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updateLinks="never" codeName="DieseArbeitsmappe" defaultThemeVersion="124226"/>
  <mc:AlternateContent xmlns:mc="http://schemas.openxmlformats.org/markup-compatibility/2006">
    <mc:Choice Requires="x15">
      <x15ac:absPath xmlns:x15ac="http://schemas.microsoft.com/office/spreadsheetml/2010/11/ac" url="https://risnet-my.sharepoint.com/personal/a027ee5_rewe-group_com/Documents/Desktop/ADB bearbeiten/V11_01.2024/"/>
    </mc:Choice>
  </mc:AlternateContent>
  <xr:revisionPtr revIDLastSave="0" documentId="8_{97A8DEF0-4B3B-46B8-8E0E-DF68FB85C8B9}" xr6:coauthVersionLast="47" xr6:coauthVersionMax="47" xr10:uidLastSave="{00000000-0000-0000-0000-000000000000}"/>
  <workbookProtection workbookAlgorithmName="SHA-512" workbookHashValue="SSzr1DkLSMsG67JfgEuW+56vlUBY/MW7ZlZ/Ou1PB6Wr5culYHTN9a80L//Gaydl8SRRFEzjXOAQozGjqucPmg==" workbookSaltValue="sU5bsI4+7waeHPZkPlvjdg==" workbookSpinCount="100000" lockStructure="1"/>
  <bookViews>
    <workbookView xWindow="28680" yWindow="-2820" windowWidth="29040" windowHeight="15990" tabRatio="900" xr2:uid="{00000000-000D-0000-FFFF-FFFF00000000}"/>
  </bookViews>
  <sheets>
    <sheet name="Artikeldatenblatt" sheetId="3" r:id="rId1"/>
    <sheet name="Dropdown Auswahl" sheetId="12" state="hidden" r:id="rId2"/>
    <sheet name="Display-Neuanlage und Masse" sheetId="14" r:id="rId3"/>
    <sheet name="Zusatzinformationen Eigenmarken" sheetId="24" r:id="rId4"/>
    <sheet name="DD FD" sheetId="23" state="hidden" r:id="rId5"/>
    <sheet name="Recherche Verpackungsarten" sheetId="21" r:id="rId6"/>
    <sheet name="Artikelbeschreibung" sheetId="25" r:id="rId7"/>
    <sheet name="DD-DoG" sheetId="31" state="hidden" r:id="rId8"/>
    <sheet name="Artikelbeschreibung (DY)" sheetId="28" r:id="rId9"/>
    <sheet name="Zusatzinformationen - Textil" sheetId="29" r:id="rId10"/>
    <sheet name="Struempfe" sheetId="27" r:id="rId11"/>
    <sheet name="Auftragserteilung" sheetId="15" r:id="rId12"/>
    <sheet name="Dropdown Auswahl AT" sheetId="16" state="hidden" r:id="rId13"/>
    <sheet name="Retouren" sheetId="17" r:id="rId14"/>
    <sheet name="Rabatte,nachträgliche Vergütung" sheetId="18" r:id="rId15"/>
    <sheet name="Muster" sheetId="19" r:id="rId16"/>
    <sheet name="Kartonetikett-Vordruck" sheetId="20" state="hidden" r:id="rId17"/>
  </sheets>
  <externalReferences>
    <externalReference r:id="rId18"/>
    <externalReference r:id="rId19"/>
    <externalReference r:id="rId20"/>
    <externalReference r:id="rId21"/>
    <externalReference r:id="rId22"/>
  </externalReferences>
  <definedNames>
    <definedName name="_xlnm._FilterDatabase" localSheetId="2" hidden="1">'Display-Neuanlage und Masse'!$A$3:$FT$7</definedName>
    <definedName name="_xlnm._FilterDatabase" localSheetId="1" hidden="1">'Dropdown Auswahl'!$A$1:$BT$437</definedName>
    <definedName name="_xlnm._FilterDatabase" localSheetId="5" hidden="1">'Recherche Verpackungsarten'!$A$3:$B$165</definedName>
    <definedName name="Auswahl_J_N">'DD FD'!$A$3:$A$5</definedName>
    <definedName name="_xlnm.Print_Area" localSheetId="6">Artikelbeschreibung!$A$1:$C$39</definedName>
    <definedName name="_xlnm.Print_Area" localSheetId="8">'Artikelbeschreibung (DY)'!$A$1:$AH$304</definedName>
    <definedName name="_xlnm.Print_Area" localSheetId="11">Auftragserteilung!$A$1:$F$43</definedName>
    <definedName name="_xlnm.Print_Area" localSheetId="16">'Kartonetikett-Vordruck'!$A$1:$L$58</definedName>
    <definedName name="_xlnm.Print_Area" localSheetId="15">Muster!$B$1:$E$67</definedName>
    <definedName name="_xlnm.Print_Area" localSheetId="14">'Rabatte,nachträgliche Vergütung'!$A$2:$D$21</definedName>
    <definedName name="_xlnm.Print_Area" localSheetId="13">Retouren!$A$3:$E$36</definedName>
    <definedName name="_xlnm.Print_Area" localSheetId="10">Struempfe!$A$1:$H$101</definedName>
    <definedName name="_xlnm.Print_Area" localSheetId="9">'Zusatzinformationen - Textil'!$A$1:$EG$307</definedName>
    <definedName name="_xlnm.Print_Area" localSheetId="3">'Zusatzinformationen Eigenmarken'!$A$25:$L$116</definedName>
    <definedName name="_xlnm.Print_Titles" localSheetId="8">'Artikelbeschreibung (DY)'!$A:$B</definedName>
    <definedName name="FD_BS">'DD FD'!$AE$3:$AE$21</definedName>
    <definedName name="FD_E_Art">'DD FD'!$F$3:$F$10</definedName>
    <definedName name="FD_Fraktion">'DD FD'!$H$3:$H$11</definedName>
    <definedName name="FD_Geschäftsvorfall">'DD FD'!$AG$3:$AG$6</definedName>
    <definedName name="FD_HK_Art">'DD FD'!$B$3:$B$39</definedName>
    <definedName name="FD_Lizenz">'DD FD'!$AH$3:$AH$6</definedName>
    <definedName name="FD_SM_AL">'DD FD'!$X$3:$X$5</definedName>
    <definedName name="FD_SM_GKV">'DD FD'!$AA$3:$AA$4</definedName>
    <definedName name="FD_SM_GL">'DD FD'!$Y$3:$Y$5</definedName>
    <definedName name="FD_SM_KS">'DD FD'!$V$3:$V$17</definedName>
    <definedName name="FD_SM_NM">'DD FD'!$Z$3:$Z$14</definedName>
    <definedName name="FD_SM_PPK">'DD FD'!$U$3:$U$5</definedName>
    <definedName name="FD_SM_SV">'DD FD'!$AB$3:$AB$4</definedName>
    <definedName name="FD_SM_WB">'DD FD'!$W$3:$W$6</definedName>
    <definedName name="FD_V_Art">'DD FD'!$D$3:$D$27</definedName>
    <definedName name="FD_VM_AL">'DD FD'!$N$3:$N$5</definedName>
    <definedName name="FD_VM_GKV">'DD FD'!$Q$3:$Q$9</definedName>
    <definedName name="FD_VM_GL">'DD FD'!$O$3:$O$5</definedName>
    <definedName name="FD_VM_KS">'DD FD'!$L$3:$L$27</definedName>
    <definedName name="FD_VM_NM">'DD FD'!$P$3:$P$14</definedName>
    <definedName name="FD_VM_PPK">'DD FD'!$K$3:$K$8</definedName>
    <definedName name="FD_VM_SV">'DD FD'!$R$3:$R$22</definedName>
    <definedName name="FD_VM_WB">'DD FD'!$M$3:$M$6</definedName>
    <definedName name="Holz">'Dropdown Auswahl'!$BH$2:$BH$3</definedName>
    <definedName name="Papier">'Dropdown Auswahl'!$BI$2:$BI$6</definedName>
    <definedName name="Textil">'Dropdown Auswahl'!$BG$2:$BG$68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28" l="1"/>
  <c r="G4" i="14"/>
  <c r="BG4" i="14"/>
  <c r="BF4" i="14"/>
  <c r="BD4" i="14" l="1"/>
  <c r="BD5" i="14"/>
  <c r="BD6" i="14"/>
  <c r="BD7" i="14"/>
  <c r="BD8" i="14"/>
  <c r="BD9" i="14"/>
  <c r="BD10" i="14"/>
  <c r="BD11" i="14"/>
  <c r="BD12" i="14"/>
  <c r="BD13" i="14"/>
  <c r="BD14" i="14"/>
  <c r="BD15" i="14"/>
  <c r="BD16" i="14"/>
  <c r="BD17" i="14"/>
  <c r="BD18" i="14"/>
  <c r="BD19" i="14"/>
  <c r="BD20" i="14"/>
  <c r="BD21" i="14"/>
  <c r="BD22" i="14"/>
  <c r="BD23" i="14"/>
  <c r="BD24" i="14"/>
  <c r="BD25" i="14"/>
  <c r="BD26" i="14"/>
  <c r="BD27" i="14"/>
  <c r="BD28" i="14"/>
  <c r="BD29" i="14"/>
  <c r="BD30" i="14"/>
  <c r="BD31" i="14"/>
  <c r="BD32" i="14"/>
  <c r="BD33" i="14"/>
  <c r="BD34" i="14"/>
  <c r="BD35" i="14"/>
  <c r="BD36" i="14"/>
  <c r="BD37" i="14"/>
  <c r="BD38" i="14"/>
  <c r="BD39" i="14"/>
  <c r="BD40" i="14"/>
  <c r="BD41" i="14"/>
  <c r="BD42" i="14"/>
  <c r="BD43" i="14"/>
  <c r="BD44" i="14"/>
  <c r="BD45" i="14"/>
  <c r="BD46" i="14"/>
  <c r="BD47" i="14"/>
  <c r="BD48" i="14"/>
  <c r="BD49" i="14"/>
  <c r="BD50" i="14"/>
  <c r="BD51" i="14"/>
  <c r="BD52" i="14"/>
  <c r="BD53" i="14"/>
  <c r="BD54" i="14"/>
  <c r="BD55" i="14"/>
  <c r="BD56" i="14"/>
  <c r="BD57" i="14"/>
  <c r="BD58" i="14"/>
  <c r="BD59" i="14"/>
  <c r="BD60" i="14"/>
  <c r="BD61" i="14"/>
  <c r="BD62" i="14"/>
  <c r="BD63" i="14"/>
  <c r="BD64" i="14"/>
  <c r="BD65" i="14"/>
  <c r="BD66" i="14"/>
  <c r="BD67" i="14"/>
  <c r="BD68" i="14"/>
  <c r="BD69" i="14"/>
  <c r="BD70" i="14"/>
  <c r="BD71" i="14"/>
  <c r="BD72" i="14"/>
  <c r="BD73" i="14"/>
  <c r="BD74" i="14"/>
  <c r="BD75" i="14"/>
  <c r="BD76" i="14"/>
  <c r="BD77" i="14"/>
  <c r="BD78" i="14"/>
  <c r="BD79" i="14"/>
  <c r="BD80" i="14"/>
  <c r="BD81" i="14"/>
  <c r="BD82" i="14"/>
  <c r="BD83" i="14"/>
  <c r="BD84" i="14"/>
  <c r="BD85" i="14"/>
  <c r="BD86" i="14"/>
  <c r="BD87" i="14"/>
  <c r="BD88" i="14"/>
  <c r="BD89" i="14"/>
  <c r="BD90" i="14"/>
  <c r="BD91" i="14"/>
  <c r="BD92" i="14"/>
  <c r="BD93" i="14"/>
  <c r="BD94" i="14"/>
  <c r="BD95" i="14"/>
  <c r="BD96" i="14"/>
  <c r="BD97" i="14"/>
  <c r="BD98" i="14"/>
  <c r="BD99" i="14"/>
  <c r="BD100" i="14"/>
  <c r="BD101" i="14"/>
  <c r="BD102" i="14"/>
  <c r="BD103" i="14"/>
  <c r="BD104" i="14"/>
  <c r="BD105" i="14"/>
  <c r="BD106" i="14"/>
  <c r="BD107" i="14"/>
  <c r="BD108" i="14"/>
  <c r="BD109" i="14"/>
  <c r="BD110" i="14"/>
  <c r="BD111" i="14"/>
  <c r="BD112" i="14"/>
  <c r="BD113" i="14"/>
  <c r="BD114" i="14"/>
  <c r="BD115" i="14"/>
  <c r="BD116" i="14"/>
  <c r="BD117" i="14"/>
  <c r="BD118" i="14"/>
  <c r="BD119" i="14"/>
  <c r="BD120" i="14"/>
  <c r="BD121" i="14"/>
  <c r="BD122" i="14"/>
  <c r="BD123" i="14"/>
  <c r="BD124" i="14"/>
  <c r="BD125" i="14"/>
  <c r="BD126" i="14"/>
  <c r="BD127" i="14"/>
  <c r="BD128" i="14"/>
  <c r="BD129" i="14"/>
  <c r="BD130" i="14"/>
  <c r="BD131" i="14"/>
  <c r="BD132" i="14"/>
  <c r="BD133" i="14"/>
  <c r="BD134" i="14"/>
  <c r="BD135" i="14"/>
  <c r="BD136" i="14"/>
  <c r="BD137" i="14"/>
  <c r="BD138" i="14"/>
  <c r="BD139" i="14"/>
  <c r="BD140" i="14"/>
  <c r="BD141" i="14"/>
  <c r="BD142" i="14"/>
  <c r="BD143" i="14"/>
  <c r="BD144" i="14"/>
  <c r="BD145" i="14"/>
  <c r="BD146" i="14"/>
  <c r="BD147" i="14"/>
  <c r="BD148" i="14"/>
  <c r="BD149" i="14"/>
  <c r="BD150" i="14"/>
  <c r="BD151" i="14"/>
  <c r="BD152" i="14"/>
  <c r="BD153" i="14"/>
  <c r="BD154" i="14"/>
  <c r="BD155" i="14"/>
  <c r="BD156" i="14"/>
  <c r="BD157" i="14"/>
  <c r="BD158" i="14"/>
  <c r="BD159" i="14"/>
  <c r="BD160" i="14"/>
  <c r="BD161" i="14"/>
  <c r="BD162" i="14"/>
  <c r="BD163" i="14"/>
  <c r="BD164" i="14"/>
  <c r="BD165" i="14"/>
  <c r="BD166" i="14"/>
  <c r="BD167" i="14"/>
  <c r="BD168" i="14"/>
  <c r="BD169" i="14"/>
  <c r="BD170" i="14"/>
  <c r="BD171" i="14"/>
  <c r="BD172" i="14"/>
  <c r="BD173" i="14"/>
  <c r="BD174" i="14"/>
  <c r="BD175" i="14"/>
  <c r="BD176" i="14"/>
  <c r="BD177" i="14"/>
  <c r="BD178" i="14"/>
  <c r="BD179" i="14"/>
  <c r="BD180" i="14"/>
  <c r="BD181" i="14"/>
  <c r="BD182" i="14"/>
  <c r="BD183" i="14"/>
  <c r="BD184" i="14"/>
  <c r="BD185" i="14"/>
  <c r="BD186" i="14"/>
  <c r="BD187" i="14"/>
  <c r="BD188" i="14"/>
  <c r="BD189" i="14"/>
  <c r="BD190" i="14"/>
  <c r="BD191" i="14"/>
  <c r="BD192" i="14"/>
  <c r="BD193" i="14"/>
  <c r="BD194" i="14"/>
  <c r="BD195" i="14"/>
  <c r="BD196" i="14"/>
  <c r="BD197" i="14"/>
  <c r="BD198" i="14"/>
  <c r="BD199" i="14"/>
  <c r="BD200" i="14"/>
  <c r="BD201" i="14"/>
  <c r="BD202" i="14"/>
  <c r="BD203" i="14"/>
  <c r="BD204" i="14"/>
  <c r="BD205" i="14"/>
  <c r="BD206" i="14"/>
  <c r="BD207" i="14"/>
  <c r="BD208" i="14"/>
  <c r="BD209" i="14"/>
  <c r="BD210" i="14"/>
  <c r="BD211" i="14"/>
  <c r="BD212" i="14"/>
  <c r="BD213" i="14"/>
  <c r="BD214" i="14"/>
  <c r="BD215" i="14"/>
  <c r="BD216" i="14"/>
  <c r="BD217" i="14"/>
  <c r="BD218" i="14"/>
  <c r="BD219" i="14"/>
  <c r="BD220" i="14"/>
  <c r="BD221" i="14"/>
  <c r="BD222" i="14"/>
  <c r="BD223" i="14"/>
  <c r="BD224" i="14"/>
  <c r="BD225" i="14"/>
  <c r="BD226" i="14"/>
  <c r="BD227" i="14"/>
  <c r="BD228" i="14"/>
  <c r="BD229" i="14"/>
  <c r="BD230" i="14"/>
  <c r="BD231" i="14"/>
  <c r="BD232" i="14"/>
  <c r="BD233" i="14"/>
  <c r="BD234" i="14"/>
  <c r="BD235" i="14"/>
  <c r="BD236" i="14"/>
  <c r="BD237" i="14"/>
  <c r="BD238" i="14"/>
  <c r="BD239" i="14"/>
  <c r="BD240" i="14"/>
  <c r="BD241" i="14"/>
  <c r="BD242" i="14"/>
  <c r="BD243" i="14"/>
  <c r="BD244" i="14"/>
  <c r="BD245" i="14"/>
  <c r="BD246" i="14"/>
  <c r="BD247" i="14"/>
  <c r="BD248" i="14"/>
  <c r="BD249" i="14"/>
  <c r="BD250" i="14"/>
  <c r="BD251" i="14"/>
  <c r="BD252" i="14"/>
  <c r="BD253" i="14"/>
  <c r="BD254" i="14"/>
  <c r="BD255" i="14"/>
  <c r="BD256" i="14"/>
  <c r="BD257" i="14"/>
  <c r="BD258" i="14"/>
  <c r="BD259" i="14"/>
  <c r="BD260" i="14"/>
  <c r="BD261" i="14"/>
  <c r="BD262" i="14"/>
  <c r="BD263" i="14"/>
  <c r="BD264" i="14"/>
  <c r="BD265" i="14"/>
  <c r="BD266" i="14"/>
  <c r="BD267" i="14"/>
  <c r="BD268" i="14"/>
  <c r="BD269" i="14"/>
  <c r="BD270" i="14"/>
  <c r="BD271" i="14"/>
  <c r="BD272" i="14"/>
  <c r="BD273" i="14"/>
  <c r="BD274" i="14"/>
  <c r="BD275" i="14"/>
  <c r="BD276" i="14"/>
  <c r="BD277" i="14"/>
  <c r="BD278" i="14"/>
  <c r="BD279" i="14"/>
  <c r="BD280" i="14"/>
  <c r="BD281" i="14"/>
  <c r="BD282" i="14"/>
  <c r="BD283" i="14"/>
  <c r="BD284" i="14"/>
  <c r="BD285" i="14"/>
  <c r="BD286" i="14"/>
  <c r="BD287" i="14"/>
  <c r="BD288" i="14"/>
  <c r="BD289" i="14"/>
  <c r="BD290" i="14"/>
  <c r="BD291" i="14"/>
  <c r="BD292" i="14"/>
  <c r="BD293" i="14"/>
  <c r="BD294" i="14"/>
  <c r="BD295" i="14"/>
  <c r="BD296" i="14"/>
  <c r="BD297" i="14"/>
  <c r="BD298" i="14"/>
  <c r="BD299" i="14"/>
  <c r="BD300" i="14"/>
  <c r="BD301" i="14"/>
  <c r="BD302" i="14"/>
  <c r="BD303" i="14"/>
  <c r="BD304" i="14"/>
  <c r="BD305" i="14"/>
  <c r="B101" i="24"/>
  <c r="F101" i="24"/>
  <c r="J101" i="24"/>
  <c r="J89" i="24"/>
  <c r="F89" i="24"/>
  <c r="B89" i="24"/>
  <c r="B76" i="24"/>
  <c r="F76" i="24"/>
  <c r="J76" i="24"/>
  <c r="J64" i="24"/>
  <c r="F64" i="24"/>
  <c r="B64" i="24"/>
  <c r="B51" i="24"/>
  <c r="F51" i="24"/>
  <c r="J51" i="24"/>
  <c r="J39" i="24"/>
  <c r="F39" i="24"/>
  <c r="B39" i="24"/>
  <c r="E104" i="3"/>
  <c r="A7" i="28" l="1"/>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296" i="28"/>
  <c r="A297" i="28"/>
  <c r="A298" i="28"/>
  <c r="A299" i="28"/>
  <c r="A300" i="28"/>
  <c r="A301" i="28"/>
  <c r="A302" i="28"/>
  <c r="A303" i="28"/>
  <c r="A304" i="28"/>
  <c r="A5" i="28"/>
  <c r="ES4" i="14" l="1"/>
  <c r="ES5"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S37" i="14"/>
  <c r="ES38" i="14"/>
  <c r="ES39" i="14"/>
  <c r="ES40" i="14"/>
  <c r="ES41" i="14"/>
  <c r="ES42" i="14"/>
  <c r="ES43" i="14"/>
  <c r="ES44" i="14"/>
  <c r="ES45" i="14"/>
  <c r="ES46" i="14"/>
  <c r="ES47" i="14"/>
  <c r="ES48" i="14"/>
  <c r="ES49" i="14"/>
  <c r="ES50" i="14"/>
  <c r="ES51" i="14"/>
  <c r="ES52" i="14"/>
  <c r="ES53" i="14"/>
  <c r="ES54" i="14"/>
  <c r="ES55" i="14"/>
  <c r="ES56" i="14"/>
  <c r="ES57" i="14"/>
  <c r="ES58" i="14"/>
  <c r="ES59" i="14"/>
  <c r="ES60" i="14"/>
  <c r="ES61" i="14"/>
  <c r="ES62" i="14"/>
  <c r="ES63" i="14"/>
  <c r="ES64" i="14"/>
  <c r="ES65" i="14"/>
  <c r="ES66" i="14"/>
  <c r="ES67" i="14"/>
  <c r="ES68" i="14"/>
  <c r="ES69" i="14"/>
  <c r="ES70" i="14"/>
  <c r="ES71" i="14"/>
  <c r="ES72" i="14"/>
  <c r="ES73" i="14"/>
  <c r="ES74" i="14"/>
  <c r="ES75" i="14"/>
  <c r="ES76" i="14"/>
  <c r="ES77" i="14"/>
  <c r="ES78" i="14"/>
  <c r="ES79" i="14"/>
  <c r="ES80" i="14"/>
  <c r="ES81" i="14"/>
  <c r="ES82" i="14"/>
  <c r="ES83" i="14"/>
  <c r="ES84" i="14"/>
  <c r="ES85" i="14"/>
  <c r="ES86" i="14"/>
  <c r="ES87" i="14"/>
  <c r="ES88" i="14"/>
  <c r="ES89" i="14"/>
  <c r="ES90" i="14"/>
  <c r="ES91" i="14"/>
  <c r="ES92" i="14"/>
  <c r="ES93" i="14"/>
  <c r="ES94" i="14"/>
  <c r="ES95" i="14"/>
  <c r="ES96" i="14"/>
  <c r="ES97" i="14"/>
  <c r="ES98" i="14"/>
  <c r="ES99" i="14"/>
  <c r="ES100" i="14"/>
  <c r="ES101" i="14"/>
  <c r="ES102" i="14"/>
  <c r="ES103" i="14"/>
  <c r="ES104" i="14"/>
  <c r="ES105" i="14"/>
  <c r="ES106" i="14"/>
  <c r="ES107" i="14"/>
  <c r="ES108" i="14"/>
  <c r="ES109" i="14"/>
  <c r="ES110" i="14"/>
  <c r="ES111" i="14"/>
  <c r="ES112" i="14"/>
  <c r="ES113" i="14"/>
  <c r="ES114" i="14"/>
  <c r="ES115" i="14"/>
  <c r="ES116" i="14"/>
  <c r="ES117" i="14"/>
  <c r="ES118" i="14"/>
  <c r="ES119" i="14"/>
  <c r="ES120" i="14"/>
  <c r="ES121" i="14"/>
  <c r="ES122" i="14"/>
  <c r="ES123" i="14"/>
  <c r="ES124" i="14"/>
  <c r="ES125" i="14"/>
  <c r="ES126" i="14"/>
  <c r="ES127" i="14"/>
  <c r="ES128" i="14"/>
  <c r="ES129" i="14"/>
  <c r="ES130" i="14"/>
  <c r="ES131" i="14"/>
  <c r="ES132" i="14"/>
  <c r="ES133" i="14"/>
  <c r="ES134" i="14"/>
  <c r="ES135" i="14"/>
  <c r="ES136" i="14"/>
  <c r="ES137" i="14"/>
  <c r="ES138" i="14"/>
  <c r="ES139" i="14"/>
  <c r="ES140" i="14"/>
  <c r="ES141" i="14"/>
  <c r="ES142" i="14"/>
  <c r="ES143" i="14"/>
  <c r="ES144" i="14"/>
  <c r="ES145" i="14"/>
  <c r="ES146" i="14"/>
  <c r="ES147" i="14"/>
  <c r="ES148" i="14"/>
  <c r="ES149" i="14"/>
  <c r="ES150" i="14"/>
  <c r="ES151" i="14"/>
  <c r="ES152" i="14"/>
  <c r="ES153" i="14"/>
  <c r="ES154" i="14"/>
  <c r="ES155" i="14"/>
  <c r="ES156" i="14"/>
  <c r="ES157" i="14"/>
  <c r="ES158" i="14"/>
  <c r="ES159" i="14"/>
  <c r="ES160" i="14"/>
  <c r="ES161" i="14"/>
  <c r="ES162" i="14"/>
  <c r="ES163" i="14"/>
  <c r="ES164" i="14"/>
  <c r="ES165" i="14"/>
  <c r="ES166" i="14"/>
  <c r="ES167" i="14"/>
  <c r="ES168" i="14"/>
  <c r="ES169" i="14"/>
  <c r="ES170" i="14"/>
  <c r="ES171" i="14"/>
  <c r="ES172" i="14"/>
  <c r="ES173" i="14"/>
  <c r="ES174" i="14"/>
  <c r="ES175" i="14"/>
  <c r="ES176" i="14"/>
  <c r="ES177" i="14"/>
  <c r="ES178" i="14"/>
  <c r="ES179" i="14"/>
  <c r="ES180" i="14"/>
  <c r="ES181" i="14"/>
  <c r="ES182" i="14"/>
  <c r="ES183" i="14"/>
  <c r="ES184" i="14"/>
  <c r="ES185" i="14"/>
  <c r="ES186" i="14"/>
  <c r="ES187" i="14"/>
  <c r="ES188" i="14"/>
  <c r="ES189" i="14"/>
  <c r="ES190" i="14"/>
  <c r="ES191" i="14"/>
  <c r="ES192" i="14"/>
  <c r="ES193" i="14"/>
  <c r="ES194" i="14"/>
  <c r="ES195" i="14"/>
  <c r="ES196" i="14"/>
  <c r="ES197" i="14"/>
  <c r="ES198" i="14"/>
  <c r="ES199" i="14"/>
  <c r="ES200" i="14"/>
  <c r="ES201" i="14"/>
  <c r="ES202" i="14"/>
  <c r="ES203" i="14"/>
  <c r="ES204" i="14"/>
  <c r="ES205" i="14"/>
  <c r="ES206" i="14"/>
  <c r="ES207" i="14"/>
  <c r="ES208" i="14"/>
  <c r="ES209" i="14"/>
  <c r="ES210" i="14"/>
  <c r="ES211" i="14"/>
  <c r="ES212" i="14"/>
  <c r="ES213" i="14"/>
  <c r="ES214" i="14"/>
  <c r="ES215" i="14"/>
  <c r="ES216" i="14"/>
  <c r="ES217" i="14"/>
  <c r="ES218" i="14"/>
  <c r="ES219" i="14"/>
  <c r="ES220" i="14"/>
  <c r="ES221" i="14"/>
  <c r="ES222" i="14"/>
  <c r="ES223" i="14"/>
  <c r="ES224" i="14"/>
  <c r="ES225" i="14"/>
  <c r="ES226" i="14"/>
  <c r="ES227" i="14"/>
  <c r="ES228" i="14"/>
  <c r="ES229" i="14"/>
  <c r="ES230" i="14"/>
  <c r="ES231" i="14"/>
  <c r="ES232" i="14"/>
  <c r="ES233" i="14"/>
  <c r="ES234" i="14"/>
  <c r="ES235" i="14"/>
  <c r="ES236" i="14"/>
  <c r="ES237" i="14"/>
  <c r="ES238" i="14"/>
  <c r="ES239" i="14"/>
  <c r="ES240" i="14"/>
  <c r="ES241" i="14"/>
  <c r="ES242" i="14"/>
  <c r="ES243" i="14"/>
  <c r="ES244" i="14"/>
  <c r="ES245" i="14"/>
  <c r="ES246" i="14"/>
  <c r="ES247" i="14"/>
  <c r="ES248" i="14"/>
  <c r="ES249" i="14"/>
  <c r="ES250" i="14"/>
  <c r="ES251" i="14"/>
  <c r="ES252" i="14"/>
  <c r="ES253" i="14"/>
  <c r="ES254" i="14"/>
  <c r="ES255" i="14"/>
  <c r="ES256" i="14"/>
  <c r="ES257" i="14"/>
  <c r="ES258" i="14"/>
  <c r="ES259" i="14"/>
  <c r="ES260" i="14"/>
  <c r="ES261" i="14"/>
  <c r="ES262" i="14"/>
  <c r="ES263" i="14"/>
  <c r="ES264" i="14"/>
  <c r="ES265" i="14"/>
  <c r="ES266" i="14"/>
  <c r="ES267" i="14"/>
  <c r="ES268" i="14"/>
  <c r="ES269" i="14"/>
  <c r="ES270" i="14"/>
  <c r="ES271" i="14"/>
  <c r="ES272" i="14"/>
  <c r="ES273" i="14"/>
  <c r="ES274" i="14"/>
  <c r="ES275" i="14"/>
  <c r="ES276" i="14"/>
  <c r="ES277" i="14"/>
  <c r="ES278" i="14"/>
  <c r="ES279" i="14"/>
  <c r="ES280" i="14"/>
  <c r="ES281" i="14"/>
  <c r="ES282" i="14"/>
  <c r="ES283" i="14"/>
  <c r="ES284" i="14"/>
  <c r="ES285" i="14"/>
  <c r="ES286" i="14"/>
  <c r="ES287" i="14"/>
  <c r="ES288" i="14"/>
  <c r="ES289" i="14"/>
  <c r="ES290" i="14"/>
  <c r="ES291" i="14"/>
  <c r="ES292" i="14"/>
  <c r="ES293" i="14"/>
  <c r="ES294" i="14"/>
  <c r="ES295" i="14"/>
  <c r="ES296" i="14"/>
  <c r="ES297" i="14"/>
  <c r="ES298" i="14"/>
  <c r="ES299" i="14"/>
  <c r="ES300" i="14"/>
  <c r="ES301" i="14"/>
  <c r="ES302" i="14"/>
  <c r="ES303" i="14"/>
  <c r="ES304" i="14"/>
  <c r="ES305" i="14"/>
  <c r="ER4" i="14"/>
  <c r="A61" i="3" l="1"/>
  <c r="AL4" i="14" l="1"/>
  <c r="AJ4" i="14" l="1"/>
  <c r="B27" i="15"/>
  <c r="A65" i="3" l="1"/>
  <c r="C73" i="3"/>
  <c r="A97" i="3" l="1"/>
  <c r="A86" i="3"/>
  <c r="A66" i="3"/>
  <c r="A62" i="3"/>
  <c r="D38" i="3"/>
  <c r="D37" i="3"/>
  <c r="D36" i="3"/>
  <c r="D28" i="3"/>
  <c r="L39" i="24"/>
  <c r="L41" i="24"/>
  <c r="J48" i="24"/>
  <c r="J110" i="24" l="1"/>
  <c r="F110" i="24"/>
  <c r="B110" i="24"/>
  <c r="J98" i="24"/>
  <c r="F98" i="24"/>
  <c r="B98" i="24"/>
  <c r="J85" i="24"/>
  <c r="F85" i="24"/>
  <c r="B85" i="24"/>
  <c r="J73" i="24"/>
  <c r="F73" i="24"/>
  <c r="B73" i="24"/>
  <c r="J60" i="24"/>
  <c r="F60" i="24"/>
  <c r="B60" i="24"/>
  <c r="F48" i="24"/>
  <c r="B48" i="24"/>
  <c r="B5" i="28"/>
  <c r="BL7" i="14" l="1"/>
  <c r="BL8" i="14"/>
  <c r="BL9" i="14"/>
  <c r="BL10" i="14"/>
  <c r="BL11" i="14"/>
  <c r="BL12" i="14"/>
  <c r="BL13" i="14"/>
  <c r="BL14" i="14"/>
  <c r="BL15" i="14"/>
  <c r="BL16" i="14"/>
  <c r="BL17" i="14"/>
  <c r="BL18" i="14"/>
  <c r="BL19" i="14"/>
  <c r="BL20" i="14"/>
  <c r="BL21" i="14"/>
  <c r="BL22" i="14"/>
  <c r="BL23" i="14"/>
  <c r="BL24" i="14"/>
  <c r="BL25" i="14"/>
  <c r="BL26" i="14"/>
  <c r="BL27" i="14"/>
  <c r="BL28" i="14"/>
  <c r="BL29" i="14"/>
  <c r="BL30" i="14"/>
  <c r="BL31" i="14"/>
  <c r="BL32" i="14"/>
  <c r="BL33" i="14"/>
  <c r="BL34" i="14"/>
  <c r="BL35" i="14"/>
  <c r="BL36" i="14"/>
  <c r="BL37" i="14"/>
  <c r="BL38" i="14"/>
  <c r="BL39" i="14"/>
  <c r="BL40" i="14"/>
  <c r="BL41" i="14"/>
  <c r="BL42" i="14"/>
  <c r="BL43" i="14"/>
  <c r="BL44" i="14"/>
  <c r="BL45" i="14"/>
  <c r="BL46" i="14"/>
  <c r="BL47" i="14"/>
  <c r="BL48" i="14"/>
  <c r="BL49" i="14"/>
  <c r="BL50" i="14"/>
  <c r="BL51" i="14"/>
  <c r="BL52" i="14"/>
  <c r="BL53" i="14"/>
  <c r="BL54" i="14"/>
  <c r="BL55" i="14"/>
  <c r="BL56" i="14"/>
  <c r="BL57" i="14"/>
  <c r="BL58" i="14"/>
  <c r="BL59" i="14"/>
  <c r="BL60" i="14"/>
  <c r="BL61" i="14"/>
  <c r="BL62" i="14"/>
  <c r="BL63" i="14"/>
  <c r="BL64" i="14"/>
  <c r="BL65" i="14"/>
  <c r="BL66" i="14"/>
  <c r="BL67" i="14"/>
  <c r="BL68" i="14"/>
  <c r="BL69" i="14"/>
  <c r="BL70" i="14"/>
  <c r="BL71" i="14"/>
  <c r="BL72" i="14"/>
  <c r="BL73" i="14"/>
  <c r="BL74" i="14"/>
  <c r="BL75" i="14"/>
  <c r="BL76" i="14"/>
  <c r="BL77" i="14"/>
  <c r="BL78" i="14"/>
  <c r="BL79" i="14"/>
  <c r="BL80" i="14"/>
  <c r="BL81" i="14"/>
  <c r="BL82" i="14"/>
  <c r="BL83" i="14"/>
  <c r="BL84" i="14"/>
  <c r="BL85" i="14"/>
  <c r="BL86" i="14"/>
  <c r="BL87" i="14"/>
  <c r="BL88" i="14"/>
  <c r="BL89" i="14"/>
  <c r="BL90" i="14"/>
  <c r="BL91" i="14"/>
  <c r="BL92" i="14"/>
  <c r="BL93" i="14"/>
  <c r="BL94" i="14"/>
  <c r="BL95" i="14"/>
  <c r="BL96" i="14"/>
  <c r="BL97" i="14"/>
  <c r="BL98" i="14"/>
  <c r="BL99" i="14"/>
  <c r="BL100" i="14"/>
  <c r="BL101" i="14"/>
  <c r="BL102" i="14"/>
  <c r="BL103" i="14"/>
  <c r="BL104" i="14"/>
  <c r="BL105" i="14"/>
  <c r="BL106" i="14"/>
  <c r="BL107" i="14"/>
  <c r="BL108" i="14"/>
  <c r="BL109" i="14"/>
  <c r="BL110" i="14"/>
  <c r="BL111" i="14"/>
  <c r="BL112" i="14"/>
  <c r="BL113" i="14"/>
  <c r="BL114" i="14"/>
  <c r="BL115" i="14"/>
  <c r="BL116" i="14"/>
  <c r="BL117" i="14"/>
  <c r="BL118" i="14"/>
  <c r="BL119" i="14"/>
  <c r="BL120" i="14"/>
  <c r="BL121" i="14"/>
  <c r="BL122" i="14"/>
  <c r="BL123" i="14"/>
  <c r="BL124" i="14"/>
  <c r="BL125" i="14"/>
  <c r="BL126" i="14"/>
  <c r="BL127" i="14"/>
  <c r="BL128" i="14"/>
  <c r="BL129" i="14"/>
  <c r="BL130" i="14"/>
  <c r="BL131" i="14"/>
  <c r="BL132" i="14"/>
  <c r="BL133" i="14"/>
  <c r="BL134" i="14"/>
  <c r="BL135" i="14"/>
  <c r="BL136" i="14"/>
  <c r="BL137" i="14"/>
  <c r="BL138" i="14"/>
  <c r="BL139" i="14"/>
  <c r="BL140" i="14"/>
  <c r="BL141" i="14"/>
  <c r="BL142" i="14"/>
  <c r="BL143" i="14"/>
  <c r="BL144" i="14"/>
  <c r="BL145" i="14"/>
  <c r="BL146" i="14"/>
  <c r="BL147" i="14"/>
  <c r="BL148" i="14"/>
  <c r="BL149" i="14"/>
  <c r="BL150" i="14"/>
  <c r="BL151" i="14"/>
  <c r="BL152" i="14"/>
  <c r="BL153" i="14"/>
  <c r="BL154" i="14"/>
  <c r="BL155" i="14"/>
  <c r="BL156" i="14"/>
  <c r="BL157" i="14"/>
  <c r="BL158" i="14"/>
  <c r="BL159" i="14"/>
  <c r="BL160" i="14"/>
  <c r="BL161" i="14"/>
  <c r="BL162" i="14"/>
  <c r="BL163" i="14"/>
  <c r="BL164" i="14"/>
  <c r="BL165" i="14"/>
  <c r="BL166" i="14"/>
  <c r="BL167" i="14"/>
  <c r="BL168" i="14"/>
  <c r="BL169" i="14"/>
  <c r="BL170" i="14"/>
  <c r="BL171" i="14"/>
  <c r="BL172" i="14"/>
  <c r="BL173" i="14"/>
  <c r="BL174" i="14"/>
  <c r="BL175" i="14"/>
  <c r="BL176" i="14"/>
  <c r="BL177" i="14"/>
  <c r="BL178" i="14"/>
  <c r="BL179" i="14"/>
  <c r="BL180" i="14"/>
  <c r="BL181" i="14"/>
  <c r="BL182" i="14"/>
  <c r="BL183" i="14"/>
  <c r="BL184" i="14"/>
  <c r="BL185" i="14"/>
  <c r="BL186" i="14"/>
  <c r="BL187" i="14"/>
  <c r="BL188" i="14"/>
  <c r="BL189" i="14"/>
  <c r="BL190" i="14"/>
  <c r="BL191" i="14"/>
  <c r="BL192" i="14"/>
  <c r="BL193" i="14"/>
  <c r="BL194" i="14"/>
  <c r="BL195" i="14"/>
  <c r="BL196" i="14"/>
  <c r="BL197" i="14"/>
  <c r="BL198" i="14"/>
  <c r="BL199" i="14"/>
  <c r="BL200" i="14"/>
  <c r="BL201" i="14"/>
  <c r="BL202" i="14"/>
  <c r="BL203" i="14"/>
  <c r="BL204" i="14"/>
  <c r="BL205" i="14"/>
  <c r="BL206" i="14"/>
  <c r="BL207" i="14"/>
  <c r="BL208" i="14"/>
  <c r="BL209" i="14"/>
  <c r="BL210" i="14"/>
  <c r="BL211" i="14"/>
  <c r="BL212" i="14"/>
  <c r="BL213" i="14"/>
  <c r="BL214" i="14"/>
  <c r="BL215" i="14"/>
  <c r="BL216" i="14"/>
  <c r="BL217" i="14"/>
  <c r="BL218" i="14"/>
  <c r="BL219" i="14"/>
  <c r="BL220" i="14"/>
  <c r="BL221" i="14"/>
  <c r="BL222" i="14"/>
  <c r="BL223" i="14"/>
  <c r="BL224" i="14"/>
  <c r="BL225" i="14"/>
  <c r="BL226" i="14"/>
  <c r="BL227" i="14"/>
  <c r="BL228" i="14"/>
  <c r="BL229" i="14"/>
  <c r="BL230" i="14"/>
  <c r="BL231" i="14"/>
  <c r="BL232" i="14"/>
  <c r="BL233" i="14"/>
  <c r="BL234" i="14"/>
  <c r="BL235" i="14"/>
  <c r="BL236" i="14"/>
  <c r="BL237" i="14"/>
  <c r="BL238" i="14"/>
  <c r="BL239" i="14"/>
  <c r="BL240" i="14"/>
  <c r="BL241" i="14"/>
  <c r="BL242" i="14"/>
  <c r="BL243" i="14"/>
  <c r="BL244" i="14"/>
  <c r="BL245" i="14"/>
  <c r="BL246" i="14"/>
  <c r="BL247" i="14"/>
  <c r="BL248" i="14"/>
  <c r="BL249" i="14"/>
  <c r="BL250" i="14"/>
  <c r="BL251" i="14"/>
  <c r="BL252" i="14"/>
  <c r="BL253" i="14"/>
  <c r="BL254" i="14"/>
  <c r="BL255" i="14"/>
  <c r="BL256" i="14"/>
  <c r="BL257" i="14"/>
  <c r="BL258" i="14"/>
  <c r="BL259" i="14"/>
  <c r="BL260" i="14"/>
  <c r="BL261" i="14"/>
  <c r="BL262" i="14"/>
  <c r="BL263" i="14"/>
  <c r="BL264" i="14"/>
  <c r="BL265" i="14"/>
  <c r="BL266" i="14"/>
  <c r="BL267" i="14"/>
  <c r="BL268" i="14"/>
  <c r="BL269" i="14"/>
  <c r="BL270" i="14"/>
  <c r="BL271" i="14"/>
  <c r="BL272" i="14"/>
  <c r="BL273" i="14"/>
  <c r="BL274" i="14"/>
  <c r="BL275" i="14"/>
  <c r="BL276" i="14"/>
  <c r="BL277" i="14"/>
  <c r="BL278" i="14"/>
  <c r="BL279" i="14"/>
  <c r="BL280" i="14"/>
  <c r="BL281" i="14"/>
  <c r="BL282" i="14"/>
  <c r="BL283" i="14"/>
  <c r="BL284" i="14"/>
  <c r="BL285" i="14"/>
  <c r="BL286" i="14"/>
  <c r="BL287" i="14"/>
  <c r="BL288" i="14"/>
  <c r="BL289" i="14"/>
  <c r="BL290" i="14"/>
  <c r="BL291" i="14"/>
  <c r="BL292" i="14"/>
  <c r="BL293" i="14"/>
  <c r="BL294" i="14"/>
  <c r="BL295" i="14"/>
  <c r="BL296" i="14"/>
  <c r="BL297" i="14"/>
  <c r="BL298" i="14"/>
  <c r="BL299" i="14"/>
  <c r="BL300" i="14"/>
  <c r="BL301" i="14"/>
  <c r="BL302" i="14"/>
  <c r="BL303" i="14"/>
  <c r="BL304" i="14"/>
  <c r="BL305" i="14"/>
  <c r="C72" i="3" l="1"/>
  <c r="F72" i="3"/>
  <c r="F75" i="3"/>
  <c r="F74" i="3"/>
  <c r="C75" i="3"/>
  <c r="C74" i="3"/>
  <c r="F68" i="3"/>
  <c r="F64" i="3"/>
  <c r="C58" i="3"/>
  <c r="R93" i="24"/>
  <c r="R92" i="24"/>
  <c r="R91" i="24"/>
  <c r="R90" i="24"/>
  <c r="P93" i="24"/>
  <c r="P92" i="24"/>
  <c r="P91" i="24"/>
  <c r="P90" i="24"/>
  <c r="R68" i="24"/>
  <c r="R67" i="24"/>
  <c r="R66" i="24"/>
  <c r="R65" i="24"/>
  <c r="P68" i="24"/>
  <c r="P67" i="24"/>
  <c r="P66" i="24"/>
  <c r="P65" i="24"/>
  <c r="R43" i="24"/>
  <c r="R42" i="24"/>
  <c r="R41" i="24"/>
  <c r="R40" i="24"/>
  <c r="P43" i="24"/>
  <c r="P42" i="24"/>
  <c r="P41" i="24"/>
  <c r="P40" i="24"/>
  <c r="L103" i="24"/>
  <c r="H103" i="24"/>
  <c r="D103" i="24"/>
  <c r="L101" i="24"/>
  <c r="H101" i="24"/>
  <c r="D101" i="24"/>
  <c r="L78" i="24"/>
  <c r="H78" i="24"/>
  <c r="D78" i="24"/>
  <c r="L76" i="24"/>
  <c r="H76" i="24"/>
  <c r="D76" i="24"/>
  <c r="L53" i="24"/>
  <c r="H53" i="24"/>
  <c r="D53" i="24"/>
  <c r="L51" i="24"/>
  <c r="H51" i="24"/>
  <c r="D51" i="24"/>
  <c r="FU4" i="14" l="1"/>
  <c r="FU56" i="14" s="1"/>
  <c r="FW5" i="14"/>
  <c r="FW4" i="14"/>
  <c r="FW6" i="14"/>
  <c r="FW7" i="14"/>
  <c r="FW8" i="14"/>
  <c r="FW9" i="14"/>
  <c r="FW10" i="14"/>
  <c r="FW11" i="14"/>
  <c r="FW12" i="14"/>
  <c r="FW13" i="14"/>
  <c r="FW14" i="14"/>
  <c r="FW15" i="14"/>
  <c r="FW16" i="14"/>
  <c r="FW17" i="14"/>
  <c r="FW18" i="14"/>
  <c r="FW19" i="14"/>
  <c r="FW20" i="14"/>
  <c r="FW21" i="14"/>
  <c r="FW22" i="14"/>
  <c r="FW23" i="14"/>
  <c r="FW24" i="14"/>
  <c r="FW25" i="14"/>
  <c r="FW26" i="14"/>
  <c r="FW27" i="14"/>
  <c r="FW28" i="14"/>
  <c r="FW29" i="14"/>
  <c r="FW30" i="14"/>
  <c r="FW31" i="14"/>
  <c r="FW32" i="14"/>
  <c r="FW33" i="14"/>
  <c r="FW34" i="14"/>
  <c r="FW35" i="14"/>
  <c r="FW36" i="14"/>
  <c r="FW37" i="14"/>
  <c r="FW38" i="14"/>
  <c r="FW39" i="14"/>
  <c r="FW40" i="14"/>
  <c r="FW41" i="14"/>
  <c r="FW42" i="14"/>
  <c r="FW43" i="14"/>
  <c r="FW44" i="14"/>
  <c r="FW45" i="14"/>
  <c r="FW46" i="14"/>
  <c r="FW47" i="14"/>
  <c r="FW48" i="14"/>
  <c r="FW49" i="14"/>
  <c r="FW50" i="14"/>
  <c r="FW51" i="14"/>
  <c r="FW52" i="14"/>
  <c r="FW53" i="14"/>
  <c r="FW54" i="14"/>
  <c r="FW55" i="14"/>
  <c r="FW56" i="14"/>
  <c r="FW57" i="14"/>
  <c r="FW58" i="14"/>
  <c r="FW59" i="14"/>
  <c r="FW60" i="14"/>
  <c r="FW61" i="14"/>
  <c r="FW62" i="14"/>
  <c r="FW63" i="14"/>
  <c r="FW64" i="14"/>
  <c r="FW65" i="14"/>
  <c r="FW66" i="14"/>
  <c r="FW67" i="14"/>
  <c r="FW68" i="14"/>
  <c r="FW69" i="14"/>
  <c r="FW70" i="14"/>
  <c r="FW71" i="14"/>
  <c r="FW72" i="14"/>
  <c r="FW73" i="14"/>
  <c r="FW74" i="14"/>
  <c r="FW75" i="14"/>
  <c r="FW76" i="14"/>
  <c r="FW77" i="14"/>
  <c r="FW78" i="14"/>
  <c r="FW79" i="14"/>
  <c r="FW80" i="14"/>
  <c r="FW81" i="14"/>
  <c r="FW82" i="14"/>
  <c r="FW83" i="14"/>
  <c r="FW84" i="14"/>
  <c r="FW85" i="14"/>
  <c r="FW86" i="14"/>
  <c r="FW87" i="14"/>
  <c r="FW88" i="14"/>
  <c r="FW89" i="14"/>
  <c r="FW90" i="14"/>
  <c r="FW91" i="14"/>
  <c r="FW92" i="14"/>
  <c r="FW93" i="14"/>
  <c r="FW94" i="14"/>
  <c r="FW95" i="14"/>
  <c r="FW96" i="14"/>
  <c r="FW97" i="14"/>
  <c r="FW98" i="14"/>
  <c r="FW99" i="14"/>
  <c r="FW100" i="14"/>
  <c r="FW101" i="14"/>
  <c r="FW102" i="14"/>
  <c r="FW103" i="14"/>
  <c r="FW104" i="14"/>
  <c r="FW105" i="14"/>
  <c r="FW106" i="14"/>
  <c r="FW107" i="14"/>
  <c r="FW108" i="14"/>
  <c r="FW109" i="14"/>
  <c r="FW110" i="14"/>
  <c r="FW111" i="14"/>
  <c r="FW112" i="14"/>
  <c r="FW113" i="14"/>
  <c r="FW114" i="14"/>
  <c r="FW115" i="14"/>
  <c r="FW116" i="14"/>
  <c r="FW117" i="14"/>
  <c r="FW118" i="14"/>
  <c r="FW119" i="14"/>
  <c r="FW120" i="14"/>
  <c r="FW121" i="14"/>
  <c r="FW122" i="14"/>
  <c r="FW123" i="14"/>
  <c r="FW124" i="14"/>
  <c r="FW125" i="14"/>
  <c r="FW126" i="14"/>
  <c r="FW127" i="14"/>
  <c r="FW128" i="14"/>
  <c r="FW129" i="14"/>
  <c r="FW130" i="14"/>
  <c r="FW131" i="14"/>
  <c r="FW132" i="14"/>
  <c r="FW133" i="14"/>
  <c r="FW134" i="14"/>
  <c r="FW135" i="14"/>
  <c r="FW136" i="14"/>
  <c r="FW137" i="14"/>
  <c r="FW138" i="14"/>
  <c r="FW139" i="14"/>
  <c r="FW140" i="14"/>
  <c r="FW141" i="14"/>
  <c r="FW142" i="14"/>
  <c r="FW143" i="14"/>
  <c r="FW144" i="14"/>
  <c r="FW145" i="14"/>
  <c r="FW146" i="14"/>
  <c r="FW147" i="14"/>
  <c r="FW148" i="14"/>
  <c r="FW149" i="14"/>
  <c r="FW150" i="14"/>
  <c r="FW151" i="14"/>
  <c r="FW152" i="14"/>
  <c r="FW153" i="14"/>
  <c r="FW154" i="14"/>
  <c r="FW155" i="14"/>
  <c r="FW156" i="14"/>
  <c r="FW157" i="14"/>
  <c r="FW158" i="14"/>
  <c r="FW159" i="14"/>
  <c r="FW160" i="14"/>
  <c r="FW161" i="14"/>
  <c r="FW162" i="14"/>
  <c r="FW163" i="14"/>
  <c r="FW164" i="14"/>
  <c r="FW165" i="14"/>
  <c r="FW166" i="14"/>
  <c r="FW167" i="14"/>
  <c r="FW168" i="14"/>
  <c r="FW169" i="14"/>
  <c r="FW170" i="14"/>
  <c r="FW171" i="14"/>
  <c r="FW172" i="14"/>
  <c r="FW173" i="14"/>
  <c r="FW174" i="14"/>
  <c r="FW175" i="14"/>
  <c r="FW176" i="14"/>
  <c r="FW177" i="14"/>
  <c r="FW178" i="14"/>
  <c r="FW179" i="14"/>
  <c r="FW180" i="14"/>
  <c r="FW181" i="14"/>
  <c r="FW182" i="14"/>
  <c r="FW183" i="14"/>
  <c r="FW184" i="14"/>
  <c r="FW185" i="14"/>
  <c r="FW186" i="14"/>
  <c r="FW187" i="14"/>
  <c r="FW188" i="14"/>
  <c r="FW189" i="14"/>
  <c r="FW190" i="14"/>
  <c r="FW191" i="14"/>
  <c r="FW192" i="14"/>
  <c r="FW193" i="14"/>
  <c r="FW194" i="14"/>
  <c r="FW195" i="14"/>
  <c r="FW196" i="14"/>
  <c r="FW197" i="14"/>
  <c r="FW198" i="14"/>
  <c r="FW199" i="14"/>
  <c r="FW200" i="14"/>
  <c r="FW201" i="14"/>
  <c r="FW202" i="14"/>
  <c r="FW203" i="14"/>
  <c r="FW204" i="14"/>
  <c r="FW205" i="14"/>
  <c r="FW206" i="14"/>
  <c r="FW207" i="14"/>
  <c r="FW208" i="14"/>
  <c r="FW209" i="14"/>
  <c r="FW210" i="14"/>
  <c r="FW211" i="14"/>
  <c r="FW212" i="14"/>
  <c r="FW213" i="14"/>
  <c r="FW214" i="14"/>
  <c r="FW215" i="14"/>
  <c r="FW216" i="14"/>
  <c r="FW217" i="14"/>
  <c r="FW218" i="14"/>
  <c r="FW219" i="14"/>
  <c r="FW220" i="14"/>
  <c r="FW221" i="14"/>
  <c r="FW222" i="14"/>
  <c r="FW223" i="14"/>
  <c r="FW224" i="14"/>
  <c r="FW225" i="14"/>
  <c r="FW226" i="14"/>
  <c r="FW227" i="14"/>
  <c r="FW228" i="14"/>
  <c r="FW229" i="14"/>
  <c r="FW230" i="14"/>
  <c r="FW231" i="14"/>
  <c r="FW232" i="14"/>
  <c r="FW233" i="14"/>
  <c r="FW234" i="14"/>
  <c r="FW235" i="14"/>
  <c r="FW236" i="14"/>
  <c r="FW237" i="14"/>
  <c r="FW238" i="14"/>
  <c r="FW239" i="14"/>
  <c r="FW240" i="14"/>
  <c r="FW241" i="14"/>
  <c r="FW242" i="14"/>
  <c r="FW243" i="14"/>
  <c r="FW244" i="14"/>
  <c r="FW245" i="14"/>
  <c r="FW246" i="14"/>
  <c r="FW247" i="14"/>
  <c r="FW248" i="14"/>
  <c r="FW249" i="14"/>
  <c r="FW250" i="14"/>
  <c r="FW251" i="14"/>
  <c r="FW252" i="14"/>
  <c r="FW253" i="14"/>
  <c r="FW254" i="14"/>
  <c r="FW255" i="14"/>
  <c r="FW256" i="14"/>
  <c r="FW257" i="14"/>
  <c r="FW258" i="14"/>
  <c r="FW259" i="14"/>
  <c r="FW260" i="14"/>
  <c r="FW261" i="14"/>
  <c r="FW262" i="14"/>
  <c r="FW263" i="14"/>
  <c r="FW264" i="14"/>
  <c r="FW265" i="14"/>
  <c r="FW266" i="14"/>
  <c r="FW267" i="14"/>
  <c r="FW268" i="14"/>
  <c r="FW269" i="14"/>
  <c r="FW270" i="14"/>
  <c r="FW271" i="14"/>
  <c r="FW272" i="14"/>
  <c r="FW273" i="14"/>
  <c r="FW274" i="14"/>
  <c r="FW275" i="14"/>
  <c r="FW276" i="14"/>
  <c r="FW277" i="14"/>
  <c r="FW278" i="14"/>
  <c r="FW279" i="14"/>
  <c r="FW280" i="14"/>
  <c r="FW281" i="14"/>
  <c r="FW282" i="14"/>
  <c r="FW283" i="14"/>
  <c r="FW284" i="14"/>
  <c r="FW285" i="14"/>
  <c r="FW286" i="14"/>
  <c r="FW287" i="14"/>
  <c r="FW288" i="14"/>
  <c r="FW289" i="14"/>
  <c r="FW290" i="14"/>
  <c r="FW291" i="14"/>
  <c r="FW292" i="14"/>
  <c r="FW293" i="14"/>
  <c r="FW294" i="14"/>
  <c r="FW295" i="14"/>
  <c r="FW296" i="14"/>
  <c r="FW297" i="14"/>
  <c r="FW298" i="14"/>
  <c r="FW299" i="14"/>
  <c r="FW300" i="14"/>
  <c r="FW301" i="14"/>
  <c r="FW302" i="14"/>
  <c r="FW303" i="14"/>
  <c r="FW304" i="14"/>
  <c r="FW305" i="14"/>
  <c r="FU30" i="14" l="1"/>
  <c r="FU142" i="14"/>
  <c r="FU5" i="14"/>
  <c r="FU214" i="14"/>
  <c r="FU189" i="14"/>
  <c r="FU282" i="14"/>
  <c r="FU162" i="14"/>
  <c r="FU125" i="14"/>
  <c r="FU94" i="14"/>
  <c r="FU42" i="14"/>
  <c r="FU69" i="14"/>
  <c r="FU133" i="14"/>
  <c r="FU298" i="14"/>
  <c r="FU61" i="14"/>
  <c r="FU294" i="14"/>
  <c r="FU288" i="14"/>
  <c r="FU6" i="14"/>
  <c r="FU230" i="14"/>
  <c r="FU253" i="14"/>
  <c r="FU160" i="14"/>
  <c r="FU194" i="14"/>
  <c r="FU32" i="14"/>
  <c r="FU21" i="14"/>
  <c r="FU261" i="14"/>
  <c r="FU14" i="14"/>
  <c r="FU278" i="14"/>
  <c r="FU197" i="14"/>
  <c r="FU280" i="14"/>
  <c r="FU224" i="14"/>
  <c r="FU215" i="14"/>
  <c r="FU199" i="14"/>
  <c r="FU22" i="14"/>
  <c r="FU17" i="14"/>
  <c r="FU106" i="14"/>
  <c r="FU250" i="14"/>
  <c r="FU286" i="14"/>
  <c r="FU182" i="14"/>
  <c r="FU130" i="14"/>
  <c r="FU16" i="14"/>
  <c r="FU245" i="14"/>
  <c r="FU181" i="14"/>
  <c r="FU117" i="14"/>
  <c r="FU53" i="14"/>
  <c r="FU272" i="14"/>
  <c r="FU208" i="14"/>
  <c r="FU144" i="14"/>
  <c r="FU12" i="14"/>
  <c r="FU183" i="14"/>
  <c r="FU40" i="14"/>
  <c r="FU9" i="14"/>
  <c r="FU33" i="14"/>
  <c r="FU302" i="14"/>
  <c r="FU218" i="14"/>
  <c r="FU190" i="14"/>
  <c r="FU134" i="14"/>
  <c r="FU98" i="14"/>
  <c r="FU301" i="14"/>
  <c r="FU237" i="14"/>
  <c r="FU173" i="14"/>
  <c r="FU109" i="14"/>
  <c r="FU45" i="14"/>
  <c r="FU264" i="14"/>
  <c r="FU200" i="14"/>
  <c r="FU136" i="14"/>
  <c r="FU295" i="14"/>
  <c r="FU167" i="14"/>
  <c r="FU152" i="14"/>
  <c r="FU25" i="14"/>
  <c r="FU18" i="14"/>
  <c r="FU270" i="14"/>
  <c r="FU186" i="14"/>
  <c r="FU110" i="14"/>
  <c r="FU102" i="14"/>
  <c r="FU74" i="14"/>
  <c r="FU293" i="14"/>
  <c r="FU229" i="14"/>
  <c r="FU165" i="14"/>
  <c r="FU101" i="14"/>
  <c r="FU37" i="14"/>
  <c r="FU256" i="14"/>
  <c r="FU192" i="14"/>
  <c r="FU120" i="14"/>
  <c r="FU279" i="14"/>
  <c r="FU151" i="14"/>
  <c r="FU216" i="14"/>
  <c r="FU10" i="14"/>
  <c r="FU34" i="14"/>
  <c r="FU222" i="14"/>
  <c r="FU154" i="14"/>
  <c r="FU266" i="14"/>
  <c r="FU290" i="14"/>
  <c r="FU66" i="14"/>
  <c r="FU285" i="14"/>
  <c r="FU221" i="14"/>
  <c r="FU157" i="14"/>
  <c r="FU93" i="14"/>
  <c r="FU23" i="14"/>
  <c r="FU248" i="14"/>
  <c r="FU184" i="14"/>
  <c r="FU104" i="14"/>
  <c r="FU263" i="14"/>
  <c r="FU135" i="14"/>
  <c r="FU13" i="14"/>
  <c r="FU254" i="14"/>
  <c r="FU174" i="14"/>
  <c r="FU122" i="14"/>
  <c r="FU202" i="14"/>
  <c r="FU258" i="14"/>
  <c r="FU58" i="14"/>
  <c r="FU277" i="14"/>
  <c r="FU213" i="14"/>
  <c r="FU149" i="14"/>
  <c r="FU85" i="14"/>
  <c r="FU7" i="14"/>
  <c r="FU240" i="14"/>
  <c r="FU176" i="14"/>
  <c r="FU88" i="14"/>
  <c r="FU247" i="14"/>
  <c r="FU119" i="14"/>
  <c r="FU29" i="14"/>
  <c r="FU206" i="14"/>
  <c r="FU126" i="14"/>
  <c r="FU90" i="14"/>
  <c r="FU138" i="14"/>
  <c r="FU226" i="14"/>
  <c r="FU50" i="14"/>
  <c r="FU269" i="14"/>
  <c r="FU205" i="14"/>
  <c r="FU141" i="14"/>
  <c r="FU77" i="14"/>
  <c r="FU296" i="14"/>
  <c r="FU232" i="14"/>
  <c r="FU168" i="14"/>
  <c r="FU72" i="14"/>
  <c r="FU231" i="14"/>
  <c r="FU55" i="14"/>
  <c r="FU87" i="14"/>
  <c r="FU166" i="14"/>
  <c r="FU158" i="14"/>
  <c r="FU234" i="14"/>
  <c r="FU8" i="14"/>
  <c r="FU198" i="14"/>
  <c r="FU118" i="14"/>
  <c r="FU274" i="14"/>
  <c r="FU210" i="14"/>
  <c r="FU146" i="14"/>
  <c r="FU82" i="14"/>
  <c r="FU62" i="14"/>
  <c r="FU46" i="14"/>
  <c r="FU24" i="14"/>
  <c r="FU297" i="14"/>
  <c r="FU281" i="14"/>
  <c r="FU265" i="14"/>
  <c r="FU249" i="14"/>
  <c r="FU233" i="14"/>
  <c r="FU217" i="14"/>
  <c r="FU201" i="14"/>
  <c r="FU185" i="14"/>
  <c r="FU169" i="14"/>
  <c r="FU153" i="14"/>
  <c r="FU137" i="14"/>
  <c r="FU121" i="14"/>
  <c r="FU105" i="14"/>
  <c r="FU89" i="14"/>
  <c r="FU73" i="14"/>
  <c r="FU57" i="14"/>
  <c r="FU41" i="14"/>
  <c r="FU15" i="14"/>
  <c r="FU292" i="14"/>
  <c r="FU276" i="14"/>
  <c r="FU260" i="14"/>
  <c r="FU244" i="14"/>
  <c r="FU228" i="14"/>
  <c r="FU212" i="14"/>
  <c r="FU196" i="14"/>
  <c r="FU180" i="14"/>
  <c r="FU164" i="14"/>
  <c r="FU148" i="14"/>
  <c r="FU132" i="14"/>
  <c r="FU116" i="14"/>
  <c r="FU100" i="14"/>
  <c r="FU84" i="14"/>
  <c r="FU68" i="14"/>
  <c r="FU52" i="14"/>
  <c r="FU36" i="14"/>
  <c r="FU304" i="14"/>
  <c r="FU291" i="14"/>
  <c r="FU275" i="14"/>
  <c r="FU259" i="14"/>
  <c r="FU243" i="14"/>
  <c r="FU227" i="14"/>
  <c r="FU211" i="14"/>
  <c r="FU195" i="14"/>
  <c r="FU179" i="14"/>
  <c r="FU163" i="14"/>
  <c r="FU147" i="14"/>
  <c r="FU131" i="14"/>
  <c r="FU115" i="14"/>
  <c r="FU83" i="14"/>
  <c r="FU51" i="14"/>
  <c r="FU128" i="14"/>
  <c r="FU112" i="14"/>
  <c r="FU96" i="14"/>
  <c r="FU80" i="14"/>
  <c r="FU64" i="14"/>
  <c r="FU48" i="14"/>
  <c r="FU28" i="14"/>
  <c r="FU303" i="14"/>
  <c r="FU287" i="14"/>
  <c r="FU271" i="14"/>
  <c r="FU255" i="14"/>
  <c r="FU239" i="14"/>
  <c r="FU223" i="14"/>
  <c r="FU207" i="14"/>
  <c r="FU191" i="14"/>
  <c r="FU175" i="14"/>
  <c r="FU159" i="14"/>
  <c r="FU143" i="14"/>
  <c r="FU127" i="14"/>
  <c r="FU103" i="14"/>
  <c r="FU71" i="14"/>
  <c r="FU39" i="14"/>
  <c r="FU262" i="14"/>
  <c r="FU238" i="14"/>
  <c r="FU78" i="14"/>
  <c r="FU170" i="14"/>
  <c r="FU246" i="14"/>
  <c r="FU150" i="14"/>
  <c r="FU86" i="14"/>
  <c r="FU242" i="14"/>
  <c r="FU178" i="14"/>
  <c r="FU114" i="14"/>
  <c r="FU70" i="14"/>
  <c r="FU54" i="14"/>
  <c r="FU38" i="14"/>
  <c r="FU305" i="14"/>
  <c r="FU289" i="14"/>
  <c r="FU273" i="14"/>
  <c r="FU257" i="14"/>
  <c r="FU241" i="14"/>
  <c r="FU225" i="14"/>
  <c r="FU209" i="14"/>
  <c r="FU193" i="14"/>
  <c r="FU177" i="14"/>
  <c r="FU161" i="14"/>
  <c r="FU145" i="14"/>
  <c r="FU129" i="14"/>
  <c r="FU113" i="14"/>
  <c r="FU97" i="14"/>
  <c r="FU81" i="14"/>
  <c r="FU65" i="14"/>
  <c r="FU49" i="14"/>
  <c r="FU31" i="14"/>
  <c r="FU300" i="14"/>
  <c r="FU284" i="14"/>
  <c r="FU268" i="14"/>
  <c r="FU252" i="14"/>
  <c r="FU236" i="14"/>
  <c r="FU220" i="14"/>
  <c r="FU204" i="14"/>
  <c r="FU188" i="14"/>
  <c r="FU172" i="14"/>
  <c r="FU156" i="14"/>
  <c r="FU140" i="14"/>
  <c r="FU124" i="14"/>
  <c r="FU108" i="14"/>
  <c r="FU92" i="14"/>
  <c r="FU76" i="14"/>
  <c r="FU60" i="14"/>
  <c r="FU44" i="14"/>
  <c r="FU20" i="14"/>
  <c r="FU299" i="14"/>
  <c r="FU283" i="14"/>
  <c r="FU267" i="14"/>
  <c r="FU251" i="14"/>
  <c r="FU235" i="14"/>
  <c r="FU219" i="14"/>
  <c r="FU203" i="14"/>
  <c r="FU187" i="14"/>
  <c r="FU171" i="14"/>
  <c r="FU155" i="14"/>
  <c r="FU139" i="14"/>
  <c r="FU123" i="14"/>
  <c r="FU99" i="14"/>
  <c r="FU67" i="14"/>
  <c r="FU35" i="14"/>
  <c r="FU111" i="14"/>
  <c r="FU95" i="14"/>
  <c r="FU79" i="14"/>
  <c r="FU63" i="14"/>
  <c r="FU47" i="14"/>
  <c r="FU27" i="14"/>
  <c r="FU107" i="14"/>
  <c r="FU91" i="14"/>
  <c r="FU75" i="14"/>
  <c r="FU59" i="14"/>
  <c r="FU43" i="14"/>
  <c r="FU19" i="14"/>
  <c r="FU11" i="14"/>
  <c r="C4" i="14"/>
  <c r="F4" i="14" l="1"/>
  <c r="C111" i="3" l="1"/>
  <c r="F102" i="3"/>
  <c r="F66" i="3"/>
  <c r="E115" i="3" l="1"/>
  <c r="C115" i="3"/>
  <c r="D115" i="3"/>
  <c r="B114" i="3"/>
  <c r="E114" i="3"/>
  <c r="D114" i="3"/>
  <c r="C114" i="3"/>
  <c r="A55" i="3"/>
  <c r="S14" i="29" l="1"/>
  <c r="S22" i="29"/>
  <c r="S30" i="29"/>
  <c r="S38" i="29"/>
  <c r="S46" i="29"/>
  <c r="S54" i="29"/>
  <c r="S62" i="29"/>
  <c r="S70" i="29"/>
  <c r="S78" i="29"/>
  <c r="S86" i="29"/>
  <c r="S94" i="29"/>
  <c r="S102" i="29"/>
  <c r="S110" i="29"/>
  <c r="S118" i="29"/>
  <c r="S126" i="29"/>
  <c r="S134" i="29"/>
  <c r="S142" i="29"/>
  <c r="S150" i="29"/>
  <c r="S158" i="29"/>
  <c r="S166" i="29"/>
  <c r="S174" i="29"/>
  <c r="S182" i="29"/>
  <c r="S190" i="29"/>
  <c r="S198" i="29"/>
  <c r="S206" i="29"/>
  <c r="S214" i="29"/>
  <c r="S222" i="29"/>
  <c r="S230" i="29"/>
  <c r="S238" i="29"/>
  <c r="S246" i="29"/>
  <c r="S254" i="29"/>
  <c r="S262" i="29"/>
  <c r="S270" i="29"/>
  <c r="S278" i="29"/>
  <c r="S286" i="29"/>
  <c r="S294" i="29"/>
  <c r="S302" i="29"/>
  <c r="S7" i="29"/>
  <c r="S8" i="29"/>
  <c r="S9" i="29"/>
  <c r="S10" i="29"/>
  <c r="S11" i="29"/>
  <c r="S12" i="29"/>
  <c r="S13" i="29"/>
  <c r="S15" i="29"/>
  <c r="S16" i="29"/>
  <c r="S17" i="29"/>
  <c r="S18" i="29"/>
  <c r="S19" i="29"/>
  <c r="S20" i="29"/>
  <c r="S21" i="29"/>
  <c r="S23" i="29"/>
  <c r="S24" i="29"/>
  <c r="S25" i="29"/>
  <c r="S26" i="29"/>
  <c r="S27" i="29"/>
  <c r="S28" i="29"/>
  <c r="S29" i="29"/>
  <c r="S31" i="29"/>
  <c r="S32" i="29"/>
  <c r="S33" i="29"/>
  <c r="S34" i="29"/>
  <c r="S35" i="29"/>
  <c r="S36" i="29"/>
  <c r="S37" i="29"/>
  <c r="S39" i="29"/>
  <c r="S40" i="29"/>
  <c r="S41" i="29"/>
  <c r="S42" i="29"/>
  <c r="S43" i="29"/>
  <c r="S44" i="29"/>
  <c r="S45" i="29"/>
  <c r="S47" i="29"/>
  <c r="S48" i="29"/>
  <c r="S49" i="29"/>
  <c r="S50" i="29"/>
  <c r="S51" i="29"/>
  <c r="S52" i="29"/>
  <c r="S53" i="29"/>
  <c r="S55" i="29"/>
  <c r="S56" i="29"/>
  <c r="S57" i="29"/>
  <c r="S58" i="29"/>
  <c r="S59" i="29"/>
  <c r="S60" i="29"/>
  <c r="S61" i="29"/>
  <c r="S63" i="29"/>
  <c r="S64" i="29"/>
  <c r="S65" i="29"/>
  <c r="S66" i="29"/>
  <c r="S67" i="29"/>
  <c r="S68" i="29"/>
  <c r="S69" i="29"/>
  <c r="S71" i="29"/>
  <c r="S72" i="29"/>
  <c r="S73" i="29"/>
  <c r="S74" i="29"/>
  <c r="S75" i="29"/>
  <c r="S76" i="29"/>
  <c r="S77" i="29"/>
  <c r="S79" i="29"/>
  <c r="S80" i="29"/>
  <c r="S81" i="29"/>
  <c r="S82" i="29"/>
  <c r="S83" i="29"/>
  <c r="S84" i="29"/>
  <c r="S85" i="29"/>
  <c r="S87" i="29"/>
  <c r="S88" i="29"/>
  <c r="S89" i="29"/>
  <c r="S90" i="29"/>
  <c r="S91" i="29"/>
  <c r="S92" i="29"/>
  <c r="S93" i="29"/>
  <c r="S95" i="29"/>
  <c r="S96" i="29"/>
  <c r="S97" i="29"/>
  <c r="S98" i="29"/>
  <c r="S99" i="29"/>
  <c r="S100" i="29"/>
  <c r="S101" i="29"/>
  <c r="S103" i="29"/>
  <c r="S104" i="29"/>
  <c r="S105" i="29"/>
  <c r="S106" i="29"/>
  <c r="S107" i="29"/>
  <c r="S108" i="29"/>
  <c r="S109" i="29"/>
  <c r="S111" i="29"/>
  <c r="S112" i="29"/>
  <c r="S113" i="29"/>
  <c r="S114" i="29"/>
  <c r="S115" i="29"/>
  <c r="S116" i="29"/>
  <c r="S117" i="29"/>
  <c r="S119" i="29"/>
  <c r="S120" i="29"/>
  <c r="S121" i="29"/>
  <c r="S122" i="29"/>
  <c r="S123" i="29"/>
  <c r="S124" i="29"/>
  <c r="S125" i="29"/>
  <c r="S127" i="29"/>
  <c r="S128" i="29"/>
  <c r="S129" i="29"/>
  <c r="S130" i="29"/>
  <c r="S131" i="29"/>
  <c r="S132" i="29"/>
  <c r="S133" i="29"/>
  <c r="S135" i="29"/>
  <c r="S136" i="29"/>
  <c r="S137" i="29"/>
  <c r="S138" i="29"/>
  <c r="S139" i="29"/>
  <c r="S140" i="29"/>
  <c r="S141" i="29"/>
  <c r="S143" i="29"/>
  <c r="S144" i="29"/>
  <c r="S145" i="29"/>
  <c r="S146" i="29"/>
  <c r="S147" i="29"/>
  <c r="S148" i="29"/>
  <c r="S149" i="29"/>
  <c r="S151" i="29"/>
  <c r="S152" i="29"/>
  <c r="S153" i="29"/>
  <c r="S154" i="29"/>
  <c r="S155" i="29"/>
  <c r="S156" i="29"/>
  <c r="S157" i="29"/>
  <c r="S159" i="29"/>
  <c r="S160" i="29"/>
  <c r="S161" i="29"/>
  <c r="S162" i="29"/>
  <c r="S163" i="29"/>
  <c r="S164" i="29"/>
  <c r="S165" i="29"/>
  <c r="S167" i="29"/>
  <c r="S168" i="29"/>
  <c r="S169" i="29"/>
  <c r="S170" i="29"/>
  <c r="S171" i="29"/>
  <c r="S172" i="29"/>
  <c r="S173" i="29"/>
  <c r="S175" i="29"/>
  <c r="S176" i="29"/>
  <c r="S177" i="29"/>
  <c r="S178" i="29"/>
  <c r="S179" i="29"/>
  <c r="S180" i="29"/>
  <c r="S181" i="29"/>
  <c r="S183" i="29"/>
  <c r="S184" i="29"/>
  <c r="S185" i="29"/>
  <c r="S186" i="29"/>
  <c r="S187" i="29"/>
  <c r="S188" i="29"/>
  <c r="S189" i="29"/>
  <c r="S191" i="29"/>
  <c r="S192" i="29"/>
  <c r="S193" i="29"/>
  <c r="S194" i="29"/>
  <c r="S195" i="29"/>
  <c r="S196" i="29"/>
  <c r="S197" i="29"/>
  <c r="S199" i="29"/>
  <c r="S200" i="29"/>
  <c r="S201" i="29"/>
  <c r="S202" i="29"/>
  <c r="S203" i="29"/>
  <c r="S204" i="29"/>
  <c r="S205" i="29"/>
  <c r="S207" i="29"/>
  <c r="S208" i="29"/>
  <c r="S209" i="29"/>
  <c r="S210" i="29"/>
  <c r="S211" i="29"/>
  <c r="S212" i="29"/>
  <c r="S213" i="29"/>
  <c r="S215" i="29"/>
  <c r="S216" i="29"/>
  <c r="S217" i="29"/>
  <c r="S218" i="29"/>
  <c r="S219" i="29"/>
  <c r="S220" i="29"/>
  <c r="S221" i="29"/>
  <c r="S223" i="29"/>
  <c r="S224" i="29"/>
  <c r="S225" i="29"/>
  <c r="S226" i="29"/>
  <c r="S227" i="29"/>
  <c r="S228" i="29"/>
  <c r="S229" i="29"/>
  <c r="S231" i="29"/>
  <c r="S232" i="29"/>
  <c r="S233" i="29"/>
  <c r="S234" i="29"/>
  <c r="S235" i="29"/>
  <c r="S236" i="29"/>
  <c r="S237" i="29"/>
  <c r="S239" i="29"/>
  <c r="S240" i="29"/>
  <c r="S241" i="29"/>
  <c r="S242" i="29"/>
  <c r="S243" i="29"/>
  <c r="S244" i="29"/>
  <c r="S245" i="29"/>
  <c r="S247" i="29"/>
  <c r="S248" i="29"/>
  <c r="S249" i="29"/>
  <c r="S250" i="29"/>
  <c r="S251" i="29"/>
  <c r="S252" i="29"/>
  <c r="S253" i="29"/>
  <c r="S255" i="29"/>
  <c r="S256" i="29"/>
  <c r="S257" i="29"/>
  <c r="S258" i="29"/>
  <c r="S259" i="29"/>
  <c r="S260" i="29"/>
  <c r="S261" i="29"/>
  <c r="S263" i="29"/>
  <c r="S264" i="29"/>
  <c r="S265" i="29"/>
  <c r="S266" i="29"/>
  <c r="S267" i="29"/>
  <c r="S268" i="29"/>
  <c r="S269" i="29"/>
  <c r="S271" i="29"/>
  <c r="S272" i="29"/>
  <c r="S273" i="29"/>
  <c r="S274" i="29"/>
  <c r="S275" i="29"/>
  <c r="S276" i="29"/>
  <c r="S277" i="29"/>
  <c r="S279" i="29"/>
  <c r="S280" i="29"/>
  <c r="S281" i="29"/>
  <c r="S282" i="29"/>
  <c r="S283" i="29"/>
  <c r="S284" i="29"/>
  <c r="S285" i="29"/>
  <c r="S287" i="29"/>
  <c r="S288" i="29"/>
  <c r="S289" i="29"/>
  <c r="S290" i="29"/>
  <c r="S291" i="29"/>
  <c r="S292" i="29"/>
  <c r="S293" i="29"/>
  <c r="S295" i="29"/>
  <c r="S296" i="29"/>
  <c r="S297" i="29"/>
  <c r="S298" i="29"/>
  <c r="S299" i="29"/>
  <c r="S300" i="29"/>
  <c r="S301" i="29"/>
  <c r="S303" i="29"/>
  <c r="S304" i="29"/>
  <c r="S305" i="29"/>
  <c r="S306" i="29"/>
  <c r="S307" i="29"/>
  <c r="U7" i="29" l="1"/>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U132" i="29"/>
  <c r="U133" i="29"/>
  <c r="U134" i="29"/>
  <c r="U135" i="29"/>
  <c r="U136" i="29"/>
  <c r="U137" i="29"/>
  <c r="U138" i="29"/>
  <c r="U139" i="29"/>
  <c r="U140" i="29"/>
  <c r="U141" i="29"/>
  <c r="U142" i="29"/>
  <c r="U143" i="29"/>
  <c r="U144" i="29"/>
  <c r="U145" i="29"/>
  <c r="U146" i="29"/>
  <c r="U147" i="29"/>
  <c r="U148" i="29"/>
  <c r="U149" i="29"/>
  <c r="U150" i="29"/>
  <c r="U151" i="29"/>
  <c r="U152" i="29"/>
  <c r="U153" i="29"/>
  <c r="U154" i="29"/>
  <c r="U155" i="29"/>
  <c r="U156" i="29"/>
  <c r="U157" i="29"/>
  <c r="U158" i="29"/>
  <c r="U159" i="29"/>
  <c r="U160" i="29"/>
  <c r="U161" i="29"/>
  <c r="U162" i="29"/>
  <c r="U163" i="29"/>
  <c r="U164" i="29"/>
  <c r="U165" i="29"/>
  <c r="U166" i="29"/>
  <c r="U167" i="29"/>
  <c r="U168" i="29"/>
  <c r="U169" i="29"/>
  <c r="U170" i="29"/>
  <c r="U171" i="29"/>
  <c r="U172" i="29"/>
  <c r="U173" i="29"/>
  <c r="U174" i="29"/>
  <c r="U175" i="29"/>
  <c r="U176" i="29"/>
  <c r="U177" i="29"/>
  <c r="U178" i="29"/>
  <c r="U179" i="29"/>
  <c r="U180" i="29"/>
  <c r="U181" i="29"/>
  <c r="U182" i="29"/>
  <c r="U183" i="29"/>
  <c r="U184" i="29"/>
  <c r="U185" i="29"/>
  <c r="U186" i="29"/>
  <c r="U187" i="29"/>
  <c r="U188" i="29"/>
  <c r="U189" i="29"/>
  <c r="U190" i="29"/>
  <c r="U191" i="29"/>
  <c r="U192" i="29"/>
  <c r="U193" i="29"/>
  <c r="U194" i="29"/>
  <c r="U195" i="29"/>
  <c r="U196" i="29"/>
  <c r="U197" i="29"/>
  <c r="U198" i="29"/>
  <c r="U199" i="29"/>
  <c r="U200" i="29"/>
  <c r="U201" i="29"/>
  <c r="U202" i="29"/>
  <c r="U203" i="29"/>
  <c r="U204" i="29"/>
  <c r="U205" i="29"/>
  <c r="U206" i="29"/>
  <c r="U207" i="29"/>
  <c r="U208" i="29"/>
  <c r="U209" i="29"/>
  <c r="U210" i="29"/>
  <c r="U211" i="29"/>
  <c r="U212" i="29"/>
  <c r="U213" i="29"/>
  <c r="U214" i="29"/>
  <c r="U215" i="29"/>
  <c r="U216" i="29"/>
  <c r="U217" i="29"/>
  <c r="U218" i="29"/>
  <c r="U219" i="29"/>
  <c r="U220" i="29"/>
  <c r="U221" i="29"/>
  <c r="U222" i="29"/>
  <c r="U223" i="29"/>
  <c r="U224" i="29"/>
  <c r="U225" i="29"/>
  <c r="U226" i="29"/>
  <c r="U227" i="29"/>
  <c r="U228" i="29"/>
  <c r="U229" i="29"/>
  <c r="U230" i="29"/>
  <c r="U231" i="29"/>
  <c r="U232" i="29"/>
  <c r="U233" i="29"/>
  <c r="U234" i="29"/>
  <c r="U235" i="29"/>
  <c r="U236" i="29"/>
  <c r="U237" i="29"/>
  <c r="U238" i="29"/>
  <c r="U239" i="29"/>
  <c r="U240" i="29"/>
  <c r="U241" i="29"/>
  <c r="U242" i="29"/>
  <c r="U243" i="29"/>
  <c r="U244" i="29"/>
  <c r="U245" i="29"/>
  <c r="U246" i="29"/>
  <c r="U247" i="29"/>
  <c r="U248" i="29"/>
  <c r="U249" i="29"/>
  <c r="U250" i="29"/>
  <c r="U251" i="29"/>
  <c r="U252" i="29"/>
  <c r="U253" i="29"/>
  <c r="U254" i="29"/>
  <c r="U255" i="29"/>
  <c r="U256" i="29"/>
  <c r="U257" i="29"/>
  <c r="U258" i="29"/>
  <c r="U259" i="29"/>
  <c r="U260" i="29"/>
  <c r="U261" i="29"/>
  <c r="U262" i="29"/>
  <c r="U263" i="29"/>
  <c r="U264" i="29"/>
  <c r="U265" i="29"/>
  <c r="U266" i="29"/>
  <c r="U267" i="29"/>
  <c r="U268" i="29"/>
  <c r="U269" i="29"/>
  <c r="U270" i="29"/>
  <c r="U271" i="29"/>
  <c r="U272" i="29"/>
  <c r="U273" i="29"/>
  <c r="U274" i="29"/>
  <c r="U275" i="29"/>
  <c r="U276" i="29"/>
  <c r="U277" i="29"/>
  <c r="U278" i="29"/>
  <c r="U279" i="29"/>
  <c r="U280" i="29"/>
  <c r="U281" i="29"/>
  <c r="U282" i="29"/>
  <c r="U283" i="29"/>
  <c r="U284" i="29"/>
  <c r="U285" i="29"/>
  <c r="U286" i="29"/>
  <c r="U287" i="29"/>
  <c r="U288" i="29"/>
  <c r="U289" i="29"/>
  <c r="U290" i="29"/>
  <c r="U291" i="29"/>
  <c r="U292" i="29"/>
  <c r="U293" i="29"/>
  <c r="U294" i="29"/>
  <c r="U295" i="29"/>
  <c r="U296" i="29"/>
  <c r="U297" i="29"/>
  <c r="U298" i="29"/>
  <c r="U299" i="29"/>
  <c r="U300" i="29"/>
  <c r="U301" i="29"/>
  <c r="U302" i="29"/>
  <c r="U303" i="29"/>
  <c r="U304" i="29"/>
  <c r="U305" i="29"/>
  <c r="U306" i="29"/>
  <c r="U307"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V209" i="29"/>
  <c r="V210" i="29"/>
  <c r="V211" i="29"/>
  <c r="V212" i="29"/>
  <c r="V213" i="29"/>
  <c r="V214" i="29"/>
  <c r="V215" i="29"/>
  <c r="V216" i="29"/>
  <c r="V217" i="29"/>
  <c r="V218" i="29"/>
  <c r="V219" i="29"/>
  <c r="V220" i="29"/>
  <c r="V221" i="29"/>
  <c r="V222" i="29"/>
  <c r="V223" i="29"/>
  <c r="V224" i="29"/>
  <c r="V225" i="29"/>
  <c r="V226" i="29"/>
  <c r="V227" i="29"/>
  <c r="V228" i="29"/>
  <c r="V229" i="29"/>
  <c r="V230" i="29"/>
  <c r="V231" i="29"/>
  <c r="V232" i="29"/>
  <c r="V233" i="29"/>
  <c r="V234" i="29"/>
  <c r="V235" i="29"/>
  <c r="V236" i="29"/>
  <c r="V237" i="29"/>
  <c r="V238" i="29"/>
  <c r="V239" i="29"/>
  <c r="V240" i="29"/>
  <c r="V241" i="29"/>
  <c r="V242" i="29"/>
  <c r="V243" i="29"/>
  <c r="V244" i="29"/>
  <c r="V245" i="29"/>
  <c r="V246" i="29"/>
  <c r="V247" i="29"/>
  <c r="V248" i="29"/>
  <c r="V249" i="29"/>
  <c r="V250" i="29"/>
  <c r="V251" i="29"/>
  <c r="V252" i="29"/>
  <c r="V253" i="29"/>
  <c r="V254" i="29"/>
  <c r="V255" i="29"/>
  <c r="V256" i="29"/>
  <c r="V257" i="29"/>
  <c r="V258" i="29"/>
  <c r="V259" i="29"/>
  <c r="V260" i="29"/>
  <c r="V261" i="29"/>
  <c r="V262" i="29"/>
  <c r="V263" i="29"/>
  <c r="V264" i="29"/>
  <c r="V265" i="29"/>
  <c r="V266" i="29"/>
  <c r="V267" i="29"/>
  <c r="V268" i="29"/>
  <c r="V269" i="29"/>
  <c r="V270" i="29"/>
  <c r="V271" i="29"/>
  <c r="V272" i="29"/>
  <c r="V273" i="29"/>
  <c r="V274" i="29"/>
  <c r="V275" i="29"/>
  <c r="V276" i="29"/>
  <c r="V277" i="29"/>
  <c r="V278" i="29"/>
  <c r="V279" i="29"/>
  <c r="V280" i="29"/>
  <c r="V281" i="29"/>
  <c r="V282" i="29"/>
  <c r="V283" i="29"/>
  <c r="V284" i="29"/>
  <c r="V285" i="29"/>
  <c r="V286" i="29"/>
  <c r="V287" i="29"/>
  <c r="V288" i="29"/>
  <c r="V289" i="29"/>
  <c r="V290" i="29"/>
  <c r="V291" i="29"/>
  <c r="V292" i="29"/>
  <c r="V293" i="29"/>
  <c r="V294" i="29"/>
  <c r="V295" i="29"/>
  <c r="V296" i="29"/>
  <c r="V297" i="29"/>
  <c r="V298" i="29"/>
  <c r="V299" i="29"/>
  <c r="V300" i="29"/>
  <c r="V301" i="29"/>
  <c r="V302" i="29"/>
  <c r="V303" i="29"/>
  <c r="V304" i="29"/>
  <c r="V305" i="29"/>
  <c r="V306" i="29"/>
  <c r="V307" i="29"/>
  <c r="T7" i="29"/>
  <c r="T8" i="29"/>
  <c r="T9" i="29"/>
  <c r="T10" i="29"/>
  <c r="T11" i="29"/>
  <c r="T12" i="29"/>
  <c r="T13" i="29"/>
  <c r="T14" i="29"/>
  <c r="T15" i="29"/>
  <c r="T16" i="29"/>
  <c r="T17" i="29"/>
  <c r="T18" i="29"/>
  <c r="T19" i="29"/>
  <c r="T20" i="29"/>
  <c r="T21" i="29"/>
  <c r="T22" i="29"/>
  <c r="T23" i="29"/>
  <c r="T24" i="29"/>
  <c r="T25" i="29"/>
  <c r="T26" i="29"/>
  <c r="T27" i="29"/>
  <c r="T28" i="29"/>
  <c r="T29" i="29"/>
  <c r="T30" i="29"/>
  <c r="T31" i="29"/>
  <c r="T32" i="29"/>
  <c r="T33" i="29"/>
  <c r="T34" i="29"/>
  <c r="T35" i="29"/>
  <c r="T36" i="29"/>
  <c r="T37" i="29"/>
  <c r="T38" i="29"/>
  <c r="T39" i="29"/>
  <c r="T40" i="29"/>
  <c r="T41" i="29"/>
  <c r="T42" i="29"/>
  <c r="T43" i="29"/>
  <c r="T44" i="29"/>
  <c r="T45" i="29"/>
  <c r="T46" i="29"/>
  <c r="T47" i="29"/>
  <c r="T48" i="29"/>
  <c r="T49" i="29"/>
  <c r="T50" i="29"/>
  <c r="T51" i="29"/>
  <c r="T52" i="29"/>
  <c r="T53" i="29"/>
  <c r="T54" i="29"/>
  <c r="T55" i="29"/>
  <c r="T56"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T90" i="29"/>
  <c r="T91" i="29"/>
  <c r="T92" i="29"/>
  <c r="T93" i="29"/>
  <c r="T94" i="29"/>
  <c r="T95" i="29"/>
  <c r="T96" i="29"/>
  <c r="T97" i="29"/>
  <c r="T98"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T132" i="29"/>
  <c r="T133" i="29"/>
  <c r="T134" i="29"/>
  <c r="T135" i="29"/>
  <c r="T136" i="29"/>
  <c r="T137" i="29"/>
  <c r="T138" i="29"/>
  <c r="T139" i="29"/>
  <c r="T140" i="29"/>
  <c r="T141" i="29"/>
  <c r="T142" i="29"/>
  <c r="T143" i="29"/>
  <c r="T144" i="29"/>
  <c r="T145" i="29"/>
  <c r="T146" i="29"/>
  <c r="T147" i="29"/>
  <c r="T148" i="29"/>
  <c r="T149" i="29"/>
  <c r="T150" i="29"/>
  <c r="T151" i="29"/>
  <c r="T152" i="29"/>
  <c r="T153" i="29"/>
  <c r="T154" i="29"/>
  <c r="T155" i="29"/>
  <c r="T156" i="29"/>
  <c r="T157" i="29"/>
  <c r="T158" i="29"/>
  <c r="T159" i="29"/>
  <c r="T160" i="29"/>
  <c r="T161" i="29"/>
  <c r="T162" i="29"/>
  <c r="T163" i="29"/>
  <c r="T164" i="29"/>
  <c r="T165" i="29"/>
  <c r="T166" i="29"/>
  <c r="T167" i="29"/>
  <c r="T168" i="29"/>
  <c r="T169" i="29"/>
  <c r="T170" i="29"/>
  <c r="T171" i="29"/>
  <c r="T172" i="29"/>
  <c r="T173" i="29"/>
  <c r="T174" i="29"/>
  <c r="T175" i="29"/>
  <c r="T176" i="29"/>
  <c r="T177" i="29"/>
  <c r="T178" i="29"/>
  <c r="T179" i="29"/>
  <c r="T180" i="29"/>
  <c r="T181" i="29"/>
  <c r="T182" i="29"/>
  <c r="T183" i="29"/>
  <c r="T184" i="29"/>
  <c r="T185" i="29"/>
  <c r="T186" i="29"/>
  <c r="T187" i="29"/>
  <c r="T188" i="29"/>
  <c r="T189" i="29"/>
  <c r="T190" i="29"/>
  <c r="T191" i="29"/>
  <c r="T192" i="29"/>
  <c r="T193" i="29"/>
  <c r="T194" i="29"/>
  <c r="T195" i="29"/>
  <c r="T196" i="29"/>
  <c r="T197" i="29"/>
  <c r="T198" i="29"/>
  <c r="T199" i="29"/>
  <c r="T200" i="29"/>
  <c r="T201" i="29"/>
  <c r="T202" i="29"/>
  <c r="T203" i="29"/>
  <c r="T204" i="29"/>
  <c r="T205" i="29"/>
  <c r="T206" i="29"/>
  <c r="T207" i="29"/>
  <c r="T208" i="29"/>
  <c r="T209" i="29"/>
  <c r="T210" i="29"/>
  <c r="T211" i="29"/>
  <c r="T212" i="29"/>
  <c r="T213" i="29"/>
  <c r="T214" i="29"/>
  <c r="T215" i="29"/>
  <c r="T216" i="29"/>
  <c r="T217" i="29"/>
  <c r="T218" i="29"/>
  <c r="T219" i="29"/>
  <c r="T220" i="29"/>
  <c r="T221" i="29"/>
  <c r="T222" i="29"/>
  <c r="T223" i="29"/>
  <c r="T224" i="29"/>
  <c r="T225" i="29"/>
  <c r="T226" i="29"/>
  <c r="T227" i="29"/>
  <c r="T228" i="29"/>
  <c r="T229" i="29"/>
  <c r="T230" i="29"/>
  <c r="T231" i="29"/>
  <c r="T232" i="29"/>
  <c r="T233" i="29"/>
  <c r="T234" i="29"/>
  <c r="T235" i="29"/>
  <c r="T236" i="29"/>
  <c r="T237" i="29"/>
  <c r="T238" i="29"/>
  <c r="T239" i="29"/>
  <c r="T240" i="29"/>
  <c r="T241" i="29"/>
  <c r="T242" i="29"/>
  <c r="T243" i="29"/>
  <c r="T244" i="29"/>
  <c r="T245" i="29"/>
  <c r="T246" i="29"/>
  <c r="T247" i="29"/>
  <c r="T248" i="29"/>
  <c r="T249" i="29"/>
  <c r="T250" i="29"/>
  <c r="T251" i="29"/>
  <c r="T252" i="29"/>
  <c r="T253" i="29"/>
  <c r="T254" i="29"/>
  <c r="T255" i="29"/>
  <c r="T256" i="29"/>
  <c r="T257" i="29"/>
  <c r="T258" i="29"/>
  <c r="T259" i="29"/>
  <c r="T260" i="29"/>
  <c r="T261" i="29"/>
  <c r="T262" i="29"/>
  <c r="T263" i="29"/>
  <c r="T264" i="29"/>
  <c r="T265" i="29"/>
  <c r="T266" i="29"/>
  <c r="T267" i="29"/>
  <c r="T268" i="29"/>
  <c r="T269" i="29"/>
  <c r="T270" i="29"/>
  <c r="T271" i="29"/>
  <c r="T272" i="29"/>
  <c r="T273" i="29"/>
  <c r="T274" i="29"/>
  <c r="T275" i="29"/>
  <c r="T276" i="29"/>
  <c r="T277" i="29"/>
  <c r="T278" i="29"/>
  <c r="T279" i="29"/>
  <c r="T280" i="29"/>
  <c r="T281" i="29"/>
  <c r="T282" i="29"/>
  <c r="T283" i="29"/>
  <c r="T284" i="29"/>
  <c r="T285" i="29"/>
  <c r="T286" i="29"/>
  <c r="T287" i="29"/>
  <c r="T288" i="29"/>
  <c r="T289" i="29"/>
  <c r="T290" i="29"/>
  <c r="T291" i="29"/>
  <c r="T292" i="29"/>
  <c r="T293" i="29"/>
  <c r="T294" i="29"/>
  <c r="T295" i="29"/>
  <c r="T296" i="29"/>
  <c r="T297" i="29"/>
  <c r="T298" i="29"/>
  <c r="T299" i="29"/>
  <c r="T300" i="29"/>
  <c r="T301" i="29"/>
  <c r="T302" i="29"/>
  <c r="T303" i="29"/>
  <c r="T304" i="29"/>
  <c r="T305" i="29"/>
  <c r="T306" i="29"/>
  <c r="T307" i="29"/>
  <c r="M7" i="29"/>
  <c r="M8" i="29"/>
  <c r="M9" i="29"/>
  <c r="M10" i="29"/>
  <c r="M11" i="29"/>
  <c r="M12" i="29"/>
  <c r="M13" i="29"/>
  <c r="M14" i="29"/>
  <c r="M15" i="29"/>
  <c r="M16" i="29"/>
  <c r="M17" i="29"/>
  <c r="M18" i="29"/>
  <c r="M19" i="29"/>
  <c r="M20" i="29"/>
  <c r="M21"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M48" i="29"/>
  <c r="M49" i="29"/>
  <c r="M50" i="29"/>
  <c r="M51" i="29"/>
  <c r="M52" i="29"/>
  <c r="M53"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M90" i="29"/>
  <c r="M91" i="29"/>
  <c r="M92" i="29"/>
  <c r="M93" i="29"/>
  <c r="M94" i="29"/>
  <c r="M95"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M132" i="29"/>
  <c r="M133" i="29"/>
  <c r="M134" i="29"/>
  <c r="M135" i="29"/>
  <c r="M136" i="29"/>
  <c r="M137" i="29"/>
  <c r="M138" i="29"/>
  <c r="M139" i="29"/>
  <c r="M140" i="29"/>
  <c r="M141" i="29"/>
  <c r="M142" i="29"/>
  <c r="M143" i="29"/>
  <c r="M144" i="29"/>
  <c r="M145" i="29"/>
  <c r="M146" i="29"/>
  <c r="M147" i="29"/>
  <c r="M148" i="29"/>
  <c r="M149" i="29"/>
  <c r="M150" i="29"/>
  <c r="M151" i="29"/>
  <c r="M152" i="29"/>
  <c r="M153" i="29"/>
  <c r="M154" i="29"/>
  <c r="M155" i="29"/>
  <c r="M156" i="29"/>
  <c r="M157" i="29"/>
  <c r="M158" i="29"/>
  <c r="M159" i="29"/>
  <c r="M160" i="29"/>
  <c r="M161" i="29"/>
  <c r="M162" i="29"/>
  <c r="M163" i="29"/>
  <c r="M164" i="29"/>
  <c r="M165" i="29"/>
  <c r="M166" i="29"/>
  <c r="M167" i="29"/>
  <c r="M168" i="29"/>
  <c r="M169" i="29"/>
  <c r="M170" i="29"/>
  <c r="M171" i="29"/>
  <c r="M172" i="29"/>
  <c r="M173" i="29"/>
  <c r="M174" i="29"/>
  <c r="M175" i="29"/>
  <c r="M176" i="29"/>
  <c r="M177" i="29"/>
  <c r="M178" i="29"/>
  <c r="M179" i="29"/>
  <c r="M180" i="29"/>
  <c r="M181" i="29"/>
  <c r="M182" i="29"/>
  <c r="M183" i="29"/>
  <c r="M184" i="29"/>
  <c r="M185" i="29"/>
  <c r="M186" i="29"/>
  <c r="M187" i="29"/>
  <c r="M188" i="29"/>
  <c r="M189" i="29"/>
  <c r="M190" i="29"/>
  <c r="M191" i="29"/>
  <c r="M192" i="29"/>
  <c r="M193" i="29"/>
  <c r="M194" i="29"/>
  <c r="M195" i="29"/>
  <c r="M196" i="29"/>
  <c r="M197" i="29"/>
  <c r="M198" i="29"/>
  <c r="M199" i="29"/>
  <c r="M200" i="29"/>
  <c r="M201" i="29"/>
  <c r="M202" i="29"/>
  <c r="M203" i="29"/>
  <c r="M204" i="29"/>
  <c r="M205" i="29"/>
  <c r="M206" i="29"/>
  <c r="M207" i="29"/>
  <c r="M208" i="29"/>
  <c r="M209" i="29"/>
  <c r="M210" i="29"/>
  <c r="M211" i="29"/>
  <c r="M212" i="29"/>
  <c r="M213" i="29"/>
  <c r="M214" i="29"/>
  <c r="M215" i="29"/>
  <c r="M216" i="29"/>
  <c r="M217" i="29"/>
  <c r="M218" i="29"/>
  <c r="M219" i="29"/>
  <c r="M220" i="29"/>
  <c r="M221" i="29"/>
  <c r="M222" i="29"/>
  <c r="M223" i="29"/>
  <c r="M224" i="29"/>
  <c r="M225" i="29"/>
  <c r="M226" i="29"/>
  <c r="M227" i="29"/>
  <c r="M228" i="29"/>
  <c r="M229" i="29"/>
  <c r="M230" i="29"/>
  <c r="M231" i="29"/>
  <c r="M232" i="29"/>
  <c r="M233" i="29"/>
  <c r="M234" i="29"/>
  <c r="M235" i="29"/>
  <c r="M236" i="29"/>
  <c r="M237" i="29"/>
  <c r="M238" i="29"/>
  <c r="M239" i="29"/>
  <c r="M240" i="29"/>
  <c r="M241" i="29"/>
  <c r="M242" i="29"/>
  <c r="M243" i="29"/>
  <c r="M244" i="29"/>
  <c r="M245" i="29"/>
  <c r="M246" i="29"/>
  <c r="M247" i="29"/>
  <c r="M248" i="29"/>
  <c r="M249" i="29"/>
  <c r="M250" i="29"/>
  <c r="M251" i="29"/>
  <c r="M252" i="29"/>
  <c r="M253" i="29"/>
  <c r="M254" i="29"/>
  <c r="M255" i="29"/>
  <c r="M256" i="29"/>
  <c r="M257" i="29"/>
  <c r="M258" i="29"/>
  <c r="M259" i="29"/>
  <c r="M260" i="29"/>
  <c r="M261" i="29"/>
  <c r="M262" i="29"/>
  <c r="M263" i="29"/>
  <c r="M264" i="29"/>
  <c r="M265" i="29"/>
  <c r="M266" i="29"/>
  <c r="M267" i="29"/>
  <c r="M268" i="29"/>
  <c r="M269" i="29"/>
  <c r="M270" i="29"/>
  <c r="M271" i="29"/>
  <c r="M272" i="29"/>
  <c r="M273" i="29"/>
  <c r="M274" i="29"/>
  <c r="M275" i="29"/>
  <c r="M276" i="29"/>
  <c r="M277" i="29"/>
  <c r="M278" i="29"/>
  <c r="M279" i="29"/>
  <c r="M280" i="29"/>
  <c r="M281" i="29"/>
  <c r="M282" i="29"/>
  <c r="M283" i="29"/>
  <c r="M284" i="29"/>
  <c r="M285" i="29"/>
  <c r="M286" i="29"/>
  <c r="M287" i="29"/>
  <c r="M288" i="29"/>
  <c r="M289" i="29"/>
  <c r="M290" i="29"/>
  <c r="M291" i="29"/>
  <c r="M292" i="29"/>
  <c r="M293" i="29"/>
  <c r="M294" i="29"/>
  <c r="M295" i="29"/>
  <c r="M296" i="29"/>
  <c r="M297" i="29"/>
  <c r="M298" i="29"/>
  <c r="M299" i="29"/>
  <c r="M300" i="29"/>
  <c r="M301" i="29"/>
  <c r="M302" i="29"/>
  <c r="M303" i="29"/>
  <c r="M304" i="29"/>
  <c r="M305" i="29"/>
  <c r="M306" i="29"/>
  <c r="M307" i="29"/>
  <c r="L7" i="29"/>
  <c r="L8" i="29"/>
  <c r="L9" i="29"/>
  <c r="L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L132" i="29"/>
  <c r="L133" i="29"/>
  <c r="L134" i="29"/>
  <c r="L135" i="29"/>
  <c r="L136" i="29"/>
  <c r="L137" i="29"/>
  <c r="L138" i="29"/>
  <c r="L139" i="29"/>
  <c r="L140" i="29"/>
  <c r="L141" i="29"/>
  <c r="L142" i="29"/>
  <c r="L143" i="29"/>
  <c r="L144"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8" i="29"/>
  <c r="L169" i="29"/>
  <c r="L170" i="29"/>
  <c r="L171" i="29"/>
  <c r="L172" i="29"/>
  <c r="L173" i="29"/>
  <c r="L174" i="29"/>
  <c r="L175" i="29"/>
  <c r="L176" i="29"/>
  <c r="L177" i="29"/>
  <c r="L178" i="29"/>
  <c r="L179" i="29"/>
  <c r="L180" i="29"/>
  <c r="L181" i="29"/>
  <c r="L182" i="29"/>
  <c r="L183" i="29"/>
  <c r="L184" i="29"/>
  <c r="L185" i="29"/>
  <c r="L186" i="29"/>
  <c r="L187" i="29"/>
  <c r="L188" i="29"/>
  <c r="L189" i="29"/>
  <c r="L190" i="29"/>
  <c r="L191" i="29"/>
  <c r="L192" i="29"/>
  <c r="L193" i="29"/>
  <c r="L194" i="29"/>
  <c r="L195" i="29"/>
  <c r="L196" i="29"/>
  <c r="L197" i="29"/>
  <c r="L198" i="29"/>
  <c r="L199" i="29"/>
  <c r="L200" i="29"/>
  <c r="L201" i="29"/>
  <c r="L202" i="29"/>
  <c r="L203" i="29"/>
  <c r="L204" i="29"/>
  <c r="L205" i="29"/>
  <c r="L206" i="29"/>
  <c r="L207" i="29"/>
  <c r="L208" i="29"/>
  <c r="L209" i="29"/>
  <c r="L210" i="29"/>
  <c r="L211" i="29"/>
  <c r="L212" i="29"/>
  <c r="L213" i="29"/>
  <c r="L214" i="29"/>
  <c r="L215" i="29"/>
  <c r="L216" i="29"/>
  <c r="L217" i="29"/>
  <c r="L218" i="29"/>
  <c r="L219" i="29"/>
  <c r="L220" i="29"/>
  <c r="L221" i="29"/>
  <c r="L222" i="29"/>
  <c r="L223" i="29"/>
  <c r="L224" i="29"/>
  <c r="L225" i="29"/>
  <c r="L226" i="29"/>
  <c r="L227" i="29"/>
  <c r="L228" i="29"/>
  <c r="L229" i="29"/>
  <c r="L230" i="29"/>
  <c r="L231" i="29"/>
  <c r="L232" i="29"/>
  <c r="L233" i="29"/>
  <c r="L234" i="29"/>
  <c r="L235" i="29"/>
  <c r="L236" i="29"/>
  <c r="L237" i="29"/>
  <c r="L238" i="29"/>
  <c r="L239" i="29"/>
  <c r="L240" i="29"/>
  <c r="L241" i="29"/>
  <c r="L242" i="29"/>
  <c r="L243" i="29"/>
  <c r="L244" i="29"/>
  <c r="L245" i="29"/>
  <c r="L246" i="29"/>
  <c r="L247" i="29"/>
  <c r="L248" i="29"/>
  <c r="L249" i="29"/>
  <c r="L250" i="29"/>
  <c r="L251" i="29"/>
  <c r="L252" i="29"/>
  <c r="L253" i="29"/>
  <c r="L254" i="29"/>
  <c r="L255" i="29"/>
  <c r="L256" i="29"/>
  <c r="L257" i="29"/>
  <c r="L258" i="29"/>
  <c r="L259" i="29"/>
  <c r="L260" i="29"/>
  <c r="L261" i="29"/>
  <c r="L262" i="29"/>
  <c r="L263" i="29"/>
  <c r="L264" i="29"/>
  <c r="L265" i="29"/>
  <c r="L266" i="29"/>
  <c r="L267" i="29"/>
  <c r="L268" i="29"/>
  <c r="L269" i="29"/>
  <c r="L270" i="29"/>
  <c r="L271" i="29"/>
  <c r="L272" i="29"/>
  <c r="L273" i="29"/>
  <c r="L274" i="29"/>
  <c r="L275" i="29"/>
  <c r="L276" i="29"/>
  <c r="L277" i="29"/>
  <c r="L278" i="29"/>
  <c r="L279" i="29"/>
  <c r="L280" i="29"/>
  <c r="L281" i="29"/>
  <c r="L282" i="29"/>
  <c r="L283" i="29"/>
  <c r="L284" i="29"/>
  <c r="L285" i="29"/>
  <c r="L286" i="29"/>
  <c r="L287" i="29"/>
  <c r="L288" i="29"/>
  <c r="L289" i="29"/>
  <c r="L290" i="29"/>
  <c r="L291" i="29"/>
  <c r="L292" i="29"/>
  <c r="L293" i="29"/>
  <c r="L294" i="29"/>
  <c r="L295" i="29"/>
  <c r="L296" i="29"/>
  <c r="L297" i="29"/>
  <c r="L298" i="29"/>
  <c r="L299" i="29"/>
  <c r="L300" i="29"/>
  <c r="L301" i="29"/>
  <c r="L302" i="29"/>
  <c r="L303" i="29"/>
  <c r="L304" i="29"/>
  <c r="L305" i="29"/>
  <c r="L306" i="29"/>
  <c r="L307" i="29"/>
  <c r="K7" i="29"/>
  <c r="K8" i="29"/>
  <c r="K9" i="29"/>
  <c r="K10" i="29"/>
  <c r="K11" i="29"/>
  <c r="K12" i="29"/>
  <c r="K13" i="29"/>
  <c r="K14" i="29"/>
  <c r="K15" i="29"/>
  <c r="K16" i="29"/>
  <c r="K17" i="29"/>
  <c r="K18" i="29"/>
  <c r="K19" i="29"/>
  <c r="K20" i="29"/>
  <c r="K21" i="29"/>
  <c r="K22" i="29"/>
  <c r="K23" i="29"/>
  <c r="K24" i="29"/>
  <c r="K25" i="29"/>
  <c r="K26" i="29"/>
  <c r="K27" i="29"/>
  <c r="K28" i="29"/>
  <c r="K29" i="29"/>
  <c r="K30" i="29"/>
  <c r="K31" i="29"/>
  <c r="K32" i="29"/>
  <c r="K33" i="29"/>
  <c r="K34" i="29"/>
  <c r="K35" i="29"/>
  <c r="K36" i="29"/>
  <c r="K37" i="29"/>
  <c r="K38" i="29"/>
  <c r="K39" i="29"/>
  <c r="K40" i="29"/>
  <c r="K41" i="29"/>
  <c r="K42" i="29"/>
  <c r="K43" i="29"/>
  <c r="K44" i="29"/>
  <c r="K45" i="29"/>
  <c r="K46" i="29"/>
  <c r="K47" i="29"/>
  <c r="K48" i="29"/>
  <c r="K49" i="29"/>
  <c r="K50" i="29"/>
  <c r="K51" i="29"/>
  <c r="K52" i="29"/>
  <c r="K53" i="29"/>
  <c r="K54" i="29"/>
  <c r="K55" i="29"/>
  <c r="K56" i="29"/>
  <c r="K57" i="29"/>
  <c r="K58" i="29"/>
  <c r="K59" i="29"/>
  <c r="K60" i="29"/>
  <c r="K61" i="29"/>
  <c r="K62" i="29"/>
  <c r="K63" i="29"/>
  <c r="K64" i="29"/>
  <c r="K65" i="29"/>
  <c r="K66" i="29"/>
  <c r="K67" i="29"/>
  <c r="K68" i="29"/>
  <c r="K69" i="29"/>
  <c r="K70" i="29"/>
  <c r="K71" i="29"/>
  <c r="K72" i="29"/>
  <c r="K73" i="29"/>
  <c r="K74" i="29"/>
  <c r="K75" i="29"/>
  <c r="K76" i="29"/>
  <c r="K77" i="29"/>
  <c r="K78" i="29"/>
  <c r="K79" i="29"/>
  <c r="K80" i="29"/>
  <c r="K81" i="29"/>
  <c r="K82" i="29"/>
  <c r="K83" i="29"/>
  <c r="K84" i="29"/>
  <c r="K85" i="29"/>
  <c r="K86" i="29"/>
  <c r="K87" i="29"/>
  <c r="K88" i="29"/>
  <c r="K89" i="29"/>
  <c r="K90" i="29"/>
  <c r="K91" i="29"/>
  <c r="K92" i="29"/>
  <c r="K93" i="29"/>
  <c r="K94" i="29"/>
  <c r="K95" i="29"/>
  <c r="K96" i="29"/>
  <c r="K97" i="29"/>
  <c r="K98" i="29"/>
  <c r="K99" i="29"/>
  <c r="K100" i="29"/>
  <c r="K101" i="29"/>
  <c r="K102" i="29"/>
  <c r="K103" i="29"/>
  <c r="K104" i="29"/>
  <c r="K105" i="29"/>
  <c r="K106" i="29"/>
  <c r="K107" i="29"/>
  <c r="K108" i="29"/>
  <c r="K109" i="29"/>
  <c r="K110" i="29"/>
  <c r="K111" i="29"/>
  <c r="K112" i="29"/>
  <c r="K113" i="29"/>
  <c r="K114" i="29"/>
  <c r="K115" i="29"/>
  <c r="K116" i="29"/>
  <c r="K117" i="29"/>
  <c r="K118" i="29"/>
  <c r="K119" i="29"/>
  <c r="K120" i="29"/>
  <c r="K121" i="29"/>
  <c r="K122" i="29"/>
  <c r="K123" i="29"/>
  <c r="K124" i="29"/>
  <c r="K125" i="29"/>
  <c r="K126" i="29"/>
  <c r="K127" i="29"/>
  <c r="K128" i="29"/>
  <c r="K129" i="29"/>
  <c r="K130" i="29"/>
  <c r="K131" i="29"/>
  <c r="K132" i="29"/>
  <c r="K133" i="29"/>
  <c r="K134" i="29"/>
  <c r="K135" i="29"/>
  <c r="K136" i="29"/>
  <c r="K137" i="29"/>
  <c r="K138" i="29"/>
  <c r="K139" i="29"/>
  <c r="K140" i="29"/>
  <c r="K141" i="29"/>
  <c r="K142" i="29"/>
  <c r="K143" i="29"/>
  <c r="K144"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1" i="29"/>
  <c r="K172" i="29"/>
  <c r="K173" i="29"/>
  <c r="K174" i="29"/>
  <c r="K175" i="29"/>
  <c r="K176" i="29"/>
  <c r="K177" i="29"/>
  <c r="K178" i="29"/>
  <c r="K179" i="29"/>
  <c r="K180" i="29"/>
  <c r="K181" i="29"/>
  <c r="K182" i="29"/>
  <c r="K183" i="29"/>
  <c r="K184" i="29"/>
  <c r="K185" i="29"/>
  <c r="K186" i="29"/>
  <c r="K187" i="29"/>
  <c r="K188" i="29"/>
  <c r="K189" i="29"/>
  <c r="K190" i="29"/>
  <c r="K191" i="29"/>
  <c r="K192" i="29"/>
  <c r="K193" i="29"/>
  <c r="K194" i="29"/>
  <c r="K195" i="29"/>
  <c r="K196" i="29"/>
  <c r="K197" i="29"/>
  <c r="K198" i="29"/>
  <c r="K199" i="29"/>
  <c r="K200" i="29"/>
  <c r="K201" i="29"/>
  <c r="K202" i="29"/>
  <c r="K203" i="29"/>
  <c r="K204" i="29"/>
  <c r="K205" i="29"/>
  <c r="K206" i="29"/>
  <c r="K207" i="29"/>
  <c r="K208" i="29"/>
  <c r="K209" i="29"/>
  <c r="K210" i="29"/>
  <c r="K211" i="29"/>
  <c r="K212" i="29"/>
  <c r="K213" i="29"/>
  <c r="K214" i="29"/>
  <c r="K215" i="29"/>
  <c r="K216" i="29"/>
  <c r="K217" i="29"/>
  <c r="K218" i="29"/>
  <c r="K219" i="29"/>
  <c r="K220" i="29"/>
  <c r="K221" i="29"/>
  <c r="K222" i="29"/>
  <c r="K223" i="29"/>
  <c r="K224" i="29"/>
  <c r="K225" i="29"/>
  <c r="K226" i="29"/>
  <c r="K227" i="29"/>
  <c r="K228" i="29"/>
  <c r="K229" i="29"/>
  <c r="K230" i="29"/>
  <c r="K231" i="29"/>
  <c r="K232" i="29"/>
  <c r="K233" i="29"/>
  <c r="K234" i="29"/>
  <c r="K235" i="29"/>
  <c r="K236" i="29"/>
  <c r="K237" i="29"/>
  <c r="K238" i="29"/>
  <c r="K239" i="29"/>
  <c r="K240" i="29"/>
  <c r="K241" i="29"/>
  <c r="K242" i="29"/>
  <c r="K243" i="29"/>
  <c r="K244" i="29"/>
  <c r="K245" i="29"/>
  <c r="K246" i="29"/>
  <c r="K247" i="29"/>
  <c r="K248" i="29"/>
  <c r="K249" i="29"/>
  <c r="K250" i="29"/>
  <c r="K251" i="29"/>
  <c r="K252" i="29"/>
  <c r="K253" i="29"/>
  <c r="K254" i="29"/>
  <c r="K255" i="29"/>
  <c r="K256" i="29"/>
  <c r="K257" i="29"/>
  <c r="K258" i="29"/>
  <c r="K259" i="29"/>
  <c r="K260" i="29"/>
  <c r="K261" i="29"/>
  <c r="K262" i="29"/>
  <c r="K263" i="29"/>
  <c r="K264" i="29"/>
  <c r="K265" i="29"/>
  <c r="K266" i="29"/>
  <c r="K267" i="29"/>
  <c r="K268" i="29"/>
  <c r="K269" i="29"/>
  <c r="K270" i="29"/>
  <c r="K271" i="29"/>
  <c r="K272" i="29"/>
  <c r="K273" i="29"/>
  <c r="K274" i="29"/>
  <c r="K275" i="29"/>
  <c r="K276" i="29"/>
  <c r="K277" i="29"/>
  <c r="K278" i="29"/>
  <c r="K279" i="29"/>
  <c r="K280" i="29"/>
  <c r="K281" i="29"/>
  <c r="K282" i="29"/>
  <c r="K283" i="29"/>
  <c r="K284" i="29"/>
  <c r="K285" i="29"/>
  <c r="K286" i="29"/>
  <c r="K287" i="29"/>
  <c r="K288" i="29"/>
  <c r="K289" i="29"/>
  <c r="K290" i="29"/>
  <c r="K291" i="29"/>
  <c r="K292" i="29"/>
  <c r="K293" i="29"/>
  <c r="K294" i="29"/>
  <c r="K295" i="29"/>
  <c r="K296" i="29"/>
  <c r="K297" i="29"/>
  <c r="K298" i="29"/>
  <c r="K299" i="29"/>
  <c r="K300" i="29"/>
  <c r="K301" i="29"/>
  <c r="K302" i="29"/>
  <c r="K303" i="29"/>
  <c r="K304" i="29"/>
  <c r="K305" i="29"/>
  <c r="K306" i="29"/>
  <c r="K307" i="29"/>
  <c r="G7" i="29"/>
  <c r="G8" i="29"/>
  <c r="G9" i="29"/>
  <c r="G10" i="29"/>
  <c r="G11" i="29"/>
  <c r="G12" i="29"/>
  <c r="G13"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G132" i="29"/>
  <c r="G133" i="29"/>
  <c r="G134" i="29"/>
  <c r="G135" i="29"/>
  <c r="G136" i="29"/>
  <c r="G137" i="29"/>
  <c r="G138" i="29"/>
  <c r="G139" i="29"/>
  <c r="G140" i="29"/>
  <c r="G141" i="29"/>
  <c r="G142" i="29"/>
  <c r="G143" i="29"/>
  <c r="G144" i="29"/>
  <c r="G145" i="29"/>
  <c r="G146" i="29"/>
  <c r="G147" i="29"/>
  <c r="G148" i="29"/>
  <c r="G149" i="29"/>
  <c r="G150" i="29"/>
  <c r="G151" i="29"/>
  <c r="G152" i="29"/>
  <c r="G153" i="29"/>
  <c r="G154" i="29"/>
  <c r="G155" i="29"/>
  <c r="G156" i="29"/>
  <c r="G157" i="29"/>
  <c r="G158" i="29"/>
  <c r="G159" i="29"/>
  <c r="G160" i="29"/>
  <c r="G161" i="29"/>
  <c r="G162" i="29"/>
  <c r="G163" i="29"/>
  <c r="G164" i="29"/>
  <c r="G165" i="29"/>
  <c r="G166" i="29"/>
  <c r="G167" i="29"/>
  <c r="G168" i="29"/>
  <c r="G169" i="29"/>
  <c r="G170" i="29"/>
  <c r="G171" i="29"/>
  <c r="G172" i="29"/>
  <c r="G173" i="29"/>
  <c r="G174" i="29"/>
  <c r="G175" i="29"/>
  <c r="G176" i="29"/>
  <c r="G177" i="29"/>
  <c r="G178" i="29"/>
  <c r="G179" i="29"/>
  <c r="G180" i="29"/>
  <c r="G181" i="29"/>
  <c r="G182" i="29"/>
  <c r="G183" i="29"/>
  <c r="G184" i="29"/>
  <c r="G185" i="29"/>
  <c r="G186" i="29"/>
  <c r="G187" i="29"/>
  <c r="G188" i="29"/>
  <c r="G189" i="29"/>
  <c r="G190" i="29"/>
  <c r="G191" i="29"/>
  <c r="G192" i="29"/>
  <c r="G193" i="29"/>
  <c r="G194" i="29"/>
  <c r="G195" i="29"/>
  <c r="G196" i="29"/>
  <c r="G197" i="29"/>
  <c r="G198" i="29"/>
  <c r="G199" i="29"/>
  <c r="G200" i="29"/>
  <c r="G201" i="29"/>
  <c r="G202" i="29"/>
  <c r="G203" i="29"/>
  <c r="G204" i="29"/>
  <c r="G205" i="29"/>
  <c r="G206" i="29"/>
  <c r="G207" i="29"/>
  <c r="G208" i="29"/>
  <c r="G209" i="29"/>
  <c r="G210" i="29"/>
  <c r="G211" i="29"/>
  <c r="G212" i="29"/>
  <c r="G213" i="29"/>
  <c r="G214" i="29"/>
  <c r="G215" i="29"/>
  <c r="G216" i="29"/>
  <c r="G217" i="29"/>
  <c r="G218" i="29"/>
  <c r="G219" i="29"/>
  <c r="G220" i="29"/>
  <c r="G221" i="29"/>
  <c r="G222" i="29"/>
  <c r="G223" i="29"/>
  <c r="G224" i="29"/>
  <c r="G225" i="29"/>
  <c r="G226" i="29"/>
  <c r="G227" i="29"/>
  <c r="G228" i="29"/>
  <c r="G229" i="29"/>
  <c r="G230" i="29"/>
  <c r="G231" i="29"/>
  <c r="G232" i="29"/>
  <c r="G233" i="29"/>
  <c r="G234" i="29"/>
  <c r="G235" i="29"/>
  <c r="G236" i="29"/>
  <c r="G237" i="29"/>
  <c r="G238" i="29"/>
  <c r="G239" i="29"/>
  <c r="G240" i="29"/>
  <c r="G241" i="29"/>
  <c r="G242" i="29"/>
  <c r="G243" i="29"/>
  <c r="G244" i="29"/>
  <c r="G245" i="29"/>
  <c r="G246" i="29"/>
  <c r="G247" i="29"/>
  <c r="G248" i="29"/>
  <c r="G249" i="29"/>
  <c r="G250" i="29"/>
  <c r="G251" i="29"/>
  <c r="G252" i="29"/>
  <c r="G253" i="29"/>
  <c r="G254" i="29"/>
  <c r="G255" i="29"/>
  <c r="G256" i="29"/>
  <c r="G257" i="29"/>
  <c r="G258" i="29"/>
  <c r="G259" i="29"/>
  <c r="G260" i="29"/>
  <c r="G261" i="29"/>
  <c r="G262" i="29"/>
  <c r="G263" i="29"/>
  <c r="G264" i="29"/>
  <c r="G265" i="29"/>
  <c r="G266" i="29"/>
  <c r="G267" i="29"/>
  <c r="G268" i="29"/>
  <c r="G269" i="29"/>
  <c r="G270" i="29"/>
  <c r="G271" i="29"/>
  <c r="G272" i="29"/>
  <c r="G273" i="29"/>
  <c r="G274" i="29"/>
  <c r="G275" i="29"/>
  <c r="G276" i="29"/>
  <c r="G277" i="29"/>
  <c r="G278" i="29"/>
  <c r="G279" i="29"/>
  <c r="G280" i="29"/>
  <c r="G281" i="29"/>
  <c r="G282" i="29"/>
  <c r="G283" i="29"/>
  <c r="G284" i="29"/>
  <c r="G285" i="29"/>
  <c r="G286" i="29"/>
  <c r="G287" i="29"/>
  <c r="G288" i="29"/>
  <c r="G289" i="29"/>
  <c r="G290" i="29"/>
  <c r="G291" i="29"/>
  <c r="G292" i="29"/>
  <c r="G293" i="29"/>
  <c r="G294" i="29"/>
  <c r="G295" i="29"/>
  <c r="G296" i="29"/>
  <c r="G297" i="29"/>
  <c r="G298" i="29"/>
  <c r="G299" i="29"/>
  <c r="G300" i="29"/>
  <c r="G301" i="29"/>
  <c r="G302" i="29"/>
  <c r="G303" i="29"/>
  <c r="G304" i="29"/>
  <c r="G305" i="29"/>
  <c r="G306" i="29"/>
  <c r="G307" i="29"/>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77" i="29"/>
  <c r="D178" i="29"/>
  <c r="D179" i="29"/>
  <c r="D180" i="29"/>
  <c r="D181" i="29"/>
  <c r="D182" i="29"/>
  <c r="D183" i="29"/>
  <c r="D184" i="29"/>
  <c r="D185" i="29"/>
  <c r="D186" i="29"/>
  <c r="D187" i="29"/>
  <c r="D188" i="29"/>
  <c r="D189" i="29"/>
  <c r="D190" i="29"/>
  <c r="D191" i="29"/>
  <c r="D192" i="29"/>
  <c r="D193" i="29"/>
  <c r="D194" i="29"/>
  <c r="D195" i="29"/>
  <c r="D196" i="29"/>
  <c r="D197" i="29"/>
  <c r="D198" i="29"/>
  <c r="D199" i="29"/>
  <c r="D200" i="29"/>
  <c r="D201" i="29"/>
  <c r="D202" i="29"/>
  <c r="D203" i="29"/>
  <c r="D204" i="29"/>
  <c r="D205" i="29"/>
  <c r="D206" i="29"/>
  <c r="D207" i="29"/>
  <c r="D208" i="29"/>
  <c r="D209" i="29"/>
  <c r="D210" i="29"/>
  <c r="D211" i="29"/>
  <c r="D212" i="29"/>
  <c r="D213" i="29"/>
  <c r="D214" i="29"/>
  <c r="D215" i="29"/>
  <c r="D216" i="29"/>
  <c r="D217" i="29"/>
  <c r="D218" i="29"/>
  <c r="D219" i="29"/>
  <c r="D220" i="29"/>
  <c r="D221" i="29"/>
  <c r="D222" i="29"/>
  <c r="D223" i="29"/>
  <c r="D224" i="29"/>
  <c r="D225" i="29"/>
  <c r="D226" i="29"/>
  <c r="D227" i="29"/>
  <c r="D228" i="29"/>
  <c r="D229" i="29"/>
  <c r="D230" i="29"/>
  <c r="D231" i="29"/>
  <c r="D232" i="29"/>
  <c r="D233" i="29"/>
  <c r="D234" i="29"/>
  <c r="D235" i="29"/>
  <c r="D236" i="29"/>
  <c r="D237" i="29"/>
  <c r="D238" i="29"/>
  <c r="D239" i="29"/>
  <c r="D240" i="29"/>
  <c r="D241" i="29"/>
  <c r="D242" i="29"/>
  <c r="D243" i="29"/>
  <c r="D244" i="29"/>
  <c r="D245" i="29"/>
  <c r="D246" i="29"/>
  <c r="D247" i="29"/>
  <c r="D248" i="29"/>
  <c r="D249" i="29"/>
  <c r="D250" i="29"/>
  <c r="D251" i="29"/>
  <c r="D252" i="29"/>
  <c r="D253" i="29"/>
  <c r="D254" i="29"/>
  <c r="D255" i="29"/>
  <c r="D256" i="29"/>
  <c r="D257" i="29"/>
  <c r="D258" i="29"/>
  <c r="D259" i="29"/>
  <c r="D260" i="29"/>
  <c r="D261" i="29"/>
  <c r="D262" i="29"/>
  <c r="D263" i="29"/>
  <c r="D264" i="29"/>
  <c r="D265" i="29"/>
  <c r="D266" i="29"/>
  <c r="D267" i="29"/>
  <c r="D268" i="29"/>
  <c r="D269" i="29"/>
  <c r="D270" i="29"/>
  <c r="D271" i="29"/>
  <c r="D272" i="29"/>
  <c r="D273" i="29"/>
  <c r="D274" i="29"/>
  <c r="D275" i="29"/>
  <c r="D276" i="29"/>
  <c r="D277" i="29"/>
  <c r="D278" i="29"/>
  <c r="D279" i="29"/>
  <c r="D280" i="29"/>
  <c r="D281" i="29"/>
  <c r="D282" i="29"/>
  <c r="D283" i="29"/>
  <c r="D284" i="29"/>
  <c r="D285" i="29"/>
  <c r="D286" i="29"/>
  <c r="D287" i="29"/>
  <c r="D288" i="29"/>
  <c r="D289" i="29"/>
  <c r="D290" i="29"/>
  <c r="D291" i="29"/>
  <c r="D292" i="29"/>
  <c r="D293" i="29"/>
  <c r="D294" i="29"/>
  <c r="D295" i="29"/>
  <c r="D296" i="29"/>
  <c r="D297" i="29"/>
  <c r="D298" i="29"/>
  <c r="D299" i="29"/>
  <c r="D300" i="29"/>
  <c r="D301" i="29"/>
  <c r="D302" i="29"/>
  <c r="D303" i="29"/>
  <c r="D304" i="29"/>
  <c r="D305" i="29"/>
  <c r="D306" i="29"/>
  <c r="D307"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C238" i="29"/>
  <c r="C239" i="29"/>
  <c r="C240" i="29"/>
  <c r="C241" i="29"/>
  <c r="C242" i="29"/>
  <c r="C243" i="29"/>
  <c r="C244" i="29"/>
  <c r="C245" i="29"/>
  <c r="C246" i="29"/>
  <c r="C247" i="29"/>
  <c r="C248" i="29"/>
  <c r="C249" i="29"/>
  <c r="C250" i="29"/>
  <c r="C251" i="29"/>
  <c r="C252" i="29"/>
  <c r="C253" i="29"/>
  <c r="C254" i="29"/>
  <c r="C255" i="29"/>
  <c r="C256" i="29"/>
  <c r="C257" i="29"/>
  <c r="C258" i="29"/>
  <c r="C259" i="29"/>
  <c r="C260" i="29"/>
  <c r="C261" i="29"/>
  <c r="C262" i="29"/>
  <c r="C263" i="29"/>
  <c r="C264" i="29"/>
  <c r="C265" i="29"/>
  <c r="C266" i="29"/>
  <c r="C267" i="29"/>
  <c r="C268" i="29"/>
  <c r="C269" i="29"/>
  <c r="C270" i="29"/>
  <c r="C271" i="29"/>
  <c r="C272" i="29"/>
  <c r="C273" i="29"/>
  <c r="C274" i="29"/>
  <c r="C275" i="29"/>
  <c r="C276" i="29"/>
  <c r="C277" i="29"/>
  <c r="C278" i="29"/>
  <c r="C279" i="29"/>
  <c r="C280" i="29"/>
  <c r="C281" i="29"/>
  <c r="C282" i="29"/>
  <c r="C283" i="29"/>
  <c r="C284" i="29"/>
  <c r="C285" i="29"/>
  <c r="C286" i="29"/>
  <c r="C287" i="29"/>
  <c r="C288" i="29"/>
  <c r="C289" i="29"/>
  <c r="C290" i="29"/>
  <c r="C291" i="29"/>
  <c r="C292" i="29"/>
  <c r="C293" i="29"/>
  <c r="C294" i="29"/>
  <c r="C295" i="29"/>
  <c r="C296" i="29"/>
  <c r="C297" i="29"/>
  <c r="C298" i="29"/>
  <c r="C299" i="29"/>
  <c r="C300" i="29"/>
  <c r="C301" i="29"/>
  <c r="C302" i="29"/>
  <c r="C303" i="29"/>
  <c r="C304" i="29"/>
  <c r="C305" i="29"/>
  <c r="C306" i="29"/>
  <c r="C307" i="29"/>
  <c r="B28" i="15" l="1"/>
  <c r="B6" i="28" l="1"/>
  <c r="B7" i="28"/>
  <c r="B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302" i="28"/>
  <c r="B303" i="28"/>
  <c r="B304" i="28"/>
  <c r="H4" i="14"/>
  <c r="E100" i="3" l="1"/>
  <c r="E96" i="3"/>
  <c r="E89" i="3"/>
  <c r="F70" i="3"/>
  <c r="X4" i="14" s="1"/>
  <c r="KT6" i="14" l="1"/>
  <c r="KV6" i="14"/>
  <c r="KW6" i="14"/>
  <c r="LG6" i="14"/>
  <c r="LH6" i="14"/>
  <c r="LI6" i="14"/>
  <c r="LJ6" i="14"/>
  <c r="LK6" i="14"/>
  <c r="LL6" i="14"/>
  <c r="LM6" i="14"/>
  <c r="LN6" i="14"/>
  <c r="LO6" i="14"/>
  <c r="LP6" i="14"/>
  <c r="LQ6" i="14"/>
  <c r="LR6" i="14"/>
  <c r="LS6" i="14"/>
  <c r="LT6" i="14"/>
  <c r="LU6" i="14"/>
  <c r="LV6" i="14"/>
  <c r="LW6" i="14"/>
  <c r="LX6" i="14"/>
  <c r="LY6" i="14"/>
  <c r="LZ6" i="14"/>
  <c r="MA6" i="14"/>
  <c r="MB6" i="14"/>
  <c r="MC6" i="14"/>
  <c r="MD6" i="14"/>
  <c r="ME6" i="14"/>
  <c r="MF6" i="14"/>
  <c r="MG6" i="14"/>
  <c r="MH6" i="14"/>
  <c r="MI6" i="14"/>
  <c r="MJ6" i="14"/>
  <c r="MK6" i="14"/>
  <c r="ML6" i="14"/>
  <c r="MM6" i="14"/>
  <c r="MN6" i="14"/>
  <c r="MO6" i="14"/>
  <c r="MP6" i="14"/>
  <c r="MQ6" i="14"/>
  <c r="MR6" i="14"/>
  <c r="MS6" i="14"/>
  <c r="MT6" i="14"/>
  <c r="MU6" i="14"/>
  <c r="MV6" i="14"/>
  <c r="MW6" i="14"/>
  <c r="MX6" i="14"/>
  <c r="MY6" i="14"/>
  <c r="MZ6" i="14"/>
  <c r="NA6" i="14"/>
  <c r="NB6" i="14"/>
  <c r="NC6" i="14"/>
  <c r="ND6" i="14"/>
  <c r="NE6" i="14"/>
  <c r="NF6" i="14"/>
  <c r="NG6" i="14"/>
  <c r="NH6" i="14"/>
  <c r="NI6" i="14"/>
  <c r="NJ6" i="14"/>
  <c r="NK6" i="14"/>
  <c r="NL6" i="14"/>
  <c r="NM6" i="14"/>
  <c r="NN6" i="14"/>
  <c r="NO6" i="14"/>
  <c r="NP6" i="14"/>
  <c r="NQ6" i="14"/>
  <c r="NR6" i="14"/>
  <c r="NS6" i="14"/>
  <c r="NT6" i="14"/>
  <c r="NU6" i="14"/>
  <c r="NV6" i="14"/>
  <c r="NW6" i="14"/>
  <c r="NX6" i="14"/>
  <c r="NY6" i="14"/>
  <c r="NZ6" i="14"/>
  <c r="OA6" i="14"/>
  <c r="OB6" i="14"/>
  <c r="OC6" i="14"/>
  <c r="OD6" i="14"/>
  <c r="OE6" i="14"/>
  <c r="OF6" i="14"/>
  <c r="OG6" i="14"/>
  <c r="OH6" i="14"/>
  <c r="OI6" i="14"/>
  <c r="OJ6" i="14"/>
  <c r="OK6" i="14"/>
  <c r="OL6" i="14"/>
  <c r="OM6" i="14"/>
  <c r="ON6" i="14"/>
  <c r="OO6" i="14"/>
  <c r="OP6" i="14"/>
  <c r="OQ6" i="14"/>
  <c r="OR6" i="14"/>
  <c r="OS6" i="14"/>
  <c r="OT6" i="14"/>
  <c r="OU6" i="14"/>
  <c r="OV6" i="14"/>
  <c r="OW6" i="14"/>
  <c r="OX6" i="14"/>
  <c r="KT7" i="14"/>
  <c r="KV7" i="14"/>
  <c r="KW7" i="14"/>
  <c r="LG7" i="14"/>
  <c r="LH7" i="14"/>
  <c r="LI7" i="14"/>
  <c r="LJ7" i="14"/>
  <c r="LK7" i="14"/>
  <c r="LL7" i="14"/>
  <c r="LM7" i="14"/>
  <c r="LN7" i="14"/>
  <c r="LO7" i="14"/>
  <c r="LP7" i="14"/>
  <c r="LQ7" i="14"/>
  <c r="LR7" i="14"/>
  <c r="LS7" i="14"/>
  <c r="LT7" i="14"/>
  <c r="LU7" i="14"/>
  <c r="LV7" i="14"/>
  <c r="LW7" i="14"/>
  <c r="LX7" i="14"/>
  <c r="LY7" i="14"/>
  <c r="LZ7" i="14"/>
  <c r="MA7" i="14"/>
  <c r="MB7" i="14"/>
  <c r="MC7" i="14"/>
  <c r="MD7" i="14"/>
  <c r="ME7" i="14"/>
  <c r="MF7" i="14"/>
  <c r="MG7" i="14"/>
  <c r="MH7" i="14"/>
  <c r="MI7" i="14"/>
  <c r="MJ7" i="14"/>
  <c r="MK7" i="14"/>
  <c r="ML7" i="14"/>
  <c r="MM7" i="14"/>
  <c r="MN7" i="14"/>
  <c r="MO7" i="14"/>
  <c r="MP7" i="14"/>
  <c r="MQ7" i="14"/>
  <c r="MR7" i="14"/>
  <c r="MS7" i="14"/>
  <c r="MT7" i="14"/>
  <c r="MU7" i="14"/>
  <c r="MV7" i="14"/>
  <c r="MW7" i="14"/>
  <c r="MX7" i="14"/>
  <c r="MY7" i="14"/>
  <c r="MZ7" i="14"/>
  <c r="NA7" i="14"/>
  <c r="NB7" i="14"/>
  <c r="NC7" i="14"/>
  <c r="ND7" i="14"/>
  <c r="NE7" i="14"/>
  <c r="NF7" i="14"/>
  <c r="NG7" i="14"/>
  <c r="NH7" i="14"/>
  <c r="NI7" i="14"/>
  <c r="NJ7" i="14"/>
  <c r="NK7" i="14"/>
  <c r="NL7" i="14"/>
  <c r="NM7" i="14"/>
  <c r="NN7" i="14"/>
  <c r="NO7" i="14"/>
  <c r="NP7" i="14"/>
  <c r="NQ7" i="14"/>
  <c r="NR7" i="14"/>
  <c r="NS7" i="14"/>
  <c r="NT7" i="14"/>
  <c r="NU7" i="14"/>
  <c r="NV7" i="14"/>
  <c r="NW7" i="14"/>
  <c r="NX7" i="14"/>
  <c r="NY7" i="14"/>
  <c r="NZ7" i="14"/>
  <c r="OA7" i="14"/>
  <c r="OB7" i="14"/>
  <c r="OC7" i="14"/>
  <c r="OD7" i="14"/>
  <c r="OE7" i="14"/>
  <c r="OF7" i="14"/>
  <c r="OG7" i="14"/>
  <c r="OH7" i="14"/>
  <c r="OI7" i="14"/>
  <c r="OJ7" i="14"/>
  <c r="OK7" i="14"/>
  <c r="OL7" i="14"/>
  <c r="OM7" i="14"/>
  <c r="ON7" i="14"/>
  <c r="OO7" i="14"/>
  <c r="OP7" i="14"/>
  <c r="OQ7" i="14"/>
  <c r="OR7" i="14"/>
  <c r="OS7" i="14"/>
  <c r="OT7" i="14"/>
  <c r="OU7" i="14"/>
  <c r="OV7" i="14"/>
  <c r="OW7" i="14"/>
  <c r="OX7" i="14"/>
  <c r="KT8" i="14"/>
  <c r="KV8" i="14"/>
  <c r="KW8" i="14"/>
  <c r="LG8" i="14"/>
  <c r="LH8" i="14"/>
  <c r="LI8" i="14"/>
  <c r="LJ8" i="14"/>
  <c r="LK8" i="14"/>
  <c r="LL8" i="14"/>
  <c r="LM8" i="14"/>
  <c r="LN8" i="14"/>
  <c r="LO8" i="14"/>
  <c r="LP8" i="14"/>
  <c r="LQ8" i="14"/>
  <c r="LR8" i="14"/>
  <c r="LS8" i="14"/>
  <c r="LT8" i="14"/>
  <c r="LU8" i="14"/>
  <c r="LV8" i="14"/>
  <c r="LW8" i="14"/>
  <c r="LX8" i="14"/>
  <c r="LY8" i="14"/>
  <c r="LZ8" i="14"/>
  <c r="MA8" i="14"/>
  <c r="MB8" i="14"/>
  <c r="MC8" i="14"/>
  <c r="MD8" i="14"/>
  <c r="ME8" i="14"/>
  <c r="MF8" i="14"/>
  <c r="MG8" i="14"/>
  <c r="MH8" i="14"/>
  <c r="MI8" i="14"/>
  <c r="MJ8" i="14"/>
  <c r="MK8" i="14"/>
  <c r="ML8" i="14"/>
  <c r="MM8" i="14"/>
  <c r="MN8" i="14"/>
  <c r="MO8" i="14"/>
  <c r="MP8" i="14"/>
  <c r="MQ8" i="14"/>
  <c r="MR8" i="14"/>
  <c r="MS8" i="14"/>
  <c r="MT8" i="14"/>
  <c r="MU8" i="14"/>
  <c r="MV8" i="14"/>
  <c r="MW8" i="14"/>
  <c r="MX8" i="14"/>
  <c r="MY8" i="14"/>
  <c r="MZ8" i="14"/>
  <c r="NA8" i="14"/>
  <c r="NB8" i="14"/>
  <c r="NC8" i="14"/>
  <c r="ND8" i="14"/>
  <c r="NE8" i="14"/>
  <c r="NF8" i="14"/>
  <c r="NG8" i="14"/>
  <c r="NH8" i="14"/>
  <c r="NI8" i="14"/>
  <c r="NJ8" i="14"/>
  <c r="NK8" i="14"/>
  <c r="NL8" i="14"/>
  <c r="NM8" i="14"/>
  <c r="NN8" i="14"/>
  <c r="NO8" i="14"/>
  <c r="NP8" i="14"/>
  <c r="NQ8" i="14"/>
  <c r="NR8" i="14"/>
  <c r="NS8" i="14"/>
  <c r="NT8" i="14"/>
  <c r="NU8" i="14"/>
  <c r="NV8" i="14"/>
  <c r="NW8" i="14"/>
  <c r="NX8" i="14"/>
  <c r="NY8" i="14"/>
  <c r="NZ8" i="14"/>
  <c r="OA8" i="14"/>
  <c r="OB8" i="14"/>
  <c r="OC8" i="14"/>
  <c r="OD8" i="14"/>
  <c r="OE8" i="14"/>
  <c r="OF8" i="14"/>
  <c r="OG8" i="14"/>
  <c r="OH8" i="14"/>
  <c r="OI8" i="14"/>
  <c r="OJ8" i="14"/>
  <c r="OK8" i="14"/>
  <c r="OL8" i="14"/>
  <c r="OM8" i="14"/>
  <c r="ON8" i="14"/>
  <c r="OO8" i="14"/>
  <c r="OP8" i="14"/>
  <c r="OQ8" i="14"/>
  <c r="OR8" i="14"/>
  <c r="OS8" i="14"/>
  <c r="OT8" i="14"/>
  <c r="OU8" i="14"/>
  <c r="OV8" i="14"/>
  <c r="OW8" i="14"/>
  <c r="OX8" i="14"/>
  <c r="KT9" i="14"/>
  <c r="KV9" i="14"/>
  <c r="KW9" i="14"/>
  <c r="LG9" i="14"/>
  <c r="LH9" i="14"/>
  <c r="LI9" i="14"/>
  <c r="LJ9" i="14"/>
  <c r="LK9" i="14"/>
  <c r="LL9" i="14"/>
  <c r="LM9" i="14"/>
  <c r="LN9" i="14"/>
  <c r="LO9" i="14"/>
  <c r="LP9" i="14"/>
  <c r="LQ9" i="14"/>
  <c r="LR9" i="14"/>
  <c r="LS9" i="14"/>
  <c r="LT9" i="14"/>
  <c r="LU9" i="14"/>
  <c r="LV9" i="14"/>
  <c r="LW9" i="14"/>
  <c r="LX9" i="14"/>
  <c r="LY9" i="14"/>
  <c r="LZ9" i="14"/>
  <c r="MA9" i="14"/>
  <c r="MB9" i="14"/>
  <c r="MC9" i="14"/>
  <c r="MD9" i="14"/>
  <c r="ME9" i="14"/>
  <c r="MF9" i="14"/>
  <c r="MG9" i="14"/>
  <c r="MH9" i="14"/>
  <c r="MI9" i="14"/>
  <c r="MJ9" i="14"/>
  <c r="MK9" i="14"/>
  <c r="ML9" i="14"/>
  <c r="MM9" i="14"/>
  <c r="MN9" i="14"/>
  <c r="MO9" i="14"/>
  <c r="MP9" i="14"/>
  <c r="MQ9" i="14"/>
  <c r="MR9" i="14"/>
  <c r="MS9" i="14"/>
  <c r="MT9" i="14"/>
  <c r="MU9" i="14"/>
  <c r="MV9" i="14"/>
  <c r="MW9" i="14"/>
  <c r="MX9" i="14"/>
  <c r="MY9" i="14"/>
  <c r="MZ9" i="14"/>
  <c r="NA9" i="14"/>
  <c r="NB9" i="14"/>
  <c r="NC9" i="14"/>
  <c r="ND9" i="14"/>
  <c r="NE9" i="14"/>
  <c r="NF9" i="14"/>
  <c r="NG9" i="14"/>
  <c r="NH9" i="14"/>
  <c r="NI9" i="14"/>
  <c r="NJ9" i="14"/>
  <c r="NK9" i="14"/>
  <c r="NL9" i="14"/>
  <c r="NM9" i="14"/>
  <c r="NN9" i="14"/>
  <c r="NO9" i="14"/>
  <c r="NP9" i="14"/>
  <c r="NQ9" i="14"/>
  <c r="NR9" i="14"/>
  <c r="NS9" i="14"/>
  <c r="NT9" i="14"/>
  <c r="NU9" i="14"/>
  <c r="NV9" i="14"/>
  <c r="NW9" i="14"/>
  <c r="NX9" i="14"/>
  <c r="NY9" i="14"/>
  <c r="NZ9" i="14"/>
  <c r="OA9" i="14"/>
  <c r="OB9" i="14"/>
  <c r="OC9" i="14"/>
  <c r="OD9" i="14"/>
  <c r="OE9" i="14"/>
  <c r="OF9" i="14"/>
  <c r="OG9" i="14"/>
  <c r="OH9" i="14"/>
  <c r="OI9" i="14"/>
  <c r="OJ9" i="14"/>
  <c r="OK9" i="14"/>
  <c r="OL9" i="14"/>
  <c r="OM9" i="14"/>
  <c r="ON9" i="14"/>
  <c r="OO9" i="14"/>
  <c r="OP9" i="14"/>
  <c r="OQ9" i="14"/>
  <c r="OR9" i="14"/>
  <c r="OS9" i="14"/>
  <c r="OT9" i="14"/>
  <c r="OU9" i="14"/>
  <c r="OV9" i="14"/>
  <c r="OW9" i="14"/>
  <c r="OX9" i="14"/>
  <c r="KT10" i="14"/>
  <c r="KV10" i="14"/>
  <c r="KW10" i="14"/>
  <c r="LG10" i="14"/>
  <c r="LH10" i="14"/>
  <c r="LI10" i="14"/>
  <c r="LJ10" i="14"/>
  <c r="LK10" i="14"/>
  <c r="LL10" i="14"/>
  <c r="LM10" i="14"/>
  <c r="LN10" i="14"/>
  <c r="LO10" i="14"/>
  <c r="LP10" i="14"/>
  <c r="LQ10" i="14"/>
  <c r="LR10" i="14"/>
  <c r="LS10" i="14"/>
  <c r="LT10" i="14"/>
  <c r="LU10" i="14"/>
  <c r="LV10" i="14"/>
  <c r="LW10" i="14"/>
  <c r="LX10" i="14"/>
  <c r="LY10" i="14"/>
  <c r="LZ10" i="14"/>
  <c r="MA10" i="14"/>
  <c r="MB10" i="14"/>
  <c r="MC10" i="14"/>
  <c r="MD10" i="14"/>
  <c r="ME10" i="14"/>
  <c r="MF10" i="14"/>
  <c r="MG10" i="14"/>
  <c r="MH10" i="14"/>
  <c r="MI10" i="14"/>
  <c r="MJ10" i="14"/>
  <c r="MK10" i="14"/>
  <c r="ML10" i="14"/>
  <c r="MM10" i="14"/>
  <c r="MN10" i="14"/>
  <c r="MO10" i="14"/>
  <c r="MP10" i="14"/>
  <c r="MQ10" i="14"/>
  <c r="MR10" i="14"/>
  <c r="MS10" i="14"/>
  <c r="MT10" i="14"/>
  <c r="MU10" i="14"/>
  <c r="MV10" i="14"/>
  <c r="MW10" i="14"/>
  <c r="MX10" i="14"/>
  <c r="MY10" i="14"/>
  <c r="MZ10" i="14"/>
  <c r="NA10" i="14"/>
  <c r="NB10" i="14"/>
  <c r="NC10" i="14"/>
  <c r="ND10" i="14"/>
  <c r="NE10" i="14"/>
  <c r="NF10" i="14"/>
  <c r="NG10" i="14"/>
  <c r="NH10" i="14"/>
  <c r="NI10" i="14"/>
  <c r="NJ10" i="14"/>
  <c r="NK10" i="14"/>
  <c r="NL10" i="14"/>
  <c r="NM10" i="14"/>
  <c r="NN10" i="14"/>
  <c r="NO10" i="14"/>
  <c r="NP10" i="14"/>
  <c r="NQ10" i="14"/>
  <c r="NR10" i="14"/>
  <c r="NS10" i="14"/>
  <c r="NT10" i="14"/>
  <c r="NU10" i="14"/>
  <c r="NV10" i="14"/>
  <c r="NW10" i="14"/>
  <c r="NX10" i="14"/>
  <c r="NY10" i="14"/>
  <c r="NZ10" i="14"/>
  <c r="OA10" i="14"/>
  <c r="OB10" i="14"/>
  <c r="OC10" i="14"/>
  <c r="OD10" i="14"/>
  <c r="OE10" i="14"/>
  <c r="OF10" i="14"/>
  <c r="OG10" i="14"/>
  <c r="OH10" i="14"/>
  <c r="OI10" i="14"/>
  <c r="OJ10" i="14"/>
  <c r="OK10" i="14"/>
  <c r="OL10" i="14"/>
  <c r="OM10" i="14"/>
  <c r="ON10" i="14"/>
  <c r="OO10" i="14"/>
  <c r="OP10" i="14"/>
  <c r="OQ10" i="14"/>
  <c r="OR10" i="14"/>
  <c r="OS10" i="14"/>
  <c r="OT10" i="14"/>
  <c r="OU10" i="14"/>
  <c r="OV10" i="14"/>
  <c r="OW10" i="14"/>
  <c r="OX10" i="14"/>
  <c r="KT11" i="14"/>
  <c r="KV11" i="14"/>
  <c r="KW11" i="14"/>
  <c r="LG11" i="14"/>
  <c r="LH11" i="14"/>
  <c r="LI11" i="14"/>
  <c r="LJ11" i="14"/>
  <c r="LK11" i="14"/>
  <c r="LL11" i="14"/>
  <c r="LM11" i="14"/>
  <c r="LN11" i="14"/>
  <c r="LO11" i="14"/>
  <c r="LP11" i="14"/>
  <c r="LQ11" i="14"/>
  <c r="LR11" i="14"/>
  <c r="LS11" i="14"/>
  <c r="LT11" i="14"/>
  <c r="LU11" i="14"/>
  <c r="LV11" i="14"/>
  <c r="LW11" i="14"/>
  <c r="LX11" i="14"/>
  <c r="LY11" i="14"/>
  <c r="LZ11" i="14"/>
  <c r="MA11" i="14"/>
  <c r="MB11" i="14"/>
  <c r="MC11" i="14"/>
  <c r="MD11" i="14"/>
  <c r="ME11" i="14"/>
  <c r="MF11" i="14"/>
  <c r="MG11" i="14"/>
  <c r="MH11" i="14"/>
  <c r="MI11" i="14"/>
  <c r="MJ11" i="14"/>
  <c r="MK11" i="14"/>
  <c r="ML11" i="14"/>
  <c r="MM11" i="14"/>
  <c r="MN11" i="14"/>
  <c r="MO11" i="14"/>
  <c r="MP11" i="14"/>
  <c r="MQ11" i="14"/>
  <c r="MR11" i="14"/>
  <c r="MS11" i="14"/>
  <c r="MT11" i="14"/>
  <c r="MU11" i="14"/>
  <c r="MV11" i="14"/>
  <c r="MW11" i="14"/>
  <c r="MX11" i="14"/>
  <c r="MY11" i="14"/>
  <c r="MZ11" i="14"/>
  <c r="NA11" i="14"/>
  <c r="NB11" i="14"/>
  <c r="NC11" i="14"/>
  <c r="ND11" i="14"/>
  <c r="NE11" i="14"/>
  <c r="NF11" i="14"/>
  <c r="NG11" i="14"/>
  <c r="NH11" i="14"/>
  <c r="NI11" i="14"/>
  <c r="NJ11" i="14"/>
  <c r="NK11" i="14"/>
  <c r="NL11" i="14"/>
  <c r="NM11" i="14"/>
  <c r="NN11" i="14"/>
  <c r="NO11" i="14"/>
  <c r="NP11" i="14"/>
  <c r="NQ11" i="14"/>
  <c r="NR11" i="14"/>
  <c r="NS11" i="14"/>
  <c r="NT11" i="14"/>
  <c r="NU11" i="14"/>
  <c r="NV11" i="14"/>
  <c r="NW11" i="14"/>
  <c r="NX11" i="14"/>
  <c r="NY11" i="14"/>
  <c r="NZ11" i="14"/>
  <c r="OA11" i="14"/>
  <c r="OB11" i="14"/>
  <c r="OC11" i="14"/>
  <c r="OD11" i="14"/>
  <c r="OE11" i="14"/>
  <c r="OF11" i="14"/>
  <c r="OG11" i="14"/>
  <c r="OH11" i="14"/>
  <c r="OI11" i="14"/>
  <c r="OJ11" i="14"/>
  <c r="OK11" i="14"/>
  <c r="OL11" i="14"/>
  <c r="OM11" i="14"/>
  <c r="ON11" i="14"/>
  <c r="OO11" i="14"/>
  <c r="OP11" i="14"/>
  <c r="OQ11" i="14"/>
  <c r="OR11" i="14"/>
  <c r="OS11" i="14"/>
  <c r="OT11" i="14"/>
  <c r="OU11" i="14"/>
  <c r="OV11" i="14"/>
  <c r="OW11" i="14"/>
  <c r="OX11" i="14"/>
  <c r="KT12" i="14"/>
  <c r="KV12" i="14"/>
  <c r="KW12" i="14"/>
  <c r="LG12" i="14"/>
  <c r="LH12" i="14"/>
  <c r="LI12" i="14"/>
  <c r="LJ12" i="14"/>
  <c r="LK12" i="14"/>
  <c r="LL12" i="14"/>
  <c r="LM12" i="14"/>
  <c r="LN12" i="14"/>
  <c r="LO12" i="14"/>
  <c r="LP12" i="14"/>
  <c r="LQ12" i="14"/>
  <c r="LR12" i="14"/>
  <c r="LS12" i="14"/>
  <c r="LT12" i="14"/>
  <c r="LU12" i="14"/>
  <c r="LV12" i="14"/>
  <c r="LW12" i="14"/>
  <c r="LX12" i="14"/>
  <c r="LY12" i="14"/>
  <c r="LZ12" i="14"/>
  <c r="MA12" i="14"/>
  <c r="MB12" i="14"/>
  <c r="MC12" i="14"/>
  <c r="MD12" i="14"/>
  <c r="ME12" i="14"/>
  <c r="MF12" i="14"/>
  <c r="MG12" i="14"/>
  <c r="MH12" i="14"/>
  <c r="MI12" i="14"/>
  <c r="MJ12" i="14"/>
  <c r="MK12" i="14"/>
  <c r="ML12" i="14"/>
  <c r="MM12" i="14"/>
  <c r="MN12" i="14"/>
  <c r="MO12" i="14"/>
  <c r="MP12" i="14"/>
  <c r="MQ12" i="14"/>
  <c r="MR12" i="14"/>
  <c r="MS12" i="14"/>
  <c r="MT12" i="14"/>
  <c r="MU12" i="14"/>
  <c r="MV12" i="14"/>
  <c r="MW12" i="14"/>
  <c r="MX12" i="14"/>
  <c r="MY12" i="14"/>
  <c r="MZ12" i="14"/>
  <c r="NA12" i="14"/>
  <c r="NB12" i="14"/>
  <c r="NC12" i="14"/>
  <c r="ND12" i="14"/>
  <c r="NE12" i="14"/>
  <c r="NF12" i="14"/>
  <c r="NG12" i="14"/>
  <c r="NH12" i="14"/>
  <c r="NI12" i="14"/>
  <c r="NJ12" i="14"/>
  <c r="NK12" i="14"/>
  <c r="NL12" i="14"/>
  <c r="NM12" i="14"/>
  <c r="NN12" i="14"/>
  <c r="NO12" i="14"/>
  <c r="NP12" i="14"/>
  <c r="NQ12" i="14"/>
  <c r="NR12" i="14"/>
  <c r="NS12" i="14"/>
  <c r="NT12" i="14"/>
  <c r="NU12" i="14"/>
  <c r="NV12" i="14"/>
  <c r="NW12" i="14"/>
  <c r="NX12" i="14"/>
  <c r="NY12" i="14"/>
  <c r="NZ12" i="14"/>
  <c r="OA12" i="14"/>
  <c r="OB12" i="14"/>
  <c r="OC12" i="14"/>
  <c r="OD12" i="14"/>
  <c r="OE12" i="14"/>
  <c r="OF12" i="14"/>
  <c r="OG12" i="14"/>
  <c r="OH12" i="14"/>
  <c r="OI12" i="14"/>
  <c r="OJ12" i="14"/>
  <c r="OK12" i="14"/>
  <c r="OL12" i="14"/>
  <c r="OM12" i="14"/>
  <c r="ON12" i="14"/>
  <c r="OO12" i="14"/>
  <c r="OP12" i="14"/>
  <c r="OQ12" i="14"/>
  <c r="OR12" i="14"/>
  <c r="OS12" i="14"/>
  <c r="OT12" i="14"/>
  <c r="OU12" i="14"/>
  <c r="OV12" i="14"/>
  <c r="OW12" i="14"/>
  <c r="OX12" i="14"/>
  <c r="KT13" i="14"/>
  <c r="KV13" i="14"/>
  <c r="KW13" i="14"/>
  <c r="LG13" i="14"/>
  <c r="LH13" i="14"/>
  <c r="LI13" i="14"/>
  <c r="LJ13" i="14"/>
  <c r="LK13" i="14"/>
  <c r="LL13" i="14"/>
  <c r="LM13" i="14"/>
  <c r="LN13" i="14"/>
  <c r="LO13" i="14"/>
  <c r="LP13" i="14"/>
  <c r="LQ13" i="14"/>
  <c r="LR13" i="14"/>
  <c r="LS13" i="14"/>
  <c r="LT13" i="14"/>
  <c r="LU13" i="14"/>
  <c r="LV13" i="14"/>
  <c r="LW13" i="14"/>
  <c r="LX13" i="14"/>
  <c r="LY13" i="14"/>
  <c r="LZ13" i="14"/>
  <c r="MA13" i="14"/>
  <c r="MB13" i="14"/>
  <c r="MC13" i="14"/>
  <c r="MD13" i="14"/>
  <c r="ME13" i="14"/>
  <c r="MF13" i="14"/>
  <c r="MG13" i="14"/>
  <c r="MH13" i="14"/>
  <c r="MI13" i="14"/>
  <c r="MJ13" i="14"/>
  <c r="MK13" i="14"/>
  <c r="ML13" i="14"/>
  <c r="MM13" i="14"/>
  <c r="MN13" i="14"/>
  <c r="MO13" i="14"/>
  <c r="MP13" i="14"/>
  <c r="MQ13" i="14"/>
  <c r="MR13" i="14"/>
  <c r="MS13" i="14"/>
  <c r="MT13" i="14"/>
  <c r="MU13" i="14"/>
  <c r="MV13" i="14"/>
  <c r="MW13" i="14"/>
  <c r="MX13" i="14"/>
  <c r="MY13" i="14"/>
  <c r="MZ13" i="14"/>
  <c r="NA13" i="14"/>
  <c r="NB13" i="14"/>
  <c r="NC13" i="14"/>
  <c r="ND13" i="14"/>
  <c r="NE13" i="14"/>
  <c r="NF13" i="14"/>
  <c r="NG13" i="14"/>
  <c r="NH13" i="14"/>
  <c r="NI13" i="14"/>
  <c r="NJ13" i="14"/>
  <c r="NK13" i="14"/>
  <c r="NL13" i="14"/>
  <c r="NM13" i="14"/>
  <c r="NN13" i="14"/>
  <c r="NO13" i="14"/>
  <c r="NP13" i="14"/>
  <c r="NQ13" i="14"/>
  <c r="NR13" i="14"/>
  <c r="NS13" i="14"/>
  <c r="NT13" i="14"/>
  <c r="NU13" i="14"/>
  <c r="NV13" i="14"/>
  <c r="NW13" i="14"/>
  <c r="NX13" i="14"/>
  <c r="NY13" i="14"/>
  <c r="NZ13" i="14"/>
  <c r="OA13" i="14"/>
  <c r="OB13" i="14"/>
  <c r="OC13" i="14"/>
  <c r="OD13" i="14"/>
  <c r="OE13" i="14"/>
  <c r="OF13" i="14"/>
  <c r="OG13" i="14"/>
  <c r="OH13" i="14"/>
  <c r="OI13" i="14"/>
  <c r="OJ13" i="14"/>
  <c r="OK13" i="14"/>
  <c r="OL13" i="14"/>
  <c r="OM13" i="14"/>
  <c r="ON13" i="14"/>
  <c r="OO13" i="14"/>
  <c r="OP13" i="14"/>
  <c r="OQ13" i="14"/>
  <c r="OR13" i="14"/>
  <c r="OS13" i="14"/>
  <c r="OT13" i="14"/>
  <c r="OU13" i="14"/>
  <c r="OV13" i="14"/>
  <c r="OW13" i="14"/>
  <c r="OX13" i="14"/>
  <c r="KT14" i="14"/>
  <c r="KV14" i="14"/>
  <c r="KW14" i="14"/>
  <c r="LG14" i="14"/>
  <c r="LH14" i="14"/>
  <c r="LI14" i="14"/>
  <c r="LJ14" i="14"/>
  <c r="LK14" i="14"/>
  <c r="LL14" i="14"/>
  <c r="LM14" i="14"/>
  <c r="LN14" i="14"/>
  <c r="LO14" i="14"/>
  <c r="LP14" i="14"/>
  <c r="LQ14" i="14"/>
  <c r="LR14" i="14"/>
  <c r="LS14" i="14"/>
  <c r="LT14" i="14"/>
  <c r="LU14" i="14"/>
  <c r="LV14" i="14"/>
  <c r="LW14" i="14"/>
  <c r="LX14" i="14"/>
  <c r="LY14" i="14"/>
  <c r="LZ14" i="14"/>
  <c r="MA14" i="14"/>
  <c r="MB14" i="14"/>
  <c r="MC14" i="14"/>
  <c r="MD14" i="14"/>
  <c r="ME14" i="14"/>
  <c r="MF14" i="14"/>
  <c r="MG14" i="14"/>
  <c r="MH14" i="14"/>
  <c r="MI14" i="14"/>
  <c r="MJ14" i="14"/>
  <c r="MK14" i="14"/>
  <c r="ML14" i="14"/>
  <c r="MM14" i="14"/>
  <c r="MN14" i="14"/>
  <c r="MO14" i="14"/>
  <c r="MP14" i="14"/>
  <c r="MQ14" i="14"/>
  <c r="MR14" i="14"/>
  <c r="MS14" i="14"/>
  <c r="MT14" i="14"/>
  <c r="MU14" i="14"/>
  <c r="MV14" i="14"/>
  <c r="MW14" i="14"/>
  <c r="MX14" i="14"/>
  <c r="MY14" i="14"/>
  <c r="MZ14" i="14"/>
  <c r="NA14" i="14"/>
  <c r="NB14" i="14"/>
  <c r="NC14" i="14"/>
  <c r="ND14" i="14"/>
  <c r="NE14" i="14"/>
  <c r="NF14" i="14"/>
  <c r="NG14" i="14"/>
  <c r="NH14" i="14"/>
  <c r="NI14" i="14"/>
  <c r="NJ14" i="14"/>
  <c r="NK14" i="14"/>
  <c r="NL14" i="14"/>
  <c r="NM14" i="14"/>
  <c r="NN14" i="14"/>
  <c r="NO14" i="14"/>
  <c r="NP14" i="14"/>
  <c r="NQ14" i="14"/>
  <c r="NR14" i="14"/>
  <c r="NS14" i="14"/>
  <c r="NT14" i="14"/>
  <c r="NU14" i="14"/>
  <c r="NV14" i="14"/>
  <c r="NW14" i="14"/>
  <c r="NX14" i="14"/>
  <c r="NY14" i="14"/>
  <c r="NZ14" i="14"/>
  <c r="OA14" i="14"/>
  <c r="OB14" i="14"/>
  <c r="OC14" i="14"/>
  <c r="OD14" i="14"/>
  <c r="OE14" i="14"/>
  <c r="OF14" i="14"/>
  <c r="OG14" i="14"/>
  <c r="OH14" i="14"/>
  <c r="OI14" i="14"/>
  <c r="OJ14" i="14"/>
  <c r="OK14" i="14"/>
  <c r="OL14" i="14"/>
  <c r="OM14" i="14"/>
  <c r="ON14" i="14"/>
  <c r="OO14" i="14"/>
  <c r="OP14" i="14"/>
  <c r="OQ14" i="14"/>
  <c r="OR14" i="14"/>
  <c r="OS14" i="14"/>
  <c r="OT14" i="14"/>
  <c r="OU14" i="14"/>
  <c r="OV14" i="14"/>
  <c r="OW14" i="14"/>
  <c r="OX14" i="14"/>
  <c r="KT15" i="14"/>
  <c r="KV15" i="14"/>
  <c r="KW15" i="14"/>
  <c r="LG15" i="14"/>
  <c r="LH15" i="14"/>
  <c r="LI15" i="14"/>
  <c r="LJ15" i="14"/>
  <c r="LK15" i="14"/>
  <c r="LL15" i="14"/>
  <c r="LM15" i="14"/>
  <c r="LN15" i="14"/>
  <c r="LO15" i="14"/>
  <c r="LP15" i="14"/>
  <c r="LQ15" i="14"/>
  <c r="LR15" i="14"/>
  <c r="LS15" i="14"/>
  <c r="LT15" i="14"/>
  <c r="LU15" i="14"/>
  <c r="LV15" i="14"/>
  <c r="LW15" i="14"/>
  <c r="LX15" i="14"/>
  <c r="LY15" i="14"/>
  <c r="LZ15" i="14"/>
  <c r="MA15" i="14"/>
  <c r="MB15" i="14"/>
  <c r="MC15" i="14"/>
  <c r="MD15" i="14"/>
  <c r="ME15" i="14"/>
  <c r="MF15" i="14"/>
  <c r="MG15" i="14"/>
  <c r="MH15" i="14"/>
  <c r="MI15" i="14"/>
  <c r="MJ15" i="14"/>
  <c r="MK15" i="14"/>
  <c r="ML15" i="14"/>
  <c r="MM15" i="14"/>
  <c r="MN15" i="14"/>
  <c r="MO15" i="14"/>
  <c r="MP15" i="14"/>
  <c r="MQ15" i="14"/>
  <c r="MR15" i="14"/>
  <c r="MS15" i="14"/>
  <c r="MT15" i="14"/>
  <c r="MU15" i="14"/>
  <c r="MV15" i="14"/>
  <c r="MW15" i="14"/>
  <c r="MX15" i="14"/>
  <c r="MY15" i="14"/>
  <c r="MZ15" i="14"/>
  <c r="NA15" i="14"/>
  <c r="NB15" i="14"/>
  <c r="NC15" i="14"/>
  <c r="ND15" i="14"/>
  <c r="NE15" i="14"/>
  <c r="NF15" i="14"/>
  <c r="NG15" i="14"/>
  <c r="NH15" i="14"/>
  <c r="NI15" i="14"/>
  <c r="NJ15" i="14"/>
  <c r="NK15" i="14"/>
  <c r="NL15" i="14"/>
  <c r="NM15" i="14"/>
  <c r="NN15" i="14"/>
  <c r="NO15" i="14"/>
  <c r="NP15" i="14"/>
  <c r="NQ15" i="14"/>
  <c r="NR15" i="14"/>
  <c r="NS15" i="14"/>
  <c r="NT15" i="14"/>
  <c r="NU15" i="14"/>
  <c r="NV15" i="14"/>
  <c r="NW15" i="14"/>
  <c r="NX15" i="14"/>
  <c r="NY15" i="14"/>
  <c r="NZ15" i="14"/>
  <c r="OA15" i="14"/>
  <c r="OB15" i="14"/>
  <c r="OC15" i="14"/>
  <c r="OD15" i="14"/>
  <c r="OE15" i="14"/>
  <c r="OF15" i="14"/>
  <c r="OG15" i="14"/>
  <c r="OH15" i="14"/>
  <c r="OI15" i="14"/>
  <c r="OJ15" i="14"/>
  <c r="OK15" i="14"/>
  <c r="OL15" i="14"/>
  <c r="OM15" i="14"/>
  <c r="ON15" i="14"/>
  <c r="OO15" i="14"/>
  <c r="OP15" i="14"/>
  <c r="OQ15" i="14"/>
  <c r="OR15" i="14"/>
  <c r="OS15" i="14"/>
  <c r="OT15" i="14"/>
  <c r="OU15" i="14"/>
  <c r="OV15" i="14"/>
  <c r="OW15" i="14"/>
  <c r="OX15" i="14"/>
  <c r="KT16" i="14"/>
  <c r="KV16" i="14"/>
  <c r="KW16" i="14"/>
  <c r="LG16" i="14"/>
  <c r="LH16" i="14"/>
  <c r="LI16" i="14"/>
  <c r="LJ16" i="14"/>
  <c r="LK16" i="14"/>
  <c r="LL16" i="14"/>
  <c r="LM16" i="14"/>
  <c r="LN16" i="14"/>
  <c r="LO16" i="14"/>
  <c r="LP16" i="14"/>
  <c r="LQ16" i="14"/>
  <c r="LR16" i="14"/>
  <c r="LS16" i="14"/>
  <c r="LT16" i="14"/>
  <c r="LU16" i="14"/>
  <c r="LV16" i="14"/>
  <c r="LW16" i="14"/>
  <c r="LX16" i="14"/>
  <c r="LY16" i="14"/>
  <c r="LZ16" i="14"/>
  <c r="MA16" i="14"/>
  <c r="MB16" i="14"/>
  <c r="MC16" i="14"/>
  <c r="MD16" i="14"/>
  <c r="ME16" i="14"/>
  <c r="MF16" i="14"/>
  <c r="MG16" i="14"/>
  <c r="MH16" i="14"/>
  <c r="MI16" i="14"/>
  <c r="MJ16" i="14"/>
  <c r="MK16" i="14"/>
  <c r="ML16" i="14"/>
  <c r="MM16" i="14"/>
  <c r="MN16" i="14"/>
  <c r="MO16" i="14"/>
  <c r="MP16" i="14"/>
  <c r="MQ16" i="14"/>
  <c r="MR16" i="14"/>
  <c r="MS16" i="14"/>
  <c r="MT16" i="14"/>
  <c r="MU16" i="14"/>
  <c r="MV16" i="14"/>
  <c r="MW16" i="14"/>
  <c r="MX16" i="14"/>
  <c r="MY16" i="14"/>
  <c r="MZ16" i="14"/>
  <c r="NA16" i="14"/>
  <c r="NB16" i="14"/>
  <c r="NC16" i="14"/>
  <c r="ND16" i="14"/>
  <c r="NE16" i="14"/>
  <c r="NF16" i="14"/>
  <c r="NG16" i="14"/>
  <c r="NH16" i="14"/>
  <c r="NI16" i="14"/>
  <c r="NJ16" i="14"/>
  <c r="NK16" i="14"/>
  <c r="NL16" i="14"/>
  <c r="NM16" i="14"/>
  <c r="NN16" i="14"/>
  <c r="NO16" i="14"/>
  <c r="NP16" i="14"/>
  <c r="NQ16" i="14"/>
  <c r="NR16" i="14"/>
  <c r="NS16" i="14"/>
  <c r="NT16" i="14"/>
  <c r="NU16" i="14"/>
  <c r="NV16" i="14"/>
  <c r="NW16" i="14"/>
  <c r="NX16" i="14"/>
  <c r="NY16" i="14"/>
  <c r="NZ16" i="14"/>
  <c r="OA16" i="14"/>
  <c r="OB16" i="14"/>
  <c r="OC16" i="14"/>
  <c r="OD16" i="14"/>
  <c r="OE16" i="14"/>
  <c r="OF16" i="14"/>
  <c r="OG16" i="14"/>
  <c r="OH16" i="14"/>
  <c r="OI16" i="14"/>
  <c r="OJ16" i="14"/>
  <c r="OK16" i="14"/>
  <c r="OL16" i="14"/>
  <c r="OM16" i="14"/>
  <c r="ON16" i="14"/>
  <c r="OO16" i="14"/>
  <c r="OP16" i="14"/>
  <c r="OQ16" i="14"/>
  <c r="OR16" i="14"/>
  <c r="OS16" i="14"/>
  <c r="OT16" i="14"/>
  <c r="OU16" i="14"/>
  <c r="OV16" i="14"/>
  <c r="OW16" i="14"/>
  <c r="OX16" i="14"/>
  <c r="KT17" i="14"/>
  <c r="KV17" i="14"/>
  <c r="KW17" i="14"/>
  <c r="LG17" i="14"/>
  <c r="LH17" i="14"/>
  <c r="LI17" i="14"/>
  <c r="LJ17" i="14"/>
  <c r="LK17" i="14"/>
  <c r="LL17" i="14"/>
  <c r="LM17" i="14"/>
  <c r="LN17" i="14"/>
  <c r="LO17" i="14"/>
  <c r="LP17" i="14"/>
  <c r="LQ17" i="14"/>
  <c r="LR17" i="14"/>
  <c r="LS17" i="14"/>
  <c r="LT17" i="14"/>
  <c r="LU17" i="14"/>
  <c r="LV17" i="14"/>
  <c r="LW17" i="14"/>
  <c r="LX17" i="14"/>
  <c r="LY17" i="14"/>
  <c r="LZ17" i="14"/>
  <c r="MA17" i="14"/>
  <c r="MB17" i="14"/>
  <c r="MC17" i="14"/>
  <c r="MD17" i="14"/>
  <c r="ME17" i="14"/>
  <c r="MF17" i="14"/>
  <c r="MG17" i="14"/>
  <c r="MH17" i="14"/>
  <c r="MI17" i="14"/>
  <c r="MJ17" i="14"/>
  <c r="MK17" i="14"/>
  <c r="ML17" i="14"/>
  <c r="MM17" i="14"/>
  <c r="MN17" i="14"/>
  <c r="MO17" i="14"/>
  <c r="MP17" i="14"/>
  <c r="MQ17" i="14"/>
  <c r="MR17" i="14"/>
  <c r="MS17" i="14"/>
  <c r="MT17" i="14"/>
  <c r="MU17" i="14"/>
  <c r="MV17" i="14"/>
  <c r="MW17" i="14"/>
  <c r="MX17" i="14"/>
  <c r="MY17" i="14"/>
  <c r="MZ17" i="14"/>
  <c r="NA17" i="14"/>
  <c r="NB17" i="14"/>
  <c r="NC17" i="14"/>
  <c r="ND17" i="14"/>
  <c r="NE17" i="14"/>
  <c r="NF17" i="14"/>
  <c r="NG17" i="14"/>
  <c r="NH17" i="14"/>
  <c r="NI17" i="14"/>
  <c r="NJ17" i="14"/>
  <c r="NK17" i="14"/>
  <c r="NL17" i="14"/>
  <c r="NM17" i="14"/>
  <c r="NN17" i="14"/>
  <c r="NO17" i="14"/>
  <c r="NP17" i="14"/>
  <c r="NQ17" i="14"/>
  <c r="NR17" i="14"/>
  <c r="NS17" i="14"/>
  <c r="NT17" i="14"/>
  <c r="NU17" i="14"/>
  <c r="NV17" i="14"/>
  <c r="NW17" i="14"/>
  <c r="NX17" i="14"/>
  <c r="NY17" i="14"/>
  <c r="NZ17" i="14"/>
  <c r="OA17" i="14"/>
  <c r="OB17" i="14"/>
  <c r="OC17" i="14"/>
  <c r="OD17" i="14"/>
  <c r="OE17" i="14"/>
  <c r="OF17" i="14"/>
  <c r="OG17" i="14"/>
  <c r="OH17" i="14"/>
  <c r="OI17" i="14"/>
  <c r="OJ17" i="14"/>
  <c r="OK17" i="14"/>
  <c r="OL17" i="14"/>
  <c r="OM17" i="14"/>
  <c r="ON17" i="14"/>
  <c r="OO17" i="14"/>
  <c r="OP17" i="14"/>
  <c r="OQ17" i="14"/>
  <c r="OR17" i="14"/>
  <c r="OS17" i="14"/>
  <c r="OT17" i="14"/>
  <c r="OU17" i="14"/>
  <c r="OV17" i="14"/>
  <c r="OW17" i="14"/>
  <c r="OX17" i="14"/>
  <c r="KT18" i="14"/>
  <c r="KV18" i="14"/>
  <c r="KW18" i="14"/>
  <c r="LG18" i="14"/>
  <c r="LH18" i="14"/>
  <c r="LI18" i="14"/>
  <c r="LJ18" i="14"/>
  <c r="LK18" i="14"/>
  <c r="LL18" i="14"/>
  <c r="LM18" i="14"/>
  <c r="LN18" i="14"/>
  <c r="LO18" i="14"/>
  <c r="LP18" i="14"/>
  <c r="LQ18" i="14"/>
  <c r="LR18" i="14"/>
  <c r="LS18" i="14"/>
  <c r="LT18" i="14"/>
  <c r="LU18" i="14"/>
  <c r="LV18" i="14"/>
  <c r="LW18" i="14"/>
  <c r="LX18" i="14"/>
  <c r="LY18" i="14"/>
  <c r="LZ18" i="14"/>
  <c r="MA18" i="14"/>
  <c r="MB18" i="14"/>
  <c r="MC18" i="14"/>
  <c r="MD18" i="14"/>
  <c r="ME18" i="14"/>
  <c r="MF18" i="14"/>
  <c r="MG18" i="14"/>
  <c r="MH18" i="14"/>
  <c r="MI18" i="14"/>
  <c r="MJ18" i="14"/>
  <c r="MK18" i="14"/>
  <c r="ML18" i="14"/>
  <c r="MM18" i="14"/>
  <c r="MN18" i="14"/>
  <c r="MO18" i="14"/>
  <c r="MP18" i="14"/>
  <c r="MQ18" i="14"/>
  <c r="MR18" i="14"/>
  <c r="MS18" i="14"/>
  <c r="MT18" i="14"/>
  <c r="MU18" i="14"/>
  <c r="MV18" i="14"/>
  <c r="MW18" i="14"/>
  <c r="MX18" i="14"/>
  <c r="MY18" i="14"/>
  <c r="MZ18" i="14"/>
  <c r="NA18" i="14"/>
  <c r="NB18" i="14"/>
  <c r="NC18" i="14"/>
  <c r="ND18" i="14"/>
  <c r="NE18" i="14"/>
  <c r="NF18" i="14"/>
  <c r="NG18" i="14"/>
  <c r="NH18" i="14"/>
  <c r="NI18" i="14"/>
  <c r="NJ18" i="14"/>
  <c r="NK18" i="14"/>
  <c r="NL18" i="14"/>
  <c r="NM18" i="14"/>
  <c r="NN18" i="14"/>
  <c r="NO18" i="14"/>
  <c r="NP18" i="14"/>
  <c r="NQ18" i="14"/>
  <c r="NR18" i="14"/>
  <c r="NS18" i="14"/>
  <c r="NT18" i="14"/>
  <c r="NU18" i="14"/>
  <c r="NV18" i="14"/>
  <c r="NW18" i="14"/>
  <c r="NX18" i="14"/>
  <c r="NY18" i="14"/>
  <c r="NZ18" i="14"/>
  <c r="OA18" i="14"/>
  <c r="OB18" i="14"/>
  <c r="OC18" i="14"/>
  <c r="OD18" i="14"/>
  <c r="OE18" i="14"/>
  <c r="OF18" i="14"/>
  <c r="OG18" i="14"/>
  <c r="OH18" i="14"/>
  <c r="OI18" i="14"/>
  <c r="OJ18" i="14"/>
  <c r="OK18" i="14"/>
  <c r="OL18" i="14"/>
  <c r="OM18" i="14"/>
  <c r="ON18" i="14"/>
  <c r="OO18" i="14"/>
  <c r="OP18" i="14"/>
  <c r="OQ18" i="14"/>
  <c r="OR18" i="14"/>
  <c r="OS18" i="14"/>
  <c r="OT18" i="14"/>
  <c r="OU18" i="14"/>
  <c r="OV18" i="14"/>
  <c r="OW18" i="14"/>
  <c r="OX18" i="14"/>
  <c r="KT19" i="14"/>
  <c r="KV19" i="14"/>
  <c r="KW19" i="14"/>
  <c r="LG19" i="14"/>
  <c r="LH19" i="14"/>
  <c r="LI19" i="14"/>
  <c r="LJ19" i="14"/>
  <c r="LK19" i="14"/>
  <c r="LL19" i="14"/>
  <c r="LM19" i="14"/>
  <c r="LN19" i="14"/>
  <c r="LO19" i="14"/>
  <c r="LP19" i="14"/>
  <c r="LQ19" i="14"/>
  <c r="LR19" i="14"/>
  <c r="LS19" i="14"/>
  <c r="LT19" i="14"/>
  <c r="LU19" i="14"/>
  <c r="LV19" i="14"/>
  <c r="LW19" i="14"/>
  <c r="LX19" i="14"/>
  <c r="LY19" i="14"/>
  <c r="LZ19" i="14"/>
  <c r="MA19" i="14"/>
  <c r="MB19" i="14"/>
  <c r="MC19" i="14"/>
  <c r="MD19" i="14"/>
  <c r="ME19" i="14"/>
  <c r="MF19" i="14"/>
  <c r="MG19" i="14"/>
  <c r="MH19" i="14"/>
  <c r="MI19" i="14"/>
  <c r="MJ19" i="14"/>
  <c r="MK19" i="14"/>
  <c r="ML19" i="14"/>
  <c r="MM19" i="14"/>
  <c r="MN19" i="14"/>
  <c r="MO19" i="14"/>
  <c r="MP19" i="14"/>
  <c r="MQ19" i="14"/>
  <c r="MR19" i="14"/>
  <c r="MS19" i="14"/>
  <c r="MT19" i="14"/>
  <c r="MU19" i="14"/>
  <c r="MV19" i="14"/>
  <c r="MW19" i="14"/>
  <c r="MX19" i="14"/>
  <c r="MY19" i="14"/>
  <c r="MZ19" i="14"/>
  <c r="NA19" i="14"/>
  <c r="NB19" i="14"/>
  <c r="NC19" i="14"/>
  <c r="ND19" i="14"/>
  <c r="NE19" i="14"/>
  <c r="NF19" i="14"/>
  <c r="NG19" i="14"/>
  <c r="NH19" i="14"/>
  <c r="NI19" i="14"/>
  <c r="NJ19" i="14"/>
  <c r="NK19" i="14"/>
  <c r="NL19" i="14"/>
  <c r="NM19" i="14"/>
  <c r="NN19" i="14"/>
  <c r="NO19" i="14"/>
  <c r="NP19" i="14"/>
  <c r="NQ19" i="14"/>
  <c r="NR19" i="14"/>
  <c r="NS19" i="14"/>
  <c r="NT19" i="14"/>
  <c r="NU19" i="14"/>
  <c r="NV19" i="14"/>
  <c r="NW19" i="14"/>
  <c r="NX19" i="14"/>
  <c r="NY19" i="14"/>
  <c r="NZ19" i="14"/>
  <c r="OA19" i="14"/>
  <c r="OB19" i="14"/>
  <c r="OC19" i="14"/>
  <c r="OD19" i="14"/>
  <c r="OE19" i="14"/>
  <c r="OF19" i="14"/>
  <c r="OG19" i="14"/>
  <c r="OH19" i="14"/>
  <c r="OI19" i="14"/>
  <c r="OJ19" i="14"/>
  <c r="OK19" i="14"/>
  <c r="OL19" i="14"/>
  <c r="OM19" i="14"/>
  <c r="ON19" i="14"/>
  <c r="OO19" i="14"/>
  <c r="OP19" i="14"/>
  <c r="OQ19" i="14"/>
  <c r="OR19" i="14"/>
  <c r="OS19" i="14"/>
  <c r="OT19" i="14"/>
  <c r="OU19" i="14"/>
  <c r="OV19" i="14"/>
  <c r="OW19" i="14"/>
  <c r="OX19" i="14"/>
  <c r="KT20" i="14"/>
  <c r="KV20" i="14"/>
  <c r="KW20" i="14"/>
  <c r="LG20" i="14"/>
  <c r="LH20" i="14"/>
  <c r="LI20" i="14"/>
  <c r="LJ20" i="14"/>
  <c r="LK20" i="14"/>
  <c r="LL20" i="14"/>
  <c r="LM20" i="14"/>
  <c r="LN20" i="14"/>
  <c r="LO20" i="14"/>
  <c r="LP20" i="14"/>
  <c r="LQ20" i="14"/>
  <c r="LR20" i="14"/>
  <c r="LS20" i="14"/>
  <c r="LT20" i="14"/>
  <c r="LU20" i="14"/>
  <c r="LV20" i="14"/>
  <c r="LW20" i="14"/>
  <c r="LX20" i="14"/>
  <c r="LY20" i="14"/>
  <c r="LZ20" i="14"/>
  <c r="MA20" i="14"/>
  <c r="MB20" i="14"/>
  <c r="MC20" i="14"/>
  <c r="MD20" i="14"/>
  <c r="ME20" i="14"/>
  <c r="MF20" i="14"/>
  <c r="MG20" i="14"/>
  <c r="MH20" i="14"/>
  <c r="MI20" i="14"/>
  <c r="MJ20" i="14"/>
  <c r="MK20" i="14"/>
  <c r="ML20" i="14"/>
  <c r="MM20" i="14"/>
  <c r="MN20" i="14"/>
  <c r="MO20" i="14"/>
  <c r="MP20" i="14"/>
  <c r="MQ20" i="14"/>
  <c r="MR20" i="14"/>
  <c r="MS20" i="14"/>
  <c r="MT20" i="14"/>
  <c r="MU20" i="14"/>
  <c r="MV20" i="14"/>
  <c r="MW20" i="14"/>
  <c r="MX20" i="14"/>
  <c r="MY20" i="14"/>
  <c r="MZ20" i="14"/>
  <c r="NA20" i="14"/>
  <c r="NB20" i="14"/>
  <c r="NC20" i="14"/>
  <c r="ND20" i="14"/>
  <c r="NE20" i="14"/>
  <c r="NF20" i="14"/>
  <c r="NG20" i="14"/>
  <c r="NH20" i="14"/>
  <c r="NI20" i="14"/>
  <c r="NJ20" i="14"/>
  <c r="NK20" i="14"/>
  <c r="NL20" i="14"/>
  <c r="NM20" i="14"/>
  <c r="NN20" i="14"/>
  <c r="NO20" i="14"/>
  <c r="NP20" i="14"/>
  <c r="NQ20" i="14"/>
  <c r="NR20" i="14"/>
  <c r="NS20" i="14"/>
  <c r="NT20" i="14"/>
  <c r="NU20" i="14"/>
  <c r="NV20" i="14"/>
  <c r="NW20" i="14"/>
  <c r="NX20" i="14"/>
  <c r="NY20" i="14"/>
  <c r="NZ20" i="14"/>
  <c r="OA20" i="14"/>
  <c r="OB20" i="14"/>
  <c r="OC20" i="14"/>
  <c r="OD20" i="14"/>
  <c r="OE20" i="14"/>
  <c r="OF20" i="14"/>
  <c r="OG20" i="14"/>
  <c r="OH20" i="14"/>
  <c r="OI20" i="14"/>
  <c r="OJ20" i="14"/>
  <c r="OK20" i="14"/>
  <c r="OL20" i="14"/>
  <c r="OM20" i="14"/>
  <c r="ON20" i="14"/>
  <c r="OO20" i="14"/>
  <c r="OP20" i="14"/>
  <c r="OQ20" i="14"/>
  <c r="OR20" i="14"/>
  <c r="OS20" i="14"/>
  <c r="OT20" i="14"/>
  <c r="OU20" i="14"/>
  <c r="OV20" i="14"/>
  <c r="OW20" i="14"/>
  <c r="OX20" i="14"/>
  <c r="KT21" i="14"/>
  <c r="KV21" i="14"/>
  <c r="KW21" i="14"/>
  <c r="LG21" i="14"/>
  <c r="LH21" i="14"/>
  <c r="LI21" i="14"/>
  <c r="LJ21" i="14"/>
  <c r="LK21" i="14"/>
  <c r="LL21" i="14"/>
  <c r="LM21" i="14"/>
  <c r="LN21" i="14"/>
  <c r="LO21" i="14"/>
  <c r="LP21" i="14"/>
  <c r="LQ21" i="14"/>
  <c r="LR21" i="14"/>
  <c r="LS21" i="14"/>
  <c r="LT21" i="14"/>
  <c r="LU21" i="14"/>
  <c r="LV21" i="14"/>
  <c r="LW21" i="14"/>
  <c r="LX21" i="14"/>
  <c r="LY21" i="14"/>
  <c r="LZ21" i="14"/>
  <c r="MA21" i="14"/>
  <c r="MB21" i="14"/>
  <c r="MC21" i="14"/>
  <c r="MD21" i="14"/>
  <c r="ME21" i="14"/>
  <c r="MF21" i="14"/>
  <c r="MG21" i="14"/>
  <c r="MH21" i="14"/>
  <c r="MI21" i="14"/>
  <c r="MJ21" i="14"/>
  <c r="MK21" i="14"/>
  <c r="ML21" i="14"/>
  <c r="MM21" i="14"/>
  <c r="MN21" i="14"/>
  <c r="MO21" i="14"/>
  <c r="MP21" i="14"/>
  <c r="MQ21" i="14"/>
  <c r="MR21" i="14"/>
  <c r="MS21" i="14"/>
  <c r="MT21" i="14"/>
  <c r="MU21" i="14"/>
  <c r="MV21" i="14"/>
  <c r="MW21" i="14"/>
  <c r="MX21" i="14"/>
  <c r="MY21" i="14"/>
  <c r="MZ21" i="14"/>
  <c r="NA21" i="14"/>
  <c r="NB21" i="14"/>
  <c r="NC21" i="14"/>
  <c r="ND21" i="14"/>
  <c r="NE21" i="14"/>
  <c r="NF21" i="14"/>
  <c r="NG21" i="14"/>
  <c r="NH21" i="14"/>
  <c r="NI21" i="14"/>
  <c r="NJ21" i="14"/>
  <c r="NK21" i="14"/>
  <c r="NL21" i="14"/>
  <c r="NM21" i="14"/>
  <c r="NN21" i="14"/>
  <c r="NO21" i="14"/>
  <c r="NP21" i="14"/>
  <c r="NQ21" i="14"/>
  <c r="NR21" i="14"/>
  <c r="NS21" i="14"/>
  <c r="NT21" i="14"/>
  <c r="NU21" i="14"/>
  <c r="NV21" i="14"/>
  <c r="NW21" i="14"/>
  <c r="NX21" i="14"/>
  <c r="NY21" i="14"/>
  <c r="NZ21" i="14"/>
  <c r="OA21" i="14"/>
  <c r="OB21" i="14"/>
  <c r="OC21" i="14"/>
  <c r="OD21" i="14"/>
  <c r="OE21" i="14"/>
  <c r="OF21" i="14"/>
  <c r="OG21" i="14"/>
  <c r="OH21" i="14"/>
  <c r="OI21" i="14"/>
  <c r="OJ21" i="14"/>
  <c r="OK21" i="14"/>
  <c r="OL21" i="14"/>
  <c r="OM21" i="14"/>
  <c r="ON21" i="14"/>
  <c r="OO21" i="14"/>
  <c r="OP21" i="14"/>
  <c r="OQ21" i="14"/>
  <c r="OR21" i="14"/>
  <c r="OS21" i="14"/>
  <c r="OT21" i="14"/>
  <c r="OU21" i="14"/>
  <c r="OV21" i="14"/>
  <c r="OW21" i="14"/>
  <c r="OX21" i="14"/>
  <c r="KT22" i="14"/>
  <c r="KV22" i="14"/>
  <c r="KW22" i="14"/>
  <c r="LG22" i="14"/>
  <c r="LH22" i="14"/>
  <c r="LI22" i="14"/>
  <c r="LJ22" i="14"/>
  <c r="LK22" i="14"/>
  <c r="LL22" i="14"/>
  <c r="LM22" i="14"/>
  <c r="LN22" i="14"/>
  <c r="LO22" i="14"/>
  <c r="LP22" i="14"/>
  <c r="LQ22" i="14"/>
  <c r="LR22" i="14"/>
  <c r="LS22" i="14"/>
  <c r="LT22" i="14"/>
  <c r="LU22" i="14"/>
  <c r="LV22" i="14"/>
  <c r="LW22" i="14"/>
  <c r="LX22" i="14"/>
  <c r="LY22" i="14"/>
  <c r="LZ22" i="14"/>
  <c r="MA22" i="14"/>
  <c r="MB22" i="14"/>
  <c r="MC22" i="14"/>
  <c r="MD22" i="14"/>
  <c r="ME22" i="14"/>
  <c r="MF22" i="14"/>
  <c r="MG22" i="14"/>
  <c r="MH22" i="14"/>
  <c r="MI22" i="14"/>
  <c r="MJ22" i="14"/>
  <c r="MK22" i="14"/>
  <c r="ML22" i="14"/>
  <c r="MM22" i="14"/>
  <c r="MN22" i="14"/>
  <c r="MO22" i="14"/>
  <c r="MP22" i="14"/>
  <c r="MQ22" i="14"/>
  <c r="MR22" i="14"/>
  <c r="MS22" i="14"/>
  <c r="MT22" i="14"/>
  <c r="MU22" i="14"/>
  <c r="MV22" i="14"/>
  <c r="MW22" i="14"/>
  <c r="MX22" i="14"/>
  <c r="MY22" i="14"/>
  <c r="MZ22" i="14"/>
  <c r="NA22" i="14"/>
  <c r="NB22" i="14"/>
  <c r="NC22" i="14"/>
  <c r="ND22" i="14"/>
  <c r="NE22" i="14"/>
  <c r="NF22" i="14"/>
  <c r="NG22" i="14"/>
  <c r="NH22" i="14"/>
  <c r="NI22" i="14"/>
  <c r="NJ22" i="14"/>
  <c r="NK22" i="14"/>
  <c r="NL22" i="14"/>
  <c r="NM22" i="14"/>
  <c r="NN22" i="14"/>
  <c r="NO22" i="14"/>
  <c r="NP22" i="14"/>
  <c r="NQ22" i="14"/>
  <c r="NR22" i="14"/>
  <c r="NS22" i="14"/>
  <c r="NT22" i="14"/>
  <c r="NU22" i="14"/>
  <c r="NV22" i="14"/>
  <c r="NW22" i="14"/>
  <c r="NX22" i="14"/>
  <c r="NY22" i="14"/>
  <c r="NZ22" i="14"/>
  <c r="OA22" i="14"/>
  <c r="OB22" i="14"/>
  <c r="OC22" i="14"/>
  <c r="OD22" i="14"/>
  <c r="OE22" i="14"/>
  <c r="OF22" i="14"/>
  <c r="OG22" i="14"/>
  <c r="OH22" i="14"/>
  <c r="OI22" i="14"/>
  <c r="OJ22" i="14"/>
  <c r="OK22" i="14"/>
  <c r="OL22" i="14"/>
  <c r="OM22" i="14"/>
  <c r="ON22" i="14"/>
  <c r="OO22" i="14"/>
  <c r="OP22" i="14"/>
  <c r="OQ22" i="14"/>
  <c r="OR22" i="14"/>
  <c r="OS22" i="14"/>
  <c r="OT22" i="14"/>
  <c r="OU22" i="14"/>
  <c r="OV22" i="14"/>
  <c r="OW22" i="14"/>
  <c r="OX22" i="14"/>
  <c r="KT23" i="14"/>
  <c r="KV23" i="14"/>
  <c r="KW23" i="14"/>
  <c r="LG23" i="14"/>
  <c r="LH23" i="14"/>
  <c r="LI23" i="14"/>
  <c r="LJ23" i="14"/>
  <c r="LK23" i="14"/>
  <c r="LL23" i="14"/>
  <c r="LM23" i="14"/>
  <c r="LN23" i="14"/>
  <c r="LO23" i="14"/>
  <c r="LP23" i="14"/>
  <c r="LQ23" i="14"/>
  <c r="LR23" i="14"/>
  <c r="LS23" i="14"/>
  <c r="LT23" i="14"/>
  <c r="LU23" i="14"/>
  <c r="LV23" i="14"/>
  <c r="LW23" i="14"/>
  <c r="LX23" i="14"/>
  <c r="LY23" i="14"/>
  <c r="LZ23" i="14"/>
  <c r="MA23" i="14"/>
  <c r="MB23" i="14"/>
  <c r="MC23" i="14"/>
  <c r="MD23" i="14"/>
  <c r="ME23" i="14"/>
  <c r="MF23" i="14"/>
  <c r="MG23" i="14"/>
  <c r="MH23" i="14"/>
  <c r="MI23" i="14"/>
  <c r="MJ23" i="14"/>
  <c r="MK23" i="14"/>
  <c r="ML23" i="14"/>
  <c r="MM23" i="14"/>
  <c r="MN23" i="14"/>
  <c r="MO23" i="14"/>
  <c r="MP23" i="14"/>
  <c r="MQ23" i="14"/>
  <c r="MR23" i="14"/>
  <c r="MS23" i="14"/>
  <c r="MT23" i="14"/>
  <c r="MU23" i="14"/>
  <c r="MV23" i="14"/>
  <c r="MW23" i="14"/>
  <c r="MX23" i="14"/>
  <c r="MY23" i="14"/>
  <c r="MZ23" i="14"/>
  <c r="NA23" i="14"/>
  <c r="NB23" i="14"/>
  <c r="NC23" i="14"/>
  <c r="ND23" i="14"/>
  <c r="NE23" i="14"/>
  <c r="NF23" i="14"/>
  <c r="NG23" i="14"/>
  <c r="NH23" i="14"/>
  <c r="NI23" i="14"/>
  <c r="NJ23" i="14"/>
  <c r="NK23" i="14"/>
  <c r="NL23" i="14"/>
  <c r="NM23" i="14"/>
  <c r="NN23" i="14"/>
  <c r="NO23" i="14"/>
  <c r="NP23" i="14"/>
  <c r="NQ23" i="14"/>
  <c r="NR23" i="14"/>
  <c r="NS23" i="14"/>
  <c r="NT23" i="14"/>
  <c r="NU23" i="14"/>
  <c r="NV23" i="14"/>
  <c r="NW23" i="14"/>
  <c r="NX23" i="14"/>
  <c r="NY23" i="14"/>
  <c r="NZ23" i="14"/>
  <c r="OA23" i="14"/>
  <c r="OB23" i="14"/>
  <c r="OC23" i="14"/>
  <c r="OD23" i="14"/>
  <c r="OE23" i="14"/>
  <c r="OF23" i="14"/>
  <c r="OG23" i="14"/>
  <c r="OH23" i="14"/>
  <c r="OI23" i="14"/>
  <c r="OJ23" i="14"/>
  <c r="OK23" i="14"/>
  <c r="OL23" i="14"/>
  <c r="OM23" i="14"/>
  <c r="ON23" i="14"/>
  <c r="OO23" i="14"/>
  <c r="OP23" i="14"/>
  <c r="OQ23" i="14"/>
  <c r="OR23" i="14"/>
  <c r="OS23" i="14"/>
  <c r="OT23" i="14"/>
  <c r="OU23" i="14"/>
  <c r="OV23" i="14"/>
  <c r="OW23" i="14"/>
  <c r="OX23" i="14"/>
  <c r="KT24" i="14"/>
  <c r="KV24" i="14"/>
  <c r="KW24" i="14"/>
  <c r="LG24" i="14"/>
  <c r="LH24" i="14"/>
  <c r="LI24" i="14"/>
  <c r="LJ24" i="14"/>
  <c r="LK24" i="14"/>
  <c r="LL24" i="14"/>
  <c r="LM24" i="14"/>
  <c r="LN24" i="14"/>
  <c r="LO24" i="14"/>
  <c r="LP24" i="14"/>
  <c r="LQ24" i="14"/>
  <c r="LR24" i="14"/>
  <c r="LS24" i="14"/>
  <c r="LT24" i="14"/>
  <c r="LU24" i="14"/>
  <c r="LV24" i="14"/>
  <c r="LW24" i="14"/>
  <c r="LX24" i="14"/>
  <c r="LY24" i="14"/>
  <c r="LZ24" i="14"/>
  <c r="MA24" i="14"/>
  <c r="MB24" i="14"/>
  <c r="MC24" i="14"/>
  <c r="MD24" i="14"/>
  <c r="ME24" i="14"/>
  <c r="MF24" i="14"/>
  <c r="MG24" i="14"/>
  <c r="MH24" i="14"/>
  <c r="MI24" i="14"/>
  <c r="MJ24" i="14"/>
  <c r="MK24" i="14"/>
  <c r="ML24" i="14"/>
  <c r="MM24" i="14"/>
  <c r="MN24" i="14"/>
  <c r="MO24" i="14"/>
  <c r="MP24" i="14"/>
  <c r="MQ24" i="14"/>
  <c r="MR24" i="14"/>
  <c r="MS24" i="14"/>
  <c r="MT24" i="14"/>
  <c r="MU24" i="14"/>
  <c r="MV24" i="14"/>
  <c r="MW24" i="14"/>
  <c r="MX24" i="14"/>
  <c r="MY24" i="14"/>
  <c r="MZ24" i="14"/>
  <c r="NA24" i="14"/>
  <c r="NB24" i="14"/>
  <c r="NC24" i="14"/>
  <c r="ND24" i="14"/>
  <c r="NE24" i="14"/>
  <c r="NF24" i="14"/>
  <c r="NG24" i="14"/>
  <c r="NH24" i="14"/>
  <c r="NI24" i="14"/>
  <c r="NJ24" i="14"/>
  <c r="NK24" i="14"/>
  <c r="NL24" i="14"/>
  <c r="NM24" i="14"/>
  <c r="NN24" i="14"/>
  <c r="NO24" i="14"/>
  <c r="NP24" i="14"/>
  <c r="NQ24" i="14"/>
  <c r="NR24" i="14"/>
  <c r="NS24" i="14"/>
  <c r="NT24" i="14"/>
  <c r="NU24" i="14"/>
  <c r="NV24" i="14"/>
  <c r="NW24" i="14"/>
  <c r="NX24" i="14"/>
  <c r="NY24" i="14"/>
  <c r="NZ24" i="14"/>
  <c r="OA24" i="14"/>
  <c r="OB24" i="14"/>
  <c r="OC24" i="14"/>
  <c r="OD24" i="14"/>
  <c r="OE24" i="14"/>
  <c r="OF24" i="14"/>
  <c r="OG24" i="14"/>
  <c r="OH24" i="14"/>
  <c r="OI24" i="14"/>
  <c r="OJ24" i="14"/>
  <c r="OK24" i="14"/>
  <c r="OL24" i="14"/>
  <c r="OM24" i="14"/>
  <c r="ON24" i="14"/>
  <c r="OO24" i="14"/>
  <c r="OP24" i="14"/>
  <c r="OQ24" i="14"/>
  <c r="OR24" i="14"/>
  <c r="OS24" i="14"/>
  <c r="OT24" i="14"/>
  <c r="OU24" i="14"/>
  <c r="OV24" i="14"/>
  <c r="OW24" i="14"/>
  <c r="OX24" i="14"/>
  <c r="KT25" i="14"/>
  <c r="KV25" i="14"/>
  <c r="KW25" i="14"/>
  <c r="LG25" i="14"/>
  <c r="LH25" i="14"/>
  <c r="LI25" i="14"/>
  <c r="LJ25" i="14"/>
  <c r="LK25" i="14"/>
  <c r="LL25" i="14"/>
  <c r="LM25" i="14"/>
  <c r="LN25" i="14"/>
  <c r="LO25" i="14"/>
  <c r="LP25" i="14"/>
  <c r="LQ25" i="14"/>
  <c r="LR25" i="14"/>
  <c r="LS25" i="14"/>
  <c r="LT25" i="14"/>
  <c r="LU25" i="14"/>
  <c r="LV25" i="14"/>
  <c r="LW25" i="14"/>
  <c r="LX25" i="14"/>
  <c r="LY25" i="14"/>
  <c r="LZ25" i="14"/>
  <c r="MA25" i="14"/>
  <c r="MB25" i="14"/>
  <c r="MC25" i="14"/>
  <c r="MD25" i="14"/>
  <c r="ME25" i="14"/>
  <c r="MF25" i="14"/>
  <c r="MG25" i="14"/>
  <c r="MH25" i="14"/>
  <c r="MI25" i="14"/>
  <c r="MJ25" i="14"/>
  <c r="MK25" i="14"/>
  <c r="ML25" i="14"/>
  <c r="MM25" i="14"/>
  <c r="MN25" i="14"/>
  <c r="MO25" i="14"/>
  <c r="MP25" i="14"/>
  <c r="MQ25" i="14"/>
  <c r="MR25" i="14"/>
  <c r="MS25" i="14"/>
  <c r="MT25" i="14"/>
  <c r="MU25" i="14"/>
  <c r="MV25" i="14"/>
  <c r="MW25" i="14"/>
  <c r="MX25" i="14"/>
  <c r="MY25" i="14"/>
  <c r="MZ25" i="14"/>
  <c r="NA25" i="14"/>
  <c r="NB25" i="14"/>
  <c r="NC25" i="14"/>
  <c r="ND25" i="14"/>
  <c r="NE25" i="14"/>
  <c r="NF25" i="14"/>
  <c r="NG25" i="14"/>
  <c r="NH25" i="14"/>
  <c r="NI25" i="14"/>
  <c r="NJ25" i="14"/>
  <c r="NK25" i="14"/>
  <c r="NL25" i="14"/>
  <c r="NM25" i="14"/>
  <c r="NN25" i="14"/>
  <c r="NO25" i="14"/>
  <c r="NP25" i="14"/>
  <c r="NQ25" i="14"/>
  <c r="NR25" i="14"/>
  <c r="NS25" i="14"/>
  <c r="NT25" i="14"/>
  <c r="NU25" i="14"/>
  <c r="NV25" i="14"/>
  <c r="NW25" i="14"/>
  <c r="NX25" i="14"/>
  <c r="NY25" i="14"/>
  <c r="NZ25" i="14"/>
  <c r="OA25" i="14"/>
  <c r="OB25" i="14"/>
  <c r="OC25" i="14"/>
  <c r="OD25" i="14"/>
  <c r="OE25" i="14"/>
  <c r="OF25" i="14"/>
  <c r="OG25" i="14"/>
  <c r="OH25" i="14"/>
  <c r="OI25" i="14"/>
  <c r="OJ25" i="14"/>
  <c r="OK25" i="14"/>
  <c r="OL25" i="14"/>
  <c r="OM25" i="14"/>
  <c r="ON25" i="14"/>
  <c r="OO25" i="14"/>
  <c r="OP25" i="14"/>
  <c r="OQ25" i="14"/>
  <c r="OR25" i="14"/>
  <c r="OS25" i="14"/>
  <c r="OT25" i="14"/>
  <c r="OU25" i="14"/>
  <c r="OV25" i="14"/>
  <c r="OW25" i="14"/>
  <c r="OX25" i="14"/>
  <c r="KT26" i="14"/>
  <c r="KV26" i="14"/>
  <c r="KW26" i="14"/>
  <c r="LG26" i="14"/>
  <c r="LH26" i="14"/>
  <c r="LI26" i="14"/>
  <c r="LJ26" i="14"/>
  <c r="LK26" i="14"/>
  <c r="LL26" i="14"/>
  <c r="LM26" i="14"/>
  <c r="LN26" i="14"/>
  <c r="LO26" i="14"/>
  <c r="LP26" i="14"/>
  <c r="LQ26" i="14"/>
  <c r="LR26" i="14"/>
  <c r="LS26" i="14"/>
  <c r="LT26" i="14"/>
  <c r="LU26" i="14"/>
  <c r="LV26" i="14"/>
  <c r="LW26" i="14"/>
  <c r="LX26" i="14"/>
  <c r="LY26" i="14"/>
  <c r="LZ26" i="14"/>
  <c r="MA26" i="14"/>
  <c r="MB26" i="14"/>
  <c r="MC26" i="14"/>
  <c r="MD26" i="14"/>
  <c r="ME26" i="14"/>
  <c r="MF26" i="14"/>
  <c r="MG26" i="14"/>
  <c r="MH26" i="14"/>
  <c r="MI26" i="14"/>
  <c r="MJ26" i="14"/>
  <c r="MK26" i="14"/>
  <c r="ML26" i="14"/>
  <c r="MM26" i="14"/>
  <c r="MN26" i="14"/>
  <c r="MO26" i="14"/>
  <c r="MP26" i="14"/>
  <c r="MQ26" i="14"/>
  <c r="MR26" i="14"/>
  <c r="MS26" i="14"/>
  <c r="MT26" i="14"/>
  <c r="MU26" i="14"/>
  <c r="MV26" i="14"/>
  <c r="MW26" i="14"/>
  <c r="MX26" i="14"/>
  <c r="MY26" i="14"/>
  <c r="MZ26" i="14"/>
  <c r="NA26" i="14"/>
  <c r="NB26" i="14"/>
  <c r="NC26" i="14"/>
  <c r="ND26" i="14"/>
  <c r="NE26" i="14"/>
  <c r="NF26" i="14"/>
  <c r="NG26" i="14"/>
  <c r="NH26" i="14"/>
  <c r="NI26" i="14"/>
  <c r="NJ26" i="14"/>
  <c r="NK26" i="14"/>
  <c r="NL26" i="14"/>
  <c r="NM26" i="14"/>
  <c r="NN26" i="14"/>
  <c r="NO26" i="14"/>
  <c r="NP26" i="14"/>
  <c r="NQ26" i="14"/>
  <c r="NR26" i="14"/>
  <c r="NS26" i="14"/>
  <c r="NT26" i="14"/>
  <c r="NU26" i="14"/>
  <c r="NV26" i="14"/>
  <c r="NW26" i="14"/>
  <c r="NX26" i="14"/>
  <c r="NY26" i="14"/>
  <c r="NZ26" i="14"/>
  <c r="OA26" i="14"/>
  <c r="OB26" i="14"/>
  <c r="OC26" i="14"/>
  <c r="OD26" i="14"/>
  <c r="OE26" i="14"/>
  <c r="OF26" i="14"/>
  <c r="OG26" i="14"/>
  <c r="OH26" i="14"/>
  <c r="OI26" i="14"/>
  <c r="OJ26" i="14"/>
  <c r="OK26" i="14"/>
  <c r="OL26" i="14"/>
  <c r="OM26" i="14"/>
  <c r="ON26" i="14"/>
  <c r="OO26" i="14"/>
  <c r="OP26" i="14"/>
  <c r="OQ26" i="14"/>
  <c r="OR26" i="14"/>
  <c r="OS26" i="14"/>
  <c r="OT26" i="14"/>
  <c r="OU26" i="14"/>
  <c r="OV26" i="14"/>
  <c r="OW26" i="14"/>
  <c r="OX26" i="14"/>
  <c r="KT27" i="14"/>
  <c r="KV27" i="14"/>
  <c r="KW27" i="14"/>
  <c r="LG27" i="14"/>
  <c r="LH27" i="14"/>
  <c r="LI27" i="14"/>
  <c r="LJ27" i="14"/>
  <c r="LK27" i="14"/>
  <c r="LL27" i="14"/>
  <c r="LM27" i="14"/>
  <c r="LN27" i="14"/>
  <c r="LO27" i="14"/>
  <c r="LP27" i="14"/>
  <c r="LQ27" i="14"/>
  <c r="LR27" i="14"/>
  <c r="LS27" i="14"/>
  <c r="LT27" i="14"/>
  <c r="LU27" i="14"/>
  <c r="LV27" i="14"/>
  <c r="LW27" i="14"/>
  <c r="LX27" i="14"/>
  <c r="LY27" i="14"/>
  <c r="LZ27" i="14"/>
  <c r="MA27" i="14"/>
  <c r="MB27" i="14"/>
  <c r="MC27" i="14"/>
  <c r="MD27" i="14"/>
  <c r="ME27" i="14"/>
  <c r="MF27" i="14"/>
  <c r="MG27" i="14"/>
  <c r="MH27" i="14"/>
  <c r="MI27" i="14"/>
  <c r="MJ27" i="14"/>
  <c r="MK27" i="14"/>
  <c r="ML27" i="14"/>
  <c r="MM27" i="14"/>
  <c r="MN27" i="14"/>
  <c r="MO27" i="14"/>
  <c r="MP27" i="14"/>
  <c r="MQ27" i="14"/>
  <c r="MR27" i="14"/>
  <c r="MS27" i="14"/>
  <c r="MT27" i="14"/>
  <c r="MU27" i="14"/>
  <c r="MV27" i="14"/>
  <c r="MW27" i="14"/>
  <c r="MX27" i="14"/>
  <c r="MY27" i="14"/>
  <c r="MZ27" i="14"/>
  <c r="NA27" i="14"/>
  <c r="NB27" i="14"/>
  <c r="NC27" i="14"/>
  <c r="ND27" i="14"/>
  <c r="NE27" i="14"/>
  <c r="NF27" i="14"/>
  <c r="NG27" i="14"/>
  <c r="NH27" i="14"/>
  <c r="NI27" i="14"/>
  <c r="NJ27" i="14"/>
  <c r="NK27" i="14"/>
  <c r="NL27" i="14"/>
  <c r="NM27" i="14"/>
  <c r="NN27" i="14"/>
  <c r="NO27" i="14"/>
  <c r="NP27" i="14"/>
  <c r="NQ27" i="14"/>
  <c r="NR27" i="14"/>
  <c r="NS27" i="14"/>
  <c r="NT27" i="14"/>
  <c r="NU27" i="14"/>
  <c r="NV27" i="14"/>
  <c r="NW27" i="14"/>
  <c r="NX27" i="14"/>
  <c r="NY27" i="14"/>
  <c r="NZ27" i="14"/>
  <c r="OA27" i="14"/>
  <c r="OB27" i="14"/>
  <c r="OC27" i="14"/>
  <c r="OD27" i="14"/>
  <c r="OE27" i="14"/>
  <c r="OF27" i="14"/>
  <c r="OG27" i="14"/>
  <c r="OH27" i="14"/>
  <c r="OI27" i="14"/>
  <c r="OJ27" i="14"/>
  <c r="OK27" i="14"/>
  <c r="OL27" i="14"/>
  <c r="OM27" i="14"/>
  <c r="ON27" i="14"/>
  <c r="OO27" i="14"/>
  <c r="OP27" i="14"/>
  <c r="OQ27" i="14"/>
  <c r="OR27" i="14"/>
  <c r="OS27" i="14"/>
  <c r="OT27" i="14"/>
  <c r="OU27" i="14"/>
  <c r="OV27" i="14"/>
  <c r="OW27" i="14"/>
  <c r="OX27" i="14"/>
  <c r="KT28" i="14"/>
  <c r="KV28" i="14"/>
  <c r="KW28" i="14"/>
  <c r="LG28" i="14"/>
  <c r="LH28" i="14"/>
  <c r="LI28" i="14"/>
  <c r="LJ28" i="14"/>
  <c r="LK28" i="14"/>
  <c r="LL28" i="14"/>
  <c r="LM28" i="14"/>
  <c r="LN28" i="14"/>
  <c r="LO28" i="14"/>
  <c r="LP28" i="14"/>
  <c r="LQ28" i="14"/>
  <c r="LR28" i="14"/>
  <c r="LS28" i="14"/>
  <c r="LT28" i="14"/>
  <c r="LU28" i="14"/>
  <c r="LV28" i="14"/>
  <c r="LW28" i="14"/>
  <c r="LX28" i="14"/>
  <c r="LY28" i="14"/>
  <c r="LZ28" i="14"/>
  <c r="MA28" i="14"/>
  <c r="MB28" i="14"/>
  <c r="MC28" i="14"/>
  <c r="MD28" i="14"/>
  <c r="ME28" i="14"/>
  <c r="MF28" i="14"/>
  <c r="MG28" i="14"/>
  <c r="MH28" i="14"/>
  <c r="MI28" i="14"/>
  <c r="MJ28" i="14"/>
  <c r="MK28" i="14"/>
  <c r="ML28" i="14"/>
  <c r="MM28" i="14"/>
  <c r="MN28" i="14"/>
  <c r="MO28" i="14"/>
  <c r="MP28" i="14"/>
  <c r="MQ28" i="14"/>
  <c r="MR28" i="14"/>
  <c r="MS28" i="14"/>
  <c r="MT28" i="14"/>
  <c r="MU28" i="14"/>
  <c r="MV28" i="14"/>
  <c r="MW28" i="14"/>
  <c r="MX28" i="14"/>
  <c r="MY28" i="14"/>
  <c r="MZ28" i="14"/>
  <c r="NA28" i="14"/>
  <c r="NB28" i="14"/>
  <c r="NC28" i="14"/>
  <c r="ND28" i="14"/>
  <c r="NE28" i="14"/>
  <c r="NF28" i="14"/>
  <c r="NG28" i="14"/>
  <c r="NH28" i="14"/>
  <c r="NI28" i="14"/>
  <c r="NJ28" i="14"/>
  <c r="NK28" i="14"/>
  <c r="NL28" i="14"/>
  <c r="NM28" i="14"/>
  <c r="NN28" i="14"/>
  <c r="NO28" i="14"/>
  <c r="NP28" i="14"/>
  <c r="NQ28" i="14"/>
  <c r="NR28" i="14"/>
  <c r="NS28" i="14"/>
  <c r="NT28" i="14"/>
  <c r="NU28" i="14"/>
  <c r="NV28" i="14"/>
  <c r="NW28" i="14"/>
  <c r="NX28" i="14"/>
  <c r="NY28" i="14"/>
  <c r="NZ28" i="14"/>
  <c r="OA28" i="14"/>
  <c r="OB28" i="14"/>
  <c r="OC28" i="14"/>
  <c r="OD28" i="14"/>
  <c r="OE28" i="14"/>
  <c r="OF28" i="14"/>
  <c r="OG28" i="14"/>
  <c r="OH28" i="14"/>
  <c r="OI28" i="14"/>
  <c r="OJ28" i="14"/>
  <c r="OK28" i="14"/>
  <c r="OL28" i="14"/>
  <c r="OM28" i="14"/>
  <c r="ON28" i="14"/>
  <c r="OO28" i="14"/>
  <c r="OP28" i="14"/>
  <c r="OQ28" i="14"/>
  <c r="OR28" i="14"/>
  <c r="OS28" i="14"/>
  <c r="OT28" i="14"/>
  <c r="OU28" i="14"/>
  <c r="OV28" i="14"/>
  <c r="OW28" i="14"/>
  <c r="OX28" i="14"/>
  <c r="KT29" i="14"/>
  <c r="KV29" i="14"/>
  <c r="KW29" i="14"/>
  <c r="LG29" i="14"/>
  <c r="LH29" i="14"/>
  <c r="LI29" i="14"/>
  <c r="LJ29" i="14"/>
  <c r="LK29" i="14"/>
  <c r="LL29" i="14"/>
  <c r="LM29" i="14"/>
  <c r="LN29" i="14"/>
  <c r="LO29" i="14"/>
  <c r="LP29" i="14"/>
  <c r="LQ29" i="14"/>
  <c r="LR29" i="14"/>
  <c r="LS29" i="14"/>
  <c r="LT29" i="14"/>
  <c r="LU29" i="14"/>
  <c r="LV29" i="14"/>
  <c r="LW29" i="14"/>
  <c r="LX29" i="14"/>
  <c r="LY29" i="14"/>
  <c r="LZ29" i="14"/>
  <c r="MA29" i="14"/>
  <c r="MB29" i="14"/>
  <c r="MC29" i="14"/>
  <c r="MD29" i="14"/>
  <c r="ME29" i="14"/>
  <c r="MF29" i="14"/>
  <c r="MG29" i="14"/>
  <c r="MH29" i="14"/>
  <c r="MI29" i="14"/>
  <c r="MJ29" i="14"/>
  <c r="MK29" i="14"/>
  <c r="ML29" i="14"/>
  <c r="MM29" i="14"/>
  <c r="MN29" i="14"/>
  <c r="MO29" i="14"/>
  <c r="MP29" i="14"/>
  <c r="MQ29" i="14"/>
  <c r="MR29" i="14"/>
  <c r="MS29" i="14"/>
  <c r="MT29" i="14"/>
  <c r="MU29" i="14"/>
  <c r="MV29" i="14"/>
  <c r="MW29" i="14"/>
  <c r="MX29" i="14"/>
  <c r="MY29" i="14"/>
  <c r="MZ29" i="14"/>
  <c r="NA29" i="14"/>
  <c r="NB29" i="14"/>
  <c r="NC29" i="14"/>
  <c r="ND29" i="14"/>
  <c r="NE29" i="14"/>
  <c r="NF29" i="14"/>
  <c r="NG29" i="14"/>
  <c r="NH29" i="14"/>
  <c r="NI29" i="14"/>
  <c r="NJ29" i="14"/>
  <c r="NK29" i="14"/>
  <c r="NL29" i="14"/>
  <c r="NM29" i="14"/>
  <c r="NN29" i="14"/>
  <c r="NO29" i="14"/>
  <c r="NP29" i="14"/>
  <c r="NQ29" i="14"/>
  <c r="NR29" i="14"/>
  <c r="NS29" i="14"/>
  <c r="NT29" i="14"/>
  <c r="NU29" i="14"/>
  <c r="NV29" i="14"/>
  <c r="NW29" i="14"/>
  <c r="NX29" i="14"/>
  <c r="NY29" i="14"/>
  <c r="NZ29" i="14"/>
  <c r="OA29" i="14"/>
  <c r="OB29" i="14"/>
  <c r="OC29" i="14"/>
  <c r="OD29" i="14"/>
  <c r="OE29" i="14"/>
  <c r="OF29" i="14"/>
  <c r="OG29" i="14"/>
  <c r="OH29" i="14"/>
  <c r="OI29" i="14"/>
  <c r="OJ29" i="14"/>
  <c r="OK29" i="14"/>
  <c r="OL29" i="14"/>
  <c r="OM29" i="14"/>
  <c r="ON29" i="14"/>
  <c r="OO29" i="14"/>
  <c r="OP29" i="14"/>
  <c r="OQ29" i="14"/>
  <c r="OR29" i="14"/>
  <c r="OS29" i="14"/>
  <c r="OT29" i="14"/>
  <c r="OU29" i="14"/>
  <c r="OV29" i="14"/>
  <c r="OW29" i="14"/>
  <c r="OX29" i="14"/>
  <c r="KT30" i="14"/>
  <c r="KV30" i="14"/>
  <c r="KW30" i="14"/>
  <c r="LG30" i="14"/>
  <c r="LH30" i="14"/>
  <c r="LI30" i="14"/>
  <c r="LJ30" i="14"/>
  <c r="LK30" i="14"/>
  <c r="LL30" i="14"/>
  <c r="LM30" i="14"/>
  <c r="LN30" i="14"/>
  <c r="LO30" i="14"/>
  <c r="LP30" i="14"/>
  <c r="LQ30" i="14"/>
  <c r="LR30" i="14"/>
  <c r="LS30" i="14"/>
  <c r="LT30" i="14"/>
  <c r="LU30" i="14"/>
  <c r="LV30" i="14"/>
  <c r="LW30" i="14"/>
  <c r="LX30" i="14"/>
  <c r="LY30" i="14"/>
  <c r="LZ30" i="14"/>
  <c r="MA30" i="14"/>
  <c r="MB30" i="14"/>
  <c r="MC30" i="14"/>
  <c r="MD30" i="14"/>
  <c r="ME30" i="14"/>
  <c r="MF30" i="14"/>
  <c r="MG30" i="14"/>
  <c r="MH30" i="14"/>
  <c r="MI30" i="14"/>
  <c r="MJ30" i="14"/>
  <c r="MK30" i="14"/>
  <c r="ML30" i="14"/>
  <c r="MM30" i="14"/>
  <c r="MN30" i="14"/>
  <c r="MO30" i="14"/>
  <c r="MP30" i="14"/>
  <c r="MQ30" i="14"/>
  <c r="MR30" i="14"/>
  <c r="MS30" i="14"/>
  <c r="MT30" i="14"/>
  <c r="MU30" i="14"/>
  <c r="MV30" i="14"/>
  <c r="MW30" i="14"/>
  <c r="MX30" i="14"/>
  <c r="MY30" i="14"/>
  <c r="MZ30" i="14"/>
  <c r="NA30" i="14"/>
  <c r="NB30" i="14"/>
  <c r="NC30" i="14"/>
  <c r="ND30" i="14"/>
  <c r="NE30" i="14"/>
  <c r="NF30" i="14"/>
  <c r="NG30" i="14"/>
  <c r="NH30" i="14"/>
  <c r="NI30" i="14"/>
  <c r="NJ30" i="14"/>
  <c r="NK30" i="14"/>
  <c r="NL30" i="14"/>
  <c r="NM30" i="14"/>
  <c r="NN30" i="14"/>
  <c r="NO30" i="14"/>
  <c r="NP30" i="14"/>
  <c r="NQ30" i="14"/>
  <c r="NR30" i="14"/>
  <c r="NS30" i="14"/>
  <c r="NT30" i="14"/>
  <c r="NU30" i="14"/>
  <c r="NV30" i="14"/>
  <c r="NW30" i="14"/>
  <c r="NX30" i="14"/>
  <c r="NY30" i="14"/>
  <c r="NZ30" i="14"/>
  <c r="OA30" i="14"/>
  <c r="OB30" i="14"/>
  <c r="OC30" i="14"/>
  <c r="OD30" i="14"/>
  <c r="OE30" i="14"/>
  <c r="OF30" i="14"/>
  <c r="OG30" i="14"/>
  <c r="OH30" i="14"/>
  <c r="OI30" i="14"/>
  <c r="OJ30" i="14"/>
  <c r="OK30" i="14"/>
  <c r="OL30" i="14"/>
  <c r="OM30" i="14"/>
  <c r="ON30" i="14"/>
  <c r="OO30" i="14"/>
  <c r="OP30" i="14"/>
  <c r="OQ30" i="14"/>
  <c r="OR30" i="14"/>
  <c r="OS30" i="14"/>
  <c r="OT30" i="14"/>
  <c r="OU30" i="14"/>
  <c r="OV30" i="14"/>
  <c r="OW30" i="14"/>
  <c r="OX30" i="14"/>
  <c r="KT31" i="14"/>
  <c r="KV31" i="14"/>
  <c r="KW31" i="14"/>
  <c r="LG31" i="14"/>
  <c r="LH31" i="14"/>
  <c r="LI31" i="14"/>
  <c r="LJ31" i="14"/>
  <c r="LK31" i="14"/>
  <c r="LL31" i="14"/>
  <c r="LM31" i="14"/>
  <c r="LN31" i="14"/>
  <c r="LO31" i="14"/>
  <c r="LP31" i="14"/>
  <c r="LQ31" i="14"/>
  <c r="LR31" i="14"/>
  <c r="LS31" i="14"/>
  <c r="LT31" i="14"/>
  <c r="LU31" i="14"/>
  <c r="LV31" i="14"/>
  <c r="LW31" i="14"/>
  <c r="LX31" i="14"/>
  <c r="LY31" i="14"/>
  <c r="LZ31" i="14"/>
  <c r="MA31" i="14"/>
  <c r="MB31" i="14"/>
  <c r="MC31" i="14"/>
  <c r="MD31" i="14"/>
  <c r="ME31" i="14"/>
  <c r="MF31" i="14"/>
  <c r="MG31" i="14"/>
  <c r="MH31" i="14"/>
  <c r="MI31" i="14"/>
  <c r="MJ31" i="14"/>
  <c r="MK31" i="14"/>
  <c r="ML31" i="14"/>
  <c r="MM31" i="14"/>
  <c r="MN31" i="14"/>
  <c r="MO31" i="14"/>
  <c r="MP31" i="14"/>
  <c r="MQ31" i="14"/>
  <c r="MR31" i="14"/>
  <c r="MS31" i="14"/>
  <c r="MT31" i="14"/>
  <c r="MU31" i="14"/>
  <c r="MV31" i="14"/>
  <c r="MW31" i="14"/>
  <c r="MX31" i="14"/>
  <c r="MY31" i="14"/>
  <c r="MZ31" i="14"/>
  <c r="NA31" i="14"/>
  <c r="NB31" i="14"/>
  <c r="NC31" i="14"/>
  <c r="ND31" i="14"/>
  <c r="NE31" i="14"/>
  <c r="NF31" i="14"/>
  <c r="NG31" i="14"/>
  <c r="NH31" i="14"/>
  <c r="NI31" i="14"/>
  <c r="NJ31" i="14"/>
  <c r="NK31" i="14"/>
  <c r="NL31" i="14"/>
  <c r="NM31" i="14"/>
  <c r="NN31" i="14"/>
  <c r="NO31" i="14"/>
  <c r="NP31" i="14"/>
  <c r="NQ31" i="14"/>
  <c r="NR31" i="14"/>
  <c r="NS31" i="14"/>
  <c r="NT31" i="14"/>
  <c r="NU31" i="14"/>
  <c r="NV31" i="14"/>
  <c r="NW31" i="14"/>
  <c r="NX31" i="14"/>
  <c r="NY31" i="14"/>
  <c r="NZ31" i="14"/>
  <c r="OA31" i="14"/>
  <c r="OB31" i="14"/>
  <c r="OC31" i="14"/>
  <c r="OD31" i="14"/>
  <c r="OE31" i="14"/>
  <c r="OF31" i="14"/>
  <c r="OG31" i="14"/>
  <c r="OH31" i="14"/>
  <c r="OI31" i="14"/>
  <c r="OJ31" i="14"/>
  <c r="OK31" i="14"/>
  <c r="OL31" i="14"/>
  <c r="OM31" i="14"/>
  <c r="ON31" i="14"/>
  <c r="OO31" i="14"/>
  <c r="OP31" i="14"/>
  <c r="OQ31" i="14"/>
  <c r="OR31" i="14"/>
  <c r="OS31" i="14"/>
  <c r="OT31" i="14"/>
  <c r="OU31" i="14"/>
  <c r="OV31" i="14"/>
  <c r="OW31" i="14"/>
  <c r="OX31" i="14"/>
  <c r="KT32" i="14"/>
  <c r="KV32" i="14"/>
  <c r="KW32" i="14"/>
  <c r="LG32" i="14"/>
  <c r="LH32" i="14"/>
  <c r="LI32" i="14"/>
  <c r="LJ32" i="14"/>
  <c r="LK32" i="14"/>
  <c r="LL32" i="14"/>
  <c r="LM32" i="14"/>
  <c r="LN32" i="14"/>
  <c r="LO32" i="14"/>
  <c r="LP32" i="14"/>
  <c r="LQ32" i="14"/>
  <c r="LR32" i="14"/>
  <c r="LS32" i="14"/>
  <c r="LT32" i="14"/>
  <c r="LU32" i="14"/>
  <c r="LV32" i="14"/>
  <c r="LW32" i="14"/>
  <c r="LX32" i="14"/>
  <c r="LY32" i="14"/>
  <c r="LZ32" i="14"/>
  <c r="MA32" i="14"/>
  <c r="MB32" i="14"/>
  <c r="MC32" i="14"/>
  <c r="MD32" i="14"/>
  <c r="ME32" i="14"/>
  <c r="MF32" i="14"/>
  <c r="MG32" i="14"/>
  <c r="MH32" i="14"/>
  <c r="MI32" i="14"/>
  <c r="MJ32" i="14"/>
  <c r="MK32" i="14"/>
  <c r="ML32" i="14"/>
  <c r="MM32" i="14"/>
  <c r="MN32" i="14"/>
  <c r="MO32" i="14"/>
  <c r="MP32" i="14"/>
  <c r="MQ32" i="14"/>
  <c r="MR32" i="14"/>
  <c r="MS32" i="14"/>
  <c r="MT32" i="14"/>
  <c r="MU32" i="14"/>
  <c r="MV32" i="14"/>
  <c r="MW32" i="14"/>
  <c r="MX32" i="14"/>
  <c r="MY32" i="14"/>
  <c r="MZ32" i="14"/>
  <c r="NA32" i="14"/>
  <c r="NB32" i="14"/>
  <c r="NC32" i="14"/>
  <c r="ND32" i="14"/>
  <c r="NE32" i="14"/>
  <c r="NF32" i="14"/>
  <c r="NG32" i="14"/>
  <c r="NH32" i="14"/>
  <c r="NI32" i="14"/>
  <c r="NJ32" i="14"/>
  <c r="NK32" i="14"/>
  <c r="NL32" i="14"/>
  <c r="NM32" i="14"/>
  <c r="NN32" i="14"/>
  <c r="NO32" i="14"/>
  <c r="NP32" i="14"/>
  <c r="NQ32" i="14"/>
  <c r="NR32" i="14"/>
  <c r="NS32" i="14"/>
  <c r="NT32" i="14"/>
  <c r="NU32" i="14"/>
  <c r="NV32" i="14"/>
  <c r="NW32" i="14"/>
  <c r="NX32" i="14"/>
  <c r="NY32" i="14"/>
  <c r="NZ32" i="14"/>
  <c r="OA32" i="14"/>
  <c r="OB32" i="14"/>
  <c r="OC32" i="14"/>
  <c r="OD32" i="14"/>
  <c r="OE32" i="14"/>
  <c r="OF32" i="14"/>
  <c r="OG32" i="14"/>
  <c r="OH32" i="14"/>
  <c r="OI32" i="14"/>
  <c r="OJ32" i="14"/>
  <c r="OK32" i="14"/>
  <c r="OL32" i="14"/>
  <c r="OM32" i="14"/>
  <c r="ON32" i="14"/>
  <c r="OO32" i="14"/>
  <c r="OP32" i="14"/>
  <c r="OQ32" i="14"/>
  <c r="OR32" i="14"/>
  <c r="OS32" i="14"/>
  <c r="OT32" i="14"/>
  <c r="OU32" i="14"/>
  <c r="OV32" i="14"/>
  <c r="OW32" i="14"/>
  <c r="OX32" i="14"/>
  <c r="KT33" i="14"/>
  <c r="KV33" i="14"/>
  <c r="KW33" i="14"/>
  <c r="LG33" i="14"/>
  <c r="LH33" i="14"/>
  <c r="LI33" i="14"/>
  <c r="LJ33" i="14"/>
  <c r="LK33" i="14"/>
  <c r="LL33" i="14"/>
  <c r="LM33" i="14"/>
  <c r="LN33" i="14"/>
  <c r="LO33" i="14"/>
  <c r="LP33" i="14"/>
  <c r="LQ33" i="14"/>
  <c r="LR33" i="14"/>
  <c r="LS33" i="14"/>
  <c r="LT33" i="14"/>
  <c r="LU33" i="14"/>
  <c r="LV33" i="14"/>
  <c r="LW33" i="14"/>
  <c r="LX33" i="14"/>
  <c r="LY33" i="14"/>
  <c r="LZ33" i="14"/>
  <c r="MA33" i="14"/>
  <c r="MB33" i="14"/>
  <c r="MC33" i="14"/>
  <c r="MD33" i="14"/>
  <c r="ME33" i="14"/>
  <c r="MF33" i="14"/>
  <c r="MG33" i="14"/>
  <c r="MH33" i="14"/>
  <c r="MI33" i="14"/>
  <c r="MJ33" i="14"/>
  <c r="MK33" i="14"/>
  <c r="ML33" i="14"/>
  <c r="MM33" i="14"/>
  <c r="MN33" i="14"/>
  <c r="MO33" i="14"/>
  <c r="MP33" i="14"/>
  <c r="MQ33" i="14"/>
  <c r="MR33" i="14"/>
  <c r="MS33" i="14"/>
  <c r="MT33" i="14"/>
  <c r="MU33" i="14"/>
  <c r="MV33" i="14"/>
  <c r="MW33" i="14"/>
  <c r="MX33" i="14"/>
  <c r="MY33" i="14"/>
  <c r="MZ33" i="14"/>
  <c r="NA33" i="14"/>
  <c r="NB33" i="14"/>
  <c r="NC33" i="14"/>
  <c r="ND33" i="14"/>
  <c r="NE33" i="14"/>
  <c r="NF33" i="14"/>
  <c r="NG33" i="14"/>
  <c r="NH33" i="14"/>
  <c r="NI33" i="14"/>
  <c r="NJ33" i="14"/>
  <c r="NK33" i="14"/>
  <c r="NL33" i="14"/>
  <c r="NM33" i="14"/>
  <c r="NN33" i="14"/>
  <c r="NO33" i="14"/>
  <c r="NP33" i="14"/>
  <c r="NQ33" i="14"/>
  <c r="NR33" i="14"/>
  <c r="NS33" i="14"/>
  <c r="NT33" i="14"/>
  <c r="NU33" i="14"/>
  <c r="NV33" i="14"/>
  <c r="NW33" i="14"/>
  <c r="NX33" i="14"/>
  <c r="NY33" i="14"/>
  <c r="NZ33" i="14"/>
  <c r="OA33" i="14"/>
  <c r="OB33" i="14"/>
  <c r="OC33" i="14"/>
  <c r="OD33" i="14"/>
  <c r="OE33" i="14"/>
  <c r="OF33" i="14"/>
  <c r="OG33" i="14"/>
  <c r="OH33" i="14"/>
  <c r="OI33" i="14"/>
  <c r="OJ33" i="14"/>
  <c r="OK33" i="14"/>
  <c r="OL33" i="14"/>
  <c r="OM33" i="14"/>
  <c r="ON33" i="14"/>
  <c r="OO33" i="14"/>
  <c r="OP33" i="14"/>
  <c r="OQ33" i="14"/>
  <c r="OR33" i="14"/>
  <c r="OS33" i="14"/>
  <c r="OT33" i="14"/>
  <c r="OU33" i="14"/>
  <c r="OV33" i="14"/>
  <c r="OW33" i="14"/>
  <c r="OX33" i="14"/>
  <c r="KT34" i="14"/>
  <c r="KV34" i="14"/>
  <c r="KW34" i="14"/>
  <c r="LG34" i="14"/>
  <c r="LH34" i="14"/>
  <c r="LI34" i="14"/>
  <c r="LJ34" i="14"/>
  <c r="LK34" i="14"/>
  <c r="LL34" i="14"/>
  <c r="LM34" i="14"/>
  <c r="LN34" i="14"/>
  <c r="LO34" i="14"/>
  <c r="LP34" i="14"/>
  <c r="LQ34" i="14"/>
  <c r="LR34" i="14"/>
  <c r="LS34" i="14"/>
  <c r="LT34" i="14"/>
  <c r="LU34" i="14"/>
  <c r="LV34" i="14"/>
  <c r="LW34" i="14"/>
  <c r="LX34" i="14"/>
  <c r="LY34" i="14"/>
  <c r="LZ34" i="14"/>
  <c r="MA34" i="14"/>
  <c r="MB34" i="14"/>
  <c r="MC34" i="14"/>
  <c r="MD34" i="14"/>
  <c r="ME34" i="14"/>
  <c r="MF34" i="14"/>
  <c r="MG34" i="14"/>
  <c r="MH34" i="14"/>
  <c r="MI34" i="14"/>
  <c r="MJ34" i="14"/>
  <c r="MK34" i="14"/>
  <c r="ML34" i="14"/>
  <c r="MM34" i="14"/>
  <c r="MN34" i="14"/>
  <c r="MO34" i="14"/>
  <c r="MP34" i="14"/>
  <c r="MQ34" i="14"/>
  <c r="MR34" i="14"/>
  <c r="MS34" i="14"/>
  <c r="MT34" i="14"/>
  <c r="MU34" i="14"/>
  <c r="MV34" i="14"/>
  <c r="MW34" i="14"/>
  <c r="MX34" i="14"/>
  <c r="MY34" i="14"/>
  <c r="MZ34" i="14"/>
  <c r="NA34" i="14"/>
  <c r="NB34" i="14"/>
  <c r="NC34" i="14"/>
  <c r="ND34" i="14"/>
  <c r="NE34" i="14"/>
  <c r="NF34" i="14"/>
  <c r="NG34" i="14"/>
  <c r="NH34" i="14"/>
  <c r="NI34" i="14"/>
  <c r="NJ34" i="14"/>
  <c r="NK34" i="14"/>
  <c r="NL34" i="14"/>
  <c r="NM34" i="14"/>
  <c r="NN34" i="14"/>
  <c r="NO34" i="14"/>
  <c r="NP34" i="14"/>
  <c r="NQ34" i="14"/>
  <c r="NR34" i="14"/>
  <c r="NS34" i="14"/>
  <c r="NT34" i="14"/>
  <c r="NU34" i="14"/>
  <c r="NV34" i="14"/>
  <c r="NW34" i="14"/>
  <c r="NX34" i="14"/>
  <c r="NY34" i="14"/>
  <c r="NZ34" i="14"/>
  <c r="OA34" i="14"/>
  <c r="OB34" i="14"/>
  <c r="OC34" i="14"/>
  <c r="OD34" i="14"/>
  <c r="OE34" i="14"/>
  <c r="OF34" i="14"/>
  <c r="OG34" i="14"/>
  <c r="OH34" i="14"/>
  <c r="OI34" i="14"/>
  <c r="OJ34" i="14"/>
  <c r="OK34" i="14"/>
  <c r="OL34" i="14"/>
  <c r="OM34" i="14"/>
  <c r="ON34" i="14"/>
  <c r="OO34" i="14"/>
  <c r="OP34" i="14"/>
  <c r="OQ34" i="14"/>
  <c r="OR34" i="14"/>
  <c r="OS34" i="14"/>
  <c r="OT34" i="14"/>
  <c r="OU34" i="14"/>
  <c r="OV34" i="14"/>
  <c r="OW34" i="14"/>
  <c r="OX34" i="14"/>
  <c r="KT35" i="14"/>
  <c r="KV35" i="14"/>
  <c r="KW35" i="14"/>
  <c r="LG35" i="14"/>
  <c r="LH35" i="14"/>
  <c r="LI35" i="14"/>
  <c r="LJ35" i="14"/>
  <c r="LK35" i="14"/>
  <c r="LL35" i="14"/>
  <c r="LM35" i="14"/>
  <c r="LN35" i="14"/>
  <c r="LO35" i="14"/>
  <c r="LP35" i="14"/>
  <c r="LQ35" i="14"/>
  <c r="LR35" i="14"/>
  <c r="LS35" i="14"/>
  <c r="LT35" i="14"/>
  <c r="LU35" i="14"/>
  <c r="LV35" i="14"/>
  <c r="LW35" i="14"/>
  <c r="LX35" i="14"/>
  <c r="LY35" i="14"/>
  <c r="LZ35" i="14"/>
  <c r="MA35" i="14"/>
  <c r="MB35" i="14"/>
  <c r="MC35" i="14"/>
  <c r="MD35" i="14"/>
  <c r="ME35" i="14"/>
  <c r="MF35" i="14"/>
  <c r="MG35" i="14"/>
  <c r="MH35" i="14"/>
  <c r="MI35" i="14"/>
  <c r="MJ35" i="14"/>
  <c r="MK35" i="14"/>
  <c r="ML35" i="14"/>
  <c r="MM35" i="14"/>
  <c r="MN35" i="14"/>
  <c r="MO35" i="14"/>
  <c r="MP35" i="14"/>
  <c r="MQ35" i="14"/>
  <c r="MR35" i="14"/>
  <c r="MS35" i="14"/>
  <c r="MT35" i="14"/>
  <c r="MU35" i="14"/>
  <c r="MV35" i="14"/>
  <c r="MW35" i="14"/>
  <c r="MX35" i="14"/>
  <c r="MY35" i="14"/>
  <c r="MZ35" i="14"/>
  <c r="NA35" i="14"/>
  <c r="NB35" i="14"/>
  <c r="NC35" i="14"/>
  <c r="ND35" i="14"/>
  <c r="NE35" i="14"/>
  <c r="NF35" i="14"/>
  <c r="NG35" i="14"/>
  <c r="NH35" i="14"/>
  <c r="NI35" i="14"/>
  <c r="NJ35" i="14"/>
  <c r="NK35" i="14"/>
  <c r="NL35" i="14"/>
  <c r="NM35" i="14"/>
  <c r="NN35" i="14"/>
  <c r="NO35" i="14"/>
  <c r="NP35" i="14"/>
  <c r="NQ35" i="14"/>
  <c r="NR35" i="14"/>
  <c r="NS35" i="14"/>
  <c r="NT35" i="14"/>
  <c r="NU35" i="14"/>
  <c r="NV35" i="14"/>
  <c r="NW35" i="14"/>
  <c r="NX35" i="14"/>
  <c r="NY35" i="14"/>
  <c r="NZ35" i="14"/>
  <c r="OA35" i="14"/>
  <c r="OB35" i="14"/>
  <c r="OC35" i="14"/>
  <c r="OD35" i="14"/>
  <c r="OE35" i="14"/>
  <c r="OF35" i="14"/>
  <c r="OG35" i="14"/>
  <c r="OH35" i="14"/>
  <c r="OI35" i="14"/>
  <c r="OJ35" i="14"/>
  <c r="OK35" i="14"/>
  <c r="OL35" i="14"/>
  <c r="OM35" i="14"/>
  <c r="ON35" i="14"/>
  <c r="OO35" i="14"/>
  <c r="OP35" i="14"/>
  <c r="OQ35" i="14"/>
  <c r="OR35" i="14"/>
  <c r="OS35" i="14"/>
  <c r="OT35" i="14"/>
  <c r="OU35" i="14"/>
  <c r="OV35" i="14"/>
  <c r="OW35" i="14"/>
  <c r="OX35" i="14"/>
  <c r="KT36" i="14"/>
  <c r="KV36" i="14"/>
  <c r="KW36" i="14"/>
  <c r="LG36" i="14"/>
  <c r="LH36" i="14"/>
  <c r="LI36" i="14"/>
  <c r="LJ36" i="14"/>
  <c r="LK36" i="14"/>
  <c r="LL36" i="14"/>
  <c r="LM36" i="14"/>
  <c r="LN36" i="14"/>
  <c r="LO36" i="14"/>
  <c r="LP36" i="14"/>
  <c r="LQ36" i="14"/>
  <c r="LR36" i="14"/>
  <c r="LS36" i="14"/>
  <c r="LT36" i="14"/>
  <c r="LU36" i="14"/>
  <c r="LV36" i="14"/>
  <c r="LW36" i="14"/>
  <c r="LX36" i="14"/>
  <c r="LY36" i="14"/>
  <c r="LZ36" i="14"/>
  <c r="MA36" i="14"/>
  <c r="MB36" i="14"/>
  <c r="MC36" i="14"/>
  <c r="MD36" i="14"/>
  <c r="ME36" i="14"/>
  <c r="MF36" i="14"/>
  <c r="MG36" i="14"/>
  <c r="MH36" i="14"/>
  <c r="MI36" i="14"/>
  <c r="MJ36" i="14"/>
  <c r="MK36" i="14"/>
  <c r="ML36" i="14"/>
  <c r="MM36" i="14"/>
  <c r="MN36" i="14"/>
  <c r="MO36" i="14"/>
  <c r="MP36" i="14"/>
  <c r="MQ36" i="14"/>
  <c r="MR36" i="14"/>
  <c r="MS36" i="14"/>
  <c r="MT36" i="14"/>
  <c r="MU36" i="14"/>
  <c r="MV36" i="14"/>
  <c r="MW36" i="14"/>
  <c r="MX36" i="14"/>
  <c r="MY36" i="14"/>
  <c r="MZ36" i="14"/>
  <c r="NA36" i="14"/>
  <c r="NB36" i="14"/>
  <c r="NC36" i="14"/>
  <c r="ND36" i="14"/>
  <c r="NE36" i="14"/>
  <c r="NF36" i="14"/>
  <c r="NG36" i="14"/>
  <c r="NH36" i="14"/>
  <c r="NI36" i="14"/>
  <c r="NJ36" i="14"/>
  <c r="NK36" i="14"/>
  <c r="NL36" i="14"/>
  <c r="NM36" i="14"/>
  <c r="NN36" i="14"/>
  <c r="NO36" i="14"/>
  <c r="NP36" i="14"/>
  <c r="NQ36" i="14"/>
  <c r="NR36" i="14"/>
  <c r="NS36" i="14"/>
  <c r="NT36" i="14"/>
  <c r="NU36" i="14"/>
  <c r="NV36" i="14"/>
  <c r="NW36" i="14"/>
  <c r="NX36" i="14"/>
  <c r="NY36" i="14"/>
  <c r="NZ36" i="14"/>
  <c r="OA36" i="14"/>
  <c r="OB36" i="14"/>
  <c r="OC36" i="14"/>
  <c r="OD36" i="14"/>
  <c r="OE36" i="14"/>
  <c r="OF36" i="14"/>
  <c r="OG36" i="14"/>
  <c r="OH36" i="14"/>
  <c r="OI36" i="14"/>
  <c r="OJ36" i="14"/>
  <c r="OK36" i="14"/>
  <c r="OL36" i="14"/>
  <c r="OM36" i="14"/>
  <c r="ON36" i="14"/>
  <c r="OO36" i="14"/>
  <c r="OP36" i="14"/>
  <c r="OQ36" i="14"/>
  <c r="OR36" i="14"/>
  <c r="OS36" i="14"/>
  <c r="OT36" i="14"/>
  <c r="OU36" i="14"/>
  <c r="OV36" i="14"/>
  <c r="OW36" i="14"/>
  <c r="OX36" i="14"/>
  <c r="KT37" i="14"/>
  <c r="KV37" i="14"/>
  <c r="KW37" i="14"/>
  <c r="LG37" i="14"/>
  <c r="LH37" i="14"/>
  <c r="LI37" i="14"/>
  <c r="LJ37" i="14"/>
  <c r="LK37" i="14"/>
  <c r="LL37" i="14"/>
  <c r="LM37" i="14"/>
  <c r="LN37" i="14"/>
  <c r="LO37" i="14"/>
  <c r="LP37" i="14"/>
  <c r="LQ37" i="14"/>
  <c r="LR37" i="14"/>
  <c r="LS37" i="14"/>
  <c r="LT37" i="14"/>
  <c r="LU37" i="14"/>
  <c r="LV37" i="14"/>
  <c r="LW37" i="14"/>
  <c r="LX37" i="14"/>
  <c r="LY37" i="14"/>
  <c r="LZ37" i="14"/>
  <c r="MA37" i="14"/>
  <c r="MB37" i="14"/>
  <c r="MC37" i="14"/>
  <c r="MD37" i="14"/>
  <c r="ME37" i="14"/>
  <c r="MF37" i="14"/>
  <c r="MG37" i="14"/>
  <c r="MH37" i="14"/>
  <c r="MI37" i="14"/>
  <c r="MJ37" i="14"/>
  <c r="MK37" i="14"/>
  <c r="ML37" i="14"/>
  <c r="MM37" i="14"/>
  <c r="MN37" i="14"/>
  <c r="MO37" i="14"/>
  <c r="MP37" i="14"/>
  <c r="MQ37" i="14"/>
  <c r="MR37" i="14"/>
  <c r="MS37" i="14"/>
  <c r="MT37" i="14"/>
  <c r="MU37" i="14"/>
  <c r="MV37" i="14"/>
  <c r="MW37" i="14"/>
  <c r="MX37" i="14"/>
  <c r="MY37" i="14"/>
  <c r="MZ37" i="14"/>
  <c r="NA37" i="14"/>
  <c r="NB37" i="14"/>
  <c r="NC37" i="14"/>
  <c r="ND37" i="14"/>
  <c r="NE37" i="14"/>
  <c r="NF37" i="14"/>
  <c r="NG37" i="14"/>
  <c r="NH37" i="14"/>
  <c r="NI37" i="14"/>
  <c r="NJ37" i="14"/>
  <c r="NK37" i="14"/>
  <c r="NL37" i="14"/>
  <c r="NM37" i="14"/>
  <c r="NN37" i="14"/>
  <c r="NO37" i="14"/>
  <c r="NP37" i="14"/>
  <c r="NQ37" i="14"/>
  <c r="NR37" i="14"/>
  <c r="NS37" i="14"/>
  <c r="NT37" i="14"/>
  <c r="NU37" i="14"/>
  <c r="NV37" i="14"/>
  <c r="NW37" i="14"/>
  <c r="NX37" i="14"/>
  <c r="NY37" i="14"/>
  <c r="NZ37" i="14"/>
  <c r="OA37" i="14"/>
  <c r="OB37" i="14"/>
  <c r="OC37" i="14"/>
  <c r="OD37" i="14"/>
  <c r="OE37" i="14"/>
  <c r="OF37" i="14"/>
  <c r="OG37" i="14"/>
  <c r="OH37" i="14"/>
  <c r="OI37" i="14"/>
  <c r="OJ37" i="14"/>
  <c r="OK37" i="14"/>
  <c r="OL37" i="14"/>
  <c r="OM37" i="14"/>
  <c r="ON37" i="14"/>
  <c r="OO37" i="14"/>
  <c r="OP37" i="14"/>
  <c r="OQ37" i="14"/>
  <c r="OR37" i="14"/>
  <c r="OS37" i="14"/>
  <c r="OT37" i="14"/>
  <c r="OU37" i="14"/>
  <c r="OV37" i="14"/>
  <c r="OW37" i="14"/>
  <c r="OX37" i="14"/>
  <c r="KT38" i="14"/>
  <c r="KV38" i="14"/>
  <c r="KW38" i="14"/>
  <c r="LG38" i="14"/>
  <c r="LH38" i="14"/>
  <c r="LI38" i="14"/>
  <c r="LJ38" i="14"/>
  <c r="LK38" i="14"/>
  <c r="LL38" i="14"/>
  <c r="LM38" i="14"/>
  <c r="LN38" i="14"/>
  <c r="LO38" i="14"/>
  <c r="LP38" i="14"/>
  <c r="LQ38" i="14"/>
  <c r="LR38" i="14"/>
  <c r="LS38" i="14"/>
  <c r="LT38" i="14"/>
  <c r="LU38" i="14"/>
  <c r="LV38" i="14"/>
  <c r="LW38" i="14"/>
  <c r="LX38" i="14"/>
  <c r="LY38" i="14"/>
  <c r="LZ38" i="14"/>
  <c r="MA38" i="14"/>
  <c r="MB38" i="14"/>
  <c r="MC38" i="14"/>
  <c r="MD38" i="14"/>
  <c r="ME38" i="14"/>
  <c r="MF38" i="14"/>
  <c r="MG38" i="14"/>
  <c r="MH38" i="14"/>
  <c r="MI38" i="14"/>
  <c r="MJ38" i="14"/>
  <c r="MK38" i="14"/>
  <c r="ML38" i="14"/>
  <c r="MM38" i="14"/>
  <c r="MN38" i="14"/>
  <c r="MO38" i="14"/>
  <c r="MP38" i="14"/>
  <c r="MQ38" i="14"/>
  <c r="MR38" i="14"/>
  <c r="MS38" i="14"/>
  <c r="MT38" i="14"/>
  <c r="MU38" i="14"/>
  <c r="MV38" i="14"/>
  <c r="MW38" i="14"/>
  <c r="MX38" i="14"/>
  <c r="MY38" i="14"/>
  <c r="MZ38" i="14"/>
  <c r="NA38" i="14"/>
  <c r="NB38" i="14"/>
  <c r="NC38" i="14"/>
  <c r="ND38" i="14"/>
  <c r="NE38" i="14"/>
  <c r="NF38" i="14"/>
  <c r="NG38" i="14"/>
  <c r="NH38" i="14"/>
  <c r="NI38" i="14"/>
  <c r="NJ38" i="14"/>
  <c r="NK38" i="14"/>
  <c r="NL38" i="14"/>
  <c r="NM38" i="14"/>
  <c r="NN38" i="14"/>
  <c r="NO38" i="14"/>
  <c r="NP38" i="14"/>
  <c r="NQ38" i="14"/>
  <c r="NR38" i="14"/>
  <c r="NS38" i="14"/>
  <c r="NT38" i="14"/>
  <c r="NU38" i="14"/>
  <c r="NV38" i="14"/>
  <c r="NW38" i="14"/>
  <c r="NX38" i="14"/>
  <c r="NY38" i="14"/>
  <c r="NZ38" i="14"/>
  <c r="OA38" i="14"/>
  <c r="OB38" i="14"/>
  <c r="OC38" i="14"/>
  <c r="OD38" i="14"/>
  <c r="OE38" i="14"/>
  <c r="OF38" i="14"/>
  <c r="OG38" i="14"/>
  <c r="OH38" i="14"/>
  <c r="OI38" i="14"/>
  <c r="OJ38" i="14"/>
  <c r="OK38" i="14"/>
  <c r="OL38" i="14"/>
  <c r="OM38" i="14"/>
  <c r="ON38" i="14"/>
  <c r="OO38" i="14"/>
  <c r="OP38" i="14"/>
  <c r="OQ38" i="14"/>
  <c r="OR38" i="14"/>
  <c r="OS38" i="14"/>
  <c r="OT38" i="14"/>
  <c r="OU38" i="14"/>
  <c r="OV38" i="14"/>
  <c r="OW38" i="14"/>
  <c r="OX38" i="14"/>
  <c r="KT39" i="14"/>
  <c r="KV39" i="14"/>
  <c r="KW39" i="14"/>
  <c r="LG39" i="14"/>
  <c r="LH39" i="14"/>
  <c r="LI39" i="14"/>
  <c r="LJ39" i="14"/>
  <c r="LK39" i="14"/>
  <c r="LL39" i="14"/>
  <c r="LM39" i="14"/>
  <c r="LN39" i="14"/>
  <c r="LO39" i="14"/>
  <c r="LP39" i="14"/>
  <c r="LQ39" i="14"/>
  <c r="LR39" i="14"/>
  <c r="LS39" i="14"/>
  <c r="LT39" i="14"/>
  <c r="LU39" i="14"/>
  <c r="LV39" i="14"/>
  <c r="LW39" i="14"/>
  <c r="LX39" i="14"/>
  <c r="LY39" i="14"/>
  <c r="LZ39" i="14"/>
  <c r="MA39" i="14"/>
  <c r="MB39" i="14"/>
  <c r="MC39" i="14"/>
  <c r="MD39" i="14"/>
  <c r="ME39" i="14"/>
  <c r="MF39" i="14"/>
  <c r="MG39" i="14"/>
  <c r="MH39" i="14"/>
  <c r="MI39" i="14"/>
  <c r="MJ39" i="14"/>
  <c r="MK39" i="14"/>
  <c r="ML39" i="14"/>
  <c r="MM39" i="14"/>
  <c r="MN39" i="14"/>
  <c r="MO39" i="14"/>
  <c r="MP39" i="14"/>
  <c r="MQ39" i="14"/>
  <c r="MR39" i="14"/>
  <c r="MS39" i="14"/>
  <c r="MT39" i="14"/>
  <c r="MU39" i="14"/>
  <c r="MV39" i="14"/>
  <c r="MW39" i="14"/>
  <c r="MX39" i="14"/>
  <c r="MY39" i="14"/>
  <c r="MZ39" i="14"/>
  <c r="NA39" i="14"/>
  <c r="NB39" i="14"/>
  <c r="NC39" i="14"/>
  <c r="ND39" i="14"/>
  <c r="NE39" i="14"/>
  <c r="NF39" i="14"/>
  <c r="NG39" i="14"/>
  <c r="NH39" i="14"/>
  <c r="NI39" i="14"/>
  <c r="NJ39" i="14"/>
  <c r="NK39" i="14"/>
  <c r="NL39" i="14"/>
  <c r="NM39" i="14"/>
  <c r="NN39" i="14"/>
  <c r="NO39" i="14"/>
  <c r="NP39" i="14"/>
  <c r="NQ39" i="14"/>
  <c r="NR39" i="14"/>
  <c r="NS39" i="14"/>
  <c r="NT39" i="14"/>
  <c r="NU39" i="14"/>
  <c r="NV39" i="14"/>
  <c r="NW39" i="14"/>
  <c r="NX39" i="14"/>
  <c r="NY39" i="14"/>
  <c r="NZ39" i="14"/>
  <c r="OA39" i="14"/>
  <c r="OB39" i="14"/>
  <c r="OC39" i="14"/>
  <c r="OD39" i="14"/>
  <c r="OE39" i="14"/>
  <c r="OF39" i="14"/>
  <c r="OG39" i="14"/>
  <c r="OH39" i="14"/>
  <c r="OI39" i="14"/>
  <c r="OJ39" i="14"/>
  <c r="OK39" i="14"/>
  <c r="OL39" i="14"/>
  <c r="OM39" i="14"/>
  <c r="ON39" i="14"/>
  <c r="OO39" i="14"/>
  <c r="OP39" i="14"/>
  <c r="OQ39" i="14"/>
  <c r="OR39" i="14"/>
  <c r="OS39" i="14"/>
  <c r="OT39" i="14"/>
  <c r="OU39" i="14"/>
  <c r="OV39" i="14"/>
  <c r="OW39" i="14"/>
  <c r="OX39" i="14"/>
  <c r="KT40" i="14"/>
  <c r="KV40" i="14"/>
  <c r="KW40" i="14"/>
  <c r="LG40" i="14"/>
  <c r="LH40" i="14"/>
  <c r="LI40" i="14"/>
  <c r="LJ40" i="14"/>
  <c r="LK40" i="14"/>
  <c r="LL40" i="14"/>
  <c r="LM40" i="14"/>
  <c r="LN40" i="14"/>
  <c r="LO40" i="14"/>
  <c r="LP40" i="14"/>
  <c r="LQ40" i="14"/>
  <c r="LR40" i="14"/>
  <c r="LS40" i="14"/>
  <c r="LT40" i="14"/>
  <c r="LU40" i="14"/>
  <c r="LV40" i="14"/>
  <c r="LW40" i="14"/>
  <c r="LX40" i="14"/>
  <c r="LY40" i="14"/>
  <c r="LZ40" i="14"/>
  <c r="MA40" i="14"/>
  <c r="MB40" i="14"/>
  <c r="MC40" i="14"/>
  <c r="MD40" i="14"/>
  <c r="ME40" i="14"/>
  <c r="MF40" i="14"/>
  <c r="MG40" i="14"/>
  <c r="MH40" i="14"/>
  <c r="MI40" i="14"/>
  <c r="MJ40" i="14"/>
  <c r="MK40" i="14"/>
  <c r="ML40" i="14"/>
  <c r="MM40" i="14"/>
  <c r="MN40" i="14"/>
  <c r="MO40" i="14"/>
  <c r="MP40" i="14"/>
  <c r="MQ40" i="14"/>
  <c r="MR40" i="14"/>
  <c r="MS40" i="14"/>
  <c r="MT40" i="14"/>
  <c r="MU40" i="14"/>
  <c r="MV40" i="14"/>
  <c r="MW40" i="14"/>
  <c r="MX40" i="14"/>
  <c r="MY40" i="14"/>
  <c r="MZ40" i="14"/>
  <c r="NA40" i="14"/>
  <c r="NB40" i="14"/>
  <c r="NC40" i="14"/>
  <c r="ND40" i="14"/>
  <c r="NE40" i="14"/>
  <c r="NF40" i="14"/>
  <c r="NG40" i="14"/>
  <c r="NH40" i="14"/>
  <c r="NI40" i="14"/>
  <c r="NJ40" i="14"/>
  <c r="NK40" i="14"/>
  <c r="NL40" i="14"/>
  <c r="NM40" i="14"/>
  <c r="NN40" i="14"/>
  <c r="NO40" i="14"/>
  <c r="NP40" i="14"/>
  <c r="NQ40" i="14"/>
  <c r="NR40" i="14"/>
  <c r="NS40" i="14"/>
  <c r="NT40" i="14"/>
  <c r="NU40" i="14"/>
  <c r="NV40" i="14"/>
  <c r="NW40" i="14"/>
  <c r="NX40" i="14"/>
  <c r="NY40" i="14"/>
  <c r="NZ40" i="14"/>
  <c r="OA40" i="14"/>
  <c r="OB40" i="14"/>
  <c r="OC40" i="14"/>
  <c r="OD40" i="14"/>
  <c r="OE40" i="14"/>
  <c r="OF40" i="14"/>
  <c r="OG40" i="14"/>
  <c r="OH40" i="14"/>
  <c r="OI40" i="14"/>
  <c r="OJ40" i="14"/>
  <c r="OK40" i="14"/>
  <c r="OL40" i="14"/>
  <c r="OM40" i="14"/>
  <c r="ON40" i="14"/>
  <c r="OO40" i="14"/>
  <c r="OP40" i="14"/>
  <c r="OQ40" i="14"/>
  <c r="OR40" i="14"/>
  <c r="OS40" i="14"/>
  <c r="OT40" i="14"/>
  <c r="OU40" i="14"/>
  <c r="OV40" i="14"/>
  <c r="OW40" i="14"/>
  <c r="OX40" i="14"/>
  <c r="KT41" i="14"/>
  <c r="KV41" i="14"/>
  <c r="KW41" i="14"/>
  <c r="LG41" i="14"/>
  <c r="LH41" i="14"/>
  <c r="LI41" i="14"/>
  <c r="LJ41" i="14"/>
  <c r="LK41" i="14"/>
  <c r="LL41" i="14"/>
  <c r="LM41" i="14"/>
  <c r="LN41" i="14"/>
  <c r="LO41" i="14"/>
  <c r="LP41" i="14"/>
  <c r="LQ41" i="14"/>
  <c r="LR41" i="14"/>
  <c r="LS41" i="14"/>
  <c r="LT41" i="14"/>
  <c r="LU41" i="14"/>
  <c r="LV41" i="14"/>
  <c r="LW41" i="14"/>
  <c r="LX41" i="14"/>
  <c r="LY41" i="14"/>
  <c r="LZ41" i="14"/>
  <c r="MA41" i="14"/>
  <c r="MB41" i="14"/>
  <c r="MC41" i="14"/>
  <c r="MD41" i="14"/>
  <c r="ME41" i="14"/>
  <c r="MF41" i="14"/>
  <c r="MG41" i="14"/>
  <c r="MH41" i="14"/>
  <c r="MI41" i="14"/>
  <c r="MJ41" i="14"/>
  <c r="MK41" i="14"/>
  <c r="ML41" i="14"/>
  <c r="MM41" i="14"/>
  <c r="MN41" i="14"/>
  <c r="MO41" i="14"/>
  <c r="MP41" i="14"/>
  <c r="MQ41" i="14"/>
  <c r="MR41" i="14"/>
  <c r="MS41" i="14"/>
  <c r="MT41" i="14"/>
  <c r="MU41" i="14"/>
  <c r="MV41" i="14"/>
  <c r="MW41" i="14"/>
  <c r="MX41" i="14"/>
  <c r="MY41" i="14"/>
  <c r="MZ41" i="14"/>
  <c r="NA41" i="14"/>
  <c r="NB41" i="14"/>
  <c r="NC41" i="14"/>
  <c r="ND41" i="14"/>
  <c r="NE41" i="14"/>
  <c r="NF41" i="14"/>
  <c r="NG41" i="14"/>
  <c r="NH41" i="14"/>
  <c r="NI41" i="14"/>
  <c r="NJ41" i="14"/>
  <c r="NK41" i="14"/>
  <c r="NL41" i="14"/>
  <c r="NM41" i="14"/>
  <c r="NN41" i="14"/>
  <c r="NO41" i="14"/>
  <c r="NP41" i="14"/>
  <c r="NQ41" i="14"/>
  <c r="NR41" i="14"/>
  <c r="NS41" i="14"/>
  <c r="NT41" i="14"/>
  <c r="NU41" i="14"/>
  <c r="NV41" i="14"/>
  <c r="NW41" i="14"/>
  <c r="NX41" i="14"/>
  <c r="NY41" i="14"/>
  <c r="NZ41" i="14"/>
  <c r="OA41" i="14"/>
  <c r="OB41" i="14"/>
  <c r="OC41" i="14"/>
  <c r="OD41" i="14"/>
  <c r="OE41" i="14"/>
  <c r="OF41" i="14"/>
  <c r="OG41" i="14"/>
  <c r="OH41" i="14"/>
  <c r="OI41" i="14"/>
  <c r="OJ41" i="14"/>
  <c r="OK41" i="14"/>
  <c r="OL41" i="14"/>
  <c r="OM41" i="14"/>
  <c r="ON41" i="14"/>
  <c r="OO41" i="14"/>
  <c r="OP41" i="14"/>
  <c r="OQ41" i="14"/>
  <c r="OR41" i="14"/>
  <c r="OS41" i="14"/>
  <c r="OT41" i="14"/>
  <c r="OU41" i="14"/>
  <c r="OV41" i="14"/>
  <c r="OW41" i="14"/>
  <c r="OX41" i="14"/>
  <c r="KT42" i="14"/>
  <c r="KV42" i="14"/>
  <c r="KW42" i="14"/>
  <c r="LG42" i="14"/>
  <c r="LH42" i="14"/>
  <c r="LI42" i="14"/>
  <c r="LJ42" i="14"/>
  <c r="LK42" i="14"/>
  <c r="LL42" i="14"/>
  <c r="LM42" i="14"/>
  <c r="LN42" i="14"/>
  <c r="LO42" i="14"/>
  <c r="LP42" i="14"/>
  <c r="LQ42" i="14"/>
  <c r="LR42" i="14"/>
  <c r="LS42" i="14"/>
  <c r="LT42" i="14"/>
  <c r="LU42" i="14"/>
  <c r="LV42" i="14"/>
  <c r="LW42" i="14"/>
  <c r="LX42" i="14"/>
  <c r="LY42" i="14"/>
  <c r="LZ42" i="14"/>
  <c r="MA42" i="14"/>
  <c r="MB42" i="14"/>
  <c r="MC42" i="14"/>
  <c r="MD42" i="14"/>
  <c r="ME42" i="14"/>
  <c r="MF42" i="14"/>
  <c r="MG42" i="14"/>
  <c r="MH42" i="14"/>
  <c r="MI42" i="14"/>
  <c r="MJ42" i="14"/>
  <c r="MK42" i="14"/>
  <c r="ML42" i="14"/>
  <c r="MM42" i="14"/>
  <c r="MN42" i="14"/>
  <c r="MO42" i="14"/>
  <c r="MP42" i="14"/>
  <c r="MQ42" i="14"/>
  <c r="MR42" i="14"/>
  <c r="MS42" i="14"/>
  <c r="MT42" i="14"/>
  <c r="MU42" i="14"/>
  <c r="MV42" i="14"/>
  <c r="MW42" i="14"/>
  <c r="MX42" i="14"/>
  <c r="MY42" i="14"/>
  <c r="MZ42" i="14"/>
  <c r="NA42" i="14"/>
  <c r="NB42" i="14"/>
  <c r="NC42" i="14"/>
  <c r="ND42" i="14"/>
  <c r="NE42" i="14"/>
  <c r="NF42" i="14"/>
  <c r="NG42" i="14"/>
  <c r="NH42" i="14"/>
  <c r="NI42" i="14"/>
  <c r="NJ42" i="14"/>
  <c r="NK42" i="14"/>
  <c r="NL42" i="14"/>
  <c r="NM42" i="14"/>
  <c r="NN42" i="14"/>
  <c r="NO42" i="14"/>
  <c r="NP42" i="14"/>
  <c r="NQ42" i="14"/>
  <c r="NR42" i="14"/>
  <c r="NS42" i="14"/>
  <c r="NT42" i="14"/>
  <c r="NU42" i="14"/>
  <c r="NV42" i="14"/>
  <c r="NW42" i="14"/>
  <c r="NX42" i="14"/>
  <c r="NY42" i="14"/>
  <c r="NZ42" i="14"/>
  <c r="OA42" i="14"/>
  <c r="OB42" i="14"/>
  <c r="OC42" i="14"/>
  <c r="OD42" i="14"/>
  <c r="OE42" i="14"/>
  <c r="OF42" i="14"/>
  <c r="OG42" i="14"/>
  <c r="OH42" i="14"/>
  <c r="OI42" i="14"/>
  <c r="OJ42" i="14"/>
  <c r="OK42" i="14"/>
  <c r="OL42" i="14"/>
  <c r="OM42" i="14"/>
  <c r="ON42" i="14"/>
  <c r="OO42" i="14"/>
  <c r="OP42" i="14"/>
  <c r="OQ42" i="14"/>
  <c r="OR42" i="14"/>
  <c r="OS42" i="14"/>
  <c r="OT42" i="14"/>
  <c r="OU42" i="14"/>
  <c r="OV42" i="14"/>
  <c r="OW42" i="14"/>
  <c r="OX42" i="14"/>
  <c r="KT43" i="14"/>
  <c r="KV43" i="14"/>
  <c r="KW43" i="14"/>
  <c r="LG43" i="14"/>
  <c r="LH43" i="14"/>
  <c r="LI43" i="14"/>
  <c r="LJ43" i="14"/>
  <c r="LK43" i="14"/>
  <c r="LL43" i="14"/>
  <c r="LM43" i="14"/>
  <c r="LN43" i="14"/>
  <c r="LO43" i="14"/>
  <c r="LP43" i="14"/>
  <c r="LQ43" i="14"/>
  <c r="LR43" i="14"/>
  <c r="LS43" i="14"/>
  <c r="LT43" i="14"/>
  <c r="LU43" i="14"/>
  <c r="LV43" i="14"/>
  <c r="LW43" i="14"/>
  <c r="LX43" i="14"/>
  <c r="LY43" i="14"/>
  <c r="LZ43" i="14"/>
  <c r="MA43" i="14"/>
  <c r="MB43" i="14"/>
  <c r="MC43" i="14"/>
  <c r="MD43" i="14"/>
  <c r="ME43" i="14"/>
  <c r="MF43" i="14"/>
  <c r="MG43" i="14"/>
  <c r="MH43" i="14"/>
  <c r="MI43" i="14"/>
  <c r="MJ43" i="14"/>
  <c r="MK43" i="14"/>
  <c r="ML43" i="14"/>
  <c r="MM43" i="14"/>
  <c r="MN43" i="14"/>
  <c r="MO43" i="14"/>
  <c r="MP43" i="14"/>
  <c r="MQ43" i="14"/>
  <c r="MR43" i="14"/>
  <c r="MS43" i="14"/>
  <c r="MT43" i="14"/>
  <c r="MU43" i="14"/>
  <c r="MV43" i="14"/>
  <c r="MW43" i="14"/>
  <c r="MX43" i="14"/>
  <c r="MY43" i="14"/>
  <c r="MZ43" i="14"/>
  <c r="NA43" i="14"/>
  <c r="NB43" i="14"/>
  <c r="NC43" i="14"/>
  <c r="ND43" i="14"/>
  <c r="NE43" i="14"/>
  <c r="NF43" i="14"/>
  <c r="NG43" i="14"/>
  <c r="NH43" i="14"/>
  <c r="NI43" i="14"/>
  <c r="NJ43" i="14"/>
  <c r="NK43" i="14"/>
  <c r="NL43" i="14"/>
  <c r="NM43" i="14"/>
  <c r="NN43" i="14"/>
  <c r="NO43" i="14"/>
  <c r="NP43" i="14"/>
  <c r="NQ43" i="14"/>
  <c r="NR43" i="14"/>
  <c r="NS43" i="14"/>
  <c r="NT43" i="14"/>
  <c r="NU43" i="14"/>
  <c r="NV43" i="14"/>
  <c r="NW43" i="14"/>
  <c r="NX43" i="14"/>
  <c r="NY43" i="14"/>
  <c r="NZ43" i="14"/>
  <c r="OA43" i="14"/>
  <c r="OB43" i="14"/>
  <c r="OC43" i="14"/>
  <c r="OD43" i="14"/>
  <c r="OE43" i="14"/>
  <c r="OF43" i="14"/>
  <c r="OG43" i="14"/>
  <c r="OH43" i="14"/>
  <c r="OI43" i="14"/>
  <c r="OJ43" i="14"/>
  <c r="OK43" i="14"/>
  <c r="OL43" i="14"/>
  <c r="OM43" i="14"/>
  <c r="ON43" i="14"/>
  <c r="OO43" i="14"/>
  <c r="OP43" i="14"/>
  <c r="OQ43" i="14"/>
  <c r="OR43" i="14"/>
  <c r="OS43" i="14"/>
  <c r="OT43" i="14"/>
  <c r="OU43" i="14"/>
  <c r="OV43" i="14"/>
  <c r="OW43" i="14"/>
  <c r="OX43" i="14"/>
  <c r="KT44" i="14"/>
  <c r="KV44" i="14"/>
  <c r="KW44" i="14"/>
  <c r="LG44" i="14"/>
  <c r="LH44" i="14"/>
  <c r="LI44" i="14"/>
  <c r="LJ44" i="14"/>
  <c r="LK44" i="14"/>
  <c r="LL44" i="14"/>
  <c r="LM44" i="14"/>
  <c r="LN44" i="14"/>
  <c r="LO44" i="14"/>
  <c r="LP44" i="14"/>
  <c r="LQ44" i="14"/>
  <c r="LR44" i="14"/>
  <c r="LS44" i="14"/>
  <c r="LT44" i="14"/>
  <c r="LU44" i="14"/>
  <c r="LV44" i="14"/>
  <c r="LW44" i="14"/>
  <c r="LX44" i="14"/>
  <c r="LY44" i="14"/>
  <c r="LZ44" i="14"/>
  <c r="MA44" i="14"/>
  <c r="MB44" i="14"/>
  <c r="MC44" i="14"/>
  <c r="MD44" i="14"/>
  <c r="ME44" i="14"/>
  <c r="MF44" i="14"/>
  <c r="MG44" i="14"/>
  <c r="MH44" i="14"/>
  <c r="MI44" i="14"/>
  <c r="MJ44" i="14"/>
  <c r="MK44" i="14"/>
  <c r="ML44" i="14"/>
  <c r="MM44" i="14"/>
  <c r="MN44" i="14"/>
  <c r="MO44" i="14"/>
  <c r="MP44" i="14"/>
  <c r="MQ44" i="14"/>
  <c r="MR44" i="14"/>
  <c r="MS44" i="14"/>
  <c r="MT44" i="14"/>
  <c r="MU44" i="14"/>
  <c r="MV44" i="14"/>
  <c r="MW44" i="14"/>
  <c r="MX44" i="14"/>
  <c r="MY44" i="14"/>
  <c r="MZ44" i="14"/>
  <c r="NA44" i="14"/>
  <c r="NB44" i="14"/>
  <c r="NC44" i="14"/>
  <c r="ND44" i="14"/>
  <c r="NE44" i="14"/>
  <c r="NF44" i="14"/>
  <c r="NG44" i="14"/>
  <c r="NH44" i="14"/>
  <c r="NI44" i="14"/>
  <c r="NJ44" i="14"/>
  <c r="NK44" i="14"/>
  <c r="NL44" i="14"/>
  <c r="NM44" i="14"/>
  <c r="NN44" i="14"/>
  <c r="NO44" i="14"/>
  <c r="NP44" i="14"/>
  <c r="NQ44" i="14"/>
  <c r="NR44" i="14"/>
  <c r="NS44" i="14"/>
  <c r="NT44" i="14"/>
  <c r="NU44" i="14"/>
  <c r="NV44" i="14"/>
  <c r="NW44" i="14"/>
  <c r="NX44" i="14"/>
  <c r="NY44" i="14"/>
  <c r="NZ44" i="14"/>
  <c r="OA44" i="14"/>
  <c r="OB44" i="14"/>
  <c r="OC44" i="14"/>
  <c r="OD44" i="14"/>
  <c r="OE44" i="14"/>
  <c r="OF44" i="14"/>
  <c r="OG44" i="14"/>
  <c r="OH44" i="14"/>
  <c r="OI44" i="14"/>
  <c r="OJ44" i="14"/>
  <c r="OK44" i="14"/>
  <c r="OL44" i="14"/>
  <c r="OM44" i="14"/>
  <c r="ON44" i="14"/>
  <c r="OO44" i="14"/>
  <c r="OP44" i="14"/>
  <c r="OQ44" i="14"/>
  <c r="OR44" i="14"/>
  <c r="OS44" i="14"/>
  <c r="OT44" i="14"/>
  <c r="OU44" i="14"/>
  <c r="OV44" i="14"/>
  <c r="OW44" i="14"/>
  <c r="OX44" i="14"/>
  <c r="KT45" i="14"/>
  <c r="KV45" i="14"/>
  <c r="KW45" i="14"/>
  <c r="LG45" i="14"/>
  <c r="LH45" i="14"/>
  <c r="LI45" i="14"/>
  <c r="LJ45" i="14"/>
  <c r="LK45" i="14"/>
  <c r="LL45" i="14"/>
  <c r="LM45" i="14"/>
  <c r="LN45" i="14"/>
  <c r="LO45" i="14"/>
  <c r="LP45" i="14"/>
  <c r="LQ45" i="14"/>
  <c r="LR45" i="14"/>
  <c r="LS45" i="14"/>
  <c r="LT45" i="14"/>
  <c r="LU45" i="14"/>
  <c r="LV45" i="14"/>
  <c r="LW45" i="14"/>
  <c r="LX45" i="14"/>
  <c r="LY45" i="14"/>
  <c r="LZ45" i="14"/>
  <c r="MA45" i="14"/>
  <c r="MB45" i="14"/>
  <c r="MC45" i="14"/>
  <c r="MD45" i="14"/>
  <c r="ME45" i="14"/>
  <c r="MF45" i="14"/>
  <c r="MG45" i="14"/>
  <c r="MH45" i="14"/>
  <c r="MI45" i="14"/>
  <c r="MJ45" i="14"/>
  <c r="MK45" i="14"/>
  <c r="ML45" i="14"/>
  <c r="MM45" i="14"/>
  <c r="MN45" i="14"/>
  <c r="MO45" i="14"/>
  <c r="MP45" i="14"/>
  <c r="MQ45" i="14"/>
  <c r="MR45" i="14"/>
  <c r="MS45" i="14"/>
  <c r="MT45" i="14"/>
  <c r="MU45" i="14"/>
  <c r="MV45" i="14"/>
  <c r="MW45" i="14"/>
  <c r="MX45" i="14"/>
  <c r="MY45" i="14"/>
  <c r="MZ45" i="14"/>
  <c r="NA45" i="14"/>
  <c r="NB45" i="14"/>
  <c r="NC45" i="14"/>
  <c r="ND45" i="14"/>
  <c r="NE45" i="14"/>
  <c r="NF45" i="14"/>
  <c r="NG45" i="14"/>
  <c r="NH45" i="14"/>
  <c r="NI45" i="14"/>
  <c r="NJ45" i="14"/>
  <c r="NK45" i="14"/>
  <c r="NL45" i="14"/>
  <c r="NM45" i="14"/>
  <c r="NN45" i="14"/>
  <c r="NO45" i="14"/>
  <c r="NP45" i="14"/>
  <c r="NQ45" i="14"/>
  <c r="NR45" i="14"/>
  <c r="NS45" i="14"/>
  <c r="NT45" i="14"/>
  <c r="NU45" i="14"/>
  <c r="NV45" i="14"/>
  <c r="NW45" i="14"/>
  <c r="NX45" i="14"/>
  <c r="NY45" i="14"/>
  <c r="NZ45" i="14"/>
  <c r="OA45" i="14"/>
  <c r="OB45" i="14"/>
  <c r="OC45" i="14"/>
  <c r="OD45" i="14"/>
  <c r="OE45" i="14"/>
  <c r="OF45" i="14"/>
  <c r="OG45" i="14"/>
  <c r="OH45" i="14"/>
  <c r="OI45" i="14"/>
  <c r="OJ45" i="14"/>
  <c r="OK45" i="14"/>
  <c r="OL45" i="14"/>
  <c r="OM45" i="14"/>
  <c r="ON45" i="14"/>
  <c r="OO45" i="14"/>
  <c r="OP45" i="14"/>
  <c r="OQ45" i="14"/>
  <c r="OR45" i="14"/>
  <c r="OS45" i="14"/>
  <c r="OT45" i="14"/>
  <c r="OU45" i="14"/>
  <c r="OV45" i="14"/>
  <c r="OW45" i="14"/>
  <c r="OX45" i="14"/>
  <c r="KT46" i="14"/>
  <c r="KV46" i="14"/>
  <c r="KW46" i="14"/>
  <c r="LG46" i="14"/>
  <c r="LH46" i="14"/>
  <c r="LI46" i="14"/>
  <c r="LJ46" i="14"/>
  <c r="LK46" i="14"/>
  <c r="LL46" i="14"/>
  <c r="LM46" i="14"/>
  <c r="LN46" i="14"/>
  <c r="LO46" i="14"/>
  <c r="LP46" i="14"/>
  <c r="LQ46" i="14"/>
  <c r="LR46" i="14"/>
  <c r="LS46" i="14"/>
  <c r="LT46" i="14"/>
  <c r="LU46" i="14"/>
  <c r="LV46" i="14"/>
  <c r="LW46" i="14"/>
  <c r="LX46" i="14"/>
  <c r="LY46" i="14"/>
  <c r="LZ46" i="14"/>
  <c r="MA46" i="14"/>
  <c r="MB46" i="14"/>
  <c r="MC46" i="14"/>
  <c r="MD46" i="14"/>
  <c r="ME46" i="14"/>
  <c r="MF46" i="14"/>
  <c r="MG46" i="14"/>
  <c r="MH46" i="14"/>
  <c r="MI46" i="14"/>
  <c r="MJ46" i="14"/>
  <c r="MK46" i="14"/>
  <c r="ML46" i="14"/>
  <c r="MM46" i="14"/>
  <c r="MN46" i="14"/>
  <c r="MO46" i="14"/>
  <c r="MP46" i="14"/>
  <c r="MQ46" i="14"/>
  <c r="MR46" i="14"/>
  <c r="MS46" i="14"/>
  <c r="MT46" i="14"/>
  <c r="MU46" i="14"/>
  <c r="MV46" i="14"/>
  <c r="MW46" i="14"/>
  <c r="MX46" i="14"/>
  <c r="MY46" i="14"/>
  <c r="MZ46" i="14"/>
  <c r="NA46" i="14"/>
  <c r="NB46" i="14"/>
  <c r="NC46" i="14"/>
  <c r="ND46" i="14"/>
  <c r="NE46" i="14"/>
  <c r="NF46" i="14"/>
  <c r="NG46" i="14"/>
  <c r="NH46" i="14"/>
  <c r="NI46" i="14"/>
  <c r="NJ46" i="14"/>
  <c r="NK46" i="14"/>
  <c r="NL46" i="14"/>
  <c r="NM46" i="14"/>
  <c r="NN46" i="14"/>
  <c r="NO46" i="14"/>
  <c r="NP46" i="14"/>
  <c r="NQ46" i="14"/>
  <c r="NR46" i="14"/>
  <c r="NS46" i="14"/>
  <c r="NT46" i="14"/>
  <c r="NU46" i="14"/>
  <c r="NV46" i="14"/>
  <c r="NW46" i="14"/>
  <c r="NX46" i="14"/>
  <c r="NY46" i="14"/>
  <c r="NZ46" i="14"/>
  <c r="OA46" i="14"/>
  <c r="OB46" i="14"/>
  <c r="OC46" i="14"/>
  <c r="OD46" i="14"/>
  <c r="OE46" i="14"/>
  <c r="OF46" i="14"/>
  <c r="OG46" i="14"/>
  <c r="OH46" i="14"/>
  <c r="OI46" i="14"/>
  <c r="OJ46" i="14"/>
  <c r="OK46" i="14"/>
  <c r="OL46" i="14"/>
  <c r="OM46" i="14"/>
  <c r="ON46" i="14"/>
  <c r="OO46" i="14"/>
  <c r="OP46" i="14"/>
  <c r="OQ46" i="14"/>
  <c r="OR46" i="14"/>
  <c r="OS46" i="14"/>
  <c r="OT46" i="14"/>
  <c r="OU46" i="14"/>
  <c r="OV46" i="14"/>
  <c r="OW46" i="14"/>
  <c r="OX46" i="14"/>
  <c r="KT47" i="14"/>
  <c r="KV47" i="14"/>
  <c r="KW47" i="14"/>
  <c r="LG47" i="14"/>
  <c r="LH47" i="14"/>
  <c r="LI47" i="14"/>
  <c r="LJ47" i="14"/>
  <c r="LK47" i="14"/>
  <c r="LL47" i="14"/>
  <c r="LM47" i="14"/>
  <c r="LN47" i="14"/>
  <c r="LO47" i="14"/>
  <c r="LP47" i="14"/>
  <c r="LQ47" i="14"/>
  <c r="LR47" i="14"/>
  <c r="LS47" i="14"/>
  <c r="LT47" i="14"/>
  <c r="LU47" i="14"/>
  <c r="LV47" i="14"/>
  <c r="LW47" i="14"/>
  <c r="LX47" i="14"/>
  <c r="LY47" i="14"/>
  <c r="LZ47" i="14"/>
  <c r="MA47" i="14"/>
  <c r="MB47" i="14"/>
  <c r="MC47" i="14"/>
  <c r="MD47" i="14"/>
  <c r="ME47" i="14"/>
  <c r="MF47" i="14"/>
  <c r="MG47" i="14"/>
  <c r="MH47" i="14"/>
  <c r="MI47" i="14"/>
  <c r="MJ47" i="14"/>
  <c r="MK47" i="14"/>
  <c r="ML47" i="14"/>
  <c r="MM47" i="14"/>
  <c r="MN47" i="14"/>
  <c r="MO47" i="14"/>
  <c r="MP47" i="14"/>
  <c r="MQ47" i="14"/>
  <c r="MR47" i="14"/>
  <c r="MS47" i="14"/>
  <c r="MT47" i="14"/>
  <c r="MU47" i="14"/>
  <c r="MV47" i="14"/>
  <c r="MW47" i="14"/>
  <c r="MX47" i="14"/>
  <c r="MY47" i="14"/>
  <c r="MZ47" i="14"/>
  <c r="NA47" i="14"/>
  <c r="NB47" i="14"/>
  <c r="NC47" i="14"/>
  <c r="ND47" i="14"/>
  <c r="NE47" i="14"/>
  <c r="NF47" i="14"/>
  <c r="NG47" i="14"/>
  <c r="NH47" i="14"/>
  <c r="NI47" i="14"/>
  <c r="NJ47" i="14"/>
  <c r="NK47" i="14"/>
  <c r="NL47" i="14"/>
  <c r="NM47" i="14"/>
  <c r="NN47" i="14"/>
  <c r="NO47" i="14"/>
  <c r="NP47" i="14"/>
  <c r="NQ47" i="14"/>
  <c r="NR47" i="14"/>
  <c r="NS47" i="14"/>
  <c r="NT47" i="14"/>
  <c r="NU47" i="14"/>
  <c r="NV47" i="14"/>
  <c r="NW47" i="14"/>
  <c r="NX47" i="14"/>
  <c r="NY47" i="14"/>
  <c r="NZ47" i="14"/>
  <c r="OA47" i="14"/>
  <c r="OB47" i="14"/>
  <c r="OC47" i="14"/>
  <c r="OD47" i="14"/>
  <c r="OE47" i="14"/>
  <c r="OF47" i="14"/>
  <c r="OG47" i="14"/>
  <c r="OH47" i="14"/>
  <c r="OI47" i="14"/>
  <c r="OJ47" i="14"/>
  <c r="OK47" i="14"/>
  <c r="OL47" i="14"/>
  <c r="OM47" i="14"/>
  <c r="ON47" i="14"/>
  <c r="OO47" i="14"/>
  <c r="OP47" i="14"/>
  <c r="OQ47" i="14"/>
  <c r="OR47" i="14"/>
  <c r="OS47" i="14"/>
  <c r="OT47" i="14"/>
  <c r="OU47" i="14"/>
  <c r="OV47" i="14"/>
  <c r="OW47" i="14"/>
  <c r="OX47" i="14"/>
  <c r="KT48" i="14"/>
  <c r="KV48" i="14"/>
  <c r="KW48" i="14"/>
  <c r="LG48" i="14"/>
  <c r="LH48" i="14"/>
  <c r="LI48" i="14"/>
  <c r="LJ48" i="14"/>
  <c r="LK48" i="14"/>
  <c r="LL48" i="14"/>
  <c r="LM48" i="14"/>
  <c r="LN48" i="14"/>
  <c r="LO48" i="14"/>
  <c r="LP48" i="14"/>
  <c r="LQ48" i="14"/>
  <c r="LR48" i="14"/>
  <c r="LS48" i="14"/>
  <c r="LT48" i="14"/>
  <c r="LU48" i="14"/>
  <c r="LV48" i="14"/>
  <c r="LW48" i="14"/>
  <c r="LX48" i="14"/>
  <c r="LY48" i="14"/>
  <c r="LZ48" i="14"/>
  <c r="MA48" i="14"/>
  <c r="MB48" i="14"/>
  <c r="MC48" i="14"/>
  <c r="MD48" i="14"/>
  <c r="ME48" i="14"/>
  <c r="MF48" i="14"/>
  <c r="MG48" i="14"/>
  <c r="MH48" i="14"/>
  <c r="MI48" i="14"/>
  <c r="MJ48" i="14"/>
  <c r="MK48" i="14"/>
  <c r="ML48" i="14"/>
  <c r="MM48" i="14"/>
  <c r="MN48" i="14"/>
  <c r="MO48" i="14"/>
  <c r="MP48" i="14"/>
  <c r="MQ48" i="14"/>
  <c r="MR48" i="14"/>
  <c r="MS48" i="14"/>
  <c r="MT48" i="14"/>
  <c r="MU48" i="14"/>
  <c r="MV48" i="14"/>
  <c r="MW48" i="14"/>
  <c r="MX48" i="14"/>
  <c r="MY48" i="14"/>
  <c r="MZ48" i="14"/>
  <c r="NA48" i="14"/>
  <c r="NB48" i="14"/>
  <c r="NC48" i="14"/>
  <c r="ND48" i="14"/>
  <c r="NE48" i="14"/>
  <c r="NF48" i="14"/>
  <c r="NG48" i="14"/>
  <c r="NH48" i="14"/>
  <c r="NI48" i="14"/>
  <c r="NJ48" i="14"/>
  <c r="NK48" i="14"/>
  <c r="NL48" i="14"/>
  <c r="NM48" i="14"/>
  <c r="NN48" i="14"/>
  <c r="NO48" i="14"/>
  <c r="NP48" i="14"/>
  <c r="NQ48" i="14"/>
  <c r="NR48" i="14"/>
  <c r="NS48" i="14"/>
  <c r="NT48" i="14"/>
  <c r="NU48" i="14"/>
  <c r="NV48" i="14"/>
  <c r="NW48" i="14"/>
  <c r="NX48" i="14"/>
  <c r="NY48" i="14"/>
  <c r="NZ48" i="14"/>
  <c r="OA48" i="14"/>
  <c r="OB48" i="14"/>
  <c r="OC48" i="14"/>
  <c r="OD48" i="14"/>
  <c r="OE48" i="14"/>
  <c r="OF48" i="14"/>
  <c r="OG48" i="14"/>
  <c r="OH48" i="14"/>
  <c r="OI48" i="14"/>
  <c r="OJ48" i="14"/>
  <c r="OK48" i="14"/>
  <c r="OL48" i="14"/>
  <c r="OM48" i="14"/>
  <c r="ON48" i="14"/>
  <c r="OO48" i="14"/>
  <c r="OP48" i="14"/>
  <c r="OQ48" i="14"/>
  <c r="OR48" i="14"/>
  <c r="OS48" i="14"/>
  <c r="OT48" i="14"/>
  <c r="OU48" i="14"/>
  <c r="OV48" i="14"/>
  <c r="OW48" i="14"/>
  <c r="OX48" i="14"/>
  <c r="KT49" i="14"/>
  <c r="KV49" i="14"/>
  <c r="KW49" i="14"/>
  <c r="LG49" i="14"/>
  <c r="LH49" i="14"/>
  <c r="LI49" i="14"/>
  <c r="LJ49" i="14"/>
  <c r="LK49" i="14"/>
  <c r="LL49" i="14"/>
  <c r="LM49" i="14"/>
  <c r="LN49" i="14"/>
  <c r="LO49" i="14"/>
  <c r="LP49" i="14"/>
  <c r="LQ49" i="14"/>
  <c r="LR49" i="14"/>
  <c r="LS49" i="14"/>
  <c r="LT49" i="14"/>
  <c r="LU49" i="14"/>
  <c r="LV49" i="14"/>
  <c r="LW49" i="14"/>
  <c r="LX49" i="14"/>
  <c r="LY49" i="14"/>
  <c r="LZ49" i="14"/>
  <c r="MA49" i="14"/>
  <c r="MB49" i="14"/>
  <c r="MC49" i="14"/>
  <c r="MD49" i="14"/>
  <c r="ME49" i="14"/>
  <c r="MF49" i="14"/>
  <c r="MG49" i="14"/>
  <c r="MH49" i="14"/>
  <c r="MI49" i="14"/>
  <c r="MJ49" i="14"/>
  <c r="MK49" i="14"/>
  <c r="ML49" i="14"/>
  <c r="MM49" i="14"/>
  <c r="MN49" i="14"/>
  <c r="MO49" i="14"/>
  <c r="MP49" i="14"/>
  <c r="MQ49" i="14"/>
  <c r="MR49" i="14"/>
  <c r="MS49" i="14"/>
  <c r="MT49" i="14"/>
  <c r="MU49" i="14"/>
  <c r="MV49" i="14"/>
  <c r="MW49" i="14"/>
  <c r="MX49" i="14"/>
  <c r="MY49" i="14"/>
  <c r="MZ49" i="14"/>
  <c r="NA49" i="14"/>
  <c r="NB49" i="14"/>
  <c r="NC49" i="14"/>
  <c r="ND49" i="14"/>
  <c r="NE49" i="14"/>
  <c r="NF49" i="14"/>
  <c r="NG49" i="14"/>
  <c r="NH49" i="14"/>
  <c r="NI49" i="14"/>
  <c r="NJ49" i="14"/>
  <c r="NK49" i="14"/>
  <c r="NL49" i="14"/>
  <c r="NM49" i="14"/>
  <c r="NN49" i="14"/>
  <c r="NO49" i="14"/>
  <c r="NP49" i="14"/>
  <c r="NQ49" i="14"/>
  <c r="NR49" i="14"/>
  <c r="NS49" i="14"/>
  <c r="NT49" i="14"/>
  <c r="NU49" i="14"/>
  <c r="NV49" i="14"/>
  <c r="NW49" i="14"/>
  <c r="NX49" i="14"/>
  <c r="NY49" i="14"/>
  <c r="NZ49" i="14"/>
  <c r="OA49" i="14"/>
  <c r="OB49" i="14"/>
  <c r="OC49" i="14"/>
  <c r="OD49" i="14"/>
  <c r="OE49" i="14"/>
  <c r="OF49" i="14"/>
  <c r="OG49" i="14"/>
  <c r="OH49" i="14"/>
  <c r="OI49" i="14"/>
  <c r="OJ49" i="14"/>
  <c r="OK49" i="14"/>
  <c r="OL49" i="14"/>
  <c r="OM49" i="14"/>
  <c r="ON49" i="14"/>
  <c r="OO49" i="14"/>
  <c r="OP49" i="14"/>
  <c r="OQ49" i="14"/>
  <c r="OR49" i="14"/>
  <c r="OS49" i="14"/>
  <c r="OT49" i="14"/>
  <c r="OU49" i="14"/>
  <c r="OV49" i="14"/>
  <c r="OW49" i="14"/>
  <c r="OX49" i="14"/>
  <c r="KT50" i="14"/>
  <c r="KV50" i="14"/>
  <c r="KW50" i="14"/>
  <c r="LG50" i="14"/>
  <c r="LH50" i="14"/>
  <c r="LI50" i="14"/>
  <c r="LJ50" i="14"/>
  <c r="LK50" i="14"/>
  <c r="LL50" i="14"/>
  <c r="LM50" i="14"/>
  <c r="LN50" i="14"/>
  <c r="LO50" i="14"/>
  <c r="LP50" i="14"/>
  <c r="LQ50" i="14"/>
  <c r="LR50" i="14"/>
  <c r="LS50" i="14"/>
  <c r="LT50" i="14"/>
  <c r="LU50" i="14"/>
  <c r="LV50" i="14"/>
  <c r="LW50" i="14"/>
  <c r="LX50" i="14"/>
  <c r="LY50" i="14"/>
  <c r="LZ50" i="14"/>
  <c r="MA50" i="14"/>
  <c r="MB50" i="14"/>
  <c r="MC50" i="14"/>
  <c r="MD50" i="14"/>
  <c r="ME50" i="14"/>
  <c r="MF50" i="14"/>
  <c r="MG50" i="14"/>
  <c r="MH50" i="14"/>
  <c r="MI50" i="14"/>
  <c r="MJ50" i="14"/>
  <c r="MK50" i="14"/>
  <c r="ML50" i="14"/>
  <c r="MM50" i="14"/>
  <c r="MN50" i="14"/>
  <c r="MO50" i="14"/>
  <c r="MP50" i="14"/>
  <c r="MQ50" i="14"/>
  <c r="MR50" i="14"/>
  <c r="MS50" i="14"/>
  <c r="MT50" i="14"/>
  <c r="MU50" i="14"/>
  <c r="MV50" i="14"/>
  <c r="MW50" i="14"/>
  <c r="MX50" i="14"/>
  <c r="MY50" i="14"/>
  <c r="MZ50" i="14"/>
  <c r="NA50" i="14"/>
  <c r="NB50" i="14"/>
  <c r="NC50" i="14"/>
  <c r="ND50" i="14"/>
  <c r="NE50" i="14"/>
  <c r="NF50" i="14"/>
  <c r="NG50" i="14"/>
  <c r="NH50" i="14"/>
  <c r="NI50" i="14"/>
  <c r="NJ50" i="14"/>
  <c r="NK50" i="14"/>
  <c r="NL50" i="14"/>
  <c r="NM50" i="14"/>
  <c r="NN50" i="14"/>
  <c r="NO50" i="14"/>
  <c r="NP50" i="14"/>
  <c r="NQ50" i="14"/>
  <c r="NR50" i="14"/>
  <c r="NS50" i="14"/>
  <c r="NT50" i="14"/>
  <c r="NU50" i="14"/>
  <c r="NV50" i="14"/>
  <c r="NW50" i="14"/>
  <c r="NX50" i="14"/>
  <c r="NY50" i="14"/>
  <c r="NZ50" i="14"/>
  <c r="OA50" i="14"/>
  <c r="OB50" i="14"/>
  <c r="OC50" i="14"/>
  <c r="OD50" i="14"/>
  <c r="OE50" i="14"/>
  <c r="OF50" i="14"/>
  <c r="OG50" i="14"/>
  <c r="OH50" i="14"/>
  <c r="OI50" i="14"/>
  <c r="OJ50" i="14"/>
  <c r="OK50" i="14"/>
  <c r="OL50" i="14"/>
  <c r="OM50" i="14"/>
  <c r="ON50" i="14"/>
  <c r="OO50" i="14"/>
  <c r="OP50" i="14"/>
  <c r="OQ50" i="14"/>
  <c r="OR50" i="14"/>
  <c r="OS50" i="14"/>
  <c r="OT50" i="14"/>
  <c r="OU50" i="14"/>
  <c r="OV50" i="14"/>
  <c r="OW50" i="14"/>
  <c r="OX50" i="14"/>
  <c r="KT51" i="14"/>
  <c r="KV51" i="14"/>
  <c r="KW51" i="14"/>
  <c r="LG51" i="14"/>
  <c r="LH51" i="14"/>
  <c r="LI51" i="14"/>
  <c r="LJ51" i="14"/>
  <c r="LK51" i="14"/>
  <c r="LL51" i="14"/>
  <c r="LM51" i="14"/>
  <c r="LN51" i="14"/>
  <c r="LO51" i="14"/>
  <c r="LP51" i="14"/>
  <c r="LQ51" i="14"/>
  <c r="LR51" i="14"/>
  <c r="LS51" i="14"/>
  <c r="LT51" i="14"/>
  <c r="LU51" i="14"/>
  <c r="LV51" i="14"/>
  <c r="LW51" i="14"/>
  <c r="LX51" i="14"/>
  <c r="LY51" i="14"/>
  <c r="LZ51" i="14"/>
  <c r="MA51" i="14"/>
  <c r="MB51" i="14"/>
  <c r="MC51" i="14"/>
  <c r="MD51" i="14"/>
  <c r="ME51" i="14"/>
  <c r="MF51" i="14"/>
  <c r="MG51" i="14"/>
  <c r="MH51" i="14"/>
  <c r="MI51" i="14"/>
  <c r="MJ51" i="14"/>
  <c r="MK51" i="14"/>
  <c r="ML51" i="14"/>
  <c r="MM51" i="14"/>
  <c r="MN51" i="14"/>
  <c r="MO51" i="14"/>
  <c r="MP51" i="14"/>
  <c r="MQ51" i="14"/>
  <c r="MR51" i="14"/>
  <c r="MS51" i="14"/>
  <c r="MT51" i="14"/>
  <c r="MU51" i="14"/>
  <c r="MV51" i="14"/>
  <c r="MW51" i="14"/>
  <c r="MX51" i="14"/>
  <c r="MY51" i="14"/>
  <c r="MZ51" i="14"/>
  <c r="NA51" i="14"/>
  <c r="NB51" i="14"/>
  <c r="NC51" i="14"/>
  <c r="ND51" i="14"/>
  <c r="NE51" i="14"/>
  <c r="NF51" i="14"/>
  <c r="NG51" i="14"/>
  <c r="NH51" i="14"/>
  <c r="NI51" i="14"/>
  <c r="NJ51" i="14"/>
  <c r="NK51" i="14"/>
  <c r="NL51" i="14"/>
  <c r="NM51" i="14"/>
  <c r="NN51" i="14"/>
  <c r="NO51" i="14"/>
  <c r="NP51" i="14"/>
  <c r="NQ51" i="14"/>
  <c r="NR51" i="14"/>
  <c r="NS51" i="14"/>
  <c r="NT51" i="14"/>
  <c r="NU51" i="14"/>
  <c r="NV51" i="14"/>
  <c r="NW51" i="14"/>
  <c r="NX51" i="14"/>
  <c r="NY51" i="14"/>
  <c r="NZ51" i="14"/>
  <c r="OA51" i="14"/>
  <c r="OB51" i="14"/>
  <c r="OC51" i="14"/>
  <c r="OD51" i="14"/>
  <c r="OE51" i="14"/>
  <c r="OF51" i="14"/>
  <c r="OG51" i="14"/>
  <c r="OH51" i="14"/>
  <c r="OI51" i="14"/>
  <c r="OJ51" i="14"/>
  <c r="OK51" i="14"/>
  <c r="OL51" i="14"/>
  <c r="OM51" i="14"/>
  <c r="ON51" i="14"/>
  <c r="OO51" i="14"/>
  <c r="OP51" i="14"/>
  <c r="OQ51" i="14"/>
  <c r="OR51" i="14"/>
  <c r="OS51" i="14"/>
  <c r="OT51" i="14"/>
  <c r="OU51" i="14"/>
  <c r="OV51" i="14"/>
  <c r="OW51" i="14"/>
  <c r="OX51" i="14"/>
  <c r="KT52" i="14"/>
  <c r="KV52" i="14"/>
  <c r="KW52" i="14"/>
  <c r="LG52" i="14"/>
  <c r="LH52" i="14"/>
  <c r="LI52" i="14"/>
  <c r="LJ52" i="14"/>
  <c r="LK52" i="14"/>
  <c r="LL52" i="14"/>
  <c r="LM52" i="14"/>
  <c r="LN52" i="14"/>
  <c r="LO52" i="14"/>
  <c r="LP52" i="14"/>
  <c r="LQ52" i="14"/>
  <c r="LR52" i="14"/>
  <c r="LS52" i="14"/>
  <c r="LT52" i="14"/>
  <c r="LU52" i="14"/>
  <c r="LV52" i="14"/>
  <c r="LW52" i="14"/>
  <c r="LX52" i="14"/>
  <c r="LY52" i="14"/>
  <c r="LZ52" i="14"/>
  <c r="MA52" i="14"/>
  <c r="MB52" i="14"/>
  <c r="MC52" i="14"/>
  <c r="MD52" i="14"/>
  <c r="ME52" i="14"/>
  <c r="MF52" i="14"/>
  <c r="MG52" i="14"/>
  <c r="MH52" i="14"/>
  <c r="MI52" i="14"/>
  <c r="MJ52" i="14"/>
  <c r="MK52" i="14"/>
  <c r="ML52" i="14"/>
  <c r="MM52" i="14"/>
  <c r="MN52" i="14"/>
  <c r="MO52" i="14"/>
  <c r="MP52" i="14"/>
  <c r="MQ52" i="14"/>
  <c r="MR52" i="14"/>
  <c r="MS52" i="14"/>
  <c r="MT52" i="14"/>
  <c r="MU52" i="14"/>
  <c r="MV52" i="14"/>
  <c r="MW52" i="14"/>
  <c r="MX52" i="14"/>
  <c r="MY52" i="14"/>
  <c r="MZ52" i="14"/>
  <c r="NA52" i="14"/>
  <c r="NB52" i="14"/>
  <c r="NC52" i="14"/>
  <c r="ND52" i="14"/>
  <c r="NE52" i="14"/>
  <c r="NF52" i="14"/>
  <c r="NG52" i="14"/>
  <c r="NH52" i="14"/>
  <c r="NI52" i="14"/>
  <c r="NJ52" i="14"/>
  <c r="NK52" i="14"/>
  <c r="NL52" i="14"/>
  <c r="NM52" i="14"/>
  <c r="NN52" i="14"/>
  <c r="NO52" i="14"/>
  <c r="NP52" i="14"/>
  <c r="NQ52" i="14"/>
  <c r="NR52" i="14"/>
  <c r="NS52" i="14"/>
  <c r="NT52" i="14"/>
  <c r="NU52" i="14"/>
  <c r="NV52" i="14"/>
  <c r="NW52" i="14"/>
  <c r="NX52" i="14"/>
  <c r="NY52" i="14"/>
  <c r="NZ52" i="14"/>
  <c r="OA52" i="14"/>
  <c r="OB52" i="14"/>
  <c r="OC52" i="14"/>
  <c r="OD52" i="14"/>
  <c r="OE52" i="14"/>
  <c r="OF52" i="14"/>
  <c r="OG52" i="14"/>
  <c r="OH52" i="14"/>
  <c r="OI52" i="14"/>
  <c r="OJ52" i="14"/>
  <c r="OK52" i="14"/>
  <c r="OL52" i="14"/>
  <c r="OM52" i="14"/>
  <c r="ON52" i="14"/>
  <c r="OO52" i="14"/>
  <c r="OP52" i="14"/>
  <c r="OQ52" i="14"/>
  <c r="OR52" i="14"/>
  <c r="OS52" i="14"/>
  <c r="OT52" i="14"/>
  <c r="OU52" i="14"/>
  <c r="OV52" i="14"/>
  <c r="OW52" i="14"/>
  <c r="OX52" i="14"/>
  <c r="KT53" i="14"/>
  <c r="KV53" i="14"/>
  <c r="KW53" i="14"/>
  <c r="LG53" i="14"/>
  <c r="LH53" i="14"/>
  <c r="LI53" i="14"/>
  <c r="LJ53" i="14"/>
  <c r="LK53" i="14"/>
  <c r="LL53" i="14"/>
  <c r="LM53" i="14"/>
  <c r="LN53" i="14"/>
  <c r="LO53" i="14"/>
  <c r="LP53" i="14"/>
  <c r="LQ53" i="14"/>
  <c r="LR53" i="14"/>
  <c r="LS53" i="14"/>
  <c r="LT53" i="14"/>
  <c r="LU53" i="14"/>
  <c r="LV53" i="14"/>
  <c r="LW53" i="14"/>
  <c r="LX53" i="14"/>
  <c r="LY53" i="14"/>
  <c r="LZ53" i="14"/>
  <c r="MA53" i="14"/>
  <c r="MB53" i="14"/>
  <c r="MC53" i="14"/>
  <c r="MD53" i="14"/>
  <c r="ME53" i="14"/>
  <c r="MF53" i="14"/>
  <c r="MG53" i="14"/>
  <c r="MH53" i="14"/>
  <c r="MI53" i="14"/>
  <c r="MJ53" i="14"/>
  <c r="MK53" i="14"/>
  <c r="ML53" i="14"/>
  <c r="MM53" i="14"/>
  <c r="MN53" i="14"/>
  <c r="MO53" i="14"/>
  <c r="MP53" i="14"/>
  <c r="MQ53" i="14"/>
  <c r="MR53" i="14"/>
  <c r="MS53" i="14"/>
  <c r="MT53" i="14"/>
  <c r="MU53" i="14"/>
  <c r="MV53" i="14"/>
  <c r="MW53" i="14"/>
  <c r="MX53" i="14"/>
  <c r="MY53" i="14"/>
  <c r="MZ53" i="14"/>
  <c r="NA53" i="14"/>
  <c r="NB53" i="14"/>
  <c r="NC53" i="14"/>
  <c r="ND53" i="14"/>
  <c r="NE53" i="14"/>
  <c r="NF53" i="14"/>
  <c r="NG53" i="14"/>
  <c r="NH53" i="14"/>
  <c r="NI53" i="14"/>
  <c r="NJ53" i="14"/>
  <c r="NK53" i="14"/>
  <c r="NL53" i="14"/>
  <c r="NM53" i="14"/>
  <c r="NN53" i="14"/>
  <c r="NO53" i="14"/>
  <c r="NP53" i="14"/>
  <c r="NQ53" i="14"/>
  <c r="NR53" i="14"/>
  <c r="NS53" i="14"/>
  <c r="NT53" i="14"/>
  <c r="NU53" i="14"/>
  <c r="NV53" i="14"/>
  <c r="NW53" i="14"/>
  <c r="NX53" i="14"/>
  <c r="NY53" i="14"/>
  <c r="NZ53" i="14"/>
  <c r="OA53" i="14"/>
  <c r="OB53" i="14"/>
  <c r="OC53" i="14"/>
  <c r="OD53" i="14"/>
  <c r="OE53" i="14"/>
  <c r="OF53" i="14"/>
  <c r="OG53" i="14"/>
  <c r="OH53" i="14"/>
  <c r="OI53" i="14"/>
  <c r="OJ53" i="14"/>
  <c r="OK53" i="14"/>
  <c r="OL53" i="14"/>
  <c r="OM53" i="14"/>
  <c r="ON53" i="14"/>
  <c r="OO53" i="14"/>
  <c r="OP53" i="14"/>
  <c r="OQ53" i="14"/>
  <c r="OR53" i="14"/>
  <c r="OS53" i="14"/>
  <c r="OT53" i="14"/>
  <c r="OU53" i="14"/>
  <c r="OV53" i="14"/>
  <c r="OW53" i="14"/>
  <c r="OX53" i="14"/>
  <c r="KT54" i="14"/>
  <c r="KV54" i="14"/>
  <c r="KW54" i="14"/>
  <c r="LG54" i="14"/>
  <c r="LH54" i="14"/>
  <c r="LI54" i="14"/>
  <c r="LJ54" i="14"/>
  <c r="LK54" i="14"/>
  <c r="LL54" i="14"/>
  <c r="LM54" i="14"/>
  <c r="LN54" i="14"/>
  <c r="LO54" i="14"/>
  <c r="LP54" i="14"/>
  <c r="LQ54" i="14"/>
  <c r="LR54" i="14"/>
  <c r="LS54" i="14"/>
  <c r="LT54" i="14"/>
  <c r="LU54" i="14"/>
  <c r="LV54" i="14"/>
  <c r="LW54" i="14"/>
  <c r="LX54" i="14"/>
  <c r="LY54" i="14"/>
  <c r="LZ54" i="14"/>
  <c r="MA54" i="14"/>
  <c r="MB54" i="14"/>
  <c r="MC54" i="14"/>
  <c r="MD54" i="14"/>
  <c r="ME54" i="14"/>
  <c r="MF54" i="14"/>
  <c r="MG54" i="14"/>
  <c r="MH54" i="14"/>
  <c r="MI54" i="14"/>
  <c r="MJ54" i="14"/>
  <c r="MK54" i="14"/>
  <c r="ML54" i="14"/>
  <c r="MM54" i="14"/>
  <c r="MN54" i="14"/>
  <c r="MO54" i="14"/>
  <c r="MP54" i="14"/>
  <c r="MQ54" i="14"/>
  <c r="MR54" i="14"/>
  <c r="MS54" i="14"/>
  <c r="MT54" i="14"/>
  <c r="MU54" i="14"/>
  <c r="MV54" i="14"/>
  <c r="MW54" i="14"/>
  <c r="MX54" i="14"/>
  <c r="MY54" i="14"/>
  <c r="MZ54" i="14"/>
  <c r="NA54" i="14"/>
  <c r="NB54" i="14"/>
  <c r="NC54" i="14"/>
  <c r="ND54" i="14"/>
  <c r="NE54" i="14"/>
  <c r="NF54" i="14"/>
  <c r="NG54" i="14"/>
  <c r="NH54" i="14"/>
  <c r="NI54" i="14"/>
  <c r="NJ54" i="14"/>
  <c r="NK54" i="14"/>
  <c r="NL54" i="14"/>
  <c r="NM54" i="14"/>
  <c r="NN54" i="14"/>
  <c r="NO54" i="14"/>
  <c r="NP54" i="14"/>
  <c r="NQ54" i="14"/>
  <c r="NR54" i="14"/>
  <c r="NS54" i="14"/>
  <c r="NT54" i="14"/>
  <c r="NU54" i="14"/>
  <c r="NV54" i="14"/>
  <c r="NW54" i="14"/>
  <c r="NX54" i="14"/>
  <c r="NY54" i="14"/>
  <c r="NZ54" i="14"/>
  <c r="OA54" i="14"/>
  <c r="OB54" i="14"/>
  <c r="OC54" i="14"/>
  <c r="OD54" i="14"/>
  <c r="OE54" i="14"/>
  <c r="OF54" i="14"/>
  <c r="OG54" i="14"/>
  <c r="OH54" i="14"/>
  <c r="OI54" i="14"/>
  <c r="OJ54" i="14"/>
  <c r="OK54" i="14"/>
  <c r="OL54" i="14"/>
  <c r="OM54" i="14"/>
  <c r="ON54" i="14"/>
  <c r="OO54" i="14"/>
  <c r="OP54" i="14"/>
  <c r="OQ54" i="14"/>
  <c r="OR54" i="14"/>
  <c r="OS54" i="14"/>
  <c r="OT54" i="14"/>
  <c r="OU54" i="14"/>
  <c r="OV54" i="14"/>
  <c r="OW54" i="14"/>
  <c r="OX54" i="14"/>
  <c r="KT55" i="14"/>
  <c r="KV55" i="14"/>
  <c r="KW55" i="14"/>
  <c r="LG55" i="14"/>
  <c r="LH55" i="14"/>
  <c r="LI55" i="14"/>
  <c r="LJ55" i="14"/>
  <c r="LK55" i="14"/>
  <c r="LL55" i="14"/>
  <c r="LM55" i="14"/>
  <c r="LN55" i="14"/>
  <c r="LO55" i="14"/>
  <c r="LP55" i="14"/>
  <c r="LQ55" i="14"/>
  <c r="LR55" i="14"/>
  <c r="LS55" i="14"/>
  <c r="LT55" i="14"/>
  <c r="LU55" i="14"/>
  <c r="LV55" i="14"/>
  <c r="LW55" i="14"/>
  <c r="LX55" i="14"/>
  <c r="LY55" i="14"/>
  <c r="LZ55" i="14"/>
  <c r="MA55" i="14"/>
  <c r="MB55" i="14"/>
  <c r="MC55" i="14"/>
  <c r="MD55" i="14"/>
  <c r="ME55" i="14"/>
  <c r="MF55" i="14"/>
  <c r="MG55" i="14"/>
  <c r="MH55" i="14"/>
  <c r="MI55" i="14"/>
  <c r="MJ55" i="14"/>
  <c r="MK55" i="14"/>
  <c r="ML55" i="14"/>
  <c r="MM55" i="14"/>
  <c r="MN55" i="14"/>
  <c r="MO55" i="14"/>
  <c r="MP55" i="14"/>
  <c r="MQ55" i="14"/>
  <c r="MR55" i="14"/>
  <c r="MS55" i="14"/>
  <c r="MT55" i="14"/>
  <c r="MU55" i="14"/>
  <c r="MV55" i="14"/>
  <c r="MW55" i="14"/>
  <c r="MX55" i="14"/>
  <c r="MY55" i="14"/>
  <c r="MZ55" i="14"/>
  <c r="NA55" i="14"/>
  <c r="NB55" i="14"/>
  <c r="NC55" i="14"/>
  <c r="ND55" i="14"/>
  <c r="NE55" i="14"/>
  <c r="NF55" i="14"/>
  <c r="NG55" i="14"/>
  <c r="NH55" i="14"/>
  <c r="NI55" i="14"/>
  <c r="NJ55" i="14"/>
  <c r="NK55" i="14"/>
  <c r="NL55" i="14"/>
  <c r="NM55" i="14"/>
  <c r="NN55" i="14"/>
  <c r="NO55" i="14"/>
  <c r="NP55" i="14"/>
  <c r="NQ55" i="14"/>
  <c r="NR55" i="14"/>
  <c r="NS55" i="14"/>
  <c r="NT55" i="14"/>
  <c r="NU55" i="14"/>
  <c r="NV55" i="14"/>
  <c r="NW55" i="14"/>
  <c r="NX55" i="14"/>
  <c r="NY55" i="14"/>
  <c r="NZ55" i="14"/>
  <c r="OA55" i="14"/>
  <c r="OB55" i="14"/>
  <c r="OC55" i="14"/>
  <c r="OD55" i="14"/>
  <c r="OE55" i="14"/>
  <c r="OF55" i="14"/>
  <c r="OG55" i="14"/>
  <c r="OH55" i="14"/>
  <c r="OI55" i="14"/>
  <c r="OJ55" i="14"/>
  <c r="OK55" i="14"/>
  <c r="OL55" i="14"/>
  <c r="OM55" i="14"/>
  <c r="ON55" i="14"/>
  <c r="OO55" i="14"/>
  <c r="OP55" i="14"/>
  <c r="OQ55" i="14"/>
  <c r="OR55" i="14"/>
  <c r="OS55" i="14"/>
  <c r="OT55" i="14"/>
  <c r="OU55" i="14"/>
  <c r="OV55" i="14"/>
  <c r="OW55" i="14"/>
  <c r="OX55" i="14"/>
  <c r="KT56" i="14"/>
  <c r="KV56" i="14"/>
  <c r="KW56" i="14"/>
  <c r="LG56" i="14"/>
  <c r="LH56" i="14"/>
  <c r="LI56" i="14"/>
  <c r="LJ56" i="14"/>
  <c r="LK56" i="14"/>
  <c r="LL56" i="14"/>
  <c r="LM56" i="14"/>
  <c r="LN56" i="14"/>
  <c r="LO56" i="14"/>
  <c r="LP56" i="14"/>
  <c r="LQ56" i="14"/>
  <c r="LR56" i="14"/>
  <c r="LS56" i="14"/>
  <c r="LT56" i="14"/>
  <c r="LU56" i="14"/>
  <c r="LV56" i="14"/>
  <c r="LW56" i="14"/>
  <c r="LX56" i="14"/>
  <c r="LY56" i="14"/>
  <c r="LZ56" i="14"/>
  <c r="MA56" i="14"/>
  <c r="MB56" i="14"/>
  <c r="MC56" i="14"/>
  <c r="MD56" i="14"/>
  <c r="ME56" i="14"/>
  <c r="MF56" i="14"/>
  <c r="MG56" i="14"/>
  <c r="MH56" i="14"/>
  <c r="MI56" i="14"/>
  <c r="MJ56" i="14"/>
  <c r="MK56" i="14"/>
  <c r="ML56" i="14"/>
  <c r="MM56" i="14"/>
  <c r="MN56" i="14"/>
  <c r="MO56" i="14"/>
  <c r="MP56" i="14"/>
  <c r="MQ56" i="14"/>
  <c r="MR56" i="14"/>
  <c r="MS56" i="14"/>
  <c r="MT56" i="14"/>
  <c r="MU56" i="14"/>
  <c r="MV56" i="14"/>
  <c r="MW56" i="14"/>
  <c r="MX56" i="14"/>
  <c r="MY56" i="14"/>
  <c r="MZ56" i="14"/>
  <c r="NA56" i="14"/>
  <c r="NB56" i="14"/>
  <c r="NC56" i="14"/>
  <c r="ND56" i="14"/>
  <c r="NE56" i="14"/>
  <c r="NF56" i="14"/>
  <c r="NG56" i="14"/>
  <c r="NH56" i="14"/>
  <c r="NI56" i="14"/>
  <c r="NJ56" i="14"/>
  <c r="NK56" i="14"/>
  <c r="NL56" i="14"/>
  <c r="NM56" i="14"/>
  <c r="NN56" i="14"/>
  <c r="NO56" i="14"/>
  <c r="NP56" i="14"/>
  <c r="NQ56" i="14"/>
  <c r="NR56" i="14"/>
  <c r="NS56" i="14"/>
  <c r="NT56" i="14"/>
  <c r="NU56" i="14"/>
  <c r="NV56" i="14"/>
  <c r="NW56" i="14"/>
  <c r="NX56" i="14"/>
  <c r="NY56" i="14"/>
  <c r="NZ56" i="14"/>
  <c r="OA56" i="14"/>
  <c r="OB56" i="14"/>
  <c r="OC56" i="14"/>
  <c r="OD56" i="14"/>
  <c r="OE56" i="14"/>
  <c r="OF56" i="14"/>
  <c r="OG56" i="14"/>
  <c r="OH56" i="14"/>
  <c r="OI56" i="14"/>
  <c r="OJ56" i="14"/>
  <c r="OK56" i="14"/>
  <c r="OL56" i="14"/>
  <c r="OM56" i="14"/>
  <c r="ON56" i="14"/>
  <c r="OO56" i="14"/>
  <c r="OP56" i="14"/>
  <c r="OQ56" i="14"/>
  <c r="OR56" i="14"/>
  <c r="OS56" i="14"/>
  <c r="OT56" i="14"/>
  <c r="OU56" i="14"/>
  <c r="OV56" i="14"/>
  <c r="OW56" i="14"/>
  <c r="OX56" i="14"/>
  <c r="KT57" i="14"/>
  <c r="KV57" i="14"/>
  <c r="KW57" i="14"/>
  <c r="LG57" i="14"/>
  <c r="LH57" i="14"/>
  <c r="LI57" i="14"/>
  <c r="LJ57" i="14"/>
  <c r="LK57" i="14"/>
  <c r="LL57" i="14"/>
  <c r="LM57" i="14"/>
  <c r="LN57" i="14"/>
  <c r="LO57" i="14"/>
  <c r="LP57" i="14"/>
  <c r="LQ57" i="14"/>
  <c r="LR57" i="14"/>
  <c r="LS57" i="14"/>
  <c r="LT57" i="14"/>
  <c r="LU57" i="14"/>
  <c r="LV57" i="14"/>
  <c r="LW57" i="14"/>
  <c r="LX57" i="14"/>
  <c r="LY57" i="14"/>
  <c r="LZ57" i="14"/>
  <c r="MA57" i="14"/>
  <c r="MB57" i="14"/>
  <c r="MC57" i="14"/>
  <c r="MD57" i="14"/>
  <c r="ME57" i="14"/>
  <c r="MF57" i="14"/>
  <c r="MG57" i="14"/>
  <c r="MH57" i="14"/>
  <c r="MI57" i="14"/>
  <c r="MJ57" i="14"/>
  <c r="MK57" i="14"/>
  <c r="ML57" i="14"/>
  <c r="MM57" i="14"/>
  <c r="MN57" i="14"/>
  <c r="MO57" i="14"/>
  <c r="MP57" i="14"/>
  <c r="MQ57" i="14"/>
  <c r="MR57" i="14"/>
  <c r="MS57" i="14"/>
  <c r="MT57" i="14"/>
  <c r="MU57" i="14"/>
  <c r="MV57" i="14"/>
  <c r="MW57" i="14"/>
  <c r="MX57" i="14"/>
  <c r="MY57" i="14"/>
  <c r="MZ57" i="14"/>
  <c r="NA57" i="14"/>
  <c r="NB57" i="14"/>
  <c r="NC57" i="14"/>
  <c r="ND57" i="14"/>
  <c r="NE57" i="14"/>
  <c r="NF57" i="14"/>
  <c r="NG57" i="14"/>
  <c r="NH57" i="14"/>
  <c r="NI57" i="14"/>
  <c r="NJ57" i="14"/>
  <c r="NK57" i="14"/>
  <c r="NL57" i="14"/>
  <c r="NM57" i="14"/>
  <c r="NN57" i="14"/>
  <c r="NO57" i="14"/>
  <c r="NP57" i="14"/>
  <c r="NQ57" i="14"/>
  <c r="NR57" i="14"/>
  <c r="NS57" i="14"/>
  <c r="NT57" i="14"/>
  <c r="NU57" i="14"/>
  <c r="NV57" i="14"/>
  <c r="NW57" i="14"/>
  <c r="NX57" i="14"/>
  <c r="NY57" i="14"/>
  <c r="NZ57" i="14"/>
  <c r="OA57" i="14"/>
  <c r="OB57" i="14"/>
  <c r="OC57" i="14"/>
  <c r="OD57" i="14"/>
  <c r="OE57" i="14"/>
  <c r="OF57" i="14"/>
  <c r="OG57" i="14"/>
  <c r="OH57" i="14"/>
  <c r="OI57" i="14"/>
  <c r="OJ57" i="14"/>
  <c r="OK57" i="14"/>
  <c r="OL57" i="14"/>
  <c r="OM57" i="14"/>
  <c r="ON57" i="14"/>
  <c r="OO57" i="14"/>
  <c r="OP57" i="14"/>
  <c r="OQ57" i="14"/>
  <c r="OR57" i="14"/>
  <c r="OS57" i="14"/>
  <c r="OT57" i="14"/>
  <c r="OU57" i="14"/>
  <c r="OV57" i="14"/>
  <c r="OW57" i="14"/>
  <c r="OX57" i="14"/>
  <c r="KT58" i="14"/>
  <c r="KV58" i="14"/>
  <c r="KW58" i="14"/>
  <c r="LG58" i="14"/>
  <c r="LH58" i="14"/>
  <c r="LI58" i="14"/>
  <c r="LJ58" i="14"/>
  <c r="LK58" i="14"/>
  <c r="LL58" i="14"/>
  <c r="LM58" i="14"/>
  <c r="LN58" i="14"/>
  <c r="LO58" i="14"/>
  <c r="LP58" i="14"/>
  <c r="LQ58" i="14"/>
  <c r="LR58" i="14"/>
  <c r="LS58" i="14"/>
  <c r="LT58" i="14"/>
  <c r="LU58" i="14"/>
  <c r="LV58" i="14"/>
  <c r="LW58" i="14"/>
  <c r="LX58" i="14"/>
  <c r="LY58" i="14"/>
  <c r="LZ58" i="14"/>
  <c r="MA58" i="14"/>
  <c r="MB58" i="14"/>
  <c r="MC58" i="14"/>
  <c r="MD58" i="14"/>
  <c r="ME58" i="14"/>
  <c r="MF58" i="14"/>
  <c r="MG58" i="14"/>
  <c r="MH58" i="14"/>
  <c r="MI58" i="14"/>
  <c r="MJ58" i="14"/>
  <c r="MK58" i="14"/>
  <c r="ML58" i="14"/>
  <c r="MM58" i="14"/>
  <c r="MN58" i="14"/>
  <c r="MO58" i="14"/>
  <c r="MP58" i="14"/>
  <c r="MQ58" i="14"/>
  <c r="MR58" i="14"/>
  <c r="MS58" i="14"/>
  <c r="MT58" i="14"/>
  <c r="MU58" i="14"/>
  <c r="MV58" i="14"/>
  <c r="MW58" i="14"/>
  <c r="MX58" i="14"/>
  <c r="MY58" i="14"/>
  <c r="MZ58" i="14"/>
  <c r="NA58" i="14"/>
  <c r="NB58" i="14"/>
  <c r="NC58" i="14"/>
  <c r="ND58" i="14"/>
  <c r="NE58" i="14"/>
  <c r="NF58" i="14"/>
  <c r="NG58" i="14"/>
  <c r="NH58" i="14"/>
  <c r="NI58" i="14"/>
  <c r="NJ58" i="14"/>
  <c r="NK58" i="14"/>
  <c r="NL58" i="14"/>
  <c r="NM58" i="14"/>
  <c r="NN58" i="14"/>
  <c r="NO58" i="14"/>
  <c r="NP58" i="14"/>
  <c r="NQ58" i="14"/>
  <c r="NR58" i="14"/>
  <c r="NS58" i="14"/>
  <c r="NT58" i="14"/>
  <c r="NU58" i="14"/>
  <c r="NV58" i="14"/>
  <c r="NW58" i="14"/>
  <c r="NX58" i="14"/>
  <c r="NY58" i="14"/>
  <c r="NZ58" i="14"/>
  <c r="OA58" i="14"/>
  <c r="OB58" i="14"/>
  <c r="OC58" i="14"/>
  <c r="OD58" i="14"/>
  <c r="OE58" i="14"/>
  <c r="OF58" i="14"/>
  <c r="OG58" i="14"/>
  <c r="OH58" i="14"/>
  <c r="OI58" i="14"/>
  <c r="OJ58" i="14"/>
  <c r="OK58" i="14"/>
  <c r="OL58" i="14"/>
  <c r="OM58" i="14"/>
  <c r="ON58" i="14"/>
  <c r="OO58" i="14"/>
  <c r="OP58" i="14"/>
  <c r="OQ58" i="14"/>
  <c r="OR58" i="14"/>
  <c r="OS58" i="14"/>
  <c r="OT58" i="14"/>
  <c r="OU58" i="14"/>
  <c r="OV58" i="14"/>
  <c r="OW58" i="14"/>
  <c r="OX58" i="14"/>
  <c r="KT59" i="14"/>
  <c r="KV59" i="14"/>
  <c r="KW59" i="14"/>
  <c r="LG59" i="14"/>
  <c r="LH59" i="14"/>
  <c r="LI59" i="14"/>
  <c r="LJ59" i="14"/>
  <c r="LK59" i="14"/>
  <c r="LL59" i="14"/>
  <c r="LM59" i="14"/>
  <c r="LN59" i="14"/>
  <c r="LO59" i="14"/>
  <c r="LP59" i="14"/>
  <c r="LQ59" i="14"/>
  <c r="LR59" i="14"/>
  <c r="LS59" i="14"/>
  <c r="LT59" i="14"/>
  <c r="LU59" i="14"/>
  <c r="LV59" i="14"/>
  <c r="LW59" i="14"/>
  <c r="LX59" i="14"/>
  <c r="LY59" i="14"/>
  <c r="LZ59" i="14"/>
  <c r="MA59" i="14"/>
  <c r="MB59" i="14"/>
  <c r="MC59" i="14"/>
  <c r="MD59" i="14"/>
  <c r="ME59" i="14"/>
  <c r="MF59" i="14"/>
  <c r="MG59" i="14"/>
  <c r="MH59" i="14"/>
  <c r="MI59" i="14"/>
  <c r="MJ59" i="14"/>
  <c r="MK59" i="14"/>
  <c r="ML59" i="14"/>
  <c r="MM59" i="14"/>
  <c r="MN59" i="14"/>
  <c r="MO59" i="14"/>
  <c r="MP59" i="14"/>
  <c r="MQ59" i="14"/>
  <c r="MR59" i="14"/>
  <c r="MS59" i="14"/>
  <c r="MT59" i="14"/>
  <c r="MU59" i="14"/>
  <c r="MV59" i="14"/>
  <c r="MW59" i="14"/>
  <c r="MX59" i="14"/>
  <c r="MY59" i="14"/>
  <c r="MZ59" i="14"/>
  <c r="NA59" i="14"/>
  <c r="NB59" i="14"/>
  <c r="NC59" i="14"/>
  <c r="ND59" i="14"/>
  <c r="NE59" i="14"/>
  <c r="NF59" i="14"/>
  <c r="NG59" i="14"/>
  <c r="NH59" i="14"/>
  <c r="NI59" i="14"/>
  <c r="NJ59" i="14"/>
  <c r="NK59" i="14"/>
  <c r="NL59" i="14"/>
  <c r="NM59" i="14"/>
  <c r="NN59" i="14"/>
  <c r="NO59" i="14"/>
  <c r="NP59" i="14"/>
  <c r="NQ59" i="14"/>
  <c r="NR59" i="14"/>
  <c r="NS59" i="14"/>
  <c r="NT59" i="14"/>
  <c r="NU59" i="14"/>
  <c r="NV59" i="14"/>
  <c r="NW59" i="14"/>
  <c r="NX59" i="14"/>
  <c r="NY59" i="14"/>
  <c r="NZ59" i="14"/>
  <c r="OA59" i="14"/>
  <c r="OB59" i="14"/>
  <c r="OC59" i="14"/>
  <c r="OD59" i="14"/>
  <c r="OE59" i="14"/>
  <c r="OF59" i="14"/>
  <c r="OG59" i="14"/>
  <c r="OH59" i="14"/>
  <c r="OI59" i="14"/>
  <c r="OJ59" i="14"/>
  <c r="OK59" i="14"/>
  <c r="OL59" i="14"/>
  <c r="OM59" i="14"/>
  <c r="ON59" i="14"/>
  <c r="OO59" i="14"/>
  <c r="OP59" i="14"/>
  <c r="OQ59" i="14"/>
  <c r="OR59" i="14"/>
  <c r="OS59" i="14"/>
  <c r="OT59" i="14"/>
  <c r="OU59" i="14"/>
  <c r="OV59" i="14"/>
  <c r="OW59" i="14"/>
  <c r="OX59" i="14"/>
  <c r="KT60" i="14"/>
  <c r="KV60" i="14"/>
  <c r="KW60" i="14"/>
  <c r="LG60" i="14"/>
  <c r="LH60" i="14"/>
  <c r="LI60" i="14"/>
  <c r="LJ60" i="14"/>
  <c r="LK60" i="14"/>
  <c r="LL60" i="14"/>
  <c r="LM60" i="14"/>
  <c r="LN60" i="14"/>
  <c r="LO60" i="14"/>
  <c r="LP60" i="14"/>
  <c r="LQ60" i="14"/>
  <c r="LR60" i="14"/>
  <c r="LS60" i="14"/>
  <c r="LT60" i="14"/>
  <c r="LU60" i="14"/>
  <c r="LV60" i="14"/>
  <c r="LW60" i="14"/>
  <c r="LX60" i="14"/>
  <c r="LY60" i="14"/>
  <c r="LZ60" i="14"/>
  <c r="MA60" i="14"/>
  <c r="MB60" i="14"/>
  <c r="MC60" i="14"/>
  <c r="MD60" i="14"/>
  <c r="ME60" i="14"/>
  <c r="MF60" i="14"/>
  <c r="MG60" i="14"/>
  <c r="MH60" i="14"/>
  <c r="MI60" i="14"/>
  <c r="MJ60" i="14"/>
  <c r="MK60" i="14"/>
  <c r="ML60" i="14"/>
  <c r="MM60" i="14"/>
  <c r="MN60" i="14"/>
  <c r="MO60" i="14"/>
  <c r="MP60" i="14"/>
  <c r="MQ60" i="14"/>
  <c r="MR60" i="14"/>
  <c r="MS60" i="14"/>
  <c r="MT60" i="14"/>
  <c r="MU60" i="14"/>
  <c r="MV60" i="14"/>
  <c r="MW60" i="14"/>
  <c r="MX60" i="14"/>
  <c r="MY60" i="14"/>
  <c r="MZ60" i="14"/>
  <c r="NA60" i="14"/>
  <c r="NB60" i="14"/>
  <c r="NC60" i="14"/>
  <c r="ND60" i="14"/>
  <c r="NE60" i="14"/>
  <c r="NF60" i="14"/>
  <c r="NG60" i="14"/>
  <c r="NH60" i="14"/>
  <c r="NI60" i="14"/>
  <c r="NJ60" i="14"/>
  <c r="NK60" i="14"/>
  <c r="NL60" i="14"/>
  <c r="NM60" i="14"/>
  <c r="NN60" i="14"/>
  <c r="NO60" i="14"/>
  <c r="NP60" i="14"/>
  <c r="NQ60" i="14"/>
  <c r="NR60" i="14"/>
  <c r="NS60" i="14"/>
  <c r="NT60" i="14"/>
  <c r="NU60" i="14"/>
  <c r="NV60" i="14"/>
  <c r="NW60" i="14"/>
  <c r="NX60" i="14"/>
  <c r="NY60" i="14"/>
  <c r="NZ60" i="14"/>
  <c r="OA60" i="14"/>
  <c r="OB60" i="14"/>
  <c r="OC60" i="14"/>
  <c r="OD60" i="14"/>
  <c r="OE60" i="14"/>
  <c r="OF60" i="14"/>
  <c r="OG60" i="14"/>
  <c r="OH60" i="14"/>
  <c r="OI60" i="14"/>
  <c r="OJ60" i="14"/>
  <c r="OK60" i="14"/>
  <c r="OL60" i="14"/>
  <c r="OM60" i="14"/>
  <c r="ON60" i="14"/>
  <c r="OO60" i="14"/>
  <c r="OP60" i="14"/>
  <c r="OQ60" i="14"/>
  <c r="OR60" i="14"/>
  <c r="OS60" i="14"/>
  <c r="OT60" i="14"/>
  <c r="OU60" i="14"/>
  <c r="OV60" i="14"/>
  <c r="OW60" i="14"/>
  <c r="OX60" i="14"/>
  <c r="KT61" i="14"/>
  <c r="KV61" i="14"/>
  <c r="KW61" i="14"/>
  <c r="LG61" i="14"/>
  <c r="LH61" i="14"/>
  <c r="LI61" i="14"/>
  <c r="LJ61" i="14"/>
  <c r="LK61" i="14"/>
  <c r="LL61" i="14"/>
  <c r="LM61" i="14"/>
  <c r="LN61" i="14"/>
  <c r="LO61" i="14"/>
  <c r="LP61" i="14"/>
  <c r="LQ61" i="14"/>
  <c r="LR61" i="14"/>
  <c r="LS61" i="14"/>
  <c r="LT61" i="14"/>
  <c r="LU61" i="14"/>
  <c r="LV61" i="14"/>
  <c r="LW61" i="14"/>
  <c r="LX61" i="14"/>
  <c r="LY61" i="14"/>
  <c r="LZ61" i="14"/>
  <c r="MA61" i="14"/>
  <c r="MB61" i="14"/>
  <c r="MC61" i="14"/>
  <c r="MD61" i="14"/>
  <c r="ME61" i="14"/>
  <c r="MF61" i="14"/>
  <c r="MG61" i="14"/>
  <c r="MH61" i="14"/>
  <c r="MI61" i="14"/>
  <c r="MJ61" i="14"/>
  <c r="MK61" i="14"/>
  <c r="ML61" i="14"/>
  <c r="MM61" i="14"/>
  <c r="MN61" i="14"/>
  <c r="MO61" i="14"/>
  <c r="MP61" i="14"/>
  <c r="MQ61" i="14"/>
  <c r="MR61" i="14"/>
  <c r="MS61" i="14"/>
  <c r="MT61" i="14"/>
  <c r="MU61" i="14"/>
  <c r="MV61" i="14"/>
  <c r="MW61" i="14"/>
  <c r="MX61" i="14"/>
  <c r="MY61" i="14"/>
  <c r="MZ61" i="14"/>
  <c r="NA61" i="14"/>
  <c r="NB61" i="14"/>
  <c r="NC61" i="14"/>
  <c r="ND61" i="14"/>
  <c r="NE61" i="14"/>
  <c r="NF61" i="14"/>
  <c r="NG61" i="14"/>
  <c r="NH61" i="14"/>
  <c r="NI61" i="14"/>
  <c r="NJ61" i="14"/>
  <c r="NK61" i="14"/>
  <c r="NL61" i="14"/>
  <c r="NM61" i="14"/>
  <c r="NN61" i="14"/>
  <c r="NO61" i="14"/>
  <c r="NP61" i="14"/>
  <c r="NQ61" i="14"/>
  <c r="NR61" i="14"/>
  <c r="NS61" i="14"/>
  <c r="NT61" i="14"/>
  <c r="NU61" i="14"/>
  <c r="NV61" i="14"/>
  <c r="NW61" i="14"/>
  <c r="NX61" i="14"/>
  <c r="NY61" i="14"/>
  <c r="NZ61" i="14"/>
  <c r="OA61" i="14"/>
  <c r="OB61" i="14"/>
  <c r="OC61" i="14"/>
  <c r="OD61" i="14"/>
  <c r="OE61" i="14"/>
  <c r="OF61" i="14"/>
  <c r="OG61" i="14"/>
  <c r="OH61" i="14"/>
  <c r="OI61" i="14"/>
  <c r="OJ61" i="14"/>
  <c r="OK61" i="14"/>
  <c r="OL61" i="14"/>
  <c r="OM61" i="14"/>
  <c r="ON61" i="14"/>
  <c r="OO61" i="14"/>
  <c r="OP61" i="14"/>
  <c r="OQ61" i="14"/>
  <c r="OR61" i="14"/>
  <c r="OS61" i="14"/>
  <c r="OT61" i="14"/>
  <c r="OU61" i="14"/>
  <c r="OV61" i="14"/>
  <c r="OW61" i="14"/>
  <c r="OX61" i="14"/>
  <c r="KT62" i="14"/>
  <c r="KV62" i="14"/>
  <c r="KW62" i="14"/>
  <c r="LG62" i="14"/>
  <c r="LH62" i="14"/>
  <c r="LI62" i="14"/>
  <c r="LJ62" i="14"/>
  <c r="LK62" i="14"/>
  <c r="LL62" i="14"/>
  <c r="LM62" i="14"/>
  <c r="LN62" i="14"/>
  <c r="LO62" i="14"/>
  <c r="LP62" i="14"/>
  <c r="LQ62" i="14"/>
  <c r="LR62" i="14"/>
  <c r="LS62" i="14"/>
  <c r="LT62" i="14"/>
  <c r="LU62" i="14"/>
  <c r="LV62" i="14"/>
  <c r="LW62" i="14"/>
  <c r="LX62" i="14"/>
  <c r="LY62" i="14"/>
  <c r="LZ62" i="14"/>
  <c r="MA62" i="14"/>
  <c r="MB62" i="14"/>
  <c r="MC62" i="14"/>
  <c r="MD62" i="14"/>
  <c r="ME62" i="14"/>
  <c r="MF62" i="14"/>
  <c r="MG62" i="14"/>
  <c r="MH62" i="14"/>
  <c r="MI62" i="14"/>
  <c r="MJ62" i="14"/>
  <c r="MK62" i="14"/>
  <c r="ML62" i="14"/>
  <c r="MM62" i="14"/>
  <c r="MN62" i="14"/>
  <c r="MO62" i="14"/>
  <c r="MP62" i="14"/>
  <c r="MQ62" i="14"/>
  <c r="MR62" i="14"/>
  <c r="MS62" i="14"/>
  <c r="MT62" i="14"/>
  <c r="MU62" i="14"/>
  <c r="MV62" i="14"/>
  <c r="MW62" i="14"/>
  <c r="MX62" i="14"/>
  <c r="MY62" i="14"/>
  <c r="MZ62" i="14"/>
  <c r="NA62" i="14"/>
  <c r="NB62" i="14"/>
  <c r="NC62" i="14"/>
  <c r="ND62" i="14"/>
  <c r="NE62" i="14"/>
  <c r="NF62" i="14"/>
  <c r="NG62" i="14"/>
  <c r="NH62" i="14"/>
  <c r="NI62" i="14"/>
  <c r="NJ62" i="14"/>
  <c r="NK62" i="14"/>
  <c r="NL62" i="14"/>
  <c r="NM62" i="14"/>
  <c r="NN62" i="14"/>
  <c r="NO62" i="14"/>
  <c r="NP62" i="14"/>
  <c r="NQ62" i="14"/>
  <c r="NR62" i="14"/>
  <c r="NS62" i="14"/>
  <c r="NT62" i="14"/>
  <c r="NU62" i="14"/>
  <c r="NV62" i="14"/>
  <c r="NW62" i="14"/>
  <c r="NX62" i="14"/>
  <c r="NY62" i="14"/>
  <c r="NZ62" i="14"/>
  <c r="OA62" i="14"/>
  <c r="OB62" i="14"/>
  <c r="OC62" i="14"/>
  <c r="OD62" i="14"/>
  <c r="OE62" i="14"/>
  <c r="OF62" i="14"/>
  <c r="OG62" i="14"/>
  <c r="OH62" i="14"/>
  <c r="OI62" i="14"/>
  <c r="OJ62" i="14"/>
  <c r="OK62" i="14"/>
  <c r="OL62" i="14"/>
  <c r="OM62" i="14"/>
  <c r="ON62" i="14"/>
  <c r="OO62" i="14"/>
  <c r="OP62" i="14"/>
  <c r="OQ62" i="14"/>
  <c r="OR62" i="14"/>
  <c r="OS62" i="14"/>
  <c r="OT62" i="14"/>
  <c r="OU62" i="14"/>
  <c r="OV62" i="14"/>
  <c r="OW62" i="14"/>
  <c r="OX62" i="14"/>
  <c r="KT63" i="14"/>
  <c r="KV63" i="14"/>
  <c r="KW63" i="14"/>
  <c r="LG63" i="14"/>
  <c r="LH63" i="14"/>
  <c r="LI63" i="14"/>
  <c r="LJ63" i="14"/>
  <c r="LK63" i="14"/>
  <c r="LL63" i="14"/>
  <c r="LM63" i="14"/>
  <c r="LN63" i="14"/>
  <c r="LO63" i="14"/>
  <c r="LP63" i="14"/>
  <c r="LQ63" i="14"/>
  <c r="LR63" i="14"/>
  <c r="LS63" i="14"/>
  <c r="LT63" i="14"/>
  <c r="LU63" i="14"/>
  <c r="LV63" i="14"/>
  <c r="LW63" i="14"/>
  <c r="LX63" i="14"/>
  <c r="LY63" i="14"/>
  <c r="LZ63" i="14"/>
  <c r="MA63" i="14"/>
  <c r="MB63" i="14"/>
  <c r="MC63" i="14"/>
  <c r="MD63" i="14"/>
  <c r="ME63" i="14"/>
  <c r="MF63" i="14"/>
  <c r="MG63" i="14"/>
  <c r="MH63" i="14"/>
  <c r="MI63" i="14"/>
  <c r="MJ63" i="14"/>
  <c r="MK63" i="14"/>
  <c r="ML63" i="14"/>
  <c r="MM63" i="14"/>
  <c r="MN63" i="14"/>
  <c r="MO63" i="14"/>
  <c r="MP63" i="14"/>
  <c r="MQ63" i="14"/>
  <c r="MR63" i="14"/>
  <c r="MS63" i="14"/>
  <c r="MT63" i="14"/>
  <c r="MU63" i="14"/>
  <c r="MV63" i="14"/>
  <c r="MW63" i="14"/>
  <c r="MX63" i="14"/>
  <c r="MY63" i="14"/>
  <c r="MZ63" i="14"/>
  <c r="NA63" i="14"/>
  <c r="NB63" i="14"/>
  <c r="NC63" i="14"/>
  <c r="ND63" i="14"/>
  <c r="NE63" i="14"/>
  <c r="NF63" i="14"/>
  <c r="NG63" i="14"/>
  <c r="NH63" i="14"/>
  <c r="NI63" i="14"/>
  <c r="NJ63" i="14"/>
  <c r="NK63" i="14"/>
  <c r="NL63" i="14"/>
  <c r="NM63" i="14"/>
  <c r="NN63" i="14"/>
  <c r="NO63" i="14"/>
  <c r="NP63" i="14"/>
  <c r="NQ63" i="14"/>
  <c r="NR63" i="14"/>
  <c r="NS63" i="14"/>
  <c r="NT63" i="14"/>
  <c r="NU63" i="14"/>
  <c r="NV63" i="14"/>
  <c r="NW63" i="14"/>
  <c r="NX63" i="14"/>
  <c r="NY63" i="14"/>
  <c r="NZ63" i="14"/>
  <c r="OA63" i="14"/>
  <c r="OB63" i="14"/>
  <c r="OC63" i="14"/>
  <c r="OD63" i="14"/>
  <c r="OE63" i="14"/>
  <c r="OF63" i="14"/>
  <c r="OG63" i="14"/>
  <c r="OH63" i="14"/>
  <c r="OI63" i="14"/>
  <c r="OJ63" i="14"/>
  <c r="OK63" i="14"/>
  <c r="OL63" i="14"/>
  <c r="OM63" i="14"/>
  <c r="ON63" i="14"/>
  <c r="OO63" i="14"/>
  <c r="OP63" i="14"/>
  <c r="OQ63" i="14"/>
  <c r="OR63" i="14"/>
  <c r="OS63" i="14"/>
  <c r="OT63" i="14"/>
  <c r="OU63" i="14"/>
  <c r="OV63" i="14"/>
  <c r="OW63" i="14"/>
  <c r="OX63" i="14"/>
  <c r="KT64" i="14"/>
  <c r="KV64" i="14"/>
  <c r="KW64" i="14"/>
  <c r="LG64" i="14"/>
  <c r="LH64" i="14"/>
  <c r="LI64" i="14"/>
  <c r="LJ64" i="14"/>
  <c r="LK64" i="14"/>
  <c r="LL64" i="14"/>
  <c r="LM64" i="14"/>
  <c r="LN64" i="14"/>
  <c r="LO64" i="14"/>
  <c r="LP64" i="14"/>
  <c r="LQ64" i="14"/>
  <c r="LR64" i="14"/>
  <c r="LS64" i="14"/>
  <c r="LT64" i="14"/>
  <c r="LU64" i="14"/>
  <c r="LV64" i="14"/>
  <c r="LW64" i="14"/>
  <c r="LX64" i="14"/>
  <c r="LY64" i="14"/>
  <c r="LZ64" i="14"/>
  <c r="MA64" i="14"/>
  <c r="MB64" i="14"/>
  <c r="MC64" i="14"/>
  <c r="MD64" i="14"/>
  <c r="ME64" i="14"/>
  <c r="MF64" i="14"/>
  <c r="MG64" i="14"/>
  <c r="MH64" i="14"/>
  <c r="MI64" i="14"/>
  <c r="MJ64" i="14"/>
  <c r="MK64" i="14"/>
  <c r="ML64" i="14"/>
  <c r="MM64" i="14"/>
  <c r="MN64" i="14"/>
  <c r="MO64" i="14"/>
  <c r="MP64" i="14"/>
  <c r="MQ64" i="14"/>
  <c r="MR64" i="14"/>
  <c r="MS64" i="14"/>
  <c r="MT64" i="14"/>
  <c r="MU64" i="14"/>
  <c r="MV64" i="14"/>
  <c r="MW64" i="14"/>
  <c r="MX64" i="14"/>
  <c r="MY64" i="14"/>
  <c r="MZ64" i="14"/>
  <c r="NA64" i="14"/>
  <c r="NB64" i="14"/>
  <c r="NC64" i="14"/>
  <c r="ND64" i="14"/>
  <c r="NE64" i="14"/>
  <c r="NF64" i="14"/>
  <c r="NG64" i="14"/>
  <c r="NH64" i="14"/>
  <c r="NI64" i="14"/>
  <c r="NJ64" i="14"/>
  <c r="NK64" i="14"/>
  <c r="NL64" i="14"/>
  <c r="NM64" i="14"/>
  <c r="NN64" i="14"/>
  <c r="NO64" i="14"/>
  <c r="NP64" i="14"/>
  <c r="NQ64" i="14"/>
  <c r="NR64" i="14"/>
  <c r="NS64" i="14"/>
  <c r="NT64" i="14"/>
  <c r="NU64" i="14"/>
  <c r="NV64" i="14"/>
  <c r="NW64" i="14"/>
  <c r="NX64" i="14"/>
  <c r="NY64" i="14"/>
  <c r="NZ64" i="14"/>
  <c r="OA64" i="14"/>
  <c r="OB64" i="14"/>
  <c r="OC64" i="14"/>
  <c r="OD64" i="14"/>
  <c r="OE64" i="14"/>
  <c r="OF64" i="14"/>
  <c r="OG64" i="14"/>
  <c r="OH64" i="14"/>
  <c r="OI64" i="14"/>
  <c r="OJ64" i="14"/>
  <c r="OK64" i="14"/>
  <c r="OL64" i="14"/>
  <c r="OM64" i="14"/>
  <c r="ON64" i="14"/>
  <c r="OO64" i="14"/>
  <c r="OP64" i="14"/>
  <c r="OQ64" i="14"/>
  <c r="OR64" i="14"/>
  <c r="OS64" i="14"/>
  <c r="OT64" i="14"/>
  <c r="OU64" i="14"/>
  <c r="OV64" i="14"/>
  <c r="OW64" i="14"/>
  <c r="OX64" i="14"/>
  <c r="KT65" i="14"/>
  <c r="KV65" i="14"/>
  <c r="KW65" i="14"/>
  <c r="LG65" i="14"/>
  <c r="LH65" i="14"/>
  <c r="LI65" i="14"/>
  <c r="LJ65" i="14"/>
  <c r="LK65" i="14"/>
  <c r="LL65" i="14"/>
  <c r="LM65" i="14"/>
  <c r="LN65" i="14"/>
  <c r="LO65" i="14"/>
  <c r="LP65" i="14"/>
  <c r="LQ65" i="14"/>
  <c r="LR65" i="14"/>
  <c r="LS65" i="14"/>
  <c r="LT65" i="14"/>
  <c r="LU65" i="14"/>
  <c r="LV65" i="14"/>
  <c r="LW65" i="14"/>
  <c r="LX65" i="14"/>
  <c r="LY65" i="14"/>
  <c r="LZ65" i="14"/>
  <c r="MA65" i="14"/>
  <c r="MB65" i="14"/>
  <c r="MC65" i="14"/>
  <c r="MD65" i="14"/>
  <c r="ME65" i="14"/>
  <c r="MF65" i="14"/>
  <c r="MG65" i="14"/>
  <c r="MH65" i="14"/>
  <c r="MI65" i="14"/>
  <c r="MJ65" i="14"/>
  <c r="MK65" i="14"/>
  <c r="ML65" i="14"/>
  <c r="MM65" i="14"/>
  <c r="MN65" i="14"/>
  <c r="MO65" i="14"/>
  <c r="MP65" i="14"/>
  <c r="MQ65" i="14"/>
  <c r="MR65" i="14"/>
  <c r="MS65" i="14"/>
  <c r="MT65" i="14"/>
  <c r="MU65" i="14"/>
  <c r="MV65" i="14"/>
  <c r="MW65" i="14"/>
  <c r="MX65" i="14"/>
  <c r="MY65" i="14"/>
  <c r="MZ65" i="14"/>
  <c r="NA65" i="14"/>
  <c r="NB65" i="14"/>
  <c r="NC65" i="14"/>
  <c r="ND65" i="14"/>
  <c r="NE65" i="14"/>
  <c r="NF65" i="14"/>
  <c r="NG65" i="14"/>
  <c r="NH65" i="14"/>
  <c r="NI65" i="14"/>
  <c r="NJ65" i="14"/>
  <c r="NK65" i="14"/>
  <c r="NL65" i="14"/>
  <c r="NM65" i="14"/>
  <c r="NN65" i="14"/>
  <c r="NO65" i="14"/>
  <c r="NP65" i="14"/>
  <c r="NQ65" i="14"/>
  <c r="NR65" i="14"/>
  <c r="NS65" i="14"/>
  <c r="NT65" i="14"/>
  <c r="NU65" i="14"/>
  <c r="NV65" i="14"/>
  <c r="NW65" i="14"/>
  <c r="NX65" i="14"/>
  <c r="NY65" i="14"/>
  <c r="NZ65" i="14"/>
  <c r="OA65" i="14"/>
  <c r="OB65" i="14"/>
  <c r="OC65" i="14"/>
  <c r="OD65" i="14"/>
  <c r="OE65" i="14"/>
  <c r="OF65" i="14"/>
  <c r="OG65" i="14"/>
  <c r="OH65" i="14"/>
  <c r="OI65" i="14"/>
  <c r="OJ65" i="14"/>
  <c r="OK65" i="14"/>
  <c r="OL65" i="14"/>
  <c r="OM65" i="14"/>
  <c r="ON65" i="14"/>
  <c r="OO65" i="14"/>
  <c r="OP65" i="14"/>
  <c r="OQ65" i="14"/>
  <c r="OR65" i="14"/>
  <c r="OS65" i="14"/>
  <c r="OT65" i="14"/>
  <c r="OU65" i="14"/>
  <c r="OV65" i="14"/>
  <c r="OW65" i="14"/>
  <c r="OX65" i="14"/>
  <c r="KT66" i="14"/>
  <c r="KV66" i="14"/>
  <c r="KW66" i="14"/>
  <c r="LG66" i="14"/>
  <c r="LH66" i="14"/>
  <c r="LI66" i="14"/>
  <c r="LJ66" i="14"/>
  <c r="LK66" i="14"/>
  <c r="LL66" i="14"/>
  <c r="LM66" i="14"/>
  <c r="LN66" i="14"/>
  <c r="LO66" i="14"/>
  <c r="LP66" i="14"/>
  <c r="LQ66" i="14"/>
  <c r="LR66" i="14"/>
  <c r="LS66" i="14"/>
  <c r="LT66" i="14"/>
  <c r="LU66" i="14"/>
  <c r="LV66" i="14"/>
  <c r="LW66" i="14"/>
  <c r="LX66" i="14"/>
  <c r="LY66" i="14"/>
  <c r="LZ66" i="14"/>
  <c r="MA66" i="14"/>
  <c r="MB66" i="14"/>
  <c r="MC66" i="14"/>
  <c r="MD66" i="14"/>
  <c r="ME66" i="14"/>
  <c r="MF66" i="14"/>
  <c r="MG66" i="14"/>
  <c r="MH66" i="14"/>
  <c r="MI66" i="14"/>
  <c r="MJ66" i="14"/>
  <c r="MK66" i="14"/>
  <c r="ML66" i="14"/>
  <c r="MM66" i="14"/>
  <c r="MN66" i="14"/>
  <c r="MO66" i="14"/>
  <c r="MP66" i="14"/>
  <c r="MQ66" i="14"/>
  <c r="MR66" i="14"/>
  <c r="MS66" i="14"/>
  <c r="MT66" i="14"/>
  <c r="MU66" i="14"/>
  <c r="MV66" i="14"/>
  <c r="MW66" i="14"/>
  <c r="MX66" i="14"/>
  <c r="MY66" i="14"/>
  <c r="MZ66" i="14"/>
  <c r="NA66" i="14"/>
  <c r="NB66" i="14"/>
  <c r="NC66" i="14"/>
  <c r="ND66" i="14"/>
  <c r="NE66" i="14"/>
  <c r="NF66" i="14"/>
  <c r="NG66" i="14"/>
  <c r="NH66" i="14"/>
  <c r="NI66" i="14"/>
  <c r="NJ66" i="14"/>
  <c r="NK66" i="14"/>
  <c r="NL66" i="14"/>
  <c r="NM66" i="14"/>
  <c r="NN66" i="14"/>
  <c r="NO66" i="14"/>
  <c r="NP66" i="14"/>
  <c r="NQ66" i="14"/>
  <c r="NR66" i="14"/>
  <c r="NS66" i="14"/>
  <c r="NT66" i="14"/>
  <c r="NU66" i="14"/>
  <c r="NV66" i="14"/>
  <c r="NW66" i="14"/>
  <c r="NX66" i="14"/>
  <c r="NY66" i="14"/>
  <c r="NZ66" i="14"/>
  <c r="OA66" i="14"/>
  <c r="OB66" i="14"/>
  <c r="OC66" i="14"/>
  <c r="OD66" i="14"/>
  <c r="OE66" i="14"/>
  <c r="OF66" i="14"/>
  <c r="OG66" i="14"/>
  <c r="OH66" i="14"/>
  <c r="OI66" i="14"/>
  <c r="OJ66" i="14"/>
  <c r="OK66" i="14"/>
  <c r="OL66" i="14"/>
  <c r="OM66" i="14"/>
  <c r="ON66" i="14"/>
  <c r="OO66" i="14"/>
  <c r="OP66" i="14"/>
  <c r="OQ66" i="14"/>
  <c r="OR66" i="14"/>
  <c r="OS66" i="14"/>
  <c r="OT66" i="14"/>
  <c r="OU66" i="14"/>
  <c r="OV66" i="14"/>
  <c r="OW66" i="14"/>
  <c r="OX66" i="14"/>
  <c r="KT67" i="14"/>
  <c r="KV67" i="14"/>
  <c r="KW67" i="14"/>
  <c r="LG67" i="14"/>
  <c r="LH67" i="14"/>
  <c r="LI67" i="14"/>
  <c r="LJ67" i="14"/>
  <c r="LK67" i="14"/>
  <c r="LL67" i="14"/>
  <c r="LM67" i="14"/>
  <c r="LN67" i="14"/>
  <c r="LO67" i="14"/>
  <c r="LP67" i="14"/>
  <c r="LQ67" i="14"/>
  <c r="LR67" i="14"/>
  <c r="LS67" i="14"/>
  <c r="LT67" i="14"/>
  <c r="LU67" i="14"/>
  <c r="LV67" i="14"/>
  <c r="LW67" i="14"/>
  <c r="LX67" i="14"/>
  <c r="LY67" i="14"/>
  <c r="LZ67" i="14"/>
  <c r="MA67" i="14"/>
  <c r="MB67" i="14"/>
  <c r="MC67" i="14"/>
  <c r="MD67" i="14"/>
  <c r="ME67" i="14"/>
  <c r="MF67" i="14"/>
  <c r="MG67" i="14"/>
  <c r="MH67" i="14"/>
  <c r="MI67" i="14"/>
  <c r="MJ67" i="14"/>
  <c r="MK67" i="14"/>
  <c r="ML67" i="14"/>
  <c r="MM67" i="14"/>
  <c r="MN67" i="14"/>
  <c r="MO67" i="14"/>
  <c r="MP67" i="14"/>
  <c r="MQ67" i="14"/>
  <c r="MR67" i="14"/>
  <c r="MS67" i="14"/>
  <c r="MT67" i="14"/>
  <c r="MU67" i="14"/>
  <c r="MV67" i="14"/>
  <c r="MW67" i="14"/>
  <c r="MX67" i="14"/>
  <c r="MY67" i="14"/>
  <c r="MZ67" i="14"/>
  <c r="NA67" i="14"/>
  <c r="NB67" i="14"/>
  <c r="NC67" i="14"/>
  <c r="ND67" i="14"/>
  <c r="NE67" i="14"/>
  <c r="NF67" i="14"/>
  <c r="NG67" i="14"/>
  <c r="NH67" i="14"/>
  <c r="NI67" i="14"/>
  <c r="NJ67" i="14"/>
  <c r="NK67" i="14"/>
  <c r="NL67" i="14"/>
  <c r="NM67" i="14"/>
  <c r="NN67" i="14"/>
  <c r="NO67" i="14"/>
  <c r="NP67" i="14"/>
  <c r="NQ67" i="14"/>
  <c r="NR67" i="14"/>
  <c r="NS67" i="14"/>
  <c r="NT67" i="14"/>
  <c r="NU67" i="14"/>
  <c r="NV67" i="14"/>
  <c r="NW67" i="14"/>
  <c r="NX67" i="14"/>
  <c r="NY67" i="14"/>
  <c r="NZ67" i="14"/>
  <c r="OA67" i="14"/>
  <c r="OB67" i="14"/>
  <c r="OC67" i="14"/>
  <c r="OD67" i="14"/>
  <c r="OE67" i="14"/>
  <c r="OF67" i="14"/>
  <c r="OG67" i="14"/>
  <c r="OH67" i="14"/>
  <c r="OI67" i="14"/>
  <c r="OJ67" i="14"/>
  <c r="OK67" i="14"/>
  <c r="OL67" i="14"/>
  <c r="OM67" i="14"/>
  <c r="ON67" i="14"/>
  <c r="OO67" i="14"/>
  <c r="OP67" i="14"/>
  <c r="OQ67" i="14"/>
  <c r="OR67" i="14"/>
  <c r="OS67" i="14"/>
  <c r="OT67" i="14"/>
  <c r="OU67" i="14"/>
  <c r="OV67" i="14"/>
  <c r="OW67" i="14"/>
  <c r="OX67" i="14"/>
  <c r="KT68" i="14"/>
  <c r="KV68" i="14"/>
  <c r="KW68" i="14"/>
  <c r="LG68" i="14"/>
  <c r="LH68" i="14"/>
  <c r="LI68" i="14"/>
  <c r="LJ68" i="14"/>
  <c r="LK68" i="14"/>
  <c r="LL68" i="14"/>
  <c r="LM68" i="14"/>
  <c r="LN68" i="14"/>
  <c r="LO68" i="14"/>
  <c r="LP68" i="14"/>
  <c r="LQ68" i="14"/>
  <c r="LR68" i="14"/>
  <c r="LS68" i="14"/>
  <c r="LT68" i="14"/>
  <c r="LU68" i="14"/>
  <c r="LV68" i="14"/>
  <c r="LW68" i="14"/>
  <c r="LX68" i="14"/>
  <c r="LY68" i="14"/>
  <c r="LZ68" i="14"/>
  <c r="MA68" i="14"/>
  <c r="MB68" i="14"/>
  <c r="MC68" i="14"/>
  <c r="MD68" i="14"/>
  <c r="ME68" i="14"/>
  <c r="MF68" i="14"/>
  <c r="MG68" i="14"/>
  <c r="MH68" i="14"/>
  <c r="MI68" i="14"/>
  <c r="MJ68" i="14"/>
  <c r="MK68" i="14"/>
  <c r="ML68" i="14"/>
  <c r="MM68" i="14"/>
  <c r="MN68" i="14"/>
  <c r="MO68" i="14"/>
  <c r="MP68" i="14"/>
  <c r="MQ68" i="14"/>
  <c r="MR68" i="14"/>
  <c r="MS68" i="14"/>
  <c r="MT68" i="14"/>
  <c r="MU68" i="14"/>
  <c r="MV68" i="14"/>
  <c r="MW68" i="14"/>
  <c r="MX68" i="14"/>
  <c r="MY68" i="14"/>
  <c r="MZ68" i="14"/>
  <c r="NA68" i="14"/>
  <c r="NB68" i="14"/>
  <c r="NC68" i="14"/>
  <c r="ND68" i="14"/>
  <c r="NE68" i="14"/>
  <c r="NF68" i="14"/>
  <c r="NG68" i="14"/>
  <c r="NH68" i="14"/>
  <c r="NI68" i="14"/>
  <c r="NJ68" i="14"/>
  <c r="NK68" i="14"/>
  <c r="NL68" i="14"/>
  <c r="NM68" i="14"/>
  <c r="NN68" i="14"/>
  <c r="NO68" i="14"/>
  <c r="NP68" i="14"/>
  <c r="NQ68" i="14"/>
  <c r="NR68" i="14"/>
  <c r="NS68" i="14"/>
  <c r="NT68" i="14"/>
  <c r="NU68" i="14"/>
  <c r="NV68" i="14"/>
  <c r="NW68" i="14"/>
  <c r="NX68" i="14"/>
  <c r="NY68" i="14"/>
  <c r="NZ68" i="14"/>
  <c r="OA68" i="14"/>
  <c r="OB68" i="14"/>
  <c r="OC68" i="14"/>
  <c r="OD68" i="14"/>
  <c r="OE68" i="14"/>
  <c r="OF68" i="14"/>
  <c r="OG68" i="14"/>
  <c r="OH68" i="14"/>
  <c r="OI68" i="14"/>
  <c r="OJ68" i="14"/>
  <c r="OK68" i="14"/>
  <c r="OL68" i="14"/>
  <c r="OM68" i="14"/>
  <c r="ON68" i="14"/>
  <c r="OO68" i="14"/>
  <c r="OP68" i="14"/>
  <c r="OQ68" i="14"/>
  <c r="OR68" i="14"/>
  <c r="OS68" i="14"/>
  <c r="OT68" i="14"/>
  <c r="OU68" i="14"/>
  <c r="OV68" i="14"/>
  <c r="OW68" i="14"/>
  <c r="OX68" i="14"/>
  <c r="KT69" i="14"/>
  <c r="KV69" i="14"/>
  <c r="KW69" i="14"/>
  <c r="LG69" i="14"/>
  <c r="LH69" i="14"/>
  <c r="LI69" i="14"/>
  <c r="LJ69" i="14"/>
  <c r="LK69" i="14"/>
  <c r="LL69" i="14"/>
  <c r="LM69" i="14"/>
  <c r="LN69" i="14"/>
  <c r="LO69" i="14"/>
  <c r="LP69" i="14"/>
  <c r="LQ69" i="14"/>
  <c r="LR69" i="14"/>
  <c r="LS69" i="14"/>
  <c r="LT69" i="14"/>
  <c r="LU69" i="14"/>
  <c r="LV69" i="14"/>
  <c r="LW69" i="14"/>
  <c r="LX69" i="14"/>
  <c r="LY69" i="14"/>
  <c r="LZ69" i="14"/>
  <c r="MA69" i="14"/>
  <c r="MB69" i="14"/>
  <c r="MC69" i="14"/>
  <c r="MD69" i="14"/>
  <c r="ME69" i="14"/>
  <c r="MF69" i="14"/>
  <c r="MG69" i="14"/>
  <c r="MH69" i="14"/>
  <c r="MI69" i="14"/>
  <c r="MJ69" i="14"/>
  <c r="MK69" i="14"/>
  <c r="ML69" i="14"/>
  <c r="MM69" i="14"/>
  <c r="MN69" i="14"/>
  <c r="MO69" i="14"/>
  <c r="MP69" i="14"/>
  <c r="MQ69" i="14"/>
  <c r="MR69" i="14"/>
  <c r="MS69" i="14"/>
  <c r="MT69" i="14"/>
  <c r="MU69" i="14"/>
  <c r="MV69" i="14"/>
  <c r="MW69" i="14"/>
  <c r="MX69" i="14"/>
  <c r="MY69" i="14"/>
  <c r="MZ69" i="14"/>
  <c r="NA69" i="14"/>
  <c r="NB69" i="14"/>
  <c r="NC69" i="14"/>
  <c r="ND69" i="14"/>
  <c r="NE69" i="14"/>
  <c r="NF69" i="14"/>
  <c r="NG69" i="14"/>
  <c r="NH69" i="14"/>
  <c r="NI69" i="14"/>
  <c r="NJ69" i="14"/>
  <c r="NK69" i="14"/>
  <c r="NL69" i="14"/>
  <c r="NM69" i="14"/>
  <c r="NN69" i="14"/>
  <c r="NO69" i="14"/>
  <c r="NP69" i="14"/>
  <c r="NQ69" i="14"/>
  <c r="NR69" i="14"/>
  <c r="NS69" i="14"/>
  <c r="NT69" i="14"/>
  <c r="NU69" i="14"/>
  <c r="NV69" i="14"/>
  <c r="NW69" i="14"/>
  <c r="NX69" i="14"/>
  <c r="NY69" i="14"/>
  <c r="NZ69" i="14"/>
  <c r="OA69" i="14"/>
  <c r="OB69" i="14"/>
  <c r="OC69" i="14"/>
  <c r="OD69" i="14"/>
  <c r="OE69" i="14"/>
  <c r="OF69" i="14"/>
  <c r="OG69" i="14"/>
  <c r="OH69" i="14"/>
  <c r="OI69" i="14"/>
  <c r="OJ69" i="14"/>
  <c r="OK69" i="14"/>
  <c r="OL69" i="14"/>
  <c r="OM69" i="14"/>
  <c r="ON69" i="14"/>
  <c r="OO69" i="14"/>
  <c r="OP69" i="14"/>
  <c r="OQ69" i="14"/>
  <c r="OR69" i="14"/>
  <c r="OS69" i="14"/>
  <c r="OT69" i="14"/>
  <c r="OU69" i="14"/>
  <c r="OV69" i="14"/>
  <c r="OW69" i="14"/>
  <c r="OX69" i="14"/>
  <c r="KT70" i="14"/>
  <c r="KV70" i="14"/>
  <c r="KW70" i="14"/>
  <c r="LG70" i="14"/>
  <c r="LH70" i="14"/>
  <c r="LI70" i="14"/>
  <c r="LJ70" i="14"/>
  <c r="LK70" i="14"/>
  <c r="LL70" i="14"/>
  <c r="LM70" i="14"/>
  <c r="LN70" i="14"/>
  <c r="LO70" i="14"/>
  <c r="LP70" i="14"/>
  <c r="LQ70" i="14"/>
  <c r="LR70" i="14"/>
  <c r="LS70" i="14"/>
  <c r="LT70" i="14"/>
  <c r="LU70" i="14"/>
  <c r="LV70" i="14"/>
  <c r="LW70" i="14"/>
  <c r="LX70" i="14"/>
  <c r="LY70" i="14"/>
  <c r="LZ70" i="14"/>
  <c r="MA70" i="14"/>
  <c r="MB70" i="14"/>
  <c r="MC70" i="14"/>
  <c r="MD70" i="14"/>
  <c r="ME70" i="14"/>
  <c r="MF70" i="14"/>
  <c r="MG70" i="14"/>
  <c r="MH70" i="14"/>
  <c r="MI70" i="14"/>
  <c r="MJ70" i="14"/>
  <c r="MK70" i="14"/>
  <c r="ML70" i="14"/>
  <c r="MM70" i="14"/>
  <c r="MN70" i="14"/>
  <c r="MO70" i="14"/>
  <c r="MP70" i="14"/>
  <c r="MQ70" i="14"/>
  <c r="MR70" i="14"/>
  <c r="MS70" i="14"/>
  <c r="MT70" i="14"/>
  <c r="MU70" i="14"/>
  <c r="MV70" i="14"/>
  <c r="MW70" i="14"/>
  <c r="MX70" i="14"/>
  <c r="MY70" i="14"/>
  <c r="MZ70" i="14"/>
  <c r="NA70" i="14"/>
  <c r="NB70" i="14"/>
  <c r="NC70" i="14"/>
  <c r="ND70" i="14"/>
  <c r="NE70" i="14"/>
  <c r="NF70" i="14"/>
  <c r="NG70" i="14"/>
  <c r="NH70" i="14"/>
  <c r="NI70" i="14"/>
  <c r="NJ70" i="14"/>
  <c r="NK70" i="14"/>
  <c r="NL70" i="14"/>
  <c r="NM70" i="14"/>
  <c r="NN70" i="14"/>
  <c r="NO70" i="14"/>
  <c r="NP70" i="14"/>
  <c r="NQ70" i="14"/>
  <c r="NR70" i="14"/>
  <c r="NS70" i="14"/>
  <c r="NT70" i="14"/>
  <c r="NU70" i="14"/>
  <c r="NV70" i="14"/>
  <c r="NW70" i="14"/>
  <c r="NX70" i="14"/>
  <c r="NY70" i="14"/>
  <c r="NZ70" i="14"/>
  <c r="OA70" i="14"/>
  <c r="OB70" i="14"/>
  <c r="OC70" i="14"/>
  <c r="OD70" i="14"/>
  <c r="OE70" i="14"/>
  <c r="OF70" i="14"/>
  <c r="OG70" i="14"/>
  <c r="OH70" i="14"/>
  <c r="OI70" i="14"/>
  <c r="OJ70" i="14"/>
  <c r="OK70" i="14"/>
  <c r="OL70" i="14"/>
  <c r="OM70" i="14"/>
  <c r="ON70" i="14"/>
  <c r="OO70" i="14"/>
  <c r="OP70" i="14"/>
  <c r="OQ70" i="14"/>
  <c r="OR70" i="14"/>
  <c r="OS70" i="14"/>
  <c r="OT70" i="14"/>
  <c r="OU70" i="14"/>
  <c r="OV70" i="14"/>
  <c r="OW70" i="14"/>
  <c r="OX70" i="14"/>
  <c r="KT71" i="14"/>
  <c r="KV71" i="14"/>
  <c r="KW71" i="14"/>
  <c r="LG71" i="14"/>
  <c r="LH71" i="14"/>
  <c r="LI71" i="14"/>
  <c r="LJ71" i="14"/>
  <c r="LK71" i="14"/>
  <c r="LL71" i="14"/>
  <c r="LM71" i="14"/>
  <c r="LN71" i="14"/>
  <c r="LO71" i="14"/>
  <c r="LP71" i="14"/>
  <c r="LQ71" i="14"/>
  <c r="LR71" i="14"/>
  <c r="LS71" i="14"/>
  <c r="LT71" i="14"/>
  <c r="LU71" i="14"/>
  <c r="LV71" i="14"/>
  <c r="LW71" i="14"/>
  <c r="LX71" i="14"/>
  <c r="LY71" i="14"/>
  <c r="LZ71" i="14"/>
  <c r="MA71" i="14"/>
  <c r="MB71" i="14"/>
  <c r="MC71" i="14"/>
  <c r="MD71" i="14"/>
  <c r="ME71" i="14"/>
  <c r="MF71" i="14"/>
  <c r="MG71" i="14"/>
  <c r="MH71" i="14"/>
  <c r="MI71" i="14"/>
  <c r="MJ71" i="14"/>
  <c r="MK71" i="14"/>
  <c r="ML71" i="14"/>
  <c r="MM71" i="14"/>
  <c r="MN71" i="14"/>
  <c r="MO71" i="14"/>
  <c r="MP71" i="14"/>
  <c r="MQ71" i="14"/>
  <c r="MR71" i="14"/>
  <c r="MS71" i="14"/>
  <c r="MT71" i="14"/>
  <c r="MU71" i="14"/>
  <c r="MV71" i="14"/>
  <c r="MW71" i="14"/>
  <c r="MX71" i="14"/>
  <c r="MY71" i="14"/>
  <c r="MZ71" i="14"/>
  <c r="NA71" i="14"/>
  <c r="NB71" i="14"/>
  <c r="NC71" i="14"/>
  <c r="ND71" i="14"/>
  <c r="NE71" i="14"/>
  <c r="NF71" i="14"/>
  <c r="NG71" i="14"/>
  <c r="NH71" i="14"/>
  <c r="NI71" i="14"/>
  <c r="NJ71" i="14"/>
  <c r="NK71" i="14"/>
  <c r="NL71" i="14"/>
  <c r="NM71" i="14"/>
  <c r="NN71" i="14"/>
  <c r="NO71" i="14"/>
  <c r="NP71" i="14"/>
  <c r="NQ71" i="14"/>
  <c r="NR71" i="14"/>
  <c r="NS71" i="14"/>
  <c r="NT71" i="14"/>
  <c r="NU71" i="14"/>
  <c r="NV71" i="14"/>
  <c r="NW71" i="14"/>
  <c r="NX71" i="14"/>
  <c r="NY71" i="14"/>
  <c r="NZ71" i="14"/>
  <c r="OA71" i="14"/>
  <c r="OB71" i="14"/>
  <c r="OC71" i="14"/>
  <c r="OD71" i="14"/>
  <c r="OE71" i="14"/>
  <c r="OF71" i="14"/>
  <c r="OG71" i="14"/>
  <c r="OH71" i="14"/>
  <c r="OI71" i="14"/>
  <c r="OJ71" i="14"/>
  <c r="OK71" i="14"/>
  <c r="OL71" i="14"/>
  <c r="OM71" i="14"/>
  <c r="ON71" i="14"/>
  <c r="OO71" i="14"/>
  <c r="OP71" i="14"/>
  <c r="OQ71" i="14"/>
  <c r="OR71" i="14"/>
  <c r="OS71" i="14"/>
  <c r="OT71" i="14"/>
  <c r="OU71" i="14"/>
  <c r="OV71" i="14"/>
  <c r="OW71" i="14"/>
  <c r="OX71" i="14"/>
  <c r="KT72" i="14"/>
  <c r="KV72" i="14"/>
  <c r="KW72" i="14"/>
  <c r="LG72" i="14"/>
  <c r="LH72" i="14"/>
  <c r="LI72" i="14"/>
  <c r="LJ72" i="14"/>
  <c r="LK72" i="14"/>
  <c r="LL72" i="14"/>
  <c r="LM72" i="14"/>
  <c r="LN72" i="14"/>
  <c r="LO72" i="14"/>
  <c r="LP72" i="14"/>
  <c r="LQ72" i="14"/>
  <c r="LR72" i="14"/>
  <c r="LS72" i="14"/>
  <c r="LT72" i="14"/>
  <c r="LU72" i="14"/>
  <c r="LV72" i="14"/>
  <c r="LW72" i="14"/>
  <c r="LX72" i="14"/>
  <c r="LY72" i="14"/>
  <c r="LZ72" i="14"/>
  <c r="MA72" i="14"/>
  <c r="MB72" i="14"/>
  <c r="MC72" i="14"/>
  <c r="MD72" i="14"/>
  <c r="ME72" i="14"/>
  <c r="MF72" i="14"/>
  <c r="MG72" i="14"/>
  <c r="MH72" i="14"/>
  <c r="MI72" i="14"/>
  <c r="MJ72" i="14"/>
  <c r="MK72" i="14"/>
  <c r="ML72" i="14"/>
  <c r="MM72" i="14"/>
  <c r="MN72" i="14"/>
  <c r="MO72" i="14"/>
  <c r="MP72" i="14"/>
  <c r="MQ72" i="14"/>
  <c r="MR72" i="14"/>
  <c r="MS72" i="14"/>
  <c r="MT72" i="14"/>
  <c r="MU72" i="14"/>
  <c r="MV72" i="14"/>
  <c r="MW72" i="14"/>
  <c r="MX72" i="14"/>
  <c r="MY72" i="14"/>
  <c r="MZ72" i="14"/>
  <c r="NA72" i="14"/>
  <c r="NB72" i="14"/>
  <c r="NC72" i="14"/>
  <c r="ND72" i="14"/>
  <c r="NE72" i="14"/>
  <c r="NF72" i="14"/>
  <c r="NG72" i="14"/>
  <c r="NH72" i="14"/>
  <c r="NI72" i="14"/>
  <c r="NJ72" i="14"/>
  <c r="NK72" i="14"/>
  <c r="NL72" i="14"/>
  <c r="NM72" i="14"/>
  <c r="NN72" i="14"/>
  <c r="NO72" i="14"/>
  <c r="NP72" i="14"/>
  <c r="NQ72" i="14"/>
  <c r="NR72" i="14"/>
  <c r="NS72" i="14"/>
  <c r="NT72" i="14"/>
  <c r="NU72" i="14"/>
  <c r="NV72" i="14"/>
  <c r="NW72" i="14"/>
  <c r="NX72" i="14"/>
  <c r="NY72" i="14"/>
  <c r="NZ72" i="14"/>
  <c r="OA72" i="14"/>
  <c r="OB72" i="14"/>
  <c r="OC72" i="14"/>
  <c r="OD72" i="14"/>
  <c r="OE72" i="14"/>
  <c r="OF72" i="14"/>
  <c r="OG72" i="14"/>
  <c r="OH72" i="14"/>
  <c r="OI72" i="14"/>
  <c r="OJ72" i="14"/>
  <c r="OK72" i="14"/>
  <c r="OL72" i="14"/>
  <c r="OM72" i="14"/>
  <c r="ON72" i="14"/>
  <c r="OO72" i="14"/>
  <c r="OP72" i="14"/>
  <c r="OQ72" i="14"/>
  <c r="OR72" i="14"/>
  <c r="OS72" i="14"/>
  <c r="OT72" i="14"/>
  <c r="OU72" i="14"/>
  <c r="OV72" i="14"/>
  <c r="OW72" i="14"/>
  <c r="OX72" i="14"/>
  <c r="KT73" i="14"/>
  <c r="KV73" i="14"/>
  <c r="KW73" i="14"/>
  <c r="LG73" i="14"/>
  <c r="LH73" i="14"/>
  <c r="LI73" i="14"/>
  <c r="LJ73" i="14"/>
  <c r="LK73" i="14"/>
  <c r="LL73" i="14"/>
  <c r="LM73" i="14"/>
  <c r="LN73" i="14"/>
  <c r="LO73" i="14"/>
  <c r="LP73" i="14"/>
  <c r="LQ73" i="14"/>
  <c r="LR73" i="14"/>
  <c r="LS73" i="14"/>
  <c r="LT73" i="14"/>
  <c r="LU73" i="14"/>
  <c r="LV73" i="14"/>
  <c r="LW73" i="14"/>
  <c r="LX73" i="14"/>
  <c r="LY73" i="14"/>
  <c r="LZ73" i="14"/>
  <c r="MA73" i="14"/>
  <c r="MB73" i="14"/>
  <c r="MC73" i="14"/>
  <c r="MD73" i="14"/>
  <c r="ME73" i="14"/>
  <c r="MF73" i="14"/>
  <c r="MG73" i="14"/>
  <c r="MH73" i="14"/>
  <c r="MI73" i="14"/>
  <c r="MJ73" i="14"/>
  <c r="MK73" i="14"/>
  <c r="ML73" i="14"/>
  <c r="MM73" i="14"/>
  <c r="MN73" i="14"/>
  <c r="MO73" i="14"/>
  <c r="MP73" i="14"/>
  <c r="MQ73" i="14"/>
  <c r="MR73" i="14"/>
  <c r="MS73" i="14"/>
  <c r="MT73" i="14"/>
  <c r="MU73" i="14"/>
  <c r="MV73" i="14"/>
  <c r="MW73" i="14"/>
  <c r="MX73" i="14"/>
  <c r="MY73" i="14"/>
  <c r="MZ73" i="14"/>
  <c r="NA73" i="14"/>
  <c r="NB73" i="14"/>
  <c r="NC73" i="14"/>
  <c r="ND73" i="14"/>
  <c r="NE73" i="14"/>
  <c r="NF73" i="14"/>
  <c r="NG73" i="14"/>
  <c r="NH73" i="14"/>
  <c r="NI73" i="14"/>
  <c r="NJ73" i="14"/>
  <c r="NK73" i="14"/>
  <c r="NL73" i="14"/>
  <c r="NM73" i="14"/>
  <c r="NN73" i="14"/>
  <c r="NO73" i="14"/>
  <c r="NP73" i="14"/>
  <c r="NQ73" i="14"/>
  <c r="NR73" i="14"/>
  <c r="NS73" i="14"/>
  <c r="NT73" i="14"/>
  <c r="NU73" i="14"/>
  <c r="NV73" i="14"/>
  <c r="NW73" i="14"/>
  <c r="NX73" i="14"/>
  <c r="NY73" i="14"/>
  <c r="NZ73" i="14"/>
  <c r="OA73" i="14"/>
  <c r="OB73" i="14"/>
  <c r="OC73" i="14"/>
  <c r="OD73" i="14"/>
  <c r="OE73" i="14"/>
  <c r="OF73" i="14"/>
  <c r="OG73" i="14"/>
  <c r="OH73" i="14"/>
  <c r="OI73" i="14"/>
  <c r="OJ73" i="14"/>
  <c r="OK73" i="14"/>
  <c r="OL73" i="14"/>
  <c r="OM73" i="14"/>
  <c r="ON73" i="14"/>
  <c r="OO73" i="14"/>
  <c r="OP73" i="14"/>
  <c r="OQ73" i="14"/>
  <c r="OR73" i="14"/>
  <c r="OS73" i="14"/>
  <c r="OT73" i="14"/>
  <c r="OU73" i="14"/>
  <c r="OV73" i="14"/>
  <c r="OW73" i="14"/>
  <c r="OX73" i="14"/>
  <c r="KT74" i="14"/>
  <c r="KV74" i="14"/>
  <c r="KW74" i="14"/>
  <c r="LG74" i="14"/>
  <c r="LH74" i="14"/>
  <c r="LI74" i="14"/>
  <c r="LJ74" i="14"/>
  <c r="LK74" i="14"/>
  <c r="LL74" i="14"/>
  <c r="LM74" i="14"/>
  <c r="LN74" i="14"/>
  <c r="LO74" i="14"/>
  <c r="LP74" i="14"/>
  <c r="LQ74" i="14"/>
  <c r="LR74" i="14"/>
  <c r="LS74" i="14"/>
  <c r="LT74" i="14"/>
  <c r="LU74" i="14"/>
  <c r="LV74" i="14"/>
  <c r="LW74" i="14"/>
  <c r="LX74" i="14"/>
  <c r="LY74" i="14"/>
  <c r="LZ74" i="14"/>
  <c r="MA74" i="14"/>
  <c r="MB74" i="14"/>
  <c r="MC74" i="14"/>
  <c r="MD74" i="14"/>
  <c r="ME74" i="14"/>
  <c r="MF74" i="14"/>
  <c r="MG74" i="14"/>
  <c r="MH74" i="14"/>
  <c r="MI74" i="14"/>
  <c r="MJ74" i="14"/>
  <c r="MK74" i="14"/>
  <c r="ML74" i="14"/>
  <c r="MM74" i="14"/>
  <c r="MN74" i="14"/>
  <c r="MO74" i="14"/>
  <c r="MP74" i="14"/>
  <c r="MQ74" i="14"/>
  <c r="MR74" i="14"/>
  <c r="MS74" i="14"/>
  <c r="MT74" i="14"/>
  <c r="MU74" i="14"/>
  <c r="MV74" i="14"/>
  <c r="MW74" i="14"/>
  <c r="MX74" i="14"/>
  <c r="MY74" i="14"/>
  <c r="MZ74" i="14"/>
  <c r="NA74" i="14"/>
  <c r="NB74" i="14"/>
  <c r="NC74" i="14"/>
  <c r="ND74" i="14"/>
  <c r="NE74" i="14"/>
  <c r="NF74" i="14"/>
  <c r="NG74" i="14"/>
  <c r="NH74" i="14"/>
  <c r="NI74" i="14"/>
  <c r="NJ74" i="14"/>
  <c r="NK74" i="14"/>
  <c r="NL74" i="14"/>
  <c r="NM74" i="14"/>
  <c r="NN74" i="14"/>
  <c r="NO74" i="14"/>
  <c r="NP74" i="14"/>
  <c r="NQ74" i="14"/>
  <c r="NR74" i="14"/>
  <c r="NS74" i="14"/>
  <c r="NT74" i="14"/>
  <c r="NU74" i="14"/>
  <c r="NV74" i="14"/>
  <c r="NW74" i="14"/>
  <c r="NX74" i="14"/>
  <c r="NY74" i="14"/>
  <c r="NZ74" i="14"/>
  <c r="OA74" i="14"/>
  <c r="OB74" i="14"/>
  <c r="OC74" i="14"/>
  <c r="OD74" i="14"/>
  <c r="OE74" i="14"/>
  <c r="OF74" i="14"/>
  <c r="OG74" i="14"/>
  <c r="OH74" i="14"/>
  <c r="OI74" i="14"/>
  <c r="OJ74" i="14"/>
  <c r="OK74" i="14"/>
  <c r="OL74" i="14"/>
  <c r="OM74" i="14"/>
  <c r="ON74" i="14"/>
  <c r="OO74" i="14"/>
  <c r="OP74" i="14"/>
  <c r="OQ74" i="14"/>
  <c r="OR74" i="14"/>
  <c r="OS74" i="14"/>
  <c r="OT74" i="14"/>
  <c r="OU74" i="14"/>
  <c r="OV74" i="14"/>
  <c r="OW74" i="14"/>
  <c r="OX74" i="14"/>
  <c r="KT75" i="14"/>
  <c r="KV75" i="14"/>
  <c r="KW75" i="14"/>
  <c r="LG75" i="14"/>
  <c r="LH75" i="14"/>
  <c r="LI75" i="14"/>
  <c r="LJ75" i="14"/>
  <c r="LK75" i="14"/>
  <c r="LL75" i="14"/>
  <c r="LM75" i="14"/>
  <c r="LN75" i="14"/>
  <c r="LO75" i="14"/>
  <c r="LP75" i="14"/>
  <c r="LQ75" i="14"/>
  <c r="LR75" i="14"/>
  <c r="LS75" i="14"/>
  <c r="LT75" i="14"/>
  <c r="LU75" i="14"/>
  <c r="LV75" i="14"/>
  <c r="LW75" i="14"/>
  <c r="LX75" i="14"/>
  <c r="LY75" i="14"/>
  <c r="LZ75" i="14"/>
  <c r="MA75" i="14"/>
  <c r="MB75" i="14"/>
  <c r="MC75" i="14"/>
  <c r="MD75" i="14"/>
  <c r="ME75" i="14"/>
  <c r="MF75" i="14"/>
  <c r="MG75" i="14"/>
  <c r="MH75" i="14"/>
  <c r="MI75" i="14"/>
  <c r="MJ75" i="14"/>
  <c r="MK75" i="14"/>
  <c r="ML75" i="14"/>
  <c r="MM75" i="14"/>
  <c r="MN75" i="14"/>
  <c r="MO75" i="14"/>
  <c r="MP75" i="14"/>
  <c r="MQ75" i="14"/>
  <c r="MR75" i="14"/>
  <c r="MS75" i="14"/>
  <c r="MT75" i="14"/>
  <c r="MU75" i="14"/>
  <c r="MV75" i="14"/>
  <c r="MW75" i="14"/>
  <c r="MX75" i="14"/>
  <c r="MY75" i="14"/>
  <c r="MZ75" i="14"/>
  <c r="NA75" i="14"/>
  <c r="NB75" i="14"/>
  <c r="NC75" i="14"/>
  <c r="ND75" i="14"/>
  <c r="NE75" i="14"/>
  <c r="NF75" i="14"/>
  <c r="NG75" i="14"/>
  <c r="NH75" i="14"/>
  <c r="NI75" i="14"/>
  <c r="NJ75" i="14"/>
  <c r="NK75" i="14"/>
  <c r="NL75" i="14"/>
  <c r="NM75" i="14"/>
  <c r="NN75" i="14"/>
  <c r="NO75" i="14"/>
  <c r="NP75" i="14"/>
  <c r="NQ75" i="14"/>
  <c r="NR75" i="14"/>
  <c r="NS75" i="14"/>
  <c r="NT75" i="14"/>
  <c r="NU75" i="14"/>
  <c r="NV75" i="14"/>
  <c r="NW75" i="14"/>
  <c r="NX75" i="14"/>
  <c r="NY75" i="14"/>
  <c r="NZ75" i="14"/>
  <c r="OA75" i="14"/>
  <c r="OB75" i="14"/>
  <c r="OC75" i="14"/>
  <c r="OD75" i="14"/>
  <c r="OE75" i="14"/>
  <c r="OF75" i="14"/>
  <c r="OG75" i="14"/>
  <c r="OH75" i="14"/>
  <c r="OI75" i="14"/>
  <c r="OJ75" i="14"/>
  <c r="OK75" i="14"/>
  <c r="OL75" i="14"/>
  <c r="OM75" i="14"/>
  <c r="ON75" i="14"/>
  <c r="OO75" i="14"/>
  <c r="OP75" i="14"/>
  <c r="OQ75" i="14"/>
  <c r="OR75" i="14"/>
  <c r="OS75" i="14"/>
  <c r="OT75" i="14"/>
  <c r="OU75" i="14"/>
  <c r="OV75" i="14"/>
  <c r="OW75" i="14"/>
  <c r="OX75" i="14"/>
  <c r="KT76" i="14"/>
  <c r="KV76" i="14"/>
  <c r="KW76" i="14"/>
  <c r="LG76" i="14"/>
  <c r="LH76" i="14"/>
  <c r="LI76" i="14"/>
  <c r="LJ76" i="14"/>
  <c r="LK76" i="14"/>
  <c r="LL76" i="14"/>
  <c r="LM76" i="14"/>
  <c r="LN76" i="14"/>
  <c r="LO76" i="14"/>
  <c r="LP76" i="14"/>
  <c r="LQ76" i="14"/>
  <c r="LR76" i="14"/>
  <c r="LS76" i="14"/>
  <c r="LT76" i="14"/>
  <c r="LU76" i="14"/>
  <c r="LV76" i="14"/>
  <c r="LW76" i="14"/>
  <c r="LX76" i="14"/>
  <c r="LY76" i="14"/>
  <c r="LZ76" i="14"/>
  <c r="MA76" i="14"/>
  <c r="MB76" i="14"/>
  <c r="MC76" i="14"/>
  <c r="MD76" i="14"/>
  <c r="ME76" i="14"/>
  <c r="MF76" i="14"/>
  <c r="MG76" i="14"/>
  <c r="MH76" i="14"/>
  <c r="MI76" i="14"/>
  <c r="MJ76" i="14"/>
  <c r="MK76" i="14"/>
  <c r="ML76" i="14"/>
  <c r="MM76" i="14"/>
  <c r="MN76" i="14"/>
  <c r="MO76" i="14"/>
  <c r="MP76" i="14"/>
  <c r="MQ76" i="14"/>
  <c r="MR76" i="14"/>
  <c r="MS76" i="14"/>
  <c r="MT76" i="14"/>
  <c r="MU76" i="14"/>
  <c r="MV76" i="14"/>
  <c r="MW76" i="14"/>
  <c r="MX76" i="14"/>
  <c r="MY76" i="14"/>
  <c r="MZ76" i="14"/>
  <c r="NA76" i="14"/>
  <c r="NB76" i="14"/>
  <c r="NC76" i="14"/>
  <c r="ND76" i="14"/>
  <c r="NE76" i="14"/>
  <c r="NF76" i="14"/>
  <c r="NG76" i="14"/>
  <c r="NH76" i="14"/>
  <c r="NI76" i="14"/>
  <c r="NJ76" i="14"/>
  <c r="NK76" i="14"/>
  <c r="NL76" i="14"/>
  <c r="NM76" i="14"/>
  <c r="NN76" i="14"/>
  <c r="NO76" i="14"/>
  <c r="NP76" i="14"/>
  <c r="NQ76" i="14"/>
  <c r="NR76" i="14"/>
  <c r="NS76" i="14"/>
  <c r="NT76" i="14"/>
  <c r="NU76" i="14"/>
  <c r="NV76" i="14"/>
  <c r="NW76" i="14"/>
  <c r="NX76" i="14"/>
  <c r="NY76" i="14"/>
  <c r="NZ76" i="14"/>
  <c r="OA76" i="14"/>
  <c r="OB76" i="14"/>
  <c r="OC76" i="14"/>
  <c r="OD76" i="14"/>
  <c r="OE76" i="14"/>
  <c r="OF76" i="14"/>
  <c r="OG76" i="14"/>
  <c r="OH76" i="14"/>
  <c r="OI76" i="14"/>
  <c r="OJ76" i="14"/>
  <c r="OK76" i="14"/>
  <c r="OL76" i="14"/>
  <c r="OM76" i="14"/>
  <c r="ON76" i="14"/>
  <c r="OO76" i="14"/>
  <c r="OP76" i="14"/>
  <c r="OQ76" i="14"/>
  <c r="OR76" i="14"/>
  <c r="OS76" i="14"/>
  <c r="OT76" i="14"/>
  <c r="OU76" i="14"/>
  <c r="OV76" i="14"/>
  <c r="OW76" i="14"/>
  <c r="OX76" i="14"/>
  <c r="KT77" i="14"/>
  <c r="KV77" i="14"/>
  <c r="KW77" i="14"/>
  <c r="LG77" i="14"/>
  <c r="LH77" i="14"/>
  <c r="LI77" i="14"/>
  <c r="LJ77" i="14"/>
  <c r="LK77" i="14"/>
  <c r="LL77" i="14"/>
  <c r="LM77" i="14"/>
  <c r="LN77" i="14"/>
  <c r="LO77" i="14"/>
  <c r="LP77" i="14"/>
  <c r="LQ77" i="14"/>
  <c r="LR77" i="14"/>
  <c r="LS77" i="14"/>
  <c r="LT77" i="14"/>
  <c r="LU77" i="14"/>
  <c r="LV77" i="14"/>
  <c r="LW77" i="14"/>
  <c r="LX77" i="14"/>
  <c r="LY77" i="14"/>
  <c r="LZ77" i="14"/>
  <c r="MA77" i="14"/>
  <c r="MB77" i="14"/>
  <c r="MC77" i="14"/>
  <c r="MD77" i="14"/>
  <c r="ME77" i="14"/>
  <c r="MF77" i="14"/>
  <c r="MG77" i="14"/>
  <c r="MH77" i="14"/>
  <c r="MI77" i="14"/>
  <c r="MJ77" i="14"/>
  <c r="MK77" i="14"/>
  <c r="ML77" i="14"/>
  <c r="MM77" i="14"/>
  <c r="MN77" i="14"/>
  <c r="MO77" i="14"/>
  <c r="MP77" i="14"/>
  <c r="MQ77" i="14"/>
  <c r="MR77" i="14"/>
  <c r="MS77" i="14"/>
  <c r="MT77" i="14"/>
  <c r="MU77" i="14"/>
  <c r="MV77" i="14"/>
  <c r="MW77" i="14"/>
  <c r="MX77" i="14"/>
  <c r="MY77" i="14"/>
  <c r="MZ77" i="14"/>
  <c r="NA77" i="14"/>
  <c r="NB77" i="14"/>
  <c r="NC77" i="14"/>
  <c r="ND77" i="14"/>
  <c r="NE77" i="14"/>
  <c r="NF77" i="14"/>
  <c r="NG77" i="14"/>
  <c r="NH77" i="14"/>
  <c r="NI77" i="14"/>
  <c r="NJ77" i="14"/>
  <c r="NK77" i="14"/>
  <c r="NL77" i="14"/>
  <c r="NM77" i="14"/>
  <c r="NN77" i="14"/>
  <c r="NO77" i="14"/>
  <c r="NP77" i="14"/>
  <c r="NQ77" i="14"/>
  <c r="NR77" i="14"/>
  <c r="NS77" i="14"/>
  <c r="NT77" i="14"/>
  <c r="NU77" i="14"/>
  <c r="NV77" i="14"/>
  <c r="NW77" i="14"/>
  <c r="NX77" i="14"/>
  <c r="NY77" i="14"/>
  <c r="NZ77" i="14"/>
  <c r="OA77" i="14"/>
  <c r="OB77" i="14"/>
  <c r="OC77" i="14"/>
  <c r="OD77" i="14"/>
  <c r="OE77" i="14"/>
  <c r="OF77" i="14"/>
  <c r="OG77" i="14"/>
  <c r="OH77" i="14"/>
  <c r="OI77" i="14"/>
  <c r="OJ77" i="14"/>
  <c r="OK77" i="14"/>
  <c r="OL77" i="14"/>
  <c r="OM77" i="14"/>
  <c r="ON77" i="14"/>
  <c r="OO77" i="14"/>
  <c r="OP77" i="14"/>
  <c r="OQ77" i="14"/>
  <c r="OR77" i="14"/>
  <c r="OS77" i="14"/>
  <c r="OT77" i="14"/>
  <c r="OU77" i="14"/>
  <c r="OV77" i="14"/>
  <c r="OW77" i="14"/>
  <c r="OX77" i="14"/>
  <c r="KT78" i="14"/>
  <c r="KV78" i="14"/>
  <c r="KW78" i="14"/>
  <c r="LG78" i="14"/>
  <c r="LH78" i="14"/>
  <c r="LI78" i="14"/>
  <c r="LJ78" i="14"/>
  <c r="LK78" i="14"/>
  <c r="LL78" i="14"/>
  <c r="LM78" i="14"/>
  <c r="LN78" i="14"/>
  <c r="LO78" i="14"/>
  <c r="LP78" i="14"/>
  <c r="LQ78" i="14"/>
  <c r="LR78" i="14"/>
  <c r="LS78" i="14"/>
  <c r="LT78" i="14"/>
  <c r="LU78" i="14"/>
  <c r="LV78" i="14"/>
  <c r="LW78" i="14"/>
  <c r="LX78" i="14"/>
  <c r="LY78" i="14"/>
  <c r="LZ78" i="14"/>
  <c r="MA78" i="14"/>
  <c r="MB78" i="14"/>
  <c r="MC78" i="14"/>
  <c r="MD78" i="14"/>
  <c r="ME78" i="14"/>
  <c r="MF78" i="14"/>
  <c r="MG78" i="14"/>
  <c r="MH78" i="14"/>
  <c r="MI78" i="14"/>
  <c r="MJ78" i="14"/>
  <c r="MK78" i="14"/>
  <c r="ML78" i="14"/>
  <c r="MM78" i="14"/>
  <c r="MN78" i="14"/>
  <c r="MO78" i="14"/>
  <c r="MP78" i="14"/>
  <c r="MQ78" i="14"/>
  <c r="MR78" i="14"/>
  <c r="MS78" i="14"/>
  <c r="MT78" i="14"/>
  <c r="MU78" i="14"/>
  <c r="MV78" i="14"/>
  <c r="MW78" i="14"/>
  <c r="MX78" i="14"/>
  <c r="MY78" i="14"/>
  <c r="MZ78" i="14"/>
  <c r="NA78" i="14"/>
  <c r="NB78" i="14"/>
  <c r="NC78" i="14"/>
  <c r="ND78" i="14"/>
  <c r="NE78" i="14"/>
  <c r="NF78" i="14"/>
  <c r="NG78" i="14"/>
  <c r="NH78" i="14"/>
  <c r="NI78" i="14"/>
  <c r="NJ78" i="14"/>
  <c r="NK78" i="14"/>
  <c r="NL78" i="14"/>
  <c r="NM78" i="14"/>
  <c r="NN78" i="14"/>
  <c r="NO78" i="14"/>
  <c r="NP78" i="14"/>
  <c r="NQ78" i="14"/>
  <c r="NR78" i="14"/>
  <c r="NS78" i="14"/>
  <c r="NT78" i="14"/>
  <c r="NU78" i="14"/>
  <c r="NV78" i="14"/>
  <c r="NW78" i="14"/>
  <c r="NX78" i="14"/>
  <c r="NY78" i="14"/>
  <c r="NZ78" i="14"/>
  <c r="OA78" i="14"/>
  <c r="OB78" i="14"/>
  <c r="OC78" i="14"/>
  <c r="OD78" i="14"/>
  <c r="OE78" i="14"/>
  <c r="OF78" i="14"/>
  <c r="OG78" i="14"/>
  <c r="OH78" i="14"/>
  <c r="OI78" i="14"/>
  <c r="OJ78" i="14"/>
  <c r="OK78" i="14"/>
  <c r="OL78" i="14"/>
  <c r="OM78" i="14"/>
  <c r="ON78" i="14"/>
  <c r="OO78" i="14"/>
  <c r="OP78" i="14"/>
  <c r="OQ78" i="14"/>
  <c r="OR78" i="14"/>
  <c r="OS78" i="14"/>
  <c r="OT78" i="14"/>
  <c r="OU78" i="14"/>
  <c r="OV78" i="14"/>
  <c r="OW78" i="14"/>
  <c r="OX78" i="14"/>
  <c r="KT79" i="14"/>
  <c r="KV79" i="14"/>
  <c r="KW79" i="14"/>
  <c r="LG79" i="14"/>
  <c r="LH79" i="14"/>
  <c r="LI79" i="14"/>
  <c r="LJ79" i="14"/>
  <c r="LK79" i="14"/>
  <c r="LL79" i="14"/>
  <c r="LM79" i="14"/>
  <c r="LN79" i="14"/>
  <c r="LO79" i="14"/>
  <c r="LP79" i="14"/>
  <c r="LQ79" i="14"/>
  <c r="LR79" i="14"/>
  <c r="LS79" i="14"/>
  <c r="LT79" i="14"/>
  <c r="LU79" i="14"/>
  <c r="LV79" i="14"/>
  <c r="LW79" i="14"/>
  <c r="LX79" i="14"/>
  <c r="LY79" i="14"/>
  <c r="LZ79" i="14"/>
  <c r="MA79" i="14"/>
  <c r="MB79" i="14"/>
  <c r="MC79" i="14"/>
  <c r="MD79" i="14"/>
  <c r="ME79" i="14"/>
  <c r="MF79" i="14"/>
  <c r="MG79" i="14"/>
  <c r="MH79" i="14"/>
  <c r="MI79" i="14"/>
  <c r="MJ79" i="14"/>
  <c r="MK79" i="14"/>
  <c r="ML79" i="14"/>
  <c r="MM79" i="14"/>
  <c r="MN79" i="14"/>
  <c r="MO79" i="14"/>
  <c r="MP79" i="14"/>
  <c r="MQ79" i="14"/>
  <c r="MR79" i="14"/>
  <c r="MS79" i="14"/>
  <c r="MT79" i="14"/>
  <c r="MU79" i="14"/>
  <c r="MV79" i="14"/>
  <c r="MW79" i="14"/>
  <c r="MX79" i="14"/>
  <c r="MY79" i="14"/>
  <c r="MZ79" i="14"/>
  <c r="NA79" i="14"/>
  <c r="NB79" i="14"/>
  <c r="NC79" i="14"/>
  <c r="ND79" i="14"/>
  <c r="NE79" i="14"/>
  <c r="NF79" i="14"/>
  <c r="NG79" i="14"/>
  <c r="NH79" i="14"/>
  <c r="NI79" i="14"/>
  <c r="NJ79" i="14"/>
  <c r="NK79" i="14"/>
  <c r="NL79" i="14"/>
  <c r="NM79" i="14"/>
  <c r="NN79" i="14"/>
  <c r="NO79" i="14"/>
  <c r="NP79" i="14"/>
  <c r="NQ79" i="14"/>
  <c r="NR79" i="14"/>
  <c r="NS79" i="14"/>
  <c r="NT79" i="14"/>
  <c r="NU79" i="14"/>
  <c r="NV79" i="14"/>
  <c r="NW79" i="14"/>
  <c r="NX79" i="14"/>
  <c r="NY79" i="14"/>
  <c r="NZ79" i="14"/>
  <c r="OA79" i="14"/>
  <c r="OB79" i="14"/>
  <c r="OC79" i="14"/>
  <c r="OD79" i="14"/>
  <c r="OE79" i="14"/>
  <c r="OF79" i="14"/>
  <c r="OG79" i="14"/>
  <c r="OH79" i="14"/>
  <c r="OI79" i="14"/>
  <c r="OJ79" i="14"/>
  <c r="OK79" i="14"/>
  <c r="OL79" i="14"/>
  <c r="OM79" i="14"/>
  <c r="ON79" i="14"/>
  <c r="OO79" i="14"/>
  <c r="OP79" i="14"/>
  <c r="OQ79" i="14"/>
  <c r="OR79" i="14"/>
  <c r="OS79" i="14"/>
  <c r="OT79" i="14"/>
  <c r="OU79" i="14"/>
  <c r="OV79" i="14"/>
  <c r="OW79" i="14"/>
  <c r="OX79" i="14"/>
  <c r="KT80" i="14"/>
  <c r="KV80" i="14"/>
  <c r="KW80" i="14"/>
  <c r="LG80" i="14"/>
  <c r="LH80" i="14"/>
  <c r="LI80" i="14"/>
  <c r="LJ80" i="14"/>
  <c r="LK80" i="14"/>
  <c r="LL80" i="14"/>
  <c r="LM80" i="14"/>
  <c r="LN80" i="14"/>
  <c r="LO80" i="14"/>
  <c r="LP80" i="14"/>
  <c r="LQ80" i="14"/>
  <c r="LR80" i="14"/>
  <c r="LS80" i="14"/>
  <c r="LT80" i="14"/>
  <c r="LU80" i="14"/>
  <c r="LV80" i="14"/>
  <c r="LW80" i="14"/>
  <c r="LX80" i="14"/>
  <c r="LY80" i="14"/>
  <c r="LZ80" i="14"/>
  <c r="MA80" i="14"/>
  <c r="MB80" i="14"/>
  <c r="MC80" i="14"/>
  <c r="MD80" i="14"/>
  <c r="ME80" i="14"/>
  <c r="MF80" i="14"/>
  <c r="MG80" i="14"/>
  <c r="MH80" i="14"/>
  <c r="MI80" i="14"/>
  <c r="MJ80" i="14"/>
  <c r="MK80" i="14"/>
  <c r="ML80" i="14"/>
  <c r="MM80" i="14"/>
  <c r="MN80" i="14"/>
  <c r="MO80" i="14"/>
  <c r="MP80" i="14"/>
  <c r="MQ80" i="14"/>
  <c r="MR80" i="14"/>
  <c r="MS80" i="14"/>
  <c r="MT80" i="14"/>
  <c r="MU80" i="14"/>
  <c r="MV80" i="14"/>
  <c r="MW80" i="14"/>
  <c r="MX80" i="14"/>
  <c r="MY80" i="14"/>
  <c r="MZ80" i="14"/>
  <c r="NA80" i="14"/>
  <c r="NB80" i="14"/>
  <c r="NC80" i="14"/>
  <c r="ND80" i="14"/>
  <c r="NE80" i="14"/>
  <c r="NF80" i="14"/>
  <c r="NG80" i="14"/>
  <c r="NH80" i="14"/>
  <c r="NI80" i="14"/>
  <c r="NJ80" i="14"/>
  <c r="NK80" i="14"/>
  <c r="NL80" i="14"/>
  <c r="NM80" i="14"/>
  <c r="NN80" i="14"/>
  <c r="NO80" i="14"/>
  <c r="NP80" i="14"/>
  <c r="NQ80" i="14"/>
  <c r="NR80" i="14"/>
  <c r="NS80" i="14"/>
  <c r="NT80" i="14"/>
  <c r="NU80" i="14"/>
  <c r="NV80" i="14"/>
  <c r="NW80" i="14"/>
  <c r="NX80" i="14"/>
  <c r="NY80" i="14"/>
  <c r="NZ80" i="14"/>
  <c r="OA80" i="14"/>
  <c r="OB80" i="14"/>
  <c r="OC80" i="14"/>
  <c r="OD80" i="14"/>
  <c r="OE80" i="14"/>
  <c r="OF80" i="14"/>
  <c r="OG80" i="14"/>
  <c r="OH80" i="14"/>
  <c r="OI80" i="14"/>
  <c r="OJ80" i="14"/>
  <c r="OK80" i="14"/>
  <c r="OL80" i="14"/>
  <c r="OM80" i="14"/>
  <c r="ON80" i="14"/>
  <c r="OO80" i="14"/>
  <c r="OP80" i="14"/>
  <c r="OQ80" i="14"/>
  <c r="OR80" i="14"/>
  <c r="OS80" i="14"/>
  <c r="OT80" i="14"/>
  <c r="OU80" i="14"/>
  <c r="OV80" i="14"/>
  <c r="OW80" i="14"/>
  <c r="OX80" i="14"/>
  <c r="KT81" i="14"/>
  <c r="KV81" i="14"/>
  <c r="KW81" i="14"/>
  <c r="LG81" i="14"/>
  <c r="LH81" i="14"/>
  <c r="LI81" i="14"/>
  <c r="LJ81" i="14"/>
  <c r="LK81" i="14"/>
  <c r="LL81" i="14"/>
  <c r="LM81" i="14"/>
  <c r="LN81" i="14"/>
  <c r="LO81" i="14"/>
  <c r="LP81" i="14"/>
  <c r="LQ81" i="14"/>
  <c r="LR81" i="14"/>
  <c r="LS81" i="14"/>
  <c r="LT81" i="14"/>
  <c r="LU81" i="14"/>
  <c r="LV81" i="14"/>
  <c r="LW81" i="14"/>
  <c r="LX81" i="14"/>
  <c r="LY81" i="14"/>
  <c r="LZ81" i="14"/>
  <c r="MA81" i="14"/>
  <c r="MB81" i="14"/>
  <c r="MC81" i="14"/>
  <c r="MD81" i="14"/>
  <c r="ME81" i="14"/>
  <c r="MF81" i="14"/>
  <c r="MG81" i="14"/>
  <c r="MH81" i="14"/>
  <c r="MI81" i="14"/>
  <c r="MJ81" i="14"/>
  <c r="MK81" i="14"/>
  <c r="ML81" i="14"/>
  <c r="MM81" i="14"/>
  <c r="MN81" i="14"/>
  <c r="MO81" i="14"/>
  <c r="MP81" i="14"/>
  <c r="MQ81" i="14"/>
  <c r="MR81" i="14"/>
  <c r="MS81" i="14"/>
  <c r="MT81" i="14"/>
  <c r="MU81" i="14"/>
  <c r="MV81" i="14"/>
  <c r="MW81" i="14"/>
  <c r="MX81" i="14"/>
  <c r="MY81" i="14"/>
  <c r="MZ81" i="14"/>
  <c r="NA81" i="14"/>
  <c r="NB81" i="14"/>
  <c r="NC81" i="14"/>
  <c r="ND81" i="14"/>
  <c r="NE81" i="14"/>
  <c r="NF81" i="14"/>
  <c r="NG81" i="14"/>
  <c r="NH81" i="14"/>
  <c r="NI81" i="14"/>
  <c r="NJ81" i="14"/>
  <c r="NK81" i="14"/>
  <c r="NL81" i="14"/>
  <c r="NM81" i="14"/>
  <c r="NN81" i="14"/>
  <c r="NO81" i="14"/>
  <c r="NP81" i="14"/>
  <c r="NQ81" i="14"/>
  <c r="NR81" i="14"/>
  <c r="NS81" i="14"/>
  <c r="NT81" i="14"/>
  <c r="NU81" i="14"/>
  <c r="NV81" i="14"/>
  <c r="NW81" i="14"/>
  <c r="NX81" i="14"/>
  <c r="NY81" i="14"/>
  <c r="NZ81" i="14"/>
  <c r="OA81" i="14"/>
  <c r="OB81" i="14"/>
  <c r="OC81" i="14"/>
  <c r="OD81" i="14"/>
  <c r="OE81" i="14"/>
  <c r="OF81" i="14"/>
  <c r="OG81" i="14"/>
  <c r="OH81" i="14"/>
  <c r="OI81" i="14"/>
  <c r="OJ81" i="14"/>
  <c r="OK81" i="14"/>
  <c r="OL81" i="14"/>
  <c r="OM81" i="14"/>
  <c r="ON81" i="14"/>
  <c r="OO81" i="14"/>
  <c r="OP81" i="14"/>
  <c r="OQ81" i="14"/>
  <c r="OR81" i="14"/>
  <c r="OS81" i="14"/>
  <c r="OT81" i="14"/>
  <c r="OU81" i="14"/>
  <c r="OV81" i="14"/>
  <c r="OW81" i="14"/>
  <c r="OX81" i="14"/>
  <c r="KT82" i="14"/>
  <c r="KV82" i="14"/>
  <c r="KW82" i="14"/>
  <c r="LG82" i="14"/>
  <c r="LH82" i="14"/>
  <c r="LI82" i="14"/>
  <c r="LJ82" i="14"/>
  <c r="LK82" i="14"/>
  <c r="LL82" i="14"/>
  <c r="LM82" i="14"/>
  <c r="LN82" i="14"/>
  <c r="LO82" i="14"/>
  <c r="LP82" i="14"/>
  <c r="LQ82" i="14"/>
  <c r="LR82" i="14"/>
  <c r="LS82" i="14"/>
  <c r="LT82" i="14"/>
  <c r="LU82" i="14"/>
  <c r="LV82" i="14"/>
  <c r="LW82" i="14"/>
  <c r="LX82" i="14"/>
  <c r="LY82" i="14"/>
  <c r="LZ82" i="14"/>
  <c r="MA82" i="14"/>
  <c r="MB82" i="14"/>
  <c r="MC82" i="14"/>
  <c r="MD82" i="14"/>
  <c r="ME82" i="14"/>
  <c r="MF82" i="14"/>
  <c r="MG82" i="14"/>
  <c r="MH82" i="14"/>
  <c r="MI82" i="14"/>
  <c r="MJ82" i="14"/>
  <c r="MK82" i="14"/>
  <c r="ML82" i="14"/>
  <c r="MM82" i="14"/>
  <c r="MN82" i="14"/>
  <c r="MO82" i="14"/>
  <c r="MP82" i="14"/>
  <c r="MQ82" i="14"/>
  <c r="MR82" i="14"/>
  <c r="MS82" i="14"/>
  <c r="MT82" i="14"/>
  <c r="MU82" i="14"/>
  <c r="MV82" i="14"/>
  <c r="MW82" i="14"/>
  <c r="MX82" i="14"/>
  <c r="MY82" i="14"/>
  <c r="MZ82" i="14"/>
  <c r="NA82" i="14"/>
  <c r="NB82" i="14"/>
  <c r="NC82" i="14"/>
  <c r="ND82" i="14"/>
  <c r="NE82" i="14"/>
  <c r="NF82" i="14"/>
  <c r="NG82" i="14"/>
  <c r="NH82" i="14"/>
  <c r="NI82" i="14"/>
  <c r="NJ82" i="14"/>
  <c r="NK82" i="14"/>
  <c r="NL82" i="14"/>
  <c r="NM82" i="14"/>
  <c r="NN82" i="14"/>
  <c r="NO82" i="14"/>
  <c r="NP82" i="14"/>
  <c r="NQ82" i="14"/>
  <c r="NR82" i="14"/>
  <c r="NS82" i="14"/>
  <c r="NT82" i="14"/>
  <c r="NU82" i="14"/>
  <c r="NV82" i="14"/>
  <c r="NW82" i="14"/>
  <c r="NX82" i="14"/>
  <c r="NY82" i="14"/>
  <c r="NZ82" i="14"/>
  <c r="OA82" i="14"/>
  <c r="OB82" i="14"/>
  <c r="OC82" i="14"/>
  <c r="OD82" i="14"/>
  <c r="OE82" i="14"/>
  <c r="OF82" i="14"/>
  <c r="OG82" i="14"/>
  <c r="OH82" i="14"/>
  <c r="OI82" i="14"/>
  <c r="OJ82" i="14"/>
  <c r="OK82" i="14"/>
  <c r="OL82" i="14"/>
  <c r="OM82" i="14"/>
  <c r="ON82" i="14"/>
  <c r="OO82" i="14"/>
  <c r="OP82" i="14"/>
  <c r="OQ82" i="14"/>
  <c r="OR82" i="14"/>
  <c r="OS82" i="14"/>
  <c r="OT82" i="14"/>
  <c r="OU82" i="14"/>
  <c r="OV82" i="14"/>
  <c r="OW82" i="14"/>
  <c r="OX82" i="14"/>
  <c r="KT83" i="14"/>
  <c r="KV83" i="14"/>
  <c r="KW83" i="14"/>
  <c r="LG83" i="14"/>
  <c r="LH83" i="14"/>
  <c r="LI83" i="14"/>
  <c r="LJ83" i="14"/>
  <c r="LK83" i="14"/>
  <c r="LL83" i="14"/>
  <c r="LM83" i="14"/>
  <c r="LN83" i="14"/>
  <c r="LO83" i="14"/>
  <c r="LP83" i="14"/>
  <c r="LQ83" i="14"/>
  <c r="LR83" i="14"/>
  <c r="LS83" i="14"/>
  <c r="LT83" i="14"/>
  <c r="LU83" i="14"/>
  <c r="LV83" i="14"/>
  <c r="LW83" i="14"/>
  <c r="LX83" i="14"/>
  <c r="LY83" i="14"/>
  <c r="LZ83" i="14"/>
  <c r="MA83" i="14"/>
  <c r="MB83" i="14"/>
  <c r="MC83" i="14"/>
  <c r="MD83" i="14"/>
  <c r="ME83" i="14"/>
  <c r="MF83" i="14"/>
  <c r="MG83" i="14"/>
  <c r="MH83" i="14"/>
  <c r="MI83" i="14"/>
  <c r="MJ83" i="14"/>
  <c r="MK83" i="14"/>
  <c r="ML83" i="14"/>
  <c r="MM83" i="14"/>
  <c r="MN83" i="14"/>
  <c r="MO83" i="14"/>
  <c r="MP83" i="14"/>
  <c r="MQ83" i="14"/>
  <c r="MR83" i="14"/>
  <c r="MS83" i="14"/>
  <c r="MT83" i="14"/>
  <c r="MU83" i="14"/>
  <c r="MV83" i="14"/>
  <c r="MW83" i="14"/>
  <c r="MX83" i="14"/>
  <c r="MY83" i="14"/>
  <c r="MZ83" i="14"/>
  <c r="NA83" i="14"/>
  <c r="NB83" i="14"/>
  <c r="NC83" i="14"/>
  <c r="ND83" i="14"/>
  <c r="NE83" i="14"/>
  <c r="NF83" i="14"/>
  <c r="NG83" i="14"/>
  <c r="NH83" i="14"/>
  <c r="NI83" i="14"/>
  <c r="NJ83" i="14"/>
  <c r="NK83" i="14"/>
  <c r="NL83" i="14"/>
  <c r="NM83" i="14"/>
  <c r="NN83" i="14"/>
  <c r="NO83" i="14"/>
  <c r="NP83" i="14"/>
  <c r="NQ83" i="14"/>
  <c r="NR83" i="14"/>
  <c r="NS83" i="14"/>
  <c r="NT83" i="14"/>
  <c r="NU83" i="14"/>
  <c r="NV83" i="14"/>
  <c r="NW83" i="14"/>
  <c r="NX83" i="14"/>
  <c r="NY83" i="14"/>
  <c r="NZ83" i="14"/>
  <c r="OA83" i="14"/>
  <c r="OB83" i="14"/>
  <c r="OC83" i="14"/>
  <c r="OD83" i="14"/>
  <c r="OE83" i="14"/>
  <c r="OF83" i="14"/>
  <c r="OG83" i="14"/>
  <c r="OH83" i="14"/>
  <c r="OI83" i="14"/>
  <c r="OJ83" i="14"/>
  <c r="OK83" i="14"/>
  <c r="OL83" i="14"/>
  <c r="OM83" i="14"/>
  <c r="ON83" i="14"/>
  <c r="OO83" i="14"/>
  <c r="OP83" i="14"/>
  <c r="OQ83" i="14"/>
  <c r="OR83" i="14"/>
  <c r="OS83" i="14"/>
  <c r="OT83" i="14"/>
  <c r="OU83" i="14"/>
  <c r="OV83" i="14"/>
  <c r="OW83" i="14"/>
  <c r="OX83" i="14"/>
  <c r="KT84" i="14"/>
  <c r="KV84" i="14"/>
  <c r="KW84" i="14"/>
  <c r="LG84" i="14"/>
  <c r="LH84" i="14"/>
  <c r="LI84" i="14"/>
  <c r="LJ84" i="14"/>
  <c r="LK84" i="14"/>
  <c r="LL84" i="14"/>
  <c r="LM84" i="14"/>
  <c r="LN84" i="14"/>
  <c r="LO84" i="14"/>
  <c r="LP84" i="14"/>
  <c r="LQ84" i="14"/>
  <c r="LR84" i="14"/>
  <c r="LS84" i="14"/>
  <c r="LT84" i="14"/>
  <c r="LU84" i="14"/>
  <c r="LV84" i="14"/>
  <c r="LW84" i="14"/>
  <c r="LX84" i="14"/>
  <c r="LY84" i="14"/>
  <c r="LZ84" i="14"/>
  <c r="MA84" i="14"/>
  <c r="MB84" i="14"/>
  <c r="MC84" i="14"/>
  <c r="MD84" i="14"/>
  <c r="ME84" i="14"/>
  <c r="MF84" i="14"/>
  <c r="MG84" i="14"/>
  <c r="MH84" i="14"/>
  <c r="MI84" i="14"/>
  <c r="MJ84" i="14"/>
  <c r="MK84" i="14"/>
  <c r="ML84" i="14"/>
  <c r="MM84" i="14"/>
  <c r="MN84" i="14"/>
  <c r="MO84" i="14"/>
  <c r="MP84" i="14"/>
  <c r="MQ84" i="14"/>
  <c r="MR84" i="14"/>
  <c r="MS84" i="14"/>
  <c r="MT84" i="14"/>
  <c r="MU84" i="14"/>
  <c r="MV84" i="14"/>
  <c r="MW84" i="14"/>
  <c r="MX84" i="14"/>
  <c r="MY84" i="14"/>
  <c r="MZ84" i="14"/>
  <c r="NA84" i="14"/>
  <c r="NB84" i="14"/>
  <c r="NC84" i="14"/>
  <c r="ND84" i="14"/>
  <c r="NE84" i="14"/>
  <c r="NF84" i="14"/>
  <c r="NG84" i="14"/>
  <c r="NH84" i="14"/>
  <c r="NI84" i="14"/>
  <c r="NJ84" i="14"/>
  <c r="NK84" i="14"/>
  <c r="NL84" i="14"/>
  <c r="NM84" i="14"/>
  <c r="NN84" i="14"/>
  <c r="NO84" i="14"/>
  <c r="NP84" i="14"/>
  <c r="NQ84" i="14"/>
  <c r="NR84" i="14"/>
  <c r="NS84" i="14"/>
  <c r="NT84" i="14"/>
  <c r="NU84" i="14"/>
  <c r="NV84" i="14"/>
  <c r="NW84" i="14"/>
  <c r="NX84" i="14"/>
  <c r="NY84" i="14"/>
  <c r="NZ84" i="14"/>
  <c r="OA84" i="14"/>
  <c r="OB84" i="14"/>
  <c r="OC84" i="14"/>
  <c r="OD84" i="14"/>
  <c r="OE84" i="14"/>
  <c r="OF84" i="14"/>
  <c r="OG84" i="14"/>
  <c r="OH84" i="14"/>
  <c r="OI84" i="14"/>
  <c r="OJ84" i="14"/>
  <c r="OK84" i="14"/>
  <c r="OL84" i="14"/>
  <c r="OM84" i="14"/>
  <c r="ON84" i="14"/>
  <c r="OO84" i="14"/>
  <c r="OP84" i="14"/>
  <c r="OQ84" i="14"/>
  <c r="OR84" i="14"/>
  <c r="OS84" i="14"/>
  <c r="OT84" i="14"/>
  <c r="OU84" i="14"/>
  <c r="OV84" i="14"/>
  <c r="OW84" i="14"/>
  <c r="OX84" i="14"/>
  <c r="KT85" i="14"/>
  <c r="KV85" i="14"/>
  <c r="KW85" i="14"/>
  <c r="LG85" i="14"/>
  <c r="LH85" i="14"/>
  <c r="LI85" i="14"/>
  <c r="LJ85" i="14"/>
  <c r="LK85" i="14"/>
  <c r="LL85" i="14"/>
  <c r="LM85" i="14"/>
  <c r="LN85" i="14"/>
  <c r="LO85" i="14"/>
  <c r="LP85" i="14"/>
  <c r="LQ85" i="14"/>
  <c r="LR85" i="14"/>
  <c r="LS85" i="14"/>
  <c r="LT85" i="14"/>
  <c r="LU85" i="14"/>
  <c r="LV85" i="14"/>
  <c r="LW85" i="14"/>
  <c r="LX85" i="14"/>
  <c r="LY85" i="14"/>
  <c r="LZ85" i="14"/>
  <c r="MA85" i="14"/>
  <c r="MB85" i="14"/>
  <c r="MC85" i="14"/>
  <c r="MD85" i="14"/>
  <c r="ME85" i="14"/>
  <c r="MF85" i="14"/>
  <c r="MG85" i="14"/>
  <c r="MH85" i="14"/>
  <c r="MI85" i="14"/>
  <c r="MJ85" i="14"/>
  <c r="MK85" i="14"/>
  <c r="ML85" i="14"/>
  <c r="MM85" i="14"/>
  <c r="MN85" i="14"/>
  <c r="MO85" i="14"/>
  <c r="MP85" i="14"/>
  <c r="MQ85" i="14"/>
  <c r="MR85" i="14"/>
  <c r="MS85" i="14"/>
  <c r="MT85" i="14"/>
  <c r="MU85" i="14"/>
  <c r="MV85" i="14"/>
  <c r="MW85" i="14"/>
  <c r="MX85" i="14"/>
  <c r="MY85" i="14"/>
  <c r="MZ85" i="14"/>
  <c r="NA85" i="14"/>
  <c r="NB85" i="14"/>
  <c r="NC85" i="14"/>
  <c r="ND85" i="14"/>
  <c r="NE85" i="14"/>
  <c r="NF85" i="14"/>
  <c r="NG85" i="14"/>
  <c r="NH85" i="14"/>
  <c r="NI85" i="14"/>
  <c r="NJ85" i="14"/>
  <c r="NK85" i="14"/>
  <c r="NL85" i="14"/>
  <c r="NM85" i="14"/>
  <c r="NN85" i="14"/>
  <c r="NO85" i="14"/>
  <c r="NP85" i="14"/>
  <c r="NQ85" i="14"/>
  <c r="NR85" i="14"/>
  <c r="NS85" i="14"/>
  <c r="NT85" i="14"/>
  <c r="NU85" i="14"/>
  <c r="NV85" i="14"/>
  <c r="NW85" i="14"/>
  <c r="NX85" i="14"/>
  <c r="NY85" i="14"/>
  <c r="NZ85" i="14"/>
  <c r="OA85" i="14"/>
  <c r="OB85" i="14"/>
  <c r="OC85" i="14"/>
  <c r="OD85" i="14"/>
  <c r="OE85" i="14"/>
  <c r="OF85" i="14"/>
  <c r="OG85" i="14"/>
  <c r="OH85" i="14"/>
  <c r="OI85" i="14"/>
  <c r="OJ85" i="14"/>
  <c r="OK85" i="14"/>
  <c r="OL85" i="14"/>
  <c r="OM85" i="14"/>
  <c r="ON85" i="14"/>
  <c r="OO85" i="14"/>
  <c r="OP85" i="14"/>
  <c r="OQ85" i="14"/>
  <c r="OR85" i="14"/>
  <c r="OS85" i="14"/>
  <c r="OT85" i="14"/>
  <c r="OU85" i="14"/>
  <c r="OV85" i="14"/>
  <c r="OW85" i="14"/>
  <c r="OX85" i="14"/>
  <c r="KT86" i="14"/>
  <c r="KV86" i="14"/>
  <c r="KW86" i="14"/>
  <c r="LG86" i="14"/>
  <c r="LH86" i="14"/>
  <c r="LI86" i="14"/>
  <c r="LJ86" i="14"/>
  <c r="LK86" i="14"/>
  <c r="LL86" i="14"/>
  <c r="LM86" i="14"/>
  <c r="LN86" i="14"/>
  <c r="LO86" i="14"/>
  <c r="LP86" i="14"/>
  <c r="LQ86" i="14"/>
  <c r="LR86" i="14"/>
  <c r="LS86" i="14"/>
  <c r="LT86" i="14"/>
  <c r="LU86" i="14"/>
  <c r="LV86" i="14"/>
  <c r="LW86" i="14"/>
  <c r="LX86" i="14"/>
  <c r="LY86" i="14"/>
  <c r="LZ86" i="14"/>
  <c r="MA86" i="14"/>
  <c r="MB86" i="14"/>
  <c r="MC86" i="14"/>
  <c r="MD86" i="14"/>
  <c r="ME86" i="14"/>
  <c r="MF86" i="14"/>
  <c r="MG86" i="14"/>
  <c r="MH86" i="14"/>
  <c r="MI86" i="14"/>
  <c r="MJ86" i="14"/>
  <c r="MK86" i="14"/>
  <c r="ML86" i="14"/>
  <c r="MM86" i="14"/>
  <c r="MN86" i="14"/>
  <c r="MO86" i="14"/>
  <c r="MP86" i="14"/>
  <c r="MQ86" i="14"/>
  <c r="MR86" i="14"/>
  <c r="MS86" i="14"/>
  <c r="MT86" i="14"/>
  <c r="MU86" i="14"/>
  <c r="MV86" i="14"/>
  <c r="MW86" i="14"/>
  <c r="MX86" i="14"/>
  <c r="MY86" i="14"/>
  <c r="MZ86" i="14"/>
  <c r="NA86" i="14"/>
  <c r="NB86" i="14"/>
  <c r="NC86" i="14"/>
  <c r="ND86" i="14"/>
  <c r="NE86" i="14"/>
  <c r="NF86" i="14"/>
  <c r="NG86" i="14"/>
  <c r="NH86" i="14"/>
  <c r="NI86" i="14"/>
  <c r="NJ86" i="14"/>
  <c r="NK86" i="14"/>
  <c r="NL86" i="14"/>
  <c r="NM86" i="14"/>
  <c r="NN86" i="14"/>
  <c r="NO86" i="14"/>
  <c r="NP86" i="14"/>
  <c r="NQ86" i="14"/>
  <c r="NR86" i="14"/>
  <c r="NS86" i="14"/>
  <c r="NT86" i="14"/>
  <c r="NU86" i="14"/>
  <c r="NV86" i="14"/>
  <c r="NW86" i="14"/>
  <c r="NX86" i="14"/>
  <c r="NY86" i="14"/>
  <c r="NZ86" i="14"/>
  <c r="OA86" i="14"/>
  <c r="OB86" i="14"/>
  <c r="OC86" i="14"/>
  <c r="OD86" i="14"/>
  <c r="OE86" i="14"/>
  <c r="OF86" i="14"/>
  <c r="OG86" i="14"/>
  <c r="OH86" i="14"/>
  <c r="OI86" i="14"/>
  <c r="OJ86" i="14"/>
  <c r="OK86" i="14"/>
  <c r="OL86" i="14"/>
  <c r="OM86" i="14"/>
  <c r="ON86" i="14"/>
  <c r="OO86" i="14"/>
  <c r="OP86" i="14"/>
  <c r="OQ86" i="14"/>
  <c r="OR86" i="14"/>
  <c r="OS86" i="14"/>
  <c r="OT86" i="14"/>
  <c r="OU86" i="14"/>
  <c r="OV86" i="14"/>
  <c r="OW86" i="14"/>
  <c r="OX86" i="14"/>
  <c r="KT87" i="14"/>
  <c r="KV87" i="14"/>
  <c r="KW87" i="14"/>
  <c r="LG87" i="14"/>
  <c r="LH87" i="14"/>
  <c r="LI87" i="14"/>
  <c r="LJ87" i="14"/>
  <c r="LK87" i="14"/>
  <c r="LL87" i="14"/>
  <c r="LM87" i="14"/>
  <c r="LN87" i="14"/>
  <c r="LO87" i="14"/>
  <c r="LP87" i="14"/>
  <c r="LQ87" i="14"/>
  <c r="LR87" i="14"/>
  <c r="LS87" i="14"/>
  <c r="LT87" i="14"/>
  <c r="LU87" i="14"/>
  <c r="LV87" i="14"/>
  <c r="LW87" i="14"/>
  <c r="LX87" i="14"/>
  <c r="LY87" i="14"/>
  <c r="LZ87" i="14"/>
  <c r="MA87" i="14"/>
  <c r="MB87" i="14"/>
  <c r="MC87" i="14"/>
  <c r="MD87" i="14"/>
  <c r="ME87" i="14"/>
  <c r="MF87" i="14"/>
  <c r="MG87" i="14"/>
  <c r="MH87" i="14"/>
  <c r="MI87" i="14"/>
  <c r="MJ87" i="14"/>
  <c r="MK87" i="14"/>
  <c r="ML87" i="14"/>
  <c r="MM87" i="14"/>
  <c r="MN87" i="14"/>
  <c r="MO87" i="14"/>
  <c r="MP87" i="14"/>
  <c r="MQ87" i="14"/>
  <c r="MR87" i="14"/>
  <c r="MS87" i="14"/>
  <c r="MT87" i="14"/>
  <c r="MU87" i="14"/>
  <c r="MV87" i="14"/>
  <c r="MW87" i="14"/>
  <c r="MX87" i="14"/>
  <c r="MY87" i="14"/>
  <c r="MZ87" i="14"/>
  <c r="NA87" i="14"/>
  <c r="NB87" i="14"/>
  <c r="NC87" i="14"/>
  <c r="ND87" i="14"/>
  <c r="NE87" i="14"/>
  <c r="NF87" i="14"/>
  <c r="NG87" i="14"/>
  <c r="NH87" i="14"/>
  <c r="NI87" i="14"/>
  <c r="NJ87" i="14"/>
  <c r="NK87" i="14"/>
  <c r="NL87" i="14"/>
  <c r="NM87" i="14"/>
  <c r="NN87" i="14"/>
  <c r="NO87" i="14"/>
  <c r="NP87" i="14"/>
  <c r="NQ87" i="14"/>
  <c r="NR87" i="14"/>
  <c r="NS87" i="14"/>
  <c r="NT87" i="14"/>
  <c r="NU87" i="14"/>
  <c r="NV87" i="14"/>
  <c r="NW87" i="14"/>
  <c r="NX87" i="14"/>
  <c r="NY87" i="14"/>
  <c r="NZ87" i="14"/>
  <c r="OA87" i="14"/>
  <c r="OB87" i="14"/>
  <c r="OC87" i="14"/>
  <c r="OD87" i="14"/>
  <c r="OE87" i="14"/>
  <c r="OF87" i="14"/>
  <c r="OG87" i="14"/>
  <c r="OH87" i="14"/>
  <c r="OI87" i="14"/>
  <c r="OJ87" i="14"/>
  <c r="OK87" i="14"/>
  <c r="OL87" i="14"/>
  <c r="OM87" i="14"/>
  <c r="ON87" i="14"/>
  <c r="OO87" i="14"/>
  <c r="OP87" i="14"/>
  <c r="OQ87" i="14"/>
  <c r="OR87" i="14"/>
  <c r="OS87" i="14"/>
  <c r="OT87" i="14"/>
  <c r="OU87" i="14"/>
  <c r="OV87" i="14"/>
  <c r="OW87" i="14"/>
  <c r="OX87" i="14"/>
  <c r="KT88" i="14"/>
  <c r="KV88" i="14"/>
  <c r="KW88" i="14"/>
  <c r="LG88" i="14"/>
  <c r="LH88" i="14"/>
  <c r="LI88" i="14"/>
  <c r="LJ88" i="14"/>
  <c r="LK88" i="14"/>
  <c r="LL88" i="14"/>
  <c r="LM88" i="14"/>
  <c r="LN88" i="14"/>
  <c r="LO88" i="14"/>
  <c r="LP88" i="14"/>
  <c r="LQ88" i="14"/>
  <c r="LR88" i="14"/>
  <c r="LS88" i="14"/>
  <c r="LT88" i="14"/>
  <c r="LU88" i="14"/>
  <c r="LV88" i="14"/>
  <c r="LW88" i="14"/>
  <c r="LX88" i="14"/>
  <c r="LY88" i="14"/>
  <c r="LZ88" i="14"/>
  <c r="MA88" i="14"/>
  <c r="MB88" i="14"/>
  <c r="MC88" i="14"/>
  <c r="MD88" i="14"/>
  <c r="ME88" i="14"/>
  <c r="MF88" i="14"/>
  <c r="MG88" i="14"/>
  <c r="MH88" i="14"/>
  <c r="MI88" i="14"/>
  <c r="MJ88" i="14"/>
  <c r="MK88" i="14"/>
  <c r="ML88" i="14"/>
  <c r="MM88" i="14"/>
  <c r="MN88" i="14"/>
  <c r="MO88" i="14"/>
  <c r="MP88" i="14"/>
  <c r="MQ88" i="14"/>
  <c r="MR88" i="14"/>
  <c r="MS88" i="14"/>
  <c r="MT88" i="14"/>
  <c r="MU88" i="14"/>
  <c r="MV88" i="14"/>
  <c r="MW88" i="14"/>
  <c r="MX88" i="14"/>
  <c r="MY88" i="14"/>
  <c r="MZ88" i="14"/>
  <c r="NA88" i="14"/>
  <c r="NB88" i="14"/>
  <c r="NC88" i="14"/>
  <c r="ND88" i="14"/>
  <c r="NE88" i="14"/>
  <c r="NF88" i="14"/>
  <c r="NG88" i="14"/>
  <c r="NH88" i="14"/>
  <c r="NI88" i="14"/>
  <c r="NJ88" i="14"/>
  <c r="NK88" i="14"/>
  <c r="NL88" i="14"/>
  <c r="NM88" i="14"/>
  <c r="NN88" i="14"/>
  <c r="NO88" i="14"/>
  <c r="NP88" i="14"/>
  <c r="NQ88" i="14"/>
  <c r="NR88" i="14"/>
  <c r="NS88" i="14"/>
  <c r="NT88" i="14"/>
  <c r="NU88" i="14"/>
  <c r="NV88" i="14"/>
  <c r="NW88" i="14"/>
  <c r="NX88" i="14"/>
  <c r="NY88" i="14"/>
  <c r="NZ88" i="14"/>
  <c r="OA88" i="14"/>
  <c r="OB88" i="14"/>
  <c r="OC88" i="14"/>
  <c r="OD88" i="14"/>
  <c r="OE88" i="14"/>
  <c r="OF88" i="14"/>
  <c r="OG88" i="14"/>
  <c r="OH88" i="14"/>
  <c r="OI88" i="14"/>
  <c r="OJ88" i="14"/>
  <c r="OK88" i="14"/>
  <c r="OL88" i="14"/>
  <c r="OM88" i="14"/>
  <c r="ON88" i="14"/>
  <c r="OO88" i="14"/>
  <c r="OP88" i="14"/>
  <c r="OQ88" i="14"/>
  <c r="OR88" i="14"/>
  <c r="OS88" i="14"/>
  <c r="OT88" i="14"/>
  <c r="OU88" i="14"/>
  <c r="OV88" i="14"/>
  <c r="OW88" i="14"/>
  <c r="OX88" i="14"/>
  <c r="KT89" i="14"/>
  <c r="KV89" i="14"/>
  <c r="KW89" i="14"/>
  <c r="LG89" i="14"/>
  <c r="LH89" i="14"/>
  <c r="LI89" i="14"/>
  <c r="LJ89" i="14"/>
  <c r="LK89" i="14"/>
  <c r="LL89" i="14"/>
  <c r="LM89" i="14"/>
  <c r="LN89" i="14"/>
  <c r="LO89" i="14"/>
  <c r="LP89" i="14"/>
  <c r="LQ89" i="14"/>
  <c r="LR89" i="14"/>
  <c r="LS89" i="14"/>
  <c r="LT89" i="14"/>
  <c r="LU89" i="14"/>
  <c r="LV89" i="14"/>
  <c r="LW89" i="14"/>
  <c r="LX89" i="14"/>
  <c r="LY89" i="14"/>
  <c r="LZ89" i="14"/>
  <c r="MA89" i="14"/>
  <c r="MB89" i="14"/>
  <c r="MC89" i="14"/>
  <c r="MD89" i="14"/>
  <c r="ME89" i="14"/>
  <c r="MF89" i="14"/>
  <c r="MG89" i="14"/>
  <c r="MH89" i="14"/>
  <c r="MI89" i="14"/>
  <c r="MJ89" i="14"/>
  <c r="MK89" i="14"/>
  <c r="ML89" i="14"/>
  <c r="MM89" i="14"/>
  <c r="MN89" i="14"/>
  <c r="MO89" i="14"/>
  <c r="MP89" i="14"/>
  <c r="MQ89" i="14"/>
  <c r="MR89" i="14"/>
  <c r="MS89" i="14"/>
  <c r="MT89" i="14"/>
  <c r="MU89" i="14"/>
  <c r="MV89" i="14"/>
  <c r="MW89" i="14"/>
  <c r="MX89" i="14"/>
  <c r="MY89" i="14"/>
  <c r="MZ89" i="14"/>
  <c r="NA89" i="14"/>
  <c r="NB89" i="14"/>
  <c r="NC89" i="14"/>
  <c r="ND89" i="14"/>
  <c r="NE89" i="14"/>
  <c r="NF89" i="14"/>
  <c r="NG89" i="14"/>
  <c r="NH89" i="14"/>
  <c r="NI89" i="14"/>
  <c r="NJ89" i="14"/>
  <c r="NK89" i="14"/>
  <c r="NL89" i="14"/>
  <c r="NM89" i="14"/>
  <c r="NN89" i="14"/>
  <c r="NO89" i="14"/>
  <c r="NP89" i="14"/>
  <c r="NQ89" i="14"/>
  <c r="NR89" i="14"/>
  <c r="NS89" i="14"/>
  <c r="NT89" i="14"/>
  <c r="NU89" i="14"/>
  <c r="NV89" i="14"/>
  <c r="NW89" i="14"/>
  <c r="NX89" i="14"/>
  <c r="NY89" i="14"/>
  <c r="NZ89" i="14"/>
  <c r="OA89" i="14"/>
  <c r="OB89" i="14"/>
  <c r="OC89" i="14"/>
  <c r="OD89" i="14"/>
  <c r="OE89" i="14"/>
  <c r="OF89" i="14"/>
  <c r="OG89" i="14"/>
  <c r="OH89" i="14"/>
  <c r="OI89" i="14"/>
  <c r="OJ89" i="14"/>
  <c r="OK89" i="14"/>
  <c r="OL89" i="14"/>
  <c r="OM89" i="14"/>
  <c r="ON89" i="14"/>
  <c r="OO89" i="14"/>
  <c r="OP89" i="14"/>
  <c r="OQ89" i="14"/>
  <c r="OR89" i="14"/>
  <c r="OS89" i="14"/>
  <c r="OT89" i="14"/>
  <c r="OU89" i="14"/>
  <c r="OV89" i="14"/>
  <c r="OW89" i="14"/>
  <c r="OX89" i="14"/>
  <c r="KT90" i="14"/>
  <c r="KV90" i="14"/>
  <c r="KW90" i="14"/>
  <c r="LG90" i="14"/>
  <c r="LH90" i="14"/>
  <c r="LI90" i="14"/>
  <c r="LJ90" i="14"/>
  <c r="LK90" i="14"/>
  <c r="LL90" i="14"/>
  <c r="LM90" i="14"/>
  <c r="LN90" i="14"/>
  <c r="LO90" i="14"/>
  <c r="LP90" i="14"/>
  <c r="LQ90" i="14"/>
  <c r="LR90" i="14"/>
  <c r="LS90" i="14"/>
  <c r="LT90" i="14"/>
  <c r="LU90" i="14"/>
  <c r="LV90" i="14"/>
  <c r="LW90" i="14"/>
  <c r="LX90" i="14"/>
  <c r="LY90" i="14"/>
  <c r="LZ90" i="14"/>
  <c r="MA90" i="14"/>
  <c r="MB90" i="14"/>
  <c r="MC90" i="14"/>
  <c r="MD90" i="14"/>
  <c r="ME90" i="14"/>
  <c r="MF90" i="14"/>
  <c r="MG90" i="14"/>
  <c r="MH90" i="14"/>
  <c r="MI90" i="14"/>
  <c r="MJ90" i="14"/>
  <c r="MK90" i="14"/>
  <c r="ML90" i="14"/>
  <c r="MM90" i="14"/>
  <c r="MN90" i="14"/>
  <c r="MO90" i="14"/>
  <c r="MP90" i="14"/>
  <c r="MQ90" i="14"/>
  <c r="MR90" i="14"/>
  <c r="MS90" i="14"/>
  <c r="MT90" i="14"/>
  <c r="MU90" i="14"/>
  <c r="MV90" i="14"/>
  <c r="MW90" i="14"/>
  <c r="MX90" i="14"/>
  <c r="MY90" i="14"/>
  <c r="MZ90" i="14"/>
  <c r="NA90" i="14"/>
  <c r="NB90" i="14"/>
  <c r="NC90" i="14"/>
  <c r="ND90" i="14"/>
  <c r="NE90" i="14"/>
  <c r="NF90" i="14"/>
  <c r="NG90" i="14"/>
  <c r="NH90" i="14"/>
  <c r="NI90" i="14"/>
  <c r="NJ90" i="14"/>
  <c r="NK90" i="14"/>
  <c r="NL90" i="14"/>
  <c r="NM90" i="14"/>
  <c r="NN90" i="14"/>
  <c r="NO90" i="14"/>
  <c r="NP90" i="14"/>
  <c r="NQ90" i="14"/>
  <c r="NR90" i="14"/>
  <c r="NS90" i="14"/>
  <c r="NT90" i="14"/>
  <c r="NU90" i="14"/>
  <c r="NV90" i="14"/>
  <c r="NW90" i="14"/>
  <c r="NX90" i="14"/>
  <c r="NY90" i="14"/>
  <c r="NZ90" i="14"/>
  <c r="OA90" i="14"/>
  <c r="OB90" i="14"/>
  <c r="OC90" i="14"/>
  <c r="OD90" i="14"/>
  <c r="OE90" i="14"/>
  <c r="OF90" i="14"/>
  <c r="OG90" i="14"/>
  <c r="OH90" i="14"/>
  <c r="OI90" i="14"/>
  <c r="OJ90" i="14"/>
  <c r="OK90" i="14"/>
  <c r="OL90" i="14"/>
  <c r="OM90" i="14"/>
  <c r="ON90" i="14"/>
  <c r="OO90" i="14"/>
  <c r="OP90" i="14"/>
  <c r="OQ90" i="14"/>
  <c r="OR90" i="14"/>
  <c r="OS90" i="14"/>
  <c r="OT90" i="14"/>
  <c r="OU90" i="14"/>
  <c r="OV90" i="14"/>
  <c r="OW90" i="14"/>
  <c r="OX90" i="14"/>
  <c r="KT91" i="14"/>
  <c r="KV91" i="14"/>
  <c r="KW91" i="14"/>
  <c r="LG91" i="14"/>
  <c r="LH91" i="14"/>
  <c r="LI91" i="14"/>
  <c r="LJ91" i="14"/>
  <c r="LK91" i="14"/>
  <c r="LL91" i="14"/>
  <c r="LM91" i="14"/>
  <c r="LN91" i="14"/>
  <c r="LO91" i="14"/>
  <c r="LP91" i="14"/>
  <c r="LQ91" i="14"/>
  <c r="LR91" i="14"/>
  <c r="LS91" i="14"/>
  <c r="LT91" i="14"/>
  <c r="LU91" i="14"/>
  <c r="LV91" i="14"/>
  <c r="LW91" i="14"/>
  <c r="LX91" i="14"/>
  <c r="LY91" i="14"/>
  <c r="LZ91" i="14"/>
  <c r="MA91" i="14"/>
  <c r="MB91" i="14"/>
  <c r="MC91" i="14"/>
  <c r="MD91" i="14"/>
  <c r="ME91" i="14"/>
  <c r="MF91" i="14"/>
  <c r="MG91" i="14"/>
  <c r="MH91" i="14"/>
  <c r="MI91" i="14"/>
  <c r="MJ91" i="14"/>
  <c r="MK91" i="14"/>
  <c r="ML91" i="14"/>
  <c r="MM91" i="14"/>
  <c r="MN91" i="14"/>
  <c r="MO91" i="14"/>
  <c r="MP91" i="14"/>
  <c r="MQ91" i="14"/>
  <c r="MR91" i="14"/>
  <c r="MS91" i="14"/>
  <c r="MT91" i="14"/>
  <c r="MU91" i="14"/>
  <c r="MV91" i="14"/>
  <c r="MW91" i="14"/>
  <c r="MX91" i="14"/>
  <c r="MY91" i="14"/>
  <c r="MZ91" i="14"/>
  <c r="NA91" i="14"/>
  <c r="NB91" i="14"/>
  <c r="NC91" i="14"/>
  <c r="ND91" i="14"/>
  <c r="NE91" i="14"/>
  <c r="NF91" i="14"/>
  <c r="NG91" i="14"/>
  <c r="NH91" i="14"/>
  <c r="NI91" i="14"/>
  <c r="NJ91" i="14"/>
  <c r="NK91" i="14"/>
  <c r="NL91" i="14"/>
  <c r="NM91" i="14"/>
  <c r="NN91" i="14"/>
  <c r="NO91" i="14"/>
  <c r="NP91" i="14"/>
  <c r="NQ91" i="14"/>
  <c r="NR91" i="14"/>
  <c r="NS91" i="14"/>
  <c r="NT91" i="14"/>
  <c r="NU91" i="14"/>
  <c r="NV91" i="14"/>
  <c r="NW91" i="14"/>
  <c r="NX91" i="14"/>
  <c r="NY91" i="14"/>
  <c r="NZ91" i="14"/>
  <c r="OA91" i="14"/>
  <c r="OB91" i="14"/>
  <c r="OC91" i="14"/>
  <c r="OD91" i="14"/>
  <c r="OE91" i="14"/>
  <c r="OF91" i="14"/>
  <c r="OG91" i="14"/>
  <c r="OH91" i="14"/>
  <c r="OI91" i="14"/>
  <c r="OJ91" i="14"/>
  <c r="OK91" i="14"/>
  <c r="OL91" i="14"/>
  <c r="OM91" i="14"/>
  <c r="ON91" i="14"/>
  <c r="OO91" i="14"/>
  <c r="OP91" i="14"/>
  <c r="OQ91" i="14"/>
  <c r="OR91" i="14"/>
  <c r="OS91" i="14"/>
  <c r="OT91" i="14"/>
  <c r="OU91" i="14"/>
  <c r="OV91" i="14"/>
  <c r="OW91" i="14"/>
  <c r="OX91" i="14"/>
  <c r="KT92" i="14"/>
  <c r="KV92" i="14"/>
  <c r="KW92" i="14"/>
  <c r="LG92" i="14"/>
  <c r="LH92" i="14"/>
  <c r="LI92" i="14"/>
  <c r="LJ92" i="14"/>
  <c r="LK92" i="14"/>
  <c r="LL92" i="14"/>
  <c r="LM92" i="14"/>
  <c r="LN92" i="14"/>
  <c r="LO92" i="14"/>
  <c r="LP92" i="14"/>
  <c r="LQ92" i="14"/>
  <c r="LR92" i="14"/>
  <c r="LS92" i="14"/>
  <c r="LT92" i="14"/>
  <c r="LU92" i="14"/>
  <c r="LV92" i="14"/>
  <c r="LW92" i="14"/>
  <c r="LX92" i="14"/>
  <c r="LY92" i="14"/>
  <c r="LZ92" i="14"/>
  <c r="MA92" i="14"/>
  <c r="MB92" i="14"/>
  <c r="MC92" i="14"/>
  <c r="MD92" i="14"/>
  <c r="ME92" i="14"/>
  <c r="MF92" i="14"/>
  <c r="MG92" i="14"/>
  <c r="MH92" i="14"/>
  <c r="MI92" i="14"/>
  <c r="MJ92" i="14"/>
  <c r="MK92" i="14"/>
  <c r="ML92" i="14"/>
  <c r="MM92" i="14"/>
  <c r="MN92" i="14"/>
  <c r="MO92" i="14"/>
  <c r="MP92" i="14"/>
  <c r="MQ92" i="14"/>
  <c r="MR92" i="14"/>
  <c r="MS92" i="14"/>
  <c r="MT92" i="14"/>
  <c r="MU92" i="14"/>
  <c r="MV92" i="14"/>
  <c r="MW92" i="14"/>
  <c r="MX92" i="14"/>
  <c r="MY92" i="14"/>
  <c r="MZ92" i="14"/>
  <c r="NA92" i="14"/>
  <c r="NB92" i="14"/>
  <c r="NC92" i="14"/>
  <c r="ND92" i="14"/>
  <c r="NE92" i="14"/>
  <c r="NF92" i="14"/>
  <c r="NG92" i="14"/>
  <c r="NH92" i="14"/>
  <c r="NI92" i="14"/>
  <c r="NJ92" i="14"/>
  <c r="NK92" i="14"/>
  <c r="NL92" i="14"/>
  <c r="NM92" i="14"/>
  <c r="NN92" i="14"/>
  <c r="NO92" i="14"/>
  <c r="NP92" i="14"/>
  <c r="NQ92" i="14"/>
  <c r="NR92" i="14"/>
  <c r="NS92" i="14"/>
  <c r="NT92" i="14"/>
  <c r="NU92" i="14"/>
  <c r="NV92" i="14"/>
  <c r="NW92" i="14"/>
  <c r="NX92" i="14"/>
  <c r="NY92" i="14"/>
  <c r="NZ92" i="14"/>
  <c r="OA92" i="14"/>
  <c r="OB92" i="14"/>
  <c r="OC92" i="14"/>
  <c r="OD92" i="14"/>
  <c r="OE92" i="14"/>
  <c r="OF92" i="14"/>
  <c r="OG92" i="14"/>
  <c r="OH92" i="14"/>
  <c r="OI92" i="14"/>
  <c r="OJ92" i="14"/>
  <c r="OK92" i="14"/>
  <c r="OL92" i="14"/>
  <c r="OM92" i="14"/>
  <c r="ON92" i="14"/>
  <c r="OO92" i="14"/>
  <c r="OP92" i="14"/>
  <c r="OQ92" i="14"/>
  <c r="OR92" i="14"/>
  <c r="OS92" i="14"/>
  <c r="OT92" i="14"/>
  <c r="OU92" i="14"/>
  <c r="OV92" i="14"/>
  <c r="OW92" i="14"/>
  <c r="OX92" i="14"/>
  <c r="KT93" i="14"/>
  <c r="KV93" i="14"/>
  <c r="KW93" i="14"/>
  <c r="LG93" i="14"/>
  <c r="LH93" i="14"/>
  <c r="LI93" i="14"/>
  <c r="LJ93" i="14"/>
  <c r="LK93" i="14"/>
  <c r="LL93" i="14"/>
  <c r="LM93" i="14"/>
  <c r="LN93" i="14"/>
  <c r="LO93" i="14"/>
  <c r="LP93" i="14"/>
  <c r="LQ93" i="14"/>
  <c r="LR93" i="14"/>
  <c r="LS93" i="14"/>
  <c r="LT93" i="14"/>
  <c r="LU93" i="14"/>
  <c r="LV93" i="14"/>
  <c r="LW93" i="14"/>
  <c r="LX93" i="14"/>
  <c r="LY93" i="14"/>
  <c r="LZ93" i="14"/>
  <c r="MA93" i="14"/>
  <c r="MB93" i="14"/>
  <c r="MC93" i="14"/>
  <c r="MD93" i="14"/>
  <c r="ME93" i="14"/>
  <c r="MF93" i="14"/>
  <c r="MG93" i="14"/>
  <c r="MH93" i="14"/>
  <c r="MI93" i="14"/>
  <c r="MJ93" i="14"/>
  <c r="MK93" i="14"/>
  <c r="ML93" i="14"/>
  <c r="MM93" i="14"/>
  <c r="MN93" i="14"/>
  <c r="MO93" i="14"/>
  <c r="MP93" i="14"/>
  <c r="MQ93" i="14"/>
  <c r="MR93" i="14"/>
  <c r="MS93" i="14"/>
  <c r="MT93" i="14"/>
  <c r="MU93" i="14"/>
  <c r="MV93" i="14"/>
  <c r="MW93" i="14"/>
  <c r="MX93" i="14"/>
  <c r="MY93" i="14"/>
  <c r="MZ93" i="14"/>
  <c r="NA93" i="14"/>
  <c r="NB93" i="14"/>
  <c r="NC93" i="14"/>
  <c r="ND93" i="14"/>
  <c r="NE93" i="14"/>
  <c r="NF93" i="14"/>
  <c r="NG93" i="14"/>
  <c r="NH93" i="14"/>
  <c r="NI93" i="14"/>
  <c r="NJ93" i="14"/>
  <c r="NK93" i="14"/>
  <c r="NL93" i="14"/>
  <c r="NM93" i="14"/>
  <c r="NN93" i="14"/>
  <c r="NO93" i="14"/>
  <c r="NP93" i="14"/>
  <c r="NQ93" i="14"/>
  <c r="NR93" i="14"/>
  <c r="NS93" i="14"/>
  <c r="NT93" i="14"/>
  <c r="NU93" i="14"/>
  <c r="NV93" i="14"/>
  <c r="NW93" i="14"/>
  <c r="NX93" i="14"/>
  <c r="NY93" i="14"/>
  <c r="NZ93" i="14"/>
  <c r="OA93" i="14"/>
  <c r="OB93" i="14"/>
  <c r="OC93" i="14"/>
  <c r="OD93" i="14"/>
  <c r="OE93" i="14"/>
  <c r="OF93" i="14"/>
  <c r="OG93" i="14"/>
  <c r="OH93" i="14"/>
  <c r="OI93" i="14"/>
  <c r="OJ93" i="14"/>
  <c r="OK93" i="14"/>
  <c r="OL93" i="14"/>
  <c r="OM93" i="14"/>
  <c r="ON93" i="14"/>
  <c r="OO93" i="14"/>
  <c r="OP93" i="14"/>
  <c r="OQ93" i="14"/>
  <c r="OR93" i="14"/>
  <c r="OS93" i="14"/>
  <c r="OT93" i="14"/>
  <c r="OU93" i="14"/>
  <c r="OV93" i="14"/>
  <c r="OW93" i="14"/>
  <c r="OX93" i="14"/>
  <c r="KT94" i="14"/>
  <c r="KV94" i="14"/>
  <c r="KW94" i="14"/>
  <c r="LG94" i="14"/>
  <c r="LH94" i="14"/>
  <c r="LI94" i="14"/>
  <c r="LJ94" i="14"/>
  <c r="LK94" i="14"/>
  <c r="LL94" i="14"/>
  <c r="LM94" i="14"/>
  <c r="LN94" i="14"/>
  <c r="LO94" i="14"/>
  <c r="LP94" i="14"/>
  <c r="LQ94" i="14"/>
  <c r="LR94" i="14"/>
  <c r="LS94" i="14"/>
  <c r="LT94" i="14"/>
  <c r="LU94" i="14"/>
  <c r="LV94" i="14"/>
  <c r="LW94" i="14"/>
  <c r="LX94" i="14"/>
  <c r="LY94" i="14"/>
  <c r="LZ94" i="14"/>
  <c r="MA94" i="14"/>
  <c r="MB94" i="14"/>
  <c r="MC94" i="14"/>
  <c r="MD94" i="14"/>
  <c r="ME94" i="14"/>
  <c r="MF94" i="14"/>
  <c r="MG94" i="14"/>
  <c r="MH94" i="14"/>
  <c r="MI94" i="14"/>
  <c r="MJ94" i="14"/>
  <c r="MK94" i="14"/>
  <c r="ML94" i="14"/>
  <c r="MM94" i="14"/>
  <c r="MN94" i="14"/>
  <c r="MO94" i="14"/>
  <c r="MP94" i="14"/>
  <c r="MQ94" i="14"/>
  <c r="MR94" i="14"/>
  <c r="MS94" i="14"/>
  <c r="MT94" i="14"/>
  <c r="MU94" i="14"/>
  <c r="MV94" i="14"/>
  <c r="MW94" i="14"/>
  <c r="MX94" i="14"/>
  <c r="MY94" i="14"/>
  <c r="MZ94" i="14"/>
  <c r="NA94" i="14"/>
  <c r="NB94" i="14"/>
  <c r="NC94" i="14"/>
  <c r="ND94" i="14"/>
  <c r="NE94" i="14"/>
  <c r="NF94" i="14"/>
  <c r="NG94" i="14"/>
  <c r="NH94" i="14"/>
  <c r="NI94" i="14"/>
  <c r="NJ94" i="14"/>
  <c r="NK94" i="14"/>
  <c r="NL94" i="14"/>
  <c r="NM94" i="14"/>
  <c r="NN94" i="14"/>
  <c r="NO94" i="14"/>
  <c r="NP94" i="14"/>
  <c r="NQ94" i="14"/>
  <c r="NR94" i="14"/>
  <c r="NS94" i="14"/>
  <c r="NT94" i="14"/>
  <c r="NU94" i="14"/>
  <c r="NV94" i="14"/>
  <c r="NW94" i="14"/>
  <c r="NX94" i="14"/>
  <c r="NY94" i="14"/>
  <c r="NZ94" i="14"/>
  <c r="OA94" i="14"/>
  <c r="OB94" i="14"/>
  <c r="OC94" i="14"/>
  <c r="OD94" i="14"/>
  <c r="OE94" i="14"/>
  <c r="OF94" i="14"/>
  <c r="OG94" i="14"/>
  <c r="OH94" i="14"/>
  <c r="OI94" i="14"/>
  <c r="OJ94" i="14"/>
  <c r="OK94" i="14"/>
  <c r="OL94" i="14"/>
  <c r="OM94" i="14"/>
  <c r="ON94" i="14"/>
  <c r="OO94" i="14"/>
  <c r="OP94" i="14"/>
  <c r="OQ94" i="14"/>
  <c r="OR94" i="14"/>
  <c r="OS94" i="14"/>
  <c r="OT94" i="14"/>
  <c r="OU94" i="14"/>
  <c r="OV94" i="14"/>
  <c r="OW94" i="14"/>
  <c r="OX94" i="14"/>
  <c r="KT95" i="14"/>
  <c r="KV95" i="14"/>
  <c r="KW95" i="14"/>
  <c r="LG95" i="14"/>
  <c r="LH95" i="14"/>
  <c r="LI95" i="14"/>
  <c r="LJ95" i="14"/>
  <c r="LK95" i="14"/>
  <c r="LL95" i="14"/>
  <c r="LM95" i="14"/>
  <c r="LN95" i="14"/>
  <c r="LO95" i="14"/>
  <c r="LP95" i="14"/>
  <c r="LQ95" i="14"/>
  <c r="LR95" i="14"/>
  <c r="LS95" i="14"/>
  <c r="LT95" i="14"/>
  <c r="LU95" i="14"/>
  <c r="LV95" i="14"/>
  <c r="LW95" i="14"/>
  <c r="LX95" i="14"/>
  <c r="LY95" i="14"/>
  <c r="LZ95" i="14"/>
  <c r="MA95" i="14"/>
  <c r="MB95" i="14"/>
  <c r="MC95" i="14"/>
  <c r="MD95" i="14"/>
  <c r="ME95" i="14"/>
  <c r="MF95" i="14"/>
  <c r="MG95" i="14"/>
  <c r="MH95" i="14"/>
  <c r="MI95" i="14"/>
  <c r="MJ95" i="14"/>
  <c r="MK95" i="14"/>
  <c r="ML95" i="14"/>
  <c r="MM95" i="14"/>
  <c r="MN95" i="14"/>
  <c r="MO95" i="14"/>
  <c r="MP95" i="14"/>
  <c r="MQ95" i="14"/>
  <c r="MR95" i="14"/>
  <c r="MS95" i="14"/>
  <c r="MT95" i="14"/>
  <c r="MU95" i="14"/>
  <c r="MV95" i="14"/>
  <c r="MW95" i="14"/>
  <c r="MX95" i="14"/>
  <c r="MY95" i="14"/>
  <c r="MZ95" i="14"/>
  <c r="NA95" i="14"/>
  <c r="NB95" i="14"/>
  <c r="NC95" i="14"/>
  <c r="ND95" i="14"/>
  <c r="NE95" i="14"/>
  <c r="NF95" i="14"/>
  <c r="NG95" i="14"/>
  <c r="NH95" i="14"/>
  <c r="NI95" i="14"/>
  <c r="NJ95" i="14"/>
  <c r="NK95" i="14"/>
  <c r="NL95" i="14"/>
  <c r="NM95" i="14"/>
  <c r="NN95" i="14"/>
  <c r="NO95" i="14"/>
  <c r="NP95" i="14"/>
  <c r="NQ95" i="14"/>
  <c r="NR95" i="14"/>
  <c r="NS95" i="14"/>
  <c r="NT95" i="14"/>
  <c r="NU95" i="14"/>
  <c r="NV95" i="14"/>
  <c r="NW95" i="14"/>
  <c r="NX95" i="14"/>
  <c r="NY95" i="14"/>
  <c r="NZ95" i="14"/>
  <c r="OA95" i="14"/>
  <c r="OB95" i="14"/>
  <c r="OC95" i="14"/>
  <c r="OD95" i="14"/>
  <c r="OE95" i="14"/>
  <c r="OF95" i="14"/>
  <c r="OG95" i="14"/>
  <c r="OH95" i="14"/>
  <c r="OI95" i="14"/>
  <c r="OJ95" i="14"/>
  <c r="OK95" i="14"/>
  <c r="OL95" i="14"/>
  <c r="OM95" i="14"/>
  <c r="ON95" i="14"/>
  <c r="OO95" i="14"/>
  <c r="OP95" i="14"/>
  <c r="OQ95" i="14"/>
  <c r="OR95" i="14"/>
  <c r="OS95" i="14"/>
  <c r="OT95" i="14"/>
  <c r="OU95" i="14"/>
  <c r="OV95" i="14"/>
  <c r="OW95" i="14"/>
  <c r="OX95" i="14"/>
  <c r="KT96" i="14"/>
  <c r="KV96" i="14"/>
  <c r="KW96" i="14"/>
  <c r="LG96" i="14"/>
  <c r="LH96" i="14"/>
  <c r="LI96" i="14"/>
  <c r="LJ96" i="14"/>
  <c r="LK96" i="14"/>
  <c r="LL96" i="14"/>
  <c r="LM96" i="14"/>
  <c r="LN96" i="14"/>
  <c r="LO96" i="14"/>
  <c r="LP96" i="14"/>
  <c r="LQ96" i="14"/>
  <c r="LR96" i="14"/>
  <c r="LS96" i="14"/>
  <c r="LT96" i="14"/>
  <c r="LU96" i="14"/>
  <c r="LV96" i="14"/>
  <c r="LW96" i="14"/>
  <c r="LX96" i="14"/>
  <c r="LY96" i="14"/>
  <c r="LZ96" i="14"/>
  <c r="MA96" i="14"/>
  <c r="MB96" i="14"/>
  <c r="MC96" i="14"/>
  <c r="MD96" i="14"/>
  <c r="ME96" i="14"/>
  <c r="MF96" i="14"/>
  <c r="MG96" i="14"/>
  <c r="MH96" i="14"/>
  <c r="MI96" i="14"/>
  <c r="MJ96" i="14"/>
  <c r="MK96" i="14"/>
  <c r="ML96" i="14"/>
  <c r="MM96" i="14"/>
  <c r="MN96" i="14"/>
  <c r="MO96" i="14"/>
  <c r="MP96" i="14"/>
  <c r="MQ96" i="14"/>
  <c r="MR96" i="14"/>
  <c r="MS96" i="14"/>
  <c r="MT96" i="14"/>
  <c r="MU96" i="14"/>
  <c r="MV96" i="14"/>
  <c r="MW96" i="14"/>
  <c r="MX96" i="14"/>
  <c r="MY96" i="14"/>
  <c r="MZ96" i="14"/>
  <c r="NA96" i="14"/>
  <c r="NB96" i="14"/>
  <c r="NC96" i="14"/>
  <c r="ND96" i="14"/>
  <c r="NE96" i="14"/>
  <c r="NF96" i="14"/>
  <c r="NG96" i="14"/>
  <c r="NH96" i="14"/>
  <c r="NI96" i="14"/>
  <c r="NJ96" i="14"/>
  <c r="NK96" i="14"/>
  <c r="NL96" i="14"/>
  <c r="NM96" i="14"/>
  <c r="NN96" i="14"/>
  <c r="NO96" i="14"/>
  <c r="NP96" i="14"/>
  <c r="NQ96" i="14"/>
  <c r="NR96" i="14"/>
  <c r="NS96" i="14"/>
  <c r="NT96" i="14"/>
  <c r="NU96" i="14"/>
  <c r="NV96" i="14"/>
  <c r="NW96" i="14"/>
  <c r="NX96" i="14"/>
  <c r="NY96" i="14"/>
  <c r="NZ96" i="14"/>
  <c r="OA96" i="14"/>
  <c r="OB96" i="14"/>
  <c r="OC96" i="14"/>
  <c r="OD96" i="14"/>
  <c r="OE96" i="14"/>
  <c r="OF96" i="14"/>
  <c r="OG96" i="14"/>
  <c r="OH96" i="14"/>
  <c r="OI96" i="14"/>
  <c r="OJ96" i="14"/>
  <c r="OK96" i="14"/>
  <c r="OL96" i="14"/>
  <c r="OM96" i="14"/>
  <c r="ON96" i="14"/>
  <c r="OO96" i="14"/>
  <c r="OP96" i="14"/>
  <c r="OQ96" i="14"/>
  <c r="OR96" i="14"/>
  <c r="OS96" i="14"/>
  <c r="OT96" i="14"/>
  <c r="OU96" i="14"/>
  <c r="OV96" i="14"/>
  <c r="OW96" i="14"/>
  <c r="OX96" i="14"/>
  <c r="KT97" i="14"/>
  <c r="KV97" i="14"/>
  <c r="KW97" i="14"/>
  <c r="LG97" i="14"/>
  <c r="LH97" i="14"/>
  <c r="LI97" i="14"/>
  <c r="LJ97" i="14"/>
  <c r="LK97" i="14"/>
  <c r="LL97" i="14"/>
  <c r="LM97" i="14"/>
  <c r="LN97" i="14"/>
  <c r="LO97" i="14"/>
  <c r="LP97" i="14"/>
  <c r="LQ97" i="14"/>
  <c r="LR97" i="14"/>
  <c r="LS97" i="14"/>
  <c r="LT97" i="14"/>
  <c r="LU97" i="14"/>
  <c r="LV97" i="14"/>
  <c r="LW97" i="14"/>
  <c r="LX97" i="14"/>
  <c r="LY97" i="14"/>
  <c r="LZ97" i="14"/>
  <c r="MA97" i="14"/>
  <c r="MB97" i="14"/>
  <c r="MC97" i="14"/>
  <c r="MD97" i="14"/>
  <c r="ME97" i="14"/>
  <c r="MF97" i="14"/>
  <c r="MG97" i="14"/>
  <c r="MH97" i="14"/>
  <c r="MI97" i="14"/>
  <c r="MJ97" i="14"/>
  <c r="MK97" i="14"/>
  <c r="ML97" i="14"/>
  <c r="MM97" i="14"/>
  <c r="MN97" i="14"/>
  <c r="MO97" i="14"/>
  <c r="MP97" i="14"/>
  <c r="MQ97" i="14"/>
  <c r="MR97" i="14"/>
  <c r="MS97" i="14"/>
  <c r="MT97" i="14"/>
  <c r="MU97" i="14"/>
  <c r="MV97" i="14"/>
  <c r="MW97" i="14"/>
  <c r="MX97" i="14"/>
  <c r="MY97" i="14"/>
  <c r="MZ97" i="14"/>
  <c r="NA97" i="14"/>
  <c r="NB97" i="14"/>
  <c r="NC97" i="14"/>
  <c r="ND97" i="14"/>
  <c r="NE97" i="14"/>
  <c r="NF97" i="14"/>
  <c r="NG97" i="14"/>
  <c r="NH97" i="14"/>
  <c r="NI97" i="14"/>
  <c r="NJ97" i="14"/>
  <c r="NK97" i="14"/>
  <c r="NL97" i="14"/>
  <c r="NM97" i="14"/>
  <c r="NN97" i="14"/>
  <c r="NO97" i="14"/>
  <c r="NP97" i="14"/>
  <c r="NQ97" i="14"/>
  <c r="NR97" i="14"/>
  <c r="NS97" i="14"/>
  <c r="NT97" i="14"/>
  <c r="NU97" i="14"/>
  <c r="NV97" i="14"/>
  <c r="NW97" i="14"/>
  <c r="NX97" i="14"/>
  <c r="NY97" i="14"/>
  <c r="NZ97" i="14"/>
  <c r="OA97" i="14"/>
  <c r="OB97" i="14"/>
  <c r="OC97" i="14"/>
  <c r="OD97" i="14"/>
  <c r="OE97" i="14"/>
  <c r="OF97" i="14"/>
  <c r="OG97" i="14"/>
  <c r="OH97" i="14"/>
  <c r="OI97" i="14"/>
  <c r="OJ97" i="14"/>
  <c r="OK97" i="14"/>
  <c r="OL97" i="14"/>
  <c r="OM97" i="14"/>
  <c r="ON97" i="14"/>
  <c r="OO97" i="14"/>
  <c r="OP97" i="14"/>
  <c r="OQ97" i="14"/>
  <c r="OR97" i="14"/>
  <c r="OS97" i="14"/>
  <c r="OT97" i="14"/>
  <c r="OU97" i="14"/>
  <c r="OV97" i="14"/>
  <c r="OW97" i="14"/>
  <c r="OX97" i="14"/>
  <c r="KT98" i="14"/>
  <c r="KV98" i="14"/>
  <c r="KW98" i="14"/>
  <c r="LG98" i="14"/>
  <c r="LH98" i="14"/>
  <c r="LI98" i="14"/>
  <c r="LJ98" i="14"/>
  <c r="LK98" i="14"/>
  <c r="LL98" i="14"/>
  <c r="LM98" i="14"/>
  <c r="LN98" i="14"/>
  <c r="LO98" i="14"/>
  <c r="LP98" i="14"/>
  <c r="LQ98" i="14"/>
  <c r="LR98" i="14"/>
  <c r="LS98" i="14"/>
  <c r="LT98" i="14"/>
  <c r="LU98" i="14"/>
  <c r="LV98" i="14"/>
  <c r="LW98" i="14"/>
  <c r="LX98" i="14"/>
  <c r="LY98" i="14"/>
  <c r="LZ98" i="14"/>
  <c r="MA98" i="14"/>
  <c r="MB98" i="14"/>
  <c r="MC98" i="14"/>
  <c r="MD98" i="14"/>
  <c r="ME98" i="14"/>
  <c r="MF98" i="14"/>
  <c r="MG98" i="14"/>
  <c r="MH98" i="14"/>
  <c r="MI98" i="14"/>
  <c r="MJ98" i="14"/>
  <c r="MK98" i="14"/>
  <c r="ML98" i="14"/>
  <c r="MM98" i="14"/>
  <c r="MN98" i="14"/>
  <c r="MO98" i="14"/>
  <c r="MP98" i="14"/>
  <c r="MQ98" i="14"/>
  <c r="MR98" i="14"/>
  <c r="MS98" i="14"/>
  <c r="MT98" i="14"/>
  <c r="MU98" i="14"/>
  <c r="MV98" i="14"/>
  <c r="MW98" i="14"/>
  <c r="MX98" i="14"/>
  <c r="MY98" i="14"/>
  <c r="MZ98" i="14"/>
  <c r="NA98" i="14"/>
  <c r="NB98" i="14"/>
  <c r="NC98" i="14"/>
  <c r="ND98" i="14"/>
  <c r="NE98" i="14"/>
  <c r="NF98" i="14"/>
  <c r="NG98" i="14"/>
  <c r="NH98" i="14"/>
  <c r="NI98" i="14"/>
  <c r="NJ98" i="14"/>
  <c r="NK98" i="14"/>
  <c r="NL98" i="14"/>
  <c r="NM98" i="14"/>
  <c r="NN98" i="14"/>
  <c r="NO98" i="14"/>
  <c r="NP98" i="14"/>
  <c r="NQ98" i="14"/>
  <c r="NR98" i="14"/>
  <c r="NS98" i="14"/>
  <c r="NT98" i="14"/>
  <c r="NU98" i="14"/>
  <c r="NV98" i="14"/>
  <c r="NW98" i="14"/>
  <c r="NX98" i="14"/>
  <c r="NY98" i="14"/>
  <c r="NZ98" i="14"/>
  <c r="OA98" i="14"/>
  <c r="OB98" i="14"/>
  <c r="OC98" i="14"/>
  <c r="OD98" i="14"/>
  <c r="OE98" i="14"/>
  <c r="OF98" i="14"/>
  <c r="OG98" i="14"/>
  <c r="OH98" i="14"/>
  <c r="OI98" i="14"/>
  <c r="OJ98" i="14"/>
  <c r="OK98" i="14"/>
  <c r="OL98" i="14"/>
  <c r="OM98" i="14"/>
  <c r="ON98" i="14"/>
  <c r="OO98" i="14"/>
  <c r="OP98" i="14"/>
  <c r="OQ98" i="14"/>
  <c r="OR98" i="14"/>
  <c r="OS98" i="14"/>
  <c r="OT98" i="14"/>
  <c r="OU98" i="14"/>
  <c r="OV98" i="14"/>
  <c r="OW98" i="14"/>
  <c r="OX98" i="14"/>
  <c r="KT99" i="14"/>
  <c r="KV99" i="14"/>
  <c r="KW99" i="14"/>
  <c r="LG99" i="14"/>
  <c r="LH99" i="14"/>
  <c r="LI99" i="14"/>
  <c r="LJ99" i="14"/>
  <c r="LK99" i="14"/>
  <c r="LL99" i="14"/>
  <c r="LM99" i="14"/>
  <c r="LN99" i="14"/>
  <c r="LO99" i="14"/>
  <c r="LP99" i="14"/>
  <c r="LQ99" i="14"/>
  <c r="LR99" i="14"/>
  <c r="LS99" i="14"/>
  <c r="LT99" i="14"/>
  <c r="LU99" i="14"/>
  <c r="LV99" i="14"/>
  <c r="LW99" i="14"/>
  <c r="LX99" i="14"/>
  <c r="LY99" i="14"/>
  <c r="LZ99" i="14"/>
  <c r="MA99" i="14"/>
  <c r="MB99" i="14"/>
  <c r="MC99" i="14"/>
  <c r="MD99" i="14"/>
  <c r="ME99" i="14"/>
  <c r="MF99" i="14"/>
  <c r="MG99" i="14"/>
  <c r="MH99" i="14"/>
  <c r="MI99" i="14"/>
  <c r="MJ99" i="14"/>
  <c r="MK99" i="14"/>
  <c r="ML99" i="14"/>
  <c r="MM99" i="14"/>
  <c r="MN99" i="14"/>
  <c r="MO99" i="14"/>
  <c r="MP99" i="14"/>
  <c r="MQ99" i="14"/>
  <c r="MR99" i="14"/>
  <c r="MS99" i="14"/>
  <c r="MT99" i="14"/>
  <c r="MU99" i="14"/>
  <c r="MV99" i="14"/>
  <c r="MW99" i="14"/>
  <c r="MX99" i="14"/>
  <c r="MY99" i="14"/>
  <c r="MZ99" i="14"/>
  <c r="NA99" i="14"/>
  <c r="NB99" i="14"/>
  <c r="NC99" i="14"/>
  <c r="ND99" i="14"/>
  <c r="NE99" i="14"/>
  <c r="NF99" i="14"/>
  <c r="NG99" i="14"/>
  <c r="NH99" i="14"/>
  <c r="NI99" i="14"/>
  <c r="NJ99" i="14"/>
  <c r="NK99" i="14"/>
  <c r="NL99" i="14"/>
  <c r="NM99" i="14"/>
  <c r="NN99" i="14"/>
  <c r="NO99" i="14"/>
  <c r="NP99" i="14"/>
  <c r="NQ99" i="14"/>
  <c r="NR99" i="14"/>
  <c r="NS99" i="14"/>
  <c r="NT99" i="14"/>
  <c r="NU99" i="14"/>
  <c r="NV99" i="14"/>
  <c r="NW99" i="14"/>
  <c r="NX99" i="14"/>
  <c r="NY99" i="14"/>
  <c r="NZ99" i="14"/>
  <c r="OA99" i="14"/>
  <c r="OB99" i="14"/>
  <c r="OC99" i="14"/>
  <c r="OD99" i="14"/>
  <c r="OE99" i="14"/>
  <c r="OF99" i="14"/>
  <c r="OG99" i="14"/>
  <c r="OH99" i="14"/>
  <c r="OI99" i="14"/>
  <c r="OJ99" i="14"/>
  <c r="OK99" i="14"/>
  <c r="OL99" i="14"/>
  <c r="OM99" i="14"/>
  <c r="ON99" i="14"/>
  <c r="OO99" i="14"/>
  <c r="OP99" i="14"/>
  <c r="OQ99" i="14"/>
  <c r="OR99" i="14"/>
  <c r="OS99" i="14"/>
  <c r="OT99" i="14"/>
  <c r="OU99" i="14"/>
  <c r="OV99" i="14"/>
  <c r="OW99" i="14"/>
  <c r="OX99" i="14"/>
  <c r="KT100" i="14"/>
  <c r="KV100" i="14"/>
  <c r="KW100" i="14"/>
  <c r="LG100" i="14"/>
  <c r="LH100" i="14"/>
  <c r="LI100" i="14"/>
  <c r="LJ100" i="14"/>
  <c r="LK100" i="14"/>
  <c r="LL100" i="14"/>
  <c r="LM100" i="14"/>
  <c r="LN100" i="14"/>
  <c r="LO100" i="14"/>
  <c r="LP100" i="14"/>
  <c r="LQ100" i="14"/>
  <c r="LR100" i="14"/>
  <c r="LS100" i="14"/>
  <c r="LT100" i="14"/>
  <c r="LU100" i="14"/>
  <c r="LV100" i="14"/>
  <c r="LW100" i="14"/>
  <c r="LX100" i="14"/>
  <c r="LY100" i="14"/>
  <c r="LZ100" i="14"/>
  <c r="MA100" i="14"/>
  <c r="MB100" i="14"/>
  <c r="MC100" i="14"/>
  <c r="MD100" i="14"/>
  <c r="ME100" i="14"/>
  <c r="MF100" i="14"/>
  <c r="MG100" i="14"/>
  <c r="MH100" i="14"/>
  <c r="MI100" i="14"/>
  <c r="MJ100" i="14"/>
  <c r="MK100" i="14"/>
  <c r="ML100" i="14"/>
  <c r="MM100" i="14"/>
  <c r="MN100" i="14"/>
  <c r="MO100" i="14"/>
  <c r="MP100" i="14"/>
  <c r="MQ100" i="14"/>
  <c r="MR100" i="14"/>
  <c r="MS100" i="14"/>
  <c r="MT100" i="14"/>
  <c r="MU100" i="14"/>
  <c r="MV100" i="14"/>
  <c r="MW100" i="14"/>
  <c r="MX100" i="14"/>
  <c r="MY100" i="14"/>
  <c r="MZ100" i="14"/>
  <c r="NA100" i="14"/>
  <c r="NB100" i="14"/>
  <c r="NC100" i="14"/>
  <c r="ND100" i="14"/>
  <c r="NE100" i="14"/>
  <c r="NF100" i="14"/>
  <c r="NG100" i="14"/>
  <c r="NH100" i="14"/>
  <c r="NI100" i="14"/>
  <c r="NJ100" i="14"/>
  <c r="NK100" i="14"/>
  <c r="NL100" i="14"/>
  <c r="NM100" i="14"/>
  <c r="NN100" i="14"/>
  <c r="NO100" i="14"/>
  <c r="NP100" i="14"/>
  <c r="NQ100" i="14"/>
  <c r="NR100" i="14"/>
  <c r="NS100" i="14"/>
  <c r="NT100" i="14"/>
  <c r="NU100" i="14"/>
  <c r="NV100" i="14"/>
  <c r="NW100" i="14"/>
  <c r="NX100" i="14"/>
  <c r="NY100" i="14"/>
  <c r="NZ100" i="14"/>
  <c r="OA100" i="14"/>
  <c r="OB100" i="14"/>
  <c r="OC100" i="14"/>
  <c r="OD100" i="14"/>
  <c r="OE100" i="14"/>
  <c r="OF100" i="14"/>
  <c r="OG100" i="14"/>
  <c r="OH100" i="14"/>
  <c r="OI100" i="14"/>
  <c r="OJ100" i="14"/>
  <c r="OK100" i="14"/>
  <c r="OL100" i="14"/>
  <c r="OM100" i="14"/>
  <c r="ON100" i="14"/>
  <c r="OO100" i="14"/>
  <c r="OP100" i="14"/>
  <c r="OQ100" i="14"/>
  <c r="OR100" i="14"/>
  <c r="OS100" i="14"/>
  <c r="OT100" i="14"/>
  <c r="OU100" i="14"/>
  <c r="OV100" i="14"/>
  <c r="OW100" i="14"/>
  <c r="OX100" i="14"/>
  <c r="KT101" i="14"/>
  <c r="KV101" i="14"/>
  <c r="KW101" i="14"/>
  <c r="LG101" i="14"/>
  <c r="LH101" i="14"/>
  <c r="LI101" i="14"/>
  <c r="LJ101" i="14"/>
  <c r="LK101" i="14"/>
  <c r="LL101" i="14"/>
  <c r="LM101" i="14"/>
  <c r="LN101" i="14"/>
  <c r="LO101" i="14"/>
  <c r="LP101" i="14"/>
  <c r="LQ101" i="14"/>
  <c r="LR101" i="14"/>
  <c r="LS101" i="14"/>
  <c r="LT101" i="14"/>
  <c r="LU101" i="14"/>
  <c r="LV101" i="14"/>
  <c r="LW101" i="14"/>
  <c r="LX101" i="14"/>
  <c r="LY101" i="14"/>
  <c r="LZ101" i="14"/>
  <c r="MA101" i="14"/>
  <c r="MB101" i="14"/>
  <c r="MC101" i="14"/>
  <c r="MD101" i="14"/>
  <c r="ME101" i="14"/>
  <c r="MF101" i="14"/>
  <c r="MG101" i="14"/>
  <c r="MH101" i="14"/>
  <c r="MI101" i="14"/>
  <c r="MJ101" i="14"/>
  <c r="MK101" i="14"/>
  <c r="ML101" i="14"/>
  <c r="MM101" i="14"/>
  <c r="MN101" i="14"/>
  <c r="MO101" i="14"/>
  <c r="MP101" i="14"/>
  <c r="MQ101" i="14"/>
  <c r="MR101" i="14"/>
  <c r="MS101" i="14"/>
  <c r="MT101" i="14"/>
  <c r="MU101" i="14"/>
  <c r="MV101" i="14"/>
  <c r="MW101" i="14"/>
  <c r="MX101" i="14"/>
  <c r="MY101" i="14"/>
  <c r="MZ101" i="14"/>
  <c r="NA101" i="14"/>
  <c r="NB101" i="14"/>
  <c r="NC101" i="14"/>
  <c r="ND101" i="14"/>
  <c r="NE101" i="14"/>
  <c r="NF101" i="14"/>
  <c r="NG101" i="14"/>
  <c r="NH101" i="14"/>
  <c r="NI101" i="14"/>
  <c r="NJ101" i="14"/>
  <c r="NK101" i="14"/>
  <c r="NL101" i="14"/>
  <c r="NM101" i="14"/>
  <c r="NN101" i="14"/>
  <c r="NO101" i="14"/>
  <c r="NP101" i="14"/>
  <c r="NQ101" i="14"/>
  <c r="NR101" i="14"/>
  <c r="NS101" i="14"/>
  <c r="NT101" i="14"/>
  <c r="NU101" i="14"/>
  <c r="NV101" i="14"/>
  <c r="NW101" i="14"/>
  <c r="NX101" i="14"/>
  <c r="NY101" i="14"/>
  <c r="NZ101" i="14"/>
  <c r="OA101" i="14"/>
  <c r="OB101" i="14"/>
  <c r="OC101" i="14"/>
  <c r="OD101" i="14"/>
  <c r="OE101" i="14"/>
  <c r="OF101" i="14"/>
  <c r="OG101" i="14"/>
  <c r="OH101" i="14"/>
  <c r="OI101" i="14"/>
  <c r="OJ101" i="14"/>
  <c r="OK101" i="14"/>
  <c r="OL101" i="14"/>
  <c r="OM101" i="14"/>
  <c r="ON101" i="14"/>
  <c r="OO101" i="14"/>
  <c r="OP101" i="14"/>
  <c r="OQ101" i="14"/>
  <c r="OR101" i="14"/>
  <c r="OS101" i="14"/>
  <c r="OT101" i="14"/>
  <c r="OU101" i="14"/>
  <c r="OV101" i="14"/>
  <c r="OW101" i="14"/>
  <c r="OX101" i="14"/>
  <c r="KT102" i="14"/>
  <c r="KV102" i="14"/>
  <c r="KW102" i="14"/>
  <c r="LG102" i="14"/>
  <c r="LH102" i="14"/>
  <c r="LI102" i="14"/>
  <c r="LJ102" i="14"/>
  <c r="LK102" i="14"/>
  <c r="LL102" i="14"/>
  <c r="LM102" i="14"/>
  <c r="LN102" i="14"/>
  <c r="LO102" i="14"/>
  <c r="LP102" i="14"/>
  <c r="LQ102" i="14"/>
  <c r="LR102" i="14"/>
  <c r="LS102" i="14"/>
  <c r="LT102" i="14"/>
  <c r="LU102" i="14"/>
  <c r="LV102" i="14"/>
  <c r="LW102" i="14"/>
  <c r="LX102" i="14"/>
  <c r="LY102" i="14"/>
  <c r="LZ102" i="14"/>
  <c r="MA102" i="14"/>
  <c r="MB102" i="14"/>
  <c r="MC102" i="14"/>
  <c r="MD102" i="14"/>
  <c r="ME102" i="14"/>
  <c r="MF102" i="14"/>
  <c r="MG102" i="14"/>
  <c r="MH102" i="14"/>
  <c r="MI102" i="14"/>
  <c r="MJ102" i="14"/>
  <c r="MK102" i="14"/>
  <c r="ML102" i="14"/>
  <c r="MM102" i="14"/>
  <c r="MN102" i="14"/>
  <c r="MO102" i="14"/>
  <c r="MP102" i="14"/>
  <c r="MQ102" i="14"/>
  <c r="MR102" i="14"/>
  <c r="MS102" i="14"/>
  <c r="MT102" i="14"/>
  <c r="MU102" i="14"/>
  <c r="MV102" i="14"/>
  <c r="MW102" i="14"/>
  <c r="MX102" i="14"/>
  <c r="MY102" i="14"/>
  <c r="MZ102" i="14"/>
  <c r="NA102" i="14"/>
  <c r="NB102" i="14"/>
  <c r="NC102" i="14"/>
  <c r="ND102" i="14"/>
  <c r="NE102" i="14"/>
  <c r="NF102" i="14"/>
  <c r="NG102" i="14"/>
  <c r="NH102" i="14"/>
  <c r="NI102" i="14"/>
  <c r="NJ102" i="14"/>
  <c r="NK102" i="14"/>
  <c r="NL102" i="14"/>
  <c r="NM102" i="14"/>
  <c r="NN102" i="14"/>
  <c r="NO102" i="14"/>
  <c r="NP102" i="14"/>
  <c r="NQ102" i="14"/>
  <c r="NR102" i="14"/>
  <c r="NS102" i="14"/>
  <c r="NT102" i="14"/>
  <c r="NU102" i="14"/>
  <c r="NV102" i="14"/>
  <c r="NW102" i="14"/>
  <c r="NX102" i="14"/>
  <c r="NY102" i="14"/>
  <c r="NZ102" i="14"/>
  <c r="OA102" i="14"/>
  <c r="OB102" i="14"/>
  <c r="OC102" i="14"/>
  <c r="OD102" i="14"/>
  <c r="OE102" i="14"/>
  <c r="OF102" i="14"/>
  <c r="OG102" i="14"/>
  <c r="OH102" i="14"/>
  <c r="OI102" i="14"/>
  <c r="OJ102" i="14"/>
  <c r="OK102" i="14"/>
  <c r="OL102" i="14"/>
  <c r="OM102" i="14"/>
  <c r="ON102" i="14"/>
  <c r="OO102" i="14"/>
  <c r="OP102" i="14"/>
  <c r="OQ102" i="14"/>
  <c r="OR102" i="14"/>
  <c r="OS102" i="14"/>
  <c r="OT102" i="14"/>
  <c r="OU102" i="14"/>
  <c r="OV102" i="14"/>
  <c r="OW102" i="14"/>
  <c r="OX102" i="14"/>
  <c r="KT103" i="14"/>
  <c r="KV103" i="14"/>
  <c r="KW103" i="14"/>
  <c r="LG103" i="14"/>
  <c r="LH103" i="14"/>
  <c r="LI103" i="14"/>
  <c r="LJ103" i="14"/>
  <c r="LK103" i="14"/>
  <c r="LL103" i="14"/>
  <c r="LM103" i="14"/>
  <c r="LN103" i="14"/>
  <c r="LO103" i="14"/>
  <c r="LP103" i="14"/>
  <c r="LQ103" i="14"/>
  <c r="LR103" i="14"/>
  <c r="LS103" i="14"/>
  <c r="LT103" i="14"/>
  <c r="LU103" i="14"/>
  <c r="LV103" i="14"/>
  <c r="LW103" i="14"/>
  <c r="LX103" i="14"/>
  <c r="LY103" i="14"/>
  <c r="LZ103" i="14"/>
  <c r="MA103" i="14"/>
  <c r="MB103" i="14"/>
  <c r="MC103" i="14"/>
  <c r="MD103" i="14"/>
  <c r="ME103" i="14"/>
  <c r="MF103" i="14"/>
  <c r="MG103" i="14"/>
  <c r="MH103" i="14"/>
  <c r="MI103" i="14"/>
  <c r="MJ103" i="14"/>
  <c r="MK103" i="14"/>
  <c r="ML103" i="14"/>
  <c r="MM103" i="14"/>
  <c r="MN103" i="14"/>
  <c r="MO103" i="14"/>
  <c r="MP103" i="14"/>
  <c r="MQ103" i="14"/>
  <c r="MR103" i="14"/>
  <c r="MS103" i="14"/>
  <c r="MT103" i="14"/>
  <c r="MU103" i="14"/>
  <c r="MV103" i="14"/>
  <c r="MW103" i="14"/>
  <c r="MX103" i="14"/>
  <c r="MY103" i="14"/>
  <c r="MZ103" i="14"/>
  <c r="NA103" i="14"/>
  <c r="NB103" i="14"/>
  <c r="NC103" i="14"/>
  <c r="ND103" i="14"/>
  <c r="NE103" i="14"/>
  <c r="NF103" i="14"/>
  <c r="NG103" i="14"/>
  <c r="NH103" i="14"/>
  <c r="NI103" i="14"/>
  <c r="NJ103" i="14"/>
  <c r="NK103" i="14"/>
  <c r="NL103" i="14"/>
  <c r="NM103" i="14"/>
  <c r="NN103" i="14"/>
  <c r="NO103" i="14"/>
  <c r="NP103" i="14"/>
  <c r="NQ103" i="14"/>
  <c r="NR103" i="14"/>
  <c r="NS103" i="14"/>
  <c r="NT103" i="14"/>
  <c r="NU103" i="14"/>
  <c r="NV103" i="14"/>
  <c r="NW103" i="14"/>
  <c r="NX103" i="14"/>
  <c r="NY103" i="14"/>
  <c r="NZ103" i="14"/>
  <c r="OA103" i="14"/>
  <c r="OB103" i="14"/>
  <c r="OC103" i="14"/>
  <c r="OD103" i="14"/>
  <c r="OE103" i="14"/>
  <c r="OF103" i="14"/>
  <c r="OG103" i="14"/>
  <c r="OH103" i="14"/>
  <c r="OI103" i="14"/>
  <c r="OJ103" i="14"/>
  <c r="OK103" i="14"/>
  <c r="OL103" i="14"/>
  <c r="OM103" i="14"/>
  <c r="ON103" i="14"/>
  <c r="OO103" i="14"/>
  <c r="OP103" i="14"/>
  <c r="OQ103" i="14"/>
  <c r="OR103" i="14"/>
  <c r="OS103" i="14"/>
  <c r="OT103" i="14"/>
  <c r="OU103" i="14"/>
  <c r="OV103" i="14"/>
  <c r="OW103" i="14"/>
  <c r="OX103" i="14"/>
  <c r="KT104" i="14"/>
  <c r="KV104" i="14"/>
  <c r="KW104" i="14"/>
  <c r="LG104" i="14"/>
  <c r="LH104" i="14"/>
  <c r="LI104" i="14"/>
  <c r="LJ104" i="14"/>
  <c r="LK104" i="14"/>
  <c r="LL104" i="14"/>
  <c r="LM104" i="14"/>
  <c r="LN104" i="14"/>
  <c r="LO104" i="14"/>
  <c r="LP104" i="14"/>
  <c r="LQ104" i="14"/>
  <c r="LR104" i="14"/>
  <c r="LS104" i="14"/>
  <c r="LT104" i="14"/>
  <c r="LU104" i="14"/>
  <c r="LV104" i="14"/>
  <c r="LW104" i="14"/>
  <c r="LX104" i="14"/>
  <c r="LY104" i="14"/>
  <c r="LZ104" i="14"/>
  <c r="MA104" i="14"/>
  <c r="MB104" i="14"/>
  <c r="MC104" i="14"/>
  <c r="MD104" i="14"/>
  <c r="ME104" i="14"/>
  <c r="MF104" i="14"/>
  <c r="MG104" i="14"/>
  <c r="MH104" i="14"/>
  <c r="MI104" i="14"/>
  <c r="MJ104" i="14"/>
  <c r="MK104" i="14"/>
  <c r="ML104" i="14"/>
  <c r="MM104" i="14"/>
  <c r="MN104" i="14"/>
  <c r="MO104" i="14"/>
  <c r="MP104" i="14"/>
  <c r="MQ104" i="14"/>
  <c r="MR104" i="14"/>
  <c r="MS104" i="14"/>
  <c r="MT104" i="14"/>
  <c r="MU104" i="14"/>
  <c r="MV104" i="14"/>
  <c r="MW104" i="14"/>
  <c r="MX104" i="14"/>
  <c r="MY104" i="14"/>
  <c r="MZ104" i="14"/>
  <c r="NA104" i="14"/>
  <c r="NB104" i="14"/>
  <c r="NC104" i="14"/>
  <c r="ND104" i="14"/>
  <c r="NE104" i="14"/>
  <c r="NF104" i="14"/>
  <c r="NG104" i="14"/>
  <c r="NH104" i="14"/>
  <c r="NI104" i="14"/>
  <c r="NJ104" i="14"/>
  <c r="NK104" i="14"/>
  <c r="NL104" i="14"/>
  <c r="NM104" i="14"/>
  <c r="NN104" i="14"/>
  <c r="NO104" i="14"/>
  <c r="NP104" i="14"/>
  <c r="NQ104" i="14"/>
  <c r="NR104" i="14"/>
  <c r="NS104" i="14"/>
  <c r="NT104" i="14"/>
  <c r="NU104" i="14"/>
  <c r="NV104" i="14"/>
  <c r="NW104" i="14"/>
  <c r="NX104" i="14"/>
  <c r="NY104" i="14"/>
  <c r="NZ104" i="14"/>
  <c r="OA104" i="14"/>
  <c r="OB104" i="14"/>
  <c r="OC104" i="14"/>
  <c r="OD104" i="14"/>
  <c r="OE104" i="14"/>
  <c r="OF104" i="14"/>
  <c r="OG104" i="14"/>
  <c r="OH104" i="14"/>
  <c r="OI104" i="14"/>
  <c r="OJ104" i="14"/>
  <c r="OK104" i="14"/>
  <c r="OL104" i="14"/>
  <c r="OM104" i="14"/>
  <c r="ON104" i="14"/>
  <c r="OO104" i="14"/>
  <c r="OP104" i="14"/>
  <c r="OQ104" i="14"/>
  <c r="OR104" i="14"/>
  <c r="OS104" i="14"/>
  <c r="OT104" i="14"/>
  <c r="OU104" i="14"/>
  <c r="OV104" i="14"/>
  <c r="OW104" i="14"/>
  <c r="OX104" i="14"/>
  <c r="KT105" i="14"/>
  <c r="KV105" i="14"/>
  <c r="KW105" i="14"/>
  <c r="LG105" i="14"/>
  <c r="LH105" i="14"/>
  <c r="LI105" i="14"/>
  <c r="LJ105" i="14"/>
  <c r="LK105" i="14"/>
  <c r="LL105" i="14"/>
  <c r="LM105" i="14"/>
  <c r="LN105" i="14"/>
  <c r="LO105" i="14"/>
  <c r="LP105" i="14"/>
  <c r="LQ105" i="14"/>
  <c r="LR105" i="14"/>
  <c r="LS105" i="14"/>
  <c r="LT105" i="14"/>
  <c r="LU105" i="14"/>
  <c r="LV105" i="14"/>
  <c r="LW105" i="14"/>
  <c r="LX105" i="14"/>
  <c r="LY105" i="14"/>
  <c r="LZ105" i="14"/>
  <c r="MA105" i="14"/>
  <c r="MB105" i="14"/>
  <c r="MC105" i="14"/>
  <c r="MD105" i="14"/>
  <c r="ME105" i="14"/>
  <c r="MF105" i="14"/>
  <c r="MG105" i="14"/>
  <c r="MH105" i="14"/>
  <c r="MI105" i="14"/>
  <c r="MJ105" i="14"/>
  <c r="MK105" i="14"/>
  <c r="ML105" i="14"/>
  <c r="MM105" i="14"/>
  <c r="MN105" i="14"/>
  <c r="MO105" i="14"/>
  <c r="MP105" i="14"/>
  <c r="MQ105" i="14"/>
  <c r="MR105" i="14"/>
  <c r="MS105" i="14"/>
  <c r="MT105" i="14"/>
  <c r="MU105" i="14"/>
  <c r="MV105" i="14"/>
  <c r="MW105" i="14"/>
  <c r="MX105" i="14"/>
  <c r="MY105" i="14"/>
  <c r="MZ105" i="14"/>
  <c r="NA105" i="14"/>
  <c r="NB105" i="14"/>
  <c r="NC105" i="14"/>
  <c r="ND105" i="14"/>
  <c r="NE105" i="14"/>
  <c r="NF105" i="14"/>
  <c r="NG105" i="14"/>
  <c r="NH105" i="14"/>
  <c r="NI105" i="14"/>
  <c r="NJ105" i="14"/>
  <c r="NK105" i="14"/>
  <c r="NL105" i="14"/>
  <c r="NM105" i="14"/>
  <c r="NN105" i="14"/>
  <c r="NO105" i="14"/>
  <c r="NP105" i="14"/>
  <c r="NQ105" i="14"/>
  <c r="NR105" i="14"/>
  <c r="NS105" i="14"/>
  <c r="NT105" i="14"/>
  <c r="NU105" i="14"/>
  <c r="NV105" i="14"/>
  <c r="NW105" i="14"/>
  <c r="NX105" i="14"/>
  <c r="NY105" i="14"/>
  <c r="NZ105" i="14"/>
  <c r="OA105" i="14"/>
  <c r="OB105" i="14"/>
  <c r="OC105" i="14"/>
  <c r="OD105" i="14"/>
  <c r="OE105" i="14"/>
  <c r="OF105" i="14"/>
  <c r="OG105" i="14"/>
  <c r="OH105" i="14"/>
  <c r="OI105" i="14"/>
  <c r="OJ105" i="14"/>
  <c r="OK105" i="14"/>
  <c r="OL105" i="14"/>
  <c r="OM105" i="14"/>
  <c r="ON105" i="14"/>
  <c r="OO105" i="14"/>
  <c r="OP105" i="14"/>
  <c r="OQ105" i="14"/>
  <c r="OR105" i="14"/>
  <c r="OS105" i="14"/>
  <c r="OT105" i="14"/>
  <c r="OU105" i="14"/>
  <c r="OV105" i="14"/>
  <c r="OW105" i="14"/>
  <c r="OX105" i="14"/>
  <c r="KT106" i="14"/>
  <c r="KV106" i="14"/>
  <c r="KW106" i="14"/>
  <c r="LG106" i="14"/>
  <c r="LH106" i="14"/>
  <c r="LI106" i="14"/>
  <c r="LJ106" i="14"/>
  <c r="LK106" i="14"/>
  <c r="LL106" i="14"/>
  <c r="LM106" i="14"/>
  <c r="LN106" i="14"/>
  <c r="LO106" i="14"/>
  <c r="LP106" i="14"/>
  <c r="LQ106" i="14"/>
  <c r="LR106" i="14"/>
  <c r="LS106" i="14"/>
  <c r="LT106" i="14"/>
  <c r="LU106" i="14"/>
  <c r="LV106" i="14"/>
  <c r="LW106" i="14"/>
  <c r="LX106" i="14"/>
  <c r="LY106" i="14"/>
  <c r="LZ106" i="14"/>
  <c r="MA106" i="14"/>
  <c r="MB106" i="14"/>
  <c r="MC106" i="14"/>
  <c r="MD106" i="14"/>
  <c r="ME106" i="14"/>
  <c r="MF106" i="14"/>
  <c r="MG106" i="14"/>
  <c r="MH106" i="14"/>
  <c r="MI106" i="14"/>
  <c r="MJ106" i="14"/>
  <c r="MK106" i="14"/>
  <c r="ML106" i="14"/>
  <c r="MM106" i="14"/>
  <c r="MN106" i="14"/>
  <c r="MO106" i="14"/>
  <c r="MP106" i="14"/>
  <c r="MQ106" i="14"/>
  <c r="MR106" i="14"/>
  <c r="MS106" i="14"/>
  <c r="MT106" i="14"/>
  <c r="MU106" i="14"/>
  <c r="MV106" i="14"/>
  <c r="MW106" i="14"/>
  <c r="MX106" i="14"/>
  <c r="MY106" i="14"/>
  <c r="MZ106" i="14"/>
  <c r="NA106" i="14"/>
  <c r="NB106" i="14"/>
  <c r="NC106" i="14"/>
  <c r="ND106" i="14"/>
  <c r="NE106" i="14"/>
  <c r="NF106" i="14"/>
  <c r="NG106" i="14"/>
  <c r="NH106" i="14"/>
  <c r="NI106" i="14"/>
  <c r="NJ106" i="14"/>
  <c r="NK106" i="14"/>
  <c r="NL106" i="14"/>
  <c r="NM106" i="14"/>
  <c r="NN106" i="14"/>
  <c r="NO106" i="14"/>
  <c r="NP106" i="14"/>
  <c r="NQ106" i="14"/>
  <c r="NR106" i="14"/>
  <c r="NS106" i="14"/>
  <c r="NT106" i="14"/>
  <c r="NU106" i="14"/>
  <c r="NV106" i="14"/>
  <c r="NW106" i="14"/>
  <c r="NX106" i="14"/>
  <c r="NY106" i="14"/>
  <c r="NZ106" i="14"/>
  <c r="OA106" i="14"/>
  <c r="OB106" i="14"/>
  <c r="OC106" i="14"/>
  <c r="OD106" i="14"/>
  <c r="OE106" i="14"/>
  <c r="OF106" i="14"/>
  <c r="OG106" i="14"/>
  <c r="OH106" i="14"/>
  <c r="OI106" i="14"/>
  <c r="OJ106" i="14"/>
  <c r="OK106" i="14"/>
  <c r="OL106" i="14"/>
  <c r="OM106" i="14"/>
  <c r="ON106" i="14"/>
  <c r="OO106" i="14"/>
  <c r="OP106" i="14"/>
  <c r="OQ106" i="14"/>
  <c r="OR106" i="14"/>
  <c r="OS106" i="14"/>
  <c r="OT106" i="14"/>
  <c r="OU106" i="14"/>
  <c r="OV106" i="14"/>
  <c r="OW106" i="14"/>
  <c r="OX106" i="14"/>
  <c r="KT107" i="14"/>
  <c r="KV107" i="14"/>
  <c r="KW107" i="14"/>
  <c r="LG107" i="14"/>
  <c r="LH107" i="14"/>
  <c r="LI107" i="14"/>
  <c r="LJ107" i="14"/>
  <c r="LK107" i="14"/>
  <c r="LL107" i="14"/>
  <c r="LM107" i="14"/>
  <c r="LN107" i="14"/>
  <c r="LO107" i="14"/>
  <c r="LP107" i="14"/>
  <c r="LQ107" i="14"/>
  <c r="LR107" i="14"/>
  <c r="LS107" i="14"/>
  <c r="LT107" i="14"/>
  <c r="LU107" i="14"/>
  <c r="LV107" i="14"/>
  <c r="LW107" i="14"/>
  <c r="LX107" i="14"/>
  <c r="LY107" i="14"/>
  <c r="LZ107" i="14"/>
  <c r="MA107" i="14"/>
  <c r="MB107" i="14"/>
  <c r="MC107" i="14"/>
  <c r="MD107" i="14"/>
  <c r="ME107" i="14"/>
  <c r="MF107" i="14"/>
  <c r="MG107" i="14"/>
  <c r="MH107" i="14"/>
  <c r="MI107" i="14"/>
  <c r="MJ107" i="14"/>
  <c r="MK107" i="14"/>
  <c r="ML107" i="14"/>
  <c r="MM107" i="14"/>
  <c r="MN107" i="14"/>
  <c r="MO107" i="14"/>
  <c r="MP107" i="14"/>
  <c r="MQ107" i="14"/>
  <c r="MR107" i="14"/>
  <c r="MS107" i="14"/>
  <c r="MT107" i="14"/>
  <c r="MU107" i="14"/>
  <c r="MV107" i="14"/>
  <c r="MW107" i="14"/>
  <c r="MX107" i="14"/>
  <c r="MY107" i="14"/>
  <c r="MZ107" i="14"/>
  <c r="NA107" i="14"/>
  <c r="NB107" i="14"/>
  <c r="NC107" i="14"/>
  <c r="ND107" i="14"/>
  <c r="NE107" i="14"/>
  <c r="NF107" i="14"/>
  <c r="NG107" i="14"/>
  <c r="NH107" i="14"/>
  <c r="NI107" i="14"/>
  <c r="NJ107" i="14"/>
  <c r="NK107" i="14"/>
  <c r="NL107" i="14"/>
  <c r="NM107" i="14"/>
  <c r="NN107" i="14"/>
  <c r="NO107" i="14"/>
  <c r="NP107" i="14"/>
  <c r="NQ107" i="14"/>
  <c r="NR107" i="14"/>
  <c r="NS107" i="14"/>
  <c r="NT107" i="14"/>
  <c r="NU107" i="14"/>
  <c r="NV107" i="14"/>
  <c r="NW107" i="14"/>
  <c r="NX107" i="14"/>
  <c r="NY107" i="14"/>
  <c r="NZ107" i="14"/>
  <c r="OA107" i="14"/>
  <c r="OB107" i="14"/>
  <c r="OC107" i="14"/>
  <c r="OD107" i="14"/>
  <c r="OE107" i="14"/>
  <c r="OF107" i="14"/>
  <c r="OG107" i="14"/>
  <c r="OH107" i="14"/>
  <c r="OI107" i="14"/>
  <c r="OJ107" i="14"/>
  <c r="OK107" i="14"/>
  <c r="OL107" i="14"/>
  <c r="OM107" i="14"/>
  <c r="ON107" i="14"/>
  <c r="OO107" i="14"/>
  <c r="OP107" i="14"/>
  <c r="OQ107" i="14"/>
  <c r="OR107" i="14"/>
  <c r="OS107" i="14"/>
  <c r="OT107" i="14"/>
  <c r="OU107" i="14"/>
  <c r="OV107" i="14"/>
  <c r="OW107" i="14"/>
  <c r="OX107" i="14"/>
  <c r="KT108" i="14"/>
  <c r="KV108" i="14"/>
  <c r="KW108" i="14"/>
  <c r="LG108" i="14"/>
  <c r="LH108" i="14"/>
  <c r="LI108" i="14"/>
  <c r="LJ108" i="14"/>
  <c r="LK108" i="14"/>
  <c r="LL108" i="14"/>
  <c r="LM108" i="14"/>
  <c r="LN108" i="14"/>
  <c r="LO108" i="14"/>
  <c r="LP108" i="14"/>
  <c r="LQ108" i="14"/>
  <c r="LR108" i="14"/>
  <c r="LS108" i="14"/>
  <c r="LT108" i="14"/>
  <c r="LU108" i="14"/>
  <c r="LV108" i="14"/>
  <c r="LW108" i="14"/>
  <c r="LX108" i="14"/>
  <c r="LY108" i="14"/>
  <c r="LZ108" i="14"/>
  <c r="MA108" i="14"/>
  <c r="MB108" i="14"/>
  <c r="MC108" i="14"/>
  <c r="MD108" i="14"/>
  <c r="ME108" i="14"/>
  <c r="MF108" i="14"/>
  <c r="MG108" i="14"/>
  <c r="MH108" i="14"/>
  <c r="MI108" i="14"/>
  <c r="MJ108" i="14"/>
  <c r="MK108" i="14"/>
  <c r="ML108" i="14"/>
  <c r="MM108" i="14"/>
  <c r="MN108" i="14"/>
  <c r="MO108" i="14"/>
  <c r="MP108" i="14"/>
  <c r="MQ108" i="14"/>
  <c r="MR108" i="14"/>
  <c r="MS108" i="14"/>
  <c r="MT108" i="14"/>
  <c r="MU108" i="14"/>
  <c r="MV108" i="14"/>
  <c r="MW108" i="14"/>
  <c r="MX108" i="14"/>
  <c r="MY108" i="14"/>
  <c r="MZ108" i="14"/>
  <c r="NA108" i="14"/>
  <c r="NB108" i="14"/>
  <c r="NC108" i="14"/>
  <c r="ND108" i="14"/>
  <c r="NE108" i="14"/>
  <c r="NF108" i="14"/>
  <c r="NG108" i="14"/>
  <c r="NH108" i="14"/>
  <c r="NI108" i="14"/>
  <c r="NJ108" i="14"/>
  <c r="NK108" i="14"/>
  <c r="NL108" i="14"/>
  <c r="NM108" i="14"/>
  <c r="NN108" i="14"/>
  <c r="NO108" i="14"/>
  <c r="NP108" i="14"/>
  <c r="NQ108" i="14"/>
  <c r="NR108" i="14"/>
  <c r="NS108" i="14"/>
  <c r="NT108" i="14"/>
  <c r="NU108" i="14"/>
  <c r="NV108" i="14"/>
  <c r="NW108" i="14"/>
  <c r="NX108" i="14"/>
  <c r="NY108" i="14"/>
  <c r="NZ108" i="14"/>
  <c r="OA108" i="14"/>
  <c r="OB108" i="14"/>
  <c r="OC108" i="14"/>
  <c r="OD108" i="14"/>
  <c r="OE108" i="14"/>
  <c r="OF108" i="14"/>
  <c r="OG108" i="14"/>
  <c r="OH108" i="14"/>
  <c r="OI108" i="14"/>
  <c r="OJ108" i="14"/>
  <c r="OK108" i="14"/>
  <c r="OL108" i="14"/>
  <c r="OM108" i="14"/>
  <c r="ON108" i="14"/>
  <c r="OO108" i="14"/>
  <c r="OP108" i="14"/>
  <c r="OQ108" i="14"/>
  <c r="OR108" i="14"/>
  <c r="OS108" i="14"/>
  <c r="OT108" i="14"/>
  <c r="OU108" i="14"/>
  <c r="OV108" i="14"/>
  <c r="OW108" i="14"/>
  <c r="OX108" i="14"/>
  <c r="KT109" i="14"/>
  <c r="KV109" i="14"/>
  <c r="KW109" i="14"/>
  <c r="LG109" i="14"/>
  <c r="LH109" i="14"/>
  <c r="LI109" i="14"/>
  <c r="LJ109" i="14"/>
  <c r="LK109" i="14"/>
  <c r="LL109" i="14"/>
  <c r="LM109" i="14"/>
  <c r="LN109" i="14"/>
  <c r="LO109" i="14"/>
  <c r="LP109" i="14"/>
  <c r="LQ109" i="14"/>
  <c r="LR109" i="14"/>
  <c r="LS109" i="14"/>
  <c r="LT109" i="14"/>
  <c r="LU109" i="14"/>
  <c r="LV109" i="14"/>
  <c r="LW109" i="14"/>
  <c r="LX109" i="14"/>
  <c r="LY109" i="14"/>
  <c r="LZ109" i="14"/>
  <c r="MA109" i="14"/>
  <c r="MB109" i="14"/>
  <c r="MC109" i="14"/>
  <c r="MD109" i="14"/>
  <c r="ME109" i="14"/>
  <c r="MF109" i="14"/>
  <c r="MG109" i="14"/>
  <c r="MH109" i="14"/>
  <c r="MI109" i="14"/>
  <c r="MJ109" i="14"/>
  <c r="MK109" i="14"/>
  <c r="ML109" i="14"/>
  <c r="MM109" i="14"/>
  <c r="MN109" i="14"/>
  <c r="MO109" i="14"/>
  <c r="MP109" i="14"/>
  <c r="MQ109" i="14"/>
  <c r="MR109" i="14"/>
  <c r="MS109" i="14"/>
  <c r="MT109" i="14"/>
  <c r="MU109" i="14"/>
  <c r="MV109" i="14"/>
  <c r="MW109" i="14"/>
  <c r="MX109" i="14"/>
  <c r="MY109" i="14"/>
  <c r="MZ109" i="14"/>
  <c r="NA109" i="14"/>
  <c r="NB109" i="14"/>
  <c r="NC109" i="14"/>
  <c r="ND109" i="14"/>
  <c r="NE109" i="14"/>
  <c r="NF109" i="14"/>
  <c r="NG109" i="14"/>
  <c r="NH109" i="14"/>
  <c r="NI109" i="14"/>
  <c r="NJ109" i="14"/>
  <c r="NK109" i="14"/>
  <c r="NL109" i="14"/>
  <c r="NM109" i="14"/>
  <c r="NN109" i="14"/>
  <c r="NO109" i="14"/>
  <c r="NP109" i="14"/>
  <c r="NQ109" i="14"/>
  <c r="NR109" i="14"/>
  <c r="NS109" i="14"/>
  <c r="NT109" i="14"/>
  <c r="NU109" i="14"/>
  <c r="NV109" i="14"/>
  <c r="NW109" i="14"/>
  <c r="NX109" i="14"/>
  <c r="NY109" i="14"/>
  <c r="NZ109" i="14"/>
  <c r="OA109" i="14"/>
  <c r="OB109" i="14"/>
  <c r="OC109" i="14"/>
  <c r="OD109" i="14"/>
  <c r="OE109" i="14"/>
  <c r="OF109" i="14"/>
  <c r="OG109" i="14"/>
  <c r="OH109" i="14"/>
  <c r="OI109" i="14"/>
  <c r="OJ109" i="14"/>
  <c r="OK109" i="14"/>
  <c r="OL109" i="14"/>
  <c r="OM109" i="14"/>
  <c r="ON109" i="14"/>
  <c r="OO109" i="14"/>
  <c r="OP109" i="14"/>
  <c r="OQ109" i="14"/>
  <c r="OR109" i="14"/>
  <c r="OS109" i="14"/>
  <c r="OT109" i="14"/>
  <c r="OU109" i="14"/>
  <c r="OV109" i="14"/>
  <c r="OW109" i="14"/>
  <c r="OX109" i="14"/>
  <c r="KT110" i="14"/>
  <c r="KV110" i="14"/>
  <c r="KW110" i="14"/>
  <c r="LG110" i="14"/>
  <c r="LH110" i="14"/>
  <c r="LI110" i="14"/>
  <c r="LJ110" i="14"/>
  <c r="LK110" i="14"/>
  <c r="LL110" i="14"/>
  <c r="LM110" i="14"/>
  <c r="LN110" i="14"/>
  <c r="LO110" i="14"/>
  <c r="LP110" i="14"/>
  <c r="LQ110" i="14"/>
  <c r="LR110" i="14"/>
  <c r="LS110" i="14"/>
  <c r="LT110" i="14"/>
  <c r="LU110" i="14"/>
  <c r="LV110" i="14"/>
  <c r="LW110" i="14"/>
  <c r="LX110" i="14"/>
  <c r="LY110" i="14"/>
  <c r="LZ110" i="14"/>
  <c r="MA110" i="14"/>
  <c r="MB110" i="14"/>
  <c r="MC110" i="14"/>
  <c r="MD110" i="14"/>
  <c r="ME110" i="14"/>
  <c r="MF110" i="14"/>
  <c r="MG110" i="14"/>
  <c r="MH110" i="14"/>
  <c r="MI110" i="14"/>
  <c r="MJ110" i="14"/>
  <c r="MK110" i="14"/>
  <c r="ML110" i="14"/>
  <c r="MM110" i="14"/>
  <c r="MN110" i="14"/>
  <c r="MO110" i="14"/>
  <c r="MP110" i="14"/>
  <c r="MQ110" i="14"/>
  <c r="MR110" i="14"/>
  <c r="MS110" i="14"/>
  <c r="MT110" i="14"/>
  <c r="MU110" i="14"/>
  <c r="MV110" i="14"/>
  <c r="MW110" i="14"/>
  <c r="MX110" i="14"/>
  <c r="MY110" i="14"/>
  <c r="MZ110" i="14"/>
  <c r="NA110" i="14"/>
  <c r="NB110" i="14"/>
  <c r="NC110" i="14"/>
  <c r="ND110" i="14"/>
  <c r="NE110" i="14"/>
  <c r="NF110" i="14"/>
  <c r="NG110" i="14"/>
  <c r="NH110" i="14"/>
  <c r="NI110" i="14"/>
  <c r="NJ110" i="14"/>
  <c r="NK110" i="14"/>
  <c r="NL110" i="14"/>
  <c r="NM110" i="14"/>
  <c r="NN110" i="14"/>
  <c r="NO110" i="14"/>
  <c r="NP110" i="14"/>
  <c r="NQ110" i="14"/>
  <c r="NR110" i="14"/>
  <c r="NS110" i="14"/>
  <c r="NT110" i="14"/>
  <c r="NU110" i="14"/>
  <c r="NV110" i="14"/>
  <c r="NW110" i="14"/>
  <c r="NX110" i="14"/>
  <c r="NY110" i="14"/>
  <c r="NZ110" i="14"/>
  <c r="OA110" i="14"/>
  <c r="OB110" i="14"/>
  <c r="OC110" i="14"/>
  <c r="OD110" i="14"/>
  <c r="OE110" i="14"/>
  <c r="OF110" i="14"/>
  <c r="OG110" i="14"/>
  <c r="OH110" i="14"/>
  <c r="OI110" i="14"/>
  <c r="OJ110" i="14"/>
  <c r="OK110" i="14"/>
  <c r="OL110" i="14"/>
  <c r="OM110" i="14"/>
  <c r="ON110" i="14"/>
  <c r="OO110" i="14"/>
  <c r="OP110" i="14"/>
  <c r="OQ110" i="14"/>
  <c r="OR110" i="14"/>
  <c r="OS110" i="14"/>
  <c r="OT110" i="14"/>
  <c r="OU110" i="14"/>
  <c r="OV110" i="14"/>
  <c r="OW110" i="14"/>
  <c r="OX110" i="14"/>
  <c r="KT111" i="14"/>
  <c r="KV111" i="14"/>
  <c r="KW111" i="14"/>
  <c r="LG111" i="14"/>
  <c r="LH111" i="14"/>
  <c r="LI111" i="14"/>
  <c r="LJ111" i="14"/>
  <c r="LK111" i="14"/>
  <c r="LL111" i="14"/>
  <c r="LM111" i="14"/>
  <c r="LN111" i="14"/>
  <c r="LO111" i="14"/>
  <c r="LP111" i="14"/>
  <c r="LQ111" i="14"/>
  <c r="LR111" i="14"/>
  <c r="LS111" i="14"/>
  <c r="LT111" i="14"/>
  <c r="LU111" i="14"/>
  <c r="LV111" i="14"/>
  <c r="LW111" i="14"/>
  <c r="LX111" i="14"/>
  <c r="LY111" i="14"/>
  <c r="LZ111" i="14"/>
  <c r="MA111" i="14"/>
  <c r="MB111" i="14"/>
  <c r="MC111" i="14"/>
  <c r="MD111" i="14"/>
  <c r="ME111" i="14"/>
  <c r="MF111" i="14"/>
  <c r="MG111" i="14"/>
  <c r="MH111" i="14"/>
  <c r="MI111" i="14"/>
  <c r="MJ111" i="14"/>
  <c r="MK111" i="14"/>
  <c r="ML111" i="14"/>
  <c r="MM111" i="14"/>
  <c r="MN111" i="14"/>
  <c r="MO111" i="14"/>
  <c r="MP111" i="14"/>
  <c r="MQ111" i="14"/>
  <c r="MR111" i="14"/>
  <c r="MS111" i="14"/>
  <c r="MT111" i="14"/>
  <c r="MU111" i="14"/>
  <c r="MV111" i="14"/>
  <c r="MW111" i="14"/>
  <c r="MX111" i="14"/>
  <c r="MY111" i="14"/>
  <c r="MZ111" i="14"/>
  <c r="NA111" i="14"/>
  <c r="NB111" i="14"/>
  <c r="NC111" i="14"/>
  <c r="ND111" i="14"/>
  <c r="NE111" i="14"/>
  <c r="NF111" i="14"/>
  <c r="NG111" i="14"/>
  <c r="NH111" i="14"/>
  <c r="NI111" i="14"/>
  <c r="NJ111" i="14"/>
  <c r="NK111" i="14"/>
  <c r="NL111" i="14"/>
  <c r="NM111" i="14"/>
  <c r="NN111" i="14"/>
  <c r="NO111" i="14"/>
  <c r="NP111" i="14"/>
  <c r="NQ111" i="14"/>
  <c r="NR111" i="14"/>
  <c r="NS111" i="14"/>
  <c r="NT111" i="14"/>
  <c r="NU111" i="14"/>
  <c r="NV111" i="14"/>
  <c r="NW111" i="14"/>
  <c r="NX111" i="14"/>
  <c r="NY111" i="14"/>
  <c r="NZ111" i="14"/>
  <c r="OA111" i="14"/>
  <c r="OB111" i="14"/>
  <c r="OC111" i="14"/>
  <c r="OD111" i="14"/>
  <c r="OE111" i="14"/>
  <c r="OF111" i="14"/>
  <c r="OG111" i="14"/>
  <c r="OH111" i="14"/>
  <c r="OI111" i="14"/>
  <c r="OJ111" i="14"/>
  <c r="OK111" i="14"/>
  <c r="OL111" i="14"/>
  <c r="OM111" i="14"/>
  <c r="ON111" i="14"/>
  <c r="OO111" i="14"/>
  <c r="OP111" i="14"/>
  <c r="OQ111" i="14"/>
  <c r="OR111" i="14"/>
  <c r="OS111" i="14"/>
  <c r="OT111" i="14"/>
  <c r="OU111" i="14"/>
  <c r="OV111" i="14"/>
  <c r="OW111" i="14"/>
  <c r="OX111" i="14"/>
  <c r="KT112" i="14"/>
  <c r="KV112" i="14"/>
  <c r="KW112" i="14"/>
  <c r="LG112" i="14"/>
  <c r="LH112" i="14"/>
  <c r="LI112" i="14"/>
  <c r="LJ112" i="14"/>
  <c r="LK112" i="14"/>
  <c r="LL112" i="14"/>
  <c r="LM112" i="14"/>
  <c r="LN112" i="14"/>
  <c r="LO112" i="14"/>
  <c r="LP112" i="14"/>
  <c r="LQ112" i="14"/>
  <c r="LR112" i="14"/>
  <c r="LS112" i="14"/>
  <c r="LT112" i="14"/>
  <c r="LU112" i="14"/>
  <c r="LV112" i="14"/>
  <c r="LW112" i="14"/>
  <c r="LX112" i="14"/>
  <c r="LY112" i="14"/>
  <c r="LZ112" i="14"/>
  <c r="MA112" i="14"/>
  <c r="MB112" i="14"/>
  <c r="MC112" i="14"/>
  <c r="MD112" i="14"/>
  <c r="ME112" i="14"/>
  <c r="MF112" i="14"/>
  <c r="MG112" i="14"/>
  <c r="MH112" i="14"/>
  <c r="MI112" i="14"/>
  <c r="MJ112" i="14"/>
  <c r="MK112" i="14"/>
  <c r="ML112" i="14"/>
  <c r="MM112" i="14"/>
  <c r="MN112" i="14"/>
  <c r="MO112" i="14"/>
  <c r="MP112" i="14"/>
  <c r="MQ112" i="14"/>
  <c r="MR112" i="14"/>
  <c r="MS112" i="14"/>
  <c r="MT112" i="14"/>
  <c r="MU112" i="14"/>
  <c r="MV112" i="14"/>
  <c r="MW112" i="14"/>
  <c r="MX112" i="14"/>
  <c r="MY112" i="14"/>
  <c r="MZ112" i="14"/>
  <c r="NA112" i="14"/>
  <c r="NB112" i="14"/>
  <c r="NC112" i="14"/>
  <c r="ND112" i="14"/>
  <c r="NE112" i="14"/>
  <c r="NF112" i="14"/>
  <c r="NG112" i="14"/>
  <c r="NH112" i="14"/>
  <c r="NI112" i="14"/>
  <c r="NJ112" i="14"/>
  <c r="NK112" i="14"/>
  <c r="NL112" i="14"/>
  <c r="NM112" i="14"/>
  <c r="NN112" i="14"/>
  <c r="NO112" i="14"/>
  <c r="NP112" i="14"/>
  <c r="NQ112" i="14"/>
  <c r="NR112" i="14"/>
  <c r="NS112" i="14"/>
  <c r="NT112" i="14"/>
  <c r="NU112" i="14"/>
  <c r="NV112" i="14"/>
  <c r="NW112" i="14"/>
  <c r="NX112" i="14"/>
  <c r="NY112" i="14"/>
  <c r="NZ112" i="14"/>
  <c r="OA112" i="14"/>
  <c r="OB112" i="14"/>
  <c r="OC112" i="14"/>
  <c r="OD112" i="14"/>
  <c r="OE112" i="14"/>
  <c r="OF112" i="14"/>
  <c r="OG112" i="14"/>
  <c r="OH112" i="14"/>
  <c r="OI112" i="14"/>
  <c r="OJ112" i="14"/>
  <c r="OK112" i="14"/>
  <c r="OL112" i="14"/>
  <c r="OM112" i="14"/>
  <c r="ON112" i="14"/>
  <c r="OO112" i="14"/>
  <c r="OP112" i="14"/>
  <c r="OQ112" i="14"/>
  <c r="OR112" i="14"/>
  <c r="OS112" i="14"/>
  <c r="OT112" i="14"/>
  <c r="OU112" i="14"/>
  <c r="OV112" i="14"/>
  <c r="OW112" i="14"/>
  <c r="OX112" i="14"/>
  <c r="KT113" i="14"/>
  <c r="KV113" i="14"/>
  <c r="KW113" i="14"/>
  <c r="LG113" i="14"/>
  <c r="LH113" i="14"/>
  <c r="LI113" i="14"/>
  <c r="LJ113" i="14"/>
  <c r="LK113" i="14"/>
  <c r="LL113" i="14"/>
  <c r="LM113" i="14"/>
  <c r="LN113" i="14"/>
  <c r="LO113" i="14"/>
  <c r="LP113" i="14"/>
  <c r="LQ113" i="14"/>
  <c r="LR113" i="14"/>
  <c r="LS113" i="14"/>
  <c r="LT113" i="14"/>
  <c r="LU113" i="14"/>
  <c r="LV113" i="14"/>
  <c r="LW113" i="14"/>
  <c r="LX113" i="14"/>
  <c r="LY113" i="14"/>
  <c r="LZ113" i="14"/>
  <c r="MA113" i="14"/>
  <c r="MB113" i="14"/>
  <c r="MC113" i="14"/>
  <c r="MD113" i="14"/>
  <c r="ME113" i="14"/>
  <c r="MF113" i="14"/>
  <c r="MG113" i="14"/>
  <c r="MH113" i="14"/>
  <c r="MI113" i="14"/>
  <c r="MJ113" i="14"/>
  <c r="MK113" i="14"/>
  <c r="ML113" i="14"/>
  <c r="MM113" i="14"/>
  <c r="MN113" i="14"/>
  <c r="MO113" i="14"/>
  <c r="MP113" i="14"/>
  <c r="MQ113" i="14"/>
  <c r="MR113" i="14"/>
  <c r="MS113" i="14"/>
  <c r="MT113" i="14"/>
  <c r="MU113" i="14"/>
  <c r="MV113" i="14"/>
  <c r="MW113" i="14"/>
  <c r="MX113" i="14"/>
  <c r="MY113" i="14"/>
  <c r="MZ113" i="14"/>
  <c r="NA113" i="14"/>
  <c r="NB113" i="14"/>
  <c r="NC113" i="14"/>
  <c r="ND113" i="14"/>
  <c r="NE113" i="14"/>
  <c r="NF113" i="14"/>
  <c r="NG113" i="14"/>
  <c r="NH113" i="14"/>
  <c r="NI113" i="14"/>
  <c r="NJ113" i="14"/>
  <c r="NK113" i="14"/>
  <c r="NL113" i="14"/>
  <c r="NM113" i="14"/>
  <c r="NN113" i="14"/>
  <c r="NO113" i="14"/>
  <c r="NP113" i="14"/>
  <c r="NQ113" i="14"/>
  <c r="NR113" i="14"/>
  <c r="NS113" i="14"/>
  <c r="NT113" i="14"/>
  <c r="NU113" i="14"/>
  <c r="NV113" i="14"/>
  <c r="NW113" i="14"/>
  <c r="NX113" i="14"/>
  <c r="NY113" i="14"/>
  <c r="NZ113" i="14"/>
  <c r="OA113" i="14"/>
  <c r="OB113" i="14"/>
  <c r="OC113" i="14"/>
  <c r="OD113" i="14"/>
  <c r="OE113" i="14"/>
  <c r="OF113" i="14"/>
  <c r="OG113" i="14"/>
  <c r="OH113" i="14"/>
  <c r="OI113" i="14"/>
  <c r="OJ113" i="14"/>
  <c r="OK113" i="14"/>
  <c r="OL113" i="14"/>
  <c r="OM113" i="14"/>
  <c r="ON113" i="14"/>
  <c r="OO113" i="14"/>
  <c r="OP113" i="14"/>
  <c r="OQ113" i="14"/>
  <c r="OR113" i="14"/>
  <c r="OS113" i="14"/>
  <c r="OT113" i="14"/>
  <c r="OU113" i="14"/>
  <c r="OV113" i="14"/>
  <c r="OW113" i="14"/>
  <c r="OX113" i="14"/>
  <c r="KT114" i="14"/>
  <c r="KV114" i="14"/>
  <c r="KW114" i="14"/>
  <c r="LG114" i="14"/>
  <c r="LH114" i="14"/>
  <c r="LI114" i="14"/>
  <c r="LJ114" i="14"/>
  <c r="LK114" i="14"/>
  <c r="LL114" i="14"/>
  <c r="LM114" i="14"/>
  <c r="LN114" i="14"/>
  <c r="LO114" i="14"/>
  <c r="LP114" i="14"/>
  <c r="LQ114" i="14"/>
  <c r="LR114" i="14"/>
  <c r="LS114" i="14"/>
  <c r="LT114" i="14"/>
  <c r="LU114" i="14"/>
  <c r="LV114" i="14"/>
  <c r="LW114" i="14"/>
  <c r="LX114" i="14"/>
  <c r="LY114" i="14"/>
  <c r="LZ114" i="14"/>
  <c r="MA114" i="14"/>
  <c r="MB114" i="14"/>
  <c r="MC114" i="14"/>
  <c r="MD114" i="14"/>
  <c r="ME114" i="14"/>
  <c r="MF114" i="14"/>
  <c r="MG114" i="14"/>
  <c r="MH114" i="14"/>
  <c r="MI114" i="14"/>
  <c r="MJ114" i="14"/>
  <c r="MK114" i="14"/>
  <c r="ML114" i="14"/>
  <c r="MM114" i="14"/>
  <c r="MN114" i="14"/>
  <c r="MO114" i="14"/>
  <c r="MP114" i="14"/>
  <c r="MQ114" i="14"/>
  <c r="MR114" i="14"/>
  <c r="MS114" i="14"/>
  <c r="MT114" i="14"/>
  <c r="MU114" i="14"/>
  <c r="MV114" i="14"/>
  <c r="MW114" i="14"/>
  <c r="MX114" i="14"/>
  <c r="MY114" i="14"/>
  <c r="MZ114" i="14"/>
  <c r="NA114" i="14"/>
  <c r="NB114" i="14"/>
  <c r="NC114" i="14"/>
  <c r="ND114" i="14"/>
  <c r="NE114" i="14"/>
  <c r="NF114" i="14"/>
  <c r="NG114" i="14"/>
  <c r="NH114" i="14"/>
  <c r="NI114" i="14"/>
  <c r="NJ114" i="14"/>
  <c r="NK114" i="14"/>
  <c r="NL114" i="14"/>
  <c r="NM114" i="14"/>
  <c r="NN114" i="14"/>
  <c r="NO114" i="14"/>
  <c r="NP114" i="14"/>
  <c r="NQ114" i="14"/>
  <c r="NR114" i="14"/>
  <c r="NS114" i="14"/>
  <c r="NT114" i="14"/>
  <c r="NU114" i="14"/>
  <c r="NV114" i="14"/>
  <c r="NW114" i="14"/>
  <c r="NX114" i="14"/>
  <c r="NY114" i="14"/>
  <c r="NZ114" i="14"/>
  <c r="OA114" i="14"/>
  <c r="OB114" i="14"/>
  <c r="OC114" i="14"/>
  <c r="OD114" i="14"/>
  <c r="OE114" i="14"/>
  <c r="OF114" i="14"/>
  <c r="OG114" i="14"/>
  <c r="OH114" i="14"/>
  <c r="OI114" i="14"/>
  <c r="OJ114" i="14"/>
  <c r="OK114" i="14"/>
  <c r="OL114" i="14"/>
  <c r="OM114" i="14"/>
  <c r="ON114" i="14"/>
  <c r="OO114" i="14"/>
  <c r="OP114" i="14"/>
  <c r="OQ114" i="14"/>
  <c r="OR114" i="14"/>
  <c r="OS114" i="14"/>
  <c r="OT114" i="14"/>
  <c r="OU114" i="14"/>
  <c r="OV114" i="14"/>
  <c r="OW114" i="14"/>
  <c r="OX114" i="14"/>
  <c r="KT115" i="14"/>
  <c r="KV115" i="14"/>
  <c r="KW115" i="14"/>
  <c r="LG115" i="14"/>
  <c r="LH115" i="14"/>
  <c r="LI115" i="14"/>
  <c r="LJ115" i="14"/>
  <c r="LK115" i="14"/>
  <c r="LL115" i="14"/>
  <c r="LM115" i="14"/>
  <c r="LN115" i="14"/>
  <c r="LO115" i="14"/>
  <c r="LP115" i="14"/>
  <c r="LQ115" i="14"/>
  <c r="LR115" i="14"/>
  <c r="LS115" i="14"/>
  <c r="LT115" i="14"/>
  <c r="LU115" i="14"/>
  <c r="LV115" i="14"/>
  <c r="LW115" i="14"/>
  <c r="LX115" i="14"/>
  <c r="LY115" i="14"/>
  <c r="LZ115" i="14"/>
  <c r="MA115" i="14"/>
  <c r="MB115" i="14"/>
  <c r="MC115" i="14"/>
  <c r="MD115" i="14"/>
  <c r="ME115" i="14"/>
  <c r="MF115" i="14"/>
  <c r="MG115" i="14"/>
  <c r="MH115" i="14"/>
  <c r="MI115" i="14"/>
  <c r="MJ115" i="14"/>
  <c r="MK115" i="14"/>
  <c r="ML115" i="14"/>
  <c r="MM115" i="14"/>
  <c r="MN115" i="14"/>
  <c r="MO115" i="14"/>
  <c r="MP115" i="14"/>
  <c r="MQ115" i="14"/>
  <c r="MR115" i="14"/>
  <c r="MS115" i="14"/>
  <c r="MT115" i="14"/>
  <c r="MU115" i="14"/>
  <c r="MV115" i="14"/>
  <c r="MW115" i="14"/>
  <c r="MX115" i="14"/>
  <c r="MY115" i="14"/>
  <c r="MZ115" i="14"/>
  <c r="NA115" i="14"/>
  <c r="NB115" i="14"/>
  <c r="NC115" i="14"/>
  <c r="ND115" i="14"/>
  <c r="NE115" i="14"/>
  <c r="NF115" i="14"/>
  <c r="NG115" i="14"/>
  <c r="NH115" i="14"/>
  <c r="NI115" i="14"/>
  <c r="NJ115" i="14"/>
  <c r="NK115" i="14"/>
  <c r="NL115" i="14"/>
  <c r="NM115" i="14"/>
  <c r="NN115" i="14"/>
  <c r="NO115" i="14"/>
  <c r="NP115" i="14"/>
  <c r="NQ115" i="14"/>
  <c r="NR115" i="14"/>
  <c r="NS115" i="14"/>
  <c r="NT115" i="14"/>
  <c r="NU115" i="14"/>
  <c r="NV115" i="14"/>
  <c r="NW115" i="14"/>
  <c r="NX115" i="14"/>
  <c r="NY115" i="14"/>
  <c r="NZ115" i="14"/>
  <c r="OA115" i="14"/>
  <c r="OB115" i="14"/>
  <c r="OC115" i="14"/>
  <c r="OD115" i="14"/>
  <c r="OE115" i="14"/>
  <c r="OF115" i="14"/>
  <c r="OG115" i="14"/>
  <c r="OH115" i="14"/>
  <c r="OI115" i="14"/>
  <c r="OJ115" i="14"/>
  <c r="OK115" i="14"/>
  <c r="OL115" i="14"/>
  <c r="OM115" i="14"/>
  <c r="ON115" i="14"/>
  <c r="OO115" i="14"/>
  <c r="OP115" i="14"/>
  <c r="OQ115" i="14"/>
  <c r="OR115" i="14"/>
  <c r="OS115" i="14"/>
  <c r="OT115" i="14"/>
  <c r="OU115" i="14"/>
  <c r="OV115" i="14"/>
  <c r="OW115" i="14"/>
  <c r="OX115" i="14"/>
  <c r="KT116" i="14"/>
  <c r="KV116" i="14"/>
  <c r="KW116" i="14"/>
  <c r="LG116" i="14"/>
  <c r="LH116" i="14"/>
  <c r="LI116" i="14"/>
  <c r="LJ116" i="14"/>
  <c r="LK116" i="14"/>
  <c r="LL116" i="14"/>
  <c r="LM116" i="14"/>
  <c r="LN116" i="14"/>
  <c r="LO116" i="14"/>
  <c r="LP116" i="14"/>
  <c r="LQ116" i="14"/>
  <c r="LR116" i="14"/>
  <c r="LS116" i="14"/>
  <c r="LT116" i="14"/>
  <c r="LU116" i="14"/>
  <c r="LV116" i="14"/>
  <c r="LW116" i="14"/>
  <c r="LX116" i="14"/>
  <c r="LY116" i="14"/>
  <c r="LZ116" i="14"/>
  <c r="MA116" i="14"/>
  <c r="MB116" i="14"/>
  <c r="MC116" i="14"/>
  <c r="MD116" i="14"/>
  <c r="ME116" i="14"/>
  <c r="MF116" i="14"/>
  <c r="MG116" i="14"/>
  <c r="MH116" i="14"/>
  <c r="MI116" i="14"/>
  <c r="MJ116" i="14"/>
  <c r="MK116" i="14"/>
  <c r="ML116" i="14"/>
  <c r="MM116" i="14"/>
  <c r="MN116" i="14"/>
  <c r="MO116" i="14"/>
  <c r="MP116" i="14"/>
  <c r="MQ116" i="14"/>
  <c r="MR116" i="14"/>
  <c r="MS116" i="14"/>
  <c r="MT116" i="14"/>
  <c r="MU116" i="14"/>
  <c r="MV116" i="14"/>
  <c r="MW116" i="14"/>
  <c r="MX116" i="14"/>
  <c r="MY116" i="14"/>
  <c r="MZ116" i="14"/>
  <c r="NA116" i="14"/>
  <c r="NB116" i="14"/>
  <c r="NC116" i="14"/>
  <c r="ND116" i="14"/>
  <c r="NE116" i="14"/>
  <c r="NF116" i="14"/>
  <c r="NG116" i="14"/>
  <c r="NH116" i="14"/>
  <c r="NI116" i="14"/>
  <c r="NJ116" i="14"/>
  <c r="NK116" i="14"/>
  <c r="NL116" i="14"/>
  <c r="NM116" i="14"/>
  <c r="NN116" i="14"/>
  <c r="NO116" i="14"/>
  <c r="NP116" i="14"/>
  <c r="NQ116" i="14"/>
  <c r="NR116" i="14"/>
  <c r="NS116" i="14"/>
  <c r="NT116" i="14"/>
  <c r="NU116" i="14"/>
  <c r="NV116" i="14"/>
  <c r="NW116" i="14"/>
  <c r="NX116" i="14"/>
  <c r="NY116" i="14"/>
  <c r="NZ116" i="14"/>
  <c r="OA116" i="14"/>
  <c r="OB116" i="14"/>
  <c r="OC116" i="14"/>
  <c r="OD116" i="14"/>
  <c r="OE116" i="14"/>
  <c r="OF116" i="14"/>
  <c r="OG116" i="14"/>
  <c r="OH116" i="14"/>
  <c r="OI116" i="14"/>
  <c r="OJ116" i="14"/>
  <c r="OK116" i="14"/>
  <c r="OL116" i="14"/>
  <c r="OM116" i="14"/>
  <c r="ON116" i="14"/>
  <c r="OO116" i="14"/>
  <c r="OP116" i="14"/>
  <c r="OQ116" i="14"/>
  <c r="OR116" i="14"/>
  <c r="OS116" i="14"/>
  <c r="OT116" i="14"/>
  <c r="OU116" i="14"/>
  <c r="OV116" i="14"/>
  <c r="OW116" i="14"/>
  <c r="OX116" i="14"/>
  <c r="KT117" i="14"/>
  <c r="KV117" i="14"/>
  <c r="KW117" i="14"/>
  <c r="LG117" i="14"/>
  <c r="LH117" i="14"/>
  <c r="LI117" i="14"/>
  <c r="LJ117" i="14"/>
  <c r="LK117" i="14"/>
  <c r="LL117" i="14"/>
  <c r="LM117" i="14"/>
  <c r="LN117" i="14"/>
  <c r="LO117" i="14"/>
  <c r="LP117" i="14"/>
  <c r="LQ117" i="14"/>
  <c r="LR117" i="14"/>
  <c r="LS117" i="14"/>
  <c r="LT117" i="14"/>
  <c r="LU117" i="14"/>
  <c r="LV117" i="14"/>
  <c r="LW117" i="14"/>
  <c r="LX117" i="14"/>
  <c r="LY117" i="14"/>
  <c r="LZ117" i="14"/>
  <c r="MA117" i="14"/>
  <c r="MB117" i="14"/>
  <c r="MC117" i="14"/>
  <c r="MD117" i="14"/>
  <c r="ME117" i="14"/>
  <c r="MF117" i="14"/>
  <c r="MG117" i="14"/>
  <c r="MH117" i="14"/>
  <c r="MI117" i="14"/>
  <c r="MJ117" i="14"/>
  <c r="MK117" i="14"/>
  <c r="ML117" i="14"/>
  <c r="MM117" i="14"/>
  <c r="MN117" i="14"/>
  <c r="MO117" i="14"/>
  <c r="MP117" i="14"/>
  <c r="MQ117" i="14"/>
  <c r="MR117" i="14"/>
  <c r="MS117" i="14"/>
  <c r="MT117" i="14"/>
  <c r="MU117" i="14"/>
  <c r="MV117" i="14"/>
  <c r="MW117" i="14"/>
  <c r="MX117" i="14"/>
  <c r="MY117" i="14"/>
  <c r="MZ117" i="14"/>
  <c r="NA117" i="14"/>
  <c r="NB117" i="14"/>
  <c r="NC117" i="14"/>
  <c r="ND117" i="14"/>
  <c r="NE117" i="14"/>
  <c r="NF117" i="14"/>
  <c r="NG117" i="14"/>
  <c r="NH117" i="14"/>
  <c r="NI117" i="14"/>
  <c r="NJ117" i="14"/>
  <c r="NK117" i="14"/>
  <c r="NL117" i="14"/>
  <c r="NM117" i="14"/>
  <c r="NN117" i="14"/>
  <c r="NO117" i="14"/>
  <c r="NP117" i="14"/>
  <c r="NQ117" i="14"/>
  <c r="NR117" i="14"/>
  <c r="NS117" i="14"/>
  <c r="NT117" i="14"/>
  <c r="NU117" i="14"/>
  <c r="NV117" i="14"/>
  <c r="NW117" i="14"/>
  <c r="NX117" i="14"/>
  <c r="NY117" i="14"/>
  <c r="NZ117" i="14"/>
  <c r="OA117" i="14"/>
  <c r="OB117" i="14"/>
  <c r="OC117" i="14"/>
  <c r="OD117" i="14"/>
  <c r="OE117" i="14"/>
  <c r="OF117" i="14"/>
  <c r="OG117" i="14"/>
  <c r="OH117" i="14"/>
  <c r="OI117" i="14"/>
  <c r="OJ117" i="14"/>
  <c r="OK117" i="14"/>
  <c r="OL117" i="14"/>
  <c r="OM117" i="14"/>
  <c r="ON117" i="14"/>
  <c r="OO117" i="14"/>
  <c r="OP117" i="14"/>
  <c r="OQ117" i="14"/>
  <c r="OR117" i="14"/>
  <c r="OS117" i="14"/>
  <c r="OT117" i="14"/>
  <c r="OU117" i="14"/>
  <c r="OV117" i="14"/>
  <c r="OW117" i="14"/>
  <c r="OX117" i="14"/>
  <c r="KT118" i="14"/>
  <c r="KV118" i="14"/>
  <c r="KW118" i="14"/>
  <c r="LG118" i="14"/>
  <c r="LH118" i="14"/>
  <c r="LI118" i="14"/>
  <c r="LJ118" i="14"/>
  <c r="LK118" i="14"/>
  <c r="LL118" i="14"/>
  <c r="LM118" i="14"/>
  <c r="LN118" i="14"/>
  <c r="LO118" i="14"/>
  <c r="LP118" i="14"/>
  <c r="LQ118" i="14"/>
  <c r="LR118" i="14"/>
  <c r="LS118" i="14"/>
  <c r="LT118" i="14"/>
  <c r="LU118" i="14"/>
  <c r="LV118" i="14"/>
  <c r="LW118" i="14"/>
  <c r="LX118" i="14"/>
  <c r="LY118" i="14"/>
  <c r="LZ118" i="14"/>
  <c r="MA118" i="14"/>
  <c r="MB118" i="14"/>
  <c r="MC118" i="14"/>
  <c r="MD118" i="14"/>
  <c r="ME118" i="14"/>
  <c r="MF118" i="14"/>
  <c r="MG118" i="14"/>
  <c r="MH118" i="14"/>
  <c r="MI118" i="14"/>
  <c r="MJ118" i="14"/>
  <c r="MK118" i="14"/>
  <c r="ML118" i="14"/>
  <c r="MM118" i="14"/>
  <c r="MN118" i="14"/>
  <c r="MO118" i="14"/>
  <c r="MP118" i="14"/>
  <c r="MQ118" i="14"/>
  <c r="MR118" i="14"/>
  <c r="MS118" i="14"/>
  <c r="MT118" i="14"/>
  <c r="MU118" i="14"/>
  <c r="MV118" i="14"/>
  <c r="MW118" i="14"/>
  <c r="MX118" i="14"/>
  <c r="MY118" i="14"/>
  <c r="MZ118" i="14"/>
  <c r="NA118" i="14"/>
  <c r="NB118" i="14"/>
  <c r="NC118" i="14"/>
  <c r="ND118" i="14"/>
  <c r="NE118" i="14"/>
  <c r="NF118" i="14"/>
  <c r="NG118" i="14"/>
  <c r="NH118" i="14"/>
  <c r="NI118" i="14"/>
  <c r="NJ118" i="14"/>
  <c r="NK118" i="14"/>
  <c r="NL118" i="14"/>
  <c r="NM118" i="14"/>
  <c r="NN118" i="14"/>
  <c r="NO118" i="14"/>
  <c r="NP118" i="14"/>
  <c r="NQ118" i="14"/>
  <c r="NR118" i="14"/>
  <c r="NS118" i="14"/>
  <c r="NT118" i="14"/>
  <c r="NU118" i="14"/>
  <c r="NV118" i="14"/>
  <c r="NW118" i="14"/>
  <c r="NX118" i="14"/>
  <c r="NY118" i="14"/>
  <c r="NZ118" i="14"/>
  <c r="OA118" i="14"/>
  <c r="OB118" i="14"/>
  <c r="OC118" i="14"/>
  <c r="OD118" i="14"/>
  <c r="OE118" i="14"/>
  <c r="OF118" i="14"/>
  <c r="OG118" i="14"/>
  <c r="OH118" i="14"/>
  <c r="OI118" i="14"/>
  <c r="OJ118" i="14"/>
  <c r="OK118" i="14"/>
  <c r="OL118" i="14"/>
  <c r="OM118" i="14"/>
  <c r="ON118" i="14"/>
  <c r="OO118" i="14"/>
  <c r="OP118" i="14"/>
  <c r="OQ118" i="14"/>
  <c r="OR118" i="14"/>
  <c r="OS118" i="14"/>
  <c r="OT118" i="14"/>
  <c r="OU118" i="14"/>
  <c r="OV118" i="14"/>
  <c r="OW118" i="14"/>
  <c r="OX118" i="14"/>
  <c r="KT119" i="14"/>
  <c r="KV119" i="14"/>
  <c r="KW119" i="14"/>
  <c r="LG119" i="14"/>
  <c r="LH119" i="14"/>
  <c r="LI119" i="14"/>
  <c r="LJ119" i="14"/>
  <c r="LK119" i="14"/>
  <c r="LL119" i="14"/>
  <c r="LM119" i="14"/>
  <c r="LN119" i="14"/>
  <c r="LO119" i="14"/>
  <c r="LP119" i="14"/>
  <c r="LQ119" i="14"/>
  <c r="LR119" i="14"/>
  <c r="LS119" i="14"/>
  <c r="LT119" i="14"/>
  <c r="LU119" i="14"/>
  <c r="LV119" i="14"/>
  <c r="LW119" i="14"/>
  <c r="LX119" i="14"/>
  <c r="LY119" i="14"/>
  <c r="LZ119" i="14"/>
  <c r="MA119" i="14"/>
  <c r="MB119" i="14"/>
  <c r="MC119" i="14"/>
  <c r="MD119" i="14"/>
  <c r="ME119" i="14"/>
  <c r="MF119" i="14"/>
  <c r="MG119" i="14"/>
  <c r="MH119" i="14"/>
  <c r="MI119" i="14"/>
  <c r="MJ119" i="14"/>
  <c r="MK119" i="14"/>
  <c r="ML119" i="14"/>
  <c r="MM119" i="14"/>
  <c r="MN119" i="14"/>
  <c r="MO119" i="14"/>
  <c r="MP119" i="14"/>
  <c r="MQ119" i="14"/>
  <c r="MR119" i="14"/>
  <c r="MS119" i="14"/>
  <c r="MT119" i="14"/>
  <c r="MU119" i="14"/>
  <c r="MV119" i="14"/>
  <c r="MW119" i="14"/>
  <c r="MX119" i="14"/>
  <c r="MY119" i="14"/>
  <c r="MZ119" i="14"/>
  <c r="NA119" i="14"/>
  <c r="NB119" i="14"/>
  <c r="NC119" i="14"/>
  <c r="ND119" i="14"/>
  <c r="NE119" i="14"/>
  <c r="NF119" i="14"/>
  <c r="NG119" i="14"/>
  <c r="NH119" i="14"/>
  <c r="NI119" i="14"/>
  <c r="NJ119" i="14"/>
  <c r="NK119" i="14"/>
  <c r="NL119" i="14"/>
  <c r="NM119" i="14"/>
  <c r="NN119" i="14"/>
  <c r="NO119" i="14"/>
  <c r="NP119" i="14"/>
  <c r="NQ119" i="14"/>
  <c r="NR119" i="14"/>
  <c r="NS119" i="14"/>
  <c r="NT119" i="14"/>
  <c r="NU119" i="14"/>
  <c r="NV119" i="14"/>
  <c r="NW119" i="14"/>
  <c r="NX119" i="14"/>
  <c r="NY119" i="14"/>
  <c r="NZ119" i="14"/>
  <c r="OA119" i="14"/>
  <c r="OB119" i="14"/>
  <c r="OC119" i="14"/>
  <c r="OD119" i="14"/>
  <c r="OE119" i="14"/>
  <c r="OF119" i="14"/>
  <c r="OG119" i="14"/>
  <c r="OH119" i="14"/>
  <c r="OI119" i="14"/>
  <c r="OJ119" i="14"/>
  <c r="OK119" i="14"/>
  <c r="OL119" i="14"/>
  <c r="OM119" i="14"/>
  <c r="ON119" i="14"/>
  <c r="OO119" i="14"/>
  <c r="OP119" i="14"/>
  <c r="OQ119" i="14"/>
  <c r="OR119" i="14"/>
  <c r="OS119" i="14"/>
  <c r="OT119" i="14"/>
  <c r="OU119" i="14"/>
  <c r="OV119" i="14"/>
  <c r="OW119" i="14"/>
  <c r="OX119" i="14"/>
  <c r="KT120" i="14"/>
  <c r="KV120" i="14"/>
  <c r="KW120" i="14"/>
  <c r="LG120" i="14"/>
  <c r="LH120" i="14"/>
  <c r="LI120" i="14"/>
  <c r="LJ120" i="14"/>
  <c r="LK120" i="14"/>
  <c r="LL120" i="14"/>
  <c r="LM120" i="14"/>
  <c r="LN120" i="14"/>
  <c r="LO120" i="14"/>
  <c r="LP120" i="14"/>
  <c r="LQ120" i="14"/>
  <c r="LR120" i="14"/>
  <c r="LS120" i="14"/>
  <c r="LT120" i="14"/>
  <c r="LU120" i="14"/>
  <c r="LV120" i="14"/>
  <c r="LW120" i="14"/>
  <c r="LX120" i="14"/>
  <c r="LY120" i="14"/>
  <c r="LZ120" i="14"/>
  <c r="MA120" i="14"/>
  <c r="MB120" i="14"/>
  <c r="MC120" i="14"/>
  <c r="MD120" i="14"/>
  <c r="ME120" i="14"/>
  <c r="MF120" i="14"/>
  <c r="MG120" i="14"/>
  <c r="MH120" i="14"/>
  <c r="MI120" i="14"/>
  <c r="MJ120" i="14"/>
  <c r="MK120" i="14"/>
  <c r="ML120" i="14"/>
  <c r="MM120" i="14"/>
  <c r="MN120" i="14"/>
  <c r="MO120" i="14"/>
  <c r="MP120" i="14"/>
  <c r="MQ120" i="14"/>
  <c r="MR120" i="14"/>
  <c r="MS120" i="14"/>
  <c r="MT120" i="14"/>
  <c r="MU120" i="14"/>
  <c r="MV120" i="14"/>
  <c r="MW120" i="14"/>
  <c r="MX120" i="14"/>
  <c r="MY120" i="14"/>
  <c r="MZ120" i="14"/>
  <c r="NA120" i="14"/>
  <c r="NB120" i="14"/>
  <c r="NC120" i="14"/>
  <c r="ND120" i="14"/>
  <c r="NE120" i="14"/>
  <c r="NF120" i="14"/>
  <c r="NG120" i="14"/>
  <c r="NH120" i="14"/>
  <c r="NI120" i="14"/>
  <c r="NJ120" i="14"/>
  <c r="NK120" i="14"/>
  <c r="NL120" i="14"/>
  <c r="NM120" i="14"/>
  <c r="NN120" i="14"/>
  <c r="NO120" i="14"/>
  <c r="NP120" i="14"/>
  <c r="NQ120" i="14"/>
  <c r="NR120" i="14"/>
  <c r="NS120" i="14"/>
  <c r="NT120" i="14"/>
  <c r="NU120" i="14"/>
  <c r="NV120" i="14"/>
  <c r="NW120" i="14"/>
  <c r="NX120" i="14"/>
  <c r="NY120" i="14"/>
  <c r="NZ120" i="14"/>
  <c r="OA120" i="14"/>
  <c r="OB120" i="14"/>
  <c r="OC120" i="14"/>
  <c r="OD120" i="14"/>
  <c r="OE120" i="14"/>
  <c r="OF120" i="14"/>
  <c r="OG120" i="14"/>
  <c r="OH120" i="14"/>
  <c r="OI120" i="14"/>
  <c r="OJ120" i="14"/>
  <c r="OK120" i="14"/>
  <c r="OL120" i="14"/>
  <c r="OM120" i="14"/>
  <c r="ON120" i="14"/>
  <c r="OO120" i="14"/>
  <c r="OP120" i="14"/>
  <c r="OQ120" i="14"/>
  <c r="OR120" i="14"/>
  <c r="OS120" i="14"/>
  <c r="OT120" i="14"/>
  <c r="OU120" i="14"/>
  <c r="OV120" i="14"/>
  <c r="OW120" i="14"/>
  <c r="OX120" i="14"/>
  <c r="KT121" i="14"/>
  <c r="KV121" i="14"/>
  <c r="KW121" i="14"/>
  <c r="LG121" i="14"/>
  <c r="LH121" i="14"/>
  <c r="LI121" i="14"/>
  <c r="LJ121" i="14"/>
  <c r="LK121" i="14"/>
  <c r="LL121" i="14"/>
  <c r="LM121" i="14"/>
  <c r="LN121" i="14"/>
  <c r="LO121" i="14"/>
  <c r="LP121" i="14"/>
  <c r="LQ121" i="14"/>
  <c r="LR121" i="14"/>
  <c r="LS121" i="14"/>
  <c r="LT121" i="14"/>
  <c r="LU121" i="14"/>
  <c r="LV121" i="14"/>
  <c r="LW121" i="14"/>
  <c r="LX121" i="14"/>
  <c r="LY121" i="14"/>
  <c r="LZ121" i="14"/>
  <c r="MA121" i="14"/>
  <c r="MB121" i="14"/>
  <c r="MC121" i="14"/>
  <c r="MD121" i="14"/>
  <c r="ME121" i="14"/>
  <c r="MF121" i="14"/>
  <c r="MG121" i="14"/>
  <c r="MH121" i="14"/>
  <c r="MI121" i="14"/>
  <c r="MJ121" i="14"/>
  <c r="MK121" i="14"/>
  <c r="ML121" i="14"/>
  <c r="MM121" i="14"/>
  <c r="MN121" i="14"/>
  <c r="MO121" i="14"/>
  <c r="MP121" i="14"/>
  <c r="MQ121" i="14"/>
  <c r="MR121" i="14"/>
  <c r="MS121" i="14"/>
  <c r="MT121" i="14"/>
  <c r="MU121" i="14"/>
  <c r="MV121" i="14"/>
  <c r="MW121" i="14"/>
  <c r="MX121" i="14"/>
  <c r="MY121" i="14"/>
  <c r="MZ121" i="14"/>
  <c r="NA121" i="14"/>
  <c r="NB121" i="14"/>
  <c r="NC121" i="14"/>
  <c r="ND121" i="14"/>
  <c r="NE121" i="14"/>
  <c r="NF121" i="14"/>
  <c r="NG121" i="14"/>
  <c r="NH121" i="14"/>
  <c r="NI121" i="14"/>
  <c r="NJ121" i="14"/>
  <c r="NK121" i="14"/>
  <c r="NL121" i="14"/>
  <c r="NM121" i="14"/>
  <c r="NN121" i="14"/>
  <c r="NO121" i="14"/>
  <c r="NP121" i="14"/>
  <c r="NQ121" i="14"/>
  <c r="NR121" i="14"/>
  <c r="NS121" i="14"/>
  <c r="NT121" i="14"/>
  <c r="NU121" i="14"/>
  <c r="NV121" i="14"/>
  <c r="NW121" i="14"/>
  <c r="NX121" i="14"/>
  <c r="NY121" i="14"/>
  <c r="NZ121" i="14"/>
  <c r="OA121" i="14"/>
  <c r="OB121" i="14"/>
  <c r="OC121" i="14"/>
  <c r="OD121" i="14"/>
  <c r="OE121" i="14"/>
  <c r="OF121" i="14"/>
  <c r="OG121" i="14"/>
  <c r="OH121" i="14"/>
  <c r="OI121" i="14"/>
  <c r="OJ121" i="14"/>
  <c r="OK121" i="14"/>
  <c r="OL121" i="14"/>
  <c r="OM121" i="14"/>
  <c r="ON121" i="14"/>
  <c r="OO121" i="14"/>
  <c r="OP121" i="14"/>
  <c r="OQ121" i="14"/>
  <c r="OR121" i="14"/>
  <c r="OS121" i="14"/>
  <c r="OT121" i="14"/>
  <c r="OU121" i="14"/>
  <c r="OV121" i="14"/>
  <c r="OW121" i="14"/>
  <c r="OX121" i="14"/>
  <c r="KT122" i="14"/>
  <c r="KV122" i="14"/>
  <c r="KW122" i="14"/>
  <c r="LG122" i="14"/>
  <c r="LH122" i="14"/>
  <c r="LI122" i="14"/>
  <c r="LJ122" i="14"/>
  <c r="LK122" i="14"/>
  <c r="LL122" i="14"/>
  <c r="LM122" i="14"/>
  <c r="LN122" i="14"/>
  <c r="LO122" i="14"/>
  <c r="LP122" i="14"/>
  <c r="LQ122" i="14"/>
  <c r="LR122" i="14"/>
  <c r="LS122" i="14"/>
  <c r="LT122" i="14"/>
  <c r="LU122" i="14"/>
  <c r="LV122" i="14"/>
  <c r="LW122" i="14"/>
  <c r="LX122" i="14"/>
  <c r="LY122" i="14"/>
  <c r="LZ122" i="14"/>
  <c r="MA122" i="14"/>
  <c r="MB122" i="14"/>
  <c r="MC122" i="14"/>
  <c r="MD122" i="14"/>
  <c r="ME122" i="14"/>
  <c r="MF122" i="14"/>
  <c r="MG122" i="14"/>
  <c r="MH122" i="14"/>
  <c r="MI122" i="14"/>
  <c r="MJ122" i="14"/>
  <c r="MK122" i="14"/>
  <c r="ML122" i="14"/>
  <c r="MM122" i="14"/>
  <c r="MN122" i="14"/>
  <c r="MO122" i="14"/>
  <c r="MP122" i="14"/>
  <c r="MQ122" i="14"/>
  <c r="MR122" i="14"/>
  <c r="MS122" i="14"/>
  <c r="MT122" i="14"/>
  <c r="MU122" i="14"/>
  <c r="MV122" i="14"/>
  <c r="MW122" i="14"/>
  <c r="MX122" i="14"/>
  <c r="MY122" i="14"/>
  <c r="MZ122" i="14"/>
  <c r="NA122" i="14"/>
  <c r="NB122" i="14"/>
  <c r="NC122" i="14"/>
  <c r="ND122" i="14"/>
  <c r="NE122" i="14"/>
  <c r="NF122" i="14"/>
  <c r="NG122" i="14"/>
  <c r="NH122" i="14"/>
  <c r="NI122" i="14"/>
  <c r="NJ122" i="14"/>
  <c r="NK122" i="14"/>
  <c r="NL122" i="14"/>
  <c r="NM122" i="14"/>
  <c r="NN122" i="14"/>
  <c r="NO122" i="14"/>
  <c r="NP122" i="14"/>
  <c r="NQ122" i="14"/>
  <c r="NR122" i="14"/>
  <c r="NS122" i="14"/>
  <c r="NT122" i="14"/>
  <c r="NU122" i="14"/>
  <c r="NV122" i="14"/>
  <c r="NW122" i="14"/>
  <c r="NX122" i="14"/>
  <c r="NY122" i="14"/>
  <c r="NZ122" i="14"/>
  <c r="OA122" i="14"/>
  <c r="OB122" i="14"/>
  <c r="OC122" i="14"/>
  <c r="OD122" i="14"/>
  <c r="OE122" i="14"/>
  <c r="OF122" i="14"/>
  <c r="OG122" i="14"/>
  <c r="OH122" i="14"/>
  <c r="OI122" i="14"/>
  <c r="OJ122" i="14"/>
  <c r="OK122" i="14"/>
  <c r="OL122" i="14"/>
  <c r="OM122" i="14"/>
  <c r="ON122" i="14"/>
  <c r="OO122" i="14"/>
  <c r="OP122" i="14"/>
  <c r="OQ122" i="14"/>
  <c r="OR122" i="14"/>
  <c r="OS122" i="14"/>
  <c r="OT122" i="14"/>
  <c r="OU122" i="14"/>
  <c r="OV122" i="14"/>
  <c r="OW122" i="14"/>
  <c r="OX122" i="14"/>
  <c r="KT123" i="14"/>
  <c r="KV123" i="14"/>
  <c r="KW123" i="14"/>
  <c r="LG123" i="14"/>
  <c r="LH123" i="14"/>
  <c r="LI123" i="14"/>
  <c r="LJ123" i="14"/>
  <c r="LK123" i="14"/>
  <c r="LL123" i="14"/>
  <c r="LM123" i="14"/>
  <c r="LN123" i="14"/>
  <c r="LO123" i="14"/>
  <c r="LP123" i="14"/>
  <c r="LQ123" i="14"/>
  <c r="LR123" i="14"/>
  <c r="LS123" i="14"/>
  <c r="LT123" i="14"/>
  <c r="LU123" i="14"/>
  <c r="LV123" i="14"/>
  <c r="LW123" i="14"/>
  <c r="LX123" i="14"/>
  <c r="LY123" i="14"/>
  <c r="LZ123" i="14"/>
  <c r="MA123" i="14"/>
  <c r="MB123" i="14"/>
  <c r="MC123" i="14"/>
  <c r="MD123" i="14"/>
  <c r="ME123" i="14"/>
  <c r="MF123" i="14"/>
  <c r="MG123" i="14"/>
  <c r="MH123" i="14"/>
  <c r="MI123" i="14"/>
  <c r="MJ123" i="14"/>
  <c r="MK123" i="14"/>
  <c r="ML123" i="14"/>
  <c r="MM123" i="14"/>
  <c r="MN123" i="14"/>
  <c r="MO123" i="14"/>
  <c r="MP123" i="14"/>
  <c r="MQ123" i="14"/>
  <c r="MR123" i="14"/>
  <c r="MS123" i="14"/>
  <c r="MT123" i="14"/>
  <c r="MU123" i="14"/>
  <c r="MV123" i="14"/>
  <c r="MW123" i="14"/>
  <c r="MX123" i="14"/>
  <c r="MY123" i="14"/>
  <c r="MZ123" i="14"/>
  <c r="NA123" i="14"/>
  <c r="NB123" i="14"/>
  <c r="NC123" i="14"/>
  <c r="ND123" i="14"/>
  <c r="NE123" i="14"/>
  <c r="NF123" i="14"/>
  <c r="NG123" i="14"/>
  <c r="NH123" i="14"/>
  <c r="NI123" i="14"/>
  <c r="NJ123" i="14"/>
  <c r="NK123" i="14"/>
  <c r="NL123" i="14"/>
  <c r="NM123" i="14"/>
  <c r="NN123" i="14"/>
  <c r="NO123" i="14"/>
  <c r="NP123" i="14"/>
  <c r="NQ123" i="14"/>
  <c r="NR123" i="14"/>
  <c r="NS123" i="14"/>
  <c r="NT123" i="14"/>
  <c r="NU123" i="14"/>
  <c r="NV123" i="14"/>
  <c r="NW123" i="14"/>
  <c r="NX123" i="14"/>
  <c r="NY123" i="14"/>
  <c r="NZ123" i="14"/>
  <c r="OA123" i="14"/>
  <c r="OB123" i="14"/>
  <c r="OC123" i="14"/>
  <c r="OD123" i="14"/>
  <c r="OE123" i="14"/>
  <c r="OF123" i="14"/>
  <c r="OG123" i="14"/>
  <c r="OH123" i="14"/>
  <c r="OI123" i="14"/>
  <c r="OJ123" i="14"/>
  <c r="OK123" i="14"/>
  <c r="OL123" i="14"/>
  <c r="OM123" i="14"/>
  <c r="ON123" i="14"/>
  <c r="OO123" i="14"/>
  <c r="OP123" i="14"/>
  <c r="OQ123" i="14"/>
  <c r="OR123" i="14"/>
  <c r="OS123" i="14"/>
  <c r="OT123" i="14"/>
  <c r="OU123" i="14"/>
  <c r="OV123" i="14"/>
  <c r="OW123" i="14"/>
  <c r="OX123" i="14"/>
  <c r="KT124" i="14"/>
  <c r="KV124" i="14"/>
  <c r="KW124" i="14"/>
  <c r="LG124" i="14"/>
  <c r="LH124" i="14"/>
  <c r="LI124" i="14"/>
  <c r="LJ124" i="14"/>
  <c r="LK124" i="14"/>
  <c r="LL124" i="14"/>
  <c r="LM124" i="14"/>
  <c r="LN124" i="14"/>
  <c r="LO124" i="14"/>
  <c r="LP124" i="14"/>
  <c r="LQ124" i="14"/>
  <c r="LR124" i="14"/>
  <c r="LS124" i="14"/>
  <c r="LT124" i="14"/>
  <c r="LU124" i="14"/>
  <c r="LV124" i="14"/>
  <c r="LW124" i="14"/>
  <c r="LX124" i="14"/>
  <c r="LY124" i="14"/>
  <c r="LZ124" i="14"/>
  <c r="MA124" i="14"/>
  <c r="MB124" i="14"/>
  <c r="MC124" i="14"/>
  <c r="MD124" i="14"/>
  <c r="ME124" i="14"/>
  <c r="MF124" i="14"/>
  <c r="MG124" i="14"/>
  <c r="MH124" i="14"/>
  <c r="MI124" i="14"/>
  <c r="MJ124" i="14"/>
  <c r="MK124" i="14"/>
  <c r="ML124" i="14"/>
  <c r="MM124" i="14"/>
  <c r="MN124" i="14"/>
  <c r="MO124" i="14"/>
  <c r="MP124" i="14"/>
  <c r="MQ124" i="14"/>
  <c r="MR124" i="14"/>
  <c r="MS124" i="14"/>
  <c r="MT124" i="14"/>
  <c r="MU124" i="14"/>
  <c r="MV124" i="14"/>
  <c r="MW124" i="14"/>
  <c r="MX124" i="14"/>
  <c r="MY124" i="14"/>
  <c r="MZ124" i="14"/>
  <c r="NA124" i="14"/>
  <c r="NB124" i="14"/>
  <c r="NC124" i="14"/>
  <c r="ND124" i="14"/>
  <c r="NE124" i="14"/>
  <c r="NF124" i="14"/>
  <c r="NG124" i="14"/>
  <c r="NH124" i="14"/>
  <c r="NI124" i="14"/>
  <c r="NJ124" i="14"/>
  <c r="NK124" i="14"/>
  <c r="NL124" i="14"/>
  <c r="NM124" i="14"/>
  <c r="NN124" i="14"/>
  <c r="NO124" i="14"/>
  <c r="NP124" i="14"/>
  <c r="NQ124" i="14"/>
  <c r="NR124" i="14"/>
  <c r="NS124" i="14"/>
  <c r="NT124" i="14"/>
  <c r="NU124" i="14"/>
  <c r="NV124" i="14"/>
  <c r="NW124" i="14"/>
  <c r="NX124" i="14"/>
  <c r="NY124" i="14"/>
  <c r="NZ124" i="14"/>
  <c r="OA124" i="14"/>
  <c r="OB124" i="14"/>
  <c r="OC124" i="14"/>
  <c r="OD124" i="14"/>
  <c r="OE124" i="14"/>
  <c r="OF124" i="14"/>
  <c r="OG124" i="14"/>
  <c r="OH124" i="14"/>
  <c r="OI124" i="14"/>
  <c r="OJ124" i="14"/>
  <c r="OK124" i="14"/>
  <c r="OL124" i="14"/>
  <c r="OM124" i="14"/>
  <c r="ON124" i="14"/>
  <c r="OO124" i="14"/>
  <c r="OP124" i="14"/>
  <c r="OQ124" i="14"/>
  <c r="OR124" i="14"/>
  <c r="OS124" i="14"/>
  <c r="OT124" i="14"/>
  <c r="OU124" i="14"/>
  <c r="OV124" i="14"/>
  <c r="OW124" i="14"/>
  <c r="OX124" i="14"/>
  <c r="KT125" i="14"/>
  <c r="KV125" i="14"/>
  <c r="KW125" i="14"/>
  <c r="LG125" i="14"/>
  <c r="LH125" i="14"/>
  <c r="LI125" i="14"/>
  <c r="LJ125" i="14"/>
  <c r="LK125" i="14"/>
  <c r="LL125" i="14"/>
  <c r="LM125" i="14"/>
  <c r="LN125" i="14"/>
  <c r="LO125" i="14"/>
  <c r="LP125" i="14"/>
  <c r="LQ125" i="14"/>
  <c r="LR125" i="14"/>
  <c r="LS125" i="14"/>
  <c r="LT125" i="14"/>
  <c r="LU125" i="14"/>
  <c r="LV125" i="14"/>
  <c r="LW125" i="14"/>
  <c r="LX125" i="14"/>
  <c r="LY125" i="14"/>
  <c r="LZ125" i="14"/>
  <c r="MA125" i="14"/>
  <c r="MB125" i="14"/>
  <c r="MC125" i="14"/>
  <c r="MD125" i="14"/>
  <c r="ME125" i="14"/>
  <c r="MF125" i="14"/>
  <c r="MG125" i="14"/>
  <c r="MH125" i="14"/>
  <c r="MI125" i="14"/>
  <c r="MJ125" i="14"/>
  <c r="MK125" i="14"/>
  <c r="ML125" i="14"/>
  <c r="MM125" i="14"/>
  <c r="MN125" i="14"/>
  <c r="MO125" i="14"/>
  <c r="MP125" i="14"/>
  <c r="MQ125" i="14"/>
  <c r="MR125" i="14"/>
  <c r="MS125" i="14"/>
  <c r="MT125" i="14"/>
  <c r="MU125" i="14"/>
  <c r="MV125" i="14"/>
  <c r="MW125" i="14"/>
  <c r="MX125" i="14"/>
  <c r="MY125" i="14"/>
  <c r="MZ125" i="14"/>
  <c r="NA125" i="14"/>
  <c r="NB125" i="14"/>
  <c r="NC125" i="14"/>
  <c r="ND125" i="14"/>
  <c r="NE125" i="14"/>
  <c r="NF125" i="14"/>
  <c r="NG125" i="14"/>
  <c r="NH125" i="14"/>
  <c r="NI125" i="14"/>
  <c r="NJ125" i="14"/>
  <c r="NK125" i="14"/>
  <c r="NL125" i="14"/>
  <c r="NM125" i="14"/>
  <c r="NN125" i="14"/>
  <c r="NO125" i="14"/>
  <c r="NP125" i="14"/>
  <c r="NQ125" i="14"/>
  <c r="NR125" i="14"/>
  <c r="NS125" i="14"/>
  <c r="NT125" i="14"/>
  <c r="NU125" i="14"/>
  <c r="NV125" i="14"/>
  <c r="NW125" i="14"/>
  <c r="NX125" i="14"/>
  <c r="NY125" i="14"/>
  <c r="NZ125" i="14"/>
  <c r="OA125" i="14"/>
  <c r="OB125" i="14"/>
  <c r="OC125" i="14"/>
  <c r="OD125" i="14"/>
  <c r="OE125" i="14"/>
  <c r="OF125" i="14"/>
  <c r="OG125" i="14"/>
  <c r="OH125" i="14"/>
  <c r="OI125" i="14"/>
  <c r="OJ125" i="14"/>
  <c r="OK125" i="14"/>
  <c r="OL125" i="14"/>
  <c r="OM125" i="14"/>
  <c r="ON125" i="14"/>
  <c r="OO125" i="14"/>
  <c r="OP125" i="14"/>
  <c r="OQ125" i="14"/>
  <c r="OR125" i="14"/>
  <c r="OS125" i="14"/>
  <c r="OT125" i="14"/>
  <c r="OU125" i="14"/>
  <c r="OV125" i="14"/>
  <c r="OW125" i="14"/>
  <c r="OX125" i="14"/>
  <c r="KT126" i="14"/>
  <c r="KV126" i="14"/>
  <c r="KW126" i="14"/>
  <c r="LG126" i="14"/>
  <c r="LH126" i="14"/>
  <c r="LI126" i="14"/>
  <c r="LJ126" i="14"/>
  <c r="LK126" i="14"/>
  <c r="LL126" i="14"/>
  <c r="LM126" i="14"/>
  <c r="LN126" i="14"/>
  <c r="LO126" i="14"/>
  <c r="LP126" i="14"/>
  <c r="LQ126" i="14"/>
  <c r="LR126" i="14"/>
  <c r="LS126" i="14"/>
  <c r="LT126" i="14"/>
  <c r="LU126" i="14"/>
  <c r="LV126" i="14"/>
  <c r="LW126" i="14"/>
  <c r="LX126" i="14"/>
  <c r="LY126" i="14"/>
  <c r="LZ126" i="14"/>
  <c r="MA126" i="14"/>
  <c r="MB126" i="14"/>
  <c r="MC126" i="14"/>
  <c r="MD126" i="14"/>
  <c r="ME126" i="14"/>
  <c r="MF126" i="14"/>
  <c r="MG126" i="14"/>
  <c r="MH126" i="14"/>
  <c r="MI126" i="14"/>
  <c r="MJ126" i="14"/>
  <c r="MK126" i="14"/>
  <c r="ML126" i="14"/>
  <c r="MM126" i="14"/>
  <c r="MN126" i="14"/>
  <c r="MO126" i="14"/>
  <c r="MP126" i="14"/>
  <c r="MQ126" i="14"/>
  <c r="MR126" i="14"/>
  <c r="MS126" i="14"/>
  <c r="MT126" i="14"/>
  <c r="MU126" i="14"/>
  <c r="MV126" i="14"/>
  <c r="MW126" i="14"/>
  <c r="MX126" i="14"/>
  <c r="MY126" i="14"/>
  <c r="MZ126" i="14"/>
  <c r="NA126" i="14"/>
  <c r="NB126" i="14"/>
  <c r="NC126" i="14"/>
  <c r="ND126" i="14"/>
  <c r="NE126" i="14"/>
  <c r="NF126" i="14"/>
  <c r="NG126" i="14"/>
  <c r="NH126" i="14"/>
  <c r="NI126" i="14"/>
  <c r="NJ126" i="14"/>
  <c r="NK126" i="14"/>
  <c r="NL126" i="14"/>
  <c r="NM126" i="14"/>
  <c r="NN126" i="14"/>
  <c r="NO126" i="14"/>
  <c r="NP126" i="14"/>
  <c r="NQ126" i="14"/>
  <c r="NR126" i="14"/>
  <c r="NS126" i="14"/>
  <c r="NT126" i="14"/>
  <c r="NU126" i="14"/>
  <c r="NV126" i="14"/>
  <c r="NW126" i="14"/>
  <c r="NX126" i="14"/>
  <c r="NY126" i="14"/>
  <c r="NZ126" i="14"/>
  <c r="OA126" i="14"/>
  <c r="OB126" i="14"/>
  <c r="OC126" i="14"/>
  <c r="OD126" i="14"/>
  <c r="OE126" i="14"/>
  <c r="OF126" i="14"/>
  <c r="OG126" i="14"/>
  <c r="OH126" i="14"/>
  <c r="OI126" i="14"/>
  <c r="OJ126" i="14"/>
  <c r="OK126" i="14"/>
  <c r="OL126" i="14"/>
  <c r="OM126" i="14"/>
  <c r="ON126" i="14"/>
  <c r="OO126" i="14"/>
  <c r="OP126" i="14"/>
  <c r="OQ126" i="14"/>
  <c r="OR126" i="14"/>
  <c r="OS126" i="14"/>
  <c r="OT126" i="14"/>
  <c r="OU126" i="14"/>
  <c r="OV126" i="14"/>
  <c r="OW126" i="14"/>
  <c r="OX126" i="14"/>
  <c r="KT127" i="14"/>
  <c r="KV127" i="14"/>
  <c r="KW127" i="14"/>
  <c r="LG127" i="14"/>
  <c r="LH127" i="14"/>
  <c r="LI127" i="14"/>
  <c r="LJ127" i="14"/>
  <c r="LK127" i="14"/>
  <c r="LL127" i="14"/>
  <c r="LM127" i="14"/>
  <c r="LN127" i="14"/>
  <c r="LO127" i="14"/>
  <c r="LP127" i="14"/>
  <c r="LQ127" i="14"/>
  <c r="LR127" i="14"/>
  <c r="LS127" i="14"/>
  <c r="LT127" i="14"/>
  <c r="LU127" i="14"/>
  <c r="LV127" i="14"/>
  <c r="LW127" i="14"/>
  <c r="LX127" i="14"/>
  <c r="LY127" i="14"/>
  <c r="LZ127" i="14"/>
  <c r="MA127" i="14"/>
  <c r="MB127" i="14"/>
  <c r="MC127" i="14"/>
  <c r="MD127" i="14"/>
  <c r="ME127" i="14"/>
  <c r="MF127" i="14"/>
  <c r="MG127" i="14"/>
  <c r="MH127" i="14"/>
  <c r="MI127" i="14"/>
  <c r="MJ127" i="14"/>
  <c r="MK127" i="14"/>
  <c r="ML127" i="14"/>
  <c r="MM127" i="14"/>
  <c r="MN127" i="14"/>
  <c r="MO127" i="14"/>
  <c r="MP127" i="14"/>
  <c r="MQ127" i="14"/>
  <c r="MR127" i="14"/>
  <c r="MS127" i="14"/>
  <c r="MT127" i="14"/>
  <c r="MU127" i="14"/>
  <c r="MV127" i="14"/>
  <c r="MW127" i="14"/>
  <c r="MX127" i="14"/>
  <c r="MY127" i="14"/>
  <c r="MZ127" i="14"/>
  <c r="NA127" i="14"/>
  <c r="NB127" i="14"/>
  <c r="NC127" i="14"/>
  <c r="ND127" i="14"/>
  <c r="NE127" i="14"/>
  <c r="NF127" i="14"/>
  <c r="NG127" i="14"/>
  <c r="NH127" i="14"/>
  <c r="NI127" i="14"/>
  <c r="NJ127" i="14"/>
  <c r="NK127" i="14"/>
  <c r="NL127" i="14"/>
  <c r="NM127" i="14"/>
  <c r="NN127" i="14"/>
  <c r="NO127" i="14"/>
  <c r="NP127" i="14"/>
  <c r="NQ127" i="14"/>
  <c r="NR127" i="14"/>
  <c r="NS127" i="14"/>
  <c r="NT127" i="14"/>
  <c r="NU127" i="14"/>
  <c r="NV127" i="14"/>
  <c r="NW127" i="14"/>
  <c r="NX127" i="14"/>
  <c r="NY127" i="14"/>
  <c r="NZ127" i="14"/>
  <c r="OA127" i="14"/>
  <c r="OB127" i="14"/>
  <c r="OC127" i="14"/>
  <c r="OD127" i="14"/>
  <c r="OE127" i="14"/>
  <c r="OF127" i="14"/>
  <c r="OG127" i="14"/>
  <c r="OH127" i="14"/>
  <c r="OI127" i="14"/>
  <c r="OJ127" i="14"/>
  <c r="OK127" i="14"/>
  <c r="OL127" i="14"/>
  <c r="OM127" i="14"/>
  <c r="ON127" i="14"/>
  <c r="OO127" i="14"/>
  <c r="OP127" i="14"/>
  <c r="OQ127" i="14"/>
  <c r="OR127" i="14"/>
  <c r="OS127" i="14"/>
  <c r="OT127" i="14"/>
  <c r="OU127" i="14"/>
  <c r="OV127" i="14"/>
  <c r="OW127" i="14"/>
  <c r="OX127" i="14"/>
  <c r="KT128" i="14"/>
  <c r="KV128" i="14"/>
  <c r="KW128" i="14"/>
  <c r="LG128" i="14"/>
  <c r="LH128" i="14"/>
  <c r="LI128" i="14"/>
  <c r="LJ128" i="14"/>
  <c r="LK128" i="14"/>
  <c r="LL128" i="14"/>
  <c r="LM128" i="14"/>
  <c r="LN128" i="14"/>
  <c r="LO128" i="14"/>
  <c r="LP128" i="14"/>
  <c r="LQ128" i="14"/>
  <c r="LR128" i="14"/>
  <c r="LS128" i="14"/>
  <c r="LT128" i="14"/>
  <c r="LU128" i="14"/>
  <c r="LV128" i="14"/>
  <c r="LW128" i="14"/>
  <c r="LX128" i="14"/>
  <c r="LY128" i="14"/>
  <c r="LZ128" i="14"/>
  <c r="MA128" i="14"/>
  <c r="MB128" i="14"/>
  <c r="MC128" i="14"/>
  <c r="MD128" i="14"/>
  <c r="ME128" i="14"/>
  <c r="MF128" i="14"/>
  <c r="MG128" i="14"/>
  <c r="MH128" i="14"/>
  <c r="MI128" i="14"/>
  <c r="MJ128" i="14"/>
  <c r="MK128" i="14"/>
  <c r="ML128" i="14"/>
  <c r="MM128" i="14"/>
  <c r="MN128" i="14"/>
  <c r="MO128" i="14"/>
  <c r="MP128" i="14"/>
  <c r="MQ128" i="14"/>
  <c r="MR128" i="14"/>
  <c r="MS128" i="14"/>
  <c r="MT128" i="14"/>
  <c r="MU128" i="14"/>
  <c r="MV128" i="14"/>
  <c r="MW128" i="14"/>
  <c r="MX128" i="14"/>
  <c r="MY128" i="14"/>
  <c r="MZ128" i="14"/>
  <c r="NA128" i="14"/>
  <c r="NB128" i="14"/>
  <c r="NC128" i="14"/>
  <c r="ND128" i="14"/>
  <c r="NE128" i="14"/>
  <c r="NF128" i="14"/>
  <c r="NG128" i="14"/>
  <c r="NH128" i="14"/>
  <c r="NI128" i="14"/>
  <c r="NJ128" i="14"/>
  <c r="NK128" i="14"/>
  <c r="NL128" i="14"/>
  <c r="NM128" i="14"/>
  <c r="NN128" i="14"/>
  <c r="NO128" i="14"/>
  <c r="NP128" i="14"/>
  <c r="NQ128" i="14"/>
  <c r="NR128" i="14"/>
  <c r="NS128" i="14"/>
  <c r="NT128" i="14"/>
  <c r="NU128" i="14"/>
  <c r="NV128" i="14"/>
  <c r="NW128" i="14"/>
  <c r="NX128" i="14"/>
  <c r="NY128" i="14"/>
  <c r="NZ128" i="14"/>
  <c r="OA128" i="14"/>
  <c r="OB128" i="14"/>
  <c r="OC128" i="14"/>
  <c r="OD128" i="14"/>
  <c r="OE128" i="14"/>
  <c r="OF128" i="14"/>
  <c r="OG128" i="14"/>
  <c r="OH128" i="14"/>
  <c r="OI128" i="14"/>
  <c r="OJ128" i="14"/>
  <c r="OK128" i="14"/>
  <c r="OL128" i="14"/>
  <c r="OM128" i="14"/>
  <c r="ON128" i="14"/>
  <c r="OO128" i="14"/>
  <c r="OP128" i="14"/>
  <c r="OQ128" i="14"/>
  <c r="OR128" i="14"/>
  <c r="OS128" i="14"/>
  <c r="OT128" i="14"/>
  <c r="OU128" i="14"/>
  <c r="OV128" i="14"/>
  <c r="OW128" i="14"/>
  <c r="OX128" i="14"/>
  <c r="KT129" i="14"/>
  <c r="KV129" i="14"/>
  <c r="KW129" i="14"/>
  <c r="LG129" i="14"/>
  <c r="LH129" i="14"/>
  <c r="LI129" i="14"/>
  <c r="LJ129" i="14"/>
  <c r="LK129" i="14"/>
  <c r="LL129" i="14"/>
  <c r="LM129" i="14"/>
  <c r="LN129" i="14"/>
  <c r="LO129" i="14"/>
  <c r="LP129" i="14"/>
  <c r="LQ129" i="14"/>
  <c r="LR129" i="14"/>
  <c r="LS129" i="14"/>
  <c r="LT129" i="14"/>
  <c r="LU129" i="14"/>
  <c r="LV129" i="14"/>
  <c r="LW129" i="14"/>
  <c r="LX129" i="14"/>
  <c r="LY129" i="14"/>
  <c r="LZ129" i="14"/>
  <c r="MA129" i="14"/>
  <c r="MB129" i="14"/>
  <c r="MC129" i="14"/>
  <c r="MD129" i="14"/>
  <c r="ME129" i="14"/>
  <c r="MF129" i="14"/>
  <c r="MG129" i="14"/>
  <c r="MH129" i="14"/>
  <c r="MI129" i="14"/>
  <c r="MJ129" i="14"/>
  <c r="MK129" i="14"/>
  <c r="ML129" i="14"/>
  <c r="MM129" i="14"/>
  <c r="MN129" i="14"/>
  <c r="MO129" i="14"/>
  <c r="MP129" i="14"/>
  <c r="MQ129" i="14"/>
  <c r="MR129" i="14"/>
  <c r="MS129" i="14"/>
  <c r="MT129" i="14"/>
  <c r="MU129" i="14"/>
  <c r="MV129" i="14"/>
  <c r="MW129" i="14"/>
  <c r="MX129" i="14"/>
  <c r="MY129" i="14"/>
  <c r="MZ129" i="14"/>
  <c r="NA129" i="14"/>
  <c r="NB129" i="14"/>
  <c r="NC129" i="14"/>
  <c r="ND129" i="14"/>
  <c r="NE129" i="14"/>
  <c r="NF129" i="14"/>
  <c r="NG129" i="14"/>
  <c r="NH129" i="14"/>
  <c r="NI129" i="14"/>
  <c r="NJ129" i="14"/>
  <c r="NK129" i="14"/>
  <c r="NL129" i="14"/>
  <c r="NM129" i="14"/>
  <c r="NN129" i="14"/>
  <c r="NO129" i="14"/>
  <c r="NP129" i="14"/>
  <c r="NQ129" i="14"/>
  <c r="NR129" i="14"/>
  <c r="NS129" i="14"/>
  <c r="NT129" i="14"/>
  <c r="NU129" i="14"/>
  <c r="NV129" i="14"/>
  <c r="NW129" i="14"/>
  <c r="NX129" i="14"/>
  <c r="NY129" i="14"/>
  <c r="NZ129" i="14"/>
  <c r="OA129" i="14"/>
  <c r="OB129" i="14"/>
  <c r="OC129" i="14"/>
  <c r="OD129" i="14"/>
  <c r="OE129" i="14"/>
  <c r="OF129" i="14"/>
  <c r="OG129" i="14"/>
  <c r="OH129" i="14"/>
  <c r="OI129" i="14"/>
  <c r="OJ129" i="14"/>
  <c r="OK129" i="14"/>
  <c r="OL129" i="14"/>
  <c r="OM129" i="14"/>
  <c r="ON129" i="14"/>
  <c r="OO129" i="14"/>
  <c r="OP129" i="14"/>
  <c r="OQ129" i="14"/>
  <c r="OR129" i="14"/>
  <c r="OS129" i="14"/>
  <c r="OT129" i="14"/>
  <c r="OU129" i="14"/>
  <c r="OV129" i="14"/>
  <c r="OW129" i="14"/>
  <c r="OX129" i="14"/>
  <c r="KT130" i="14"/>
  <c r="KV130" i="14"/>
  <c r="KW130" i="14"/>
  <c r="LG130" i="14"/>
  <c r="LH130" i="14"/>
  <c r="LI130" i="14"/>
  <c r="LJ130" i="14"/>
  <c r="LK130" i="14"/>
  <c r="LL130" i="14"/>
  <c r="LM130" i="14"/>
  <c r="LN130" i="14"/>
  <c r="LO130" i="14"/>
  <c r="LP130" i="14"/>
  <c r="LQ130" i="14"/>
  <c r="LR130" i="14"/>
  <c r="LS130" i="14"/>
  <c r="LT130" i="14"/>
  <c r="LU130" i="14"/>
  <c r="LV130" i="14"/>
  <c r="LW130" i="14"/>
  <c r="LX130" i="14"/>
  <c r="LY130" i="14"/>
  <c r="LZ130" i="14"/>
  <c r="MA130" i="14"/>
  <c r="MB130" i="14"/>
  <c r="MC130" i="14"/>
  <c r="MD130" i="14"/>
  <c r="ME130" i="14"/>
  <c r="MF130" i="14"/>
  <c r="MG130" i="14"/>
  <c r="MH130" i="14"/>
  <c r="MI130" i="14"/>
  <c r="MJ130" i="14"/>
  <c r="MK130" i="14"/>
  <c r="ML130" i="14"/>
  <c r="MM130" i="14"/>
  <c r="MN130" i="14"/>
  <c r="MO130" i="14"/>
  <c r="MP130" i="14"/>
  <c r="MQ130" i="14"/>
  <c r="MR130" i="14"/>
  <c r="MS130" i="14"/>
  <c r="MT130" i="14"/>
  <c r="MU130" i="14"/>
  <c r="MV130" i="14"/>
  <c r="MW130" i="14"/>
  <c r="MX130" i="14"/>
  <c r="MY130" i="14"/>
  <c r="MZ130" i="14"/>
  <c r="NA130" i="14"/>
  <c r="NB130" i="14"/>
  <c r="NC130" i="14"/>
  <c r="ND130" i="14"/>
  <c r="NE130" i="14"/>
  <c r="NF130" i="14"/>
  <c r="NG130" i="14"/>
  <c r="NH130" i="14"/>
  <c r="NI130" i="14"/>
  <c r="NJ130" i="14"/>
  <c r="NK130" i="14"/>
  <c r="NL130" i="14"/>
  <c r="NM130" i="14"/>
  <c r="NN130" i="14"/>
  <c r="NO130" i="14"/>
  <c r="NP130" i="14"/>
  <c r="NQ130" i="14"/>
  <c r="NR130" i="14"/>
  <c r="NS130" i="14"/>
  <c r="NT130" i="14"/>
  <c r="NU130" i="14"/>
  <c r="NV130" i="14"/>
  <c r="NW130" i="14"/>
  <c r="NX130" i="14"/>
  <c r="NY130" i="14"/>
  <c r="NZ130" i="14"/>
  <c r="OA130" i="14"/>
  <c r="OB130" i="14"/>
  <c r="OC130" i="14"/>
  <c r="OD130" i="14"/>
  <c r="OE130" i="14"/>
  <c r="OF130" i="14"/>
  <c r="OG130" i="14"/>
  <c r="OH130" i="14"/>
  <c r="OI130" i="14"/>
  <c r="OJ130" i="14"/>
  <c r="OK130" i="14"/>
  <c r="OL130" i="14"/>
  <c r="OM130" i="14"/>
  <c r="ON130" i="14"/>
  <c r="OO130" i="14"/>
  <c r="OP130" i="14"/>
  <c r="OQ130" i="14"/>
  <c r="OR130" i="14"/>
  <c r="OS130" i="14"/>
  <c r="OT130" i="14"/>
  <c r="OU130" i="14"/>
  <c r="OV130" i="14"/>
  <c r="OW130" i="14"/>
  <c r="OX130" i="14"/>
  <c r="KT131" i="14"/>
  <c r="KV131" i="14"/>
  <c r="KW131" i="14"/>
  <c r="LG131" i="14"/>
  <c r="LH131" i="14"/>
  <c r="LI131" i="14"/>
  <c r="LJ131" i="14"/>
  <c r="LK131" i="14"/>
  <c r="LL131" i="14"/>
  <c r="LM131" i="14"/>
  <c r="LN131" i="14"/>
  <c r="LO131" i="14"/>
  <c r="LP131" i="14"/>
  <c r="LQ131" i="14"/>
  <c r="LR131" i="14"/>
  <c r="LS131" i="14"/>
  <c r="LT131" i="14"/>
  <c r="LU131" i="14"/>
  <c r="LV131" i="14"/>
  <c r="LW131" i="14"/>
  <c r="LX131" i="14"/>
  <c r="LY131" i="14"/>
  <c r="LZ131" i="14"/>
  <c r="MA131" i="14"/>
  <c r="MB131" i="14"/>
  <c r="MC131" i="14"/>
  <c r="MD131" i="14"/>
  <c r="ME131" i="14"/>
  <c r="MF131" i="14"/>
  <c r="MG131" i="14"/>
  <c r="MH131" i="14"/>
  <c r="MI131" i="14"/>
  <c r="MJ131" i="14"/>
  <c r="MK131" i="14"/>
  <c r="ML131" i="14"/>
  <c r="MM131" i="14"/>
  <c r="MN131" i="14"/>
  <c r="MO131" i="14"/>
  <c r="MP131" i="14"/>
  <c r="MQ131" i="14"/>
  <c r="MR131" i="14"/>
  <c r="MS131" i="14"/>
  <c r="MT131" i="14"/>
  <c r="MU131" i="14"/>
  <c r="MV131" i="14"/>
  <c r="MW131" i="14"/>
  <c r="MX131" i="14"/>
  <c r="MY131" i="14"/>
  <c r="MZ131" i="14"/>
  <c r="NA131" i="14"/>
  <c r="NB131" i="14"/>
  <c r="NC131" i="14"/>
  <c r="ND131" i="14"/>
  <c r="NE131" i="14"/>
  <c r="NF131" i="14"/>
  <c r="NG131" i="14"/>
  <c r="NH131" i="14"/>
  <c r="NI131" i="14"/>
  <c r="NJ131" i="14"/>
  <c r="NK131" i="14"/>
  <c r="NL131" i="14"/>
  <c r="NM131" i="14"/>
  <c r="NN131" i="14"/>
  <c r="NO131" i="14"/>
  <c r="NP131" i="14"/>
  <c r="NQ131" i="14"/>
  <c r="NR131" i="14"/>
  <c r="NS131" i="14"/>
  <c r="NT131" i="14"/>
  <c r="NU131" i="14"/>
  <c r="NV131" i="14"/>
  <c r="NW131" i="14"/>
  <c r="NX131" i="14"/>
  <c r="NY131" i="14"/>
  <c r="NZ131" i="14"/>
  <c r="OA131" i="14"/>
  <c r="OB131" i="14"/>
  <c r="OC131" i="14"/>
  <c r="OD131" i="14"/>
  <c r="OE131" i="14"/>
  <c r="OF131" i="14"/>
  <c r="OG131" i="14"/>
  <c r="OH131" i="14"/>
  <c r="OI131" i="14"/>
  <c r="OJ131" i="14"/>
  <c r="OK131" i="14"/>
  <c r="OL131" i="14"/>
  <c r="OM131" i="14"/>
  <c r="ON131" i="14"/>
  <c r="OO131" i="14"/>
  <c r="OP131" i="14"/>
  <c r="OQ131" i="14"/>
  <c r="OR131" i="14"/>
  <c r="OS131" i="14"/>
  <c r="OT131" i="14"/>
  <c r="OU131" i="14"/>
  <c r="OV131" i="14"/>
  <c r="OW131" i="14"/>
  <c r="OX131" i="14"/>
  <c r="KT132" i="14"/>
  <c r="KV132" i="14"/>
  <c r="KW132" i="14"/>
  <c r="LG132" i="14"/>
  <c r="LH132" i="14"/>
  <c r="LI132" i="14"/>
  <c r="LJ132" i="14"/>
  <c r="LK132" i="14"/>
  <c r="LL132" i="14"/>
  <c r="LM132" i="14"/>
  <c r="LN132" i="14"/>
  <c r="LO132" i="14"/>
  <c r="LP132" i="14"/>
  <c r="LQ132" i="14"/>
  <c r="LR132" i="14"/>
  <c r="LS132" i="14"/>
  <c r="LT132" i="14"/>
  <c r="LU132" i="14"/>
  <c r="LV132" i="14"/>
  <c r="LW132" i="14"/>
  <c r="LX132" i="14"/>
  <c r="LY132" i="14"/>
  <c r="LZ132" i="14"/>
  <c r="MA132" i="14"/>
  <c r="MB132" i="14"/>
  <c r="MC132" i="14"/>
  <c r="MD132" i="14"/>
  <c r="ME132" i="14"/>
  <c r="MF132" i="14"/>
  <c r="MG132" i="14"/>
  <c r="MH132" i="14"/>
  <c r="MI132" i="14"/>
  <c r="MJ132" i="14"/>
  <c r="MK132" i="14"/>
  <c r="ML132" i="14"/>
  <c r="MM132" i="14"/>
  <c r="MN132" i="14"/>
  <c r="MO132" i="14"/>
  <c r="MP132" i="14"/>
  <c r="MQ132" i="14"/>
  <c r="MR132" i="14"/>
  <c r="MS132" i="14"/>
  <c r="MT132" i="14"/>
  <c r="MU132" i="14"/>
  <c r="MV132" i="14"/>
  <c r="MW132" i="14"/>
  <c r="MX132" i="14"/>
  <c r="MY132" i="14"/>
  <c r="MZ132" i="14"/>
  <c r="NA132" i="14"/>
  <c r="NB132" i="14"/>
  <c r="NC132" i="14"/>
  <c r="ND132" i="14"/>
  <c r="NE132" i="14"/>
  <c r="NF132" i="14"/>
  <c r="NG132" i="14"/>
  <c r="NH132" i="14"/>
  <c r="NI132" i="14"/>
  <c r="NJ132" i="14"/>
  <c r="NK132" i="14"/>
  <c r="NL132" i="14"/>
  <c r="NM132" i="14"/>
  <c r="NN132" i="14"/>
  <c r="NO132" i="14"/>
  <c r="NP132" i="14"/>
  <c r="NQ132" i="14"/>
  <c r="NR132" i="14"/>
  <c r="NS132" i="14"/>
  <c r="NT132" i="14"/>
  <c r="NU132" i="14"/>
  <c r="NV132" i="14"/>
  <c r="NW132" i="14"/>
  <c r="NX132" i="14"/>
  <c r="NY132" i="14"/>
  <c r="NZ132" i="14"/>
  <c r="OA132" i="14"/>
  <c r="OB132" i="14"/>
  <c r="OC132" i="14"/>
  <c r="OD132" i="14"/>
  <c r="OE132" i="14"/>
  <c r="OF132" i="14"/>
  <c r="OG132" i="14"/>
  <c r="OH132" i="14"/>
  <c r="OI132" i="14"/>
  <c r="OJ132" i="14"/>
  <c r="OK132" i="14"/>
  <c r="OL132" i="14"/>
  <c r="OM132" i="14"/>
  <c r="ON132" i="14"/>
  <c r="OO132" i="14"/>
  <c r="OP132" i="14"/>
  <c r="OQ132" i="14"/>
  <c r="OR132" i="14"/>
  <c r="OS132" i="14"/>
  <c r="OT132" i="14"/>
  <c r="OU132" i="14"/>
  <c r="OV132" i="14"/>
  <c r="OW132" i="14"/>
  <c r="OX132" i="14"/>
  <c r="KT133" i="14"/>
  <c r="KV133" i="14"/>
  <c r="KW133" i="14"/>
  <c r="LG133" i="14"/>
  <c r="LH133" i="14"/>
  <c r="LI133" i="14"/>
  <c r="LJ133" i="14"/>
  <c r="LK133" i="14"/>
  <c r="LL133" i="14"/>
  <c r="LM133" i="14"/>
  <c r="LN133" i="14"/>
  <c r="LO133" i="14"/>
  <c r="LP133" i="14"/>
  <c r="LQ133" i="14"/>
  <c r="LR133" i="14"/>
  <c r="LS133" i="14"/>
  <c r="LT133" i="14"/>
  <c r="LU133" i="14"/>
  <c r="LV133" i="14"/>
  <c r="LW133" i="14"/>
  <c r="LX133" i="14"/>
  <c r="LY133" i="14"/>
  <c r="LZ133" i="14"/>
  <c r="MA133" i="14"/>
  <c r="MB133" i="14"/>
  <c r="MC133" i="14"/>
  <c r="MD133" i="14"/>
  <c r="ME133" i="14"/>
  <c r="MF133" i="14"/>
  <c r="MG133" i="14"/>
  <c r="MH133" i="14"/>
  <c r="MI133" i="14"/>
  <c r="MJ133" i="14"/>
  <c r="MK133" i="14"/>
  <c r="ML133" i="14"/>
  <c r="MM133" i="14"/>
  <c r="MN133" i="14"/>
  <c r="MO133" i="14"/>
  <c r="MP133" i="14"/>
  <c r="MQ133" i="14"/>
  <c r="MR133" i="14"/>
  <c r="MS133" i="14"/>
  <c r="MT133" i="14"/>
  <c r="MU133" i="14"/>
  <c r="MV133" i="14"/>
  <c r="MW133" i="14"/>
  <c r="MX133" i="14"/>
  <c r="MY133" i="14"/>
  <c r="MZ133" i="14"/>
  <c r="NA133" i="14"/>
  <c r="NB133" i="14"/>
  <c r="NC133" i="14"/>
  <c r="ND133" i="14"/>
  <c r="NE133" i="14"/>
  <c r="NF133" i="14"/>
  <c r="NG133" i="14"/>
  <c r="NH133" i="14"/>
  <c r="NI133" i="14"/>
  <c r="NJ133" i="14"/>
  <c r="NK133" i="14"/>
  <c r="NL133" i="14"/>
  <c r="NM133" i="14"/>
  <c r="NN133" i="14"/>
  <c r="NO133" i="14"/>
  <c r="NP133" i="14"/>
  <c r="NQ133" i="14"/>
  <c r="NR133" i="14"/>
  <c r="NS133" i="14"/>
  <c r="NT133" i="14"/>
  <c r="NU133" i="14"/>
  <c r="NV133" i="14"/>
  <c r="NW133" i="14"/>
  <c r="NX133" i="14"/>
  <c r="NY133" i="14"/>
  <c r="NZ133" i="14"/>
  <c r="OA133" i="14"/>
  <c r="OB133" i="14"/>
  <c r="OC133" i="14"/>
  <c r="OD133" i="14"/>
  <c r="OE133" i="14"/>
  <c r="OF133" i="14"/>
  <c r="OG133" i="14"/>
  <c r="OH133" i="14"/>
  <c r="OI133" i="14"/>
  <c r="OJ133" i="14"/>
  <c r="OK133" i="14"/>
  <c r="OL133" i="14"/>
  <c r="OM133" i="14"/>
  <c r="ON133" i="14"/>
  <c r="OO133" i="14"/>
  <c r="OP133" i="14"/>
  <c r="OQ133" i="14"/>
  <c r="OR133" i="14"/>
  <c r="OS133" i="14"/>
  <c r="OT133" i="14"/>
  <c r="OU133" i="14"/>
  <c r="OV133" i="14"/>
  <c r="OW133" i="14"/>
  <c r="OX133" i="14"/>
  <c r="KT134" i="14"/>
  <c r="KV134" i="14"/>
  <c r="KW134" i="14"/>
  <c r="LG134" i="14"/>
  <c r="LH134" i="14"/>
  <c r="LI134" i="14"/>
  <c r="LJ134" i="14"/>
  <c r="LK134" i="14"/>
  <c r="LL134" i="14"/>
  <c r="LM134" i="14"/>
  <c r="LN134" i="14"/>
  <c r="LO134" i="14"/>
  <c r="LP134" i="14"/>
  <c r="LQ134" i="14"/>
  <c r="LR134" i="14"/>
  <c r="LS134" i="14"/>
  <c r="LT134" i="14"/>
  <c r="LU134" i="14"/>
  <c r="LV134" i="14"/>
  <c r="LW134" i="14"/>
  <c r="LX134" i="14"/>
  <c r="LY134" i="14"/>
  <c r="LZ134" i="14"/>
  <c r="MA134" i="14"/>
  <c r="MB134" i="14"/>
  <c r="MC134" i="14"/>
  <c r="MD134" i="14"/>
  <c r="ME134" i="14"/>
  <c r="MF134" i="14"/>
  <c r="MG134" i="14"/>
  <c r="MH134" i="14"/>
  <c r="MI134" i="14"/>
  <c r="MJ134" i="14"/>
  <c r="MK134" i="14"/>
  <c r="ML134" i="14"/>
  <c r="MM134" i="14"/>
  <c r="MN134" i="14"/>
  <c r="MO134" i="14"/>
  <c r="MP134" i="14"/>
  <c r="MQ134" i="14"/>
  <c r="MR134" i="14"/>
  <c r="MS134" i="14"/>
  <c r="MT134" i="14"/>
  <c r="MU134" i="14"/>
  <c r="MV134" i="14"/>
  <c r="MW134" i="14"/>
  <c r="MX134" i="14"/>
  <c r="MY134" i="14"/>
  <c r="MZ134" i="14"/>
  <c r="NA134" i="14"/>
  <c r="NB134" i="14"/>
  <c r="NC134" i="14"/>
  <c r="ND134" i="14"/>
  <c r="NE134" i="14"/>
  <c r="NF134" i="14"/>
  <c r="NG134" i="14"/>
  <c r="NH134" i="14"/>
  <c r="NI134" i="14"/>
  <c r="NJ134" i="14"/>
  <c r="NK134" i="14"/>
  <c r="NL134" i="14"/>
  <c r="NM134" i="14"/>
  <c r="NN134" i="14"/>
  <c r="NO134" i="14"/>
  <c r="NP134" i="14"/>
  <c r="NQ134" i="14"/>
  <c r="NR134" i="14"/>
  <c r="NS134" i="14"/>
  <c r="NT134" i="14"/>
  <c r="NU134" i="14"/>
  <c r="NV134" i="14"/>
  <c r="NW134" i="14"/>
  <c r="NX134" i="14"/>
  <c r="NY134" i="14"/>
  <c r="NZ134" i="14"/>
  <c r="OA134" i="14"/>
  <c r="OB134" i="14"/>
  <c r="OC134" i="14"/>
  <c r="OD134" i="14"/>
  <c r="OE134" i="14"/>
  <c r="OF134" i="14"/>
  <c r="OG134" i="14"/>
  <c r="OH134" i="14"/>
  <c r="OI134" i="14"/>
  <c r="OJ134" i="14"/>
  <c r="OK134" i="14"/>
  <c r="OL134" i="14"/>
  <c r="OM134" i="14"/>
  <c r="ON134" i="14"/>
  <c r="OO134" i="14"/>
  <c r="OP134" i="14"/>
  <c r="OQ134" i="14"/>
  <c r="OR134" i="14"/>
  <c r="OS134" i="14"/>
  <c r="OT134" i="14"/>
  <c r="OU134" i="14"/>
  <c r="OV134" i="14"/>
  <c r="OW134" i="14"/>
  <c r="OX134" i="14"/>
  <c r="KT135" i="14"/>
  <c r="KV135" i="14"/>
  <c r="KW135" i="14"/>
  <c r="LG135" i="14"/>
  <c r="LH135" i="14"/>
  <c r="LI135" i="14"/>
  <c r="LJ135" i="14"/>
  <c r="LK135" i="14"/>
  <c r="LL135" i="14"/>
  <c r="LM135" i="14"/>
  <c r="LN135" i="14"/>
  <c r="LO135" i="14"/>
  <c r="LP135" i="14"/>
  <c r="LQ135" i="14"/>
  <c r="LR135" i="14"/>
  <c r="LS135" i="14"/>
  <c r="LT135" i="14"/>
  <c r="LU135" i="14"/>
  <c r="LV135" i="14"/>
  <c r="LW135" i="14"/>
  <c r="LX135" i="14"/>
  <c r="LY135" i="14"/>
  <c r="LZ135" i="14"/>
  <c r="MA135" i="14"/>
  <c r="MB135" i="14"/>
  <c r="MC135" i="14"/>
  <c r="MD135" i="14"/>
  <c r="ME135" i="14"/>
  <c r="MF135" i="14"/>
  <c r="MG135" i="14"/>
  <c r="MH135" i="14"/>
  <c r="MI135" i="14"/>
  <c r="MJ135" i="14"/>
  <c r="MK135" i="14"/>
  <c r="ML135" i="14"/>
  <c r="MM135" i="14"/>
  <c r="MN135" i="14"/>
  <c r="MO135" i="14"/>
  <c r="MP135" i="14"/>
  <c r="MQ135" i="14"/>
  <c r="MR135" i="14"/>
  <c r="MS135" i="14"/>
  <c r="MT135" i="14"/>
  <c r="MU135" i="14"/>
  <c r="MV135" i="14"/>
  <c r="MW135" i="14"/>
  <c r="MX135" i="14"/>
  <c r="MY135" i="14"/>
  <c r="MZ135" i="14"/>
  <c r="NA135" i="14"/>
  <c r="NB135" i="14"/>
  <c r="NC135" i="14"/>
  <c r="ND135" i="14"/>
  <c r="NE135" i="14"/>
  <c r="NF135" i="14"/>
  <c r="NG135" i="14"/>
  <c r="NH135" i="14"/>
  <c r="NI135" i="14"/>
  <c r="NJ135" i="14"/>
  <c r="NK135" i="14"/>
  <c r="NL135" i="14"/>
  <c r="NM135" i="14"/>
  <c r="NN135" i="14"/>
  <c r="NO135" i="14"/>
  <c r="NP135" i="14"/>
  <c r="NQ135" i="14"/>
  <c r="NR135" i="14"/>
  <c r="NS135" i="14"/>
  <c r="NT135" i="14"/>
  <c r="NU135" i="14"/>
  <c r="NV135" i="14"/>
  <c r="NW135" i="14"/>
  <c r="NX135" i="14"/>
  <c r="NY135" i="14"/>
  <c r="NZ135" i="14"/>
  <c r="OA135" i="14"/>
  <c r="OB135" i="14"/>
  <c r="OC135" i="14"/>
  <c r="OD135" i="14"/>
  <c r="OE135" i="14"/>
  <c r="OF135" i="14"/>
  <c r="OG135" i="14"/>
  <c r="OH135" i="14"/>
  <c r="OI135" i="14"/>
  <c r="OJ135" i="14"/>
  <c r="OK135" i="14"/>
  <c r="OL135" i="14"/>
  <c r="OM135" i="14"/>
  <c r="ON135" i="14"/>
  <c r="OO135" i="14"/>
  <c r="OP135" i="14"/>
  <c r="OQ135" i="14"/>
  <c r="OR135" i="14"/>
  <c r="OS135" i="14"/>
  <c r="OT135" i="14"/>
  <c r="OU135" i="14"/>
  <c r="OV135" i="14"/>
  <c r="OW135" i="14"/>
  <c r="OX135" i="14"/>
  <c r="KT136" i="14"/>
  <c r="KV136" i="14"/>
  <c r="KW136" i="14"/>
  <c r="LG136" i="14"/>
  <c r="LH136" i="14"/>
  <c r="LI136" i="14"/>
  <c r="LJ136" i="14"/>
  <c r="LK136" i="14"/>
  <c r="LL136" i="14"/>
  <c r="LM136" i="14"/>
  <c r="LN136" i="14"/>
  <c r="LO136" i="14"/>
  <c r="LP136" i="14"/>
  <c r="LQ136" i="14"/>
  <c r="LR136" i="14"/>
  <c r="LS136" i="14"/>
  <c r="LT136" i="14"/>
  <c r="LU136" i="14"/>
  <c r="LV136" i="14"/>
  <c r="LW136" i="14"/>
  <c r="LX136" i="14"/>
  <c r="LY136" i="14"/>
  <c r="LZ136" i="14"/>
  <c r="MA136" i="14"/>
  <c r="MB136" i="14"/>
  <c r="MC136" i="14"/>
  <c r="MD136" i="14"/>
  <c r="ME136" i="14"/>
  <c r="MF136" i="14"/>
  <c r="MG136" i="14"/>
  <c r="MH136" i="14"/>
  <c r="MI136" i="14"/>
  <c r="MJ136" i="14"/>
  <c r="MK136" i="14"/>
  <c r="ML136" i="14"/>
  <c r="MM136" i="14"/>
  <c r="MN136" i="14"/>
  <c r="MO136" i="14"/>
  <c r="MP136" i="14"/>
  <c r="MQ136" i="14"/>
  <c r="MR136" i="14"/>
  <c r="MS136" i="14"/>
  <c r="MT136" i="14"/>
  <c r="MU136" i="14"/>
  <c r="MV136" i="14"/>
  <c r="MW136" i="14"/>
  <c r="MX136" i="14"/>
  <c r="MY136" i="14"/>
  <c r="MZ136" i="14"/>
  <c r="NA136" i="14"/>
  <c r="NB136" i="14"/>
  <c r="NC136" i="14"/>
  <c r="ND136" i="14"/>
  <c r="NE136" i="14"/>
  <c r="NF136" i="14"/>
  <c r="NG136" i="14"/>
  <c r="NH136" i="14"/>
  <c r="NI136" i="14"/>
  <c r="NJ136" i="14"/>
  <c r="NK136" i="14"/>
  <c r="NL136" i="14"/>
  <c r="NM136" i="14"/>
  <c r="NN136" i="14"/>
  <c r="NO136" i="14"/>
  <c r="NP136" i="14"/>
  <c r="NQ136" i="14"/>
  <c r="NR136" i="14"/>
  <c r="NS136" i="14"/>
  <c r="NT136" i="14"/>
  <c r="NU136" i="14"/>
  <c r="NV136" i="14"/>
  <c r="NW136" i="14"/>
  <c r="NX136" i="14"/>
  <c r="NY136" i="14"/>
  <c r="NZ136" i="14"/>
  <c r="OA136" i="14"/>
  <c r="OB136" i="14"/>
  <c r="OC136" i="14"/>
  <c r="OD136" i="14"/>
  <c r="OE136" i="14"/>
  <c r="OF136" i="14"/>
  <c r="OG136" i="14"/>
  <c r="OH136" i="14"/>
  <c r="OI136" i="14"/>
  <c r="OJ136" i="14"/>
  <c r="OK136" i="14"/>
  <c r="OL136" i="14"/>
  <c r="OM136" i="14"/>
  <c r="ON136" i="14"/>
  <c r="OO136" i="14"/>
  <c r="OP136" i="14"/>
  <c r="OQ136" i="14"/>
  <c r="OR136" i="14"/>
  <c r="OS136" i="14"/>
  <c r="OT136" i="14"/>
  <c r="OU136" i="14"/>
  <c r="OV136" i="14"/>
  <c r="OW136" i="14"/>
  <c r="OX136" i="14"/>
  <c r="KT137" i="14"/>
  <c r="KV137" i="14"/>
  <c r="KW137" i="14"/>
  <c r="LG137" i="14"/>
  <c r="LH137" i="14"/>
  <c r="LI137" i="14"/>
  <c r="LJ137" i="14"/>
  <c r="LK137" i="14"/>
  <c r="LL137" i="14"/>
  <c r="LM137" i="14"/>
  <c r="LN137" i="14"/>
  <c r="LO137" i="14"/>
  <c r="LP137" i="14"/>
  <c r="LQ137" i="14"/>
  <c r="LR137" i="14"/>
  <c r="LS137" i="14"/>
  <c r="LT137" i="14"/>
  <c r="LU137" i="14"/>
  <c r="LV137" i="14"/>
  <c r="LW137" i="14"/>
  <c r="LX137" i="14"/>
  <c r="LY137" i="14"/>
  <c r="LZ137" i="14"/>
  <c r="MA137" i="14"/>
  <c r="MB137" i="14"/>
  <c r="MC137" i="14"/>
  <c r="MD137" i="14"/>
  <c r="ME137" i="14"/>
  <c r="MF137" i="14"/>
  <c r="MG137" i="14"/>
  <c r="MH137" i="14"/>
  <c r="MI137" i="14"/>
  <c r="MJ137" i="14"/>
  <c r="MK137" i="14"/>
  <c r="ML137" i="14"/>
  <c r="MM137" i="14"/>
  <c r="MN137" i="14"/>
  <c r="MO137" i="14"/>
  <c r="MP137" i="14"/>
  <c r="MQ137" i="14"/>
  <c r="MR137" i="14"/>
  <c r="MS137" i="14"/>
  <c r="MT137" i="14"/>
  <c r="MU137" i="14"/>
  <c r="MV137" i="14"/>
  <c r="MW137" i="14"/>
  <c r="MX137" i="14"/>
  <c r="MY137" i="14"/>
  <c r="MZ137" i="14"/>
  <c r="NA137" i="14"/>
  <c r="NB137" i="14"/>
  <c r="NC137" i="14"/>
  <c r="ND137" i="14"/>
  <c r="NE137" i="14"/>
  <c r="NF137" i="14"/>
  <c r="NG137" i="14"/>
  <c r="NH137" i="14"/>
  <c r="NI137" i="14"/>
  <c r="NJ137" i="14"/>
  <c r="NK137" i="14"/>
  <c r="NL137" i="14"/>
  <c r="NM137" i="14"/>
  <c r="NN137" i="14"/>
  <c r="NO137" i="14"/>
  <c r="NP137" i="14"/>
  <c r="NQ137" i="14"/>
  <c r="NR137" i="14"/>
  <c r="NS137" i="14"/>
  <c r="NT137" i="14"/>
  <c r="NU137" i="14"/>
  <c r="NV137" i="14"/>
  <c r="NW137" i="14"/>
  <c r="NX137" i="14"/>
  <c r="NY137" i="14"/>
  <c r="NZ137" i="14"/>
  <c r="OA137" i="14"/>
  <c r="OB137" i="14"/>
  <c r="OC137" i="14"/>
  <c r="OD137" i="14"/>
  <c r="OE137" i="14"/>
  <c r="OF137" i="14"/>
  <c r="OG137" i="14"/>
  <c r="OH137" i="14"/>
  <c r="OI137" i="14"/>
  <c r="OJ137" i="14"/>
  <c r="OK137" i="14"/>
  <c r="OL137" i="14"/>
  <c r="OM137" i="14"/>
  <c r="ON137" i="14"/>
  <c r="OO137" i="14"/>
  <c r="OP137" i="14"/>
  <c r="OQ137" i="14"/>
  <c r="OR137" i="14"/>
  <c r="OS137" i="14"/>
  <c r="OT137" i="14"/>
  <c r="OU137" i="14"/>
  <c r="OV137" i="14"/>
  <c r="OW137" i="14"/>
  <c r="OX137" i="14"/>
  <c r="KT138" i="14"/>
  <c r="KV138" i="14"/>
  <c r="KW138" i="14"/>
  <c r="LG138" i="14"/>
  <c r="LH138" i="14"/>
  <c r="LI138" i="14"/>
  <c r="LJ138" i="14"/>
  <c r="LK138" i="14"/>
  <c r="LL138" i="14"/>
  <c r="LM138" i="14"/>
  <c r="LN138" i="14"/>
  <c r="LO138" i="14"/>
  <c r="LP138" i="14"/>
  <c r="LQ138" i="14"/>
  <c r="LR138" i="14"/>
  <c r="LS138" i="14"/>
  <c r="LT138" i="14"/>
  <c r="LU138" i="14"/>
  <c r="LV138" i="14"/>
  <c r="LW138" i="14"/>
  <c r="LX138" i="14"/>
  <c r="LY138" i="14"/>
  <c r="LZ138" i="14"/>
  <c r="MA138" i="14"/>
  <c r="MB138" i="14"/>
  <c r="MC138" i="14"/>
  <c r="MD138" i="14"/>
  <c r="ME138" i="14"/>
  <c r="MF138" i="14"/>
  <c r="MG138" i="14"/>
  <c r="MH138" i="14"/>
  <c r="MI138" i="14"/>
  <c r="MJ138" i="14"/>
  <c r="MK138" i="14"/>
  <c r="ML138" i="14"/>
  <c r="MM138" i="14"/>
  <c r="MN138" i="14"/>
  <c r="MO138" i="14"/>
  <c r="MP138" i="14"/>
  <c r="MQ138" i="14"/>
  <c r="MR138" i="14"/>
  <c r="MS138" i="14"/>
  <c r="MT138" i="14"/>
  <c r="MU138" i="14"/>
  <c r="MV138" i="14"/>
  <c r="MW138" i="14"/>
  <c r="MX138" i="14"/>
  <c r="MY138" i="14"/>
  <c r="MZ138" i="14"/>
  <c r="NA138" i="14"/>
  <c r="NB138" i="14"/>
  <c r="NC138" i="14"/>
  <c r="ND138" i="14"/>
  <c r="NE138" i="14"/>
  <c r="NF138" i="14"/>
  <c r="NG138" i="14"/>
  <c r="NH138" i="14"/>
  <c r="NI138" i="14"/>
  <c r="NJ138" i="14"/>
  <c r="NK138" i="14"/>
  <c r="NL138" i="14"/>
  <c r="NM138" i="14"/>
  <c r="NN138" i="14"/>
  <c r="NO138" i="14"/>
  <c r="NP138" i="14"/>
  <c r="NQ138" i="14"/>
  <c r="NR138" i="14"/>
  <c r="NS138" i="14"/>
  <c r="NT138" i="14"/>
  <c r="NU138" i="14"/>
  <c r="NV138" i="14"/>
  <c r="NW138" i="14"/>
  <c r="NX138" i="14"/>
  <c r="NY138" i="14"/>
  <c r="NZ138" i="14"/>
  <c r="OA138" i="14"/>
  <c r="OB138" i="14"/>
  <c r="OC138" i="14"/>
  <c r="OD138" i="14"/>
  <c r="OE138" i="14"/>
  <c r="OF138" i="14"/>
  <c r="OG138" i="14"/>
  <c r="OH138" i="14"/>
  <c r="OI138" i="14"/>
  <c r="OJ138" i="14"/>
  <c r="OK138" i="14"/>
  <c r="OL138" i="14"/>
  <c r="OM138" i="14"/>
  <c r="ON138" i="14"/>
  <c r="OO138" i="14"/>
  <c r="OP138" i="14"/>
  <c r="OQ138" i="14"/>
  <c r="OR138" i="14"/>
  <c r="OS138" i="14"/>
  <c r="OT138" i="14"/>
  <c r="OU138" i="14"/>
  <c r="OV138" i="14"/>
  <c r="OW138" i="14"/>
  <c r="OX138" i="14"/>
  <c r="KT139" i="14"/>
  <c r="KV139" i="14"/>
  <c r="KW139" i="14"/>
  <c r="LG139" i="14"/>
  <c r="LH139" i="14"/>
  <c r="LI139" i="14"/>
  <c r="LJ139" i="14"/>
  <c r="LK139" i="14"/>
  <c r="LL139" i="14"/>
  <c r="LM139" i="14"/>
  <c r="LN139" i="14"/>
  <c r="LO139" i="14"/>
  <c r="LP139" i="14"/>
  <c r="LQ139" i="14"/>
  <c r="LR139" i="14"/>
  <c r="LS139" i="14"/>
  <c r="LT139" i="14"/>
  <c r="LU139" i="14"/>
  <c r="LV139" i="14"/>
  <c r="LW139" i="14"/>
  <c r="LX139" i="14"/>
  <c r="LY139" i="14"/>
  <c r="LZ139" i="14"/>
  <c r="MA139" i="14"/>
  <c r="MB139" i="14"/>
  <c r="MC139" i="14"/>
  <c r="MD139" i="14"/>
  <c r="ME139" i="14"/>
  <c r="MF139" i="14"/>
  <c r="MG139" i="14"/>
  <c r="MH139" i="14"/>
  <c r="MI139" i="14"/>
  <c r="MJ139" i="14"/>
  <c r="MK139" i="14"/>
  <c r="ML139" i="14"/>
  <c r="MM139" i="14"/>
  <c r="MN139" i="14"/>
  <c r="MO139" i="14"/>
  <c r="MP139" i="14"/>
  <c r="MQ139" i="14"/>
  <c r="MR139" i="14"/>
  <c r="MS139" i="14"/>
  <c r="MT139" i="14"/>
  <c r="MU139" i="14"/>
  <c r="MV139" i="14"/>
  <c r="MW139" i="14"/>
  <c r="MX139" i="14"/>
  <c r="MY139" i="14"/>
  <c r="MZ139" i="14"/>
  <c r="NA139" i="14"/>
  <c r="NB139" i="14"/>
  <c r="NC139" i="14"/>
  <c r="ND139" i="14"/>
  <c r="NE139" i="14"/>
  <c r="NF139" i="14"/>
  <c r="NG139" i="14"/>
  <c r="NH139" i="14"/>
  <c r="NI139" i="14"/>
  <c r="NJ139" i="14"/>
  <c r="NK139" i="14"/>
  <c r="NL139" i="14"/>
  <c r="NM139" i="14"/>
  <c r="NN139" i="14"/>
  <c r="NO139" i="14"/>
  <c r="NP139" i="14"/>
  <c r="NQ139" i="14"/>
  <c r="NR139" i="14"/>
  <c r="NS139" i="14"/>
  <c r="NT139" i="14"/>
  <c r="NU139" i="14"/>
  <c r="NV139" i="14"/>
  <c r="NW139" i="14"/>
  <c r="NX139" i="14"/>
  <c r="NY139" i="14"/>
  <c r="NZ139" i="14"/>
  <c r="OA139" i="14"/>
  <c r="OB139" i="14"/>
  <c r="OC139" i="14"/>
  <c r="OD139" i="14"/>
  <c r="OE139" i="14"/>
  <c r="OF139" i="14"/>
  <c r="OG139" i="14"/>
  <c r="OH139" i="14"/>
  <c r="OI139" i="14"/>
  <c r="OJ139" i="14"/>
  <c r="OK139" i="14"/>
  <c r="OL139" i="14"/>
  <c r="OM139" i="14"/>
  <c r="ON139" i="14"/>
  <c r="OO139" i="14"/>
  <c r="OP139" i="14"/>
  <c r="OQ139" i="14"/>
  <c r="OR139" i="14"/>
  <c r="OS139" i="14"/>
  <c r="OT139" i="14"/>
  <c r="OU139" i="14"/>
  <c r="OV139" i="14"/>
  <c r="OW139" i="14"/>
  <c r="OX139" i="14"/>
  <c r="KT140" i="14"/>
  <c r="KV140" i="14"/>
  <c r="KW140" i="14"/>
  <c r="LG140" i="14"/>
  <c r="LH140" i="14"/>
  <c r="LI140" i="14"/>
  <c r="LJ140" i="14"/>
  <c r="LK140" i="14"/>
  <c r="LL140" i="14"/>
  <c r="LM140" i="14"/>
  <c r="LN140" i="14"/>
  <c r="LO140" i="14"/>
  <c r="LP140" i="14"/>
  <c r="LQ140" i="14"/>
  <c r="LR140" i="14"/>
  <c r="LS140" i="14"/>
  <c r="LT140" i="14"/>
  <c r="LU140" i="14"/>
  <c r="LV140" i="14"/>
  <c r="LW140" i="14"/>
  <c r="LX140" i="14"/>
  <c r="LY140" i="14"/>
  <c r="LZ140" i="14"/>
  <c r="MA140" i="14"/>
  <c r="MB140" i="14"/>
  <c r="MC140" i="14"/>
  <c r="MD140" i="14"/>
  <c r="ME140" i="14"/>
  <c r="MF140" i="14"/>
  <c r="MG140" i="14"/>
  <c r="MH140" i="14"/>
  <c r="MI140" i="14"/>
  <c r="MJ140" i="14"/>
  <c r="MK140" i="14"/>
  <c r="ML140" i="14"/>
  <c r="MM140" i="14"/>
  <c r="MN140" i="14"/>
  <c r="MO140" i="14"/>
  <c r="MP140" i="14"/>
  <c r="MQ140" i="14"/>
  <c r="MR140" i="14"/>
  <c r="MS140" i="14"/>
  <c r="MT140" i="14"/>
  <c r="MU140" i="14"/>
  <c r="MV140" i="14"/>
  <c r="MW140" i="14"/>
  <c r="MX140" i="14"/>
  <c r="MY140" i="14"/>
  <c r="MZ140" i="14"/>
  <c r="NA140" i="14"/>
  <c r="NB140" i="14"/>
  <c r="NC140" i="14"/>
  <c r="ND140" i="14"/>
  <c r="NE140" i="14"/>
  <c r="NF140" i="14"/>
  <c r="NG140" i="14"/>
  <c r="NH140" i="14"/>
  <c r="NI140" i="14"/>
  <c r="NJ140" i="14"/>
  <c r="NK140" i="14"/>
  <c r="NL140" i="14"/>
  <c r="NM140" i="14"/>
  <c r="NN140" i="14"/>
  <c r="NO140" i="14"/>
  <c r="NP140" i="14"/>
  <c r="NQ140" i="14"/>
  <c r="NR140" i="14"/>
  <c r="NS140" i="14"/>
  <c r="NT140" i="14"/>
  <c r="NU140" i="14"/>
  <c r="NV140" i="14"/>
  <c r="NW140" i="14"/>
  <c r="NX140" i="14"/>
  <c r="NY140" i="14"/>
  <c r="NZ140" i="14"/>
  <c r="OA140" i="14"/>
  <c r="OB140" i="14"/>
  <c r="OC140" i="14"/>
  <c r="OD140" i="14"/>
  <c r="OE140" i="14"/>
  <c r="OF140" i="14"/>
  <c r="OG140" i="14"/>
  <c r="OH140" i="14"/>
  <c r="OI140" i="14"/>
  <c r="OJ140" i="14"/>
  <c r="OK140" i="14"/>
  <c r="OL140" i="14"/>
  <c r="OM140" i="14"/>
  <c r="ON140" i="14"/>
  <c r="OO140" i="14"/>
  <c r="OP140" i="14"/>
  <c r="OQ140" i="14"/>
  <c r="OR140" i="14"/>
  <c r="OS140" i="14"/>
  <c r="OT140" i="14"/>
  <c r="OU140" i="14"/>
  <c r="OV140" i="14"/>
  <c r="OW140" i="14"/>
  <c r="OX140" i="14"/>
  <c r="KT141" i="14"/>
  <c r="KV141" i="14"/>
  <c r="KW141" i="14"/>
  <c r="LG141" i="14"/>
  <c r="LH141" i="14"/>
  <c r="LI141" i="14"/>
  <c r="LJ141" i="14"/>
  <c r="LK141" i="14"/>
  <c r="LL141" i="14"/>
  <c r="LM141" i="14"/>
  <c r="LN141" i="14"/>
  <c r="LO141" i="14"/>
  <c r="LP141" i="14"/>
  <c r="LQ141" i="14"/>
  <c r="LR141" i="14"/>
  <c r="LS141" i="14"/>
  <c r="LT141" i="14"/>
  <c r="LU141" i="14"/>
  <c r="LV141" i="14"/>
  <c r="LW141" i="14"/>
  <c r="LX141" i="14"/>
  <c r="LY141" i="14"/>
  <c r="LZ141" i="14"/>
  <c r="MA141" i="14"/>
  <c r="MB141" i="14"/>
  <c r="MC141" i="14"/>
  <c r="MD141" i="14"/>
  <c r="ME141" i="14"/>
  <c r="MF141" i="14"/>
  <c r="MG141" i="14"/>
  <c r="MH141" i="14"/>
  <c r="MI141" i="14"/>
  <c r="MJ141" i="14"/>
  <c r="MK141" i="14"/>
  <c r="ML141" i="14"/>
  <c r="MM141" i="14"/>
  <c r="MN141" i="14"/>
  <c r="MO141" i="14"/>
  <c r="MP141" i="14"/>
  <c r="MQ141" i="14"/>
  <c r="MR141" i="14"/>
  <c r="MS141" i="14"/>
  <c r="MT141" i="14"/>
  <c r="MU141" i="14"/>
  <c r="MV141" i="14"/>
  <c r="MW141" i="14"/>
  <c r="MX141" i="14"/>
  <c r="MY141" i="14"/>
  <c r="MZ141" i="14"/>
  <c r="NA141" i="14"/>
  <c r="NB141" i="14"/>
  <c r="NC141" i="14"/>
  <c r="ND141" i="14"/>
  <c r="NE141" i="14"/>
  <c r="NF141" i="14"/>
  <c r="NG141" i="14"/>
  <c r="NH141" i="14"/>
  <c r="NI141" i="14"/>
  <c r="NJ141" i="14"/>
  <c r="NK141" i="14"/>
  <c r="NL141" i="14"/>
  <c r="NM141" i="14"/>
  <c r="NN141" i="14"/>
  <c r="NO141" i="14"/>
  <c r="NP141" i="14"/>
  <c r="NQ141" i="14"/>
  <c r="NR141" i="14"/>
  <c r="NS141" i="14"/>
  <c r="NT141" i="14"/>
  <c r="NU141" i="14"/>
  <c r="NV141" i="14"/>
  <c r="NW141" i="14"/>
  <c r="NX141" i="14"/>
  <c r="NY141" i="14"/>
  <c r="NZ141" i="14"/>
  <c r="OA141" i="14"/>
  <c r="OB141" i="14"/>
  <c r="OC141" i="14"/>
  <c r="OD141" i="14"/>
  <c r="OE141" i="14"/>
  <c r="OF141" i="14"/>
  <c r="OG141" i="14"/>
  <c r="OH141" i="14"/>
  <c r="OI141" i="14"/>
  <c r="OJ141" i="14"/>
  <c r="OK141" i="14"/>
  <c r="OL141" i="14"/>
  <c r="OM141" i="14"/>
  <c r="ON141" i="14"/>
  <c r="OO141" i="14"/>
  <c r="OP141" i="14"/>
  <c r="OQ141" i="14"/>
  <c r="OR141" i="14"/>
  <c r="OS141" i="14"/>
  <c r="OT141" i="14"/>
  <c r="OU141" i="14"/>
  <c r="OV141" i="14"/>
  <c r="OW141" i="14"/>
  <c r="OX141" i="14"/>
  <c r="KT142" i="14"/>
  <c r="KV142" i="14"/>
  <c r="KW142" i="14"/>
  <c r="LG142" i="14"/>
  <c r="LH142" i="14"/>
  <c r="LI142" i="14"/>
  <c r="LJ142" i="14"/>
  <c r="LK142" i="14"/>
  <c r="LL142" i="14"/>
  <c r="LM142" i="14"/>
  <c r="LN142" i="14"/>
  <c r="LO142" i="14"/>
  <c r="LP142" i="14"/>
  <c r="LQ142" i="14"/>
  <c r="LR142" i="14"/>
  <c r="LS142" i="14"/>
  <c r="LT142" i="14"/>
  <c r="LU142" i="14"/>
  <c r="LV142" i="14"/>
  <c r="LW142" i="14"/>
  <c r="LX142" i="14"/>
  <c r="LY142" i="14"/>
  <c r="LZ142" i="14"/>
  <c r="MA142" i="14"/>
  <c r="MB142" i="14"/>
  <c r="MC142" i="14"/>
  <c r="MD142" i="14"/>
  <c r="ME142" i="14"/>
  <c r="MF142" i="14"/>
  <c r="MG142" i="14"/>
  <c r="MH142" i="14"/>
  <c r="MI142" i="14"/>
  <c r="MJ142" i="14"/>
  <c r="MK142" i="14"/>
  <c r="ML142" i="14"/>
  <c r="MM142" i="14"/>
  <c r="MN142" i="14"/>
  <c r="MO142" i="14"/>
  <c r="MP142" i="14"/>
  <c r="MQ142" i="14"/>
  <c r="MR142" i="14"/>
  <c r="MS142" i="14"/>
  <c r="MT142" i="14"/>
  <c r="MU142" i="14"/>
  <c r="MV142" i="14"/>
  <c r="MW142" i="14"/>
  <c r="MX142" i="14"/>
  <c r="MY142" i="14"/>
  <c r="MZ142" i="14"/>
  <c r="NA142" i="14"/>
  <c r="NB142" i="14"/>
  <c r="NC142" i="14"/>
  <c r="ND142" i="14"/>
  <c r="NE142" i="14"/>
  <c r="NF142" i="14"/>
  <c r="NG142" i="14"/>
  <c r="NH142" i="14"/>
  <c r="NI142" i="14"/>
  <c r="NJ142" i="14"/>
  <c r="NK142" i="14"/>
  <c r="NL142" i="14"/>
  <c r="NM142" i="14"/>
  <c r="NN142" i="14"/>
  <c r="NO142" i="14"/>
  <c r="NP142" i="14"/>
  <c r="NQ142" i="14"/>
  <c r="NR142" i="14"/>
  <c r="NS142" i="14"/>
  <c r="NT142" i="14"/>
  <c r="NU142" i="14"/>
  <c r="NV142" i="14"/>
  <c r="NW142" i="14"/>
  <c r="NX142" i="14"/>
  <c r="NY142" i="14"/>
  <c r="NZ142" i="14"/>
  <c r="OA142" i="14"/>
  <c r="OB142" i="14"/>
  <c r="OC142" i="14"/>
  <c r="OD142" i="14"/>
  <c r="OE142" i="14"/>
  <c r="OF142" i="14"/>
  <c r="OG142" i="14"/>
  <c r="OH142" i="14"/>
  <c r="OI142" i="14"/>
  <c r="OJ142" i="14"/>
  <c r="OK142" i="14"/>
  <c r="OL142" i="14"/>
  <c r="OM142" i="14"/>
  <c r="ON142" i="14"/>
  <c r="OO142" i="14"/>
  <c r="OP142" i="14"/>
  <c r="OQ142" i="14"/>
  <c r="OR142" i="14"/>
  <c r="OS142" i="14"/>
  <c r="OT142" i="14"/>
  <c r="OU142" i="14"/>
  <c r="OV142" i="14"/>
  <c r="OW142" i="14"/>
  <c r="OX142" i="14"/>
  <c r="KT143" i="14"/>
  <c r="KV143" i="14"/>
  <c r="KW143" i="14"/>
  <c r="LG143" i="14"/>
  <c r="LH143" i="14"/>
  <c r="LI143" i="14"/>
  <c r="LJ143" i="14"/>
  <c r="LK143" i="14"/>
  <c r="LL143" i="14"/>
  <c r="LM143" i="14"/>
  <c r="LN143" i="14"/>
  <c r="LO143" i="14"/>
  <c r="LP143" i="14"/>
  <c r="LQ143" i="14"/>
  <c r="LR143" i="14"/>
  <c r="LS143" i="14"/>
  <c r="LT143" i="14"/>
  <c r="LU143" i="14"/>
  <c r="LV143" i="14"/>
  <c r="LW143" i="14"/>
  <c r="LX143" i="14"/>
  <c r="LY143" i="14"/>
  <c r="LZ143" i="14"/>
  <c r="MA143" i="14"/>
  <c r="MB143" i="14"/>
  <c r="MC143" i="14"/>
  <c r="MD143" i="14"/>
  <c r="ME143" i="14"/>
  <c r="MF143" i="14"/>
  <c r="MG143" i="14"/>
  <c r="MH143" i="14"/>
  <c r="MI143" i="14"/>
  <c r="MJ143" i="14"/>
  <c r="MK143" i="14"/>
  <c r="ML143" i="14"/>
  <c r="MM143" i="14"/>
  <c r="MN143" i="14"/>
  <c r="MO143" i="14"/>
  <c r="MP143" i="14"/>
  <c r="MQ143" i="14"/>
  <c r="MR143" i="14"/>
  <c r="MS143" i="14"/>
  <c r="MT143" i="14"/>
  <c r="MU143" i="14"/>
  <c r="MV143" i="14"/>
  <c r="MW143" i="14"/>
  <c r="MX143" i="14"/>
  <c r="MY143" i="14"/>
  <c r="MZ143" i="14"/>
  <c r="NA143" i="14"/>
  <c r="NB143" i="14"/>
  <c r="NC143" i="14"/>
  <c r="ND143" i="14"/>
  <c r="NE143" i="14"/>
  <c r="NF143" i="14"/>
  <c r="NG143" i="14"/>
  <c r="NH143" i="14"/>
  <c r="NI143" i="14"/>
  <c r="NJ143" i="14"/>
  <c r="NK143" i="14"/>
  <c r="NL143" i="14"/>
  <c r="NM143" i="14"/>
  <c r="NN143" i="14"/>
  <c r="NO143" i="14"/>
  <c r="NP143" i="14"/>
  <c r="NQ143" i="14"/>
  <c r="NR143" i="14"/>
  <c r="NS143" i="14"/>
  <c r="NT143" i="14"/>
  <c r="NU143" i="14"/>
  <c r="NV143" i="14"/>
  <c r="NW143" i="14"/>
  <c r="NX143" i="14"/>
  <c r="NY143" i="14"/>
  <c r="NZ143" i="14"/>
  <c r="OA143" i="14"/>
  <c r="OB143" i="14"/>
  <c r="OC143" i="14"/>
  <c r="OD143" i="14"/>
  <c r="OE143" i="14"/>
  <c r="OF143" i="14"/>
  <c r="OG143" i="14"/>
  <c r="OH143" i="14"/>
  <c r="OI143" i="14"/>
  <c r="OJ143" i="14"/>
  <c r="OK143" i="14"/>
  <c r="OL143" i="14"/>
  <c r="OM143" i="14"/>
  <c r="ON143" i="14"/>
  <c r="OO143" i="14"/>
  <c r="OP143" i="14"/>
  <c r="OQ143" i="14"/>
  <c r="OR143" i="14"/>
  <c r="OS143" i="14"/>
  <c r="OT143" i="14"/>
  <c r="OU143" i="14"/>
  <c r="OV143" i="14"/>
  <c r="OW143" i="14"/>
  <c r="OX143" i="14"/>
  <c r="KT144" i="14"/>
  <c r="KV144" i="14"/>
  <c r="KW144" i="14"/>
  <c r="LG144" i="14"/>
  <c r="LH144" i="14"/>
  <c r="LI144" i="14"/>
  <c r="LJ144" i="14"/>
  <c r="LK144" i="14"/>
  <c r="LL144" i="14"/>
  <c r="LM144" i="14"/>
  <c r="LN144" i="14"/>
  <c r="LO144" i="14"/>
  <c r="LP144" i="14"/>
  <c r="LQ144" i="14"/>
  <c r="LR144" i="14"/>
  <c r="LS144" i="14"/>
  <c r="LT144" i="14"/>
  <c r="LU144" i="14"/>
  <c r="LV144" i="14"/>
  <c r="LW144" i="14"/>
  <c r="LX144" i="14"/>
  <c r="LY144" i="14"/>
  <c r="LZ144" i="14"/>
  <c r="MA144" i="14"/>
  <c r="MB144" i="14"/>
  <c r="MC144" i="14"/>
  <c r="MD144" i="14"/>
  <c r="ME144" i="14"/>
  <c r="MF144" i="14"/>
  <c r="MG144" i="14"/>
  <c r="MH144" i="14"/>
  <c r="MI144" i="14"/>
  <c r="MJ144" i="14"/>
  <c r="MK144" i="14"/>
  <c r="ML144" i="14"/>
  <c r="MM144" i="14"/>
  <c r="MN144" i="14"/>
  <c r="MO144" i="14"/>
  <c r="MP144" i="14"/>
  <c r="MQ144" i="14"/>
  <c r="MR144" i="14"/>
  <c r="MS144" i="14"/>
  <c r="MT144" i="14"/>
  <c r="MU144" i="14"/>
  <c r="MV144" i="14"/>
  <c r="MW144" i="14"/>
  <c r="MX144" i="14"/>
  <c r="MY144" i="14"/>
  <c r="MZ144" i="14"/>
  <c r="NA144" i="14"/>
  <c r="NB144" i="14"/>
  <c r="NC144" i="14"/>
  <c r="ND144" i="14"/>
  <c r="NE144" i="14"/>
  <c r="NF144" i="14"/>
  <c r="NG144" i="14"/>
  <c r="NH144" i="14"/>
  <c r="NI144" i="14"/>
  <c r="NJ144" i="14"/>
  <c r="NK144" i="14"/>
  <c r="NL144" i="14"/>
  <c r="NM144" i="14"/>
  <c r="NN144" i="14"/>
  <c r="NO144" i="14"/>
  <c r="NP144" i="14"/>
  <c r="NQ144" i="14"/>
  <c r="NR144" i="14"/>
  <c r="NS144" i="14"/>
  <c r="NT144" i="14"/>
  <c r="NU144" i="14"/>
  <c r="NV144" i="14"/>
  <c r="NW144" i="14"/>
  <c r="NX144" i="14"/>
  <c r="NY144" i="14"/>
  <c r="NZ144" i="14"/>
  <c r="OA144" i="14"/>
  <c r="OB144" i="14"/>
  <c r="OC144" i="14"/>
  <c r="OD144" i="14"/>
  <c r="OE144" i="14"/>
  <c r="OF144" i="14"/>
  <c r="OG144" i="14"/>
  <c r="OH144" i="14"/>
  <c r="OI144" i="14"/>
  <c r="OJ144" i="14"/>
  <c r="OK144" i="14"/>
  <c r="OL144" i="14"/>
  <c r="OM144" i="14"/>
  <c r="ON144" i="14"/>
  <c r="OO144" i="14"/>
  <c r="OP144" i="14"/>
  <c r="OQ144" i="14"/>
  <c r="OR144" i="14"/>
  <c r="OS144" i="14"/>
  <c r="OT144" i="14"/>
  <c r="OU144" i="14"/>
  <c r="OV144" i="14"/>
  <c r="OW144" i="14"/>
  <c r="OX144" i="14"/>
  <c r="KT145" i="14"/>
  <c r="KV145" i="14"/>
  <c r="KW145" i="14"/>
  <c r="LG145" i="14"/>
  <c r="LH145" i="14"/>
  <c r="LI145" i="14"/>
  <c r="LJ145" i="14"/>
  <c r="LK145" i="14"/>
  <c r="LL145" i="14"/>
  <c r="LM145" i="14"/>
  <c r="LN145" i="14"/>
  <c r="LO145" i="14"/>
  <c r="LP145" i="14"/>
  <c r="LQ145" i="14"/>
  <c r="LR145" i="14"/>
  <c r="LS145" i="14"/>
  <c r="LT145" i="14"/>
  <c r="LU145" i="14"/>
  <c r="LV145" i="14"/>
  <c r="LW145" i="14"/>
  <c r="LX145" i="14"/>
  <c r="LY145" i="14"/>
  <c r="LZ145" i="14"/>
  <c r="MA145" i="14"/>
  <c r="MB145" i="14"/>
  <c r="MC145" i="14"/>
  <c r="MD145" i="14"/>
  <c r="ME145" i="14"/>
  <c r="MF145" i="14"/>
  <c r="MG145" i="14"/>
  <c r="MH145" i="14"/>
  <c r="MI145" i="14"/>
  <c r="MJ145" i="14"/>
  <c r="MK145" i="14"/>
  <c r="ML145" i="14"/>
  <c r="MM145" i="14"/>
  <c r="MN145" i="14"/>
  <c r="MO145" i="14"/>
  <c r="MP145" i="14"/>
  <c r="MQ145" i="14"/>
  <c r="MR145" i="14"/>
  <c r="MS145" i="14"/>
  <c r="MT145" i="14"/>
  <c r="MU145" i="14"/>
  <c r="MV145" i="14"/>
  <c r="MW145" i="14"/>
  <c r="MX145" i="14"/>
  <c r="MY145" i="14"/>
  <c r="MZ145" i="14"/>
  <c r="NA145" i="14"/>
  <c r="NB145" i="14"/>
  <c r="NC145" i="14"/>
  <c r="ND145" i="14"/>
  <c r="NE145" i="14"/>
  <c r="NF145" i="14"/>
  <c r="NG145" i="14"/>
  <c r="NH145" i="14"/>
  <c r="NI145" i="14"/>
  <c r="NJ145" i="14"/>
  <c r="NK145" i="14"/>
  <c r="NL145" i="14"/>
  <c r="NM145" i="14"/>
  <c r="NN145" i="14"/>
  <c r="NO145" i="14"/>
  <c r="NP145" i="14"/>
  <c r="NQ145" i="14"/>
  <c r="NR145" i="14"/>
  <c r="NS145" i="14"/>
  <c r="NT145" i="14"/>
  <c r="NU145" i="14"/>
  <c r="NV145" i="14"/>
  <c r="NW145" i="14"/>
  <c r="NX145" i="14"/>
  <c r="NY145" i="14"/>
  <c r="NZ145" i="14"/>
  <c r="OA145" i="14"/>
  <c r="OB145" i="14"/>
  <c r="OC145" i="14"/>
  <c r="OD145" i="14"/>
  <c r="OE145" i="14"/>
  <c r="OF145" i="14"/>
  <c r="OG145" i="14"/>
  <c r="OH145" i="14"/>
  <c r="OI145" i="14"/>
  <c r="OJ145" i="14"/>
  <c r="OK145" i="14"/>
  <c r="OL145" i="14"/>
  <c r="OM145" i="14"/>
  <c r="ON145" i="14"/>
  <c r="OO145" i="14"/>
  <c r="OP145" i="14"/>
  <c r="OQ145" i="14"/>
  <c r="OR145" i="14"/>
  <c r="OS145" i="14"/>
  <c r="OT145" i="14"/>
  <c r="OU145" i="14"/>
  <c r="OV145" i="14"/>
  <c r="OW145" i="14"/>
  <c r="OX145" i="14"/>
  <c r="KT146" i="14"/>
  <c r="KV146" i="14"/>
  <c r="KW146" i="14"/>
  <c r="LG146" i="14"/>
  <c r="LH146" i="14"/>
  <c r="LI146" i="14"/>
  <c r="LJ146" i="14"/>
  <c r="LK146" i="14"/>
  <c r="LL146" i="14"/>
  <c r="LM146" i="14"/>
  <c r="LN146" i="14"/>
  <c r="LO146" i="14"/>
  <c r="LP146" i="14"/>
  <c r="LQ146" i="14"/>
  <c r="LR146" i="14"/>
  <c r="LS146" i="14"/>
  <c r="LT146" i="14"/>
  <c r="LU146" i="14"/>
  <c r="LV146" i="14"/>
  <c r="LW146" i="14"/>
  <c r="LX146" i="14"/>
  <c r="LY146" i="14"/>
  <c r="LZ146" i="14"/>
  <c r="MA146" i="14"/>
  <c r="MB146" i="14"/>
  <c r="MC146" i="14"/>
  <c r="MD146" i="14"/>
  <c r="ME146" i="14"/>
  <c r="MF146" i="14"/>
  <c r="MG146" i="14"/>
  <c r="MH146" i="14"/>
  <c r="MI146" i="14"/>
  <c r="MJ146" i="14"/>
  <c r="MK146" i="14"/>
  <c r="ML146" i="14"/>
  <c r="MM146" i="14"/>
  <c r="MN146" i="14"/>
  <c r="MO146" i="14"/>
  <c r="MP146" i="14"/>
  <c r="MQ146" i="14"/>
  <c r="MR146" i="14"/>
  <c r="MS146" i="14"/>
  <c r="MT146" i="14"/>
  <c r="MU146" i="14"/>
  <c r="MV146" i="14"/>
  <c r="MW146" i="14"/>
  <c r="MX146" i="14"/>
  <c r="MY146" i="14"/>
  <c r="MZ146" i="14"/>
  <c r="NA146" i="14"/>
  <c r="NB146" i="14"/>
  <c r="NC146" i="14"/>
  <c r="ND146" i="14"/>
  <c r="NE146" i="14"/>
  <c r="NF146" i="14"/>
  <c r="NG146" i="14"/>
  <c r="NH146" i="14"/>
  <c r="NI146" i="14"/>
  <c r="NJ146" i="14"/>
  <c r="NK146" i="14"/>
  <c r="NL146" i="14"/>
  <c r="NM146" i="14"/>
  <c r="NN146" i="14"/>
  <c r="NO146" i="14"/>
  <c r="NP146" i="14"/>
  <c r="NQ146" i="14"/>
  <c r="NR146" i="14"/>
  <c r="NS146" i="14"/>
  <c r="NT146" i="14"/>
  <c r="NU146" i="14"/>
  <c r="NV146" i="14"/>
  <c r="NW146" i="14"/>
  <c r="NX146" i="14"/>
  <c r="NY146" i="14"/>
  <c r="NZ146" i="14"/>
  <c r="OA146" i="14"/>
  <c r="OB146" i="14"/>
  <c r="OC146" i="14"/>
  <c r="OD146" i="14"/>
  <c r="OE146" i="14"/>
  <c r="OF146" i="14"/>
  <c r="OG146" i="14"/>
  <c r="OH146" i="14"/>
  <c r="OI146" i="14"/>
  <c r="OJ146" i="14"/>
  <c r="OK146" i="14"/>
  <c r="OL146" i="14"/>
  <c r="OM146" i="14"/>
  <c r="ON146" i="14"/>
  <c r="OO146" i="14"/>
  <c r="OP146" i="14"/>
  <c r="OQ146" i="14"/>
  <c r="OR146" i="14"/>
  <c r="OS146" i="14"/>
  <c r="OT146" i="14"/>
  <c r="OU146" i="14"/>
  <c r="OV146" i="14"/>
  <c r="OW146" i="14"/>
  <c r="OX146" i="14"/>
  <c r="KT147" i="14"/>
  <c r="KV147" i="14"/>
  <c r="KW147" i="14"/>
  <c r="LG147" i="14"/>
  <c r="LH147" i="14"/>
  <c r="LI147" i="14"/>
  <c r="LJ147" i="14"/>
  <c r="LK147" i="14"/>
  <c r="LL147" i="14"/>
  <c r="LM147" i="14"/>
  <c r="LN147" i="14"/>
  <c r="LO147" i="14"/>
  <c r="LP147" i="14"/>
  <c r="LQ147" i="14"/>
  <c r="LR147" i="14"/>
  <c r="LS147" i="14"/>
  <c r="LT147" i="14"/>
  <c r="LU147" i="14"/>
  <c r="LV147" i="14"/>
  <c r="LW147" i="14"/>
  <c r="LX147" i="14"/>
  <c r="LY147" i="14"/>
  <c r="LZ147" i="14"/>
  <c r="MA147" i="14"/>
  <c r="MB147" i="14"/>
  <c r="MC147" i="14"/>
  <c r="MD147" i="14"/>
  <c r="ME147" i="14"/>
  <c r="MF147" i="14"/>
  <c r="MG147" i="14"/>
  <c r="MH147" i="14"/>
  <c r="MI147" i="14"/>
  <c r="MJ147" i="14"/>
  <c r="MK147" i="14"/>
  <c r="ML147" i="14"/>
  <c r="MM147" i="14"/>
  <c r="MN147" i="14"/>
  <c r="MO147" i="14"/>
  <c r="MP147" i="14"/>
  <c r="MQ147" i="14"/>
  <c r="MR147" i="14"/>
  <c r="MS147" i="14"/>
  <c r="MT147" i="14"/>
  <c r="MU147" i="14"/>
  <c r="MV147" i="14"/>
  <c r="MW147" i="14"/>
  <c r="MX147" i="14"/>
  <c r="MY147" i="14"/>
  <c r="MZ147" i="14"/>
  <c r="NA147" i="14"/>
  <c r="NB147" i="14"/>
  <c r="NC147" i="14"/>
  <c r="ND147" i="14"/>
  <c r="NE147" i="14"/>
  <c r="NF147" i="14"/>
  <c r="NG147" i="14"/>
  <c r="NH147" i="14"/>
  <c r="NI147" i="14"/>
  <c r="NJ147" i="14"/>
  <c r="NK147" i="14"/>
  <c r="NL147" i="14"/>
  <c r="NM147" i="14"/>
  <c r="NN147" i="14"/>
  <c r="NO147" i="14"/>
  <c r="NP147" i="14"/>
  <c r="NQ147" i="14"/>
  <c r="NR147" i="14"/>
  <c r="NS147" i="14"/>
  <c r="NT147" i="14"/>
  <c r="NU147" i="14"/>
  <c r="NV147" i="14"/>
  <c r="NW147" i="14"/>
  <c r="NX147" i="14"/>
  <c r="NY147" i="14"/>
  <c r="NZ147" i="14"/>
  <c r="OA147" i="14"/>
  <c r="OB147" i="14"/>
  <c r="OC147" i="14"/>
  <c r="OD147" i="14"/>
  <c r="OE147" i="14"/>
  <c r="OF147" i="14"/>
  <c r="OG147" i="14"/>
  <c r="OH147" i="14"/>
  <c r="OI147" i="14"/>
  <c r="OJ147" i="14"/>
  <c r="OK147" i="14"/>
  <c r="OL147" i="14"/>
  <c r="OM147" i="14"/>
  <c r="ON147" i="14"/>
  <c r="OO147" i="14"/>
  <c r="OP147" i="14"/>
  <c r="OQ147" i="14"/>
  <c r="OR147" i="14"/>
  <c r="OS147" i="14"/>
  <c r="OT147" i="14"/>
  <c r="OU147" i="14"/>
  <c r="OV147" i="14"/>
  <c r="OW147" i="14"/>
  <c r="OX147" i="14"/>
  <c r="KT148" i="14"/>
  <c r="KV148" i="14"/>
  <c r="KW148" i="14"/>
  <c r="LG148" i="14"/>
  <c r="LH148" i="14"/>
  <c r="LI148" i="14"/>
  <c r="LJ148" i="14"/>
  <c r="LK148" i="14"/>
  <c r="LL148" i="14"/>
  <c r="LM148" i="14"/>
  <c r="LN148" i="14"/>
  <c r="LO148" i="14"/>
  <c r="LP148" i="14"/>
  <c r="LQ148" i="14"/>
  <c r="LR148" i="14"/>
  <c r="LS148" i="14"/>
  <c r="LT148" i="14"/>
  <c r="LU148" i="14"/>
  <c r="LV148" i="14"/>
  <c r="LW148" i="14"/>
  <c r="LX148" i="14"/>
  <c r="LY148" i="14"/>
  <c r="LZ148" i="14"/>
  <c r="MA148" i="14"/>
  <c r="MB148" i="14"/>
  <c r="MC148" i="14"/>
  <c r="MD148" i="14"/>
  <c r="ME148" i="14"/>
  <c r="MF148" i="14"/>
  <c r="MG148" i="14"/>
  <c r="MH148" i="14"/>
  <c r="MI148" i="14"/>
  <c r="MJ148" i="14"/>
  <c r="MK148" i="14"/>
  <c r="ML148" i="14"/>
  <c r="MM148" i="14"/>
  <c r="MN148" i="14"/>
  <c r="MO148" i="14"/>
  <c r="MP148" i="14"/>
  <c r="MQ148" i="14"/>
  <c r="MR148" i="14"/>
  <c r="MS148" i="14"/>
  <c r="MT148" i="14"/>
  <c r="MU148" i="14"/>
  <c r="MV148" i="14"/>
  <c r="MW148" i="14"/>
  <c r="MX148" i="14"/>
  <c r="MY148" i="14"/>
  <c r="MZ148" i="14"/>
  <c r="NA148" i="14"/>
  <c r="NB148" i="14"/>
  <c r="NC148" i="14"/>
  <c r="ND148" i="14"/>
  <c r="NE148" i="14"/>
  <c r="NF148" i="14"/>
  <c r="NG148" i="14"/>
  <c r="NH148" i="14"/>
  <c r="NI148" i="14"/>
  <c r="NJ148" i="14"/>
  <c r="NK148" i="14"/>
  <c r="NL148" i="14"/>
  <c r="NM148" i="14"/>
  <c r="NN148" i="14"/>
  <c r="NO148" i="14"/>
  <c r="NP148" i="14"/>
  <c r="NQ148" i="14"/>
  <c r="NR148" i="14"/>
  <c r="NS148" i="14"/>
  <c r="NT148" i="14"/>
  <c r="NU148" i="14"/>
  <c r="NV148" i="14"/>
  <c r="NW148" i="14"/>
  <c r="NX148" i="14"/>
  <c r="NY148" i="14"/>
  <c r="NZ148" i="14"/>
  <c r="OA148" i="14"/>
  <c r="OB148" i="14"/>
  <c r="OC148" i="14"/>
  <c r="OD148" i="14"/>
  <c r="OE148" i="14"/>
  <c r="OF148" i="14"/>
  <c r="OG148" i="14"/>
  <c r="OH148" i="14"/>
  <c r="OI148" i="14"/>
  <c r="OJ148" i="14"/>
  <c r="OK148" i="14"/>
  <c r="OL148" i="14"/>
  <c r="OM148" i="14"/>
  <c r="ON148" i="14"/>
  <c r="OO148" i="14"/>
  <c r="OP148" i="14"/>
  <c r="OQ148" i="14"/>
  <c r="OR148" i="14"/>
  <c r="OS148" i="14"/>
  <c r="OT148" i="14"/>
  <c r="OU148" i="14"/>
  <c r="OV148" i="14"/>
  <c r="OW148" i="14"/>
  <c r="OX148" i="14"/>
  <c r="KT149" i="14"/>
  <c r="KV149" i="14"/>
  <c r="KW149" i="14"/>
  <c r="LG149" i="14"/>
  <c r="LH149" i="14"/>
  <c r="LI149" i="14"/>
  <c r="LJ149" i="14"/>
  <c r="LK149" i="14"/>
  <c r="LL149" i="14"/>
  <c r="LM149" i="14"/>
  <c r="LN149" i="14"/>
  <c r="LO149" i="14"/>
  <c r="LP149" i="14"/>
  <c r="LQ149" i="14"/>
  <c r="LR149" i="14"/>
  <c r="LS149" i="14"/>
  <c r="LT149" i="14"/>
  <c r="LU149" i="14"/>
  <c r="LV149" i="14"/>
  <c r="LW149" i="14"/>
  <c r="LX149" i="14"/>
  <c r="LY149" i="14"/>
  <c r="LZ149" i="14"/>
  <c r="MA149" i="14"/>
  <c r="MB149" i="14"/>
  <c r="MC149" i="14"/>
  <c r="MD149" i="14"/>
  <c r="ME149" i="14"/>
  <c r="MF149" i="14"/>
  <c r="MG149" i="14"/>
  <c r="MH149" i="14"/>
  <c r="MI149" i="14"/>
  <c r="MJ149" i="14"/>
  <c r="MK149" i="14"/>
  <c r="ML149" i="14"/>
  <c r="MM149" i="14"/>
  <c r="MN149" i="14"/>
  <c r="MO149" i="14"/>
  <c r="MP149" i="14"/>
  <c r="MQ149" i="14"/>
  <c r="MR149" i="14"/>
  <c r="MS149" i="14"/>
  <c r="MT149" i="14"/>
  <c r="MU149" i="14"/>
  <c r="MV149" i="14"/>
  <c r="MW149" i="14"/>
  <c r="MX149" i="14"/>
  <c r="MY149" i="14"/>
  <c r="MZ149" i="14"/>
  <c r="NA149" i="14"/>
  <c r="NB149" i="14"/>
  <c r="NC149" i="14"/>
  <c r="ND149" i="14"/>
  <c r="NE149" i="14"/>
  <c r="NF149" i="14"/>
  <c r="NG149" i="14"/>
  <c r="NH149" i="14"/>
  <c r="NI149" i="14"/>
  <c r="NJ149" i="14"/>
  <c r="NK149" i="14"/>
  <c r="NL149" i="14"/>
  <c r="NM149" i="14"/>
  <c r="NN149" i="14"/>
  <c r="NO149" i="14"/>
  <c r="NP149" i="14"/>
  <c r="NQ149" i="14"/>
  <c r="NR149" i="14"/>
  <c r="NS149" i="14"/>
  <c r="NT149" i="14"/>
  <c r="NU149" i="14"/>
  <c r="NV149" i="14"/>
  <c r="NW149" i="14"/>
  <c r="NX149" i="14"/>
  <c r="NY149" i="14"/>
  <c r="NZ149" i="14"/>
  <c r="OA149" i="14"/>
  <c r="OB149" i="14"/>
  <c r="OC149" i="14"/>
  <c r="OD149" i="14"/>
  <c r="OE149" i="14"/>
  <c r="OF149" i="14"/>
  <c r="OG149" i="14"/>
  <c r="OH149" i="14"/>
  <c r="OI149" i="14"/>
  <c r="OJ149" i="14"/>
  <c r="OK149" i="14"/>
  <c r="OL149" i="14"/>
  <c r="OM149" i="14"/>
  <c r="ON149" i="14"/>
  <c r="OO149" i="14"/>
  <c r="OP149" i="14"/>
  <c r="OQ149" i="14"/>
  <c r="OR149" i="14"/>
  <c r="OS149" i="14"/>
  <c r="OT149" i="14"/>
  <c r="OU149" i="14"/>
  <c r="OV149" i="14"/>
  <c r="OW149" i="14"/>
  <c r="OX149" i="14"/>
  <c r="KT150" i="14"/>
  <c r="KV150" i="14"/>
  <c r="KW150" i="14"/>
  <c r="LG150" i="14"/>
  <c r="LH150" i="14"/>
  <c r="LI150" i="14"/>
  <c r="LJ150" i="14"/>
  <c r="LK150" i="14"/>
  <c r="LL150" i="14"/>
  <c r="LM150" i="14"/>
  <c r="LN150" i="14"/>
  <c r="LO150" i="14"/>
  <c r="LP150" i="14"/>
  <c r="LQ150" i="14"/>
  <c r="LR150" i="14"/>
  <c r="LS150" i="14"/>
  <c r="LT150" i="14"/>
  <c r="LU150" i="14"/>
  <c r="LV150" i="14"/>
  <c r="LW150" i="14"/>
  <c r="LX150" i="14"/>
  <c r="LY150" i="14"/>
  <c r="LZ150" i="14"/>
  <c r="MA150" i="14"/>
  <c r="MB150" i="14"/>
  <c r="MC150" i="14"/>
  <c r="MD150" i="14"/>
  <c r="ME150" i="14"/>
  <c r="MF150" i="14"/>
  <c r="MG150" i="14"/>
  <c r="MH150" i="14"/>
  <c r="MI150" i="14"/>
  <c r="MJ150" i="14"/>
  <c r="MK150" i="14"/>
  <c r="ML150" i="14"/>
  <c r="MM150" i="14"/>
  <c r="MN150" i="14"/>
  <c r="MO150" i="14"/>
  <c r="MP150" i="14"/>
  <c r="MQ150" i="14"/>
  <c r="MR150" i="14"/>
  <c r="MS150" i="14"/>
  <c r="MT150" i="14"/>
  <c r="MU150" i="14"/>
  <c r="MV150" i="14"/>
  <c r="MW150" i="14"/>
  <c r="MX150" i="14"/>
  <c r="MY150" i="14"/>
  <c r="MZ150" i="14"/>
  <c r="NA150" i="14"/>
  <c r="NB150" i="14"/>
  <c r="NC150" i="14"/>
  <c r="ND150" i="14"/>
  <c r="NE150" i="14"/>
  <c r="NF150" i="14"/>
  <c r="NG150" i="14"/>
  <c r="NH150" i="14"/>
  <c r="NI150" i="14"/>
  <c r="NJ150" i="14"/>
  <c r="NK150" i="14"/>
  <c r="NL150" i="14"/>
  <c r="NM150" i="14"/>
  <c r="NN150" i="14"/>
  <c r="NO150" i="14"/>
  <c r="NP150" i="14"/>
  <c r="NQ150" i="14"/>
  <c r="NR150" i="14"/>
  <c r="NS150" i="14"/>
  <c r="NT150" i="14"/>
  <c r="NU150" i="14"/>
  <c r="NV150" i="14"/>
  <c r="NW150" i="14"/>
  <c r="NX150" i="14"/>
  <c r="NY150" i="14"/>
  <c r="NZ150" i="14"/>
  <c r="OA150" i="14"/>
  <c r="OB150" i="14"/>
  <c r="OC150" i="14"/>
  <c r="OD150" i="14"/>
  <c r="OE150" i="14"/>
  <c r="OF150" i="14"/>
  <c r="OG150" i="14"/>
  <c r="OH150" i="14"/>
  <c r="OI150" i="14"/>
  <c r="OJ150" i="14"/>
  <c r="OK150" i="14"/>
  <c r="OL150" i="14"/>
  <c r="OM150" i="14"/>
  <c r="ON150" i="14"/>
  <c r="OO150" i="14"/>
  <c r="OP150" i="14"/>
  <c r="OQ150" i="14"/>
  <c r="OR150" i="14"/>
  <c r="OS150" i="14"/>
  <c r="OT150" i="14"/>
  <c r="OU150" i="14"/>
  <c r="OV150" i="14"/>
  <c r="OW150" i="14"/>
  <c r="OX150" i="14"/>
  <c r="KT151" i="14"/>
  <c r="KV151" i="14"/>
  <c r="KW151" i="14"/>
  <c r="LG151" i="14"/>
  <c r="LH151" i="14"/>
  <c r="LI151" i="14"/>
  <c r="LJ151" i="14"/>
  <c r="LK151" i="14"/>
  <c r="LL151" i="14"/>
  <c r="LM151" i="14"/>
  <c r="LN151" i="14"/>
  <c r="LO151" i="14"/>
  <c r="LP151" i="14"/>
  <c r="LQ151" i="14"/>
  <c r="LR151" i="14"/>
  <c r="LS151" i="14"/>
  <c r="LT151" i="14"/>
  <c r="LU151" i="14"/>
  <c r="LV151" i="14"/>
  <c r="LW151" i="14"/>
  <c r="LX151" i="14"/>
  <c r="LY151" i="14"/>
  <c r="LZ151" i="14"/>
  <c r="MA151" i="14"/>
  <c r="MB151" i="14"/>
  <c r="MC151" i="14"/>
  <c r="MD151" i="14"/>
  <c r="ME151" i="14"/>
  <c r="MF151" i="14"/>
  <c r="MG151" i="14"/>
  <c r="MH151" i="14"/>
  <c r="MI151" i="14"/>
  <c r="MJ151" i="14"/>
  <c r="MK151" i="14"/>
  <c r="ML151" i="14"/>
  <c r="MM151" i="14"/>
  <c r="MN151" i="14"/>
  <c r="MO151" i="14"/>
  <c r="MP151" i="14"/>
  <c r="MQ151" i="14"/>
  <c r="MR151" i="14"/>
  <c r="MS151" i="14"/>
  <c r="MT151" i="14"/>
  <c r="MU151" i="14"/>
  <c r="MV151" i="14"/>
  <c r="MW151" i="14"/>
  <c r="MX151" i="14"/>
  <c r="MY151" i="14"/>
  <c r="MZ151" i="14"/>
  <c r="NA151" i="14"/>
  <c r="NB151" i="14"/>
  <c r="NC151" i="14"/>
  <c r="ND151" i="14"/>
  <c r="NE151" i="14"/>
  <c r="NF151" i="14"/>
  <c r="NG151" i="14"/>
  <c r="NH151" i="14"/>
  <c r="NI151" i="14"/>
  <c r="NJ151" i="14"/>
  <c r="NK151" i="14"/>
  <c r="NL151" i="14"/>
  <c r="NM151" i="14"/>
  <c r="NN151" i="14"/>
  <c r="NO151" i="14"/>
  <c r="NP151" i="14"/>
  <c r="NQ151" i="14"/>
  <c r="NR151" i="14"/>
  <c r="NS151" i="14"/>
  <c r="NT151" i="14"/>
  <c r="NU151" i="14"/>
  <c r="NV151" i="14"/>
  <c r="NW151" i="14"/>
  <c r="NX151" i="14"/>
  <c r="NY151" i="14"/>
  <c r="NZ151" i="14"/>
  <c r="OA151" i="14"/>
  <c r="OB151" i="14"/>
  <c r="OC151" i="14"/>
  <c r="OD151" i="14"/>
  <c r="OE151" i="14"/>
  <c r="OF151" i="14"/>
  <c r="OG151" i="14"/>
  <c r="OH151" i="14"/>
  <c r="OI151" i="14"/>
  <c r="OJ151" i="14"/>
  <c r="OK151" i="14"/>
  <c r="OL151" i="14"/>
  <c r="OM151" i="14"/>
  <c r="ON151" i="14"/>
  <c r="OO151" i="14"/>
  <c r="OP151" i="14"/>
  <c r="OQ151" i="14"/>
  <c r="OR151" i="14"/>
  <c r="OS151" i="14"/>
  <c r="OT151" i="14"/>
  <c r="OU151" i="14"/>
  <c r="OV151" i="14"/>
  <c r="OW151" i="14"/>
  <c r="OX151" i="14"/>
  <c r="KT152" i="14"/>
  <c r="KV152" i="14"/>
  <c r="KW152" i="14"/>
  <c r="LG152" i="14"/>
  <c r="LH152" i="14"/>
  <c r="LI152" i="14"/>
  <c r="LJ152" i="14"/>
  <c r="LK152" i="14"/>
  <c r="LL152" i="14"/>
  <c r="LM152" i="14"/>
  <c r="LN152" i="14"/>
  <c r="LO152" i="14"/>
  <c r="LP152" i="14"/>
  <c r="LQ152" i="14"/>
  <c r="LR152" i="14"/>
  <c r="LS152" i="14"/>
  <c r="LT152" i="14"/>
  <c r="LU152" i="14"/>
  <c r="LV152" i="14"/>
  <c r="LW152" i="14"/>
  <c r="LX152" i="14"/>
  <c r="LY152" i="14"/>
  <c r="LZ152" i="14"/>
  <c r="MA152" i="14"/>
  <c r="MB152" i="14"/>
  <c r="MC152" i="14"/>
  <c r="MD152" i="14"/>
  <c r="ME152" i="14"/>
  <c r="MF152" i="14"/>
  <c r="MG152" i="14"/>
  <c r="MH152" i="14"/>
  <c r="MI152" i="14"/>
  <c r="MJ152" i="14"/>
  <c r="MK152" i="14"/>
  <c r="ML152" i="14"/>
  <c r="MM152" i="14"/>
  <c r="MN152" i="14"/>
  <c r="MO152" i="14"/>
  <c r="MP152" i="14"/>
  <c r="MQ152" i="14"/>
  <c r="MR152" i="14"/>
  <c r="MS152" i="14"/>
  <c r="MT152" i="14"/>
  <c r="MU152" i="14"/>
  <c r="MV152" i="14"/>
  <c r="MW152" i="14"/>
  <c r="MX152" i="14"/>
  <c r="MY152" i="14"/>
  <c r="MZ152" i="14"/>
  <c r="NA152" i="14"/>
  <c r="NB152" i="14"/>
  <c r="NC152" i="14"/>
  <c r="ND152" i="14"/>
  <c r="NE152" i="14"/>
  <c r="NF152" i="14"/>
  <c r="NG152" i="14"/>
  <c r="NH152" i="14"/>
  <c r="NI152" i="14"/>
  <c r="NJ152" i="14"/>
  <c r="NK152" i="14"/>
  <c r="NL152" i="14"/>
  <c r="NM152" i="14"/>
  <c r="NN152" i="14"/>
  <c r="NO152" i="14"/>
  <c r="NP152" i="14"/>
  <c r="NQ152" i="14"/>
  <c r="NR152" i="14"/>
  <c r="NS152" i="14"/>
  <c r="NT152" i="14"/>
  <c r="NU152" i="14"/>
  <c r="NV152" i="14"/>
  <c r="NW152" i="14"/>
  <c r="NX152" i="14"/>
  <c r="NY152" i="14"/>
  <c r="NZ152" i="14"/>
  <c r="OA152" i="14"/>
  <c r="OB152" i="14"/>
  <c r="OC152" i="14"/>
  <c r="OD152" i="14"/>
  <c r="OE152" i="14"/>
  <c r="OF152" i="14"/>
  <c r="OG152" i="14"/>
  <c r="OH152" i="14"/>
  <c r="OI152" i="14"/>
  <c r="OJ152" i="14"/>
  <c r="OK152" i="14"/>
  <c r="OL152" i="14"/>
  <c r="OM152" i="14"/>
  <c r="ON152" i="14"/>
  <c r="OO152" i="14"/>
  <c r="OP152" i="14"/>
  <c r="OQ152" i="14"/>
  <c r="OR152" i="14"/>
  <c r="OS152" i="14"/>
  <c r="OT152" i="14"/>
  <c r="OU152" i="14"/>
  <c r="OV152" i="14"/>
  <c r="OW152" i="14"/>
  <c r="OX152" i="14"/>
  <c r="KT153" i="14"/>
  <c r="KV153" i="14"/>
  <c r="KW153" i="14"/>
  <c r="LG153" i="14"/>
  <c r="LH153" i="14"/>
  <c r="LI153" i="14"/>
  <c r="LJ153" i="14"/>
  <c r="LK153" i="14"/>
  <c r="LL153" i="14"/>
  <c r="LM153" i="14"/>
  <c r="LN153" i="14"/>
  <c r="LO153" i="14"/>
  <c r="LP153" i="14"/>
  <c r="LQ153" i="14"/>
  <c r="LR153" i="14"/>
  <c r="LS153" i="14"/>
  <c r="LT153" i="14"/>
  <c r="LU153" i="14"/>
  <c r="LV153" i="14"/>
  <c r="LW153" i="14"/>
  <c r="LX153" i="14"/>
  <c r="LY153" i="14"/>
  <c r="LZ153" i="14"/>
  <c r="MA153" i="14"/>
  <c r="MB153" i="14"/>
  <c r="MC153" i="14"/>
  <c r="MD153" i="14"/>
  <c r="ME153" i="14"/>
  <c r="MF153" i="14"/>
  <c r="MG153" i="14"/>
  <c r="MH153" i="14"/>
  <c r="MI153" i="14"/>
  <c r="MJ153" i="14"/>
  <c r="MK153" i="14"/>
  <c r="ML153" i="14"/>
  <c r="MM153" i="14"/>
  <c r="MN153" i="14"/>
  <c r="MO153" i="14"/>
  <c r="MP153" i="14"/>
  <c r="MQ153" i="14"/>
  <c r="MR153" i="14"/>
  <c r="MS153" i="14"/>
  <c r="MT153" i="14"/>
  <c r="MU153" i="14"/>
  <c r="MV153" i="14"/>
  <c r="MW153" i="14"/>
  <c r="MX153" i="14"/>
  <c r="MY153" i="14"/>
  <c r="MZ153" i="14"/>
  <c r="NA153" i="14"/>
  <c r="NB153" i="14"/>
  <c r="NC153" i="14"/>
  <c r="ND153" i="14"/>
  <c r="NE153" i="14"/>
  <c r="NF153" i="14"/>
  <c r="NG153" i="14"/>
  <c r="NH153" i="14"/>
  <c r="NI153" i="14"/>
  <c r="NJ153" i="14"/>
  <c r="NK153" i="14"/>
  <c r="NL153" i="14"/>
  <c r="NM153" i="14"/>
  <c r="NN153" i="14"/>
  <c r="NO153" i="14"/>
  <c r="NP153" i="14"/>
  <c r="NQ153" i="14"/>
  <c r="NR153" i="14"/>
  <c r="NS153" i="14"/>
  <c r="NT153" i="14"/>
  <c r="NU153" i="14"/>
  <c r="NV153" i="14"/>
  <c r="NW153" i="14"/>
  <c r="NX153" i="14"/>
  <c r="NY153" i="14"/>
  <c r="NZ153" i="14"/>
  <c r="OA153" i="14"/>
  <c r="OB153" i="14"/>
  <c r="OC153" i="14"/>
  <c r="OD153" i="14"/>
  <c r="OE153" i="14"/>
  <c r="OF153" i="14"/>
  <c r="OG153" i="14"/>
  <c r="OH153" i="14"/>
  <c r="OI153" i="14"/>
  <c r="OJ153" i="14"/>
  <c r="OK153" i="14"/>
  <c r="OL153" i="14"/>
  <c r="OM153" i="14"/>
  <c r="ON153" i="14"/>
  <c r="OO153" i="14"/>
  <c r="OP153" i="14"/>
  <c r="OQ153" i="14"/>
  <c r="OR153" i="14"/>
  <c r="OS153" i="14"/>
  <c r="OT153" i="14"/>
  <c r="OU153" i="14"/>
  <c r="OV153" i="14"/>
  <c r="OW153" i="14"/>
  <c r="OX153" i="14"/>
  <c r="KT154" i="14"/>
  <c r="KV154" i="14"/>
  <c r="KW154" i="14"/>
  <c r="LG154" i="14"/>
  <c r="LH154" i="14"/>
  <c r="LI154" i="14"/>
  <c r="LJ154" i="14"/>
  <c r="LK154" i="14"/>
  <c r="LL154" i="14"/>
  <c r="LM154" i="14"/>
  <c r="LN154" i="14"/>
  <c r="LO154" i="14"/>
  <c r="LP154" i="14"/>
  <c r="LQ154" i="14"/>
  <c r="LR154" i="14"/>
  <c r="LS154" i="14"/>
  <c r="LT154" i="14"/>
  <c r="LU154" i="14"/>
  <c r="LV154" i="14"/>
  <c r="LW154" i="14"/>
  <c r="LX154" i="14"/>
  <c r="LY154" i="14"/>
  <c r="LZ154" i="14"/>
  <c r="MA154" i="14"/>
  <c r="MB154" i="14"/>
  <c r="MC154" i="14"/>
  <c r="MD154" i="14"/>
  <c r="ME154" i="14"/>
  <c r="MF154" i="14"/>
  <c r="MG154" i="14"/>
  <c r="MH154" i="14"/>
  <c r="MI154" i="14"/>
  <c r="MJ154" i="14"/>
  <c r="MK154" i="14"/>
  <c r="ML154" i="14"/>
  <c r="MM154" i="14"/>
  <c r="MN154" i="14"/>
  <c r="MO154" i="14"/>
  <c r="MP154" i="14"/>
  <c r="MQ154" i="14"/>
  <c r="MR154" i="14"/>
  <c r="MS154" i="14"/>
  <c r="MT154" i="14"/>
  <c r="MU154" i="14"/>
  <c r="MV154" i="14"/>
  <c r="MW154" i="14"/>
  <c r="MX154" i="14"/>
  <c r="MY154" i="14"/>
  <c r="MZ154" i="14"/>
  <c r="NA154" i="14"/>
  <c r="NB154" i="14"/>
  <c r="NC154" i="14"/>
  <c r="ND154" i="14"/>
  <c r="NE154" i="14"/>
  <c r="NF154" i="14"/>
  <c r="NG154" i="14"/>
  <c r="NH154" i="14"/>
  <c r="NI154" i="14"/>
  <c r="NJ154" i="14"/>
  <c r="NK154" i="14"/>
  <c r="NL154" i="14"/>
  <c r="NM154" i="14"/>
  <c r="NN154" i="14"/>
  <c r="NO154" i="14"/>
  <c r="NP154" i="14"/>
  <c r="NQ154" i="14"/>
  <c r="NR154" i="14"/>
  <c r="NS154" i="14"/>
  <c r="NT154" i="14"/>
  <c r="NU154" i="14"/>
  <c r="NV154" i="14"/>
  <c r="NW154" i="14"/>
  <c r="NX154" i="14"/>
  <c r="NY154" i="14"/>
  <c r="NZ154" i="14"/>
  <c r="OA154" i="14"/>
  <c r="OB154" i="14"/>
  <c r="OC154" i="14"/>
  <c r="OD154" i="14"/>
  <c r="OE154" i="14"/>
  <c r="OF154" i="14"/>
  <c r="OG154" i="14"/>
  <c r="OH154" i="14"/>
  <c r="OI154" i="14"/>
  <c r="OJ154" i="14"/>
  <c r="OK154" i="14"/>
  <c r="OL154" i="14"/>
  <c r="OM154" i="14"/>
  <c r="ON154" i="14"/>
  <c r="OO154" i="14"/>
  <c r="OP154" i="14"/>
  <c r="OQ154" i="14"/>
  <c r="OR154" i="14"/>
  <c r="OS154" i="14"/>
  <c r="OT154" i="14"/>
  <c r="OU154" i="14"/>
  <c r="OV154" i="14"/>
  <c r="OW154" i="14"/>
  <c r="OX154" i="14"/>
  <c r="KT155" i="14"/>
  <c r="KV155" i="14"/>
  <c r="KW155" i="14"/>
  <c r="LG155" i="14"/>
  <c r="LH155" i="14"/>
  <c r="LI155" i="14"/>
  <c r="LJ155" i="14"/>
  <c r="LK155" i="14"/>
  <c r="LL155" i="14"/>
  <c r="LM155" i="14"/>
  <c r="LN155" i="14"/>
  <c r="LO155" i="14"/>
  <c r="LP155" i="14"/>
  <c r="LQ155" i="14"/>
  <c r="LR155" i="14"/>
  <c r="LS155" i="14"/>
  <c r="LT155" i="14"/>
  <c r="LU155" i="14"/>
  <c r="LV155" i="14"/>
  <c r="LW155" i="14"/>
  <c r="LX155" i="14"/>
  <c r="LY155" i="14"/>
  <c r="LZ155" i="14"/>
  <c r="MA155" i="14"/>
  <c r="MB155" i="14"/>
  <c r="MC155" i="14"/>
  <c r="MD155" i="14"/>
  <c r="ME155" i="14"/>
  <c r="MF155" i="14"/>
  <c r="MG155" i="14"/>
  <c r="MH155" i="14"/>
  <c r="MI155" i="14"/>
  <c r="MJ155" i="14"/>
  <c r="MK155" i="14"/>
  <c r="ML155" i="14"/>
  <c r="MM155" i="14"/>
  <c r="MN155" i="14"/>
  <c r="MO155" i="14"/>
  <c r="MP155" i="14"/>
  <c r="MQ155" i="14"/>
  <c r="MR155" i="14"/>
  <c r="MS155" i="14"/>
  <c r="MT155" i="14"/>
  <c r="MU155" i="14"/>
  <c r="MV155" i="14"/>
  <c r="MW155" i="14"/>
  <c r="MX155" i="14"/>
  <c r="MY155" i="14"/>
  <c r="MZ155" i="14"/>
  <c r="NA155" i="14"/>
  <c r="NB155" i="14"/>
  <c r="NC155" i="14"/>
  <c r="ND155" i="14"/>
  <c r="NE155" i="14"/>
  <c r="NF155" i="14"/>
  <c r="NG155" i="14"/>
  <c r="NH155" i="14"/>
  <c r="NI155" i="14"/>
  <c r="NJ155" i="14"/>
  <c r="NK155" i="14"/>
  <c r="NL155" i="14"/>
  <c r="NM155" i="14"/>
  <c r="NN155" i="14"/>
  <c r="NO155" i="14"/>
  <c r="NP155" i="14"/>
  <c r="NQ155" i="14"/>
  <c r="NR155" i="14"/>
  <c r="NS155" i="14"/>
  <c r="NT155" i="14"/>
  <c r="NU155" i="14"/>
  <c r="NV155" i="14"/>
  <c r="NW155" i="14"/>
  <c r="NX155" i="14"/>
  <c r="NY155" i="14"/>
  <c r="NZ155" i="14"/>
  <c r="OA155" i="14"/>
  <c r="OB155" i="14"/>
  <c r="OC155" i="14"/>
  <c r="OD155" i="14"/>
  <c r="OE155" i="14"/>
  <c r="OF155" i="14"/>
  <c r="OG155" i="14"/>
  <c r="OH155" i="14"/>
  <c r="OI155" i="14"/>
  <c r="OJ155" i="14"/>
  <c r="OK155" i="14"/>
  <c r="OL155" i="14"/>
  <c r="OM155" i="14"/>
  <c r="ON155" i="14"/>
  <c r="OO155" i="14"/>
  <c r="OP155" i="14"/>
  <c r="OQ155" i="14"/>
  <c r="OR155" i="14"/>
  <c r="OS155" i="14"/>
  <c r="OT155" i="14"/>
  <c r="OU155" i="14"/>
  <c r="OV155" i="14"/>
  <c r="OW155" i="14"/>
  <c r="OX155" i="14"/>
  <c r="KT156" i="14"/>
  <c r="KV156" i="14"/>
  <c r="KW156" i="14"/>
  <c r="LG156" i="14"/>
  <c r="LH156" i="14"/>
  <c r="LI156" i="14"/>
  <c r="LJ156" i="14"/>
  <c r="LK156" i="14"/>
  <c r="LL156" i="14"/>
  <c r="LM156" i="14"/>
  <c r="LN156" i="14"/>
  <c r="LO156" i="14"/>
  <c r="LP156" i="14"/>
  <c r="LQ156" i="14"/>
  <c r="LR156" i="14"/>
  <c r="LS156" i="14"/>
  <c r="LT156" i="14"/>
  <c r="LU156" i="14"/>
  <c r="LV156" i="14"/>
  <c r="LW156" i="14"/>
  <c r="LX156" i="14"/>
  <c r="LY156" i="14"/>
  <c r="LZ156" i="14"/>
  <c r="MA156" i="14"/>
  <c r="MB156" i="14"/>
  <c r="MC156" i="14"/>
  <c r="MD156" i="14"/>
  <c r="ME156" i="14"/>
  <c r="MF156" i="14"/>
  <c r="MG156" i="14"/>
  <c r="MH156" i="14"/>
  <c r="MI156" i="14"/>
  <c r="MJ156" i="14"/>
  <c r="MK156" i="14"/>
  <c r="ML156" i="14"/>
  <c r="MM156" i="14"/>
  <c r="MN156" i="14"/>
  <c r="MO156" i="14"/>
  <c r="MP156" i="14"/>
  <c r="MQ156" i="14"/>
  <c r="MR156" i="14"/>
  <c r="MS156" i="14"/>
  <c r="MT156" i="14"/>
  <c r="MU156" i="14"/>
  <c r="MV156" i="14"/>
  <c r="MW156" i="14"/>
  <c r="MX156" i="14"/>
  <c r="MY156" i="14"/>
  <c r="MZ156" i="14"/>
  <c r="NA156" i="14"/>
  <c r="NB156" i="14"/>
  <c r="NC156" i="14"/>
  <c r="ND156" i="14"/>
  <c r="NE156" i="14"/>
  <c r="NF156" i="14"/>
  <c r="NG156" i="14"/>
  <c r="NH156" i="14"/>
  <c r="NI156" i="14"/>
  <c r="NJ156" i="14"/>
  <c r="NK156" i="14"/>
  <c r="NL156" i="14"/>
  <c r="NM156" i="14"/>
  <c r="NN156" i="14"/>
  <c r="NO156" i="14"/>
  <c r="NP156" i="14"/>
  <c r="NQ156" i="14"/>
  <c r="NR156" i="14"/>
  <c r="NS156" i="14"/>
  <c r="NT156" i="14"/>
  <c r="NU156" i="14"/>
  <c r="NV156" i="14"/>
  <c r="NW156" i="14"/>
  <c r="NX156" i="14"/>
  <c r="NY156" i="14"/>
  <c r="NZ156" i="14"/>
  <c r="OA156" i="14"/>
  <c r="OB156" i="14"/>
  <c r="OC156" i="14"/>
  <c r="OD156" i="14"/>
  <c r="OE156" i="14"/>
  <c r="OF156" i="14"/>
  <c r="OG156" i="14"/>
  <c r="OH156" i="14"/>
  <c r="OI156" i="14"/>
  <c r="OJ156" i="14"/>
  <c r="OK156" i="14"/>
  <c r="OL156" i="14"/>
  <c r="OM156" i="14"/>
  <c r="ON156" i="14"/>
  <c r="OO156" i="14"/>
  <c r="OP156" i="14"/>
  <c r="OQ156" i="14"/>
  <c r="OR156" i="14"/>
  <c r="OS156" i="14"/>
  <c r="OT156" i="14"/>
  <c r="OU156" i="14"/>
  <c r="OV156" i="14"/>
  <c r="OW156" i="14"/>
  <c r="OX156" i="14"/>
  <c r="KT157" i="14"/>
  <c r="KV157" i="14"/>
  <c r="KW157" i="14"/>
  <c r="LG157" i="14"/>
  <c r="LH157" i="14"/>
  <c r="LI157" i="14"/>
  <c r="LJ157" i="14"/>
  <c r="LK157" i="14"/>
  <c r="LL157" i="14"/>
  <c r="LM157" i="14"/>
  <c r="LN157" i="14"/>
  <c r="LO157" i="14"/>
  <c r="LP157" i="14"/>
  <c r="LQ157" i="14"/>
  <c r="LR157" i="14"/>
  <c r="LS157" i="14"/>
  <c r="LT157" i="14"/>
  <c r="LU157" i="14"/>
  <c r="LV157" i="14"/>
  <c r="LW157" i="14"/>
  <c r="LX157" i="14"/>
  <c r="LY157" i="14"/>
  <c r="LZ157" i="14"/>
  <c r="MA157" i="14"/>
  <c r="MB157" i="14"/>
  <c r="MC157" i="14"/>
  <c r="MD157" i="14"/>
  <c r="ME157" i="14"/>
  <c r="MF157" i="14"/>
  <c r="MG157" i="14"/>
  <c r="MH157" i="14"/>
  <c r="MI157" i="14"/>
  <c r="MJ157" i="14"/>
  <c r="MK157" i="14"/>
  <c r="ML157" i="14"/>
  <c r="MM157" i="14"/>
  <c r="MN157" i="14"/>
  <c r="MO157" i="14"/>
  <c r="MP157" i="14"/>
  <c r="MQ157" i="14"/>
  <c r="MR157" i="14"/>
  <c r="MS157" i="14"/>
  <c r="MT157" i="14"/>
  <c r="MU157" i="14"/>
  <c r="MV157" i="14"/>
  <c r="MW157" i="14"/>
  <c r="MX157" i="14"/>
  <c r="MY157" i="14"/>
  <c r="MZ157" i="14"/>
  <c r="NA157" i="14"/>
  <c r="NB157" i="14"/>
  <c r="NC157" i="14"/>
  <c r="ND157" i="14"/>
  <c r="NE157" i="14"/>
  <c r="NF157" i="14"/>
  <c r="NG157" i="14"/>
  <c r="NH157" i="14"/>
  <c r="NI157" i="14"/>
  <c r="NJ157" i="14"/>
  <c r="NK157" i="14"/>
  <c r="NL157" i="14"/>
  <c r="NM157" i="14"/>
  <c r="NN157" i="14"/>
  <c r="NO157" i="14"/>
  <c r="NP157" i="14"/>
  <c r="NQ157" i="14"/>
  <c r="NR157" i="14"/>
  <c r="NS157" i="14"/>
  <c r="NT157" i="14"/>
  <c r="NU157" i="14"/>
  <c r="NV157" i="14"/>
  <c r="NW157" i="14"/>
  <c r="NX157" i="14"/>
  <c r="NY157" i="14"/>
  <c r="NZ157" i="14"/>
  <c r="OA157" i="14"/>
  <c r="OB157" i="14"/>
  <c r="OC157" i="14"/>
  <c r="OD157" i="14"/>
  <c r="OE157" i="14"/>
  <c r="OF157" i="14"/>
  <c r="OG157" i="14"/>
  <c r="OH157" i="14"/>
  <c r="OI157" i="14"/>
  <c r="OJ157" i="14"/>
  <c r="OK157" i="14"/>
  <c r="OL157" i="14"/>
  <c r="OM157" i="14"/>
  <c r="ON157" i="14"/>
  <c r="OO157" i="14"/>
  <c r="OP157" i="14"/>
  <c r="OQ157" i="14"/>
  <c r="OR157" i="14"/>
  <c r="OS157" i="14"/>
  <c r="OT157" i="14"/>
  <c r="OU157" i="14"/>
  <c r="OV157" i="14"/>
  <c r="OW157" i="14"/>
  <c r="OX157" i="14"/>
  <c r="KT158" i="14"/>
  <c r="KV158" i="14"/>
  <c r="KW158" i="14"/>
  <c r="LG158" i="14"/>
  <c r="LH158" i="14"/>
  <c r="LI158" i="14"/>
  <c r="LJ158" i="14"/>
  <c r="LK158" i="14"/>
  <c r="LL158" i="14"/>
  <c r="LM158" i="14"/>
  <c r="LN158" i="14"/>
  <c r="LO158" i="14"/>
  <c r="LP158" i="14"/>
  <c r="LQ158" i="14"/>
  <c r="LR158" i="14"/>
  <c r="LS158" i="14"/>
  <c r="LT158" i="14"/>
  <c r="LU158" i="14"/>
  <c r="LV158" i="14"/>
  <c r="LW158" i="14"/>
  <c r="LX158" i="14"/>
  <c r="LY158" i="14"/>
  <c r="LZ158" i="14"/>
  <c r="MA158" i="14"/>
  <c r="MB158" i="14"/>
  <c r="MC158" i="14"/>
  <c r="MD158" i="14"/>
  <c r="ME158" i="14"/>
  <c r="MF158" i="14"/>
  <c r="MG158" i="14"/>
  <c r="MH158" i="14"/>
  <c r="MI158" i="14"/>
  <c r="MJ158" i="14"/>
  <c r="MK158" i="14"/>
  <c r="ML158" i="14"/>
  <c r="MM158" i="14"/>
  <c r="MN158" i="14"/>
  <c r="MO158" i="14"/>
  <c r="MP158" i="14"/>
  <c r="MQ158" i="14"/>
  <c r="MR158" i="14"/>
  <c r="MS158" i="14"/>
  <c r="MT158" i="14"/>
  <c r="MU158" i="14"/>
  <c r="MV158" i="14"/>
  <c r="MW158" i="14"/>
  <c r="MX158" i="14"/>
  <c r="MY158" i="14"/>
  <c r="MZ158" i="14"/>
  <c r="NA158" i="14"/>
  <c r="NB158" i="14"/>
  <c r="NC158" i="14"/>
  <c r="ND158" i="14"/>
  <c r="NE158" i="14"/>
  <c r="NF158" i="14"/>
  <c r="NG158" i="14"/>
  <c r="NH158" i="14"/>
  <c r="NI158" i="14"/>
  <c r="NJ158" i="14"/>
  <c r="NK158" i="14"/>
  <c r="NL158" i="14"/>
  <c r="NM158" i="14"/>
  <c r="NN158" i="14"/>
  <c r="NO158" i="14"/>
  <c r="NP158" i="14"/>
  <c r="NQ158" i="14"/>
  <c r="NR158" i="14"/>
  <c r="NS158" i="14"/>
  <c r="NT158" i="14"/>
  <c r="NU158" i="14"/>
  <c r="NV158" i="14"/>
  <c r="NW158" i="14"/>
  <c r="NX158" i="14"/>
  <c r="NY158" i="14"/>
  <c r="NZ158" i="14"/>
  <c r="OA158" i="14"/>
  <c r="OB158" i="14"/>
  <c r="OC158" i="14"/>
  <c r="OD158" i="14"/>
  <c r="OE158" i="14"/>
  <c r="OF158" i="14"/>
  <c r="OG158" i="14"/>
  <c r="OH158" i="14"/>
  <c r="OI158" i="14"/>
  <c r="OJ158" i="14"/>
  <c r="OK158" i="14"/>
  <c r="OL158" i="14"/>
  <c r="OM158" i="14"/>
  <c r="ON158" i="14"/>
  <c r="OO158" i="14"/>
  <c r="OP158" i="14"/>
  <c r="OQ158" i="14"/>
  <c r="OR158" i="14"/>
  <c r="OS158" i="14"/>
  <c r="OT158" i="14"/>
  <c r="OU158" i="14"/>
  <c r="OV158" i="14"/>
  <c r="OW158" i="14"/>
  <c r="OX158" i="14"/>
  <c r="KT159" i="14"/>
  <c r="KV159" i="14"/>
  <c r="KW159" i="14"/>
  <c r="LG159" i="14"/>
  <c r="LH159" i="14"/>
  <c r="LI159" i="14"/>
  <c r="LJ159" i="14"/>
  <c r="LK159" i="14"/>
  <c r="LL159" i="14"/>
  <c r="LM159" i="14"/>
  <c r="LN159" i="14"/>
  <c r="LO159" i="14"/>
  <c r="LP159" i="14"/>
  <c r="LQ159" i="14"/>
  <c r="LR159" i="14"/>
  <c r="LS159" i="14"/>
  <c r="LT159" i="14"/>
  <c r="LU159" i="14"/>
  <c r="LV159" i="14"/>
  <c r="LW159" i="14"/>
  <c r="LX159" i="14"/>
  <c r="LY159" i="14"/>
  <c r="LZ159" i="14"/>
  <c r="MA159" i="14"/>
  <c r="MB159" i="14"/>
  <c r="MC159" i="14"/>
  <c r="MD159" i="14"/>
  <c r="ME159" i="14"/>
  <c r="MF159" i="14"/>
  <c r="MG159" i="14"/>
  <c r="MH159" i="14"/>
  <c r="MI159" i="14"/>
  <c r="MJ159" i="14"/>
  <c r="MK159" i="14"/>
  <c r="ML159" i="14"/>
  <c r="MM159" i="14"/>
  <c r="MN159" i="14"/>
  <c r="MO159" i="14"/>
  <c r="MP159" i="14"/>
  <c r="MQ159" i="14"/>
  <c r="MR159" i="14"/>
  <c r="MS159" i="14"/>
  <c r="MT159" i="14"/>
  <c r="MU159" i="14"/>
  <c r="MV159" i="14"/>
  <c r="MW159" i="14"/>
  <c r="MX159" i="14"/>
  <c r="MY159" i="14"/>
  <c r="MZ159" i="14"/>
  <c r="NA159" i="14"/>
  <c r="NB159" i="14"/>
  <c r="NC159" i="14"/>
  <c r="ND159" i="14"/>
  <c r="NE159" i="14"/>
  <c r="NF159" i="14"/>
  <c r="NG159" i="14"/>
  <c r="NH159" i="14"/>
  <c r="NI159" i="14"/>
  <c r="NJ159" i="14"/>
  <c r="NK159" i="14"/>
  <c r="NL159" i="14"/>
  <c r="NM159" i="14"/>
  <c r="NN159" i="14"/>
  <c r="NO159" i="14"/>
  <c r="NP159" i="14"/>
  <c r="NQ159" i="14"/>
  <c r="NR159" i="14"/>
  <c r="NS159" i="14"/>
  <c r="NT159" i="14"/>
  <c r="NU159" i="14"/>
  <c r="NV159" i="14"/>
  <c r="NW159" i="14"/>
  <c r="NX159" i="14"/>
  <c r="NY159" i="14"/>
  <c r="NZ159" i="14"/>
  <c r="OA159" i="14"/>
  <c r="OB159" i="14"/>
  <c r="OC159" i="14"/>
  <c r="OD159" i="14"/>
  <c r="OE159" i="14"/>
  <c r="OF159" i="14"/>
  <c r="OG159" i="14"/>
  <c r="OH159" i="14"/>
  <c r="OI159" i="14"/>
  <c r="OJ159" i="14"/>
  <c r="OK159" i="14"/>
  <c r="OL159" i="14"/>
  <c r="OM159" i="14"/>
  <c r="ON159" i="14"/>
  <c r="OO159" i="14"/>
  <c r="OP159" i="14"/>
  <c r="OQ159" i="14"/>
  <c r="OR159" i="14"/>
  <c r="OS159" i="14"/>
  <c r="OT159" i="14"/>
  <c r="OU159" i="14"/>
  <c r="OV159" i="14"/>
  <c r="OW159" i="14"/>
  <c r="OX159" i="14"/>
  <c r="KT160" i="14"/>
  <c r="KV160" i="14"/>
  <c r="KW160" i="14"/>
  <c r="LG160" i="14"/>
  <c r="LH160" i="14"/>
  <c r="LI160" i="14"/>
  <c r="LJ160" i="14"/>
  <c r="LK160" i="14"/>
  <c r="LL160" i="14"/>
  <c r="LM160" i="14"/>
  <c r="LN160" i="14"/>
  <c r="LO160" i="14"/>
  <c r="LP160" i="14"/>
  <c r="LQ160" i="14"/>
  <c r="LR160" i="14"/>
  <c r="LS160" i="14"/>
  <c r="LT160" i="14"/>
  <c r="LU160" i="14"/>
  <c r="LV160" i="14"/>
  <c r="LW160" i="14"/>
  <c r="LX160" i="14"/>
  <c r="LY160" i="14"/>
  <c r="LZ160" i="14"/>
  <c r="MA160" i="14"/>
  <c r="MB160" i="14"/>
  <c r="MC160" i="14"/>
  <c r="MD160" i="14"/>
  <c r="ME160" i="14"/>
  <c r="MF160" i="14"/>
  <c r="MG160" i="14"/>
  <c r="MH160" i="14"/>
  <c r="MI160" i="14"/>
  <c r="MJ160" i="14"/>
  <c r="MK160" i="14"/>
  <c r="ML160" i="14"/>
  <c r="MM160" i="14"/>
  <c r="MN160" i="14"/>
  <c r="MO160" i="14"/>
  <c r="MP160" i="14"/>
  <c r="MQ160" i="14"/>
  <c r="MR160" i="14"/>
  <c r="MS160" i="14"/>
  <c r="MT160" i="14"/>
  <c r="MU160" i="14"/>
  <c r="MV160" i="14"/>
  <c r="MW160" i="14"/>
  <c r="MX160" i="14"/>
  <c r="MY160" i="14"/>
  <c r="MZ160" i="14"/>
  <c r="NA160" i="14"/>
  <c r="NB160" i="14"/>
  <c r="NC160" i="14"/>
  <c r="ND160" i="14"/>
  <c r="NE160" i="14"/>
  <c r="NF160" i="14"/>
  <c r="NG160" i="14"/>
  <c r="NH160" i="14"/>
  <c r="NI160" i="14"/>
  <c r="NJ160" i="14"/>
  <c r="NK160" i="14"/>
  <c r="NL160" i="14"/>
  <c r="NM160" i="14"/>
  <c r="NN160" i="14"/>
  <c r="NO160" i="14"/>
  <c r="NP160" i="14"/>
  <c r="NQ160" i="14"/>
  <c r="NR160" i="14"/>
  <c r="NS160" i="14"/>
  <c r="NT160" i="14"/>
  <c r="NU160" i="14"/>
  <c r="NV160" i="14"/>
  <c r="NW160" i="14"/>
  <c r="NX160" i="14"/>
  <c r="NY160" i="14"/>
  <c r="NZ160" i="14"/>
  <c r="OA160" i="14"/>
  <c r="OB160" i="14"/>
  <c r="OC160" i="14"/>
  <c r="OD160" i="14"/>
  <c r="OE160" i="14"/>
  <c r="OF160" i="14"/>
  <c r="OG160" i="14"/>
  <c r="OH160" i="14"/>
  <c r="OI160" i="14"/>
  <c r="OJ160" i="14"/>
  <c r="OK160" i="14"/>
  <c r="OL160" i="14"/>
  <c r="OM160" i="14"/>
  <c r="ON160" i="14"/>
  <c r="OO160" i="14"/>
  <c r="OP160" i="14"/>
  <c r="OQ160" i="14"/>
  <c r="OR160" i="14"/>
  <c r="OS160" i="14"/>
  <c r="OT160" i="14"/>
  <c r="OU160" i="14"/>
  <c r="OV160" i="14"/>
  <c r="OW160" i="14"/>
  <c r="OX160" i="14"/>
  <c r="KT161" i="14"/>
  <c r="KV161" i="14"/>
  <c r="KW161" i="14"/>
  <c r="LG161" i="14"/>
  <c r="LH161" i="14"/>
  <c r="LI161" i="14"/>
  <c r="LJ161" i="14"/>
  <c r="LK161" i="14"/>
  <c r="LL161" i="14"/>
  <c r="LM161" i="14"/>
  <c r="LN161" i="14"/>
  <c r="LO161" i="14"/>
  <c r="LP161" i="14"/>
  <c r="LQ161" i="14"/>
  <c r="LR161" i="14"/>
  <c r="LS161" i="14"/>
  <c r="LT161" i="14"/>
  <c r="LU161" i="14"/>
  <c r="LV161" i="14"/>
  <c r="LW161" i="14"/>
  <c r="LX161" i="14"/>
  <c r="LY161" i="14"/>
  <c r="LZ161" i="14"/>
  <c r="MA161" i="14"/>
  <c r="MB161" i="14"/>
  <c r="MC161" i="14"/>
  <c r="MD161" i="14"/>
  <c r="ME161" i="14"/>
  <c r="MF161" i="14"/>
  <c r="MG161" i="14"/>
  <c r="MH161" i="14"/>
  <c r="MI161" i="14"/>
  <c r="MJ161" i="14"/>
  <c r="MK161" i="14"/>
  <c r="ML161" i="14"/>
  <c r="MM161" i="14"/>
  <c r="MN161" i="14"/>
  <c r="MO161" i="14"/>
  <c r="MP161" i="14"/>
  <c r="MQ161" i="14"/>
  <c r="MR161" i="14"/>
  <c r="MS161" i="14"/>
  <c r="MT161" i="14"/>
  <c r="MU161" i="14"/>
  <c r="MV161" i="14"/>
  <c r="MW161" i="14"/>
  <c r="MX161" i="14"/>
  <c r="MY161" i="14"/>
  <c r="MZ161" i="14"/>
  <c r="NA161" i="14"/>
  <c r="NB161" i="14"/>
  <c r="NC161" i="14"/>
  <c r="ND161" i="14"/>
  <c r="NE161" i="14"/>
  <c r="NF161" i="14"/>
  <c r="NG161" i="14"/>
  <c r="NH161" i="14"/>
  <c r="NI161" i="14"/>
  <c r="NJ161" i="14"/>
  <c r="NK161" i="14"/>
  <c r="NL161" i="14"/>
  <c r="NM161" i="14"/>
  <c r="NN161" i="14"/>
  <c r="NO161" i="14"/>
  <c r="NP161" i="14"/>
  <c r="NQ161" i="14"/>
  <c r="NR161" i="14"/>
  <c r="NS161" i="14"/>
  <c r="NT161" i="14"/>
  <c r="NU161" i="14"/>
  <c r="NV161" i="14"/>
  <c r="NW161" i="14"/>
  <c r="NX161" i="14"/>
  <c r="NY161" i="14"/>
  <c r="NZ161" i="14"/>
  <c r="OA161" i="14"/>
  <c r="OB161" i="14"/>
  <c r="OC161" i="14"/>
  <c r="OD161" i="14"/>
  <c r="OE161" i="14"/>
  <c r="OF161" i="14"/>
  <c r="OG161" i="14"/>
  <c r="OH161" i="14"/>
  <c r="OI161" i="14"/>
  <c r="OJ161" i="14"/>
  <c r="OK161" i="14"/>
  <c r="OL161" i="14"/>
  <c r="OM161" i="14"/>
  <c r="ON161" i="14"/>
  <c r="OO161" i="14"/>
  <c r="OP161" i="14"/>
  <c r="OQ161" i="14"/>
  <c r="OR161" i="14"/>
  <c r="OS161" i="14"/>
  <c r="OT161" i="14"/>
  <c r="OU161" i="14"/>
  <c r="OV161" i="14"/>
  <c r="OW161" i="14"/>
  <c r="OX161" i="14"/>
  <c r="KT162" i="14"/>
  <c r="KV162" i="14"/>
  <c r="KW162" i="14"/>
  <c r="LG162" i="14"/>
  <c r="LH162" i="14"/>
  <c r="LI162" i="14"/>
  <c r="LJ162" i="14"/>
  <c r="LK162" i="14"/>
  <c r="LL162" i="14"/>
  <c r="LM162" i="14"/>
  <c r="LN162" i="14"/>
  <c r="LO162" i="14"/>
  <c r="LP162" i="14"/>
  <c r="LQ162" i="14"/>
  <c r="LR162" i="14"/>
  <c r="LS162" i="14"/>
  <c r="LT162" i="14"/>
  <c r="LU162" i="14"/>
  <c r="LV162" i="14"/>
  <c r="LW162" i="14"/>
  <c r="LX162" i="14"/>
  <c r="LY162" i="14"/>
  <c r="LZ162" i="14"/>
  <c r="MA162" i="14"/>
  <c r="MB162" i="14"/>
  <c r="MC162" i="14"/>
  <c r="MD162" i="14"/>
  <c r="ME162" i="14"/>
  <c r="MF162" i="14"/>
  <c r="MG162" i="14"/>
  <c r="MH162" i="14"/>
  <c r="MI162" i="14"/>
  <c r="MJ162" i="14"/>
  <c r="MK162" i="14"/>
  <c r="ML162" i="14"/>
  <c r="MM162" i="14"/>
  <c r="MN162" i="14"/>
  <c r="MO162" i="14"/>
  <c r="MP162" i="14"/>
  <c r="MQ162" i="14"/>
  <c r="MR162" i="14"/>
  <c r="MS162" i="14"/>
  <c r="MT162" i="14"/>
  <c r="MU162" i="14"/>
  <c r="MV162" i="14"/>
  <c r="MW162" i="14"/>
  <c r="MX162" i="14"/>
  <c r="MY162" i="14"/>
  <c r="MZ162" i="14"/>
  <c r="NA162" i="14"/>
  <c r="NB162" i="14"/>
  <c r="NC162" i="14"/>
  <c r="ND162" i="14"/>
  <c r="NE162" i="14"/>
  <c r="NF162" i="14"/>
  <c r="NG162" i="14"/>
  <c r="NH162" i="14"/>
  <c r="NI162" i="14"/>
  <c r="NJ162" i="14"/>
  <c r="NK162" i="14"/>
  <c r="NL162" i="14"/>
  <c r="NM162" i="14"/>
  <c r="NN162" i="14"/>
  <c r="NO162" i="14"/>
  <c r="NP162" i="14"/>
  <c r="NQ162" i="14"/>
  <c r="NR162" i="14"/>
  <c r="NS162" i="14"/>
  <c r="NT162" i="14"/>
  <c r="NU162" i="14"/>
  <c r="NV162" i="14"/>
  <c r="NW162" i="14"/>
  <c r="NX162" i="14"/>
  <c r="NY162" i="14"/>
  <c r="NZ162" i="14"/>
  <c r="OA162" i="14"/>
  <c r="OB162" i="14"/>
  <c r="OC162" i="14"/>
  <c r="OD162" i="14"/>
  <c r="OE162" i="14"/>
  <c r="OF162" i="14"/>
  <c r="OG162" i="14"/>
  <c r="OH162" i="14"/>
  <c r="OI162" i="14"/>
  <c r="OJ162" i="14"/>
  <c r="OK162" i="14"/>
  <c r="OL162" i="14"/>
  <c r="OM162" i="14"/>
  <c r="ON162" i="14"/>
  <c r="OO162" i="14"/>
  <c r="OP162" i="14"/>
  <c r="OQ162" i="14"/>
  <c r="OR162" i="14"/>
  <c r="OS162" i="14"/>
  <c r="OT162" i="14"/>
  <c r="OU162" i="14"/>
  <c r="OV162" i="14"/>
  <c r="OW162" i="14"/>
  <c r="OX162" i="14"/>
  <c r="KT163" i="14"/>
  <c r="KV163" i="14"/>
  <c r="KW163" i="14"/>
  <c r="LG163" i="14"/>
  <c r="LH163" i="14"/>
  <c r="LI163" i="14"/>
  <c r="LJ163" i="14"/>
  <c r="LK163" i="14"/>
  <c r="LL163" i="14"/>
  <c r="LM163" i="14"/>
  <c r="LN163" i="14"/>
  <c r="LO163" i="14"/>
  <c r="LP163" i="14"/>
  <c r="LQ163" i="14"/>
  <c r="LR163" i="14"/>
  <c r="LS163" i="14"/>
  <c r="LT163" i="14"/>
  <c r="LU163" i="14"/>
  <c r="LV163" i="14"/>
  <c r="LW163" i="14"/>
  <c r="LX163" i="14"/>
  <c r="LY163" i="14"/>
  <c r="LZ163" i="14"/>
  <c r="MA163" i="14"/>
  <c r="MB163" i="14"/>
  <c r="MC163" i="14"/>
  <c r="MD163" i="14"/>
  <c r="ME163" i="14"/>
  <c r="MF163" i="14"/>
  <c r="MG163" i="14"/>
  <c r="MH163" i="14"/>
  <c r="MI163" i="14"/>
  <c r="MJ163" i="14"/>
  <c r="MK163" i="14"/>
  <c r="ML163" i="14"/>
  <c r="MM163" i="14"/>
  <c r="MN163" i="14"/>
  <c r="MO163" i="14"/>
  <c r="MP163" i="14"/>
  <c r="MQ163" i="14"/>
  <c r="MR163" i="14"/>
  <c r="MS163" i="14"/>
  <c r="MT163" i="14"/>
  <c r="MU163" i="14"/>
  <c r="MV163" i="14"/>
  <c r="MW163" i="14"/>
  <c r="MX163" i="14"/>
  <c r="MY163" i="14"/>
  <c r="MZ163" i="14"/>
  <c r="NA163" i="14"/>
  <c r="NB163" i="14"/>
  <c r="NC163" i="14"/>
  <c r="ND163" i="14"/>
  <c r="NE163" i="14"/>
  <c r="NF163" i="14"/>
  <c r="NG163" i="14"/>
  <c r="NH163" i="14"/>
  <c r="NI163" i="14"/>
  <c r="NJ163" i="14"/>
  <c r="NK163" i="14"/>
  <c r="NL163" i="14"/>
  <c r="NM163" i="14"/>
  <c r="NN163" i="14"/>
  <c r="NO163" i="14"/>
  <c r="NP163" i="14"/>
  <c r="NQ163" i="14"/>
  <c r="NR163" i="14"/>
  <c r="NS163" i="14"/>
  <c r="NT163" i="14"/>
  <c r="NU163" i="14"/>
  <c r="NV163" i="14"/>
  <c r="NW163" i="14"/>
  <c r="NX163" i="14"/>
  <c r="NY163" i="14"/>
  <c r="NZ163" i="14"/>
  <c r="OA163" i="14"/>
  <c r="OB163" i="14"/>
  <c r="OC163" i="14"/>
  <c r="OD163" i="14"/>
  <c r="OE163" i="14"/>
  <c r="OF163" i="14"/>
  <c r="OG163" i="14"/>
  <c r="OH163" i="14"/>
  <c r="OI163" i="14"/>
  <c r="OJ163" i="14"/>
  <c r="OK163" i="14"/>
  <c r="OL163" i="14"/>
  <c r="OM163" i="14"/>
  <c r="ON163" i="14"/>
  <c r="OO163" i="14"/>
  <c r="OP163" i="14"/>
  <c r="OQ163" i="14"/>
  <c r="OR163" i="14"/>
  <c r="OS163" i="14"/>
  <c r="OT163" i="14"/>
  <c r="OU163" i="14"/>
  <c r="OV163" i="14"/>
  <c r="OW163" i="14"/>
  <c r="OX163" i="14"/>
  <c r="KT164" i="14"/>
  <c r="KV164" i="14"/>
  <c r="KW164" i="14"/>
  <c r="LG164" i="14"/>
  <c r="LH164" i="14"/>
  <c r="LI164" i="14"/>
  <c r="LJ164" i="14"/>
  <c r="LK164" i="14"/>
  <c r="LL164" i="14"/>
  <c r="LM164" i="14"/>
  <c r="LN164" i="14"/>
  <c r="LO164" i="14"/>
  <c r="LP164" i="14"/>
  <c r="LQ164" i="14"/>
  <c r="LR164" i="14"/>
  <c r="LS164" i="14"/>
  <c r="LT164" i="14"/>
  <c r="LU164" i="14"/>
  <c r="LV164" i="14"/>
  <c r="LW164" i="14"/>
  <c r="LX164" i="14"/>
  <c r="LY164" i="14"/>
  <c r="LZ164" i="14"/>
  <c r="MA164" i="14"/>
  <c r="MB164" i="14"/>
  <c r="MC164" i="14"/>
  <c r="MD164" i="14"/>
  <c r="ME164" i="14"/>
  <c r="MF164" i="14"/>
  <c r="MG164" i="14"/>
  <c r="MH164" i="14"/>
  <c r="MI164" i="14"/>
  <c r="MJ164" i="14"/>
  <c r="MK164" i="14"/>
  <c r="ML164" i="14"/>
  <c r="MM164" i="14"/>
  <c r="MN164" i="14"/>
  <c r="MO164" i="14"/>
  <c r="MP164" i="14"/>
  <c r="MQ164" i="14"/>
  <c r="MR164" i="14"/>
  <c r="MS164" i="14"/>
  <c r="MT164" i="14"/>
  <c r="MU164" i="14"/>
  <c r="MV164" i="14"/>
  <c r="MW164" i="14"/>
  <c r="MX164" i="14"/>
  <c r="MY164" i="14"/>
  <c r="MZ164" i="14"/>
  <c r="NA164" i="14"/>
  <c r="NB164" i="14"/>
  <c r="NC164" i="14"/>
  <c r="ND164" i="14"/>
  <c r="NE164" i="14"/>
  <c r="NF164" i="14"/>
  <c r="NG164" i="14"/>
  <c r="NH164" i="14"/>
  <c r="NI164" i="14"/>
  <c r="NJ164" i="14"/>
  <c r="NK164" i="14"/>
  <c r="NL164" i="14"/>
  <c r="NM164" i="14"/>
  <c r="NN164" i="14"/>
  <c r="NO164" i="14"/>
  <c r="NP164" i="14"/>
  <c r="NQ164" i="14"/>
  <c r="NR164" i="14"/>
  <c r="NS164" i="14"/>
  <c r="NT164" i="14"/>
  <c r="NU164" i="14"/>
  <c r="NV164" i="14"/>
  <c r="NW164" i="14"/>
  <c r="NX164" i="14"/>
  <c r="NY164" i="14"/>
  <c r="NZ164" i="14"/>
  <c r="OA164" i="14"/>
  <c r="OB164" i="14"/>
  <c r="OC164" i="14"/>
  <c r="OD164" i="14"/>
  <c r="OE164" i="14"/>
  <c r="OF164" i="14"/>
  <c r="OG164" i="14"/>
  <c r="OH164" i="14"/>
  <c r="OI164" i="14"/>
  <c r="OJ164" i="14"/>
  <c r="OK164" i="14"/>
  <c r="OL164" i="14"/>
  <c r="OM164" i="14"/>
  <c r="ON164" i="14"/>
  <c r="OO164" i="14"/>
  <c r="OP164" i="14"/>
  <c r="OQ164" i="14"/>
  <c r="OR164" i="14"/>
  <c r="OS164" i="14"/>
  <c r="OT164" i="14"/>
  <c r="OU164" i="14"/>
  <c r="OV164" i="14"/>
  <c r="OW164" i="14"/>
  <c r="OX164" i="14"/>
  <c r="KT165" i="14"/>
  <c r="KV165" i="14"/>
  <c r="KW165" i="14"/>
  <c r="LG165" i="14"/>
  <c r="LH165" i="14"/>
  <c r="LI165" i="14"/>
  <c r="LJ165" i="14"/>
  <c r="LK165" i="14"/>
  <c r="LL165" i="14"/>
  <c r="LM165" i="14"/>
  <c r="LN165" i="14"/>
  <c r="LO165" i="14"/>
  <c r="LP165" i="14"/>
  <c r="LQ165" i="14"/>
  <c r="LR165" i="14"/>
  <c r="LS165" i="14"/>
  <c r="LT165" i="14"/>
  <c r="LU165" i="14"/>
  <c r="LV165" i="14"/>
  <c r="LW165" i="14"/>
  <c r="LX165" i="14"/>
  <c r="LY165" i="14"/>
  <c r="LZ165" i="14"/>
  <c r="MA165" i="14"/>
  <c r="MB165" i="14"/>
  <c r="MC165" i="14"/>
  <c r="MD165" i="14"/>
  <c r="ME165" i="14"/>
  <c r="MF165" i="14"/>
  <c r="MG165" i="14"/>
  <c r="MH165" i="14"/>
  <c r="MI165" i="14"/>
  <c r="MJ165" i="14"/>
  <c r="MK165" i="14"/>
  <c r="ML165" i="14"/>
  <c r="MM165" i="14"/>
  <c r="MN165" i="14"/>
  <c r="MO165" i="14"/>
  <c r="MP165" i="14"/>
  <c r="MQ165" i="14"/>
  <c r="MR165" i="14"/>
  <c r="MS165" i="14"/>
  <c r="MT165" i="14"/>
  <c r="MU165" i="14"/>
  <c r="MV165" i="14"/>
  <c r="MW165" i="14"/>
  <c r="MX165" i="14"/>
  <c r="MY165" i="14"/>
  <c r="MZ165" i="14"/>
  <c r="NA165" i="14"/>
  <c r="NB165" i="14"/>
  <c r="NC165" i="14"/>
  <c r="ND165" i="14"/>
  <c r="NE165" i="14"/>
  <c r="NF165" i="14"/>
  <c r="NG165" i="14"/>
  <c r="NH165" i="14"/>
  <c r="NI165" i="14"/>
  <c r="NJ165" i="14"/>
  <c r="NK165" i="14"/>
  <c r="NL165" i="14"/>
  <c r="NM165" i="14"/>
  <c r="NN165" i="14"/>
  <c r="NO165" i="14"/>
  <c r="NP165" i="14"/>
  <c r="NQ165" i="14"/>
  <c r="NR165" i="14"/>
  <c r="NS165" i="14"/>
  <c r="NT165" i="14"/>
  <c r="NU165" i="14"/>
  <c r="NV165" i="14"/>
  <c r="NW165" i="14"/>
  <c r="NX165" i="14"/>
  <c r="NY165" i="14"/>
  <c r="NZ165" i="14"/>
  <c r="OA165" i="14"/>
  <c r="OB165" i="14"/>
  <c r="OC165" i="14"/>
  <c r="OD165" i="14"/>
  <c r="OE165" i="14"/>
  <c r="OF165" i="14"/>
  <c r="OG165" i="14"/>
  <c r="OH165" i="14"/>
  <c r="OI165" i="14"/>
  <c r="OJ165" i="14"/>
  <c r="OK165" i="14"/>
  <c r="OL165" i="14"/>
  <c r="OM165" i="14"/>
  <c r="ON165" i="14"/>
  <c r="OO165" i="14"/>
  <c r="OP165" i="14"/>
  <c r="OQ165" i="14"/>
  <c r="OR165" i="14"/>
  <c r="OS165" i="14"/>
  <c r="OT165" i="14"/>
  <c r="OU165" i="14"/>
  <c r="OV165" i="14"/>
  <c r="OW165" i="14"/>
  <c r="OX165" i="14"/>
  <c r="KT166" i="14"/>
  <c r="KV166" i="14"/>
  <c r="KW166" i="14"/>
  <c r="LG166" i="14"/>
  <c r="LH166" i="14"/>
  <c r="LI166" i="14"/>
  <c r="LJ166" i="14"/>
  <c r="LK166" i="14"/>
  <c r="LL166" i="14"/>
  <c r="LM166" i="14"/>
  <c r="LN166" i="14"/>
  <c r="LO166" i="14"/>
  <c r="LP166" i="14"/>
  <c r="LQ166" i="14"/>
  <c r="LR166" i="14"/>
  <c r="LS166" i="14"/>
  <c r="LT166" i="14"/>
  <c r="LU166" i="14"/>
  <c r="LV166" i="14"/>
  <c r="LW166" i="14"/>
  <c r="LX166" i="14"/>
  <c r="LY166" i="14"/>
  <c r="LZ166" i="14"/>
  <c r="MA166" i="14"/>
  <c r="MB166" i="14"/>
  <c r="MC166" i="14"/>
  <c r="MD166" i="14"/>
  <c r="ME166" i="14"/>
  <c r="MF166" i="14"/>
  <c r="MG166" i="14"/>
  <c r="MH166" i="14"/>
  <c r="MI166" i="14"/>
  <c r="MJ166" i="14"/>
  <c r="MK166" i="14"/>
  <c r="ML166" i="14"/>
  <c r="MM166" i="14"/>
  <c r="MN166" i="14"/>
  <c r="MO166" i="14"/>
  <c r="MP166" i="14"/>
  <c r="MQ166" i="14"/>
  <c r="MR166" i="14"/>
  <c r="MS166" i="14"/>
  <c r="MT166" i="14"/>
  <c r="MU166" i="14"/>
  <c r="MV166" i="14"/>
  <c r="MW166" i="14"/>
  <c r="MX166" i="14"/>
  <c r="MY166" i="14"/>
  <c r="MZ166" i="14"/>
  <c r="NA166" i="14"/>
  <c r="NB166" i="14"/>
  <c r="NC166" i="14"/>
  <c r="ND166" i="14"/>
  <c r="NE166" i="14"/>
  <c r="NF166" i="14"/>
  <c r="NG166" i="14"/>
  <c r="NH166" i="14"/>
  <c r="NI166" i="14"/>
  <c r="NJ166" i="14"/>
  <c r="NK166" i="14"/>
  <c r="NL166" i="14"/>
  <c r="NM166" i="14"/>
  <c r="NN166" i="14"/>
  <c r="NO166" i="14"/>
  <c r="NP166" i="14"/>
  <c r="NQ166" i="14"/>
  <c r="NR166" i="14"/>
  <c r="NS166" i="14"/>
  <c r="NT166" i="14"/>
  <c r="NU166" i="14"/>
  <c r="NV166" i="14"/>
  <c r="NW166" i="14"/>
  <c r="NX166" i="14"/>
  <c r="NY166" i="14"/>
  <c r="NZ166" i="14"/>
  <c r="OA166" i="14"/>
  <c r="OB166" i="14"/>
  <c r="OC166" i="14"/>
  <c r="OD166" i="14"/>
  <c r="OE166" i="14"/>
  <c r="OF166" i="14"/>
  <c r="OG166" i="14"/>
  <c r="OH166" i="14"/>
  <c r="OI166" i="14"/>
  <c r="OJ166" i="14"/>
  <c r="OK166" i="14"/>
  <c r="OL166" i="14"/>
  <c r="OM166" i="14"/>
  <c r="ON166" i="14"/>
  <c r="OO166" i="14"/>
  <c r="OP166" i="14"/>
  <c r="OQ166" i="14"/>
  <c r="OR166" i="14"/>
  <c r="OS166" i="14"/>
  <c r="OT166" i="14"/>
  <c r="OU166" i="14"/>
  <c r="OV166" i="14"/>
  <c r="OW166" i="14"/>
  <c r="OX166" i="14"/>
  <c r="KT167" i="14"/>
  <c r="KV167" i="14"/>
  <c r="KW167" i="14"/>
  <c r="LG167" i="14"/>
  <c r="LH167" i="14"/>
  <c r="LI167" i="14"/>
  <c r="LJ167" i="14"/>
  <c r="LK167" i="14"/>
  <c r="LL167" i="14"/>
  <c r="LM167" i="14"/>
  <c r="LN167" i="14"/>
  <c r="LO167" i="14"/>
  <c r="LP167" i="14"/>
  <c r="LQ167" i="14"/>
  <c r="LR167" i="14"/>
  <c r="LS167" i="14"/>
  <c r="LT167" i="14"/>
  <c r="LU167" i="14"/>
  <c r="LV167" i="14"/>
  <c r="LW167" i="14"/>
  <c r="LX167" i="14"/>
  <c r="LY167" i="14"/>
  <c r="LZ167" i="14"/>
  <c r="MA167" i="14"/>
  <c r="MB167" i="14"/>
  <c r="MC167" i="14"/>
  <c r="MD167" i="14"/>
  <c r="ME167" i="14"/>
  <c r="MF167" i="14"/>
  <c r="MG167" i="14"/>
  <c r="MH167" i="14"/>
  <c r="MI167" i="14"/>
  <c r="MJ167" i="14"/>
  <c r="MK167" i="14"/>
  <c r="ML167" i="14"/>
  <c r="MM167" i="14"/>
  <c r="MN167" i="14"/>
  <c r="MO167" i="14"/>
  <c r="MP167" i="14"/>
  <c r="MQ167" i="14"/>
  <c r="MR167" i="14"/>
  <c r="MS167" i="14"/>
  <c r="MT167" i="14"/>
  <c r="MU167" i="14"/>
  <c r="MV167" i="14"/>
  <c r="MW167" i="14"/>
  <c r="MX167" i="14"/>
  <c r="MY167" i="14"/>
  <c r="MZ167" i="14"/>
  <c r="NA167" i="14"/>
  <c r="NB167" i="14"/>
  <c r="NC167" i="14"/>
  <c r="ND167" i="14"/>
  <c r="NE167" i="14"/>
  <c r="NF167" i="14"/>
  <c r="NG167" i="14"/>
  <c r="NH167" i="14"/>
  <c r="NI167" i="14"/>
  <c r="NJ167" i="14"/>
  <c r="NK167" i="14"/>
  <c r="NL167" i="14"/>
  <c r="NM167" i="14"/>
  <c r="NN167" i="14"/>
  <c r="NO167" i="14"/>
  <c r="NP167" i="14"/>
  <c r="NQ167" i="14"/>
  <c r="NR167" i="14"/>
  <c r="NS167" i="14"/>
  <c r="NT167" i="14"/>
  <c r="NU167" i="14"/>
  <c r="NV167" i="14"/>
  <c r="NW167" i="14"/>
  <c r="NX167" i="14"/>
  <c r="NY167" i="14"/>
  <c r="NZ167" i="14"/>
  <c r="OA167" i="14"/>
  <c r="OB167" i="14"/>
  <c r="OC167" i="14"/>
  <c r="OD167" i="14"/>
  <c r="OE167" i="14"/>
  <c r="OF167" i="14"/>
  <c r="OG167" i="14"/>
  <c r="OH167" i="14"/>
  <c r="OI167" i="14"/>
  <c r="OJ167" i="14"/>
  <c r="OK167" i="14"/>
  <c r="OL167" i="14"/>
  <c r="OM167" i="14"/>
  <c r="ON167" i="14"/>
  <c r="OO167" i="14"/>
  <c r="OP167" i="14"/>
  <c r="OQ167" i="14"/>
  <c r="OR167" i="14"/>
  <c r="OS167" i="14"/>
  <c r="OT167" i="14"/>
  <c r="OU167" i="14"/>
  <c r="OV167" i="14"/>
  <c r="OW167" i="14"/>
  <c r="OX167" i="14"/>
  <c r="KT168" i="14"/>
  <c r="KV168" i="14"/>
  <c r="KW168" i="14"/>
  <c r="LG168" i="14"/>
  <c r="LH168" i="14"/>
  <c r="LI168" i="14"/>
  <c r="LJ168" i="14"/>
  <c r="LK168" i="14"/>
  <c r="LL168" i="14"/>
  <c r="LM168" i="14"/>
  <c r="LN168" i="14"/>
  <c r="LO168" i="14"/>
  <c r="LP168" i="14"/>
  <c r="LQ168" i="14"/>
  <c r="LR168" i="14"/>
  <c r="LS168" i="14"/>
  <c r="LT168" i="14"/>
  <c r="LU168" i="14"/>
  <c r="LV168" i="14"/>
  <c r="LW168" i="14"/>
  <c r="LX168" i="14"/>
  <c r="LY168" i="14"/>
  <c r="LZ168" i="14"/>
  <c r="MA168" i="14"/>
  <c r="MB168" i="14"/>
  <c r="MC168" i="14"/>
  <c r="MD168" i="14"/>
  <c r="ME168" i="14"/>
  <c r="MF168" i="14"/>
  <c r="MG168" i="14"/>
  <c r="MH168" i="14"/>
  <c r="MI168" i="14"/>
  <c r="MJ168" i="14"/>
  <c r="MK168" i="14"/>
  <c r="ML168" i="14"/>
  <c r="MM168" i="14"/>
  <c r="MN168" i="14"/>
  <c r="MO168" i="14"/>
  <c r="MP168" i="14"/>
  <c r="MQ168" i="14"/>
  <c r="MR168" i="14"/>
  <c r="MS168" i="14"/>
  <c r="MT168" i="14"/>
  <c r="MU168" i="14"/>
  <c r="MV168" i="14"/>
  <c r="MW168" i="14"/>
  <c r="MX168" i="14"/>
  <c r="MY168" i="14"/>
  <c r="MZ168" i="14"/>
  <c r="NA168" i="14"/>
  <c r="NB168" i="14"/>
  <c r="NC168" i="14"/>
  <c r="ND168" i="14"/>
  <c r="NE168" i="14"/>
  <c r="NF168" i="14"/>
  <c r="NG168" i="14"/>
  <c r="NH168" i="14"/>
  <c r="NI168" i="14"/>
  <c r="NJ168" i="14"/>
  <c r="NK168" i="14"/>
  <c r="NL168" i="14"/>
  <c r="NM168" i="14"/>
  <c r="NN168" i="14"/>
  <c r="NO168" i="14"/>
  <c r="NP168" i="14"/>
  <c r="NQ168" i="14"/>
  <c r="NR168" i="14"/>
  <c r="NS168" i="14"/>
  <c r="NT168" i="14"/>
  <c r="NU168" i="14"/>
  <c r="NV168" i="14"/>
  <c r="NW168" i="14"/>
  <c r="NX168" i="14"/>
  <c r="NY168" i="14"/>
  <c r="NZ168" i="14"/>
  <c r="OA168" i="14"/>
  <c r="OB168" i="14"/>
  <c r="OC168" i="14"/>
  <c r="OD168" i="14"/>
  <c r="OE168" i="14"/>
  <c r="OF168" i="14"/>
  <c r="OG168" i="14"/>
  <c r="OH168" i="14"/>
  <c r="OI168" i="14"/>
  <c r="OJ168" i="14"/>
  <c r="OK168" i="14"/>
  <c r="OL168" i="14"/>
  <c r="OM168" i="14"/>
  <c r="ON168" i="14"/>
  <c r="OO168" i="14"/>
  <c r="OP168" i="14"/>
  <c r="OQ168" i="14"/>
  <c r="OR168" i="14"/>
  <c r="OS168" i="14"/>
  <c r="OT168" i="14"/>
  <c r="OU168" i="14"/>
  <c r="OV168" i="14"/>
  <c r="OW168" i="14"/>
  <c r="OX168" i="14"/>
  <c r="KT169" i="14"/>
  <c r="KV169" i="14"/>
  <c r="KW169" i="14"/>
  <c r="LG169" i="14"/>
  <c r="LH169" i="14"/>
  <c r="LI169" i="14"/>
  <c r="LJ169" i="14"/>
  <c r="LK169" i="14"/>
  <c r="LL169" i="14"/>
  <c r="LM169" i="14"/>
  <c r="LN169" i="14"/>
  <c r="LO169" i="14"/>
  <c r="LP169" i="14"/>
  <c r="LQ169" i="14"/>
  <c r="LR169" i="14"/>
  <c r="LS169" i="14"/>
  <c r="LT169" i="14"/>
  <c r="LU169" i="14"/>
  <c r="LV169" i="14"/>
  <c r="LW169" i="14"/>
  <c r="LX169" i="14"/>
  <c r="LY169" i="14"/>
  <c r="LZ169" i="14"/>
  <c r="MA169" i="14"/>
  <c r="MB169" i="14"/>
  <c r="MC169" i="14"/>
  <c r="MD169" i="14"/>
  <c r="ME169" i="14"/>
  <c r="MF169" i="14"/>
  <c r="MG169" i="14"/>
  <c r="MH169" i="14"/>
  <c r="MI169" i="14"/>
  <c r="MJ169" i="14"/>
  <c r="MK169" i="14"/>
  <c r="ML169" i="14"/>
  <c r="MM169" i="14"/>
  <c r="MN169" i="14"/>
  <c r="MO169" i="14"/>
  <c r="MP169" i="14"/>
  <c r="MQ169" i="14"/>
  <c r="MR169" i="14"/>
  <c r="MS169" i="14"/>
  <c r="MT169" i="14"/>
  <c r="MU169" i="14"/>
  <c r="MV169" i="14"/>
  <c r="MW169" i="14"/>
  <c r="MX169" i="14"/>
  <c r="MY169" i="14"/>
  <c r="MZ169" i="14"/>
  <c r="NA169" i="14"/>
  <c r="NB169" i="14"/>
  <c r="NC169" i="14"/>
  <c r="ND169" i="14"/>
  <c r="NE169" i="14"/>
  <c r="NF169" i="14"/>
  <c r="NG169" i="14"/>
  <c r="NH169" i="14"/>
  <c r="NI169" i="14"/>
  <c r="NJ169" i="14"/>
  <c r="NK169" i="14"/>
  <c r="NL169" i="14"/>
  <c r="NM169" i="14"/>
  <c r="NN169" i="14"/>
  <c r="NO169" i="14"/>
  <c r="NP169" i="14"/>
  <c r="NQ169" i="14"/>
  <c r="NR169" i="14"/>
  <c r="NS169" i="14"/>
  <c r="NT169" i="14"/>
  <c r="NU169" i="14"/>
  <c r="NV169" i="14"/>
  <c r="NW169" i="14"/>
  <c r="NX169" i="14"/>
  <c r="NY169" i="14"/>
  <c r="NZ169" i="14"/>
  <c r="OA169" i="14"/>
  <c r="OB169" i="14"/>
  <c r="OC169" i="14"/>
  <c r="OD169" i="14"/>
  <c r="OE169" i="14"/>
  <c r="OF169" i="14"/>
  <c r="OG169" i="14"/>
  <c r="OH169" i="14"/>
  <c r="OI169" i="14"/>
  <c r="OJ169" i="14"/>
  <c r="OK169" i="14"/>
  <c r="OL169" i="14"/>
  <c r="OM169" i="14"/>
  <c r="ON169" i="14"/>
  <c r="OO169" i="14"/>
  <c r="OP169" i="14"/>
  <c r="OQ169" i="14"/>
  <c r="OR169" i="14"/>
  <c r="OS169" i="14"/>
  <c r="OT169" i="14"/>
  <c r="OU169" i="14"/>
  <c r="OV169" i="14"/>
  <c r="OW169" i="14"/>
  <c r="OX169" i="14"/>
  <c r="KT170" i="14"/>
  <c r="KV170" i="14"/>
  <c r="KW170" i="14"/>
  <c r="LG170" i="14"/>
  <c r="LH170" i="14"/>
  <c r="LI170" i="14"/>
  <c r="LJ170" i="14"/>
  <c r="LK170" i="14"/>
  <c r="LL170" i="14"/>
  <c r="LM170" i="14"/>
  <c r="LN170" i="14"/>
  <c r="LO170" i="14"/>
  <c r="LP170" i="14"/>
  <c r="LQ170" i="14"/>
  <c r="LR170" i="14"/>
  <c r="LS170" i="14"/>
  <c r="LT170" i="14"/>
  <c r="LU170" i="14"/>
  <c r="LV170" i="14"/>
  <c r="LW170" i="14"/>
  <c r="LX170" i="14"/>
  <c r="LY170" i="14"/>
  <c r="LZ170" i="14"/>
  <c r="MA170" i="14"/>
  <c r="MB170" i="14"/>
  <c r="MC170" i="14"/>
  <c r="MD170" i="14"/>
  <c r="ME170" i="14"/>
  <c r="MF170" i="14"/>
  <c r="MG170" i="14"/>
  <c r="MH170" i="14"/>
  <c r="MI170" i="14"/>
  <c r="MJ170" i="14"/>
  <c r="MK170" i="14"/>
  <c r="ML170" i="14"/>
  <c r="MM170" i="14"/>
  <c r="MN170" i="14"/>
  <c r="MO170" i="14"/>
  <c r="MP170" i="14"/>
  <c r="MQ170" i="14"/>
  <c r="MR170" i="14"/>
  <c r="MS170" i="14"/>
  <c r="MT170" i="14"/>
  <c r="MU170" i="14"/>
  <c r="MV170" i="14"/>
  <c r="MW170" i="14"/>
  <c r="MX170" i="14"/>
  <c r="MY170" i="14"/>
  <c r="MZ170" i="14"/>
  <c r="NA170" i="14"/>
  <c r="NB170" i="14"/>
  <c r="NC170" i="14"/>
  <c r="ND170" i="14"/>
  <c r="NE170" i="14"/>
  <c r="NF170" i="14"/>
  <c r="NG170" i="14"/>
  <c r="NH170" i="14"/>
  <c r="NI170" i="14"/>
  <c r="NJ170" i="14"/>
  <c r="NK170" i="14"/>
  <c r="NL170" i="14"/>
  <c r="NM170" i="14"/>
  <c r="NN170" i="14"/>
  <c r="NO170" i="14"/>
  <c r="NP170" i="14"/>
  <c r="NQ170" i="14"/>
  <c r="NR170" i="14"/>
  <c r="NS170" i="14"/>
  <c r="NT170" i="14"/>
  <c r="NU170" i="14"/>
  <c r="NV170" i="14"/>
  <c r="NW170" i="14"/>
  <c r="NX170" i="14"/>
  <c r="NY170" i="14"/>
  <c r="NZ170" i="14"/>
  <c r="OA170" i="14"/>
  <c r="OB170" i="14"/>
  <c r="OC170" i="14"/>
  <c r="OD170" i="14"/>
  <c r="OE170" i="14"/>
  <c r="OF170" i="14"/>
  <c r="OG170" i="14"/>
  <c r="OH170" i="14"/>
  <c r="OI170" i="14"/>
  <c r="OJ170" i="14"/>
  <c r="OK170" i="14"/>
  <c r="OL170" i="14"/>
  <c r="OM170" i="14"/>
  <c r="ON170" i="14"/>
  <c r="OO170" i="14"/>
  <c r="OP170" i="14"/>
  <c r="OQ170" i="14"/>
  <c r="OR170" i="14"/>
  <c r="OS170" i="14"/>
  <c r="OT170" i="14"/>
  <c r="OU170" i="14"/>
  <c r="OV170" i="14"/>
  <c r="OW170" i="14"/>
  <c r="OX170" i="14"/>
  <c r="KT171" i="14"/>
  <c r="KV171" i="14"/>
  <c r="KW171" i="14"/>
  <c r="LG171" i="14"/>
  <c r="LH171" i="14"/>
  <c r="LI171" i="14"/>
  <c r="LJ171" i="14"/>
  <c r="LK171" i="14"/>
  <c r="LL171" i="14"/>
  <c r="LM171" i="14"/>
  <c r="LN171" i="14"/>
  <c r="LO171" i="14"/>
  <c r="LP171" i="14"/>
  <c r="LQ171" i="14"/>
  <c r="LR171" i="14"/>
  <c r="LS171" i="14"/>
  <c r="LT171" i="14"/>
  <c r="LU171" i="14"/>
  <c r="LV171" i="14"/>
  <c r="LW171" i="14"/>
  <c r="LX171" i="14"/>
  <c r="LY171" i="14"/>
  <c r="LZ171" i="14"/>
  <c r="MA171" i="14"/>
  <c r="MB171" i="14"/>
  <c r="MC171" i="14"/>
  <c r="MD171" i="14"/>
  <c r="ME171" i="14"/>
  <c r="MF171" i="14"/>
  <c r="MG171" i="14"/>
  <c r="MH171" i="14"/>
  <c r="MI171" i="14"/>
  <c r="MJ171" i="14"/>
  <c r="MK171" i="14"/>
  <c r="ML171" i="14"/>
  <c r="MM171" i="14"/>
  <c r="MN171" i="14"/>
  <c r="MO171" i="14"/>
  <c r="MP171" i="14"/>
  <c r="MQ171" i="14"/>
  <c r="MR171" i="14"/>
  <c r="MS171" i="14"/>
  <c r="MT171" i="14"/>
  <c r="MU171" i="14"/>
  <c r="MV171" i="14"/>
  <c r="MW171" i="14"/>
  <c r="MX171" i="14"/>
  <c r="MY171" i="14"/>
  <c r="MZ171" i="14"/>
  <c r="NA171" i="14"/>
  <c r="NB171" i="14"/>
  <c r="NC171" i="14"/>
  <c r="ND171" i="14"/>
  <c r="NE171" i="14"/>
  <c r="NF171" i="14"/>
  <c r="NG171" i="14"/>
  <c r="NH171" i="14"/>
  <c r="NI171" i="14"/>
  <c r="NJ171" i="14"/>
  <c r="NK171" i="14"/>
  <c r="NL171" i="14"/>
  <c r="NM171" i="14"/>
  <c r="NN171" i="14"/>
  <c r="NO171" i="14"/>
  <c r="NP171" i="14"/>
  <c r="NQ171" i="14"/>
  <c r="NR171" i="14"/>
  <c r="NS171" i="14"/>
  <c r="NT171" i="14"/>
  <c r="NU171" i="14"/>
  <c r="NV171" i="14"/>
  <c r="NW171" i="14"/>
  <c r="NX171" i="14"/>
  <c r="NY171" i="14"/>
  <c r="NZ171" i="14"/>
  <c r="OA171" i="14"/>
  <c r="OB171" i="14"/>
  <c r="OC171" i="14"/>
  <c r="OD171" i="14"/>
  <c r="OE171" i="14"/>
  <c r="OF171" i="14"/>
  <c r="OG171" i="14"/>
  <c r="OH171" i="14"/>
  <c r="OI171" i="14"/>
  <c r="OJ171" i="14"/>
  <c r="OK171" i="14"/>
  <c r="OL171" i="14"/>
  <c r="OM171" i="14"/>
  <c r="ON171" i="14"/>
  <c r="OO171" i="14"/>
  <c r="OP171" i="14"/>
  <c r="OQ171" i="14"/>
  <c r="OR171" i="14"/>
  <c r="OS171" i="14"/>
  <c r="OT171" i="14"/>
  <c r="OU171" i="14"/>
  <c r="OV171" i="14"/>
  <c r="OW171" i="14"/>
  <c r="OX171" i="14"/>
  <c r="KT172" i="14"/>
  <c r="KV172" i="14"/>
  <c r="KW172" i="14"/>
  <c r="LG172" i="14"/>
  <c r="LH172" i="14"/>
  <c r="LI172" i="14"/>
  <c r="LJ172" i="14"/>
  <c r="LK172" i="14"/>
  <c r="LL172" i="14"/>
  <c r="LM172" i="14"/>
  <c r="LN172" i="14"/>
  <c r="LO172" i="14"/>
  <c r="LP172" i="14"/>
  <c r="LQ172" i="14"/>
  <c r="LR172" i="14"/>
  <c r="LS172" i="14"/>
  <c r="LT172" i="14"/>
  <c r="LU172" i="14"/>
  <c r="LV172" i="14"/>
  <c r="LW172" i="14"/>
  <c r="LX172" i="14"/>
  <c r="LY172" i="14"/>
  <c r="LZ172" i="14"/>
  <c r="MA172" i="14"/>
  <c r="MB172" i="14"/>
  <c r="MC172" i="14"/>
  <c r="MD172" i="14"/>
  <c r="ME172" i="14"/>
  <c r="MF172" i="14"/>
  <c r="MG172" i="14"/>
  <c r="MH172" i="14"/>
  <c r="MI172" i="14"/>
  <c r="MJ172" i="14"/>
  <c r="MK172" i="14"/>
  <c r="ML172" i="14"/>
  <c r="MM172" i="14"/>
  <c r="MN172" i="14"/>
  <c r="MO172" i="14"/>
  <c r="MP172" i="14"/>
  <c r="MQ172" i="14"/>
  <c r="MR172" i="14"/>
  <c r="MS172" i="14"/>
  <c r="MT172" i="14"/>
  <c r="MU172" i="14"/>
  <c r="MV172" i="14"/>
  <c r="MW172" i="14"/>
  <c r="MX172" i="14"/>
  <c r="MY172" i="14"/>
  <c r="MZ172" i="14"/>
  <c r="NA172" i="14"/>
  <c r="NB172" i="14"/>
  <c r="NC172" i="14"/>
  <c r="ND172" i="14"/>
  <c r="NE172" i="14"/>
  <c r="NF172" i="14"/>
  <c r="NG172" i="14"/>
  <c r="NH172" i="14"/>
  <c r="NI172" i="14"/>
  <c r="NJ172" i="14"/>
  <c r="NK172" i="14"/>
  <c r="NL172" i="14"/>
  <c r="NM172" i="14"/>
  <c r="NN172" i="14"/>
  <c r="NO172" i="14"/>
  <c r="NP172" i="14"/>
  <c r="NQ172" i="14"/>
  <c r="NR172" i="14"/>
  <c r="NS172" i="14"/>
  <c r="NT172" i="14"/>
  <c r="NU172" i="14"/>
  <c r="NV172" i="14"/>
  <c r="NW172" i="14"/>
  <c r="NX172" i="14"/>
  <c r="NY172" i="14"/>
  <c r="NZ172" i="14"/>
  <c r="OA172" i="14"/>
  <c r="OB172" i="14"/>
  <c r="OC172" i="14"/>
  <c r="OD172" i="14"/>
  <c r="OE172" i="14"/>
  <c r="OF172" i="14"/>
  <c r="OG172" i="14"/>
  <c r="OH172" i="14"/>
  <c r="OI172" i="14"/>
  <c r="OJ172" i="14"/>
  <c r="OK172" i="14"/>
  <c r="OL172" i="14"/>
  <c r="OM172" i="14"/>
  <c r="ON172" i="14"/>
  <c r="OO172" i="14"/>
  <c r="OP172" i="14"/>
  <c r="OQ172" i="14"/>
  <c r="OR172" i="14"/>
  <c r="OS172" i="14"/>
  <c r="OT172" i="14"/>
  <c r="OU172" i="14"/>
  <c r="OV172" i="14"/>
  <c r="OW172" i="14"/>
  <c r="OX172" i="14"/>
  <c r="KT173" i="14"/>
  <c r="KV173" i="14"/>
  <c r="KW173" i="14"/>
  <c r="LG173" i="14"/>
  <c r="LH173" i="14"/>
  <c r="LI173" i="14"/>
  <c r="LJ173" i="14"/>
  <c r="LK173" i="14"/>
  <c r="LL173" i="14"/>
  <c r="LM173" i="14"/>
  <c r="LN173" i="14"/>
  <c r="LO173" i="14"/>
  <c r="LP173" i="14"/>
  <c r="LQ173" i="14"/>
  <c r="LR173" i="14"/>
  <c r="LS173" i="14"/>
  <c r="LT173" i="14"/>
  <c r="LU173" i="14"/>
  <c r="LV173" i="14"/>
  <c r="LW173" i="14"/>
  <c r="LX173" i="14"/>
  <c r="LY173" i="14"/>
  <c r="LZ173" i="14"/>
  <c r="MA173" i="14"/>
  <c r="MB173" i="14"/>
  <c r="MC173" i="14"/>
  <c r="MD173" i="14"/>
  <c r="ME173" i="14"/>
  <c r="MF173" i="14"/>
  <c r="MG173" i="14"/>
  <c r="MH173" i="14"/>
  <c r="MI173" i="14"/>
  <c r="MJ173" i="14"/>
  <c r="MK173" i="14"/>
  <c r="ML173" i="14"/>
  <c r="MM173" i="14"/>
  <c r="MN173" i="14"/>
  <c r="MO173" i="14"/>
  <c r="MP173" i="14"/>
  <c r="MQ173" i="14"/>
  <c r="MR173" i="14"/>
  <c r="MS173" i="14"/>
  <c r="MT173" i="14"/>
  <c r="MU173" i="14"/>
  <c r="MV173" i="14"/>
  <c r="MW173" i="14"/>
  <c r="MX173" i="14"/>
  <c r="MY173" i="14"/>
  <c r="MZ173" i="14"/>
  <c r="NA173" i="14"/>
  <c r="NB173" i="14"/>
  <c r="NC173" i="14"/>
  <c r="ND173" i="14"/>
  <c r="NE173" i="14"/>
  <c r="NF173" i="14"/>
  <c r="NG173" i="14"/>
  <c r="NH173" i="14"/>
  <c r="NI173" i="14"/>
  <c r="NJ173" i="14"/>
  <c r="NK173" i="14"/>
  <c r="NL173" i="14"/>
  <c r="NM173" i="14"/>
  <c r="NN173" i="14"/>
  <c r="NO173" i="14"/>
  <c r="NP173" i="14"/>
  <c r="NQ173" i="14"/>
  <c r="NR173" i="14"/>
  <c r="NS173" i="14"/>
  <c r="NT173" i="14"/>
  <c r="NU173" i="14"/>
  <c r="NV173" i="14"/>
  <c r="NW173" i="14"/>
  <c r="NX173" i="14"/>
  <c r="NY173" i="14"/>
  <c r="NZ173" i="14"/>
  <c r="OA173" i="14"/>
  <c r="OB173" i="14"/>
  <c r="OC173" i="14"/>
  <c r="OD173" i="14"/>
  <c r="OE173" i="14"/>
  <c r="OF173" i="14"/>
  <c r="OG173" i="14"/>
  <c r="OH173" i="14"/>
  <c r="OI173" i="14"/>
  <c r="OJ173" i="14"/>
  <c r="OK173" i="14"/>
  <c r="OL173" i="14"/>
  <c r="OM173" i="14"/>
  <c r="ON173" i="14"/>
  <c r="OO173" i="14"/>
  <c r="OP173" i="14"/>
  <c r="OQ173" i="14"/>
  <c r="OR173" i="14"/>
  <c r="OS173" i="14"/>
  <c r="OT173" i="14"/>
  <c r="OU173" i="14"/>
  <c r="OV173" i="14"/>
  <c r="OW173" i="14"/>
  <c r="OX173" i="14"/>
  <c r="KT174" i="14"/>
  <c r="KV174" i="14"/>
  <c r="KW174" i="14"/>
  <c r="LG174" i="14"/>
  <c r="LH174" i="14"/>
  <c r="LI174" i="14"/>
  <c r="LJ174" i="14"/>
  <c r="LK174" i="14"/>
  <c r="LL174" i="14"/>
  <c r="LM174" i="14"/>
  <c r="LN174" i="14"/>
  <c r="LO174" i="14"/>
  <c r="LP174" i="14"/>
  <c r="LQ174" i="14"/>
  <c r="LR174" i="14"/>
  <c r="LS174" i="14"/>
  <c r="LT174" i="14"/>
  <c r="LU174" i="14"/>
  <c r="LV174" i="14"/>
  <c r="LW174" i="14"/>
  <c r="LX174" i="14"/>
  <c r="LY174" i="14"/>
  <c r="LZ174" i="14"/>
  <c r="MA174" i="14"/>
  <c r="MB174" i="14"/>
  <c r="MC174" i="14"/>
  <c r="MD174" i="14"/>
  <c r="ME174" i="14"/>
  <c r="MF174" i="14"/>
  <c r="MG174" i="14"/>
  <c r="MH174" i="14"/>
  <c r="MI174" i="14"/>
  <c r="MJ174" i="14"/>
  <c r="MK174" i="14"/>
  <c r="ML174" i="14"/>
  <c r="MM174" i="14"/>
  <c r="MN174" i="14"/>
  <c r="MO174" i="14"/>
  <c r="MP174" i="14"/>
  <c r="MQ174" i="14"/>
  <c r="MR174" i="14"/>
  <c r="MS174" i="14"/>
  <c r="MT174" i="14"/>
  <c r="MU174" i="14"/>
  <c r="MV174" i="14"/>
  <c r="MW174" i="14"/>
  <c r="MX174" i="14"/>
  <c r="MY174" i="14"/>
  <c r="MZ174" i="14"/>
  <c r="NA174" i="14"/>
  <c r="NB174" i="14"/>
  <c r="NC174" i="14"/>
  <c r="ND174" i="14"/>
  <c r="NE174" i="14"/>
  <c r="NF174" i="14"/>
  <c r="NG174" i="14"/>
  <c r="NH174" i="14"/>
  <c r="NI174" i="14"/>
  <c r="NJ174" i="14"/>
  <c r="NK174" i="14"/>
  <c r="NL174" i="14"/>
  <c r="NM174" i="14"/>
  <c r="NN174" i="14"/>
  <c r="NO174" i="14"/>
  <c r="NP174" i="14"/>
  <c r="NQ174" i="14"/>
  <c r="NR174" i="14"/>
  <c r="NS174" i="14"/>
  <c r="NT174" i="14"/>
  <c r="NU174" i="14"/>
  <c r="NV174" i="14"/>
  <c r="NW174" i="14"/>
  <c r="NX174" i="14"/>
  <c r="NY174" i="14"/>
  <c r="NZ174" i="14"/>
  <c r="OA174" i="14"/>
  <c r="OB174" i="14"/>
  <c r="OC174" i="14"/>
  <c r="OD174" i="14"/>
  <c r="OE174" i="14"/>
  <c r="OF174" i="14"/>
  <c r="OG174" i="14"/>
  <c r="OH174" i="14"/>
  <c r="OI174" i="14"/>
  <c r="OJ174" i="14"/>
  <c r="OK174" i="14"/>
  <c r="OL174" i="14"/>
  <c r="OM174" i="14"/>
  <c r="ON174" i="14"/>
  <c r="OO174" i="14"/>
  <c r="OP174" i="14"/>
  <c r="OQ174" i="14"/>
  <c r="OR174" i="14"/>
  <c r="OS174" i="14"/>
  <c r="OT174" i="14"/>
  <c r="OU174" i="14"/>
  <c r="OV174" i="14"/>
  <c r="OW174" i="14"/>
  <c r="OX174" i="14"/>
  <c r="KT175" i="14"/>
  <c r="KV175" i="14"/>
  <c r="KW175" i="14"/>
  <c r="LG175" i="14"/>
  <c r="LH175" i="14"/>
  <c r="LI175" i="14"/>
  <c r="LJ175" i="14"/>
  <c r="LK175" i="14"/>
  <c r="LL175" i="14"/>
  <c r="LM175" i="14"/>
  <c r="LN175" i="14"/>
  <c r="LO175" i="14"/>
  <c r="LP175" i="14"/>
  <c r="LQ175" i="14"/>
  <c r="LR175" i="14"/>
  <c r="LS175" i="14"/>
  <c r="LT175" i="14"/>
  <c r="LU175" i="14"/>
  <c r="LV175" i="14"/>
  <c r="LW175" i="14"/>
  <c r="LX175" i="14"/>
  <c r="LY175" i="14"/>
  <c r="LZ175" i="14"/>
  <c r="MA175" i="14"/>
  <c r="MB175" i="14"/>
  <c r="MC175" i="14"/>
  <c r="MD175" i="14"/>
  <c r="ME175" i="14"/>
  <c r="MF175" i="14"/>
  <c r="MG175" i="14"/>
  <c r="MH175" i="14"/>
  <c r="MI175" i="14"/>
  <c r="MJ175" i="14"/>
  <c r="MK175" i="14"/>
  <c r="ML175" i="14"/>
  <c r="MM175" i="14"/>
  <c r="MN175" i="14"/>
  <c r="MO175" i="14"/>
  <c r="MP175" i="14"/>
  <c r="MQ175" i="14"/>
  <c r="MR175" i="14"/>
  <c r="MS175" i="14"/>
  <c r="MT175" i="14"/>
  <c r="MU175" i="14"/>
  <c r="MV175" i="14"/>
  <c r="MW175" i="14"/>
  <c r="MX175" i="14"/>
  <c r="MY175" i="14"/>
  <c r="MZ175" i="14"/>
  <c r="NA175" i="14"/>
  <c r="NB175" i="14"/>
  <c r="NC175" i="14"/>
  <c r="ND175" i="14"/>
  <c r="NE175" i="14"/>
  <c r="NF175" i="14"/>
  <c r="NG175" i="14"/>
  <c r="NH175" i="14"/>
  <c r="NI175" i="14"/>
  <c r="NJ175" i="14"/>
  <c r="NK175" i="14"/>
  <c r="NL175" i="14"/>
  <c r="NM175" i="14"/>
  <c r="NN175" i="14"/>
  <c r="NO175" i="14"/>
  <c r="NP175" i="14"/>
  <c r="NQ175" i="14"/>
  <c r="NR175" i="14"/>
  <c r="NS175" i="14"/>
  <c r="NT175" i="14"/>
  <c r="NU175" i="14"/>
  <c r="NV175" i="14"/>
  <c r="NW175" i="14"/>
  <c r="NX175" i="14"/>
  <c r="NY175" i="14"/>
  <c r="NZ175" i="14"/>
  <c r="OA175" i="14"/>
  <c r="OB175" i="14"/>
  <c r="OC175" i="14"/>
  <c r="OD175" i="14"/>
  <c r="OE175" i="14"/>
  <c r="OF175" i="14"/>
  <c r="OG175" i="14"/>
  <c r="OH175" i="14"/>
  <c r="OI175" i="14"/>
  <c r="OJ175" i="14"/>
  <c r="OK175" i="14"/>
  <c r="OL175" i="14"/>
  <c r="OM175" i="14"/>
  <c r="ON175" i="14"/>
  <c r="OO175" i="14"/>
  <c r="OP175" i="14"/>
  <c r="OQ175" i="14"/>
  <c r="OR175" i="14"/>
  <c r="OS175" i="14"/>
  <c r="OT175" i="14"/>
  <c r="OU175" i="14"/>
  <c r="OV175" i="14"/>
  <c r="OW175" i="14"/>
  <c r="OX175" i="14"/>
  <c r="KT176" i="14"/>
  <c r="KV176" i="14"/>
  <c r="KW176" i="14"/>
  <c r="LG176" i="14"/>
  <c r="LH176" i="14"/>
  <c r="LI176" i="14"/>
  <c r="LJ176" i="14"/>
  <c r="LK176" i="14"/>
  <c r="LL176" i="14"/>
  <c r="LM176" i="14"/>
  <c r="LN176" i="14"/>
  <c r="LO176" i="14"/>
  <c r="LP176" i="14"/>
  <c r="LQ176" i="14"/>
  <c r="LR176" i="14"/>
  <c r="LS176" i="14"/>
  <c r="LT176" i="14"/>
  <c r="LU176" i="14"/>
  <c r="LV176" i="14"/>
  <c r="LW176" i="14"/>
  <c r="LX176" i="14"/>
  <c r="LY176" i="14"/>
  <c r="LZ176" i="14"/>
  <c r="MA176" i="14"/>
  <c r="MB176" i="14"/>
  <c r="MC176" i="14"/>
  <c r="MD176" i="14"/>
  <c r="ME176" i="14"/>
  <c r="MF176" i="14"/>
  <c r="MG176" i="14"/>
  <c r="MH176" i="14"/>
  <c r="MI176" i="14"/>
  <c r="MJ176" i="14"/>
  <c r="MK176" i="14"/>
  <c r="ML176" i="14"/>
  <c r="MM176" i="14"/>
  <c r="MN176" i="14"/>
  <c r="MO176" i="14"/>
  <c r="MP176" i="14"/>
  <c r="MQ176" i="14"/>
  <c r="MR176" i="14"/>
  <c r="MS176" i="14"/>
  <c r="MT176" i="14"/>
  <c r="MU176" i="14"/>
  <c r="MV176" i="14"/>
  <c r="MW176" i="14"/>
  <c r="MX176" i="14"/>
  <c r="MY176" i="14"/>
  <c r="MZ176" i="14"/>
  <c r="NA176" i="14"/>
  <c r="NB176" i="14"/>
  <c r="NC176" i="14"/>
  <c r="ND176" i="14"/>
  <c r="NE176" i="14"/>
  <c r="NF176" i="14"/>
  <c r="NG176" i="14"/>
  <c r="NH176" i="14"/>
  <c r="NI176" i="14"/>
  <c r="NJ176" i="14"/>
  <c r="NK176" i="14"/>
  <c r="NL176" i="14"/>
  <c r="NM176" i="14"/>
  <c r="NN176" i="14"/>
  <c r="NO176" i="14"/>
  <c r="NP176" i="14"/>
  <c r="NQ176" i="14"/>
  <c r="NR176" i="14"/>
  <c r="NS176" i="14"/>
  <c r="NT176" i="14"/>
  <c r="NU176" i="14"/>
  <c r="NV176" i="14"/>
  <c r="NW176" i="14"/>
  <c r="NX176" i="14"/>
  <c r="NY176" i="14"/>
  <c r="NZ176" i="14"/>
  <c r="OA176" i="14"/>
  <c r="OB176" i="14"/>
  <c r="OC176" i="14"/>
  <c r="OD176" i="14"/>
  <c r="OE176" i="14"/>
  <c r="OF176" i="14"/>
  <c r="OG176" i="14"/>
  <c r="OH176" i="14"/>
  <c r="OI176" i="14"/>
  <c r="OJ176" i="14"/>
  <c r="OK176" i="14"/>
  <c r="OL176" i="14"/>
  <c r="OM176" i="14"/>
  <c r="ON176" i="14"/>
  <c r="OO176" i="14"/>
  <c r="OP176" i="14"/>
  <c r="OQ176" i="14"/>
  <c r="OR176" i="14"/>
  <c r="OS176" i="14"/>
  <c r="OT176" i="14"/>
  <c r="OU176" i="14"/>
  <c r="OV176" i="14"/>
  <c r="OW176" i="14"/>
  <c r="OX176" i="14"/>
  <c r="KT177" i="14"/>
  <c r="KV177" i="14"/>
  <c r="KW177" i="14"/>
  <c r="LG177" i="14"/>
  <c r="LH177" i="14"/>
  <c r="LI177" i="14"/>
  <c r="LJ177" i="14"/>
  <c r="LK177" i="14"/>
  <c r="LL177" i="14"/>
  <c r="LM177" i="14"/>
  <c r="LN177" i="14"/>
  <c r="LO177" i="14"/>
  <c r="LP177" i="14"/>
  <c r="LQ177" i="14"/>
  <c r="LR177" i="14"/>
  <c r="LS177" i="14"/>
  <c r="LT177" i="14"/>
  <c r="LU177" i="14"/>
  <c r="LV177" i="14"/>
  <c r="LW177" i="14"/>
  <c r="LX177" i="14"/>
  <c r="LY177" i="14"/>
  <c r="LZ177" i="14"/>
  <c r="MA177" i="14"/>
  <c r="MB177" i="14"/>
  <c r="MC177" i="14"/>
  <c r="MD177" i="14"/>
  <c r="ME177" i="14"/>
  <c r="MF177" i="14"/>
  <c r="MG177" i="14"/>
  <c r="MH177" i="14"/>
  <c r="MI177" i="14"/>
  <c r="MJ177" i="14"/>
  <c r="MK177" i="14"/>
  <c r="ML177" i="14"/>
  <c r="MM177" i="14"/>
  <c r="MN177" i="14"/>
  <c r="MO177" i="14"/>
  <c r="MP177" i="14"/>
  <c r="MQ177" i="14"/>
  <c r="MR177" i="14"/>
  <c r="MS177" i="14"/>
  <c r="MT177" i="14"/>
  <c r="MU177" i="14"/>
  <c r="MV177" i="14"/>
  <c r="MW177" i="14"/>
  <c r="MX177" i="14"/>
  <c r="MY177" i="14"/>
  <c r="MZ177" i="14"/>
  <c r="NA177" i="14"/>
  <c r="NB177" i="14"/>
  <c r="NC177" i="14"/>
  <c r="ND177" i="14"/>
  <c r="NE177" i="14"/>
  <c r="NF177" i="14"/>
  <c r="NG177" i="14"/>
  <c r="NH177" i="14"/>
  <c r="NI177" i="14"/>
  <c r="NJ177" i="14"/>
  <c r="NK177" i="14"/>
  <c r="NL177" i="14"/>
  <c r="NM177" i="14"/>
  <c r="NN177" i="14"/>
  <c r="NO177" i="14"/>
  <c r="NP177" i="14"/>
  <c r="NQ177" i="14"/>
  <c r="NR177" i="14"/>
  <c r="NS177" i="14"/>
  <c r="NT177" i="14"/>
  <c r="NU177" i="14"/>
  <c r="NV177" i="14"/>
  <c r="NW177" i="14"/>
  <c r="NX177" i="14"/>
  <c r="NY177" i="14"/>
  <c r="NZ177" i="14"/>
  <c r="OA177" i="14"/>
  <c r="OB177" i="14"/>
  <c r="OC177" i="14"/>
  <c r="OD177" i="14"/>
  <c r="OE177" i="14"/>
  <c r="OF177" i="14"/>
  <c r="OG177" i="14"/>
  <c r="OH177" i="14"/>
  <c r="OI177" i="14"/>
  <c r="OJ177" i="14"/>
  <c r="OK177" i="14"/>
  <c r="OL177" i="14"/>
  <c r="OM177" i="14"/>
  <c r="ON177" i="14"/>
  <c r="OO177" i="14"/>
  <c r="OP177" i="14"/>
  <c r="OQ177" i="14"/>
  <c r="OR177" i="14"/>
  <c r="OS177" i="14"/>
  <c r="OT177" i="14"/>
  <c r="OU177" i="14"/>
  <c r="OV177" i="14"/>
  <c r="OW177" i="14"/>
  <c r="OX177" i="14"/>
  <c r="KT178" i="14"/>
  <c r="KV178" i="14"/>
  <c r="KW178" i="14"/>
  <c r="LG178" i="14"/>
  <c r="LH178" i="14"/>
  <c r="LI178" i="14"/>
  <c r="LJ178" i="14"/>
  <c r="LK178" i="14"/>
  <c r="LL178" i="14"/>
  <c r="LM178" i="14"/>
  <c r="LN178" i="14"/>
  <c r="LO178" i="14"/>
  <c r="LP178" i="14"/>
  <c r="LQ178" i="14"/>
  <c r="LR178" i="14"/>
  <c r="LS178" i="14"/>
  <c r="LT178" i="14"/>
  <c r="LU178" i="14"/>
  <c r="LV178" i="14"/>
  <c r="LW178" i="14"/>
  <c r="LX178" i="14"/>
  <c r="LY178" i="14"/>
  <c r="LZ178" i="14"/>
  <c r="MA178" i="14"/>
  <c r="MB178" i="14"/>
  <c r="MC178" i="14"/>
  <c r="MD178" i="14"/>
  <c r="ME178" i="14"/>
  <c r="MF178" i="14"/>
  <c r="MG178" i="14"/>
  <c r="MH178" i="14"/>
  <c r="MI178" i="14"/>
  <c r="MJ178" i="14"/>
  <c r="MK178" i="14"/>
  <c r="ML178" i="14"/>
  <c r="MM178" i="14"/>
  <c r="MN178" i="14"/>
  <c r="MO178" i="14"/>
  <c r="MP178" i="14"/>
  <c r="MQ178" i="14"/>
  <c r="MR178" i="14"/>
  <c r="MS178" i="14"/>
  <c r="MT178" i="14"/>
  <c r="MU178" i="14"/>
  <c r="MV178" i="14"/>
  <c r="MW178" i="14"/>
  <c r="MX178" i="14"/>
  <c r="MY178" i="14"/>
  <c r="MZ178" i="14"/>
  <c r="NA178" i="14"/>
  <c r="NB178" i="14"/>
  <c r="NC178" i="14"/>
  <c r="ND178" i="14"/>
  <c r="NE178" i="14"/>
  <c r="NF178" i="14"/>
  <c r="NG178" i="14"/>
  <c r="NH178" i="14"/>
  <c r="NI178" i="14"/>
  <c r="NJ178" i="14"/>
  <c r="NK178" i="14"/>
  <c r="NL178" i="14"/>
  <c r="NM178" i="14"/>
  <c r="NN178" i="14"/>
  <c r="NO178" i="14"/>
  <c r="NP178" i="14"/>
  <c r="NQ178" i="14"/>
  <c r="NR178" i="14"/>
  <c r="NS178" i="14"/>
  <c r="NT178" i="14"/>
  <c r="NU178" i="14"/>
  <c r="NV178" i="14"/>
  <c r="NW178" i="14"/>
  <c r="NX178" i="14"/>
  <c r="NY178" i="14"/>
  <c r="NZ178" i="14"/>
  <c r="OA178" i="14"/>
  <c r="OB178" i="14"/>
  <c r="OC178" i="14"/>
  <c r="OD178" i="14"/>
  <c r="OE178" i="14"/>
  <c r="OF178" i="14"/>
  <c r="OG178" i="14"/>
  <c r="OH178" i="14"/>
  <c r="OI178" i="14"/>
  <c r="OJ178" i="14"/>
  <c r="OK178" i="14"/>
  <c r="OL178" i="14"/>
  <c r="OM178" i="14"/>
  <c r="ON178" i="14"/>
  <c r="OO178" i="14"/>
  <c r="OP178" i="14"/>
  <c r="OQ178" i="14"/>
  <c r="OR178" i="14"/>
  <c r="OS178" i="14"/>
  <c r="OT178" i="14"/>
  <c r="OU178" i="14"/>
  <c r="OV178" i="14"/>
  <c r="OW178" i="14"/>
  <c r="OX178" i="14"/>
  <c r="KT179" i="14"/>
  <c r="KV179" i="14"/>
  <c r="KW179" i="14"/>
  <c r="LG179" i="14"/>
  <c r="LH179" i="14"/>
  <c r="LI179" i="14"/>
  <c r="LJ179" i="14"/>
  <c r="LK179" i="14"/>
  <c r="LL179" i="14"/>
  <c r="LM179" i="14"/>
  <c r="LN179" i="14"/>
  <c r="LO179" i="14"/>
  <c r="LP179" i="14"/>
  <c r="LQ179" i="14"/>
  <c r="LR179" i="14"/>
  <c r="LS179" i="14"/>
  <c r="LT179" i="14"/>
  <c r="LU179" i="14"/>
  <c r="LV179" i="14"/>
  <c r="LW179" i="14"/>
  <c r="LX179" i="14"/>
  <c r="LY179" i="14"/>
  <c r="LZ179" i="14"/>
  <c r="MA179" i="14"/>
  <c r="MB179" i="14"/>
  <c r="MC179" i="14"/>
  <c r="MD179" i="14"/>
  <c r="ME179" i="14"/>
  <c r="MF179" i="14"/>
  <c r="MG179" i="14"/>
  <c r="MH179" i="14"/>
  <c r="MI179" i="14"/>
  <c r="MJ179" i="14"/>
  <c r="MK179" i="14"/>
  <c r="ML179" i="14"/>
  <c r="MM179" i="14"/>
  <c r="MN179" i="14"/>
  <c r="MO179" i="14"/>
  <c r="MP179" i="14"/>
  <c r="MQ179" i="14"/>
  <c r="MR179" i="14"/>
  <c r="MS179" i="14"/>
  <c r="MT179" i="14"/>
  <c r="MU179" i="14"/>
  <c r="MV179" i="14"/>
  <c r="MW179" i="14"/>
  <c r="MX179" i="14"/>
  <c r="MY179" i="14"/>
  <c r="MZ179" i="14"/>
  <c r="NA179" i="14"/>
  <c r="NB179" i="14"/>
  <c r="NC179" i="14"/>
  <c r="ND179" i="14"/>
  <c r="NE179" i="14"/>
  <c r="NF179" i="14"/>
  <c r="NG179" i="14"/>
  <c r="NH179" i="14"/>
  <c r="NI179" i="14"/>
  <c r="NJ179" i="14"/>
  <c r="NK179" i="14"/>
  <c r="NL179" i="14"/>
  <c r="NM179" i="14"/>
  <c r="NN179" i="14"/>
  <c r="NO179" i="14"/>
  <c r="NP179" i="14"/>
  <c r="NQ179" i="14"/>
  <c r="NR179" i="14"/>
  <c r="NS179" i="14"/>
  <c r="NT179" i="14"/>
  <c r="NU179" i="14"/>
  <c r="NV179" i="14"/>
  <c r="NW179" i="14"/>
  <c r="NX179" i="14"/>
  <c r="NY179" i="14"/>
  <c r="NZ179" i="14"/>
  <c r="OA179" i="14"/>
  <c r="OB179" i="14"/>
  <c r="OC179" i="14"/>
  <c r="OD179" i="14"/>
  <c r="OE179" i="14"/>
  <c r="OF179" i="14"/>
  <c r="OG179" i="14"/>
  <c r="OH179" i="14"/>
  <c r="OI179" i="14"/>
  <c r="OJ179" i="14"/>
  <c r="OK179" i="14"/>
  <c r="OL179" i="14"/>
  <c r="OM179" i="14"/>
  <c r="ON179" i="14"/>
  <c r="OO179" i="14"/>
  <c r="OP179" i="14"/>
  <c r="OQ179" i="14"/>
  <c r="OR179" i="14"/>
  <c r="OS179" i="14"/>
  <c r="OT179" i="14"/>
  <c r="OU179" i="14"/>
  <c r="OV179" i="14"/>
  <c r="OW179" i="14"/>
  <c r="OX179" i="14"/>
  <c r="KT180" i="14"/>
  <c r="KV180" i="14"/>
  <c r="KW180" i="14"/>
  <c r="LG180" i="14"/>
  <c r="LH180" i="14"/>
  <c r="LI180" i="14"/>
  <c r="LJ180" i="14"/>
  <c r="LK180" i="14"/>
  <c r="LL180" i="14"/>
  <c r="LM180" i="14"/>
  <c r="LN180" i="14"/>
  <c r="LO180" i="14"/>
  <c r="LP180" i="14"/>
  <c r="LQ180" i="14"/>
  <c r="LR180" i="14"/>
  <c r="LS180" i="14"/>
  <c r="LT180" i="14"/>
  <c r="LU180" i="14"/>
  <c r="LV180" i="14"/>
  <c r="LW180" i="14"/>
  <c r="LX180" i="14"/>
  <c r="LY180" i="14"/>
  <c r="LZ180" i="14"/>
  <c r="MA180" i="14"/>
  <c r="MB180" i="14"/>
  <c r="MC180" i="14"/>
  <c r="MD180" i="14"/>
  <c r="ME180" i="14"/>
  <c r="MF180" i="14"/>
  <c r="MG180" i="14"/>
  <c r="MH180" i="14"/>
  <c r="MI180" i="14"/>
  <c r="MJ180" i="14"/>
  <c r="MK180" i="14"/>
  <c r="ML180" i="14"/>
  <c r="MM180" i="14"/>
  <c r="MN180" i="14"/>
  <c r="MO180" i="14"/>
  <c r="MP180" i="14"/>
  <c r="MQ180" i="14"/>
  <c r="MR180" i="14"/>
  <c r="MS180" i="14"/>
  <c r="MT180" i="14"/>
  <c r="MU180" i="14"/>
  <c r="MV180" i="14"/>
  <c r="MW180" i="14"/>
  <c r="MX180" i="14"/>
  <c r="MY180" i="14"/>
  <c r="MZ180" i="14"/>
  <c r="NA180" i="14"/>
  <c r="NB180" i="14"/>
  <c r="NC180" i="14"/>
  <c r="ND180" i="14"/>
  <c r="NE180" i="14"/>
  <c r="NF180" i="14"/>
  <c r="NG180" i="14"/>
  <c r="NH180" i="14"/>
  <c r="NI180" i="14"/>
  <c r="NJ180" i="14"/>
  <c r="NK180" i="14"/>
  <c r="NL180" i="14"/>
  <c r="NM180" i="14"/>
  <c r="NN180" i="14"/>
  <c r="NO180" i="14"/>
  <c r="NP180" i="14"/>
  <c r="NQ180" i="14"/>
  <c r="NR180" i="14"/>
  <c r="NS180" i="14"/>
  <c r="NT180" i="14"/>
  <c r="NU180" i="14"/>
  <c r="NV180" i="14"/>
  <c r="NW180" i="14"/>
  <c r="NX180" i="14"/>
  <c r="NY180" i="14"/>
  <c r="NZ180" i="14"/>
  <c r="OA180" i="14"/>
  <c r="OB180" i="14"/>
  <c r="OC180" i="14"/>
  <c r="OD180" i="14"/>
  <c r="OE180" i="14"/>
  <c r="OF180" i="14"/>
  <c r="OG180" i="14"/>
  <c r="OH180" i="14"/>
  <c r="OI180" i="14"/>
  <c r="OJ180" i="14"/>
  <c r="OK180" i="14"/>
  <c r="OL180" i="14"/>
  <c r="OM180" i="14"/>
  <c r="ON180" i="14"/>
  <c r="OO180" i="14"/>
  <c r="OP180" i="14"/>
  <c r="OQ180" i="14"/>
  <c r="OR180" i="14"/>
  <c r="OS180" i="14"/>
  <c r="OT180" i="14"/>
  <c r="OU180" i="14"/>
  <c r="OV180" i="14"/>
  <c r="OW180" i="14"/>
  <c r="OX180" i="14"/>
  <c r="KT181" i="14"/>
  <c r="KV181" i="14"/>
  <c r="KW181" i="14"/>
  <c r="LG181" i="14"/>
  <c r="LH181" i="14"/>
  <c r="LI181" i="14"/>
  <c r="LJ181" i="14"/>
  <c r="LK181" i="14"/>
  <c r="LL181" i="14"/>
  <c r="LM181" i="14"/>
  <c r="LN181" i="14"/>
  <c r="LO181" i="14"/>
  <c r="LP181" i="14"/>
  <c r="LQ181" i="14"/>
  <c r="LR181" i="14"/>
  <c r="LS181" i="14"/>
  <c r="LT181" i="14"/>
  <c r="LU181" i="14"/>
  <c r="LV181" i="14"/>
  <c r="LW181" i="14"/>
  <c r="LX181" i="14"/>
  <c r="LY181" i="14"/>
  <c r="LZ181" i="14"/>
  <c r="MA181" i="14"/>
  <c r="MB181" i="14"/>
  <c r="MC181" i="14"/>
  <c r="MD181" i="14"/>
  <c r="ME181" i="14"/>
  <c r="MF181" i="14"/>
  <c r="MG181" i="14"/>
  <c r="MH181" i="14"/>
  <c r="MI181" i="14"/>
  <c r="MJ181" i="14"/>
  <c r="MK181" i="14"/>
  <c r="ML181" i="14"/>
  <c r="MM181" i="14"/>
  <c r="MN181" i="14"/>
  <c r="MO181" i="14"/>
  <c r="MP181" i="14"/>
  <c r="MQ181" i="14"/>
  <c r="MR181" i="14"/>
  <c r="MS181" i="14"/>
  <c r="MT181" i="14"/>
  <c r="MU181" i="14"/>
  <c r="MV181" i="14"/>
  <c r="MW181" i="14"/>
  <c r="MX181" i="14"/>
  <c r="MY181" i="14"/>
  <c r="MZ181" i="14"/>
  <c r="NA181" i="14"/>
  <c r="NB181" i="14"/>
  <c r="NC181" i="14"/>
  <c r="ND181" i="14"/>
  <c r="NE181" i="14"/>
  <c r="NF181" i="14"/>
  <c r="NG181" i="14"/>
  <c r="NH181" i="14"/>
  <c r="NI181" i="14"/>
  <c r="NJ181" i="14"/>
  <c r="NK181" i="14"/>
  <c r="NL181" i="14"/>
  <c r="NM181" i="14"/>
  <c r="NN181" i="14"/>
  <c r="NO181" i="14"/>
  <c r="NP181" i="14"/>
  <c r="NQ181" i="14"/>
  <c r="NR181" i="14"/>
  <c r="NS181" i="14"/>
  <c r="NT181" i="14"/>
  <c r="NU181" i="14"/>
  <c r="NV181" i="14"/>
  <c r="NW181" i="14"/>
  <c r="NX181" i="14"/>
  <c r="NY181" i="14"/>
  <c r="NZ181" i="14"/>
  <c r="OA181" i="14"/>
  <c r="OB181" i="14"/>
  <c r="OC181" i="14"/>
  <c r="OD181" i="14"/>
  <c r="OE181" i="14"/>
  <c r="OF181" i="14"/>
  <c r="OG181" i="14"/>
  <c r="OH181" i="14"/>
  <c r="OI181" i="14"/>
  <c r="OJ181" i="14"/>
  <c r="OK181" i="14"/>
  <c r="OL181" i="14"/>
  <c r="OM181" i="14"/>
  <c r="ON181" i="14"/>
  <c r="OO181" i="14"/>
  <c r="OP181" i="14"/>
  <c r="OQ181" i="14"/>
  <c r="OR181" i="14"/>
  <c r="OS181" i="14"/>
  <c r="OT181" i="14"/>
  <c r="OU181" i="14"/>
  <c r="OV181" i="14"/>
  <c r="OW181" i="14"/>
  <c r="OX181" i="14"/>
  <c r="KT182" i="14"/>
  <c r="KV182" i="14"/>
  <c r="KW182" i="14"/>
  <c r="LG182" i="14"/>
  <c r="LH182" i="14"/>
  <c r="LI182" i="14"/>
  <c r="LJ182" i="14"/>
  <c r="LK182" i="14"/>
  <c r="LL182" i="14"/>
  <c r="LM182" i="14"/>
  <c r="LN182" i="14"/>
  <c r="LO182" i="14"/>
  <c r="LP182" i="14"/>
  <c r="LQ182" i="14"/>
  <c r="LR182" i="14"/>
  <c r="LS182" i="14"/>
  <c r="LT182" i="14"/>
  <c r="LU182" i="14"/>
  <c r="LV182" i="14"/>
  <c r="LW182" i="14"/>
  <c r="LX182" i="14"/>
  <c r="LY182" i="14"/>
  <c r="LZ182" i="14"/>
  <c r="MA182" i="14"/>
  <c r="MB182" i="14"/>
  <c r="MC182" i="14"/>
  <c r="MD182" i="14"/>
  <c r="ME182" i="14"/>
  <c r="MF182" i="14"/>
  <c r="MG182" i="14"/>
  <c r="MH182" i="14"/>
  <c r="MI182" i="14"/>
  <c r="MJ182" i="14"/>
  <c r="MK182" i="14"/>
  <c r="ML182" i="14"/>
  <c r="MM182" i="14"/>
  <c r="MN182" i="14"/>
  <c r="MO182" i="14"/>
  <c r="MP182" i="14"/>
  <c r="MQ182" i="14"/>
  <c r="MR182" i="14"/>
  <c r="MS182" i="14"/>
  <c r="MT182" i="14"/>
  <c r="MU182" i="14"/>
  <c r="MV182" i="14"/>
  <c r="MW182" i="14"/>
  <c r="MX182" i="14"/>
  <c r="MY182" i="14"/>
  <c r="MZ182" i="14"/>
  <c r="NA182" i="14"/>
  <c r="NB182" i="14"/>
  <c r="NC182" i="14"/>
  <c r="ND182" i="14"/>
  <c r="NE182" i="14"/>
  <c r="NF182" i="14"/>
  <c r="NG182" i="14"/>
  <c r="NH182" i="14"/>
  <c r="NI182" i="14"/>
  <c r="NJ182" i="14"/>
  <c r="NK182" i="14"/>
  <c r="NL182" i="14"/>
  <c r="NM182" i="14"/>
  <c r="NN182" i="14"/>
  <c r="NO182" i="14"/>
  <c r="NP182" i="14"/>
  <c r="NQ182" i="14"/>
  <c r="NR182" i="14"/>
  <c r="NS182" i="14"/>
  <c r="NT182" i="14"/>
  <c r="NU182" i="14"/>
  <c r="NV182" i="14"/>
  <c r="NW182" i="14"/>
  <c r="NX182" i="14"/>
  <c r="NY182" i="14"/>
  <c r="NZ182" i="14"/>
  <c r="OA182" i="14"/>
  <c r="OB182" i="14"/>
  <c r="OC182" i="14"/>
  <c r="OD182" i="14"/>
  <c r="OE182" i="14"/>
  <c r="OF182" i="14"/>
  <c r="OG182" i="14"/>
  <c r="OH182" i="14"/>
  <c r="OI182" i="14"/>
  <c r="OJ182" i="14"/>
  <c r="OK182" i="14"/>
  <c r="OL182" i="14"/>
  <c r="OM182" i="14"/>
  <c r="ON182" i="14"/>
  <c r="OO182" i="14"/>
  <c r="OP182" i="14"/>
  <c r="OQ182" i="14"/>
  <c r="OR182" i="14"/>
  <c r="OS182" i="14"/>
  <c r="OT182" i="14"/>
  <c r="OU182" i="14"/>
  <c r="OV182" i="14"/>
  <c r="OW182" i="14"/>
  <c r="OX182" i="14"/>
  <c r="KT183" i="14"/>
  <c r="KV183" i="14"/>
  <c r="KW183" i="14"/>
  <c r="LG183" i="14"/>
  <c r="LH183" i="14"/>
  <c r="LI183" i="14"/>
  <c r="LJ183" i="14"/>
  <c r="LK183" i="14"/>
  <c r="LL183" i="14"/>
  <c r="LM183" i="14"/>
  <c r="LN183" i="14"/>
  <c r="LO183" i="14"/>
  <c r="LP183" i="14"/>
  <c r="LQ183" i="14"/>
  <c r="LR183" i="14"/>
  <c r="LS183" i="14"/>
  <c r="LT183" i="14"/>
  <c r="LU183" i="14"/>
  <c r="LV183" i="14"/>
  <c r="LW183" i="14"/>
  <c r="LX183" i="14"/>
  <c r="LY183" i="14"/>
  <c r="LZ183" i="14"/>
  <c r="MA183" i="14"/>
  <c r="MB183" i="14"/>
  <c r="MC183" i="14"/>
  <c r="MD183" i="14"/>
  <c r="ME183" i="14"/>
  <c r="MF183" i="14"/>
  <c r="MG183" i="14"/>
  <c r="MH183" i="14"/>
  <c r="MI183" i="14"/>
  <c r="MJ183" i="14"/>
  <c r="MK183" i="14"/>
  <c r="ML183" i="14"/>
  <c r="MM183" i="14"/>
  <c r="MN183" i="14"/>
  <c r="MO183" i="14"/>
  <c r="MP183" i="14"/>
  <c r="MQ183" i="14"/>
  <c r="MR183" i="14"/>
  <c r="MS183" i="14"/>
  <c r="MT183" i="14"/>
  <c r="MU183" i="14"/>
  <c r="MV183" i="14"/>
  <c r="MW183" i="14"/>
  <c r="MX183" i="14"/>
  <c r="MY183" i="14"/>
  <c r="MZ183" i="14"/>
  <c r="NA183" i="14"/>
  <c r="NB183" i="14"/>
  <c r="NC183" i="14"/>
  <c r="ND183" i="14"/>
  <c r="NE183" i="14"/>
  <c r="NF183" i="14"/>
  <c r="NG183" i="14"/>
  <c r="NH183" i="14"/>
  <c r="NI183" i="14"/>
  <c r="NJ183" i="14"/>
  <c r="NK183" i="14"/>
  <c r="NL183" i="14"/>
  <c r="NM183" i="14"/>
  <c r="NN183" i="14"/>
  <c r="NO183" i="14"/>
  <c r="NP183" i="14"/>
  <c r="NQ183" i="14"/>
  <c r="NR183" i="14"/>
  <c r="NS183" i="14"/>
  <c r="NT183" i="14"/>
  <c r="NU183" i="14"/>
  <c r="NV183" i="14"/>
  <c r="NW183" i="14"/>
  <c r="NX183" i="14"/>
  <c r="NY183" i="14"/>
  <c r="NZ183" i="14"/>
  <c r="OA183" i="14"/>
  <c r="OB183" i="14"/>
  <c r="OC183" i="14"/>
  <c r="OD183" i="14"/>
  <c r="OE183" i="14"/>
  <c r="OF183" i="14"/>
  <c r="OG183" i="14"/>
  <c r="OH183" i="14"/>
  <c r="OI183" i="14"/>
  <c r="OJ183" i="14"/>
  <c r="OK183" i="14"/>
  <c r="OL183" i="14"/>
  <c r="OM183" i="14"/>
  <c r="ON183" i="14"/>
  <c r="OO183" i="14"/>
  <c r="OP183" i="14"/>
  <c r="OQ183" i="14"/>
  <c r="OR183" i="14"/>
  <c r="OS183" i="14"/>
  <c r="OT183" i="14"/>
  <c r="OU183" i="14"/>
  <c r="OV183" i="14"/>
  <c r="OW183" i="14"/>
  <c r="OX183" i="14"/>
  <c r="KT184" i="14"/>
  <c r="KV184" i="14"/>
  <c r="KW184" i="14"/>
  <c r="LG184" i="14"/>
  <c r="LH184" i="14"/>
  <c r="LI184" i="14"/>
  <c r="LJ184" i="14"/>
  <c r="LK184" i="14"/>
  <c r="LL184" i="14"/>
  <c r="LM184" i="14"/>
  <c r="LN184" i="14"/>
  <c r="LO184" i="14"/>
  <c r="LP184" i="14"/>
  <c r="LQ184" i="14"/>
  <c r="LR184" i="14"/>
  <c r="LS184" i="14"/>
  <c r="LT184" i="14"/>
  <c r="LU184" i="14"/>
  <c r="LV184" i="14"/>
  <c r="LW184" i="14"/>
  <c r="LX184" i="14"/>
  <c r="LY184" i="14"/>
  <c r="LZ184" i="14"/>
  <c r="MA184" i="14"/>
  <c r="MB184" i="14"/>
  <c r="MC184" i="14"/>
  <c r="MD184" i="14"/>
  <c r="ME184" i="14"/>
  <c r="MF184" i="14"/>
  <c r="MG184" i="14"/>
  <c r="MH184" i="14"/>
  <c r="MI184" i="14"/>
  <c r="MJ184" i="14"/>
  <c r="MK184" i="14"/>
  <c r="ML184" i="14"/>
  <c r="MM184" i="14"/>
  <c r="MN184" i="14"/>
  <c r="MO184" i="14"/>
  <c r="MP184" i="14"/>
  <c r="MQ184" i="14"/>
  <c r="MR184" i="14"/>
  <c r="MS184" i="14"/>
  <c r="MT184" i="14"/>
  <c r="MU184" i="14"/>
  <c r="MV184" i="14"/>
  <c r="MW184" i="14"/>
  <c r="MX184" i="14"/>
  <c r="MY184" i="14"/>
  <c r="MZ184" i="14"/>
  <c r="NA184" i="14"/>
  <c r="NB184" i="14"/>
  <c r="NC184" i="14"/>
  <c r="ND184" i="14"/>
  <c r="NE184" i="14"/>
  <c r="NF184" i="14"/>
  <c r="NG184" i="14"/>
  <c r="NH184" i="14"/>
  <c r="NI184" i="14"/>
  <c r="NJ184" i="14"/>
  <c r="NK184" i="14"/>
  <c r="NL184" i="14"/>
  <c r="NM184" i="14"/>
  <c r="NN184" i="14"/>
  <c r="NO184" i="14"/>
  <c r="NP184" i="14"/>
  <c r="NQ184" i="14"/>
  <c r="NR184" i="14"/>
  <c r="NS184" i="14"/>
  <c r="NT184" i="14"/>
  <c r="NU184" i="14"/>
  <c r="NV184" i="14"/>
  <c r="NW184" i="14"/>
  <c r="NX184" i="14"/>
  <c r="NY184" i="14"/>
  <c r="NZ184" i="14"/>
  <c r="OA184" i="14"/>
  <c r="OB184" i="14"/>
  <c r="OC184" i="14"/>
  <c r="OD184" i="14"/>
  <c r="OE184" i="14"/>
  <c r="OF184" i="14"/>
  <c r="OG184" i="14"/>
  <c r="OH184" i="14"/>
  <c r="OI184" i="14"/>
  <c r="OJ184" i="14"/>
  <c r="OK184" i="14"/>
  <c r="OL184" i="14"/>
  <c r="OM184" i="14"/>
  <c r="ON184" i="14"/>
  <c r="OO184" i="14"/>
  <c r="OP184" i="14"/>
  <c r="OQ184" i="14"/>
  <c r="OR184" i="14"/>
  <c r="OS184" i="14"/>
  <c r="OT184" i="14"/>
  <c r="OU184" i="14"/>
  <c r="OV184" i="14"/>
  <c r="OW184" i="14"/>
  <c r="OX184" i="14"/>
  <c r="KT185" i="14"/>
  <c r="KV185" i="14"/>
  <c r="KW185" i="14"/>
  <c r="LG185" i="14"/>
  <c r="LH185" i="14"/>
  <c r="LI185" i="14"/>
  <c r="LJ185" i="14"/>
  <c r="LK185" i="14"/>
  <c r="LL185" i="14"/>
  <c r="LM185" i="14"/>
  <c r="LN185" i="14"/>
  <c r="LO185" i="14"/>
  <c r="LP185" i="14"/>
  <c r="LQ185" i="14"/>
  <c r="LR185" i="14"/>
  <c r="LS185" i="14"/>
  <c r="LT185" i="14"/>
  <c r="LU185" i="14"/>
  <c r="LV185" i="14"/>
  <c r="LW185" i="14"/>
  <c r="LX185" i="14"/>
  <c r="LY185" i="14"/>
  <c r="LZ185" i="14"/>
  <c r="MA185" i="14"/>
  <c r="MB185" i="14"/>
  <c r="MC185" i="14"/>
  <c r="MD185" i="14"/>
  <c r="ME185" i="14"/>
  <c r="MF185" i="14"/>
  <c r="MG185" i="14"/>
  <c r="MH185" i="14"/>
  <c r="MI185" i="14"/>
  <c r="MJ185" i="14"/>
  <c r="MK185" i="14"/>
  <c r="ML185" i="14"/>
  <c r="MM185" i="14"/>
  <c r="MN185" i="14"/>
  <c r="MO185" i="14"/>
  <c r="MP185" i="14"/>
  <c r="MQ185" i="14"/>
  <c r="MR185" i="14"/>
  <c r="MS185" i="14"/>
  <c r="MT185" i="14"/>
  <c r="MU185" i="14"/>
  <c r="MV185" i="14"/>
  <c r="MW185" i="14"/>
  <c r="MX185" i="14"/>
  <c r="MY185" i="14"/>
  <c r="MZ185" i="14"/>
  <c r="NA185" i="14"/>
  <c r="NB185" i="14"/>
  <c r="NC185" i="14"/>
  <c r="ND185" i="14"/>
  <c r="NE185" i="14"/>
  <c r="NF185" i="14"/>
  <c r="NG185" i="14"/>
  <c r="NH185" i="14"/>
  <c r="NI185" i="14"/>
  <c r="NJ185" i="14"/>
  <c r="NK185" i="14"/>
  <c r="NL185" i="14"/>
  <c r="NM185" i="14"/>
  <c r="NN185" i="14"/>
  <c r="NO185" i="14"/>
  <c r="NP185" i="14"/>
  <c r="NQ185" i="14"/>
  <c r="NR185" i="14"/>
  <c r="NS185" i="14"/>
  <c r="NT185" i="14"/>
  <c r="NU185" i="14"/>
  <c r="NV185" i="14"/>
  <c r="NW185" i="14"/>
  <c r="NX185" i="14"/>
  <c r="NY185" i="14"/>
  <c r="NZ185" i="14"/>
  <c r="OA185" i="14"/>
  <c r="OB185" i="14"/>
  <c r="OC185" i="14"/>
  <c r="OD185" i="14"/>
  <c r="OE185" i="14"/>
  <c r="OF185" i="14"/>
  <c r="OG185" i="14"/>
  <c r="OH185" i="14"/>
  <c r="OI185" i="14"/>
  <c r="OJ185" i="14"/>
  <c r="OK185" i="14"/>
  <c r="OL185" i="14"/>
  <c r="OM185" i="14"/>
  <c r="ON185" i="14"/>
  <c r="OO185" i="14"/>
  <c r="OP185" i="14"/>
  <c r="OQ185" i="14"/>
  <c r="OR185" i="14"/>
  <c r="OS185" i="14"/>
  <c r="OT185" i="14"/>
  <c r="OU185" i="14"/>
  <c r="OV185" i="14"/>
  <c r="OW185" i="14"/>
  <c r="OX185" i="14"/>
  <c r="KT186" i="14"/>
  <c r="KV186" i="14"/>
  <c r="KW186" i="14"/>
  <c r="LG186" i="14"/>
  <c r="LH186" i="14"/>
  <c r="LI186" i="14"/>
  <c r="LJ186" i="14"/>
  <c r="LK186" i="14"/>
  <c r="LL186" i="14"/>
  <c r="LM186" i="14"/>
  <c r="LN186" i="14"/>
  <c r="LO186" i="14"/>
  <c r="LP186" i="14"/>
  <c r="LQ186" i="14"/>
  <c r="LR186" i="14"/>
  <c r="LS186" i="14"/>
  <c r="LT186" i="14"/>
  <c r="LU186" i="14"/>
  <c r="LV186" i="14"/>
  <c r="LW186" i="14"/>
  <c r="LX186" i="14"/>
  <c r="LY186" i="14"/>
  <c r="LZ186" i="14"/>
  <c r="MA186" i="14"/>
  <c r="MB186" i="14"/>
  <c r="MC186" i="14"/>
  <c r="MD186" i="14"/>
  <c r="ME186" i="14"/>
  <c r="MF186" i="14"/>
  <c r="MG186" i="14"/>
  <c r="MH186" i="14"/>
  <c r="MI186" i="14"/>
  <c r="MJ186" i="14"/>
  <c r="MK186" i="14"/>
  <c r="ML186" i="14"/>
  <c r="MM186" i="14"/>
  <c r="MN186" i="14"/>
  <c r="MO186" i="14"/>
  <c r="MP186" i="14"/>
  <c r="MQ186" i="14"/>
  <c r="MR186" i="14"/>
  <c r="MS186" i="14"/>
  <c r="MT186" i="14"/>
  <c r="MU186" i="14"/>
  <c r="MV186" i="14"/>
  <c r="MW186" i="14"/>
  <c r="MX186" i="14"/>
  <c r="MY186" i="14"/>
  <c r="MZ186" i="14"/>
  <c r="NA186" i="14"/>
  <c r="NB186" i="14"/>
  <c r="NC186" i="14"/>
  <c r="ND186" i="14"/>
  <c r="NE186" i="14"/>
  <c r="NF186" i="14"/>
  <c r="NG186" i="14"/>
  <c r="NH186" i="14"/>
  <c r="NI186" i="14"/>
  <c r="NJ186" i="14"/>
  <c r="NK186" i="14"/>
  <c r="NL186" i="14"/>
  <c r="NM186" i="14"/>
  <c r="NN186" i="14"/>
  <c r="NO186" i="14"/>
  <c r="NP186" i="14"/>
  <c r="NQ186" i="14"/>
  <c r="NR186" i="14"/>
  <c r="NS186" i="14"/>
  <c r="NT186" i="14"/>
  <c r="NU186" i="14"/>
  <c r="NV186" i="14"/>
  <c r="NW186" i="14"/>
  <c r="NX186" i="14"/>
  <c r="NY186" i="14"/>
  <c r="NZ186" i="14"/>
  <c r="OA186" i="14"/>
  <c r="OB186" i="14"/>
  <c r="OC186" i="14"/>
  <c r="OD186" i="14"/>
  <c r="OE186" i="14"/>
  <c r="OF186" i="14"/>
  <c r="OG186" i="14"/>
  <c r="OH186" i="14"/>
  <c r="OI186" i="14"/>
  <c r="OJ186" i="14"/>
  <c r="OK186" i="14"/>
  <c r="OL186" i="14"/>
  <c r="OM186" i="14"/>
  <c r="ON186" i="14"/>
  <c r="OO186" i="14"/>
  <c r="OP186" i="14"/>
  <c r="OQ186" i="14"/>
  <c r="OR186" i="14"/>
  <c r="OS186" i="14"/>
  <c r="OT186" i="14"/>
  <c r="OU186" i="14"/>
  <c r="OV186" i="14"/>
  <c r="OW186" i="14"/>
  <c r="OX186" i="14"/>
  <c r="KT187" i="14"/>
  <c r="KV187" i="14"/>
  <c r="KW187" i="14"/>
  <c r="LG187" i="14"/>
  <c r="LH187" i="14"/>
  <c r="LI187" i="14"/>
  <c r="LJ187" i="14"/>
  <c r="LK187" i="14"/>
  <c r="LL187" i="14"/>
  <c r="LM187" i="14"/>
  <c r="LN187" i="14"/>
  <c r="LO187" i="14"/>
  <c r="LP187" i="14"/>
  <c r="LQ187" i="14"/>
  <c r="LR187" i="14"/>
  <c r="LS187" i="14"/>
  <c r="LT187" i="14"/>
  <c r="LU187" i="14"/>
  <c r="LV187" i="14"/>
  <c r="LW187" i="14"/>
  <c r="LX187" i="14"/>
  <c r="LY187" i="14"/>
  <c r="LZ187" i="14"/>
  <c r="MA187" i="14"/>
  <c r="MB187" i="14"/>
  <c r="MC187" i="14"/>
  <c r="MD187" i="14"/>
  <c r="ME187" i="14"/>
  <c r="MF187" i="14"/>
  <c r="MG187" i="14"/>
  <c r="MH187" i="14"/>
  <c r="MI187" i="14"/>
  <c r="MJ187" i="14"/>
  <c r="MK187" i="14"/>
  <c r="ML187" i="14"/>
  <c r="MM187" i="14"/>
  <c r="MN187" i="14"/>
  <c r="MO187" i="14"/>
  <c r="MP187" i="14"/>
  <c r="MQ187" i="14"/>
  <c r="MR187" i="14"/>
  <c r="MS187" i="14"/>
  <c r="MT187" i="14"/>
  <c r="MU187" i="14"/>
  <c r="MV187" i="14"/>
  <c r="MW187" i="14"/>
  <c r="MX187" i="14"/>
  <c r="MY187" i="14"/>
  <c r="MZ187" i="14"/>
  <c r="NA187" i="14"/>
  <c r="NB187" i="14"/>
  <c r="NC187" i="14"/>
  <c r="ND187" i="14"/>
  <c r="NE187" i="14"/>
  <c r="NF187" i="14"/>
  <c r="NG187" i="14"/>
  <c r="NH187" i="14"/>
  <c r="NI187" i="14"/>
  <c r="NJ187" i="14"/>
  <c r="NK187" i="14"/>
  <c r="NL187" i="14"/>
  <c r="NM187" i="14"/>
  <c r="NN187" i="14"/>
  <c r="NO187" i="14"/>
  <c r="NP187" i="14"/>
  <c r="NQ187" i="14"/>
  <c r="NR187" i="14"/>
  <c r="NS187" i="14"/>
  <c r="NT187" i="14"/>
  <c r="NU187" i="14"/>
  <c r="NV187" i="14"/>
  <c r="NW187" i="14"/>
  <c r="NX187" i="14"/>
  <c r="NY187" i="14"/>
  <c r="NZ187" i="14"/>
  <c r="OA187" i="14"/>
  <c r="OB187" i="14"/>
  <c r="OC187" i="14"/>
  <c r="OD187" i="14"/>
  <c r="OE187" i="14"/>
  <c r="OF187" i="14"/>
  <c r="OG187" i="14"/>
  <c r="OH187" i="14"/>
  <c r="OI187" i="14"/>
  <c r="OJ187" i="14"/>
  <c r="OK187" i="14"/>
  <c r="OL187" i="14"/>
  <c r="OM187" i="14"/>
  <c r="ON187" i="14"/>
  <c r="OO187" i="14"/>
  <c r="OP187" i="14"/>
  <c r="OQ187" i="14"/>
  <c r="OR187" i="14"/>
  <c r="OS187" i="14"/>
  <c r="OT187" i="14"/>
  <c r="OU187" i="14"/>
  <c r="OV187" i="14"/>
  <c r="OW187" i="14"/>
  <c r="OX187" i="14"/>
  <c r="KT188" i="14"/>
  <c r="KV188" i="14"/>
  <c r="KW188" i="14"/>
  <c r="LG188" i="14"/>
  <c r="LH188" i="14"/>
  <c r="LI188" i="14"/>
  <c r="LJ188" i="14"/>
  <c r="LK188" i="14"/>
  <c r="LL188" i="14"/>
  <c r="LM188" i="14"/>
  <c r="LN188" i="14"/>
  <c r="LO188" i="14"/>
  <c r="LP188" i="14"/>
  <c r="LQ188" i="14"/>
  <c r="LR188" i="14"/>
  <c r="LS188" i="14"/>
  <c r="LT188" i="14"/>
  <c r="LU188" i="14"/>
  <c r="LV188" i="14"/>
  <c r="LW188" i="14"/>
  <c r="LX188" i="14"/>
  <c r="LY188" i="14"/>
  <c r="LZ188" i="14"/>
  <c r="MA188" i="14"/>
  <c r="MB188" i="14"/>
  <c r="MC188" i="14"/>
  <c r="MD188" i="14"/>
  <c r="ME188" i="14"/>
  <c r="MF188" i="14"/>
  <c r="MG188" i="14"/>
  <c r="MH188" i="14"/>
  <c r="MI188" i="14"/>
  <c r="MJ188" i="14"/>
  <c r="MK188" i="14"/>
  <c r="ML188" i="14"/>
  <c r="MM188" i="14"/>
  <c r="MN188" i="14"/>
  <c r="MO188" i="14"/>
  <c r="MP188" i="14"/>
  <c r="MQ188" i="14"/>
  <c r="MR188" i="14"/>
  <c r="MS188" i="14"/>
  <c r="MT188" i="14"/>
  <c r="MU188" i="14"/>
  <c r="MV188" i="14"/>
  <c r="MW188" i="14"/>
  <c r="MX188" i="14"/>
  <c r="MY188" i="14"/>
  <c r="MZ188" i="14"/>
  <c r="NA188" i="14"/>
  <c r="NB188" i="14"/>
  <c r="NC188" i="14"/>
  <c r="ND188" i="14"/>
  <c r="NE188" i="14"/>
  <c r="NF188" i="14"/>
  <c r="NG188" i="14"/>
  <c r="NH188" i="14"/>
  <c r="NI188" i="14"/>
  <c r="NJ188" i="14"/>
  <c r="NK188" i="14"/>
  <c r="NL188" i="14"/>
  <c r="NM188" i="14"/>
  <c r="NN188" i="14"/>
  <c r="NO188" i="14"/>
  <c r="NP188" i="14"/>
  <c r="NQ188" i="14"/>
  <c r="NR188" i="14"/>
  <c r="NS188" i="14"/>
  <c r="NT188" i="14"/>
  <c r="NU188" i="14"/>
  <c r="NV188" i="14"/>
  <c r="NW188" i="14"/>
  <c r="NX188" i="14"/>
  <c r="NY188" i="14"/>
  <c r="NZ188" i="14"/>
  <c r="OA188" i="14"/>
  <c r="OB188" i="14"/>
  <c r="OC188" i="14"/>
  <c r="OD188" i="14"/>
  <c r="OE188" i="14"/>
  <c r="OF188" i="14"/>
  <c r="OG188" i="14"/>
  <c r="OH188" i="14"/>
  <c r="OI188" i="14"/>
  <c r="OJ188" i="14"/>
  <c r="OK188" i="14"/>
  <c r="OL188" i="14"/>
  <c r="OM188" i="14"/>
  <c r="ON188" i="14"/>
  <c r="OO188" i="14"/>
  <c r="OP188" i="14"/>
  <c r="OQ188" i="14"/>
  <c r="OR188" i="14"/>
  <c r="OS188" i="14"/>
  <c r="OT188" i="14"/>
  <c r="OU188" i="14"/>
  <c r="OV188" i="14"/>
  <c r="OW188" i="14"/>
  <c r="OX188" i="14"/>
  <c r="KT189" i="14"/>
  <c r="KV189" i="14"/>
  <c r="KW189" i="14"/>
  <c r="LG189" i="14"/>
  <c r="LH189" i="14"/>
  <c r="LI189" i="14"/>
  <c r="LJ189" i="14"/>
  <c r="LK189" i="14"/>
  <c r="LL189" i="14"/>
  <c r="LM189" i="14"/>
  <c r="LN189" i="14"/>
  <c r="LO189" i="14"/>
  <c r="LP189" i="14"/>
  <c r="LQ189" i="14"/>
  <c r="LR189" i="14"/>
  <c r="LS189" i="14"/>
  <c r="LT189" i="14"/>
  <c r="LU189" i="14"/>
  <c r="LV189" i="14"/>
  <c r="LW189" i="14"/>
  <c r="LX189" i="14"/>
  <c r="LY189" i="14"/>
  <c r="LZ189" i="14"/>
  <c r="MA189" i="14"/>
  <c r="MB189" i="14"/>
  <c r="MC189" i="14"/>
  <c r="MD189" i="14"/>
  <c r="ME189" i="14"/>
  <c r="MF189" i="14"/>
  <c r="MG189" i="14"/>
  <c r="MH189" i="14"/>
  <c r="MI189" i="14"/>
  <c r="MJ189" i="14"/>
  <c r="MK189" i="14"/>
  <c r="ML189" i="14"/>
  <c r="MM189" i="14"/>
  <c r="MN189" i="14"/>
  <c r="MO189" i="14"/>
  <c r="MP189" i="14"/>
  <c r="MQ189" i="14"/>
  <c r="MR189" i="14"/>
  <c r="MS189" i="14"/>
  <c r="MT189" i="14"/>
  <c r="MU189" i="14"/>
  <c r="MV189" i="14"/>
  <c r="MW189" i="14"/>
  <c r="MX189" i="14"/>
  <c r="MY189" i="14"/>
  <c r="MZ189" i="14"/>
  <c r="NA189" i="14"/>
  <c r="NB189" i="14"/>
  <c r="NC189" i="14"/>
  <c r="ND189" i="14"/>
  <c r="NE189" i="14"/>
  <c r="NF189" i="14"/>
  <c r="NG189" i="14"/>
  <c r="NH189" i="14"/>
  <c r="NI189" i="14"/>
  <c r="NJ189" i="14"/>
  <c r="NK189" i="14"/>
  <c r="NL189" i="14"/>
  <c r="NM189" i="14"/>
  <c r="NN189" i="14"/>
  <c r="NO189" i="14"/>
  <c r="NP189" i="14"/>
  <c r="NQ189" i="14"/>
  <c r="NR189" i="14"/>
  <c r="NS189" i="14"/>
  <c r="NT189" i="14"/>
  <c r="NU189" i="14"/>
  <c r="NV189" i="14"/>
  <c r="NW189" i="14"/>
  <c r="NX189" i="14"/>
  <c r="NY189" i="14"/>
  <c r="NZ189" i="14"/>
  <c r="OA189" i="14"/>
  <c r="OB189" i="14"/>
  <c r="OC189" i="14"/>
  <c r="OD189" i="14"/>
  <c r="OE189" i="14"/>
  <c r="OF189" i="14"/>
  <c r="OG189" i="14"/>
  <c r="OH189" i="14"/>
  <c r="OI189" i="14"/>
  <c r="OJ189" i="14"/>
  <c r="OK189" i="14"/>
  <c r="OL189" i="14"/>
  <c r="OM189" i="14"/>
  <c r="ON189" i="14"/>
  <c r="OO189" i="14"/>
  <c r="OP189" i="14"/>
  <c r="OQ189" i="14"/>
  <c r="OR189" i="14"/>
  <c r="OS189" i="14"/>
  <c r="OT189" i="14"/>
  <c r="OU189" i="14"/>
  <c r="OV189" i="14"/>
  <c r="OW189" i="14"/>
  <c r="OX189" i="14"/>
  <c r="KT190" i="14"/>
  <c r="KV190" i="14"/>
  <c r="KW190" i="14"/>
  <c r="LG190" i="14"/>
  <c r="LH190" i="14"/>
  <c r="LI190" i="14"/>
  <c r="LJ190" i="14"/>
  <c r="LK190" i="14"/>
  <c r="LL190" i="14"/>
  <c r="LM190" i="14"/>
  <c r="LN190" i="14"/>
  <c r="LO190" i="14"/>
  <c r="LP190" i="14"/>
  <c r="LQ190" i="14"/>
  <c r="LR190" i="14"/>
  <c r="LS190" i="14"/>
  <c r="LT190" i="14"/>
  <c r="LU190" i="14"/>
  <c r="LV190" i="14"/>
  <c r="LW190" i="14"/>
  <c r="LX190" i="14"/>
  <c r="LY190" i="14"/>
  <c r="LZ190" i="14"/>
  <c r="MA190" i="14"/>
  <c r="MB190" i="14"/>
  <c r="MC190" i="14"/>
  <c r="MD190" i="14"/>
  <c r="ME190" i="14"/>
  <c r="MF190" i="14"/>
  <c r="MG190" i="14"/>
  <c r="MH190" i="14"/>
  <c r="MI190" i="14"/>
  <c r="MJ190" i="14"/>
  <c r="MK190" i="14"/>
  <c r="ML190" i="14"/>
  <c r="MM190" i="14"/>
  <c r="MN190" i="14"/>
  <c r="MO190" i="14"/>
  <c r="MP190" i="14"/>
  <c r="MQ190" i="14"/>
  <c r="MR190" i="14"/>
  <c r="MS190" i="14"/>
  <c r="MT190" i="14"/>
  <c r="MU190" i="14"/>
  <c r="MV190" i="14"/>
  <c r="MW190" i="14"/>
  <c r="MX190" i="14"/>
  <c r="MY190" i="14"/>
  <c r="MZ190" i="14"/>
  <c r="NA190" i="14"/>
  <c r="NB190" i="14"/>
  <c r="NC190" i="14"/>
  <c r="ND190" i="14"/>
  <c r="NE190" i="14"/>
  <c r="NF190" i="14"/>
  <c r="NG190" i="14"/>
  <c r="NH190" i="14"/>
  <c r="NI190" i="14"/>
  <c r="NJ190" i="14"/>
  <c r="NK190" i="14"/>
  <c r="NL190" i="14"/>
  <c r="NM190" i="14"/>
  <c r="NN190" i="14"/>
  <c r="NO190" i="14"/>
  <c r="NP190" i="14"/>
  <c r="NQ190" i="14"/>
  <c r="NR190" i="14"/>
  <c r="NS190" i="14"/>
  <c r="NT190" i="14"/>
  <c r="NU190" i="14"/>
  <c r="NV190" i="14"/>
  <c r="NW190" i="14"/>
  <c r="NX190" i="14"/>
  <c r="NY190" i="14"/>
  <c r="NZ190" i="14"/>
  <c r="OA190" i="14"/>
  <c r="OB190" i="14"/>
  <c r="OC190" i="14"/>
  <c r="OD190" i="14"/>
  <c r="OE190" i="14"/>
  <c r="OF190" i="14"/>
  <c r="OG190" i="14"/>
  <c r="OH190" i="14"/>
  <c r="OI190" i="14"/>
  <c r="OJ190" i="14"/>
  <c r="OK190" i="14"/>
  <c r="OL190" i="14"/>
  <c r="OM190" i="14"/>
  <c r="ON190" i="14"/>
  <c r="OO190" i="14"/>
  <c r="OP190" i="14"/>
  <c r="OQ190" i="14"/>
  <c r="OR190" i="14"/>
  <c r="OS190" i="14"/>
  <c r="OT190" i="14"/>
  <c r="OU190" i="14"/>
  <c r="OV190" i="14"/>
  <c r="OW190" i="14"/>
  <c r="OX190" i="14"/>
  <c r="KT191" i="14"/>
  <c r="KV191" i="14"/>
  <c r="KW191" i="14"/>
  <c r="LG191" i="14"/>
  <c r="LH191" i="14"/>
  <c r="LI191" i="14"/>
  <c r="LJ191" i="14"/>
  <c r="LK191" i="14"/>
  <c r="LL191" i="14"/>
  <c r="LM191" i="14"/>
  <c r="LN191" i="14"/>
  <c r="LO191" i="14"/>
  <c r="LP191" i="14"/>
  <c r="LQ191" i="14"/>
  <c r="LR191" i="14"/>
  <c r="LS191" i="14"/>
  <c r="LT191" i="14"/>
  <c r="LU191" i="14"/>
  <c r="LV191" i="14"/>
  <c r="LW191" i="14"/>
  <c r="LX191" i="14"/>
  <c r="LY191" i="14"/>
  <c r="LZ191" i="14"/>
  <c r="MA191" i="14"/>
  <c r="MB191" i="14"/>
  <c r="MC191" i="14"/>
  <c r="MD191" i="14"/>
  <c r="ME191" i="14"/>
  <c r="MF191" i="14"/>
  <c r="MG191" i="14"/>
  <c r="MH191" i="14"/>
  <c r="MI191" i="14"/>
  <c r="MJ191" i="14"/>
  <c r="MK191" i="14"/>
  <c r="ML191" i="14"/>
  <c r="MM191" i="14"/>
  <c r="MN191" i="14"/>
  <c r="MO191" i="14"/>
  <c r="MP191" i="14"/>
  <c r="MQ191" i="14"/>
  <c r="MR191" i="14"/>
  <c r="MS191" i="14"/>
  <c r="MT191" i="14"/>
  <c r="MU191" i="14"/>
  <c r="MV191" i="14"/>
  <c r="MW191" i="14"/>
  <c r="MX191" i="14"/>
  <c r="MY191" i="14"/>
  <c r="MZ191" i="14"/>
  <c r="NA191" i="14"/>
  <c r="NB191" i="14"/>
  <c r="NC191" i="14"/>
  <c r="ND191" i="14"/>
  <c r="NE191" i="14"/>
  <c r="NF191" i="14"/>
  <c r="NG191" i="14"/>
  <c r="NH191" i="14"/>
  <c r="NI191" i="14"/>
  <c r="NJ191" i="14"/>
  <c r="NK191" i="14"/>
  <c r="NL191" i="14"/>
  <c r="NM191" i="14"/>
  <c r="NN191" i="14"/>
  <c r="NO191" i="14"/>
  <c r="NP191" i="14"/>
  <c r="NQ191" i="14"/>
  <c r="NR191" i="14"/>
  <c r="NS191" i="14"/>
  <c r="NT191" i="14"/>
  <c r="NU191" i="14"/>
  <c r="NV191" i="14"/>
  <c r="NW191" i="14"/>
  <c r="NX191" i="14"/>
  <c r="NY191" i="14"/>
  <c r="NZ191" i="14"/>
  <c r="OA191" i="14"/>
  <c r="OB191" i="14"/>
  <c r="OC191" i="14"/>
  <c r="OD191" i="14"/>
  <c r="OE191" i="14"/>
  <c r="OF191" i="14"/>
  <c r="OG191" i="14"/>
  <c r="OH191" i="14"/>
  <c r="OI191" i="14"/>
  <c r="OJ191" i="14"/>
  <c r="OK191" i="14"/>
  <c r="OL191" i="14"/>
  <c r="OM191" i="14"/>
  <c r="ON191" i="14"/>
  <c r="OO191" i="14"/>
  <c r="OP191" i="14"/>
  <c r="OQ191" i="14"/>
  <c r="OR191" i="14"/>
  <c r="OS191" i="14"/>
  <c r="OT191" i="14"/>
  <c r="OU191" i="14"/>
  <c r="OV191" i="14"/>
  <c r="OW191" i="14"/>
  <c r="OX191" i="14"/>
  <c r="KT192" i="14"/>
  <c r="KV192" i="14"/>
  <c r="KW192" i="14"/>
  <c r="LG192" i="14"/>
  <c r="LH192" i="14"/>
  <c r="LI192" i="14"/>
  <c r="LJ192" i="14"/>
  <c r="LK192" i="14"/>
  <c r="LL192" i="14"/>
  <c r="LM192" i="14"/>
  <c r="LN192" i="14"/>
  <c r="LO192" i="14"/>
  <c r="LP192" i="14"/>
  <c r="LQ192" i="14"/>
  <c r="LR192" i="14"/>
  <c r="LS192" i="14"/>
  <c r="LT192" i="14"/>
  <c r="LU192" i="14"/>
  <c r="LV192" i="14"/>
  <c r="LW192" i="14"/>
  <c r="LX192" i="14"/>
  <c r="LY192" i="14"/>
  <c r="LZ192" i="14"/>
  <c r="MA192" i="14"/>
  <c r="MB192" i="14"/>
  <c r="MC192" i="14"/>
  <c r="MD192" i="14"/>
  <c r="ME192" i="14"/>
  <c r="MF192" i="14"/>
  <c r="MG192" i="14"/>
  <c r="MH192" i="14"/>
  <c r="MI192" i="14"/>
  <c r="MJ192" i="14"/>
  <c r="MK192" i="14"/>
  <c r="ML192" i="14"/>
  <c r="MM192" i="14"/>
  <c r="MN192" i="14"/>
  <c r="MO192" i="14"/>
  <c r="MP192" i="14"/>
  <c r="MQ192" i="14"/>
  <c r="MR192" i="14"/>
  <c r="MS192" i="14"/>
  <c r="MT192" i="14"/>
  <c r="MU192" i="14"/>
  <c r="MV192" i="14"/>
  <c r="MW192" i="14"/>
  <c r="MX192" i="14"/>
  <c r="MY192" i="14"/>
  <c r="MZ192" i="14"/>
  <c r="NA192" i="14"/>
  <c r="NB192" i="14"/>
  <c r="NC192" i="14"/>
  <c r="ND192" i="14"/>
  <c r="NE192" i="14"/>
  <c r="NF192" i="14"/>
  <c r="NG192" i="14"/>
  <c r="NH192" i="14"/>
  <c r="NI192" i="14"/>
  <c r="NJ192" i="14"/>
  <c r="NK192" i="14"/>
  <c r="NL192" i="14"/>
  <c r="NM192" i="14"/>
  <c r="NN192" i="14"/>
  <c r="NO192" i="14"/>
  <c r="NP192" i="14"/>
  <c r="NQ192" i="14"/>
  <c r="NR192" i="14"/>
  <c r="NS192" i="14"/>
  <c r="NT192" i="14"/>
  <c r="NU192" i="14"/>
  <c r="NV192" i="14"/>
  <c r="NW192" i="14"/>
  <c r="NX192" i="14"/>
  <c r="NY192" i="14"/>
  <c r="NZ192" i="14"/>
  <c r="OA192" i="14"/>
  <c r="OB192" i="14"/>
  <c r="OC192" i="14"/>
  <c r="OD192" i="14"/>
  <c r="OE192" i="14"/>
  <c r="OF192" i="14"/>
  <c r="OG192" i="14"/>
  <c r="OH192" i="14"/>
  <c r="OI192" i="14"/>
  <c r="OJ192" i="14"/>
  <c r="OK192" i="14"/>
  <c r="OL192" i="14"/>
  <c r="OM192" i="14"/>
  <c r="ON192" i="14"/>
  <c r="OO192" i="14"/>
  <c r="OP192" i="14"/>
  <c r="OQ192" i="14"/>
  <c r="OR192" i="14"/>
  <c r="OS192" i="14"/>
  <c r="OT192" i="14"/>
  <c r="OU192" i="14"/>
  <c r="OV192" i="14"/>
  <c r="OW192" i="14"/>
  <c r="OX192" i="14"/>
  <c r="KT193" i="14"/>
  <c r="KV193" i="14"/>
  <c r="KW193" i="14"/>
  <c r="LG193" i="14"/>
  <c r="LH193" i="14"/>
  <c r="LI193" i="14"/>
  <c r="LJ193" i="14"/>
  <c r="LK193" i="14"/>
  <c r="LL193" i="14"/>
  <c r="LM193" i="14"/>
  <c r="LN193" i="14"/>
  <c r="LO193" i="14"/>
  <c r="LP193" i="14"/>
  <c r="LQ193" i="14"/>
  <c r="LR193" i="14"/>
  <c r="LS193" i="14"/>
  <c r="LT193" i="14"/>
  <c r="LU193" i="14"/>
  <c r="LV193" i="14"/>
  <c r="LW193" i="14"/>
  <c r="LX193" i="14"/>
  <c r="LY193" i="14"/>
  <c r="LZ193" i="14"/>
  <c r="MA193" i="14"/>
  <c r="MB193" i="14"/>
  <c r="MC193" i="14"/>
  <c r="MD193" i="14"/>
  <c r="ME193" i="14"/>
  <c r="MF193" i="14"/>
  <c r="MG193" i="14"/>
  <c r="MH193" i="14"/>
  <c r="MI193" i="14"/>
  <c r="MJ193" i="14"/>
  <c r="MK193" i="14"/>
  <c r="ML193" i="14"/>
  <c r="MM193" i="14"/>
  <c r="MN193" i="14"/>
  <c r="MO193" i="14"/>
  <c r="MP193" i="14"/>
  <c r="MQ193" i="14"/>
  <c r="MR193" i="14"/>
  <c r="MS193" i="14"/>
  <c r="MT193" i="14"/>
  <c r="MU193" i="14"/>
  <c r="MV193" i="14"/>
  <c r="MW193" i="14"/>
  <c r="MX193" i="14"/>
  <c r="MY193" i="14"/>
  <c r="MZ193" i="14"/>
  <c r="NA193" i="14"/>
  <c r="NB193" i="14"/>
  <c r="NC193" i="14"/>
  <c r="ND193" i="14"/>
  <c r="NE193" i="14"/>
  <c r="NF193" i="14"/>
  <c r="NG193" i="14"/>
  <c r="NH193" i="14"/>
  <c r="NI193" i="14"/>
  <c r="NJ193" i="14"/>
  <c r="NK193" i="14"/>
  <c r="NL193" i="14"/>
  <c r="NM193" i="14"/>
  <c r="NN193" i="14"/>
  <c r="NO193" i="14"/>
  <c r="NP193" i="14"/>
  <c r="NQ193" i="14"/>
  <c r="NR193" i="14"/>
  <c r="NS193" i="14"/>
  <c r="NT193" i="14"/>
  <c r="NU193" i="14"/>
  <c r="NV193" i="14"/>
  <c r="NW193" i="14"/>
  <c r="NX193" i="14"/>
  <c r="NY193" i="14"/>
  <c r="NZ193" i="14"/>
  <c r="OA193" i="14"/>
  <c r="OB193" i="14"/>
  <c r="OC193" i="14"/>
  <c r="OD193" i="14"/>
  <c r="OE193" i="14"/>
  <c r="OF193" i="14"/>
  <c r="OG193" i="14"/>
  <c r="OH193" i="14"/>
  <c r="OI193" i="14"/>
  <c r="OJ193" i="14"/>
  <c r="OK193" i="14"/>
  <c r="OL193" i="14"/>
  <c r="OM193" i="14"/>
  <c r="ON193" i="14"/>
  <c r="OO193" i="14"/>
  <c r="OP193" i="14"/>
  <c r="OQ193" i="14"/>
  <c r="OR193" i="14"/>
  <c r="OS193" i="14"/>
  <c r="OT193" i="14"/>
  <c r="OU193" i="14"/>
  <c r="OV193" i="14"/>
  <c r="OW193" i="14"/>
  <c r="OX193" i="14"/>
  <c r="KT194" i="14"/>
  <c r="KV194" i="14"/>
  <c r="KW194" i="14"/>
  <c r="LG194" i="14"/>
  <c r="LH194" i="14"/>
  <c r="LI194" i="14"/>
  <c r="LJ194" i="14"/>
  <c r="LK194" i="14"/>
  <c r="LL194" i="14"/>
  <c r="LM194" i="14"/>
  <c r="LN194" i="14"/>
  <c r="LO194" i="14"/>
  <c r="LP194" i="14"/>
  <c r="LQ194" i="14"/>
  <c r="LR194" i="14"/>
  <c r="LS194" i="14"/>
  <c r="LT194" i="14"/>
  <c r="LU194" i="14"/>
  <c r="LV194" i="14"/>
  <c r="LW194" i="14"/>
  <c r="LX194" i="14"/>
  <c r="LY194" i="14"/>
  <c r="LZ194" i="14"/>
  <c r="MA194" i="14"/>
  <c r="MB194" i="14"/>
  <c r="MC194" i="14"/>
  <c r="MD194" i="14"/>
  <c r="ME194" i="14"/>
  <c r="MF194" i="14"/>
  <c r="MG194" i="14"/>
  <c r="MH194" i="14"/>
  <c r="MI194" i="14"/>
  <c r="MJ194" i="14"/>
  <c r="MK194" i="14"/>
  <c r="ML194" i="14"/>
  <c r="MM194" i="14"/>
  <c r="MN194" i="14"/>
  <c r="MO194" i="14"/>
  <c r="MP194" i="14"/>
  <c r="MQ194" i="14"/>
  <c r="MR194" i="14"/>
  <c r="MS194" i="14"/>
  <c r="MT194" i="14"/>
  <c r="MU194" i="14"/>
  <c r="MV194" i="14"/>
  <c r="MW194" i="14"/>
  <c r="MX194" i="14"/>
  <c r="MY194" i="14"/>
  <c r="MZ194" i="14"/>
  <c r="NA194" i="14"/>
  <c r="NB194" i="14"/>
  <c r="NC194" i="14"/>
  <c r="ND194" i="14"/>
  <c r="NE194" i="14"/>
  <c r="NF194" i="14"/>
  <c r="NG194" i="14"/>
  <c r="NH194" i="14"/>
  <c r="NI194" i="14"/>
  <c r="NJ194" i="14"/>
  <c r="NK194" i="14"/>
  <c r="NL194" i="14"/>
  <c r="NM194" i="14"/>
  <c r="NN194" i="14"/>
  <c r="NO194" i="14"/>
  <c r="NP194" i="14"/>
  <c r="NQ194" i="14"/>
  <c r="NR194" i="14"/>
  <c r="NS194" i="14"/>
  <c r="NT194" i="14"/>
  <c r="NU194" i="14"/>
  <c r="NV194" i="14"/>
  <c r="NW194" i="14"/>
  <c r="NX194" i="14"/>
  <c r="NY194" i="14"/>
  <c r="NZ194" i="14"/>
  <c r="OA194" i="14"/>
  <c r="OB194" i="14"/>
  <c r="OC194" i="14"/>
  <c r="OD194" i="14"/>
  <c r="OE194" i="14"/>
  <c r="OF194" i="14"/>
  <c r="OG194" i="14"/>
  <c r="OH194" i="14"/>
  <c r="OI194" i="14"/>
  <c r="OJ194" i="14"/>
  <c r="OK194" i="14"/>
  <c r="OL194" i="14"/>
  <c r="OM194" i="14"/>
  <c r="ON194" i="14"/>
  <c r="OO194" i="14"/>
  <c r="OP194" i="14"/>
  <c r="OQ194" i="14"/>
  <c r="OR194" i="14"/>
  <c r="OS194" i="14"/>
  <c r="OT194" i="14"/>
  <c r="OU194" i="14"/>
  <c r="OV194" i="14"/>
  <c r="OW194" i="14"/>
  <c r="OX194" i="14"/>
  <c r="KT195" i="14"/>
  <c r="KV195" i="14"/>
  <c r="KW195" i="14"/>
  <c r="LG195" i="14"/>
  <c r="LH195" i="14"/>
  <c r="LI195" i="14"/>
  <c r="LJ195" i="14"/>
  <c r="LK195" i="14"/>
  <c r="LL195" i="14"/>
  <c r="LM195" i="14"/>
  <c r="LN195" i="14"/>
  <c r="LO195" i="14"/>
  <c r="LP195" i="14"/>
  <c r="LQ195" i="14"/>
  <c r="LR195" i="14"/>
  <c r="LS195" i="14"/>
  <c r="LT195" i="14"/>
  <c r="LU195" i="14"/>
  <c r="LV195" i="14"/>
  <c r="LW195" i="14"/>
  <c r="LX195" i="14"/>
  <c r="LY195" i="14"/>
  <c r="LZ195" i="14"/>
  <c r="MA195" i="14"/>
  <c r="MB195" i="14"/>
  <c r="MC195" i="14"/>
  <c r="MD195" i="14"/>
  <c r="ME195" i="14"/>
  <c r="MF195" i="14"/>
  <c r="MG195" i="14"/>
  <c r="MH195" i="14"/>
  <c r="MI195" i="14"/>
  <c r="MJ195" i="14"/>
  <c r="MK195" i="14"/>
  <c r="ML195" i="14"/>
  <c r="MM195" i="14"/>
  <c r="MN195" i="14"/>
  <c r="MO195" i="14"/>
  <c r="MP195" i="14"/>
  <c r="MQ195" i="14"/>
  <c r="MR195" i="14"/>
  <c r="MS195" i="14"/>
  <c r="MT195" i="14"/>
  <c r="MU195" i="14"/>
  <c r="MV195" i="14"/>
  <c r="MW195" i="14"/>
  <c r="MX195" i="14"/>
  <c r="MY195" i="14"/>
  <c r="MZ195" i="14"/>
  <c r="NA195" i="14"/>
  <c r="NB195" i="14"/>
  <c r="NC195" i="14"/>
  <c r="ND195" i="14"/>
  <c r="NE195" i="14"/>
  <c r="NF195" i="14"/>
  <c r="NG195" i="14"/>
  <c r="NH195" i="14"/>
  <c r="NI195" i="14"/>
  <c r="NJ195" i="14"/>
  <c r="NK195" i="14"/>
  <c r="NL195" i="14"/>
  <c r="NM195" i="14"/>
  <c r="NN195" i="14"/>
  <c r="NO195" i="14"/>
  <c r="NP195" i="14"/>
  <c r="NQ195" i="14"/>
  <c r="NR195" i="14"/>
  <c r="NS195" i="14"/>
  <c r="NT195" i="14"/>
  <c r="NU195" i="14"/>
  <c r="NV195" i="14"/>
  <c r="NW195" i="14"/>
  <c r="NX195" i="14"/>
  <c r="NY195" i="14"/>
  <c r="NZ195" i="14"/>
  <c r="OA195" i="14"/>
  <c r="OB195" i="14"/>
  <c r="OC195" i="14"/>
  <c r="OD195" i="14"/>
  <c r="OE195" i="14"/>
  <c r="OF195" i="14"/>
  <c r="OG195" i="14"/>
  <c r="OH195" i="14"/>
  <c r="OI195" i="14"/>
  <c r="OJ195" i="14"/>
  <c r="OK195" i="14"/>
  <c r="OL195" i="14"/>
  <c r="OM195" i="14"/>
  <c r="ON195" i="14"/>
  <c r="OO195" i="14"/>
  <c r="OP195" i="14"/>
  <c r="OQ195" i="14"/>
  <c r="OR195" i="14"/>
  <c r="OS195" i="14"/>
  <c r="OT195" i="14"/>
  <c r="OU195" i="14"/>
  <c r="OV195" i="14"/>
  <c r="OW195" i="14"/>
  <c r="OX195" i="14"/>
  <c r="KT196" i="14"/>
  <c r="KV196" i="14"/>
  <c r="KW196" i="14"/>
  <c r="LG196" i="14"/>
  <c r="LH196" i="14"/>
  <c r="LI196" i="14"/>
  <c r="LJ196" i="14"/>
  <c r="LK196" i="14"/>
  <c r="LL196" i="14"/>
  <c r="LM196" i="14"/>
  <c r="LN196" i="14"/>
  <c r="LO196" i="14"/>
  <c r="LP196" i="14"/>
  <c r="LQ196" i="14"/>
  <c r="LR196" i="14"/>
  <c r="LS196" i="14"/>
  <c r="LT196" i="14"/>
  <c r="LU196" i="14"/>
  <c r="LV196" i="14"/>
  <c r="LW196" i="14"/>
  <c r="LX196" i="14"/>
  <c r="LY196" i="14"/>
  <c r="LZ196" i="14"/>
  <c r="MA196" i="14"/>
  <c r="MB196" i="14"/>
  <c r="MC196" i="14"/>
  <c r="MD196" i="14"/>
  <c r="ME196" i="14"/>
  <c r="MF196" i="14"/>
  <c r="MG196" i="14"/>
  <c r="MH196" i="14"/>
  <c r="MI196" i="14"/>
  <c r="MJ196" i="14"/>
  <c r="MK196" i="14"/>
  <c r="ML196" i="14"/>
  <c r="MM196" i="14"/>
  <c r="MN196" i="14"/>
  <c r="MO196" i="14"/>
  <c r="MP196" i="14"/>
  <c r="MQ196" i="14"/>
  <c r="MR196" i="14"/>
  <c r="MS196" i="14"/>
  <c r="MT196" i="14"/>
  <c r="MU196" i="14"/>
  <c r="MV196" i="14"/>
  <c r="MW196" i="14"/>
  <c r="MX196" i="14"/>
  <c r="MY196" i="14"/>
  <c r="MZ196" i="14"/>
  <c r="NA196" i="14"/>
  <c r="NB196" i="14"/>
  <c r="NC196" i="14"/>
  <c r="ND196" i="14"/>
  <c r="NE196" i="14"/>
  <c r="NF196" i="14"/>
  <c r="NG196" i="14"/>
  <c r="NH196" i="14"/>
  <c r="NI196" i="14"/>
  <c r="NJ196" i="14"/>
  <c r="NK196" i="14"/>
  <c r="NL196" i="14"/>
  <c r="NM196" i="14"/>
  <c r="NN196" i="14"/>
  <c r="NO196" i="14"/>
  <c r="NP196" i="14"/>
  <c r="NQ196" i="14"/>
  <c r="NR196" i="14"/>
  <c r="NS196" i="14"/>
  <c r="NT196" i="14"/>
  <c r="NU196" i="14"/>
  <c r="NV196" i="14"/>
  <c r="NW196" i="14"/>
  <c r="NX196" i="14"/>
  <c r="NY196" i="14"/>
  <c r="NZ196" i="14"/>
  <c r="OA196" i="14"/>
  <c r="OB196" i="14"/>
  <c r="OC196" i="14"/>
  <c r="OD196" i="14"/>
  <c r="OE196" i="14"/>
  <c r="OF196" i="14"/>
  <c r="OG196" i="14"/>
  <c r="OH196" i="14"/>
  <c r="OI196" i="14"/>
  <c r="OJ196" i="14"/>
  <c r="OK196" i="14"/>
  <c r="OL196" i="14"/>
  <c r="OM196" i="14"/>
  <c r="ON196" i="14"/>
  <c r="OO196" i="14"/>
  <c r="OP196" i="14"/>
  <c r="OQ196" i="14"/>
  <c r="OR196" i="14"/>
  <c r="OS196" i="14"/>
  <c r="OT196" i="14"/>
  <c r="OU196" i="14"/>
  <c r="OV196" i="14"/>
  <c r="OW196" i="14"/>
  <c r="OX196" i="14"/>
  <c r="KT197" i="14"/>
  <c r="KV197" i="14"/>
  <c r="KW197" i="14"/>
  <c r="LG197" i="14"/>
  <c r="LH197" i="14"/>
  <c r="LI197" i="14"/>
  <c r="LJ197" i="14"/>
  <c r="LK197" i="14"/>
  <c r="LL197" i="14"/>
  <c r="LM197" i="14"/>
  <c r="LN197" i="14"/>
  <c r="LO197" i="14"/>
  <c r="LP197" i="14"/>
  <c r="LQ197" i="14"/>
  <c r="LR197" i="14"/>
  <c r="LS197" i="14"/>
  <c r="LT197" i="14"/>
  <c r="LU197" i="14"/>
  <c r="LV197" i="14"/>
  <c r="LW197" i="14"/>
  <c r="LX197" i="14"/>
  <c r="LY197" i="14"/>
  <c r="LZ197" i="14"/>
  <c r="MA197" i="14"/>
  <c r="MB197" i="14"/>
  <c r="MC197" i="14"/>
  <c r="MD197" i="14"/>
  <c r="ME197" i="14"/>
  <c r="MF197" i="14"/>
  <c r="MG197" i="14"/>
  <c r="MH197" i="14"/>
  <c r="MI197" i="14"/>
  <c r="MJ197" i="14"/>
  <c r="MK197" i="14"/>
  <c r="ML197" i="14"/>
  <c r="MM197" i="14"/>
  <c r="MN197" i="14"/>
  <c r="MO197" i="14"/>
  <c r="MP197" i="14"/>
  <c r="MQ197" i="14"/>
  <c r="MR197" i="14"/>
  <c r="MS197" i="14"/>
  <c r="MT197" i="14"/>
  <c r="MU197" i="14"/>
  <c r="MV197" i="14"/>
  <c r="MW197" i="14"/>
  <c r="MX197" i="14"/>
  <c r="MY197" i="14"/>
  <c r="MZ197" i="14"/>
  <c r="NA197" i="14"/>
  <c r="NB197" i="14"/>
  <c r="NC197" i="14"/>
  <c r="ND197" i="14"/>
  <c r="NE197" i="14"/>
  <c r="NF197" i="14"/>
  <c r="NG197" i="14"/>
  <c r="NH197" i="14"/>
  <c r="NI197" i="14"/>
  <c r="NJ197" i="14"/>
  <c r="NK197" i="14"/>
  <c r="NL197" i="14"/>
  <c r="NM197" i="14"/>
  <c r="NN197" i="14"/>
  <c r="NO197" i="14"/>
  <c r="NP197" i="14"/>
  <c r="NQ197" i="14"/>
  <c r="NR197" i="14"/>
  <c r="NS197" i="14"/>
  <c r="NT197" i="14"/>
  <c r="NU197" i="14"/>
  <c r="NV197" i="14"/>
  <c r="NW197" i="14"/>
  <c r="NX197" i="14"/>
  <c r="NY197" i="14"/>
  <c r="NZ197" i="14"/>
  <c r="OA197" i="14"/>
  <c r="OB197" i="14"/>
  <c r="OC197" i="14"/>
  <c r="OD197" i="14"/>
  <c r="OE197" i="14"/>
  <c r="OF197" i="14"/>
  <c r="OG197" i="14"/>
  <c r="OH197" i="14"/>
  <c r="OI197" i="14"/>
  <c r="OJ197" i="14"/>
  <c r="OK197" i="14"/>
  <c r="OL197" i="14"/>
  <c r="OM197" i="14"/>
  <c r="ON197" i="14"/>
  <c r="OO197" i="14"/>
  <c r="OP197" i="14"/>
  <c r="OQ197" i="14"/>
  <c r="OR197" i="14"/>
  <c r="OS197" i="14"/>
  <c r="OT197" i="14"/>
  <c r="OU197" i="14"/>
  <c r="OV197" i="14"/>
  <c r="OW197" i="14"/>
  <c r="OX197" i="14"/>
  <c r="KT198" i="14"/>
  <c r="KV198" i="14"/>
  <c r="KW198" i="14"/>
  <c r="LG198" i="14"/>
  <c r="LH198" i="14"/>
  <c r="LI198" i="14"/>
  <c r="LJ198" i="14"/>
  <c r="LK198" i="14"/>
  <c r="LL198" i="14"/>
  <c r="LM198" i="14"/>
  <c r="LN198" i="14"/>
  <c r="LO198" i="14"/>
  <c r="LP198" i="14"/>
  <c r="LQ198" i="14"/>
  <c r="LR198" i="14"/>
  <c r="LS198" i="14"/>
  <c r="LT198" i="14"/>
  <c r="LU198" i="14"/>
  <c r="LV198" i="14"/>
  <c r="LW198" i="14"/>
  <c r="LX198" i="14"/>
  <c r="LY198" i="14"/>
  <c r="LZ198" i="14"/>
  <c r="MA198" i="14"/>
  <c r="MB198" i="14"/>
  <c r="MC198" i="14"/>
  <c r="MD198" i="14"/>
  <c r="ME198" i="14"/>
  <c r="MF198" i="14"/>
  <c r="MG198" i="14"/>
  <c r="MH198" i="14"/>
  <c r="MI198" i="14"/>
  <c r="MJ198" i="14"/>
  <c r="MK198" i="14"/>
  <c r="ML198" i="14"/>
  <c r="MM198" i="14"/>
  <c r="MN198" i="14"/>
  <c r="MO198" i="14"/>
  <c r="MP198" i="14"/>
  <c r="MQ198" i="14"/>
  <c r="MR198" i="14"/>
  <c r="MS198" i="14"/>
  <c r="MT198" i="14"/>
  <c r="MU198" i="14"/>
  <c r="MV198" i="14"/>
  <c r="MW198" i="14"/>
  <c r="MX198" i="14"/>
  <c r="MY198" i="14"/>
  <c r="MZ198" i="14"/>
  <c r="NA198" i="14"/>
  <c r="NB198" i="14"/>
  <c r="NC198" i="14"/>
  <c r="ND198" i="14"/>
  <c r="NE198" i="14"/>
  <c r="NF198" i="14"/>
  <c r="NG198" i="14"/>
  <c r="NH198" i="14"/>
  <c r="NI198" i="14"/>
  <c r="NJ198" i="14"/>
  <c r="NK198" i="14"/>
  <c r="NL198" i="14"/>
  <c r="NM198" i="14"/>
  <c r="NN198" i="14"/>
  <c r="NO198" i="14"/>
  <c r="NP198" i="14"/>
  <c r="NQ198" i="14"/>
  <c r="NR198" i="14"/>
  <c r="NS198" i="14"/>
  <c r="NT198" i="14"/>
  <c r="NU198" i="14"/>
  <c r="NV198" i="14"/>
  <c r="NW198" i="14"/>
  <c r="NX198" i="14"/>
  <c r="NY198" i="14"/>
  <c r="NZ198" i="14"/>
  <c r="OA198" i="14"/>
  <c r="OB198" i="14"/>
  <c r="OC198" i="14"/>
  <c r="OD198" i="14"/>
  <c r="OE198" i="14"/>
  <c r="OF198" i="14"/>
  <c r="OG198" i="14"/>
  <c r="OH198" i="14"/>
  <c r="OI198" i="14"/>
  <c r="OJ198" i="14"/>
  <c r="OK198" i="14"/>
  <c r="OL198" i="14"/>
  <c r="OM198" i="14"/>
  <c r="ON198" i="14"/>
  <c r="OO198" i="14"/>
  <c r="OP198" i="14"/>
  <c r="OQ198" i="14"/>
  <c r="OR198" i="14"/>
  <c r="OS198" i="14"/>
  <c r="OT198" i="14"/>
  <c r="OU198" i="14"/>
  <c r="OV198" i="14"/>
  <c r="OW198" i="14"/>
  <c r="OX198" i="14"/>
  <c r="KT199" i="14"/>
  <c r="KV199" i="14"/>
  <c r="KW199" i="14"/>
  <c r="LG199" i="14"/>
  <c r="LH199" i="14"/>
  <c r="LI199" i="14"/>
  <c r="LJ199" i="14"/>
  <c r="LK199" i="14"/>
  <c r="LL199" i="14"/>
  <c r="LM199" i="14"/>
  <c r="LN199" i="14"/>
  <c r="LO199" i="14"/>
  <c r="LP199" i="14"/>
  <c r="LQ199" i="14"/>
  <c r="LR199" i="14"/>
  <c r="LS199" i="14"/>
  <c r="LT199" i="14"/>
  <c r="LU199" i="14"/>
  <c r="LV199" i="14"/>
  <c r="LW199" i="14"/>
  <c r="LX199" i="14"/>
  <c r="LY199" i="14"/>
  <c r="LZ199" i="14"/>
  <c r="MA199" i="14"/>
  <c r="MB199" i="14"/>
  <c r="MC199" i="14"/>
  <c r="MD199" i="14"/>
  <c r="ME199" i="14"/>
  <c r="MF199" i="14"/>
  <c r="MG199" i="14"/>
  <c r="MH199" i="14"/>
  <c r="MI199" i="14"/>
  <c r="MJ199" i="14"/>
  <c r="MK199" i="14"/>
  <c r="ML199" i="14"/>
  <c r="MM199" i="14"/>
  <c r="MN199" i="14"/>
  <c r="MO199" i="14"/>
  <c r="MP199" i="14"/>
  <c r="MQ199" i="14"/>
  <c r="MR199" i="14"/>
  <c r="MS199" i="14"/>
  <c r="MT199" i="14"/>
  <c r="MU199" i="14"/>
  <c r="MV199" i="14"/>
  <c r="MW199" i="14"/>
  <c r="MX199" i="14"/>
  <c r="MY199" i="14"/>
  <c r="MZ199" i="14"/>
  <c r="NA199" i="14"/>
  <c r="NB199" i="14"/>
  <c r="NC199" i="14"/>
  <c r="ND199" i="14"/>
  <c r="NE199" i="14"/>
  <c r="NF199" i="14"/>
  <c r="NG199" i="14"/>
  <c r="NH199" i="14"/>
  <c r="NI199" i="14"/>
  <c r="NJ199" i="14"/>
  <c r="NK199" i="14"/>
  <c r="NL199" i="14"/>
  <c r="NM199" i="14"/>
  <c r="NN199" i="14"/>
  <c r="NO199" i="14"/>
  <c r="NP199" i="14"/>
  <c r="NQ199" i="14"/>
  <c r="NR199" i="14"/>
  <c r="NS199" i="14"/>
  <c r="NT199" i="14"/>
  <c r="NU199" i="14"/>
  <c r="NV199" i="14"/>
  <c r="NW199" i="14"/>
  <c r="NX199" i="14"/>
  <c r="NY199" i="14"/>
  <c r="NZ199" i="14"/>
  <c r="OA199" i="14"/>
  <c r="OB199" i="14"/>
  <c r="OC199" i="14"/>
  <c r="OD199" i="14"/>
  <c r="OE199" i="14"/>
  <c r="OF199" i="14"/>
  <c r="OG199" i="14"/>
  <c r="OH199" i="14"/>
  <c r="OI199" i="14"/>
  <c r="OJ199" i="14"/>
  <c r="OK199" i="14"/>
  <c r="OL199" i="14"/>
  <c r="OM199" i="14"/>
  <c r="ON199" i="14"/>
  <c r="OO199" i="14"/>
  <c r="OP199" i="14"/>
  <c r="OQ199" i="14"/>
  <c r="OR199" i="14"/>
  <c r="OS199" i="14"/>
  <c r="OT199" i="14"/>
  <c r="OU199" i="14"/>
  <c r="OV199" i="14"/>
  <c r="OW199" i="14"/>
  <c r="OX199" i="14"/>
  <c r="KT200" i="14"/>
  <c r="KV200" i="14"/>
  <c r="KW200" i="14"/>
  <c r="LG200" i="14"/>
  <c r="LH200" i="14"/>
  <c r="LI200" i="14"/>
  <c r="LJ200" i="14"/>
  <c r="LK200" i="14"/>
  <c r="LL200" i="14"/>
  <c r="LM200" i="14"/>
  <c r="LN200" i="14"/>
  <c r="LO200" i="14"/>
  <c r="LP200" i="14"/>
  <c r="LQ200" i="14"/>
  <c r="LR200" i="14"/>
  <c r="LS200" i="14"/>
  <c r="LT200" i="14"/>
  <c r="LU200" i="14"/>
  <c r="LV200" i="14"/>
  <c r="LW200" i="14"/>
  <c r="LX200" i="14"/>
  <c r="LY200" i="14"/>
  <c r="LZ200" i="14"/>
  <c r="MA200" i="14"/>
  <c r="MB200" i="14"/>
  <c r="MC200" i="14"/>
  <c r="MD200" i="14"/>
  <c r="ME200" i="14"/>
  <c r="MF200" i="14"/>
  <c r="MG200" i="14"/>
  <c r="MH200" i="14"/>
  <c r="MI200" i="14"/>
  <c r="MJ200" i="14"/>
  <c r="MK200" i="14"/>
  <c r="ML200" i="14"/>
  <c r="MM200" i="14"/>
  <c r="MN200" i="14"/>
  <c r="MO200" i="14"/>
  <c r="MP200" i="14"/>
  <c r="MQ200" i="14"/>
  <c r="MR200" i="14"/>
  <c r="MS200" i="14"/>
  <c r="MT200" i="14"/>
  <c r="MU200" i="14"/>
  <c r="MV200" i="14"/>
  <c r="MW200" i="14"/>
  <c r="MX200" i="14"/>
  <c r="MY200" i="14"/>
  <c r="MZ200" i="14"/>
  <c r="NA200" i="14"/>
  <c r="NB200" i="14"/>
  <c r="NC200" i="14"/>
  <c r="ND200" i="14"/>
  <c r="NE200" i="14"/>
  <c r="NF200" i="14"/>
  <c r="NG200" i="14"/>
  <c r="NH200" i="14"/>
  <c r="NI200" i="14"/>
  <c r="NJ200" i="14"/>
  <c r="NK200" i="14"/>
  <c r="NL200" i="14"/>
  <c r="NM200" i="14"/>
  <c r="NN200" i="14"/>
  <c r="NO200" i="14"/>
  <c r="NP200" i="14"/>
  <c r="NQ200" i="14"/>
  <c r="NR200" i="14"/>
  <c r="NS200" i="14"/>
  <c r="NT200" i="14"/>
  <c r="NU200" i="14"/>
  <c r="NV200" i="14"/>
  <c r="NW200" i="14"/>
  <c r="NX200" i="14"/>
  <c r="NY200" i="14"/>
  <c r="NZ200" i="14"/>
  <c r="OA200" i="14"/>
  <c r="OB200" i="14"/>
  <c r="OC200" i="14"/>
  <c r="OD200" i="14"/>
  <c r="OE200" i="14"/>
  <c r="OF200" i="14"/>
  <c r="OG200" i="14"/>
  <c r="OH200" i="14"/>
  <c r="OI200" i="14"/>
  <c r="OJ200" i="14"/>
  <c r="OK200" i="14"/>
  <c r="OL200" i="14"/>
  <c r="OM200" i="14"/>
  <c r="ON200" i="14"/>
  <c r="OO200" i="14"/>
  <c r="OP200" i="14"/>
  <c r="OQ200" i="14"/>
  <c r="OR200" i="14"/>
  <c r="OS200" i="14"/>
  <c r="OT200" i="14"/>
  <c r="OU200" i="14"/>
  <c r="OV200" i="14"/>
  <c r="OW200" i="14"/>
  <c r="OX200" i="14"/>
  <c r="KT201" i="14"/>
  <c r="KV201" i="14"/>
  <c r="KW201" i="14"/>
  <c r="LG201" i="14"/>
  <c r="LH201" i="14"/>
  <c r="LI201" i="14"/>
  <c r="LJ201" i="14"/>
  <c r="LK201" i="14"/>
  <c r="LL201" i="14"/>
  <c r="LM201" i="14"/>
  <c r="LN201" i="14"/>
  <c r="LO201" i="14"/>
  <c r="LP201" i="14"/>
  <c r="LQ201" i="14"/>
  <c r="LR201" i="14"/>
  <c r="LS201" i="14"/>
  <c r="LT201" i="14"/>
  <c r="LU201" i="14"/>
  <c r="LV201" i="14"/>
  <c r="LW201" i="14"/>
  <c r="LX201" i="14"/>
  <c r="LY201" i="14"/>
  <c r="LZ201" i="14"/>
  <c r="MA201" i="14"/>
  <c r="MB201" i="14"/>
  <c r="MC201" i="14"/>
  <c r="MD201" i="14"/>
  <c r="ME201" i="14"/>
  <c r="MF201" i="14"/>
  <c r="MG201" i="14"/>
  <c r="MH201" i="14"/>
  <c r="MI201" i="14"/>
  <c r="MJ201" i="14"/>
  <c r="MK201" i="14"/>
  <c r="ML201" i="14"/>
  <c r="MM201" i="14"/>
  <c r="MN201" i="14"/>
  <c r="MO201" i="14"/>
  <c r="MP201" i="14"/>
  <c r="MQ201" i="14"/>
  <c r="MR201" i="14"/>
  <c r="MS201" i="14"/>
  <c r="MT201" i="14"/>
  <c r="MU201" i="14"/>
  <c r="MV201" i="14"/>
  <c r="MW201" i="14"/>
  <c r="MX201" i="14"/>
  <c r="MY201" i="14"/>
  <c r="MZ201" i="14"/>
  <c r="NA201" i="14"/>
  <c r="NB201" i="14"/>
  <c r="NC201" i="14"/>
  <c r="ND201" i="14"/>
  <c r="NE201" i="14"/>
  <c r="NF201" i="14"/>
  <c r="NG201" i="14"/>
  <c r="NH201" i="14"/>
  <c r="NI201" i="14"/>
  <c r="NJ201" i="14"/>
  <c r="NK201" i="14"/>
  <c r="NL201" i="14"/>
  <c r="NM201" i="14"/>
  <c r="NN201" i="14"/>
  <c r="NO201" i="14"/>
  <c r="NP201" i="14"/>
  <c r="NQ201" i="14"/>
  <c r="NR201" i="14"/>
  <c r="NS201" i="14"/>
  <c r="NT201" i="14"/>
  <c r="NU201" i="14"/>
  <c r="NV201" i="14"/>
  <c r="NW201" i="14"/>
  <c r="NX201" i="14"/>
  <c r="NY201" i="14"/>
  <c r="NZ201" i="14"/>
  <c r="OA201" i="14"/>
  <c r="OB201" i="14"/>
  <c r="OC201" i="14"/>
  <c r="OD201" i="14"/>
  <c r="OE201" i="14"/>
  <c r="OF201" i="14"/>
  <c r="OG201" i="14"/>
  <c r="OH201" i="14"/>
  <c r="OI201" i="14"/>
  <c r="OJ201" i="14"/>
  <c r="OK201" i="14"/>
  <c r="OL201" i="14"/>
  <c r="OM201" i="14"/>
  <c r="ON201" i="14"/>
  <c r="OO201" i="14"/>
  <c r="OP201" i="14"/>
  <c r="OQ201" i="14"/>
  <c r="OR201" i="14"/>
  <c r="OS201" i="14"/>
  <c r="OT201" i="14"/>
  <c r="OU201" i="14"/>
  <c r="OV201" i="14"/>
  <c r="OW201" i="14"/>
  <c r="OX201" i="14"/>
  <c r="KT202" i="14"/>
  <c r="KV202" i="14"/>
  <c r="KW202" i="14"/>
  <c r="LG202" i="14"/>
  <c r="LH202" i="14"/>
  <c r="LI202" i="14"/>
  <c r="LJ202" i="14"/>
  <c r="LK202" i="14"/>
  <c r="LL202" i="14"/>
  <c r="LM202" i="14"/>
  <c r="LN202" i="14"/>
  <c r="LO202" i="14"/>
  <c r="LP202" i="14"/>
  <c r="LQ202" i="14"/>
  <c r="LR202" i="14"/>
  <c r="LS202" i="14"/>
  <c r="LT202" i="14"/>
  <c r="LU202" i="14"/>
  <c r="LV202" i="14"/>
  <c r="LW202" i="14"/>
  <c r="LX202" i="14"/>
  <c r="LY202" i="14"/>
  <c r="LZ202" i="14"/>
  <c r="MA202" i="14"/>
  <c r="MB202" i="14"/>
  <c r="MC202" i="14"/>
  <c r="MD202" i="14"/>
  <c r="ME202" i="14"/>
  <c r="MF202" i="14"/>
  <c r="MG202" i="14"/>
  <c r="MH202" i="14"/>
  <c r="MI202" i="14"/>
  <c r="MJ202" i="14"/>
  <c r="MK202" i="14"/>
  <c r="ML202" i="14"/>
  <c r="MM202" i="14"/>
  <c r="MN202" i="14"/>
  <c r="MO202" i="14"/>
  <c r="MP202" i="14"/>
  <c r="MQ202" i="14"/>
  <c r="MR202" i="14"/>
  <c r="MS202" i="14"/>
  <c r="MT202" i="14"/>
  <c r="MU202" i="14"/>
  <c r="MV202" i="14"/>
  <c r="MW202" i="14"/>
  <c r="MX202" i="14"/>
  <c r="MY202" i="14"/>
  <c r="MZ202" i="14"/>
  <c r="NA202" i="14"/>
  <c r="NB202" i="14"/>
  <c r="NC202" i="14"/>
  <c r="ND202" i="14"/>
  <c r="NE202" i="14"/>
  <c r="NF202" i="14"/>
  <c r="NG202" i="14"/>
  <c r="NH202" i="14"/>
  <c r="NI202" i="14"/>
  <c r="NJ202" i="14"/>
  <c r="NK202" i="14"/>
  <c r="NL202" i="14"/>
  <c r="NM202" i="14"/>
  <c r="NN202" i="14"/>
  <c r="NO202" i="14"/>
  <c r="NP202" i="14"/>
  <c r="NQ202" i="14"/>
  <c r="NR202" i="14"/>
  <c r="NS202" i="14"/>
  <c r="NT202" i="14"/>
  <c r="NU202" i="14"/>
  <c r="NV202" i="14"/>
  <c r="NW202" i="14"/>
  <c r="NX202" i="14"/>
  <c r="NY202" i="14"/>
  <c r="NZ202" i="14"/>
  <c r="OA202" i="14"/>
  <c r="OB202" i="14"/>
  <c r="OC202" i="14"/>
  <c r="OD202" i="14"/>
  <c r="OE202" i="14"/>
  <c r="OF202" i="14"/>
  <c r="OG202" i="14"/>
  <c r="OH202" i="14"/>
  <c r="OI202" i="14"/>
  <c r="OJ202" i="14"/>
  <c r="OK202" i="14"/>
  <c r="OL202" i="14"/>
  <c r="OM202" i="14"/>
  <c r="ON202" i="14"/>
  <c r="OO202" i="14"/>
  <c r="OP202" i="14"/>
  <c r="OQ202" i="14"/>
  <c r="OR202" i="14"/>
  <c r="OS202" i="14"/>
  <c r="OT202" i="14"/>
  <c r="OU202" i="14"/>
  <c r="OV202" i="14"/>
  <c r="OW202" i="14"/>
  <c r="OX202" i="14"/>
  <c r="KT203" i="14"/>
  <c r="KV203" i="14"/>
  <c r="KW203" i="14"/>
  <c r="LG203" i="14"/>
  <c r="LH203" i="14"/>
  <c r="LI203" i="14"/>
  <c r="LJ203" i="14"/>
  <c r="LK203" i="14"/>
  <c r="LL203" i="14"/>
  <c r="LM203" i="14"/>
  <c r="LN203" i="14"/>
  <c r="LO203" i="14"/>
  <c r="LP203" i="14"/>
  <c r="LQ203" i="14"/>
  <c r="LR203" i="14"/>
  <c r="LS203" i="14"/>
  <c r="LT203" i="14"/>
  <c r="LU203" i="14"/>
  <c r="LV203" i="14"/>
  <c r="LW203" i="14"/>
  <c r="LX203" i="14"/>
  <c r="LY203" i="14"/>
  <c r="LZ203" i="14"/>
  <c r="MA203" i="14"/>
  <c r="MB203" i="14"/>
  <c r="MC203" i="14"/>
  <c r="MD203" i="14"/>
  <c r="ME203" i="14"/>
  <c r="MF203" i="14"/>
  <c r="MG203" i="14"/>
  <c r="MH203" i="14"/>
  <c r="MI203" i="14"/>
  <c r="MJ203" i="14"/>
  <c r="MK203" i="14"/>
  <c r="ML203" i="14"/>
  <c r="MM203" i="14"/>
  <c r="MN203" i="14"/>
  <c r="MO203" i="14"/>
  <c r="MP203" i="14"/>
  <c r="MQ203" i="14"/>
  <c r="MR203" i="14"/>
  <c r="MS203" i="14"/>
  <c r="MT203" i="14"/>
  <c r="MU203" i="14"/>
  <c r="MV203" i="14"/>
  <c r="MW203" i="14"/>
  <c r="MX203" i="14"/>
  <c r="MY203" i="14"/>
  <c r="MZ203" i="14"/>
  <c r="NA203" i="14"/>
  <c r="NB203" i="14"/>
  <c r="NC203" i="14"/>
  <c r="ND203" i="14"/>
  <c r="NE203" i="14"/>
  <c r="NF203" i="14"/>
  <c r="NG203" i="14"/>
  <c r="NH203" i="14"/>
  <c r="NI203" i="14"/>
  <c r="NJ203" i="14"/>
  <c r="NK203" i="14"/>
  <c r="NL203" i="14"/>
  <c r="NM203" i="14"/>
  <c r="NN203" i="14"/>
  <c r="NO203" i="14"/>
  <c r="NP203" i="14"/>
  <c r="NQ203" i="14"/>
  <c r="NR203" i="14"/>
  <c r="NS203" i="14"/>
  <c r="NT203" i="14"/>
  <c r="NU203" i="14"/>
  <c r="NV203" i="14"/>
  <c r="NW203" i="14"/>
  <c r="NX203" i="14"/>
  <c r="NY203" i="14"/>
  <c r="NZ203" i="14"/>
  <c r="OA203" i="14"/>
  <c r="OB203" i="14"/>
  <c r="OC203" i="14"/>
  <c r="OD203" i="14"/>
  <c r="OE203" i="14"/>
  <c r="OF203" i="14"/>
  <c r="OG203" i="14"/>
  <c r="OH203" i="14"/>
  <c r="OI203" i="14"/>
  <c r="OJ203" i="14"/>
  <c r="OK203" i="14"/>
  <c r="OL203" i="14"/>
  <c r="OM203" i="14"/>
  <c r="ON203" i="14"/>
  <c r="OO203" i="14"/>
  <c r="OP203" i="14"/>
  <c r="OQ203" i="14"/>
  <c r="OR203" i="14"/>
  <c r="OS203" i="14"/>
  <c r="OT203" i="14"/>
  <c r="OU203" i="14"/>
  <c r="OV203" i="14"/>
  <c r="OW203" i="14"/>
  <c r="OX203" i="14"/>
  <c r="KT204" i="14"/>
  <c r="KV204" i="14"/>
  <c r="KW204" i="14"/>
  <c r="LG204" i="14"/>
  <c r="LH204" i="14"/>
  <c r="LI204" i="14"/>
  <c r="LJ204" i="14"/>
  <c r="LK204" i="14"/>
  <c r="LL204" i="14"/>
  <c r="LM204" i="14"/>
  <c r="LN204" i="14"/>
  <c r="LO204" i="14"/>
  <c r="LP204" i="14"/>
  <c r="LQ204" i="14"/>
  <c r="LR204" i="14"/>
  <c r="LS204" i="14"/>
  <c r="LT204" i="14"/>
  <c r="LU204" i="14"/>
  <c r="LV204" i="14"/>
  <c r="LW204" i="14"/>
  <c r="LX204" i="14"/>
  <c r="LY204" i="14"/>
  <c r="LZ204" i="14"/>
  <c r="MA204" i="14"/>
  <c r="MB204" i="14"/>
  <c r="MC204" i="14"/>
  <c r="MD204" i="14"/>
  <c r="ME204" i="14"/>
  <c r="MF204" i="14"/>
  <c r="MG204" i="14"/>
  <c r="MH204" i="14"/>
  <c r="MI204" i="14"/>
  <c r="MJ204" i="14"/>
  <c r="MK204" i="14"/>
  <c r="ML204" i="14"/>
  <c r="MM204" i="14"/>
  <c r="MN204" i="14"/>
  <c r="MO204" i="14"/>
  <c r="MP204" i="14"/>
  <c r="MQ204" i="14"/>
  <c r="MR204" i="14"/>
  <c r="MS204" i="14"/>
  <c r="MT204" i="14"/>
  <c r="MU204" i="14"/>
  <c r="MV204" i="14"/>
  <c r="MW204" i="14"/>
  <c r="MX204" i="14"/>
  <c r="MY204" i="14"/>
  <c r="MZ204" i="14"/>
  <c r="NA204" i="14"/>
  <c r="NB204" i="14"/>
  <c r="NC204" i="14"/>
  <c r="ND204" i="14"/>
  <c r="NE204" i="14"/>
  <c r="NF204" i="14"/>
  <c r="NG204" i="14"/>
  <c r="NH204" i="14"/>
  <c r="NI204" i="14"/>
  <c r="NJ204" i="14"/>
  <c r="NK204" i="14"/>
  <c r="NL204" i="14"/>
  <c r="NM204" i="14"/>
  <c r="NN204" i="14"/>
  <c r="NO204" i="14"/>
  <c r="NP204" i="14"/>
  <c r="NQ204" i="14"/>
  <c r="NR204" i="14"/>
  <c r="NS204" i="14"/>
  <c r="NT204" i="14"/>
  <c r="NU204" i="14"/>
  <c r="NV204" i="14"/>
  <c r="NW204" i="14"/>
  <c r="NX204" i="14"/>
  <c r="NY204" i="14"/>
  <c r="NZ204" i="14"/>
  <c r="OA204" i="14"/>
  <c r="OB204" i="14"/>
  <c r="OC204" i="14"/>
  <c r="OD204" i="14"/>
  <c r="OE204" i="14"/>
  <c r="OF204" i="14"/>
  <c r="OG204" i="14"/>
  <c r="OH204" i="14"/>
  <c r="OI204" i="14"/>
  <c r="OJ204" i="14"/>
  <c r="OK204" i="14"/>
  <c r="OL204" i="14"/>
  <c r="OM204" i="14"/>
  <c r="ON204" i="14"/>
  <c r="OO204" i="14"/>
  <c r="OP204" i="14"/>
  <c r="OQ204" i="14"/>
  <c r="OR204" i="14"/>
  <c r="OS204" i="14"/>
  <c r="OT204" i="14"/>
  <c r="OU204" i="14"/>
  <c r="OV204" i="14"/>
  <c r="OW204" i="14"/>
  <c r="OX204" i="14"/>
  <c r="KT205" i="14"/>
  <c r="KV205" i="14"/>
  <c r="KW205" i="14"/>
  <c r="LG205" i="14"/>
  <c r="LH205" i="14"/>
  <c r="LI205" i="14"/>
  <c r="LJ205" i="14"/>
  <c r="LK205" i="14"/>
  <c r="LL205" i="14"/>
  <c r="LM205" i="14"/>
  <c r="LN205" i="14"/>
  <c r="LO205" i="14"/>
  <c r="LP205" i="14"/>
  <c r="LQ205" i="14"/>
  <c r="LR205" i="14"/>
  <c r="LS205" i="14"/>
  <c r="LT205" i="14"/>
  <c r="LU205" i="14"/>
  <c r="LV205" i="14"/>
  <c r="LW205" i="14"/>
  <c r="LX205" i="14"/>
  <c r="LY205" i="14"/>
  <c r="LZ205" i="14"/>
  <c r="MA205" i="14"/>
  <c r="MB205" i="14"/>
  <c r="MC205" i="14"/>
  <c r="MD205" i="14"/>
  <c r="ME205" i="14"/>
  <c r="MF205" i="14"/>
  <c r="MG205" i="14"/>
  <c r="MH205" i="14"/>
  <c r="MI205" i="14"/>
  <c r="MJ205" i="14"/>
  <c r="MK205" i="14"/>
  <c r="ML205" i="14"/>
  <c r="MM205" i="14"/>
  <c r="MN205" i="14"/>
  <c r="MO205" i="14"/>
  <c r="MP205" i="14"/>
  <c r="MQ205" i="14"/>
  <c r="MR205" i="14"/>
  <c r="MS205" i="14"/>
  <c r="MT205" i="14"/>
  <c r="MU205" i="14"/>
  <c r="MV205" i="14"/>
  <c r="MW205" i="14"/>
  <c r="MX205" i="14"/>
  <c r="MY205" i="14"/>
  <c r="MZ205" i="14"/>
  <c r="NA205" i="14"/>
  <c r="NB205" i="14"/>
  <c r="NC205" i="14"/>
  <c r="ND205" i="14"/>
  <c r="NE205" i="14"/>
  <c r="NF205" i="14"/>
  <c r="NG205" i="14"/>
  <c r="NH205" i="14"/>
  <c r="NI205" i="14"/>
  <c r="NJ205" i="14"/>
  <c r="NK205" i="14"/>
  <c r="NL205" i="14"/>
  <c r="NM205" i="14"/>
  <c r="NN205" i="14"/>
  <c r="NO205" i="14"/>
  <c r="NP205" i="14"/>
  <c r="NQ205" i="14"/>
  <c r="NR205" i="14"/>
  <c r="NS205" i="14"/>
  <c r="NT205" i="14"/>
  <c r="NU205" i="14"/>
  <c r="NV205" i="14"/>
  <c r="NW205" i="14"/>
  <c r="NX205" i="14"/>
  <c r="NY205" i="14"/>
  <c r="NZ205" i="14"/>
  <c r="OA205" i="14"/>
  <c r="OB205" i="14"/>
  <c r="OC205" i="14"/>
  <c r="OD205" i="14"/>
  <c r="OE205" i="14"/>
  <c r="OF205" i="14"/>
  <c r="OG205" i="14"/>
  <c r="OH205" i="14"/>
  <c r="OI205" i="14"/>
  <c r="OJ205" i="14"/>
  <c r="OK205" i="14"/>
  <c r="OL205" i="14"/>
  <c r="OM205" i="14"/>
  <c r="ON205" i="14"/>
  <c r="OO205" i="14"/>
  <c r="OP205" i="14"/>
  <c r="OQ205" i="14"/>
  <c r="OR205" i="14"/>
  <c r="OS205" i="14"/>
  <c r="OT205" i="14"/>
  <c r="OU205" i="14"/>
  <c r="OV205" i="14"/>
  <c r="OW205" i="14"/>
  <c r="OX205" i="14"/>
  <c r="KT206" i="14"/>
  <c r="KV206" i="14"/>
  <c r="KW206" i="14"/>
  <c r="LG206" i="14"/>
  <c r="LH206" i="14"/>
  <c r="LI206" i="14"/>
  <c r="LJ206" i="14"/>
  <c r="LK206" i="14"/>
  <c r="LL206" i="14"/>
  <c r="LM206" i="14"/>
  <c r="LN206" i="14"/>
  <c r="LO206" i="14"/>
  <c r="LP206" i="14"/>
  <c r="LQ206" i="14"/>
  <c r="LR206" i="14"/>
  <c r="LS206" i="14"/>
  <c r="LT206" i="14"/>
  <c r="LU206" i="14"/>
  <c r="LV206" i="14"/>
  <c r="LW206" i="14"/>
  <c r="LX206" i="14"/>
  <c r="LY206" i="14"/>
  <c r="LZ206" i="14"/>
  <c r="MA206" i="14"/>
  <c r="MB206" i="14"/>
  <c r="MC206" i="14"/>
  <c r="MD206" i="14"/>
  <c r="ME206" i="14"/>
  <c r="MF206" i="14"/>
  <c r="MG206" i="14"/>
  <c r="MH206" i="14"/>
  <c r="MI206" i="14"/>
  <c r="MJ206" i="14"/>
  <c r="MK206" i="14"/>
  <c r="ML206" i="14"/>
  <c r="MM206" i="14"/>
  <c r="MN206" i="14"/>
  <c r="MO206" i="14"/>
  <c r="MP206" i="14"/>
  <c r="MQ206" i="14"/>
  <c r="MR206" i="14"/>
  <c r="MS206" i="14"/>
  <c r="MT206" i="14"/>
  <c r="MU206" i="14"/>
  <c r="MV206" i="14"/>
  <c r="MW206" i="14"/>
  <c r="MX206" i="14"/>
  <c r="MY206" i="14"/>
  <c r="MZ206" i="14"/>
  <c r="NA206" i="14"/>
  <c r="NB206" i="14"/>
  <c r="NC206" i="14"/>
  <c r="ND206" i="14"/>
  <c r="NE206" i="14"/>
  <c r="NF206" i="14"/>
  <c r="NG206" i="14"/>
  <c r="NH206" i="14"/>
  <c r="NI206" i="14"/>
  <c r="NJ206" i="14"/>
  <c r="NK206" i="14"/>
  <c r="NL206" i="14"/>
  <c r="NM206" i="14"/>
  <c r="NN206" i="14"/>
  <c r="NO206" i="14"/>
  <c r="NP206" i="14"/>
  <c r="NQ206" i="14"/>
  <c r="NR206" i="14"/>
  <c r="NS206" i="14"/>
  <c r="NT206" i="14"/>
  <c r="NU206" i="14"/>
  <c r="NV206" i="14"/>
  <c r="NW206" i="14"/>
  <c r="NX206" i="14"/>
  <c r="NY206" i="14"/>
  <c r="NZ206" i="14"/>
  <c r="OA206" i="14"/>
  <c r="OB206" i="14"/>
  <c r="OC206" i="14"/>
  <c r="OD206" i="14"/>
  <c r="OE206" i="14"/>
  <c r="OF206" i="14"/>
  <c r="OG206" i="14"/>
  <c r="OH206" i="14"/>
  <c r="OI206" i="14"/>
  <c r="OJ206" i="14"/>
  <c r="OK206" i="14"/>
  <c r="OL206" i="14"/>
  <c r="OM206" i="14"/>
  <c r="ON206" i="14"/>
  <c r="OO206" i="14"/>
  <c r="OP206" i="14"/>
  <c r="OQ206" i="14"/>
  <c r="OR206" i="14"/>
  <c r="OS206" i="14"/>
  <c r="OT206" i="14"/>
  <c r="OU206" i="14"/>
  <c r="OV206" i="14"/>
  <c r="OW206" i="14"/>
  <c r="OX206" i="14"/>
  <c r="KT207" i="14"/>
  <c r="KV207" i="14"/>
  <c r="KW207" i="14"/>
  <c r="LG207" i="14"/>
  <c r="LH207" i="14"/>
  <c r="LI207" i="14"/>
  <c r="LJ207" i="14"/>
  <c r="LK207" i="14"/>
  <c r="LL207" i="14"/>
  <c r="LM207" i="14"/>
  <c r="LN207" i="14"/>
  <c r="LO207" i="14"/>
  <c r="LP207" i="14"/>
  <c r="LQ207" i="14"/>
  <c r="LR207" i="14"/>
  <c r="LS207" i="14"/>
  <c r="LT207" i="14"/>
  <c r="LU207" i="14"/>
  <c r="LV207" i="14"/>
  <c r="LW207" i="14"/>
  <c r="LX207" i="14"/>
  <c r="LY207" i="14"/>
  <c r="LZ207" i="14"/>
  <c r="MA207" i="14"/>
  <c r="MB207" i="14"/>
  <c r="MC207" i="14"/>
  <c r="MD207" i="14"/>
  <c r="ME207" i="14"/>
  <c r="MF207" i="14"/>
  <c r="MG207" i="14"/>
  <c r="MH207" i="14"/>
  <c r="MI207" i="14"/>
  <c r="MJ207" i="14"/>
  <c r="MK207" i="14"/>
  <c r="ML207" i="14"/>
  <c r="MM207" i="14"/>
  <c r="MN207" i="14"/>
  <c r="MO207" i="14"/>
  <c r="MP207" i="14"/>
  <c r="MQ207" i="14"/>
  <c r="MR207" i="14"/>
  <c r="MS207" i="14"/>
  <c r="MT207" i="14"/>
  <c r="MU207" i="14"/>
  <c r="MV207" i="14"/>
  <c r="MW207" i="14"/>
  <c r="MX207" i="14"/>
  <c r="MY207" i="14"/>
  <c r="MZ207" i="14"/>
  <c r="NA207" i="14"/>
  <c r="NB207" i="14"/>
  <c r="NC207" i="14"/>
  <c r="ND207" i="14"/>
  <c r="NE207" i="14"/>
  <c r="NF207" i="14"/>
  <c r="NG207" i="14"/>
  <c r="NH207" i="14"/>
  <c r="NI207" i="14"/>
  <c r="NJ207" i="14"/>
  <c r="NK207" i="14"/>
  <c r="NL207" i="14"/>
  <c r="NM207" i="14"/>
  <c r="NN207" i="14"/>
  <c r="NO207" i="14"/>
  <c r="NP207" i="14"/>
  <c r="NQ207" i="14"/>
  <c r="NR207" i="14"/>
  <c r="NS207" i="14"/>
  <c r="NT207" i="14"/>
  <c r="NU207" i="14"/>
  <c r="NV207" i="14"/>
  <c r="NW207" i="14"/>
  <c r="NX207" i="14"/>
  <c r="NY207" i="14"/>
  <c r="NZ207" i="14"/>
  <c r="OA207" i="14"/>
  <c r="OB207" i="14"/>
  <c r="OC207" i="14"/>
  <c r="OD207" i="14"/>
  <c r="OE207" i="14"/>
  <c r="OF207" i="14"/>
  <c r="OG207" i="14"/>
  <c r="OH207" i="14"/>
  <c r="OI207" i="14"/>
  <c r="OJ207" i="14"/>
  <c r="OK207" i="14"/>
  <c r="OL207" i="14"/>
  <c r="OM207" i="14"/>
  <c r="ON207" i="14"/>
  <c r="OO207" i="14"/>
  <c r="OP207" i="14"/>
  <c r="OQ207" i="14"/>
  <c r="OR207" i="14"/>
  <c r="OS207" i="14"/>
  <c r="OT207" i="14"/>
  <c r="OU207" i="14"/>
  <c r="OV207" i="14"/>
  <c r="OW207" i="14"/>
  <c r="OX207" i="14"/>
  <c r="KT208" i="14"/>
  <c r="KV208" i="14"/>
  <c r="KW208" i="14"/>
  <c r="LG208" i="14"/>
  <c r="LH208" i="14"/>
  <c r="LI208" i="14"/>
  <c r="LJ208" i="14"/>
  <c r="LK208" i="14"/>
  <c r="LL208" i="14"/>
  <c r="LM208" i="14"/>
  <c r="LN208" i="14"/>
  <c r="LO208" i="14"/>
  <c r="LP208" i="14"/>
  <c r="LQ208" i="14"/>
  <c r="LR208" i="14"/>
  <c r="LS208" i="14"/>
  <c r="LT208" i="14"/>
  <c r="LU208" i="14"/>
  <c r="LV208" i="14"/>
  <c r="LW208" i="14"/>
  <c r="LX208" i="14"/>
  <c r="LY208" i="14"/>
  <c r="LZ208" i="14"/>
  <c r="MA208" i="14"/>
  <c r="MB208" i="14"/>
  <c r="MC208" i="14"/>
  <c r="MD208" i="14"/>
  <c r="ME208" i="14"/>
  <c r="MF208" i="14"/>
  <c r="MG208" i="14"/>
  <c r="MH208" i="14"/>
  <c r="MI208" i="14"/>
  <c r="MJ208" i="14"/>
  <c r="MK208" i="14"/>
  <c r="ML208" i="14"/>
  <c r="MM208" i="14"/>
  <c r="MN208" i="14"/>
  <c r="MO208" i="14"/>
  <c r="MP208" i="14"/>
  <c r="MQ208" i="14"/>
  <c r="MR208" i="14"/>
  <c r="MS208" i="14"/>
  <c r="MT208" i="14"/>
  <c r="MU208" i="14"/>
  <c r="MV208" i="14"/>
  <c r="MW208" i="14"/>
  <c r="MX208" i="14"/>
  <c r="MY208" i="14"/>
  <c r="MZ208" i="14"/>
  <c r="NA208" i="14"/>
  <c r="NB208" i="14"/>
  <c r="NC208" i="14"/>
  <c r="ND208" i="14"/>
  <c r="NE208" i="14"/>
  <c r="NF208" i="14"/>
  <c r="NG208" i="14"/>
  <c r="NH208" i="14"/>
  <c r="NI208" i="14"/>
  <c r="NJ208" i="14"/>
  <c r="NK208" i="14"/>
  <c r="NL208" i="14"/>
  <c r="NM208" i="14"/>
  <c r="NN208" i="14"/>
  <c r="NO208" i="14"/>
  <c r="NP208" i="14"/>
  <c r="NQ208" i="14"/>
  <c r="NR208" i="14"/>
  <c r="NS208" i="14"/>
  <c r="NT208" i="14"/>
  <c r="NU208" i="14"/>
  <c r="NV208" i="14"/>
  <c r="NW208" i="14"/>
  <c r="NX208" i="14"/>
  <c r="NY208" i="14"/>
  <c r="NZ208" i="14"/>
  <c r="OA208" i="14"/>
  <c r="OB208" i="14"/>
  <c r="OC208" i="14"/>
  <c r="OD208" i="14"/>
  <c r="OE208" i="14"/>
  <c r="OF208" i="14"/>
  <c r="OG208" i="14"/>
  <c r="OH208" i="14"/>
  <c r="OI208" i="14"/>
  <c r="OJ208" i="14"/>
  <c r="OK208" i="14"/>
  <c r="OL208" i="14"/>
  <c r="OM208" i="14"/>
  <c r="ON208" i="14"/>
  <c r="OO208" i="14"/>
  <c r="OP208" i="14"/>
  <c r="OQ208" i="14"/>
  <c r="OR208" i="14"/>
  <c r="OS208" i="14"/>
  <c r="OT208" i="14"/>
  <c r="OU208" i="14"/>
  <c r="OV208" i="14"/>
  <c r="OW208" i="14"/>
  <c r="OX208" i="14"/>
  <c r="KT209" i="14"/>
  <c r="KV209" i="14"/>
  <c r="KW209" i="14"/>
  <c r="LG209" i="14"/>
  <c r="LH209" i="14"/>
  <c r="LI209" i="14"/>
  <c r="LJ209" i="14"/>
  <c r="LK209" i="14"/>
  <c r="LL209" i="14"/>
  <c r="LM209" i="14"/>
  <c r="LN209" i="14"/>
  <c r="LO209" i="14"/>
  <c r="LP209" i="14"/>
  <c r="LQ209" i="14"/>
  <c r="LR209" i="14"/>
  <c r="LS209" i="14"/>
  <c r="LT209" i="14"/>
  <c r="LU209" i="14"/>
  <c r="LV209" i="14"/>
  <c r="LW209" i="14"/>
  <c r="LX209" i="14"/>
  <c r="LY209" i="14"/>
  <c r="LZ209" i="14"/>
  <c r="MA209" i="14"/>
  <c r="MB209" i="14"/>
  <c r="MC209" i="14"/>
  <c r="MD209" i="14"/>
  <c r="ME209" i="14"/>
  <c r="MF209" i="14"/>
  <c r="MG209" i="14"/>
  <c r="MH209" i="14"/>
  <c r="MI209" i="14"/>
  <c r="MJ209" i="14"/>
  <c r="MK209" i="14"/>
  <c r="ML209" i="14"/>
  <c r="MM209" i="14"/>
  <c r="MN209" i="14"/>
  <c r="MO209" i="14"/>
  <c r="MP209" i="14"/>
  <c r="MQ209" i="14"/>
  <c r="MR209" i="14"/>
  <c r="MS209" i="14"/>
  <c r="MT209" i="14"/>
  <c r="MU209" i="14"/>
  <c r="MV209" i="14"/>
  <c r="MW209" i="14"/>
  <c r="MX209" i="14"/>
  <c r="MY209" i="14"/>
  <c r="MZ209" i="14"/>
  <c r="NA209" i="14"/>
  <c r="NB209" i="14"/>
  <c r="NC209" i="14"/>
  <c r="ND209" i="14"/>
  <c r="NE209" i="14"/>
  <c r="NF209" i="14"/>
  <c r="NG209" i="14"/>
  <c r="NH209" i="14"/>
  <c r="NI209" i="14"/>
  <c r="NJ209" i="14"/>
  <c r="NK209" i="14"/>
  <c r="NL209" i="14"/>
  <c r="NM209" i="14"/>
  <c r="NN209" i="14"/>
  <c r="NO209" i="14"/>
  <c r="NP209" i="14"/>
  <c r="NQ209" i="14"/>
  <c r="NR209" i="14"/>
  <c r="NS209" i="14"/>
  <c r="NT209" i="14"/>
  <c r="NU209" i="14"/>
  <c r="NV209" i="14"/>
  <c r="NW209" i="14"/>
  <c r="NX209" i="14"/>
  <c r="NY209" i="14"/>
  <c r="NZ209" i="14"/>
  <c r="OA209" i="14"/>
  <c r="OB209" i="14"/>
  <c r="OC209" i="14"/>
  <c r="OD209" i="14"/>
  <c r="OE209" i="14"/>
  <c r="OF209" i="14"/>
  <c r="OG209" i="14"/>
  <c r="OH209" i="14"/>
  <c r="OI209" i="14"/>
  <c r="OJ209" i="14"/>
  <c r="OK209" i="14"/>
  <c r="OL209" i="14"/>
  <c r="OM209" i="14"/>
  <c r="ON209" i="14"/>
  <c r="OO209" i="14"/>
  <c r="OP209" i="14"/>
  <c r="OQ209" i="14"/>
  <c r="OR209" i="14"/>
  <c r="OS209" i="14"/>
  <c r="OT209" i="14"/>
  <c r="OU209" i="14"/>
  <c r="OV209" i="14"/>
  <c r="OW209" i="14"/>
  <c r="OX209" i="14"/>
  <c r="KT210" i="14"/>
  <c r="KV210" i="14"/>
  <c r="KW210" i="14"/>
  <c r="LG210" i="14"/>
  <c r="LH210" i="14"/>
  <c r="LI210" i="14"/>
  <c r="LJ210" i="14"/>
  <c r="LK210" i="14"/>
  <c r="LL210" i="14"/>
  <c r="LM210" i="14"/>
  <c r="LN210" i="14"/>
  <c r="LO210" i="14"/>
  <c r="LP210" i="14"/>
  <c r="LQ210" i="14"/>
  <c r="LR210" i="14"/>
  <c r="LS210" i="14"/>
  <c r="LT210" i="14"/>
  <c r="LU210" i="14"/>
  <c r="LV210" i="14"/>
  <c r="LW210" i="14"/>
  <c r="LX210" i="14"/>
  <c r="LY210" i="14"/>
  <c r="LZ210" i="14"/>
  <c r="MA210" i="14"/>
  <c r="MB210" i="14"/>
  <c r="MC210" i="14"/>
  <c r="MD210" i="14"/>
  <c r="ME210" i="14"/>
  <c r="MF210" i="14"/>
  <c r="MG210" i="14"/>
  <c r="MH210" i="14"/>
  <c r="MI210" i="14"/>
  <c r="MJ210" i="14"/>
  <c r="MK210" i="14"/>
  <c r="ML210" i="14"/>
  <c r="MM210" i="14"/>
  <c r="MN210" i="14"/>
  <c r="MO210" i="14"/>
  <c r="MP210" i="14"/>
  <c r="MQ210" i="14"/>
  <c r="MR210" i="14"/>
  <c r="MS210" i="14"/>
  <c r="MT210" i="14"/>
  <c r="MU210" i="14"/>
  <c r="MV210" i="14"/>
  <c r="MW210" i="14"/>
  <c r="MX210" i="14"/>
  <c r="MY210" i="14"/>
  <c r="MZ210" i="14"/>
  <c r="NA210" i="14"/>
  <c r="NB210" i="14"/>
  <c r="NC210" i="14"/>
  <c r="ND210" i="14"/>
  <c r="NE210" i="14"/>
  <c r="NF210" i="14"/>
  <c r="NG210" i="14"/>
  <c r="NH210" i="14"/>
  <c r="NI210" i="14"/>
  <c r="NJ210" i="14"/>
  <c r="NK210" i="14"/>
  <c r="NL210" i="14"/>
  <c r="NM210" i="14"/>
  <c r="NN210" i="14"/>
  <c r="NO210" i="14"/>
  <c r="NP210" i="14"/>
  <c r="NQ210" i="14"/>
  <c r="NR210" i="14"/>
  <c r="NS210" i="14"/>
  <c r="NT210" i="14"/>
  <c r="NU210" i="14"/>
  <c r="NV210" i="14"/>
  <c r="NW210" i="14"/>
  <c r="NX210" i="14"/>
  <c r="NY210" i="14"/>
  <c r="NZ210" i="14"/>
  <c r="OA210" i="14"/>
  <c r="OB210" i="14"/>
  <c r="OC210" i="14"/>
  <c r="OD210" i="14"/>
  <c r="OE210" i="14"/>
  <c r="OF210" i="14"/>
  <c r="OG210" i="14"/>
  <c r="OH210" i="14"/>
  <c r="OI210" i="14"/>
  <c r="OJ210" i="14"/>
  <c r="OK210" i="14"/>
  <c r="OL210" i="14"/>
  <c r="OM210" i="14"/>
  <c r="ON210" i="14"/>
  <c r="OO210" i="14"/>
  <c r="OP210" i="14"/>
  <c r="OQ210" i="14"/>
  <c r="OR210" i="14"/>
  <c r="OS210" i="14"/>
  <c r="OT210" i="14"/>
  <c r="OU210" i="14"/>
  <c r="OV210" i="14"/>
  <c r="OW210" i="14"/>
  <c r="OX210" i="14"/>
  <c r="KT211" i="14"/>
  <c r="KV211" i="14"/>
  <c r="KW211" i="14"/>
  <c r="LG211" i="14"/>
  <c r="LH211" i="14"/>
  <c r="LI211" i="14"/>
  <c r="LJ211" i="14"/>
  <c r="LK211" i="14"/>
  <c r="LL211" i="14"/>
  <c r="LM211" i="14"/>
  <c r="LN211" i="14"/>
  <c r="LO211" i="14"/>
  <c r="LP211" i="14"/>
  <c r="LQ211" i="14"/>
  <c r="LR211" i="14"/>
  <c r="LS211" i="14"/>
  <c r="LT211" i="14"/>
  <c r="LU211" i="14"/>
  <c r="LV211" i="14"/>
  <c r="LW211" i="14"/>
  <c r="LX211" i="14"/>
  <c r="LY211" i="14"/>
  <c r="LZ211" i="14"/>
  <c r="MA211" i="14"/>
  <c r="MB211" i="14"/>
  <c r="MC211" i="14"/>
  <c r="MD211" i="14"/>
  <c r="ME211" i="14"/>
  <c r="MF211" i="14"/>
  <c r="MG211" i="14"/>
  <c r="MH211" i="14"/>
  <c r="MI211" i="14"/>
  <c r="MJ211" i="14"/>
  <c r="MK211" i="14"/>
  <c r="ML211" i="14"/>
  <c r="MM211" i="14"/>
  <c r="MN211" i="14"/>
  <c r="MO211" i="14"/>
  <c r="MP211" i="14"/>
  <c r="MQ211" i="14"/>
  <c r="MR211" i="14"/>
  <c r="MS211" i="14"/>
  <c r="MT211" i="14"/>
  <c r="MU211" i="14"/>
  <c r="MV211" i="14"/>
  <c r="MW211" i="14"/>
  <c r="MX211" i="14"/>
  <c r="MY211" i="14"/>
  <c r="MZ211" i="14"/>
  <c r="NA211" i="14"/>
  <c r="NB211" i="14"/>
  <c r="NC211" i="14"/>
  <c r="ND211" i="14"/>
  <c r="NE211" i="14"/>
  <c r="NF211" i="14"/>
  <c r="NG211" i="14"/>
  <c r="NH211" i="14"/>
  <c r="NI211" i="14"/>
  <c r="NJ211" i="14"/>
  <c r="NK211" i="14"/>
  <c r="NL211" i="14"/>
  <c r="NM211" i="14"/>
  <c r="NN211" i="14"/>
  <c r="NO211" i="14"/>
  <c r="NP211" i="14"/>
  <c r="NQ211" i="14"/>
  <c r="NR211" i="14"/>
  <c r="NS211" i="14"/>
  <c r="NT211" i="14"/>
  <c r="NU211" i="14"/>
  <c r="NV211" i="14"/>
  <c r="NW211" i="14"/>
  <c r="NX211" i="14"/>
  <c r="NY211" i="14"/>
  <c r="NZ211" i="14"/>
  <c r="OA211" i="14"/>
  <c r="OB211" i="14"/>
  <c r="OC211" i="14"/>
  <c r="OD211" i="14"/>
  <c r="OE211" i="14"/>
  <c r="OF211" i="14"/>
  <c r="OG211" i="14"/>
  <c r="OH211" i="14"/>
  <c r="OI211" i="14"/>
  <c r="OJ211" i="14"/>
  <c r="OK211" i="14"/>
  <c r="OL211" i="14"/>
  <c r="OM211" i="14"/>
  <c r="ON211" i="14"/>
  <c r="OO211" i="14"/>
  <c r="OP211" i="14"/>
  <c r="OQ211" i="14"/>
  <c r="OR211" i="14"/>
  <c r="OS211" i="14"/>
  <c r="OT211" i="14"/>
  <c r="OU211" i="14"/>
  <c r="OV211" i="14"/>
  <c r="OW211" i="14"/>
  <c r="OX211" i="14"/>
  <c r="KT212" i="14"/>
  <c r="KV212" i="14"/>
  <c r="KW212" i="14"/>
  <c r="LG212" i="14"/>
  <c r="LH212" i="14"/>
  <c r="LI212" i="14"/>
  <c r="LJ212" i="14"/>
  <c r="LK212" i="14"/>
  <c r="LL212" i="14"/>
  <c r="LM212" i="14"/>
  <c r="LN212" i="14"/>
  <c r="LO212" i="14"/>
  <c r="LP212" i="14"/>
  <c r="LQ212" i="14"/>
  <c r="LR212" i="14"/>
  <c r="LS212" i="14"/>
  <c r="LT212" i="14"/>
  <c r="LU212" i="14"/>
  <c r="LV212" i="14"/>
  <c r="LW212" i="14"/>
  <c r="LX212" i="14"/>
  <c r="LY212" i="14"/>
  <c r="LZ212" i="14"/>
  <c r="MA212" i="14"/>
  <c r="MB212" i="14"/>
  <c r="MC212" i="14"/>
  <c r="MD212" i="14"/>
  <c r="ME212" i="14"/>
  <c r="MF212" i="14"/>
  <c r="MG212" i="14"/>
  <c r="MH212" i="14"/>
  <c r="MI212" i="14"/>
  <c r="MJ212" i="14"/>
  <c r="MK212" i="14"/>
  <c r="ML212" i="14"/>
  <c r="MM212" i="14"/>
  <c r="MN212" i="14"/>
  <c r="MO212" i="14"/>
  <c r="MP212" i="14"/>
  <c r="MQ212" i="14"/>
  <c r="MR212" i="14"/>
  <c r="MS212" i="14"/>
  <c r="MT212" i="14"/>
  <c r="MU212" i="14"/>
  <c r="MV212" i="14"/>
  <c r="MW212" i="14"/>
  <c r="MX212" i="14"/>
  <c r="MY212" i="14"/>
  <c r="MZ212" i="14"/>
  <c r="NA212" i="14"/>
  <c r="NB212" i="14"/>
  <c r="NC212" i="14"/>
  <c r="ND212" i="14"/>
  <c r="NE212" i="14"/>
  <c r="NF212" i="14"/>
  <c r="NG212" i="14"/>
  <c r="NH212" i="14"/>
  <c r="NI212" i="14"/>
  <c r="NJ212" i="14"/>
  <c r="NK212" i="14"/>
  <c r="NL212" i="14"/>
  <c r="NM212" i="14"/>
  <c r="NN212" i="14"/>
  <c r="NO212" i="14"/>
  <c r="NP212" i="14"/>
  <c r="NQ212" i="14"/>
  <c r="NR212" i="14"/>
  <c r="NS212" i="14"/>
  <c r="NT212" i="14"/>
  <c r="NU212" i="14"/>
  <c r="NV212" i="14"/>
  <c r="NW212" i="14"/>
  <c r="NX212" i="14"/>
  <c r="NY212" i="14"/>
  <c r="NZ212" i="14"/>
  <c r="OA212" i="14"/>
  <c r="OB212" i="14"/>
  <c r="OC212" i="14"/>
  <c r="OD212" i="14"/>
  <c r="OE212" i="14"/>
  <c r="OF212" i="14"/>
  <c r="OG212" i="14"/>
  <c r="OH212" i="14"/>
  <c r="OI212" i="14"/>
  <c r="OJ212" i="14"/>
  <c r="OK212" i="14"/>
  <c r="OL212" i="14"/>
  <c r="OM212" i="14"/>
  <c r="ON212" i="14"/>
  <c r="OO212" i="14"/>
  <c r="OP212" i="14"/>
  <c r="OQ212" i="14"/>
  <c r="OR212" i="14"/>
  <c r="OS212" i="14"/>
  <c r="OT212" i="14"/>
  <c r="OU212" i="14"/>
  <c r="OV212" i="14"/>
  <c r="OW212" i="14"/>
  <c r="OX212" i="14"/>
  <c r="KT213" i="14"/>
  <c r="KV213" i="14"/>
  <c r="KW213" i="14"/>
  <c r="LG213" i="14"/>
  <c r="LH213" i="14"/>
  <c r="LI213" i="14"/>
  <c r="LJ213" i="14"/>
  <c r="LK213" i="14"/>
  <c r="LL213" i="14"/>
  <c r="LM213" i="14"/>
  <c r="LN213" i="14"/>
  <c r="LO213" i="14"/>
  <c r="LP213" i="14"/>
  <c r="LQ213" i="14"/>
  <c r="LR213" i="14"/>
  <c r="LS213" i="14"/>
  <c r="LT213" i="14"/>
  <c r="LU213" i="14"/>
  <c r="LV213" i="14"/>
  <c r="LW213" i="14"/>
  <c r="LX213" i="14"/>
  <c r="LY213" i="14"/>
  <c r="LZ213" i="14"/>
  <c r="MA213" i="14"/>
  <c r="MB213" i="14"/>
  <c r="MC213" i="14"/>
  <c r="MD213" i="14"/>
  <c r="ME213" i="14"/>
  <c r="MF213" i="14"/>
  <c r="MG213" i="14"/>
  <c r="MH213" i="14"/>
  <c r="MI213" i="14"/>
  <c r="MJ213" i="14"/>
  <c r="MK213" i="14"/>
  <c r="ML213" i="14"/>
  <c r="MM213" i="14"/>
  <c r="MN213" i="14"/>
  <c r="MO213" i="14"/>
  <c r="MP213" i="14"/>
  <c r="MQ213" i="14"/>
  <c r="MR213" i="14"/>
  <c r="MS213" i="14"/>
  <c r="MT213" i="14"/>
  <c r="MU213" i="14"/>
  <c r="MV213" i="14"/>
  <c r="MW213" i="14"/>
  <c r="MX213" i="14"/>
  <c r="MY213" i="14"/>
  <c r="MZ213" i="14"/>
  <c r="NA213" i="14"/>
  <c r="NB213" i="14"/>
  <c r="NC213" i="14"/>
  <c r="ND213" i="14"/>
  <c r="NE213" i="14"/>
  <c r="NF213" i="14"/>
  <c r="NG213" i="14"/>
  <c r="NH213" i="14"/>
  <c r="NI213" i="14"/>
  <c r="NJ213" i="14"/>
  <c r="NK213" i="14"/>
  <c r="NL213" i="14"/>
  <c r="NM213" i="14"/>
  <c r="NN213" i="14"/>
  <c r="NO213" i="14"/>
  <c r="NP213" i="14"/>
  <c r="NQ213" i="14"/>
  <c r="NR213" i="14"/>
  <c r="NS213" i="14"/>
  <c r="NT213" i="14"/>
  <c r="NU213" i="14"/>
  <c r="NV213" i="14"/>
  <c r="NW213" i="14"/>
  <c r="NX213" i="14"/>
  <c r="NY213" i="14"/>
  <c r="NZ213" i="14"/>
  <c r="OA213" i="14"/>
  <c r="OB213" i="14"/>
  <c r="OC213" i="14"/>
  <c r="OD213" i="14"/>
  <c r="OE213" i="14"/>
  <c r="OF213" i="14"/>
  <c r="OG213" i="14"/>
  <c r="OH213" i="14"/>
  <c r="OI213" i="14"/>
  <c r="OJ213" i="14"/>
  <c r="OK213" i="14"/>
  <c r="OL213" i="14"/>
  <c r="OM213" i="14"/>
  <c r="ON213" i="14"/>
  <c r="OO213" i="14"/>
  <c r="OP213" i="14"/>
  <c r="OQ213" i="14"/>
  <c r="OR213" i="14"/>
  <c r="OS213" i="14"/>
  <c r="OT213" i="14"/>
  <c r="OU213" i="14"/>
  <c r="OV213" i="14"/>
  <c r="OW213" i="14"/>
  <c r="OX213" i="14"/>
  <c r="KT214" i="14"/>
  <c r="KV214" i="14"/>
  <c r="KW214" i="14"/>
  <c r="LG214" i="14"/>
  <c r="LH214" i="14"/>
  <c r="LI214" i="14"/>
  <c r="LJ214" i="14"/>
  <c r="LK214" i="14"/>
  <c r="LL214" i="14"/>
  <c r="LM214" i="14"/>
  <c r="LN214" i="14"/>
  <c r="LO214" i="14"/>
  <c r="LP214" i="14"/>
  <c r="LQ214" i="14"/>
  <c r="LR214" i="14"/>
  <c r="LS214" i="14"/>
  <c r="LT214" i="14"/>
  <c r="LU214" i="14"/>
  <c r="LV214" i="14"/>
  <c r="LW214" i="14"/>
  <c r="LX214" i="14"/>
  <c r="LY214" i="14"/>
  <c r="LZ214" i="14"/>
  <c r="MA214" i="14"/>
  <c r="MB214" i="14"/>
  <c r="MC214" i="14"/>
  <c r="MD214" i="14"/>
  <c r="ME214" i="14"/>
  <c r="MF214" i="14"/>
  <c r="MG214" i="14"/>
  <c r="MH214" i="14"/>
  <c r="MI214" i="14"/>
  <c r="MJ214" i="14"/>
  <c r="MK214" i="14"/>
  <c r="ML214" i="14"/>
  <c r="MM214" i="14"/>
  <c r="MN214" i="14"/>
  <c r="MO214" i="14"/>
  <c r="MP214" i="14"/>
  <c r="MQ214" i="14"/>
  <c r="MR214" i="14"/>
  <c r="MS214" i="14"/>
  <c r="MT214" i="14"/>
  <c r="MU214" i="14"/>
  <c r="MV214" i="14"/>
  <c r="MW214" i="14"/>
  <c r="MX214" i="14"/>
  <c r="MY214" i="14"/>
  <c r="MZ214" i="14"/>
  <c r="NA214" i="14"/>
  <c r="NB214" i="14"/>
  <c r="NC214" i="14"/>
  <c r="ND214" i="14"/>
  <c r="NE214" i="14"/>
  <c r="NF214" i="14"/>
  <c r="NG214" i="14"/>
  <c r="NH214" i="14"/>
  <c r="NI214" i="14"/>
  <c r="NJ214" i="14"/>
  <c r="NK214" i="14"/>
  <c r="NL214" i="14"/>
  <c r="NM214" i="14"/>
  <c r="NN214" i="14"/>
  <c r="NO214" i="14"/>
  <c r="NP214" i="14"/>
  <c r="NQ214" i="14"/>
  <c r="NR214" i="14"/>
  <c r="NS214" i="14"/>
  <c r="NT214" i="14"/>
  <c r="NU214" i="14"/>
  <c r="NV214" i="14"/>
  <c r="NW214" i="14"/>
  <c r="NX214" i="14"/>
  <c r="NY214" i="14"/>
  <c r="NZ214" i="14"/>
  <c r="OA214" i="14"/>
  <c r="OB214" i="14"/>
  <c r="OC214" i="14"/>
  <c r="OD214" i="14"/>
  <c r="OE214" i="14"/>
  <c r="OF214" i="14"/>
  <c r="OG214" i="14"/>
  <c r="OH214" i="14"/>
  <c r="OI214" i="14"/>
  <c r="OJ214" i="14"/>
  <c r="OK214" i="14"/>
  <c r="OL214" i="14"/>
  <c r="OM214" i="14"/>
  <c r="ON214" i="14"/>
  <c r="OO214" i="14"/>
  <c r="OP214" i="14"/>
  <c r="OQ214" i="14"/>
  <c r="OR214" i="14"/>
  <c r="OS214" i="14"/>
  <c r="OT214" i="14"/>
  <c r="OU214" i="14"/>
  <c r="OV214" i="14"/>
  <c r="OW214" i="14"/>
  <c r="OX214" i="14"/>
  <c r="KT215" i="14"/>
  <c r="KV215" i="14"/>
  <c r="KW215" i="14"/>
  <c r="LG215" i="14"/>
  <c r="LH215" i="14"/>
  <c r="LI215" i="14"/>
  <c r="LJ215" i="14"/>
  <c r="LK215" i="14"/>
  <c r="LL215" i="14"/>
  <c r="LM215" i="14"/>
  <c r="LN215" i="14"/>
  <c r="LO215" i="14"/>
  <c r="LP215" i="14"/>
  <c r="LQ215" i="14"/>
  <c r="LR215" i="14"/>
  <c r="LS215" i="14"/>
  <c r="LT215" i="14"/>
  <c r="LU215" i="14"/>
  <c r="LV215" i="14"/>
  <c r="LW215" i="14"/>
  <c r="LX215" i="14"/>
  <c r="LY215" i="14"/>
  <c r="LZ215" i="14"/>
  <c r="MA215" i="14"/>
  <c r="MB215" i="14"/>
  <c r="MC215" i="14"/>
  <c r="MD215" i="14"/>
  <c r="ME215" i="14"/>
  <c r="MF215" i="14"/>
  <c r="MG215" i="14"/>
  <c r="MH215" i="14"/>
  <c r="MI215" i="14"/>
  <c r="MJ215" i="14"/>
  <c r="MK215" i="14"/>
  <c r="ML215" i="14"/>
  <c r="MM215" i="14"/>
  <c r="MN215" i="14"/>
  <c r="MO215" i="14"/>
  <c r="MP215" i="14"/>
  <c r="MQ215" i="14"/>
  <c r="MR215" i="14"/>
  <c r="MS215" i="14"/>
  <c r="MT215" i="14"/>
  <c r="MU215" i="14"/>
  <c r="MV215" i="14"/>
  <c r="MW215" i="14"/>
  <c r="MX215" i="14"/>
  <c r="MY215" i="14"/>
  <c r="MZ215" i="14"/>
  <c r="NA215" i="14"/>
  <c r="NB215" i="14"/>
  <c r="NC215" i="14"/>
  <c r="ND215" i="14"/>
  <c r="NE215" i="14"/>
  <c r="NF215" i="14"/>
  <c r="NG215" i="14"/>
  <c r="NH215" i="14"/>
  <c r="NI215" i="14"/>
  <c r="NJ215" i="14"/>
  <c r="NK215" i="14"/>
  <c r="NL215" i="14"/>
  <c r="NM215" i="14"/>
  <c r="NN215" i="14"/>
  <c r="NO215" i="14"/>
  <c r="NP215" i="14"/>
  <c r="NQ215" i="14"/>
  <c r="NR215" i="14"/>
  <c r="NS215" i="14"/>
  <c r="NT215" i="14"/>
  <c r="NU215" i="14"/>
  <c r="NV215" i="14"/>
  <c r="NW215" i="14"/>
  <c r="NX215" i="14"/>
  <c r="NY215" i="14"/>
  <c r="NZ215" i="14"/>
  <c r="OA215" i="14"/>
  <c r="OB215" i="14"/>
  <c r="OC215" i="14"/>
  <c r="OD215" i="14"/>
  <c r="OE215" i="14"/>
  <c r="OF215" i="14"/>
  <c r="OG215" i="14"/>
  <c r="OH215" i="14"/>
  <c r="OI215" i="14"/>
  <c r="OJ215" i="14"/>
  <c r="OK215" i="14"/>
  <c r="OL215" i="14"/>
  <c r="OM215" i="14"/>
  <c r="ON215" i="14"/>
  <c r="OO215" i="14"/>
  <c r="OP215" i="14"/>
  <c r="OQ215" i="14"/>
  <c r="OR215" i="14"/>
  <c r="OS215" i="14"/>
  <c r="OT215" i="14"/>
  <c r="OU215" i="14"/>
  <c r="OV215" i="14"/>
  <c r="OW215" i="14"/>
  <c r="OX215" i="14"/>
  <c r="KT216" i="14"/>
  <c r="KV216" i="14"/>
  <c r="KW216" i="14"/>
  <c r="LG216" i="14"/>
  <c r="LH216" i="14"/>
  <c r="LI216" i="14"/>
  <c r="LJ216" i="14"/>
  <c r="LK216" i="14"/>
  <c r="LL216" i="14"/>
  <c r="LM216" i="14"/>
  <c r="LN216" i="14"/>
  <c r="LO216" i="14"/>
  <c r="LP216" i="14"/>
  <c r="LQ216" i="14"/>
  <c r="LR216" i="14"/>
  <c r="LS216" i="14"/>
  <c r="LT216" i="14"/>
  <c r="LU216" i="14"/>
  <c r="LV216" i="14"/>
  <c r="LW216" i="14"/>
  <c r="LX216" i="14"/>
  <c r="LY216" i="14"/>
  <c r="LZ216" i="14"/>
  <c r="MA216" i="14"/>
  <c r="MB216" i="14"/>
  <c r="MC216" i="14"/>
  <c r="MD216" i="14"/>
  <c r="ME216" i="14"/>
  <c r="MF216" i="14"/>
  <c r="MG216" i="14"/>
  <c r="MH216" i="14"/>
  <c r="MI216" i="14"/>
  <c r="MJ216" i="14"/>
  <c r="MK216" i="14"/>
  <c r="ML216" i="14"/>
  <c r="MM216" i="14"/>
  <c r="MN216" i="14"/>
  <c r="MO216" i="14"/>
  <c r="MP216" i="14"/>
  <c r="MQ216" i="14"/>
  <c r="MR216" i="14"/>
  <c r="MS216" i="14"/>
  <c r="MT216" i="14"/>
  <c r="MU216" i="14"/>
  <c r="MV216" i="14"/>
  <c r="MW216" i="14"/>
  <c r="MX216" i="14"/>
  <c r="MY216" i="14"/>
  <c r="MZ216" i="14"/>
  <c r="NA216" i="14"/>
  <c r="NB216" i="14"/>
  <c r="NC216" i="14"/>
  <c r="ND216" i="14"/>
  <c r="NE216" i="14"/>
  <c r="NF216" i="14"/>
  <c r="NG216" i="14"/>
  <c r="NH216" i="14"/>
  <c r="NI216" i="14"/>
  <c r="NJ216" i="14"/>
  <c r="NK216" i="14"/>
  <c r="NL216" i="14"/>
  <c r="NM216" i="14"/>
  <c r="NN216" i="14"/>
  <c r="NO216" i="14"/>
  <c r="NP216" i="14"/>
  <c r="NQ216" i="14"/>
  <c r="NR216" i="14"/>
  <c r="NS216" i="14"/>
  <c r="NT216" i="14"/>
  <c r="NU216" i="14"/>
  <c r="NV216" i="14"/>
  <c r="NW216" i="14"/>
  <c r="NX216" i="14"/>
  <c r="NY216" i="14"/>
  <c r="NZ216" i="14"/>
  <c r="OA216" i="14"/>
  <c r="OB216" i="14"/>
  <c r="OC216" i="14"/>
  <c r="OD216" i="14"/>
  <c r="OE216" i="14"/>
  <c r="OF216" i="14"/>
  <c r="OG216" i="14"/>
  <c r="OH216" i="14"/>
  <c r="OI216" i="14"/>
  <c r="OJ216" i="14"/>
  <c r="OK216" i="14"/>
  <c r="OL216" i="14"/>
  <c r="OM216" i="14"/>
  <c r="ON216" i="14"/>
  <c r="OO216" i="14"/>
  <c r="OP216" i="14"/>
  <c r="OQ216" i="14"/>
  <c r="OR216" i="14"/>
  <c r="OS216" i="14"/>
  <c r="OT216" i="14"/>
  <c r="OU216" i="14"/>
  <c r="OV216" i="14"/>
  <c r="OW216" i="14"/>
  <c r="OX216" i="14"/>
  <c r="KT217" i="14"/>
  <c r="KV217" i="14"/>
  <c r="KW217" i="14"/>
  <c r="LG217" i="14"/>
  <c r="LH217" i="14"/>
  <c r="LI217" i="14"/>
  <c r="LJ217" i="14"/>
  <c r="LK217" i="14"/>
  <c r="LL217" i="14"/>
  <c r="LM217" i="14"/>
  <c r="LN217" i="14"/>
  <c r="LO217" i="14"/>
  <c r="LP217" i="14"/>
  <c r="LQ217" i="14"/>
  <c r="LR217" i="14"/>
  <c r="LS217" i="14"/>
  <c r="LT217" i="14"/>
  <c r="LU217" i="14"/>
  <c r="LV217" i="14"/>
  <c r="LW217" i="14"/>
  <c r="LX217" i="14"/>
  <c r="LY217" i="14"/>
  <c r="LZ217" i="14"/>
  <c r="MA217" i="14"/>
  <c r="MB217" i="14"/>
  <c r="MC217" i="14"/>
  <c r="MD217" i="14"/>
  <c r="ME217" i="14"/>
  <c r="MF217" i="14"/>
  <c r="MG217" i="14"/>
  <c r="MH217" i="14"/>
  <c r="MI217" i="14"/>
  <c r="MJ217" i="14"/>
  <c r="MK217" i="14"/>
  <c r="ML217" i="14"/>
  <c r="MM217" i="14"/>
  <c r="MN217" i="14"/>
  <c r="MO217" i="14"/>
  <c r="MP217" i="14"/>
  <c r="MQ217" i="14"/>
  <c r="MR217" i="14"/>
  <c r="MS217" i="14"/>
  <c r="MT217" i="14"/>
  <c r="MU217" i="14"/>
  <c r="MV217" i="14"/>
  <c r="MW217" i="14"/>
  <c r="MX217" i="14"/>
  <c r="MY217" i="14"/>
  <c r="MZ217" i="14"/>
  <c r="NA217" i="14"/>
  <c r="NB217" i="14"/>
  <c r="NC217" i="14"/>
  <c r="ND217" i="14"/>
  <c r="NE217" i="14"/>
  <c r="NF217" i="14"/>
  <c r="NG217" i="14"/>
  <c r="NH217" i="14"/>
  <c r="NI217" i="14"/>
  <c r="NJ217" i="14"/>
  <c r="NK217" i="14"/>
  <c r="NL217" i="14"/>
  <c r="NM217" i="14"/>
  <c r="NN217" i="14"/>
  <c r="NO217" i="14"/>
  <c r="NP217" i="14"/>
  <c r="NQ217" i="14"/>
  <c r="NR217" i="14"/>
  <c r="NS217" i="14"/>
  <c r="NT217" i="14"/>
  <c r="NU217" i="14"/>
  <c r="NV217" i="14"/>
  <c r="NW217" i="14"/>
  <c r="NX217" i="14"/>
  <c r="NY217" i="14"/>
  <c r="NZ217" i="14"/>
  <c r="OA217" i="14"/>
  <c r="OB217" i="14"/>
  <c r="OC217" i="14"/>
  <c r="OD217" i="14"/>
  <c r="OE217" i="14"/>
  <c r="OF217" i="14"/>
  <c r="OG217" i="14"/>
  <c r="OH217" i="14"/>
  <c r="OI217" i="14"/>
  <c r="OJ217" i="14"/>
  <c r="OK217" i="14"/>
  <c r="OL217" i="14"/>
  <c r="OM217" i="14"/>
  <c r="ON217" i="14"/>
  <c r="OO217" i="14"/>
  <c r="OP217" i="14"/>
  <c r="OQ217" i="14"/>
  <c r="OR217" i="14"/>
  <c r="OS217" i="14"/>
  <c r="OT217" i="14"/>
  <c r="OU217" i="14"/>
  <c r="OV217" i="14"/>
  <c r="OW217" i="14"/>
  <c r="OX217" i="14"/>
  <c r="KT218" i="14"/>
  <c r="KV218" i="14"/>
  <c r="KW218" i="14"/>
  <c r="LG218" i="14"/>
  <c r="LH218" i="14"/>
  <c r="LI218" i="14"/>
  <c r="LJ218" i="14"/>
  <c r="LK218" i="14"/>
  <c r="LL218" i="14"/>
  <c r="LM218" i="14"/>
  <c r="LN218" i="14"/>
  <c r="LO218" i="14"/>
  <c r="LP218" i="14"/>
  <c r="LQ218" i="14"/>
  <c r="LR218" i="14"/>
  <c r="LS218" i="14"/>
  <c r="LT218" i="14"/>
  <c r="LU218" i="14"/>
  <c r="LV218" i="14"/>
  <c r="LW218" i="14"/>
  <c r="LX218" i="14"/>
  <c r="LY218" i="14"/>
  <c r="LZ218" i="14"/>
  <c r="MA218" i="14"/>
  <c r="MB218" i="14"/>
  <c r="MC218" i="14"/>
  <c r="MD218" i="14"/>
  <c r="ME218" i="14"/>
  <c r="MF218" i="14"/>
  <c r="MG218" i="14"/>
  <c r="MH218" i="14"/>
  <c r="MI218" i="14"/>
  <c r="MJ218" i="14"/>
  <c r="MK218" i="14"/>
  <c r="ML218" i="14"/>
  <c r="MM218" i="14"/>
  <c r="MN218" i="14"/>
  <c r="MO218" i="14"/>
  <c r="MP218" i="14"/>
  <c r="MQ218" i="14"/>
  <c r="MR218" i="14"/>
  <c r="MS218" i="14"/>
  <c r="MT218" i="14"/>
  <c r="MU218" i="14"/>
  <c r="MV218" i="14"/>
  <c r="MW218" i="14"/>
  <c r="MX218" i="14"/>
  <c r="MY218" i="14"/>
  <c r="MZ218" i="14"/>
  <c r="NA218" i="14"/>
  <c r="NB218" i="14"/>
  <c r="NC218" i="14"/>
  <c r="ND218" i="14"/>
  <c r="NE218" i="14"/>
  <c r="NF218" i="14"/>
  <c r="NG218" i="14"/>
  <c r="NH218" i="14"/>
  <c r="NI218" i="14"/>
  <c r="NJ218" i="14"/>
  <c r="NK218" i="14"/>
  <c r="NL218" i="14"/>
  <c r="NM218" i="14"/>
  <c r="NN218" i="14"/>
  <c r="NO218" i="14"/>
  <c r="NP218" i="14"/>
  <c r="NQ218" i="14"/>
  <c r="NR218" i="14"/>
  <c r="NS218" i="14"/>
  <c r="NT218" i="14"/>
  <c r="NU218" i="14"/>
  <c r="NV218" i="14"/>
  <c r="NW218" i="14"/>
  <c r="NX218" i="14"/>
  <c r="NY218" i="14"/>
  <c r="NZ218" i="14"/>
  <c r="OA218" i="14"/>
  <c r="OB218" i="14"/>
  <c r="OC218" i="14"/>
  <c r="OD218" i="14"/>
  <c r="OE218" i="14"/>
  <c r="OF218" i="14"/>
  <c r="OG218" i="14"/>
  <c r="OH218" i="14"/>
  <c r="OI218" i="14"/>
  <c r="OJ218" i="14"/>
  <c r="OK218" i="14"/>
  <c r="OL218" i="14"/>
  <c r="OM218" i="14"/>
  <c r="ON218" i="14"/>
  <c r="OO218" i="14"/>
  <c r="OP218" i="14"/>
  <c r="OQ218" i="14"/>
  <c r="OR218" i="14"/>
  <c r="OS218" i="14"/>
  <c r="OT218" i="14"/>
  <c r="OU218" i="14"/>
  <c r="OV218" i="14"/>
  <c r="OW218" i="14"/>
  <c r="OX218" i="14"/>
  <c r="KT219" i="14"/>
  <c r="KV219" i="14"/>
  <c r="KW219" i="14"/>
  <c r="LG219" i="14"/>
  <c r="LH219" i="14"/>
  <c r="LI219" i="14"/>
  <c r="LJ219" i="14"/>
  <c r="LK219" i="14"/>
  <c r="LL219" i="14"/>
  <c r="LM219" i="14"/>
  <c r="LN219" i="14"/>
  <c r="LO219" i="14"/>
  <c r="LP219" i="14"/>
  <c r="LQ219" i="14"/>
  <c r="LR219" i="14"/>
  <c r="LS219" i="14"/>
  <c r="LT219" i="14"/>
  <c r="LU219" i="14"/>
  <c r="LV219" i="14"/>
  <c r="LW219" i="14"/>
  <c r="LX219" i="14"/>
  <c r="LY219" i="14"/>
  <c r="LZ219" i="14"/>
  <c r="MA219" i="14"/>
  <c r="MB219" i="14"/>
  <c r="MC219" i="14"/>
  <c r="MD219" i="14"/>
  <c r="ME219" i="14"/>
  <c r="MF219" i="14"/>
  <c r="MG219" i="14"/>
  <c r="MH219" i="14"/>
  <c r="MI219" i="14"/>
  <c r="MJ219" i="14"/>
  <c r="MK219" i="14"/>
  <c r="ML219" i="14"/>
  <c r="MM219" i="14"/>
  <c r="MN219" i="14"/>
  <c r="MO219" i="14"/>
  <c r="MP219" i="14"/>
  <c r="MQ219" i="14"/>
  <c r="MR219" i="14"/>
  <c r="MS219" i="14"/>
  <c r="MT219" i="14"/>
  <c r="MU219" i="14"/>
  <c r="MV219" i="14"/>
  <c r="MW219" i="14"/>
  <c r="MX219" i="14"/>
  <c r="MY219" i="14"/>
  <c r="MZ219" i="14"/>
  <c r="NA219" i="14"/>
  <c r="NB219" i="14"/>
  <c r="NC219" i="14"/>
  <c r="ND219" i="14"/>
  <c r="NE219" i="14"/>
  <c r="NF219" i="14"/>
  <c r="NG219" i="14"/>
  <c r="NH219" i="14"/>
  <c r="NI219" i="14"/>
  <c r="NJ219" i="14"/>
  <c r="NK219" i="14"/>
  <c r="NL219" i="14"/>
  <c r="NM219" i="14"/>
  <c r="NN219" i="14"/>
  <c r="NO219" i="14"/>
  <c r="NP219" i="14"/>
  <c r="NQ219" i="14"/>
  <c r="NR219" i="14"/>
  <c r="NS219" i="14"/>
  <c r="NT219" i="14"/>
  <c r="NU219" i="14"/>
  <c r="NV219" i="14"/>
  <c r="NW219" i="14"/>
  <c r="NX219" i="14"/>
  <c r="NY219" i="14"/>
  <c r="NZ219" i="14"/>
  <c r="OA219" i="14"/>
  <c r="OB219" i="14"/>
  <c r="OC219" i="14"/>
  <c r="OD219" i="14"/>
  <c r="OE219" i="14"/>
  <c r="OF219" i="14"/>
  <c r="OG219" i="14"/>
  <c r="OH219" i="14"/>
  <c r="OI219" i="14"/>
  <c r="OJ219" i="14"/>
  <c r="OK219" i="14"/>
  <c r="OL219" i="14"/>
  <c r="OM219" i="14"/>
  <c r="ON219" i="14"/>
  <c r="OO219" i="14"/>
  <c r="OP219" i="14"/>
  <c r="OQ219" i="14"/>
  <c r="OR219" i="14"/>
  <c r="OS219" i="14"/>
  <c r="OT219" i="14"/>
  <c r="OU219" i="14"/>
  <c r="OV219" i="14"/>
  <c r="OW219" i="14"/>
  <c r="OX219" i="14"/>
  <c r="KT220" i="14"/>
  <c r="KV220" i="14"/>
  <c r="KW220" i="14"/>
  <c r="LG220" i="14"/>
  <c r="LH220" i="14"/>
  <c r="LI220" i="14"/>
  <c r="LJ220" i="14"/>
  <c r="LK220" i="14"/>
  <c r="LL220" i="14"/>
  <c r="LM220" i="14"/>
  <c r="LN220" i="14"/>
  <c r="LO220" i="14"/>
  <c r="LP220" i="14"/>
  <c r="LQ220" i="14"/>
  <c r="LR220" i="14"/>
  <c r="LS220" i="14"/>
  <c r="LT220" i="14"/>
  <c r="LU220" i="14"/>
  <c r="LV220" i="14"/>
  <c r="LW220" i="14"/>
  <c r="LX220" i="14"/>
  <c r="LY220" i="14"/>
  <c r="LZ220" i="14"/>
  <c r="MA220" i="14"/>
  <c r="MB220" i="14"/>
  <c r="MC220" i="14"/>
  <c r="MD220" i="14"/>
  <c r="ME220" i="14"/>
  <c r="MF220" i="14"/>
  <c r="MG220" i="14"/>
  <c r="MH220" i="14"/>
  <c r="MI220" i="14"/>
  <c r="MJ220" i="14"/>
  <c r="MK220" i="14"/>
  <c r="ML220" i="14"/>
  <c r="MM220" i="14"/>
  <c r="MN220" i="14"/>
  <c r="MO220" i="14"/>
  <c r="MP220" i="14"/>
  <c r="MQ220" i="14"/>
  <c r="MR220" i="14"/>
  <c r="MS220" i="14"/>
  <c r="MT220" i="14"/>
  <c r="MU220" i="14"/>
  <c r="MV220" i="14"/>
  <c r="MW220" i="14"/>
  <c r="MX220" i="14"/>
  <c r="MY220" i="14"/>
  <c r="MZ220" i="14"/>
  <c r="NA220" i="14"/>
  <c r="NB220" i="14"/>
  <c r="NC220" i="14"/>
  <c r="ND220" i="14"/>
  <c r="NE220" i="14"/>
  <c r="NF220" i="14"/>
  <c r="NG220" i="14"/>
  <c r="NH220" i="14"/>
  <c r="NI220" i="14"/>
  <c r="NJ220" i="14"/>
  <c r="NK220" i="14"/>
  <c r="NL220" i="14"/>
  <c r="NM220" i="14"/>
  <c r="NN220" i="14"/>
  <c r="NO220" i="14"/>
  <c r="NP220" i="14"/>
  <c r="NQ220" i="14"/>
  <c r="NR220" i="14"/>
  <c r="NS220" i="14"/>
  <c r="NT220" i="14"/>
  <c r="NU220" i="14"/>
  <c r="NV220" i="14"/>
  <c r="NW220" i="14"/>
  <c r="NX220" i="14"/>
  <c r="NY220" i="14"/>
  <c r="NZ220" i="14"/>
  <c r="OA220" i="14"/>
  <c r="OB220" i="14"/>
  <c r="OC220" i="14"/>
  <c r="OD220" i="14"/>
  <c r="OE220" i="14"/>
  <c r="OF220" i="14"/>
  <c r="OG220" i="14"/>
  <c r="OH220" i="14"/>
  <c r="OI220" i="14"/>
  <c r="OJ220" i="14"/>
  <c r="OK220" i="14"/>
  <c r="OL220" i="14"/>
  <c r="OM220" i="14"/>
  <c r="ON220" i="14"/>
  <c r="OO220" i="14"/>
  <c r="OP220" i="14"/>
  <c r="OQ220" i="14"/>
  <c r="OR220" i="14"/>
  <c r="OS220" i="14"/>
  <c r="OT220" i="14"/>
  <c r="OU220" i="14"/>
  <c r="OV220" i="14"/>
  <c r="OW220" i="14"/>
  <c r="OX220" i="14"/>
  <c r="KT221" i="14"/>
  <c r="KV221" i="14"/>
  <c r="KW221" i="14"/>
  <c r="LG221" i="14"/>
  <c r="LH221" i="14"/>
  <c r="LI221" i="14"/>
  <c r="LJ221" i="14"/>
  <c r="LK221" i="14"/>
  <c r="LL221" i="14"/>
  <c r="LM221" i="14"/>
  <c r="LN221" i="14"/>
  <c r="LO221" i="14"/>
  <c r="LP221" i="14"/>
  <c r="LQ221" i="14"/>
  <c r="LR221" i="14"/>
  <c r="LS221" i="14"/>
  <c r="LT221" i="14"/>
  <c r="LU221" i="14"/>
  <c r="LV221" i="14"/>
  <c r="LW221" i="14"/>
  <c r="LX221" i="14"/>
  <c r="LY221" i="14"/>
  <c r="LZ221" i="14"/>
  <c r="MA221" i="14"/>
  <c r="MB221" i="14"/>
  <c r="MC221" i="14"/>
  <c r="MD221" i="14"/>
  <c r="ME221" i="14"/>
  <c r="MF221" i="14"/>
  <c r="MG221" i="14"/>
  <c r="MH221" i="14"/>
  <c r="MI221" i="14"/>
  <c r="MJ221" i="14"/>
  <c r="MK221" i="14"/>
  <c r="ML221" i="14"/>
  <c r="MM221" i="14"/>
  <c r="MN221" i="14"/>
  <c r="MO221" i="14"/>
  <c r="MP221" i="14"/>
  <c r="MQ221" i="14"/>
  <c r="MR221" i="14"/>
  <c r="MS221" i="14"/>
  <c r="MT221" i="14"/>
  <c r="MU221" i="14"/>
  <c r="MV221" i="14"/>
  <c r="MW221" i="14"/>
  <c r="MX221" i="14"/>
  <c r="MY221" i="14"/>
  <c r="MZ221" i="14"/>
  <c r="NA221" i="14"/>
  <c r="NB221" i="14"/>
  <c r="NC221" i="14"/>
  <c r="ND221" i="14"/>
  <c r="NE221" i="14"/>
  <c r="NF221" i="14"/>
  <c r="NG221" i="14"/>
  <c r="NH221" i="14"/>
  <c r="NI221" i="14"/>
  <c r="NJ221" i="14"/>
  <c r="NK221" i="14"/>
  <c r="NL221" i="14"/>
  <c r="NM221" i="14"/>
  <c r="NN221" i="14"/>
  <c r="NO221" i="14"/>
  <c r="NP221" i="14"/>
  <c r="NQ221" i="14"/>
  <c r="NR221" i="14"/>
  <c r="NS221" i="14"/>
  <c r="NT221" i="14"/>
  <c r="NU221" i="14"/>
  <c r="NV221" i="14"/>
  <c r="NW221" i="14"/>
  <c r="NX221" i="14"/>
  <c r="NY221" i="14"/>
  <c r="NZ221" i="14"/>
  <c r="OA221" i="14"/>
  <c r="OB221" i="14"/>
  <c r="OC221" i="14"/>
  <c r="OD221" i="14"/>
  <c r="OE221" i="14"/>
  <c r="OF221" i="14"/>
  <c r="OG221" i="14"/>
  <c r="OH221" i="14"/>
  <c r="OI221" i="14"/>
  <c r="OJ221" i="14"/>
  <c r="OK221" i="14"/>
  <c r="OL221" i="14"/>
  <c r="OM221" i="14"/>
  <c r="ON221" i="14"/>
  <c r="OO221" i="14"/>
  <c r="OP221" i="14"/>
  <c r="OQ221" i="14"/>
  <c r="OR221" i="14"/>
  <c r="OS221" i="14"/>
  <c r="OT221" i="14"/>
  <c r="OU221" i="14"/>
  <c r="OV221" i="14"/>
  <c r="OW221" i="14"/>
  <c r="OX221" i="14"/>
  <c r="KT222" i="14"/>
  <c r="KV222" i="14"/>
  <c r="KW222" i="14"/>
  <c r="LG222" i="14"/>
  <c r="LH222" i="14"/>
  <c r="LI222" i="14"/>
  <c r="LJ222" i="14"/>
  <c r="LK222" i="14"/>
  <c r="LL222" i="14"/>
  <c r="LM222" i="14"/>
  <c r="LN222" i="14"/>
  <c r="LO222" i="14"/>
  <c r="LP222" i="14"/>
  <c r="LQ222" i="14"/>
  <c r="LR222" i="14"/>
  <c r="LS222" i="14"/>
  <c r="LT222" i="14"/>
  <c r="LU222" i="14"/>
  <c r="LV222" i="14"/>
  <c r="LW222" i="14"/>
  <c r="LX222" i="14"/>
  <c r="LY222" i="14"/>
  <c r="LZ222" i="14"/>
  <c r="MA222" i="14"/>
  <c r="MB222" i="14"/>
  <c r="MC222" i="14"/>
  <c r="MD222" i="14"/>
  <c r="ME222" i="14"/>
  <c r="MF222" i="14"/>
  <c r="MG222" i="14"/>
  <c r="MH222" i="14"/>
  <c r="MI222" i="14"/>
  <c r="MJ222" i="14"/>
  <c r="MK222" i="14"/>
  <c r="ML222" i="14"/>
  <c r="MM222" i="14"/>
  <c r="MN222" i="14"/>
  <c r="MO222" i="14"/>
  <c r="MP222" i="14"/>
  <c r="MQ222" i="14"/>
  <c r="MR222" i="14"/>
  <c r="MS222" i="14"/>
  <c r="MT222" i="14"/>
  <c r="MU222" i="14"/>
  <c r="MV222" i="14"/>
  <c r="MW222" i="14"/>
  <c r="MX222" i="14"/>
  <c r="MY222" i="14"/>
  <c r="MZ222" i="14"/>
  <c r="NA222" i="14"/>
  <c r="NB222" i="14"/>
  <c r="NC222" i="14"/>
  <c r="ND222" i="14"/>
  <c r="NE222" i="14"/>
  <c r="NF222" i="14"/>
  <c r="NG222" i="14"/>
  <c r="NH222" i="14"/>
  <c r="NI222" i="14"/>
  <c r="NJ222" i="14"/>
  <c r="NK222" i="14"/>
  <c r="NL222" i="14"/>
  <c r="NM222" i="14"/>
  <c r="NN222" i="14"/>
  <c r="NO222" i="14"/>
  <c r="NP222" i="14"/>
  <c r="NQ222" i="14"/>
  <c r="NR222" i="14"/>
  <c r="NS222" i="14"/>
  <c r="NT222" i="14"/>
  <c r="NU222" i="14"/>
  <c r="NV222" i="14"/>
  <c r="NW222" i="14"/>
  <c r="NX222" i="14"/>
  <c r="NY222" i="14"/>
  <c r="NZ222" i="14"/>
  <c r="OA222" i="14"/>
  <c r="OB222" i="14"/>
  <c r="OC222" i="14"/>
  <c r="OD222" i="14"/>
  <c r="OE222" i="14"/>
  <c r="OF222" i="14"/>
  <c r="OG222" i="14"/>
  <c r="OH222" i="14"/>
  <c r="OI222" i="14"/>
  <c r="OJ222" i="14"/>
  <c r="OK222" i="14"/>
  <c r="OL222" i="14"/>
  <c r="OM222" i="14"/>
  <c r="ON222" i="14"/>
  <c r="OO222" i="14"/>
  <c r="OP222" i="14"/>
  <c r="OQ222" i="14"/>
  <c r="OR222" i="14"/>
  <c r="OS222" i="14"/>
  <c r="OT222" i="14"/>
  <c r="OU222" i="14"/>
  <c r="OV222" i="14"/>
  <c r="OW222" i="14"/>
  <c r="OX222" i="14"/>
  <c r="KT223" i="14"/>
  <c r="KV223" i="14"/>
  <c r="KW223" i="14"/>
  <c r="LG223" i="14"/>
  <c r="LH223" i="14"/>
  <c r="LI223" i="14"/>
  <c r="LJ223" i="14"/>
  <c r="LK223" i="14"/>
  <c r="LL223" i="14"/>
  <c r="LM223" i="14"/>
  <c r="LN223" i="14"/>
  <c r="LO223" i="14"/>
  <c r="LP223" i="14"/>
  <c r="LQ223" i="14"/>
  <c r="LR223" i="14"/>
  <c r="LS223" i="14"/>
  <c r="LT223" i="14"/>
  <c r="LU223" i="14"/>
  <c r="LV223" i="14"/>
  <c r="LW223" i="14"/>
  <c r="LX223" i="14"/>
  <c r="LY223" i="14"/>
  <c r="LZ223" i="14"/>
  <c r="MA223" i="14"/>
  <c r="MB223" i="14"/>
  <c r="MC223" i="14"/>
  <c r="MD223" i="14"/>
  <c r="ME223" i="14"/>
  <c r="MF223" i="14"/>
  <c r="MG223" i="14"/>
  <c r="MH223" i="14"/>
  <c r="MI223" i="14"/>
  <c r="MJ223" i="14"/>
  <c r="MK223" i="14"/>
  <c r="ML223" i="14"/>
  <c r="MM223" i="14"/>
  <c r="MN223" i="14"/>
  <c r="MO223" i="14"/>
  <c r="MP223" i="14"/>
  <c r="MQ223" i="14"/>
  <c r="MR223" i="14"/>
  <c r="MS223" i="14"/>
  <c r="MT223" i="14"/>
  <c r="MU223" i="14"/>
  <c r="MV223" i="14"/>
  <c r="MW223" i="14"/>
  <c r="MX223" i="14"/>
  <c r="MY223" i="14"/>
  <c r="MZ223" i="14"/>
  <c r="NA223" i="14"/>
  <c r="NB223" i="14"/>
  <c r="NC223" i="14"/>
  <c r="ND223" i="14"/>
  <c r="NE223" i="14"/>
  <c r="NF223" i="14"/>
  <c r="NG223" i="14"/>
  <c r="NH223" i="14"/>
  <c r="NI223" i="14"/>
  <c r="NJ223" i="14"/>
  <c r="NK223" i="14"/>
  <c r="NL223" i="14"/>
  <c r="NM223" i="14"/>
  <c r="NN223" i="14"/>
  <c r="NO223" i="14"/>
  <c r="NP223" i="14"/>
  <c r="NQ223" i="14"/>
  <c r="NR223" i="14"/>
  <c r="NS223" i="14"/>
  <c r="NT223" i="14"/>
  <c r="NU223" i="14"/>
  <c r="NV223" i="14"/>
  <c r="NW223" i="14"/>
  <c r="NX223" i="14"/>
  <c r="NY223" i="14"/>
  <c r="NZ223" i="14"/>
  <c r="OA223" i="14"/>
  <c r="OB223" i="14"/>
  <c r="OC223" i="14"/>
  <c r="OD223" i="14"/>
  <c r="OE223" i="14"/>
  <c r="OF223" i="14"/>
  <c r="OG223" i="14"/>
  <c r="OH223" i="14"/>
  <c r="OI223" i="14"/>
  <c r="OJ223" i="14"/>
  <c r="OK223" i="14"/>
  <c r="OL223" i="14"/>
  <c r="OM223" i="14"/>
  <c r="ON223" i="14"/>
  <c r="OO223" i="14"/>
  <c r="OP223" i="14"/>
  <c r="OQ223" i="14"/>
  <c r="OR223" i="14"/>
  <c r="OS223" i="14"/>
  <c r="OT223" i="14"/>
  <c r="OU223" i="14"/>
  <c r="OV223" i="14"/>
  <c r="OW223" i="14"/>
  <c r="OX223" i="14"/>
  <c r="KT224" i="14"/>
  <c r="KV224" i="14"/>
  <c r="KW224" i="14"/>
  <c r="LG224" i="14"/>
  <c r="LH224" i="14"/>
  <c r="LI224" i="14"/>
  <c r="LJ224" i="14"/>
  <c r="LK224" i="14"/>
  <c r="LL224" i="14"/>
  <c r="LM224" i="14"/>
  <c r="LN224" i="14"/>
  <c r="LO224" i="14"/>
  <c r="LP224" i="14"/>
  <c r="LQ224" i="14"/>
  <c r="LR224" i="14"/>
  <c r="LS224" i="14"/>
  <c r="LT224" i="14"/>
  <c r="LU224" i="14"/>
  <c r="LV224" i="14"/>
  <c r="LW224" i="14"/>
  <c r="LX224" i="14"/>
  <c r="LY224" i="14"/>
  <c r="LZ224" i="14"/>
  <c r="MA224" i="14"/>
  <c r="MB224" i="14"/>
  <c r="MC224" i="14"/>
  <c r="MD224" i="14"/>
  <c r="ME224" i="14"/>
  <c r="MF224" i="14"/>
  <c r="MG224" i="14"/>
  <c r="MH224" i="14"/>
  <c r="MI224" i="14"/>
  <c r="MJ224" i="14"/>
  <c r="MK224" i="14"/>
  <c r="ML224" i="14"/>
  <c r="MM224" i="14"/>
  <c r="MN224" i="14"/>
  <c r="MO224" i="14"/>
  <c r="MP224" i="14"/>
  <c r="MQ224" i="14"/>
  <c r="MR224" i="14"/>
  <c r="MS224" i="14"/>
  <c r="MT224" i="14"/>
  <c r="MU224" i="14"/>
  <c r="MV224" i="14"/>
  <c r="MW224" i="14"/>
  <c r="MX224" i="14"/>
  <c r="MY224" i="14"/>
  <c r="MZ224" i="14"/>
  <c r="NA224" i="14"/>
  <c r="NB224" i="14"/>
  <c r="NC224" i="14"/>
  <c r="ND224" i="14"/>
  <c r="NE224" i="14"/>
  <c r="NF224" i="14"/>
  <c r="NG224" i="14"/>
  <c r="NH224" i="14"/>
  <c r="NI224" i="14"/>
  <c r="NJ224" i="14"/>
  <c r="NK224" i="14"/>
  <c r="NL224" i="14"/>
  <c r="NM224" i="14"/>
  <c r="NN224" i="14"/>
  <c r="NO224" i="14"/>
  <c r="NP224" i="14"/>
  <c r="NQ224" i="14"/>
  <c r="NR224" i="14"/>
  <c r="NS224" i="14"/>
  <c r="NT224" i="14"/>
  <c r="NU224" i="14"/>
  <c r="NV224" i="14"/>
  <c r="NW224" i="14"/>
  <c r="NX224" i="14"/>
  <c r="NY224" i="14"/>
  <c r="NZ224" i="14"/>
  <c r="OA224" i="14"/>
  <c r="OB224" i="14"/>
  <c r="OC224" i="14"/>
  <c r="OD224" i="14"/>
  <c r="OE224" i="14"/>
  <c r="OF224" i="14"/>
  <c r="OG224" i="14"/>
  <c r="OH224" i="14"/>
  <c r="OI224" i="14"/>
  <c r="OJ224" i="14"/>
  <c r="OK224" i="14"/>
  <c r="OL224" i="14"/>
  <c r="OM224" i="14"/>
  <c r="ON224" i="14"/>
  <c r="OO224" i="14"/>
  <c r="OP224" i="14"/>
  <c r="OQ224" i="14"/>
  <c r="OR224" i="14"/>
  <c r="OS224" i="14"/>
  <c r="OT224" i="14"/>
  <c r="OU224" i="14"/>
  <c r="OV224" i="14"/>
  <c r="OW224" i="14"/>
  <c r="OX224" i="14"/>
  <c r="KT225" i="14"/>
  <c r="KV225" i="14"/>
  <c r="KW225" i="14"/>
  <c r="LG225" i="14"/>
  <c r="LH225" i="14"/>
  <c r="LI225" i="14"/>
  <c r="LJ225" i="14"/>
  <c r="LK225" i="14"/>
  <c r="LL225" i="14"/>
  <c r="LM225" i="14"/>
  <c r="LN225" i="14"/>
  <c r="LO225" i="14"/>
  <c r="LP225" i="14"/>
  <c r="LQ225" i="14"/>
  <c r="LR225" i="14"/>
  <c r="LS225" i="14"/>
  <c r="LT225" i="14"/>
  <c r="LU225" i="14"/>
  <c r="LV225" i="14"/>
  <c r="LW225" i="14"/>
  <c r="LX225" i="14"/>
  <c r="LY225" i="14"/>
  <c r="LZ225" i="14"/>
  <c r="MA225" i="14"/>
  <c r="MB225" i="14"/>
  <c r="MC225" i="14"/>
  <c r="MD225" i="14"/>
  <c r="ME225" i="14"/>
  <c r="MF225" i="14"/>
  <c r="MG225" i="14"/>
  <c r="MH225" i="14"/>
  <c r="MI225" i="14"/>
  <c r="MJ225" i="14"/>
  <c r="MK225" i="14"/>
  <c r="ML225" i="14"/>
  <c r="MM225" i="14"/>
  <c r="MN225" i="14"/>
  <c r="MO225" i="14"/>
  <c r="MP225" i="14"/>
  <c r="MQ225" i="14"/>
  <c r="MR225" i="14"/>
  <c r="MS225" i="14"/>
  <c r="MT225" i="14"/>
  <c r="MU225" i="14"/>
  <c r="MV225" i="14"/>
  <c r="MW225" i="14"/>
  <c r="MX225" i="14"/>
  <c r="MY225" i="14"/>
  <c r="MZ225" i="14"/>
  <c r="NA225" i="14"/>
  <c r="NB225" i="14"/>
  <c r="NC225" i="14"/>
  <c r="ND225" i="14"/>
  <c r="NE225" i="14"/>
  <c r="NF225" i="14"/>
  <c r="NG225" i="14"/>
  <c r="NH225" i="14"/>
  <c r="NI225" i="14"/>
  <c r="NJ225" i="14"/>
  <c r="NK225" i="14"/>
  <c r="NL225" i="14"/>
  <c r="NM225" i="14"/>
  <c r="NN225" i="14"/>
  <c r="NO225" i="14"/>
  <c r="NP225" i="14"/>
  <c r="NQ225" i="14"/>
  <c r="NR225" i="14"/>
  <c r="NS225" i="14"/>
  <c r="NT225" i="14"/>
  <c r="NU225" i="14"/>
  <c r="NV225" i="14"/>
  <c r="NW225" i="14"/>
  <c r="NX225" i="14"/>
  <c r="NY225" i="14"/>
  <c r="NZ225" i="14"/>
  <c r="OA225" i="14"/>
  <c r="OB225" i="14"/>
  <c r="OC225" i="14"/>
  <c r="OD225" i="14"/>
  <c r="OE225" i="14"/>
  <c r="OF225" i="14"/>
  <c r="OG225" i="14"/>
  <c r="OH225" i="14"/>
  <c r="OI225" i="14"/>
  <c r="OJ225" i="14"/>
  <c r="OK225" i="14"/>
  <c r="OL225" i="14"/>
  <c r="OM225" i="14"/>
  <c r="ON225" i="14"/>
  <c r="OO225" i="14"/>
  <c r="OP225" i="14"/>
  <c r="OQ225" i="14"/>
  <c r="OR225" i="14"/>
  <c r="OS225" i="14"/>
  <c r="OT225" i="14"/>
  <c r="OU225" i="14"/>
  <c r="OV225" i="14"/>
  <c r="OW225" i="14"/>
  <c r="OX225" i="14"/>
  <c r="KT226" i="14"/>
  <c r="KV226" i="14"/>
  <c r="KW226" i="14"/>
  <c r="LG226" i="14"/>
  <c r="LH226" i="14"/>
  <c r="LI226" i="14"/>
  <c r="LJ226" i="14"/>
  <c r="LK226" i="14"/>
  <c r="LL226" i="14"/>
  <c r="LM226" i="14"/>
  <c r="LN226" i="14"/>
  <c r="LO226" i="14"/>
  <c r="LP226" i="14"/>
  <c r="LQ226" i="14"/>
  <c r="LR226" i="14"/>
  <c r="LS226" i="14"/>
  <c r="LT226" i="14"/>
  <c r="LU226" i="14"/>
  <c r="LV226" i="14"/>
  <c r="LW226" i="14"/>
  <c r="LX226" i="14"/>
  <c r="LY226" i="14"/>
  <c r="LZ226" i="14"/>
  <c r="MA226" i="14"/>
  <c r="MB226" i="14"/>
  <c r="MC226" i="14"/>
  <c r="MD226" i="14"/>
  <c r="ME226" i="14"/>
  <c r="MF226" i="14"/>
  <c r="MG226" i="14"/>
  <c r="MH226" i="14"/>
  <c r="MI226" i="14"/>
  <c r="MJ226" i="14"/>
  <c r="MK226" i="14"/>
  <c r="ML226" i="14"/>
  <c r="MM226" i="14"/>
  <c r="MN226" i="14"/>
  <c r="MO226" i="14"/>
  <c r="MP226" i="14"/>
  <c r="MQ226" i="14"/>
  <c r="MR226" i="14"/>
  <c r="MS226" i="14"/>
  <c r="MT226" i="14"/>
  <c r="MU226" i="14"/>
  <c r="MV226" i="14"/>
  <c r="MW226" i="14"/>
  <c r="MX226" i="14"/>
  <c r="MY226" i="14"/>
  <c r="MZ226" i="14"/>
  <c r="NA226" i="14"/>
  <c r="NB226" i="14"/>
  <c r="NC226" i="14"/>
  <c r="ND226" i="14"/>
  <c r="NE226" i="14"/>
  <c r="NF226" i="14"/>
  <c r="NG226" i="14"/>
  <c r="NH226" i="14"/>
  <c r="NI226" i="14"/>
  <c r="NJ226" i="14"/>
  <c r="NK226" i="14"/>
  <c r="NL226" i="14"/>
  <c r="NM226" i="14"/>
  <c r="NN226" i="14"/>
  <c r="NO226" i="14"/>
  <c r="NP226" i="14"/>
  <c r="NQ226" i="14"/>
  <c r="NR226" i="14"/>
  <c r="NS226" i="14"/>
  <c r="NT226" i="14"/>
  <c r="NU226" i="14"/>
  <c r="NV226" i="14"/>
  <c r="NW226" i="14"/>
  <c r="NX226" i="14"/>
  <c r="NY226" i="14"/>
  <c r="NZ226" i="14"/>
  <c r="OA226" i="14"/>
  <c r="OB226" i="14"/>
  <c r="OC226" i="14"/>
  <c r="OD226" i="14"/>
  <c r="OE226" i="14"/>
  <c r="OF226" i="14"/>
  <c r="OG226" i="14"/>
  <c r="OH226" i="14"/>
  <c r="OI226" i="14"/>
  <c r="OJ226" i="14"/>
  <c r="OK226" i="14"/>
  <c r="OL226" i="14"/>
  <c r="OM226" i="14"/>
  <c r="ON226" i="14"/>
  <c r="OO226" i="14"/>
  <c r="OP226" i="14"/>
  <c r="OQ226" i="14"/>
  <c r="OR226" i="14"/>
  <c r="OS226" i="14"/>
  <c r="OT226" i="14"/>
  <c r="OU226" i="14"/>
  <c r="OV226" i="14"/>
  <c r="OW226" i="14"/>
  <c r="OX226" i="14"/>
  <c r="KT227" i="14"/>
  <c r="KV227" i="14"/>
  <c r="KW227" i="14"/>
  <c r="LG227" i="14"/>
  <c r="LH227" i="14"/>
  <c r="LI227" i="14"/>
  <c r="LJ227" i="14"/>
  <c r="LK227" i="14"/>
  <c r="LL227" i="14"/>
  <c r="LM227" i="14"/>
  <c r="LN227" i="14"/>
  <c r="LO227" i="14"/>
  <c r="LP227" i="14"/>
  <c r="LQ227" i="14"/>
  <c r="LR227" i="14"/>
  <c r="LS227" i="14"/>
  <c r="LT227" i="14"/>
  <c r="LU227" i="14"/>
  <c r="LV227" i="14"/>
  <c r="LW227" i="14"/>
  <c r="LX227" i="14"/>
  <c r="LY227" i="14"/>
  <c r="LZ227" i="14"/>
  <c r="MA227" i="14"/>
  <c r="MB227" i="14"/>
  <c r="MC227" i="14"/>
  <c r="MD227" i="14"/>
  <c r="ME227" i="14"/>
  <c r="MF227" i="14"/>
  <c r="MG227" i="14"/>
  <c r="MH227" i="14"/>
  <c r="MI227" i="14"/>
  <c r="MJ227" i="14"/>
  <c r="MK227" i="14"/>
  <c r="ML227" i="14"/>
  <c r="MM227" i="14"/>
  <c r="MN227" i="14"/>
  <c r="MO227" i="14"/>
  <c r="MP227" i="14"/>
  <c r="MQ227" i="14"/>
  <c r="MR227" i="14"/>
  <c r="MS227" i="14"/>
  <c r="MT227" i="14"/>
  <c r="MU227" i="14"/>
  <c r="MV227" i="14"/>
  <c r="MW227" i="14"/>
  <c r="MX227" i="14"/>
  <c r="MY227" i="14"/>
  <c r="MZ227" i="14"/>
  <c r="NA227" i="14"/>
  <c r="NB227" i="14"/>
  <c r="NC227" i="14"/>
  <c r="ND227" i="14"/>
  <c r="NE227" i="14"/>
  <c r="NF227" i="14"/>
  <c r="NG227" i="14"/>
  <c r="NH227" i="14"/>
  <c r="NI227" i="14"/>
  <c r="NJ227" i="14"/>
  <c r="NK227" i="14"/>
  <c r="NL227" i="14"/>
  <c r="NM227" i="14"/>
  <c r="NN227" i="14"/>
  <c r="NO227" i="14"/>
  <c r="NP227" i="14"/>
  <c r="NQ227" i="14"/>
  <c r="NR227" i="14"/>
  <c r="NS227" i="14"/>
  <c r="NT227" i="14"/>
  <c r="NU227" i="14"/>
  <c r="NV227" i="14"/>
  <c r="NW227" i="14"/>
  <c r="NX227" i="14"/>
  <c r="NY227" i="14"/>
  <c r="NZ227" i="14"/>
  <c r="OA227" i="14"/>
  <c r="OB227" i="14"/>
  <c r="OC227" i="14"/>
  <c r="OD227" i="14"/>
  <c r="OE227" i="14"/>
  <c r="OF227" i="14"/>
  <c r="OG227" i="14"/>
  <c r="OH227" i="14"/>
  <c r="OI227" i="14"/>
  <c r="OJ227" i="14"/>
  <c r="OK227" i="14"/>
  <c r="OL227" i="14"/>
  <c r="OM227" i="14"/>
  <c r="ON227" i="14"/>
  <c r="OO227" i="14"/>
  <c r="OP227" i="14"/>
  <c r="OQ227" i="14"/>
  <c r="OR227" i="14"/>
  <c r="OS227" i="14"/>
  <c r="OT227" i="14"/>
  <c r="OU227" i="14"/>
  <c r="OV227" i="14"/>
  <c r="OW227" i="14"/>
  <c r="OX227" i="14"/>
  <c r="KT228" i="14"/>
  <c r="KV228" i="14"/>
  <c r="KW228" i="14"/>
  <c r="LG228" i="14"/>
  <c r="LH228" i="14"/>
  <c r="LI228" i="14"/>
  <c r="LJ228" i="14"/>
  <c r="LK228" i="14"/>
  <c r="LL228" i="14"/>
  <c r="LM228" i="14"/>
  <c r="LN228" i="14"/>
  <c r="LO228" i="14"/>
  <c r="LP228" i="14"/>
  <c r="LQ228" i="14"/>
  <c r="LR228" i="14"/>
  <c r="LS228" i="14"/>
  <c r="LT228" i="14"/>
  <c r="LU228" i="14"/>
  <c r="LV228" i="14"/>
  <c r="LW228" i="14"/>
  <c r="LX228" i="14"/>
  <c r="LY228" i="14"/>
  <c r="LZ228" i="14"/>
  <c r="MA228" i="14"/>
  <c r="MB228" i="14"/>
  <c r="MC228" i="14"/>
  <c r="MD228" i="14"/>
  <c r="ME228" i="14"/>
  <c r="MF228" i="14"/>
  <c r="MG228" i="14"/>
  <c r="MH228" i="14"/>
  <c r="MI228" i="14"/>
  <c r="MJ228" i="14"/>
  <c r="MK228" i="14"/>
  <c r="ML228" i="14"/>
  <c r="MM228" i="14"/>
  <c r="MN228" i="14"/>
  <c r="MO228" i="14"/>
  <c r="MP228" i="14"/>
  <c r="MQ228" i="14"/>
  <c r="MR228" i="14"/>
  <c r="MS228" i="14"/>
  <c r="MT228" i="14"/>
  <c r="MU228" i="14"/>
  <c r="MV228" i="14"/>
  <c r="MW228" i="14"/>
  <c r="MX228" i="14"/>
  <c r="MY228" i="14"/>
  <c r="MZ228" i="14"/>
  <c r="NA228" i="14"/>
  <c r="NB228" i="14"/>
  <c r="NC228" i="14"/>
  <c r="ND228" i="14"/>
  <c r="NE228" i="14"/>
  <c r="NF228" i="14"/>
  <c r="NG228" i="14"/>
  <c r="NH228" i="14"/>
  <c r="NI228" i="14"/>
  <c r="NJ228" i="14"/>
  <c r="NK228" i="14"/>
  <c r="NL228" i="14"/>
  <c r="NM228" i="14"/>
  <c r="NN228" i="14"/>
  <c r="NO228" i="14"/>
  <c r="NP228" i="14"/>
  <c r="NQ228" i="14"/>
  <c r="NR228" i="14"/>
  <c r="NS228" i="14"/>
  <c r="NT228" i="14"/>
  <c r="NU228" i="14"/>
  <c r="NV228" i="14"/>
  <c r="NW228" i="14"/>
  <c r="NX228" i="14"/>
  <c r="NY228" i="14"/>
  <c r="NZ228" i="14"/>
  <c r="OA228" i="14"/>
  <c r="OB228" i="14"/>
  <c r="OC228" i="14"/>
  <c r="OD228" i="14"/>
  <c r="OE228" i="14"/>
  <c r="OF228" i="14"/>
  <c r="OG228" i="14"/>
  <c r="OH228" i="14"/>
  <c r="OI228" i="14"/>
  <c r="OJ228" i="14"/>
  <c r="OK228" i="14"/>
  <c r="OL228" i="14"/>
  <c r="OM228" i="14"/>
  <c r="ON228" i="14"/>
  <c r="OO228" i="14"/>
  <c r="OP228" i="14"/>
  <c r="OQ228" i="14"/>
  <c r="OR228" i="14"/>
  <c r="OS228" i="14"/>
  <c r="OT228" i="14"/>
  <c r="OU228" i="14"/>
  <c r="OV228" i="14"/>
  <c r="OW228" i="14"/>
  <c r="OX228" i="14"/>
  <c r="KT229" i="14"/>
  <c r="KV229" i="14"/>
  <c r="KW229" i="14"/>
  <c r="LG229" i="14"/>
  <c r="LH229" i="14"/>
  <c r="LI229" i="14"/>
  <c r="LJ229" i="14"/>
  <c r="LK229" i="14"/>
  <c r="LL229" i="14"/>
  <c r="LM229" i="14"/>
  <c r="LN229" i="14"/>
  <c r="LO229" i="14"/>
  <c r="LP229" i="14"/>
  <c r="LQ229" i="14"/>
  <c r="LR229" i="14"/>
  <c r="LS229" i="14"/>
  <c r="LT229" i="14"/>
  <c r="LU229" i="14"/>
  <c r="LV229" i="14"/>
  <c r="LW229" i="14"/>
  <c r="LX229" i="14"/>
  <c r="LY229" i="14"/>
  <c r="LZ229" i="14"/>
  <c r="MA229" i="14"/>
  <c r="MB229" i="14"/>
  <c r="MC229" i="14"/>
  <c r="MD229" i="14"/>
  <c r="ME229" i="14"/>
  <c r="MF229" i="14"/>
  <c r="MG229" i="14"/>
  <c r="MH229" i="14"/>
  <c r="MI229" i="14"/>
  <c r="MJ229" i="14"/>
  <c r="MK229" i="14"/>
  <c r="ML229" i="14"/>
  <c r="MM229" i="14"/>
  <c r="MN229" i="14"/>
  <c r="MO229" i="14"/>
  <c r="MP229" i="14"/>
  <c r="MQ229" i="14"/>
  <c r="MR229" i="14"/>
  <c r="MS229" i="14"/>
  <c r="MT229" i="14"/>
  <c r="MU229" i="14"/>
  <c r="MV229" i="14"/>
  <c r="MW229" i="14"/>
  <c r="MX229" i="14"/>
  <c r="MY229" i="14"/>
  <c r="MZ229" i="14"/>
  <c r="NA229" i="14"/>
  <c r="NB229" i="14"/>
  <c r="NC229" i="14"/>
  <c r="ND229" i="14"/>
  <c r="NE229" i="14"/>
  <c r="NF229" i="14"/>
  <c r="NG229" i="14"/>
  <c r="NH229" i="14"/>
  <c r="NI229" i="14"/>
  <c r="NJ229" i="14"/>
  <c r="NK229" i="14"/>
  <c r="NL229" i="14"/>
  <c r="NM229" i="14"/>
  <c r="NN229" i="14"/>
  <c r="NO229" i="14"/>
  <c r="NP229" i="14"/>
  <c r="NQ229" i="14"/>
  <c r="NR229" i="14"/>
  <c r="NS229" i="14"/>
  <c r="NT229" i="14"/>
  <c r="NU229" i="14"/>
  <c r="NV229" i="14"/>
  <c r="NW229" i="14"/>
  <c r="NX229" i="14"/>
  <c r="NY229" i="14"/>
  <c r="NZ229" i="14"/>
  <c r="OA229" i="14"/>
  <c r="OB229" i="14"/>
  <c r="OC229" i="14"/>
  <c r="OD229" i="14"/>
  <c r="OE229" i="14"/>
  <c r="OF229" i="14"/>
  <c r="OG229" i="14"/>
  <c r="OH229" i="14"/>
  <c r="OI229" i="14"/>
  <c r="OJ229" i="14"/>
  <c r="OK229" i="14"/>
  <c r="OL229" i="14"/>
  <c r="OM229" i="14"/>
  <c r="ON229" i="14"/>
  <c r="OO229" i="14"/>
  <c r="OP229" i="14"/>
  <c r="OQ229" i="14"/>
  <c r="OR229" i="14"/>
  <c r="OS229" i="14"/>
  <c r="OT229" i="14"/>
  <c r="OU229" i="14"/>
  <c r="OV229" i="14"/>
  <c r="OW229" i="14"/>
  <c r="OX229" i="14"/>
  <c r="KT230" i="14"/>
  <c r="KV230" i="14"/>
  <c r="KW230" i="14"/>
  <c r="LG230" i="14"/>
  <c r="LH230" i="14"/>
  <c r="LI230" i="14"/>
  <c r="LJ230" i="14"/>
  <c r="LK230" i="14"/>
  <c r="LL230" i="14"/>
  <c r="LM230" i="14"/>
  <c r="LN230" i="14"/>
  <c r="LO230" i="14"/>
  <c r="LP230" i="14"/>
  <c r="LQ230" i="14"/>
  <c r="LR230" i="14"/>
  <c r="LS230" i="14"/>
  <c r="LT230" i="14"/>
  <c r="LU230" i="14"/>
  <c r="LV230" i="14"/>
  <c r="LW230" i="14"/>
  <c r="LX230" i="14"/>
  <c r="LY230" i="14"/>
  <c r="LZ230" i="14"/>
  <c r="MA230" i="14"/>
  <c r="MB230" i="14"/>
  <c r="MC230" i="14"/>
  <c r="MD230" i="14"/>
  <c r="ME230" i="14"/>
  <c r="MF230" i="14"/>
  <c r="MG230" i="14"/>
  <c r="MH230" i="14"/>
  <c r="MI230" i="14"/>
  <c r="MJ230" i="14"/>
  <c r="MK230" i="14"/>
  <c r="ML230" i="14"/>
  <c r="MM230" i="14"/>
  <c r="MN230" i="14"/>
  <c r="MO230" i="14"/>
  <c r="MP230" i="14"/>
  <c r="MQ230" i="14"/>
  <c r="MR230" i="14"/>
  <c r="MS230" i="14"/>
  <c r="MT230" i="14"/>
  <c r="MU230" i="14"/>
  <c r="MV230" i="14"/>
  <c r="MW230" i="14"/>
  <c r="MX230" i="14"/>
  <c r="MY230" i="14"/>
  <c r="MZ230" i="14"/>
  <c r="NA230" i="14"/>
  <c r="NB230" i="14"/>
  <c r="NC230" i="14"/>
  <c r="ND230" i="14"/>
  <c r="NE230" i="14"/>
  <c r="NF230" i="14"/>
  <c r="NG230" i="14"/>
  <c r="NH230" i="14"/>
  <c r="NI230" i="14"/>
  <c r="NJ230" i="14"/>
  <c r="NK230" i="14"/>
  <c r="NL230" i="14"/>
  <c r="NM230" i="14"/>
  <c r="NN230" i="14"/>
  <c r="NO230" i="14"/>
  <c r="NP230" i="14"/>
  <c r="NQ230" i="14"/>
  <c r="NR230" i="14"/>
  <c r="NS230" i="14"/>
  <c r="NT230" i="14"/>
  <c r="NU230" i="14"/>
  <c r="NV230" i="14"/>
  <c r="NW230" i="14"/>
  <c r="NX230" i="14"/>
  <c r="NY230" i="14"/>
  <c r="NZ230" i="14"/>
  <c r="OA230" i="14"/>
  <c r="OB230" i="14"/>
  <c r="OC230" i="14"/>
  <c r="OD230" i="14"/>
  <c r="OE230" i="14"/>
  <c r="OF230" i="14"/>
  <c r="OG230" i="14"/>
  <c r="OH230" i="14"/>
  <c r="OI230" i="14"/>
  <c r="OJ230" i="14"/>
  <c r="OK230" i="14"/>
  <c r="OL230" i="14"/>
  <c r="OM230" i="14"/>
  <c r="ON230" i="14"/>
  <c r="OO230" i="14"/>
  <c r="OP230" i="14"/>
  <c r="OQ230" i="14"/>
  <c r="OR230" i="14"/>
  <c r="OS230" i="14"/>
  <c r="OT230" i="14"/>
  <c r="OU230" i="14"/>
  <c r="OV230" i="14"/>
  <c r="OW230" i="14"/>
  <c r="OX230" i="14"/>
  <c r="KT231" i="14"/>
  <c r="KV231" i="14"/>
  <c r="KW231" i="14"/>
  <c r="LG231" i="14"/>
  <c r="LH231" i="14"/>
  <c r="LI231" i="14"/>
  <c r="LJ231" i="14"/>
  <c r="LK231" i="14"/>
  <c r="LL231" i="14"/>
  <c r="LM231" i="14"/>
  <c r="LN231" i="14"/>
  <c r="LO231" i="14"/>
  <c r="LP231" i="14"/>
  <c r="LQ231" i="14"/>
  <c r="LR231" i="14"/>
  <c r="LS231" i="14"/>
  <c r="LT231" i="14"/>
  <c r="LU231" i="14"/>
  <c r="LV231" i="14"/>
  <c r="LW231" i="14"/>
  <c r="LX231" i="14"/>
  <c r="LY231" i="14"/>
  <c r="LZ231" i="14"/>
  <c r="MA231" i="14"/>
  <c r="MB231" i="14"/>
  <c r="MC231" i="14"/>
  <c r="MD231" i="14"/>
  <c r="ME231" i="14"/>
  <c r="MF231" i="14"/>
  <c r="MG231" i="14"/>
  <c r="MH231" i="14"/>
  <c r="MI231" i="14"/>
  <c r="MJ231" i="14"/>
  <c r="MK231" i="14"/>
  <c r="ML231" i="14"/>
  <c r="MM231" i="14"/>
  <c r="MN231" i="14"/>
  <c r="MO231" i="14"/>
  <c r="MP231" i="14"/>
  <c r="MQ231" i="14"/>
  <c r="MR231" i="14"/>
  <c r="MS231" i="14"/>
  <c r="MT231" i="14"/>
  <c r="MU231" i="14"/>
  <c r="MV231" i="14"/>
  <c r="MW231" i="14"/>
  <c r="MX231" i="14"/>
  <c r="MY231" i="14"/>
  <c r="MZ231" i="14"/>
  <c r="NA231" i="14"/>
  <c r="NB231" i="14"/>
  <c r="NC231" i="14"/>
  <c r="ND231" i="14"/>
  <c r="NE231" i="14"/>
  <c r="NF231" i="14"/>
  <c r="NG231" i="14"/>
  <c r="NH231" i="14"/>
  <c r="NI231" i="14"/>
  <c r="NJ231" i="14"/>
  <c r="NK231" i="14"/>
  <c r="NL231" i="14"/>
  <c r="NM231" i="14"/>
  <c r="NN231" i="14"/>
  <c r="NO231" i="14"/>
  <c r="NP231" i="14"/>
  <c r="NQ231" i="14"/>
  <c r="NR231" i="14"/>
  <c r="NS231" i="14"/>
  <c r="NT231" i="14"/>
  <c r="NU231" i="14"/>
  <c r="NV231" i="14"/>
  <c r="NW231" i="14"/>
  <c r="NX231" i="14"/>
  <c r="NY231" i="14"/>
  <c r="NZ231" i="14"/>
  <c r="OA231" i="14"/>
  <c r="OB231" i="14"/>
  <c r="OC231" i="14"/>
  <c r="OD231" i="14"/>
  <c r="OE231" i="14"/>
  <c r="OF231" i="14"/>
  <c r="OG231" i="14"/>
  <c r="OH231" i="14"/>
  <c r="OI231" i="14"/>
  <c r="OJ231" i="14"/>
  <c r="OK231" i="14"/>
  <c r="OL231" i="14"/>
  <c r="OM231" i="14"/>
  <c r="ON231" i="14"/>
  <c r="OO231" i="14"/>
  <c r="OP231" i="14"/>
  <c r="OQ231" i="14"/>
  <c r="OR231" i="14"/>
  <c r="OS231" i="14"/>
  <c r="OT231" i="14"/>
  <c r="OU231" i="14"/>
  <c r="OV231" i="14"/>
  <c r="OW231" i="14"/>
  <c r="OX231" i="14"/>
  <c r="KT232" i="14"/>
  <c r="KV232" i="14"/>
  <c r="KW232" i="14"/>
  <c r="LG232" i="14"/>
  <c r="LH232" i="14"/>
  <c r="LI232" i="14"/>
  <c r="LJ232" i="14"/>
  <c r="LK232" i="14"/>
  <c r="LL232" i="14"/>
  <c r="LM232" i="14"/>
  <c r="LN232" i="14"/>
  <c r="LO232" i="14"/>
  <c r="LP232" i="14"/>
  <c r="LQ232" i="14"/>
  <c r="LR232" i="14"/>
  <c r="LS232" i="14"/>
  <c r="LT232" i="14"/>
  <c r="LU232" i="14"/>
  <c r="LV232" i="14"/>
  <c r="LW232" i="14"/>
  <c r="LX232" i="14"/>
  <c r="LY232" i="14"/>
  <c r="LZ232" i="14"/>
  <c r="MA232" i="14"/>
  <c r="MB232" i="14"/>
  <c r="MC232" i="14"/>
  <c r="MD232" i="14"/>
  <c r="ME232" i="14"/>
  <c r="MF232" i="14"/>
  <c r="MG232" i="14"/>
  <c r="MH232" i="14"/>
  <c r="MI232" i="14"/>
  <c r="MJ232" i="14"/>
  <c r="MK232" i="14"/>
  <c r="ML232" i="14"/>
  <c r="MM232" i="14"/>
  <c r="MN232" i="14"/>
  <c r="MO232" i="14"/>
  <c r="MP232" i="14"/>
  <c r="MQ232" i="14"/>
  <c r="MR232" i="14"/>
  <c r="MS232" i="14"/>
  <c r="MT232" i="14"/>
  <c r="MU232" i="14"/>
  <c r="MV232" i="14"/>
  <c r="MW232" i="14"/>
  <c r="MX232" i="14"/>
  <c r="MY232" i="14"/>
  <c r="MZ232" i="14"/>
  <c r="NA232" i="14"/>
  <c r="NB232" i="14"/>
  <c r="NC232" i="14"/>
  <c r="ND232" i="14"/>
  <c r="NE232" i="14"/>
  <c r="NF232" i="14"/>
  <c r="NG232" i="14"/>
  <c r="NH232" i="14"/>
  <c r="NI232" i="14"/>
  <c r="NJ232" i="14"/>
  <c r="NK232" i="14"/>
  <c r="NL232" i="14"/>
  <c r="NM232" i="14"/>
  <c r="NN232" i="14"/>
  <c r="NO232" i="14"/>
  <c r="NP232" i="14"/>
  <c r="NQ232" i="14"/>
  <c r="NR232" i="14"/>
  <c r="NS232" i="14"/>
  <c r="NT232" i="14"/>
  <c r="NU232" i="14"/>
  <c r="NV232" i="14"/>
  <c r="NW232" i="14"/>
  <c r="NX232" i="14"/>
  <c r="NY232" i="14"/>
  <c r="NZ232" i="14"/>
  <c r="OA232" i="14"/>
  <c r="OB232" i="14"/>
  <c r="OC232" i="14"/>
  <c r="OD232" i="14"/>
  <c r="OE232" i="14"/>
  <c r="OF232" i="14"/>
  <c r="OG232" i="14"/>
  <c r="OH232" i="14"/>
  <c r="OI232" i="14"/>
  <c r="OJ232" i="14"/>
  <c r="OK232" i="14"/>
  <c r="OL232" i="14"/>
  <c r="OM232" i="14"/>
  <c r="ON232" i="14"/>
  <c r="OO232" i="14"/>
  <c r="OP232" i="14"/>
  <c r="OQ232" i="14"/>
  <c r="OR232" i="14"/>
  <c r="OS232" i="14"/>
  <c r="OT232" i="14"/>
  <c r="OU232" i="14"/>
  <c r="OV232" i="14"/>
  <c r="OW232" i="14"/>
  <c r="OX232" i="14"/>
  <c r="KT233" i="14"/>
  <c r="KV233" i="14"/>
  <c r="KW233" i="14"/>
  <c r="LG233" i="14"/>
  <c r="LH233" i="14"/>
  <c r="LI233" i="14"/>
  <c r="LJ233" i="14"/>
  <c r="LK233" i="14"/>
  <c r="LL233" i="14"/>
  <c r="LM233" i="14"/>
  <c r="LN233" i="14"/>
  <c r="LO233" i="14"/>
  <c r="LP233" i="14"/>
  <c r="LQ233" i="14"/>
  <c r="LR233" i="14"/>
  <c r="LS233" i="14"/>
  <c r="LT233" i="14"/>
  <c r="LU233" i="14"/>
  <c r="LV233" i="14"/>
  <c r="LW233" i="14"/>
  <c r="LX233" i="14"/>
  <c r="LY233" i="14"/>
  <c r="LZ233" i="14"/>
  <c r="MA233" i="14"/>
  <c r="MB233" i="14"/>
  <c r="MC233" i="14"/>
  <c r="MD233" i="14"/>
  <c r="ME233" i="14"/>
  <c r="MF233" i="14"/>
  <c r="MG233" i="14"/>
  <c r="MH233" i="14"/>
  <c r="MI233" i="14"/>
  <c r="MJ233" i="14"/>
  <c r="MK233" i="14"/>
  <c r="ML233" i="14"/>
  <c r="MM233" i="14"/>
  <c r="MN233" i="14"/>
  <c r="MO233" i="14"/>
  <c r="MP233" i="14"/>
  <c r="MQ233" i="14"/>
  <c r="MR233" i="14"/>
  <c r="MS233" i="14"/>
  <c r="MT233" i="14"/>
  <c r="MU233" i="14"/>
  <c r="MV233" i="14"/>
  <c r="MW233" i="14"/>
  <c r="MX233" i="14"/>
  <c r="MY233" i="14"/>
  <c r="MZ233" i="14"/>
  <c r="NA233" i="14"/>
  <c r="NB233" i="14"/>
  <c r="NC233" i="14"/>
  <c r="ND233" i="14"/>
  <c r="NE233" i="14"/>
  <c r="NF233" i="14"/>
  <c r="NG233" i="14"/>
  <c r="NH233" i="14"/>
  <c r="NI233" i="14"/>
  <c r="NJ233" i="14"/>
  <c r="NK233" i="14"/>
  <c r="NL233" i="14"/>
  <c r="NM233" i="14"/>
  <c r="NN233" i="14"/>
  <c r="NO233" i="14"/>
  <c r="NP233" i="14"/>
  <c r="NQ233" i="14"/>
  <c r="NR233" i="14"/>
  <c r="NS233" i="14"/>
  <c r="NT233" i="14"/>
  <c r="NU233" i="14"/>
  <c r="NV233" i="14"/>
  <c r="NW233" i="14"/>
  <c r="NX233" i="14"/>
  <c r="NY233" i="14"/>
  <c r="NZ233" i="14"/>
  <c r="OA233" i="14"/>
  <c r="OB233" i="14"/>
  <c r="OC233" i="14"/>
  <c r="OD233" i="14"/>
  <c r="OE233" i="14"/>
  <c r="OF233" i="14"/>
  <c r="OG233" i="14"/>
  <c r="OH233" i="14"/>
  <c r="OI233" i="14"/>
  <c r="OJ233" i="14"/>
  <c r="OK233" i="14"/>
  <c r="OL233" i="14"/>
  <c r="OM233" i="14"/>
  <c r="ON233" i="14"/>
  <c r="OO233" i="14"/>
  <c r="OP233" i="14"/>
  <c r="OQ233" i="14"/>
  <c r="OR233" i="14"/>
  <c r="OS233" i="14"/>
  <c r="OT233" i="14"/>
  <c r="OU233" i="14"/>
  <c r="OV233" i="14"/>
  <c r="OW233" i="14"/>
  <c r="OX233" i="14"/>
  <c r="KT234" i="14"/>
  <c r="KV234" i="14"/>
  <c r="KW234" i="14"/>
  <c r="LG234" i="14"/>
  <c r="LH234" i="14"/>
  <c r="LI234" i="14"/>
  <c r="LJ234" i="14"/>
  <c r="LK234" i="14"/>
  <c r="LL234" i="14"/>
  <c r="LM234" i="14"/>
  <c r="LN234" i="14"/>
  <c r="LO234" i="14"/>
  <c r="LP234" i="14"/>
  <c r="LQ234" i="14"/>
  <c r="LR234" i="14"/>
  <c r="LS234" i="14"/>
  <c r="LT234" i="14"/>
  <c r="LU234" i="14"/>
  <c r="LV234" i="14"/>
  <c r="LW234" i="14"/>
  <c r="LX234" i="14"/>
  <c r="LY234" i="14"/>
  <c r="LZ234" i="14"/>
  <c r="MA234" i="14"/>
  <c r="MB234" i="14"/>
  <c r="MC234" i="14"/>
  <c r="MD234" i="14"/>
  <c r="ME234" i="14"/>
  <c r="MF234" i="14"/>
  <c r="MG234" i="14"/>
  <c r="MH234" i="14"/>
  <c r="MI234" i="14"/>
  <c r="MJ234" i="14"/>
  <c r="MK234" i="14"/>
  <c r="ML234" i="14"/>
  <c r="MM234" i="14"/>
  <c r="MN234" i="14"/>
  <c r="MO234" i="14"/>
  <c r="MP234" i="14"/>
  <c r="MQ234" i="14"/>
  <c r="MR234" i="14"/>
  <c r="MS234" i="14"/>
  <c r="MT234" i="14"/>
  <c r="MU234" i="14"/>
  <c r="MV234" i="14"/>
  <c r="MW234" i="14"/>
  <c r="MX234" i="14"/>
  <c r="MY234" i="14"/>
  <c r="MZ234" i="14"/>
  <c r="NA234" i="14"/>
  <c r="NB234" i="14"/>
  <c r="NC234" i="14"/>
  <c r="ND234" i="14"/>
  <c r="NE234" i="14"/>
  <c r="NF234" i="14"/>
  <c r="NG234" i="14"/>
  <c r="NH234" i="14"/>
  <c r="NI234" i="14"/>
  <c r="NJ234" i="14"/>
  <c r="NK234" i="14"/>
  <c r="NL234" i="14"/>
  <c r="NM234" i="14"/>
  <c r="NN234" i="14"/>
  <c r="NO234" i="14"/>
  <c r="NP234" i="14"/>
  <c r="NQ234" i="14"/>
  <c r="NR234" i="14"/>
  <c r="NS234" i="14"/>
  <c r="NT234" i="14"/>
  <c r="NU234" i="14"/>
  <c r="NV234" i="14"/>
  <c r="NW234" i="14"/>
  <c r="NX234" i="14"/>
  <c r="NY234" i="14"/>
  <c r="NZ234" i="14"/>
  <c r="OA234" i="14"/>
  <c r="OB234" i="14"/>
  <c r="OC234" i="14"/>
  <c r="OD234" i="14"/>
  <c r="OE234" i="14"/>
  <c r="OF234" i="14"/>
  <c r="OG234" i="14"/>
  <c r="OH234" i="14"/>
  <c r="OI234" i="14"/>
  <c r="OJ234" i="14"/>
  <c r="OK234" i="14"/>
  <c r="OL234" i="14"/>
  <c r="OM234" i="14"/>
  <c r="ON234" i="14"/>
  <c r="OO234" i="14"/>
  <c r="OP234" i="14"/>
  <c r="OQ234" i="14"/>
  <c r="OR234" i="14"/>
  <c r="OS234" i="14"/>
  <c r="OT234" i="14"/>
  <c r="OU234" i="14"/>
  <c r="OV234" i="14"/>
  <c r="OW234" i="14"/>
  <c r="OX234" i="14"/>
  <c r="KT235" i="14"/>
  <c r="KV235" i="14"/>
  <c r="KW235" i="14"/>
  <c r="LG235" i="14"/>
  <c r="LH235" i="14"/>
  <c r="LI235" i="14"/>
  <c r="LJ235" i="14"/>
  <c r="LK235" i="14"/>
  <c r="LL235" i="14"/>
  <c r="LM235" i="14"/>
  <c r="LN235" i="14"/>
  <c r="LO235" i="14"/>
  <c r="LP235" i="14"/>
  <c r="LQ235" i="14"/>
  <c r="LR235" i="14"/>
  <c r="LS235" i="14"/>
  <c r="LT235" i="14"/>
  <c r="LU235" i="14"/>
  <c r="LV235" i="14"/>
  <c r="LW235" i="14"/>
  <c r="LX235" i="14"/>
  <c r="LY235" i="14"/>
  <c r="LZ235" i="14"/>
  <c r="MA235" i="14"/>
  <c r="MB235" i="14"/>
  <c r="MC235" i="14"/>
  <c r="MD235" i="14"/>
  <c r="ME235" i="14"/>
  <c r="MF235" i="14"/>
  <c r="MG235" i="14"/>
  <c r="MH235" i="14"/>
  <c r="MI235" i="14"/>
  <c r="MJ235" i="14"/>
  <c r="MK235" i="14"/>
  <c r="ML235" i="14"/>
  <c r="MM235" i="14"/>
  <c r="MN235" i="14"/>
  <c r="MO235" i="14"/>
  <c r="MP235" i="14"/>
  <c r="MQ235" i="14"/>
  <c r="MR235" i="14"/>
  <c r="MS235" i="14"/>
  <c r="MT235" i="14"/>
  <c r="MU235" i="14"/>
  <c r="MV235" i="14"/>
  <c r="MW235" i="14"/>
  <c r="MX235" i="14"/>
  <c r="MY235" i="14"/>
  <c r="MZ235" i="14"/>
  <c r="NA235" i="14"/>
  <c r="NB235" i="14"/>
  <c r="NC235" i="14"/>
  <c r="ND235" i="14"/>
  <c r="NE235" i="14"/>
  <c r="NF235" i="14"/>
  <c r="NG235" i="14"/>
  <c r="NH235" i="14"/>
  <c r="NI235" i="14"/>
  <c r="NJ235" i="14"/>
  <c r="NK235" i="14"/>
  <c r="NL235" i="14"/>
  <c r="NM235" i="14"/>
  <c r="NN235" i="14"/>
  <c r="NO235" i="14"/>
  <c r="NP235" i="14"/>
  <c r="NQ235" i="14"/>
  <c r="NR235" i="14"/>
  <c r="NS235" i="14"/>
  <c r="NT235" i="14"/>
  <c r="NU235" i="14"/>
  <c r="NV235" i="14"/>
  <c r="NW235" i="14"/>
  <c r="NX235" i="14"/>
  <c r="NY235" i="14"/>
  <c r="NZ235" i="14"/>
  <c r="OA235" i="14"/>
  <c r="OB235" i="14"/>
  <c r="OC235" i="14"/>
  <c r="OD235" i="14"/>
  <c r="OE235" i="14"/>
  <c r="OF235" i="14"/>
  <c r="OG235" i="14"/>
  <c r="OH235" i="14"/>
  <c r="OI235" i="14"/>
  <c r="OJ235" i="14"/>
  <c r="OK235" i="14"/>
  <c r="OL235" i="14"/>
  <c r="OM235" i="14"/>
  <c r="ON235" i="14"/>
  <c r="OO235" i="14"/>
  <c r="OP235" i="14"/>
  <c r="OQ235" i="14"/>
  <c r="OR235" i="14"/>
  <c r="OS235" i="14"/>
  <c r="OT235" i="14"/>
  <c r="OU235" i="14"/>
  <c r="OV235" i="14"/>
  <c r="OW235" i="14"/>
  <c r="OX235" i="14"/>
  <c r="KT236" i="14"/>
  <c r="KV236" i="14"/>
  <c r="KW236" i="14"/>
  <c r="LG236" i="14"/>
  <c r="LH236" i="14"/>
  <c r="LI236" i="14"/>
  <c r="LJ236" i="14"/>
  <c r="LK236" i="14"/>
  <c r="LL236" i="14"/>
  <c r="LM236" i="14"/>
  <c r="LN236" i="14"/>
  <c r="LO236" i="14"/>
  <c r="LP236" i="14"/>
  <c r="LQ236" i="14"/>
  <c r="LR236" i="14"/>
  <c r="LS236" i="14"/>
  <c r="LT236" i="14"/>
  <c r="LU236" i="14"/>
  <c r="LV236" i="14"/>
  <c r="LW236" i="14"/>
  <c r="LX236" i="14"/>
  <c r="LY236" i="14"/>
  <c r="LZ236" i="14"/>
  <c r="MA236" i="14"/>
  <c r="MB236" i="14"/>
  <c r="MC236" i="14"/>
  <c r="MD236" i="14"/>
  <c r="ME236" i="14"/>
  <c r="MF236" i="14"/>
  <c r="MG236" i="14"/>
  <c r="MH236" i="14"/>
  <c r="MI236" i="14"/>
  <c r="MJ236" i="14"/>
  <c r="MK236" i="14"/>
  <c r="ML236" i="14"/>
  <c r="MM236" i="14"/>
  <c r="MN236" i="14"/>
  <c r="MO236" i="14"/>
  <c r="MP236" i="14"/>
  <c r="MQ236" i="14"/>
  <c r="MR236" i="14"/>
  <c r="MS236" i="14"/>
  <c r="MT236" i="14"/>
  <c r="MU236" i="14"/>
  <c r="MV236" i="14"/>
  <c r="MW236" i="14"/>
  <c r="MX236" i="14"/>
  <c r="MY236" i="14"/>
  <c r="MZ236" i="14"/>
  <c r="NA236" i="14"/>
  <c r="NB236" i="14"/>
  <c r="NC236" i="14"/>
  <c r="ND236" i="14"/>
  <c r="NE236" i="14"/>
  <c r="NF236" i="14"/>
  <c r="NG236" i="14"/>
  <c r="NH236" i="14"/>
  <c r="NI236" i="14"/>
  <c r="NJ236" i="14"/>
  <c r="NK236" i="14"/>
  <c r="NL236" i="14"/>
  <c r="NM236" i="14"/>
  <c r="NN236" i="14"/>
  <c r="NO236" i="14"/>
  <c r="NP236" i="14"/>
  <c r="NQ236" i="14"/>
  <c r="NR236" i="14"/>
  <c r="NS236" i="14"/>
  <c r="NT236" i="14"/>
  <c r="NU236" i="14"/>
  <c r="NV236" i="14"/>
  <c r="NW236" i="14"/>
  <c r="NX236" i="14"/>
  <c r="NY236" i="14"/>
  <c r="NZ236" i="14"/>
  <c r="OA236" i="14"/>
  <c r="OB236" i="14"/>
  <c r="OC236" i="14"/>
  <c r="OD236" i="14"/>
  <c r="OE236" i="14"/>
  <c r="OF236" i="14"/>
  <c r="OG236" i="14"/>
  <c r="OH236" i="14"/>
  <c r="OI236" i="14"/>
  <c r="OJ236" i="14"/>
  <c r="OK236" i="14"/>
  <c r="OL236" i="14"/>
  <c r="OM236" i="14"/>
  <c r="ON236" i="14"/>
  <c r="OO236" i="14"/>
  <c r="OP236" i="14"/>
  <c r="OQ236" i="14"/>
  <c r="OR236" i="14"/>
  <c r="OS236" i="14"/>
  <c r="OT236" i="14"/>
  <c r="OU236" i="14"/>
  <c r="OV236" i="14"/>
  <c r="OW236" i="14"/>
  <c r="OX236" i="14"/>
  <c r="KT237" i="14"/>
  <c r="KV237" i="14"/>
  <c r="KW237" i="14"/>
  <c r="LG237" i="14"/>
  <c r="LH237" i="14"/>
  <c r="LI237" i="14"/>
  <c r="LJ237" i="14"/>
  <c r="LK237" i="14"/>
  <c r="LL237" i="14"/>
  <c r="LM237" i="14"/>
  <c r="LN237" i="14"/>
  <c r="LO237" i="14"/>
  <c r="LP237" i="14"/>
  <c r="LQ237" i="14"/>
  <c r="LR237" i="14"/>
  <c r="LS237" i="14"/>
  <c r="LT237" i="14"/>
  <c r="LU237" i="14"/>
  <c r="LV237" i="14"/>
  <c r="LW237" i="14"/>
  <c r="LX237" i="14"/>
  <c r="LY237" i="14"/>
  <c r="LZ237" i="14"/>
  <c r="MA237" i="14"/>
  <c r="MB237" i="14"/>
  <c r="MC237" i="14"/>
  <c r="MD237" i="14"/>
  <c r="ME237" i="14"/>
  <c r="MF237" i="14"/>
  <c r="MG237" i="14"/>
  <c r="MH237" i="14"/>
  <c r="MI237" i="14"/>
  <c r="MJ237" i="14"/>
  <c r="MK237" i="14"/>
  <c r="ML237" i="14"/>
  <c r="MM237" i="14"/>
  <c r="MN237" i="14"/>
  <c r="MO237" i="14"/>
  <c r="MP237" i="14"/>
  <c r="MQ237" i="14"/>
  <c r="MR237" i="14"/>
  <c r="MS237" i="14"/>
  <c r="MT237" i="14"/>
  <c r="MU237" i="14"/>
  <c r="MV237" i="14"/>
  <c r="MW237" i="14"/>
  <c r="MX237" i="14"/>
  <c r="MY237" i="14"/>
  <c r="MZ237" i="14"/>
  <c r="NA237" i="14"/>
  <c r="NB237" i="14"/>
  <c r="NC237" i="14"/>
  <c r="ND237" i="14"/>
  <c r="NE237" i="14"/>
  <c r="NF237" i="14"/>
  <c r="NG237" i="14"/>
  <c r="NH237" i="14"/>
  <c r="NI237" i="14"/>
  <c r="NJ237" i="14"/>
  <c r="NK237" i="14"/>
  <c r="NL237" i="14"/>
  <c r="NM237" i="14"/>
  <c r="NN237" i="14"/>
  <c r="NO237" i="14"/>
  <c r="NP237" i="14"/>
  <c r="NQ237" i="14"/>
  <c r="NR237" i="14"/>
  <c r="NS237" i="14"/>
  <c r="NT237" i="14"/>
  <c r="NU237" i="14"/>
  <c r="NV237" i="14"/>
  <c r="NW237" i="14"/>
  <c r="NX237" i="14"/>
  <c r="NY237" i="14"/>
  <c r="NZ237" i="14"/>
  <c r="OA237" i="14"/>
  <c r="OB237" i="14"/>
  <c r="OC237" i="14"/>
  <c r="OD237" i="14"/>
  <c r="OE237" i="14"/>
  <c r="OF237" i="14"/>
  <c r="OG237" i="14"/>
  <c r="OH237" i="14"/>
  <c r="OI237" i="14"/>
  <c r="OJ237" i="14"/>
  <c r="OK237" i="14"/>
  <c r="OL237" i="14"/>
  <c r="OM237" i="14"/>
  <c r="ON237" i="14"/>
  <c r="OO237" i="14"/>
  <c r="OP237" i="14"/>
  <c r="OQ237" i="14"/>
  <c r="OR237" i="14"/>
  <c r="OS237" i="14"/>
  <c r="OT237" i="14"/>
  <c r="OU237" i="14"/>
  <c r="OV237" i="14"/>
  <c r="OW237" i="14"/>
  <c r="OX237" i="14"/>
  <c r="KT238" i="14"/>
  <c r="KV238" i="14"/>
  <c r="KW238" i="14"/>
  <c r="LG238" i="14"/>
  <c r="LH238" i="14"/>
  <c r="LI238" i="14"/>
  <c r="LJ238" i="14"/>
  <c r="LK238" i="14"/>
  <c r="LL238" i="14"/>
  <c r="LM238" i="14"/>
  <c r="LN238" i="14"/>
  <c r="LO238" i="14"/>
  <c r="LP238" i="14"/>
  <c r="LQ238" i="14"/>
  <c r="LR238" i="14"/>
  <c r="LS238" i="14"/>
  <c r="LT238" i="14"/>
  <c r="LU238" i="14"/>
  <c r="LV238" i="14"/>
  <c r="LW238" i="14"/>
  <c r="LX238" i="14"/>
  <c r="LY238" i="14"/>
  <c r="LZ238" i="14"/>
  <c r="MA238" i="14"/>
  <c r="MB238" i="14"/>
  <c r="MC238" i="14"/>
  <c r="MD238" i="14"/>
  <c r="ME238" i="14"/>
  <c r="MF238" i="14"/>
  <c r="MG238" i="14"/>
  <c r="MH238" i="14"/>
  <c r="MI238" i="14"/>
  <c r="MJ238" i="14"/>
  <c r="MK238" i="14"/>
  <c r="ML238" i="14"/>
  <c r="MM238" i="14"/>
  <c r="MN238" i="14"/>
  <c r="MO238" i="14"/>
  <c r="MP238" i="14"/>
  <c r="MQ238" i="14"/>
  <c r="MR238" i="14"/>
  <c r="MS238" i="14"/>
  <c r="MT238" i="14"/>
  <c r="MU238" i="14"/>
  <c r="MV238" i="14"/>
  <c r="MW238" i="14"/>
  <c r="MX238" i="14"/>
  <c r="MY238" i="14"/>
  <c r="MZ238" i="14"/>
  <c r="NA238" i="14"/>
  <c r="NB238" i="14"/>
  <c r="NC238" i="14"/>
  <c r="ND238" i="14"/>
  <c r="NE238" i="14"/>
  <c r="NF238" i="14"/>
  <c r="NG238" i="14"/>
  <c r="NH238" i="14"/>
  <c r="NI238" i="14"/>
  <c r="NJ238" i="14"/>
  <c r="NK238" i="14"/>
  <c r="NL238" i="14"/>
  <c r="NM238" i="14"/>
  <c r="NN238" i="14"/>
  <c r="NO238" i="14"/>
  <c r="NP238" i="14"/>
  <c r="NQ238" i="14"/>
  <c r="NR238" i="14"/>
  <c r="NS238" i="14"/>
  <c r="NT238" i="14"/>
  <c r="NU238" i="14"/>
  <c r="NV238" i="14"/>
  <c r="NW238" i="14"/>
  <c r="NX238" i="14"/>
  <c r="NY238" i="14"/>
  <c r="NZ238" i="14"/>
  <c r="OA238" i="14"/>
  <c r="OB238" i="14"/>
  <c r="OC238" i="14"/>
  <c r="OD238" i="14"/>
  <c r="OE238" i="14"/>
  <c r="OF238" i="14"/>
  <c r="OG238" i="14"/>
  <c r="OH238" i="14"/>
  <c r="OI238" i="14"/>
  <c r="OJ238" i="14"/>
  <c r="OK238" i="14"/>
  <c r="OL238" i="14"/>
  <c r="OM238" i="14"/>
  <c r="ON238" i="14"/>
  <c r="OO238" i="14"/>
  <c r="OP238" i="14"/>
  <c r="OQ238" i="14"/>
  <c r="OR238" i="14"/>
  <c r="OS238" i="14"/>
  <c r="OT238" i="14"/>
  <c r="OU238" i="14"/>
  <c r="OV238" i="14"/>
  <c r="OW238" i="14"/>
  <c r="OX238" i="14"/>
  <c r="KT239" i="14"/>
  <c r="KV239" i="14"/>
  <c r="KW239" i="14"/>
  <c r="LG239" i="14"/>
  <c r="LH239" i="14"/>
  <c r="LI239" i="14"/>
  <c r="LJ239" i="14"/>
  <c r="LK239" i="14"/>
  <c r="LL239" i="14"/>
  <c r="LM239" i="14"/>
  <c r="LN239" i="14"/>
  <c r="LO239" i="14"/>
  <c r="LP239" i="14"/>
  <c r="LQ239" i="14"/>
  <c r="LR239" i="14"/>
  <c r="LS239" i="14"/>
  <c r="LT239" i="14"/>
  <c r="LU239" i="14"/>
  <c r="LV239" i="14"/>
  <c r="LW239" i="14"/>
  <c r="LX239" i="14"/>
  <c r="LY239" i="14"/>
  <c r="LZ239" i="14"/>
  <c r="MA239" i="14"/>
  <c r="MB239" i="14"/>
  <c r="MC239" i="14"/>
  <c r="MD239" i="14"/>
  <c r="ME239" i="14"/>
  <c r="MF239" i="14"/>
  <c r="MG239" i="14"/>
  <c r="MH239" i="14"/>
  <c r="MI239" i="14"/>
  <c r="MJ239" i="14"/>
  <c r="MK239" i="14"/>
  <c r="ML239" i="14"/>
  <c r="MM239" i="14"/>
  <c r="MN239" i="14"/>
  <c r="MO239" i="14"/>
  <c r="MP239" i="14"/>
  <c r="MQ239" i="14"/>
  <c r="MR239" i="14"/>
  <c r="MS239" i="14"/>
  <c r="MT239" i="14"/>
  <c r="MU239" i="14"/>
  <c r="MV239" i="14"/>
  <c r="MW239" i="14"/>
  <c r="MX239" i="14"/>
  <c r="MY239" i="14"/>
  <c r="MZ239" i="14"/>
  <c r="NA239" i="14"/>
  <c r="NB239" i="14"/>
  <c r="NC239" i="14"/>
  <c r="ND239" i="14"/>
  <c r="NE239" i="14"/>
  <c r="NF239" i="14"/>
  <c r="NG239" i="14"/>
  <c r="NH239" i="14"/>
  <c r="NI239" i="14"/>
  <c r="NJ239" i="14"/>
  <c r="NK239" i="14"/>
  <c r="NL239" i="14"/>
  <c r="NM239" i="14"/>
  <c r="NN239" i="14"/>
  <c r="NO239" i="14"/>
  <c r="NP239" i="14"/>
  <c r="NQ239" i="14"/>
  <c r="NR239" i="14"/>
  <c r="NS239" i="14"/>
  <c r="NT239" i="14"/>
  <c r="NU239" i="14"/>
  <c r="NV239" i="14"/>
  <c r="NW239" i="14"/>
  <c r="NX239" i="14"/>
  <c r="NY239" i="14"/>
  <c r="NZ239" i="14"/>
  <c r="OA239" i="14"/>
  <c r="OB239" i="14"/>
  <c r="OC239" i="14"/>
  <c r="OD239" i="14"/>
  <c r="OE239" i="14"/>
  <c r="OF239" i="14"/>
  <c r="OG239" i="14"/>
  <c r="OH239" i="14"/>
  <c r="OI239" i="14"/>
  <c r="OJ239" i="14"/>
  <c r="OK239" i="14"/>
  <c r="OL239" i="14"/>
  <c r="OM239" i="14"/>
  <c r="ON239" i="14"/>
  <c r="OO239" i="14"/>
  <c r="OP239" i="14"/>
  <c r="OQ239" i="14"/>
  <c r="OR239" i="14"/>
  <c r="OS239" i="14"/>
  <c r="OT239" i="14"/>
  <c r="OU239" i="14"/>
  <c r="OV239" i="14"/>
  <c r="OW239" i="14"/>
  <c r="OX239" i="14"/>
  <c r="KT240" i="14"/>
  <c r="KV240" i="14"/>
  <c r="KW240" i="14"/>
  <c r="LG240" i="14"/>
  <c r="LH240" i="14"/>
  <c r="LI240" i="14"/>
  <c r="LJ240" i="14"/>
  <c r="LK240" i="14"/>
  <c r="LL240" i="14"/>
  <c r="LM240" i="14"/>
  <c r="LN240" i="14"/>
  <c r="LO240" i="14"/>
  <c r="LP240" i="14"/>
  <c r="LQ240" i="14"/>
  <c r="LR240" i="14"/>
  <c r="LS240" i="14"/>
  <c r="LT240" i="14"/>
  <c r="LU240" i="14"/>
  <c r="LV240" i="14"/>
  <c r="LW240" i="14"/>
  <c r="LX240" i="14"/>
  <c r="LY240" i="14"/>
  <c r="LZ240" i="14"/>
  <c r="MA240" i="14"/>
  <c r="MB240" i="14"/>
  <c r="MC240" i="14"/>
  <c r="MD240" i="14"/>
  <c r="ME240" i="14"/>
  <c r="MF240" i="14"/>
  <c r="MG240" i="14"/>
  <c r="MH240" i="14"/>
  <c r="MI240" i="14"/>
  <c r="MJ240" i="14"/>
  <c r="MK240" i="14"/>
  <c r="ML240" i="14"/>
  <c r="MM240" i="14"/>
  <c r="MN240" i="14"/>
  <c r="MO240" i="14"/>
  <c r="MP240" i="14"/>
  <c r="MQ240" i="14"/>
  <c r="MR240" i="14"/>
  <c r="MS240" i="14"/>
  <c r="MT240" i="14"/>
  <c r="MU240" i="14"/>
  <c r="MV240" i="14"/>
  <c r="MW240" i="14"/>
  <c r="MX240" i="14"/>
  <c r="MY240" i="14"/>
  <c r="MZ240" i="14"/>
  <c r="NA240" i="14"/>
  <c r="NB240" i="14"/>
  <c r="NC240" i="14"/>
  <c r="ND240" i="14"/>
  <c r="NE240" i="14"/>
  <c r="NF240" i="14"/>
  <c r="NG240" i="14"/>
  <c r="NH240" i="14"/>
  <c r="NI240" i="14"/>
  <c r="NJ240" i="14"/>
  <c r="NK240" i="14"/>
  <c r="NL240" i="14"/>
  <c r="NM240" i="14"/>
  <c r="NN240" i="14"/>
  <c r="NO240" i="14"/>
  <c r="NP240" i="14"/>
  <c r="NQ240" i="14"/>
  <c r="NR240" i="14"/>
  <c r="NS240" i="14"/>
  <c r="NT240" i="14"/>
  <c r="NU240" i="14"/>
  <c r="NV240" i="14"/>
  <c r="NW240" i="14"/>
  <c r="NX240" i="14"/>
  <c r="NY240" i="14"/>
  <c r="NZ240" i="14"/>
  <c r="OA240" i="14"/>
  <c r="OB240" i="14"/>
  <c r="OC240" i="14"/>
  <c r="OD240" i="14"/>
  <c r="OE240" i="14"/>
  <c r="OF240" i="14"/>
  <c r="OG240" i="14"/>
  <c r="OH240" i="14"/>
  <c r="OI240" i="14"/>
  <c r="OJ240" i="14"/>
  <c r="OK240" i="14"/>
  <c r="OL240" i="14"/>
  <c r="OM240" i="14"/>
  <c r="ON240" i="14"/>
  <c r="OO240" i="14"/>
  <c r="OP240" i="14"/>
  <c r="OQ240" i="14"/>
  <c r="OR240" i="14"/>
  <c r="OS240" i="14"/>
  <c r="OT240" i="14"/>
  <c r="OU240" i="14"/>
  <c r="OV240" i="14"/>
  <c r="OW240" i="14"/>
  <c r="OX240" i="14"/>
  <c r="KT241" i="14"/>
  <c r="KV241" i="14"/>
  <c r="KW241" i="14"/>
  <c r="LG241" i="14"/>
  <c r="LH241" i="14"/>
  <c r="LI241" i="14"/>
  <c r="LJ241" i="14"/>
  <c r="LK241" i="14"/>
  <c r="LL241" i="14"/>
  <c r="LM241" i="14"/>
  <c r="LN241" i="14"/>
  <c r="LO241" i="14"/>
  <c r="LP241" i="14"/>
  <c r="LQ241" i="14"/>
  <c r="LR241" i="14"/>
  <c r="LS241" i="14"/>
  <c r="LT241" i="14"/>
  <c r="LU241" i="14"/>
  <c r="LV241" i="14"/>
  <c r="LW241" i="14"/>
  <c r="LX241" i="14"/>
  <c r="LY241" i="14"/>
  <c r="LZ241" i="14"/>
  <c r="MA241" i="14"/>
  <c r="MB241" i="14"/>
  <c r="MC241" i="14"/>
  <c r="MD241" i="14"/>
  <c r="ME241" i="14"/>
  <c r="MF241" i="14"/>
  <c r="MG241" i="14"/>
  <c r="MH241" i="14"/>
  <c r="MI241" i="14"/>
  <c r="MJ241" i="14"/>
  <c r="MK241" i="14"/>
  <c r="ML241" i="14"/>
  <c r="MM241" i="14"/>
  <c r="MN241" i="14"/>
  <c r="MO241" i="14"/>
  <c r="MP241" i="14"/>
  <c r="MQ241" i="14"/>
  <c r="MR241" i="14"/>
  <c r="MS241" i="14"/>
  <c r="MT241" i="14"/>
  <c r="MU241" i="14"/>
  <c r="MV241" i="14"/>
  <c r="MW241" i="14"/>
  <c r="MX241" i="14"/>
  <c r="MY241" i="14"/>
  <c r="MZ241" i="14"/>
  <c r="NA241" i="14"/>
  <c r="NB241" i="14"/>
  <c r="NC241" i="14"/>
  <c r="ND241" i="14"/>
  <c r="NE241" i="14"/>
  <c r="NF241" i="14"/>
  <c r="NG241" i="14"/>
  <c r="NH241" i="14"/>
  <c r="NI241" i="14"/>
  <c r="NJ241" i="14"/>
  <c r="NK241" i="14"/>
  <c r="NL241" i="14"/>
  <c r="NM241" i="14"/>
  <c r="NN241" i="14"/>
  <c r="NO241" i="14"/>
  <c r="NP241" i="14"/>
  <c r="NQ241" i="14"/>
  <c r="NR241" i="14"/>
  <c r="NS241" i="14"/>
  <c r="NT241" i="14"/>
  <c r="NU241" i="14"/>
  <c r="NV241" i="14"/>
  <c r="NW241" i="14"/>
  <c r="NX241" i="14"/>
  <c r="NY241" i="14"/>
  <c r="NZ241" i="14"/>
  <c r="OA241" i="14"/>
  <c r="OB241" i="14"/>
  <c r="OC241" i="14"/>
  <c r="OD241" i="14"/>
  <c r="OE241" i="14"/>
  <c r="OF241" i="14"/>
  <c r="OG241" i="14"/>
  <c r="OH241" i="14"/>
  <c r="OI241" i="14"/>
  <c r="OJ241" i="14"/>
  <c r="OK241" i="14"/>
  <c r="OL241" i="14"/>
  <c r="OM241" i="14"/>
  <c r="ON241" i="14"/>
  <c r="OO241" i="14"/>
  <c r="OP241" i="14"/>
  <c r="OQ241" i="14"/>
  <c r="OR241" i="14"/>
  <c r="OS241" i="14"/>
  <c r="OT241" i="14"/>
  <c r="OU241" i="14"/>
  <c r="OV241" i="14"/>
  <c r="OW241" i="14"/>
  <c r="OX241" i="14"/>
  <c r="KT242" i="14"/>
  <c r="KV242" i="14"/>
  <c r="KW242" i="14"/>
  <c r="LG242" i="14"/>
  <c r="LH242" i="14"/>
  <c r="LI242" i="14"/>
  <c r="LJ242" i="14"/>
  <c r="LK242" i="14"/>
  <c r="LL242" i="14"/>
  <c r="LM242" i="14"/>
  <c r="LN242" i="14"/>
  <c r="LO242" i="14"/>
  <c r="LP242" i="14"/>
  <c r="LQ242" i="14"/>
  <c r="LR242" i="14"/>
  <c r="LS242" i="14"/>
  <c r="LT242" i="14"/>
  <c r="LU242" i="14"/>
  <c r="LV242" i="14"/>
  <c r="LW242" i="14"/>
  <c r="LX242" i="14"/>
  <c r="LY242" i="14"/>
  <c r="LZ242" i="14"/>
  <c r="MA242" i="14"/>
  <c r="MB242" i="14"/>
  <c r="MC242" i="14"/>
  <c r="MD242" i="14"/>
  <c r="ME242" i="14"/>
  <c r="MF242" i="14"/>
  <c r="MG242" i="14"/>
  <c r="MH242" i="14"/>
  <c r="MI242" i="14"/>
  <c r="MJ242" i="14"/>
  <c r="MK242" i="14"/>
  <c r="ML242" i="14"/>
  <c r="MM242" i="14"/>
  <c r="MN242" i="14"/>
  <c r="MO242" i="14"/>
  <c r="MP242" i="14"/>
  <c r="MQ242" i="14"/>
  <c r="MR242" i="14"/>
  <c r="MS242" i="14"/>
  <c r="MT242" i="14"/>
  <c r="MU242" i="14"/>
  <c r="MV242" i="14"/>
  <c r="MW242" i="14"/>
  <c r="MX242" i="14"/>
  <c r="MY242" i="14"/>
  <c r="MZ242" i="14"/>
  <c r="NA242" i="14"/>
  <c r="NB242" i="14"/>
  <c r="NC242" i="14"/>
  <c r="ND242" i="14"/>
  <c r="NE242" i="14"/>
  <c r="NF242" i="14"/>
  <c r="NG242" i="14"/>
  <c r="NH242" i="14"/>
  <c r="NI242" i="14"/>
  <c r="NJ242" i="14"/>
  <c r="NK242" i="14"/>
  <c r="NL242" i="14"/>
  <c r="NM242" i="14"/>
  <c r="NN242" i="14"/>
  <c r="NO242" i="14"/>
  <c r="NP242" i="14"/>
  <c r="NQ242" i="14"/>
  <c r="NR242" i="14"/>
  <c r="NS242" i="14"/>
  <c r="NT242" i="14"/>
  <c r="NU242" i="14"/>
  <c r="NV242" i="14"/>
  <c r="NW242" i="14"/>
  <c r="NX242" i="14"/>
  <c r="NY242" i="14"/>
  <c r="NZ242" i="14"/>
  <c r="OA242" i="14"/>
  <c r="OB242" i="14"/>
  <c r="OC242" i="14"/>
  <c r="OD242" i="14"/>
  <c r="OE242" i="14"/>
  <c r="OF242" i="14"/>
  <c r="OG242" i="14"/>
  <c r="OH242" i="14"/>
  <c r="OI242" i="14"/>
  <c r="OJ242" i="14"/>
  <c r="OK242" i="14"/>
  <c r="OL242" i="14"/>
  <c r="OM242" i="14"/>
  <c r="ON242" i="14"/>
  <c r="OO242" i="14"/>
  <c r="OP242" i="14"/>
  <c r="OQ242" i="14"/>
  <c r="OR242" i="14"/>
  <c r="OS242" i="14"/>
  <c r="OT242" i="14"/>
  <c r="OU242" i="14"/>
  <c r="OV242" i="14"/>
  <c r="OW242" i="14"/>
  <c r="OX242" i="14"/>
  <c r="KT243" i="14"/>
  <c r="KV243" i="14"/>
  <c r="KW243" i="14"/>
  <c r="LG243" i="14"/>
  <c r="LH243" i="14"/>
  <c r="LI243" i="14"/>
  <c r="LJ243" i="14"/>
  <c r="LK243" i="14"/>
  <c r="LL243" i="14"/>
  <c r="LM243" i="14"/>
  <c r="LN243" i="14"/>
  <c r="LO243" i="14"/>
  <c r="LP243" i="14"/>
  <c r="LQ243" i="14"/>
  <c r="LR243" i="14"/>
  <c r="LS243" i="14"/>
  <c r="LT243" i="14"/>
  <c r="LU243" i="14"/>
  <c r="LV243" i="14"/>
  <c r="LW243" i="14"/>
  <c r="LX243" i="14"/>
  <c r="LY243" i="14"/>
  <c r="LZ243" i="14"/>
  <c r="MA243" i="14"/>
  <c r="MB243" i="14"/>
  <c r="MC243" i="14"/>
  <c r="MD243" i="14"/>
  <c r="ME243" i="14"/>
  <c r="MF243" i="14"/>
  <c r="MG243" i="14"/>
  <c r="MH243" i="14"/>
  <c r="MI243" i="14"/>
  <c r="MJ243" i="14"/>
  <c r="MK243" i="14"/>
  <c r="ML243" i="14"/>
  <c r="MM243" i="14"/>
  <c r="MN243" i="14"/>
  <c r="MO243" i="14"/>
  <c r="MP243" i="14"/>
  <c r="MQ243" i="14"/>
  <c r="MR243" i="14"/>
  <c r="MS243" i="14"/>
  <c r="MT243" i="14"/>
  <c r="MU243" i="14"/>
  <c r="MV243" i="14"/>
  <c r="MW243" i="14"/>
  <c r="MX243" i="14"/>
  <c r="MY243" i="14"/>
  <c r="MZ243" i="14"/>
  <c r="NA243" i="14"/>
  <c r="NB243" i="14"/>
  <c r="NC243" i="14"/>
  <c r="ND243" i="14"/>
  <c r="NE243" i="14"/>
  <c r="NF243" i="14"/>
  <c r="NG243" i="14"/>
  <c r="NH243" i="14"/>
  <c r="NI243" i="14"/>
  <c r="NJ243" i="14"/>
  <c r="NK243" i="14"/>
  <c r="NL243" i="14"/>
  <c r="NM243" i="14"/>
  <c r="NN243" i="14"/>
  <c r="NO243" i="14"/>
  <c r="NP243" i="14"/>
  <c r="NQ243" i="14"/>
  <c r="NR243" i="14"/>
  <c r="NS243" i="14"/>
  <c r="NT243" i="14"/>
  <c r="NU243" i="14"/>
  <c r="NV243" i="14"/>
  <c r="NW243" i="14"/>
  <c r="NX243" i="14"/>
  <c r="NY243" i="14"/>
  <c r="NZ243" i="14"/>
  <c r="OA243" i="14"/>
  <c r="OB243" i="14"/>
  <c r="OC243" i="14"/>
  <c r="OD243" i="14"/>
  <c r="OE243" i="14"/>
  <c r="OF243" i="14"/>
  <c r="OG243" i="14"/>
  <c r="OH243" i="14"/>
  <c r="OI243" i="14"/>
  <c r="OJ243" i="14"/>
  <c r="OK243" i="14"/>
  <c r="OL243" i="14"/>
  <c r="OM243" i="14"/>
  <c r="ON243" i="14"/>
  <c r="OO243" i="14"/>
  <c r="OP243" i="14"/>
  <c r="OQ243" i="14"/>
  <c r="OR243" i="14"/>
  <c r="OS243" i="14"/>
  <c r="OT243" i="14"/>
  <c r="OU243" i="14"/>
  <c r="OV243" i="14"/>
  <c r="OW243" i="14"/>
  <c r="OX243" i="14"/>
  <c r="KT244" i="14"/>
  <c r="KV244" i="14"/>
  <c r="KW244" i="14"/>
  <c r="LG244" i="14"/>
  <c r="LH244" i="14"/>
  <c r="LI244" i="14"/>
  <c r="LJ244" i="14"/>
  <c r="LK244" i="14"/>
  <c r="LL244" i="14"/>
  <c r="LM244" i="14"/>
  <c r="LN244" i="14"/>
  <c r="LO244" i="14"/>
  <c r="LP244" i="14"/>
  <c r="LQ244" i="14"/>
  <c r="LR244" i="14"/>
  <c r="LS244" i="14"/>
  <c r="LT244" i="14"/>
  <c r="LU244" i="14"/>
  <c r="LV244" i="14"/>
  <c r="LW244" i="14"/>
  <c r="LX244" i="14"/>
  <c r="LY244" i="14"/>
  <c r="LZ244" i="14"/>
  <c r="MA244" i="14"/>
  <c r="MB244" i="14"/>
  <c r="MC244" i="14"/>
  <c r="MD244" i="14"/>
  <c r="ME244" i="14"/>
  <c r="MF244" i="14"/>
  <c r="MG244" i="14"/>
  <c r="MH244" i="14"/>
  <c r="MI244" i="14"/>
  <c r="MJ244" i="14"/>
  <c r="MK244" i="14"/>
  <c r="ML244" i="14"/>
  <c r="MM244" i="14"/>
  <c r="MN244" i="14"/>
  <c r="MO244" i="14"/>
  <c r="MP244" i="14"/>
  <c r="MQ244" i="14"/>
  <c r="MR244" i="14"/>
  <c r="MS244" i="14"/>
  <c r="MT244" i="14"/>
  <c r="MU244" i="14"/>
  <c r="MV244" i="14"/>
  <c r="MW244" i="14"/>
  <c r="MX244" i="14"/>
  <c r="MY244" i="14"/>
  <c r="MZ244" i="14"/>
  <c r="NA244" i="14"/>
  <c r="NB244" i="14"/>
  <c r="NC244" i="14"/>
  <c r="ND244" i="14"/>
  <c r="NE244" i="14"/>
  <c r="NF244" i="14"/>
  <c r="NG244" i="14"/>
  <c r="NH244" i="14"/>
  <c r="NI244" i="14"/>
  <c r="NJ244" i="14"/>
  <c r="NK244" i="14"/>
  <c r="NL244" i="14"/>
  <c r="NM244" i="14"/>
  <c r="NN244" i="14"/>
  <c r="NO244" i="14"/>
  <c r="NP244" i="14"/>
  <c r="NQ244" i="14"/>
  <c r="NR244" i="14"/>
  <c r="NS244" i="14"/>
  <c r="NT244" i="14"/>
  <c r="NU244" i="14"/>
  <c r="NV244" i="14"/>
  <c r="NW244" i="14"/>
  <c r="NX244" i="14"/>
  <c r="NY244" i="14"/>
  <c r="NZ244" i="14"/>
  <c r="OA244" i="14"/>
  <c r="OB244" i="14"/>
  <c r="OC244" i="14"/>
  <c r="OD244" i="14"/>
  <c r="OE244" i="14"/>
  <c r="OF244" i="14"/>
  <c r="OG244" i="14"/>
  <c r="OH244" i="14"/>
  <c r="OI244" i="14"/>
  <c r="OJ244" i="14"/>
  <c r="OK244" i="14"/>
  <c r="OL244" i="14"/>
  <c r="OM244" i="14"/>
  <c r="ON244" i="14"/>
  <c r="OO244" i="14"/>
  <c r="OP244" i="14"/>
  <c r="OQ244" i="14"/>
  <c r="OR244" i="14"/>
  <c r="OS244" i="14"/>
  <c r="OT244" i="14"/>
  <c r="OU244" i="14"/>
  <c r="OV244" i="14"/>
  <c r="OW244" i="14"/>
  <c r="OX244" i="14"/>
  <c r="KT245" i="14"/>
  <c r="KV245" i="14"/>
  <c r="KW245" i="14"/>
  <c r="LG245" i="14"/>
  <c r="LH245" i="14"/>
  <c r="LI245" i="14"/>
  <c r="LJ245" i="14"/>
  <c r="LK245" i="14"/>
  <c r="LL245" i="14"/>
  <c r="LM245" i="14"/>
  <c r="LN245" i="14"/>
  <c r="LO245" i="14"/>
  <c r="LP245" i="14"/>
  <c r="LQ245" i="14"/>
  <c r="LR245" i="14"/>
  <c r="LS245" i="14"/>
  <c r="LT245" i="14"/>
  <c r="LU245" i="14"/>
  <c r="LV245" i="14"/>
  <c r="LW245" i="14"/>
  <c r="LX245" i="14"/>
  <c r="LY245" i="14"/>
  <c r="LZ245" i="14"/>
  <c r="MA245" i="14"/>
  <c r="MB245" i="14"/>
  <c r="MC245" i="14"/>
  <c r="MD245" i="14"/>
  <c r="ME245" i="14"/>
  <c r="MF245" i="14"/>
  <c r="MG245" i="14"/>
  <c r="MH245" i="14"/>
  <c r="MI245" i="14"/>
  <c r="MJ245" i="14"/>
  <c r="MK245" i="14"/>
  <c r="ML245" i="14"/>
  <c r="MM245" i="14"/>
  <c r="MN245" i="14"/>
  <c r="MO245" i="14"/>
  <c r="MP245" i="14"/>
  <c r="MQ245" i="14"/>
  <c r="MR245" i="14"/>
  <c r="MS245" i="14"/>
  <c r="MT245" i="14"/>
  <c r="MU245" i="14"/>
  <c r="MV245" i="14"/>
  <c r="MW245" i="14"/>
  <c r="MX245" i="14"/>
  <c r="MY245" i="14"/>
  <c r="MZ245" i="14"/>
  <c r="NA245" i="14"/>
  <c r="NB245" i="14"/>
  <c r="NC245" i="14"/>
  <c r="ND245" i="14"/>
  <c r="NE245" i="14"/>
  <c r="NF245" i="14"/>
  <c r="NG245" i="14"/>
  <c r="NH245" i="14"/>
  <c r="NI245" i="14"/>
  <c r="NJ245" i="14"/>
  <c r="NK245" i="14"/>
  <c r="NL245" i="14"/>
  <c r="NM245" i="14"/>
  <c r="NN245" i="14"/>
  <c r="NO245" i="14"/>
  <c r="NP245" i="14"/>
  <c r="NQ245" i="14"/>
  <c r="NR245" i="14"/>
  <c r="NS245" i="14"/>
  <c r="NT245" i="14"/>
  <c r="NU245" i="14"/>
  <c r="NV245" i="14"/>
  <c r="NW245" i="14"/>
  <c r="NX245" i="14"/>
  <c r="NY245" i="14"/>
  <c r="NZ245" i="14"/>
  <c r="OA245" i="14"/>
  <c r="OB245" i="14"/>
  <c r="OC245" i="14"/>
  <c r="OD245" i="14"/>
  <c r="OE245" i="14"/>
  <c r="OF245" i="14"/>
  <c r="OG245" i="14"/>
  <c r="OH245" i="14"/>
  <c r="OI245" i="14"/>
  <c r="OJ245" i="14"/>
  <c r="OK245" i="14"/>
  <c r="OL245" i="14"/>
  <c r="OM245" i="14"/>
  <c r="ON245" i="14"/>
  <c r="OO245" i="14"/>
  <c r="OP245" i="14"/>
  <c r="OQ245" i="14"/>
  <c r="OR245" i="14"/>
  <c r="OS245" i="14"/>
  <c r="OT245" i="14"/>
  <c r="OU245" i="14"/>
  <c r="OV245" i="14"/>
  <c r="OW245" i="14"/>
  <c r="OX245" i="14"/>
  <c r="KT246" i="14"/>
  <c r="KV246" i="14"/>
  <c r="KW246" i="14"/>
  <c r="LG246" i="14"/>
  <c r="LH246" i="14"/>
  <c r="LI246" i="14"/>
  <c r="LJ246" i="14"/>
  <c r="LK246" i="14"/>
  <c r="LL246" i="14"/>
  <c r="LM246" i="14"/>
  <c r="LN246" i="14"/>
  <c r="LO246" i="14"/>
  <c r="LP246" i="14"/>
  <c r="LQ246" i="14"/>
  <c r="LR246" i="14"/>
  <c r="LS246" i="14"/>
  <c r="LT246" i="14"/>
  <c r="LU246" i="14"/>
  <c r="LV246" i="14"/>
  <c r="LW246" i="14"/>
  <c r="LX246" i="14"/>
  <c r="LY246" i="14"/>
  <c r="LZ246" i="14"/>
  <c r="MA246" i="14"/>
  <c r="MB246" i="14"/>
  <c r="MC246" i="14"/>
  <c r="MD246" i="14"/>
  <c r="ME246" i="14"/>
  <c r="MF246" i="14"/>
  <c r="MG246" i="14"/>
  <c r="MH246" i="14"/>
  <c r="MI246" i="14"/>
  <c r="MJ246" i="14"/>
  <c r="MK246" i="14"/>
  <c r="ML246" i="14"/>
  <c r="MM246" i="14"/>
  <c r="MN246" i="14"/>
  <c r="MO246" i="14"/>
  <c r="MP246" i="14"/>
  <c r="MQ246" i="14"/>
  <c r="MR246" i="14"/>
  <c r="MS246" i="14"/>
  <c r="MT246" i="14"/>
  <c r="MU246" i="14"/>
  <c r="MV246" i="14"/>
  <c r="MW246" i="14"/>
  <c r="MX246" i="14"/>
  <c r="MY246" i="14"/>
  <c r="MZ246" i="14"/>
  <c r="NA246" i="14"/>
  <c r="NB246" i="14"/>
  <c r="NC246" i="14"/>
  <c r="ND246" i="14"/>
  <c r="NE246" i="14"/>
  <c r="NF246" i="14"/>
  <c r="NG246" i="14"/>
  <c r="NH246" i="14"/>
  <c r="NI246" i="14"/>
  <c r="NJ246" i="14"/>
  <c r="NK246" i="14"/>
  <c r="NL246" i="14"/>
  <c r="NM246" i="14"/>
  <c r="NN246" i="14"/>
  <c r="NO246" i="14"/>
  <c r="NP246" i="14"/>
  <c r="NQ246" i="14"/>
  <c r="NR246" i="14"/>
  <c r="NS246" i="14"/>
  <c r="NT246" i="14"/>
  <c r="NU246" i="14"/>
  <c r="NV246" i="14"/>
  <c r="NW246" i="14"/>
  <c r="NX246" i="14"/>
  <c r="NY246" i="14"/>
  <c r="NZ246" i="14"/>
  <c r="OA246" i="14"/>
  <c r="OB246" i="14"/>
  <c r="OC246" i="14"/>
  <c r="OD246" i="14"/>
  <c r="OE246" i="14"/>
  <c r="OF246" i="14"/>
  <c r="OG246" i="14"/>
  <c r="OH246" i="14"/>
  <c r="OI246" i="14"/>
  <c r="OJ246" i="14"/>
  <c r="OK246" i="14"/>
  <c r="OL246" i="14"/>
  <c r="OM246" i="14"/>
  <c r="ON246" i="14"/>
  <c r="OO246" i="14"/>
  <c r="OP246" i="14"/>
  <c r="OQ246" i="14"/>
  <c r="OR246" i="14"/>
  <c r="OS246" i="14"/>
  <c r="OT246" i="14"/>
  <c r="OU246" i="14"/>
  <c r="OV246" i="14"/>
  <c r="OW246" i="14"/>
  <c r="OX246" i="14"/>
  <c r="KT247" i="14"/>
  <c r="KV247" i="14"/>
  <c r="KW247" i="14"/>
  <c r="LG247" i="14"/>
  <c r="LH247" i="14"/>
  <c r="LI247" i="14"/>
  <c r="LJ247" i="14"/>
  <c r="LK247" i="14"/>
  <c r="LL247" i="14"/>
  <c r="LM247" i="14"/>
  <c r="LN247" i="14"/>
  <c r="LO247" i="14"/>
  <c r="LP247" i="14"/>
  <c r="LQ247" i="14"/>
  <c r="LR247" i="14"/>
  <c r="LS247" i="14"/>
  <c r="LT247" i="14"/>
  <c r="LU247" i="14"/>
  <c r="LV247" i="14"/>
  <c r="LW247" i="14"/>
  <c r="LX247" i="14"/>
  <c r="LY247" i="14"/>
  <c r="LZ247" i="14"/>
  <c r="MA247" i="14"/>
  <c r="MB247" i="14"/>
  <c r="MC247" i="14"/>
  <c r="MD247" i="14"/>
  <c r="ME247" i="14"/>
  <c r="MF247" i="14"/>
  <c r="MG247" i="14"/>
  <c r="MH247" i="14"/>
  <c r="MI247" i="14"/>
  <c r="MJ247" i="14"/>
  <c r="MK247" i="14"/>
  <c r="ML247" i="14"/>
  <c r="MM247" i="14"/>
  <c r="MN247" i="14"/>
  <c r="MO247" i="14"/>
  <c r="MP247" i="14"/>
  <c r="MQ247" i="14"/>
  <c r="MR247" i="14"/>
  <c r="MS247" i="14"/>
  <c r="MT247" i="14"/>
  <c r="MU247" i="14"/>
  <c r="MV247" i="14"/>
  <c r="MW247" i="14"/>
  <c r="MX247" i="14"/>
  <c r="MY247" i="14"/>
  <c r="MZ247" i="14"/>
  <c r="NA247" i="14"/>
  <c r="NB247" i="14"/>
  <c r="NC247" i="14"/>
  <c r="ND247" i="14"/>
  <c r="NE247" i="14"/>
  <c r="NF247" i="14"/>
  <c r="NG247" i="14"/>
  <c r="NH247" i="14"/>
  <c r="NI247" i="14"/>
  <c r="NJ247" i="14"/>
  <c r="NK247" i="14"/>
  <c r="NL247" i="14"/>
  <c r="NM247" i="14"/>
  <c r="NN247" i="14"/>
  <c r="NO247" i="14"/>
  <c r="NP247" i="14"/>
  <c r="NQ247" i="14"/>
  <c r="NR247" i="14"/>
  <c r="NS247" i="14"/>
  <c r="NT247" i="14"/>
  <c r="NU247" i="14"/>
  <c r="NV247" i="14"/>
  <c r="NW247" i="14"/>
  <c r="NX247" i="14"/>
  <c r="NY247" i="14"/>
  <c r="NZ247" i="14"/>
  <c r="OA247" i="14"/>
  <c r="OB247" i="14"/>
  <c r="OC247" i="14"/>
  <c r="OD247" i="14"/>
  <c r="OE247" i="14"/>
  <c r="OF247" i="14"/>
  <c r="OG247" i="14"/>
  <c r="OH247" i="14"/>
  <c r="OI247" i="14"/>
  <c r="OJ247" i="14"/>
  <c r="OK247" i="14"/>
  <c r="OL247" i="14"/>
  <c r="OM247" i="14"/>
  <c r="ON247" i="14"/>
  <c r="OO247" i="14"/>
  <c r="OP247" i="14"/>
  <c r="OQ247" i="14"/>
  <c r="OR247" i="14"/>
  <c r="OS247" i="14"/>
  <c r="OT247" i="14"/>
  <c r="OU247" i="14"/>
  <c r="OV247" i="14"/>
  <c r="OW247" i="14"/>
  <c r="OX247" i="14"/>
  <c r="KT248" i="14"/>
  <c r="KV248" i="14"/>
  <c r="KW248" i="14"/>
  <c r="LG248" i="14"/>
  <c r="LH248" i="14"/>
  <c r="LI248" i="14"/>
  <c r="LJ248" i="14"/>
  <c r="LK248" i="14"/>
  <c r="LL248" i="14"/>
  <c r="LM248" i="14"/>
  <c r="LN248" i="14"/>
  <c r="LO248" i="14"/>
  <c r="LP248" i="14"/>
  <c r="LQ248" i="14"/>
  <c r="LR248" i="14"/>
  <c r="LS248" i="14"/>
  <c r="LT248" i="14"/>
  <c r="LU248" i="14"/>
  <c r="LV248" i="14"/>
  <c r="LW248" i="14"/>
  <c r="LX248" i="14"/>
  <c r="LY248" i="14"/>
  <c r="LZ248" i="14"/>
  <c r="MA248" i="14"/>
  <c r="MB248" i="14"/>
  <c r="MC248" i="14"/>
  <c r="MD248" i="14"/>
  <c r="ME248" i="14"/>
  <c r="MF248" i="14"/>
  <c r="MG248" i="14"/>
  <c r="MH248" i="14"/>
  <c r="MI248" i="14"/>
  <c r="MJ248" i="14"/>
  <c r="MK248" i="14"/>
  <c r="ML248" i="14"/>
  <c r="MM248" i="14"/>
  <c r="MN248" i="14"/>
  <c r="MO248" i="14"/>
  <c r="MP248" i="14"/>
  <c r="MQ248" i="14"/>
  <c r="MR248" i="14"/>
  <c r="MS248" i="14"/>
  <c r="MT248" i="14"/>
  <c r="MU248" i="14"/>
  <c r="MV248" i="14"/>
  <c r="MW248" i="14"/>
  <c r="MX248" i="14"/>
  <c r="MY248" i="14"/>
  <c r="MZ248" i="14"/>
  <c r="NA248" i="14"/>
  <c r="NB248" i="14"/>
  <c r="NC248" i="14"/>
  <c r="ND248" i="14"/>
  <c r="NE248" i="14"/>
  <c r="NF248" i="14"/>
  <c r="NG248" i="14"/>
  <c r="NH248" i="14"/>
  <c r="NI248" i="14"/>
  <c r="NJ248" i="14"/>
  <c r="NK248" i="14"/>
  <c r="NL248" i="14"/>
  <c r="NM248" i="14"/>
  <c r="NN248" i="14"/>
  <c r="NO248" i="14"/>
  <c r="NP248" i="14"/>
  <c r="NQ248" i="14"/>
  <c r="NR248" i="14"/>
  <c r="NS248" i="14"/>
  <c r="NT248" i="14"/>
  <c r="NU248" i="14"/>
  <c r="NV248" i="14"/>
  <c r="NW248" i="14"/>
  <c r="NX248" i="14"/>
  <c r="NY248" i="14"/>
  <c r="NZ248" i="14"/>
  <c r="OA248" i="14"/>
  <c r="OB248" i="14"/>
  <c r="OC248" i="14"/>
  <c r="OD248" i="14"/>
  <c r="OE248" i="14"/>
  <c r="OF248" i="14"/>
  <c r="OG248" i="14"/>
  <c r="OH248" i="14"/>
  <c r="OI248" i="14"/>
  <c r="OJ248" i="14"/>
  <c r="OK248" i="14"/>
  <c r="OL248" i="14"/>
  <c r="OM248" i="14"/>
  <c r="ON248" i="14"/>
  <c r="OO248" i="14"/>
  <c r="OP248" i="14"/>
  <c r="OQ248" i="14"/>
  <c r="OR248" i="14"/>
  <c r="OS248" i="14"/>
  <c r="OT248" i="14"/>
  <c r="OU248" i="14"/>
  <c r="OV248" i="14"/>
  <c r="OW248" i="14"/>
  <c r="OX248" i="14"/>
  <c r="KT249" i="14"/>
  <c r="KV249" i="14"/>
  <c r="KW249" i="14"/>
  <c r="LG249" i="14"/>
  <c r="LH249" i="14"/>
  <c r="LI249" i="14"/>
  <c r="LJ249" i="14"/>
  <c r="LK249" i="14"/>
  <c r="LL249" i="14"/>
  <c r="LM249" i="14"/>
  <c r="LN249" i="14"/>
  <c r="LO249" i="14"/>
  <c r="LP249" i="14"/>
  <c r="LQ249" i="14"/>
  <c r="LR249" i="14"/>
  <c r="LS249" i="14"/>
  <c r="LT249" i="14"/>
  <c r="LU249" i="14"/>
  <c r="LV249" i="14"/>
  <c r="LW249" i="14"/>
  <c r="LX249" i="14"/>
  <c r="LY249" i="14"/>
  <c r="LZ249" i="14"/>
  <c r="MA249" i="14"/>
  <c r="MB249" i="14"/>
  <c r="MC249" i="14"/>
  <c r="MD249" i="14"/>
  <c r="ME249" i="14"/>
  <c r="MF249" i="14"/>
  <c r="MG249" i="14"/>
  <c r="MH249" i="14"/>
  <c r="MI249" i="14"/>
  <c r="MJ249" i="14"/>
  <c r="MK249" i="14"/>
  <c r="ML249" i="14"/>
  <c r="MM249" i="14"/>
  <c r="MN249" i="14"/>
  <c r="MO249" i="14"/>
  <c r="MP249" i="14"/>
  <c r="MQ249" i="14"/>
  <c r="MR249" i="14"/>
  <c r="MS249" i="14"/>
  <c r="MT249" i="14"/>
  <c r="MU249" i="14"/>
  <c r="MV249" i="14"/>
  <c r="MW249" i="14"/>
  <c r="MX249" i="14"/>
  <c r="MY249" i="14"/>
  <c r="MZ249" i="14"/>
  <c r="NA249" i="14"/>
  <c r="NB249" i="14"/>
  <c r="NC249" i="14"/>
  <c r="ND249" i="14"/>
  <c r="NE249" i="14"/>
  <c r="NF249" i="14"/>
  <c r="NG249" i="14"/>
  <c r="NH249" i="14"/>
  <c r="NI249" i="14"/>
  <c r="NJ249" i="14"/>
  <c r="NK249" i="14"/>
  <c r="NL249" i="14"/>
  <c r="NM249" i="14"/>
  <c r="NN249" i="14"/>
  <c r="NO249" i="14"/>
  <c r="NP249" i="14"/>
  <c r="NQ249" i="14"/>
  <c r="NR249" i="14"/>
  <c r="NS249" i="14"/>
  <c r="NT249" i="14"/>
  <c r="NU249" i="14"/>
  <c r="NV249" i="14"/>
  <c r="NW249" i="14"/>
  <c r="NX249" i="14"/>
  <c r="NY249" i="14"/>
  <c r="NZ249" i="14"/>
  <c r="OA249" i="14"/>
  <c r="OB249" i="14"/>
  <c r="OC249" i="14"/>
  <c r="OD249" i="14"/>
  <c r="OE249" i="14"/>
  <c r="OF249" i="14"/>
  <c r="OG249" i="14"/>
  <c r="OH249" i="14"/>
  <c r="OI249" i="14"/>
  <c r="OJ249" i="14"/>
  <c r="OK249" i="14"/>
  <c r="OL249" i="14"/>
  <c r="OM249" i="14"/>
  <c r="ON249" i="14"/>
  <c r="OO249" i="14"/>
  <c r="OP249" i="14"/>
  <c r="OQ249" i="14"/>
  <c r="OR249" i="14"/>
  <c r="OS249" i="14"/>
  <c r="OT249" i="14"/>
  <c r="OU249" i="14"/>
  <c r="OV249" i="14"/>
  <c r="OW249" i="14"/>
  <c r="OX249" i="14"/>
  <c r="KT250" i="14"/>
  <c r="KV250" i="14"/>
  <c r="KW250" i="14"/>
  <c r="LG250" i="14"/>
  <c r="LH250" i="14"/>
  <c r="LI250" i="14"/>
  <c r="LJ250" i="14"/>
  <c r="LK250" i="14"/>
  <c r="LL250" i="14"/>
  <c r="LM250" i="14"/>
  <c r="LN250" i="14"/>
  <c r="LO250" i="14"/>
  <c r="LP250" i="14"/>
  <c r="LQ250" i="14"/>
  <c r="LR250" i="14"/>
  <c r="LS250" i="14"/>
  <c r="LT250" i="14"/>
  <c r="LU250" i="14"/>
  <c r="LV250" i="14"/>
  <c r="LW250" i="14"/>
  <c r="LX250" i="14"/>
  <c r="LY250" i="14"/>
  <c r="LZ250" i="14"/>
  <c r="MA250" i="14"/>
  <c r="MB250" i="14"/>
  <c r="MC250" i="14"/>
  <c r="MD250" i="14"/>
  <c r="ME250" i="14"/>
  <c r="MF250" i="14"/>
  <c r="MG250" i="14"/>
  <c r="MH250" i="14"/>
  <c r="MI250" i="14"/>
  <c r="MJ250" i="14"/>
  <c r="MK250" i="14"/>
  <c r="ML250" i="14"/>
  <c r="MM250" i="14"/>
  <c r="MN250" i="14"/>
  <c r="MO250" i="14"/>
  <c r="MP250" i="14"/>
  <c r="MQ250" i="14"/>
  <c r="MR250" i="14"/>
  <c r="MS250" i="14"/>
  <c r="MT250" i="14"/>
  <c r="MU250" i="14"/>
  <c r="MV250" i="14"/>
  <c r="MW250" i="14"/>
  <c r="MX250" i="14"/>
  <c r="MY250" i="14"/>
  <c r="MZ250" i="14"/>
  <c r="NA250" i="14"/>
  <c r="NB250" i="14"/>
  <c r="NC250" i="14"/>
  <c r="ND250" i="14"/>
  <c r="NE250" i="14"/>
  <c r="NF250" i="14"/>
  <c r="NG250" i="14"/>
  <c r="NH250" i="14"/>
  <c r="NI250" i="14"/>
  <c r="NJ250" i="14"/>
  <c r="NK250" i="14"/>
  <c r="NL250" i="14"/>
  <c r="NM250" i="14"/>
  <c r="NN250" i="14"/>
  <c r="NO250" i="14"/>
  <c r="NP250" i="14"/>
  <c r="NQ250" i="14"/>
  <c r="NR250" i="14"/>
  <c r="NS250" i="14"/>
  <c r="NT250" i="14"/>
  <c r="NU250" i="14"/>
  <c r="NV250" i="14"/>
  <c r="NW250" i="14"/>
  <c r="NX250" i="14"/>
  <c r="NY250" i="14"/>
  <c r="NZ250" i="14"/>
  <c r="OA250" i="14"/>
  <c r="OB250" i="14"/>
  <c r="OC250" i="14"/>
  <c r="OD250" i="14"/>
  <c r="OE250" i="14"/>
  <c r="OF250" i="14"/>
  <c r="OG250" i="14"/>
  <c r="OH250" i="14"/>
  <c r="OI250" i="14"/>
  <c r="OJ250" i="14"/>
  <c r="OK250" i="14"/>
  <c r="OL250" i="14"/>
  <c r="OM250" i="14"/>
  <c r="ON250" i="14"/>
  <c r="OO250" i="14"/>
  <c r="OP250" i="14"/>
  <c r="OQ250" i="14"/>
  <c r="OR250" i="14"/>
  <c r="OS250" i="14"/>
  <c r="OT250" i="14"/>
  <c r="OU250" i="14"/>
  <c r="OV250" i="14"/>
  <c r="OW250" i="14"/>
  <c r="OX250" i="14"/>
  <c r="KT251" i="14"/>
  <c r="KV251" i="14"/>
  <c r="KW251" i="14"/>
  <c r="LG251" i="14"/>
  <c r="LH251" i="14"/>
  <c r="LI251" i="14"/>
  <c r="LJ251" i="14"/>
  <c r="LK251" i="14"/>
  <c r="LL251" i="14"/>
  <c r="LM251" i="14"/>
  <c r="LN251" i="14"/>
  <c r="LO251" i="14"/>
  <c r="LP251" i="14"/>
  <c r="LQ251" i="14"/>
  <c r="LR251" i="14"/>
  <c r="LS251" i="14"/>
  <c r="LT251" i="14"/>
  <c r="LU251" i="14"/>
  <c r="LV251" i="14"/>
  <c r="LW251" i="14"/>
  <c r="LX251" i="14"/>
  <c r="LY251" i="14"/>
  <c r="LZ251" i="14"/>
  <c r="MA251" i="14"/>
  <c r="MB251" i="14"/>
  <c r="MC251" i="14"/>
  <c r="MD251" i="14"/>
  <c r="ME251" i="14"/>
  <c r="MF251" i="14"/>
  <c r="MG251" i="14"/>
  <c r="MH251" i="14"/>
  <c r="MI251" i="14"/>
  <c r="MJ251" i="14"/>
  <c r="MK251" i="14"/>
  <c r="ML251" i="14"/>
  <c r="MM251" i="14"/>
  <c r="MN251" i="14"/>
  <c r="MO251" i="14"/>
  <c r="MP251" i="14"/>
  <c r="MQ251" i="14"/>
  <c r="MR251" i="14"/>
  <c r="MS251" i="14"/>
  <c r="MT251" i="14"/>
  <c r="MU251" i="14"/>
  <c r="MV251" i="14"/>
  <c r="MW251" i="14"/>
  <c r="MX251" i="14"/>
  <c r="MY251" i="14"/>
  <c r="MZ251" i="14"/>
  <c r="NA251" i="14"/>
  <c r="NB251" i="14"/>
  <c r="NC251" i="14"/>
  <c r="ND251" i="14"/>
  <c r="NE251" i="14"/>
  <c r="NF251" i="14"/>
  <c r="NG251" i="14"/>
  <c r="NH251" i="14"/>
  <c r="NI251" i="14"/>
  <c r="NJ251" i="14"/>
  <c r="NK251" i="14"/>
  <c r="NL251" i="14"/>
  <c r="NM251" i="14"/>
  <c r="NN251" i="14"/>
  <c r="NO251" i="14"/>
  <c r="NP251" i="14"/>
  <c r="NQ251" i="14"/>
  <c r="NR251" i="14"/>
  <c r="NS251" i="14"/>
  <c r="NT251" i="14"/>
  <c r="NU251" i="14"/>
  <c r="NV251" i="14"/>
  <c r="NW251" i="14"/>
  <c r="NX251" i="14"/>
  <c r="NY251" i="14"/>
  <c r="NZ251" i="14"/>
  <c r="OA251" i="14"/>
  <c r="OB251" i="14"/>
  <c r="OC251" i="14"/>
  <c r="OD251" i="14"/>
  <c r="OE251" i="14"/>
  <c r="OF251" i="14"/>
  <c r="OG251" i="14"/>
  <c r="OH251" i="14"/>
  <c r="OI251" i="14"/>
  <c r="OJ251" i="14"/>
  <c r="OK251" i="14"/>
  <c r="OL251" i="14"/>
  <c r="OM251" i="14"/>
  <c r="ON251" i="14"/>
  <c r="OO251" i="14"/>
  <c r="OP251" i="14"/>
  <c r="OQ251" i="14"/>
  <c r="OR251" i="14"/>
  <c r="OS251" i="14"/>
  <c r="OT251" i="14"/>
  <c r="OU251" i="14"/>
  <c r="OV251" i="14"/>
  <c r="OW251" i="14"/>
  <c r="OX251" i="14"/>
  <c r="KT252" i="14"/>
  <c r="KV252" i="14"/>
  <c r="KW252" i="14"/>
  <c r="LG252" i="14"/>
  <c r="LH252" i="14"/>
  <c r="LI252" i="14"/>
  <c r="LJ252" i="14"/>
  <c r="LK252" i="14"/>
  <c r="LL252" i="14"/>
  <c r="LM252" i="14"/>
  <c r="LN252" i="14"/>
  <c r="LO252" i="14"/>
  <c r="LP252" i="14"/>
  <c r="LQ252" i="14"/>
  <c r="LR252" i="14"/>
  <c r="LS252" i="14"/>
  <c r="LT252" i="14"/>
  <c r="LU252" i="14"/>
  <c r="LV252" i="14"/>
  <c r="LW252" i="14"/>
  <c r="LX252" i="14"/>
  <c r="LY252" i="14"/>
  <c r="LZ252" i="14"/>
  <c r="MA252" i="14"/>
  <c r="MB252" i="14"/>
  <c r="MC252" i="14"/>
  <c r="MD252" i="14"/>
  <c r="ME252" i="14"/>
  <c r="MF252" i="14"/>
  <c r="MG252" i="14"/>
  <c r="MH252" i="14"/>
  <c r="MI252" i="14"/>
  <c r="MJ252" i="14"/>
  <c r="MK252" i="14"/>
  <c r="ML252" i="14"/>
  <c r="MM252" i="14"/>
  <c r="MN252" i="14"/>
  <c r="MO252" i="14"/>
  <c r="MP252" i="14"/>
  <c r="MQ252" i="14"/>
  <c r="MR252" i="14"/>
  <c r="MS252" i="14"/>
  <c r="MT252" i="14"/>
  <c r="MU252" i="14"/>
  <c r="MV252" i="14"/>
  <c r="MW252" i="14"/>
  <c r="MX252" i="14"/>
  <c r="MY252" i="14"/>
  <c r="MZ252" i="14"/>
  <c r="NA252" i="14"/>
  <c r="NB252" i="14"/>
  <c r="NC252" i="14"/>
  <c r="ND252" i="14"/>
  <c r="NE252" i="14"/>
  <c r="NF252" i="14"/>
  <c r="NG252" i="14"/>
  <c r="NH252" i="14"/>
  <c r="NI252" i="14"/>
  <c r="NJ252" i="14"/>
  <c r="NK252" i="14"/>
  <c r="NL252" i="14"/>
  <c r="NM252" i="14"/>
  <c r="NN252" i="14"/>
  <c r="NO252" i="14"/>
  <c r="NP252" i="14"/>
  <c r="NQ252" i="14"/>
  <c r="NR252" i="14"/>
  <c r="NS252" i="14"/>
  <c r="NT252" i="14"/>
  <c r="NU252" i="14"/>
  <c r="NV252" i="14"/>
  <c r="NW252" i="14"/>
  <c r="NX252" i="14"/>
  <c r="NY252" i="14"/>
  <c r="NZ252" i="14"/>
  <c r="OA252" i="14"/>
  <c r="OB252" i="14"/>
  <c r="OC252" i="14"/>
  <c r="OD252" i="14"/>
  <c r="OE252" i="14"/>
  <c r="OF252" i="14"/>
  <c r="OG252" i="14"/>
  <c r="OH252" i="14"/>
  <c r="OI252" i="14"/>
  <c r="OJ252" i="14"/>
  <c r="OK252" i="14"/>
  <c r="OL252" i="14"/>
  <c r="OM252" i="14"/>
  <c r="ON252" i="14"/>
  <c r="OO252" i="14"/>
  <c r="OP252" i="14"/>
  <c r="OQ252" i="14"/>
  <c r="OR252" i="14"/>
  <c r="OS252" i="14"/>
  <c r="OT252" i="14"/>
  <c r="OU252" i="14"/>
  <c r="OV252" i="14"/>
  <c r="OW252" i="14"/>
  <c r="OX252" i="14"/>
  <c r="KT253" i="14"/>
  <c r="KV253" i="14"/>
  <c r="KW253" i="14"/>
  <c r="LG253" i="14"/>
  <c r="LH253" i="14"/>
  <c r="LI253" i="14"/>
  <c r="LJ253" i="14"/>
  <c r="LK253" i="14"/>
  <c r="LL253" i="14"/>
  <c r="LM253" i="14"/>
  <c r="LN253" i="14"/>
  <c r="LO253" i="14"/>
  <c r="LP253" i="14"/>
  <c r="LQ253" i="14"/>
  <c r="LR253" i="14"/>
  <c r="LS253" i="14"/>
  <c r="LT253" i="14"/>
  <c r="LU253" i="14"/>
  <c r="LV253" i="14"/>
  <c r="LW253" i="14"/>
  <c r="LX253" i="14"/>
  <c r="LY253" i="14"/>
  <c r="LZ253" i="14"/>
  <c r="MA253" i="14"/>
  <c r="MB253" i="14"/>
  <c r="MC253" i="14"/>
  <c r="MD253" i="14"/>
  <c r="ME253" i="14"/>
  <c r="MF253" i="14"/>
  <c r="MG253" i="14"/>
  <c r="MH253" i="14"/>
  <c r="MI253" i="14"/>
  <c r="MJ253" i="14"/>
  <c r="MK253" i="14"/>
  <c r="ML253" i="14"/>
  <c r="MM253" i="14"/>
  <c r="MN253" i="14"/>
  <c r="MO253" i="14"/>
  <c r="MP253" i="14"/>
  <c r="MQ253" i="14"/>
  <c r="MR253" i="14"/>
  <c r="MS253" i="14"/>
  <c r="MT253" i="14"/>
  <c r="MU253" i="14"/>
  <c r="MV253" i="14"/>
  <c r="MW253" i="14"/>
  <c r="MX253" i="14"/>
  <c r="MY253" i="14"/>
  <c r="MZ253" i="14"/>
  <c r="NA253" i="14"/>
  <c r="NB253" i="14"/>
  <c r="NC253" i="14"/>
  <c r="ND253" i="14"/>
  <c r="NE253" i="14"/>
  <c r="NF253" i="14"/>
  <c r="NG253" i="14"/>
  <c r="NH253" i="14"/>
  <c r="NI253" i="14"/>
  <c r="NJ253" i="14"/>
  <c r="NK253" i="14"/>
  <c r="NL253" i="14"/>
  <c r="NM253" i="14"/>
  <c r="NN253" i="14"/>
  <c r="NO253" i="14"/>
  <c r="NP253" i="14"/>
  <c r="NQ253" i="14"/>
  <c r="NR253" i="14"/>
  <c r="NS253" i="14"/>
  <c r="NT253" i="14"/>
  <c r="NU253" i="14"/>
  <c r="NV253" i="14"/>
  <c r="NW253" i="14"/>
  <c r="NX253" i="14"/>
  <c r="NY253" i="14"/>
  <c r="NZ253" i="14"/>
  <c r="OA253" i="14"/>
  <c r="OB253" i="14"/>
  <c r="OC253" i="14"/>
  <c r="OD253" i="14"/>
  <c r="OE253" i="14"/>
  <c r="OF253" i="14"/>
  <c r="OG253" i="14"/>
  <c r="OH253" i="14"/>
  <c r="OI253" i="14"/>
  <c r="OJ253" i="14"/>
  <c r="OK253" i="14"/>
  <c r="OL253" i="14"/>
  <c r="OM253" i="14"/>
  <c r="ON253" i="14"/>
  <c r="OO253" i="14"/>
  <c r="OP253" i="14"/>
  <c r="OQ253" i="14"/>
  <c r="OR253" i="14"/>
  <c r="OS253" i="14"/>
  <c r="OT253" i="14"/>
  <c r="OU253" i="14"/>
  <c r="OV253" i="14"/>
  <c r="OW253" i="14"/>
  <c r="OX253" i="14"/>
  <c r="KT254" i="14"/>
  <c r="KV254" i="14"/>
  <c r="KW254" i="14"/>
  <c r="LG254" i="14"/>
  <c r="LH254" i="14"/>
  <c r="LI254" i="14"/>
  <c r="LJ254" i="14"/>
  <c r="LK254" i="14"/>
  <c r="LL254" i="14"/>
  <c r="LM254" i="14"/>
  <c r="LN254" i="14"/>
  <c r="LO254" i="14"/>
  <c r="LP254" i="14"/>
  <c r="LQ254" i="14"/>
  <c r="LR254" i="14"/>
  <c r="LS254" i="14"/>
  <c r="LT254" i="14"/>
  <c r="LU254" i="14"/>
  <c r="LV254" i="14"/>
  <c r="LW254" i="14"/>
  <c r="LX254" i="14"/>
  <c r="LY254" i="14"/>
  <c r="LZ254" i="14"/>
  <c r="MA254" i="14"/>
  <c r="MB254" i="14"/>
  <c r="MC254" i="14"/>
  <c r="MD254" i="14"/>
  <c r="ME254" i="14"/>
  <c r="MF254" i="14"/>
  <c r="MG254" i="14"/>
  <c r="MH254" i="14"/>
  <c r="MI254" i="14"/>
  <c r="MJ254" i="14"/>
  <c r="MK254" i="14"/>
  <c r="ML254" i="14"/>
  <c r="MM254" i="14"/>
  <c r="MN254" i="14"/>
  <c r="MO254" i="14"/>
  <c r="MP254" i="14"/>
  <c r="MQ254" i="14"/>
  <c r="MR254" i="14"/>
  <c r="MS254" i="14"/>
  <c r="MT254" i="14"/>
  <c r="MU254" i="14"/>
  <c r="MV254" i="14"/>
  <c r="MW254" i="14"/>
  <c r="MX254" i="14"/>
  <c r="MY254" i="14"/>
  <c r="MZ254" i="14"/>
  <c r="NA254" i="14"/>
  <c r="NB254" i="14"/>
  <c r="NC254" i="14"/>
  <c r="ND254" i="14"/>
  <c r="NE254" i="14"/>
  <c r="NF254" i="14"/>
  <c r="NG254" i="14"/>
  <c r="NH254" i="14"/>
  <c r="NI254" i="14"/>
  <c r="NJ254" i="14"/>
  <c r="NK254" i="14"/>
  <c r="NL254" i="14"/>
  <c r="NM254" i="14"/>
  <c r="NN254" i="14"/>
  <c r="NO254" i="14"/>
  <c r="NP254" i="14"/>
  <c r="NQ254" i="14"/>
  <c r="NR254" i="14"/>
  <c r="NS254" i="14"/>
  <c r="NT254" i="14"/>
  <c r="NU254" i="14"/>
  <c r="NV254" i="14"/>
  <c r="NW254" i="14"/>
  <c r="NX254" i="14"/>
  <c r="NY254" i="14"/>
  <c r="NZ254" i="14"/>
  <c r="OA254" i="14"/>
  <c r="OB254" i="14"/>
  <c r="OC254" i="14"/>
  <c r="OD254" i="14"/>
  <c r="OE254" i="14"/>
  <c r="OF254" i="14"/>
  <c r="OG254" i="14"/>
  <c r="OH254" i="14"/>
  <c r="OI254" i="14"/>
  <c r="OJ254" i="14"/>
  <c r="OK254" i="14"/>
  <c r="OL254" i="14"/>
  <c r="OM254" i="14"/>
  <c r="ON254" i="14"/>
  <c r="OO254" i="14"/>
  <c r="OP254" i="14"/>
  <c r="OQ254" i="14"/>
  <c r="OR254" i="14"/>
  <c r="OS254" i="14"/>
  <c r="OT254" i="14"/>
  <c r="OU254" i="14"/>
  <c r="OV254" i="14"/>
  <c r="OW254" i="14"/>
  <c r="OX254" i="14"/>
  <c r="KT255" i="14"/>
  <c r="KV255" i="14"/>
  <c r="KW255" i="14"/>
  <c r="LG255" i="14"/>
  <c r="LH255" i="14"/>
  <c r="LI255" i="14"/>
  <c r="LJ255" i="14"/>
  <c r="LK255" i="14"/>
  <c r="LL255" i="14"/>
  <c r="LM255" i="14"/>
  <c r="LN255" i="14"/>
  <c r="LO255" i="14"/>
  <c r="LP255" i="14"/>
  <c r="LQ255" i="14"/>
  <c r="LR255" i="14"/>
  <c r="LS255" i="14"/>
  <c r="LT255" i="14"/>
  <c r="LU255" i="14"/>
  <c r="LV255" i="14"/>
  <c r="LW255" i="14"/>
  <c r="LX255" i="14"/>
  <c r="LY255" i="14"/>
  <c r="LZ255" i="14"/>
  <c r="MA255" i="14"/>
  <c r="MB255" i="14"/>
  <c r="MC255" i="14"/>
  <c r="MD255" i="14"/>
  <c r="ME255" i="14"/>
  <c r="MF255" i="14"/>
  <c r="MG255" i="14"/>
  <c r="MH255" i="14"/>
  <c r="MI255" i="14"/>
  <c r="MJ255" i="14"/>
  <c r="MK255" i="14"/>
  <c r="ML255" i="14"/>
  <c r="MM255" i="14"/>
  <c r="MN255" i="14"/>
  <c r="MO255" i="14"/>
  <c r="MP255" i="14"/>
  <c r="MQ255" i="14"/>
  <c r="MR255" i="14"/>
  <c r="MS255" i="14"/>
  <c r="MT255" i="14"/>
  <c r="MU255" i="14"/>
  <c r="MV255" i="14"/>
  <c r="MW255" i="14"/>
  <c r="MX255" i="14"/>
  <c r="MY255" i="14"/>
  <c r="MZ255" i="14"/>
  <c r="NA255" i="14"/>
  <c r="NB255" i="14"/>
  <c r="NC255" i="14"/>
  <c r="ND255" i="14"/>
  <c r="NE255" i="14"/>
  <c r="NF255" i="14"/>
  <c r="NG255" i="14"/>
  <c r="NH255" i="14"/>
  <c r="NI255" i="14"/>
  <c r="NJ255" i="14"/>
  <c r="NK255" i="14"/>
  <c r="NL255" i="14"/>
  <c r="NM255" i="14"/>
  <c r="NN255" i="14"/>
  <c r="NO255" i="14"/>
  <c r="NP255" i="14"/>
  <c r="NQ255" i="14"/>
  <c r="NR255" i="14"/>
  <c r="NS255" i="14"/>
  <c r="NT255" i="14"/>
  <c r="NU255" i="14"/>
  <c r="NV255" i="14"/>
  <c r="NW255" i="14"/>
  <c r="NX255" i="14"/>
  <c r="NY255" i="14"/>
  <c r="NZ255" i="14"/>
  <c r="OA255" i="14"/>
  <c r="OB255" i="14"/>
  <c r="OC255" i="14"/>
  <c r="OD255" i="14"/>
  <c r="OE255" i="14"/>
  <c r="OF255" i="14"/>
  <c r="OG255" i="14"/>
  <c r="OH255" i="14"/>
  <c r="OI255" i="14"/>
  <c r="OJ255" i="14"/>
  <c r="OK255" i="14"/>
  <c r="OL255" i="14"/>
  <c r="OM255" i="14"/>
  <c r="ON255" i="14"/>
  <c r="OO255" i="14"/>
  <c r="OP255" i="14"/>
  <c r="OQ255" i="14"/>
  <c r="OR255" i="14"/>
  <c r="OS255" i="14"/>
  <c r="OT255" i="14"/>
  <c r="OU255" i="14"/>
  <c r="OV255" i="14"/>
  <c r="OW255" i="14"/>
  <c r="OX255" i="14"/>
  <c r="KT256" i="14"/>
  <c r="KV256" i="14"/>
  <c r="KW256" i="14"/>
  <c r="LG256" i="14"/>
  <c r="LH256" i="14"/>
  <c r="LI256" i="14"/>
  <c r="LJ256" i="14"/>
  <c r="LK256" i="14"/>
  <c r="LL256" i="14"/>
  <c r="LM256" i="14"/>
  <c r="LN256" i="14"/>
  <c r="LO256" i="14"/>
  <c r="LP256" i="14"/>
  <c r="LQ256" i="14"/>
  <c r="LR256" i="14"/>
  <c r="LS256" i="14"/>
  <c r="LT256" i="14"/>
  <c r="LU256" i="14"/>
  <c r="LV256" i="14"/>
  <c r="LW256" i="14"/>
  <c r="LX256" i="14"/>
  <c r="LY256" i="14"/>
  <c r="LZ256" i="14"/>
  <c r="MA256" i="14"/>
  <c r="MB256" i="14"/>
  <c r="MC256" i="14"/>
  <c r="MD256" i="14"/>
  <c r="ME256" i="14"/>
  <c r="MF256" i="14"/>
  <c r="MG256" i="14"/>
  <c r="MH256" i="14"/>
  <c r="MI256" i="14"/>
  <c r="MJ256" i="14"/>
  <c r="MK256" i="14"/>
  <c r="ML256" i="14"/>
  <c r="MM256" i="14"/>
  <c r="MN256" i="14"/>
  <c r="MO256" i="14"/>
  <c r="MP256" i="14"/>
  <c r="MQ256" i="14"/>
  <c r="MR256" i="14"/>
  <c r="MS256" i="14"/>
  <c r="MT256" i="14"/>
  <c r="MU256" i="14"/>
  <c r="MV256" i="14"/>
  <c r="MW256" i="14"/>
  <c r="MX256" i="14"/>
  <c r="MY256" i="14"/>
  <c r="MZ256" i="14"/>
  <c r="NA256" i="14"/>
  <c r="NB256" i="14"/>
  <c r="NC256" i="14"/>
  <c r="ND256" i="14"/>
  <c r="NE256" i="14"/>
  <c r="NF256" i="14"/>
  <c r="NG256" i="14"/>
  <c r="NH256" i="14"/>
  <c r="NI256" i="14"/>
  <c r="NJ256" i="14"/>
  <c r="NK256" i="14"/>
  <c r="NL256" i="14"/>
  <c r="NM256" i="14"/>
  <c r="NN256" i="14"/>
  <c r="NO256" i="14"/>
  <c r="NP256" i="14"/>
  <c r="NQ256" i="14"/>
  <c r="NR256" i="14"/>
  <c r="NS256" i="14"/>
  <c r="NT256" i="14"/>
  <c r="NU256" i="14"/>
  <c r="NV256" i="14"/>
  <c r="NW256" i="14"/>
  <c r="NX256" i="14"/>
  <c r="NY256" i="14"/>
  <c r="NZ256" i="14"/>
  <c r="OA256" i="14"/>
  <c r="OB256" i="14"/>
  <c r="OC256" i="14"/>
  <c r="OD256" i="14"/>
  <c r="OE256" i="14"/>
  <c r="OF256" i="14"/>
  <c r="OG256" i="14"/>
  <c r="OH256" i="14"/>
  <c r="OI256" i="14"/>
  <c r="OJ256" i="14"/>
  <c r="OK256" i="14"/>
  <c r="OL256" i="14"/>
  <c r="OM256" i="14"/>
  <c r="ON256" i="14"/>
  <c r="OO256" i="14"/>
  <c r="OP256" i="14"/>
  <c r="OQ256" i="14"/>
  <c r="OR256" i="14"/>
  <c r="OS256" i="14"/>
  <c r="OT256" i="14"/>
  <c r="OU256" i="14"/>
  <c r="OV256" i="14"/>
  <c r="OW256" i="14"/>
  <c r="OX256" i="14"/>
  <c r="KT257" i="14"/>
  <c r="KV257" i="14"/>
  <c r="KW257" i="14"/>
  <c r="LG257" i="14"/>
  <c r="LH257" i="14"/>
  <c r="LI257" i="14"/>
  <c r="LJ257" i="14"/>
  <c r="LK257" i="14"/>
  <c r="LL257" i="14"/>
  <c r="LM257" i="14"/>
  <c r="LN257" i="14"/>
  <c r="LO257" i="14"/>
  <c r="LP257" i="14"/>
  <c r="LQ257" i="14"/>
  <c r="LR257" i="14"/>
  <c r="LS257" i="14"/>
  <c r="LT257" i="14"/>
  <c r="LU257" i="14"/>
  <c r="LV257" i="14"/>
  <c r="LW257" i="14"/>
  <c r="LX257" i="14"/>
  <c r="LY257" i="14"/>
  <c r="LZ257" i="14"/>
  <c r="MA257" i="14"/>
  <c r="MB257" i="14"/>
  <c r="MC257" i="14"/>
  <c r="MD257" i="14"/>
  <c r="ME257" i="14"/>
  <c r="MF257" i="14"/>
  <c r="MG257" i="14"/>
  <c r="MH257" i="14"/>
  <c r="MI257" i="14"/>
  <c r="MJ257" i="14"/>
  <c r="MK257" i="14"/>
  <c r="ML257" i="14"/>
  <c r="MM257" i="14"/>
  <c r="MN257" i="14"/>
  <c r="MO257" i="14"/>
  <c r="MP257" i="14"/>
  <c r="MQ257" i="14"/>
  <c r="MR257" i="14"/>
  <c r="MS257" i="14"/>
  <c r="MT257" i="14"/>
  <c r="MU257" i="14"/>
  <c r="MV257" i="14"/>
  <c r="MW257" i="14"/>
  <c r="MX257" i="14"/>
  <c r="MY257" i="14"/>
  <c r="MZ257" i="14"/>
  <c r="NA257" i="14"/>
  <c r="NB257" i="14"/>
  <c r="NC257" i="14"/>
  <c r="ND257" i="14"/>
  <c r="NE257" i="14"/>
  <c r="NF257" i="14"/>
  <c r="NG257" i="14"/>
  <c r="NH257" i="14"/>
  <c r="NI257" i="14"/>
  <c r="NJ257" i="14"/>
  <c r="NK257" i="14"/>
  <c r="NL257" i="14"/>
  <c r="NM257" i="14"/>
  <c r="NN257" i="14"/>
  <c r="NO257" i="14"/>
  <c r="NP257" i="14"/>
  <c r="NQ257" i="14"/>
  <c r="NR257" i="14"/>
  <c r="NS257" i="14"/>
  <c r="NT257" i="14"/>
  <c r="NU257" i="14"/>
  <c r="NV257" i="14"/>
  <c r="NW257" i="14"/>
  <c r="NX257" i="14"/>
  <c r="NY257" i="14"/>
  <c r="NZ257" i="14"/>
  <c r="OA257" i="14"/>
  <c r="OB257" i="14"/>
  <c r="OC257" i="14"/>
  <c r="OD257" i="14"/>
  <c r="OE257" i="14"/>
  <c r="OF257" i="14"/>
  <c r="OG257" i="14"/>
  <c r="OH257" i="14"/>
  <c r="OI257" i="14"/>
  <c r="OJ257" i="14"/>
  <c r="OK257" i="14"/>
  <c r="OL257" i="14"/>
  <c r="OM257" i="14"/>
  <c r="ON257" i="14"/>
  <c r="OO257" i="14"/>
  <c r="OP257" i="14"/>
  <c r="OQ257" i="14"/>
  <c r="OR257" i="14"/>
  <c r="OS257" i="14"/>
  <c r="OT257" i="14"/>
  <c r="OU257" i="14"/>
  <c r="OV257" i="14"/>
  <c r="OW257" i="14"/>
  <c r="OX257" i="14"/>
  <c r="KT258" i="14"/>
  <c r="KV258" i="14"/>
  <c r="KW258" i="14"/>
  <c r="LG258" i="14"/>
  <c r="LH258" i="14"/>
  <c r="LI258" i="14"/>
  <c r="LJ258" i="14"/>
  <c r="LK258" i="14"/>
  <c r="LL258" i="14"/>
  <c r="LM258" i="14"/>
  <c r="LN258" i="14"/>
  <c r="LO258" i="14"/>
  <c r="LP258" i="14"/>
  <c r="LQ258" i="14"/>
  <c r="LR258" i="14"/>
  <c r="LS258" i="14"/>
  <c r="LT258" i="14"/>
  <c r="LU258" i="14"/>
  <c r="LV258" i="14"/>
  <c r="LW258" i="14"/>
  <c r="LX258" i="14"/>
  <c r="LY258" i="14"/>
  <c r="LZ258" i="14"/>
  <c r="MA258" i="14"/>
  <c r="MB258" i="14"/>
  <c r="MC258" i="14"/>
  <c r="MD258" i="14"/>
  <c r="ME258" i="14"/>
  <c r="MF258" i="14"/>
  <c r="MG258" i="14"/>
  <c r="MH258" i="14"/>
  <c r="MI258" i="14"/>
  <c r="MJ258" i="14"/>
  <c r="MK258" i="14"/>
  <c r="ML258" i="14"/>
  <c r="MM258" i="14"/>
  <c r="MN258" i="14"/>
  <c r="MO258" i="14"/>
  <c r="MP258" i="14"/>
  <c r="MQ258" i="14"/>
  <c r="MR258" i="14"/>
  <c r="MS258" i="14"/>
  <c r="MT258" i="14"/>
  <c r="MU258" i="14"/>
  <c r="MV258" i="14"/>
  <c r="MW258" i="14"/>
  <c r="MX258" i="14"/>
  <c r="MY258" i="14"/>
  <c r="MZ258" i="14"/>
  <c r="NA258" i="14"/>
  <c r="NB258" i="14"/>
  <c r="NC258" i="14"/>
  <c r="ND258" i="14"/>
  <c r="NE258" i="14"/>
  <c r="NF258" i="14"/>
  <c r="NG258" i="14"/>
  <c r="NH258" i="14"/>
  <c r="NI258" i="14"/>
  <c r="NJ258" i="14"/>
  <c r="NK258" i="14"/>
  <c r="NL258" i="14"/>
  <c r="NM258" i="14"/>
  <c r="NN258" i="14"/>
  <c r="NO258" i="14"/>
  <c r="NP258" i="14"/>
  <c r="NQ258" i="14"/>
  <c r="NR258" i="14"/>
  <c r="NS258" i="14"/>
  <c r="NT258" i="14"/>
  <c r="NU258" i="14"/>
  <c r="NV258" i="14"/>
  <c r="NW258" i="14"/>
  <c r="NX258" i="14"/>
  <c r="NY258" i="14"/>
  <c r="NZ258" i="14"/>
  <c r="OA258" i="14"/>
  <c r="OB258" i="14"/>
  <c r="OC258" i="14"/>
  <c r="OD258" i="14"/>
  <c r="OE258" i="14"/>
  <c r="OF258" i="14"/>
  <c r="OG258" i="14"/>
  <c r="OH258" i="14"/>
  <c r="OI258" i="14"/>
  <c r="OJ258" i="14"/>
  <c r="OK258" i="14"/>
  <c r="OL258" i="14"/>
  <c r="OM258" i="14"/>
  <c r="ON258" i="14"/>
  <c r="OO258" i="14"/>
  <c r="OP258" i="14"/>
  <c r="OQ258" i="14"/>
  <c r="OR258" i="14"/>
  <c r="OS258" i="14"/>
  <c r="OT258" i="14"/>
  <c r="OU258" i="14"/>
  <c r="OV258" i="14"/>
  <c r="OW258" i="14"/>
  <c r="OX258" i="14"/>
  <c r="KT259" i="14"/>
  <c r="KV259" i="14"/>
  <c r="KW259" i="14"/>
  <c r="LG259" i="14"/>
  <c r="LH259" i="14"/>
  <c r="LI259" i="14"/>
  <c r="LJ259" i="14"/>
  <c r="LK259" i="14"/>
  <c r="LL259" i="14"/>
  <c r="LM259" i="14"/>
  <c r="LN259" i="14"/>
  <c r="LO259" i="14"/>
  <c r="LP259" i="14"/>
  <c r="LQ259" i="14"/>
  <c r="LR259" i="14"/>
  <c r="LS259" i="14"/>
  <c r="LT259" i="14"/>
  <c r="LU259" i="14"/>
  <c r="LV259" i="14"/>
  <c r="LW259" i="14"/>
  <c r="LX259" i="14"/>
  <c r="LY259" i="14"/>
  <c r="LZ259" i="14"/>
  <c r="MA259" i="14"/>
  <c r="MB259" i="14"/>
  <c r="MC259" i="14"/>
  <c r="MD259" i="14"/>
  <c r="ME259" i="14"/>
  <c r="MF259" i="14"/>
  <c r="MG259" i="14"/>
  <c r="MH259" i="14"/>
  <c r="MI259" i="14"/>
  <c r="MJ259" i="14"/>
  <c r="MK259" i="14"/>
  <c r="ML259" i="14"/>
  <c r="MM259" i="14"/>
  <c r="MN259" i="14"/>
  <c r="MO259" i="14"/>
  <c r="MP259" i="14"/>
  <c r="MQ259" i="14"/>
  <c r="MR259" i="14"/>
  <c r="MS259" i="14"/>
  <c r="MT259" i="14"/>
  <c r="MU259" i="14"/>
  <c r="MV259" i="14"/>
  <c r="MW259" i="14"/>
  <c r="MX259" i="14"/>
  <c r="MY259" i="14"/>
  <c r="MZ259" i="14"/>
  <c r="NA259" i="14"/>
  <c r="NB259" i="14"/>
  <c r="NC259" i="14"/>
  <c r="ND259" i="14"/>
  <c r="NE259" i="14"/>
  <c r="NF259" i="14"/>
  <c r="NG259" i="14"/>
  <c r="NH259" i="14"/>
  <c r="NI259" i="14"/>
  <c r="NJ259" i="14"/>
  <c r="NK259" i="14"/>
  <c r="NL259" i="14"/>
  <c r="NM259" i="14"/>
  <c r="NN259" i="14"/>
  <c r="NO259" i="14"/>
  <c r="NP259" i="14"/>
  <c r="NQ259" i="14"/>
  <c r="NR259" i="14"/>
  <c r="NS259" i="14"/>
  <c r="NT259" i="14"/>
  <c r="NU259" i="14"/>
  <c r="NV259" i="14"/>
  <c r="NW259" i="14"/>
  <c r="NX259" i="14"/>
  <c r="NY259" i="14"/>
  <c r="NZ259" i="14"/>
  <c r="OA259" i="14"/>
  <c r="OB259" i="14"/>
  <c r="OC259" i="14"/>
  <c r="OD259" i="14"/>
  <c r="OE259" i="14"/>
  <c r="OF259" i="14"/>
  <c r="OG259" i="14"/>
  <c r="OH259" i="14"/>
  <c r="OI259" i="14"/>
  <c r="OJ259" i="14"/>
  <c r="OK259" i="14"/>
  <c r="OL259" i="14"/>
  <c r="OM259" i="14"/>
  <c r="ON259" i="14"/>
  <c r="OO259" i="14"/>
  <c r="OP259" i="14"/>
  <c r="OQ259" i="14"/>
  <c r="OR259" i="14"/>
  <c r="OS259" i="14"/>
  <c r="OT259" i="14"/>
  <c r="OU259" i="14"/>
  <c r="OV259" i="14"/>
  <c r="OW259" i="14"/>
  <c r="OX259" i="14"/>
  <c r="KT260" i="14"/>
  <c r="KV260" i="14"/>
  <c r="KW260" i="14"/>
  <c r="LG260" i="14"/>
  <c r="LH260" i="14"/>
  <c r="LI260" i="14"/>
  <c r="LJ260" i="14"/>
  <c r="LK260" i="14"/>
  <c r="LL260" i="14"/>
  <c r="LM260" i="14"/>
  <c r="LN260" i="14"/>
  <c r="LO260" i="14"/>
  <c r="LP260" i="14"/>
  <c r="LQ260" i="14"/>
  <c r="LR260" i="14"/>
  <c r="LS260" i="14"/>
  <c r="LT260" i="14"/>
  <c r="LU260" i="14"/>
  <c r="LV260" i="14"/>
  <c r="LW260" i="14"/>
  <c r="LX260" i="14"/>
  <c r="LY260" i="14"/>
  <c r="LZ260" i="14"/>
  <c r="MA260" i="14"/>
  <c r="MB260" i="14"/>
  <c r="MC260" i="14"/>
  <c r="MD260" i="14"/>
  <c r="ME260" i="14"/>
  <c r="MF260" i="14"/>
  <c r="MG260" i="14"/>
  <c r="MH260" i="14"/>
  <c r="MI260" i="14"/>
  <c r="MJ260" i="14"/>
  <c r="MK260" i="14"/>
  <c r="ML260" i="14"/>
  <c r="MM260" i="14"/>
  <c r="MN260" i="14"/>
  <c r="MO260" i="14"/>
  <c r="MP260" i="14"/>
  <c r="MQ260" i="14"/>
  <c r="MR260" i="14"/>
  <c r="MS260" i="14"/>
  <c r="MT260" i="14"/>
  <c r="MU260" i="14"/>
  <c r="MV260" i="14"/>
  <c r="MW260" i="14"/>
  <c r="MX260" i="14"/>
  <c r="MY260" i="14"/>
  <c r="MZ260" i="14"/>
  <c r="NA260" i="14"/>
  <c r="NB260" i="14"/>
  <c r="NC260" i="14"/>
  <c r="ND260" i="14"/>
  <c r="NE260" i="14"/>
  <c r="NF260" i="14"/>
  <c r="NG260" i="14"/>
  <c r="NH260" i="14"/>
  <c r="NI260" i="14"/>
  <c r="NJ260" i="14"/>
  <c r="NK260" i="14"/>
  <c r="NL260" i="14"/>
  <c r="NM260" i="14"/>
  <c r="NN260" i="14"/>
  <c r="NO260" i="14"/>
  <c r="NP260" i="14"/>
  <c r="NQ260" i="14"/>
  <c r="NR260" i="14"/>
  <c r="NS260" i="14"/>
  <c r="NT260" i="14"/>
  <c r="NU260" i="14"/>
  <c r="NV260" i="14"/>
  <c r="NW260" i="14"/>
  <c r="NX260" i="14"/>
  <c r="NY260" i="14"/>
  <c r="NZ260" i="14"/>
  <c r="OA260" i="14"/>
  <c r="OB260" i="14"/>
  <c r="OC260" i="14"/>
  <c r="OD260" i="14"/>
  <c r="OE260" i="14"/>
  <c r="OF260" i="14"/>
  <c r="OG260" i="14"/>
  <c r="OH260" i="14"/>
  <c r="OI260" i="14"/>
  <c r="OJ260" i="14"/>
  <c r="OK260" i="14"/>
  <c r="OL260" i="14"/>
  <c r="OM260" i="14"/>
  <c r="ON260" i="14"/>
  <c r="OO260" i="14"/>
  <c r="OP260" i="14"/>
  <c r="OQ260" i="14"/>
  <c r="OR260" i="14"/>
  <c r="OS260" i="14"/>
  <c r="OT260" i="14"/>
  <c r="OU260" i="14"/>
  <c r="OV260" i="14"/>
  <c r="OW260" i="14"/>
  <c r="OX260" i="14"/>
  <c r="KT261" i="14"/>
  <c r="KV261" i="14"/>
  <c r="KW261" i="14"/>
  <c r="LG261" i="14"/>
  <c r="LH261" i="14"/>
  <c r="LI261" i="14"/>
  <c r="LJ261" i="14"/>
  <c r="LK261" i="14"/>
  <c r="LL261" i="14"/>
  <c r="LM261" i="14"/>
  <c r="LN261" i="14"/>
  <c r="LO261" i="14"/>
  <c r="LP261" i="14"/>
  <c r="LQ261" i="14"/>
  <c r="LR261" i="14"/>
  <c r="LS261" i="14"/>
  <c r="LT261" i="14"/>
  <c r="LU261" i="14"/>
  <c r="LV261" i="14"/>
  <c r="LW261" i="14"/>
  <c r="LX261" i="14"/>
  <c r="LY261" i="14"/>
  <c r="LZ261" i="14"/>
  <c r="MA261" i="14"/>
  <c r="MB261" i="14"/>
  <c r="MC261" i="14"/>
  <c r="MD261" i="14"/>
  <c r="ME261" i="14"/>
  <c r="MF261" i="14"/>
  <c r="MG261" i="14"/>
  <c r="MH261" i="14"/>
  <c r="MI261" i="14"/>
  <c r="MJ261" i="14"/>
  <c r="MK261" i="14"/>
  <c r="ML261" i="14"/>
  <c r="MM261" i="14"/>
  <c r="MN261" i="14"/>
  <c r="MO261" i="14"/>
  <c r="MP261" i="14"/>
  <c r="MQ261" i="14"/>
  <c r="MR261" i="14"/>
  <c r="MS261" i="14"/>
  <c r="MT261" i="14"/>
  <c r="MU261" i="14"/>
  <c r="MV261" i="14"/>
  <c r="MW261" i="14"/>
  <c r="MX261" i="14"/>
  <c r="MY261" i="14"/>
  <c r="MZ261" i="14"/>
  <c r="NA261" i="14"/>
  <c r="NB261" i="14"/>
  <c r="NC261" i="14"/>
  <c r="ND261" i="14"/>
  <c r="NE261" i="14"/>
  <c r="NF261" i="14"/>
  <c r="NG261" i="14"/>
  <c r="NH261" i="14"/>
  <c r="NI261" i="14"/>
  <c r="NJ261" i="14"/>
  <c r="NK261" i="14"/>
  <c r="NL261" i="14"/>
  <c r="NM261" i="14"/>
  <c r="NN261" i="14"/>
  <c r="NO261" i="14"/>
  <c r="NP261" i="14"/>
  <c r="NQ261" i="14"/>
  <c r="NR261" i="14"/>
  <c r="NS261" i="14"/>
  <c r="NT261" i="14"/>
  <c r="NU261" i="14"/>
  <c r="NV261" i="14"/>
  <c r="NW261" i="14"/>
  <c r="NX261" i="14"/>
  <c r="NY261" i="14"/>
  <c r="NZ261" i="14"/>
  <c r="OA261" i="14"/>
  <c r="OB261" i="14"/>
  <c r="OC261" i="14"/>
  <c r="OD261" i="14"/>
  <c r="OE261" i="14"/>
  <c r="OF261" i="14"/>
  <c r="OG261" i="14"/>
  <c r="OH261" i="14"/>
  <c r="OI261" i="14"/>
  <c r="OJ261" i="14"/>
  <c r="OK261" i="14"/>
  <c r="OL261" i="14"/>
  <c r="OM261" i="14"/>
  <c r="ON261" i="14"/>
  <c r="OO261" i="14"/>
  <c r="OP261" i="14"/>
  <c r="OQ261" i="14"/>
  <c r="OR261" i="14"/>
  <c r="OS261" i="14"/>
  <c r="OT261" i="14"/>
  <c r="OU261" i="14"/>
  <c r="OV261" i="14"/>
  <c r="OW261" i="14"/>
  <c r="OX261" i="14"/>
  <c r="KT262" i="14"/>
  <c r="KV262" i="14"/>
  <c r="KW262" i="14"/>
  <c r="LG262" i="14"/>
  <c r="LH262" i="14"/>
  <c r="LI262" i="14"/>
  <c r="LJ262" i="14"/>
  <c r="LK262" i="14"/>
  <c r="LL262" i="14"/>
  <c r="LM262" i="14"/>
  <c r="LN262" i="14"/>
  <c r="LO262" i="14"/>
  <c r="LP262" i="14"/>
  <c r="LQ262" i="14"/>
  <c r="LR262" i="14"/>
  <c r="LS262" i="14"/>
  <c r="LT262" i="14"/>
  <c r="LU262" i="14"/>
  <c r="LV262" i="14"/>
  <c r="LW262" i="14"/>
  <c r="LX262" i="14"/>
  <c r="LY262" i="14"/>
  <c r="LZ262" i="14"/>
  <c r="MA262" i="14"/>
  <c r="MB262" i="14"/>
  <c r="MC262" i="14"/>
  <c r="MD262" i="14"/>
  <c r="ME262" i="14"/>
  <c r="MF262" i="14"/>
  <c r="MG262" i="14"/>
  <c r="MH262" i="14"/>
  <c r="MI262" i="14"/>
  <c r="MJ262" i="14"/>
  <c r="MK262" i="14"/>
  <c r="ML262" i="14"/>
  <c r="MM262" i="14"/>
  <c r="MN262" i="14"/>
  <c r="MO262" i="14"/>
  <c r="MP262" i="14"/>
  <c r="MQ262" i="14"/>
  <c r="MR262" i="14"/>
  <c r="MS262" i="14"/>
  <c r="MT262" i="14"/>
  <c r="MU262" i="14"/>
  <c r="MV262" i="14"/>
  <c r="MW262" i="14"/>
  <c r="MX262" i="14"/>
  <c r="MY262" i="14"/>
  <c r="MZ262" i="14"/>
  <c r="NA262" i="14"/>
  <c r="NB262" i="14"/>
  <c r="NC262" i="14"/>
  <c r="ND262" i="14"/>
  <c r="NE262" i="14"/>
  <c r="NF262" i="14"/>
  <c r="NG262" i="14"/>
  <c r="NH262" i="14"/>
  <c r="NI262" i="14"/>
  <c r="NJ262" i="14"/>
  <c r="NK262" i="14"/>
  <c r="NL262" i="14"/>
  <c r="NM262" i="14"/>
  <c r="NN262" i="14"/>
  <c r="NO262" i="14"/>
  <c r="NP262" i="14"/>
  <c r="NQ262" i="14"/>
  <c r="NR262" i="14"/>
  <c r="NS262" i="14"/>
  <c r="NT262" i="14"/>
  <c r="NU262" i="14"/>
  <c r="NV262" i="14"/>
  <c r="NW262" i="14"/>
  <c r="NX262" i="14"/>
  <c r="NY262" i="14"/>
  <c r="NZ262" i="14"/>
  <c r="OA262" i="14"/>
  <c r="OB262" i="14"/>
  <c r="OC262" i="14"/>
  <c r="OD262" i="14"/>
  <c r="OE262" i="14"/>
  <c r="OF262" i="14"/>
  <c r="OG262" i="14"/>
  <c r="OH262" i="14"/>
  <c r="OI262" i="14"/>
  <c r="OJ262" i="14"/>
  <c r="OK262" i="14"/>
  <c r="OL262" i="14"/>
  <c r="OM262" i="14"/>
  <c r="ON262" i="14"/>
  <c r="OO262" i="14"/>
  <c r="OP262" i="14"/>
  <c r="OQ262" i="14"/>
  <c r="OR262" i="14"/>
  <c r="OS262" i="14"/>
  <c r="OT262" i="14"/>
  <c r="OU262" i="14"/>
  <c r="OV262" i="14"/>
  <c r="OW262" i="14"/>
  <c r="OX262" i="14"/>
  <c r="KT263" i="14"/>
  <c r="KV263" i="14"/>
  <c r="KW263" i="14"/>
  <c r="LG263" i="14"/>
  <c r="LH263" i="14"/>
  <c r="LI263" i="14"/>
  <c r="LJ263" i="14"/>
  <c r="LK263" i="14"/>
  <c r="LL263" i="14"/>
  <c r="LM263" i="14"/>
  <c r="LN263" i="14"/>
  <c r="LO263" i="14"/>
  <c r="LP263" i="14"/>
  <c r="LQ263" i="14"/>
  <c r="LR263" i="14"/>
  <c r="LS263" i="14"/>
  <c r="LT263" i="14"/>
  <c r="LU263" i="14"/>
  <c r="LV263" i="14"/>
  <c r="LW263" i="14"/>
  <c r="LX263" i="14"/>
  <c r="LY263" i="14"/>
  <c r="LZ263" i="14"/>
  <c r="MA263" i="14"/>
  <c r="MB263" i="14"/>
  <c r="MC263" i="14"/>
  <c r="MD263" i="14"/>
  <c r="ME263" i="14"/>
  <c r="MF263" i="14"/>
  <c r="MG263" i="14"/>
  <c r="MH263" i="14"/>
  <c r="MI263" i="14"/>
  <c r="MJ263" i="14"/>
  <c r="MK263" i="14"/>
  <c r="ML263" i="14"/>
  <c r="MM263" i="14"/>
  <c r="MN263" i="14"/>
  <c r="MO263" i="14"/>
  <c r="MP263" i="14"/>
  <c r="MQ263" i="14"/>
  <c r="MR263" i="14"/>
  <c r="MS263" i="14"/>
  <c r="MT263" i="14"/>
  <c r="MU263" i="14"/>
  <c r="MV263" i="14"/>
  <c r="MW263" i="14"/>
  <c r="MX263" i="14"/>
  <c r="MY263" i="14"/>
  <c r="MZ263" i="14"/>
  <c r="NA263" i="14"/>
  <c r="NB263" i="14"/>
  <c r="NC263" i="14"/>
  <c r="ND263" i="14"/>
  <c r="NE263" i="14"/>
  <c r="NF263" i="14"/>
  <c r="NG263" i="14"/>
  <c r="NH263" i="14"/>
  <c r="NI263" i="14"/>
  <c r="NJ263" i="14"/>
  <c r="NK263" i="14"/>
  <c r="NL263" i="14"/>
  <c r="NM263" i="14"/>
  <c r="NN263" i="14"/>
  <c r="NO263" i="14"/>
  <c r="NP263" i="14"/>
  <c r="NQ263" i="14"/>
  <c r="NR263" i="14"/>
  <c r="NS263" i="14"/>
  <c r="NT263" i="14"/>
  <c r="NU263" i="14"/>
  <c r="NV263" i="14"/>
  <c r="NW263" i="14"/>
  <c r="NX263" i="14"/>
  <c r="NY263" i="14"/>
  <c r="NZ263" i="14"/>
  <c r="OA263" i="14"/>
  <c r="OB263" i="14"/>
  <c r="OC263" i="14"/>
  <c r="OD263" i="14"/>
  <c r="OE263" i="14"/>
  <c r="OF263" i="14"/>
  <c r="OG263" i="14"/>
  <c r="OH263" i="14"/>
  <c r="OI263" i="14"/>
  <c r="OJ263" i="14"/>
  <c r="OK263" i="14"/>
  <c r="OL263" i="14"/>
  <c r="OM263" i="14"/>
  <c r="ON263" i="14"/>
  <c r="OO263" i="14"/>
  <c r="OP263" i="14"/>
  <c r="OQ263" i="14"/>
  <c r="OR263" i="14"/>
  <c r="OS263" i="14"/>
  <c r="OT263" i="14"/>
  <c r="OU263" i="14"/>
  <c r="OV263" i="14"/>
  <c r="OW263" i="14"/>
  <c r="OX263" i="14"/>
  <c r="KT264" i="14"/>
  <c r="KV264" i="14"/>
  <c r="KW264" i="14"/>
  <c r="LG264" i="14"/>
  <c r="LH264" i="14"/>
  <c r="LI264" i="14"/>
  <c r="LJ264" i="14"/>
  <c r="LK264" i="14"/>
  <c r="LL264" i="14"/>
  <c r="LM264" i="14"/>
  <c r="LN264" i="14"/>
  <c r="LO264" i="14"/>
  <c r="LP264" i="14"/>
  <c r="LQ264" i="14"/>
  <c r="LR264" i="14"/>
  <c r="LS264" i="14"/>
  <c r="LT264" i="14"/>
  <c r="LU264" i="14"/>
  <c r="LV264" i="14"/>
  <c r="LW264" i="14"/>
  <c r="LX264" i="14"/>
  <c r="LY264" i="14"/>
  <c r="LZ264" i="14"/>
  <c r="MA264" i="14"/>
  <c r="MB264" i="14"/>
  <c r="MC264" i="14"/>
  <c r="MD264" i="14"/>
  <c r="ME264" i="14"/>
  <c r="MF264" i="14"/>
  <c r="MG264" i="14"/>
  <c r="MH264" i="14"/>
  <c r="MI264" i="14"/>
  <c r="MJ264" i="14"/>
  <c r="MK264" i="14"/>
  <c r="ML264" i="14"/>
  <c r="MM264" i="14"/>
  <c r="MN264" i="14"/>
  <c r="MO264" i="14"/>
  <c r="MP264" i="14"/>
  <c r="MQ264" i="14"/>
  <c r="MR264" i="14"/>
  <c r="MS264" i="14"/>
  <c r="MT264" i="14"/>
  <c r="MU264" i="14"/>
  <c r="MV264" i="14"/>
  <c r="MW264" i="14"/>
  <c r="MX264" i="14"/>
  <c r="MY264" i="14"/>
  <c r="MZ264" i="14"/>
  <c r="NA264" i="14"/>
  <c r="NB264" i="14"/>
  <c r="NC264" i="14"/>
  <c r="ND264" i="14"/>
  <c r="NE264" i="14"/>
  <c r="NF264" i="14"/>
  <c r="NG264" i="14"/>
  <c r="NH264" i="14"/>
  <c r="NI264" i="14"/>
  <c r="NJ264" i="14"/>
  <c r="NK264" i="14"/>
  <c r="NL264" i="14"/>
  <c r="NM264" i="14"/>
  <c r="NN264" i="14"/>
  <c r="NO264" i="14"/>
  <c r="NP264" i="14"/>
  <c r="NQ264" i="14"/>
  <c r="NR264" i="14"/>
  <c r="NS264" i="14"/>
  <c r="NT264" i="14"/>
  <c r="NU264" i="14"/>
  <c r="NV264" i="14"/>
  <c r="NW264" i="14"/>
  <c r="NX264" i="14"/>
  <c r="NY264" i="14"/>
  <c r="NZ264" i="14"/>
  <c r="OA264" i="14"/>
  <c r="OB264" i="14"/>
  <c r="OC264" i="14"/>
  <c r="OD264" i="14"/>
  <c r="OE264" i="14"/>
  <c r="OF264" i="14"/>
  <c r="OG264" i="14"/>
  <c r="OH264" i="14"/>
  <c r="OI264" i="14"/>
  <c r="OJ264" i="14"/>
  <c r="OK264" i="14"/>
  <c r="OL264" i="14"/>
  <c r="OM264" i="14"/>
  <c r="ON264" i="14"/>
  <c r="OO264" i="14"/>
  <c r="OP264" i="14"/>
  <c r="OQ264" i="14"/>
  <c r="OR264" i="14"/>
  <c r="OS264" i="14"/>
  <c r="OT264" i="14"/>
  <c r="OU264" i="14"/>
  <c r="OV264" i="14"/>
  <c r="OW264" i="14"/>
  <c r="OX264" i="14"/>
  <c r="KT265" i="14"/>
  <c r="KV265" i="14"/>
  <c r="KW265" i="14"/>
  <c r="LG265" i="14"/>
  <c r="LH265" i="14"/>
  <c r="LI265" i="14"/>
  <c r="LJ265" i="14"/>
  <c r="LK265" i="14"/>
  <c r="LL265" i="14"/>
  <c r="LM265" i="14"/>
  <c r="LN265" i="14"/>
  <c r="LO265" i="14"/>
  <c r="LP265" i="14"/>
  <c r="LQ265" i="14"/>
  <c r="LR265" i="14"/>
  <c r="LS265" i="14"/>
  <c r="LT265" i="14"/>
  <c r="LU265" i="14"/>
  <c r="LV265" i="14"/>
  <c r="LW265" i="14"/>
  <c r="LX265" i="14"/>
  <c r="LY265" i="14"/>
  <c r="LZ265" i="14"/>
  <c r="MA265" i="14"/>
  <c r="MB265" i="14"/>
  <c r="MC265" i="14"/>
  <c r="MD265" i="14"/>
  <c r="ME265" i="14"/>
  <c r="MF265" i="14"/>
  <c r="MG265" i="14"/>
  <c r="MH265" i="14"/>
  <c r="MI265" i="14"/>
  <c r="MJ265" i="14"/>
  <c r="MK265" i="14"/>
  <c r="ML265" i="14"/>
  <c r="MM265" i="14"/>
  <c r="MN265" i="14"/>
  <c r="MO265" i="14"/>
  <c r="MP265" i="14"/>
  <c r="MQ265" i="14"/>
  <c r="MR265" i="14"/>
  <c r="MS265" i="14"/>
  <c r="MT265" i="14"/>
  <c r="MU265" i="14"/>
  <c r="MV265" i="14"/>
  <c r="MW265" i="14"/>
  <c r="MX265" i="14"/>
  <c r="MY265" i="14"/>
  <c r="MZ265" i="14"/>
  <c r="NA265" i="14"/>
  <c r="NB265" i="14"/>
  <c r="NC265" i="14"/>
  <c r="ND265" i="14"/>
  <c r="NE265" i="14"/>
  <c r="NF265" i="14"/>
  <c r="NG265" i="14"/>
  <c r="NH265" i="14"/>
  <c r="NI265" i="14"/>
  <c r="NJ265" i="14"/>
  <c r="NK265" i="14"/>
  <c r="NL265" i="14"/>
  <c r="NM265" i="14"/>
  <c r="NN265" i="14"/>
  <c r="NO265" i="14"/>
  <c r="NP265" i="14"/>
  <c r="NQ265" i="14"/>
  <c r="NR265" i="14"/>
  <c r="NS265" i="14"/>
  <c r="NT265" i="14"/>
  <c r="NU265" i="14"/>
  <c r="NV265" i="14"/>
  <c r="NW265" i="14"/>
  <c r="NX265" i="14"/>
  <c r="NY265" i="14"/>
  <c r="NZ265" i="14"/>
  <c r="OA265" i="14"/>
  <c r="OB265" i="14"/>
  <c r="OC265" i="14"/>
  <c r="OD265" i="14"/>
  <c r="OE265" i="14"/>
  <c r="OF265" i="14"/>
  <c r="OG265" i="14"/>
  <c r="OH265" i="14"/>
  <c r="OI265" i="14"/>
  <c r="OJ265" i="14"/>
  <c r="OK265" i="14"/>
  <c r="OL265" i="14"/>
  <c r="OM265" i="14"/>
  <c r="ON265" i="14"/>
  <c r="OO265" i="14"/>
  <c r="OP265" i="14"/>
  <c r="OQ265" i="14"/>
  <c r="OR265" i="14"/>
  <c r="OS265" i="14"/>
  <c r="OT265" i="14"/>
  <c r="OU265" i="14"/>
  <c r="OV265" i="14"/>
  <c r="OW265" i="14"/>
  <c r="OX265" i="14"/>
  <c r="KT266" i="14"/>
  <c r="KV266" i="14"/>
  <c r="KW266" i="14"/>
  <c r="LG266" i="14"/>
  <c r="LH266" i="14"/>
  <c r="LI266" i="14"/>
  <c r="LJ266" i="14"/>
  <c r="LK266" i="14"/>
  <c r="LL266" i="14"/>
  <c r="LM266" i="14"/>
  <c r="LN266" i="14"/>
  <c r="LO266" i="14"/>
  <c r="LP266" i="14"/>
  <c r="LQ266" i="14"/>
  <c r="LR266" i="14"/>
  <c r="LS266" i="14"/>
  <c r="LT266" i="14"/>
  <c r="LU266" i="14"/>
  <c r="LV266" i="14"/>
  <c r="LW266" i="14"/>
  <c r="LX266" i="14"/>
  <c r="LY266" i="14"/>
  <c r="LZ266" i="14"/>
  <c r="MA266" i="14"/>
  <c r="MB266" i="14"/>
  <c r="MC266" i="14"/>
  <c r="MD266" i="14"/>
  <c r="ME266" i="14"/>
  <c r="MF266" i="14"/>
  <c r="MG266" i="14"/>
  <c r="MH266" i="14"/>
  <c r="MI266" i="14"/>
  <c r="MJ266" i="14"/>
  <c r="MK266" i="14"/>
  <c r="ML266" i="14"/>
  <c r="MM266" i="14"/>
  <c r="MN266" i="14"/>
  <c r="MO266" i="14"/>
  <c r="MP266" i="14"/>
  <c r="MQ266" i="14"/>
  <c r="MR266" i="14"/>
  <c r="MS266" i="14"/>
  <c r="MT266" i="14"/>
  <c r="MU266" i="14"/>
  <c r="MV266" i="14"/>
  <c r="MW266" i="14"/>
  <c r="MX266" i="14"/>
  <c r="MY266" i="14"/>
  <c r="MZ266" i="14"/>
  <c r="NA266" i="14"/>
  <c r="NB266" i="14"/>
  <c r="NC266" i="14"/>
  <c r="ND266" i="14"/>
  <c r="NE266" i="14"/>
  <c r="NF266" i="14"/>
  <c r="NG266" i="14"/>
  <c r="NH266" i="14"/>
  <c r="NI266" i="14"/>
  <c r="NJ266" i="14"/>
  <c r="NK266" i="14"/>
  <c r="NL266" i="14"/>
  <c r="NM266" i="14"/>
  <c r="NN266" i="14"/>
  <c r="NO266" i="14"/>
  <c r="NP266" i="14"/>
  <c r="NQ266" i="14"/>
  <c r="NR266" i="14"/>
  <c r="NS266" i="14"/>
  <c r="NT266" i="14"/>
  <c r="NU266" i="14"/>
  <c r="NV266" i="14"/>
  <c r="NW266" i="14"/>
  <c r="NX266" i="14"/>
  <c r="NY266" i="14"/>
  <c r="NZ266" i="14"/>
  <c r="OA266" i="14"/>
  <c r="OB266" i="14"/>
  <c r="OC266" i="14"/>
  <c r="OD266" i="14"/>
  <c r="OE266" i="14"/>
  <c r="OF266" i="14"/>
  <c r="OG266" i="14"/>
  <c r="OH266" i="14"/>
  <c r="OI266" i="14"/>
  <c r="OJ266" i="14"/>
  <c r="OK266" i="14"/>
  <c r="OL266" i="14"/>
  <c r="OM266" i="14"/>
  <c r="ON266" i="14"/>
  <c r="OO266" i="14"/>
  <c r="OP266" i="14"/>
  <c r="OQ266" i="14"/>
  <c r="OR266" i="14"/>
  <c r="OS266" i="14"/>
  <c r="OT266" i="14"/>
  <c r="OU266" i="14"/>
  <c r="OV266" i="14"/>
  <c r="OW266" i="14"/>
  <c r="OX266" i="14"/>
  <c r="KT267" i="14"/>
  <c r="KV267" i="14"/>
  <c r="KW267" i="14"/>
  <c r="LG267" i="14"/>
  <c r="LH267" i="14"/>
  <c r="LI267" i="14"/>
  <c r="LJ267" i="14"/>
  <c r="LK267" i="14"/>
  <c r="LL267" i="14"/>
  <c r="LM267" i="14"/>
  <c r="LN267" i="14"/>
  <c r="LO267" i="14"/>
  <c r="LP267" i="14"/>
  <c r="LQ267" i="14"/>
  <c r="LR267" i="14"/>
  <c r="LS267" i="14"/>
  <c r="LT267" i="14"/>
  <c r="LU267" i="14"/>
  <c r="LV267" i="14"/>
  <c r="LW267" i="14"/>
  <c r="LX267" i="14"/>
  <c r="LY267" i="14"/>
  <c r="LZ267" i="14"/>
  <c r="MA267" i="14"/>
  <c r="MB267" i="14"/>
  <c r="MC267" i="14"/>
  <c r="MD267" i="14"/>
  <c r="ME267" i="14"/>
  <c r="MF267" i="14"/>
  <c r="MG267" i="14"/>
  <c r="MH267" i="14"/>
  <c r="MI267" i="14"/>
  <c r="MJ267" i="14"/>
  <c r="MK267" i="14"/>
  <c r="ML267" i="14"/>
  <c r="MM267" i="14"/>
  <c r="MN267" i="14"/>
  <c r="MO267" i="14"/>
  <c r="MP267" i="14"/>
  <c r="MQ267" i="14"/>
  <c r="MR267" i="14"/>
  <c r="MS267" i="14"/>
  <c r="MT267" i="14"/>
  <c r="MU267" i="14"/>
  <c r="MV267" i="14"/>
  <c r="MW267" i="14"/>
  <c r="MX267" i="14"/>
  <c r="MY267" i="14"/>
  <c r="MZ267" i="14"/>
  <c r="NA267" i="14"/>
  <c r="NB267" i="14"/>
  <c r="NC267" i="14"/>
  <c r="ND267" i="14"/>
  <c r="NE267" i="14"/>
  <c r="NF267" i="14"/>
  <c r="NG267" i="14"/>
  <c r="NH267" i="14"/>
  <c r="NI267" i="14"/>
  <c r="NJ267" i="14"/>
  <c r="NK267" i="14"/>
  <c r="NL267" i="14"/>
  <c r="NM267" i="14"/>
  <c r="NN267" i="14"/>
  <c r="NO267" i="14"/>
  <c r="NP267" i="14"/>
  <c r="NQ267" i="14"/>
  <c r="NR267" i="14"/>
  <c r="NS267" i="14"/>
  <c r="NT267" i="14"/>
  <c r="NU267" i="14"/>
  <c r="NV267" i="14"/>
  <c r="NW267" i="14"/>
  <c r="NX267" i="14"/>
  <c r="NY267" i="14"/>
  <c r="NZ267" i="14"/>
  <c r="OA267" i="14"/>
  <c r="OB267" i="14"/>
  <c r="OC267" i="14"/>
  <c r="OD267" i="14"/>
  <c r="OE267" i="14"/>
  <c r="OF267" i="14"/>
  <c r="OG267" i="14"/>
  <c r="OH267" i="14"/>
  <c r="OI267" i="14"/>
  <c r="OJ267" i="14"/>
  <c r="OK267" i="14"/>
  <c r="OL267" i="14"/>
  <c r="OM267" i="14"/>
  <c r="ON267" i="14"/>
  <c r="OO267" i="14"/>
  <c r="OP267" i="14"/>
  <c r="OQ267" i="14"/>
  <c r="OR267" i="14"/>
  <c r="OS267" i="14"/>
  <c r="OT267" i="14"/>
  <c r="OU267" i="14"/>
  <c r="OV267" i="14"/>
  <c r="OW267" i="14"/>
  <c r="OX267" i="14"/>
  <c r="KT268" i="14"/>
  <c r="KV268" i="14"/>
  <c r="KW268" i="14"/>
  <c r="LG268" i="14"/>
  <c r="LH268" i="14"/>
  <c r="LI268" i="14"/>
  <c r="LJ268" i="14"/>
  <c r="LK268" i="14"/>
  <c r="LL268" i="14"/>
  <c r="LM268" i="14"/>
  <c r="LN268" i="14"/>
  <c r="LO268" i="14"/>
  <c r="LP268" i="14"/>
  <c r="LQ268" i="14"/>
  <c r="LR268" i="14"/>
  <c r="LS268" i="14"/>
  <c r="LT268" i="14"/>
  <c r="LU268" i="14"/>
  <c r="LV268" i="14"/>
  <c r="LW268" i="14"/>
  <c r="LX268" i="14"/>
  <c r="LY268" i="14"/>
  <c r="LZ268" i="14"/>
  <c r="MA268" i="14"/>
  <c r="MB268" i="14"/>
  <c r="MC268" i="14"/>
  <c r="MD268" i="14"/>
  <c r="ME268" i="14"/>
  <c r="MF268" i="14"/>
  <c r="MG268" i="14"/>
  <c r="MH268" i="14"/>
  <c r="MI268" i="14"/>
  <c r="MJ268" i="14"/>
  <c r="MK268" i="14"/>
  <c r="ML268" i="14"/>
  <c r="MM268" i="14"/>
  <c r="MN268" i="14"/>
  <c r="MO268" i="14"/>
  <c r="MP268" i="14"/>
  <c r="MQ268" i="14"/>
  <c r="MR268" i="14"/>
  <c r="MS268" i="14"/>
  <c r="MT268" i="14"/>
  <c r="MU268" i="14"/>
  <c r="MV268" i="14"/>
  <c r="MW268" i="14"/>
  <c r="MX268" i="14"/>
  <c r="MY268" i="14"/>
  <c r="MZ268" i="14"/>
  <c r="NA268" i="14"/>
  <c r="NB268" i="14"/>
  <c r="NC268" i="14"/>
  <c r="ND268" i="14"/>
  <c r="NE268" i="14"/>
  <c r="NF268" i="14"/>
  <c r="NG268" i="14"/>
  <c r="NH268" i="14"/>
  <c r="NI268" i="14"/>
  <c r="NJ268" i="14"/>
  <c r="NK268" i="14"/>
  <c r="NL268" i="14"/>
  <c r="NM268" i="14"/>
  <c r="NN268" i="14"/>
  <c r="NO268" i="14"/>
  <c r="NP268" i="14"/>
  <c r="NQ268" i="14"/>
  <c r="NR268" i="14"/>
  <c r="NS268" i="14"/>
  <c r="NT268" i="14"/>
  <c r="NU268" i="14"/>
  <c r="NV268" i="14"/>
  <c r="NW268" i="14"/>
  <c r="NX268" i="14"/>
  <c r="NY268" i="14"/>
  <c r="NZ268" i="14"/>
  <c r="OA268" i="14"/>
  <c r="OB268" i="14"/>
  <c r="OC268" i="14"/>
  <c r="OD268" i="14"/>
  <c r="OE268" i="14"/>
  <c r="OF268" i="14"/>
  <c r="OG268" i="14"/>
  <c r="OH268" i="14"/>
  <c r="OI268" i="14"/>
  <c r="OJ268" i="14"/>
  <c r="OK268" i="14"/>
  <c r="OL268" i="14"/>
  <c r="OM268" i="14"/>
  <c r="ON268" i="14"/>
  <c r="OO268" i="14"/>
  <c r="OP268" i="14"/>
  <c r="OQ268" i="14"/>
  <c r="OR268" i="14"/>
  <c r="OS268" i="14"/>
  <c r="OT268" i="14"/>
  <c r="OU268" i="14"/>
  <c r="OV268" i="14"/>
  <c r="OW268" i="14"/>
  <c r="OX268" i="14"/>
  <c r="KT269" i="14"/>
  <c r="KV269" i="14"/>
  <c r="KW269" i="14"/>
  <c r="LG269" i="14"/>
  <c r="LH269" i="14"/>
  <c r="LI269" i="14"/>
  <c r="LJ269" i="14"/>
  <c r="LK269" i="14"/>
  <c r="LL269" i="14"/>
  <c r="LM269" i="14"/>
  <c r="LN269" i="14"/>
  <c r="LO269" i="14"/>
  <c r="LP269" i="14"/>
  <c r="LQ269" i="14"/>
  <c r="LR269" i="14"/>
  <c r="LS269" i="14"/>
  <c r="LT269" i="14"/>
  <c r="LU269" i="14"/>
  <c r="LV269" i="14"/>
  <c r="LW269" i="14"/>
  <c r="LX269" i="14"/>
  <c r="LY269" i="14"/>
  <c r="LZ269" i="14"/>
  <c r="MA269" i="14"/>
  <c r="MB269" i="14"/>
  <c r="MC269" i="14"/>
  <c r="MD269" i="14"/>
  <c r="ME269" i="14"/>
  <c r="MF269" i="14"/>
  <c r="MG269" i="14"/>
  <c r="MH269" i="14"/>
  <c r="MI269" i="14"/>
  <c r="MJ269" i="14"/>
  <c r="MK269" i="14"/>
  <c r="ML269" i="14"/>
  <c r="MM269" i="14"/>
  <c r="MN269" i="14"/>
  <c r="MO269" i="14"/>
  <c r="MP269" i="14"/>
  <c r="MQ269" i="14"/>
  <c r="MR269" i="14"/>
  <c r="MS269" i="14"/>
  <c r="MT269" i="14"/>
  <c r="MU269" i="14"/>
  <c r="MV269" i="14"/>
  <c r="MW269" i="14"/>
  <c r="MX269" i="14"/>
  <c r="MY269" i="14"/>
  <c r="MZ269" i="14"/>
  <c r="NA269" i="14"/>
  <c r="NB269" i="14"/>
  <c r="NC269" i="14"/>
  <c r="ND269" i="14"/>
  <c r="NE269" i="14"/>
  <c r="NF269" i="14"/>
  <c r="NG269" i="14"/>
  <c r="NH269" i="14"/>
  <c r="NI269" i="14"/>
  <c r="NJ269" i="14"/>
  <c r="NK269" i="14"/>
  <c r="NL269" i="14"/>
  <c r="NM269" i="14"/>
  <c r="NN269" i="14"/>
  <c r="NO269" i="14"/>
  <c r="NP269" i="14"/>
  <c r="NQ269" i="14"/>
  <c r="NR269" i="14"/>
  <c r="NS269" i="14"/>
  <c r="NT269" i="14"/>
  <c r="NU269" i="14"/>
  <c r="NV269" i="14"/>
  <c r="NW269" i="14"/>
  <c r="NX269" i="14"/>
  <c r="NY269" i="14"/>
  <c r="NZ269" i="14"/>
  <c r="OA269" i="14"/>
  <c r="OB269" i="14"/>
  <c r="OC269" i="14"/>
  <c r="OD269" i="14"/>
  <c r="OE269" i="14"/>
  <c r="OF269" i="14"/>
  <c r="OG269" i="14"/>
  <c r="OH269" i="14"/>
  <c r="OI269" i="14"/>
  <c r="OJ269" i="14"/>
  <c r="OK269" i="14"/>
  <c r="OL269" i="14"/>
  <c r="OM269" i="14"/>
  <c r="ON269" i="14"/>
  <c r="OO269" i="14"/>
  <c r="OP269" i="14"/>
  <c r="OQ269" i="14"/>
  <c r="OR269" i="14"/>
  <c r="OS269" i="14"/>
  <c r="OT269" i="14"/>
  <c r="OU269" i="14"/>
  <c r="OV269" i="14"/>
  <c r="OW269" i="14"/>
  <c r="OX269" i="14"/>
  <c r="KT270" i="14"/>
  <c r="KV270" i="14"/>
  <c r="KW270" i="14"/>
  <c r="LG270" i="14"/>
  <c r="LH270" i="14"/>
  <c r="LI270" i="14"/>
  <c r="LJ270" i="14"/>
  <c r="LK270" i="14"/>
  <c r="LL270" i="14"/>
  <c r="LM270" i="14"/>
  <c r="LN270" i="14"/>
  <c r="LO270" i="14"/>
  <c r="LP270" i="14"/>
  <c r="LQ270" i="14"/>
  <c r="LR270" i="14"/>
  <c r="LS270" i="14"/>
  <c r="LT270" i="14"/>
  <c r="LU270" i="14"/>
  <c r="LV270" i="14"/>
  <c r="LW270" i="14"/>
  <c r="LX270" i="14"/>
  <c r="LY270" i="14"/>
  <c r="LZ270" i="14"/>
  <c r="MA270" i="14"/>
  <c r="MB270" i="14"/>
  <c r="MC270" i="14"/>
  <c r="MD270" i="14"/>
  <c r="ME270" i="14"/>
  <c r="MF270" i="14"/>
  <c r="MG270" i="14"/>
  <c r="MH270" i="14"/>
  <c r="MI270" i="14"/>
  <c r="MJ270" i="14"/>
  <c r="MK270" i="14"/>
  <c r="ML270" i="14"/>
  <c r="MM270" i="14"/>
  <c r="MN270" i="14"/>
  <c r="MO270" i="14"/>
  <c r="MP270" i="14"/>
  <c r="MQ270" i="14"/>
  <c r="MR270" i="14"/>
  <c r="MS270" i="14"/>
  <c r="MT270" i="14"/>
  <c r="MU270" i="14"/>
  <c r="MV270" i="14"/>
  <c r="MW270" i="14"/>
  <c r="MX270" i="14"/>
  <c r="MY270" i="14"/>
  <c r="MZ270" i="14"/>
  <c r="NA270" i="14"/>
  <c r="NB270" i="14"/>
  <c r="NC270" i="14"/>
  <c r="ND270" i="14"/>
  <c r="NE270" i="14"/>
  <c r="NF270" i="14"/>
  <c r="NG270" i="14"/>
  <c r="NH270" i="14"/>
  <c r="NI270" i="14"/>
  <c r="NJ270" i="14"/>
  <c r="NK270" i="14"/>
  <c r="NL270" i="14"/>
  <c r="NM270" i="14"/>
  <c r="NN270" i="14"/>
  <c r="NO270" i="14"/>
  <c r="NP270" i="14"/>
  <c r="NQ270" i="14"/>
  <c r="NR270" i="14"/>
  <c r="NS270" i="14"/>
  <c r="NT270" i="14"/>
  <c r="NU270" i="14"/>
  <c r="NV270" i="14"/>
  <c r="NW270" i="14"/>
  <c r="NX270" i="14"/>
  <c r="NY270" i="14"/>
  <c r="NZ270" i="14"/>
  <c r="OA270" i="14"/>
  <c r="OB270" i="14"/>
  <c r="OC270" i="14"/>
  <c r="OD270" i="14"/>
  <c r="OE270" i="14"/>
  <c r="OF270" i="14"/>
  <c r="OG270" i="14"/>
  <c r="OH270" i="14"/>
  <c r="OI270" i="14"/>
  <c r="OJ270" i="14"/>
  <c r="OK270" i="14"/>
  <c r="OL270" i="14"/>
  <c r="OM270" i="14"/>
  <c r="ON270" i="14"/>
  <c r="OO270" i="14"/>
  <c r="OP270" i="14"/>
  <c r="OQ270" i="14"/>
  <c r="OR270" i="14"/>
  <c r="OS270" i="14"/>
  <c r="OT270" i="14"/>
  <c r="OU270" i="14"/>
  <c r="OV270" i="14"/>
  <c r="OW270" i="14"/>
  <c r="OX270" i="14"/>
  <c r="KT271" i="14"/>
  <c r="KV271" i="14"/>
  <c r="KW271" i="14"/>
  <c r="LG271" i="14"/>
  <c r="LH271" i="14"/>
  <c r="LI271" i="14"/>
  <c r="LJ271" i="14"/>
  <c r="LK271" i="14"/>
  <c r="LL271" i="14"/>
  <c r="LM271" i="14"/>
  <c r="LN271" i="14"/>
  <c r="LO271" i="14"/>
  <c r="LP271" i="14"/>
  <c r="LQ271" i="14"/>
  <c r="LR271" i="14"/>
  <c r="LS271" i="14"/>
  <c r="LT271" i="14"/>
  <c r="LU271" i="14"/>
  <c r="LV271" i="14"/>
  <c r="LW271" i="14"/>
  <c r="LX271" i="14"/>
  <c r="LY271" i="14"/>
  <c r="LZ271" i="14"/>
  <c r="MA271" i="14"/>
  <c r="MB271" i="14"/>
  <c r="MC271" i="14"/>
  <c r="MD271" i="14"/>
  <c r="ME271" i="14"/>
  <c r="MF271" i="14"/>
  <c r="MG271" i="14"/>
  <c r="MH271" i="14"/>
  <c r="MI271" i="14"/>
  <c r="MJ271" i="14"/>
  <c r="MK271" i="14"/>
  <c r="ML271" i="14"/>
  <c r="MM271" i="14"/>
  <c r="MN271" i="14"/>
  <c r="MO271" i="14"/>
  <c r="MP271" i="14"/>
  <c r="MQ271" i="14"/>
  <c r="MR271" i="14"/>
  <c r="MS271" i="14"/>
  <c r="MT271" i="14"/>
  <c r="MU271" i="14"/>
  <c r="MV271" i="14"/>
  <c r="MW271" i="14"/>
  <c r="MX271" i="14"/>
  <c r="MY271" i="14"/>
  <c r="MZ271" i="14"/>
  <c r="NA271" i="14"/>
  <c r="NB271" i="14"/>
  <c r="NC271" i="14"/>
  <c r="ND271" i="14"/>
  <c r="NE271" i="14"/>
  <c r="NF271" i="14"/>
  <c r="NG271" i="14"/>
  <c r="NH271" i="14"/>
  <c r="NI271" i="14"/>
  <c r="NJ271" i="14"/>
  <c r="NK271" i="14"/>
  <c r="NL271" i="14"/>
  <c r="NM271" i="14"/>
  <c r="NN271" i="14"/>
  <c r="NO271" i="14"/>
  <c r="NP271" i="14"/>
  <c r="NQ271" i="14"/>
  <c r="NR271" i="14"/>
  <c r="NS271" i="14"/>
  <c r="NT271" i="14"/>
  <c r="NU271" i="14"/>
  <c r="NV271" i="14"/>
  <c r="NW271" i="14"/>
  <c r="NX271" i="14"/>
  <c r="NY271" i="14"/>
  <c r="NZ271" i="14"/>
  <c r="OA271" i="14"/>
  <c r="OB271" i="14"/>
  <c r="OC271" i="14"/>
  <c r="OD271" i="14"/>
  <c r="OE271" i="14"/>
  <c r="OF271" i="14"/>
  <c r="OG271" i="14"/>
  <c r="OH271" i="14"/>
  <c r="OI271" i="14"/>
  <c r="OJ271" i="14"/>
  <c r="OK271" i="14"/>
  <c r="OL271" i="14"/>
  <c r="OM271" i="14"/>
  <c r="ON271" i="14"/>
  <c r="OO271" i="14"/>
  <c r="OP271" i="14"/>
  <c r="OQ271" i="14"/>
  <c r="OR271" i="14"/>
  <c r="OS271" i="14"/>
  <c r="OT271" i="14"/>
  <c r="OU271" i="14"/>
  <c r="OV271" i="14"/>
  <c r="OW271" i="14"/>
  <c r="OX271" i="14"/>
  <c r="KT272" i="14"/>
  <c r="KV272" i="14"/>
  <c r="KW272" i="14"/>
  <c r="LG272" i="14"/>
  <c r="LH272" i="14"/>
  <c r="LI272" i="14"/>
  <c r="LJ272" i="14"/>
  <c r="LK272" i="14"/>
  <c r="LL272" i="14"/>
  <c r="LM272" i="14"/>
  <c r="LN272" i="14"/>
  <c r="LO272" i="14"/>
  <c r="LP272" i="14"/>
  <c r="LQ272" i="14"/>
  <c r="LR272" i="14"/>
  <c r="LS272" i="14"/>
  <c r="LT272" i="14"/>
  <c r="LU272" i="14"/>
  <c r="LV272" i="14"/>
  <c r="LW272" i="14"/>
  <c r="LX272" i="14"/>
  <c r="LY272" i="14"/>
  <c r="LZ272" i="14"/>
  <c r="MA272" i="14"/>
  <c r="MB272" i="14"/>
  <c r="MC272" i="14"/>
  <c r="MD272" i="14"/>
  <c r="ME272" i="14"/>
  <c r="MF272" i="14"/>
  <c r="MG272" i="14"/>
  <c r="MH272" i="14"/>
  <c r="MI272" i="14"/>
  <c r="MJ272" i="14"/>
  <c r="MK272" i="14"/>
  <c r="ML272" i="14"/>
  <c r="MM272" i="14"/>
  <c r="MN272" i="14"/>
  <c r="MO272" i="14"/>
  <c r="MP272" i="14"/>
  <c r="MQ272" i="14"/>
  <c r="MR272" i="14"/>
  <c r="MS272" i="14"/>
  <c r="MT272" i="14"/>
  <c r="MU272" i="14"/>
  <c r="MV272" i="14"/>
  <c r="MW272" i="14"/>
  <c r="MX272" i="14"/>
  <c r="MY272" i="14"/>
  <c r="MZ272" i="14"/>
  <c r="NA272" i="14"/>
  <c r="NB272" i="14"/>
  <c r="NC272" i="14"/>
  <c r="ND272" i="14"/>
  <c r="NE272" i="14"/>
  <c r="NF272" i="14"/>
  <c r="NG272" i="14"/>
  <c r="NH272" i="14"/>
  <c r="NI272" i="14"/>
  <c r="NJ272" i="14"/>
  <c r="NK272" i="14"/>
  <c r="NL272" i="14"/>
  <c r="NM272" i="14"/>
  <c r="NN272" i="14"/>
  <c r="NO272" i="14"/>
  <c r="NP272" i="14"/>
  <c r="NQ272" i="14"/>
  <c r="NR272" i="14"/>
  <c r="NS272" i="14"/>
  <c r="NT272" i="14"/>
  <c r="NU272" i="14"/>
  <c r="NV272" i="14"/>
  <c r="NW272" i="14"/>
  <c r="NX272" i="14"/>
  <c r="NY272" i="14"/>
  <c r="NZ272" i="14"/>
  <c r="OA272" i="14"/>
  <c r="OB272" i="14"/>
  <c r="OC272" i="14"/>
  <c r="OD272" i="14"/>
  <c r="OE272" i="14"/>
  <c r="OF272" i="14"/>
  <c r="OG272" i="14"/>
  <c r="OH272" i="14"/>
  <c r="OI272" i="14"/>
  <c r="OJ272" i="14"/>
  <c r="OK272" i="14"/>
  <c r="OL272" i="14"/>
  <c r="OM272" i="14"/>
  <c r="ON272" i="14"/>
  <c r="OO272" i="14"/>
  <c r="OP272" i="14"/>
  <c r="OQ272" i="14"/>
  <c r="OR272" i="14"/>
  <c r="OS272" i="14"/>
  <c r="OT272" i="14"/>
  <c r="OU272" i="14"/>
  <c r="OV272" i="14"/>
  <c r="OW272" i="14"/>
  <c r="OX272" i="14"/>
  <c r="KT273" i="14"/>
  <c r="KV273" i="14"/>
  <c r="KW273" i="14"/>
  <c r="LG273" i="14"/>
  <c r="LH273" i="14"/>
  <c r="LI273" i="14"/>
  <c r="LJ273" i="14"/>
  <c r="LK273" i="14"/>
  <c r="LL273" i="14"/>
  <c r="LM273" i="14"/>
  <c r="LN273" i="14"/>
  <c r="LO273" i="14"/>
  <c r="LP273" i="14"/>
  <c r="LQ273" i="14"/>
  <c r="LR273" i="14"/>
  <c r="LS273" i="14"/>
  <c r="LT273" i="14"/>
  <c r="LU273" i="14"/>
  <c r="LV273" i="14"/>
  <c r="LW273" i="14"/>
  <c r="LX273" i="14"/>
  <c r="LY273" i="14"/>
  <c r="LZ273" i="14"/>
  <c r="MA273" i="14"/>
  <c r="MB273" i="14"/>
  <c r="MC273" i="14"/>
  <c r="MD273" i="14"/>
  <c r="ME273" i="14"/>
  <c r="MF273" i="14"/>
  <c r="MG273" i="14"/>
  <c r="MH273" i="14"/>
  <c r="MI273" i="14"/>
  <c r="MJ273" i="14"/>
  <c r="MK273" i="14"/>
  <c r="ML273" i="14"/>
  <c r="MM273" i="14"/>
  <c r="MN273" i="14"/>
  <c r="MO273" i="14"/>
  <c r="MP273" i="14"/>
  <c r="MQ273" i="14"/>
  <c r="MR273" i="14"/>
  <c r="MS273" i="14"/>
  <c r="MT273" i="14"/>
  <c r="MU273" i="14"/>
  <c r="MV273" i="14"/>
  <c r="MW273" i="14"/>
  <c r="MX273" i="14"/>
  <c r="MY273" i="14"/>
  <c r="MZ273" i="14"/>
  <c r="NA273" i="14"/>
  <c r="NB273" i="14"/>
  <c r="NC273" i="14"/>
  <c r="ND273" i="14"/>
  <c r="NE273" i="14"/>
  <c r="NF273" i="14"/>
  <c r="NG273" i="14"/>
  <c r="NH273" i="14"/>
  <c r="NI273" i="14"/>
  <c r="NJ273" i="14"/>
  <c r="NK273" i="14"/>
  <c r="NL273" i="14"/>
  <c r="NM273" i="14"/>
  <c r="NN273" i="14"/>
  <c r="NO273" i="14"/>
  <c r="NP273" i="14"/>
  <c r="NQ273" i="14"/>
  <c r="NR273" i="14"/>
  <c r="NS273" i="14"/>
  <c r="NT273" i="14"/>
  <c r="NU273" i="14"/>
  <c r="NV273" i="14"/>
  <c r="NW273" i="14"/>
  <c r="NX273" i="14"/>
  <c r="NY273" i="14"/>
  <c r="NZ273" i="14"/>
  <c r="OA273" i="14"/>
  <c r="OB273" i="14"/>
  <c r="OC273" i="14"/>
  <c r="OD273" i="14"/>
  <c r="OE273" i="14"/>
  <c r="OF273" i="14"/>
  <c r="OG273" i="14"/>
  <c r="OH273" i="14"/>
  <c r="OI273" i="14"/>
  <c r="OJ273" i="14"/>
  <c r="OK273" i="14"/>
  <c r="OL273" i="14"/>
  <c r="OM273" i="14"/>
  <c r="ON273" i="14"/>
  <c r="OO273" i="14"/>
  <c r="OP273" i="14"/>
  <c r="OQ273" i="14"/>
  <c r="OR273" i="14"/>
  <c r="OS273" i="14"/>
  <c r="OT273" i="14"/>
  <c r="OU273" i="14"/>
  <c r="OV273" i="14"/>
  <c r="OW273" i="14"/>
  <c r="OX273" i="14"/>
  <c r="KT274" i="14"/>
  <c r="KV274" i="14"/>
  <c r="KW274" i="14"/>
  <c r="LG274" i="14"/>
  <c r="LH274" i="14"/>
  <c r="LI274" i="14"/>
  <c r="LJ274" i="14"/>
  <c r="LK274" i="14"/>
  <c r="LL274" i="14"/>
  <c r="LM274" i="14"/>
  <c r="LN274" i="14"/>
  <c r="LO274" i="14"/>
  <c r="LP274" i="14"/>
  <c r="LQ274" i="14"/>
  <c r="LR274" i="14"/>
  <c r="LS274" i="14"/>
  <c r="LT274" i="14"/>
  <c r="LU274" i="14"/>
  <c r="LV274" i="14"/>
  <c r="LW274" i="14"/>
  <c r="LX274" i="14"/>
  <c r="LY274" i="14"/>
  <c r="LZ274" i="14"/>
  <c r="MA274" i="14"/>
  <c r="MB274" i="14"/>
  <c r="MC274" i="14"/>
  <c r="MD274" i="14"/>
  <c r="ME274" i="14"/>
  <c r="MF274" i="14"/>
  <c r="MG274" i="14"/>
  <c r="MH274" i="14"/>
  <c r="MI274" i="14"/>
  <c r="MJ274" i="14"/>
  <c r="MK274" i="14"/>
  <c r="ML274" i="14"/>
  <c r="MM274" i="14"/>
  <c r="MN274" i="14"/>
  <c r="MO274" i="14"/>
  <c r="MP274" i="14"/>
  <c r="MQ274" i="14"/>
  <c r="MR274" i="14"/>
  <c r="MS274" i="14"/>
  <c r="MT274" i="14"/>
  <c r="MU274" i="14"/>
  <c r="MV274" i="14"/>
  <c r="MW274" i="14"/>
  <c r="MX274" i="14"/>
  <c r="MY274" i="14"/>
  <c r="MZ274" i="14"/>
  <c r="NA274" i="14"/>
  <c r="NB274" i="14"/>
  <c r="NC274" i="14"/>
  <c r="ND274" i="14"/>
  <c r="NE274" i="14"/>
  <c r="NF274" i="14"/>
  <c r="NG274" i="14"/>
  <c r="NH274" i="14"/>
  <c r="NI274" i="14"/>
  <c r="NJ274" i="14"/>
  <c r="NK274" i="14"/>
  <c r="NL274" i="14"/>
  <c r="NM274" i="14"/>
  <c r="NN274" i="14"/>
  <c r="NO274" i="14"/>
  <c r="NP274" i="14"/>
  <c r="NQ274" i="14"/>
  <c r="NR274" i="14"/>
  <c r="NS274" i="14"/>
  <c r="NT274" i="14"/>
  <c r="NU274" i="14"/>
  <c r="NV274" i="14"/>
  <c r="NW274" i="14"/>
  <c r="NX274" i="14"/>
  <c r="NY274" i="14"/>
  <c r="NZ274" i="14"/>
  <c r="OA274" i="14"/>
  <c r="OB274" i="14"/>
  <c r="OC274" i="14"/>
  <c r="OD274" i="14"/>
  <c r="OE274" i="14"/>
  <c r="OF274" i="14"/>
  <c r="OG274" i="14"/>
  <c r="OH274" i="14"/>
  <c r="OI274" i="14"/>
  <c r="OJ274" i="14"/>
  <c r="OK274" i="14"/>
  <c r="OL274" i="14"/>
  <c r="OM274" i="14"/>
  <c r="ON274" i="14"/>
  <c r="OO274" i="14"/>
  <c r="OP274" i="14"/>
  <c r="OQ274" i="14"/>
  <c r="OR274" i="14"/>
  <c r="OS274" i="14"/>
  <c r="OT274" i="14"/>
  <c r="OU274" i="14"/>
  <c r="OV274" i="14"/>
  <c r="OW274" i="14"/>
  <c r="OX274" i="14"/>
  <c r="KT275" i="14"/>
  <c r="KV275" i="14"/>
  <c r="KW275" i="14"/>
  <c r="LG275" i="14"/>
  <c r="LH275" i="14"/>
  <c r="LI275" i="14"/>
  <c r="LJ275" i="14"/>
  <c r="LK275" i="14"/>
  <c r="LL275" i="14"/>
  <c r="LM275" i="14"/>
  <c r="LN275" i="14"/>
  <c r="LO275" i="14"/>
  <c r="LP275" i="14"/>
  <c r="LQ275" i="14"/>
  <c r="LR275" i="14"/>
  <c r="LS275" i="14"/>
  <c r="LT275" i="14"/>
  <c r="LU275" i="14"/>
  <c r="LV275" i="14"/>
  <c r="LW275" i="14"/>
  <c r="LX275" i="14"/>
  <c r="LY275" i="14"/>
  <c r="LZ275" i="14"/>
  <c r="MA275" i="14"/>
  <c r="MB275" i="14"/>
  <c r="MC275" i="14"/>
  <c r="MD275" i="14"/>
  <c r="ME275" i="14"/>
  <c r="MF275" i="14"/>
  <c r="MG275" i="14"/>
  <c r="MH275" i="14"/>
  <c r="MI275" i="14"/>
  <c r="MJ275" i="14"/>
  <c r="MK275" i="14"/>
  <c r="ML275" i="14"/>
  <c r="MM275" i="14"/>
  <c r="MN275" i="14"/>
  <c r="MO275" i="14"/>
  <c r="MP275" i="14"/>
  <c r="MQ275" i="14"/>
  <c r="MR275" i="14"/>
  <c r="MS275" i="14"/>
  <c r="MT275" i="14"/>
  <c r="MU275" i="14"/>
  <c r="MV275" i="14"/>
  <c r="MW275" i="14"/>
  <c r="MX275" i="14"/>
  <c r="MY275" i="14"/>
  <c r="MZ275" i="14"/>
  <c r="NA275" i="14"/>
  <c r="NB275" i="14"/>
  <c r="NC275" i="14"/>
  <c r="ND275" i="14"/>
  <c r="NE275" i="14"/>
  <c r="NF275" i="14"/>
  <c r="NG275" i="14"/>
  <c r="NH275" i="14"/>
  <c r="NI275" i="14"/>
  <c r="NJ275" i="14"/>
  <c r="NK275" i="14"/>
  <c r="NL275" i="14"/>
  <c r="NM275" i="14"/>
  <c r="NN275" i="14"/>
  <c r="NO275" i="14"/>
  <c r="NP275" i="14"/>
  <c r="NQ275" i="14"/>
  <c r="NR275" i="14"/>
  <c r="NS275" i="14"/>
  <c r="NT275" i="14"/>
  <c r="NU275" i="14"/>
  <c r="NV275" i="14"/>
  <c r="NW275" i="14"/>
  <c r="NX275" i="14"/>
  <c r="NY275" i="14"/>
  <c r="NZ275" i="14"/>
  <c r="OA275" i="14"/>
  <c r="OB275" i="14"/>
  <c r="OC275" i="14"/>
  <c r="OD275" i="14"/>
  <c r="OE275" i="14"/>
  <c r="OF275" i="14"/>
  <c r="OG275" i="14"/>
  <c r="OH275" i="14"/>
  <c r="OI275" i="14"/>
  <c r="OJ275" i="14"/>
  <c r="OK275" i="14"/>
  <c r="OL275" i="14"/>
  <c r="OM275" i="14"/>
  <c r="ON275" i="14"/>
  <c r="OO275" i="14"/>
  <c r="OP275" i="14"/>
  <c r="OQ275" i="14"/>
  <c r="OR275" i="14"/>
  <c r="OS275" i="14"/>
  <c r="OT275" i="14"/>
  <c r="OU275" i="14"/>
  <c r="OV275" i="14"/>
  <c r="OW275" i="14"/>
  <c r="OX275" i="14"/>
  <c r="KT276" i="14"/>
  <c r="KV276" i="14"/>
  <c r="KW276" i="14"/>
  <c r="LG276" i="14"/>
  <c r="LH276" i="14"/>
  <c r="LI276" i="14"/>
  <c r="LJ276" i="14"/>
  <c r="LK276" i="14"/>
  <c r="LL276" i="14"/>
  <c r="LM276" i="14"/>
  <c r="LN276" i="14"/>
  <c r="LO276" i="14"/>
  <c r="LP276" i="14"/>
  <c r="LQ276" i="14"/>
  <c r="LR276" i="14"/>
  <c r="LS276" i="14"/>
  <c r="LT276" i="14"/>
  <c r="LU276" i="14"/>
  <c r="LV276" i="14"/>
  <c r="LW276" i="14"/>
  <c r="LX276" i="14"/>
  <c r="LY276" i="14"/>
  <c r="LZ276" i="14"/>
  <c r="MA276" i="14"/>
  <c r="MB276" i="14"/>
  <c r="MC276" i="14"/>
  <c r="MD276" i="14"/>
  <c r="ME276" i="14"/>
  <c r="MF276" i="14"/>
  <c r="MG276" i="14"/>
  <c r="MH276" i="14"/>
  <c r="MI276" i="14"/>
  <c r="MJ276" i="14"/>
  <c r="MK276" i="14"/>
  <c r="ML276" i="14"/>
  <c r="MM276" i="14"/>
  <c r="MN276" i="14"/>
  <c r="MO276" i="14"/>
  <c r="MP276" i="14"/>
  <c r="MQ276" i="14"/>
  <c r="MR276" i="14"/>
  <c r="MS276" i="14"/>
  <c r="MT276" i="14"/>
  <c r="MU276" i="14"/>
  <c r="MV276" i="14"/>
  <c r="MW276" i="14"/>
  <c r="MX276" i="14"/>
  <c r="MY276" i="14"/>
  <c r="MZ276" i="14"/>
  <c r="NA276" i="14"/>
  <c r="NB276" i="14"/>
  <c r="NC276" i="14"/>
  <c r="ND276" i="14"/>
  <c r="NE276" i="14"/>
  <c r="NF276" i="14"/>
  <c r="NG276" i="14"/>
  <c r="NH276" i="14"/>
  <c r="NI276" i="14"/>
  <c r="NJ276" i="14"/>
  <c r="NK276" i="14"/>
  <c r="NL276" i="14"/>
  <c r="NM276" i="14"/>
  <c r="NN276" i="14"/>
  <c r="NO276" i="14"/>
  <c r="NP276" i="14"/>
  <c r="NQ276" i="14"/>
  <c r="NR276" i="14"/>
  <c r="NS276" i="14"/>
  <c r="NT276" i="14"/>
  <c r="NU276" i="14"/>
  <c r="NV276" i="14"/>
  <c r="NW276" i="14"/>
  <c r="NX276" i="14"/>
  <c r="NY276" i="14"/>
  <c r="NZ276" i="14"/>
  <c r="OA276" i="14"/>
  <c r="OB276" i="14"/>
  <c r="OC276" i="14"/>
  <c r="OD276" i="14"/>
  <c r="OE276" i="14"/>
  <c r="OF276" i="14"/>
  <c r="OG276" i="14"/>
  <c r="OH276" i="14"/>
  <c r="OI276" i="14"/>
  <c r="OJ276" i="14"/>
  <c r="OK276" i="14"/>
  <c r="OL276" i="14"/>
  <c r="OM276" i="14"/>
  <c r="ON276" i="14"/>
  <c r="OO276" i="14"/>
  <c r="OP276" i="14"/>
  <c r="OQ276" i="14"/>
  <c r="OR276" i="14"/>
  <c r="OS276" i="14"/>
  <c r="OT276" i="14"/>
  <c r="OU276" i="14"/>
  <c r="OV276" i="14"/>
  <c r="OW276" i="14"/>
  <c r="OX276" i="14"/>
  <c r="KT277" i="14"/>
  <c r="KV277" i="14"/>
  <c r="KW277" i="14"/>
  <c r="LG277" i="14"/>
  <c r="LH277" i="14"/>
  <c r="LI277" i="14"/>
  <c r="LJ277" i="14"/>
  <c r="LK277" i="14"/>
  <c r="LL277" i="14"/>
  <c r="LM277" i="14"/>
  <c r="LN277" i="14"/>
  <c r="LO277" i="14"/>
  <c r="LP277" i="14"/>
  <c r="LQ277" i="14"/>
  <c r="LR277" i="14"/>
  <c r="LS277" i="14"/>
  <c r="LT277" i="14"/>
  <c r="LU277" i="14"/>
  <c r="LV277" i="14"/>
  <c r="LW277" i="14"/>
  <c r="LX277" i="14"/>
  <c r="LY277" i="14"/>
  <c r="LZ277" i="14"/>
  <c r="MA277" i="14"/>
  <c r="MB277" i="14"/>
  <c r="MC277" i="14"/>
  <c r="MD277" i="14"/>
  <c r="ME277" i="14"/>
  <c r="MF277" i="14"/>
  <c r="MG277" i="14"/>
  <c r="MH277" i="14"/>
  <c r="MI277" i="14"/>
  <c r="MJ277" i="14"/>
  <c r="MK277" i="14"/>
  <c r="ML277" i="14"/>
  <c r="MM277" i="14"/>
  <c r="MN277" i="14"/>
  <c r="MO277" i="14"/>
  <c r="MP277" i="14"/>
  <c r="MQ277" i="14"/>
  <c r="MR277" i="14"/>
  <c r="MS277" i="14"/>
  <c r="MT277" i="14"/>
  <c r="MU277" i="14"/>
  <c r="MV277" i="14"/>
  <c r="MW277" i="14"/>
  <c r="MX277" i="14"/>
  <c r="MY277" i="14"/>
  <c r="MZ277" i="14"/>
  <c r="NA277" i="14"/>
  <c r="NB277" i="14"/>
  <c r="NC277" i="14"/>
  <c r="ND277" i="14"/>
  <c r="NE277" i="14"/>
  <c r="NF277" i="14"/>
  <c r="NG277" i="14"/>
  <c r="NH277" i="14"/>
  <c r="NI277" i="14"/>
  <c r="NJ277" i="14"/>
  <c r="NK277" i="14"/>
  <c r="NL277" i="14"/>
  <c r="NM277" i="14"/>
  <c r="NN277" i="14"/>
  <c r="NO277" i="14"/>
  <c r="NP277" i="14"/>
  <c r="NQ277" i="14"/>
  <c r="NR277" i="14"/>
  <c r="NS277" i="14"/>
  <c r="NT277" i="14"/>
  <c r="NU277" i="14"/>
  <c r="NV277" i="14"/>
  <c r="NW277" i="14"/>
  <c r="NX277" i="14"/>
  <c r="NY277" i="14"/>
  <c r="NZ277" i="14"/>
  <c r="OA277" i="14"/>
  <c r="OB277" i="14"/>
  <c r="OC277" i="14"/>
  <c r="OD277" i="14"/>
  <c r="OE277" i="14"/>
  <c r="OF277" i="14"/>
  <c r="OG277" i="14"/>
  <c r="OH277" i="14"/>
  <c r="OI277" i="14"/>
  <c r="OJ277" i="14"/>
  <c r="OK277" i="14"/>
  <c r="OL277" i="14"/>
  <c r="OM277" i="14"/>
  <c r="ON277" i="14"/>
  <c r="OO277" i="14"/>
  <c r="OP277" i="14"/>
  <c r="OQ277" i="14"/>
  <c r="OR277" i="14"/>
  <c r="OS277" i="14"/>
  <c r="OT277" i="14"/>
  <c r="OU277" i="14"/>
  <c r="OV277" i="14"/>
  <c r="OW277" i="14"/>
  <c r="OX277" i="14"/>
  <c r="KT278" i="14"/>
  <c r="KV278" i="14"/>
  <c r="KW278" i="14"/>
  <c r="LG278" i="14"/>
  <c r="LH278" i="14"/>
  <c r="LI278" i="14"/>
  <c r="LJ278" i="14"/>
  <c r="LK278" i="14"/>
  <c r="LL278" i="14"/>
  <c r="LM278" i="14"/>
  <c r="LN278" i="14"/>
  <c r="LO278" i="14"/>
  <c r="LP278" i="14"/>
  <c r="LQ278" i="14"/>
  <c r="LR278" i="14"/>
  <c r="LS278" i="14"/>
  <c r="LT278" i="14"/>
  <c r="LU278" i="14"/>
  <c r="LV278" i="14"/>
  <c r="LW278" i="14"/>
  <c r="LX278" i="14"/>
  <c r="LY278" i="14"/>
  <c r="LZ278" i="14"/>
  <c r="MA278" i="14"/>
  <c r="MB278" i="14"/>
  <c r="MC278" i="14"/>
  <c r="MD278" i="14"/>
  <c r="ME278" i="14"/>
  <c r="MF278" i="14"/>
  <c r="MG278" i="14"/>
  <c r="MH278" i="14"/>
  <c r="MI278" i="14"/>
  <c r="MJ278" i="14"/>
  <c r="MK278" i="14"/>
  <c r="ML278" i="14"/>
  <c r="MM278" i="14"/>
  <c r="MN278" i="14"/>
  <c r="MO278" i="14"/>
  <c r="MP278" i="14"/>
  <c r="MQ278" i="14"/>
  <c r="MR278" i="14"/>
  <c r="MS278" i="14"/>
  <c r="MT278" i="14"/>
  <c r="MU278" i="14"/>
  <c r="MV278" i="14"/>
  <c r="MW278" i="14"/>
  <c r="MX278" i="14"/>
  <c r="MY278" i="14"/>
  <c r="MZ278" i="14"/>
  <c r="NA278" i="14"/>
  <c r="NB278" i="14"/>
  <c r="NC278" i="14"/>
  <c r="ND278" i="14"/>
  <c r="NE278" i="14"/>
  <c r="NF278" i="14"/>
  <c r="NG278" i="14"/>
  <c r="NH278" i="14"/>
  <c r="NI278" i="14"/>
  <c r="NJ278" i="14"/>
  <c r="NK278" i="14"/>
  <c r="NL278" i="14"/>
  <c r="NM278" i="14"/>
  <c r="NN278" i="14"/>
  <c r="NO278" i="14"/>
  <c r="NP278" i="14"/>
  <c r="NQ278" i="14"/>
  <c r="NR278" i="14"/>
  <c r="NS278" i="14"/>
  <c r="NT278" i="14"/>
  <c r="NU278" i="14"/>
  <c r="NV278" i="14"/>
  <c r="NW278" i="14"/>
  <c r="NX278" i="14"/>
  <c r="NY278" i="14"/>
  <c r="NZ278" i="14"/>
  <c r="OA278" i="14"/>
  <c r="OB278" i="14"/>
  <c r="OC278" i="14"/>
  <c r="OD278" i="14"/>
  <c r="OE278" i="14"/>
  <c r="OF278" i="14"/>
  <c r="OG278" i="14"/>
  <c r="OH278" i="14"/>
  <c r="OI278" i="14"/>
  <c r="OJ278" i="14"/>
  <c r="OK278" i="14"/>
  <c r="OL278" i="14"/>
  <c r="OM278" i="14"/>
  <c r="ON278" i="14"/>
  <c r="OO278" i="14"/>
  <c r="OP278" i="14"/>
  <c r="OQ278" i="14"/>
  <c r="OR278" i="14"/>
  <c r="OS278" i="14"/>
  <c r="OT278" i="14"/>
  <c r="OU278" i="14"/>
  <c r="OV278" i="14"/>
  <c r="OW278" i="14"/>
  <c r="OX278" i="14"/>
  <c r="KT279" i="14"/>
  <c r="KV279" i="14"/>
  <c r="KW279" i="14"/>
  <c r="LG279" i="14"/>
  <c r="LH279" i="14"/>
  <c r="LI279" i="14"/>
  <c r="LJ279" i="14"/>
  <c r="LK279" i="14"/>
  <c r="LL279" i="14"/>
  <c r="LM279" i="14"/>
  <c r="LN279" i="14"/>
  <c r="LO279" i="14"/>
  <c r="LP279" i="14"/>
  <c r="LQ279" i="14"/>
  <c r="LR279" i="14"/>
  <c r="LS279" i="14"/>
  <c r="LT279" i="14"/>
  <c r="LU279" i="14"/>
  <c r="LV279" i="14"/>
  <c r="LW279" i="14"/>
  <c r="LX279" i="14"/>
  <c r="LY279" i="14"/>
  <c r="LZ279" i="14"/>
  <c r="MA279" i="14"/>
  <c r="MB279" i="14"/>
  <c r="MC279" i="14"/>
  <c r="MD279" i="14"/>
  <c r="ME279" i="14"/>
  <c r="MF279" i="14"/>
  <c r="MG279" i="14"/>
  <c r="MH279" i="14"/>
  <c r="MI279" i="14"/>
  <c r="MJ279" i="14"/>
  <c r="MK279" i="14"/>
  <c r="ML279" i="14"/>
  <c r="MM279" i="14"/>
  <c r="MN279" i="14"/>
  <c r="MO279" i="14"/>
  <c r="MP279" i="14"/>
  <c r="MQ279" i="14"/>
  <c r="MR279" i="14"/>
  <c r="MS279" i="14"/>
  <c r="MT279" i="14"/>
  <c r="MU279" i="14"/>
  <c r="MV279" i="14"/>
  <c r="MW279" i="14"/>
  <c r="MX279" i="14"/>
  <c r="MY279" i="14"/>
  <c r="MZ279" i="14"/>
  <c r="NA279" i="14"/>
  <c r="NB279" i="14"/>
  <c r="NC279" i="14"/>
  <c r="ND279" i="14"/>
  <c r="NE279" i="14"/>
  <c r="NF279" i="14"/>
  <c r="NG279" i="14"/>
  <c r="NH279" i="14"/>
  <c r="NI279" i="14"/>
  <c r="NJ279" i="14"/>
  <c r="NK279" i="14"/>
  <c r="NL279" i="14"/>
  <c r="NM279" i="14"/>
  <c r="NN279" i="14"/>
  <c r="NO279" i="14"/>
  <c r="NP279" i="14"/>
  <c r="NQ279" i="14"/>
  <c r="NR279" i="14"/>
  <c r="NS279" i="14"/>
  <c r="NT279" i="14"/>
  <c r="NU279" i="14"/>
  <c r="NV279" i="14"/>
  <c r="NW279" i="14"/>
  <c r="NX279" i="14"/>
  <c r="NY279" i="14"/>
  <c r="NZ279" i="14"/>
  <c r="OA279" i="14"/>
  <c r="OB279" i="14"/>
  <c r="OC279" i="14"/>
  <c r="OD279" i="14"/>
  <c r="OE279" i="14"/>
  <c r="OF279" i="14"/>
  <c r="OG279" i="14"/>
  <c r="OH279" i="14"/>
  <c r="OI279" i="14"/>
  <c r="OJ279" i="14"/>
  <c r="OK279" i="14"/>
  <c r="OL279" i="14"/>
  <c r="OM279" i="14"/>
  <c r="ON279" i="14"/>
  <c r="OO279" i="14"/>
  <c r="OP279" i="14"/>
  <c r="OQ279" i="14"/>
  <c r="OR279" i="14"/>
  <c r="OS279" i="14"/>
  <c r="OT279" i="14"/>
  <c r="OU279" i="14"/>
  <c r="OV279" i="14"/>
  <c r="OW279" i="14"/>
  <c r="OX279" i="14"/>
  <c r="KT280" i="14"/>
  <c r="KV280" i="14"/>
  <c r="KW280" i="14"/>
  <c r="LG280" i="14"/>
  <c r="LH280" i="14"/>
  <c r="LI280" i="14"/>
  <c r="LJ280" i="14"/>
  <c r="LK280" i="14"/>
  <c r="LL280" i="14"/>
  <c r="LM280" i="14"/>
  <c r="LN280" i="14"/>
  <c r="LO280" i="14"/>
  <c r="LP280" i="14"/>
  <c r="LQ280" i="14"/>
  <c r="LR280" i="14"/>
  <c r="LS280" i="14"/>
  <c r="LT280" i="14"/>
  <c r="LU280" i="14"/>
  <c r="LV280" i="14"/>
  <c r="LW280" i="14"/>
  <c r="LX280" i="14"/>
  <c r="LY280" i="14"/>
  <c r="LZ280" i="14"/>
  <c r="MA280" i="14"/>
  <c r="MB280" i="14"/>
  <c r="MC280" i="14"/>
  <c r="MD280" i="14"/>
  <c r="ME280" i="14"/>
  <c r="MF280" i="14"/>
  <c r="MG280" i="14"/>
  <c r="MH280" i="14"/>
  <c r="MI280" i="14"/>
  <c r="MJ280" i="14"/>
  <c r="MK280" i="14"/>
  <c r="ML280" i="14"/>
  <c r="MM280" i="14"/>
  <c r="MN280" i="14"/>
  <c r="MO280" i="14"/>
  <c r="MP280" i="14"/>
  <c r="MQ280" i="14"/>
  <c r="MR280" i="14"/>
  <c r="MS280" i="14"/>
  <c r="MT280" i="14"/>
  <c r="MU280" i="14"/>
  <c r="MV280" i="14"/>
  <c r="MW280" i="14"/>
  <c r="MX280" i="14"/>
  <c r="MY280" i="14"/>
  <c r="MZ280" i="14"/>
  <c r="NA280" i="14"/>
  <c r="NB280" i="14"/>
  <c r="NC280" i="14"/>
  <c r="ND280" i="14"/>
  <c r="NE280" i="14"/>
  <c r="NF280" i="14"/>
  <c r="NG280" i="14"/>
  <c r="NH280" i="14"/>
  <c r="NI280" i="14"/>
  <c r="NJ280" i="14"/>
  <c r="NK280" i="14"/>
  <c r="NL280" i="14"/>
  <c r="NM280" i="14"/>
  <c r="NN280" i="14"/>
  <c r="NO280" i="14"/>
  <c r="NP280" i="14"/>
  <c r="NQ280" i="14"/>
  <c r="NR280" i="14"/>
  <c r="NS280" i="14"/>
  <c r="NT280" i="14"/>
  <c r="NU280" i="14"/>
  <c r="NV280" i="14"/>
  <c r="NW280" i="14"/>
  <c r="NX280" i="14"/>
  <c r="NY280" i="14"/>
  <c r="NZ280" i="14"/>
  <c r="OA280" i="14"/>
  <c r="OB280" i="14"/>
  <c r="OC280" i="14"/>
  <c r="OD280" i="14"/>
  <c r="OE280" i="14"/>
  <c r="OF280" i="14"/>
  <c r="OG280" i="14"/>
  <c r="OH280" i="14"/>
  <c r="OI280" i="14"/>
  <c r="OJ280" i="14"/>
  <c r="OK280" i="14"/>
  <c r="OL280" i="14"/>
  <c r="OM280" i="14"/>
  <c r="ON280" i="14"/>
  <c r="OO280" i="14"/>
  <c r="OP280" i="14"/>
  <c r="OQ280" i="14"/>
  <c r="OR280" i="14"/>
  <c r="OS280" i="14"/>
  <c r="OT280" i="14"/>
  <c r="OU280" i="14"/>
  <c r="OV280" i="14"/>
  <c r="OW280" i="14"/>
  <c r="OX280" i="14"/>
  <c r="KT281" i="14"/>
  <c r="KV281" i="14"/>
  <c r="KW281" i="14"/>
  <c r="LG281" i="14"/>
  <c r="LH281" i="14"/>
  <c r="LI281" i="14"/>
  <c r="LJ281" i="14"/>
  <c r="LK281" i="14"/>
  <c r="LL281" i="14"/>
  <c r="LM281" i="14"/>
  <c r="LN281" i="14"/>
  <c r="LO281" i="14"/>
  <c r="LP281" i="14"/>
  <c r="LQ281" i="14"/>
  <c r="LR281" i="14"/>
  <c r="LS281" i="14"/>
  <c r="LT281" i="14"/>
  <c r="LU281" i="14"/>
  <c r="LV281" i="14"/>
  <c r="LW281" i="14"/>
  <c r="LX281" i="14"/>
  <c r="LY281" i="14"/>
  <c r="LZ281" i="14"/>
  <c r="MA281" i="14"/>
  <c r="MB281" i="14"/>
  <c r="MC281" i="14"/>
  <c r="MD281" i="14"/>
  <c r="ME281" i="14"/>
  <c r="MF281" i="14"/>
  <c r="MG281" i="14"/>
  <c r="MH281" i="14"/>
  <c r="MI281" i="14"/>
  <c r="MJ281" i="14"/>
  <c r="MK281" i="14"/>
  <c r="ML281" i="14"/>
  <c r="MM281" i="14"/>
  <c r="MN281" i="14"/>
  <c r="MO281" i="14"/>
  <c r="MP281" i="14"/>
  <c r="MQ281" i="14"/>
  <c r="MR281" i="14"/>
  <c r="MS281" i="14"/>
  <c r="MT281" i="14"/>
  <c r="MU281" i="14"/>
  <c r="MV281" i="14"/>
  <c r="MW281" i="14"/>
  <c r="MX281" i="14"/>
  <c r="MY281" i="14"/>
  <c r="MZ281" i="14"/>
  <c r="NA281" i="14"/>
  <c r="NB281" i="14"/>
  <c r="NC281" i="14"/>
  <c r="ND281" i="14"/>
  <c r="NE281" i="14"/>
  <c r="NF281" i="14"/>
  <c r="NG281" i="14"/>
  <c r="NH281" i="14"/>
  <c r="NI281" i="14"/>
  <c r="NJ281" i="14"/>
  <c r="NK281" i="14"/>
  <c r="NL281" i="14"/>
  <c r="NM281" i="14"/>
  <c r="NN281" i="14"/>
  <c r="NO281" i="14"/>
  <c r="NP281" i="14"/>
  <c r="NQ281" i="14"/>
  <c r="NR281" i="14"/>
  <c r="NS281" i="14"/>
  <c r="NT281" i="14"/>
  <c r="NU281" i="14"/>
  <c r="NV281" i="14"/>
  <c r="NW281" i="14"/>
  <c r="NX281" i="14"/>
  <c r="NY281" i="14"/>
  <c r="NZ281" i="14"/>
  <c r="OA281" i="14"/>
  <c r="OB281" i="14"/>
  <c r="OC281" i="14"/>
  <c r="OD281" i="14"/>
  <c r="OE281" i="14"/>
  <c r="OF281" i="14"/>
  <c r="OG281" i="14"/>
  <c r="OH281" i="14"/>
  <c r="OI281" i="14"/>
  <c r="OJ281" i="14"/>
  <c r="OK281" i="14"/>
  <c r="OL281" i="14"/>
  <c r="OM281" i="14"/>
  <c r="ON281" i="14"/>
  <c r="OO281" i="14"/>
  <c r="OP281" i="14"/>
  <c r="OQ281" i="14"/>
  <c r="OR281" i="14"/>
  <c r="OS281" i="14"/>
  <c r="OT281" i="14"/>
  <c r="OU281" i="14"/>
  <c r="OV281" i="14"/>
  <c r="OW281" i="14"/>
  <c r="OX281" i="14"/>
  <c r="KT282" i="14"/>
  <c r="KV282" i="14"/>
  <c r="KW282" i="14"/>
  <c r="LG282" i="14"/>
  <c r="LH282" i="14"/>
  <c r="LI282" i="14"/>
  <c r="LJ282" i="14"/>
  <c r="LK282" i="14"/>
  <c r="LL282" i="14"/>
  <c r="LM282" i="14"/>
  <c r="LN282" i="14"/>
  <c r="LO282" i="14"/>
  <c r="LP282" i="14"/>
  <c r="LQ282" i="14"/>
  <c r="LR282" i="14"/>
  <c r="LS282" i="14"/>
  <c r="LT282" i="14"/>
  <c r="LU282" i="14"/>
  <c r="LV282" i="14"/>
  <c r="LW282" i="14"/>
  <c r="LX282" i="14"/>
  <c r="LY282" i="14"/>
  <c r="LZ282" i="14"/>
  <c r="MA282" i="14"/>
  <c r="MB282" i="14"/>
  <c r="MC282" i="14"/>
  <c r="MD282" i="14"/>
  <c r="ME282" i="14"/>
  <c r="MF282" i="14"/>
  <c r="MG282" i="14"/>
  <c r="MH282" i="14"/>
  <c r="MI282" i="14"/>
  <c r="MJ282" i="14"/>
  <c r="MK282" i="14"/>
  <c r="ML282" i="14"/>
  <c r="MM282" i="14"/>
  <c r="MN282" i="14"/>
  <c r="MO282" i="14"/>
  <c r="MP282" i="14"/>
  <c r="MQ282" i="14"/>
  <c r="MR282" i="14"/>
  <c r="MS282" i="14"/>
  <c r="MT282" i="14"/>
  <c r="MU282" i="14"/>
  <c r="MV282" i="14"/>
  <c r="MW282" i="14"/>
  <c r="MX282" i="14"/>
  <c r="MY282" i="14"/>
  <c r="MZ282" i="14"/>
  <c r="NA282" i="14"/>
  <c r="NB282" i="14"/>
  <c r="NC282" i="14"/>
  <c r="ND282" i="14"/>
  <c r="NE282" i="14"/>
  <c r="NF282" i="14"/>
  <c r="NG282" i="14"/>
  <c r="NH282" i="14"/>
  <c r="NI282" i="14"/>
  <c r="NJ282" i="14"/>
  <c r="NK282" i="14"/>
  <c r="NL282" i="14"/>
  <c r="NM282" i="14"/>
  <c r="NN282" i="14"/>
  <c r="NO282" i="14"/>
  <c r="NP282" i="14"/>
  <c r="NQ282" i="14"/>
  <c r="NR282" i="14"/>
  <c r="NS282" i="14"/>
  <c r="NT282" i="14"/>
  <c r="NU282" i="14"/>
  <c r="NV282" i="14"/>
  <c r="NW282" i="14"/>
  <c r="NX282" i="14"/>
  <c r="NY282" i="14"/>
  <c r="NZ282" i="14"/>
  <c r="OA282" i="14"/>
  <c r="OB282" i="14"/>
  <c r="OC282" i="14"/>
  <c r="OD282" i="14"/>
  <c r="OE282" i="14"/>
  <c r="OF282" i="14"/>
  <c r="OG282" i="14"/>
  <c r="OH282" i="14"/>
  <c r="OI282" i="14"/>
  <c r="OJ282" i="14"/>
  <c r="OK282" i="14"/>
  <c r="OL282" i="14"/>
  <c r="OM282" i="14"/>
  <c r="ON282" i="14"/>
  <c r="OO282" i="14"/>
  <c r="OP282" i="14"/>
  <c r="OQ282" i="14"/>
  <c r="OR282" i="14"/>
  <c r="OS282" i="14"/>
  <c r="OT282" i="14"/>
  <c r="OU282" i="14"/>
  <c r="OV282" i="14"/>
  <c r="OW282" i="14"/>
  <c r="OX282" i="14"/>
  <c r="KT283" i="14"/>
  <c r="KV283" i="14"/>
  <c r="KW283" i="14"/>
  <c r="LG283" i="14"/>
  <c r="LH283" i="14"/>
  <c r="LI283" i="14"/>
  <c r="LJ283" i="14"/>
  <c r="LK283" i="14"/>
  <c r="LL283" i="14"/>
  <c r="LM283" i="14"/>
  <c r="LN283" i="14"/>
  <c r="LO283" i="14"/>
  <c r="LP283" i="14"/>
  <c r="LQ283" i="14"/>
  <c r="LR283" i="14"/>
  <c r="LS283" i="14"/>
  <c r="LT283" i="14"/>
  <c r="LU283" i="14"/>
  <c r="LV283" i="14"/>
  <c r="LW283" i="14"/>
  <c r="LX283" i="14"/>
  <c r="LY283" i="14"/>
  <c r="LZ283" i="14"/>
  <c r="MA283" i="14"/>
  <c r="MB283" i="14"/>
  <c r="MC283" i="14"/>
  <c r="MD283" i="14"/>
  <c r="ME283" i="14"/>
  <c r="MF283" i="14"/>
  <c r="MG283" i="14"/>
  <c r="MH283" i="14"/>
  <c r="MI283" i="14"/>
  <c r="MJ283" i="14"/>
  <c r="MK283" i="14"/>
  <c r="ML283" i="14"/>
  <c r="MM283" i="14"/>
  <c r="MN283" i="14"/>
  <c r="MO283" i="14"/>
  <c r="MP283" i="14"/>
  <c r="MQ283" i="14"/>
  <c r="MR283" i="14"/>
  <c r="MS283" i="14"/>
  <c r="MT283" i="14"/>
  <c r="MU283" i="14"/>
  <c r="MV283" i="14"/>
  <c r="MW283" i="14"/>
  <c r="MX283" i="14"/>
  <c r="MY283" i="14"/>
  <c r="MZ283" i="14"/>
  <c r="NA283" i="14"/>
  <c r="NB283" i="14"/>
  <c r="NC283" i="14"/>
  <c r="ND283" i="14"/>
  <c r="NE283" i="14"/>
  <c r="NF283" i="14"/>
  <c r="NG283" i="14"/>
  <c r="NH283" i="14"/>
  <c r="NI283" i="14"/>
  <c r="NJ283" i="14"/>
  <c r="NK283" i="14"/>
  <c r="NL283" i="14"/>
  <c r="NM283" i="14"/>
  <c r="NN283" i="14"/>
  <c r="NO283" i="14"/>
  <c r="NP283" i="14"/>
  <c r="NQ283" i="14"/>
  <c r="NR283" i="14"/>
  <c r="NS283" i="14"/>
  <c r="NT283" i="14"/>
  <c r="NU283" i="14"/>
  <c r="NV283" i="14"/>
  <c r="NW283" i="14"/>
  <c r="NX283" i="14"/>
  <c r="NY283" i="14"/>
  <c r="NZ283" i="14"/>
  <c r="OA283" i="14"/>
  <c r="OB283" i="14"/>
  <c r="OC283" i="14"/>
  <c r="OD283" i="14"/>
  <c r="OE283" i="14"/>
  <c r="OF283" i="14"/>
  <c r="OG283" i="14"/>
  <c r="OH283" i="14"/>
  <c r="OI283" i="14"/>
  <c r="OJ283" i="14"/>
  <c r="OK283" i="14"/>
  <c r="OL283" i="14"/>
  <c r="OM283" i="14"/>
  <c r="ON283" i="14"/>
  <c r="OO283" i="14"/>
  <c r="OP283" i="14"/>
  <c r="OQ283" i="14"/>
  <c r="OR283" i="14"/>
  <c r="OS283" i="14"/>
  <c r="OT283" i="14"/>
  <c r="OU283" i="14"/>
  <c r="OV283" i="14"/>
  <c r="OW283" i="14"/>
  <c r="OX283" i="14"/>
  <c r="KT284" i="14"/>
  <c r="KV284" i="14"/>
  <c r="KW284" i="14"/>
  <c r="LG284" i="14"/>
  <c r="LH284" i="14"/>
  <c r="LI284" i="14"/>
  <c r="LJ284" i="14"/>
  <c r="LK284" i="14"/>
  <c r="LL284" i="14"/>
  <c r="LM284" i="14"/>
  <c r="LN284" i="14"/>
  <c r="LO284" i="14"/>
  <c r="LP284" i="14"/>
  <c r="LQ284" i="14"/>
  <c r="LR284" i="14"/>
  <c r="LS284" i="14"/>
  <c r="LT284" i="14"/>
  <c r="LU284" i="14"/>
  <c r="LV284" i="14"/>
  <c r="LW284" i="14"/>
  <c r="LX284" i="14"/>
  <c r="LY284" i="14"/>
  <c r="LZ284" i="14"/>
  <c r="MA284" i="14"/>
  <c r="MB284" i="14"/>
  <c r="MC284" i="14"/>
  <c r="MD284" i="14"/>
  <c r="ME284" i="14"/>
  <c r="MF284" i="14"/>
  <c r="MG284" i="14"/>
  <c r="MH284" i="14"/>
  <c r="MI284" i="14"/>
  <c r="MJ284" i="14"/>
  <c r="MK284" i="14"/>
  <c r="ML284" i="14"/>
  <c r="MM284" i="14"/>
  <c r="MN284" i="14"/>
  <c r="MO284" i="14"/>
  <c r="MP284" i="14"/>
  <c r="MQ284" i="14"/>
  <c r="MR284" i="14"/>
  <c r="MS284" i="14"/>
  <c r="MT284" i="14"/>
  <c r="MU284" i="14"/>
  <c r="MV284" i="14"/>
  <c r="MW284" i="14"/>
  <c r="MX284" i="14"/>
  <c r="MY284" i="14"/>
  <c r="MZ284" i="14"/>
  <c r="NA284" i="14"/>
  <c r="NB284" i="14"/>
  <c r="NC284" i="14"/>
  <c r="ND284" i="14"/>
  <c r="NE284" i="14"/>
  <c r="NF284" i="14"/>
  <c r="NG284" i="14"/>
  <c r="NH284" i="14"/>
  <c r="NI284" i="14"/>
  <c r="NJ284" i="14"/>
  <c r="NK284" i="14"/>
  <c r="NL284" i="14"/>
  <c r="NM284" i="14"/>
  <c r="NN284" i="14"/>
  <c r="NO284" i="14"/>
  <c r="NP284" i="14"/>
  <c r="NQ284" i="14"/>
  <c r="NR284" i="14"/>
  <c r="NS284" i="14"/>
  <c r="NT284" i="14"/>
  <c r="NU284" i="14"/>
  <c r="NV284" i="14"/>
  <c r="NW284" i="14"/>
  <c r="NX284" i="14"/>
  <c r="NY284" i="14"/>
  <c r="NZ284" i="14"/>
  <c r="OA284" i="14"/>
  <c r="OB284" i="14"/>
  <c r="OC284" i="14"/>
  <c r="OD284" i="14"/>
  <c r="OE284" i="14"/>
  <c r="OF284" i="14"/>
  <c r="OG284" i="14"/>
  <c r="OH284" i="14"/>
  <c r="OI284" i="14"/>
  <c r="OJ284" i="14"/>
  <c r="OK284" i="14"/>
  <c r="OL284" i="14"/>
  <c r="OM284" i="14"/>
  <c r="ON284" i="14"/>
  <c r="OO284" i="14"/>
  <c r="OP284" i="14"/>
  <c r="OQ284" i="14"/>
  <c r="OR284" i="14"/>
  <c r="OS284" i="14"/>
  <c r="OT284" i="14"/>
  <c r="OU284" i="14"/>
  <c r="OV284" i="14"/>
  <c r="OW284" i="14"/>
  <c r="OX284" i="14"/>
  <c r="KT285" i="14"/>
  <c r="KV285" i="14"/>
  <c r="KW285" i="14"/>
  <c r="LG285" i="14"/>
  <c r="LH285" i="14"/>
  <c r="LI285" i="14"/>
  <c r="LJ285" i="14"/>
  <c r="LK285" i="14"/>
  <c r="LL285" i="14"/>
  <c r="LM285" i="14"/>
  <c r="LN285" i="14"/>
  <c r="LO285" i="14"/>
  <c r="LP285" i="14"/>
  <c r="LQ285" i="14"/>
  <c r="LR285" i="14"/>
  <c r="LS285" i="14"/>
  <c r="LT285" i="14"/>
  <c r="LU285" i="14"/>
  <c r="LV285" i="14"/>
  <c r="LW285" i="14"/>
  <c r="LX285" i="14"/>
  <c r="LY285" i="14"/>
  <c r="LZ285" i="14"/>
  <c r="MA285" i="14"/>
  <c r="MB285" i="14"/>
  <c r="MC285" i="14"/>
  <c r="MD285" i="14"/>
  <c r="ME285" i="14"/>
  <c r="MF285" i="14"/>
  <c r="MG285" i="14"/>
  <c r="MH285" i="14"/>
  <c r="MI285" i="14"/>
  <c r="MJ285" i="14"/>
  <c r="MK285" i="14"/>
  <c r="ML285" i="14"/>
  <c r="MM285" i="14"/>
  <c r="MN285" i="14"/>
  <c r="MO285" i="14"/>
  <c r="MP285" i="14"/>
  <c r="MQ285" i="14"/>
  <c r="MR285" i="14"/>
  <c r="MS285" i="14"/>
  <c r="MT285" i="14"/>
  <c r="MU285" i="14"/>
  <c r="MV285" i="14"/>
  <c r="MW285" i="14"/>
  <c r="MX285" i="14"/>
  <c r="MY285" i="14"/>
  <c r="MZ285" i="14"/>
  <c r="NA285" i="14"/>
  <c r="NB285" i="14"/>
  <c r="NC285" i="14"/>
  <c r="ND285" i="14"/>
  <c r="NE285" i="14"/>
  <c r="NF285" i="14"/>
  <c r="NG285" i="14"/>
  <c r="NH285" i="14"/>
  <c r="NI285" i="14"/>
  <c r="NJ285" i="14"/>
  <c r="NK285" i="14"/>
  <c r="NL285" i="14"/>
  <c r="NM285" i="14"/>
  <c r="NN285" i="14"/>
  <c r="NO285" i="14"/>
  <c r="NP285" i="14"/>
  <c r="NQ285" i="14"/>
  <c r="NR285" i="14"/>
  <c r="NS285" i="14"/>
  <c r="NT285" i="14"/>
  <c r="NU285" i="14"/>
  <c r="NV285" i="14"/>
  <c r="NW285" i="14"/>
  <c r="NX285" i="14"/>
  <c r="NY285" i="14"/>
  <c r="NZ285" i="14"/>
  <c r="OA285" i="14"/>
  <c r="OB285" i="14"/>
  <c r="OC285" i="14"/>
  <c r="OD285" i="14"/>
  <c r="OE285" i="14"/>
  <c r="OF285" i="14"/>
  <c r="OG285" i="14"/>
  <c r="OH285" i="14"/>
  <c r="OI285" i="14"/>
  <c r="OJ285" i="14"/>
  <c r="OK285" i="14"/>
  <c r="OL285" i="14"/>
  <c r="OM285" i="14"/>
  <c r="ON285" i="14"/>
  <c r="OO285" i="14"/>
  <c r="OP285" i="14"/>
  <c r="OQ285" i="14"/>
  <c r="OR285" i="14"/>
  <c r="OS285" i="14"/>
  <c r="OT285" i="14"/>
  <c r="OU285" i="14"/>
  <c r="OV285" i="14"/>
  <c r="OW285" i="14"/>
  <c r="OX285" i="14"/>
  <c r="KT286" i="14"/>
  <c r="KV286" i="14"/>
  <c r="KW286" i="14"/>
  <c r="LG286" i="14"/>
  <c r="LH286" i="14"/>
  <c r="LI286" i="14"/>
  <c r="LJ286" i="14"/>
  <c r="LK286" i="14"/>
  <c r="LL286" i="14"/>
  <c r="LM286" i="14"/>
  <c r="LN286" i="14"/>
  <c r="LO286" i="14"/>
  <c r="LP286" i="14"/>
  <c r="LQ286" i="14"/>
  <c r="LR286" i="14"/>
  <c r="LS286" i="14"/>
  <c r="LT286" i="14"/>
  <c r="LU286" i="14"/>
  <c r="LV286" i="14"/>
  <c r="LW286" i="14"/>
  <c r="LX286" i="14"/>
  <c r="LY286" i="14"/>
  <c r="LZ286" i="14"/>
  <c r="MA286" i="14"/>
  <c r="MB286" i="14"/>
  <c r="MC286" i="14"/>
  <c r="MD286" i="14"/>
  <c r="ME286" i="14"/>
  <c r="MF286" i="14"/>
  <c r="MG286" i="14"/>
  <c r="MH286" i="14"/>
  <c r="MI286" i="14"/>
  <c r="MJ286" i="14"/>
  <c r="MK286" i="14"/>
  <c r="ML286" i="14"/>
  <c r="MM286" i="14"/>
  <c r="MN286" i="14"/>
  <c r="MO286" i="14"/>
  <c r="MP286" i="14"/>
  <c r="MQ286" i="14"/>
  <c r="MR286" i="14"/>
  <c r="MS286" i="14"/>
  <c r="MT286" i="14"/>
  <c r="MU286" i="14"/>
  <c r="MV286" i="14"/>
  <c r="MW286" i="14"/>
  <c r="MX286" i="14"/>
  <c r="MY286" i="14"/>
  <c r="MZ286" i="14"/>
  <c r="NA286" i="14"/>
  <c r="NB286" i="14"/>
  <c r="NC286" i="14"/>
  <c r="ND286" i="14"/>
  <c r="NE286" i="14"/>
  <c r="NF286" i="14"/>
  <c r="NG286" i="14"/>
  <c r="NH286" i="14"/>
  <c r="NI286" i="14"/>
  <c r="NJ286" i="14"/>
  <c r="NK286" i="14"/>
  <c r="NL286" i="14"/>
  <c r="NM286" i="14"/>
  <c r="NN286" i="14"/>
  <c r="NO286" i="14"/>
  <c r="NP286" i="14"/>
  <c r="NQ286" i="14"/>
  <c r="NR286" i="14"/>
  <c r="NS286" i="14"/>
  <c r="NT286" i="14"/>
  <c r="NU286" i="14"/>
  <c r="NV286" i="14"/>
  <c r="NW286" i="14"/>
  <c r="NX286" i="14"/>
  <c r="NY286" i="14"/>
  <c r="NZ286" i="14"/>
  <c r="OA286" i="14"/>
  <c r="OB286" i="14"/>
  <c r="OC286" i="14"/>
  <c r="OD286" i="14"/>
  <c r="OE286" i="14"/>
  <c r="OF286" i="14"/>
  <c r="OG286" i="14"/>
  <c r="OH286" i="14"/>
  <c r="OI286" i="14"/>
  <c r="OJ286" i="14"/>
  <c r="OK286" i="14"/>
  <c r="OL286" i="14"/>
  <c r="OM286" i="14"/>
  <c r="ON286" i="14"/>
  <c r="OO286" i="14"/>
  <c r="OP286" i="14"/>
  <c r="OQ286" i="14"/>
  <c r="OR286" i="14"/>
  <c r="OS286" i="14"/>
  <c r="OT286" i="14"/>
  <c r="OU286" i="14"/>
  <c r="OV286" i="14"/>
  <c r="OW286" i="14"/>
  <c r="OX286" i="14"/>
  <c r="KT287" i="14"/>
  <c r="KV287" i="14"/>
  <c r="KW287" i="14"/>
  <c r="LG287" i="14"/>
  <c r="LH287" i="14"/>
  <c r="LI287" i="14"/>
  <c r="LJ287" i="14"/>
  <c r="LK287" i="14"/>
  <c r="LL287" i="14"/>
  <c r="LM287" i="14"/>
  <c r="LN287" i="14"/>
  <c r="LO287" i="14"/>
  <c r="LP287" i="14"/>
  <c r="LQ287" i="14"/>
  <c r="LR287" i="14"/>
  <c r="LS287" i="14"/>
  <c r="LT287" i="14"/>
  <c r="LU287" i="14"/>
  <c r="LV287" i="14"/>
  <c r="LW287" i="14"/>
  <c r="LX287" i="14"/>
  <c r="LY287" i="14"/>
  <c r="LZ287" i="14"/>
  <c r="MA287" i="14"/>
  <c r="MB287" i="14"/>
  <c r="MC287" i="14"/>
  <c r="MD287" i="14"/>
  <c r="ME287" i="14"/>
  <c r="MF287" i="14"/>
  <c r="MG287" i="14"/>
  <c r="MH287" i="14"/>
  <c r="MI287" i="14"/>
  <c r="MJ287" i="14"/>
  <c r="MK287" i="14"/>
  <c r="ML287" i="14"/>
  <c r="MM287" i="14"/>
  <c r="MN287" i="14"/>
  <c r="MO287" i="14"/>
  <c r="MP287" i="14"/>
  <c r="MQ287" i="14"/>
  <c r="MR287" i="14"/>
  <c r="MS287" i="14"/>
  <c r="MT287" i="14"/>
  <c r="MU287" i="14"/>
  <c r="MV287" i="14"/>
  <c r="MW287" i="14"/>
  <c r="MX287" i="14"/>
  <c r="MY287" i="14"/>
  <c r="MZ287" i="14"/>
  <c r="NA287" i="14"/>
  <c r="NB287" i="14"/>
  <c r="NC287" i="14"/>
  <c r="ND287" i="14"/>
  <c r="NE287" i="14"/>
  <c r="NF287" i="14"/>
  <c r="NG287" i="14"/>
  <c r="NH287" i="14"/>
  <c r="NI287" i="14"/>
  <c r="NJ287" i="14"/>
  <c r="NK287" i="14"/>
  <c r="NL287" i="14"/>
  <c r="NM287" i="14"/>
  <c r="NN287" i="14"/>
  <c r="NO287" i="14"/>
  <c r="NP287" i="14"/>
  <c r="NQ287" i="14"/>
  <c r="NR287" i="14"/>
  <c r="NS287" i="14"/>
  <c r="NT287" i="14"/>
  <c r="NU287" i="14"/>
  <c r="NV287" i="14"/>
  <c r="NW287" i="14"/>
  <c r="NX287" i="14"/>
  <c r="NY287" i="14"/>
  <c r="NZ287" i="14"/>
  <c r="OA287" i="14"/>
  <c r="OB287" i="14"/>
  <c r="OC287" i="14"/>
  <c r="OD287" i="14"/>
  <c r="OE287" i="14"/>
  <c r="OF287" i="14"/>
  <c r="OG287" i="14"/>
  <c r="OH287" i="14"/>
  <c r="OI287" i="14"/>
  <c r="OJ287" i="14"/>
  <c r="OK287" i="14"/>
  <c r="OL287" i="14"/>
  <c r="OM287" i="14"/>
  <c r="ON287" i="14"/>
  <c r="OO287" i="14"/>
  <c r="OP287" i="14"/>
  <c r="OQ287" i="14"/>
  <c r="OR287" i="14"/>
  <c r="OS287" i="14"/>
  <c r="OT287" i="14"/>
  <c r="OU287" i="14"/>
  <c r="OV287" i="14"/>
  <c r="OW287" i="14"/>
  <c r="OX287" i="14"/>
  <c r="KT288" i="14"/>
  <c r="KV288" i="14"/>
  <c r="KW288" i="14"/>
  <c r="LG288" i="14"/>
  <c r="LH288" i="14"/>
  <c r="LI288" i="14"/>
  <c r="LJ288" i="14"/>
  <c r="LK288" i="14"/>
  <c r="LL288" i="14"/>
  <c r="LM288" i="14"/>
  <c r="LN288" i="14"/>
  <c r="LO288" i="14"/>
  <c r="LP288" i="14"/>
  <c r="LQ288" i="14"/>
  <c r="LR288" i="14"/>
  <c r="LS288" i="14"/>
  <c r="LT288" i="14"/>
  <c r="LU288" i="14"/>
  <c r="LV288" i="14"/>
  <c r="LW288" i="14"/>
  <c r="LX288" i="14"/>
  <c r="LY288" i="14"/>
  <c r="LZ288" i="14"/>
  <c r="MA288" i="14"/>
  <c r="MB288" i="14"/>
  <c r="MC288" i="14"/>
  <c r="MD288" i="14"/>
  <c r="ME288" i="14"/>
  <c r="MF288" i="14"/>
  <c r="MG288" i="14"/>
  <c r="MH288" i="14"/>
  <c r="MI288" i="14"/>
  <c r="MJ288" i="14"/>
  <c r="MK288" i="14"/>
  <c r="ML288" i="14"/>
  <c r="MM288" i="14"/>
  <c r="MN288" i="14"/>
  <c r="MO288" i="14"/>
  <c r="MP288" i="14"/>
  <c r="MQ288" i="14"/>
  <c r="MR288" i="14"/>
  <c r="MS288" i="14"/>
  <c r="MT288" i="14"/>
  <c r="MU288" i="14"/>
  <c r="MV288" i="14"/>
  <c r="MW288" i="14"/>
  <c r="MX288" i="14"/>
  <c r="MY288" i="14"/>
  <c r="MZ288" i="14"/>
  <c r="NA288" i="14"/>
  <c r="NB288" i="14"/>
  <c r="NC288" i="14"/>
  <c r="ND288" i="14"/>
  <c r="NE288" i="14"/>
  <c r="NF288" i="14"/>
  <c r="NG288" i="14"/>
  <c r="NH288" i="14"/>
  <c r="NI288" i="14"/>
  <c r="NJ288" i="14"/>
  <c r="NK288" i="14"/>
  <c r="NL288" i="14"/>
  <c r="NM288" i="14"/>
  <c r="NN288" i="14"/>
  <c r="NO288" i="14"/>
  <c r="NP288" i="14"/>
  <c r="NQ288" i="14"/>
  <c r="NR288" i="14"/>
  <c r="NS288" i="14"/>
  <c r="NT288" i="14"/>
  <c r="NU288" i="14"/>
  <c r="NV288" i="14"/>
  <c r="NW288" i="14"/>
  <c r="NX288" i="14"/>
  <c r="NY288" i="14"/>
  <c r="NZ288" i="14"/>
  <c r="OA288" i="14"/>
  <c r="OB288" i="14"/>
  <c r="OC288" i="14"/>
  <c r="OD288" i="14"/>
  <c r="OE288" i="14"/>
  <c r="OF288" i="14"/>
  <c r="OG288" i="14"/>
  <c r="OH288" i="14"/>
  <c r="OI288" i="14"/>
  <c r="OJ288" i="14"/>
  <c r="OK288" i="14"/>
  <c r="OL288" i="14"/>
  <c r="OM288" i="14"/>
  <c r="ON288" i="14"/>
  <c r="OO288" i="14"/>
  <c r="OP288" i="14"/>
  <c r="OQ288" i="14"/>
  <c r="OR288" i="14"/>
  <c r="OS288" i="14"/>
  <c r="OT288" i="14"/>
  <c r="OU288" i="14"/>
  <c r="OV288" i="14"/>
  <c r="OW288" i="14"/>
  <c r="OX288" i="14"/>
  <c r="KT289" i="14"/>
  <c r="KV289" i="14"/>
  <c r="KW289" i="14"/>
  <c r="LG289" i="14"/>
  <c r="LH289" i="14"/>
  <c r="LI289" i="14"/>
  <c r="LJ289" i="14"/>
  <c r="LK289" i="14"/>
  <c r="LL289" i="14"/>
  <c r="LM289" i="14"/>
  <c r="LN289" i="14"/>
  <c r="LO289" i="14"/>
  <c r="LP289" i="14"/>
  <c r="LQ289" i="14"/>
  <c r="LR289" i="14"/>
  <c r="LS289" i="14"/>
  <c r="LT289" i="14"/>
  <c r="LU289" i="14"/>
  <c r="LV289" i="14"/>
  <c r="LW289" i="14"/>
  <c r="LX289" i="14"/>
  <c r="LY289" i="14"/>
  <c r="LZ289" i="14"/>
  <c r="MA289" i="14"/>
  <c r="MB289" i="14"/>
  <c r="MC289" i="14"/>
  <c r="MD289" i="14"/>
  <c r="ME289" i="14"/>
  <c r="MF289" i="14"/>
  <c r="MG289" i="14"/>
  <c r="MH289" i="14"/>
  <c r="MI289" i="14"/>
  <c r="MJ289" i="14"/>
  <c r="MK289" i="14"/>
  <c r="ML289" i="14"/>
  <c r="MM289" i="14"/>
  <c r="MN289" i="14"/>
  <c r="MO289" i="14"/>
  <c r="MP289" i="14"/>
  <c r="MQ289" i="14"/>
  <c r="MR289" i="14"/>
  <c r="MS289" i="14"/>
  <c r="MT289" i="14"/>
  <c r="MU289" i="14"/>
  <c r="MV289" i="14"/>
  <c r="MW289" i="14"/>
  <c r="MX289" i="14"/>
  <c r="MY289" i="14"/>
  <c r="MZ289" i="14"/>
  <c r="NA289" i="14"/>
  <c r="NB289" i="14"/>
  <c r="NC289" i="14"/>
  <c r="ND289" i="14"/>
  <c r="NE289" i="14"/>
  <c r="NF289" i="14"/>
  <c r="NG289" i="14"/>
  <c r="NH289" i="14"/>
  <c r="NI289" i="14"/>
  <c r="NJ289" i="14"/>
  <c r="NK289" i="14"/>
  <c r="NL289" i="14"/>
  <c r="NM289" i="14"/>
  <c r="NN289" i="14"/>
  <c r="NO289" i="14"/>
  <c r="NP289" i="14"/>
  <c r="NQ289" i="14"/>
  <c r="NR289" i="14"/>
  <c r="NS289" i="14"/>
  <c r="NT289" i="14"/>
  <c r="NU289" i="14"/>
  <c r="NV289" i="14"/>
  <c r="NW289" i="14"/>
  <c r="NX289" i="14"/>
  <c r="NY289" i="14"/>
  <c r="NZ289" i="14"/>
  <c r="OA289" i="14"/>
  <c r="OB289" i="14"/>
  <c r="OC289" i="14"/>
  <c r="OD289" i="14"/>
  <c r="OE289" i="14"/>
  <c r="OF289" i="14"/>
  <c r="OG289" i="14"/>
  <c r="OH289" i="14"/>
  <c r="OI289" i="14"/>
  <c r="OJ289" i="14"/>
  <c r="OK289" i="14"/>
  <c r="OL289" i="14"/>
  <c r="OM289" i="14"/>
  <c r="ON289" i="14"/>
  <c r="OO289" i="14"/>
  <c r="OP289" i="14"/>
  <c r="OQ289" i="14"/>
  <c r="OR289" i="14"/>
  <c r="OS289" i="14"/>
  <c r="OT289" i="14"/>
  <c r="OU289" i="14"/>
  <c r="OV289" i="14"/>
  <c r="OW289" i="14"/>
  <c r="OX289" i="14"/>
  <c r="KT290" i="14"/>
  <c r="KV290" i="14"/>
  <c r="KW290" i="14"/>
  <c r="LG290" i="14"/>
  <c r="LH290" i="14"/>
  <c r="LI290" i="14"/>
  <c r="LJ290" i="14"/>
  <c r="LK290" i="14"/>
  <c r="LL290" i="14"/>
  <c r="LM290" i="14"/>
  <c r="LN290" i="14"/>
  <c r="LO290" i="14"/>
  <c r="LP290" i="14"/>
  <c r="LQ290" i="14"/>
  <c r="LR290" i="14"/>
  <c r="LS290" i="14"/>
  <c r="LT290" i="14"/>
  <c r="LU290" i="14"/>
  <c r="LV290" i="14"/>
  <c r="LW290" i="14"/>
  <c r="LX290" i="14"/>
  <c r="LY290" i="14"/>
  <c r="LZ290" i="14"/>
  <c r="MA290" i="14"/>
  <c r="MB290" i="14"/>
  <c r="MC290" i="14"/>
  <c r="MD290" i="14"/>
  <c r="ME290" i="14"/>
  <c r="MF290" i="14"/>
  <c r="MG290" i="14"/>
  <c r="MH290" i="14"/>
  <c r="MI290" i="14"/>
  <c r="MJ290" i="14"/>
  <c r="MK290" i="14"/>
  <c r="ML290" i="14"/>
  <c r="MM290" i="14"/>
  <c r="MN290" i="14"/>
  <c r="MO290" i="14"/>
  <c r="MP290" i="14"/>
  <c r="MQ290" i="14"/>
  <c r="MR290" i="14"/>
  <c r="MS290" i="14"/>
  <c r="MT290" i="14"/>
  <c r="MU290" i="14"/>
  <c r="MV290" i="14"/>
  <c r="MW290" i="14"/>
  <c r="MX290" i="14"/>
  <c r="MY290" i="14"/>
  <c r="MZ290" i="14"/>
  <c r="NA290" i="14"/>
  <c r="NB290" i="14"/>
  <c r="NC290" i="14"/>
  <c r="ND290" i="14"/>
  <c r="NE290" i="14"/>
  <c r="NF290" i="14"/>
  <c r="NG290" i="14"/>
  <c r="NH290" i="14"/>
  <c r="NI290" i="14"/>
  <c r="NJ290" i="14"/>
  <c r="NK290" i="14"/>
  <c r="NL290" i="14"/>
  <c r="NM290" i="14"/>
  <c r="NN290" i="14"/>
  <c r="NO290" i="14"/>
  <c r="NP290" i="14"/>
  <c r="NQ290" i="14"/>
  <c r="NR290" i="14"/>
  <c r="NS290" i="14"/>
  <c r="NT290" i="14"/>
  <c r="NU290" i="14"/>
  <c r="NV290" i="14"/>
  <c r="NW290" i="14"/>
  <c r="NX290" i="14"/>
  <c r="NY290" i="14"/>
  <c r="NZ290" i="14"/>
  <c r="OA290" i="14"/>
  <c r="OB290" i="14"/>
  <c r="OC290" i="14"/>
  <c r="OD290" i="14"/>
  <c r="OE290" i="14"/>
  <c r="OF290" i="14"/>
  <c r="OG290" i="14"/>
  <c r="OH290" i="14"/>
  <c r="OI290" i="14"/>
  <c r="OJ290" i="14"/>
  <c r="OK290" i="14"/>
  <c r="OL290" i="14"/>
  <c r="OM290" i="14"/>
  <c r="ON290" i="14"/>
  <c r="OO290" i="14"/>
  <c r="OP290" i="14"/>
  <c r="OQ290" i="14"/>
  <c r="OR290" i="14"/>
  <c r="OS290" i="14"/>
  <c r="OT290" i="14"/>
  <c r="OU290" i="14"/>
  <c r="OV290" i="14"/>
  <c r="OW290" i="14"/>
  <c r="OX290" i="14"/>
  <c r="KT291" i="14"/>
  <c r="KV291" i="14"/>
  <c r="KW291" i="14"/>
  <c r="LG291" i="14"/>
  <c r="LH291" i="14"/>
  <c r="LI291" i="14"/>
  <c r="LJ291" i="14"/>
  <c r="LK291" i="14"/>
  <c r="LL291" i="14"/>
  <c r="LM291" i="14"/>
  <c r="LN291" i="14"/>
  <c r="LO291" i="14"/>
  <c r="LP291" i="14"/>
  <c r="LQ291" i="14"/>
  <c r="LR291" i="14"/>
  <c r="LS291" i="14"/>
  <c r="LT291" i="14"/>
  <c r="LU291" i="14"/>
  <c r="LV291" i="14"/>
  <c r="LW291" i="14"/>
  <c r="LX291" i="14"/>
  <c r="LY291" i="14"/>
  <c r="LZ291" i="14"/>
  <c r="MA291" i="14"/>
  <c r="MB291" i="14"/>
  <c r="MC291" i="14"/>
  <c r="MD291" i="14"/>
  <c r="ME291" i="14"/>
  <c r="MF291" i="14"/>
  <c r="MG291" i="14"/>
  <c r="MH291" i="14"/>
  <c r="MI291" i="14"/>
  <c r="MJ291" i="14"/>
  <c r="MK291" i="14"/>
  <c r="ML291" i="14"/>
  <c r="MM291" i="14"/>
  <c r="MN291" i="14"/>
  <c r="MO291" i="14"/>
  <c r="MP291" i="14"/>
  <c r="MQ291" i="14"/>
  <c r="MR291" i="14"/>
  <c r="MS291" i="14"/>
  <c r="MT291" i="14"/>
  <c r="MU291" i="14"/>
  <c r="MV291" i="14"/>
  <c r="MW291" i="14"/>
  <c r="MX291" i="14"/>
  <c r="MY291" i="14"/>
  <c r="MZ291" i="14"/>
  <c r="NA291" i="14"/>
  <c r="NB291" i="14"/>
  <c r="NC291" i="14"/>
  <c r="ND291" i="14"/>
  <c r="NE291" i="14"/>
  <c r="NF291" i="14"/>
  <c r="NG291" i="14"/>
  <c r="NH291" i="14"/>
  <c r="NI291" i="14"/>
  <c r="NJ291" i="14"/>
  <c r="NK291" i="14"/>
  <c r="NL291" i="14"/>
  <c r="NM291" i="14"/>
  <c r="NN291" i="14"/>
  <c r="NO291" i="14"/>
  <c r="NP291" i="14"/>
  <c r="NQ291" i="14"/>
  <c r="NR291" i="14"/>
  <c r="NS291" i="14"/>
  <c r="NT291" i="14"/>
  <c r="NU291" i="14"/>
  <c r="NV291" i="14"/>
  <c r="NW291" i="14"/>
  <c r="NX291" i="14"/>
  <c r="NY291" i="14"/>
  <c r="NZ291" i="14"/>
  <c r="OA291" i="14"/>
  <c r="OB291" i="14"/>
  <c r="OC291" i="14"/>
  <c r="OD291" i="14"/>
  <c r="OE291" i="14"/>
  <c r="OF291" i="14"/>
  <c r="OG291" i="14"/>
  <c r="OH291" i="14"/>
  <c r="OI291" i="14"/>
  <c r="OJ291" i="14"/>
  <c r="OK291" i="14"/>
  <c r="OL291" i="14"/>
  <c r="OM291" i="14"/>
  <c r="ON291" i="14"/>
  <c r="OO291" i="14"/>
  <c r="OP291" i="14"/>
  <c r="OQ291" i="14"/>
  <c r="OR291" i="14"/>
  <c r="OS291" i="14"/>
  <c r="OT291" i="14"/>
  <c r="OU291" i="14"/>
  <c r="OV291" i="14"/>
  <c r="OW291" i="14"/>
  <c r="OX291" i="14"/>
  <c r="KT292" i="14"/>
  <c r="KV292" i="14"/>
  <c r="KW292" i="14"/>
  <c r="LG292" i="14"/>
  <c r="LH292" i="14"/>
  <c r="LI292" i="14"/>
  <c r="LJ292" i="14"/>
  <c r="LK292" i="14"/>
  <c r="LL292" i="14"/>
  <c r="LM292" i="14"/>
  <c r="LN292" i="14"/>
  <c r="LO292" i="14"/>
  <c r="LP292" i="14"/>
  <c r="LQ292" i="14"/>
  <c r="LR292" i="14"/>
  <c r="LS292" i="14"/>
  <c r="LT292" i="14"/>
  <c r="LU292" i="14"/>
  <c r="LV292" i="14"/>
  <c r="LW292" i="14"/>
  <c r="LX292" i="14"/>
  <c r="LY292" i="14"/>
  <c r="LZ292" i="14"/>
  <c r="MA292" i="14"/>
  <c r="MB292" i="14"/>
  <c r="MC292" i="14"/>
  <c r="MD292" i="14"/>
  <c r="ME292" i="14"/>
  <c r="MF292" i="14"/>
  <c r="MG292" i="14"/>
  <c r="MH292" i="14"/>
  <c r="MI292" i="14"/>
  <c r="MJ292" i="14"/>
  <c r="MK292" i="14"/>
  <c r="ML292" i="14"/>
  <c r="MM292" i="14"/>
  <c r="MN292" i="14"/>
  <c r="MO292" i="14"/>
  <c r="MP292" i="14"/>
  <c r="MQ292" i="14"/>
  <c r="MR292" i="14"/>
  <c r="MS292" i="14"/>
  <c r="MT292" i="14"/>
  <c r="MU292" i="14"/>
  <c r="MV292" i="14"/>
  <c r="MW292" i="14"/>
  <c r="MX292" i="14"/>
  <c r="MY292" i="14"/>
  <c r="MZ292" i="14"/>
  <c r="NA292" i="14"/>
  <c r="NB292" i="14"/>
  <c r="NC292" i="14"/>
  <c r="ND292" i="14"/>
  <c r="NE292" i="14"/>
  <c r="NF292" i="14"/>
  <c r="NG292" i="14"/>
  <c r="NH292" i="14"/>
  <c r="NI292" i="14"/>
  <c r="NJ292" i="14"/>
  <c r="NK292" i="14"/>
  <c r="NL292" i="14"/>
  <c r="NM292" i="14"/>
  <c r="NN292" i="14"/>
  <c r="NO292" i="14"/>
  <c r="NP292" i="14"/>
  <c r="NQ292" i="14"/>
  <c r="NR292" i="14"/>
  <c r="NS292" i="14"/>
  <c r="NT292" i="14"/>
  <c r="NU292" i="14"/>
  <c r="NV292" i="14"/>
  <c r="NW292" i="14"/>
  <c r="NX292" i="14"/>
  <c r="NY292" i="14"/>
  <c r="NZ292" i="14"/>
  <c r="OA292" i="14"/>
  <c r="OB292" i="14"/>
  <c r="OC292" i="14"/>
  <c r="OD292" i="14"/>
  <c r="OE292" i="14"/>
  <c r="OF292" i="14"/>
  <c r="OG292" i="14"/>
  <c r="OH292" i="14"/>
  <c r="OI292" i="14"/>
  <c r="OJ292" i="14"/>
  <c r="OK292" i="14"/>
  <c r="OL292" i="14"/>
  <c r="OM292" i="14"/>
  <c r="ON292" i="14"/>
  <c r="OO292" i="14"/>
  <c r="OP292" i="14"/>
  <c r="OQ292" i="14"/>
  <c r="OR292" i="14"/>
  <c r="OS292" i="14"/>
  <c r="OT292" i="14"/>
  <c r="OU292" i="14"/>
  <c r="OV292" i="14"/>
  <c r="OW292" i="14"/>
  <c r="OX292" i="14"/>
  <c r="KT293" i="14"/>
  <c r="KV293" i="14"/>
  <c r="KW293" i="14"/>
  <c r="LG293" i="14"/>
  <c r="LH293" i="14"/>
  <c r="LI293" i="14"/>
  <c r="LJ293" i="14"/>
  <c r="LK293" i="14"/>
  <c r="LL293" i="14"/>
  <c r="LM293" i="14"/>
  <c r="LN293" i="14"/>
  <c r="LO293" i="14"/>
  <c r="LP293" i="14"/>
  <c r="LQ293" i="14"/>
  <c r="LR293" i="14"/>
  <c r="LS293" i="14"/>
  <c r="LT293" i="14"/>
  <c r="LU293" i="14"/>
  <c r="LV293" i="14"/>
  <c r="LW293" i="14"/>
  <c r="LX293" i="14"/>
  <c r="LY293" i="14"/>
  <c r="LZ293" i="14"/>
  <c r="MA293" i="14"/>
  <c r="MB293" i="14"/>
  <c r="MC293" i="14"/>
  <c r="MD293" i="14"/>
  <c r="ME293" i="14"/>
  <c r="MF293" i="14"/>
  <c r="MG293" i="14"/>
  <c r="MH293" i="14"/>
  <c r="MI293" i="14"/>
  <c r="MJ293" i="14"/>
  <c r="MK293" i="14"/>
  <c r="ML293" i="14"/>
  <c r="MM293" i="14"/>
  <c r="MN293" i="14"/>
  <c r="MO293" i="14"/>
  <c r="MP293" i="14"/>
  <c r="MQ293" i="14"/>
  <c r="MR293" i="14"/>
  <c r="MS293" i="14"/>
  <c r="MT293" i="14"/>
  <c r="MU293" i="14"/>
  <c r="MV293" i="14"/>
  <c r="MW293" i="14"/>
  <c r="MX293" i="14"/>
  <c r="MY293" i="14"/>
  <c r="MZ293" i="14"/>
  <c r="NA293" i="14"/>
  <c r="NB293" i="14"/>
  <c r="NC293" i="14"/>
  <c r="ND293" i="14"/>
  <c r="NE293" i="14"/>
  <c r="NF293" i="14"/>
  <c r="NG293" i="14"/>
  <c r="NH293" i="14"/>
  <c r="NI293" i="14"/>
  <c r="NJ293" i="14"/>
  <c r="NK293" i="14"/>
  <c r="NL293" i="14"/>
  <c r="NM293" i="14"/>
  <c r="NN293" i="14"/>
  <c r="NO293" i="14"/>
  <c r="NP293" i="14"/>
  <c r="NQ293" i="14"/>
  <c r="NR293" i="14"/>
  <c r="NS293" i="14"/>
  <c r="NT293" i="14"/>
  <c r="NU293" i="14"/>
  <c r="NV293" i="14"/>
  <c r="NW293" i="14"/>
  <c r="NX293" i="14"/>
  <c r="NY293" i="14"/>
  <c r="NZ293" i="14"/>
  <c r="OA293" i="14"/>
  <c r="OB293" i="14"/>
  <c r="OC293" i="14"/>
  <c r="OD293" i="14"/>
  <c r="OE293" i="14"/>
  <c r="OF293" i="14"/>
  <c r="OG293" i="14"/>
  <c r="OH293" i="14"/>
  <c r="OI293" i="14"/>
  <c r="OJ293" i="14"/>
  <c r="OK293" i="14"/>
  <c r="OL293" i="14"/>
  <c r="OM293" i="14"/>
  <c r="ON293" i="14"/>
  <c r="OO293" i="14"/>
  <c r="OP293" i="14"/>
  <c r="OQ293" i="14"/>
  <c r="OR293" i="14"/>
  <c r="OS293" i="14"/>
  <c r="OT293" i="14"/>
  <c r="OU293" i="14"/>
  <c r="OV293" i="14"/>
  <c r="OW293" i="14"/>
  <c r="OX293" i="14"/>
  <c r="KT294" i="14"/>
  <c r="KV294" i="14"/>
  <c r="KW294" i="14"/>
  <c r="LG294" i="14"/>
  <c r="LH294" i="14"/>
  <c r="LI294" i="14"/>
  <c r="LJ294" i="14"/>
  <c r="LK294" i="14"/>
  <c r="LL294" i="14"/>
  <c r="LM294" i="14"/>
  <c r="LN294" i="14"/>
  <c r="LO294" i="14"/>
  <c r="LP294" i="14"/>
  <c r="LQ294" i="14"/>
  <c r="LR294" i="14"/>
  <c r="LS294" i="14"/>
  <c r="LT294" i="14"/>
  <c r="LU294" i="14"/>
  <c r="LV294" i="14"/>
  <c r="LW294" i="14"/>
  <c r="LX294" i="14"/>
  <c r="LY294" i="14"/>
  <c r="LZ294" i="14"/>
  <c r="MA294" i="14"/>
  <c r="MB294" i="14"/>
  <c r="MC294" i="14"/>
  <c r="MD294" i="14"/>
  <c r="ME294" i="14"/>
  <c r="MF294" i="14"/>
  <c r="MG294" i="14"/>
  <c r="MH294" i="14"/>
  <c r="MI294" i="14"/>
  <c r="MJ294" i="14"/>
  <c r="MK294" i="14"/>
  <c r="ML294" i="14"/>
  <c r="MM294" i="14"/>
  <c r="MN294" i="14"/>
  <c r="MO294" i="14"/>
  <c r="MP294" i="14"/>
  <c r="MQ294" i="14"/>
  <c r="MR294" i="14"/>
  <c r="MS294" i="14"/>
  <c r="MT294" i="14"/>
  <c r="MU294" i="14"/>
  <c r="MV294" i="14"/>
  <c r="MW294" i="14"/>
  <c r="MX294" i="14"/>
  <c r="MY294" i="14"/>
  <c r="MZ294" i="14"/>
  <c r="NA294" i="14"/>
  <c r="NB294" i="14"/>
  <c r="NC294" i="14"/>
  <c r="ND294" i="14"/>
  <c r="NE294" i="14"/>
  <c r="NF294" i="14"/>
  <c r="NG294" i="14"/>
  <c r="NH294" i="14"/>
  <c r="NI294" i="14"/>
  <c r="NJ294" i="14"/>
  <c r="NK294" i="14"/>
  <c r="NL294" i="14"/>
  <c r="NM294" i="14"/>
  <c r="NN294" i="14"/>
  <c r="NO294" i="14"/>
  <c r="NP294" i="14"/>
  <c r="NQ294" i="14"/>
  <c r="NR294" i="14"/>
  <c r="NS294" i="14"/>
  <c r="NT294" i="14"/>
  <c r="NU294" i="14"/>
  <c r="NV294" i="14"/>
  <c r="NW294" i="14"/>
  <c r="NX294" i="14"/>
  <c r="NY294" i="14"/>
  <c r="NZ294" i="14"/>
  <c r="OA294" i="14"/>
  <c r="OB294" i="14"/>
  <c r="OC294" i="14"/>
  <c r="OD294" i="14"/>
  <c r="OE294" i="14"/>
  <c r="OF294" i="14"/>
  <c r="OG294" i="14"/>
  <c r="OH294" i="14"/>
  <c r="OI294" i="14"/>
  <c r="OJ294" i="14"/>
  <c r="OK294" i="14"/>
  <c r="OL294" i="14"/>
  <c r="OM294" i="14"/>
  <c r="ON294" i="14"/>
  <c r="OO294" i="14"/>
  <c r="OP294" i="14"/>
  <c r="OQ294" i="14"/>
  <c r="OR294" i="14"/>
  <c r="OS294" i="14"/>
  <c r="OT294" i="14"/>
  <c r="OU294" i="14"/>
  <c r="OV294" i="14"/>
  <c r="OW294" i="14"/>
  <c r="OX294" i="14"/>
  <c r="KT295" i="14"/>
  <c r="KV295" i="14"/>
  <c r="KW295" i="14"/>
  <c r="LG295" i="14"/>
  <c r="LH295" i="14"/>
  <c r="LI295" i="14"/>
  <c r="LJ295" i="14"/>
  <c r="LK295" i="14"/>
  <c r="LL295" i="14"/>
  <c r="LM295" i="14"/>
  <c r="LN295" i="14"/>
  <c r="LO295" i="14"/>
  <c r="LP295" i="14"/>
  <c r="LQ295" i="14"/>
  <c r="LR295" i="14"/>
  <c r="LS295" i="14"/>
  <c r="LT295" i="14"/>
  <c r="LU295" i="14"/>
  <c r="LV295" i="14"/>
  <c r="LW295" i="14"/>
  <c r="LX295" i="14"/>
  <c r="LY295" i="14"/>
  <c r="LZ295" i="14"/>
  <c r="MA295" i="14"/>
  <c r="MB295" i="14"/>
  <c r="MC295" i="14"/>
  <c r="MD295" i="14"/>
  <c r="ME295" i="14"/>
  <c r="MF295" i="14"/>
  <c r="MG295" i="14"/>
  <c r="MH295" i="14"/>
  <c r="MI295" i="14"/>
  <c r="MJ295" i="14"/>
  <c r="MK295" i="14"/>
  <c r="ML295" i="14"/>
  <c r="MM295" i="14"/>
  <c r="MN295" i="14"/>
  <c r="MO295" i="14"/>
  <c r="MP295" i="14"/>
  <c r="MQ295" i="14"/>
  <c r="MR295" i="14"/>
  <c r="MS295" i="14"/>
  <c r="MT295" i="14"/>
  <c r="MU295" i="14"/>
  <c r="MV295" i="14"/>
  <c r="MW295" i="14"/>
  <c r="MX295" i="14"/>
  <c r="MY295" i="14"/>
  <c r="MZ295" i="14"/>
  <c r="NA295" i="14"/>
  <c r="NB295" i="14"/>
  <c r="NC295" i="14"/>
  <c r="ND295" i="14"/>
  <c r="NE295" i="14"/>
  <c r="NF295" i="14"/>
  <c r="NG295" i="14"/>
  <c r="NH295" i="14"/>
  <c r="NI295" i="14"/>
  <c r="NJ295" i="14"/>
  <c r="NK295" i="14"/>
  <c r="NL295" i="14"/>
  <c r="NM295" i="14"/>
  <c r="NN295" i="14"/>
  <c r="NO295" i="14"/>
  <c r="NP295" i="14"/>
  <c r="NQ295" i="14"/>
  <c r="NR295" i="14"/>
  <c r="NS295" i="14"/>
  <c r="NT295" i="14"/>
  <c r="NU295" i="14"/>
  <c r="NV295" i="14"/>
  <c r="NW295" i="14"/>
  <c r="NX295" i="14"/>
  <c r="NY295" i="14"/>
  <c r="NZ295" i="14"/>
  <c r="OA295" i="14"/>
  <c r="OB295" i="14"/>
  <c r="OC295" i="14"/>
  <c r="OD295" i="14"/>
  <c r="OE295" i="14"/>
  <c r="OF295" i="14"/>
  <c r="OG295" i="14"/>
  <c r="OH295" i="14"/>
  <c r="OI295" i="14"/>
  <c r="OJ295" i="14"/>
  <c r="OK295" i="14"/>
  <c r="OL295" i="14"/>
  <c r="OM295" i="14"/>
  <c r="ON295" i="14"/>
  <c r="OO295" i="14"/>
  <c r="OP295" i="14"/>
  <c r="OQ295" i="14"/>
  <c r="OR295" i="14"/>
  <c r="OS295" i="14"/>
  <c r="OT295" i="14"/>
  <c r="OU295" i="14"/>
  <c r="OV295" i="14"/>
  <c r="OW295" i="14"/>
  <c r="OX295" i="14"/>
  <c r="KT296" i="14"/>
  <c r="KV296" i="14"/>
  <c r="KW296" i="14"/>
  <c r="LG296" i="14"/>
  <c r="LH296" i="14"/>
  <c r="LI296" i="14"/>
  <c r="LJ296" i="14"/>
  <c r="LK296" i="14"/>
  <c r="LL296" i="14"/>
  <c r="LM296" i="14"/>
  <c r="LN296" i="14"/>
  <c r="LO296" i="14"/>
  <c r="LP296" i="14"/>
  <c r="LQ296" i="14"/>
  <c r="LR296" i="14"/>
  <c r="LS296" i="14"/>
  <c r="LT296" i="14"/>
  <c r="LU296" i="14"/>
  <c r="LV296" i="14"/>
  <c r="LW296" i="14"/>
  <c r="LX296" i="14"/>
  <c r="LY296" i="14"/>
  <c r="LZ296" i="14"/>
  <c r="MA296" i="14"/>
  <c r="MB296" i="14"/>
  <c r="MC296" i="14"/>
  <c r="MD296" i="14"/>
  <c r="ME296" i="14"/>
  <c r="MF296" i="14"/>
  <c r="MG296" i="14"/>
  <c r="MH296" i="14"/>
  <c r="MI296" i="14"/>
  <c r="MJ296" i="14"/>
  <c r="MK296" i="14"/>
  <c r="ML296" i="14"/>
  <c r="MM296" i="14"/>
  <c r="MN296" i="14"/>
  <c r="MO296" i="14"/>
  <c r="MP296" i="14"/>
  <c r="MQ296" i="14"/>
  <c r="MR296" i="14"/>
  <c r="MS296" i="14"/>
  <c r="MT296" i="14"/>
  <c r="MU296" i="14"/>
  <c r="MV296" i="14"/>
  <c r="MW296" i="14"/>
  <c r="MX296" i="14"/>
  <c r="MY296" i="14"/>
  <c r="MZ296" i="14"/>
  <c r="NA296" i="14"/>
  <c r="NB296" i="14"/>
  <c r="NC296" i="14"/>
  <c r="ND296" i="14"/>
  <c r="NE296" i="14"/>
  <c r="NF296" i="14"/>
  <c r="NG296" i="14"/>
  <c r="NH296" i="14"/>
  <c r="NI296" i="14"/>
  <c r="NJ296" i="14"/>
  <c r="NK296" i="14"/>
  <c r="NL296" i="14"/>
  <c r="NM296" i="14"/>
  <c r="NN296" i="14"/>
  <c r="NO296" i="14"/>
  <c r="NP296" i="14"/>
  <c r="NQ296" i="14"/>
  <c r="NR296" i="14"/>
  <c r="NS296" i="14"/>
  <c r="NT296" i="14"/>
  <c r="NU296" i="14"/>
  <c r="NV296" i="14"/>
  <c r="NW296" i="14"/>
  <c r="NX296" i="14"/>
  <c r="NY296" i="14"/>
  <c r="NZ296" i="14"/>
  <c r="OA296" i="14"/>
  <c r="OB296" i="14"/>
  <c r="OC296" i="14"/>
  <c r="OD296" i="14"/>
  <c r="OE296" i="14"/>
  <c r="OF296" i="14"/>
  <c r="OG296" i="14"/>
  <c r="OH296" i="14"/>
  <c r="OI296" i="14"/>
  <c r="OJ296" i="14"/>
  <c r="OK296" i="14"/>
  <c r="OL296" i="14"/>
  <c r="OM296" i="14"/>
  <c r="ON296" i="14"/>
  <c r="OO296" i="14"/>
  <c r="OP296" i="14"/>
  <c r="OQ296" i="14"/>
  <c r="OR296" i="14"/>
  <c r="OS296" i="14"/>
  <c r="OT296" i="14"/>
  <c r="OU296" i="14"/>
  <c r="OV296" i="14"/>
  <c r="OW296" i="14"/>
  <c r="OX296" i="14"/>
  <c r="KT297" i="14"/>
  <c r="KV297" i="14"/>
  <c r="KW297" i="14"/>
  <c r="LG297" i="14"/>
  <c r="LH297" i="14"/>
  <c r="LI297" i="14"/>
  <c r="LJ297" i="14"/>
  <c r="LK297" i="14"/>
  <c r="LL297" i="14"/>
  <c r="LM297" i="14"/>
  <c r="LN297" i="14"/>
  <c r="LO297" i="14"/>
  <c r="LP297" i="14"/>
  <c r="LQ297" i="14"/>
  <c r="LR297" i="14"/>
  <c r="LS297" i="14"/>
  <c r="LT297" i="14"/>
  <c r="LU297" i="14"/>
  <c r="LV297" i="14"/>
  <c r="LW297" i="14"/>
  <c r="LX297" i="14"/>
  <c r="LY297" i="14"/>
  <c r="LZ297" i="14"/>
  <c r="MA297" i="14"/>
  <c r="MB297" i="14"/>
  <c r="MC297" i="14"/>
  <c r="MD297" i="14"/>
  <c r="ME297" i="14"/>
  <c r="MF297" i="14"/>
  <c r="MG297" i="14"/>
  <c r="MH297" i="14"/>
  <c r="MI297" i="14"/>
  <c r="MJ297" i="14"/>
  <c r="MK297" i="14"/>
  <c r="ML297" i="14"/>
  <c r="MM297" i="14"/>
  <c r="MN297" i="14"/>
  <c r="MO297" i="14"/>
  <c r="MP297" i="14"/>
  <c r="MQ297" i="14"/>
  <c r="MR297" i="14"/>
  <c r="MS297" i="14"/>
  <c r="MT297" i="14"/>
  <c r="MU297" i="14"/>
  <c r="MV297" i="14"/>
  <c r="MW297" i="14"/>
  <c r="MX297" i="14"/>
  <c r="MY297" i="14"/>
  <c r="MZ297" i="14"/>
  <c r="NA297" i="14"/>
  <c r="NB297" i="14"/>
  <c r="NC297" i="14"/>
  <c r="ND297" i="14"/>
  <c r="NE297" i="14"/>
  <c r="NF297" i="14"/>
  <c r="NG297" i="14"/>
  <c r="NH297" i="14"/>
  <c r="NI297" i="14"/>
  <c r="NJ297" i="14"/>
  <c r="NK297" i="14"/>
  <c r="NL297" i="14"/>
  <c r="NM297" i="14"/>
  <c r="NN297" i="14"/>
  <c r="NO297" i="14"/>
  <c r="NP297" i="14"/>
  <c r="NQ297" i="14"/>
  <c r="NR297" i="14"/>
  <c r="NS297" i="14"/>
  <c r="NT297" i="14"/>
  <c r="NU297" i="14"/>
  <c r="NV297" i="14"/>
  <c r="NW297" i="14"/>
  <c r="NX297" i="14"/>
  <c r="NY297" i="14"/>
  <c r="NZ297" i="14"/>
  <c r="OA297" i="14"/>
  <c r="OB297" i="14"/>
  <c r="OC297" i="14"/>
  <c r="OD297" i="14"/>
  <c r="OE297" i="14"/>
  <c r="OF297" i="14"/>
  <c r="OG297" i="14"/>
  <c r="OH297" i="14"/>
  <c r="OI297" i="14"/>
  <c r="OJ297" i="14"/>
  <c r="OK297" i="14"/>
  <c r="OL297" i="14"/>
  <c r="OM297" i="14"/>
  <c r="ON297" i="14"/>
  <c r="OO297" i="14"/>
  <c r="OP297" i="14"/>
  <c r="OQ297" i="14"/>
  <c r="OR297" i="14"/>
  <c r="OS297" i="14"/>
  <c r="OT297" i="14"/>
  <c r="OU297" i="14"/>
  <c r="OV297" i="14"/>
  <c r="OW297" i="14"/>
  <c r="OX297" i="14"/>
  <c r="KT298" i="14"/>
  <c r="KV298" i="14"/>
  <c r="KW298" i="14"/>
  <c r="LG298" i="14"/>
  <c r="LH298" i="14"/>
  <c r="LI298" i="14"/>
  <c r="LJ298" i="14"/>
  <c r="LK298" i="14"/>
  <c r="LL298" i="14"/>
  <c r="LM298" i="14"/>
  <c r="LN298" i="14"/>
  <c r="LO298" i="14"/>
  <c r="LP298" i="14"/>
  <c r="LQ298" i="14"/>
  <c r="LR298" i="14"/>
  <c r="LS298" i="14"/>
  <c r="LT298" i="14"/>
  <c r="LU298" i="14"/>
  <c r="LV298" i="14"/>
  <c r="LW298" i="14"/>
  <c r="LX298" i="14"/>
  <c r="LY298" i="14"/>
  <c r="LZ298" i="14"/>
  <c r="MA298" i="14"/>
  <c r="MB298" i="14"/>
  <c r="MC298" i="14"/>
  <c r="MD298" i="14"/>
  <c r="ME298" i="14"/>
  <c r="MF298" i="14"/>
  <c r="MG298" i="14"/>
  <c r="MH298" i="14"/>
  <c r="MI298" i="14"/>
  <c r="MJ298" i="14"/>
  <c r="MK298" i="14"/>
  <c r="ML298" i="14"/>
  <c r="MM298" i="14"/>
  <c r="MN298" i="14"/>
  <c r="MO298" i="14"/>
  <c r="MP298" i="14"/>
  <c r="MQ298" i="14"/>
  <c r="MR298" i="14"/>
  <c r="MS298" i="14"/>
  <c r="MT298" i="14"/>
  <c r="MU298" i="14"/>
  <c r="MV298" i="14"/>
  <c r="MW298" i="14"/>
  <c r="MX298" i="14"/>
  <c r="MY298" i="14"/>
  <c r="MZ298" i="14"/>
  <c r="NA298" i="14"/>
  <c r="NB298" i="14"/>
  <c r="NC298" i="14"/>
  <c r="ND298" i="14"/>
  <c r="NE298" i="14"/>
  <c r="NF298" i="14"/>
  <c r="NG298" i="14"/>
  <c r="NH298" i="14"/>
  <c r="NI298" i="14"/>
  <c r="NJ298" i="14"/>
  <c r="NK298" i="14"/>
  <c r="NL298" i="14"/>
  <c r="NM298" i="14"/>
  <c r="NN298" i="14"/>
  <c r="NO298" i="14"/>
  <c r="NP298" i="14"/>
  <c r="NQ298" i="14"/>
  <c r="NR298" i="14"/>
  <c r="NS298" i="14"/>
  <c r="NT298" i="14"/>
  <c r="NU298" i="14"/>
  <c r="NV298" i="14"/>
  <c r="NW298" i="14"/>
  <c r="NX298" i="14"/>
  <c r="NY298" i="14"/>
  <c r="NZ298" i="14"/>
  <c r="OA298" i="14"/>
  <c r="OB298" i="14"/>
  <c r="OC298" i="14"/>
  <c r="OD298" i="14"/>
  <c r="OE298" i="14"/>
  <c r="OF298" i="14"/>
  <c r="OG298" i="14"/>
  <c r="OH298" i="14"/>
  <c r="OI298" i="14"/>
  <c r="OJ298" i="14"/>
  <c r="OK298" i="14"/>
  <c r="OL298" i="14"/>
  <c r="OM298" i="14"/>
  <c r="ON298" i="14"/>
  <c r="OO298" i="14"/>
  <c r="OP298" i="14"/>
  <c r="OQ298" i="14"/>
  <c r="OR298" i="14"/>
  <c r="OS298" i="14"/>
  <c r="OT298" i="14"/>
  <c r="OU298" i="14"/>
  <c r="OV298" i="14"/>
  <c r="OW298" i="14"/>
  <c r="OX298" i="14"/>
  <c r="KT299" i="14"/>
  <c r="KV299" i="14"/>
  <c r="KW299" i="14"/>
  <c r="LG299" i="14"/>
  <c r="LH299" i="14"/>
  <c r="LI299" i="14"/>
  <c r="LJ299" i="14"/>
  <c r="LK299" i="14"/>
  <c r="LL299" i="14"/>
  <c r="LM299" i="14"/>
  <c r="LN299" i="14"/>
  <c r="LO299" i="14"/>
  <c r="LP299" i="14"/>
  <c r="LQ299" i="14"/>
  <c r="LR299" i="14"/>
  <c r="LS299" i="14"/>
  <c r="LT299" i="14"/>
  <c r="LU299" i="14"/>
  <c r="LV299" i="14"/>
  <c r="LW299" i="14"/>
  <c r="LX299" i="14"/>
  <c r="LY299" i="14"/>
  <c r="LZ299" i="14"/>
  <c r="MA299" i="14"/>
  <c r="MB299" i="14"/>
  <c r="MC299" i="14"/>
  <c r="MD299" i="14"/>
  <c r="ME299" i="14"/>
  <c r="MF299" i="14"/>
  <c r="MG299" i="14"/>
  <c r="MH299" i="14"/>
  <c r="MI299" i="14"/>
  <c r="MJ299" i="14"/>
  <c r="MK299" i="14"/>
  <c r="ML299" i="14"/>
  <c r="MM299" i="14"/>
  <c r="MN299" i="14"/>
  <c r="MO299" i="14"/>
  <c r="MP299" i="14"/>
  <c r="MQ299" i="14"/>
  <c r="MR299" i="14"/>
  <c r="MS299" i="14"/>
  <c r="MT299" i="14"/>
  <c r="MU299" i="14"/>
  <c r="MV299" i="14"/>
  <c r="MW299" i="14"/>
  <c r="MX299" i="14"/>
  <c r="MY299" i="14"/>
  <c r="MZ299" i="14"/>
  <c r="NA299" i="14"/>
  <c r="NB299" i="14"/>
  <c r="NC299" i="14"/>
  <c r="ND299" i="14"/>
  <c r="NE299" i="14"/>
  <c r="NF299" i="14"/>
  <c r="NG299" i="14"/>
  <c r="NH299" i="14"/>
  <c r="NI299" i="14"/>
  <c r="NJ299" i="14"/>
  <c r="NK299" i="14"/>
  <c r="NL299" i="14"/>
  <c r="NM299" i="14"/>
  <c r="NN299" i="14"/>
  <c r="NO299" i="14"/>
  <c r="NP299" i="14"/>
  <c r="NQ299" i="14"/>
  <c r="NR299" i="14"/>
  <c r="NS299" i="14"/>
  <c r="NT299" i="14"/>
  <c r="NU299" i="14"/>
  <c r="NV299" i="14"/>
  <c r="NW299" i="14"/>
  <c r="NX299" i="14"/>
  <c r="NY299" i="14"/>
  <c r="NZ299" i="14"/>
  <c r="OA299" i="14"/>
  <c r="OB299" i="14"/>
  <c r="OC299" i="14"/>
  <c r="OD299" i="14"/>
  <c r="OE299" i="14"/>
  <c r="OF299" i="14"/>
  <c r="OG299" i="14"/>
  <c r="OH299" i="14"/>
  <c r="OI299" i="14"/>
  <c r="OJ299" i="14"/>
  <c r="OK299" i="14"/>
  <c r="OL299" i="14"/>
  <c r="OM299" i="14"/>
  <c r="ON299" i="14"/>
  <c r="OO299" i="14"/>
  <c r="OP299" i="14"/>
  <c r="OQ299" i="14"/>
  <c r="OR299" i="14"/>
  <c r="OS299" i="14"/>
  <c r="OT299" i="14"/>
  <c r="OU299" i="14"/>
  <c r="OV299" i="14"/>
  <c r="OW299" i="14"/>
  <c r="OX299" i="14"/>
  <c r="KT300" i="14"/>
  <c r="KV300" i="14"/>
  <c r="KW300" i="14"/>
  <c r="LG300" i="14"/>
  <c r="LH300" i="14"/>
  <c r="LI300" i="14"/>
  <c r="LJ300" i="14"/>
  <c r="LK300" i="14"/>
  <c r="LL300" i="14"/>
  <c r="LM300" i="14"/>
  <c r="LN300" i="14"/>
  <c r="LO300" i="14"/>
  <c r="LP300" i="14"/>
  <c r="LQ300" i="14"/>
  <c r="LR300" i="14"/>
  <c r="LS300" i="14"/>
  <c r="LT300" i="14"/>
  <c r="LU300" i="14"/>
  <c r="LV300" i="14"/>
  <c r="LW300" i="14"/>
  <c r="LX300" i="14"/>
  <c r="LY300" i="14"/>
  <c r="LZ300" i="14"/>
  <c r="MA300" i="14"/>
  <c r="MB300" i="14"/>
  <c r="MC300" i="14"/>
  <c r="MD300" i="14"/>
  <c r="ME300" i="14"/>
  <c r="MF300" i="14"/>
  <c r="MG300" i="14"/>
  <c r="MH300" i="14"/>
  <c r="MI300" i="14"/>
  <c r="MJ300" i="14"/>
  <c r="MK300" i="14"/>
  <c r="ML300" i="14"/>
  <c r="MM300" i="14"/>
  <c r="MN300" i="14"/>
  <c r="MO300" i="14"/>
  <c r="MP300" i="14"/>
  <c r="MQ300" i="14"/>
  <c r="MR300" i="14"/>
  <c r="MS300" i="14"/>
  <c r="MT300" i="14"/>
  <c r="MU300" i="14"/>
  <c r="MV300" i="14"/>
  <c r="MW300" i="14"/>
  <c r="MX300" i="14"/>
  <c r="MY300" i="14"/>
  <c r="MZ300" i="14"/>
  <c r="NA300" i="14"/>
  <c r="NB300" i="14"/>
  <c r="NC300" i="14"/>
  <c r="ND300" i="14"/>
  <c r="NE300" i="14"/>
  <c r="NF300" i="14"/>
  <c r="NG300" i="14"/>
  <c r="NH300" i="14"/>
  <c r="NI300" i="14"/>
  <c r="NJ300" i="14"/>
  <c r="NK300" i="14"/>
  <c r="NL300" i="14"/>
  <c r="NM300" i="14"/>
  <c r="NN300" i="14"/>
  <c r="NO300" i="14"/>
  <c r="NP300" i="14"/>
  <c r="NQ300" i="14"/>
  <c r="NR300" i="14"/>
  <c r="NS300" i="14"/>
  <c r="NT300" i="14"/>
  <c r="NU300" i="14"/>
  <c r="NV300" i="14"/>
  <c r="NW300" i="14"/>
  <c r="NX300" i="14"/>
  <c r="NY300" i="14"/>
  <c r="NZ300" i="14"/>
  <c r="OA300" i="14"/>
  <c r="OB300" i="14"/>
  <c r="OC300" i="14"/>
  <c r="OD300" i="14"/>
  <c r="OE300" i="14"/>
  <c r="OF300" i="14"/>
  <c r="OG300" i="14"/>
  <c r="OH300" i="14"/>
  <c r="OI300" i="14"/>
  <c r="OJ300" i="14"/>
  <c r="OK300" i="14"/>
  <c r="OL300" i="14"/>
  <c r="OM300" i="14"/>
  <c r="ON300" i="14"/>
  <c r="OO300" i="14"/>
  <c r="OP300" i="14"/>
  <c r="OQ300" i="14"/>
  <c r="OR300" i="14"/>
  <c r="OS300" i="14"/>
  <c r="OT300" i="14"/>
  <c r="OU300" i="14"/>
  <c r="OV300" i="14"/>
  <c r="OW300" i="14"/>
  <c r="OX300" i="14"/>
  <c r="KT301" i="14"/>
  <c r="KV301" i="14"/>
  <c r="KW301" i="14"/>
  <c r="LG301" i="14"/>
  <c r="LH301" i="14"/>
  <c r="LI301" i="14"/>
  <c r="LJ301" i="14"/>
  <c r="LK301" i="14"/>
  <c r="LL301" i="14"/>
  <c r="LM301" i="14"/>
  <c r="LN301" i="14"/>
  <c r="LO301" i="14"/>
  <c r="LP301" i="14"/>
  <c r="LQ301" i="14"/>
  <c r="LR301" i="14"/>
  <c r="LS301" i="14"/>
  <c r="LT301" i="14"/>
  <c r="LU301" i="14"/>
  <c r="LV301" i="14"/>
  <c r="LW301" i="14"/>
  <c r="LX301" i="14"/>
  <c r="LY301" i="14"/>
  <c r="LZ301" i="14"/>
  <c r="MA301" i="14"/>
  <c r="MB301" i="14"/>
  <c r="MC301" i="14"/>
  <c r="MD301" i="14"/>
  <c r="ME301" i="14"/>
  <c r="MF301" i="14"/>
  <c r="MG301" i="14"/>
  <c r="MH301" i="14"/>
  <c r="MI301" i="14"/>
  <c r="MJ301" i="14"/>
  <c r="MK301" i="14"/>
  <c r="ML301" i="14"/>
  <c r="MM301" i="14"/>
  <c r="MN301" i="14"/>
  <c r="MO301" i="14"/>
  <c r="MP301" i="14"/>
  <c r="MQ301" i="14"/>
  <c r="MR301" i="14"/>
  <c r="MS301" i="14"/>
  <c r="MT301" i="14"/>
  <c r="MU301" i="14"/>
  <c r="MV301" i="14"/>
  <c r="MW301" i="14"/>
  <c r="MX301" i="14"/>
  <c r="MY301" i="14"/>
  <c r="MZ301" i="14"/>
  <c r="NA301" i="14"/>
  <c r="NB301" i="14"/>
  <c r="NC301" i="14"/>
  <c r="ND301" i="14"/>
  <c r="NE301" i="14"/>
  <c r="NF301" i="14"/>
  <c r="NG301" i="14"/>
  <c r="NH301" i="14"/>
  <c r="NI301" i="14"/>
  <c r="NJ301" i="14"/>
  <c r="NK301" i="14"/>
  <c r="NL301" i="14"/>
  <c r="NM301" i="14"/>
  <c r="NN301" i="14"/>
  <c r="NO301" i="14"/>
  <c r="NP301" i="14"/>
  <c r="NQ301" i="14"/>
  <c r="NR301" i="14"/>
  <c r="NS301" i="14"/>
  <c r="NT301" i="14"/>
  <c r="NU301" i="14"/>
  <c r="NV301" i="14"/>
  <c r="NW301" i="14"/>
  <c r="NX301" i="14"/>
  <c r="NY301" i="14"/>
  <c r="NZ301" i="14"/>
  <c r="OA301" i="14"/>
  <c r="OB301" i="14"/>
  <c r="OC301" i="14"/>
  <c r="OD301" i="14"/>
  <c r="OE301" i="14"/>
  <c r="OF301" i="14"/>
  <c r="OG301" i="14"/>
  <c r="OH301" i="14"/>
  <c r="OI301" i="14"/>
  <c r="OJ301" i="14"/>
  <c r="OK301" i="14"/>
  <c r="OL301" i="14"/>
  <c r="OM301" i="14"/>
  <c r="ON301" i="14"/>
  <c r="OO301" i="14"/>
  <c r="OP301" i="14"/>
  <c r="OQ301" i="14"/>
  <c r="OR301" i="14"/>
  <c r="OS301" i="14"/>
  <c r="OT301" i="14"/>
  <c r="OU301" i="14"/>
  <c r="OV301" i="14"/>
  <c r="OW301" i="14"/>
  <c r="OX301" i="14"/>
  <c r="KT302" i="14"/>
  <c r="KV302" i="14"/>
  <c r="KW302" i="14"/>
  <c r="LG302" i="14"/>
  <c r="LH302" i="14"/>
  <c r="LI302" i="14"/>
  <c r="LJ302" i="14"/>
  <c r="LK302" i="14"/>
  <c r="LL302" i="14"/>
  <c r="LM302" i="14"/>
  <c r="LN302" i="14"/>
  <c r="LO302" i="14"/>
  <c r="LP302" i="14"/>
  <c r="LQ302" i="14"/>
  <c r="LR302" i="14"/>
  <c r="LS302" i="14"/>
  <c r="LT302" i="14"/>
  <c r="LU302" i="14"/>
  <c r="LV302" i="14"/>
  <c r="LW302" i="14"/>
  <c r="LX302" i="14"/>
  <c r="LY302" i="14"/>
  <c r="LZ302" i="14"/>
  <c r="MA302" i="14"/>
  <c r="MB302" i="14"/>
  <c r="MC302" i="14"/>
  <c r="MD302" i="14"/>
  <c r="ME302" i="14"/>
  <c r="MF302" i="14"/>
  <c r="MG302" i="14"/>
  <c r="MH302" i="14"/>
  <c r="MI302" i="14"/>
  <c r="MJ302" i="14"/>
  <c r="MK302" i="14"/>
  <c r="ML302" i="14"/>
  <c r="MM302" i="14"/>
  <c r="MN302" i="14"/>
  <c r="MO302" i="14"/>
  <c r="MP302" i="14"/>
  <c r="MQ302" i="14"/>
  <c r="MR302" i="14"/>
  <c r="MS302" i="14"/>
  <c r="MT302" i="14"/>
  <c r="MU302" i="14"/>
  <c r="MV302" i="14"/>
  <c r="MW302" i="14"/>
  <c r="MX302" i="14"/>
  <c r="MY302" i="14"/>
  <c r="MZ302" i="14"/>
  <c r="NA302" i="14"/>
  <c r="NB302" i="14"/>
  <c r="NC302" i="14"/>
  <c r="ND302" i="14"/>
  <c r="NE302" i="14"/>
  <c r="NF302" i="14"/>
  <c r="NG302" i="14"/>
  <c r="NH302" i="14"/>
  <c r="NI302" i="14"/>
  <c r="NJ302" i="14"/>
  <c r="NK302" i="14"/>
  <c r="NL302" i="14"/>
  <c r="NM302" i="14"/>
  <c r="NN302" i="14"/>
  <c r="NO302" i="14"/>
  <c r="NP302" i="14"/>
  <c r="NQ302" i="14"/>
  <c r="NR302" i="14"/>
  <c r="NS302" i="14"/>
  <c r="NT302" i="14"/>
  <c r="NU302" i="14"/>
  <c r="NV302" i="14"/>
  <c r="NW302" i="14"/>
  <c r="NX302" i="14"/>
  <c r="NY302" i="14"/>
  <c r="NZ302" i="14"/>
  <c r="OA302" i="14"/>
  <c r="OB302" i="14"/>
  <c r="OC302" i="14"/>
  <c r="OD302" i="14"/>
  <c r="OE302" i="14"/>
  <c r="OF302" i="14"/>
  <c r="OG302" i="14"/>
  <c r="OH302" i="14"/>
  <c r="OI302" i="14"/>
  <c r="OJ302" i="14"/>
  <c r="OK302" i="14"/>
  <c r="OL302" i="14"/>
  <c r="OM302" i="14"/>
  <c r="ON302" i="14"/>
  <c r="OO302" i="14"/>
  <c r="OP302" i="14"/>
  <c r="OQ302" i="14"/>
  <c r="OR302" i="14"/>
  <c r="OS302" i="14"/>
  <c r="OT302" i="14"/>
  <c r="OU302" i="14"/>
  <c r="OV302" i="14"/>
  <c r="OW302" i="14"/>
  <c r="OX302" i="14"/>
  <c r="KT303" i="14"/>
  <c r="KV303" i="14"/>
  <c r="KW303" i="14"/>
  <c r="LG303" i="14"/>
  <c r="LH303" i="14"/>
  <c r="LI303" i="14"/>
  <c r="LJ303" i="14"/>
  <c r="LK303" i="14"/>
  <c r="LL303" i="14"/>
  <c r="LM303" i="14"/>
  <c r="LN303" i="14"/>
  <c r="LO303" i="14"/>
  <c r="LP303" i="14"/>
  <c r="LQ303" i="14"/>
  <c r="LR303" i="14"/>
  <c r="LS303" i="14"/>
  <c r="LT303" i="14"/>
  <c r="LU303" i="14"/>
  <c r="LV303" i="14"/>
  <c r="LW303" i="14"/>
  <c r="LX303" i="14"/>
  <c r="LY303" i="14"/>
  <c r="LZ303" i="14"/>
  <c r="MA303" i="14"/>
  <c r="MB303" i="14"/>
  <c r="MC303" i="14"/>
  <c r="MD303" i="14"/>
  <c r="ME303" i="14"/>
  <c r="MF303" i="14"/>
  <c r="MG303" i="14"/>
  <c r="MH303" i="14"/>
  <c r="MI303" i="14"/>
  <c r="MJ303" i="14"/>
  <c r="MK303" i="14"/>
  <c r="ML303" i="14"/>
  <c r="MM303" i="14"/>
  <c r="MN303" i="14"/>
  <c r="MO303" i="14"/>
  <c r="MP303" i="14"/>
  <c r="MQ303" i="14"/>
  <c r="MR303" i="14"/>
  <c r="MS303" i="14"/>
  <c r="MT303" i="14"/>
  <c r="MU303" i="14"/>
  <c r="MV303" i="14"/>
  <c r="MW303" i="14"/>
  <c r="MX303" i="14"/>
  <c r="MY303" i="14"/>
  <c r="MZ303" i="14"/>
  <c r="NA303" i="14"/>
  <c r="NB303" i="14"/>
  <c r="NC303" i="14"/>
  <c r="ND303" i="14"/>
  <c r="NE303" i="14"/>
  <c r="NF303" i="14"/>
  <c r="NG303" i="14"/>
  <c r="NH303" i="14"/>
  <c r="NI303" i="14"/>
  <c r="NJ303" i="14"/>
  <c r="NK303" i="14"/>
  <c r="NL303" i="14"/>
  <c r="NM303" i="14"/>
  <c r="NN303" i="14"/>
  <c r="NO303" i="14"/>
  <c r="NP303" i="14"/>
  <c r="NQ303" i="14"/>
  <c r="NR303" i="14"/>
  <c r="NS303" i="14"/>
  <c r="NT303" i="14"/>
  <c r="NU303" i="14"/>
  <c r="NV303" i="14"/>
  <c r="NW303" i="14"/>
  <c r="NX303" i="14"/>
  <c r="NY303" i="14"/>
  <c r="NZ303" i="14"/>
  <c r="OA303" i="14"/>
  <c r="OB303" i="14"/>
  <c r="OC303" i="14"/>
  <c r="OD303" i="14"/>
  <c r="OE303" i="14"/>
  <c r="OF303" i="14"/>
  <c r="OG303" i="14"/>
  <c r="OH303" i="14"/>
  <c r="OI303" i="14"/>
  <c r="OJ303" i="14"/>
  <c r="OK303" i="14"/>
  <c r="OL303" i="14"/>
  <c r="OM303" i="14"/>
  <c r="ON303" i="14"/>
  <c r="OO303" i="14"/>
  <c r="OP303" i="14"/>
  <c r="OQ303" i="14"/>
  <c r="OR303" i="14"/>
  <c r="OS303" i="14"/>
  <c r="OT303" i="14"/>
  <c r="OU303" i="14"/>
  <c r="OV303" i="14"/>
  <c r="OW303" i="14"/>
  <c r="OX303" i="14"/>
  <c r="KT304" i="14"/>
  <c r="KV304" i="14"/>
  <c r="KW304" i="14"/>
  <c r="LG304" i="14"/>
  <c r="LH304" i="14"/>
  <c r="LI304" i="14"/>
  <c r="LJ304" i="14"/>
  <c r="LK304" i="14"/>
  <c r="LL304" i="14"/>
  <c r="LM304" i="14"/>
  <c r="LN304" i="14"/>
  <c r="LO304" i="14"/>
  <c r="LP304" i="14"/>
  <c r="LQ304" i="14"/>
  <c r="LR304" i="14"/>
  <c r="LS304" i="14"/>
  <c r="LT304" i="14"/>
  <c r="LU304" i="14"/>
  <c r="LV304" i="14"/>
  <c r="LW304" i="14"/>
  <c r="LX304" i="14"/>
  <c r="LY304" i="14"/>
  <c r="LZ304" i="14"/>
  <c r="MA304" i="14"/>
  <c r="MB304" i="14"/>
  <c r="MC304" i="14"/>
  <c r="MD304" i="14"/>
  <c r="ME304" i="14"/>
  <c r="MF304" i="14"/>
  <c r="MG304" i="14"/>
  <c r="MH304" i="14"/>
  <c r="MI304" i="14"/>
  <c r="MJ304" i="14"/>
  <c r="MK304" i="14"/>
  <c r="ML304" i="14"/>
  <c r="MM304" i="14"/>
  <c r="MN304" i="14"/>
  <c r="MO304" i="14"/>
  <c r="MP304" i="14"/>
  <c r="MQ304" i="14"/>
  <c r="MR304" i="14"/>
  <c r="MS304" i="14"/>
  <c r="MT304" i="14"/>
  <c r="MU304" i="14"/>
  <c r="MV304" i="14"/>
  <c r="MW304" i="14"/>
  <c r="MX304" i="14"/>
  <c r="MY304" i="14"/>
  <c r="MZ304" i="14"/>
  <c r="NA304" i="14"/>
  <c r="NB304" i="14"/>
  <c r="NC304" i="14"/>
  <c r="ND304" i="14"/>
  <c r="NE304" i="14"/>
  <c r="NF304" i="14"/>
  <c r="NG304" i="14"/>
  <c r="NH304" i="14"/>
  <c r="NI304" i="14"/>
  <c r="NJ304" i="14"/>
  <c r="NK304" i="14"/>
  <c r="NL304" i="14"/>
  <c r="NM304" i="14"/>
  <c r="NN304" i="14"/>
  <c r="NO304" i="14"/>
  <c r="NP304" i="14"/>
  <c r="NQ304" i="14"/>
  <c r="NR304" i="14"/>
  <c r="NS304" i="14"/>
  <c r="NT304" i="14"/>
  <c r="NU304" i="14"/>
  <c r="NV304" i="14"/>
  <c r="NW304" i="14"/>
  <c r="NX304" i="14"/>
  <c r="NY304" i="14"/>
  <c r="NZ304" i="14"/>
  <c r="OA304" i="14"/>
  <c r="OB304" i="14"/>
  <c r="OC304" i="14"/>
  <c r="OD304" i="14"/>
  <c r="OE304" i="14"/>
  <c r="OF304" i="14"/>
  <c r="OG304" i="14"/>
  <c r="OH304" i="14"/>
  <c r="OI304" i="14"/>
  <c r="OJ304" i="14"/>
  <c r="OK304" i="14"/>
  <c r="OL304" i="14"/>
  <c r="OM304" i="14"/>
  <c r="ON304" i="14"/>
  <c r="OO304" i="14"/>
  <c r="OP304" i="14"/>
  <c r="OQ304" i="14"/>
  <c r="OR304" i="14"/>
  <c r="OS304" i="14"/>
  <c r="OT304" i="14"/>
  <c r="OU304" i="14"/>
  <c r="OV304" i="14"/>
  <c r="OW304" i="14"/>
  <c r="OX304" i="14"/>
  <c r="KT305" i="14"/>
  <c r="KV305" i="14"/>
  <c r="KW305" i="14"/>
  <c r="LG305" i="14"/>
  <c r="LH305" i="14"/>
  <c r="LI305" i="14"/>
  <c r="LJ305" i="14"/>
  <c r="LK305" i="14"/>
  <c r="LL305" i="14"/>
  <c r="LM305" i="14"/>
  <c r="LN305" i="14"/>
  <c r="LO305" i="14"/>
  <c r="LP305" i="14"/>
  <c r="LQ305" i="14"/>
  <c r="LR305" i="14"/>
  <c r="LS305" i="14"/>
  <c r="LT305" i="14"/>
  <c r="LU305" i="14"/>
  <c r="LV305" i="14"/>
  <c r="LW305" i="14"/>
  <c r="LX305" i="14"/>
  <c r="LY305" i="14"/>
  <c r="LZ305" i="14"/>
  <c r="MA305" i="14"/>
  <c r="MB305" i="14"/>
  <c r="MC305" i="14"/>
  <c r="MD305" i="14"/>
  <c r="ME305" i="14"/>
  <c r="MF305" i="14"/>
  <c r="MG305" i="14"/>
  <c r="MH305" i="14"/>
  <c r="MI305" i="14"/>
  <c r="MJ305" i="14"/>
  <c r="MK305" i="14"/>
  <c r="ML305" i="14"/>
  <c r="MM305" i="14"/>
  <c r="MN305" i="14"/>
  <c r="MO305" i="14"/>
  <c r="MP305" i="14"/>
  <c r="MQ305" i="14"/>
  <c r="MR305" i="14"/>
  <c r="MS305" i="14"/>
  <c r="MT305" i="14"/>
  <c r="MU305" i="14"/>
  <c r="MV305" i="14"/>
  <c r="MW305" i="14"/>
  <c r="MX305" i="14"/>
  <c r="MY305" i="14"/>
  <c r="MZ305" i="14"/>
  <c r="NA305" i="14"/>
  <c r="NB305" i="14"/>
  <c r="NC305" i="14"/>
  <c r="ND305" i="14"/>
  <c r="NE305" i="14"/>
  <c r="NF305" i="14"/>
  <c r="NG305" i="14"/>
  <c r="NH305" i="14"/>
  <c r="NI305" i="14"/>
  <c r="NJ305" i="14"/>
  <c r="NK305" i="14"/>
  <c r="NL305" i="14"/>
  <c r="NM305" i="14"/>
  <c r="NN305" i="14"/>
  <c r="NO305" i="14"/>
  <c r="NP305" i="14"/>
  <c r="NQ305" i="14"/>
  <c r="NR305" i="14"/>
  <c r="NS305" i="14"/>
  <c r="NT305" i="14"/>
  <c r="NU305" i="14"/>
  <c r="NV305" i="14"/>
  <c r="NW305" i="14"/>
  <c r="NX305" i="14"/>
  <c r="NY305" i="14"/>
  <c r="NZ305" i="14"/>
  <c r="OA305" i="14"/>
  <c r="OB305" i="14"/>
  <c r="OC305" i="14"/>
  <c r="OD305" i="14"/>
  <c r="OE305" i="14"/>
  <c r="OF305" i="14"/>
  <c r="OG305" i="14"/>
  <c r="OH305" i="14"/>
  <c r="OI305" i="14"/>
  <c r="OJ305" i="14"/>
  <c r="OK305" i="14"/>
  <c r="OL305" i="14"/>
  <c r="OM305" i="14"/>
  <c r="ON305" i="14"/>
  <c r="OO305" i="14"/>
  <c r="OP305" i="14"/>
  <c r="OQ305" i="14"/>
  <c r="OR305" i="14"/>
  <c r="OS305" i="14"/>
  <c r="OT305" i="14"/>
  <c r="OU305" i="14"/>
  <c r="OV305" i="14"/>
  <c r="OW305" i="14"/>
  <c r="OX305" i="14"/>
  <c r="PF19" i="14" l="1"/>
  <c r="PC159" i="14"/>
  <c r="PD177" i="14"/>
  <c r="PF98" i="14"/>
  <c r="PF75" i="14"/>
  <c r="PB96" i="14"/>
  <c r="PE262" i="14"/>
  <c r="PD175" i="14"/>
  <c r="PA168" i="14"/>
  <c r="PC71" i="14"/>
  <c r="OZ264" i="14"/>
  <c r="PD179" i="14"/>
  <c r="PF73" i="14"/>
  <c r="PE254" i="14"/>
  <c r="PB216" i="14"/>
  <c r="PE192" i="14"/>
  <c r="PB186" i="14"/>
  <c r="PE184" i="14"/>
  <c r="PE176" i="14"/>
  <c r="PC167" i="14"/>
  <c r="PE158" i="14"/>
  <c r="PF120" i="14"/>
  <c r="PF118" i="14"/>
  <c r="PF114" i="14"/>
  <c r="PF112" i="14"/>
  <c r="PD97" i="14"/>
  <c r="PA88" i="14"/>
  <c r="PC80" i="14"/>
  <c r="PC76" i="14"/>
  <c r="PA47" i="14"/>
  <c r="PC45" i="14"/>
  <c r="PF27" i="14"/>
  <c r="PF277" i="14"/>
  <c r="OZ274" i="14"/>
  <c r="PE270" i="14"/>
  <c r="PF305" i="14"/>
  <c r="PF303" i="14"/>
  <c r="PF301" i="14"/>
  <c r="PB271" i="14"/>
  <c r="PA265" i="14"/>
  <c r="PF255" i="14"/>
  <c r="PC217" i="14"/>
  <c r="OY213" i="14"/>
  <c r="OY183" i="14"/>
  <c r="PB178" i="14"/>
  <c r="PA164" i="14"/>
  <c r="PE162" i="14"/>
  <c r="PA160" i="14"/>
  <c r="PC147" i="14"/>
  <c r="PC133" i="14"/>
  <c r="PD113" i="14"/>
  <c r="PC81" i="14"/>
  <c r="PE70" i="14"/>
  <c r="PD300" i="14"/>
  <c r="OZ272" i="14"/>
  <c r="PF265" i="14"/>
  <c r="OZ256" i="14"/>
  <c r="PB214" i="14"/>
  <c r="PB190" i="14"/>
  <c r="PE188" i="14"/>
  <c r="PE180" i="14"/>
  <c r="PE178" i="14"/>
  <c r="PE160" i="14"/>
  <c r="PA152" i="14"/>
  <c r="PF146" i="14"/>
  <c r="PB112" i="14"/>
  <c r="PA90" i="14"/>
  <c r="PC84" i="14"/>
  <c r="PE84" i="14"/>
  <c r="PC82" i="14"/>
  <c r="OZ78" i="14"/>
  <c r="PE72" i="14"/>
  <c r="PC59" i="14"/>
  <c r="PC55" i="14"/>
  <c r="PC49" i="14"/>
  <c r="PF35" i="14"/>
  <c r="PA273" i="14"/>
  <c r="PF269" i="14"/>
  <c r="OZ268" i="14"/>
  <c r="PF261" i="14"/>
  <c r="PA257" i="14"/>
  <c r="PF253" i="14"/>
  <c r="PB247" i="14"/>
  <c r="PB239" i="14"/>
  <c r="PE231" i="14"/>
  <c r="PB229" i="14"/>
  <c r="PC223" i="14"/>
  <c r="PB215" i="14"/>
  <c r="PD191" i="14"/>
  <c r="PE174" i="14"/>
  <c r="PB172" i="14"/>
  <c r="PC153" i="14"/>
  <c r="PC145" i="14"/>
  <c r="PC137" i="14"/>
  <c r="PD105" i="14"/>
  <c r="PC79" i="14"/>
  <c r="PE74" i="14"/>
  <c r="OY52" i="14"/>
  <c r="PE48" i="14"/>
  <c r="OY244" i="14"/>
  <c r="OY236" i="14"/>
  <c r="PD228" i="14"/>
  <c r="PB223" i="14"/>
  <c r="PB221" i="14"/>
  <c r="OY187" i="14"/>
  <c r="PD183" i="14"/>
  <c r="OY165" i="14"/>
  <c r="PB160" i="14"/>
  <c r="PA154" i="14"/>
  <c r="PC149" i="14"/>
  <c r="PF144" i="14"/>
  <c r="PC139" i="14"/>
  <c r="PF126" i="14"/>
  <c r="PF124" i="14"/>
  <c r="OZ44" i="14"/>
  <c r="PF41" i="14"/>
  <c r="PD298" i="14"/>
  <c r="PB261" i="14"/>
  <c r="PA259" i="14"/>
  <c r="PE256" i="14"/>
  <c r="PB255" i="14"/>
  <c r="OZ252" i="14"/>
  <c r="PF295" i="14"/>
  <c r="PF279" i="14"/>
  <c r="OZ270" i="14"/>
  <c r="PB267" i="14"/>
  <c r="PA261" i="14"/>
  <c r="PE258" i="14"/>
  <c r="PB249" i="14"/>
  <c r="PB241" i="14"/>
  <c r="PE233" i="14"/>
  <c r="PB231" i="14"/>
  <c r="PE225" i="14"/>
  <c r="PC221" i="14"/>
  <c r="PD187" i="14"/>
  <c r="PE182" i="14"/>
  <c r="PA158" i="14"/>
  <c r="PF154" i="14"/>
  <c r="PF134" i="14"/>
  <c r="PF104" i="14"/>
  <c r="PE44" i="14"/>
  <c r="PD276" i="14"/>
  <c r="PF263" i="14"/>
  <c r="OY246" i="14"/>
  <c r="OY238" i="14"/>
  <c r="PD230" i="14"/>
  <c r="PC215" i="14"/>
  <c r="PD213" i="14"/>
  <c r="PA172" i="14"/>
  <c r="PB164" i="14"/>
  <c r="PA144" i="14"/>
  <c r="PC87" i="14"/>
  <c r="OY62" i="14"/>
  <c r="PC47" i="14"/>
  <c r="PF43" i="14"/>
  <c r="PE272" i="14"/>
  <c r="PF297" i="14"/>
  <c r="PA267" i="14"/>
  <c r="PB263" i="14"/>
  <c r="PE260" i="14"/>
  <c r="OZ254" i="14"/>
  <c r="PA251" i="14"/>
  <c r="PB243" i="14"/>
  <c r="PE235" i="14"/>
  <c r="PB233" i="14"/>
  <c r="PE227" i="14"/>
  <c r="PB225" i="14"/>
  <c r="PC157" i="14"/>
  <c r="PC151" i="14"/>
  <c r="PA148" i="14"/>
  <c r="PA146" i="14"/>
  <c r="PC143" i="14"/>
  <c r="PD131" i="14"/>
  <c r="PD123" i="14"/>
  <c r="PD278" i="14"/>
  <c r="PA275" i="14"/>
  <c r="PB269" i="14"/>
  <c r="PE266" i="14"/>
  <c r="OZ260" i="14"/>
  <c r="PF257" i="14"/>
  <c r="OY248" i="14"/>
  <c r="OY240" i="14"/>
  <c r="PD232" i="14"/>
  <c r="PB222" i="14"/>
  <c r="PB219" i="14"/>
  <c r="PB182" i="14"/>
  <c r="OY181" i="14"/>
  <c r="PE166" i="14"/>
  <c r="PC161" i="14"/>
  <c r="PB155" i="14"/>
  <c r="PF150" i="14"/>
  <c r="PF138" i="14"/>
  <c r="PF130" i="14"/>
  <c r="PD111" i="14"/>
  <c r="PB104" i="14"/>
  <c r="PD101" i="14"/>
  <c r="PF96" i="14"/>
  <c r="PC89" i="14"/>
  <c r="PA84" i="14"/>
  <c r="PC77" i="14"/>
  <c r="PF299" i="14"/>
  <c r="PF273" i="14"/>
  <c r="PF271" i="14"/>
  <c r="PA269" i="14"/>
  <c r="PE264" i="14"/>
  <c r="PA253" i="14"/>
  <c r="PF251" i="14"/>
  <c r="PB245" i="14"/>
  <c r="PB237" i="14"/>
  <c r="PB235" i="14"/>
  <c r="PE229" i="14"/>
  <c r="PB227" i="14"/>
  <c r="PB224" i="14"/>
  <c r="PB217" i="14"/>
  <c r="OY185" i="14"/>
  <c r="OY173" i="14"/>
  <c r="OY157" i="14"/>
  <c r="PF155" i="14"/>
  <c r="PC135" i="14"/>
  <c r="PD127" i="14"/>
  <c r="PF122" i="14"/>
  <c r="PA86" i="14"/>
  <c r="OZ84" i="14"/>
  <c r="OY58" i="14"/>
  <c r="OY56" i="14"/>
  <c r="PD296" i="14"/>
  <c r="PD280" i="14"/>
  <c r="PE268" i="14"/>
  <c r="OZ266" i="14"/>
  <c r="OZ262" i="14"/>
  <c r="PB259" i="14"/>
  <c r="OY250" i="14"/>
  <c r="OY242" i="14"/>
  <c r="PD234" i="14"/>
  <c r="PD226" i="14"/>
  <c r="PD214" i="14"/>
  <c r="OY189" i="14"/>
  <c r="OY179" i="14"/>
  <c r="OY177" i="14"/>
  <c r="OY161" i="14"/>
  <c r="PD159" i="14"/>
  <c r="PF152" i="14"/>
  <c r="PA150" i="14"/>
  <c r="PA142" i="14"/>
  <c r="PD103" i="14"/>
  <c r="PB75" i="14"/>
  <c r="PB73" i="14"/>
  <c r="OY71" i="14"/>
  <c r="PE46" i="14"/>
  <c r="PE42" i="14"/>
  <c r="PF29" i="14"/>
  <c r="PF11" i="14"/>
  <c r="PA305" i="14"/>
  <c r="PB305" i="14"/>
  <c r="PA303" i="14"/>
  <c r="PB303" i="14"/>
  <c r="PA301" i="14"/>
  <c r="PB301" i="14"/>
  <c r="PD294" i="14"/>
  <c r="PB293" i="14"/>
  <c r="PF293" i="14"/>
  <c r="OZ292" i="14"/>
  <c r="PD292" i="14"/>
  <c r="PB291" i="14"/>
  <c r="PF291" i="14"/>
  <c r="OZ290" i="14"/>
  <c r="PD290" i="14"/>
  <c r="PB289" i="14"/>
  <c r="PF289" i="14"/>
  <c r="PD288" i="14"/>
  <c r="PF287" i="14"/>
  <c r="PD286" i="14"/>
  <c r="PF285" i="14"/>
  <c r="PD284" i="14"/>
  <c r="PF283" i="14"/>
  <c r="PD282" i="14"/>
  <c r="PF281" i="14"/>
  <c r="PA304" i="14"/>
  <c r="OZ304" i="14"/>
  <c r="PA302" i="14"/>
  <c r="OZ302" i="14"/>
  <c r="PD304" i="14"/>
  <c r="PD302" i="14"/>
  <c r="PA300" i="14"/>
  <c r="PA297" i="14"/>
  <c r="PA296" i="14"/>
  <c r="PA295" i="14"/>
  <c r="PA294" i="14"/>
  <c r="PA293" i="14"/>
  <c r="PA292" i="14"/>
  <c r="PA291" i="14"/>
  <c r="PA290" i="14"/>
  <c r="PA289" i="14"/>
  <c r="PA288" i="14"/>
  <c r="PA287" i="14"/>
  <c r="PA286" i="14"/>
  <c r="PA285" i="14"/>
  <c r="PA284" i="14"/>
  <c r="PA283" i="14"/>
  <c r="PA282" i="14"/>
  <c r="PA281" i="14"/>
  <c r="PA280" i="14"/>
  <c r="PA279" i="14"/>
  <c r="PA278" i="14"/>
  <c r="PA277" i="14"/>
  <c r="PA276" i="14"/>
  <c r="PF275" i="14"/>
  <c r="PC275" i="14"/>
  <c r="OY273" i="14"/>
  <c r="PA271" i="14"/>
  <c r="OY268" i="14"/>
  <c r="PF267" i="14"/>
  <c r="PC267" i="14"/>
  <c r="OY265" i="14"/>
  <c r="PA263" i="14"/>
  <c r="PF259" i="14"/>
  <c r="PC259" i="14"/>
  <c r="OY257" i="14"/>
  <c r="PA255" i="14"/>
  <c r="PB253" i="14"/>
  <c r="PE252" i="14"/>
  <c r="PC251" i="14"/>
  <c r="PF249" i="14"/>
  <c r="PF247" i="14"/>
  <c r="PF245" i="14"/>
  <c r="PF243" i="14"/>
  <c r="PF241" i="14"/>
  <c r="PF239" i="14"/>
  <c r="PF237" i="14"/>
  <c r="PF235" i="14"/>
  <c r="PF233" i="14"/>
  <c r="PF231" i="14"/>
  <c r="PF229" i="14"/>
  <c r="PF227" i="14"/>
  <c r="PF225" i="14"/>
  <c r="OY215" i="14"/>
  <c r="PA214" i="14"/>
  <c r="PF210" i="14"/>
  <c r="OY209" i="14"/>
  <c r="PD209" i="14"/>
  <c r="PF206" i="14"/>
  <c r="PA299" i="14"/>
  <c r="PA298" i="14"/>
  <c r="OZ298" i="14"/>
  <c r="PB297" i="14"/>
  <c r="OZ296" i="14"/>
  <c r="PB295" i="14"/>
  <c r="OZ294" i="14"/>
  <c r="OZ288" i="14"/>
  <c r="PB287" i="14"/>
  <c r="OZ286" i="14"/>
  <c r="PB285" i="14"/>
  <c r="OZ284" i="14"/>
  <c r="PB283" i="14"/>
  <c r="OZ282" i="14"/>
  <c r="PB281" i="14"/>
  <c r="OZ280" i="14"/>
  <c r="PB279" i="14"/>
  <c r="OZ278" i="14"/>
  <c r="PB277" i="14"/>
  <c r="OZ276" i="14"/>
  <c r="PB275" i="14"/>
  <c r="PE274" i="14"/>
  <c r="OY274" i="14"/>
  <c r="PC273" i="14"/>
  <c r="OY271" i="14"/>
  <c r="PC265" i="14"/>
  <c r="OY263" i="14"/>
  <c r="OY258" i="14"/>
  <c r="PC257" i="14"/>
  <c r="OY255" i="14"/>
  <c r="PB251" i="14"/>
  <c r="PD250" i="14"/>
  <c r="PC250" i="14"/>
  <c r="PE249" i="14"/>
  <c r="PD248" i="14"/>
  <c r="PC248" i="14"/>
  <c r="PE247" i="14"/>
  <c r="PD246" i="14"/>
  <c r="PC246" i="14"/>
  <c r="PE245" i="14"/>
  <c r="PD244" i="14"/>
  <c r="PC244" i="14"/>
  <c r="PE243" i="14"/>
  <c r="PD242" i="14"/>
  <c r="PC242" i="14"/>
  <c r="PE241" i="14"/>
  <c r="PD240" i="14"/>
  <c r="PC240" i="14"/>
  <c r="PE239" i="14"/>
  <c r="PD238" i="14"/>
  <c r="PC238" i="14"/>
  <c r="PE237" i="14"/>
  <c r="PD236" i="14"/>
  <c r="PC236" i="14"/>
  <c r="PC234" i="14"/>
  <c r="PC232" i="14"/>
  <c r="PC230" i="14"/>
  <c r="PC228" i="14"/>
  <c r="PC226" i="14"/>
  <c r="OZ222" i="14"/>
  <c r="OY221" i="14"/>
  <c r="PC219" i="14"/>
  <c r="OY217" i="14"/>
  <c r="PE214" i="14"/>
  <c r="PA212" i="14"/>
  <c r="PB212" i="14"/>
  <c r="PE212" i="14"/>
  <c r="PA208" i="14"/>
  <c r="PB208" i="14"/>
  <c r="PE208" i="14"/>
  <c r="OZ300" i="14"/>
  <c r="PB299" i="14"/>
  <c r="OY305" i="14"/>
  <c r="OY303" i="14"/>
  <c r="OY301" i="14"/>
  <c r="OY299" i="14"/>
  <c r="OY297" i="14"/>
  <c r="OY295" i="14"/>
  <c r="OY293" i="14"/>
  <c r="OY291" i="14"/>
  <c r="OY289" i="14"/>
  <c r="OY287" i="14"/>
  <c r="OY285" i="14"/>
  <c r="OY283" i="14"/>
  <c r="OY281" i="14"/>
  <c r="OY279" i="14"/>
  <c r="OY277" i="14"/>
  <c r="PB273" i="14"/>
  <c r="PC271" i="14"/>
  <c r="OY269" i="14"/>
  <c r="PB265" i="14"/>
  <c r="PC263" i="14"/>
  <c r="OY261" i="14"/>
  <c r="OZ258" i="14"/>
  <c r="PB257" i="14"/>
  <c r="PC255" i="14"/>
  <c r="OY253" i="14"/>
  <c r="OZ250" i="14"/>
  <c r="OZ248" i="14"/>
  <c r="OZ246" i="14"/>
  <c r="OZ244" i="14"/>
  <c r="OZ242" i="14"/>
  <c r="OZ240" i="14"/>
  <c r="OZ238" i="14"/>
  <c r="OZ236" i="14"/>
  <c r="OY234" i="14"/>
  <c r="OZ234" i="14"/>
  <c r="OY232" i="14"/>
  <c r="OZ232" i="14"/>
  <c r="OY230" i="14"/>
  <c r="OZ230" i="14"/>
  <c r="OY228" i="14"/>
  <c r="OZ228" i="14"/>
  <c r="OY226" i="14"/>
  <c r="OZ226" i="14"/>
  <c r="OY223" i="14"/>
  <c r="PB218" i="14"/>
  <c r="OY214" i="14"/>
  <c r="PF212" i="14"/>
  <c r="OY211" i="14"/>
  <c r="PD211" i="14"/>
  <c r="PF208" i="14"/>
  <c r="OY207" i="14"/>
  <c r="PD207" i="14"/>
  <c r="PC191" i="14"/>
  <c r="OY191" i="14"/>
  <c r="OY275" i="14"/>
  <c r="PC269" i="14"/>
  <c r="OY267" i="14"/>
  <c r="PC261" i="14"/>
  <c r="OY259" i="14"/>
  <c r="PC253" i="14"/>
  <c r="OY251" i="14"/>
  <c r="PA249" i="14"/>
  <c r="PA247" i="14"/>
  <c r="PA245" i="14"/>
  <c r="PA243" i="14"/>
  <c r="PA241" i="14"/>
  <c r="PA239" i="14"/>
  <c r="PA237" i="14"/>
  <c r="PA235" i="14"/>
  <c r="PA233" i="14"/>
  <c r="PA231" i="14"/>
  <c r="PA229" i="14"/>
  <c r="PA227" i="14"/>
  <c r="OY219" i="14"/>
  <c r="OZ213" i="14"/>
  <c r="PA210" i="14"/>
  <c r="PB210" i="14"/>
  <c r="PE210" i="14"/>
  <c r="PA206" i="14"/>
  <c r="PB206" i="14"/>
  <c r="PE206" i="14"/>
  <c r="OY205" i="14"/>
  <c r="PD205" i="14"/>
  <c r="PA204" i="14"/>
  <c r="PB204" i="14"/>
  <c r="PE204" i="14"/>
  <c r="OY203" i="14"/>
  <c r="PD203" i="14"/>
  <c r="PA202" i="14"/>
  <c r="PB202" i="14"/>
  <c r="PE202" i="14"/>
  <c r="OY201" i="14"/>
  <c r="PD201" i="14"/>
  <c r="PA200" i="14"/>
  <c r="PB200" i="14"/>
  <c r="PE200" i="14"/>
  <c r="OY199" i="14"/>
  <c r="PD199" i="14"/>
  <c r="PA198" i="14"/>
  <c r="PB198" i="14"/>
  <c r="PE198" i="14"/>
  <c r="OY197" i="14"/>
  <c r="PD197" i="14"/>
  <c r="PA196" i="14"/>
  <c r="PB196" i="14"/>
  <c r="PE196" i="14"/>
  <c r="OY195" i="14"/>
  <c r="PD195" i="14"/>
  <c r="PA194" i="14"/>
  <c r="PB194" i="14"/>
  <c r="PE194" i="14"/>
  <c r="OY193" i="14"/>
  <c r="PD193" i="14"/>
  <c r="PF204" i="14"/>
  <c r="PF202" i="14"/>
  <c r="PF200" i="14"/>
  <c r="PF198" i="14"/>
  <c r="PF196" i="14"/>
  <c r="PF194" i="14"/>
  <c r="OY192" i="14"/>
  <c r="OZ191" i="14"/>
  <c r="PA190" i="14"/>
  <c r="OY188" i="14"/>
  <c r="OZ187" i="14"/>
  <c r="PA186" i="14"/>
  <c r="OY184" i="14"/>
  <c r="OZ183" i="14"/>
  <c r="PA182" i="14"/>
  <c r="OY180" i="14"/>
  <c r="OZ179" i="14"/>
  <c r="PD171" i="14"/>
  <c r="OY171" i="14"/>
  <c r="PF170" i="14"/>
  <c r="PB170" i="14"/>
  <c r="PB168" i="14"/>
  <c r="PD163" i="14"/>
  <c r="OY163" i="14"/>
  <c r="PF162" i="14"/>
  <c r="PA162" i="14"/>
  <c r="PB162" i="14"/>
  <c r="PC213" i="14"/>
  <c r="OY212" i="14"/>
  <c r="PC211" i="14"/>
  <c r="OY210" i="14"/>
  <c r="PC209" i="14"/>
  <c r="OY208" i="14"/>
  <c r="PC207" i="14"/>
  <c r="OY206" i="14"/>
  <c r="PC205" i="14"/>
  <c r="OY204" i="14"/>
  <c r="PC203" i="14"/>
  <c r="OY202" i="14"/>
  <c r="PC201" i="14"/>
  <c r="OY200" i="14"/>
  <c r="PC199" i="14"/>
  <c r="OY198" i="14"/>
  <c r="PC197" i="14"/>
  <c r="OY196" i="14"/>
  <c r="PC195" i="14"/>
  <c r="OY194" i="14"/>
  <c r="PC193" i="14"/>
  <c r="PB192" i="14"/>
  <c r="PD189" i="14"/>
  <c r="PC189" i="14"/>
  <c r="PB188" i="14"/>
  <c r="PD185" i="14"/>
  <c r="PC185" i="14"/>
  <c r="PB184" i="14"/>
  <c r="PD181" i="14"/>
  <c r="PB180" i="14"/>
  <c r="OZ177" i="14"/>
  <c r="OY176" i="14"/>
  <c r="PB176" i="14"/>
  <c r="PC173" i="14"/>
  <c r="PD173" i="14"/>
  <c r="PC171" i="14"/>
  <c r="OY169" i="14"/>
  <c r="PC165" i="14"/>
  <c r="PD165" i="14"/>
  <c r="PC163" i="14"/>
  <c r="OZ211" i="14"/>
  <c r="OZ209" i="14"/>
  <c r="OZ207" i="14"/>
  <c r="OZ205" i="14"/>
  <c r="OZ203" i="14"/>
  <c r="OZ201" i="14"/>
  <c r="OZ199" i="14"/>
  <c r="OZ197" i="14"/>
  <c r="OZ195" i="14"/>
  <c r="OZ193" i="14"/>
  <c r="PA192" i="14"/>
  <c r="PE190" i="14"/>
  <c r="OY190" i="14"/>
  <c r="OZ189" i="14"/>
  <c r="PA188" i="14"/>
  <c r="PE186" i="14"/>
  <c r="OY186" i="14"/>
  <c r="OZ185" i="14"/>
  <c r="PA184" i="14"/>
  <c r="OY182" i="14"/>
  <c r="OZ181" i="14"/>
  <c r="OY178" i="14"/>
  <c r="OY175" i="14"/>
  <c r="PF174" i="14"/>
  <c r="PB174" i="14"/>
  <c r="PE170" i="14"/>
  <c r="PD167" i="14"/>
  <c r="OY167" i="14"/>
  <c r="PF166" i="14"/>
  <c r="PB166" i="14"/>
  <c r="PC187" i="14"/>
  <c r="PC183" i="14"/>
  <c r="PC169" i="14"/>
  <c r="PD169" i="14"/>
  <c r="OZ175" i="14"/>
  <c r="OY174" i="14"/>
  <c r="OZ171" i="14"/>
  <c r="OY170" i="14"/>
  <c r="OZ167" i="14"/>
  <c r="OY166" i="14"/>
  <c r="OZ163" i="14"/>
  <c r="OY162" i="14"/>
  <c r="PD161" i="14"/>
  <c r="OY159" i="14"/>
  <c r="OZ159" i="14"/>
  <c r="PB158" i="14"/>
  <c r="OY158" i="14"/>
  <c r="PD157" i="14"/>
  <c r="PF148" i="14"/>
  <c r="OZ139" i="14"/>
  <c r="OZ135" i="14"/>
  <c r="OY114" i="14"/>
  <c r="PB114" i="14"/>
  <c r="PB108" i="14"/>
  <c r="PD107" i="14"/>
  <c r="PF100" i="14"/>
  <c r="PC94" i="14"/>
  <c r="PC90" i="14"/>
  <c r="PE86" i="14"/>
  <c r="OZ86" i="14"/>
  <c r="PC86" i="14"/>
  <c r="PA82" i="14"/>
  <c r="PE82" i="14"/>
  <c r="OZ82" i="14"/>
  <c r="PA80" i="14"/>
  <c r="PE80" i="14"/>
  <c r="OZ80" i="14"/>
  <c r="PA174" i="14"/>
  <c r="PE172" i="14"/>
  <c r="PF172" i="14"/>
  <c r="PA170" i="14"/>
  <c r="PE168" i="14"/>
  <c r="PF168" i="14"/>
  <c r="PA166" i="14"/>
  <c r="PE164" i="14"/>
  <c r="PF164" i="14"/>
  <c r="PF160" i="14"/>
  <c r="PA140" i="14"/>
  <c r="PA136" i="14"/>
  <c r="OY132" i="14"/>
  <c r="OY128" i="14"/>
  <c r="PD121" i="14"/>
  <c r="OY106" i="14"/>
  <c r="PB106" i="14"/>
  <c r="PD99" i="14"/>
  <c r="OZ92" i="14"/>
  <c r="PC92" i="14"/>
  <c r="PC85" i="14"/>
  <c r="PF192" i="14"/>
  <c r="PF190" i="14"/>
  <c r="PF188" i="14"/>
  <c r="PF186" i="14"/>
  <c r="PF184" i="14"/>
  <c r="PF182" i="14"/>
  <c r="PF180" i="14"/>
  <c r="PF178" i="14"/>
  <c r="PF176" i="14"/>
  <c r="OZ173" i="14"/>
  <c r="OY172" i="14"/>
  <c r="OZ169" i="14"/>
  <c r="OY168" i="14"/>
  <c r="OZ165" i="14"/>
  <c r="OY164" i="14"/>
  <c r="OZ161" i="14"/>
  <c r="OY160" i="14"/>
  <c r="OZ157" i="14"/>
  <c r="PC141" i="14"/>
  <c r="PF140" i="14"/>
  <c r="OZ137" i="14"/>
  <c r="PF136" i="14"/>
  <c r="OZ133" i="14"/>
  <c r="PF132" i="14"/>
  <c r="PD129" i="14"/>
  <c r="PF128" i="14"/>
  <c r="PD125" i="14"/>
  <c r="PF116" i="14"/>
  <c r="PF110" i="14"/>
  <c r="PF106" i="14"/>
  <c r="OY98" i="14"/>
  <c r="PB98" i="14"/>
  <c r="PC95" i="14"/>
  <c r="PA94" i="14"/>
  <c r="PC93" i="14"/>
  <c r="PA92" i="14"/>
  <c r="PC78" i="14"/>
  <c r="PF158" i="14"/>
  <c r="PF142" i="14"/>
  <c r="PA138" i="14"/>
  <c r="PA134" i="14"/>
  <c r="PB130" i="14"/>
  <c r="PB126" i="14"/>
  <c r="PD119" i="14"/>
  <c r="PD117" i="14"/>
  <c r="PD115" i="14"/>
  <c r="PD109" i="14"/>
  <c r="PF108" i="14"/>
  <c r="PF102" i="14"/>
  <c r="PC88" i="14"/>
  <c r="PC83" i="14"/>
  <c r="OZ69" i="14"/>
  <c r="PC69" i="14"/>
  <c r="PB66" i="14"/>
  <c r="PE66" i="14"/>
  <c r="PB49" i="14"/>
  <c r="PC40" i="14"/>
  <c r="OZ40" i="14"/>
  <c r="PF25" i="14"/>
  <c r="PB13" i="14"/>
  <c r="PF9" i="14"/>
  <c r="PF7" i="14"/>
  <c r="PB122" i="14"/>
  <c r="PB118" i="14"/>
  <c r="OY108" i="14"/>
  <c r="OY100" i="14"/>
  <c r="OZ94" i="14"/>
  <c r="OZ88" i="14"/>
  <c r="OZ67" i="14"/>
  <c r="PC67" i="14"/>
  <c r="OY64" i="14"/>
  <c r="OY60" i="14"/>
  <c r="PC51" i="14"/>
  <c r="OY49" i="14"/>
  <c r="PD40" i="14"/>
  <c r="PB37" i="14"/>
  <c r="PF33" i="14"/>
  <c r="PF31" i="14"/>
  <c r="PB21" i="14"/>
  <c r="OY110" i="14"/>
  <c r="OY102" i="14"/>
  <c r="PB100" i="14"/>
  <c r="OZ90" i="14"/>
  <c r="PA76" i="14"/>
  <c r="PE76" i="14"/>
  <c r="PD74" i="14"/>
  <c r="PD72" i="14"/>
  <c r="PC63" i="14"/>
  <c r="PF45" i="14"/>
  <c r="PA43" i="14"/>
  <c r="PA41" i="14"/>
  <c r="PB39" i="14"/>
  <c r="PB29" i="14"/>
  <c r="PF15" i="14"/>
  <c r="PF13" i="14"/>
  <c r="PB132" i="14"/>
  <c r="OY130" i="14"/>
  <c r="PB128" i="14"/>
  <c r="OY126" i="14"/>
  <c r="PB124" i="14"/>
  <c r="PB120" i="14"/>
  <c r="PB116" i="14"/>
  <c r="OY112" i="14"/>
  <c r="PB110" i="14"/>
  <c r="OY104" i="14"/>
  <c r="PB102" i="14"/>
  <c r="OY96" i="14"/>
  <c r="PA78" i="14"/>
  <c r="PE78" i="14"/>
  <c r="OZ76" i="14"/>
  <c r="PA74" i="14"/>
  <c r="PA72" i="14"/>
  <c r="OY69" i="14"/>
  <c r="OY67" i="14"/>
  <c r="OY54" i="14"/>
  <c r="PF47" i="14"/>
  <c r="PA45" i="14"/>
  <c r="PC43" i="14"/>
  <c r="PC41" i="14"/>
  <c r="PF39" i="14"/>
  <c r="PF37" i="14"/>
  <c r="PB35" i="14"/>
  <c r="PF23" i="14"/>
  <c r="PF21" i="14"/>
  <c r="PF17" i="14"/>
  <c r="PB11" i="14"/>
  <c r="PB27" i="14"/>
  <c r="PB19" i="14"/>
  <c r="OY75" i="14"/>
  <c r="OY73" i="14"/>
  <c r="OZ71" i="14"/>
  <c r="PB68" i="14"/>
  <c r="OY47" i="14"/>
  <c r="OY45" i="14"/>
  <c r="PB33" i="14"/>
  <c r="PB25" i="14"/>
  <c r="PB17" i="14"/>
  <c r="PB7" i="14"/>
  <c r="PB70" i="14"/>
  <c r="PE68" i="14"/>
  <c r="OZ49" i="14"/>
  <c r="OY43" i="14"/>
  <c r="OY41" i="14"/>
  <c r="PA39" i="14"/>
  <c r="PB31" i="14"/>
  <c r="PB23" i="14"/>
  <c r="PB15" i="14"/>
  <c r="PB9" i="14"/>
  <c r="PB272" i="14"/>
  <c r="PF272" i="14"/>
  <c r="PB266" i="14"/>
  <c r="PF266" i="14"/>
  <c r="PB264" i="14"/>
  <c r="PF264" i="14"/>
  <c r="PB262" i="14"/>
  <c r="PF262" i="14"/>
  <c r="PB260" i="14"/>
  <c r="PF260" i="14"/>
  <c r="PB252" i="14"/>
  <c r="PF252" i="14"/>
  <c r="PD220" i="14"/>
  <c r="PB270" i="14"/>
  <c r="PF270" i="14"/>
  <c r="PB256" i="14"/>
  <c r="PF256" i="14"/>
  <c r="PB254" i="14"/>
  <c r="PF254" i="14"/>
  <c r="OY156" i="14"/>
  <c r="PC156" i="14"/>
  <c r="OZ156" i="14"/>
  <c r="PD156" i="14"/>
  <c r="PE156" i="14"/>
  <c r="PF156" i="14"/>
  <c r="PA156" i="14"/>
  <c r="OZ91" i="14"/>
  <c r="PD91" i="14"/>
  <c r="OY91" i="14"/>
  <c r="PE91" i="14"/>
  <c r="PA91" i="14"/>
  <c r="PF91" i="14"/>
  <c r="PB91" i="14"/>
  <c r="PC91" i="14"/>
  <c r="OZ53" i="14"/>
  <c r="PD53" i="14"/>
  <c r="PE53" i="14"/>
  <c r="OY53" i="14"/>
  <c r="PA53" i="14"/>
  <c r="PC53" i="14"/>
  <c r="PB50" i="14"/>
  <c r="PF50" i="14"/>
  <c r="OY50" i="14"/>
  <c r="PC50" i="14"/>
  <c r="PA50" i="14"/>
  <c r="PE50" i="14"/>
  <c r="PA38" i="14"/>
  <c r="PE38" i="14"/>
  <c r="PB38" i="14"/>
  <c r="PF38" i="14"/>
  <c r="OY38" i="14"/>
  <c r="PC38" i="14"/>
  <c r="OZ38" i="14"/>
  <c r="PD38" i="14"/>
  <c r="PA30" i="14"/>
  <c r="PE30" i="14"/>
  <c r="PB30" i="14"/>
  <c r="PF30" i="14"/>
  <c r="OY30" i="14"/>
  <c r="PC30" i="14"/>
  <c r="OZ30" i="14"/>
  <c r="PD30" i="14"/>
  <c r="PA22" i="14"/>
  <c r="PE22" i="14"/>
  <c r="PB22" i="14"/>
  <c r="PF22" i="14"/>
  <c r="OY22" i="14"/>
  <c r="PC22" i="14"/>
  <c r="OZ22" i="14"/>
  <c r="PD22" i="14"/>
  <c r="PA14" i="14"/>
  <c r="PE14" i="14"/>
  <c r="PB14" i="14"/>
  <c r="PF14" i="14"/>
  <c r="OY14" i="14"/>
  <c r="PC14" i="14"/>
  <c r="OZ14" i="14"/>
  <c r="PD14" i="14"/>
  <c r="OZ6" i="14"/>
  <c r="PD6" i="14"/>
  <c r="PE305" i="14"/>
  <c r="PC304" i="14"/>
  <c r="OY304" i="14"/>
  <c r="PE303" i="14"/>
  <c r="PC302" i="14"/>
  <c r="OY302" i="14"/>
  <c r="PE301" i="14"/>
  <c r="PC300" i="14"/>
  <c r="OY300" i="14"/>
  <c r="PE299" i="14"/>
  <c r="PC298" i="14"/>
  <c r="OY298" i="14"/>
  <c r="PE297" i="14"/>
  <c r="PC296" i="14"/>
  <c r="OY296" i="14"/>
  <c r="PE295" i="14"/>
  <c r="PC294" i="14"/>
  <c r="OY294" i="14"/>
  <c r="PE293" i="14"/>
  <c r="PC292" i="14"/>
  <c r="OY292" i="14"/>
  <c r="PE291" i="14"/>
  <c r="PC290" i="14"/>
  <c r="OY290" i="14"/>
  <c r="PE289" i="14"/>
  <c r="PC288" i="14"/>
  <c r="OY288" i="14"/>
  <c r="PE287" i="14"/>
  <c r="PC286" i="14"/>
  <c r="OY286" i="14"/>
  <c r="PE285" i="14"/>
  <c r="PC284" i="14"/>
  <c r="OY284" i="14"/>
  <c r="PE283" i="14"/>
  <c r="PC282" i="14"/>
  <c r="OY282" i="14"/>
  <c r="PE281" i="14"/>
  <c r="PC280" i="14"/>
  <c r="OY280" i="14"/>
  <c r="PE279" i="14"/>
  <c r="PC278" i="14"/>
  <c r="OY278" i="14"/>
  <c r="PE277" i="14"/>
  <c r="PC276" i="14"/>
  <c r="OY276" i="14"/>
  <c r="PE275" i="14"/>
  <c r="PD274" i="14"/>
  <c r="PE273" i="14"/>
  <c r="PD272" i="14"/>
  <c r="OY272" i="14"/>
  <c r="PE271" i="14"/>
  <c r="PD270" i="14"/>
  <c r="OY270" i="14"/>
  <c r="PE269" i="14"/>
  <c r="PD268" i="14"/>
  <c r="PE267" i="14"/>
  <c r="PD266" i="14"/>
  <c r="OY266" i="14"/>
  <c r="PE265" i="14"/>
  <c r="PD264" i="14"/>
  <c r="OY264" i="14"/>
  <c r="PE263" i="14"/>
  <c r="PD262" i="14"/>
  <c r="OY262" i="14"/>
  <c r="PE261" i="14"/>
  <c r="PD260" i="14"/>
  <c r="OY260" i="14"/>
  <c r="PE259" i="14"/>
  <c r="PD258" i="14"/>
  <c r="PE257" i="14"/>
  <c r="PD256" i="14"/>
  <c r="OY256" i="14"/>
  <c r="PE255" i="14"/>
  <c r="PD254" i="14"/>
  <c r="OY254" i="14"/>
  <c r="PE253" i="14"/>
  <c r="PD252" i="14"/>
  <c r="OY252" i="14"/>
  <c r="PE251" i="14"/>
  <c r="PA225" i="14"/>
  <c r="OZ224" i="14"/>
  <c r="PD222" i="14"/>
  <c r="OZ216" i="14"/>
  <c r="PB156" i="14"/>
  <c r="PB274" i="14"/>
  <c r="PF274" i="14"/>
  <c r="PB268" i="14"/>
  <c r="PF268" i="14"/>
  <c r="PB258" i="14"/>
  <c r="PF258" i="14"/>
  <c r="PD305" i="14"/>
  <c r="OZ305" i="14"/>
  <c r="PF304" i="14"/>
  <c r="PB304" i="14"/>
  <c r="PD303" i="14"/>
  <c r="OZ303" i="14"/>
  <c r="PF302" i="14"/>
  <c r="PB302" i="14"/>
  <c r="PD301" i="14"/>
  <c r="OZ301" i="14"/>
  <c r="PF300" i="14"/>
  <c r="PB300" i="14"/>
  <c r="PD299" i="14"/>
  <c r="OZ299" i="14"/>
  <c r="PF298" i="14"/>
  <c r="PB298" i="14"/>
  <c r="PD297" i="14"/>
  <c r="OZ297" i="14"/>
  <c r="PF296" i="14"/>
  <c r="PB296" i="14"/>
  <c r="PD295" i="14"/>
  <c r="OZ295" i="14"/>
  <c r="PF294" i="14"/>
  <c r="PB294" i="14"/>
  <c r="PD293" i="14"/>
  <c r="OZ293" i="14"/>
  <c r="PF292" i="14"/>
  <c r="PB292" i="14"/>
  <c r="PD291" i="14"/>
  <c r="OZ291" i="14"/>
  <c r="PF290" i="14"/>
  <c r="PB290" i="14"/>
  <c r="PD289" i="14"/>
  <c r="OZ289" i="14"/>
  <c r="PF288" i="14"/>
  <c r="PB288" i="14"/>
  <c r="PD287" i="14"/>
  <c r="OZ287" i="14"/>
  <c r="PF286" i="14"/>
  <c r="PB286" i="14"/>
  <c r="PD285" i="14"/>
  <c r="OZ285" i="14"/>
  <c r="PF284" i="14"/>
  <c r="PB284" i="14"/>
  <c r="PD283" i="14"/>
  <c r="OZ283" i="14"/>
  <c r="PF282" i="14"/>
  <c r="PB282" i="14"/>
  <c r="PD281" i="14"/>
  <c r="OZ281" i="14"/>
  <c r="PF280" i="14"/>
  <c r="PB280" i="14"/>
  <c r="PD279" i="14"/>
  <c r="OZ279" i="14"/>
  <c r="PF278" i="14"/>
  <c r="PB278" i="14"/>
  <c r="PD277" i="14"/>
  <c r="OZ277" i="14"/>
  <c r="PF276" i="14"/>
  <c r="PB276" i="14"/>
  <c r="OZ275" i="14"/>
  <c r="PD275" i="14"/>
  <c r="PC274" i="14"/>
  <c r="OZ273" i="14"/>
  <c r="PD273" i="14"/>
  <c r="PC272" i="14"/>
  <c r="OZ271" i="14"/>
  <c r="PD271" i="14"/>
  <c r="PC270" i="14"/>
  <c r="OZ269" i="14"/>
  <c r="PD269" i="14"/>
  <c r="PC268" i="14"/>
  <c r="OZ267" i="14"/>
  <c r="PD267" i="14"/>
  <c r="PC266" i="14"/>
  <c r="OZ265" i="14"/>
  <c r="PD265" i="14"/>
  <c r="PC264" i="14"/>
  <c r="OZ263" i="14"/>
  <c r="PD263" i="14"/>
  <c r="PC262" i="14"/>
  <c r="OZ261" i="14"/>
  <c r="PD261" i="14"/>
  <c r="PC260" i="14"/>
  <c r="OZ259" i="14"/>
  <c r="PD259" i="14"/>
  <c r="PC258" i="14"/>
  <c r="OZ257" i="14"/>
  <c r="PD257" i="14"/>
  <c r="PC256" i="14"/>
  <c r="OZ255" i="14"/>
  <c r="PD255" i="14"/>
  <c r="PC254" i="14"/>
  <c r="OZ253" i="14"/>
  <c r="PD253" i="14"/>
  <c r="PC252" i="14"/>
  <c r="OZ251" i="14"/>
  <c r="PD251" i="14"/>
  <c r="PA250" i="14"/>
  <c r="PE250" i="14"/>
  <c r="PB250" i="14"/>
  <c r="PF250" i="14"/>
  <c r="OY249" i="14"/>
  <c r="PC249" i="14"/>
  <c r="OZ249" i="14"/>
  <c r="PD249" i="14"/>
  <c r="PA248" i="14"/>
  <c r="PE248" i="14"/>
  <c r="PB248" i="14"/>
  <c r="PF248" i="14"/>
  <c r="OY247" i="14"/>
  <c r="PC247" i="14"/>
  <c r="OZ247" i="14"/>
  <c r="PD247" i="14"/>
  <c r="PA246" i="14"/>
  <c r="PE246" i="14"/>
  <c r="PB246" i="14"/>
  <c r="PF246" i="14"/>
  <c r="OY245" i="14"/>
  <c r="PC245" i="14"/>
  <c r="OZ245" i="14"/>
  <c r="PD245" i="14"/>
  <c r="PA244" i="14"/>
  <c r="PE244" i="14"/>
  <c r="PB244" i="14"/>
  <c r="PF244" i="14"/>
  <c r="OY243" i="14"/>
  <c r="PC243" i="14"/>
  <c r="OZ243" i="14"/>
  <c r="PD243" i="14"/>
  <c r="PA242" i="14"/>
  <c r="PE242" i="14"/>
  <c r="PB242" i="14"/>
  <c r="PF242" i="14"/>
  <c r="OY241" i="14"/>
  <c r="PC241" i="14"/>
  <c r="OZ241" i="14"/>
  <c r="PD241" i="14"/>
  <c r="PA240" i="14"/>
  <c r="PE240" i="14"/>
  <c r="PB240" i="14"/>
  <c r="PF240" i="14"/>
  <c r="OY239" i="14"/>
  <c r="PC239" i="14"/>
  <c r="OZ239" i="14"/>
  <c r="PD239" i="14"/>
  <c r="PA238" i="14"/>
  <c r="PE238" i="14"/>
  <c r="PB238" i="14"/>
  <c r="PF238" i="14"/>
  <c r="OY237" i="14"/>
  <c r="PC237" i="14"/>
  <c r="OZ237" i="14"/>
  <c r="PD237" i="14"/>
  <c r="PA236" i="14"/>
  <c r="PE236" i="14"/>
  <c r="PB236" i="14"/>
  <c r="PF236" i="14"/>
  <c r="OY235" i="14"/>
  <c r="PC235" i="14"/>
  <c r="OZ235" i="14"/>
  <c r="PD235" i="14"/>
  <c r="PA234" i="14"/>
  <c r="PE234" i="14"/>
  <c r="PB234" i="14"/>
  <c r="PF234" i="14"/>
  <c r="OY233" i="14"/>
  <c r="PC233" i="14"/>
  <c r="OZ233" i="14"/>
  <c r="PD233" i="14"/>
  <c r="PA232" i="14"/>
  <c r="PE232" i="14"/>
  <c r="PB232" i="14"/>
  <c r="PF232" i="14"/>
  <c r="OY231" i="14"/>
  <c r="PC231" i="14"/>
  <c r="OZ231" i="14"/>
  <c r="PD231" i="14"/>
  <c r="PA230" i="14"/>
  <c r="PE230" i="14"/>
  <c r="PB230" i="14"/>
  <c r="PF230" i="14"/>
  <c r="OY229" i="14"/>
  <c r="PC229" i="14"/>
  <c r="OZ229" i="14"/>
  <c r="PD229" i="14"/>
  <c r="PA228" i="14"/>
  <c r="PE228" i="14"/>
  <c r="PB228" i="14"/>
  <c r="PF228" i="14"/>
  <c r="OY227" i="14"/>
  <c r="PC227" i="14"/>
  <c r="OZ227" i="14"/>
  <c r="PD227" i="14"/>
  <c r="PA226" i="14"/>
  <c r="PE226" i="14"/>
  <c r="PB226" i="14"/>
  <c r="PF226" i="14"/>
  <c r="OY225" i="14"/>
  <c r="PD224" i="14"/>
  <c r="PB220" i="14"/>
  <c r="OZ218" i="14"/>
  <c r="PD216" i="14"/>
  <c r="PC305" i="14"/>
  <c r="PE304" i="14"/>
  <c r="PC303" i="14"/>
  <c r="PE302" i="14"/>
  <c r="PC301" i="14"/>
  <c r="PE300" i="14"/>
  <c r="PC299" i="14"/>
  <c r="PE298" i="14"/>
  <c r="PC297" i="14"/>
  <c r="PE296" i="14"/>
  <c r="PC295" i="14"/>
  <c r="PE294" i="14"/>
  <c r="PC293" i="14"/>
  <c r="PE292" i="14"/>
  <c r="PC291" i="14"/>
  <c r="PE290" i="14"/>
  <c r="PC289" i="14"/>
  <c r="PE288" i="14"/>
  <c r="PC287" i="14"/>
  <c r="PE286" i="14"/>
  <c r="PC285" i="14"/>
  <c r="PE284" i="14"/>
  <c r="PC283" i="14"/>
  <c r="PE282" i="14"/>
  <c r="PC281" i="14"/>
  <c r="PE280" i="14"/>
  <c r="PC279" i="14"/>
  <c r="PE278" i="14"/>
  <c r="PC277" i="14"/>
  <c r="PE276" i="14"/>
  <c r="PA274" i="14"/>
  <c r="PA272" i="14"/>
  <c r="PA270" i="14"/>
  <c r="PA268" i="14"/>
  <c r="PA266" i="14"/>
  <c r="PA264" i="14"/>
  <c r="PA262" i="14"/>
  <c r="PA260" i="14"/>
  <c r="PA258" i="14"/>
  <c r="PA256" i="14"/>
  <c r="PA254" i="14"/>
  <c r="PA252" i="14"/>
  <c r="OZ220" i="14"/>
  <c r="PD218" i="14"/>
  <c r="PD225" i="14"/>
  <c r="OZ225" i="14"/>
  <c r="PF224" i="14"/>
  <c r="PA224" i="14"/>
  <c r="OY224" i="14"/>
  <c r="PC224" i="14"/>
  <c r="PF223" i="14"/>
  <c r="OZ223" i="14"/>
  <c r="PA223" i="14"/>
  <c r="PE223" i="14"/>
  <c r="PF222" i="14"/>
  <c r="PA222" i="14"/>
  <c r="OY222" i="14"/>
  <c r="PC222" i="14"/>
  <c r="PF221" i="14"/>
  <c r="OZ221" i="14"/>
  <c r="PA221" i="14"/>
  <c r="PE221" i="14"/>
  <c r="PF220" i="14"/>
  <c r="PA220" i="14"/>
  <c r="OY220" i="14"/>
  <c r="PC220" i="14"/>
  <c r="PF219" i="14"/>
  <c r="OZ219" i="14"/>
  <c r="PA219" i="14"/>
  <c r="PE219" i="14"/>
  <c r="PF218" i="14"/>
  <c r="PA218" i="14"/>
  <c r="OY218" i="14"/>
  <c r="PC218" i="14"/>
  <c r="PF217" i="14"/>
  <c r="OZ217" i="14"/>
  <c r="PA217" i="14"/>
  <c r="PE217" i="14"/>
  <c r="PF216" i="14"/>
  <c r="PA216" i="14"/>
  <c r="OY216" i="14"/>
  <c r="PC216" i="14"/>
  <c r="PF215" i="14"/>
  <c r="OZ215" i="14"/>
  <c r="PA215" i="14"/>
  <c r="PE215" i="14"/>
  <c r="PF214" i="14"/>
  <c r="PC181" i="14"/>
  <c r="PA180" i="14"/>
  <c r="PC179" i="14"/>
  <c r="PA178" i="14"/>
  <c r="PC177" i="14"/>
  <c r="PA176" i="14"/>
  <c r="PC175" i="14"/>
  <c r="PA155" i="14"/>
  <c r="PE155" i="14"/>
  <c r="PC155" i="14"/>
  <c r="OY155" i="14"/>
  <c r="PD155" i="14"/>
  <c r="PA153" i="14"/>
  <c r="PE153" i="14"/>
  <c r="PB153" i="14"/>
  <c r="PF153" i="14"/>
  <c r="PD153" i="14"/>
  <c r="OY153" i="14"/>
  <c r="PA151" i="14"/>
  <c r="PE151" i="14"/>
  <c r="PB151" i="14"/>
  <c r="PF151" i="14"/>
  <c r="PD151" i="14"/>
  <c r="OY151" i="14"/>
  <c r="PA149" i="14"/>
  <c r="PE149" i="14"/>
  <c r="PB149" i="14"/>
  <c r="PF149" i="14"/>
  <c r="PD149" i="14"/>
  <c r="OY149" i="14"/>
  <c r="PA147" i="14"/>
  <c r="PE147" i="14"/>
  <c r="PB147" i="14"/>
  <c r="PF147" i="14"/>
  <c r="PD147" i="14"/>
  <c r="OY147" i="14"/>
  <c r="PA145" i="14"/>
  <c r="PE145" i="14"/>
  <c r="PB145" i="14"/>
  <c r="PF145" i="14"/>
  <c r="PD145" i="14"/>
  <c r="OY145" i="14"/>
  <c r="PA143" i="14"/>
  <c r="PE143" i="14"/>
  <c r="PB143" i="14"/>
  <c r="PF143" i="14"/>
  <c r="PD143" i="14"/>
  <c r="OY143" i="14"/>
  <c r="PA141" i="14"/>
  <c r="PE141" i="14"/>
  <c r="PB141" i="14"/>
  <c r="PF141" i="14"/>
  <c r="PD141" i="14"/>
  <c r="OY141" i="14"/>
  <c r="PC225" i="14"/>
  <c r="PE224" i="14"/>
  <c r="PD223" i="14"/>
  <c r="PE222" i="14"/>
  <c r="PD221" i="14"/>
  <c r="PE220" i="14"/>
  <c r="PD219" i="14"/>
  <c r="PE218" i="14"/>
  <c r="PD217" i="14"/>
  <c r="PE216" i="14"/>
  <c r="PD215" i="14"/>
  <c r="OZ214" i="14"/>
  <c r="PA213" i="14"/>
  <c r="PE213" i="14"/>
  <c r="PB213" i="14"/>
  <c r="PF213" i="14"/>
  <c r="OZ212" i="14"/>
  <c r="PD212" i="14"/>
  <c r="PA211" i="14"/>
  <c r="PE211" i="14"/>
  <c r="PB211" i="14"/>
  <c r="PF211" i="14"/>
  <c r="OZ210" i="14"/>
  <c r="PD210" i="14"/>
  <c r="PA209" i="14"/>
  <c r="PE209" i="14"/>
  <c r="PB209" i="14"/>
  <c r="PF209" i="14"/>
  <c r="OZ208" i="14"/>
  <c r="PD208" i="14"/>
  <c r="PA207" i="14"/>
  <c r="PE207" i="14"/>
  <c r="PB207" i="14"/>
  <c r="PF207" i="14"/>
  <c r="OZ206" i="14"/>
  <c r="PD206" i="14"/>
  <c r="PA205" i="14"/>
  <c r="PE205" i="14"/>
  <c r="PB205" i="14"/>
  <c r="PF205" i="14"/>
  <c r="OZ204" i="14"/>
  <c r="PD204" i="14"/>
  <c r="PA203" i="14"/>
  <c r="PE203" i="14"/>
  <c r="PB203" i="14"/>
  <c r="PF203" i="14"/>
  <c r="OZ202" i="14"/>
  <c r="PD202" i="14"/>
  <c r="PA201" i="14"/>
  <c r="PE201" i="14"/>
  <c r="PB201" i="14"/>
  <c r="PF201" i="14"/>
  <c r="OZ200" i="14"/>
  <c r="PD200" i="14"/>
  <c r="PA199" i="14"/>
  <c r="PE199" i="14"/>
  <c r="PB199" i="14"/>
  <c r="PF199" i="14"/>
  <c r="OZ198" i="14"/>
  <c r="PD198" i="14"/>
  <c r="PA197" i="14"/>
  <c r="PE197" i="14"/>
  <c r="PB197" i="14"/>
  <c r="PF197" i="14"/>
  <c r="OZ196" i="14"/>
  <c r="PD196" i="14"/>
  <c r="PA195" i="14"/>
  <c r="PE195" i="14"/>
  <c r="PB195" i="14"/>
  <c r="PF195" i="14"/>
  <c r="OZ194" i="14"/>
  <c r="PD194" i="14"/>
  <c r="PA193" i="14"/>
  <c r="PE193" i="14"/>
  <c r="PB193" i="14"/>
  <c r="PF193" i="14"/>
  <c r="OZ192" i="14"/>
  <c r="PD192" i="14"/>
  <c r="PA191" i="14"/>
  <c r="PE191" i="14"/>
  <c r="PB191" i="14"/>
  <c r="PF191" i="14"/>
  <c r="OZ190" i="14"/>
  <c r="PD190" i="14"/>
  <c r="PA189" i="14"/>
  <c r="PE189" i="14"/>
  <c r="PB189" i="14"/>
  <c r="PF189" i="14"/>
  <c r="OZ188" i="14"/>
  <c r="PD188" i="14"/>
  <c r="PA187" i="14"/>
  <c r="PE187" i="14"/>
  <c r="PB187" i="14"/>
  <c r="PF187" i="14"/>
  <c r="OZ186" i="14"/>
  <c r="PD186" i="14"/>
  <c r="PA185" i="14"/>
  <c r="PE185" i="14"/>
  <c r="PB185" i="14"/>
  <c r="PF185" i="14"/>
  <c r="OZ184" i="14"/>
  <c r="PD184" i="14"/>
  <c r="PA183" i="14"/>
  <c r="PE183" i="14"/>
  <c r="PB183" i="14"/>
  <c r="PF183" i="14"/>
  <c r="OZ182" i="14"/>
  <c r="PD182" i="14"/>
  <c r="PA181" i="14"/>
  <c r="PE181" i="14"/>
  <c r="PB181" i="14"/>
  <c r="PF181" i="14"/>
  <c r="OZ180" i="14"/>
  <c r="PD180" i="14"/>
  <c r="PA179" i="14"/>
  <c r="PE179" i="14"/>
  <c r="PB179" i="14"/>
  <c r="PF179" i="14"/>
  <c r="OZ178" i="14"/>
  <c r="PD178" i="14"/>
  <c r="PA177" i="14"/>
  <c r="PE177" i="14"/>
  <c r="PB177" i="14"/>
  <c r="PF177" i="14"/>
  <c r="OZ176" i="14"/>
  <c r="PD176" i="14"/>
  <c r="PA175" i="14"/>
  <c r="PE175" i="14"/>
  <c r="PB175" i="14"/>
  <c r="PF175" i="14"/>
  <c r="OZ174" i="14"/>
  <c r="PD174" i="14"/>
  <c r="PA173" i="14"/>
  <c r="PE173" i="14"/>
  <c r="PB173" i="14"/>
  <c r="PF173" i="14"/>
  <c r="OZ172" i="14"/>
  <c r="PD172" i="14"/>
  <c r="PA171" i="14"/>
  <c r="PE171" i="14"/>
  <c r="PB171" i="14"/>
  <c r="PF171" i="14"/>
  <c r="OZ170" i="14"/>
  <c r="PD170" i="14"/>
  <c r="PA169" i="14"/>
  <c r="PE169" i="14"/>
  <c r="PB169" i="14"/>
  <c r="PF169" i="14"/>
  <c r="OZ168" i="14"/>
  <c r="PD168" i="14"/>
  <c r="PA167" i="14"/>
  <c r="PE167" i="14"/>
  <c r="PB167" i="14"/>
  <c r="PF167" i="14"/>
  <c r="OZ166" i="14"/>
  <c r="PD166" i="14"/>
  <c r="PA165" i="14"/>
  <c r="PE165" i="14"/>
  <c r="PB165" i="14"/>
  <c r="PF165" i="14"/>
  <c r="OZ164" i="14"/>
  <c r="PD164" i="14"/>
  <c r="PA163" i="14"/>
  <c r="PE163" i="14"/>
  <c r="PB163" i="14"/>
  <c r="PF163" i="14"/>
  <c r="OZ162" i="14"/>
  <c r="PD162" i="14"/>
  <c r="PA161" i="14"/>
  <c r="PE161" i="14"/>
  <c r="PB161" i="14"/>
  <c r="PF161" i="14"/>
  <c r="OZ160" i="14"/>
  <c r="PD160" i="14"/>
  <c r="PA159" i="14"/>
  <c r="PE159" i="14"/>
  <c r="PB159" i="14"/>
  <c r="PF159" i="14"/>
  <c r="OZ158" i="14"/>
  <c r="PD158" i="14"/>
  <c r="PA157" i="14"/>
  <c r="PE157" i="14"/>
  <c r="PB157" i="14"/>
  <c r="PF157" i="14"/>
  <c r="OZ155" i="14"/>
  <c r="OZ153" i="14"/>
  <c r="OZ151" i="14"/>
  <c r="OZ149" i="14"/>
  <c r="OZ147" i="14"/>
  <c r="OZ145" i="14"/>
  <c r="OZ143" i="14"/>
  <c r="OZ141" i="14"/>
  <c r="OZ154" i="14"/>
  <c r="PD154" i="14"/>
  <c r="PB154" i="14"/>
  <c r="PE154" i="14"/>
  <c r="OZ152" i="14"/>
  <c r="PD152" i="14"/>
  <c r="PB152" i="14"/>
  <c r="PE152" i="14"/>
  <c r="OZ150" i="14"/>
  <c r="PD150" i="14"/>
  <c r="PB150" i="14"/>
  <c r="PE150" i="14"/>
  <c r="OZ148" i="14"/>
  <c r="PD148" i="14"/>
  <c r="PB148" i="14"/>
  <c r="PE148" i="14"/>
  <c r="OZ146" i="14"/>
  <c r="PD146" i="14"/>
  <c r="PB146" i="14"/>
  <c r="PE146" i="14"/>
  <c r="OZ144" i="14"/>
  <c r="PD144" i="14"/>
  <c r="PB144" i="14"/>
  <c r="PE144" i="14"/>
  <c r="OZ142" i="14"/>
  <c r="PD142" i="14"/>
  <c r="PB142" i="14"/>
  <c r="PE142" i="14"/>
  <c r="OZ140" i="14"/>
  <c r="PD140" i="14"/>
  <c r="PA139" i="14"/>
  <c r="PE139" i="14"/>
  <c r="PB139" i="14"/>
  <c r="PF139" i="14"/>
  <c r="OZ138" i="14"/>
  <c r="PD138" i="14"/>
  <c r="PA137" i="14"/>
  <c r="PE137" i="14"/>
  <c r="PB137" i="14"/>
  <c r="PF137" i="14"/>
  <c r="OZ136" i="14"/>
  <c r="PD136" i="14"/>
  <c r="PA135" i="14"/>
  <c r="PE135" i="14"/>
  <c r="PB135" i="14"/>
  <c r="PF135" i="14"/>
  <c r="OZ134" i="14"/>
  <c r="PD134" i="14"/>
  <c r="PA133" i="14"/>
  <c r="PE133" i="14"/>
  <c r="PB133" i="14"/>
  <c r="PF133" i="14"/>
  <c r="PA131" i="14"/>
  <c r="PE131" i="14"/>
  <c r="PB131" i="14"/>
  <c r="PF131" i="14"/>
  <c r="OY131" i="14"/>
  <c r="PC131" i="14"/>
  <c r="PA129" i="14"/>
  <c r="PE129" i="14"/>
  <c r="PB129" i="14"/>
  <c r="PF129" i="14"/>
  <c r="OY129" i="14"/>
  <c r="PC129" i="14"/>
  <c r="PA127" i="14"/>
  <c r="PE127" i="14"/>
  <c r="PB127" i="14"/>
  <c r="PF127" i="14"/>
  <c r="OY127" i="14"/>
  <c r="PC127" i="14"/>
  <c r="PA125" i="14"/>
  <c r="PE125" i="14"/>
  <c r="PB125" i="14"/>
  <c r="PF125" i="14"/>
  <c r="OY125" i="14"/>
  <c r="PC125" i="14"/>
  <c r="PA123" i="14"/>
  <c r="PE123" i="14"/>
  <c r="PB123" i="14"/>
  <c r="PF123" i="14"/>
  <c r="OY123" i="14"/>
  <c r="PC123" i="14"/>
  <c r="PA121" i="14"/>
  <c r="PE121" i="14"/>
  <c r="PB121" i="14"/>
  <c r="PF121" i="14"/>
  <c r="OY121" i="14"/>
  <c r="PC121" i="14"/>
  <c r="PA119" i="14"/>
  <c r="PE119" i="14"/>
  <c r="PB119" i="14"/>
  <c r="PF119" i="14"/>
  <c r="OY119" i="14"/>
  <c r="PC119" i="14"/>
  <c r="PA117" i="14"/>
  <c r="PE117" i="14"/>
  <c r="PB117" i="14"/>
  <c r="PF117" i="14"/>
  <c r="OY117" i="14"/>
  <c r="PC117" i="14"/>
  <c r="PA115" i="14"/>
  <c r="PE115" i="14"/>
  <c r="PB115" i="14"/>
  <c r="PF115" i="14"/>
  <c r="OY115" i="14"/>
  <c r="PC115" i="14"/>
  <c r="PA113" i="14"/>
  <c r="PE113" i="14"/>
  <c r="PB113" i="14"/>
  <c r="PF113" i="14"/>
  <c r="OY113" i="14"/>
  <c r="PC113" i="14"/>
  <c r="PA111" i="14"/>
  <c r="PE111" i="14"/>
  <c r="PB111" i="14"/>
  <c r="PF111" i="14"/>
  <c r="OY111" i="14"/>
  <c r="PC111" i="14"/>
  <c r="PA109" i="14"/>
  <c r="PE109" i="14"/>
  <c r="PB109" i="14"/>
  <c r="PF109" i="14"/>
  <c r="OY109" i="14"/>
  <c r="PC109" i="14"/>
  <c r="PA107" i="14"/>
  <c r="PE107" i="14"/>
  <c r="PB107" i="14"/>
  <c r="PF107" i="14"/>
  <c r="OY107" i="14"/>
  <c r="PC107" i="14"/>
  <c r="PA105" i="14"/>
  <c r="PE105" i="14"/>
  <c r="PB105" i="14"/>
  <c r="PF105" i="14"/>
  <c r="OY105" i="14"/>
  <c r="PC105" i="14"/>
  <c r="PA103" i="14"/>
  <c r="PE103" i="14"/>
  <c r="PB103" i="14"/>
  <c r="PF103" i="14"/>
  <c r="OY103" i="14"/>
  <c r="PC103" i="14"/>
  <c r="PA101" i="14"/>
  <c r="PE101" i="14"/>
  <c r="PB101" i="14"/>
  <c r="PF101" i="14"/>
  <c r="OY101" i="14"/>
  <c r="PC101" i="14"/>
  <c r="PA99" i="14"/>
  <c r="PE99" i="14"/>
  <c r="PB99" i="14"/>
  <c r="PF99" i="14"/>
  <c r="OY99" i="14"/>
  <c r="PC99" i="14"/>
  <c r="PA97" i="14"/>
  <c r="PE97" i="14"/>
  <c r="PB97" i="14"/>
  <c r="PF97" i="14"/>
  <c r="OY97" i="14"/>
  <c r="PC97" i="14"/>
  <c r="OZ93" i="14"/>
  <c r="PD93" i="14"/>
  <c r="OY93" i="14"/>
  <c r="PE93" i="14"/>
  <c r="PA93" i="14"/>
  <c r="PF93" i="14"/>
  <c r="PB93" i="14"/>
  <c r="OZ85" i="14"/>
  <c r="PD85" i="14"/>
  <c r="OY85" i="14"/>
  <c r="PE85" i="14"/>
  <c r="PA85" i="14"/>
  <c r="PF85" i="14"/>
  <c r="PB85" i="14"/>
  <c r="OZ57" i="14"/>
  <c r="PD57" i="14"/>
  <c r="PE57" i="14"/>
  <c r="OY57" i="14"/>
  <c r="PA57" i="14"/>
  <c r="PC57" i="14"/>
  <c r="PE140" i="14"/>
  <c r="OY139" i="14"/>
  <c r="PE138" i="14"/>
  <c r="OY137" i="14"/>
  <c r="PE136" i="14"/>
  <c r="OY135" i="14"/>
  <c r="PE134" i="14"/>
  <c r="OY133" i="14"/>
  <c r="OZ131" i="14"/>
  <c r="OZ129" i="14"/>
  <c r="OZ127" i="14"/>
  <c r="OZ125" i="14"/>
  <c r="OZ123" i="14"/>
  <c r="OZ121" i="14"/>
  <c r="OZ119" i="14"/>
  <c r="OZ117" i="14"/>
  <c r="OZ115" i="14"/>
  <c r="OZ113" i="14"/>
  <c r="OZ111" i="14"/>
  <c r="OZ109" i="14"/>
  <c r="OZ107" i="14"/>
  <c r="OZ105" i="14"/>
  <c r="OZ103" i="14"/>
  <c r="OZ101" i="14"/>
  <c r="OZ99" i="14"/>
  <c r="OZ97" i="14"/>
  <c r="OZ95" i="14"/>
  <c r="PD95" i="14"/>
  <c r="OY95" i="14"/>
  <c r="PE95" i="14"/>
  <c r="PA95" i="14"/>
  <c r="PF95" i="14"/>
  <c r="PB95" i="14"/>
  <c r="OZ87" i="14"/>
  <c r="PD87" i="14"/>
  <c r="OY87" i="14"/>
  <c r="PE87" i="14"/>
  <c r="PA87" i="14"/>
  <c r="PF87" i="14"/>
  <c r="PB87" i="14"/>
  <c r="OZ83" i="14"/>
  <c r="PD83" i="14"/>
  <c r="OY83" i="14"/>
  <c r="PE83" i="14"/>
  <c r="PA83" i="14"/>
  <c r="PF83" i="14"/>
  <c r="PB83" i="14"/>
  <c r="OZ81" i="14"/>
  <c r="PD81" i="14"/>
  <c r="OY81" i="14"/>
  <c r="PE81" i="14"/>
  <c r="PA81" i="14"/>
  <c r="PF81" i="14"/>
  <c r="PB81" i="14"/>
  <c r="OZ79" i="14"/>
  <c r="PD79" i="14"/>
  <c r="OY79" i="14"/>
  <c r="PE79" i="14"/>
  <c r="PA79" i="14"/>
  <c r="PF79" i="14"/>
  <c r="PB79" i="14"/>
  <c r="OZ77" i="14"/>
  <c r="PD77" i="14"/>
  <c r="OY77" i="14"/>
  <c r="PE77" i="14"/>
  <c r="PA77" i="14"/>
  <c r="PF77" i="14"/>
  <c r="PB77" i="14"/>
  <c r="OZ61" i="14"/>
  <c r="PD61" i="14"/>
  <c r="PE61" i="14"/>
  <c r="OY61" i="14"/>
  <c r="PA61" i="14"/>
  <c r="PC61" i="14"/>
  <c r="PC214" i="14"/>
  <c r="PC212" i="14"/>
  <c r="PC210" i="14"/>
  <c r="PC208" i="14"/>
  <c r="PC206" i="14"/>
  <c r="PC204" i="14"/>
  <c r="PC202" i="14"/>
  <c r="PC200" i="14"/>
  <c r="PC198" i="14"/>
  <c r="PC196" i="14"/>
  <c r="PC194" i="14"/>
  <c r="PC192" i="14"/>
  <c r="PC190" i="14"/>
  <c r="PC188" i="14"/>
  <c r="PC186" i="14"/>
  <c r="PC184" i="14"/>
  <c r="PC182" i="14"/>
  <c r="PC180" i="14"/>
  <c r="PC178" i="14"/>
  <c r="PC176" i="14"/>
  <c r="PC174" i="14"/>
  <c r="PC172" i="14"/>
  <c r="PC170" i="14"/>
  <c r="PC168" i="14"/>
  <c r="PC166" i="14"/>
  <c r="PC164" i="14"/>
  <c r="PC162" i="14"/>
  <c r="PC160" i="14"/>
  <c r="PC158" i="14"/>
  <c r="OY154" i="14"/>
  <c r="OY152" i="14"/>
  <c r="OY150" i="14"/>
  <c r="OY148" i="14"/>
  <c r="OY146" i="14"/>
  <c r="OY144" i="14"/>
  <c r="OY142" i="14"/>
  <c r="PB140" i="14"/>
  <c r="OY140" i="14"/>
  <c r="PD139" i="14"/>
  <c r="PB138" i="14"/>
  <c r="OY138" i="14"/>
  <c r="PD137" i="14"/>
  <c r="PB136" i="14"/>
  <c r="OY136" i="14"/>
  <c r="PD135" i="14"/>
  <c r="PB134" i="14"/>
  <c r="OY134" i="14"/>
  <c r="PD133" i="14"/>
  <c r="OZ132" i="14"/>
  <c r="PD132" i="14"/>
  <c r="PA132" i="14"/>
  <c r="PE132" i="14"/>
  <c r="OZ130" i="14"/>
  <c r="PD130" i="14"/>
  <c r="PA130" i="14"/>
  <c r="PE130" i="14"/>
  <c r="OZ128" i="14"/>
  <c r="PD128" i="14"/>
  <c r="PA128" i="14"/>
  <c r="PE128" i="14"/>
  <c r="OZ126" i="14"/>
  <c r="PD126" i="14"/>
  <c r="PA126" i="14"/>
  <c r="PE126" i="14"/>
  <c r="OY124" i="14"/>
  <c r="PC124" i="14"/>
  <c r="OZ124" i="14"/>
  <c r="PD124" i="14"/>
  <c r="PA124" i="14"/>
  <c r="PE124" i="14"/>
  <c r="OY122" i="14"/>
  <c r="PC122" i="14"/>
  <c r="OZ122" i="14"/>
  <c r="PD122" i="14"/>
  <c r="PA122" i="14"/>
  <c r="PE122" i="14"/>
  <c r="OY120" i="14"/>
  <c r="PC120" i="14"/>
  <c r="OZ120" i="14"/>
  <c r="PD120" i="14"/>
  <c r="PA120" i="14"/>
  <c r="PE120" i="14"/>
  <c r="OY118" i="14"/>
  <c r="PC118" i="14"/>
  <c r="OZ118" i="14"/>
  <c r="PD118" i="14"/>
  <c r="PA118" i="14"/>
  <c r="PE118" i="14"/>
  <c r="OY116" i="14"/>
  <c r="PC116" i="14"/>
  <c r="OZ116" i="14"/>
  <c r="PD116" i="14"/>
  <c r="PA116" i="14"/>
  <c r="PE116" i="14"/>
  <c r="OZ114" i="14"/>
  <c r="PD114" i="14"/>
  <c r="PA114" i="14"/>
  <c r="PE114" i="14"/>
  <c r="OZ112" i="14"/>
  <c r="PD112" i="14"/>
  <c r="PA112" i="14"/>
  <c r="PE112" i="14"/>
  <c r="OZ110" i="14"/>
  <c r="PD110" i="14"/>
  <c r="PA110" i="14"/>
  <c r="PE110" i="14"/>
  <c r="OZ108" i="14"/>
  <c r="PD108" i="14"/>
  <c r="PA108" i="14"/>
  <c r="PE108" i="14"/>
  <c r="OZ106" i="14"/>
  <c r="PD106" i="14"/>
  <c r="PA106" i="14"/>
  <c r="PE106" i="14"/>
  <c r="OZ104" i="14"/>
  <c r="PD104" i="14"/>
  <c r="PA104" i="14"/>
  <c r="PE104" i="14"/>
  <c r="OZ102" i="14"/>
  <c r="PD102" i="14"/>
  <c r="PA102" i="14"/>
  <c r="PE102" i="14"/>
  <c r="OZ100" i="14"/>
  <c r="PD100" i="14"/>
  <c r="PA100" i="14"/>
  <c r="PE100" i="14"/>
  <c r="OZ98" i="14"/>
  <c r="PD98" i="14"/>
  <c r="PA98" i="14"/>
  <c r="PE98" i="14"/>
  <c r="OZ96" i="14"/>
  <c r="PD96" i="14"/>
  <c r="PA96" i="14"/>
  <c r="PE96" i="14"/>
  <c r="OZ89" i="14"/>
  <c r="PD89" i="14"/>
  <c r="OY89" i="14"/>
  <c r="PE89" i="14"/>
  <c r="PA89" i="14"/>
  <c r="PF89" i="14"/>
  <c r="PB89" i="14"/>
  <c r="PB65" i="14"/>
  <c r="PF65" i="14"/>
  <c r="PC65" i="14"/>
  <c r="OY65" i="14"/>
  <c r="PD65" i="14"/>
  <c r="OZ65" i="14"/>
  <c r="PE65" i="14"/>
  <c r="PA65" i="14"/>
  <c r="PA6" i="14"/>
  <c r="OZ70" i="14"/>
  <c r="PD70" i="14"/>
  <c r="OZ68" i="14"/>
  <c r="PD68" i="14"/>
  <c r="OZ66" i="14"/>
  <c r="PD66" i="14"/>
  <c r="PC64" i="14"/>
  <c r="PE64" i="14"/>
  <c r="PC60" i="14"/>
  <c r="PE60" i="14"/>
  <c r="PC56" i="14"/>
  <c r="PE56" i="14"/>
  <c r="PC52" i="14"/>
  <c r="PE52" i="14"/>
  <c r="PB42" i="14"/>
  <c r="PF42" i="14"/>
  <c r="PA42" i="14"/>
  <c r="PC42" i="14"/>
  <c r="OY42" i="14"/>
  <c r="PD42" i="14"/>
  <c r="OZ42" i="14"/>
  <c r="PE94" i="14"/>
  <c r="PB94" i="14"/>
  <c r="PF94" i="14"/>
  <c r="PE92" i="14"/>
  <c r="PB92" i="14"/>
  <c r="PF92" i="14"/>
  <c r="PE90" i="14"/>
  <c r="PB90" i="14"/>
  <c r="PF90" i="14"/>
  <c r="PE88" i="14"/>
  <c r="PB88" i="14"/>
  <c r="PF88" i="14"/>
  <c r="PB86" i="14"/>
  <c r="PF86" i="14"/>
  <c r="PB84" i="14"/>
  <c r="PF84" i="14"/>
  <c r="PB82" i="14"/>
  <c r="PF82" i="14"/>
  <c r="PB80" i="14"/>
  <c r="PF80" i="14"/>
  <c r="PB78" i="14"/>
  <c r="PF78" i="14"/>
  <c r="PB76" i="14"/>
  <c r="PF76" i="14"/>
  <c r="OZ75" i="14"/>
  <c r="PD75" i="14"/>
  <c r="PA75" i="14"/>
  <c r="PE75" i="14"/>
  <c r="PB74" i="14"/>
  <c r="PF74" i="14"/>
  <c r="OY74" i="14"/>
  <c r="PC74" i="14"/>
  <c r="OZ73" i="14"/>
  <c r="PD73" i="14"/>
  <c r="PA73" i="14"/>
  <c r="PE73" i="14"/>
  <c r="PB72" i="14"/>
  <c r="PF72" i="14"/>
  <c r="OY72" i="14"/>
  <c r="PC72" i="14"/>
  <c r="OZ63" i="14"/>
  <c r="PD63" i="14"/>
  <c r="PE63" i="14"/>
  <c r="OY63" i="14"/>
  <c r="PA63" i="14"/>
  <c r="OZ59" i="14"/>
  <c r="PD59" i="14"/>
  <c r="PE59" i="14"/>
  <c r="OY59" i="14"/>
  <c r="PA59" i="14"/>
  <c r="OZ55" i="14"/>
  <c r="PD55" i="14"/>
  <c r="PE55" i="14"/>
  <c r="OY55" i="14"/>
  <c r="PA55" i="14"/>
  <c r="OZ51" i="14"/>
  <c r="PD51" i="14"/>
  <c r="PE51" i="14"/>
  <c r="OY51" i="14"/>
  <c r="PA51" i="14"/>
  <c r="PA34" i="14"/>
  <c r="PE34" i="14"/>
  <c r="PB34" i="14"/>
  <c r="PF34" i="14"/>
  <c r="OY34" i="14"/>
  <c r="PC34" i="14"/>
  <c r="OZ34" i="14"/>
  <c r="PD34" i="14"/>
  <c r="PA26" i="14"/>
  <c r="PE26" i="14"/>
  <c r="PB26" i="14"/>
  <c r="PF26" i="14"/>
  <c r="OY26" i="14"/>
  <c r="PC26" i="14"/>
  <c r="OZ26" i="14"/>
  <c r="PD26" i="14"/>
  <c r="PA18" i="14"/>
  <c r="PE18" i="14"/>
  <c r="PB18" i="14"/>
  <c r="PF18" i="14"/>
  <c r="OY18" i="14"/>
  <c r="PC18" i="14"/>
  <c r="OZ18" i="14"/>
  <c r="PD18" i="14"/>
  <c r="PA10" i="14"/>
  <c r="PE10" i="14"/>
  <c r="PB10" i="14"/>
  <c r="PF10" i="14"/>
  <c r="OY10" i="14"/>
  <c r="PC10" i="14"/>
  <c r="OZ10" i="14"/>
  <c r="PD10" i="14"/>
  <c r="PC154" i="14"/>
  <c r="PC152" i="14"/>
  <c r="PC150" i="14"/>
  <c r="PC148" i="14"/>
  <c r="PC146" i="14"/>
  <c r="PC144" i="14"/>
  <c r="PC142" i="14"/>
  <c r="PC140" i="14"/>
  <c r="PC138" i="14"/>
  <c r="PC136" i="14"/>
  <c r="PC134" i="14"/>
  <c r="PC132" i="14"/>
  <c r="PC130" i="14"/>
  <c r="PC128" i="14"/>
  <c r="PC126" i="14"/>
  <c r="PC114" i="14"/>
  <c r="PC112" i="14"/>
  <c r="PC110" i="14"/>
  <c r="PC108" i="14"/>
  <c r="PC106" i="14"/>
  <c r="PC104" i="14"/>
  <c r="PC102" i="14"/>
  <c r="PC100" i="14"/>
  <c r="PC98" i="14"/>
  <c r="PC96" i="14"/>
  <c r="PD94" i="14"/>
  <c r="OY94" i="14"/>
  <c r="PD92" i="14"/>
  <c r="OY92" i="14"/>
  <c r="PD90" i="14"/>
  <c r="OY90" i="14"/>
  <c r="PD88" i="14"/>
  <c r="OY88" i="14"/>
  <c r="PD86" i="14"/>
  <c r="OY86" i="14"/>
  <c r="PD84" i="14"/>
  <c r="OY84" i="14"/>
  <c r="PD82" i="14"/>
  <c r="OY82" i="14"/>
  <c r="PD80" i="14"/>
  <c r="OY80" i="14"/>
  <c r="PD78" i="14"/>
  <c r="OY78" i="14"/>
  <c r="PD76" i="14"/>
  <c r="OY76" i="14"/>
  <c r="PC75" i="14"/>
  <c r="OZ74" i="14"/>
  <c r="PC73" i="14"/>
  <c r="OZ72" i="14"/>
  <c r="PB71" i="14"/>
  <c r="PF71" i="14"/>
  <c r="PA70" i="14"/>
  <c r="PB69" i="14"/>
  <c r="PF69" i="14"/>
  <c r="PA68" i="14"/>
  <c r="PB67" i="14"/>
  <c r="PF67" i="14"/>
  <c r="PA66" i="14"/>
  <c r="PC62" i="14"/>
  <c r="PE62" i="14"/>
  <c r="PC58" i="14"/>
  <c r="PE58" i="14"/>
  <c r="PC54" i="14"/>
  <c r="PE54" i="14"/>
  <c r="PD64" i="14"/>
  <c r="OZ64" i="14"/>
  <c r="PB63" i="14"/>
  <c r="OZ62" i="14"/>
  <c r="PB61" i="14"/>
  <c r="OZ60" i="14"/>
  <c r="PB59" i="14"/>
  <c r="OZ58" i="14"/>
  <c r="PB57" i="14"/>
  <c r="OZ56" i="14"/>
  <c r="PB55" i="14"/>
  <c r="OZ54" i="14"/>
  <c r="PB53" i="14"/>
  <c r="OZ52" i="14"/>
  <c r="PB51" i="14"/>
  <c r="PB48" i="14"/>
  <c r="PA48" i="14"/>
  <c r="PF48" i="14"/>
  <c r="PC48" i="14"/>
  <c r="OY48" i="14"/>
  <c r="PD48" i="14"/>
  <c r="PE71" i="14"/>
  <c r="PA71" i="14"/>
  <c r="PC70" i="14"/>
  <c r="OY70" i="14"/>
  <c r="PE69" i="14"/>
  <c r="PA69" i="14"/>
  <c r="PC68" i="14"/>
  <c r="OY68" i="14"/>
  <c r="PE67" i="14"/>
  <c r="PA67" i="14"/>
  <c r="PC66" i="14"/>
  <c r="OY66" i="14"/>
  <c r="PB64" i="14"/>
  <c r="PF64" i="14"/>
  <c r="PB62" i="14"/>
  <c r="PF62" i="14"/>
  <c r="PB60" i="14"/>
  <c r="PF60" i="14"/>
  <c r="PB58" i="14"/>
  <c r="PF58" i="14"/>
  <c r="PB56" i="14"/>
  <c r="PF56" i="14"/>
  <c r="PB54" i="14"/>
  <c r="PF54" i="14"/>
  <c r="PB52" i="14"/>
  <c r="PF52" i="14"/>
  <c r="PA49" i="14"/>
  <c r="PE49" i="14"/>
  <c r="OZ48" i="14"/>
  <c r="PB46" i="14"/>
  <c r="PF46" i="14"/>
  <c r="PA46" i="14"/>
  <c r="PC46" i="14"/>
  <c r="OY46" i="14"/>
  <c r="PD46" i="14"/>
  <c r="PA36" i="14"/>
  <c r="PE36" i="14"/>
  <c r="PB36" i="14"/>
  <c r="PF36" i="14"/>
  <c r="OY36" i="14"/>
  <c r="PC36" i="14"/>
  <c r="OZ36" i="14"/>
  <c r="PA32" i="14"/>
  <c r="PE32" i="14"/>
  <c r="PB32" i="14"/>
  <c r="PF32" i="14"/>
  <c r="OY32" i="14"/>
  <c r="PC32" i="14"/>
  <c r="OZ32" i="14"/>
  <c r="PA28" i="14"/>
  <c r="PE28" i="14"/>
  <c r="PB28" i="14"/>
  <c r="PF28" i="14"/>
  <c r="OY28" i="14"/>
  <c r="PC28" i="14"/>
  <c r="OZ28" i="14"/>
  <c r="PA24" i="14"/>
  <c r="PE24" i="14"/>
  <c r="PB24" i="14"/>
  <c r="PF24" i="14"/>
  <c r="OY24" i="14"/>
  <c r="PC24" i="14"/>
  <c r="OZ24" i="14"/>
  <c r="PA20" i="14"/>
  <c r="PE20" i="14"/>
  <c r="PB20" i="14"/>
  <c r="PF20" i="14"/>
  <c r="OY20" i="14"/>
  <c r="PC20" i="14"/>
  <c r="OZ20" i="14"/>
  <c r="PA16" i="14"/>
  <c r="PE16" i="14"/>
  <c r="PB16" i="14"/>
  <c r="PF16" i="14"/>
  <c r="OY16" i="14"/>
  <c r="PC16" i="14"/>
  <c r="OZ16" i="14"/>
  <c r="PA12" i="14"/>
  <c r="PE12" i="14"/>
  <c r="PB12" i="14"/>
  <c r="PF12" i="14"/>
  <c r="OY12" i="14"/>
  <c r="PC12" i="14"/>
  <c r="OZ12" i="14"/>
  <c r="PA8" i="14"/>
  <c r="PE8" i="14"/>
  <c r="PB8" i="14"/>
  <c r="PF8" i="14"/>
  <c r="OY8" i="14"/>
  <c r="PC8" i="14"/>
  <c r="OZ8" i="14"/>
  <c r="PD71" i="14"/>
  <c r="PF70" i="14"/>
  <c r="PD69" i="14"/>
  <c r="PF68" i="14"/>
  <c r="PD67" i="14"/>
  <c r="PF66" i="14"/>
  <c r="PA64" i="14"/>
  <c r="PA62" i="14"/>
  <c r="PA60" i="14"/>
  <c r="PA58" i="14"/>
  <c r="PA56" i="14"/>
  <c r="PA54" i="14"/>
  <c r="PA52" i="14"/>
  <c r="OZ50" i="14"/>
  <c r="OZ46" i="14"/>
  <c r="PB44" i="14"/>
  <c r="PF44" i="14"/>
  <c r="PA44" i="14"/>
  <c r="PC44" i="14"/>
  <c r="OY44" i="14"/>
  <c r="PD44" i="14"/>
  <c r="PD36" i="14"/>
  <c r="PD32" i="14"/>
  <c r="PD28" i="14"/>
  <c r="PD24" i="14"/>
  <c r="PD20" i="14"/>
  <c r="PD16" i="14"/>
  <c r="PD12" i="14"/>
  <c r="PD8" i="14"/>
  <c r="PF63" i="14"/>
  <c r="PD62" i="14"/>
  <c r="PF61" i="14"/>
  <c r="PD60" i="14"/>
  <c r="PF59" i="14"/>
  <c r="PD58" i="14"/>
  <c r="PF57" i="14"/>
  <c r="PD56" i="14"/>
  <c r="PF55" i="14"/>
  <c r="PD54" i="14"/>
  <c r="PF53" i="14"/>
  <c r="PD52" i="14"/>
  <c r="PF51" i="14"/>
  <c r="PD50" i="14"/>
  <c r="PF49" i="14"/>
  <c r="PE47" i="14"/>
  <c r="PE45" i="14"/>
  <c r="PE43" i="14"/>
  <c r="PE41" i="14"/>
  <c r="OZ47" i="14"/>
  <c r="PD47" i="14"/>
  <c r="OZ45" i="14"/>
  <c r="PD45" i="14"/>
  <c r="OZ43" i="14"/>
  <c r="PD43" i="14"/>
  <c r="OZ41" i="14"/>
  <c r="PD41" i="14"/>
  <c r="PA40" i="14"/>
  <c r="PE40" i="14"/>
  <c r="PB40" i="14"/>
  <c r="PF40" i="14"/>
  <c r="OY39" i="14"/>
  <c r="PC39" i="14"/>
  <c r="OZ39" i="14"/>
  <c r="PD39" i="14"/>
  <c r="OY37" i="14"/>
  <c r="PC37" i="14"/>
  <c r="OZ37" i="14"/>
  <c r="PD37" i="14"/>
  <c r="PA37" i="14"/>
  <c r="PE37" i="14"/>
  <c r="OY35" i="14"/>
  <c r="PC35" i="14"/>
  <c r="OZ35" i="14"/>
  <c r="PD35" i="14"/>
  <c r="PA35" i="14"/>
  <c r="PE35" i="14"/>
  <c r="OY33" i="14"/>
  <c r="PC33" i="14"/>
  <c r="OZ33" i="14"/>
  <c r="PD33" i="14"/>
  <c r="PA33" i="14"/>
  <c r="PE33" i="14"/>
  <c r="OY31" i="14"/>
  <c r="PC31" i="14"/>
  <c r="OZ31" i="14"/>
  <c r="PD31" i="14"/>
  <c r="PA31" i="14"/>
  <c r="PE31" i="14"/>
  <c r="OY29" i="14"/>
  <c r="PC29" i="14"/>
  <c r="OZ29" i="14"/>
  <c r="PD29" i="14"/>
  <c r="PA29" i="14"/>
  <c r="PE29" i="14"/>
  <c r="OY27" i="14"/>
  <c r="PC27" i="14"/>
  <c r="OZ27" i="14"/>
  <c r="PD27" i="14"/>
  <c r="PA27" i="14"/>
  <c r="PE27" i="14"/>
  <c r="OY25" i="14"/>
  <c r="PC25" i="14"/>
  <c r="OZ25" i="14"/>
  <c r="PD25" i="14"/>
  <c r="PA25" i="14"/>
  <c r="PE25" i="14"/>
  <c r="OY23" i="14"/>
  <c r="PC23" i="14"/>
  <c r="OZ23" i="14"/>
  <c r="PD23" i="14"/>
  <c r="PA23" i="14"/>
  <c r="PE23" i="14"/>
  <c r="OY21" i="14"/>
  <c r="PC21" i="14"/>
  <c r="OZ21" i="14"/>
  <c r="PD21" i="14"/>
  <c r="PA21" i="14"/>
  <c r="PE21" i="14"/>
  <c r="OY19" i="14"/>
  <c r="PC19" i="14"/>
  <c r="OZ19" i="14"/>
  <c r="PD19" i="14"/>
  <c r="PA19" i="14"/>
  <c r="PE19" i="14"/>
  <c r="OY17" i="14"/>
  <c r="PC17" i="14"/>
  <c r="OZ17" i="14"/>
  <c r="PD17" i="14"/>
  <c r="PA17" i="14"/>
  <c r="PE17" i="14"/>
  <c r="OY15" i="14"/>
  <c r="PC15" i="14"/>
  <c r="OZ15" i="14"/>
  <c r="PD15" i="14"/>
  <c r="PA15" i="14"/>
  <c r="PE15" i="14"/>
  <c r="OY13" i="14"/>
  <c r="PC13" i="14"/>
  <c r="OZ13" i="14"/>
  <c r="PD13" i="14"/>
  <c r="PA13" i="14"/>
  <c r="PE13" i="14"/>
  <c r="OY11" i="14"/>
  <c r="PC11" i="14"/>
  <c r="OZ11" i="14"/>
  <c r="PD11" i="14"/>
  <c r="PA11" i="14"/>
  <c r="PE11" i="14"/>
  <c r="OY9" i="14"/>
  <c r="PC9" i="14"/>
  <c r="OZ9" i="14"/>
  <c r="PD9" i="14"/>
  <c r="PA9" i="14"/>
  <c r="PE9" i="14"/>
  <c r="OY7" i="14"/>
  <c r="PC7" i="14"/>
  <c r="OZ7" i="14"/>
  <c r="PD7" i="14"/>
  <c r="PA7" i="14"/>
  <c r="PE7" i="14"/>
  <c r="PD49" i="14"/>
  <c r="PB47" i="14"/>
  <c r="PB45" i="14"/>
  <c r="PB43" i="14"/>
  <c r="PB41" i="14"/>
  <c r="OY40" i="14"/>
  <c r="PE39" i="14"/>
  <c r="PC6" i="14"/>
  <c r="OY6" i="14"/>
  <c r="PF6" i="14"/>
  <c r="PB6" i="14"/>
  <c r="PE6" i="14"/>
  <c r="OX5" i="14"/>
  <c r="OW5" i="14"/>
  <c r="OV5" i="14"/>
  <c r="OU5" i="14"/>
  <c r="OT5" i="14"/>
  <c r="OS5" i="14"/>
  <c r="OR5" i="14"/>
  <c r="OQ5" i="14"/>
  <c r="OP5" i="14"/>
  <c r="OO5" i="14"/>
  <c r="ON5" i="14"/>
  <c r="OM5" i="14"/>
  <c r="OL5" i="14"/>
  <c r="OK5" i="14"/>
  <c r="OJ5" i="14"/>
  <c r="OI5" i="14"/>
  <c r="OH5" i="14"/>
  <c r="OG5" i="14"/>
  <c r="OF5" i="14"/>
  <c r="OE5" i="14"/>
  <c r="OD5" i="14"/>
  <c r="OC5" i="14"/>
  <c r="OB5" i="14"/>
  <c r="OA5" i="14"/>
  <c r="NZ5" i="14"/>
  <c r="NY5" i="14"/>
  <c r="NX5" i="14"/>
  <c r="NW5" i="14"/>
  <c r="NV5" i="14"/>
  <c r="NU5" i="14"/>
  <c r="NT5" i="14"/>
  <c r="NS5" i="14"/>
  <c r="NR5" i="14"/>
  <c r="NQ5" i="14"/>
  <c r="NP5" i="14"/>
  <c r="NO5" i="14"/>
  <c r="NN5" i="14"/>
  <c r="NM5" i="14"/>
  <c r="NL5" i="14"/>
  <c r="NK5" i="14"/>
  <c r="NJ5" i="14"/>
  <c r="NI5" i="14"/>
  <c r="NH5" i="14"/>
  <c r="NG5" i="14"/>
  <c r="NF5" i="14"/>
  <c r="NE5" i="14"/>
  <c r="ND5" i="14"/>
  <c r="NC5" i="14"/>
  <c r="NB5" i="14"/>
  <c r="NA5" i="14"/>
  <c r="MZ5" i="14"/>
  <c r="MY5" i="14"/>
  <c r="MX5" i="14"/>
  <c r="MW5" i="14"/>
  <c r="MV5" i="14"/>
  <c r="MU5" i="14"/>
  <c r="MT5" i="14"/>
  <c r="MS5" i="14"/>
  <c r="MR5" i="14"/>
  <c r="MQ5" i="14"/>
  <c r="MP5" i="14"/>
  <c r="MO5" i="14"/>
  <c r="MN5" i="14"/>
  <c r="MM5" i="14"/>
  <c r="ML5" i="14"/>
  <c r="MK5" i="14"/>
  <c r="MJ5" i="14"/>
  <c r="MI5" i="14"/>
  <c r="MH5" i="14"/>
  <c r="MG5" i="14"/>
  <c r="MF5" i="14"/>
  <c r="ME5" i="14"/>
  <c r="MD5" i="14"/>
  <c r="MC5" i="14"/>
  <c r="MB5" i="14"/>
  <c r="MA5" i="14"/>
  <c r="LZ5" i="14"/>
  <c r="LY5" i="14"/>
  <c r="LX5" i="14"/>
  <c r="LW5" i="14"/>
  <c r="LV5" i="14"/>
  <c r="LU5" i="14"/>
  <c r="LT5" i="14"/>
  <c r="LS5" i="14"/>
  <c r="LR5" i="14"/>
  <c r="LQ5" i="14"/>
  <c r="LP5" i="14"/>
  <c r="LO5" i="14"/>
  <c r="LN5" i="14"/>
  <c r="LM5" i="14"/>
  <c r="LL5" i="14"/>
  <c r="LK5" i="14"/>
  <c r="LJ5" i="14"/>
  <c r="LI5" i="14"/>
  <c r="LH5" i="14"/>
  <c r="LG5" i="14"/>
  <c r="KW5" i="14"/>
  <c r="KV5" i="14"/>
  <c r="KT5" i="14"/>
  <c r="PF5" i="14" l="1"/>
  <c r="PB5" i="14"/>
  <c r="PE5" i="14"/>
  <c r="PA5" i="14"/>
  <c r="PD5" i="14"/>
  <c r="OZ5" i="14"/>
  <c r="PC5" i="14"/>
  <c r="OY5" i="14"/>
  <c r="AN4" i="14" l="1"/>
  <c r="AM4" i="14"/>
  <c r="DU29" i="24" l="1"/>
  <c r="DT29" i="24"/>
  <c r="DS29" i="24"/>
  <c r="DR29" i="24"/>
  <c r="DQ29" i="24"/>
  <c r="DP29" i="24"/>
  <c r="DM29" i="24"/>
  <c r="DL29" i="24"/>
  <c r="DK29" i="24"/>
  <c r="DJ29" i="24"/>
  <c r="DI29" i="24"/>
  <c r="DH29" i="24"/>
  <c r="DG29" i="24"/>
  <c r="DF29" i="24"/>
  <c r="DE29" i="24"/>
  <c r="DB29" i="24" l="1"/>
  <c r="DA29" i="24"/>
  <c r="CZ29" i="24"/>
  <c r="CY29" i="24"/>
  <c r="CX29" i="24"/>
  <c r="CW29" i="24"/>
  <c r="CV29" i="24"/>
  <c r="CU29" i="24"/>
  <c r="CT29" i="24"/>
  <c r="CQ29" i="24"/>
  <c r="CP29" i="24"/>
  <c r="CO29" i="24"/>
  <c r="CN29" i="24"/>
  <c r="CM29" i="24"/>
  <c r="CL29" i="24"/>
  <c r="CK29" i="24"/>
  <c r="CJ29" i="24"/>
  <c r="CI29" i="24"/>
  <c r="CF29" i="24"/>
  <c r="CE29" i="24"/>
  <c r="CD29" i="24"/>
  <c r="CC29" i="24"/>
  <c r="CB29" i="24"/>
  <c r="CA29" i="24"/>
  <c r="BZ29" i="24"/>
  <c r="BY29" i="24"/>
  <c r="BX29" i="24"/>
  <c r="BU29" i="24"/>
  <c r="BT29" i="24"/>
  <c r="BS29" i="24"/>
  <c r="BR29" i="24"/>
  <c r="BQ29" i="24"/>
  <c r="BP29" i="24"/>
  <c r="BM29" i="24"/>
  <c r="BO29" i="24"/>
  <c r="BN29" i="24"/>
  <c r="BJ29" i="24"/>
  <c r="BI29" i="24"/>
  <c r="BH29" i="24"/>
  <c r="BG29" i="24"/>
  <c r="BF29" i="24"/>
  <c r="BE29" i="24"/>
  <c r="BD29" i="24"/>
  <c r="BC29" i="24"/>
  <c r="BB29" i="24"/>
  <c r="AZ29" i="24"/>
  <c r="AY29" i="24"/>
  <c r="AX29" i="24"/>
  <c r="AW29" i="24"/>
  <c r="AV29" i="24"/>
  <c r="AU29" i="24"/>
  <c r="AT29" i="24"/>
  <c r="AS29" i="24"/>
  <c r="AR29" i="24"/>
  <c r="AP29" i="24"/>
  <c r="AO29" i="24"/>
  <c r="AN29" i="24"/>
  <c r="AM29" i="24"/>
  <c r="AL29" i="24"/>
  <c r="AK29" i="24"/>
  <c r="AJ29" i="24"/>
  <c r="AI29" i="24"/>
  <c r="AH29" i="24"/>
  <c r="AF29" i="24"/>
  <c r="AE29" i="24"/>
  <c r="AD29" i="24"/>
  <c r="C77" i="3" l="1"/>
  <c r="D7" i="3" l="1"/>
  <c r="B3" i="3" s="1"/>
  <c r="F116" i="24" l="1"/>
  <c r="B116" i="24"/>
  <c r="L91" i="24"/>
  <c r="H91" i="24"/>
  <c r="D91" i="24"/>
  <c r="L66" i="24"/>
  <c r="H66" i="24"/>
  <c r="D66" i="24"/>
  <c r="H41" i="24"/>
  <c r="L89" i="24"/>
  <c r="H89" i="24"/>
  <c r="D89" i="24"/>
  <c r="L64" i="24"/>
  <c r="H64" i="24"/>
  <c r="D64" i="24"/>
  <c r="H39" i="24"/>
  <c r="D39" i="24"/>
  <c r="D41" i="24"/>
  <c r="J114" i="24"/>
  <c r="J113" i="24"/>
  <c r="DO29" i="24"/>
  <c r="DN29" i="24"/>
  <c r="DD29" i="24"/>
  <c r="DC29" i="24"/>
  <c r="CS29" i="24"/>
  <c r="CR29" i="24"/>
  <c r="CH29" i="24"/>
  <c r="CG29" i="24"/>
  <c r="BW29" i="24"/>
  <c r="BV29" i="24"/>
  <c r="BL29" i="24"/>
  <c r="BK29" i="24"/>
  <c r="BA29" i="24"/>
  <c r="AQ29" i="24"/>
  <c r="AG29" i="24"/>
  <c r="T29" i="24"/>
  <c r="S29" i="24"/>
  <c r="F114" i="24" l="1"/>
  <c r="F115" i="24"/>
  <c r="B114" i="24"/>
  <c r="F113" i="24"/>
  <c r="B113" i="24"/>
  <c r="B115" i="24"/>
  <c r="Q29" i="24"/>
  <c r="O29" i="24"/>
  <c r="J115" i="24" l="1"/>
  <c r="J116" i="24" s="1"/>
  <c r="B89" i="3" l="1"/>
  <c r="B115" i="3" s="1"/>
  <c r="B116" i="3" s="1"/>
  <c r="B100" i="3" l="1"/>
  <c r="B96" i="3"/>
  <c r="AP4" i="14" l="1"/>
  <c r="AO4" i="14" l="1"/>
  <c r="B11" i="18" l="1"/>
  <c r="B10" i="18"/>
  <c r="B9" i="18"/>
  <c r="B7" i="18"/>
  <c r="B6" i="18"/>
  <c r="B5" i="18"/>
  <c r="B26" i="15" l="1"/>
  <c r="Y4" i="14"/>
  <c r="V4" i="14"/>
  <c r="S4" i="14"/>
  <c r="N4" i="14"/>
  <c r="T4" i="14"/>
  <c r="AX4" i="14"/>
  <c r="AY4" i="14"/>
  <c r="AZ4" i="14"/>
  <c r="BB4" i="14"/>
  <c r="BK4" i="14"/>
  <c r="BP4" i="14"/>
  <c r="BQ4" i="14"/>
  <c r="BR4" i="14"/>
  <c r="BT4" i="14"/>
  <c r="FK4" i="14"/>
  <c r="EP4" i="14"/>
  <c r="EN4" i="14"/>
  <c r="EM4" i="14"/>
  <c r="EL4" i="14"/>
  <c r="EK4" i="14"/>
  <c r="EI4" i="14"/>
  <c r="EE4" i="14"/>
  <c r="EF4" i="14" s="1"/>
  <c r="BV4" i="14"/>
  <c r="C23" i="3" l="1"/>
  <c r="GJ6" i="14" l="1"/>
  <c r="KR6" i="14" s="1"/>
  <c r="GJ7" i="14"/>
  <c r="KR7" i="14" s="1"/>
  <c r="GJ8" i="14"/>
  <c r="KR8" i="14" s="1"/>
  <c r="GJ9" i="14"/>
  <c r="KR9" i="14" s="1"/>
  <c r="GJ10" i="14"/>
  <c r="KR10" i="14" s="1"/>
  <c r="GJ11" i="14"/>
  <c r="KR11" i="14" s="1"/>
  <c r="GJ12" i="14"/>
  <c r="KR12" i="14" s="1"/>
  <c r="GJ13" i="14"/>
  <c r="KR13" i="14" s="1"/>
  <c r="GJ14" i="14"/>
  <c r="KR14" i="14" s="1"/>
  <c r="GJ15" i="14"/>
  <c r="KR15" i="14" s="1"/>
  <c r="GJ16" i="14"/>
  <c r="KR16" i="14" s="1"/>
  <c r="GJ17" i="14"/>
  <c r="KR17" i="14" s="1"/>
  <c r="GJ18" i="14"/>
  <c r="KR18" i="14" s="1"/>
  <c r="GJ19" i="14"/>
  <c r="KR19" i="14" s="1"/>
  <c r="GJ20" i="14"/>
  <c r="KR20" i="14" s="1"/>
  <c r="GJ21" i="14"/>
  <c r="KR21" i="14" s="1"/>
  <c r="GJ22" i="14"/>
  <c r="KR22" i="14" s="1"/>
  <c r="GJ23" i="14"/>
  <c r="KR23" i="14" s="1"/>
  <c r="GJ24" i="14"/>
  <c r="KR24" i="14" s="1"/>
  <c r="GJ25" i="14"/>
  <c r="KR25" i="14" s="1"/>
  <c r="GJ26" i="14"/>
  <c r="KR26" i="14" s="1"/>
  <c r="GJ27" i="14"/>
  <c r="KR27" i="14" s="1"/>
  <c r="GJ28" i="14"/>
  <c r="KR28" i="14" s="1"/>
  <c r="GJ29" i="14"/>
  <c r="KR29" i="14" s="1"/>
  <c r="GJ30" i="14"/>
  <c r="KR30" i="14" s="1"/>
  <c r="GJ31" i="14"/>
  <c r="KR31" i="14" s="1"/>
  <c r="GJ32" i="14"/>
  <c r="KR32" i="14" s="1"/>
  <c r="GJ33" i="14"/>
  <c r="KR33" i="14" s="1"/>
  <c r="GJ34" i="14"/>
  <c r="KR34" i="14" s="1"/>
  <c r="GJ35" i="14"/>
  <c r="KR35" i="14" s="1"/>
  <c r="GJ36" i="14"/>
  <c r="KR36" i="14" s="1"/>
  <c r="GJ37" i="14"/>
  <c r="KR37" i="14" s="1"/>
  <c r="GJ38" i="14"/>
  <c r="KR38" i="14" s="1"/>
  <c r="GJ39" i="14"/>
  <c r="KR39" i="14" s="1"/>
  <c r="GJ40" i="14"/>
  <c r="KR40" i="14" s="1"/>
  <c r="GJ41" i="14"/>
  <c r="KR41" i="14" s="1"/>
  <c r="GJ42" i="14"/>
  <c r="KR42" i="14" s="1"/>
  <c r="GJ43" i="14"/>
  <c r="KR43" i="14" s="1"/>
  <c r="GJ44" i="14"/>
  <c r="KR44" i="14" s="1"/>
  <c r="GJ45" i="14"/>
  <c r="KR45" i="14" s="1"/>
  <c r="GJ46" i="14"/>
  <c r="KR46" i="14" s="1"/>
  <c r="GJ47" i="14"/>
  <c r="KR47" i="14" s="1"/>
  <c r="GJ48" i="14"/>
  <c r="KR48" i="14" s="1"/>
  <c r="GJ49" i="14"/>
  <c r="KR49" i="14" s="1"/>
  <c r="GJ50" i="14"/>
  <c r="KR50" i="14" s="1"/>
  <c r="GJ51" i="14"/>
  <c r="KR51" i="14" s="1"/>
  <c r="GJ52" i="14"/>
  <c r="KR52" i="14" s="1"/>
  <c r="GJ53" i="14"/>
  <c r="KR53" i="14" s="1"/>
  <c r="GJ54" i="14"/>
  <c r="KR54" i="14" s="1"/>
  <c r="GJ55" i="14"/>
  <c r="KR55" i="14" s="1"/>
  <c r="GJ56" i="14"/>
  <c r="KR56" i="14" s="1"/>
  <c r="GJ57" i="14"/>
  <c r="KR57" i="14" s="1"/>
  <c r="GJ58" i="14"/>
  <c r="KR58" i="14" s="1"/>
  <c r="GJ59" i="14"/>
  <c r="KR59" i="14" s="1"/>
  <c r="GJ60" i="14"/>
  <c r="KR60" i="14" s="1"/>
  <c r="GJ61" i="14"/>
  <c r="KR61" i="14" s="1"/>
  <c r="GJ62" i="14"/>
  <c r="KR62" i="14" s="1"/>
  <c r="GJ63" i="14"/>
  <c r="KR63" i="14" s="1"/>
  <c r="GJ64" i="14"/>
  <c r="KR64" i="14" s="1"/>
  <c r="GJ65" i="14"/>
  <c r="KR65" i="14" s="1"/>
  <c r="GJ66" i="14"/>
  <c r="KR66" i="14" s="1"/>
  <c r="GJ67" i="14"/>
  <c r="KR67" i="14" s="1"/>
  <c r="GJ68" i="14"/>
  <c r="KR68" i="14" s="1"/>
  <c r="GJ69" i="14"/>
  <c r="KR69" i="14" s="1"/>
  <c r="GJ70" i="14"/>
  <c r="KR70" i="14" s="1"/>
  <c r="GJ71" i="14"/>
  <c r="KR71" i="14" s="1"/>
  <c r="GJ72" i="14"/>
  <c r="KR72" i="14" s="1"/>
  <c r="GJ73" i="14"/>
  <c r="KR73" i="14" s="1"/>
  <c r="GJ74" i="14"/>
  <c r="KR74" i="14" s="1"/>
  <c r="GJ75" i="14"/>
  <c r="KR75" i="14" s="1"/>
  <c r="GJ76" i="14"/>
  <c r="KR76" i="14" s="1"/>
  <c r="GJ77" i="14"/>
  <c r="KR77" i="14" s="1"/>
  <c r="GJ78" i="14"/>
  <c r="KR78" i="14" s="1"/>
  <c r="GJ79" i="14"/>
  <c r="KR79" i="14" s="1"/>
  <c r="GJ80" i="14"/>
  <c r="KR80" i="14" s="1"/>
  <c r="GJ81" i="14"/>
  <c r="KR81" i="14" s="1"/>
  <c r="GJ82" i="14"/>
  <c r="KR82" i="14" s="1"/>
  <c r="GJ83" i="14"/>
  <c r="KR83" i="14" s="1"/>
  <c r="GJ84" i="14"/>
  <c r="KR84" i="14" s="1"/>
  <c r="GJ85" i="14"/>
  <c r="KR85" i="14" s="1"/>
  <c r="GJ86" i="14"/>
  <c r="KR86" i="14" s="1"/>
  <c r="GJ87" i="14"/>
  <c r="KR87" i="14" s="1"/>
  <c r="GJ88" i="14"/>
  <c r="KR88" i="14" s="1"/>
  <c r="GJ89" i="14"/>
  <c r="KR89" i="14" s="1"/>
  <c r="GJ90" i="14"/>
  <c r="KR90" i="14" s="1"/>
  <c r="GJ91" i="14"/>
  <c r="KR91" i="14" s="1"/>
  <c r="GJ92" i="14"/>
  <c r="KR92" i="14" s="1"/>
  <c r="GJ93" i="14"/>
  <c r="KR93" i="14" s="1"/>
  <c r="GJ94" i="14"/>
  <c r="KR94" i="14" s="1"/>
  <c r="GJ95" i="14"/>
  <c r="KR95" i="14" s="1"/>
  <c r="GJ96" i="14"/>
  <c r="KR96" i="14" s="1"/>
  <c r="GJ97" i="14"/>
  <c r="KR97" i="14" s="1"/>
  <c r="GJ98" i="14"/>
  <c r="KR98" i="14" s="1"/>
  <c r="GJ99" i="14"/>
  <c r="KR99" i="14" s="1"/>
  <c r="GJ100" i="14"/>
  <c r="KR100" i="14" s="1"/>
  <c r="GJ101" i="14"/>
  <c r="KR101" i="14" s="1"/>
  <c r="GJ102" i="14"/>
  <c r="KR102" i="14" s="1"/>
  <c r="GJ103" i="14"/>
  <c r="KR103" i="14" s="1"/>
  <c r="GJ104" i="14"/>
  <c r="KR104" i="14" s="1"/>
  <c r="GJ105" i="14"/>
  <c r="KR105" i="14" s="1"/>
  <c r="GJ106" i="14"/>
  <c r="KR106" i="14" s="1"/>
  <c r="GJ107" i="14"/>
  <c r="KR107" i="14" s="1"/>
  <c r="GJ108" i="14"/>
  <c r="KR108" i="14" s="1"/>
  <c r="GJ109" i="14"/>
  <c r="KR109" i="14" s="1"/>
  <c r="GJ110" i="14"/>
  <c r="KR110" i="14" s="1"/>
  <c r="GJ111" i="14"/>
  <c r="KR111" i="14" s="1"/>
  <c r="GJ112" i="14"/>
  <c r="KR112" i="14" s="1"/>
  <c r="GJ113" i="14"/>
  <c r="KR113" i="14" s="1"/>
  <c r="GJ114" i="14"/>
  <c r="KR114" i="14" s="1"/>
  <c r="GJ115" i="14"/>
  <c r="KR115" i="14" s="1"/>
  <c r="GJ116" i="14"/>
  <c r="KR116" i="14" s="1"/>
  <c r="GJ117" i="14"/>
  <c r="KR117" i="14" s="1"/>
  <c r="GJ118" i="14"/>
  <c r="KR118" i="14" s="1"/>
  <c r="GJ119" i="14"/>
  <c r="KR119" i="14" s="1"/>
  <c r="GJ120" i="14"/>
  <c r="KR120" i="14" s="1"/>
  <c r="GJ121" i="14"/>
  <c r="KR121" i="14" s="1"/>
  <c r="GJ122" i="14"/>
  <c r="KR122" i="14" s="1"/>
  <c r="GJ123" i="14"/>
  <c r="KR123" i="14" s="1"/>
  <c r="GJ124" i="14"/>
  <c r="KR124" i="14" s="1"/>
  <c r="GJ125" i="14"/>
  <c r="KR125" i="14" s="1"/>
  <c r="GJ126" i="14"/>
  <c r="KR126" i="14" s="1"/>
  <c r="GJ127" i="14"/>
  <c r="KR127" i="14" s="1"/>
  <c r="GJ128" i="14"/>
  <c r="KR128" i="14" s="1"/>
  <c r="GJ129" i="14"/>
  <c r="KR129" i="14" s="1"/>
  <c r="GJ130" i="14"/>
  <c r="KR130" i="14" s="1"/>
  <c r="GJ131" i="14"/>
  <c r="KR131" i="14" s="1"/>
  <c r="GJ132" i="14"/>
  <c r="KR132" i="14" s="1"/>
  <c r="GJ133" i="14"/>
  <c r="KR133" i="14" s="1"/>
  <c r="GJ134" i="14"/>
  <c r="KR134" i="14" s="1"/>
  <c r="GJ135" i="14"/>
  <c r="KR135" i="14" s="1"/>
  <c r="GJ136" i="14"/>
  <c r="KR136" i="14" s="1"/>
  <c r="GJ137" i="14"/>
  <c r="KR137" i="14" s="1"/>
  <c r="GJ138" i="14"/>
  <c r="KR138" i="14" s="1"/>
  <c r="GJ139" i="14"/>
  <c r="KR139" i="14" s="1"/>
  <c r="GJ140" i="14"/>
  <c r="KR140" i="14" s="1"/>
  <c r="GJ141" i="14"/>
  <c r="KR141" i="14" s="1"/>
  <c r="GJ142" i="14"/>
  <c r="KR142" i="14" s="1"/>
  <c r="GJ143" i="14"/>
  <c r="KR143" i="14" s="1"/>
  <c r="GJ144" i="14"/>
  <c r="KR144" i="14" s="1"/>
  <c r="GJ145" i="14"/>
  <c r="KR145" i="14" s="1"/>
  <c r="GJ146" i="14"/>
  <c r="KR146" i="14" s="1"/>
  <c r="GJ147" i="14"/>
  <c r="KR147" i="14" s="1"/>
  <c r="GJ148" i="14"/>
  <c r="KR148" i="14" s="1"/>
  <c r="GJ149" i="14"/>
  <c r="KR149" i="14" s="1"/>
  <c r="GJ150" i="14"/>
  <c r="KR150" i="14" s="1"/>
  <c r="GJ151" i="14"/>
  <c r="KR151" i="14" s="1"/>
  <c r="GJ152" i="14"/>
  <c r="KR152" i="14" s="1"/>
  <c r="GJ153" i="14"/>
  <c r="KR153" i="14" s="1"/>
  <c r="GJ154" i="14"/>
  <c r="KR154" i="14" s="1"/>
  <c r="GJ155" i="14"/>
  <c r="KR155" i="14" s="1"/>
  <c r="GJ156" i="14"/>
  <c r="KR156" i="14" s="1"/>
  <c r="GJ157" i="14"/>
  <c r="KR157" i="14" s="1"/>
  <c r="GJ158" i="14"/>
  <c r="KR158" i="14" s="1"/>
  <c r="GJ159" i="14"/>
  <c r="KR159" i="14" s="1"/>
  <c r="GJ160" i="14"/>
  <c r="KR160" i="14" s="1"/>
  <c r="GJ161" i="14"/>
  <c r="KR161" i="14" s="1"/>
  <c r="GJ162" i="14"/>
  <c r="KR162" i="14" s="1"/>
  <c r="GJ163" i="14"/>
  <c r="KR163" i="14" s="1"/>
  <c r="GJ164" i="14"/>
  <c r="KR164" i="14" s="1"/>
  <c r="GJ165" i="14"/>
  <c r="KR165" i="14" s="1"/>
  <c r="GJ166" i="14"/>
  <c r="KR166" i="14" s="1"/>
  <c r="GJ167" i="14"/>
  <c r="KR167" i="14" s="1"/>
  <c r="GJ168" i="14"/>
  <c r="KR168" i="14" s="1"/>
  <c r="GJ169" i="14"/>
  <c r="KR169" i="14" s="1"/>
  <c r="GJ170" i="14"/>
  <c r="KR170" i="14" s="1"/>
  <c r="GJ171" i="14"/>
  <c r="KR171" i="14" s="1"/>
  <c r="GJ172" i="14"/>
  <c r="KR172" i="14" s="1"/>
  <c r="GJ173" i="14"/>
  <c r="KR173" i="14" s="1"/>
  <c r="GJ174" i="14"/>
  <c r="KR174" i="14" s="1"/>
  <c r="GJ175" i="14"/>
  <c r="KR175" i="14" s="1"/>
  <c r="GJ176" i="14"/>
  <c r="KR176" i="14" s="1"/>
  <c r="GJ177" i="14"/>
  <c r="KR177" i="14" s="1"/>
  <c r="GJ178" i="14"/>
  <c r="KR178" i="14" s="1"/>
  <c r="GJ179" i="14"/>
  <c r="KR179" i="14" s="1"/>
  <c r="GJ180" i="14"/>
  <c r="KR180" i="14" s="1"/>
  <c r="GJ181" i="14"/>
  <c r="KR181" i="14" s="1"/>
  <c r="GJ182" i="14"/>
  <c r="KR182" i="14" s="1"/>
  <c r="GJ183" i="14"/>
  <c r="KR183" i="14" s="1"/>
  <c r="GJ184" i="14"/>
  <c r="KR184" i="14" s="1"/>
  <c r="GJ185" i="14"/>
  <c r="KR185" i="14" s="1"/>
  <c r="GJ186" i="14"/>
  <c r="KR186" i="14" s="1"/>
  <c r="GJ187" i="14"/>
  <c r="KR187" i="14" s="1"/>
  <c r="GJ188" i="14"/>
  <c r="KR188" i="14" s="1"/>
  <c r="GJ189" i="14"/>
  <c r="KR189" i="14" s="1"/>
  <c r="GJ190" i="14"/>
  <c r="KR190" i="14" s="1"/>
  <c r="GJ191" i="14"/>
  <c r="KR191" i="14" s="1"/>
  <c r="GJ192" i="14"/>
  <c r="KR192" i="14" s="1"/>
  <c r="GJ193" i="14"/>
  <c r="KR193" i="14" s="1"/>
  <c r="GJ194" i="14"/>
  <c r="KR194" i="14" s="1"/>
  <c r="GJ195" i="14"/>
  <c r="KR195" i="14" s="1"/>
  <c r="GJ196" i="14"/>
  <c r="KR196" i="14" s="1"/>
  <c r="GJ197" i="14"/>
  <c r="KR197" i="14" s="1"/>
  <c r="GJ198" i="14"/>
  <c r="KR198" i="14" s="1"/>
  <c r="GJ199" i="14"/>
  <c r="KR199" i="14" s="1"/>
  <c r="GJ200" i="14"/>
  <c r="KR200" i="14" s="1"/>
  <c r="GJ201" i="14"/>
  <c r="KR201" i="14" s="1"/>
  <c r="GJ202" i="14"/>
  <c r="KR202" i="14" s="1"/>
  <c r="GJ203" i="14"/>
  <c r="KR203" i="14" s="1"/>
  <c r="GJ204" i="14"/>
  <c r="KR204" i="14" s="1"/>
  <c r="GJ205" i="14"/>
  <c r="KR205" i="14" s="1"/>
  <c r="GJ206" i="14"/>
  <c r="KR206" i="14" s="1"/>
  <c r="GJ207" i="14"/>
  <c r="KR207" i="14" s="1"/>
  <c r="GJ208" i="14"/>
  <c r="KR208" i="14" s="1"/>
  <c r="GJ209" i="14"/>
  <c r="KR209" i="14" s="1"/>
  <c r="GJ210" i="14"/>
  <c r="KR210" i="14" s="1"/>
  <c r="GJ211" i="14"/>
  <c r="KR211" i="14" s="1"/>
  <c r="GJ212" i="14"/>
  <c r="KR212" i="14" s="1"/>
  <c r="GJ213" i="14"/>
  <c r="KR213" i="14" s="1"/>
  <c r="GJ214" i="14"/>
  <c r="KR214" i="14" s="1"/>
  <c r="GJ215" i="14"/>
  <c r="KR215" i="14" s="1"/>
  <c r="GJ216" i="14"/>
  <c r="KR216" i="14" s="1"/>
  <c r="GJ217" i="14"/>
  <c r="KR217" i="14" s="1"/>
  <c r="GJ218" i="14"/>
  <c r="KR218" i="14" s="1"/>
  <c r="GJ219" i="14"/>
  <c r="KR219" i="14" s="1"/>
  <c r="GJ220" i="14"/>
  <c r="KR220" i="14" s="1"/>
  <c r="GJ221" i="14"/>
  <c r="KR221" i="14" s="1"/>
  <c r="GJ222" i="14"/>
  <c r="KR222" i="14" s="1"/>
  <c r="GJ223" i="14"/>
  <c r="KR223" i="14" s="1"/>
  <c r="GJ224" i="14"/>
  <c r="KR224" i="14" s="1"/>
  <c r="GJ225" i="14"/>
  <c r="KR225" i="14" s="1"/>
  <c r="GJ226" i="14"/>
  <c r="KR226" i="14" s="1"/>
  <c r="GJ227" i="14"/>
  <c r="KR227" i="14" s="1"/>
  <c r="GJ228" i="14"/>
  <c r="KR228" i="14" s="1"/>
  <c r="GJ229" i="14"/>
  <c r="KR229" i="14" s="1"/>
  <c r="GJ230" i="14"/>
  <c r="KR230" i="14" s="1"/>
  <c r="GJ231" i="14"/>
  <c r="KR231" i="14" s="1"/>
  <c r="GJ232" i="14"/>
  <c r="KR232" i="14" s="1"/>
  <c r="GJ233" i="14"/>
  <c r="KR233" i="14" s="1"/>
  <c r="GJ234" i="14"/>
  <c r="KR234" i="14" s="1"/>
  <c r="GJ235" i="14"/>
  <c r="KR235" i="14" s="1"/>
  <c r="GJ236" i="14"/>
  <c r="KR236" i="14" s="1"/>
  <c r="GJ237" i="14"/>
  <c r="KR237" i="14" s="1"/>
  <c r="GJ238" i="14"/>
  <c r="KR238" i="14" s="1"/>
  <c r="GJ239" i="14"/>
  <c r="KR239" i="14" s="1"/>
  <c r="GJ240" i="14"/>
  <c r="KR240" i="14" s="1"/>
  <c r="GJ241" i="14"/>
  <c r="KR241" i="14" s="1"/>
  <c r="GJ242" i="14"/>
  <c r="KR242" i="14" s="1"/>
  <c r="GJ243" i="14"/>
  <c r="KR243" i="14" s="1"/>
  <c r="GJ244" i="14"/>
  <c r="KR244" i="14" s="1"/>
  <c r="GJ245" i="14"/>
  <c r="KR245" i="14" s="1"/>
  <c r="GJ246" i="14"/>
  <c r="KR246" i="14" s="1"/>
  <c r="GJ247" i="14"/>
  <c r="KR247" i="14" s="1"/>
  <c r="GJ248" i="14"/>
  <c r="KR248" i="14" s="1"/>
  <c r="GJ249" i="14"/>
  <c r="KR249" i="14" s="1"/>
  <c r="GJ250" i="14"/>
  <c r="KR250" i="14" s="1"/>
  <c r="GJ251" i="14"/>
  <c r="KR251" i="14" s="1"/>
  <c r="GJ252" i="14"/>
  <c r="KR252" i="14" s="1"/>
  <c r="GJ253" i="14"/>
  <c r="KR253" i="14" s="1"/>
  <c r="GJ254" i="14"/>
  <c r="KR254" i="14" s="1"/>
  <c r="GJ255" i="14"/>
  <c r="KR255" i="14" s="1"/>
  <c r="GJ256" i="14"/>
  <c r="KR256" i="14" s="1"/>
  <c r="GJ257" i="14"/>
  <c r="KR257" i="14" s="1"/>
  <c r="GJ258" i="14"/>
  <c r="KR258" i="14" s="1"/>
  <c r="GJ259" i="14"/>
  <c r="KR259" i="14" s="1"/>
  <c r="GJ260" i="14"/>
  <c r="KR260" i="14" s="1"/>
  <c r="GJ261" i="14"/>
  <c r="KR261" i="14" s="1"/>
  <c r="GJ262" i="14"/>
  <c r="KR262" i="14" s="1"/>
  <c r="GJ263" i="14"/>
  <c r="KR263" i="14" s="1"/>
  <c r="GJ264" i="14"/>
  <c r="KR264" i="14" s="1"/>
  <c r="GJ265" i="14"/>
  <c r="KR265" i="14" s="1"/>
  <c r="GJ266" i="14"/>
  <c r="KR266" i="14" s="1"/>
  <c r="GJ267" i="14"/>
  <c r="KR267" i="14" s="1"/>
  <c r="GJ268" i="14"/>
  <c r="KR268" i="14" s="1"/>
  <c r="GJ269" i="14"/>
  <c r="KR269" i="14" s="1"/>
  <c r="GJ270" i="14"/>
  <c r="KR270" i="14" s="1"/>
  <c r="GJ271" i="14"/>
  <c r="KR271" i="14" s="1"/>
  <c r="GJ272" i="14"/>
  <c r="KR272" i="14" s="1"/>
  <c r="GJ273" i="14"/>
  <c r="KR273" i="14" s="1"/>
  <c r="GJ274" i="14"/>
  <c r="KR274" i="14" s="1"/>
  <c r="GJ275" i="14"/>
  <c r="KR275" i="14" s="1"/>
  <c r="GJ276" i="14"/>
  <c r="KR276" i="14" s="1"/>
  <c r="GJ277" i="14"/>
  <c r="KR277" i="14" s="1"/>
  <c r="GJ278" i="14"/>
  <c r="KR278" i="14" s="1"/>
  <c r="GJ279" i="14"/>
  <c r="KR279" i="14" s="1"/>
  <c r="GJ280" i="14"/>
  <c r="KR280" i="14" s="1"/>
  <c r="GJ281" i="14"/>
  <c r="KR281" i="14" s="1"/>
  <c r="GJ282" i="14"/>
  <c r="KR282" i="14" s="1"/>
  <c r="GJ283" i="14"/>
  <c r="KR283" i="14" s="1"/>
  <c r="GJ284" i="14"/>
  <c r="KR284" i="14" s="1"/>
  <c r="GJ285" i="14"/>
  <c r="KR285" i="14" s="1"/>
  <c r="GJ286" i="14"/>
  <c r="KR286" i="14" s="1"/>
  <c r="GJ287" i="14"/>
  <c r="KR287" i="14" s="1"/>
  <c r="GJ288" i="14"/>
  <c r="KR288" i="14" s="1"/>
  <c r="GJ289" i="14"/>
  <c r="KR289" i="14" s="1"/>
  <c r="GJ290" i="14"/>
  <c r="KR290" i="14" s="1"/>
  <c r="GJ291" i="14"/>
  <c r="KR291" i="14" s="1"/>
  <c r="GJ292" i="14"/>
  <c r="KR292" i="14" s="1"/>
  <c r="GJ293" i="14"/>
  <c r="KR293" i="14" s="1"/>
  <c r="GJ294" i="14"/>
  <c r="KR294" i="14" s="1"/>
  <c r="GJ295" i="14"/>
  <c r="KR295" i="14" s="1"/>
  <c r="GJ296" i="14"/>
  <c r="KR296" i="14" s="1"/>
  <c r="GJ297" i="14"/>
  <c r="KR297" i="14" s="1"/>
  <c r="GJ298" i="14"/>
  <c r="KR298" i="14" s="1"/>
  <c r="GJ299" i="14"/>
  <c r="KR299" i="14" s="1"/>
  <c r="GJ300" i="14"/>
  <c r="KR300" i="14" s="1"/>
  <c r="GJ301" i="14"/>
  <c r="KR301" i="14" s="1"/>
  <c r="GJ302" i="14"/>
  <c r="KR302" i="14" s="1"/>
  <c r="GJ303" i="14"/>
  <c r="KR303" i="14" s="1"/>
  <c r="GJ304" i="14"/>
  <c r="KR304" i="14" s="1"/>
  <c r="GJ305" i="14"/>
  <c r="KR305" i="14" s="1"/>
  <c r="GJ5" i="14"/>
  <c r="KR5" i="14" s="1"/>
  <c r="B4" i="14" l="1"/>
  <c r="E4" i="14"/>
  <c r="F32" i="3" l="1"/>
  <c r="D10" i="18"/>
  <c r="D11" i="18"/>
  <c r="D9" i="18"/>
  <c r="D6" i="18"/>
  <c r="D7" i="18"/>
  <c r="D5" i="18"/>
  <c r="C10" i="18"/>
  <c r="C11" i="18"/>
  <c r="C9" i="18"/>
  <c r="C6" i="18"/>
  <c r="C7" i="18"/>
  <c r="B19" i="17"/>
  <c r="E16" i="15" l="1"/>
  <c r="AU6" i="14" l="1"/>
  <c r="AU7" i="14"/>
  <c r="AU8" i="14"/>
  <c r="AU9" i="14"/>
  <c r="AU10" i="14"/>
  <c r="AU11" i="14"/>
  <c r="AU12" i="14"/>
  <c r="AU13" i="14"/>
  <c r="AU14" i="14"/>
  <c r="AU15" i="14"/>
  <c r="AU16" i="14"/>
  <c r="AU17" i="14"/>
  <c r="AU18" i="14"/>
  <c r="AU19"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U195" i="14"/>
  <c r="AU196" i="14"/>
  <c r="AU197" i="14"/>
  <c r="AU198" i="14"/>
  <c r="AU199" i="14"/>
  <c r="AU200" i="14"/>
  <c r="AU201" i="14"/>
  <c r="AU202" i="14"/>
  <c r="AU203" i="14"/>
  <c r="AU204" i="14"/>
  <c r="AU205" i="14"/>
  <c r="AU206" i="14"/>
  <c r="AU207" i="14"/>
  <c r="AU208" i="14"/>
  <c r="AU209" i="14"/>
  <c r="AU210" i="14"/>
  <c r="AU211" i="14"/>
  <c r="AU212" i="14"/>
  <c r="AU213" i="14"/>
  <c r="AU214" i="14"/>
  <c r="AU215" i="14"/>
  <c r="AU216" i="14"/>
  <c r="AU217" i="14"/>
  <c r="AU218" i="14"/>
  <c r="AU219" i="14"/>
  <c r="AU220" i="14"/>
  <c r="AU221" i="14"/>
  <c r="AU222" i="14"/>
  <c r="AU223" i="14"/>
  <c r="AU224" i="14"/>
  <c r="AU225" i="14"/>
  <c r="AU226" i="14"/>
  <c r="AU227" i="14"/>
  <c r="AU228" i="14"/>
  <c r="AU229" i="14"/>
  <c r="AU230" i="14"/>
  <c r="AU231" i="14"/>
  <c r="AU232" i="14"/>
  <c r="AU233" i="14"/>
  <c r="AU234" i="14"/>
  <c r="AU235" i="14"/>
  <c r="AU236" i="14"/>
  <c r="AU237" i="14"/>
  <c r="AU238" i="14"/>
  <c r="AU239" i="14"/>
  <c r="AU240" i="14"/>
  <c r="AU241" i="14"/>
  <c r="AU242" i="14"/>
  <c r="AU243" i="14"/>
  <c r="AU244" i="14"/>
  <c r="AU245" i="14"/>
  <c r="AU246" i="14"/>
  <c r="AU247" i="14"/>
  <c r="AU248" i="14"/>
  <c r="AU249" i="14"/>
  <c r="AU250" i="14"/>
  <c r="AU251" i="14"/>
  <c r="AU252" i="14"/>
  <c r="AU253" i="14"/>
  <c r="AU254" i="14"/>
  <c r="AU255" i="14"/>
  <c r="AU256" i="14"/>
  <c r="AU257" i="14"/>
  <c r="AU258" i="14"/>
  <c r="AU259" i="14"/>
  <c r="AU260" i="14"/>
  <c r="AU261" i="14"/>
  <c r="AU262" i="14"/>
  <c r="AU263" i="14"/>
  <c r="AU264" i="14"/>
  <c r="AU265" i="14"/>
  <c r="AU266" i="14"/>
  <c r="AU267" i="14"/>
  <c r="AU268" i="14"/>
  <c r="AU269" i="14"/>
  <c r="AU270" i="14"/>
  <c r="AU271" i="14"/>
  <c r="AU272" i="14"/>
  <c r="AU273" i="14"/>
  <c r="AU274" i="14"/>
  <c r="AU275" i="14"/>
  <c r="AU276" i="14"/>
  <c r="AU277" i="14"/>
  <c r="AU278" i="14"/>
  <c r="AU279" i="14"/>
  <c r="AU280" i="14"/>
  <c r="AU281" i="14"/>
  <c r="AU282" i="14"/>
  <c r="AU283" i="14"/>
  <c r="AU284" i="14"/>
  <c r="AU285" i="14"/>
  <c r="AU286" i="14"/>
  <c r="AU287" i="14"/>
  <c r="AU288" i="14"/>
  <c r="AU289" i="14"/>
  <c r="AU290" i="14"/>
  <c r="AU291" i="14"/>
  <c r="AU292" i="14"/>
  <c r="AU293" i="14"/>
  <c r="AU294" i="14"/>
  <c r="AU295" i="14"/>
  <c r="AU296" i="14"/>
  <c r="AU297" i="14"/>
  <c r="AU298" i="14"/>
  <c r="AU299" i="14"/>
  <c r="AU300" i="14"/>
  <c r="AU301" i="14"/>
  <c r="AU302" i="14"/>
  <c r="AU303" i="14"/>
  <c r="AU304" i="14"/>
  <c r="AU305" i="14"/>
  <c r="AU5" i="14"/>
  <c r="AT6" i="14"/>
  <c r="AT7" i="14"/>
  <c r="AT8" i="14"/>
  <c r="AT9" i="14"/>
  <c r="AT10" i="14"/>
  <c r="AT11" i="14"/>
  <c r="AT12" i="14"/>
  <c r="AT13" i="14"/>
  <c r="AT14" i="14"/>
  <c r="AT15" i="14"/>
  <c r="AT16" i="14"/>
  <c r="AT17" i="14"/>
  <c r="AT18" i="14"/>
  <c r="AT19" i="14"/>
  <c r="AT20" i="14"/>
  <c r="AT21" i="14"/>
  <c r="AT22" i="14"/>
  <c r="AT23" i="14"/>
  <c r="AT24" i="14"/>
  <c r="AT25" i="14"/>
  <c r="AT26" i="14"/>
  <c r="AT27" i="14"/>
  <c r="AT28" i="14"/>
  <c r="AT29" i="14"/>
  <c r="AT30" i="14"/>
  <c r="AT31" i="14"/>
  <c r="AT32" i="14"/>
  <c r="AT33" i="14"/>
  <c r="AT34" i="14"/>
  <c r="AT35" i="14"/>
  <c r="AT36" i="14"/>
  <c r="AT37" i="14"/>
  <c r="AT38" i="14"/>
  <c r="AT39" i="14"/>
  <c r="AT40" i="14"/>
  <c r="AT41" i="14"/>
  <c r="AT42" i="14"/>
  <c r="AT43" i="14"/>
  <c r="AT44" i="14"/>
  <c r="AT45" i="14"/>
  <c r="AT46" i="14"/>
  <c r="AT47" i="14"/>
  <c r="AT48" i="14"/>
  <c r="AT49" i="14"/>
  <c r="AT50" i="14"/>
  <c r="AT51" i="14"/>
  <c r="AT52" i="14"/>
  <c r="AT53" i="14"/>
  <c r="AT54" i="14"/>
  <c r="AT55" i="14"/>
  <c r="AT56" i="14"/>
  <c r="AT57" i="14"/>
  <c r="AT58" i="14"/>
  <c r="AT59" i="14"/>
  <c r="AT60" i="14"/>
  <c r="AT61" i="14"/>
  <c r="AT62" i="14"/>
  <c r="AT63" i="14"/>
  <c r="AT64" i="14"/>
  <c r="AT65" i="14"/>
  <c r="AT66" i="14"/>
  <c r="AT67" i="14"/>
  <c r="AT68" i="14"/>
  <c r="AT69" i="14"/>
  <c r="AT70" i="14"/>
  <c r="AT71" i="14"/>
  <c r="AT72" i="14"/>
  <c r="AT73" i="14"/>
  <c r="AT74" i="14"/>
  <c r="AT75" i="14"/>
  <c r="AT76" i="14"/>
  <c r="AT77" i="14"/>
  <c r="AT78" i="14"/>
  <c r="AT79" i="14"/>
  <c r="AT80" i="14"/>
  <c r="AT81" i="14"/>
  <c r="AT82" i="14"/>
  <c r="AT83" i="14"/>
  <c r="AT84" i="14"/>
  <c r="AT85" i="14"/>
  <c r="AT86" i="14"/>
  <c r="AT87" i="14"/>
  <c r="AT88" i="14"/>
  <c r="AT89" i="14"/>
  <c r="AT90" i="14"/>
  <c r="AT91" i="14"/>
  <c r="AT92" i="14"/>
  <c r="AT93" i="14"/>
  <c r="AT94" i="14"/>
  <c r="AT95" i="14"/>
  <c r="AT96" i="14"/>
  <c r="AT97" i="14"/>
  <c r="AT98" i="14"/>
  <c r="AT99" i="14"/>
  <c r="AT100" i="14"/>
  <c r="AT101" i="14"/>
  <c r="AT102" i="14"/>
  <c r="AT103" i="14"/>
  <c r="AT104" i="14"/>
  <c r="AT105" i="14"/>
  <c r="AT106" i="14"/>
  <c r="AT107" i="14"/>
  <c r="AT108" i="14"/>
  <c r="AT109" i="14"/>
  <c r="AT110" i="14"/>
  <c r="AT111" i="14"/>
  <c r="AT112" i="14"/>
  <c r="AT113" i="14"/>
  <c r="AT114" i="14"/>
  <c r="AT115" i="14"/>
  <c r="AT116" i="14"/>
  <c r="AT117" i="14"/>
  <c r="AT118" i="14"/>
  <c r="AT119" i="14"/>
  <c r="AT120" i="14"/>
  <c r="AT121" i="14"/>
  <c r="AT122" i="14"/>
  <c r="AT123" i="14"/>
  <c r="AT124" i="14"/>
  <c r="AT125" i="14"/>
  <c r="AT126" i="14"/>
  <c r="AT127" i="14"/>
  <c r="AT128" i="14"/>
  <c r="AT129" i="14"/>
  <c r="AT130" i="14"/>
  <c r="AT131" i="14"/>
  <c r="AT132" i="14"/>
  <c r="AT133" i="14"/>
  <c r="AT134" i="14"/>
  <c r="AT135" i="14"/>
  <c r="AT136" i="14"/>
  <c r="AT137" i="14"/>
  <c r="AT138" i="14"/>
  <c r="AT139" i="14"/>
  <c r="AT140" i="14"/>
  <c r="AT141" i="14"/>
  <c r="AT142" i="14"/>
  <c r="AT143" i="14"/>
  <c r="AT144" i="14"/>
  <c r="AT145" i="14"/>
  <c r="AT146" i="14"/>
  <c r="AT147" i="14"/>
  <c r="AT148" i="14"/>
  <c r="AT149" i="14"/>
  <c r="AT150" i="14"/>
  <c r="AT151" i="14"/>
  <c r="AT152" i="14"/>
  <c r="AT153" i="14"/>
  <c r="AT154" i="14"/>
  <c r="AT155" i="14"/>
  <c r="AT156" i="14"/>
  <c r="AT157" i="14"/>
  <c r="AT158" i="14"/>
  <c r="AT159" i="14"/>
  <c r="AT160" i="14"/>
  <c r="AT161" i="14"/>
  <c r="AT162" i="14"/>
  <c r="AT163" i="14"/>
  <c r="AT164" i="14"/>
  <c r="AT165" i="14"/>
  <c r="AT166" i="14"/>
  <c r="AT167" i="14"/>
  <c r="AT168" i="14"/>
  <c r="AT169" i="14"/>
  <c r="AT170" i="14"/>
  <c r="AT171" i="14"/>
  <c r="AT172" i="14"/>
  <c r="AT173" i="14"/>
  <c r="AT174" i="14"/>
  <c r="AT175" i="14"/>
  <c r="AT176" i="14"/>
  <c r="AT177" i="14"/>
  <c r="AT178" i="14"/>
  <c r="AT179" i="14"/>
  <c r="AT180" i="14"/>
  <c r="AT181" i="14"/>
  <c r="AT182" i="14"/>
  <c r="AT183" i="14"/>
  <c r="AT184" i="14"/>
  <c r="AT185" i="14"/>
  <c r="AT186" i="14"/>
  <c r="AT187" i="14"/>
  <c r="AT188" i="14"/>
  <c r="AT189" i="14"/>
  <c r="AT190" i="14"/>
  <c r="AT191" i="14"/>
  <c r="AT192" i="14"/>
  <c r="AT193" i="14"/>
  <c r="AT194" i="14"/>
  <c r="AT195" i="14"/>
  <c r="AT196" i="14"/>
  <c r="AT197" i="14"/>
  <c r="AT198" i="14"/>
  <c r="AT199" i="14"/>
  <c r="AT200" i="14"/>
  <c r="AT201" i="14"/>
  <c r="AT202" i="14"/>
  <c r="AT203" i="14"/>
  <c r="AT204" i="14"/>
  <c r="AT205" i="14"/>
  <c r="AT206" i="14"/>
  <c r="AT207" i="14"/>
  <c r="AT208" i="14"/>
  <c r="AT209" i="14"/>
  <c r="AT210" i="14"/>
  <c r="AT211" i="14"/>
  <c r="AT212" i="14"/>
  <c r="AT213" i="14"/>
  <c r="AT214" i="14"/>
  <c r="AT215" i="14"/>
  <c r="AT216" i="14"/>
  <c r="AT217" i="14"/>
  <c r="AT218" i="14"/>
  <c r="AT219" i="14"/>
  <c r="AT220" i="14"/>
  <c r="AT221" i="14"/>
  <c r="AT222" i="14"/>
  <c r="AT223" i="14"/>
  <c r="AT224" i="14"/>
  <c r="AT225" i="14"/>
  <c r="AT226" i="14"/>
  <c r="AT227" i="14"/>
  <c r="AT228" i="14"/>
  <c r="AT229" i="14"/>
  <c r="AT230" i="14"/>
  <c r="AT231" i="14"/>
  <c r="AT232" i="14"/>
  <c r="AT233" i="14"/>
  <c r="AT234" i="14"/>
  <c r="AT235" i="14"/>
  <c r="AT236" i="14"/>
  <c r="AT237" i="14"/>
  <c r="AT238" i="14"/>
  <c r="AT239" i="14"/>
  <c r="AT240" i="14"/>
  <c r="AT241" i="14"/>
  <c r="AT242" i="14"/>
  <c r="AT243" i="14"/>
  <c r="AT244" i="14"/>
  <c r="AT245" i="14"/>
  <c r="AT246" i="14"/>
  <c r="AT247" i="14"/>
  <c r="AT248" i="14"/>
  <c r="AT249" i="14"/>
  <c r="AT250" i="14"/>
  <c r="AT251" i="14"/>
  <c r="AT252" i="14"/>
  <c r="AT253" i="14"/>
  <c r="AT254" i="14"/>
  <c r="AT255" i="14"/>
  <c r="AT256" i="14"/>
  <c r="AT257" i="14"/>
  <c r="AT258" i="14"/>
  <c r="AT259" i="14"/>
  <c r="AT260" i="14"/>
  <c r="AT261" i="14"/>
  <c r="AT262" i="14"/>
  <c r="AT263" i="14"/>
  <c r="AT264" i="14"/>
  <c r="AT265" i="14"/>
  <c r="AT266" i="14"/>
  <c r="AT267" i="14"/>
  <c r="AT268" i="14"/>
  <c r="AT269" i="14"/>
  <c r="AT270" i="14"/>
  <c r="AT271" i="14"/>
  <c r="AT272" i="14"/>
  <c r="AT273" i="14"/>
  <c r="AT274" i="14"/>
  <c r="AT275" i="14"/>
  <c r="AT276" i="14"/>
  <c r="AT277" i="14"/>
  <c r="AT278" i="14"/>
  <c r="AT279" i="14"/>
  <c r="AT280" i="14"/>
  <c r="AT281" i="14"/>
  <c r="AT282" i="14"/>
  <c r="AT283" i="14"/>
  <c r="AT284" i="14"/>
  <c r="AT285" i="14"/>
  <c r="AT286" i="14"/>
  <c r="AT287" i="14"/>
  <c r="AT288" i="14"/>
  <c r="AT289" i="14"/>
  <c r="AT290" i="14"/>
  <c r="AT291" i="14"/>
  <c r="AT292" i="14"/>
  <c r="AT293" i="14"/>
  <c r="AT294" i="14"/>
  <c r="AT295" i="14"/>
  <c r="AT296" i="14"/>
  <c r="AT297" i="14"/>
  <c r="AT298" i="14"/>
  <c r="AT299" i="14"/>
  <c r="AT300" i="14"/>
  <c r="AT301" i="14"/>
  <c r="AT302" i="14"/>
  <c r="AT303" i="14"/>
  <c r="AT304" i="14"/>
  <c r="AT305" i="14"/>
  <c r="AT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EO4" i="14"/>
  <c r="GC4" i="14" l="1"/>
  <c r="FJ14" i="14"/>
  <c r="GK14" i="14" s="1"/>
  <c r="KS14" i="14" s="1"/>
  <c r="FJ15" i="14"/>
  <c r="GK15" i="14" s="1"/>
  <c r="KS15" i="14" s="1"/>
  <c r="FJ16" i="14"/>
  <c r="GK16" i="14" s="1"/>
  <c r="KS16" i="14" s="1"/>
  <c r="FJ17" i="14"/>
  <c r="GK17" i="14" s="1"/>
  <c r="KS17" i="14" s="1"/>
  <c r="FJ18" i="14"/>
  <c r="GK18" i="14" s="1"/>
  <c r="KS18" i="14" s="1"/>
  <c r="FJ19" i="14"/>
  <c r="GK19" i="14" s="1"/>
  <c r="KS19" i="14" s="1"/>
  <c r="FJ20" i="14"/>
  <c r="GK20" i="14" s="1"/>
  <c r="KS20" i="14" s="1"/>
  <c r="FJ21" i="14"/>
  <c r="GK21" i="14" s="1"/>
  <c r="KS21" i="14" s="1"/>
  <c r="FJ22" i="14"/>
  <c r="GK22" i="14" s="1"/>
  <c r="KS22" i="14" s="1"/>
  <c r="FJ23" i="14"/>
  <c r="GK23" i="14" s="1"/>
  <c r="KS23" i="14" s="1"/>
  <c r="FJ24" i="14"/>
  <c r="GK24" i="14" s="1"/>
  <c r="KS24" i="14" s="1"/>
  <c r="FJ25" i="14"/>
  <c r="GK25" i="14" s="1"/>
  <c r="KS25" i="14" s="1"/>
  <c r="FJ26" i="14"/>
  <c r="GK26" i="14" s="1"/>
  <c r="KS26" i="14" s="1"/>
  <c r="FJ27" i="14"/>
  <c r="GK27" i="14" s="1"/>
  <c r="KS27" i="14" s="1"/>
  <c r="FJ28" i="14"/>
  <c r="GK28" i="14" s="1"/>
  <c r="KS28" i="14" s="1"/>
  <c r="FJ29" i="14"/>
  <c r="GK29" i="14" s="1"/>
  <c r="KS29" i="14" s="1"/>
  <c r="FJ30" i="14"/>
  <c r="GK30" i="14" s="1"/>
  <c r="KS30" i="14" s="1"/>
  <c r="FJ31" i="14"/>
  <c r="GK31" i="14" s="1"/>
  <c r="KS31" i="14" s="1"/>
  <c r="FJ32" i="14"/>
  <c r="GK32" i="14" s="1"/>
  <c r="KS32" i="14" s="1"/>
  <c r="FJ33" i="14"/>
  <c r="GK33" i="14" s="1"/>
  <c r="KS33" i="14" s="1"/>
  <c r="FJ34" i="14"/>
  <c r="GK34" i="14" s="1"/>
  <c r="KS34" i="14" s="1"/>
  <c r="FJ35" i="14"/>
  <c r="GK35" i="14" s="1"/>
  <c r="KS35" i="14" s="1"/>
  <c r="FJ36" i="14"/>
  <c r="GK36" i="14" s="1"/>
  <c r="KS36" i="14" s="1"/>
  <c r="FJ37" i="14"/>
  <c r="GK37" i="14" s="1"/>
  <c r="KS37" i="14" s="1"/>
  <c r="FJ38" i="14"/>
  <c r="GK38" i="14" s="1"/>
  <c r="KS38" i="14" s="1"/>
  <c r="FJ39" i="14"/>
  <c r="GK39" i="14" s="1"/>
  <c r="KS39" i="14" s="1"/>
  <c r="FJ40" i="14"/>
  <c r="GK40" i="14" s="1"/>
  <c r="KS40" i="14" s="1"/>
  <c r="FJ41" i="14"/>
  <c r="GK41" i="14" s="1"/>
  <c r="KS41" i="14" s="1"/>
  <c r="FJ42" i="14"/>
  <c r="GK42" i="14" s="1"/>
  <c r="KS42" i="14" s="1"/>
  <c r="FJ43" i="14"/>
  <c r="GK43" i="14" s="1"/>
  <c r="KS43" i="14" s="1"/>
  <c r="FJ44" i="14"/>
  <c r="GK44" i="14" s="1"/>
  <c r="KS44" i="14" s="1"/>
  <c r="FJ45" i="14"/>
  <c r="GK45" i="14" s="1"/>
  <c r="KS45" i="14" s="1"/>
  <c r="FJ46" i="14"/>
  <c r="GK46" i="14" s="1"/>
  <c r="KS46" i="14" s="1"/>
  <c r="FJ47" i="14"/>
  <c r="GK47" i="14" s="1"/>
  <c r="KS47" i="14" s="1"/>
  <c r="FJ48" i="14"/>
  <c r="GK48" i="14" s="1"/>
  <c r="KS48" i="14" s="1"/>
  <c r="FJ49" i="14"/>
  <c r="GK49" i="14" s="1"/>
  <c r="KS49" i="14" s="1"/>
  <c r="FJ50" i="14"/>
  <c r="GK50" i="14" s="1"/>
  <c r="KS50" i="14" s="1"/>
  <c r="FJ51" i="14"/>
  <c r="GK51" i="14" s="1"/>
  <c r="KS51" i="14" s="1"/>
  <c r="FJ52" i="14"/>
  <c r="GK52" i="14" s="1"/>
  <c r="KS52" i="14" s="1"/>
  <c r="FJ53" i="14"/>
  <c r="GK53" i="14" s="1"/>
  <c r="KS53" i="14" s="1"/>
  <c r="FJ54" i="14"/>
  <c r="GK54" i="14" s="1"/>
  <c r="KS54" i="14" s="1"/>
  <c r="FJ55" i="14"/>
  <c r="GK55" i="14" s="1"/>
  <c r="KS55" i="14" s="1"/>
  <c r="FJ56" i="14"/>
  <c r="GK56" i="14" s="1"/>
  <c r="KS56" i="14" s="1"/>
  <c r="FJ57" i="14"/>
  <c r="GK57" i="14" s="1"/>
  <c r="KS57" i="14" s="1"/>
  <c r="FJ58" i="14"/>
  <c r="GK58" i="14" s="1"/>
  <c r="KS58" i="14" s="1"/>
  <c r="FJ59" i="14"/>
  <c r="GK59" i="14" s="1"/>
  <c r="KS59" i="14" s="1"/>
  <c r="FJ60" i="14"/>
  <c r="GK60" i="14" s="1"/>
  <c r="KS60" i="14" s="1"/>
  <c r="FJ61" i="14"/>
  <c r="GK61" i="14" s="1"/>
  <c r="KS61" i="14" s="1"/>
  <c r="FJ62" i="14"/>
  <c r="GK62" i="14" s="1"/>
  <c r="KS62" i="14" s="1"/>
  <c r="FJ63" i="14"/>
  <c r="GK63" i="14" s="1"/>
  <c r="KS63" i="14" s="1"/>
  <c r="FJ64" i="14"/>
  <c r="GK64" i="14" s="1"/>
  <c r="KS64" i="14" s="1"/>
  <c r="FJ65" i="14"/>
  <c r="GK65" i="14" s="1"/>
  <c r="KS65" i="14" s="1"/>
  <c r="FJ66" i="14"/>
  <c r="GK66" i="14" s="1"/>
  <c r="KS66" i="14" s="1"/>
  <c r="FJ67" i="14"/>
  <c r="GK67" i="14" s="1"/>
  <c r="KS67" i="14" s="1"/>
  <c r="FJ68" i="14"/>
  <c r="GK68" i="14" s="1"/>
  <c r="KS68" i="14" s="1"/>
  <c r="FJ69" i="14"/>
  <c r="GK69" i="14" s="1"/>
  <c r="KS69" i="14" s="1"/>
  <c r="FJ70" i="14"/>
  <c r="GK70" i="14" s="1"/>
  <c r="KS70" i="14" s="1"/>
  <c r="FJ71" i="14"/>
  <c r="GK71" i="14" s="1"/>
  <c r="KS71" i="14" s="1"/>
  <c r="FJ72" i="14"/>
  <c r="GK72" i="14" s="1"/>
  <c r="KS72" i="14" s="1"/>
  <c r="FJ73" i="14"/>
  <c r="GK73" i="14" s="1"/>
  <c r="KS73" i="14" s="1"/>
  <c r="FJ74" i="14"/>
  <c r="GK74" i="14" s="1"/>
  <c r="KS74" i="14" s="1"/>
  <c r="FJ75" i="14"/>
  <c r="GK75" i="14" s="1"/>
  <c r="KS75" i="14" s="1"/>
  <c r="FJ76" i="14"/>
  <c r="GK76" i="14" s="1"/>
  <c r="KS76" i="14" s="1"/>
  <c r="FJ77" i="14"/>
  <c r="GK77" i="14" s="1"/>
  <c r="KS77" i="14" s="1"/>
  <c r="FJ78" i="14"/>
  <c r="GK78" i="14" s="1"/>
  <c r="KS78" i="14" s="1"/>
  <c r="FJ79" i="14"/>
  <c r="GK79" i="14" s="1"/>
  <c r="KS79" i="14" s="1"/>
  <c r="FJ80" i="14"/>
  <c r="GK80" i="14" s="1"/>
  <c r="KS80" i="14" s="1"/>
  <c r="FJ81" i="14"/>
  <c r="GK81" i="14" s="1"/>
  <c r="KS81" i="14" s="1"/>
  <c r="FJ82" i="14"/>
  <c r="GK82" i="14" s="1"/>
  <c r="KS82" i="14" s="1"/>
  <c r="FJ83" i="14"/>
  <c r="GK83" i="14" s="1"/>
  <c r="KS83" i="14" s="1"/>
  <c r="FJ84" i="14"/>
  <c r="GK84" i="14" s="1"/>
  <c r="KS84" i="14" s="1"/>
  <c r="FJ85" i="14"/>
  <c r="GK85" i="14" s="1"/>
  <c r="KS85" i="14" s="1"/>
  <c r="FJ86" i="14"/>
  <c r="GK86" i="14" s="1"/>
  <c r="KS86" i="14" s="1"/>
  <c r="FJ87" i="14"/>
  <c r="GK87" i="14" s="1"/>
  <c r="KS87" i="14" s="1"/>
  <c r="FJ88" i="14"/>
  <c r="GK88" i="14" s="1"/>
  <c r="KS88" i="14" s="1"/>
  <c r="FJ89" i="14"/>
  <c r="GK89" i="14" s="1"/>
  <c r="KS89" i="14" s="1"/>
  <c r="FJ90" i="14"/>
  <c r="GK90" i="14" s="1"/>
  <c r="KS90" i="14" s="1"/>
  <c r="FJ91" i="14"/>
  <c r="GK91" i="14" s="1"/>
  <c r="KS91" i="14" s="1"/>
  <c r="FJ92" i="14"/>
  <c r="GK92" i="14" s="1"/>
  <c r="KS92" i="14" s="1"/>
  <c r="FJ93" i="14"/>
  <c r="GK93" i="14" s="1"/>
  <c r="KS93" i="14" s="1"/>
  <c r="FJ94" i="14"/>
  <c r="GK94" i="14" s="1"/>
  <c r="KS94" i="14" s="1"/>
  <c r="FJ95" i="14"/>
  <c r="GK95" i="14" s="1"/>
  <c r="KS95" i="14" s="1"/>
  <c r="FJ96" i="14"/>
  <c r="GK96" i="14" s="1"/>
  <c r="KS96" i="14" s="1"/>
  <c r="FJ97" i="14"/>
  <c r="GK97" i="14" s="1"/>
  <c r="KS97" i="14" s="1"/>
  <c r="FJ98" i="14"/>
  <c r="GK98" i="14" s="1"/>
  <c r="KS98" i="14" s="1"/>
  <c r="FJ99" i="14"/>
  <c r="GK99" i="14" s="1"/>
  <c r="KS99" i="14" s="1"/>
  <c r="FJ100" i="14"/>
  <c r="GK100" i="14" s="1"/>
  <c r="KS100" i="14" s="1"/>
  <c r="FJ101" i="14"/>
  <c r="GK101" i="14" s="1"/>
  <c r="KS101" i="14" s="1"/>
  <c r="FJ102" i="14"/>
  <c r="GK102" i="14" s="1"/>
  <c r="KS102" i="14" s="1"/>
  <c r="FJ103" i="14"/>
  <c r="GK103" i="14" s="1"/>
  <c r="KS103" i="14" s="1"/>
  <c r="FJ104" i="14"/>
  <c r="GK104" i="14" s="1"/>
  <c r="KS104" i="14" s="1"/>
  <c r="FJ105" i="14"/>
  <c r="GK105" i="14" s="1"/>
  <c r="KS105" i="14" s="1"/>
  <c r="FJ106" i="14"/>
  <c r="GK106" i="14" s="1"/>
  <c r="KS106" i="14" s="1"/>
  <c r="FJ107" i="14"/>
  <c r="GK107" i="14" s="1"/>
  <c r="KS107" i="14" s="1"/>
  <c r="FJ108" i="14"/>
  <c r="GK108" i="14" s="1"/>
  <c r="KS108" i="14" s="1"/>
  <c r="FJ109" i="14"/>
  <c r="GK109" i="14" s="1"/>
  <c r="KS109" i="14" s="1"/>
  <c r="FJ110" i="14"/>
  <c r="GK110" i="14" s="1"/>
  <c r="KS110" i="14" s="1"/>
  <c r="FJ111" i="14"/>
  <c r="GK111" i="14" s="1"/>
  <c r="KS111" i="14" s="1"/>
  <c r="FJ112" i="14"/>
  <c r="GK112" i="14" s="1"/>
  <c r="KS112" i="14" s="1"/>
  <c r="FJ113" i="14"/>
  <c r="GK113" i="14" s="1"/>
  <c r="KS113" i="14" s="1"/>
  <c r="FJ114" i="14"/>
  <c r="GK114" i="14" s="1"/>
  <c r="KS114" i="14" s="1"/>
  <c r="FJ115" i="14"/>
  <c r="GK115" i="14" s="1"/>
  <c r="KS115" i="14" s="1"/>
  <c r="FJ116" i="14"/>
  <c r="GK116" i="14" s="1"/>
  <c r="KS116" i="14" s="1"/>
  <c r="FJ117" i="14"/>
  <c r="GK117" i="14" s="1"/>
  <c r="KS117" i="14" s="1"/>
  <c r="FJ118" i="14"/>
  <c r="GK118" i="14" s="1"/>
  <c r="KS118" i="14" s="1"/>
  <c r="FJ119" i="14"/>
  <c r="GK119" i="14" s="1"/>
  <c r="KS119" i="14" s="1"/>
  <c r="FJ120" i="14"/>
  <c r="GK120" i="14" s="1"/>
  <c r="KS120" i="14" s="1"/>
  <c r="FJ121" i="14"/>
  <c r="GK121" i="14" s="1"/>
  <c r="KS121" i="14" s="1"/>
  <c r="FJ122" i="14"/>
  <c r="GK122" i="14" s="1"/>
  <c r="KS122" i="14" s="1"/>
  <c r="FJ123" i="14"/>
  <c r="GK123" i="14" s="1"/>
  <c r="KS123" i="14" s="1"/>
  <c r="FJ124" i="14"/>
  <c r="GK124" i="14" s="1"/>
  <c r="KS124" i="14" s="1"/>
  <c r="FJ125" i="14"/>
  <c r="GK125" i="14" s="1"/>
  <c r="KS125" i="14" s="1"/>
  <c r="FJ126" i="14"/>
  <c r="GK126" i="14" s="1"/>
  <c r="KS126" i="14" s="1"/>
  <c r="FJ127" i="14"/>
  <c r="GK127" i="14" s="1"/>
  <c r="KS127" i="14" s="1"/>
  <c r="FJ128" i="14"/>
  <c r="GK128" i="14" s="1"/>
  <c r="KS128" i="14" s="1"/>
  <c r="FJ129" i="14"/>
  <c r="GK129" i="14" s="1"/>
  <c r="KS129" i="14" s="1"/>
  <c r="FJ130" i="14"/>
  <c r="GK130" i="14" s="1"/>
  <c r="KS130" i="14" s="1"/>
  <c r="FJ131" i="14"/>
  <c r="GK131" i="14" s="1"/>
  <c r="KS131" i="14" s="1"/>
  <c r="FJ132" i="14"/>
  <c r="GK132" i="14" s="1"/>
  <c r="KS132" i="14" s="1"/>
  <c r="FJ133" i="14"/>
  <c r="GK133" i="14" s="1"/>
  <c r="KS133" i="14" s="1"/>
  <c r="FJ134" i="14"/>
  <c r="GK134" i="14" s="1"/>
  <c r="KS134" i="14" s="1"/>
  <c r="FJ135" i="14"/>
  <c r="GK135" i="14" s="1"/>
  <c r="KS135" i="14" s="1"/>
  <c r="FJ136" i="14"/>
  <c r="GK136" i="14" s="1"/>
  <c r="KS136" i="14" s="1"/>
  <c r="FJ137" i="14"/>
  <c r="GK137" i="14" s="1"/>
  <c r="KS137" i="14" s="1"/>
  <c r="FJ138" i="14"/>
  <c r="GK138" i="14" s="1"/>
  <c r="KS138" i="14" s="1"/>
  <c r="FJ139" i="14"/>
  <c r="GK139" i="14" s="1"/>
  <c r="KS139" i="14" s="1"/>
  <c r="FJ140" i="14"/>
  <c r="GK140" i="14" s="1"/>
  <c r="KS140" i="14" s="1"/>
  <c r="FJ141" i="14"/>
  <c r="GK141" i="14" s="1"/>
  <c r="KS141" i="14" s="1"/>
  <c r="FJ142" i="14"/>
  <c r="GK142" i="14" s="1"/>
  <c r="KS142" i="14" s="1"/>
  <c r="FJ143" i="14"/>
  <c r="GK143" i="14" s="1"/>
  <c r="KS143" i="14" s="1"/>
  <c r="FJ144" i="14"/>
  <c r="GK144" i="14" s="1"/>
  <c r="KS144" i="14" s="1"/>
  <c r="FJ145" i="14"/>
  <c r="GK145" i="14" s="1"/>
  <c r="KS145" i="14" s="1"/>
  <c r="FJ146" i="14"/>
  <c r="GK146" i="14" s="1"/>
  <c r="KS146" i="14" s="1"/>
  <c r="FJ147" i="14"/>
  <c r="GK147" i="14" s="1"/>
  <c r="KS147" i="14" s="1"/>
  <c r="FJ148" i="14"/>
  <c r="GK148" i="14" s="1"/>
  <c r="KS148" i="14" s="1"/>
  <c r="FJ149" i="14"/>
  <c r="GK149" i="14" s="1"/>
  <c r="KS149" i="14" s="1"/>
  <c r="FJ150" i="14"/>
  <c r="GK150" i="14" s="1"/>
  <c r="KS150" i="14" s="1"/>
  <c r="FJ151" i="14"/>
  <c r="GK151" i="14" s="1"/>
  <c r="KS151" i="14" s="1"/>
  <c r="FJ152" i="14"/>
  <c r="GK152" i="14" s="1"/>
  <c r="KS152" i="14" s="1"/>
  <c r="FJ153" i="14"/>
  <c r="GK153" i="14" s="1"/>
  <c r="KS153" i="14" s="1"/>
  <c r="FJ154" i="14"/>
  <c r="GK154" i="14" s="1"/>
  <c r="KS154" i="14" s="1"/>
  <c r="FJ155" i="14"/>
  <c r="GK155" i="14" s="1"/>
  <c r="KS155" i="14" s="1"/>
  <c r="FJ156" i="14"/>
  <c r="GK156" i="14" s="1"/>
  <c r="KS156" i="14" s="1"/>
  <c r="FJ157" i="14"/>
  <c r="GK157" i="14" s="1"/>
  <c r="KS157" i="14" s="1"/>
  <c r="FJ158" i="14"/>
  <c r="GK158" i="14" s="1"/>
  <c r="KS158" i="14" s="1"/>
  <c r="FJ159" i="14"/>
  <c r="GK159" i="14" s="1"/>
  <c r="KS159" i="14" s="1"/>
  <c r="FJ160" i="14"/>
  <c r="GK160" i="14" s="1"/>
  <c r="KS160" i="14" s="1"/>
  <c r="FJ161" i="14"/>
  <c r="GK161" i="14" s="1"/>
  <c r="KS161" i="14" s="1"/>
  <c r="FJ162" i="14"/>
  <c r="GK162" i="14" s="1"/>
  <c r="KS162" i="14" s="1"/>
  <c r="FJ163" i="14"/>
  <c r="GK163" i="14" s="1"/>
  <c r="KS163" i="14" s="1"/>
  <c r="FJ164" i="14"/>
  <c r="GK164" i="14" s="1"/>
  <c r="KS164" i="14" s="1"/>
  <c r="FJ165" i="14"/>
  <c r="GK165" i="14" s="1"/>
  <c r="KS165" i="14" s="1"/>
  <c r="FJ166" i="14"/>
  <c r="GK166" i="14" s="1"/>
  <c r="KS166" i="14" s="1"/>
  <c r="FJ167" i="14"/>
  <c r="GK167" i="14" s="1"/>
  <c r="KS167" i="14" s="1"/>
  <c r="FJ168" i="14"/>
  <c r="GK168" i="14" s="1"/>
  <c r="KS168" i="14" s="1"/>
  <c r="FJ169" i="14"/>
  <c r="GK169" i="14" s="1"/>
  <c r="KS169" i="14" s="1"/>
  <c r="FJ170" i="14"/>
  <c r="GK170" i="14" s="1"/>
  <c r="KS170" i="14" s="1"/>
  <c r="FJ171" i="14"/>
  <c r="GK171" i="14" s="1"/>
  <c r="KS171" i="14" s="1"/>
  <c r="FJ172" i="14"/>
  <c r="GK172" i="14" s="1"/>
  <c r="KS172" i="14" s="1"/>
  <c r="FJ173" i="14"/>
  <c r="GK173" i="14" s="1"/>
  <c r="KS173" i="14" s="1"/>
  <c r="FJ174" i="14"/>
  <c r="GK174" i="14" s="1"/>
  <c r="KS174" i="14" s="1"/>
  <c r="FJ175" i="14"/>
  <c r="GK175" i="14" s="1"/>
  <c r="KS175" i="14" s="1"/>
  <c r="FJ176" i="14"/>
  <c r="GK176" i="14" s="1"/>
  <c r="KS176" i="14" s="1"/>
  <c r="FJ177" i="14"/>
  <c r="GK177" i="14" s="1"/>
  <c r="KS177" i="14" s="1"/>
  <c r="FJ178" i="14"/>
  <c r="GK178" i="14" s="1"/>
  <c r="KS178" i="14" s="1"/>
  <c r="FJ179" i="14"/>
  <c r="GK179" i="14" s="1"/>
  <c r="KS179" i="14" s="1"/>
  <c r="FJ180" i="14"/>
  <c r="GK180" i="14" s="1"/>
  <c r="KS180" i="14" s="1"/>
  <c r="FJ181" i="14"/>
  <c r="GK181" i="14" s="1"/>
  <c r="KS181" i="14" s="1"/>
  <c r="FJ182" i="14"/>
  <c r="GK182" i="14" s="1"/>
  <c r="KS182" i="14" s="1"/>
  <c r="FJ183" i="14"/>
  <c r="GK183" i="14" s="1"/>
  <c r="KS183" i="14" s="1"/>
  <c r="FJ184" i="14"/>
  <c r="GK184" i="14" s="1"/>
  <c r="KS184" i="14" s="1"/>
  <c r="FJ185" i="14"/>
  <c r="GK185" i="14" s="1"/>
  <c r="KS185" i="14" s="1"/>
  <c r="FJ186" i="14"/>
  <c r="GK186" i="14" s="1"/>
  <c r="KS186" i="14" s="1"/>
  <c r="FJ187" i="14"/>
  <c r="GK187" i="14" s="1"/>
  <c r="KS187" i="14" s="1"/>
  <c r="FJ188" i="14"/>
  <c r="GK188" i="14" s="1"/>
  <c r="KS188" i="14" s="1"/>
  <c r="FJ189" i="14"/>
  <c r="GK189" i="14" s="1"/>
  <c r="KS189" i="14" s="1"/>
  <c r="FJ190" i="14"/>
  <c r="GK190" i="14" s="1"/>
  <c r="KS190" i="14" s="1"/>
  <c r="FJ191" i="14"/>
  <c r="GK191" i="14" s="1"/>
  <c r="KS191" i="14" s="1"/>
  <c r="FJ192" i="14"/>
  <c r="GK192" i="14" s="1"/>
  <c r="KS192" i="14" s="1"/>
  <c r="FJ193" i="14"/>
  <c r="GK193" i="14" s="1"/>
  <c r="KS193" i="14" s="1"/>
  <c r="FJ194" i="14"/>
  <c r="GK194" i="14" s="1"/>
  <c r="KS194" i="14" s="1"/>
  <c r="FJ195" i="14"/>
  <c r="GK195" i="14" s="1"/>
  <c r="KS195" i="14" s="1"/>
  <c r="FJ196" i="14"/>
  <c r="GK196" i="14" s="1"/>
  <c r="KS196" i="14" s="1"/>
  <c r="FJ197" i="14"/>
  <c r="GK197" i="14" s="1"/>
  <c r="KS197" i="14" s="1"/>
  <c r="FJ198" i="14"/>
  <c r="GK198" i="14" s="1"/>
  <c r="KS198" i="14" s="1"/>
  <c r="FJ199" i="14"/>
  <c r="GK199" i="14" s="1"/>
  <c r="KS199" i="14" s="1"/>
  <c r="FJ200" i="14"/>
  <c r="GK200" i="14" s="1"/>
  <c r="KS200" i="14" s="1"/>
  <c r="FJ201" i="14"/>
  <c r="GK201" i="14" s="1"/>
  <c r="KS201" i="14" s="1"/>
  <c r="FJ202" i="14"/>
  <c r="GK202" i="14" s="1"/>
  <c r="KS202" i="14" s="1"/>
  <c r="FJ203" i="14"/>
  <c r="GK203" i="14" s="1"/>
  <c r="KS203" i="14" s="1"/>
  <c r="FJ204" i="14"/>
  <c r="GK204" i="14" s="1"/>
  <c r="KS204" i="14" s="1"/>
  <c r="FJ205" i="14"/>
  <c r="GK205" i="14" s="1"/>
  <c r="KS205" i="14" s="1"/>
  <c r="FJ206" i="14"/>
  <c r="GK206" i="14" s="1"/>
  <c r="KS206" i="14" s="1"/>
  <c r="FJ207" i="14"/>
  <c r="GK207" i="14" s="1"/>
  <c r="KS207" i="14" s="1"/>
  <c r="FJ208" i="14"/>
  <c r="GK208" i="14" s="1"/>
  <c r="KS208" i="14" s="1"/>
  <c r="FJ209" i="14"/>
  <c r="GK209" i="14" s="1"/>
  <c r="KS209" i="14" s="1"/>
  <c r="FJ210" i="14"/>
  <c r="GK210" i="14" s="1"/>
  <c r="KS210" i="14" s="1"/>
  <c r="FJ211" i="14"/>
  <c r="GK211" i="14" s="1"/>
  <c r="KS211" i="14" s="1"/>
  <c r="FJ212" i="14"/>
  <c r="GK212" i="14" s="1"/>
  <c r="KS212" i="14" s="1"/>
  <c r="FJ213" i="14"/>
  <c r="GK213" i="14" s="1"/>
  <c r="KS213" i="14" s="1"/>
  <c r="FJ214" i="14"/>
  <c r="GK214" i="14" s="1"/>
  <c r="KS214" i="14" s="1"/>
  <c r="FJ215" i="14"/>
  <c r="GK215" i="14" s="1"/>
  <c r="KS215" i="14" s="1"/>
  <c r="FJ216" i="14"/>
  <c r="GK216" i="14" s="1"/>
  <c r="KS216" i="14" s="1"/>
  <c r="FJ217" i="14"/>
  <c r="GK217" i="14" s="1"/>
  <c r="KS217" i="14" s="1"/>
  <c r="FJ218" i="14"/>
  <c r="GK218" i="14" s="1"/>
  <c r="KS218" i="14" s="1"/>
  <c r="FJ219" i="14"/>
  <c r="GK219" i="14" s="1"/>
  <c r="KS219" i="14" s="1"/>
  <c r="FJ220" i="14"/>
  <c r="GK220" i="14" s="1"/>
  <c r="KS220" i="14" s="1"/>
  <c r="FJ221" i="14"/>
  <c r="GK221" i="14" s="1"/>
  <c r="KS221" i="14" s="1"/>
  <c r="FJ222" i="14"/>
  <c r="GK222" i="14" s="1"/>
  <c r="KS222" i="14" s="1"/>
  <c r="FJ223" i="14"/>
  <c r="GK223" i="14" s="1"/>
  <c r="KS223" i="14" s="1"/>
  <c r="FJ224" i="14"/>
  <c r="GK224" i="14" s="1"/>
  <c r="KS224" i="14" s="1"/>
  <c r="FJ225" i="14"/>
  <c r="GK225" i="14" s="1"/>
  <c r="KS225" i="14" s="1"/>
  <c r="FJ226" i="14"/>
  <c r="GK226" i="14" s="1"/>
  <c r="KS226" i="14" s="1"/>
  <c r="FJ227" i="14"/>
  <c r="GK227" i="14" s="1"/>
  <c r="KS227" i="14" s="1"/>
  <c r="FJ228" i="14"/>
  <c r="GK228" i="14" s="1"/>
  <c r="KS228" i="14" s="1"/>
  <c r="FJ229" i="14"/>
  <c r="GK229" i="14" s="1"/>
  <c r="KS229" i="14" s="1"/>
  <c r="FJ230" i="14"/>
  <c r="GK230" i="14" s="1"/>
  <c r="KS230" i="14" s="1"/>
  <c r="FJ231" i="14"/>
  <c r="GK231" i="14" s="1"/>
  <c r="KS231" i="14" s="1"/>
  <c r="FJ232" i="14"/>
  <c r="GK232" i="14" s="1"/>
  <c r="KS232" i="14" s="1"/>
  <c r="FJ233" i="14"/>
  <c r="GK233" i="14" s="1"/>
  <c r="KS233" i="14" s="1"/>
  <c r="FJ234" i="14"/>
  <c r="GK234" i="14" s="1"/>
  <c r="KS234" i="14" s="1"/>
  <c r="FJ235" i="14"/>
  <c r="GK235" i="14" s="1"/>
  <c r="KS235" i="14" s="1"/>
  <c r="FJ236" i="14"/>
  <c r="GK236" i="14" s="1"/>
  <c r="KS236" i="14" s="1"/>
  <c r="FJ237" i="14"/>
  <c r="GK237" i="14" s="1"/>
  <c r="KS237" i="14" s="1"/>
  <c r="FJ238" i="14"/>
  <c r="GK238" i="14" s="1"/>
  <c r="KS238" i="14" s="1"/>
  <c r="FJ239" i="14"/>
  <c r="GK239" i="14" s="1"/>
  <c r="KS239" i="14" s="1"/>
  <c r="FJ240" i="14"/>
  <c r="GK240" i="14" s="1"/>
  <c r="KS240" i="14" s="1"/>
  <c r="FJ241" i="14"/>
  <c r="GK241" i="14" s="1"/>
  <c r="KS241" i="14" s="1"/>
  <c r="FJ242" i="14"/>
  <c r="GK242" i="14" s="1"/>
  <c r="KS242" i="14" s="1"/>
  <c r="FJ243" i="14"/>
  <c r="GK243" i="14" s="1"/>
  <c r="KS243" i="14" s="1"/>
  <c r="FJ244" i="14"/>
  <c r="GK244" i="14" s="1"/>
  <c r="KS244" i="14" s="1"/>
  <c r="FJ245" i="14"/>
  <c r="GK245" i="14" s="1"/>
  <c r="KS245" i="14" s="1"/>
  <c r="FJ246" i="14"/>
  <c r="GK246" i="14" s="1"/>
  <c r="KS246" i="14" s="1"/>
  <c r="FJ247" i="14"/>
  <c r="GK247" i="14" s="1"/>
  <c r="KS247" i="14" s="1"/>
  <c r="FJ248" i="14"/>
  <c r="GK248" i="14" s="1"/>
  <c r="KS248" i="14" s="1"/>
  <c r="FJ249" i="14"/>
  <c r="GK249" i="14" s="1"/>
  <c r="KS249" i="14" s="1"/>
  <c r="FJ250" i="14"/>
  <c r="GK250" i="14" s="1"/>
  <c r="KS250" i="14" s="1"/>
  <c r="FJ251" i="14"/>
  <c r="GK251" i="14" s="1"/>
  <c r="KS251" i="14" s="1"/>
  <c r="FJ252" i="14"/>
  <c r="GK252" i="14" s="1"/>
  <c r="KS252" i="14" s="1"/>
  <c r="FJ253" i="14"/>
  <c r="GK253" i="14" s="1"/>
  <c r="KS253" i="14" s="1"/>
  <c r="FJ254" i="14"/>
  <c r="GK254" i="14" s="1"/>
  <c r="KS254" i="14" s="1"/>
  <c r="FJ255" i="14"/>
  <c r="GK255" i="14" s="1"/>
  <c r="KS255" i="14" s="1"/>
  <c r="FJ256" i="14"/>
  <c r="GK256" i="14" s="1"/>
  <c r="KS256" i="14" s="1"/>
  <c r="FJ257" i="14"/>
  <c r="GK257" i="14" s="1"/>
  <c r="KS257" i="14" s="1"/>
  <c r="FJ258" i="14"/>
  <c r="GK258" i="14" s="1"/>
  <c r="KS258" i="14" s="1"/>
  <c r="FJ259" i="14"/>
  <c r="GK259" i="14" s="1"/>
  <c r="KS259" i="14" s="1"/>
  <c r="FJ260" i="14"/>
  <c r="GK260" i="14" s="1"/>
  <c r="KS260" i="14" s="1"/>
  <c r="FJ261" i="14"/>
  <c r="GK261" i="14" s="1"/>
  <c r="KS261" i="14" s="1"/>
  <c r="FJ262" i="14"/>
  <c r="GK262" i="14" s="1"/>
  <c r="KS262" i="14" s="1"/>
  <c r="FJ263" i="14"/>
  <c r="GK263" i="14" s="1"/>
  <c r="KS263" i="14" s="1"/>
  <c r="FJ264" i="14"/>
  <c r="GK264" i="14" s="1"/>
  <c r="KS264" i="14" s="1"/>
  <c r="FJ265" i="14"/>
  <c r="GK265" i="14" s="1"/>
  <c r="KS265" i="14" s="1"/>
  <c r="FJ266" i="14"/>
  <c r="GK266" i="14" s="1"/>
  <c r="KS266" i="14" s="1"/>
  <c r="FJ267" i="14"/>
  <c r="GK267" i="14" s="1"/>
  <c r="KS267" i="14" s="1"/>
  <c r="FJ268" i="14"/>
  <c r="GK268" i="14" s="1"/>
  <c r="KS268" i="14" s="1"/>
  <c r="FJ269" i="14"/>
  <c r="GK269" i="14" s="1"/>
  <c r="KS269" i="14" s="1"/>
  <c r="FJ270" i="14"/>
  <c r="GK270" i="14" s="1"/>
  <c r="KS270" i="14" s="1"/>
  <c r="FJ271" i="14"/>
  <c r="GK271" i="14" s="1"/>
  <c r="KS271" i="14" s="1"/>
  <c r="FJ272" i="14"/>
  <c r="GK272" i="14" s="1"/>
  <c r="KS272" i="14" s="1"/>
  <c r="FJ273" i="14"/>
  <c r="GK273" i="14" s="1"/>
  <c r="KS273" i="14" s="1"/>
  <c r="FJ274" i="14"/>
  <c r="GK274" i="14" s="1"/>
  <c r="KS274" i="14" s="1"/>
  <c r="FJ275" i="14"/>
  <c r="GK275" i="14" s="1"/>
  <c r="KS275" i="14" s="1"/>
  <c r="FJ276" i="14"/>
  <c r="GK276" i="14" s="1"/>
  <c r="KS276" i="14" s="1"/>
  <c r="FJ277" i="14"/>
  <c r="GK277" i="14" s="1"/>
  <c r="KS277" i="14" s="1"/>
  <c r="FJ278" i="14"/>
  <c r="GK278" i="14" s="1"/>
  <c r="KS278" i="14" s="1"/>
  <c r="FJ279" i="14"/>
  <c r="GK279" i="14" s="1"/>
  <c r="KS279" i="14" s="1"/>
  <c r="FJ280" i="14"/>
  <c r="GK280" i="14" s="1"/>
  <c r="KS280" i="14" s="1"/>
  <c r="FJ281" i="14"/>
  <c r="GK281" i="14" s="1"/>
  <c r="KS281" i="14" s="1"/>
  <c r="FJ282" i="14"/>
  <c r="GK282" i="14" s="1"/>
  <c r="KS282" i="14" s="1"/>
  <c r="FJ283" i="14"/>
  <c r="GK283" i="14" s="1"/>
  <c r="KS283" i="14" s="1"/>
  <c r="FJ284" i="14"/>
  <c r="GK284" i="14" s="1"/>
  <c r="KS284" i="14" s="1"/>
  <c r="FJ285" i="14"/>
  <c r="GK285" i="14" s="1"/>
  <c r="KS285" i="14" s="1"/>
  <c r="FJ286" i="14"/>
  <c r="GK286" i="14" s="1"/>
  <c r="KS286" i="14" s="1"/>
  <c r="FJ287" i="14"/>
  <c r="GK287" i="14" s="1"/>
  <c r="KS287" i="14" s="1"/>
  <c r="FJ288" i="14"/>
  <c r="GK288" i="14" s="1"/>
  <c r="KS288" i="14" s="1"/>
  <c r="FJ289" i="14"/>
  <c r="GK289" i="14" s="1"/>
  <c r="KS289" i="14" s="1"/>
  <c r="FJ290" i="14"/>
  <c r="GK290" i="14" s="1"/>
  <c r="KS290" i="14" s="1"/>
  <c r="FJ291" i="14"/>
  <c r="GK291" i="14" s="1"/>
  <c r="KS291" i="14" s="1"/>
  <c r="FJ292" i="14"/>
  <c r="GK292" i="14" s="1"/>
  <c r="KS292" i="14" s="1"/>
  <c r="FJ293" i="14"/>
  <c r="GK293" i="14" s="1"/>
  <c r="KS293" i="14" s="1"/>
  <c r="FJ294" i="14"/>
  <c r="GK294" i="14" s="1"/>
  <c r="KS294" i="14" s="1"/>
  <c r="FJ295" i="14"/>
  <c r="GK295" i="14" s="1"/>
  <c r="KS295" i="14" s="1"/>
  <c r="FJ296" i="14"/>
  <c r="GK296" i="14" s="1"/>
  <c r="KS296" i="14" s="1"/>
  <c r="FJ297" i="14"/>
  <c r="GK297" i="14" s="1"/>
  <c r="KS297" i="14" s="1"/>
  <c r="FJ298" i="14"/>
  <c r="GK298" i="14" s="1"/>
  <c r="KS298" i="14" s="1"/>
  <c r="FJ299" i="14"/>
  <c r="GK299" i="14" s="1"/>
  <c r="KS299" i="14" s="1"/>
  <c r="FJ300" i="14"/>
  <c r="GK300" i="14" s="1"/>
  <c r="KS300" i="14" s="1"/>
  <c r="FJ301" i="14"/>
  <c r="GK301" i="14" s="1"/>
  <c r="KS301" i="14" s="1"/>
  <c r="FJ302" i="14"/>
  <c r="GK302" i="14" s="1"/>
  <c r="KS302" i="14" s="1"/>
  <c r="FJ303" i="14"/>
  <c r="GK303" i="14" s="1"/>
  <c r="KS303" i="14" s="1"/>
  <c r="FJ304" i="14"/>
  <c r="GK304" i="14" s="1"/>
  <c r="KS304" i="14" s="1"/>
  <c r="FJ305" i="14"/>
  <c r="GK305" i="14" s="1"/>
  <c r="KS305" i="14" s="1"/>
  <c r="ED6" i="14"/>
  <c r="ED7" i="14"/>
  <c r="ED8" i="14"/>
  <c r="ED9" i="14"/>
  <c r="ED10" i="14"/>
  <c r="ED11" i="14"/>
  <c r="ED12" i="14"/>
  <c r="ED13" i="14"/>
  <c r="ED14" i="14"/>
  <c r="ED15" i="14"/>
  <c r="ED16" i="14"/>
  <c r="ED17" i="14"/>
  <c r="ED18" i="14"/>
  <c r="ED19" i="14"/>
  <c r="ED20" i="14"/>
  <c r="ED21" i="14"/>
  <c r="ED22" i="14"/>
  <c r="ED23" i="14"/>
  <c r="ED24" i="14"/>
  <c r="ED25" i="14"/>
  <c r="ED26" i="14"/>
  <c r="ED27" i="14"/>
  <c r="ED28" i="14"/>
  <c r="ED29" i="14"/>
  <c r="ED30" i="14"/>
  <c r="ED31" i="14"/>
  <c r="ED32" i="14"/>
  <c r="ED33" i="14"/>
  <c r="ED34" i="14"/>
  <c r="ED35" i="14"/>
  <c r="ED36" i="14"/>
  <c r="ED37" i="14"/>
  <c r="ED38" i="14"/>
  <c r="ED39" i="14"/>
  <c r="ED40" i="14"/>
  <c r="ED41" i="14"/>
  <c r="ED42" i="14"/>
  <c r="ED43" i="14"/>
  <c r="ED44" i="14"/>
  <c r="ED45" i="14"/>
  <c r="ED46" i="14"/>
  <c r="ED47" i="14"/>
  <c r="ED48" i="14"/>
  <c r="ED49" i="14"/>
  <c r="ED50" i="14"/>
  <c r="ED51" i="14"/>
  <c r="ED52" i="14"/>
  <c r="ED53" i="14"/>
  <c r="ED54" i="14"/>
  <c r="ED55" i="14"/>
  <c r="ED56" i="14"/>
  <c r="ED57" i="14"/>
  <c r="ED58" i="14"/>
  <c r="ED59" i="14"/>
  <c r="ED60" i="14"/>
  <c r="ED61" i="14"/>
  <c r="ED62" i="14"/>
  <c r="ED63" i="14"/>
  <c r="ED64" i="14"/>
  <c r="ED65" i="14"/>
  <c r="ED66" i="14"/>
  <c r="ED67" i="14"/>
  <c r="ED68" i="14"/>
  <c r="ED69" i="14"/>
  <c r="ED70" i="14"/>
  <c r="ED71" i="14"/>
  <c r="ED72" i="14"/>
  <c r="ED73" i="14"/>
  <c r="ED74" i="14"/>
  <c r="ED75" i="14"/>
  <c r="ED76" i="14"/>
  <c r="ED77" i="14"/>
  <c r="ED78" i="14"/>
  <c r="ED79" i="14"/>
  <c r="ED80" i="14"/>
  <c r="ED81" i="14"/>
  <c r="ED82" i="14"/>
  <c r="ED83" i="14"/>
  <c r="ED84" i="14"/>
  <c r="ED85" i="14"/>
  <c r="ED86" i="14"/>
  <c r="ED87" i="14"/>
  <c r="ED88" i="14"/>
  <c r="ED89" i="14"/>
  <c r="ED90" i="14"/>
  <c r="ED91" i="14"/>
  <c r="ED92" i="14"/>
  <c r="ED93" i="14"/>
  <c r="ED94" i="14"/>
  <c r="ED95" i="14"/>
  <c r="ED96" i="14"/>
  <c r="ED97" i="14"/>
  <c r="ED98" i="14"/>
  <c r="ED99" i="14"/>
  <c r="ED100" i="14"/>
  <c r="ED101" i="14"/>
  <c r="ED102" i="14"/>
  <c r="ED103" i="14"/>
  <c r="ED104" i="14"/>
  <c r="ED105" i="14"/>
  <c r="ED106" i="14"/>
  <c r="ED107" i="14"/>
  <c r="ED108" i="14"/>
  <c r="ED109" i="14"/>
  <c r="ED110" i="14"/>
  <c r="ED111" i="14"/>
  <c r="ED112" i="14"/>
  <c r="ED113" i="14"/>
  <c r="ED114" i="14"/>
  <c r="ED115" i="14"/>
  <c r="ED116" i="14"/>
  <c r="ED117" i="14"/>
  <c r="ED118" i="14"/>
  <c r="ED119" i="14"/>
  <c r="ED120" i="14"/>
  <c r="ED121" i="14"/>
  <c r="ED122" i="14"/>
  <c r="ED123" i="14"/>
  <c r="ED124" i="14"/>
  <c r="ED125" i="14"/>
  <c r="ED126" i="14"/>
  <c r="ED127" i="14"/>
  <c r="ED128" i="14"/>
  <c r="ED129" i="14"/>
  <c r="ED130" i="14"/>
  <c r="ED131" i="14"/>
  <c r="ED132" i="14"/>
  <c r="ED133" i="14"/>
  <c r="ED134" i="14"/>
  <c r="ED135" i="14"/>
  <c r="ED136" i="14"/>
  <c r="ED137" i="14"/>
  <c r="ED138" i="14"/>
  <c r="ED139" i="14"/>
  <c r="ED140" i="14"/>
  <c r="ED141" i="14"/>
  <c r="ED142" i="14"/>
  <c r="ED143" i="14"/>
  <c r="ED144" i="14"/>
  <c r="ED145" i="14"/>
  <c r="ED146" i="14"/>
  <c r="ED147" i="14"/>
  <c r="ED148" i="14"/>
  <c r="ED149" i="14"/>
  <c r="ED150" i="14"/>
  <c r="ED151" i="14"/>
  <c r="ED152" i="14"/>
  <c r="ED153" i="14"/>
  <c r="ED154" i="14"/>
  <c r="ED155" i="14"/>
  <c r="ED156" i="14"/>
  <c r="ED157" i="14"/>
  <c r="ED158" i="14"/>
  <c r="ED159" i="14"/>
  <c r="ED160" i="14"/>
  <c r="ED161" i="14"/>
  <c r="ED162" i="14"/>
  <c r="ED163" i="14"/>
  <c r="ED164" i="14"/>
  <c r="ED165" i="14"/>
  <c r="ED166" i="14"/>
  <c r="ED167" i="14"/>
  <c r="ED168" i="14"/>
  <c r="ED169" i="14"/>
  <c r="ED170" i="14"/>
  <c r="ED171" i="14"/>
  <c r="ED172" i="14"/>
  <c r="ED173" i="14"/>
  <c r="ED174" i="14"/>
  <c r="ED175" i="14"/>
  <c r="ED176" i="14"/>
  <c r="ED177" i="14"/>
  <c r="ED178" i="14"/>
  <c r="ED179" i="14"/>
  <c r="ED180" i="14"/>
  <c r="ED181" i="14"/>
  <c r="ED182" i="14"/>
  <c r="ED183" i="14"/>
  <c r="ED184" i="14"/>
  <c r="ED185" i="14"/>
  <c r="ED186" i="14"/>
  <c r="ED187" i="14"/>
  <c r="ED188" i="14"/>
  <c r="ED189" i="14"/>
  <c r="ED190" i="14"/>
  <c r="ED191" i="14"/>
  <c r="ED192" i="14"/>
  <c r="ED193" i="14"/>
  <c r="ED194" i="14"/>
  <c r="ED195" i="14"/>
  <c r="ED196" i="14"/>
  <c r="ED197" i="14"/>
  <c r="ED198" i="14"/>
  <c r="ED199" i="14"/>
  <c r="ED200" i="14"/>
  <c r="ED201" i="14"/>
  <c r="ED202" i="14"/>
  <c r="ED203" i="14"/>
  <c r="ED204" i="14"/>
  <c r="ED205" i="14"/>
  <c r="ED206" i="14"/>
  <c r="ED207" i="14"/>
  <c r="ED208" i="14"/>
  <c r="ED209" i="14"/>
  <c r="ED210" i="14"/>
  <c r="ED211" i="14"/>
  <c r="ED212" i="14"/>
  <c r="ED213" i="14"/>
  <c r="ED214" i="14"/>
  <c r="ED215" i="14"/>
  <c r="ED216" i="14"/>
  <c r="ED217" i="14"/>
  <c r="ED218" i="14"/>
  <c r="ED219" i="14"/>
  <c r="ED220" i="14"/>
  <c r="ED221" i="14"/>
  <c r="ED222" i="14"/>
  <c r="ED223" i="14"/>
  <c r="ED224" i="14"/>
  <c r="ED225" i="14"/>
  <c r="ED226" i="14"/>
  <c r="ED227" i="14"/>
  <c r="ED228" i="14"/>
  <c r="ED229" i="14"/>
  <c r="ED230" i="14"/>
  <c r="ED231" i="14"/>
  <c r="ED232" i="14"/>
  <c r="ED233" i="14"/>
  <c r="ED234" i="14"/>
  <c r="ED235" i="14"/>
  <c r="ED236" i="14"/>
  <c r="ED237" i="14"/>
  <c r="ED238" i="14"/>
  <c r="ED239" i="14"/>
  <c r="ED240" i="14"/>
  <c r="ED241" i="14"/>
  <c r="ED242" i="14"/>
  <c r="ED243" i="14"/>
  <c r="ED244" i="14"/>
  <c r="ED245" i="14"/>
  <c r="ED246" i="14"/>
  <c r="ED247" i="14"/>
  <c r="ED248" i="14"/>
  <c r="ED249" i="14"/>
  <c r="ED250" i="14"/>
  <c r="ED251" i="14"/>
  <c r="ED252" i="14"/>
  <c r="ED253" i="14"/>
  <c r="ED254" i="14"/>
  <c r="ED255" i="14"/>
  <c r="ED256" i="14"/>
  <c r="ED257" i="14"/>
  <c r="ED258" i="14"/>
  <c r="ED259" i="14"/>
  <c r="ED260" i="14"/>
  <c r="ED261" i="14"/>
  <c r="ED262" i="14"/>
  <c r="ED263" i="14"/>
  <c r="ED264" i="14"/>
  <c r="ED265" i="14"/>
  <c r="ED266" i="14"/>
  <c r="ED267" i="14"/>
  <c r="ED268" i="14"/>
  <c r="ED269" i="14"/>
  <c r="ED270" i="14"/>
  <c r="ED271" i="14"/>
  <c r="ED272" i="14"/>
  <c r="ED273" i="14"/>
  <c r="ED274" i="14"/>
  <c r="ED275" i="14"/>
  <c r="ED276" i="14"/>
  <c r="ED277" i="14"/>
  <c r="ED278" i="14"/>
  <c r="ED279" i="14"/>
  <c r="ED280" i="14"/>
  <c r="ED281" i="14"/>
  <c r="ED282" i="14"/>
  <c r="ED283" i="14"/>
  <c r="ED284" i="14"/>
  <c r="ED285" i="14"/>
  <c r="ED286" i="14"/>
  <c r="ED287" i="14"/>
  <c r="ED288" i="14"/>
  <c r="ED289" i="14"/>
  <c r="ED290" i="14"/>
  <c r="ED291" i="14"/>
  <c r="ED292" i="14"/>
  <c r="ED293" i="14"/>
  <c r="ED294" i="14"/>
  <c r="ED295" i="14"/>
  <c r="ED296" i="14"/>
  <c r="ED297" i="14"/>
  <c r="ED298" i="14"/>
  <c r="ED299" i="14"/>
  <c r="ED300" i="14"/>
  <c r="ED301" i="14"/>
  <c r="ED302" i="14"/>
  <c r="ED303" i="14"/>
  <c r="ED304" i="14"/>
  <c r="ED305" i="14"/>
  <c r="ED5" i="14"/>
  <c r="BU4" i="14"/>
  <c r="BS4" i="14"/>
  <c r="FL4" i="14"/>
  <c r="EQ4" i="14"/>
  <c r="ED4" i="14"/>
  <c r="BW4" i="14"/>
  <c r="BL4" i="14"/>
  <c r="BJ4" i="14"/>
  <c r="BL6" i="14"/>
  <c r="BL5" i="14"/>
  <c r="BJ6" i="14"/>
  <c r="BJ7" i="14"/>
  <c r="BJ8" i="14"/>
  <c r="BJ9" i="14"/>
  <c r="BJ10" i="14"/>
  <c r="BJ11" i="14"/>
  <c r="BJ12" i="14"/>
  <c r="BJ13" i="14"/>
  <c r="BJ14" i="14"/>
  <c r="BJ15" i="14"/>
  <c r="BJ16" i="14"/>
  <c r="BJ17" i="14"/>
  <c r="BJ18" i="14"/>
  <c r="BJ19" i="14"/>
  <c r="BJ20" i="14"/>
  <c r="BJ21" i="14"/>
  <c r="BJ22" i="14"/>
  <c r="BJ23" i="14"/>
  <c r="BJ24" i="14"/>
  <c r="BJ25" i="14"/>
  <c r="BJ26" i="14"/>
  <c r="BJ27" i="14"/>
  <c r="BJ28" i="14"/>
  <c r="BJ29" i="14"/>
  <c r="BJ30" i="14"/>
  <c r="BJ31" i="14"/>
  <c r="BJ32" i="14"/>
  <c r="BJ33" i="14"/>
  <c r="BJ34" i="14"/>
  <c r="BJ35" i="14"/>
  <c r="BJ36" i="14"/>
  <c r="BJ37" i="14"/>
  <c r="BJ38" i="14"/>
  <c r="BJ39" i="14"/>
  <c r="BJ40" i="14"/>
  <c r="BJ41" i="14"/>
  <c r="BJ42" i="14"/>
  <c r="BJ43" i="14"/>
  <c r="BJ44" i="14"/>
  <c r="BJ45" i="14"/>
  <c r="BJ46" i="14"/>
  <c r="BJ47" i="14"/>
  <c r="BJ48" i="14"/>
  <c r="BJ49" i="14"/>
  <c r="BJ50" i="14"/>
  <c r="BJ51" i="14"/>
  <c r="BJ52" i="14"/>
  <c r="BJ53" i="14"/>
  <c r="BJ54" i="14"/>
  <c r="BJ55" i="14"/>
  <c r="BJ56" i="14"/>
  <c r="BJ57" i="14"/>
  <c r="BJ58" i="14"/>
  <c r="BJ59" i="14"/>
  <c r="BJ60" i="14"/>
  <c r="BJ61" i="14"/>
  <c r="BJ62" i="14"/>
  <c r="BJ63" i="14"/>
  <c r="BJ64" i="14"/>
  <c r="BJ65" i="14"/>
  <c r="BJ66" i="14"/>
  <c r="BJ67" i="14"/>
  <c r="BJ68" i="14"/>
  <c r="BJ69" i="14"/>
  <c r="BJ70" i="14"/>
  <c r="BJ71" i="14"/>
  <c r="BJ72" i="14"/>
  <c r="BJ73" i="14"/>
  <c r="BJ74" i="14"/>
  <c r="BJ75" i="14"/>
  <c r="BJ76" i="14"/>
  <c r="BJ77" i="14"/>
  <c r="BJ78" i="14"/>
  <c r="BJ79" i="14"/>
  <c r="BJ80" i="14"/>
  <c r="BJ81" i="14"/>
  <c r="BJ82" i="14"/>
  <c r="BJ83" i="14"/>
  <c r="BJ84" i="14"/>
  <c r="BJ85" i="14"/>
  <c r="BJ86" i="14"/>
  <c r="BJ87" i="14"/>
  <c r="BJ88" i="14"/>
  <c r="BJ89" i="14"/>
  <c r="BJ90" i="14"/>
  <c r="BJ91" i="14"/>
  <c r="BJ92" i="14"/>
  <c r="BJ93" i="14"/>
  <c r="BJ94" i="14"/>
  <c r="BJ95" i="14"/>
  <c r="BJ96" i="14"/>
  <c r="BJ97" i="14"/>
  <c r="BJ98" i="14"/>
  <c r="BJ99" i="14"/>
  <c r="BJ100" i="14"/>
  <c r="BJ101" i="14"/>
  <c r="BJ102" i="14"/>
  <c r="BJ103" i="14"/>
  <c r="BJ104" i="14"/>
  <c r="BJ105" i="14"/>
  <c r="BJ106" i="14"/>
  <c r="BJ107" i="14"/>
  <c r="BJ108" i="14"/>
  <c r="BJ109" i="14"/>
  <c r="BJ110" i="14"/>
  <c r="BJ111" i="14"/>
  <c r="BJ112" i="14"/>
  <c r="BJ113" i="14"/>
  <c r="BJ114" i="14"/>
  <c r="BJ115" i="14"/>
  <c r="BJ116" i="14"/>
  <c r="BJ117" i="14"/>
  <c r="BJ118" i="14"/>
  <c r="BJ119" i="14"/>
  <c r="BJ120" i="14"/>
  <c r="BJ121" i="14"/>
  <c r="BJ122" i="14"/>
  <c r="BJ123" i="14"/>
  <c r="BJ124" i="14"/>
  <c r="BJ125" i="14"/>
  <c r="BJ126" i="14"/>
  <c r="BJ127" i="14"/>
  <c r="BJ128" i="14"/>
  <c r="BJ129" i="14"/>
  <c r="BJ130" i="14"/>
  <c r="BJ131" i="14"/>
  <c r="BJ132" i="14"/>
  <c r="BJ133" i="14"/>
  <c r="BJ134" i="14"/>
  <c r="BJ135" i="14"/>
  <c r="BJ136" i="14"/>
  <c r="BJ137" i="14"/>
  <c r="BJ138" i="14"/>
  <c r="BJ139" i="14"/>
  <c r="BJ140" i="14"/>
  <c r="BJ141" i="14"/>
  <c r="BJ142" i="14"/>
  <c r="BJ143" i="14"/>
  <c r="BJ144" i="14"/>
  <c r="BJ145" i="14"/>
  <c r="BJ146" i="14"/>
  <c r="BJ147" i="14"/>
  <c r="BJ148" i="14"/>
  <c r="BJ149" i="14"/>
  <c r="BJ150" i="14"/>
  <c r="BJ151" i="14"/>
  <c r="BJ152" i="14"/>
  <c r="BJ153" i="14"/>
  <c r="BJ154" i="14"/>
  <c r="BJ155" i="14"/>
  <c r="BJ156" i="14"/>
  <c r="BJ157" i="14"/>
  <c r="BJ158" i="14"/>
  <c r="BJ159" i="14"/>
  <c r="BJ160" i="14"/>
  <c r="BJ161" i="14"/>
  <c r="BJ162" i="14"/>
  <c r="BJ163" i="14"/>
  <c r="BJ164" i="14"/>
  <c r="BJ165" i="14"/>
  <c r="BJ166" i="14"/>
  <c r="BJ167" i="14"/>
  <c r="BJ168" i="14"/>
  <c r="BJ169" i="14"/>
  <c r="BJ170" i="14"/>
  <c r="BJ171" i="14"/>
  <c r="BJ172" i="14"/>
  <c r="BJ173" i="14"/>
  <c r="BJ174" i="14"/>
  <c r="BJ175" i="14"/>
  <c r="BJ176" i="14"/>
  <c r="BJ177" i="14"/>
  <c r="BJ178" i="14"/>
  <c r="BJ179" i="14"/>
  <c r="BJ180" i="14"/>
  <c r="BJ181" i="14"/>
  <c r="BJ182" i="14"/>
  <c r="BJ183" i="14"/>
  <c r="BJ184" i="14"/>
  <c r="BJ185" i="14"/>
  <c r="BJ186" i="14"/>
  <c r="BJ187" i="14"/>
  <c r="BJ188" i="14"/>
  <c r="BJ189" i="14"/>
  <c r="BJ190" i="14"/>
  <c r="BJ191" i="14"/>
  <c r="BJ192" i="14"/>
  <c r="BJ193" i="14"/>
  <c r="BJ194" i="14"/>
  <c r="BJ195" i="14"/>
  <c r="BJ196" i="14"/>
  <c r="BJ197" i="14"/>
  <c r="BJ198" i="14"/>
  <c r="BJ199" i="14"/>
  <c r="BJ200" i="14"/>
  <c r="BJ201" i="14"/>
  <c r="BJ202" i="14"/>
  <c r="BJ203" i="14"/>
  <c r="BJ204" i="14"/>
  <c r="BJ205" i="14"/>
  <c r="BJ206" i="14"/>
  <c r="BJ207" i="14"/>
  <c r="BJ208" i="14"/>
  <c r="BJ209" i="14"/>
  <c r="BJ210" i="14"/>
  <c r="BJ211" i="14"/>
  <c r="BJ212" i="14"/>
  <c r="BJ213" i="14"/>
  <c r="BJ214" i="14"/>
  <c r="BJ215" i="14"/>
  <c r="BJ216" i="14"/>
  <c r="BJ217" i="14"/>
  <c r="BJ218" i="14"/>
  <c r="BJ219" i="14"/>
  <c r="BJ220" i="14"/>
  <c r="BJ221" i="14"/>
  <c r="BJ222" i="14"/>
  <c r="BJ223" i="14"/>
  <c r="BJ224" i="14"/>
  <c r="BJ225" i="14"/>
  <c r="BJ226" i="14"/>
  <c r="BJ227" i="14"/>
  <c r="BJ228" i="14"/>
  <c r="BJ229" i="14"/>
  <c r="BJ230" i="14"/>
  <c r="BJ231" i="14"/>
  <c r="BJ232" i="14"/>
  <c r="BJ233" i="14"/>
  <c r="BJ234" i="14"/>
  <c r="BJ235" i="14"/>
  <c r="BJ236" i="14"/>
  <c r="BJ237" i="14"/>
  <c r="BJ238" i="14"/>
  <c r="BJ239" i="14"/>
  <c r="BJ240" i="14"/>
  <c r="BJ241" i="14"/>
  <c r="BJ242" i="14"/>
  <c r="BJ243" i="14"/>
  <c r="BJ244" i="14"/>
  <c r="BJ245" i="14"/>
  <c r="BJ246" i="14"/>
  <c r="BJ247" i="14"/>
  <c r="BJ248" i="14"/>
  <c r="BJ249" i="14"/>
  <c r="BJ250" i="14"/>
  <c r="BJ251" i="14"/>
  <c r="BJ252" i="14"/>
  <c r="BJ253" i="14"/>
  <c r="BJ254" i="14"/>
  <c r="BJ255" i="14"/>
  <c r="BJ256" i="14"/>
  <c r="BJ257" i="14"/>
  <c r="BJ258" i="14"/>
  <c r="BJ259" i="14"/>
  <c r="BJ260" i="14"/>
  <c r="BJ261" i="14"/>
  <c r="BJ262" i="14"/>
  <c r="BJ263" i="14"/>
  <c r="BJ264" i="14"/>
  <c r="BJ265" i="14"/>
  <c r="BJ266" i="14"/>
  <c r="BJ267" i="14"/>
  <c r="BJ268" i="14"/>
  <c r="BJ269" i="14"/>
  <c r="BJ270" i="14"/>
  <c r="BJ271" i="14"/>
  <c r="BJ272" i="14"/>
  <c r="BJ273" i="14"/>
  <c r="BJ274" i="14"/>
  <c r="BJ275" i="14"/>
  <c r="BJ276" i="14"/>
  <c r="BJ277" i="14"/>
  <c r="BJ278" i="14"/>
  <c r="BJ279" i="14"/>
  <c r="BJ280" i="14"/>
  <c r="BJ281" i="14"/>
  <c r="BJ282" i="14"/>
  <c r="BJ283" i="14"/>
  <c r="BJ284" i="14"/>
  <c r="BJ285" i="14"/>
  <c r="BJ286" i="14"/>
  <c r="BJ287" i="14"/>
  <c r="BJ288" i="14"/>
  <c r="BJ289" i="14"/>
  <c r="BJ290" i="14"/>
  <c r="BJ291" i="14"/>
  <c r="BJ292" i="14"/>
  <c r="BJ293" i="14"/>
  <c r="BJ294" i="14"/>
  <c r="BJ295" i="14"/>
  <c r="BJ296" i="14"/>
  <c r="BJ297" i="14"/>
  <c r="BJ298" i="14"/>
  <c r="BJ299" i="14"/>
  <c r="BJ300" i="14"/>
  <c r="BJ301" i="14"/>
  <c r="BJ302" i="14"/>
  <c r="BJ303" i="14"/>
  <c r="BJ304" i="14"/>
  <c r="BJ305" i="14"/>
  <c r="BJ5" i="14"/>
  <c r="C5" i="18" l="1"/>
  <c r="E21" i="15" s="1"/>
  <c r="FT4" i="14" l="1"/>
  <c r="FJ4" i="14"/>
  <c r="BH4" i="14"/>
  <c r="BE4" i="14"/>
  <c r="BC4" i="14"/>
  <c r="BA4" i="14"/>
  <c r="AA4" i="14"/>
  <c r="U4" i="14"/>
  <c r="AV4" i="14"/>
  <c r="R4" i="14"/>
  <c r="FJ8" i="14" l="1"/>
  <c r="GK8" i="14" s="1"/>
  <c r="KS8" i="14" s="1"/>
  <c r="FJ12" i="14"/>
  <c r="GK12" i="14" s="1"/>
  <c r="KS12" i="14" s="1"/>
  <c r="FJ9" i="14"/>
  <c r="GK9" i="14" s="1"/>
  <c r="KS9" i="14" s="1"/>
  <c r="FJ13" i="14"/>
  <c r="GK13" i="14" s="1"/>
  <c r="KS13" i="14" s="1"/>
  <c r="FJ6" i="14"/>
  <c r="GK6" i="14" s="1"/>
  <c r="KS6" i="14" s="1"/>
  <c r="FJ10" i="14"/>
  <c r="GK10" i="14" s="1"/>
  <c r="KS10" i="14" s="1"/>
  <c r="FJ5" i="14"/>
  <c r="GK5" i="14" s="1"/>
  <c r="KS5" i="14" s="1"/>
  <c r="FJ7" i="14"/>
  <c r="GK7" i="14" s="1"/>
  <c r="KS7" i="14" s="1"/>
  <c r="FJ11" i="14"/>
  <c r="GK11" i="14" s="1"/>
  <c r="KS11" i="14" s="1"/>
  <c r="L17" i="14"/>
  <c r="EO17" i="14" s="1"/>
  <c r="L18" i="14"/>
  <c r="EO18" i="14" s="1"/>
  <c r="L19" i="14"/>
  <c r="EO19" i="14" s="1"/>
  <c r="L20" i="14"/>
  <c r="EO20" i="14" s="1"/>
  <c r="L21" i="14"/>
  <c r="EO21" i="14" s="1"/>
  <c r="L22" i="14"/>
  <c r="EO22" i="14" s="1"/>
  <c r="L23" i="14"/>
  <c r="EO23" i="14" s="1"/>
  <c r="L24" i="14"/>
  <c r="EO24" i="14" s="1"/>
  <c r="L25" i="14"/>
  <c r="EO25" i="14" s="1"/>
  <c r="L26" i="14"/>
  <c r="EO26" i="14" s="1"/>
  <c r="L27" i="14"/>
  <c r="EO27" i="14" s="1"/>
  <c r="L28" i="14"/>
  <c r="EO28" i="14" s="1"/>
  <c r="L29" i="14"/>
  <c r="EO29" i="14" s="1"/>
  <c r="L30" i="14"/>
  <c r="EO30" i="14" s="1"/>
  <c r="L31" i="14"/>
  <c r="EO31" i="14" s="1"/>
  <c r="L32" i="14"/>
  <c r="EO32" i="14" s="1"/>
  <c r="L33" i="14"/>
  <c r="EO33" i="14" s="1"/>
  <c r="L34" i="14"/>
  <c r="EO34" i="14" s="1"/>
  <c r="L35" i="14"/>
  <c r="EO35" i="14" s="1"/>
  <c r="L36" i="14"/>
  <c r="EO36" i="14" s="1"/>
  <c r="L37" i="14"/>
  <c r="EO37" i="14" s="1"/>
  <c r="L38" i="14"/>
  <c r="EO38" i="14" s="1"/>
  <c r="L39" i="14"/>
  <c r="EO39" i="14" s="1"/>
  <c r="L40" i="14"/>
  <c r="EO40" i="14" s="1"/>
  <c r="L41" i="14"/>
  <c r="EO41" i="14" s="1"/>
  <c r="L42" i="14"/>
  <c r="EO42" i="14" s="1"/>
  <c r="L43" i="14"/>
  <c r="EO43" i="14" s="1"/>
  <c r="L44" i="14"/>
  <c r="EO44" i="14" s="1"/>
  <c r="L45" i="14"/>
  <c r="EO45" i="14" s="1"/>
  <c r="L46" i="14"/>
  <c r="EO46" i="14" s="1"/>
  <c r="L47" i="14"/>
  <c r="EO47" i="14" s="1"/>
  <c r="L48" i="14"/>
  <c r="EO48" i="14" s="1"/>
  <c r="L49" i="14"/>
  <c r="EO49" i="14" s="1"/>
  <c r="L50" i="14"/>
  <c r="EO50" i="14" s="1"/>
  <c r="L51" i="14"/>
  <c r="EO51" i="14" s="1"/>
  <c r="L52" i="14"/>
  <c r="EO52" i="14" s="1"/>
  <c r="L53" i="14"/>
  <c r="EO53" i="14" s="1"/>
  <c r="L54" i="14"/>
  <c r="EO54" i="14" s="1"/>
  <c r="L55" i="14"/>
  <c r="EO55" i="14" s="1"/>
  <c r="L56" i="14"/>
  <c r="EO56" i="14" s="1"/>
  <c r="L57" i="14"/>
  <c r="EO57" i="14" s="1"/>
  <c r="L58" i="14"/>
  <c r="EO58" i="14" s="1"/>
  <c r="L59" i="14"/>
  <c r="EO59" i="14" s="1"/>
  <c r="L60" i="14"/>
  <c r="EO60" i="14" s="1"/>
  <c r="L61" i="14"/>
  <c r="EO61" i="14" s="1"/>
  <c r="L62" i="14"/>
  <c r="EO62" i="14" s="1"/>
  <c r="L63" i="14"/>
  <c r="EO63" i="14" s="1"/>
  <c r="L64" i="14"/>
  <c r="EO64" i="14" s="1"/>
  <c r="L65" i="14"/>
  <c r="EO65" i="14" s="1"/>
  <c r="L66" i="14"/>
  <c r="EO66" i="14" s="1"/>
  <c r="L67" i="14"/>
  <c r="EO67" i="14" s="1"/>
  <c r="L68" i="14"/>
  <c r="EO68" i="14" s="1"/>
  <c r="L69" i="14"/>
  <c r="EO69" i="14" s="1"/>
  <c r="L70" i="14"/>
  <c r="EO70" i="14" s="1"/>
  <c r="L71" i="14"/>
  <c r="EO71" i="14" s="1"/>
  <c r="L72" i="14"/>
  <c r="EO72" i="14" s="1"/>
  <c r="L73" i="14"/>
  <c r="EO73" i="14" s="1"/>
  <c r="L74" i="14"/>
  <c r="EO74" i="14" s="1"/>
  <c r="L75" i="14"/>
  <c r="EO75" i="14" s="1"/>
  <c r="L76" i="14"/>
  <c r="EO76" i="14" s="1"/>
  <c r="L77" i="14"/>
  <c r="EO77" i="14" s="1"/>
  <c r="L78" i="14"/>
  <c r="EO78" i="14" s="1"/>
  <c r="L79" i="14"/>
  <c r="EO79" i="14" s="1"/>
  <c r="L80" i="14"/>
  <c r="EO80" i="14" s="1"/>
  <c r="L81" i="14"/>
  <c r="EO81" i="14" s="1"/>
  <c r="L82" i="14"/>
  <c r="EO82" i="14" s="1"/>
  <c r="L83" i="14"/>
  <c r="EO83" i="14" s="1"/>
  <c r="L84" i="14"/>
  <c r="EO84" i="14" s="1"/>
  <c r="L85" i="14"/>
  <c r="EO85" i="14" s="1"/>
  <c r="L86" i="14"/>
  <c r="EO86" i="14" s="1"/>
  <c r="L87" i="14"/>
  <c r="EO87" i="14" s="1"/>
  <c r="L88" i="14"/>
  <c r="EO88" i="14" s="1"/>
  <c r="L89" i="14"/>
  <c r="EO89" i="14" s="1"/>
  <c r="L90" i="14"/>
  <c r="EO90" i="14" s="1"/>
  <c r="L91" i="14"/>
  <c r="EO91" i="14" s="1"/>
  <c r="L92" i="14"/>
  <c r="EO92" i="14" s="1"/>
  <c r="L93" i="14"/>
  <c r="EO93" i="14" s="1"/>
  <c r="L94" i="14"/>
  <c r="EO94" i="14" s="1"/>
  <c r="L95" i="14"/>
  <c r="EO95" i="14" s="1"/>
  <c r="L96" i="14"/>
  <c r="EO96" i="14" s="1"/>
  <c r="L97" i="14"/>
  <c r="EO97" i="14" s="1"/>
  <c r="L98" i="14"/>
  <c r="EO98" i="14" s="1"/>
  <c r="L99" i="14"/>
  <c r="EO99" i="14" s="1"/>
  <c r="L100" i="14"/>
  <c r="EO100" i="14" s="1"/>
  <c r="L101" i="14"/>
  <c r="EO101" i="14" s="1"/>
  <c r="L102" i="14"/>
  <c r="EO102" i="14" s="1"/>
  <c r="L103" i="14"/>
  <c r="EO103" i="14" s="1"/>
  <c r="L104" i="14"/>
  <c r="EO104" i="14" s="1"/>
  <c r="L105" i="14"/>
  <c r="EO105" i="14" s="1"/>
  <c r="L106" i="14"/>
  <c r="EO106" i="14" s="1"/>
  <c r="L107" i="14"/>
  <c r="EO107" i="14" s="1"/>
  <c r="L108" i="14"/>
  <c r="EO108" i="14" s="1"/>
  <c r="L109" i="14"/>
  <c r="EO109" i="14" s="1"/>
  <c r="L110" i="14"/>
  <c r="EO110" i="14" s="1"/>
  <c r="L111" i="14"/>
  <c r="EO111" i="14" s="1"/>
  <c r="L112" i="14"/>
  <c r="EO112" i="14" s="1"/>
  <c r="L113" i="14"/>
  <c r="EO113" i="14" s="1"/>
  <c r="L114" i="14"/>
  <c r="EO114" i="14" s="1"/>
  <c r="L115" i="14"/>
  <c r="EO115" i="14" s="1"/>
  <c r="L116" i="14"/>
  <c r="EO116" i="14" s="1"/>
  <c r="L117" i="14"/>
  <c r="EO117" i="14" s="1"/>
  <c r="L118" i="14"/>
  <c r="EO118" i="14" s="1"/>
  <c r="L119" i="14"/>
  <c r="EO119" i="14" s="1"/>
  <c r="L120" i="14"/>
  <c r="EO120" i="14" s="1"/>
  <c r="L121" i="14"/>
  <c r="EO121" i="14" s="1"/>
  <c r="L122" i="14"/>
  <c r="EO122" i="14" s="1"/>
  <c r="L123" i="14"/>
  <c r="EO123" i="14" s="1"/>
  <c r="L124" i="14"/>
  <c r="EO124" i="14" s="1"/>
  <c r="L125" i="14"/>
  <c r="EO125" i="14" s="1"/>
  <c r="L126" i="14"/>
  <c r="EO126" i="14" s="1"/>
  <c r="L127" i="14"/>
  <c r="EO127" i="14" s="1"/>
  <c r="L128" i="14"/>
  <c r="EO128" i="14" s="1"/>
  <c r="L129" i="14"/>
  <c r="EO129" i="14" s="1"/>
  <c r="L130" i="14"/>
  <c r="EO130" i="14" s="1"/>
  <c r="L131" i="14"/>
  <c r="EO131" i="14" s="1"/>
  <c r="L132" i="14"/>
  <c r="EO132" i="14" s="1"/>
  <c r="L133" i="14"/>
  <c r="EO133" i="14" s="1"/>
  <c r="L134" i="14"/>
  <c r="EO134" i="14" s="1"/>
  <c r="L135" i="14"/>
  <c r="EO135" i="14" s="1"/>
  <c r="L136" i="14"/>
  <c r="EO136" i="14" s="1"/>
  <c r="L137" i="14"/>
  <c r="EO137" i="14" s="1"/>
  <c r="L138" i="14"/>
  <c r="EO138" i="14" s="1"/>
  <c r="L139" i="14"/>
  <c r="EO139" i="14" s="1"/>
  <c r="L140" i="14"/>
  <c r="EO140" i="14" s="1"/>
  <c r="L141" i="14"/>
  <c r="EO141" i="14" s="1"/>
  <c r="L142" i="14"/>
  <c r="EO142" i="14" s="1"/>
  <c r="L143" i="14"/>
  <c r="EO143" i="14" s="1"/>
  <c r="L144" i="14"/>
  <c r="EO144" i="14" s="1"/>
  <c r="L145" i="14"/>
  <c r="EO145" i="14" s="1"/>
  <c r="L146" i="14"/>
  <c r="EO146" i="14" s="1"/>
  <c r="L147" i="14"/>
  <c r="EO147" i="14" s="1"/>
  <c r="L148" i="14"/>
  <c r="EO148" i="14" s="1"/>
  <c r="L149" i="14"/>
  <c r="EO149" i="14" s="1"/>
  <c r="L150" i="14"/>
  <c r="EO150" i="14" s="1"/>
  <c r="L151" i="14"/>
  <c r="EO151" i="14" s="1"/>
  <c r="L152" i="14"/>
  <c r="EO152" i="14" s="1"/>
  <c r="L153" i="14"/>
  <c r="EO153" i="14" s="1"/>
  <c r="L154" i="14"/>
  <c r="EO154" i="14" s="1"/>
  <c r="L155" i="14"/>
  <c r="EO155" i="14" s="1"/>
  <c r="L156" i="14"/>
  <c r="EO156" i="14" s="1"/>
  <c r="L157" i="14"/>
  <c r="EO157" i="14" s="1"/>
  <c r="L158" i="14"/>
  <c r="EO158" i="14" s="1"/>
  <c r="L159" i="14"/>
  <c r="EO159" i="14" s="1"/>
  <c r="L160" i="14"/>
  <c r="EO160" i="14" s="1"/>
  <c r="L161" i="14"/>
  <c r="EO161" i="14" s="1"/>
  <c r="L162" i="14"/>
  <c r="EO162" i="14" s="1"/>
  <c r="L163" i="14"/>
  <c r="EO163" i="14" s="1"/>
  <c r="L164" i="14"/>
  <c r="EO164" i="14" s="1"/>
  <c r="L165" i="14"/>
  <c r="EO165" i="14" s="1"/>
  <c r="L166" i="14"/>
  <c r="EO166" i="14" s="1"/>
  <c r="L167" i="14"/>
  <c r="EO167" i="14" s="1"/>
  <c r="L168" i="14"/>
  <c r="EO168" i="14" s="1"/>
  <c r="L169" i="14"/>
  <c r="EO169" i="14" s="1"/>
  <c r="L170" i="14"/>
  <c r="EO170" i="14" s="1"/>
  <c r="L171" i="14"/>
  <c r="EO171" i="14" s="1"/>
  <c r="L172" i="14"/>
  <c r="EO172" i="14" s="1"/>
  <c r="L173" i="14"/>
  <c r="EO173" i="14" s="1"/>
  <c r="L174" i="14"/>
  <c r="EO174" i="14" s="1"/>
  <c r="L175" i="14"/>
  <c r="EO175" i="14" s="1"/>
  <c r="L176" i="14"/>
  <c r="EO176" i="14" s="1"/>
  <c r="L177" i="14"/>
  <c r="EO177" i="14" s="1"/>
  <c r="L178" i="14"/>
  <c r="EO178" i="14" s="1"/>
  <c r="L179" i="14"/>
  <c r="EO179" i="14" s="1"/>
  <c r="L180" i="14"/>
  <c r="EO180" i="14" s="1"/>
  <c r="L181" i="14"/>
  <c r="EO181" i="14" s="1"/>
  <c r="L182" i="14"/>
  <c r="EO182" i="14" s="1"/>
  <c r="L183" i="14"/>
  <c r="EO183" i="14" s="1"/>
  <c r="L184" i="14"/>
  <c r="EO184" i="14" s="1"/>
  <c r="L185" i="14"/>
  <c r="EO185" i="14" s="1"/>
  <c r="L186" i="14"/>
  <c r="EO186" i="14" s="1"/>
  <c r="L187" i="14"/>
  <c r="EO187" i="14" s="1"/>
  <c r="L188" i="14"/>
  <c r="EO188" i="14" s="1"/>
  <c r="L189" i="14"/>
  <c r="EO189" i="14" s="1"/>
  <c r="L190" i="14"/>
  <c r="EO190" i="14" s="1"/>
  <c r="L191" i="14"/>
  <c r="EO191" i="14" s="1"/>
  <c r="L192" i="14"/>
  <c r="EO192" i="14" s="1"/>
  <c r="L193" i="14"/>
  <c r="EO193" i="14" s="1"/>
  <c r="L194" i="14"/>
  <c r="EO194" i="14" s="1"/>
  <c r="L195" i="14"/>
  <c r="EO195" i="14" s="1"/>
  <c r="L196" i="14"/>
  <c r="EO196" i="14" s="1"/>
  <c r="L197" i="14"/>
  <c r="EO197" i="14" s="1"/>
  <c r="L198" i="14"/>
  <c r="EO198" i="14" s="1"/>
  <c r="L199" i="14"/>
  <c r="EO199" i="14" s="1"/>
  <c r="L200" i="14"/>
  <c r="EO200" i="14" s="1"/>
  <c r="L201" i="14"/>
  <c r="EO201" i="14" s="1"/>
  <c r="L202" i="14"/>
  <c r="EO202" i="14" s="1"/>
  <c r="L203" i="14"/>
  <c r="EO203" i="14" s="1"/>
  <c r="L204" i="14"/>
  <c r="EO204" i="14" s="1"/>
  <c r="L205" i="14"/>
  <c r="EO205" i="14" s="1"/>
  <c r="L206" i="14"/>
  <c r="EO206" i="14" s="1"/>
  <c r="L207" i="14"/>
  <c r="EO207" i="14" s="1"/>
  <c r="L208" i="14"/>
  <c r="EO208" i="14" s="1"/>
  <c r="L209" i="14"/>
  <c r="EO209" i="14" s="1"/>
  <c r="L210" i="14"/>
  <c r="EO210" i="14" s="1"/>
  <c r="L211" i="14"/>
  <c r="EO211" i="14" s="1"/>
  <c r="L212" i="14"/>
  <c r="EO212" i="14" s="1"/>
  <c r="L213" i="14"/>
  <c r="EO213" i="14" s="1"/>
  <c r="L214" i="14"/>
  <c r="EO214" i="14" s="1"/>
  <c r="L215" i="14"/>
  <c r="EO215" i="14" s="1"/>
  <c r="L216" i="14"/>
  <c r="EO216" i="14" s="1"/>
  <c r="L217" i="14"/>
  <c r="EO217" i="14" s="1"/>
  <c r="L218" i="14"/>
  <c r="EO218" i="14" s="1"/>
  <c r="L219" i="14"/>
  <c r="EO219" i="14" s="1"/>
  <c r="L220" i="14"/>
  <c r="EO220" i="14" s="1"/>
  <c r="L221" i="14"/>
  <c r="EO221" i="14" s="1"/>
  <c r="L222" i="14"/>
  <c r="EO222" i="14" s="1"/>
  <c r="L223" i="14"/>
  <c r="EO223" i="14" s="1"/>
  <c r="L224" i="14"/>
  <c r="EO224" i="14" s="1"/>
  <c r="L225" i="14"/>
  <c r="EO225" i="14" s="1"/>
  <c r="L226" i="14"/>
  <c r="EO226" i="14" s="1"/>
  <c r="L227" i="14"/>
  <c r="EO227" i="14" s="1"/>
  <c r="L228" i="14"/>
  <c r="EO228" i="14" s="1"/>
  <c r="L229" i="14"/>
  <c r="EO229" i="14" s="1"/>
  <c r="L230" i="14"/>
  <c r="EO230" i="14" s="1"/>
  <c r="L231" i="14"/>
  <c r="EO231" i="14" s="1"/>
  <c r="L232" i="14"/>
  <c r="EO232" i="14" s="1"/>
  <c r="L233" i="14"/>
  <c r="EO233" i="14" s="1"/>
  <c r="L234" i="14"/>
  <c r="EO234" i="14" s="1"/>
  <c r="L235" i="14"/>
  <c r="EO235" i="14" s="1"/>
  <c r="L236" i="14"/>
  <c r="EO236" i="14" s="1"/>
  <c r="L237" i="14"/>
  <c r="EO237" i="14" s="1"/>
  <c r="L238" i="14"/>
  <c r="EO238" i="14" s="1"/>
  <c r="L239" i="14"/>
  <c r="EO239" i="14" s="1"/>
  <c r="L240" i="14"/>
  <c r="EO240" i="14" s="1"/>
  <c r="L241" i="14"/>
  <c r="EO241" i="14" s="1"/>
  <c r="L242" i="14"/>
  <c r="EO242" i="14" s="1"/>
  <c r="L243" i="14"/>
  <c r="EO243" i="14" s="1"/>
  <c r="L244" i="14"/>
  <c r="EO244" i="14" s="1"/>
  <c r="L245" i="14"/>
  <c r="EO245" i="14" s="1"/>
  <c r="L246" i="14"/>
  <c r="EO246" i="14" s="1"/>
  <c r="L247" i="14"/>
  <c r="EO247" i="14" s="1"/>
  <c r="L248" i="14"/>
  <c r="EO248" i="14" s="1"/>
  <c r="L249" i="14"/>
  <c r="EO249" i="14" s="1"/>
  <c r="L250" i="14"/>
  <c r="EO250" i="14" s="1"/>
  <c r="L251" i="14"/>
  <c r="EO251" i="14" s="1"/>
  <c r="L252" i="14"/>
  <c r="EO252" i="14" s="1"/>
  <c r="L253" i="14"/>
  <c r="EO253" i="14" s="1"/>
  <c r="L254" i="14"/>
  <c r="EO254" i="14" s="1"/>
  <c r="L255" i="14"/>
  <c r="EO255" i="14" s="1"/>
  <c r="L256" i="14"/>
  <c r="EO256" i="14" s="1"/>
  <c r="L257" i="14"/>
  <c r="EO257" i="14" s="1"/>
  <c r="L258" i="14"/>
  <c r="EO258" i="14" s="1"/>
  <c r="L259" i="14"/>
  <c r="EO259" i="14" s="1"/>
  <c r="L260" i="14"/>
  <c r="EO260" i="14" s="1"/>
  <c r="L261" i="14"/>
  <c r="EO261" i="14" s="1"/>
  <c r="L262" i="14"/>
  <c r="EO262" i="14" s="1"/>
  <c r="L263" i="14"/>
  <c r="EO263" i="14" s="1"/>
  <c r="L264" i="14"/>
  <c r="EO264" i="14" s="1"/>
  <c r="L265" i="14"/>
  <c r="EO265" i="14" s="1"/>
  <c r="L266" i="14"/>
  <c r="EO266" i="14" s="1"/>
  <c r="L267" i="14"/>
  <c r="EO267" i="14" s="1"/>
  <c r="L268" i="14"/>
  <c r="EO268" i="14" s="1"/>
  <c r="L269" i="14"/>
  <c r="EO269" i="14" s="1"/>
  <c r="L270" i="14"/>
  <c r="EO270" i="14" s="1"/>
  <c r="L271" i="14"/>
  <c r="EO271" i="14" s="1"/>
  <c r="L272" i="14"/>
  <c r="EO272" i="14" s="1"/>
  <c r="L273" i="14"/>
  <c r="EO273" i="14" s="1"/>
  <c r="L274" i="14"/>
  <c r="EO274" i="14" s="1"/>
  <c r="L275" i="14"/>
  <c r="EO275" i="14" s="1"/>
  <c r="L276" i="14"/>
  <c r="EO276" i="14" s="1"/>
  <c r="L277" i="14"/>
  <c r="EO277" i="14" s="1"/>
  <c r="L278" i="14"/>
  <c r="EO278" i="14" s="1"/>
  <c r="L279" i="14"/>
  <c r="EO279" i="14" s="1"/>
  <c r="L280" i="14"/>
  <c r="EO280" i="14" s="1"/>
  <c r="L281" i="14"/>
  <c r="EO281" i="14" s="1"/>
  <c r="L282" i="14"/>
  <c r="EO282" i="14" s="1"/>
  <c r="L283" i="14"/>
  <c r="EO283" i="14" s="1"/>
  <c r="L284" i="14"/>
  <c r="EO284" i="14" s="1"/>
  <c r="L285" i="14"/>
  <c r="EO285" i="14" s="1"/>
  <c r="L286" i="14"/>
  <c r="EO286" i="14" s="1"/>
  <c r="L287" i="14"/>
  <c r="EO287" i="14" s="1"/>
  <c r="L288" i="14"/>
  <c r="EO288" i="14" s="1"/>
  <c r="L289" i="14"/>
  <c r="EO289" i="14" s="1"/>
  <c r="L290" i="14"/>
  <c r="EO290" i="14" s="1"/>
  <c r="L291" i="14"/>
  <c r="EO291" i="14" s="1"/>
  <c r="L292" i="14"/>
  <c r="EO292" i="14" s="1"/>
  <c r="L293" i="14"/>
  <c r="EO293" i="14" s="1"/>
  <c r="L294" i="14"/>
  <c r="EO294" i="14" s="1"/>
  <c r="L295" i="14"/>
  <c r="EO295" i="14" s="1"/>
  <c r="L296" i="14"/>
  <c r="EO296" i="14" s="1"/>
  <c r="L297" i="14"/>
  <c r="EO297" i="14" s="1"/>
  <c r="L298" i="14"/>
  <c r="EO298" i="14" s="1"/>
  <c r="L299" i="14"/>
  <c r="EO299" i="14" s="1"/>
  <c r="L300" i="14"/>
  <c r="EO300" i="14" s="1"/>
  <c r="L301" i="14"/>
  <c r="EO301" i="14" s="1"/>
  <c r="L302" i="14"/>
  <c r="EO302" i="14" s="1"/>
  <c r="L303" i="14"/>
  <c r="EO303" i="14" s="1"/>
  <c r="L304" i="14"/>
  <c r="EO304" i="14" s="1"/>
  <c r="L305" i="14"/>
  <c r="EO305" i="14" s="1"/>
  <c r="L6" i="14"/>
  <c r="L7" i="14"/>
  <c r="L8" i="14"/>
  <c r="L9" i="14"/>
  <c r="L10" i="14"/>
  <c r="L11" i="14"/>
  <c r="L12" i="14"/>
  <c r="L13" i="14"/>
  <c r="EO13" i="14" s="1"/>
  <c r="L14" i="14"/>
  <c r="EO14" i="14" s="1"/>
  <c r="L15" i="14"/>
  <c r="EO15" i="14" s="1"/>
  <c r="L16" i="14"/>
  <c r="EO16" i="14" s="1"/>
  <c r="L5" i="14"/>
  <c r="P5" i="14"/>
  <c r="S16" i="14" l="1"/>
  <c r="AN16" i="14"/>
  <c r="AM16" i="14"/>
  <c r="S15" i="14"/>
  <c r="AM15" i="14"/>
  <c r="AN15" i="14"/>
  <c r="S303" i="14"/>
  <c r="AN303" i="14"/>
  <c r="AM303" i="14"/>
  <c r="S295" i="14"/>
  <c r="AN295" i="14"/>
  <c r="AM295" i="14"/>
  <c r="S287" i="14"/>
  <c r="AN287" i="14"/>
  <c r="AM287" i="14"/>
  <c r="S279" i="14"/>
  <c r="AN279" i="14"/>
  <c r="AM279" i="14"/>
  <c r="S267" i="14"/>
  <c r="AM267" i="14"/>
  <c r="AN267" i="14"/>
  <c r="S259" i="14"/>
  <c r="AN259" i="14"/>
  <c r="AM259" i="14"/>
  <c r="S251" i="14"/>
  <c r="AM251" i="14"/>
  <c r="AN251" i="14"/>
  <c r="S239" i="14"/>
  <c r="AM239" i="14"/>
  <c r="AN239" i="14"/>
  <c r="S231" i="14"/>
  <c r="AN231" i="14"/>
  <c r="AM231" i="14"/>
  <c r="S219" i="14"/>
  <c r="AM219" i="14"/>
  <c r="AN219" i="14"/>
  <c r="S211" i="14"/>
  <c r="AN211" i="14"/>
  <c r="AM211" i="14"/>
  <c r="S203" i="14"/>
  <c r="AM203" i="14"/>
  <c r="AN203" i="14"/>
  <c r="S195" i="14"/>
  <c r="AN195" i="14"/>
  <c r="AM195" i="14"/>
  <c r="S187" i="14"/>
  <c r="AM187" i="14"/>
  <c r="AN187" i="14"/>
  <c r="S179" i="14"/>
  <c r="AN179" i="14"/>
  <c r="AM179" i="14"/>
  <c r="S167" i="14"/>
  <c r="AN167" i="14"/>
  <c r="AM167" i="14"/>
  <c r="S159" i="14"/>
  <c r="AM159" i="14"/>
  <c r="AN159" i="14"/>
  <c r="S151" i="14"/>
  <c r="AN151" i="14"/>
  <c r="AM151" i="14"/>
  <c r="S139" i="14"/>
  <c r="AM139" i="14"/>
  <c r="AN139" i="14"/>
  <c r="S131" i="14"/>
  <c r="AN131" i="14"/>
  <c r="AM131" i="14"/>
  <c r="S123" i="14"/>
  <c r="AM123" i="14"/>
  <c r="AN123" i="14"/>
  <c r="S111" i="14"/>
  <c r="AM111" i="14"/>
  <c r="AN111" i="14"/>
  <c r="S103" i="14"/>
  <c r="AN103" i="14"/>
  <c r="AM103" i="14"/>
  <c r="S91" i="14"/>
  <c r="AM91" i="14"/>
  <c r="AN91" i="14"/>
  <c r="S83" i="14"/>
  <c r="AN83" i="14"/>
  <c r="AM83" i="14"/>
  <c r="S75" i="14"/>
  <c r="AM75" i="14"/>
  <c r="AN75" i="14"/>
  <c r="S67" i="14"/>
  <c r="AN67" i="14"/>
  <c r="AM67" i="14"/>
  <c r="S59" i="14"/>
  <c r="AM59" i="14"/>
  <c r="AN59" i="14"/>
  <c r="S47" i="14"/>
  <c r="AM47" i="14"/>
  <c r="AN47" i="14"/>
  <c r="S39" i="14"/>
  <c r="AN39" i="14"/>
  <c r="AM39" i="14"/>
  <c r="S31" i="14"/>
  <c r="AM31" i="14"/>
  <c r="AN31" i="14"/>
  <c r="S23" i="14"/>
  <c r="AN23" i="14"/>
  <c r="AM23" i="14"/>
  <c r="S19" i="14"/>
  <c r="AN19" i="14"/>
  <c r="AM19" i="14"/>
  <c r="S14" i="14"/>
  <c r="AM14" i="14"/>
  <c r="AN14" i="14"/>
  <c r="S10" i="14"/>
  <c r="AM10" i="14"/>
  <c r="AN10" i="14"/>
  <c r="S6" i="14"/>
  <c r="AM6" i="14"/>
  <c r="AN6" i="14"/>
  <c r="S298" i="14"/>
  <c r="AN298" i="14"/>
  <c r="AM298" i="14"/>
  <c r="S294" i="14"/>
  <c r="AN294" i="14"/>
  <c r="AM294" i="14"/>
  <c r="S290" i="14"/>
  <c r="AN290" i="14"/>
  <c r="AM290" i="14"/>
  <c r="S286" i="14"/>
  <c r="AN286" i="14"/>
  <c r="AM286" i="14"/>
  <c r="S282" i="14"/>
  <c r="AN282" i="14"/>
  <c r="AM282" i="14"/>
  <c r="S278" i="14"/>
  <c r="AN278" i="14"/>
  <c r="AM278" i="14"/>
  <c r="S274" i="14"/>
  <c r="AN274" i="14"/>
  <c r="AM274" i="14"/>
  <c r="S270" i="14"/>
  <c r="AN270" i="14"/>
  <c r="AM270" i="14"/>
  <c r="S266" i="14"/>
  <c r="AN266" i="14"/>
  <c r="AM266" i="14"/>
  <c r="S262" i="14"/>
  <c r="AN262" i="14"/>
  <c r="AM262" i="14"/>
  <c r="S258" i="14"/>
  <c r="AN258" i="14"/>
  <c r="AM258" i="14"/>
  <c r="S254" i="14"/>
  <c r="AN254" i="14"/>
  <c r="AM254" i="14"/>
  <c r="S250" i="14"/>
  <c r="AN250" i="14"/>
  <c r="AM250" i="14"/>
  <c r="S246" i="14"/>
  <c r="AN246" i="14"/>
  <c r="AM246" i="14"/>
  <c r="S242" i="14"/>
  <c r="AN242" i="14"/>
  <c r="AM242" i="14"/>
  <c r="S238" i="14"/>
  <c r="AN238" i="14"/>
  <c r="AM238" i="14"/>
  <c r="S234" i="14"/>
  <c r="AN234" i="14"/>
  <c r="AM234" i="14"/>
  <c r="S230" i="14"/>
  <c r="AN230" i="14"/>
  <c r="AM230" i="14"/>
  <c r="S226" i="14"/>
  <c r="AN226" i="14"/>
  <c r="AM226" i="14"/>
  <c r="S222" i="14"/>
  <c r="AN222" i="14"/>
  <c r="AM222" i="14"/>
  <c r="S218" i="14"/>
  <c r="AN218" i="14"/>
  <c r="AM218" i="14"/>
  <c r="S214" i="14"/>
  <c r="AN214" i="14"/>
  <c r="AM214" i="14"/>
  <c r="S210" i="14"/>
  <c r="AN210" i="14"/>
  <c r="AM210" i="14"/>
  <c r="S206" i="14"/>
  <c r="AN206" i="14"/>
  <c r="AM206" i="14"/>
  <c r="S202" i="14"/>
  <c r="AN202" i="14"/>
  <c r="AM202" i="14"/>
  <c r="S198" i="14"/>
  <c r="AN198" i="14"/>
  <c r="AM198" i="14"/>
  <c r="S194" i="14"/>
  <c r="AN194" i="14"/>
  <c r="AM194" i="14"/>
  <c r="S190" i="14"/>
  <c r="AN190" i="14"/>
  <c r="AM190" i="14"/>
  <c r="S186" i="14"/>
  <c r="AN186" i="14"/>
  <c r="AM186" i="14"/>
  <c r="S182" i="14"/>
  <c r="AN182" i="14"/>
  <c r="AM182" i="14"/>
  <c r="S178" i="14"/>
  <c r="AN178" i="14"/>
  <c r="AM178" i="14"/>
  <c r="S174" i="14"/>
  <c r="AN174" i="14"/>
  <c r="AM174" i="14"/>
  <c r="S170" i="14"/>
  <c r="AN170" i="14"/>
  <c r="AM170" i="14"/>
  <c r="S166" i="14"/>
  <c r="AN166" i="14"/>
  <c r="AM166" i="14"/>
  <c r="S162" i="14"/>
  <c r="AN162" i="14"/>
  <c r="AM162" i="14"/>
  <c r="S158" i="14"/>
  <c r="AN158" i="14"/>
  <c r="AM158" i="14"/>
  <c r="S154" i="14"/>
  <c r="AN154" i="14"/>
  <c r="AM154" i="14"/>
  <c r="S150" i="14"/>
  <c r="AN150" i="14"/>
  <c r="AM150" i="14"/>
  <c r="S146" i="14"/>
  <c r="AN146" i="14"/>
  <c r="AM146" i="14"/>
  <c r="S142" i="14"/>
  <c r="AN142" i="14"/>
  <c r="AM142" i="14"/>
  <c r="S138" i="14"/>
  <c r="AN138" i="14"/>
  <c r="AM138" i="14"/>
  <c r="S134" i="14"/>
  <c r="AN134" i="14"/>
  <c r="AM134" i="14"/>
  <c r="S130" i="14"/>
  <c r="AN130" i="14"/>
  <c r="AM130" i="14"/>
  <c r="S126" i="14"/>
  <c r="AN126" i="14"/>
  <c r="AM126" i="14"/>
  <c r="S122" i="14"/>
  <c r="AN122" i="14"/>
  <c r="AM122" i="14"/>
  <c r="S118" i="14"/>
  <c r="AN118" i="14"/>
  <c r="AM118" i="14"/>
  <c r="S114" i="14"/>
  <c r="AN114" i="14"/>
  <c r="AM114" i="14"/>
  <c r="S110" i="14"/>
  <c r="AN110" i="14"/>
  <c r="AM110" i="14"/>
  <c r="S106" i="14"/>
  <c r="AN106" i="14"/>
  <c r="AM106" i="14"/>
  <c r="S102" i="14"/>
  <c r="AN102" i="14"/>
  <c r="AM102" i="14"/>
  <c r="S98" i="14"/>
  <c r="AN98" i="14"/>
  <c r="AM98" i="14"/>
  <c r="S94" i="14"/>
  <c r="AN94" i="14"/>
  <c r="AM94" i="14"/>
  <c r="S90" i="14"/>
  <c r="AN90" i="14"/>
  <c r="AM90" i="14"/>
  <c r="S86" i="14"/>
  <c r="AN86" i="14"/>
  <c r="AM86" i="14"/>
  <c r="S82" i="14"/>
  <c r="AN82" i="14"/>
  <c r="AM82" i="14"/>
  <c r="S78" i="14"/>
  <c r="AN78" i="14"/>
  <c r="AM78" i="14"/>
  <c r="S74" i="14"/>
  <c r="AN74" i="14"/>
  <c r="AM74" i="14"/>
  <c r="S70" i="14"/>
  <c r="AN70" i="14"/>
  <c r="AM70" i="14"/>
  <c r="S66" i="14"/>
  <c r="AN66" i="14"/>
  <c r="AM66" i="14"/>
  <c r="S62" i="14"/>
  <c r="AN62" i="14"/>
  <c r="AM62" i="14"/>
  <c r="S58" i="14"/>
  <c r="AN58" i="14"/>
  <c r="AM58" i="14"/>
  <c r="S54" i="14"/>
  <c r="AN54" i="14"/>
  <c r="AM54" i="14"/>
  <c r="S50" i="14"/>
  <c r="AN50" i="14"/>
  <c r="AM50" i="14"/>
  <c r="S46" i="14"/>
  <c r="AN46" i="14"/>
  <c r="AM46" i="14"/>
  <c r="S42" i="14"/>
  <c r="AM42" i="14"/>
  <c r="AN42" i="14"/>
  <c r="S38" i="14"/>
  <c r="AM38" i="14"/>
  <c r="AN38" i="14"/>
  <c r="S34" i="14"/>
  <c r="AM34" i="14"/>
  <c r="AN34" i="14"/>
  <c r="S30" i="14"/>
  <c r="AM30" i="14"/>
  <c r="AN30" i="14"/>
  <c r="S26" i="14"/>
  <c r="AM26" i="14"/>
  <c r="AN26" i="14"/>
  <c r="S22" i="14"/>
  <c r="AM22" i="14"/>
  <c r="AN22" i="14"/>
  <c r="S18" i="14"/>
  <c r="AM18" i="14"/>
  <c r="AN18" i="14"/>
  <c r="S12" i="14"/>
  <c r="AN12" i="14"/>
  <c r="AM12" i="14"/>
  <c r="S11" i="14"/>
  <c r="AM11" i="14"/>
  <c r="AN11" i="14"/>
  <c r="S7" i="14"/>
  <c r="AN7" i="14"/>
  <c r="AM7" i="14"/>
  <c r="S299" i="14"/>
  <c r="AN299" i="14"/>
  <c r="AM299" i="14"/>
  <c r="S291" i="14"/>
  <c r="AN291" i="14"/>
  <c r="AM291" i="14"/>
  <c r="S283" i="14"/>
  <c r="AM283" i="14"/>
  <c r="AN283" i="14"/>
  <c r="S275" i="14"/>
  <c r="AN275" i="14"/>
  <c r="AM275" i="14"/>
  <c r="S271" i="14"/>
  <c r="AM271" i="14"/>
  <c r="AN271" i="14"/>
  <c r="S263" i="14"/>
  <c r="AN263" i="14"/>
  <c r="AM263" i="14"/>
  <c r="S255" i="14"/>
  <c r="AM255" i="14"/>
  <c r="AN255" i="14"/>
  <c r="S247" i="14"/>
  <c r="AN247" i="14"/>
  <c r="AM247" i="14"/>
  <c r="S243" i="14"/>
  <c r="AN243" i="14"/>
  <c r="AM243" i="14"/>
  <c r="S235" i="14"/>
  <c r="AM235" i="14"/>
  <c r="AN235" i="14"/>
  <c r="S227" i="14"/>
  <c r="AN227" i="14"/>
  <c r="AM227" i="14"/>
  <c r="S223" i="14"/>
  <c r="AM223" i="14"/>
  <c r="AN223" i="14"/>
  <c r="S215" i="14"/>
  <c r="AN215" i="14"/>
  <c r="AM215" i="14"/>
  <c r="S207" i="14"/>
  <c r="AM207" i="14"/>
  <c r="AN207" i="14"/>
  <c r="S199" i="14"/>
  <c r="AN199" i="14"/>
  <c r="AM199" i="14"/>
  <c r="S191" i="14"/>
  <c r="AM191" i="14"/>
  <c r="AN191" i="14"/>
  <c r="S183" i="14"/>
  <c r="AN183" i="14"/>
  <c r="AM183" i="14"/>
  <c r="S175" i="14"/>
  <c r="AM175" i="14"/>
  <c r="AN175" i="14"/>
  <c r="S171" i="14"/>
  <c r="AM171" i="14"/>
  <c r="AN171" i="14"/>
  <c r="S163" i="14"/>
  <c r="AN163" i="14"/>
  <c r="AM163" i="14"/>
  <c r="S155" i="14"/>
  <c r="AM155" i="14"/>
  <c r="AN155" i="14"/>
  <c r="S147" i="14"/>
  <c r="AN147" i="14"/>
  <c r="AM147" i="14"/>
  <c r="S143" i="14"/>
  <c r="AM143" i="14"/>
  <c r="AN143" i="14"/>
  <c r="S135" i="14"/>
  <c r="AN135" i="14"/>
  <c r="AM135" i="14"/>
  <c r="S127" i="14"/>
  <c r="AM127" i="14"/>
  <c r="AN127" i="14"/>
  <c r="S119" i="14"/>
  <c r="AN119" i="14"/>
  <c r="AM119" i="14"/>
  <c r="S115" i="14"/>
  <c r="AN115" i="14"/>
  <c r="AM115" i="14"/>
  <c r="S107" i="14"/>
  <c r="AM107" i="14"/>
  <c r="AN107" i="14"/>
  <c r="S99" i="14"/>
  <c r="AN99" i="14"/>
  <c r="AM99" i="14"/>
  <c r="S95" i="14"/>
  <c r="AM95" i="14"/>
  <c r="AN95" i="14"/>
  <c r="S87" i="14"/>
  <c r="AN87" i="14"/>
  <c r="AM87" i="14"/>
  <c r="S79" i="14"/>
  <c r="AM79" i="14"/>
  <c r="AN79" i="14"/>
  <c r="S71" i="14"/>
  <c r="AN71" i="14"/>
  <c r="AM71" i="14"/>
  <c r="S63" i="14"/>
  <c r="AM63" i="14"/>
  <c r="AN63" i="14"/>
  <c r="S55" i="14"/>
  <c r="AN55" i="14"/>
  <c r="AM55" i="14"/>
  <c r="S51" i="14"/>
  <c r="AN51" i="14"/>
  <c r="AM51" i="14"/>
  <c r="S43" i="14"/>
  <c r="AM43" i="14"/>
  <c r="AN43" i="14"/>
  <c r="S35" i="14"/>
  <c r="AN35" i="14"/>
  <c r="AM35" i="14"/>
  <c r="S27" i="14"/>
  <c r="AM27" i="14"/>
  <c r="AN27" i="14"/>
  <c r="S302" i="14"/>
  <c r="AN302" i="14"/>
  <c r="AM302" i="14"/>
  <c r="S5" i="14"/>
  <c r="AN5" i="14"/>
  <c r="AM5" i="14"/>
  <c r="S13" i="14"/>
  <c r="AN13" i="14"/>
  <c r="AM13" i="14"/>
  <c r="S9" i="14"/>
  <c r="AN9" i="14"/>
  <c r="AM9" i="14"/>
  <c r="S305" i="14"/>
  <c r="AN305" i="14"/>
  <c r="AM305" i="14"/>
  <c r="S301" i="14"/>
  <c r="AN301" i="14"/>
  <c r="AM301" i="14"/>
  <c r="S297" i="14"/>
  <c r="AN297" i="14"/>
  <c r="AM297" i="14"/>
  <c r="S293" i="14"/>
  <c r="AN293" i="14"/>
  <c r="AM293" i="14"/>
  <c r="S289" i="14"/>
  <c r="AN289" i="14"/>
  <c r="AM289" i="14"/>
  <c r="S285" i="14"/>
  <c r="AN285" i="14"/>
  <c r="AM285" i="14"/>
  <c r="S281" i="14"/>
  <c r="AN281" i="14"/>
  <c r="AM281" i="14"/>
  <c r="S277" i="14"/>
  <c r="AN277" i="14"/>
  <c r="AM277" i="14"/>
  <c r="S273" i="14"/>
  <c r="AN273" i="14"/>
  <c r="AM273" i="14"/>
  <c r="S269" i="14"/>
  <c r="AN269" i="14"/>
  <c r="AM269" i="14"/>
  <c r="S265" i="14"/>
  <c r="AN265" i="14"/>
  <c r="AM265" i="14"/>
  <c r="S261" i="14"/>
  <c r="AN261" i="14"/>
  <c r="AM261" i="14"/>
  <c r="S257" i="14"/>
  <c r="AN257" i="14"/>
  <c r="AM257" i="14"/>
  <c r="S253" i="14"/>
  <c r="AN253" i="14"/>
  <c r="AM253" i="14"/>
  <c r="S249" i="14"/>
  <c r="AN249" i="14"/>
  <c r="AM249" i="14"/>
  <c r="S245" i="14"/>
  <c r="AN245" i="14"/>
  <c r="AM245" i="14"/>
  <c r="S241" i="14"/>
  <c r="AN241" i="14"/>
  <c r="AM241" i="14"/>
  <c r="S237" i="14"/>
  <c r="AN237" i="14"/>
  <c r="AM237" i="14"/>
  <c r="S233" i="14"/>
  <c r="AN233" i="14"/>
  <c r="AM233" i="14"/>
  <c r="S229" i="14"/>
  <c r="AN229" i="14"/>
  <c r="AM229" i="14"/>
  <c r="S225" i="14"/>
  <c r="AN225" i="14"/>
  <c r="AM225" i="14"/>
  <c r="S221" i="14"/>
  <c r="AN221" i="14"/>
  <c r="AM221" i="14"/>
  <c r="S217" i="14"/>
  <c r="AN217" i="14"/>
  <c r="AM217" i="14"/>
  <c r="S213" i="14"/>
  <c r="AN213" i="14"/>
  <c r="AM213" i="14"/>
  <c r="S209" i="14"/>
  <c r="AN209" i="14"/>
  <c r="AM209" i="14"/>
  <c r="S205" i="14"/>
  <c r="AN205" i="14"/>
  <c r="AM205" i="14"/>
  <c r="S201" i="14"/>
  <c r="AN201" i="14"/>
  <c r="AM201" i="14"/>
  <c r="S197" i="14"/>
  <c r="AN197" i="14"/>
  <c r="AM197" i="14"/>
  <c r="S193" i="14"/>
  <c r="AN193" i="14"/>
  <c r="AM193" i="14"/>
  <c r="S189" i="14"/>
  <c r="AN189" i="14"/>
  <c r="AM189" i="14"/>
  <c r="S185" i="14"/>
  <c r="AN185" i="14"/>
  <c r="AM185" i="14"/>
  <c r="S181" i="14"/>
  <c r="AN181" i="14"/>
  <c r="AM181" i="14"/>
  <c r="S177" i="14"/>
  <c r="AN177" i="14"/>
  <c r="AM177" i="14"/>
  <c r="S173" i="14"/>
  <c r="AN173" i="14"/>
  <c r="AM173" i="14"/>
  <c r="S169" i="14"/>
  <c r="AN169" i="14"/>
  <c r="AM169" i="14"/>
  <c r="S165" i="14"/>
  <c r="AN165" i="14"/>
  <c r="AM165" i="14"/>
  <c r="S161" i="14"/>
  <c r="AN161" i="14"/>
  <c r="AM161" i="14"/>
  <c r="S157" i="14"/>
  <c r="AN157" i="14"/>
  <c r="AM157" i="14"/>
  <c r="S153" i="14"/>
  <c r="AN153" i="14"/>
  <c r="AM153" i="14"/>
  <c r="S149" i="14"/>
  <c r="AN149" i="14"/>
  <c r="AM149" i="14"/>
  <c r="S145" i="14"/>
  <c r="AN145" i="14"/>
  <c r="AM145" i="14"/>
  <c r="S141" i="14"/>
  <c r="AN141" i="14"/>
  <c r="AM141" i="14"/>
  <c r="S137" i="14"/>
  <c r="AN137" i="14"/>
  <c r="AM137" i="14"/>
  <c r="S133" i="14"/>
  <c r="AN133" i="14"/>
  <c r="AM133" i="14"/>
  <c r="S129" i="14"/>
  <c r="AN129" i="14"/>
  <c r="AM129" i="14"/>
  <c r="S125" i="14"/>
  <c r="AN125" i="14"/>
  <c r="AM125" i="14"/>
  <c r="S121" i="14"/>
  <c r="AN121" i="14"/>
  <c r="AM121" i="14"/>
  <c r="S117" i="14"/>
  <c r="AN117" i="14"/>
  <c r="AM117" i="14"/>
  <c r="S113" i="14"/>
  <c r="AN113" i="14"/>
  <c r="AM113" i="14"/>
  <c r="S109" i="14"/>
  <c r="AN109" i="14"/>
  <c r="AM109" i="14"/>
  <c r="S105" i="14"/>
  <c r="AN105" i="14"/>
  <c r="AM105" i="14"/>
  <c r="S101" i="14"/>
  <c r="AN101" i="14"/>
  <c r="AM101" i="14"/>
  <c r="S97" i="14"/>
  <c r="AN97" i="14"/>
  <c r="AM97" i="14"/>
  <c r="S93" i="14"/>
  <c r="AN93" i="14"/>
  <c r="AM93" i="14"/>
  <c r="S89" i="14"/>
  <c r="AN89" i="14"/>
  <c r="AM89" i="14"/>
  <c r="S85" i="14"/>
  <c r="AN85" i="14"/>
  <c r="AM85" i="14"/>
  <c r="S81" i="14"/>
  <c r="AN81" i="14"/>
  <c r="AM81" i="14"/>
  <c r="S77" i="14"/>
  <c r="AN77" i="14"/>
  <c r="AM77" i="14"/>
  <c r="S73" i="14"/>
  <c r="AN73" i="14"/>
  <c r="AM73" i="14"/>
  <c r="S69" i="14"/>
  <c r="AN69" i="14"/>
  <c r="AM69" i="14"/>
  <c r="S65" i="14"/>
  <c r="AN65" i="14"/>
  <c r="AM65" i="14"/>
  <c r="S61" i="14"/>
  <c r="AN61" i="14"/>
  <c r="AM61" i="14"/>
  <c r="S57" i="14"/>
  <c r="AN57" i="14"/>
  <c r="AM57" i="14"/>
  <c r="S53" i="14"/>
  <c r="AN53" i="14"/>
  <c r="AM53" i="14"/>
  <c r="S49" i="14"/>
  <c r="AN49" i="14"/>
  <c r="AM49" i="14"/>
  <c r="S45" i="14"/>
  <c r="AN45" i="14"/>
  <c r="AM45" i="14"/>
  <c r="S41" i="14"/>
  <c r="AN41" i="14"/>
  <c r="AM41" i="14"/>
  <c r="S37" i="14"/>
  <c r="AN37" i="14"/>
  <c r="AM37" i="14"/>
  <c r="S33" i="14"/>
  <c r="AN33" i="14"/>
  <c r="AM33" i="14"/>
  <c r="S29" i="14"/>
  <c r="AN29" i="14"/>
  <c r="AM29" i="14"/>
  <c r="S25" i="14"/>
  <c r="AN25" i="14"/>
  <c r="AM25" i="14"/>
  <c r="S21" i="14"/>
  <c r="AN21" i="14"/>
  <c r="AM21" i="14"/>
  <c r="S17" i="14"/>
  <c r="AN17" i="14"/>
  <c r="AM17" i="14"/>
  <c r="S8" i="14"/>
  <c r="AN8" i="14"/>
  <c r="AM8" i="14"/>
  <c r="S304" i="14"/>
  <c r="AN304" i="14"/>
  <c r="AM304" i="14"/>
  <c r="S300" i="14"/>
  <c r="AN300" i="14"/>
  <c r="AM300" i="14"/>
  <c r="S296" i="14"/>
  <c r="AN296" i="14"/>
  <c r="AM296" i="14"/>
  <c r="S292" i="14"/>
  <c r="AN292" i="14"/>
  <c r="AM292" i="14"/>
  <c r="S288" i="14"/>
  <c r="AN288" i="14"/>
  <c r="AM288" i="14"/>
  <c r="S284" i="14"/>
  <c r="AN284" i="14"/>
  <c r="AM284" i="14"/>
  <c r="S280" i="14"/>
  <c r="AN280" i="14"/>
  <c r="AM280" i="14"/>
  <c r="S276" i="14"/>
  <c r="AN276" i="14"/>
  <c r="AM276" i="14"/>
  <c r="S272" i="14"/>
  <c r="AN272" i="14"/>
  <c r="AM272" i="14"/>
  <c r="S268" i="14"/>
  <c r="AN268" i="14"/>
  <c r="AM268" i="14"/>
  <c r="S264" i="14"/>
  <c r="AN264" i="14"/>
  <c r="AM264" i="14"/>
  <c r="S260" i="14"/>
  <c r="AN260" i="14"/>
  <c r="AM260" i="14"/>
  <c r="S256" i="14"/>
  <c r="AN256" i="14"/>
  <c r="AM256" i="14"/>
  <c r="S252" i="14"/>
  <c r="AN252" i="14"/>
  <c r="AM252" i="14"/>
  <c r="S248" i="14"/>
  <c r="AN248" i="14"/>
  <c r="AM248" i="14"/>
  <c r="S244" i="14"/>
  <c r="AN244" i="14"/>
  <c r="AM244" i="14"/>
  <c r="S240" i="14"/>
  <c r="AN240" i="14"/>
  <c r="AM240" i="14"/>
  <c r="S236" i="14"/>
  <c r="AN236" i="14"/>
  <c r="AM236" i="14"/>
  <c r="S232" i="14"/>
  <c r="AN232" i="14"/>
  <c r="AM232" i="14"/>
  <c r="S228" i="14"/>
  <c r="AN228" i="14"/>
  <c r="AM228" i="14"/>
  <c r="S224" i="14"/>
  <c r="AN224" i="14"/>
  <c r="AM224" i="14"/>
  <c r="S220" i="14"/>
  <c r="AN220" i="14"/>
  <c r="AM220" i="14"/>
  <c r="S216" i="14"/>
  <c r="AN216" i="14"/>
  <c r="AM216" i="14"/>
  <c r="S212" i="14"/>
  <c r="AN212" i="14"/>
  <c r="AM212" i="14"/>
  <c r="S208" i="14"/>
  <c r="AN208" i="14"/>
  <c r="AM208" i="14"/>
  <c r="S204" i="14"/>
  <c r="AN204" i="14"/>
  <c r="AM204" i="14"/>
  <c r="S200" i="14"/>
  <c r="AN200" i="14"/>
  <c r="AM200" i="14"/>
  <c r="S196" i="14"/>
  <c r="AN196" i="14"/>
  <c r="AM196" i="14"/>
  <c r="S192" i="14"/>
  <c r="AN192" i="14"/>
  <c r="AM192" i="14"/>
  <c r="S188" i="14"/>
  <c r="AN188" i="14"/>
  <c r="AM188" i="14"/>
  <c r="S184" i="14"/>
  <c r="AN184" i="14"/>
  <c r="AM184" i="14"/>
  <c r="S180" i="14"/>
  <c r="AN180" i="14"/>
  <c r="AM180" i="14"/>
  <c r="S176" i="14"/>
  <c r="AN176" i="14"/>
  <c r="AM176" i="14"/>
  <c r="S172" i="14"/>
  <c r="AN172" i="14"/>
  <c r="AM172" i="14"/>
  <c r="S168" i="14"/>
  <c r="AN168" i="14"/>
  <c r="AM168" i="14"/>
  <c r="S164" i="14"/>
  <c r="AN164" i="14"/>
  <c r="AM164" i="14"/>
  <c r="S160" i="14"/>
  <c r="AN160" i="14"/>
  <c r="AM160" i="14"/>
  <c r="S156" i="14"/>
  <c r="AN156" i="14"/>
  <c r="AM156" i="14"/>
  <c r="S152" i="14"/>
  <c r="AN152" i="14"/>
  <c r="AM152" i="14"/>
  <c r="S148" i="14"/>
  <c r="AN148" i="14"/>
  <c r="AM148" i="14"/>
  <c r="S144" i="14"/>
  <c r="AN144" i="14"/>
  <c r="AM144" i="14"/>
  <c r="S140" i="14"/>
  <c r="AN140" i="14"/>
  <c r="AM140" i="14"/>
  <c r="S136" i="14"/>
  <c r="AN136" i="14"/>
  <c r="AM136" i="14"/>
  <c r="S132" i="14"/>
  <c r="AN132" i="14"/>
  <c r="AM132" i="14"/>
  <c r="S128" i="14"/>
  <c r="AN128" i="14"/>
  <c r="AM128" i="14"/>
  <c r="S124" i="14"/>
  <c r="AN124" i="14"/>
  <c r="AM124" i="14"/>
  <c r="S120" i="14"/>
  <c r="AN120" i="14"/>
  <c r="AM120" i="14"/>
  <c r="S116" i="14"/>
  <c r="AN116" i="14"/>
  <c r="AM116" i="14"/>
  <c r="S112" i="14"/>
  <c r="AN112" i="14"/>
  <c r="AM112" i="14"/>
  <c r="S108" i="14"/>
  <c r="AN108" i="14"/>
  <c r="AM108" i="14"/>
  <c r="S104" i="14"/>
  <c r="AN104" i="14"/>
  <c r="AM104" i="14"/>
  <c r="S100" i="14"/>
  <c r="AN100" i="14"/>
  <c r="AM100" i="14"/>
  <c r="S96" i="14"/>
  <c r="AN96" i="14"/>
  <c r="AM96" i="14"/>
  <c r="S92" i="14"/>
  <c r="AN92" i="14"/>
  <c r="AM92" i="14"/>
  <c r="S88" i="14"/>
  <c r="AN88" i="14"/>
  <c r="AM88" i="14"/>
  <c r="S84" i="14"/>
  <c r="AN84" i="14"/>
  <c r="AM84" i="14"/>
  <c r="S80" i="14"/>
  <c r="AN80" i="14"/>
  <c r="AM80" i="14"/>
  <c r="S76" i="14"/>
  <c r="AN76" i="14"/>
  <c r="AM76" i="14"/>
  <c r="S72" i="14"/>
  <c r="AN72" i="14"/>
  <c r="AM72" i="14"/>
  <c r="S68" i="14"/>
  <c r="AN68" i="14"/>
  <c r="AM68" i="14"/>
  <c r="S64" i="14"/>
  <c r="AN64" i="14"/>
  <c r="AM64" i="14"/>
  <c r="S60" i="14"/>
  <c r="AN60" i="14"/>
  <c r="AM60" i="14"/>
  <c r="S56" i="14"/>
  <c r="AN56" i="14"/>
  <c r="AM56" i="14"/>
  <c r="S52" i="14"/>
  <c r="AN52" i="14"/>
  <c r="AM52" i="14"/>
  <c r="S48" i="14"/>
  <c r="AN48" i="14"/>
  <c r="AM48" i="14"/>
  <c r="S44" i="14"/>
  <c r="AN44" i="14"/>
  <c r="AM44" i="14"/>
  <c r="S40" i="14"/>
  <c r="AN40" i="14"/>
  <c r="AM40" i="14"/>
  <c r="S36" i="14"/>
  <c r="AN36" i="14"/>
  <c r="AM36" i="14"/>
  <c r="S32" i="14"/>
  <c r="AN32" i="14"/>
  <c r="AM32" i="14"/>
  <c r="S28" i="14"/>
  <c r="AN28" i="14"/>
  <c r="AM28" i="14"/>
  <c r="S24" i="14"/>
  <c r="AN24" i="14"/>
  <c r="AM24" i="14"/>
  <c r="S20" i="14"/>
  <c r="AN20" i="14"/>
  <c r="AM20" i="14"/>
  <c r="FY15" i="14"/>
  <c r="AS15" i="14"/>
  <c r="AQ15" i="14"/>
  <c r="AR15" i="14"/>
  <c r="O15" i="14"/>
  <c r="EQ15" i="14"/>
  <c r="AS11" i="14"/>
  <c r="AQ11" i="14"/>
  <c r="AR11" i="14"/>
  <c r="O11" i="14"/>
  <c r="EQ11" i="14"/>
  <c r="EO11" i="14"/>
  <c r="AS303" i="14"/>
  <c r="AQ303" i="14"/>
  <c r="AR303" i="14"/>
  <c r="O303" i="14"/>
  <c r="EQ303" i="14"/>
  <c r="AS295" i="14"/>
  <c r="AQ295" i="14"/>
  <c r="AR295" i="14"/>
  <c r="O295" i="14"/>
  <c r="EQ295" i="14"/>
  <c r="AS287" i="14"/>
  <c r="AQ287" i="14"/>
  <c r="AR287" i="14"/>
  <c r="O287" i="14"/>
  <c r="EQ287" i="14"/>
  <c r="AS279" i="14"/>
  <c r="AQ279" i="14"/>
  <c r="AR279" i="14"/>
  <c r="O279" i="14"/>
  <c r="EQ279" i="14"/>
  <c r="AS271" i="14"/>
  <c r="AQ271" i="14"/>
  <c r="AR271" i="14"/>
  <c r="O271" i="14"/>
  <c r="EQ271" i="14"/>
  <c r="AS263" i="14"/>
  <c r="AQ263" i="14"/>
  <c r="AR263" i="14"/>
  <c r="O263" i="14"/>
  <c r="EQ263" i="14"/>
  <c r="AS255" i="14"/>
  <c r="AQ255" i="14"/>
  <c r="AR255" i="14"/>
  <c r="O255" i="14"/>
  <c r="EQ255" i="14"/>
  <c r="AS247" i="14"/>
  <c r="AQ247" i="14"/>
  <c r="AR247" i="14"/>
  <c r="O247" i="14"/>
  <c r="EQ247" i="14"/>
  <c r="AS243" i="14"/>
  <c r="AQ243" i="14"/>
  <c r="AR243" i="14"/>
  <c r="O243" i="14"/>
  <c r="EQ243" i="14"/>
  <c r="AS239" i="14"/>
  <c r="AQ239" i="14"/>
  <c r="AR239" i="14"/>
  <c r="O239" i="14"/>
  <c r="EQ239" i="14"/>
  <c r="AS235" i="14"/>
  <c r="AQ235" i="14"/>
  <c r="AR235" i="14"/>
  <c r="O235" i="14"/>
  <c r="EQ235" i="14"/>
  <c r="AS231" i="14"/>
  <c r="AQ231" i="14"/>
  <c r="AR231" i="14"/>
  <c r="O231" i="14"/>
  <c r="EQ231" i="14"/>
  <c r="AS223" i="14"/>
  <c r="AQ223" i="14"/>
  <c r="AR223" i="14"/>
  <c r="O223" i="14"/>
  <c r="EQ223" i="14"/>
  <c r="AS219" i="14"/>
  <c r="AQ219" i="14"/>
  <c r="AR219" i="14"/>
  <c r="O219" i="14"/>
  <c r="EQ219" i="14"/>
  <c r="AS215" i="14"/>
  <c r="AQ215" i="14"/>
  <c r="AR215" i="14"/>
  <c r="O215" i="14"/>
  <c r="EQ215" i="14"/>
  <c r="AS211" i="14"/>
  <c r="AQ211" i="14"/>
  <c r="AR211" i="14"/>
  <c r="O211" i="14"/>
  <c r="EQ211" i="14"/>
  <c r="AS207" i="14"/>
  <c r="AQ207" i="14"/>
  <c r="AR207" i="14"/>
  <c r="O207" i="14"/>
  <c r="EQ207" i="14"/>
  <c r="AS203" i="14"/>
  <c r="AQ203" i="14"/>
  <c r="AR203" i="14"/>
  <c r="O203" i="14"/>
  <c r="EQ203" i="14"/>
  <c r="AS199" i="14"/>
  <c r="AQ199" i="14"/>
  <c r="AR199" i="14"/>
  <c r="O199" i="14"/>
  <c r="EQ199" i="14"/>
  <c r="AS195" i="14"/>
  <c r="AQ195" i="14"/>
  <c r="AR195" i="14"/>
  <c r="O195" i="14"/>
  <c r="EQ195" i="14"/>
  <c r="AS191" i="14"/>
  <c r="AQ191" i="14"/>
  <c r="AR191" i="14"/>
  <c r="O191" i="14"/>
  <c r="EQ191" i="14"/>
  <c r="AS187" i="14"/>
  <c r="AQ187" i="14"/>
  <c r="AR187" i="14"/>
  <c r="O187" i="14"/>
  <c r="EQ187" i="14"/>
  <c r="AS183" i="14"/>
  <c r="AQ183" i="14"/>
  <c r="AR183" i="14"/>
  <c r="O183" i="14"/>
  <c r="EQ183" i="14"/>
  <c r="AS179" i="14"/>
  <c r="AQ179" i="14"/>
  <c r="AR179" i="14"/>
  <c r="O179" i="14"/>
  <c r="EQ179" i="14"/>
  <c r="AS175" i="14"/>
  <c r="AQ175" i="14"/>
  <c r="AR175" i="14"/>
  <c r="O175" i="14"/>
  <c r="EQ175" i="14"/>
  <c r="AS171" i="14"/>
  <c r="AQ171" i="14"/>
  <c r="AR171" i="14"/>
  <c r="O171" i="14"/>
  <c r="EQ171" i="14"/>
  <c r="AS167" i="14"/>
  <c r="AQ167" i="14"/>
  <c r="AR167" i="14"/>
  <c r="O167" i="14"/>
  <c r="EQ167" i="14"/>
  <c r="AS163" i="14"/>
  <c r="AR163" i="14"/>
  <c r="O163" i="14"/>
  <c r="AQ163" i="14"/>
  <c r="EQ163" i="14"/>
  <c r="AS159" i="14"/>
  <c r="AQ159" i="14"/>
  <c r="AR159" i="14"/>
  <c r="O159" i="14"/>
  <c r="EQ159" i="14"/>
  <c r="AS155" i="14"/>
  <c r="AR155" i="14"/>
  <c r="O155" i="14"/>
  <c r="AQ155" i="14"/>
  <c r="EQ155" i="14"/>
  <c r="AS151" i="14"/>
  <c r="AQ151" i="14"/>
  <c r="AR151" i="14"/>
  <c r="O151" i="14"/>
  <c r="EQ151" i="14"/>
  <c r="AS147" i="14"/>
  <c r="AR147" i="14"/>
  <c r="AQ147" i="14"/>
  <c r="O147" i="14"/>
  <c r="EQ147" i="14"/>
  <c r="AS143" i="14"/>
  <c r="AQ143" i="14"/>
  <c r="AR143" i="14"/>
  <c r="O143" i="14"/>
  <c r="EQ143" i="14"/>
  <c r="AS139" i="14"/>
  <c r="AQ139" i="14"/>
  <c r="AR139" i="14"/>
  <c r="O139" i="14"/>
  <c r="EQ139" i="14"/>
  <c r="AS135" i="14"/>
  <c r="AQ135" i="14"/>
  <c r="AR135" i="14"/>
  <c r="O135" i="14"/>
  <c r="EQ135" i="14"/>
  <c r="AS131" i="14"/>
  <c r="AQ131" i="14"/>
  <c r="AR131" i="14"/>
  <c r="O131" i="14"/>
  <c r="EQ131" i="14"/>
  <c r="AS127" i="14"/>
  <c r="AQ127" i="14"/>
  <c r="AR127" i="14"/>
  <c r="O127" i="14"/>
  <c r="EQ127" i="14"/>
  <c r="AS119" i="14"/>
  <c r="AQ119" i="14"/>
  <c r="AR119" i="14"/>
  <c r="O119" i="14"/>
  <c r="EQ119" i="14"/>
  <c r="AS111" i="14"/>
  <c r="AQ111" i="14"/>
  <c r="AR111" i="14"/>
  <c r="O111" i="14"/>
  <c r="EQ111" i="14"/>
  <c r="AS103" i="14"/>
  <c r="AQ103" i="14"/>
  <c r="AR103" i="14"/>
  <c r="O103" i="14"/>
  <c r="EQ103" i="14"/>
  <c r="AS95" i="14"/>
  <c r="AQ95" i="14"/>
  <c r="AR95" i="14"/>
  <c r="O95" i="14"/>
  <c r="EQ95" i="14"/>
  <c r="AS87" i="14"/>
  <c r="AQ87" i="14"/>
  <c r="AR87" i="14"/>
  <c r="O87" i="14"/>
  <c r="EQ87" i="14"/>
  <c r="AS75" i="14"/>
  <c r="AQ75" i="14"/>
  <c r="AR75" i="14"/>
  <c r="O75" i="14"/>
  <c r="EQ75" i="14"/>
  <c r="AS67" i="14"/>
  <c r="AQ67" i="14"/>
  <c r="AR67" i="14"/>
  <c r="O67" i="14"/>
  <c r="EQ67" i="14"/>
  <c r="AS59" i="14"/>
  <c r="AQ59" i="14"/>
  <c r="AR59" i="14"/>
  <c r="O59" i="14"/>
  <c r="EQ59" i="14"/>
  <c r="AS51" i="14"/>
  <c r="AQ51" i="14"/>
  <c r="AR51" i="14"/>
  <c r="O51" i="14"/>
  <c r="EQ51" i="14"/>
  <c r="AS43" i="14"/>
  <c r="AQ43" i="14"/>
  <c r="AR43" i="14"/>
  <c r="O43" i="14"/>
  <c r="EQ43" i="14"/>
  <c r="AS39" i="14"/>
  <c r="AQ39" i="14"/>
  <c r="O39" i="14"/>
  <c r="AR39" i="14"/>
  <c r="EQ39" i="14"/>
  <c r="AS35" i="14"/>
  <c r="AQ35" i="14"/>
  <c r="AR35" i="14"/>
  <c r="O35" i="14"/>
  <c r="EQ35" i="14"/>
  <c r="AS31" i="14"/>
  <c r="AQ31" i="14"/>
  <c r="AR31" i="14"/>
  <c r="O31" i="14"/>
  <c r="EQ31" i="14"/>
  <c r="AS27" i="14"/>
  <c r="AQ27" i="14"/>
  <c r="AR27" i="14"/>
  <c r="O27" i="14"/>
  <c r="EQ27" i="14"/>
  <c r="AS23" i="14"/>
  <c r="AQ23" i="14"/>
  <c r="AR23" i="14"/>
  <c r="O23" i="14"/>
  <c r="EQ23" i="14"/>
  <c r="AS19" i="14"/>
  <c r="AQ19" i="14"/>
  <c r="AR19" i="14"/>
  <c r="O19" i="14"/>
  <c r="EQ19" i="14"/>
  <c r="AS10" i="14"/>
  <c r="AQ10" i="14"/>
  <c r="AR10" i="14"/>
  <c r="EQ10" i="14"/>
  <c r="EO10" i="14"/>
  <c r="O10" i="14"/>
  <c r="AS302" i="14"/>
  <c r="AQ302" i="14"/>
  <c r="AR302" i="14"/>
  <c r="O302" i="14"/>
  <c r="EQ302" i="14"/>
  <c r="AS294" i="14"/>
  <c r="AQ294" i="14"/>
  <c r="AR294" i="14"/>
  <c r="O294" i="14"/>
  <c r="EQ294" i="14"/>
  <c r="AS286" i="14"/>
  <c r="AQ286" i="14"/>
  <c r="AR286" i="14"/>
  <c r="O286" i="14"/>
  <c r="EQ286" i="14"/>
  <c r="AS278" i="14"/>
  <c r="AQ278" i="14"/>
  <c r="AR278" i="14"/>
  <c r="O278" i="14"/>
  <c r="EQ278" i="14"/>
  <c r="AS270" i="14"/>
  <c r="AQ270" i="14"/>
  <c r="O270" i="14"/>
  <c r="EQ270" i="14"/>
  <c r="AR270" i="14"/>
  <c r="AS262" i="14"/>
  <c r="AQ262" i="14"/>
  <c r="AR262" i="14"/>
  <c r="O262" i="14"/>
  <c r="EQ262" i="14"/>
  <c r="AS254" i="14"/>
  <c r="AQ254" i="14"/>
  <c r="O254" i="14"/>
  <c r="EQ254" i="14"/>
  <c r="AR254" i="14"/>
  <c r="AS246" i="14"/>
  <c r="AQ246" i="14"/>
  <c r="AR246" i="14"/>
  <c r="O246" i="14"/>
  <c r="EQ246" i="14"/>
  <c r="AS238" i="14"/>
  <c r="AQ238" i="14"/>
  <c r="O238" i="14"/>
  <c r="EQ238" i="14"/>
  <c r="AR238" i="14"/>
  <c r="AS230" i="14"/>
  <c r="AQ230" i="14"/>
  <c r="AR230" i="14"/>
  <c r="O230" i="14"/>
  <c r="EQ230" i="14"/>
  <c r="AS226" i="14"/>
  <c r="AQ226" i="14"/>
  <c r="AR226" i="14"/>
  <c r="O226" i="14"/>
  <c r="EQ226" i="14"/>
  <c r="AS222" i="14"/>
  <c r="AQ222" i="14"/>
  <c r="AR222" i="14"/>
  <c r="EQ222" i="14"/>
  <c r="O222" i="14"/>
  <c r="AS218" i="14"/>
  <c r="AQ218" i="14"/>
  <c r="AR218" i="14"/>
  <c r="O218" i="14"/>
  <c r="EQ218" i="14"/>
  <c r="AS214" i="14"/>
  <c r="AQ214" i="14"/>
  <c r="AR214" i="14"/>
  <c r="EQ214" i="14"/>
  <c r="O214" i="14"/>
  <c r="AS206" i="14"/>
  <c r="AQ206" i="14"/>
  <c r="AR206" i="14"/>
  <c r="EQ206" i="14"/>
  <c r="O206" i="14"/>
  <c r="AS202" i="14"/>
  <c r="AQ202" i="14"/>
  <c r="AR202" i="14"/>
  <c r="O202" i="14"/>
  <c r="EQ202" i="14"/>
  <c r="AS198" i="14"/>
  <c r="AQ198" i="14"/>
  <c r="AR198" i="14"/>
  <c r="EQ198" i="14"/>
  <c r="O198" i="14"/>
  <c r="AS194" i="14"/>
  <c r="AQ194" i="14"/>
  <c r="AR194" i="14"/>
  <c r="O194" i="14"/>
  <c r="EQ194" i="14"/>
  <c r="AS190" i="14"/>
  <c r="AQ190" i="14"/>
  <c r="AR190" i="14"/>
  <c r="O190" i="14"/>
  <c r="EQ190" i="14"/>
  <c r="AS186" i="14"/>
  <c r="AQ186" i="14"/>
  <c r="AR186" i="14"/>
  <c r="EQ186" i="14"/>
  <c r="O186" i="14"/>
  <c r="AS182" i="14"/>
  <c r="AQ182" i="14"/>
  <c r="AR182" i="14"/>
  <c r="EQ182" i="14"/>
  <c r="O182" i="14"/>
  <c r="AS178" i="14"/>
  <c r="AQ178" i="14"/>
  <c r="AR178" i="14"/>
  <c r="O178" i="14"/>
  <c r="EQ178" i="14"/>
  <c r="AS174" i="14"/>
  <c r="AQ174" i="14"/>
  <c r="AR174" i="14"/>
  <c r="O174" i="14"/>
  <c r="EQ174" i="14"/>
  <c r="AS170" i="14"/>
  <c r="AQ170" i="14"/>
  <c r="AR170" i="14"/>
  <c r="EQ170" i="14"/>
  <c r="O170" i="14"/>
  <c r="AS166" i="14"/>
  <c r="AQ166" i="14"/>
  <c r="AR166" i="14"/>
  <c r="EQ166" i="14"/>
  <c r="O166" i="14"/>
  <c r="AS162" i="14"/>
  <c r="AQ162" i="14"/>
  <c r="AR162" i="14"/>
  <c r="O162" i="14"/>
  <c r="EQ162" i="14"/>
  <c r="AS158" i="14"/>
  <c r="AQ158" i="14"/>
  <c r="AR158" i="14"/>
  <c r="O158" i="14"/>
  <c r="EQ158" i="14"/>
  <c r="AS154" i="14"/>
  <c r="AQ154" i="14"/>
  <c r="AR154" i="14"/>
  <c r="EQ154" i="14"/>
  <c r="O154" i="14"/>
  <c r="AS150" i="14"/>
  <c r="AQ150" i="14"/>
  <c r="AR150" i="14"/>
  <c r="EQ150" i="14"/>
  <c r="O150" i="14"/>
  <c r="AS146" i="14"/>
  <c r="AQ146" i="14"/>
  <c r="AR146" i="14"/>
  <c r="O146" i="14"/>
  <c r="EQ146" i="14"/>
  <c r="AS142" i="14"/>
  <c r="AQ142" i="14"/>
  <c r="AR142" i="14"/>
  <c r="O142" i="14"/>
  <c r="EQ142" i="14"/>
  <c r="AS138" i="14"/>
  <c r="AQ138" i="14"/>
  <c r="AR138" i="14"/>
  <c r="EQ138" i="14"/>
  <c r="O138" i="14"/>
  <c r="AS134" i="14"/>
  <c r="AQ134" i="14"/>
  <c r="AR134" i="14"/>
  <c r="EQ134" i="14"/>
  <c r="O134" i="14"/>
  <c r="AS130" i="14"/>
  <c r="AQ130" i="14"/>
  <c r="AR130" i="14"/>
  <c r="O130" i="14"/>
  <c r="EQ130" i="14"/>
  <c r="AS126" i="14"/>
  <c r="AQ126" i="14"/>
  <c r="AR126" i="14"/>
  <c r="O126" i="14"/>
  <c r="EQ126" i="14"/>
  <c r="AS122" i="14"/>
  <c r="AQ122" i="14"/>
  <c r="AR122" i="14"/>
  <c r="EQ122" i="14"/>
  <c r="O122" i="14"/>
  <c r="AS118" i="14"/>
  <c r="AQ118" i="14"/>
  <c r="AR118" i="14"/>
  <c r="EQ118" i="14"/>
  <c r="O118" i="14"/>
  <c r="AS114" i="14"/>
  <c r="AQ114" i="14"/>
  <c r="AR114" i="14"/>
  <c r="O114" i="14"/>
  <c r="EQ114" i="14"/>
  <c r="AS110" i="14"/>
  <c r="AQ110" i="14"/>
  <c r="AR110" i="14"/>
  <c r="O110" i="14"/>
  <c r="EQ110" i="14"/>
  <c r="AS106" i="14"/>
  <c r="AQ106" i="14"/>
  <c r="AR106" i="14"/>
  <c r="EQ106" i="14"/>
  <c r="O106" i="14"/>
  <c r="AS102" i="14"/>
  <c r="AQ102" i="14"/>
  <c r="AR102" i="14"/>
  <c r="EQ102" i="14"/>
  <c r="O102" i="14"/>
  <c r="AS98" i="14"/>
  <c r="AQ98" i="14"/>
  <c r="AR98" i="14"/>
  <c r="O98" i="14"/>
  <c r="EQ98" i="14"/>
  <c r="AS94" i="14"/>
  <c r="AQ94" i="14"/>
  <c r="AR94" i="14"/>
  <c r="O94" i="14"/>
  <c r="EQ94" i="14"/>
  <c r="AS90" i="14"/>
  <c r="AQ90" i="14"/>
  <c r="AR90" i="14"/>
  <c r="EQ90" i="14"/>
  <c r="O90" i="14"/>
  <c r="AS86" i="14"/>
  <c r="AQ86" i="14"/>
  <c r="AR86" i="14"/>
  <c r="EQ86" i="14"/>
  <c r="O86" i="14"/>
  <c r="AS82" i="14"/>
  <c r="AQ82" i="14"/>
  <c r="AR82" i="14"/>
  <c r="O82" i="14"/>
  <c r="EQ82" i="14"/>
  <c r="AS78" i="14"/>
  <c r="AQ78" i="14"/>
  <c r="AR78" i="14"/>
  <c r="O78" i="14"/>
  <c r="EQ78" i="14"/>
  <c r="AS74" i="14"/>
  <c r="AQ74" i="14"/>
  <c r="AR74" i="14"/>
  <c r="EQ74" i="14"/>
  <c r="O74" i="14"/>
  <c r="AS70" i="14"/>
  <c r="AQ70" i="14"/>
  <c r="AR70" i="14"/>
  <c r="EQ70" i="14"/>
  <c r="O70" i="14"/>
  <c r="AS66" i="14"/>
  <c r="AQ66" i="14"/>
  <c r="AR66" i="14"/>
  <c r="O66" i="14"/>
  <c r="EQ66" i="14"/>
  <c r="AS62" i="14"/>
  <c r="AQ62" i="14"/>
  <c r="AR62" i="14"/>
  <c r="O62" i="14"/>
  <c r="EQ62" i="14"/>
  <c r="AS58" i="14"/>
  <c r="AQ58" i="14"/>
  <c r="AR58" i="14"/>
  <c r="EQ58" i="14"/>
  <c r="O58" i="14"/>
  <c r="AS54" i="14"/>
  <c r="AQ54" i="14"/>
  <c r="AR54" i="14"/>
  <c r="EQ54" i="14"/>
  <c r="O54" i="14"/>
  <c r="AS50" i="14"/>
  <c r="AQ50" i="14"/>
  <c r="AR50" i="14"/>
  <c r="O50" i="14"/>
  <c r="EQ50" i="14"/>
  <c r="AS46" i="14"/>
  <c r="AQ46" i="14"/>
  <c r="AR46" i="14"/>
  <c r="O46" i="14"/>
  <c r="EQ46" i="14"/>
  <c r="AS42" i="14"/>
  <c r="AQ42" i="14"/>
  <c r="AR42" i="14"/>
  <c r="EQ42" i="14"/>
  <c r="O42" i="14"/>
  <c r="AS38" i="14"/>
  <c r="AQ38" i="14"/>
  <c r="AR38" i="14"/>
  <c r="EQ38" i="14"/>
  <c r="O38" i="14"/>
  <c r="AS34" i="14"/>
  <c r="AQ34" i="14"/>
  <c r="AR34" i="14"/>
  <c r="O34" i="14"/>
  <c r="EQ34" i="14"/>
  <c r="AS30" i="14"/>
  <c r="AQ30" i="14"/>
  <c r="AR30" i="14"/>
  <c r="O30" i="14"/>
  <c r="EQ30" i="14"/>
  <c r="AS26" i="14"/>
  <c r="AQ26" i="14"/>
  <c r="AR26" i="14"/>
  <c r="EQ26" i="14"/>
  <c r="O26" i="14"/>
  <c r="AS22" i="14"/>
  <c r="AQ22" i="14"/>
  <c r="AR22" i="14"/>
  <c r="EQ22" i="14"/>
  <c r="O22" i="14"/>
  <c r="AS18" i="14"/>
  <c r="AQ18" i="14"/>
  <c r="AR18" i="14"/>
  <c r="O18" i="14"/>
  <c r="EQ18" i="14"/>
  <c r="AS5" i="14"/>
  <c r="AR5" i="14"/>
  <c r="AQ5" i="14"/>
  <c r="AS13" i="14"/>
  <c r="AR13" i="14"/>
  <c r="AQ13" i="14"/>
  <c r="O13" i="14"/>
  <c r="EQ13" i="14"/>
  <c r="AS9" i="14"/>
  <c r="AQ9" i="14"/>
  <c r="AR9" i="14"/>
  <c r="O9" i="14"/>
  <c r="EQ9" i="14"/>
  <c r="EO9" i="14"/>
  <c r="AS305" i="14"/>
  <c r="AQ305" i="14"/>
  <c r="O305" i="14"/>
  <c r="EQ305" i="14"/>
  <c r="AR305" i="14"/>
  <c r="AS301" i="14"/>
  <c r="AQ301" i="14"/>
  <c r="AR301" i="14"/>
  <c r="O301" i="14"/>
  <c r="EQ301" i="14"/>
  <c r="AS297" i="14"/>
  <c r="AQ297" i="14"/>
  <c r="O297" i="14"/>
  <c r="EQ297" i="14"/>
  <c r="AR297" i="14"/>
  <c r="AS293" i="14"/>
  <c r="AQ293" i="14"/>
  <c r="AR293" i="14"/>
  <c r="O293" i="14"/>
  <c r="EQ293" i="14"/>
  <c r="AS289" i="14"/>
  <c r="AQ289" i="14"/>
  <c r="O289" i="14"/>
  <c r="EQ289" i="14"/>
  <c r="AR289" i="14"/>
  <c r="AS285" i="14"/>
  <c r="AQ285" i="14"/>
  <c r="AR285" i="14"/>
  <c r="O285" i="14"/>
  <c r="EQ285" i="14"/>
  <c r="AS281" i="14"/>
  <c r="AQ281" i="14"/>
  <c r="O281" i="14"/>
  <c r="EQ281" i="14"/>
  <c r="AR281" i="14"/>
  <c r="AS277" i="14"/>
  <c r="AQ277" i="14"/>
  <c r="AR277" i="14"/>
  <c r="O277" i="14"/>
  <c r="EQ277" i="14"/>
  <c r="AS273" i="14"/>
  <c r="AQ273" i="14"/>
  <c r="AR273" i="14"/>
  <c r="O273" i="14"/>
  <c r="EQ273" i="14"/>
  <c r="AS269" i="14"/>
  <c r="AQ269" i="14"/>
  <c r="AR269" i="14"/>
  <c r="O269" i="14"/>
  <c r="EQ269" i="14"/>
  <c r="AS265" i="14"/>
  <c r="AQ265" i="14"/>
  <c r="AR265" i="14"/>
  <c r="O265" i="14"/>
  <c r="EQ265" i="14"/>
  <c r="AS261" i="14"/>
  <c r="AQ261" i="14"/>
  <c r="AR261" i="14"/>
  <c r="O261" i="14"/>
  <c r="EQ261" i="14"/>
  <c r="AS257" i="14"/>
  <c r="AQ257" i="14"/>
  <c r="AR257" i="14"/>
  <c r="O257" i="14"/>
  <c r="EQ257" i="14"/>
  <c r="AS253" i="14"/>
  <c r="AQ253" i="14"/>
  <c r="AR253" i="14"/>
  <c r="O253" i="14"/>
  <c r="EQ253" i="14"/>
  <c r="AS249" i="14"/>
  <c r="AQ249" i="14"/>
  <c r="AR249" i="14"/>
  <c r="O249" i="14"/>
  <c r="EQ249" i="14"/>
  <c r="AS245" i="14"/>
  <c r="AQ245" i="14"/>
  <c r="AR245" i="14"/>
  <c r="O245" i="14"/>
  <c r="EQ245" i="14"/>
  <c r="AS241" i="14"/>
  <c r="AQ241" i="14"/>
  <c r="AR241" i="14"/>
  <c r="O241" i="14"/>
  <c r="EQ241" i="14"/>
  <c r="AS237" i="14"/>
  <c r="AQ237" i="14"/>
  <c r="AR237" i="14"/>
  <c r="O237" i="14"/>
  <c r="EQ237" i="14"/>
  <c r="AS233" i="14"/>
  <c r="AQ233" i="14"/>
  <c r="AR233" i="14"/>
  <c r="O233" i="14"/>
  <c r="EQ233" i="14"/>
  <c r="AS229" i="14"/>
  <c r="AQ229" i="14"/>
  <c r="AR229" i="14"/>
  <c r="O229" i="14"/>
  <c r="EQ229" i="14"/>
  <c r="AS225" i="14"/>
  <c r="AQ225" i="14"/>
  <c r="AR225" i="14"/>
  <c r="O225" i="14"/>
  <c r="EQ225" i="14"/>
  <c r="AS221" i="14"/>
  <c r="AQ221" i="14"/>
  <c r="AR221" i="14"/>
  <c r="O221" i="14"/>
  <c r="EQ221" i="14"/>
  <c r="AS217" i="14"/>
  <c r="AQ217" i="14"/>
  <c r="AR217" i="14"/>
  <c r="O217" i="14"/>
  <c r="EQ217" i="14"/>
  <c r="AS213" i="14"/>
  <c r="AQ213" i="14"/>
  <c r="AR213" i="14"/>
  <c r="O213" i="14"/>
  <c r="EQ213" i="14"/>
  <c r="AS209" i="14"/>
  <c r="AQ209" i="14"/>
  <c r="AR209" i="14"/>
  <c r="O209" i="14"/>
  <c r="EQ209" i="14"/>
  <c r="AS205" i="14"/>
  <c r="AQ205" i="14"/>
  <c r="AR205" i="14"/>
  <c r="O205" i="14"/>
  <c r="EQ205" i="14"/>
  <c r="AS201" i="14"/>
  <c r="AQ201" i="14"/>
  <c r="AR201" i="14"/>
  <c r="O201" i="14"/>
  <c r="EQ201" i="14"/>
  <c r="AS197" i="14"/>
  <c r="AQ197" i="14"/>
  <c r="AR197" i="14"/>
  <c r="O197" i="14"/>
  <c r="EQ197" i="14"/>
  <c r="AS193" i="14"/>
  <c r="AQ193" i="14"/>
  <c r="AR193" i="14"/>
  <c r="O193" i="14"/>
  <c r="EQ193" i="14"/>
  <c r="AS189" i="14"/>
  <c r="AQ189" i="14"/>
  <c r="AR189" i="14"/>
  <c r="O189" i="14"/>
  <c r="EQ189" i="14"/>
  <c r="AS185" i="14"/>
  <c r="AQ185" i="14"/>
  <c r="AR185" i="14"/>
  <c r="O185" i="14"/>
  <c r="EQ185" i="14"/>
  <c r="AS181" i="14"/>
  <c r="AQ181" i="14"/>
  <c r="AR181" i="14"/>
  <c r="O181" i="14"/>
  <c r="EQ181" i="14"/>
  <c r="AS177" i="14"/>
  <c r="AQ177" i="14"/>
  <c r="AR177" i="14"/>
  <c r="O177" i="14"/>
  <c r="EQ177" i="14"/>
  <c r="AS173" i="14"/>
  <c r="AQ173" i="14"/>
  <c r="AR173" i="14"/>
  <c r="O173" i="14"/>
  <c r="EQ173" i="14"/>
  <c r="AS169" i="14"/>
  <c r="AQ169" i="14"/>
  <c r="AR169" i="14"/>
  <c r="O169" i="14"/>
  <c r="EQ169" i="14"/>
  <c r="AS165" i="14"/>
  <c r="AQ165" i="14"/>
  <c r="AR165" i="14"/>
  <c r="O165" i="14"/>
  <c r="EQ165" i="14"/>
  <c r="AS161" i="14"/>
  <c r="AQ161" i="14"/>
  <c r="AR161" i="14"/>
  <c r="O161" i="14"/>
  <c r="EQ161" i="14"/>
  <c r="AS157" i="14"/>
  <c r="AQ157" i="14"/>
  <c r="O157" i="14"/>
  <c r="EQ157" i="14"/>
  <c r="AR157" i="14"/>
  <c r="AS153" i="14"/>
  <c r="AQ153" i="14"/>
  <c r="AR153" i="14"/>
  <c r="O153" i="14"/>
  <c r="EQ153" i="14"/>
  <c r="AS149" i="14"/>
  <c r="AR149" i="14"/>
  <c r="AQ149" i="14"/>
  <c r="O149" i="14"/>
  <c r="EQ149" i="14"/>
  <c r="AS145" i="14"/>
  <c r="AQ145" i="14"/>
  <c r="AR145" i="14"/>
  <c r="O145" i="14"/>
  <c r="EQ145" i="14"/>
  <c r="AS141" i="14"/>
  <c r="AQ141" i="14"/>
  <c r="AR141" i="14"/>
  <c r="O141" i="14"/>
  <c r="EQ141" i="14"/>
  <c r="AS137" i="14"/>
  <c r="AQ137" i="14"/>
  <c r="AR137" i="14"/>
  <c r="O137" i="14"/>
  <c r="EQ137" i="14"/>
  <c r="AS133" i="14"/>
  <c r="AQ133" i="14"/>
  <c r="AR133" i="14"/>
  <c r="O133" i="14"/>
  <c r="EQ133" i="14"/>
  <c r="AS129" i="14"/>
  <c r="AQ129" i="14"/>
  <c r="AR129" i="14"/>
  <c r="O129" i="14"/>
  <c r="EQ129" i="14"/>
  <c r="AS125" i="14"/>
  <c r="AQ125" i="14"/>
  <c r="AR125" i="14"/>
  <c r="O125" i="14"/>
  <c r="EQ125" i="14"/>
  <c r="AS121" i="14"/>
  <c r="AQ121" i="14"/>
  <c r="AR121" i="14"/>
  <c r="O121" i="14"/>
  <c r="EQ121" i="14"/>
  <c r="AS117" i="14"/>
  <c r="AQ117" i="14"/>
  <c r="AR117" i="14"/>
  <c r="O117" i="14"/>
  <c r="EQ117" i="14"/>
  <c r="AS113" i="14"/>
  <c r="AQ113" i="14"/>
  <c r="AR113" i="14"/>
  <c r="O113" i="14"/>
  <c r="EQ113" i="14"/>
  <c r="AS109" i="14"/>
  <c r="AQ109" i="14"/>
  <c r="AR109" i="14"/>
  <c r="O109" i="14"/>
  <c r="EQ109" i="14"/>
  <c r="AS105" i="14"/>
  <c r="AQ105" i="14"/>
  <c r="AR105" i="14"/>
  <c r="O105" i="14"/>
  <c r="EQ105" i="14"/>
  <c r="AS101" i="14"/>
  <c r="AQ101" i="14"/>
  <c r="AR101" i="14"/>
  <c r="O101" i="14"/>
  <c r="EQ101" i="14"/>
  <c r="AS97" i="14"/>
  <c r="AQ97" i="14"/>
  <c r="AR97" i="14"/>
  <c r="O97" i="14"/>
  <c r="EQ97" i="14"/>
  <c r="AS93" i="14"/>
  <c r="AQ93" i="14"/>
  <c r="AR93" i="14"/>
  <c r="O93" i="14"/>
  <c r="EQ93" i="14"/>
  <c r="AS89" i="14"/>
  <c r="AQ89" i="14"/>
  <c r="AR89" i="14"/>
  <c r="O89" i="14"/>
  <c r="EQ89" i="14"/>
  <c r="AS85" i="14"/>
  <c r="AQ85" i="14"/>
  <c r="AR85" i="14"/>
  <c r="O85" i="14"/>
  <c r="EQ85" i="14"/>
  <c r="AS81" i="14"/>
  <c r="AQ81" i="14"/>
  <c r="AR81" i="14"/>
  <c r="O81" i="14"/>
  <c r="EQ81" i="14"/>
  <c r="AS77" i="14"/>
  <c r="AQ77" i="14"/>
  <c r="AR77" i="14"/>
  <c r="O77" i="14"/>
  <c r="EQ77" i="14"/>
  <c r="AS73" i="14"/>
  <c r="AQ73" i="14"/>
  <c r="AR73" i="14"/>
  <c r="O73" i="14"/>
  <c r="EQ73" i="14"/>
  <c r="AS69" i="14"/>
  <c r="AQ69" i="14"/>
  <c r="AR69" i="14"/>
  <c r="O69" i="14"/>
  <c r="EQ69" i="14"/>
  <c r="AS65" i="14"/>
  <c r="AQ65" i="14"/>
  <c r="AR65" i="14"/>
  <c r="O65" i="14"/>
  <c r="EQ65" i="14"/>
  <c r="AS61" i="14"/>
  <c r="AQ61" i="14"/>
  <c r="AR61" i="14"/>
  <c r="O61" i="14"/>
  <c r="EQ61" i="14"/>
  <c r="AS57" i="14"/>
  <c r="AQ57" i="14"/>
  <c r="AR57" i="14"/>
  <c r="O57" i="14"/>
  <c r="EQ57" i="14"/>
  <c r="AS53" i="14"/>
  <c r="AQ53" i="14"/>
  <c r="AR53" i="14"/>
  <c r="O53" i="14"/>
  <c r="EQ53" i="14"/>
  <c r="AS49" i="14"/>
  <c r="AQ49" i="14"/>
  <c r="AR49" i="14"/>
  <c r="O49" i="14"/>
  <c r="EQ49" i="14"/>
  <c r="AS45" i="14"/>
  <c r="AQ45" i="14"/>
  <c r="AR45" i="14"/>
  <c r="O45" i="14"/>
  <c r="EQ45" i="14"/>
  <c r="AS41" i="14"/>
  <c r="AQ41" i="14"/>
  <c r="AR41" i="14"/>
  <c r="O41" i="14"/>
  <c r="EQ41" i="14"/>
  <c r="AS37" i="14"/>
  <c r="AR37" i="14"/>
  <c r="AQ37" i="14"/>
  <c r="O37" i="14"/>
  <c r="EQ37" i="14"/>
  <c r="AS33" i="14"/>
  <c r="AQ33" i="14"/>
  <c r="AR33" i="14"/>
  <c r="O33" i="14"/>
  <c r="EQ33" i="14"/>
  <c r="AS29" i="14"/>
  <c r="AR29" i="14"/>
  <c r="AQ29" i="14"/>
  <c r="O29" i="14"/>
  <c r="EQ29" i="14"/>
  <c r="AS25" i="14"/>
  <c r="AQ25" i="14"/>
  <c r="AR25" i="14"/>
  <c r="O25" i="14"/>
  <c r="EQ25" i="14"/>
  <c r="AS21" i="14"/>
  <c r="AR21" i="14"/>
  <c r="AQ21" i="14"/>
  <c r="O21" i="14"/>
  <c r="EQ21" i="14"/>
  <c r="AS17" i="14"/>
  <c r="AQ17" i="14"/>
  <c r="AR17" i="14"/>
  <c r="O17" i="14"/>
  <c r="EQ17" i="14"/>
  <c r="AS7" i="14"/>
  <c r="AQ7" i="14"/>
  <c r="O7" i="14"/>
  <c r="AR7" i="14"/>
  <c r="EO7" i="14"/>
  <c r="EQ7" i="14"/>
  <c r="AS299" i="14"/>
  <c r="AQ299" i="14"/>
  <c r="O299" i="14"/>
  <c r="EQ299" i="14"/>
  <c r="AR299" i="14"/>
  <c r="AS291" i="14"/>
  <c r="AQ291" i="14"/>
  <c r="O291" i="14"/>
  <c r="EQ291" i="14"/>
  <c r="AR291" i="14"/>
  <c r="AS283" i="14"/>
  <c r="AQ283" i="14"/>
  <c r="O283" i="14"/>
  <c r="EQ283" i="14"/>
  <c r="AR283" i="14"/>
  <c r="AS275" i="14"/>
  <c r="AQ275" i="14"/>
  <c r="AR275" i="14"/>
  <c r="O275" i="14"/>
  <c r="EQ275" i="14"/>
  <c r="AS267" i="14"/>
  <c r="AQ267" i="14"/>
  <c r="AR267" i="14"/>
  <c r="O267" i="14"/>
  <c r="EQ267" i="14"/>
  <c r="AS259" i="14"/>
  <c r="AQ259" i="14"/>
  <c r="AR259" i="14"/>
  <c r="O259" i="14"/>
  <c r="EQ259" i="14"/>
  <c r="AS251" i="14"/>
  <c r="AQ251" i="14"/>
  <c r="AR251" i="14"/>
  <c r="O251" i="14"/>
  <c r="EQ251" i="14"/>
  <c r="AS227" i="14"/>
  <c r="AQ227" i="14"/>
  <c r="AR227" i="14"/>
  <c r="O227" i="14"/>
  <c r="EQ227" i="14"/>
  <c r="AS123" i="14"/>
  <c r="AQ123" i="14"/>
  <c r="AR123" i="14"/>
  <c r="O123" i="14"/>
  <c r="EQ123" i="14"/>
  <c r="AS115" i="14"/>
  <c r="AQ115" i="14"/>
  <c r="AR115" i="14"/>
  <c r="O115" i="14"/>
  <c r="EQ115" i="14"/>
  <c r="AS107" i="14"/>
  <c r="AQ107" i="14"/>
  <c r="AR107" i="14"/>
  <c r="O107" i="14"/>
  <c r="EQ107" i="14"/>
  <c r="AS99" i="14"/>
  <c r="AQ99" i="14"/>
  <c r="AR99" i="14"/>
  <c r="O99" i="14"/>
  <c r="EQ99" i="14"/>
  <c r="AS91" i="14"/>
  <c r="AQ91" i="14"/>
  <c r="AR91" i="14"/>
  <c r="O91" i="14"/>
  <c r="EQ91" i="14"/>
  <c r="AS83" i="14"/>
  <c r="AQ83" i="14"/>
  <c r="AR83" i="14"/>
  <c r="O83" i="14"/>
  <c r="EQ83" i="14"/>
  <c r="AS79" i="14"/>
  <c r="AQ79" i="14"/>
  <c r="AR79" i="14"/>
  <c r="O79" i="14"/>
  <c r="EQ79" i="14"/>
  <c r="AS71" i="14"/>
  <c r="AQ71" i="14"/>
  <c r="AR71" i="14"/>
  <c r="O71" i="14"/>
  <c r="EQ71" i="14"/>
  <c r="AS63" i="14"/>
  <c r="AQ63" i="14"/>
  <c r="AR63" i="14"/>
  <c r="O63" i="14"/>
  <c r="EQ63" i="14"/>
  <c r="AS55" i="14"/>
  <c r="AQ55" i="14"/>
  <c r="AR55" i="14"/>
  <c r="O55" i="14"/>
  <c r="EQ55" i="14"/>
  <c r="AS47" i="14"/>
  <c r="AQ47" i="14"/>
  <c r="AR47" i="14"/>
  <c r="O47" i="14"/>
  <c r="EQ47" i="14"/>
  <c r="AS14" i="14"/>
  <c r="AQ14" i="14"/>
  <c r="AR14" i="14"/>
  <c r="O14" i="14"/>
  <c r="EQ14" i="14"/>
  <c r="AS6" i="14"/>
  <c r="AQ6" i="14"/>
  <c r="AR6" i="14"/>
  <c r="EQ6" i="14"/>
  <c r="O6" i="14"/>
  <c r="EO6" i="14"/>
  <c r="AS298" i="14"/>
  <c r="AQ298" i="14"/>
  <c r="AR298" i="14"/>
  <c r="O298" i="14"/>
  <c r="EQ298" i="14"/>
  <c r="AS290" i="14"/>
  <c r="AQ290" i="14"/>
  <c r="AR290" i="14"/>
  <c r="O290" i="14"/>
  <c r="EQ290" i="14"/>
  <c r="AS282" i="14"/>
  <c r="AQ282" i="14"/>
  <c r="AR282" i="14"/>
  <c r="O282" i="14"/>
  <c r="EQ282" i="14"/>
  <c r="AS274" i="14"/>
  <c r="AQ274" i="14"/>
  <c r="AR274" i="14"/>
  <c r="O274" i="14"/>
  <c r="EQ274" i="14"/>
  <c r="AS266" i="14"/>
  <c r="AQ266" i="14"/>
  <c r="O266" i="14"/>
  <c r="EQ266" i="14"/>
  <c r="AR266" i="14"/>
  <c r="AS258" i="14"/>
  <c r="AQ258" i="14"/>
  <c r="AR258" i="14"/>
  <c r="O258" i="14"/>
  <c r="EQ258" i="14"/>
  <c r="AS250" i="14"/>
  <c r="AQ250" i="14"/>
  <c r="O250" i="14"/>
  <c r="EQ250" i="14"/>
  <c r="AR250" i="14"/>
  <c r="AS242" i="14"/>
  <c r="AQ242" i="14"/>
  <c r="AR242" i="14"/>
  <c r="O242" i="14"/>
  <c r="EQ242" i="14"/>
  <c r="AS234" i="14"/>
  <c r="AQ234" i="14"/>
  <c r="AR234" i="14"/>
  <c r="O234" i="14"/>
  <c r="EQ234" i="14"/>
  <c r="AS210" i="14"/>
  <c r="AQ210" i="14"/>
  <c r="AR210" i="14"/>
  <c r="O210" i="14"/>
  <c r="EQ210" i="14"/>
  <c r="AS16" i="14"/>
  <c r="AQ16" i="14"/>
  <c r="AR16" i="14"/>
  <c r="O16" i="14"/>
  <c r="EQ16" i="14"/>
  <c r="AS12" i="14"/>
  <c r="AQ12" i="14"/>
  <c r="AR12" i="14"/>
  <c r="O12" i="14"/>
  <c r="EQ12" i="14"/>
  <c r="EO12" i="14"/>
  <c r="AS8" i="14"/>
  <c r="AQ8" i="14"/>
  <c r="AR8" i="14"/>
  <c r="O8" i="14"/>
  <c r="EO8" i="14"/>
  <c r="EQ8" i="14"/>
  <c r="AS304" i="14"/>
  <c r="AQ304" i="14"/>
  <c r="AR304" i="14"/>
  <c r="EQ304" i="14"/>
  <c r="O304" i="14"/>
  <c r="AQ300" i="14"/>
  <c r="AR300" i="14"/>
  <c r="AS300" i="14"/>
  <c r="EQ300" i="14"/>
  <c r="O300" i="14"/>
  <c r="AS296" i="14"/>
  <c r="AQ296" i="14"/>
  <c r="AR296" i="14"/>
  <c r="O296" i="14"/>
  <c r="EQ296" i="14"/>
  <c r="AS292" i="14"/>
  <c r="AQ292" i="14"/>
  <c r="AR292" i="14"/>
  <c r="EQ292" i="14"/>
  <c r="O292" i="14"/>
  <c r="AS288" i="14"/>
  <c r="AQ288" i="14"/>
  <c r="AR288" i="14"/>
  <c r="EQ288" i="14"/>
  <c r="O288" i="14"/>
  <c r="AS284" i="14"/>
  <c r="AQ284" i="14"/>
  <c r="AR284" i="14"/>
  <c r="EQ284" i="14"/>
  <c r="O284" i="14"/>
  <c r="AS280" i="14"/>
  <c r="AQ280" i="14"/>
  <c r="AR280" i="14"/>
  <c r="O280" i="14"/>
  <c r="EQ280" i="14"/>
  <c r="AS276" i="14"/>
  <c r="AQ276" i="14"/>
  <c r="AR276" i="14"/>
  <c r="EQ276" i="14"/>
  <c r="O276" i="14"/>
  <c r="AS272" i="14"/>
  <c r="AQ272" i="14"/>
  <c r="AR272" i="14"/>
  <c r="EQ272" i="14"/>
  <c r="O272" i="14"/>
  <c r="AQ268" i="14"/>
  <c r="AR268" i="14"/>
  <c r="AS268" i="14"/>
  <c r="EQ268" i="14"/>
  <c r="O268" i="14"/>
  <c r="AS264" i="14"/>
  <c r="AQ264" i="14"/>
  <c r="AR264" i="14"/>
  <c r="O264" i="14"/>
  <c r="EQ264" i="14"/>
  <c r="AS260" i="14"/>
  <c r="AQ260" i="14"/>
  <c r="AR260" i="14"/>
  <c r="EQ260" i="14"/>
  <c r="O260" i="14"/>
  <c r="AS256" i="14"/>
  <c r="AQ256" i="14"/>
  <c r="AR256" i="14"/>
  <c r="EQ256" i="14"/>
  <c r="O256" i="14"/>
  <c r="AS252" i="14"/>
  <c r="AQ252" i="14"/>
  <c r="AR252" i="14"/>
  <c r="EQ252" i="14"/>
  <c r="O252" i="14"/>
  <c r="AS248" i="14"/>
  <c r="AQ248" i="14"/>
  <c r="AR248" i="14"/>
  <c r="O248" i="14"/>
  <c r="EQ248" i="14"/>
  <c r="AS244" i="14"/>
  <c r="AQ244" i="14"/>
  <c r="AR244" i="14"/>
  <c r="EQ244" i="14"/>
  <c r="O244" i="14"/>
  <c r="AS240" i="14"/>
  <c r="AQ240" i="14"/>
  <c r="AR240" i="14"/>
  <c r="EQ240" i="14"/>
  <c r="O240" i="14"/>
  <c r="AQ236" i="14"/>
  <c r="AS236" i="14"/>
  <c r="AR236" i="14"/>
  <c r="EQ236" i="14"/>
  <c r="O236" i="14"/>
  <c r="AS232" i="14"/>
  <c r="AQ232" i="14"/>
  <c r="AR232" i="14"/>
  <c r="O232" i="14"/>
  <c r="EQ232" i="14"/>
  <c r="AS228" i="14"/>
  <c r="AQ228" i="14"/>
  <c r="AR228" i="14"/>
  <c r="EQ228" i="14"/>
  <c r="O228" i="14"/>
  <c r="AS224" i="14"/>
  <c r="AQ224" i="14"/>
  <c r="O224" i="14"/>
  <c r="AR224" i="14"/>
  <c r="EQ224" i="14"/>
  <c r="AS220" i="14"/>
  <c r="AQ220" i="14"/>
  <c r="AR220" i="14"/>
  <c r="O220" i="14"/>
  <c r="EQ220" i="14"/>
  <c r="AS216" i="14"/>
  <c r="AQ216" i="14"/>
  <c r="AR216" i="14"/>
  <c r="O216" i="14"/>
  <c r="EQ216" i="14"/>
  <c r="AS212" i="14"/>
  <c r="AQ212" i="14"/>
  <c r="AR212" i="14"/>
  <c r="O212" i="14"/>
  <c r="EQ212" i="14"/>
  <c r="AS208" i="14"/>
  <c r="AQ208" i="14"/>
  <c r="O208" i="14"/>
  <c r="AR208" i="14"/>
  <c r="EQ208" i="14"/>
  <c r="AQ204" i="14"/>
  <c r="AS204" i="14"/>
  <c r="AR204" i="14"/>
  <c r="O204" i="14"/>
  <c r="EQ204" i="14"/>
  <c r="AS200" i="14"/>
  <c r="AQ200" i="14"/>
  <c r="O200" i="14"/>
  <c r="AR200" i="14"/>
  <c r="EQ200" i="14"/>
  <c r="AS196" i="14"/>
  <c r="AQ196" i="14"/>
  <c r="AR196" i="14"/>
  <c r="O196" i="14"/>
  <c r="EQ196" i="14"/>
  <c r="AS192" i="14"/>
  <c r="AQ192" i="14"/>
  <c r="O192" i="14"/>
  <c r="AR192" i="14"/>
  <c r="EQ192" i="14"/>
  <c r="AS188" i="14"/>
  <c r="AQ188" i="14"/>
  <c r="AR188" i="14"/>
  <c r="O188" i="14"/>
  <c r="EQ188" i="14"/>
  <c r="AS184" i="14"/>
  <c r="AQ184" i="14"/>
  <c r="O184" i="14"/>
  <c r="AR184" i="14"/>
  <c r="EQ184" i="14"/>
  <c r="AS180" i="14"/>
  <c r="AQ180" i="14"/>
  <c r="AR180" i="14"/>
  <c r="O180" i="14"/>
  <c r="EQ180" i="14"/>
  <c r="AS176" i="14"/>
  <c r="AQ176" i="14"/>
  <c r="O176" i="14"/>
  <c r="AR176" i="14"/>
  <c r="EQ176" i="14"/>
  <c r="AS172" i="14"/>
  <c r="AQ172" i="14"/>
  <c r="AR172" i="14"/>
  <c r="O172" i="14"/>
  <c r="EQ172" i="14"/>
  <c r="AQ168" i="14"/>
  <c r="O168" i="14"/>
  <c r="AR168" i="14"/>
  <c r="AS168" i="14"/>
  <c r="EQ168" i="14"/>
  <c r="AS164" i="14"/>
  <c r="AQ164" i="14"/>
  <c r="AR164" i="14"/>
  <c r="O164" i="14"/>
  <c r="EQ164" i="14"/>
  <c r="AS160" i="14"/>
  <c r="AQ160" i="14"/>
  <c r="AR160" i="14"/>
  <c r="O160" i="14"/>
  <c r="EQ160" i="14"/>
  <c r="AS156" i="14"/>
  <c r="AQ156" i="14"/>
  <c r="AR156" i="14"/>
  <c r="O156" i="14"/>
  <c r="EQ156" i="14"/>
  <c r="AS152" i="14"/>
  <c r="AQ152" i="14"/>
  <c r="AR152" i="14"/>
  <c r="O152" i="14"/>
  <c r="EQ152" i="14"/>
  <c r="AS148" i="14"/>
  <c r="AQ148" i="14"/>
  <c r="AR148" i="14"/>
  <c r="O148" i="14"/>
  <c r="EQ148" i="14"/>
  <c r="AS144" i="14"/>
  <c r="AQ144" i="14"/>
  <c r="O144" i="14"/>
  <c r="AR144" i="14"/>
  <c r="EQ144" i="14"/>
  <c r="AS140" i="14"/>
  <c r="AQ140" i="14"/>
  <c r="AR140" i="14"/>
  <c r="O140" i="14"/>
  <c r="EQ140" i="14"/>
  <c r="AS136" i="14"/>
  <c r="AQ136" i="14"/>
  <c r="O136" i="14"/>
  <c r="AR136" i="14"/>
  <c r="EQ136" i="14"/>
  <c r="AS132" i="14"/>
  <c r="AQ132" i="14"/>
  <c r="AR132" i="14"/>
  <c r="O132" i="14"/>
  <c r="EQ132" i="14"/>
  <c r="AS128" i="14"/>
  <c r="AQ128" i="14"/>
  <c r="AR128" i="14"/>
  <c r="O128" i="14"/>
  <c r="EQ128" i="14"/>
  <c r="AS124" i="14"/>
  <c r="AQ124" i="14"/>
  <c r="AR124" i="14"/>
  <c r="O124" i="14"/>
  <c r="EQ124" i="14"/>
  <c r="AS120" i="14"/>
  <c r="AQ120" i="14"/>
  <c r="AR120" i="14"/>
  <c r="O120" i="14"/>
  <c r="EQ120" i="14"/>
  <c r="AS116" i="14"/>
  <c r="AQ116" i="14"/>
  <c r="AR116" i="14"/>
  <c r="O116" i="14"/>
  <c r="EQ116" i="14"/>
  <c r="AS112" i="14"/>
  <c r="AQ112" i="14"/>
  <c r="O112" i="14"/>
  <c r="EQ112" i="14"/>
  <c r="AR112" i="14"/>
  <c r="AS108" i="14"/>
  <c r="AQ108" i="14"/>
  <c r="AR108" i="14"/>
  <c r="O108" i="14"/>
  <c r="EQ108" i="14"/>
  <c r="AS104" i="14"/>
  <c r="AQ104" i="14"/>
  <c r="O104" i="14"/>
  <c r="AR104" i="14"/>
  <c r="EQ104" i="14"/>
  <c r="AS100" i="14"/>
  <c r="AQ100" i="14"/>
  <c r="AR100" i="14"/>
  <c r="O100" i="14"/>
  <c r="EQ100" i="14"/>
  <c r="AS96" i="14"/>
  <c r="AQ96" i="14"/>
  <c r="AR96" i="14"/>
  <c r="O96" i="14"/>
  <c r="EQ96" i="14"/>
  <c r="AS92" i="14"/>
  <c r="AQ92" i="14"/>
  <c r="AR92" i="14"/>
  <c r="O92" i="14"/>
  <c r="EQ92" i="14"/>
  <c r="AS88" i="14"/>
  <c r="AQ88" i="14"/>
  <c r="AR88" i="14"/>
  <c r="O88" i="14"/>
  <c r="EQ88" i="14"/>
  <c r="AS84" i="14"/>
  <c r="AQ84" i="14"/>
  <c r="AR84" i="14"/>
  <c r="O84" i="14"/>
  <c r="EQ84" i="14"/>
  <c r="AS80" i="14"/>
  <c r="AQ80" i="14"/>
  <c r="O80" i="14"/>
  <c r="AR80" i="14"/>
  <c r="EQ80" i="14"/>
  <c r="AS76" i="14"/>
  <c r="AQ76" i="14"/>
  <c r="AR76" i="14"/>
  <c r="O76" i="14"/>
  <c r="EQ76" i="14"/>
  <c r="AS72" i="14"/>
  <c r="AQ72" i="14"/>
  <c r="O72" i="14"/>
  <c r="AR72" i="14"/>
  <c r="EQ72" i="14"/>
  <c r="AS68" i="14"/>
  <c r="AQ68" i="14"/>
  <c r="AR68" i="14"/>
  <c r="O68" i="14"/>
  <c r="EQ68" i="14"/>
  <c r="AS64" i="14"/>
  <c r="AQ64" i="14"/>
  <c r="AR64" i="14"/>
  <c r="O64" i="14"/>
  <c r="EQ64" i="14"/>
  <c r="AS60" i="14"/>
  <c r="AQ60" i="14"/>
  <c r="AR60" i="14"/>
  <c r="O60" i="14"/>
  <c r="EQ60" i="14"/>
  <c r="AS56" i="14"/>
  <c r="AQ56" i="14"/>
  <c r="AR56" i="14"/>
  <c r="O56" i="14"/>
  <c r="EQ56" i="14"/>
  <c r="AS52" i="14"/>
  <c r="AQ52" i="14"/>
  <c r="AR52" i="14"/>
  <c r="O52" i="14"/>
  <c r="EQ52" i="14"/>
  <c r="AS48" i="14"/>
  <c r="AQ48" i="14"/>
  <c r="O48" i="14"/>
  <c r="AR48" i="14"/>
  <c r="EQ48" i="14"/>
  <c r="AS44" i="14"/>
  <c r="AQ44" i="14"/>
  <c r="AR44" i="14"/>
  <c r="O44" i="14"/>
  <c r="EQ44" i="14"/>
  <c r="AS40" i="14"/>
  <c r="AQ40" i="14"/>
  <c r="AR40" i="14"/>
  <c r="O40" i="14"/>
  <c r="EQ40" i="14"/>
  <c r="AS36" i="14"/>
  <c r="AQ36" i="14"/>
  <c r="AR36" i="14"/>
  <c r="O36" i="14"/>
  <c r="EQ36" i="14"/>
  <c r="AS32" i="14"/>
  <c r="AQ32" i="14"/>
  <c r="AR32" i="14"/>
  <c r="O32" i="14"/>
  <c r="EQ32" i="14"/>
  <c r="AS28" i="14"/>
  <c r="AQ28" i="14"/>
  <c r="AR28" i="14"/>
  <c r="O28" i="14"/>
  <c r="EQ28" i="14"/>
  <c r="AS24" i="14"/>
  <c r="AQ24" i="14"/>
  <c r="AR24" i="14"/>
  <c r="O24" i="14"/>
  <c r="EQ24" i="14"/>
  <c r="AS20" i="14"/>
  <c r="AQ20" i="14"/>
  <c r="AR20" i="14"/>
  <c r="O20" i="14"/>
  <c r="EQ20" i="14"/>
  <c r="O5" i="14"/>
  <c r="EQ5" i="14"/>
  <c r="EO5" i="14"/>
  <c r="FY14" i="14"/>
  <c r="GC14" i="14"/>
  <c r="BU14" i="14"/>
  <c r="BS14" i="14"/>
  <c r="M14" i="14"/>
  <c r="BC14" i="14"/>
  <c r="BA14" i="14"/>
  <c r="FY10" i="14"/>
  <c r="BU10" i="14"/>
  <c r="GC10" i="14"/>
  <c r="BS10" i="14"/>
  <c r="M10" i="14"/>
  <c r="BC10" i="14"/>
  <c r="BA10" i="14"/>
  <c r="FY302" i="14"/>
  <c r="GC302" i="14"/>
  <c r="BU302" i="14"/>
  <c r="BS302" i="14"/>
  <c r="M302" i="14"/>
  <c r="BA302" i="14"/>
  <c r="BC302" i="14"/>
  <c r="FY294" i="14"/>
  <c r="GC294" i="14"/>
  <c r="BU294" i="14"/>
  <c r="BS294" i="14"/>
  <c r="M294" i="14"/>
  <c r="BC294" i="14"/>
  <c r="BA294" i="14"/>
  <c r="FY286" i="14"/>
  <c r="GC286" i="14"/>
  <c r="M286" i="14"/>
  <c r="BU286" i="14"/>
  <c r="BA286" i="14"/>
  <c r="BS286" i="14"/>
  <c r="BC286" i="14"/>
  <c r="FY278" i="14"/>
  <c r="BU278" i="14"/>
  <c r="GC278" i="14"/>
  <c r="BS278" i="14"/>
  <c r="BA278" i="14"/>
  <c r="M278" i="14"/>
  <c r="BC278" i="14"/>
  <c r="FY270" i="14"/>
  <c r="GC270" i="14"/>
  <c r="BU270" i="14"/>
  <c r="BS270" i="14"/>
  <c r="M270" i="14"/>
  <c r="BA270" i="14"/>
  <c r="BC270" i="14"/>
  <c r="FY262" i="14"/>
  <c r="BU262" i="14"/>
  <c r="GC262" i="14"/>
  <c r="BS262" i="14"/>
  <c r="M262" i="14"/>
  <c r="BC262" i="14"/>
  <c r="BA262" i="14"/>
  <c r="FY254" i="14"/>
  <c r="GC254" i="14"/>
  <c r="BU254" i="14"/>
  <c r="M254" i="14"/>
  <c r="BS254" i="14"/>
  <c r="BA254" i="14"/>
  <c r="BC254" i="14"/>
  <c r="FY246" i="14"/>
  <c r="BU246" i="14"/>
  <c r="GC246" i="14"/>
  <c r="BS246" i="14"/>
  <c r="BA246" i="14"/>
  <c r="M246" i="14"/>
  <c r="BC246" i="14"/>
  <c r="FY238" i="14"/>
  <c r="GC238" i="14"/>
  <c r="BU238" i="14"/>
  <c r="BS238" i="14"/>
  <c r="M238" i="14"/>
  <c r="BA238" i="14"/>
  <c r="BC238" i="14"/>
  <c r="FY230" i="14"/>
  <c r="BU230" i="14"/>
  <c r="GC230" i="14"/>
  <c r="BS230" i="14"/>
  <c r="M230" i="14"/>
  <c r="BC230" i="14"/>
  <c r="BA230" i="14"/>
  <c r="FY222" i="14"/>
  <c r="GC222" i="14"/>
  <c r="BU222" i="14"/>
  <c r="M222" i="14"/>
  <c r="BS222" i="14"/>
  <c r="BA222" i="14"/>
  <c r="BC222" i="14"/>
  <c r="FY214" i="14"/>
  <c r="BU214" i="14"/>
  <c r="GC214" i="14"/>
  <c r="BS214" i="14"/>
  <c r="M214" i="14"/>
  <c r="BC214" i="14"/>
  <c r="BA214" i="14"/>
  <c r="FY206" i="14"/>
  <c r="GC206" i="14"/>
  <c r="BU206" i="14"/>
  <c r="BS206" i="14"/>
  <c r="M206" i="14"/>
  <c r="BA206" i="14"/>
  <c r="BC206" i="14"/>
  <c r="FY198" i="14"/>
  <c r="BU198" i="14"/>
  <c r="GC198" i="14"/>
  <c r="BS198" i="14"/>
  <c r="M198" i="14"/>
  <c r="BC198" i="14"/>
  <c r="BA198" i="14"/>
  <c r="FY190" i="14"/>
  <c r="GC190" i="14"/>
  <c r="BU190" i="14"/>
  <c r="M190" i="14"/>
  <c r="BS190" i="14"/>
  <c r="BA190" i="14"/>
  <c r="BC190" i="14"/>
  <c r="FY182" i="14"/>
  <c r="BU182" i="14"/>
  <c r="GC182" i="14"/>
  <c r="BS182" i="14"/>
  <c r="M182" i="14"/>
  <c r="BC182" i="14"/>
  <c r="BA182" i="14"/>
  <c r="FY174" i="14"/>
  <c r="GC174" i="14"/>
  <c r="BU174" i="14"/>
  <c r="BS174" i="14"/>
  <c r="M174" i="14"/>
  <c r="BA174" i="14"/>
  <c r="BC174" i="14"/>
  <c r="FY166" i="14"/>
  <c r="BU166" i="14"/>
  <c r="GC166" i="14"/>
  <c r="BS166" i="14"/>
  <c r="BC166" i="14"/>
  <c r="M166" i="14"/>
  <c r="BA166" i="14"/>
  <c r="FY158" i="14"/>
  <c r="GC158" i="14"/>
  <c r="BU158" i="14"/>
  <c r="M158" i="14"/>
  <c r="BC158" i="14"/>
  <c r="BA158" i="14"/>
  <c r="BS158" i="14"/>
  <c r="FY150" i="14"/>
  <c r="BU150" i="14"/>
  <c r="GC150" i="14"/>
  <c r="BC150" i="14"/>
  <c r="BS150" i="14"/>
  <c r="M150" i="14"/>
  <c r="BA150" i="14"/>
  <c r="FY142" i="14"/>
  <c r="GC142" i="14"/>
  <c r="BU142" i="14"/>
  <c r="M142" i="14"/>
  <c r="BS142" i="14"/>
  <c r="BA142" i="14"/>
  <c r="BC142" i="14"/>
  <c r="FY134" i="14"/>
  <c r="BU134" i="14"/>
  <c r="GC134" i="14"/>
  <c r="BC134" i="14"/>
  <c r="BS134" i="14"/>
  <c r="M134" i="14"/>
  <c r="BA134" i="14"/>
  <c r="FY126" i="14"/>
  <c r="GC126" i="14"/>
  <c r="BU126" i="14"/>
  <c r="M126" i="14"/>
  <c r="BC126" i="14"/>
  <c r="BS126" i="14"/>
  <c r="BA126" i="14"/>
  <c r="FY118" i="14"/>
  <c r="BU118" i="14"/>
  <c r="GC118" i="14"/>
  <c r="BC118" i="14"/>
  <c r="BS118" i="14"/>
  <c r="M118" i="14"/>
  <c r="BA118" i="14"/>
  <c r="FY110" i="14"/>
  <c r="GC110" i="14"/>
  <c r="BU110" i="14"/>
  <c r="M110" i="14"/>
  <c r="BC110" i="14"/>
  <c r="BS110" i="14"/>
  <c r="BA110" i="14"/>
  <c r="FY102" i="14"/>
  <c r="BU102" i="14"/>
  <c r="GC102" i="14"/>
  <c r="BC102" i="14"/>
  <c r="BS102" i="14"/>
  <c r="BA102" i="14"/>
  <c r="M102" i="14"/>
  <c r="FY94" i="14"/>
  <c r="GC94" i="14"/>
  <c r="BU94" i="14"/>
  <c r="M94" i="14"/>
  <c r="BC94" i="14"/>
  <c r="BA94" i="14"/>
  <c r="BS94" i="14"/>
  <c r="FY86" i="14"/>
  <c r="BU86" i="14"/>
  <c r="GC86" i="14"/>
  <c r="BC86" i="14"/>
  <c r="BS86" i="14"/>
  <c r="M86" i="14"/>
  <c r="BA86" i="14"/>
  <c r="FY78" i="14"/>
  <c r="GC78" i="14"/>
  <c r="BU78" i="14"/>
  <c r="M78" i="14"/>
  <c r="BS78" i="14"/>
  <c r="BA78" i="14"/>
  <c r="BC78" i="14"/>
  <c r="FY70" i="14"/>
  <c r="BU70" i="14"/>
  <c r="GC70" i="14"/>
  <c r="BC70" i="14"/>
  <c r="BS70" i="14"/>
  <c r="BA70" i="14"/>
  <c r="M70" i="14"/>
  <c r="FY62" i="14"/>
  <c r="GC62" i="14"/>
  <c r="BU62" i="14"/>
  <c r="BS62" i="14"/>
  <c r="M62" i="14"/>
  <c r="BC62" i="14"/>
  <c r="BA62" i="14"/>
  <c r="FY54" i="14"/>
  <c r="BU54" i="14"/>
  <c r="GC54" i="14"/>
  <c r="BC54" i="14"/>
  <c r="M54" i="14"/>
  <c r="BA54" i="14"/>
  <c r="BS54" i="14"/>
  <c r="FY46" i="14"/>
  <c r="GC46" i="14"/>
  <c r="BU46" i="14"/>
  <c r="BS46" i="14"/>
  <c r="M46" i="14"/>
  <c r="BC46" i="14"/>
  <c r="BA46" i="14"/>
  <c r="FY38" i="14"/>
  <c r="BU38" i="14"/>
  <c r="GC38" i="14"/>
  <c r="BC38" i="14"/>
  <c r="BS38" i="14"/>
  <c r="BA38" i="14"/>
  <c r="M38" i="14"/>
  <c r="FY30" i="14"/>
  <c r="GC30" i="14"/>
  <c r="BU30" i="14"/>
  <c r="BS30" i="14"/>
  <c r="M30" i="14"/>
  <c r="BC30" i="14"/>
  <c r="BA30" i="14"/>
  <c r="FY22" i="14"/>
  <c r="GC22" i="14"/>
  <c r="BU22" i="14"/>
  <c r="BC22" i="14"/>
  <c r="BS22" i="14"/>
  <c r="M22" i="14"/>
  <c r="BA22" i="14"/>
  <c r="FY209" i="14"/>
  <c r="GC209" i="14"/>
  <c r="BU209" i="14"/>
  <c r="BS209" i="14"/>
  <c r="BC209" i="14"/>
  <c r="M209" i="14"/>
  <c r="BA209" i="14"/>
  <c r="FY201" i="14"/>
  <c r="GC201" i="14"/>
  <c r="BU201" i="14"/>
  <c r="BS201" i="14"/>
  <c r="M201" i="14"/>
  <c r="BC201" i="14"/>
  <c r="BA201" i="14"/>
  <c r="FY193" i="14"/>
  <c r="GC193" i="14"/>
  <c r="BU193" i="14"/>
  <c r="BS193" i="14"/>
  <c r="BC193" i="14"/>
  <c r="M193" i="14"/>
  <c r="BA193" i="14"/>
  <c r="FY185" i="14"/>
  <c r="GC185" i="14"/>
  <c r="BU185" i="14"/>
  <c r="BS185" i="14"/>
  <c r="M185" i="14"/>
  <c r="BC185" i="14"/>
  <c r="BA185" i="14"/>
  <c r="FY173" i="14"/>
  <c r="GC173" i="14"/>
  <c r="BU173" i="14"/>
  <c r="BS173" i="14"/>
  <c r="M173" i="14"/>
  <c r="BA173" i="14"/>
  <c r="BC173" i="14"/>
  <c r="FY165" i="14"/>
  <c r="GC165" i="14"/>
  <c r="BU165" i="14"/>
  <c r="BS165" i="14"/>
  <c r="M165" i="14"/>
  <c r="BA165" i="14"/>
  <c r="BC165" i="14"/>
  <c r="FY157" i="14"/>
  <c r="GC157" i="14"/>
  <c r="BU157" i="14"/>
  <c r="BS157" i="14"/>
  <c r="M157" i="14"/>
  <c r="BC157" i="14"/>
  <c r="BA157" i="14"/>
  <c r="FY149" i="14"/>
  <c r="GC149" i="14"/>
  <c r="BU149" i="14"/>
  <c r="BS149" i="14"/>
  <c r="M149" i="14"/>
  <c r="BC149" i="14"/>
  <c r="BA149" i="14"/>
  <c r="FY141" i="14"/>
  <c r="GC141" i="14"/>
  <c r="BU141" i="14"/>
  <c r="BS141" i="14"/>
  <c r="M141" i="14"/>
  <c r="BC141" i="14"/>
  <c r="BA141" i="14"/>
  <c r="FY133" i="14"/>
  <c r="GC133" i="14"/>
  <c r="BU133" i="14"/>
  <c r="BS133" i="14"/>
  <c r="BA133" i="14"/>
  <c r="M133" i="14"/>
  <c r="BC133" i="14"/>
  <c r="FY125" i="14"/>
  <c r="GC125" i="14"/>
  <c r="BU125" i="14"/>
  <c r="BS125" i="14"/>
  <c r="M125" i="14"/>
  <c r="BC125" i="14"/>
  <c r="BA125" i="14"/>
  <c r="FY117" i="14"/>
  <c r="GC117" i="14"/>
  <c r="BU117" i="14"/>
  <c r="BS117" i="14"/>
  <c r="M117" i="14"/>
  <c r="BA117" i="14"/>
  <c r="BC117" i="14"/>
  <c r="FY109" i="14"/>
  <c r="GC109" i="14"/>
  <c r="BU109" i="14"/>
  <c r="BS109" i="14"/>
  <c r="M109" i="14"/>
  <c r="BC109" i="14"/>
  <c r="BA109" i="14"/>
  <c r="FY101" i="14"/>
  <c r="GC101" i="14"/>
  <c r="BU101" i="14"/>
  <c r="BS101" i="14"/>
  <c r="BA101" i="14"/>
  <c r="M101" i="14"/>
  <c r="BC101" i="14"/>
  <c r="FY93" i="14"/>
  <c r="GC93" i="14"/>
  <c r="BU93" i="14"/>
  <c r="BS93" i="14"/>
  <c r="M93" i="14"/>
  <c r="BC93" i="14"/>
  <c r="BA93" i="14"/>
  <c r="FY85" i="14"/>
  <c r="GC85" i="14"/>
  <c r="BU85" i="14"/>
  <c r="BS85" i="14"/>
  <c r="M85" i="14"/>
  <c r="BA85" i="14"/>
  <c r="BC85" i="14"/>
  <c r="FY77" i="14"/>
  <c r="GC77" i="14"/>
  <c r="BU77" i="14"/>
  <c r="BS77" i="14"/>
  <c r="M77" i="14"/>
  <c r="BC77" i="14"/>
  <c r="BA77" i="14"/>
  <c r="FY69" i="14"/>
  <c r="GC69" i="14"/>
  <c r="BU69" i="14"/>
  <c r="BS69" i="14"/>
  <c r="BA69" i="14"/>
  <c r="BC69" i="14"/>
  <c r="M69" i="14"/>
  <c r="FY61" i="14"/>
  <c r="GC61" i="14"/>
  <c r="BU61" i="14"/>
  <c r="BS61" i="14"/>
  <c r="M61" i="14"/>
  <c r="BC61" i="14"/>
  <c r="BA61" i="14"/>
  <c r="FY53" i="14"/>
  <c r="GC53" i="14"/>
  <c r="BU53" i="14"/>
  <c r="BS53" i="14"/>
  <c r="M53" i="14"/>
  <c r="BA53" i="14"/>
  <c r="BC53" i="14"/>
  <c r="FY45" i="14"/>
  <c r="GC45" i="14"/>
  <c r="BU45" i="14"/>
  <c r="BS45" i="14"/>
  <c r="M45" i="14"/>
  <c r="BC45" i="14"/>
  <c r="BA45" i="14"/>
  <c r="FY37" i="14"/>
  <c r="GC37" i="14"/>
  <c r="BU37" i="14"/>
  <c r="BS37" i="14"/>
  <c r="BA37" i="14"/>
  <c r="M37" i="14"/>
  <c r="BC37" i="14"/>
  <c r="FY29" i="14"/>
  <c r="GC29" i="14"/>
  <c r="BU29" i="14"/>
  <c r="BS29" i="14"/>
  <c r="M29" i="14"/>
  <c r="BC29" i="14"/>
  <c r="BA29" i="14"/>
  <c r="FY21" i="14"/>
  <c r="GC21" i="14"/>
  <c r="BU21" i="14"/>
  <c r="BS21" i="14"/>
  <c r="M21" i="14"/>
  <c r="BA21" i="14"/>
  <c r="BC21" i="14"/>
  <c r="FY16" i="14"/>
  <c r="GC16" i="14"/>
  <c r="BS16" i="14"/>
  <c r="BU16" i="14"/>
  <c r="BA16" i="14"/>
  <c r="M16" i="14"/>
  <c r="BC16" i="14"/>
  <c r="FY12" i="14"/>
  <c r="GC12" i="14"/>
  <c r="BU12" i="14"/>
  <c r="BS12" i="14"/>
  <c r="BC12" i="14"/>
  <c r="BA12" i="14"/>
  <c r="M12" i="14"/>
  <c r="GC8" i="14"/>
  <c r="BU8" i="14"/>
  <c r="BS8" i="14"/>
  <c r="FY304" i="14"/>
  <c r="GC304" i="14"/>
  <c r="BU304" i="14"/>
  <c r="BS304" i="14"/>
  <c r="BC304" i="14"/>
  <c r="M304" i="14"/>
  <c r="BA304" i="14"/>
  <c r="FY300" i="14"/>
  <c r="GC300" i="14"/>
  <c r="BU300" i="14"/>
  <c r="BS300" i="14"/>
  <c r="BC300" i="14"/>
  <c r="BA300" i="14"/>
  <c r="M300" i="14"/>
  <c r="FY296" i="14"/>
  <c r="GC296" i="14"/>
  <c r="BU296" i="14"/>
  <c r="M296" i="14"/>
  <c r="BC296" i="14"/>
  <c r="BA296" i="14"/>
  <c r="BS296" i="14"/>
  <c r="FY292" i="14"/>
  <c r="GC292" i="14"/>
  <c r="BU292" i="14"/>
  <c r="BS292" i="14"/>
  <c r="M292" i="14"/>
  <c r="BC292" i="14"/>
  <c r="BA292" i="14"/>
  <c r="FY288" i="14"/>
  <c r="GC288" i="14"/>
  <c r="BU288" i="14"/>
  <c r="BS288" i="14"/>
  <c r="BC288" i="14"/>
  <c r="M288" i="14"/>
  <c r="BA288" i="14"/>
  <c r="FY284" i="14"/>
  <c r="GC284" i="14"/>
  <c r="BU284" i="14"/>
  <c r="BC284" i="14"/>
  <c r="BS284" i="14"/>
  <c r="M284" i="14"/>
  <c r="BA284" i="14"/>
  <c r="FY280" i="14"/>
  <c r="GC280" i="14"/>
  <c r="BU280" i="14"/>
  <c r="M280" i="14"/>
  <c r="BS280" i="14"/>
  <c r="BC280" i="14"/>
  <c r="BA280" i="14"/>
  <c r="FY276" i="14"/>
  <c r="GC276" i="14"/>
  <c r="BU276" i="14"/>
  <c r="BS276" i="14"/>
  <c r="M276" i="14"/>
  <c r="BC276" i="14"/>
  <c r="BA276" i="14"/>
  <c r="FY272" i="14"/>
  <c r="GC272" i="14"/>
  <c r="BS272" i="14"/>
  <c r="BU272" i="14"/>
  <c r="BC272" i="14"/>
  <c r="M272" i="14"/>
  <c r="BA272" i="14"/>
  <c r="FY268" i="14"/>
  <c r="GC268" i="14"/>
  <c r="BU268" i="14"/>
  <c r="BS268" i="14"/>
  <c r="BC268" i="14"/>
  <c r="BA268" i="14"/>
  <c r="M268" i="14"/>
  <c r="FY264" i="14"/>
  <c r="GC264" i="14"/>
  <c r="BU264" i="14"/>
  <c r="M264" i="14"/>
  <c r="BC264" i="14"/>
  <c r="BA264" i="14"/>
  <c r="BS264" i="14"/>
  <c r="FY260" i="14"/>
  <c r="GC260" i="14"/>
  <c r="BU260" i="14"/>
  <c r="BS260" i="14"/>
  <c r="M260" i="14"/>
  <c r="BC260" i="14"/>
  <c r="BA260" i="14"/>
  <c r="FY256" i="14"/>
  <c r="GC256" i="14"/>
  <c r="BU256" i="14"/>
  <c r="BS256" i="14"/>
  <c r="BC256" i="14"/>
  <c r="M256" i="14"/>
  <c r="BA256" i="14"/>
  <c r="FY252" i="14"/>
  <c r="GC252" i="14"/>
  <c r="BU252" i="14"/>
  <c r="BC252" i="14"/>
  <c r="BS252" i="14"/>
  <c r="M252" i="14"/>
  <c r="BA252" i="14"/>
  <c r="FY248" i="14"/>
  <c r="GC248" i="14"/>
  <c r="BU248" i="14"/>
  <c r="M248" i="14"/>
  <c r="BS248" i="14"/>
  <c r="BC248" i="14"/>
  <c r="BA248" i="14"/>
  <c r="FY244" i="14"/>
  <c r="GC244" i="14"/>
  <c r="BU244" i="14"/>
  <c r="BS244" i="14"/>
  <c r="M244" i="14"/>
  <c r="BC244" i="14"/>
  <c r="BA244" i="14"/>
  <c r="FY240" i="14"/>
  <c r="GC240" i="14"/>
  <c r="BU240" i="14"/>
  <c r="BS240" i="14"/>
  <c r="BC240" i="14"/>
  <c r="M240" i="14"/>
  <c r="BA240" i="14"/>
  <c r="FY236" i="14"/>
  <c r="GC236" i="14"/>
  <c r="BU236" i="14"/>
  <c r="BS236" i="14"/>
  <c r="BC236" i="14"/>
  <c r="BA236" i="14"/>
  <c r="M236" i="14"/>
  <c r="FY232" i="14"/>
  <c r="GC232" i="14"/>
  <c r="BU232" i="14"/>
  <c r="M232" i="14"/>
  <c r="BC232" i="14"/>
  <c r="BA232" i="14"/>
  <c r="BS232" i="14"/>
  <c r="FY228" i="14"/>
  <c r="GC228" i="14"/>
  <c r="BU228" i="14"/>
  <c r="BS228" i="14"/>
  <c r="M228" i="14"/>
  <c r="BC228" i="14"/>
  <c r="BA228" i="14"/>
  <c r="FY224" i="14"/>
  <c r="GC224" i="14"/>
  <c r="BU224" i="14"/>
  <c r="BS224" i="14"/>
  <c r="BC224" i="14"/>
  <c r="M224" i="14"/>
  <c r="BA224" i="14"/>
  <c r="FY220" i="14"/>
  <c r="GC220" i="14"/>
  <c r="BU220" i="14"/>
  <c r="BC220" i="14"/>
  <c r="BS220" i="14"/>
  <c r="M220" i="14"/>
  <c r="BA220" i="14"/>
  <c r="FY216" i="14"/>
  <c r="GC216" i="14"/>
  <c r="BU216" i="14"/>
  <c r="M216" i="14"/>
  <c r="BS216" i="14"/>
  <c r="BC216" i="14"/>
  <c r="BA216" i="14"/>
  <c r="FY212" i="14"/>
  <c r="GC212" i="14"/>
  <c r="BU212" i="14"/>
  <c r="BS212" i="14"/>
  <c r="M212" i="14"/>
  <c r="BC212" i="14"/>
  <c r="BA212" i="14"/>
  <c r="FY208" i="14"/>
  <c r="GC208" i="14"/>
  <c r="BU208" i="14"/>
  <c r="BS208" i="14"/>
  <c r="BC208" i="14"/>
  <c r="M208" i="14"/>
  <c r="BA208" i="14"/>
  <c r="FY204" i="14"/>
  <c r="GC204" i="14"/>
  <c r="BU204" i="14"/>
  <c r="BS204" i="14"/>
  <c r="BC204" i="14"/>
  <c r="M204" i="14"/>
  <c r="BA204" i="14"/>
  <c r="FY200" i="14"/>
  <c r="GC200" i="14"/>
  <c r="BU200" i="14"/>
  <c r="M200" i="14"/>
  <c r="BC200" i="14"/>
  <c r="BA200" i="14"/>
  <c r="BS200" i="14"/>
  <c r="FY196" i="14"/>
  <c r="GC196" i="14"/>
  <c r="BU196" i="14"/>
  <c r="BS196" i="14"/>
  <c r="M196" i="14"/>
  <c r="BC196" i="14"/>
  <c r="BA196" i="14"/>
  <c r="FY192" i="14"/>
  <c r="GC192" i="14"/>
  <c r="BU192" i="14"/>
  <c r="BS192" i="14"/>
  <c r="BC192" i="14"/>
  <c r="M192" i="14"/>
  <c r="BA192" i="14"/>
  <c r="FY188" i="14"/>
  <c r="GC188" i="14"/>
  <c r="BU188" i="14"/>
  <c r="BC188" i="14"/>
  <c r="BS188" i="14"/>
  <c r="M188" i="14"/>
  <c r="BA188" i="14"/>
  <c r="FY184" i="14"/>
  <c r="GC184" i="14"/>
  <c r="BU184" i="14"/>
  <c r="M184" i="14"/>
  <c r="BS184" i="14"/>
  <c r="BC184" i="14"/>
  <c r="BA184" i="14"/>
  <c r="FY180" i="14"/>
  <c r="GC180" i="14"/>
  <c r="BU180" i="14"/>
  <c r="BS180" i="14"/>
  <c r="M180" i="14"/>
  <c r="BC180" i="14"/>
  <c r="BA180" i="14"/>
  <c r="FY176" i="14"/>
  <c r="GC176" i="14"/>
  <c r="BU176" i="14"/>
  <c r="BS176" i="14"/>
  <c r="BC176" i="14"/>
  <c r="M176" i="14"/>
  <c r="BA176" i="14"/>
  <c r="FY172" i="14"/>
  <c r="GC172" i="14"/>
  <c r="BU172" i="14"/>
  <c r="BS172" i="14"/>
  <c r="BC172" i="14"/>
  <c r="M172" i="14"/>
  <c r="BA172" i="14"/>
  <c r="FY168" i="14"/>
  <c r="GC168" i="14"/>
  <c r="BU168" i="14"/>
  <c r="M168" i="14"/>
  <c r="BC168" i="14"/>
  <c r="BA168" i="14"/>
  <c r="BS168" i="14"/>
  <c r="FY164" i="14"/>
  <c r="GC164" i="14"/>
  <c r="BU164" i="14"/>
  <c r="BS164" i="14"/>
  <c r="M164" i="14"/>
  <c r="BC164" i="14"/>
  <c r="BA164" i="14"/>
  <c r="FY160" i="14"/>
  <c r="GC160" i="14"/>
  <c r="BU160" i="14"/>
  <c r="BS160" i="14"/>
  <c r="M160" i="14"/>
  <c r="BC160" i="14"/>
  <c r="BA160" i="14"/>
  <c r="FY156" i="14"/>
  <c r="GC156" i="14"/>
  <c r="BU156" i="14"/>
  <c r="BC156" i="14"/>
  <c r="BS156" i="14"/>
  <c r="M156" i="14"/>
  <c r="BA156" i="14"/>
  <c r="FY152" i="14"/>
  <c r="GC152" i="14"/>
  <c r="BU152" i="14"/>
  <c r="BS152" i="14"/>
  <c r="M152" i="14"/>
  <c r="BC152" i="14"/>
  <c r="BA152" i="14"/>
  <c r="FY148" i="14"/>
  <c r="GC148" i="14"/>
  <c r="BU148" i="14"/>
  <c r="BS148" i="14"/>
  <c r="M148" i="14"/>
  <c r="BC148" i="14"/>
  <c r="BA148" i="14"/>
  <c r="FY144" i="14"/>
  <c r="GC144" i="14"/>
  <c r="BU144" i="14"/>
  <c r="BS144" i="14"/>
  <c r="M144" i="14"/>
  <c r="BA144" i="14"/>
  <c r="BC144" i="14"/>
  <c r="FY140" i="14"/>
  <c r="GC140" i="14"/>
  <c r="BU140" i="14"/>
  <c r="BC140" i="14"/>
  <c r="BS140" i="14"/>
  <c r="M140" i="14"/>
  <c r="BA140" i="14"/>
  <c r="FY136" i="14"/>
  <c r="GC136" i="14"/>
  <c r="BU136" i="14"/>
  <c r="BS136" i="14"/>
  <c r="M136" i="14"/>
  <c r="BC136" i="14"/>
  <c r="BA136" i="14"/>
  <c r="FY132" i="14"/>
  <c r="GC132" i="14"/>
  <c r="BU132" i="14"/>
  <c r="BS132" i="14"/>
  <c r="M132" i="14"/>
  <c r="BC132" i="14"/>
  <c r="BA132" i="14"/>
  <c r="FY128" i="14"/>
  <c r="GC128" i="14"/>
  <c r="BU128" i="14"/>
  <c r="BS128" i="14"/>
  <c r="M128" i="14"/>
  <c r="BC128" i="14"/>
  <c r="BA128" i="14"/>
  <c r="FY124" i="14"/>
  <c r="GC124" i="14"/>
  <c r="BU124" i="14"/>
  <c r="BC124" i="14"/>
  <c r="BA124" i="14"/>
  <c r="BS124" i="14"/>
  <c r="M124" i="14"/>
  <c r="FY120" i="14"/>
  <c r="GC120" i="14"/>
  <c r="BU120" i="14"/>
  <c r="BS120" i="14"/>
  <c r="M120" i="14"/>
  <c r="BC120" i="14"/>
  <c r="BA120" i="14"/>
  <c r="FY116" i="14"/>
  <c r="GC116" i="14"/>
  <c r="BU116" i="14"/>
  <c r="BS116" i="14"/>
  <c r="BA116" i="14"/>
  <c r="M116" i="14"/>
  <c r="BC116" i="14"/>
  <c r="FY112" i="14"/>
  <c r="GC112" i="14"/>
  <c r="BU112" i="14"/>
  <c r="BS112" i="14"/>
  <c r="BA112" i="14"/>
  <c r="M112" i="14"/>
  <c r="BC112" i="14"/>
  <c r="FY108" i="14"/>
  <c r="GC108" i="14"/>
  <c r="BU108" i="14"/>
  <c r="BC108" i="14"/>
  <c r="BA108" i="14"/>
  <c r="BS108" i="14"/>
  <c r="M108" i="14"/>
  <c r="FY104" i="14"/>
  <c r="GC104" i="14"/>
  <c r="BU104" i="14"/>
  <c r="BS104" i="14"/>
  <c r="M104" i="14"/>
  <c r="BC104" i="14"/>
  <c r="BA104" i="14"/>
  <c r="FY100" i="14"/>
  <c r="GC100" i="14"/>
  <c r="BU100" i="14"/>
  <c r="BS100" i="14"/>
  <c r="BA100" i="14"/>
  <c r="M100" i="14"/>
  <c r="BC100" i="14"/>
  <c r="FY96" i="14"/>
  <c r="GC96" i="14"/>
  <c r="BU96" i="14"/>
  <c r="BS96" i="14"/>
  <c r="BA96" i="14"/>
  <c r="M96" i="14"/>
  <c r="BC96" i="14"/>
  <c r="FY92" i="14"/>
  <c r="GC92" i="14"/>
  <c r="BU92" i="14"/>
  <c r="BC92" i="14"/>
  <c r="BA92" i="14"/>
  <c r="BS92" i="14"/>
  <c r="M92" i="14"/>
  <c r="FY88" i="14"/>
  <c r="GC88" i="14"/>
  <c r="BU88" i="14"/>
  <c r="BS88" i="14"/>
  <c r="M88" i="14"/>
  <c r="BC88" i="14"/>
  <c r="BA88" i="14"/>
  <c r="FY84" i="14"/>
  <c r="GC84" i="14"/>
  <c r="BU84" i="14"/>
  <c r="BS84" i="14"/>
  <c r="BA84" i="14"/>
  <c r="M84" i="14"/>
  <c r="BC84" i="14"/>
  <c r="FY80" i="14"/>
  <c r="GC80" i="14"/>
  <c r="BU80" i="14"/>
  <c r="BS80" i="14"/>
  <c r="BA80" i="14"/>
  <c r="M80" i="14"/>
  <c r="BC80" i="14"/>
  <c r="FY76" i="14"/>
  <c r="GC76" i="14"/>
  <c r="BU76" i="14"/>
  <c r="BC76" i="14"/>
  <c r="BA76" i="14"/>
  <c r="BS76" i="14"/>
  <c r="M76" i="14"/>
  <c r="FY72" i="14"/>
  <c r="GC72" i="14"/>
  <c r="BU72" i="14"/>
  <c r="BS72" i="14"/>
  <c r="M72" i="14"/>
  <c r="BC72" i="14"/>
  <c r="BA72" i="14"/>
  <c r="FY68" i="14"/>
  <c r="GC68" i="14"/>
  <c r="BU68" i="14"/>
  <c r="BS68" i="14"/>
  <c r="M68" i="14"/>
  <c r="BA68" i="14"/>
  <c r="BC68" i="14"/>
  <c r="FY64" i="14"/>
  <c r="GC64" i="14"/>
  <c r="BS64" i="14"/>
  <c r="BU64" i="14"/>
  <c r="BA64" i="14"/>
  <c r="M64" i="14"/>
  <c r="BC64" i="14"/>
  <c r="FY60" i="14"/>
  <c r="GC60" i="14"/>
  <c r="BU60" i="14"/>
  <c r="BS60" i="14"/>
  <c r="BC60" i="14"/>
  <c r="BA60" i="14"/>
  <c r="M60" i="14"/>
  <c r="FY56" i="14"/>
  <c r="GC56" i="14"/>
  <c r="BS56" i="14"/>
  <c r="BU56" i="14"/>
  <c r="M56" i="14"/>
  <c r="BC56" i="14"/>
  <c r="BA56" i="14"/>
  <c r="FY52" i="14"/>
  <c r="GC52" i="14"/>
  <c r="BU52" i="14"/>
  <c r="BS52" i="14"/>
  <c r="M52" i="14"/>
  <c r="BA52" i="14"/>
  <c r="BC52" i="14"/>
  <c r="FY48" i="14"/>
  <c r="GC48" i="14"/>
  <c r="BS48" i="14"/>
  <c r="BU48" i="14"/>
  <c r="BA48" i="14"/>
  <c r="M48" i="14"/>
  <c r="BC48" i="14"/>
  <c r="FY44" i="14"/>
  <c r="GC44" i="14"/>
  <c r="BU44" i="14"/>
  <c r="BS44" i="14"/>
  <c r="BC44" i="14"/>
  <c r="BA44" i="14"/>
  <c r="M44" i="14"/>
  <c r="FY40" i="14"/>
  <c r="GC40" i="14"/>
  <c r="BS40" i="14"/>
  <c r="BU40" i="14"/>
  <c r="M40" i="14"/>
  <c r="BC40" i="14"/>
  <c r="BA40" i="14"/>
  <c r="FY36" i="14"/>
  <c r="GC36" i="14"/>
  <c r="BU36" i="14"/>
  <c r="BS36" i="14"/>
  <c r="M36" i="14"/>
  <c r="BA36" i="14"/>
  <c r="BC36" i="14"/>
  <c r="FY32" i="14"/>
  <c r="GC32" i="14"/>
  <c r="BU32" i="14"/>
  <c r="BS32" i="14"/>
  <c r="BA32" i="14"/>
  <c r="M32" i="14"/>
  <c r="BC32" i="14"/>
  <c r="FY28" i="14"/>
  <c r="GC28" i="14"/>
  <c r="BU28" i="14"/>
  <c r="BS28" i="14"/>
  <c r="BC28" i="14"/>
  <c r="BA28" i="14"/>
  <c r="M28" i="14"/>
  <c r="FY24" i="14"/>
  <c r="GC24" i="14"/>
  <c r="BU24" i="14"/>
  <c r="BS24" i="14"/>
  <c r="M24" i="14"/>
  <c r="BC24" i="14"/>
  <c r="BA24" i="14"/>
  <c r="FY20" i="14"/>
  <c r="GC20" i="14"/>
  <c r="BU20" i="14"/>
  <c r="BS20" i="14"/>
  <c r="M20" i="14"/>
  <c r="BA20" i="14"/>
  <c r="BC20" i="14"/>
  <c r="FY6" i="14"/>
  <c r="GC6" i="14"/>
  <c r="BU6" i="14"/>
  <c r="BS6" i="14"/>
  <c r="M6" i="14"/>
  <c r="BC6" i="14"/>
  <c r="BA6" i="14"/>
  <c r="FY298" i="14"/>
  <c r="GC298" i="14"/>
  <c r="BS298" i="14"/>
  <c r="BU298" i="14"/>
  <c r="M298" i="14"/>
  <c r="BA298" i="14"/>
  <c r="BC298" i="14"/>
  <c r="FY290" i="14"/>
  <c r="GC290" i="14"/>
  <c r="BS290" i="14"/>
  <c r="M290" i="14"/>
  <c r="BA290" i="14"/>
  <c r="BU290" i="14"/>
  <c r="BC290" i="14"/>
  <c r="FY282" i="14"/>
  <c r="GC282" i="14"/>
  <c r="BS282" i="14"/>
  <c r="BU282" i="14"/>
  <c r="M282" i="14"/>
  <c r="BA282" i="14"/>
  <c r="BC282" i="14"/>
  <c r="FY274" i="14"/>
  <c r="BU274" i="14"/>
  <c r="GC274" i="14"/>
  <c r="M274" i="14"/>
  <c r="BS274" i="14"/>
  <c r="BA274" i="14"/>
  <c r="BC274" i="14"/>
  <c r="FY266" i="14"/>
  <c r="GC266" i="14"/>
  <c r="BU266" i="14"/>
  <c r="BS266" i="14"/>
  <c r="M266" i="14"/>
  <c r="BA266" i="14"/>
  <c r="BC266" i="14"/>
  <c r="FY258" i="14"/>
  <c r="BU258" i="14"/>
  <c r="GC258" i="14"/>
  <c r="BS258" i="14"/>
  <c r="M258" i="14"/>
  <c r="BA258" i="14"/>
  <c r="BC258" i="14"/>
  <c r="FY250" i="14"/>
  <c r="GC250" i="14"/>
  <c r="BU250" i="14"/>
  <c r="BS250" i="14"/>
  <c r="BC250" i="14"/>
  <c r="M250" i="14"/>
  <c r="BA250" i="14"/>
  <c r="FY242" i="14"/>
  <c r="BU242" i="14"/>
  <c r="GC242" i="14"/>
  <c r="M242" i="14"/>
  <c r="BA242" i="14"/>
  <c r="BS242" i="14"/>
  <c r="BC242" i="14"/>
  <c r="FY234" i="14"/>
  <c r="GC234" i="14"/>
  <c r="BU234" i="14"/>
  <c r="BS234" i="14"/>
  <c r="M234" i="14"/>
  <c r="BA234" i="14"/>
  <c r="BC234" i="14"/>
  <c r="FY226" i="14"/>
  <c r="BU226" i="14"/>
  <c r="GC226" i="14"/>
  <c r="BS226" i="14"/>
  <c r="M226" i="14"/>
  <c r="BA226" i="14"/>
  <c r="BC226" i="14"/>
  <c r="FY218" i="14"/>
  <c r="GC218" i="14"/>
  <c r="BU218" i="14"/>
  <c r="BS218" i="14"/>
  <c r="BA218" i="14"/>
  <c r="BC218" i="14"/>
  <c r="M218" i="14"/>
  <c r="FY210" i="14"/>
  <c r="BU210" i="14"/>
  <c r="GC210" i="14"/>
  <c r="M210" i="14"/>
  <c r="BS210" i="14"/>
  <c r="BA210" i="14"/>
  <c r="BC210" i="14"/>
  <c r="FY202" i="14"/>
  <c r="GC202" i="14"/>
  <c r="BU202" i="14"/>
  <c r="BS202" i="14"/>
  <c r="M202" i="14"/>
  <c r="BC202" i="14"/>
  <c r="BA202" i="14"/>
  <c r="FY194" i="14"/>
  <c r="BU194" i="14"/>
  <c r="GC194" i="14"/>
  <c r="BS194" i="14"/>
  <c r="M194" i="14"/>
  <c r="BA194" i="14"/>
  <c r="BC194" i="14"/>
  <c r="FY186" i="14"/>
  <c r="GC186" i="14"/>
  <c r="BU186" i="14"/>
  <c r="BS186" i="14"/>
  <c r="BC186" i="14"/>
  <c r="M186" i="14"/>
  <c r="BA186" i="14"/>
  <c r="FY178" i="14"/>
  <c r="BU178" i="14"/>
  <c r="GC178" i="14"/>
  <c r="M178" i="14"/>
  <c r="BA178" i="14"/>
  <c r="BC178" i="14"/>
  <c r="BS178" i="14"/>
  <c r="FY170" i="14"/>
  <c r="GC170" i="14"/>
  <c r="BU170" i="14"/>
  <c r="BS170" i="14"/>
  <c r="M170" i="14"/>
  <c r="BC170" i="14"/>
  <c r="BA170" i="14"/>
  <c r="FY162" i="14"/>
  <c r="BU162" i="14"/>
  <c r="GC162" i="14"/>
  <c r="BS162" i="14"/>
  <c r="M162" i="14"/>
  <c r="BC162" i="14"/>
  <c r="BA162" i="14"/>
  <c r="FY154" i="14"/>
  <c r="GC154" i="14"/>
  <c r="BU154" i="14"/>
  <c r="BS154" i="14"/>
  <c r="BA154" i="14"/>
  <c r="M154" i="14"/>
  <c r="BC154" i="14"/>
  <c r="FY146" i="14"/>
  <c r="BU146" i="14"/>
  <c r="GC146" i="14"/>
  <c r="BS146" i="14"/>
  <c r="M146" i="14"/>
  <c r="BC146" i="14"/>
  <c r="BA146" i="14"/>
  <c r="FY138" i="14"/>
  <c r="GC138" i="14"/>
  <c r="BU138" i="14"/>
  <c r="BS138" i="14"/>
  <c r="M138" i="14"/>
  <c r="BA138" i="14"/>
  <c r="BC138" i="14"/>
  <c r="FY130" i="14"/>
  <c r="BU130" i="14"/>
  <c r="GC130" i="14"/>
  <c r="BS130" i="14"/>
  <c r="M130" i="14"/>
  <c r="BC130" i="14"/>
  <c r="BA130" i="14"/>
  <c r="FY122" i="14"/>
  <c r="GC122" i="14"/>
  <c r="BU122" i="14"/>
  <c r="BS122" i="14"/>
  <c r="M122" i="14"/>
  <c r="BC122" i="14"/>
  <c r="BA122" i="14"/>
  <c r="FY114" i="14"/>
  <c r="BU114" i="14"/>
  <c r="BS114" i="14"/>
  <c r="GC114" i="14"/>
  <c r="M114" i="14"/>
  <c r="BC114" i="14"/>
  <c r="BA114" i="14"/>
  <c r="FY106" i="14"/>
  <c r="GC106" i="14"/>
  <c r="BU106" i="14"/>
  <c r="BS106" i="14"/>
  <c r="M106" i="14"/>
  <c r="BC106" i="14"/>
  <c r="BA106" i="14"/>
  <c r="FY98" i="14"/>
  <c r="BU98" i="14"/>
  <c r="GC98" i="14"/>
  <c r="BS98" i="14"/>
  <c r="M98" i="14"/>
  <c r="BC98" i="14"/>
  <c r="BA98" i="14"/>
  <c r="FY90" i="14"/>
  <c r="GC90" i="14"/>
  <c r="BU90" i="14"/>
  <c r="BS90" i="14"/>
  <c r="M90" i="14"/>
  <c r="BC90" i="14"/>
  <c r="BA90" i="14"/>
  <c r="FY82" i="14"/>
  <c r="BU82" i="14"/>
  <c r="GC82" i="14"/>
  <c r="BS82" i="14"/>
  <c r="M82" i="14"/>
  <c r="BC82" i="14"/>
  <c r="BA82" i="14"/>
  <c r="FY74" i="14"/>
  <c r="GC74" i="14"/>
  <c r="BU74" i="14"/>
  <c r="BS74" i="14"/>
  <c r="M74" i="14"/>
  <c r="BC74" i="14"/>
  <c r="BA74" i="14"/>
  <c r="FY66" i="14"/>
  <c r="BU66" i="14"/>
  <c r="GC66" i="14"/>
  <c r="BS66" i="14"/>
  <c r="M66" i="14"/>
  <c r="BC66" i="14"/>
  <c r="BA66" i="14"/>
  <c r="FY58" i="14"/>
  <c r="GC58" i="14"/>
  <c r="BU58" i="14"/>
  <c r="BS58" i="14"/>
  <c r="M58" i="14"/>
  <c r="BC58" i="14"/>
  <c r="BA58" i="14"/>
  <c r="FY50" i="14"/>
  <c r="BU50" i="14"/>
  <c r="M50" i="14"/>
  <c r="GC50" i="14"/>
  <c r="BC50" i="14"/>
  <c r="BS50" i="14"/>
  <c r="BA50" i="14"/>
  <c r="FY42" i="14"/>
  <c r="GC42" i="14"/>
  <c r="BU42" i="14"/>
  <c r="BS42" i="14"/>
  <c r="M42" i="14"/>
  <c r="BC42" i="14"/>
  <c r="BA42" i="14"/>
  <c r="FY34" i="14"/>
  <c r="BU34" i="14"/>
  <c r="GC34" i="14"/>
  <c r="BS34" i="14"/>
  <c r="M34" i="14"/>
  <c r="BC34" i="14"/>
  <c r="BA34" i="14"/>
  <c r="FY26" i="14"/>
  <c r="BU26" i="14"/>
  <c r="GC26" i="14"/>
  <c r="BS26" i="14"/>
  <c r="M26" i="14"/>
  <c r="BC26" i="14"/>
  <c r="BA26" i="14"/>
  <c r="FY18" i="14"/>
  <c r="BU18" i="14"/>
  <c r="GC18" i="14"/>
  <c r="M18" i="14"/>
  <c r="BC18" i="14"/>
  <c r="BS18" i="14"/>
  <c r="BA18" i="14"/>
  <c r="FY5" i="14"/>
  <c r="GC5" i="14"/>
  <c r="M5" i="14"/>
  <c r="BU5" i="14"/>
  <c r="BA5" i="14"/>
  <c r="BC5" i="14"/>
  <c r="BS5" i="14"/>
  <c r="FY13" i="14"/>
  <c r="GC13" i="14"/>
  <c r="BU13" i="14"/>
  <c r="BS13" i="14"/>
  <c r="M13" i="14"/>
  <c r="BC13" i="14"/>
  <c r="BA13" i="14"/>
  <c r="FY9" i="14"/>
  <c r="GC9" i="14"/>
  <c r="BU9" i="14"/>
  <c r="BS9" i="14"/>
  <c r="M9" i="14"/>
  <c r="BC9" i="14"/>
  <c r="BA9" i="14"/>
  <c r="FY305" i="14"/>
  <c r="GC305" i="14"/>
  <c r="BU305" i="14"/>
  <c r="BS305" i="14"/>
  <c r="BC305" i="14"/>
  <c r="M305" i="14"/>
  <c r="BA305" i="14"/>
  <c r="FY301" i="14"/>
  <c r="GC301" i="14"/>
  <c r="BU301" i="14"/>
  <c r="BS301" i="14"/>
  <c r="M301" i="14"/>
  <c r="BA301" i="14"/>
  <c r="BC301" i="14"/>
  <c r="FY297" i="14"/>
  <c r="GC297" i="14"/>
  <c r="BU297" i="14"/>
  <c r="BS297" i="14"/>
  <c r="M297" i="14"/>
  <c r="BC297" i="14"/>
  <c r="BA297" i="14"/>
  <c r="FY293" i="14"/>
  <c r="GC293" i="14"/>
  <c r="BU293" i="14"/>
  <c r="BS293" i="14"/>
  <c r="BA293" i="14"/>
  <c r="M293" i="14"/>
  <c r="BC293" i="14"/>
  <c r="FY289" i="14"/>
  <c r="GC289" i="14"/>
  <c r="BU289" i="14"/>
  <c r="BS289" i="14"/>
  <c r="BC289" i="14"/>
  <c r="BA289" i="14"/>
  <c r="M289" i="14"/>
  <c r="FY285" i="14"/>
  <c r="GC285" i="14"/>
  <c r="BU285" i="14"/>
  <c r="BS285" i="14"/>
  <c r="M285" i="14"/>
  <c r="BA285" i="14"/>
  <c r="BC285" i="14"/>
  <c r="FY281" i="14"/>
  <c r="GC281" i="14"/>
  <c r="BU281" i="14"/>
  <c r="BS281" i="14"/>
  <c r="M281" i="14"/>
  <c r="BC281" i="14"/>
  <c r="BA281" i="14"/>
  <c r="FY277" i="14"/>
  <c r="GC277" i="14"/>
  <c r="BS277" i="14"/>
  <c r="BU277" i="14"/>
  <c r="M277" i="14"/>
  <c r="BC277" i="14"/>
  <c r="BA277" i="14"/>
  <c r="FY273" i="14"/>
  <c r="GC273" i="14"/>
  <c r="BU273" i="14"/>
  <c r="BS273" i="14"/>
  <c r="BC273" i="14"/>
  <c r="M273" i="14"/>
  <c r="BA273" i="14"/>
  <c r="FY269" i="14"/>
  <c r="GC269" i="14"/>
  <c r="BU269" i="14"/>
  <c r="BS269" i="14"/>
  <c r="M269" i="14"/>
  <c r="BA269" i="14"/>
  <c r="BC269" i="14"/>
  <c r="FY265" i="14"/>
  <c r="GC265" i="14"/>
  <c r="BU265" i="14"/>
  <c r="BS265" i="14"/>
  <c r="M265" i="14"/>
  <c r="BC265" i="14"/>
  <c r="BA265" i="14"/>
  <c r="FY261" i="14"/>
  <c r="GC261" i="14"/>
  <c r="BS261" i="14"/>
  <c r="BU261" i="14"/>
  <c r="M261" i="14"/>
  <c r="BC261" i="14"/>
  <c r="BA261" i="14"/>
  <c r="FY257" i="14"/>
  <c r="GC257" i="14"/>
  <c r="BU257" i="14"/>
  <c r="BS257" i="14"/>
  <c r="BC257" i="14"/>
  <c r="BA257" i="14"/>
  <c r="M257" i="14"/>
  <c r="FY253" i="14"/>
  <c r="GC253" i="14"/>
  <c r="BU253" i="14"/>
  <c r="BS253" i="14"/>
  <c r="M253" i="14"/>
  <c r="BA253" i="14"/>
  <c r="BC253" i="14"/>
  <c r="FY249" i="14"/>
  <c r="GC249" i="14"/>
  <c r="BU249" i="14"/>
  <c r="BS249" i="14"/>
  <c r="M249" i="14"/>
  <c r="BC249" i="14"/>
  <c r="BA249" i="14"/>
  <c r="FY245" i="14"/>
  <c r="GC245" i="14"/>
  <c r="BS245" i="14"/>
  <c r="BU245" i="14"/>
  <c r="M245" i="14"/>
  <c r="BA245" i="14"/>
  <c r="BC245" i="14"/>
  <c r="FY241" i="14"/>
  <c r="GC241" i="14"/>
  <c r="BU241" i="14"/>
  <c r="BS241" i="14"/>
  <c r="BC241" i="14"/>
  <c r="M241" i="14"/>
  <c r="BA241" i="14"/>
  <c r="FY237" i="14"/>
  <c r="GC237" i="14"/>
  <c r="BU237" i="14"/>
  <c r="BS237" i="14"/>
  <c r="M237" i="14"/>
  <c r="BA237" i="14"/>
  <c r="BC237" i="14"/>
  <c r="FY233" i="14"/>
  <c r="GC233" i="14"/>
  <c r="BU233" i="14"/>
  <c r="BS233" i="14"/>
  <c r="M233" i="14"/>
  <c r="BC233" i="14"/>
  <c r="BA233" i="14"/>
  <c r="FY229" i="14"/>
  <c r="GC229" i="14"/>
  <c r="BU229" i="14"/>
  <c r="BS229" i="14"/>
  <c r="M229" i="14"/>
  <c r="BA229" i="14"/>
  <c r="BC229" i="14"/>
  <c r="FY225" i="14"/>
  <c r="GC225" i="14"/>
  <c r="BU225" i="14"/>
  <c r="BS225" i="14"/>
  <c r="BC225" i="14"/>
  <c r="BA225" i="14"/>
  <c r="M225" i="14"/>
  <c r="FY221" i="14"/>
  <c r="GC221" i="14"/>
  <c r="BU221" i="14"/>
  <c r="BS221" i="14"/>
  <c r="M221" i="14"/>
  <c r="BA221" i="14"/>
  <c r="BC221" i="14"/>
  <c r="FY217" i="14"/>
  <c r="GC217" i="14"/>
  <c r="BU217" i="14"/>
  <c r="BS217" i="14"/>
  <c r="M217" i="14"/>
  <c r="BC217" i="14"/>
  <c r="BA217" i="14"/>
  <c r="FY213" i="14"/>
  <c r="GC213" i="14"/>
  <c r="BU213" i="14"/>
  <c r="BS213" i="14"/>
  <c r="M213" i="14"/>
  <c r="BC213" i="14"/>
  <c r="BA213" i="14"/>
  <c r="FY205" i="14"/>
  <c r="GC205" i="14"/>
  <c r="BU205" i="14"/>
  <c r="BS205" i="14"/>
  <c r="M205" i="14"/>
  <c r="BA205" i="14"/>
  <c r="BC205" i="14"/>
  <c r="FY197" i="14"/>
  <c r="GC197" i="14"/>
  <c r="BU197" i="14"/>
  <c r="BS197" i="14"/>
  <c r="M197" i="14"/>
  <c r="BC197" i="14"/>
  <c r="BA197" i="14"/>
  <c r="FY189" i="14"/>
  <c r="GC189" i="14"/>
  <c r="BU189" i="14"/>
  <c r="BS189" i="14"/>
  <c r="M189" i="14"/>
  <c r="BA189" i="14"/>
  <c r="BC189" i="14"/>
  <c r="FY181" i="14"/>
  <c r="GC181" i="14"/>
  <c r="BU181" i="14"/>
  <c r="BS181" i="14"/>
  <c r="M181" i="14"/>
  <c r="BC181" i="14"/>
  <c r="BA181" i="14"/>
  <c r="FY177" i="14"/>
  <c r="GC177" i="14"/>
  <c r="BU177" i="14"/>
  <c r="BS177" i="14"/>
  <c r="BC177" i="14"/>
  <c r="BA177" i="14"/>
  <c r="M177" i="14"/>
  <c r="FY169" i="14"/>
  <c r="GC169" i="14"/>
  <c r="BU169" i="14"/>
  <c r="BS169" i="14"/>
  <c r="M169" i="14"/>
  <c r="BC169" i="14"/>
  <c r="BA169" i="14"/>
  <c r="FY161" i="14"/>
  <c r="GC161" i="14"/>
  <c r="BU161" i="14"/>
  <c r="BS161" i="14"/>
  <c r="BC161" i="14"/>
  <c r="M161" i="14"/>
  <c r="BA161" i="14"/>
  <c r="FY153" i="14"/>
  <c r="GC153" i="14"/>
  <c r="BU153" i="14"/>
  <c r="BS153" i="14"/>
  <c r="M153" i="14"/>
  <c r="BC153" i="14"/>
  <c r="BA153" i="14"/>
  <c r="FY145" i="14"/>
  <c r="GC145" i="14"/>
  <c r="BU145" i="14"/>
  <c r="BS145" i="14"/>
  <c r="BC145" i="14"/>
  <c r="M145" i="14"/>
  <c r="BA145" i="14"/>
  <c r="FY137" i="14"/>
  <c r="GC137" i="14"/>
  <c r="BU137" i="14"/>
  <c r="BS137" i="14"/>
  <c r="M137" i="14"/>
  <c r="BC137" i="14"/>
  <c r="BA137" i="14"/>
  <c r="FY129" i="14"/>
  <c r="GC129" i="14"/>
  <c r="BU129" i="14"/>
  <c r="BS129" i="14"/>
  <c r="BC129" i="14"/>
  <c r="M129" i="14"/>
  <c r="BA129" i="14"/>
  <c r="FY121" i="14"/>
  <c r="GC121" i="14"/>
  <c r="BU121" i="14"/>
  <c r="BS121" i="14"/>
  <c r="M121" i="14"/>
  <c r="BA121" i="14"/>
  <c r="BC121" i="14"/>
  <c r="FY113" i="14"/>
  <c r="GC113" i="14"/>
  <c r="BU113" i="14"/>
  <c r="BS113" i="14"/>
  <c r="BC113" i="14"/>
  <c r="BA113" i="14"/>
  <c r="M113" i="14"/>
  <c r="FY105" i="14"/>
  <c r="GC105" i="14"/>
  <c r="BU105" i="14"/>
  <c r="BS105" i="14"/>
  <c r="M105" i="14"/>
  <c r="BC105" i="14"/>
  <c r="BA105" i="14"/>
  <c r="FY97" i="14"/>
  <c r="GC97" i="14"/>
  <c r="BU97" i="14"/>
  <c r="BS97" i="14"/>
  <c r="BC97" i="14"/>
  <c r="M97" i="14"/>
  <c r="BA97" i="14"/>
  <c r="FY89" i="14"/>
  <c r="GC89" i="14"/>
  <c r="BU89" i="14"/>
  <c r="BS89" i="14"/>
  <c r="M89" i="14"/>
  <c r="BC89" i="14"/>
  <c r="BA89" i="14"/>
  <c r="FY81" i="14"/>
  <c r="GC81" i="14"/>
  <c r="BU81" i="14"/>
  <c r="BS81" i="14"/>
  <c r="BC81" i="14"/>
  <c r="BA81" i="14"/>
  <c r="M81" i="14"/>
  <c r="FY73" i="14"/>
  <c r="GC73" i="14"/>
  <c r="BU73" i="14"/>
  <c r="BS73" i="14"/>
  <c r="M73" i="14"/>
  <c r="BC73" i="14"/>
  <c r="BA73" i="14"/>
  <c r="FY65" i="14"/>
  <c r="GC65" i="14"/>
  <c r="BU65" i="14"/>
  <c r="BS65" i="14"/>
  <c r="BC65" i="14"/>
  <c r="M65" i="14"/>
  <c r="BA65" i="14"/>
  <c r="FY57" i="14"/>
  <c r="GC57" i="14"/>
  <c r="BU57" i="14"/>
  <c r="BS57" i="14"/>
  <c r="M57" i="14"/>
  <c r="BA57" i="14"/>
  <c r="BC57" i="14"/>
  <c r="FY49" i="14"/>
  <c r="GC49" i="14"/>
  <c r="BU49" i="14"/>
  <c r="BS49" i="14"/>
  <c r="BC49" i="14"/>
  <c r="BA49" i="14"/>
  <c r="M49" i="14"/>
  <c r="FY41" i="14"/>
  <c r="GC41" i="14"/>
  <c r="BU41" i="14"/>
  <c r="BS41" i="14"/>
  <c r="M41" i="14"/>
  <c r="BC41" i="14"/>
  <c r="BA41" i="14"/>
  <c r="FY33" i="14"/>
  <c r="GC33" i="14"/>
  <c r="BU33" i="14"/>
  <c r="BS33" i="14"/>
  <c r="BC33" i="14"/>
  <c r="BA33" i="14"/>
  <c r="M33" i="14"/>
  <c r="FY25" i="14"/>
  <c r="GC25" i="14"/>
  <c r="BU25" i="14"/>
  <c r="BS25" i="14"/>
  <c r="M25" i="14"/>
  <c r="BC25" i="14"/>
  <c r="BA25" i="14"/>
  <c r="FY17" i="14"/>
  <c r="GC17" i="14"/>
  <c r="BU17" i="14"/>
  <c r="BS17" i="14"/>
  <c r="BC17" i="14"/>
  <c r="BA17" i="14"/>
  <c r="M17" i="14"/>
  <c r="BU15" i="14"/>
  <c r="GC15" i="14"/>
  <c r="BS15" i="14"/>
  <c r="M15" i="14"/>
  <c r="BC15" i="14"/>
  <c r="BA15" i="14"/>
  <c r="FY11" i="14"/>
  <c r="GC11" i="14"/>
  <c r="M11" i="14"/>
  <c r="BC11" i="14"/>
  <c r="BA11" i="14"/>
  <c r="BU11" i="14"/>
  <c r="BS11" i="14"/>
  <c r="FY7" i="14"/>
  <c r="GC7" i="14"/>
  <c r="BU7" i="14"/>
  <c r="BS7" i="14"/>
  <c r="M7" i="14"/>
  <c r="BC7" i="14"/>
  <c r="BA7" i="14"/>
  <c r="FY303" i="14"/>
  <c r="GC303" i="14"/>
  <c r="BU303" i="14"/>
  <c r="BS303" i="14"/>
  <c r="M303" i="14"/>
  <c r="BC303" i="14"/>
  <c r="BA303" i="14"/>
  <c r="FY299" i="14"/>
  <c r="GC299" i="14"/>
  <c r="BU299" i="14"/>
  <c r="M299" i="14"/>
  <c r="BS299" i="14"/>
  <c r="BC299" i="14"/>
  <c r="BA299" i="14"/>
  <c r="FY295" i="14"/>
  <c r="GC295" i="14"/>
  <c r="BU295" i="14"/>
  <c r="M295" i="14"/>
  <c r="BC295" i="14"/>
  <c r="BA295" i="14"/>
  <c r="BS295" i="14"/>
  <c r="FY291" i="14"/>
  <c r="GC291" i="14"/>
  <c r="BU291" i="14"/>
  <c r="M291" i="14"/>
  <c r="BC291" i="14"/>
  <c r="BA291" i="14"/>
  <c r="BS291" i="14"/>
  <c r="FY287" i="14"/>
  <c r="GC287" i="14"/>
  <c r="BU287" i="14"/>
  <c r="BS287" i="14"/>
  <c r="M287" i="14"/>
  <c r="BC287" i="14"/>
  <c r="BA287" i="14"/>
  <c r="FY283" i="14"/>
  <c r="GC283" i="14"/>
  <c r="BU283" i="14"/>
  <c r="M283" i="14"/>
  <c r="BS283" i="14"/>
  <c r="BC283" i="14"/>
  <c r="BA283" i="14"/>
  <c r="FY279" i="14"/>
  <c r="GC279" i="14"/>
  <c r="BU279" i="14"/>
  <c r="M279" i="14"/>
  <c r="BS279" i="14"/>
  <c r="BC279" i="14"/>
  <c r="BA279" i="14"/>
  <c r="FY275" i="14"/>
  <c r="GC275" i="14"/>
  <c r="BU275" i="14"/>
  <c r="M275" i="14"/>
  <c r="BC275" i="14"/>
  <c r="BA275" i="14"/>
  <c r="BS275" i="14"/>
  <c r="FY271" i="14"/>
  <c r="GC271" i="14"/>
  <c r="BU271" i="14"/>
  <c r="BS271" i="14"/>
  <c r="M271" i="14"/>
  <c r="BC271" i="14"/>
  <c r="BA271" i="14"/>
  <c r="FY267" i="14"/>
  <c r="GC267" i="14"/>
  <c r="M267" i="14"/>
  <c r="BS267" i="14"/>
  <c r="BU267" i="14"/>
  <c r="BC267" i="14"/>
  <c r="BA267" i="14"/>
  <c r="FY263" i="14"/>
  <c r="GC263" i="14"/>
  <c r="BU263" i="14"/>
  <c r="M263" i="14"/>
  <c r="BC263" i="14"/>
  <c r="BA263" i="14"/>
  <c r="BS263" i="14"/>
  <c r="FY259" i="14"/>
  <c r="GC259" i="14"/>
  <c r="BU259" i="14"/>
  <c r="M259" i="14"/>
  <c r="BC259" i="14"/>
  <c r="BA259" i="14"/>
  <c r="BS259" i="14"/>
  <c r="FY255" i="14"/>
  <c r="GC255" i="14"/>
  <c r="BU255" i="14"/>
  <c r="BS255" i="14"/>
  <c r="M255" i="14"/>
  <c r="BC255" i="14"/>
  <c r="BA255" i="14"/>
  <c r="FY251" i="14"/>
  <c r="GC251" i="14"/>
  <c r="M251" i="14"/>
  <c r="BS251" i="14"/>
  <c r="BC251" i="14"/>
  <c r="BA251" i="14"/>
  <c r="BU251" i="14"/>
  <c r="FY247" i="14"/>
  <c r="GC247" i="14"/>
  <c r="BU247" i="14"/>
  <c r="M247" i="14"/>
  <c r="BS247" i="14"/>
  <c r="BC247" i="14"/>
  <c r="BA247" i="14"/>
  <c r="FY243" i="14"/>
  <c r="GC243" i="14"/>
  <c r="BU243" i="14"/>
  <c r="M243" i="14"/>
  <c r="BC243" i="14"/>
  <c r="BA243" i="14"/>
  <c r="BS243" i="14"/>
  <c r="FY239" i="14"/>
  <c r="GC239" i="14"/>
  <c r="BU239" i="14"/>
  <c r="BS239" i="14"/>
  <c r="M239" i="14"/>
  <c r="BC239" i="14"/>
  <c r="BA239" i="14"/>
  <c r="FY235" i="14"/>
  <c r="GC235" i="14"/>
  <c r="BU235" i="14"/>
  <c r="M235" i="14"/>
  <c r="BS235" i="14"/>
  <c r="BC235" i="14"/>
  <c r="BA235" i="14"/>
  <c r="FY231" i="14"/>
  <c r="GC231" i="14"/>
  <c r="BU231" i="14"/>
  <c r="M231" i="14"/>
  <c r="BC231" i="14"/>
  <c r="BA231" i="14"/>
  <c r="BS231" i="14"/>
  <c r="FY227" i="14"/>
  <c r="GC227" i="14"/>
  <c r="M227" i="14"/>
  <c r="BC227" i="14"/>
  <c r="BA227" i="14"/>
  <c r="BU227" i="14"/>
  <c r="BS227" i="14"/>
  <c r="FY223" i="14"/>
  <c r="GC223" i="14"/>
  <c r="BU223" i="14"/>
  <c r="BS223" i="14"/>
  <c r="M223" i="14"/>
  <c r="BC223" i="14"/>
  <c r="BA223" i="14"/>
  <c r="FY219" i="14"/>
  <c r="GC219" i="14"/>
  <c r="M219" i="14"/>
  <c r="BS219" i="14"/>
  <c r="BU219" i="14"/>
  <c r="BC219" i="14"/>
  <c r="BA219" i="14"/>
  <c r="FY215" i="14"/>
  <c r="GC215" i="14"/>
  <c r="BU215" i="14"/>
  <c r="M215" i="14"/>
  <c r="BS215" i="14"/>
  <c r="BC215" i="14"/>
  <c r="BA215" i="14"/>
  <c r="FY211" i="14"/>
  <c r="GC211" i="14"/>
  <c r="M211" i="14"/>
  <c r="BU211" i="14"/>
  <c r="BC211" i="14"/>
  <c r="BA211" i="14"/>
  <c r="BS211" i="14"/>
  <c r="FY207" i="14"/>
  <c r="GC207" i="14"/>
  <c r="BU207" i="14"/>
  <c r="BS207" i="14"/>
  <c r="M207" i="14"/>
  <c r="BC207" i="14"/>
  <c r="BA207" i="14"/>
  <c r="FY203" i="14"/>
  <c r="GC203" i="14"/>
  <c r="BU203" i="14"/>
  <c r="M203" i="14"/>
  <c r="BS203" i="14"/>
  <c r="BC203" i="14"/>
  <c r="BA203" i="14"/>
  <c r="FY199" i="14"/>
  <c r="GC199" i="14"/>
  <c r="BU199" i="14"/>
  <c r="M199" i="14"/>
  <c r="BC199" i="14"/>
  <c r="BA199" i="14"/>
  <c r="BS199" i="14"/>
  <c r="FY195" i="14"/>
  <c r="GC195" i="14"/>
  <c r="M195" i="14"/>
  <c r="BC195" i="14"/>
  <c r="BA195" i="14"/>
  <c r="BS195" i="14"/>
  <c r="BU195" i="14"/>
  <c r="FY191" i="14"/>
  <c r="GC191" i="14"/>
  <c r="BU191" i="14"/>
  <c r="BS191" i="14"/>
  <c r="M191" i="14"/>
  <c r="BC191" i="14"/>
  <c r="BA191" i="14"/>
  <c r="FY187" i="14"/>
  <c r="GC187" i="14"/>
  <c r="M187" i="14"/>
  <c r="BS187" i="14"/>
  <c r="BC187" i="14"/>
  <c r="BA187" i="14"/>
  <c r="BU187" i="14"/>
  <c r="FY183" i="14"/>
  <c r="GC183" i="14"/>
  <c r="BU183" i="14"/>
  <c r="M183" i="14"/>
  <c r="BS183" i="14"/>
  <c r="BC183" i="14"/>
  <c r="BA183" i="14"/>
  <c r="FY179" i="14"/>
  <c r="GC179" i="14"/>
  <c r="M179" i="14"/>
  <c r="BU179" i="14"/>
  <c r="BC179" i="14"/>
  <c r="BA179" i="14"/>
  <c r="BS179" i="14"/>
  <c r="FY175" i="14"/>
  <c r="GC175" i="14"/>
  <c r="BU175" i="14"/>
  <c r="BS175" i="14"/>
  <c r="M175" i="14"/>
  <c r="BC175" i="14"/>
  <c r="BA175" i="14"/>
  <c r="FY171" i="14"/>
  <c r="GC171" i="14"/>
  <c r="BU171" i="14"/>
  <c r="M171" i="14"/>
  <c r="BS171" i="14"/>
  <c r="BC171" i="14"/>
  <c r="BA171" i="14"/>
  <c r="FY167" i="14"/>
  <c r="GC167" i="14"/>
  <c r="BU167" i="14"/>
  <c r="M167" i="14"/>
  <c r="BC167" i="14"/>
  <c r="BA167" i="14"/>
  <c r="BS167" i="14"/>
  <c r="FY163" i="14"/>
  <c r="GC163" i="14"/>
  <c r="M163" i="14"/>
  <c r="BC163" i="14"/>
  <c r="BA163" i="14"/>
  <c r="BU163" i="14"/>
  <c r="BS163" i="14"/>
  <c r="FY159" i="14"/>
  <c r="GC159" i="14"/>
  <c r="BU159" i="14"/>
  <c r="BS159" i="14"/>
  <c r="M159" i="14"/>
  <c r="BC159" i="14"/>
  <c r="BA159" i="14"/>
  <c r="FY155" i="14"/>
  <c r="GC155" i="14"/>
  <c r="BS155" i="14"/>
  <c r="M155" i="14"/>
  <c r="BC155" i="14"/>
  <c r="BU155" i="14"/>
  <c r="BA155" i="14"/>
  <c r="FY151" i="14"/>
  <c r="GC151" i="14"/>
  <c r="BS151" i="14"/>
  <c r="BU151" i="14"/>
  <c r="M151" i="14"/>
  <c r="BC151" i="14"/>
  <c r="BA151" i="14"/>
  <c r="FY147" i="14"/>
  <c r="GC147" i="14"/>
  <c r="BS147" i="14"/>
  <c r="M147" i="14"/>
  <c r="BC147" i="14"/>
  <c r="BU147" i="14"/>
  <c r="BA147" i="14"/>
  <c r="FY143" i="14"/>
  <c r="GC143" i="14"/>
  <c r="BS143" i="14"/>
  <c r="BU143" i="14"/>
  <c r="M143" i="14"/>
  <c r="BC143" i="14"/>
  <c r="BA143" i="14"/>
  <c r="FY139" i="14"/>
  <c r="GC139" i="14"/>
  <c r="BS139" i="14"/>
  <c r="BU139" i="14"/>
  <c r="M139" i="14"/>
  <c r="BC139" i="14"/>
  <c r="BA139" i="14"/>
  <c r="FY135" i="14"/>
  <c r="GC135" i="14"/>
  <c r="BS135" i="14"/>
  <c r="BU135" i="14"/>
  <c r="M135" i="14"/>
  <c r="BC135" i="14"/>
  <c r="BA135" i="14"/>
  <c r="FY131" i="14"/>
  <c r="GC131" i="14"/>
  <c r="BS131" i="14"/>
  <c r="M131" i="14"/>
  <c r="BC131" i="14"/>
  <c r="BA131" i="14"/>
  <c r="BU131" i="14"/>
  <c r="FY127" i="14"/>
  <c r="GC127" i="14"/>
  <c r="BS127" i="14"/>
  <c r="BU127" i="14"/>
  <c r="M127" i="14"/>
  <c r="BC127" i="14"/>
  <c r="BA127" i="14"/>
  <c r="FY123" i="14"/>
  <c r="GC123" i="14"/>
  <c r="BS123" i="14"/>
  <c r="M123" i="14"/>
  <c r="BC123" i="14"/>
  <c r="BA123" i="14"/>
  <c r="BU123" i="14"/>
  <c r="FY119" i="14"/>
  <c r="GC119" i="14"/>
  <c r="BS119" i="14"/>
  <c r="BU119" i="14"/>
  <c r="M119" i="14"/>
  <c r="BC119" i="14"/>
  <c r="BA119" i="14"/>
  <c r="FY115" i="14"/>
  <c r="GC115" i="14"/>
  <c r="BS115" i="14"/>
  <c r="M115" i="14"/>
  <c r="BC115" i="14"/>
  <c r="BU115" i="14"/>
  <c r="BA115" i="14"/>
  <c r="FY111" i="14"/>
  <c r="GC111" i="14"/>
  <c r="BS111" i="14"/>
  <c r="BU111" i="14"/>
  <c r="M111" i="14"/>
  <c r="BC111" i="14"/>
  <c r="BA111" i="14"/>
  <c r="FY107" i="14"/>
  <c r="GC107" i="14"/>
  <c r="BS107" i="14"/>
  <c r="BU107" i="14"/>
  <c r="M107" i="14"/>
  <c r="BC107" i="14"/>
  <c r="BA107" i="14"/>
  <c r="FY103" i="14"/>
  <c r="GC103" i="14"/>
  <c r="BS103" i="14"/>
  <c r="BU103" i="14"/>
  <c r="M103" i="14"/>
  <c r="BC103" i="14"/>
  <c r="BA103" i="14"/>
  <c r="FY99" i="14"/>
  <c r="GC99" i="14"/>
  <c r="BS99" i="14"/>
  <c r="M99" i="14"/>
  <c r="BC99" i="14"/>
  <c r="BA99" i="14"/>
  <c r="BU99" i="14"/>
  <c r="FY95" i="14"/>
  <c r="GC95" i="14"/>
  <c r="BS95" i="14"/>
  <c r="BU95" i="14"/>
  <c r="M95" i="14"/>
  <c r="BC95" i="14"/>
  <c r="BA95" i="14"/>
  <c r="FY91" i="14"/>
  <c r="GC91" i="14"/>
  <c r="BS91" i="14"/>
  <c r="M91" i="14"/>
  <c r="BC91" i="14"/>
  <c r="BU91" i="14"/>
  <c r="BA91" i="14"/>
  <c r="FY87" i="14"/>
  <c r="GC87" i="14"/>
  <c r="BS87" i="14"/>
  <c r="BU87" i="14"/>
  <c r="M87" i="14"/>
  <c r="BC87" i="14"/>
  <c r="BA87" i="14"/>
  <c r="FY83" i="14"/>
  <c r="GC83" i="14"/>
  <c r="BS83" i="14"/>
  <c r="M83" i="14"/>
  <c r="BC83" i="14"/>
  <c r="BU83" i="14"/>
  <c r="BA83" i="14"/>
  <c r="FY79" i="14"/>
  <c r="GC79" i="14"/>
  <c r="BS79" i="14"/>
  <c r="BU79" i="14"/>
  <c r="M79" i="14"/>
  <c r="BC79" i="14"/>
  <c r="BA79" i="14"/>
  <c r="FY75" i="14"/>
  <c r="GC75" i="14"/>
  <c r="BS75" i="14"/>
  <c r="BU75" i="14"/>
  <c r="M75" i="14"/>
  <c r="BC75" i="14"/>
  <c r="BA75" i="14"/>
  <c r="FY71" i="14"/>
  <c r="GC71" i="14"/>
  <c r="BS71" i="14"/>
  <c r="BU71" i="14"/>
  <c r="M71" i="14"/>
  <c r="BC71" i="14"/>
  <c r="BA71" i="14"/>
  <c r="FY67" i="14"/>
  <c r="GC67" i="14"/>
  <c r="BS67" i="14"/>
  <c r="M67" i="14"/>
  <c r="BC67" i="14"/>
  <c r="BA67" i="14"/>
  <c r="BU67" i="14"/>
  <c r="FY63" i="14"/>
  <c r="GC63" i="14"/>
  <c r="BS63" i="14"/>
  <c r="BU63" i="14"/>
  <c r="M63" i="14"/>
  <c r="BC63" i="14"/>
  <c r="BA63" i="14"/>
  <c r="FY59" i="14"/>
  <c r="GC59" i="14"/>
  <c r="BS59" i="14"/>
  <c r="M59" i="14"/>
  <c r="BC59" i="14"/>
  <c r="BA59" i="14"/>
  <c r="BU59" i="14"/>
  <c r="FY55" i="14"/>
  <c r="GC55" i="14"/>
  <c r="BS55" i="14"/>
  <c r="BU55" i="14"/>
  <c r="M55" i="14"/>
  <c r="BC55" i="14"/>
  <c r="BA55" i="14"/>
  <c r="FY51" i="14"/>
  <c r="GC51" i="14"/>
  <c r="BS51" i="14"/>
  <c r="M51" i="14"/>
  <c r="BC51" i="14"/>
  <c r="BU51" i="14"/>
  <c r="BA51" i="14"/>
  <c r="FY47" i="14"/>
  <c r="GC47" i="14"/>
  <c r="BS47" i="14"/>
  <c r="BU47" i="14"/>
  <c r="M47" i="14"/>
  <c r="BC47" i="14"/>
  <c r="BA47" i="14"/>
  <c r="FY43" i="14"/>
  <c r="GC43" i="14"/>
  <c r="BS43" i="14"/>
  <c r="BU43" i="14"/>
  <c r="M43" i="14"/>
  <c r="BC43" i="14"/>
  <c r="BA43" i="14"/>
  <c r="FY39" i="14"/>
  <c r="GC39" i="14"/>
  <c r="BS39" i="14"/>
  <c r="BU39" i="14"/>
  <c r="M39" i="14"/>
  <c r="BC39" i="14"/>
  <c r="BA39" i="14"/>
  <c r="FY35" i="14"/>
  <c r="GC35" i="14"/>
  <c r="BS35" i="14"/>
  <c r="M35" i="14"/>
  <c r="BC35" i="14"/>
  <c r="BA35" i="14"/>
  <c r="BU35" i="14"/>
  <c r="FY31" i="14"/>
  <c r="GC31" i="14"/>
  <c r="BS31" i="14"/>
  <c r="BU31" i="14"/>
  <c r="M31" i="14"/>
  <c r="BC31" i="14"/>
  <c r="BA31" i="14"/>
  <c r="FY27" i="14"/>
  <c r="BU27" i="14"/>
  <c r="GC27" i="14"/>
  <c r="BS27" i="14"/>
  <c r="M27" i="14"/>
  <c r="BC27" i="14"/>
  <c r="BA27" i="14"/>
  <c r="FY23" i="14"/>
  <c r="BU23" i="14"/>
  <c r="GC23" i="14"/>
  <c r="BS23" i="14"/>
  <c r="M23" i="14"/>
  <c r="BC23" i="14"/>
  <c r="BA23" i="14"/>
  <c r="FY19" i="14"/>
  <c r="BU19" i="14"/>
  <c r="GC19" i="14"/>
  <c r="BS19" i="14"/>
  <c r="M19" i="14"/>
  <c r="BC19" i="14"/>
  <c r="BA19" i="14"/>
  <c r="FY8" i="14"/>
  <c r="M8" i="14"/>
  <c r="BC8" i="14"/>
  <c r="BA8" i="14"/>
  <c r="E5" i="15"/>
  <c r="B14" i="15" l="1"/>
  <c r="E22" i="15" l="1"/>
  <c r="F21" i="15"/>
  <c r="E20" i="15"/>
  <c r="E18" i="15"/>
  <c r="E7" i="15" l="1"/>
  <c r="F124" i="3" l="1"/>
  <c r="F108" i="3" l="1"/>
  <c r="EJ4" i="14" s="1"/>
  <c r="C104" i="3" l="1"/>
  <c r="EH4" i="14" s="1"/>
  <c r="C70" i="3"/>
  <c r="Z4" i="14" s="1"/>
  <c r="BO4" i="14"/>
  <c r="AW4" i="14"/>
  <c r="F57" i="3"/>
  <c r="W4" i="14" s="1"/>
  <c r="C31" i="3"/>
  <c r="Q4" i="14" s="1"/>
  <c r="E10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K21" authorId="0" shapeId="0" xr:uid="{C58D3228-C194-478C-8EB7-CEDE2A5135AA}">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<sst xmlns="http://schemas.openxmlformats.org/spreadsheetml/2006/main" count="7139" uniqueCount="3979">
  <si>
    <t>Ja</t>
  </si>
  <si>
    <t>Nein</t>
  </si>
  <si>
    <t>Handling</t>
  </si>
  <si>
    <t>Angaben bei Käse:</t>
  </si>
  <si>
    <t>Nährwert (pro 100g):
durchschnittlich</t>
  </si>
  <si>
    <t>Angaben bei Fisch:</t>
  </si>
  <si>
    <t>Lat. Bezeichnung:</t>
  </si>
  <si>
    <t>Fanggebiet:</t>
  </si>
  <si>
    <t>Fangtechnik:</t>
  </si>
  <si>
    <t>Subfanggebiet:</t>
  </si>
  <si>
    <t xml:space="preserve">Subfangtechnik: </t>
  </si>
  <si>
    <t>Kohlenhydrate:</t>
  </si>
  <si>
    <t>Fett:</t>
  </si>
  <si>
    <t>Ballaststoffe:</t>
  </si>
  <si>
    <t>Eiweiß:</t>
  </si>
  <si>
    <t>davon Zucker:</t>
  </si>
  <si>
    <t>davon gesättigte Fettsäuren:</t>
  </si>
  <si>
    <t>QZBW Qualitätszeichen Baden-Württemberg</t>
  </si>
  <si>
    <t>MBW   Markenqualität Baden-Württemberg</t>
  </si>
  <si>
    <t>NTL      Naturlang</t>
  </si>
  <si>
    <t>Regf    Regionalfenster</t>
  </si>
  <si>
    <t>GOTS  Global Organic Textile Standard</t>
  </si>
  <si>
    <t>CmiA  Cotton made in Africa</t>
  </si>
  <si>
    <t>ASC     Aquaculture Stewardship Council</t>
  </si>
  <si>
    <t>UTZ     UTZ Certified</t>
  </si>
  <si>
    <t>BL        Blauer Engel</t>
  </si>
  <si>
    <t>EUEL   EU Eco-Label</t>
  </si>
  <si>
    <t>RA       Rainforest Alliance</t>
  </si>
  <si>
    <t>FSCP   FSC Produkt</t>
  </si>
  <si>
    <t xml:space="preserve">FSCV   FSC Verpackung </t>
  </si>
  <si>
    <t>EBIO   EU Bio Logo</t>
  </si>
  <si>
    <t>FT        Fairtrade</t>
  </si>
  <si>
    <t>MSC    Marine Stewardship Council</t>
  </si>
  <si>
    <t xml:space="preserve">Verkehrsbezeichnung: </t>
  </si>
  <si>
    <t>Glutenh. Getreide</t>
  </si>
  <si>
    <t>Eier</t>
  </si>
  <si>
    <t>Erdnüsse</t>
  </si>
  <si>
    <t xml:space="preserve">Milch </t>
  </si>
  <si>
    <t>Nüsse</t>
  </si>
  <si>
    <t>Senf</t>
  </si>
  <si>
    <t>SO2/Sulfite</t>
  </si>
  <si>
    <t>Weichtiere</t>
  </si>
  <si>
    <t>Krebstiere</t>
  </si>
  <si>
    <t xml:space="preserve">Fisch </t>
  </si>
  <si>
    <t>Soja</t>
  </si>
  <si>
    <t>Laktose</t>
  </si>
  <si>
    <t>Sellerie</t>
  </si>
  <si>
    <t>Sesamsamen</t>
  </si>
  <si>
    <t xml:space="preserve">Lupine </t>
  </si>
  <si>
    <t>GVO gemäß Verordnungen (EG) 1829/2003, (EG) 1830/2003 ff.:</t>
  </si>
  <si>
    <t xml:space="preserve">Ggf. zusätzliche verpflichtende Angaben: </t>
  </si>
  <si>
    <t>Sortimentsgruppe:</t>
  </si>
  <si>
    <t>EU-Zulassungs-Nr.:</t>
  </si>
  <si>
    <t>Produktionsort:</t>
  </si>
  <si>
    <t>Ggf. Bio-Kontr.-st.-Nr.:</t>
  </si>
  <si>
    <t>Fett in Trocken-Masse 
(% i.Tr./im Milchanteil):</t>
  </si>
  <si>
    <t>Jodsalz eingesetzt:</t>
  </si>
  <si>
    <t>GVO-Futtermittel verwendet:</t>
  </si>
  <si>
    <t>Alkohol eingesetzt:</t>
  </si>
  <si>
    <t>Salz:</t>
  </si>
  <si>
    <t>Hersteller:</t>
  </si>
  <si>
    <t>Enthaltene Allergene (nach LMIV Anlage 3, z.Z. 14 Hauptallergene einschl. Laktose)</t>
  </si>
  <si>
    <t>Glasuranteil falls vorhanden?</t>
  </si>
  <si>
    <t>Fettgehalt absolut:</t>
  </si>
  <si>
    <t>Milchart (Kuh, Schaf, Ziege):</t>
  </si>
  <si>
    <t>Brennwert (in kcal):</t>
  </si>
  <si>
    <t>Brennwert (in kj):</t>
  </si>
  <si>
    <t>Ursprungsland</t>
  </si>
  <si>
    <t>Rohmilch, thermisierte 
oder pasteurisierte Milch:</t>
  </si>
  <si>
    <t>Y11 1/2 pallet</t>
  </si>
  <si>
    <t>ADL Adapter pallet</t>
  </si>
  <si>
    <t>DOL Dolly</t>
  </si>
  <si>
    <t>PL1 Brewery pallet</t>
  </si>
  <si>
    <t>PL3 Brewery pallet 1/2</t>
  </si>
  <si>
    <t>PL4 Brewery pallet 1/4</t>
  </si>
  <si>
    <t>JN</t>
  </si>
  <si>
    <t>MwSteuer</t>
  </si>
  <si>
    <t>Wassergef</t>
  </si>
  <si>
    <t>Lager</t>
  </si>
  <si>
    <t>AGZ</t>
  </si>
  <si>
    <t>Gefahren</t>
  </si>
  <si>
    <t xml:space="preserve">Preis </t>
  </si>
  <si>
    <t>Maß</t>
  </si>
  <si>
    <t>ML  Mililiter</t>
  </si>
  <si>
    <t>M  Meter</t>
  </si>
  <si>
    <t>L  Liter</t>
  </si>
  <si>
    <t>Auftau-Hinweis notwendig?</t>
  </si>
  <si>
    <t xml:space="preserve">G  </t>
  </si>
  <si>
    <t xml:space="preserve">KG  </t>
  </si>
  <si>
    <t xml:space="preserve">CD3  </t>
  </si>
  <si>
    <t xml:space="preserve">M3  </t>
  </si>
  <si>
    <t xml:space="preserve">L  </t>
  </si>
  <si>
    <t>M</t>
  </si>
  <si>
    <t>ML</t>
  </si>
  <si>
    <t>MM</t>
  </si>
  <si>
    <t>M2</t>
  </si>
  <si>
    <t>ST</t>
  </si>
  <si>
    <t>CM</t>
  </si>
  <si>
    <t>AS1</t>
  </si>
  <si>
    <t>AS3</t>
  </si>
  <si>
    <t>BA</t>
  </si>
  <si>
    <t>BB</t>
  </si>
  <si>
    <t>BC</t>
  </si>
  <si>
    <t>BD</t>
  </si>
  <si>
    <t>BE</t>
  </si>
  <si>
    <t>BEM</t>
  </si>
  <si>
    <t>BF</t>
  </si>
  <si>
    <t>BG</t>
  </si>
  <si>
    <t>BK</t>
  </si>
  <si>
    <t>BM</t>
  </si>
  <si>
    <t>BO</t>
  </si>
  <si>
    <t>BR</t>
  </si>
  <si>
    <t>BS</t>
  </si>
  <si>
    <t>BT</t>
  </si>
  <si>
    <t>BX</t>
  </si>
  <si>
    <t>CAR</t>
  </si>
  <si>
    <t>CBY</t>
  </si>
  <si>
    <t>CHS</t>
  </si>
  <si>
    <t>CI</t>
  </si>
  <si>
    <t>D99</t>
  </si>
  <si>
    <t>DIS</t>
  </si>
  <si>
    <t>DP</t>
  </si>
  <si>
    <t>DR</t>
  </si>
  <si>
    <t>DS</t>
  </si>
  <si>
    <t>DSP</t>
  </si>
  <si>
    <t>DY</t>
  </si>
  <si>
    <t>EI</t>
  </si>
  <si>
    <t>FA</t>
  </si>
  <si>
    <t>FE</t>
  </si>
  <si>
    <t>FKI</t>
  </si>
  <si>
    <t>FL</t>
  </si>
  <si>
    <t>FM</t>
  </si>
  <si>
    <t>FO</t>
  </si>
  <si>
    <t>FP</t>
  </si>
  <si>
    <t>GA</t>
  </si>
  <si>
    <t>GG</t>
  </si>
  <si>
    <t>GI</t>
  </si>
  <si>
    <t>GL</t>
  </si>
  <si>
    <t>HU</t>
  </si>
  <si>
    <t>JS</t>
  </si>
  <si>
    <t>KA</t>
  </si>
  <si>
    <t>KB</t>
  </si>
  <si>
    <t>KH</t>
  </si>
  <si>
    <t>KI</t>
  </si>
  <si>
    <t>KL1</t>
  </si>
  <si>
    <t>KL2</t>
  </si>
  <si>
    <t>KL3</t>
  </si>
  <si>
    <t>KL4</t>
  </si>
  <si>
    <t>KN</t>
  </si>
  <si>
    <t>KNL</t>
  </si>
  <si>
    <t>KO</t>
  </si>
  <si>
    <t>KOT</t>
  </si>
  <si>
    <t>KP</t>
  </si>
  <si>
    <t>KR</t>
  </si>
  <si>
    <t>LF</t>
  </si>
  <si>
    <t>LS</t>
  </si>
  <si>
    <t>MAP</t>
  </si>
  <si>
    <t>MK</t>
  </si>
  <si>
    <t>NB</t>
  </si>
  <si>
    <t>NF</t>
  </si>
  <si>
    <t>NZ</t>
  </si>
  <si>
    <t>OPE</t>
  </si>
  <si>
    <t>OV</t>
  </si>
  <si>
    <t>PA</t>
  </si>
  <si>
    <t>PC</t>
  </si>
  <si>
    <t>PIK</t>
  </si>
  <si>
    <t>PK</t>
  </si>
  <si>
    <t>PL</t>
  </si>
  <si>
    <t>POP</t>
  </si>
  <si>
    <t>PP</t>
  </si>
  <si>
    <t>RCK</t>
  </si>
  <si>
    <t>RG</t>
  </si>
  <si>
    <t>RI</t>
  </si>
  <si>
    <t>RL</t>
  </si>
  <si>
    <t>SB</t>
  </si>
  <si>
    <t>SC</t>
  </si>
  <si>
    <t>SD</t>
  </si>
  <si>
    <t>SE</t>
  </si>
  <si>
    <t>SEC</t>
  </si>
  <si>
    <t>SG</t>
  </si>
  <si>
    <t>SK</t>
  </si>
  <si>
    <t>SL</t>
  </si>
  <si>
    <t>SO</t>
  </si>
  <si>
    <t>SP</t>
  </si>
  <si>
    <t>SX</t>
  </si>
  <si>
    <t>TB</t>
  </si>
  <si>
    <t>TEV</t>
  </si>
  <si>
    <t>TF</t>
  </si>
  <si>
    <t>TG</t>
  </si>
  <si>
    <t>TIK</t>
  </si>
  <si>
    <t>TK</t>
  </si>
  <si>
    <t>TL</t>
  </si>
  <si>
    <t>TO</t>
  </si>
  <si>
    <t>TP</t>
  </si>
  <si>
    <t>TR</t>
  </si>
  <si>
    <t>TT</t>
  </si>
  <si>
    <t>TTE</t>
  </si>
  <si>
    <t>UV</t>
  </si>
  <si>
    <t>VI</t>
  </si>
  <si>
    <t>VKA</t>
  </si>
  <si>
    <t>WA</t>
  </si>
  <si>
    <t>WF</t>
  </si>
  <si>
    <t>WL</t>
  </si>
  <si>
    <t>WRP</t>
  </si>
  <si>
    <t>X10</t>
  </si>
  <si>
    <t>YB</t>
  </si>
  <si>
    <t>G</t>
  </si>
  <si>
    <t>KG</t>
  </si>
  <si>
    <t>CE</t>
  </si>
  <si>
    <t>CG</t>
  </si>
  <si>
    <t>CO</t>
  </si>
  <si>
    <t>DPE</t>
  </si>
  <si>
    <t>DPL</t>
  </si>
  <si>
    <t>ECO</t>
  </si>
  <si>
    <t>FT</t>
  </si>
  <si>
    <t>IA</t>
  </si>
  <si>
    <t>IB</t>
  </si>
  <si>
    <t>IC</t>
  </si>
  <si>
    <t>ID</t>
  </si>
  <si>
    <t>KK1</t>
  </si>
  <si>
    <t>KK2</t>
  </si>
  <si>
    <t>KK3</t>
  </si>
  <si>
    <t>KK6</t>
  </si>
  <si>
    <t>KK7</t>
  </si>
  <si>
    <t>KK8</t>
  </si>
  <si>
    <t>KRT</t>
  </si>
  <si>
    <t>KST</t>
  </si>
  <si>
    <t>LG</t>
  </si>
  <si>
    <t>PD</t>
  </si>
  <si>
    <t>PE</t>
  </si>
  <si>
    <t>PT6</t>
  </si>
  <si>
    <t>PT7</t>
  </si>
  <si>
    <t>PX</t>
  </si>
  <si>
    <t>RB1</t>
  </si>
  <si>
    <t>RB2</t>
  </si>
  <si>
    <t>RB3</t>
  </si>
  <si>
    <t>RCB</t>
  </si>
  <si>
    <t>RJ</t>
  </si>
  <si>
    <t>TS</t>
  </si>
  <si>
    <t>VB1</t>
  </si>
  <si>
    <t>VB2</t>
  </si>
  <si>
    <t>VP</t>
  </si>
  <si>
    <t>Y1</t>
  </si>
  <si>
    <t>Y11</t>
  </si>
  <si>
    <t>Y12</t>
  </si>
  <si>
    <t>Y13</t>
  </si>
  <si>
    <t>Y14</t>
  </si>
  <si>
    <t>Y2</t>
  </si>
  <si>
    <t>ADL</t>
  </si>
  <si>
    <t>CP1</t>
  </si>
  <si>
    <t>CP2</t>
  </si>
  <si>
    <t>DOL</t>
  </si>
  <si>
    <t>EPL</t>
  </si>
  <si>
    <t>GDP</t>
  </si>
  <si>
    <t>IPP</t>
  </si>
  <si>
    <t>NPW</t>
  </si>
  <si>
    <t>PAL</t>
  </si>
  <si>
    <t>PB</t>
  </si>
  <si>
    <t>PL1</t>
  </si>
  <si>
    <t>PL3</t>
  </si>
  <si>
    <t>PL4</t>
  </si>
  <si>
    <t>PT4</t>
  </si>
  <si>
    <t>X9</t>
  </si>
  <si>
    <t>Y3</t>
  </si>
  <si>
    <t>YY1</t>
  </si>
  <si>
    <t>YY2</t>
  </si>
  <si>
    <t>ASC</t>
  </si>
  <si>
    <t>NTL</t>
  </si>
  <si>
    <t>QZBW</t>
  </si>
  <si>
    <t>MBW</t>
  </si>
  <si>
    <t>TES</t>
  </si>
  <si>
    <t>Artikeltyp</t>
  </si>
  <si>
    <t>Stücklistentyp</t>
  </si>
  <si>
    <t>D</t>
  </si>
  <si>
    <t xml:space="preserve">F </t>
  </si>
  <si>
    <t>L</t>
  </si>
  <si>
    <t>U</t>
  </si>
  <si>
    <t>A</t>
  </si>
  <si>
    <t>R</t>
  </si>
  <si>
    <t>Geschmacksrichtung:</t>
  </si>
  <si>
    <t>Weitere allgemeine Angaben:</t>
  </si>
  <si>
    <t xml:space="preserve">Zutatenverzeichnis gemäß LMKV (inkl. Quid, Allergene und Zusatzstoffe):
</t>
  </si>
  <si>
    <t xml:space="preserve">Kann Spuren von… enthalten:
</t>
  </si>
  <si>
    <t>Bitte auswählen</t>
  </si>
  <si>
    <t>IC 14 ITF-Code</t>
  </si>
  <si>
    <t>EHI-Daten (Auszufüllen vom Lieferanten)</t>
  </si>
  <si>
    <t>PDO   Geschützte Ursprungsbezeichnung</t>
  </si>
  <si>
    <t>PGI   Geschützte geografische Angabe</t>
  </si>
  <si>
    <t>TSG   Geschützte Traditionelle Spezialität</t>
  </si>
  <si>
    <t>EBL   EU-Bio-Label</t>
  </si>
  <si>
    <t>Mikrob. Lab?</t>
  </si>
  <si>
    <t>Kunststoffüberzug?</t>
  </si>
  <si>
    <t>Laktosefrei?</t>
  </si>
  <si>
    <t>Tierisch. Lab?</t>
  </si>
  <si>
    <t>Rinde zum Verzehr geeingnet?</t>
  </si>
  <si>
    <t>Von Natur aus laktosefrei?</t>
  </si>
  <si>
    <t>Reifezeit:</t>
  </si>
  <si>
    <t>AGB</t>
  </si>
  <si>
    <t>AIQ</t>
  </si>
  <si>
    <t>AIR</t>
  </si>
  <si>
    <t>AIS</t>
  </si>
  <si>
    <t>ALL</t>
  </si>
  <si>
    <t>ARG</t>
  </si>
  <si>
    <t>ARS</t>
  </si>
  <si>
    <t>ATU</t>
  </si>
  <si>
    <t>BAU</t>
  </si>
  <si>
    <t>BAYB</t>
  </si>
  <si>
    <t>BDI</t>
  </si>
  <si>
    <t>BGL</t>
  </si>
  <si>
    <t>BIA</t>
  </si>
  <si>
    <t>BIL</t>
  </si>
  <si>
    <t>BIT</t>
  </si>
  <si>
    <t>BKA</t>
  </si>
  <si>
    <t>BLA</t>
  </si>
  <si>
    <t>BRA</t>
  </si>
  <si>
    <t>BSU</t>
  </si>
  <si>
    <t>CGS</t>
  </si>
  <si>
    <t>CMA</t>
  </si>
  <si>
    <t>COS</t>
  </si>
  <si>
    <t>DER</t>
  </si>
  <si>
    <t>DML</t>
  </si>
  <si>
    <t>EAK</t>
  </si>
  <si>
    <t>EAS</t>
  </si>
  <si>
    <t>EBL</t>
  </si>
  <si>
    <t>EBX</t>
  </si>
  <si>
    <t>ECG</t>
  </si>
  <si>
    <t>ECK</t>
  </si>
  <si>
    <t>ECL</t>
  </si>
  <si>
    <t>ECV</t>
  </si>
  <si>
    <t>EEE</t>
  </si>
  <si>
    <t>EEL</t>
  </si>
  <si>
    <t>ELO</t>
  </si>
  <si>
    <t>ELT</t>
  </si>
  <si>
    <t>EMH</t>
  </si>
  <si>
    <t>ENS</t>
  </si>
  <si>
    <t>EPT</t>
  </si>
  <si>
    <t>ETM</t>
  </si>
  <si>
    <t>ETS</t>
  </si>
  <si>
    <t>EUE</t>
  </si>
  <si>
    <t>FRE</t>
  </si>
  <si>
    <t>FTD</t>
  </si>
  <si>
    <t>FTT</t>
  </si>
  <si>
    <t>FWK</t>
  </si>
  <si>
    <t>GAA</t>
  </si>
  <si>
    <t>GDT</t>
  </si>
  <si>
    <t>GFF</t>
  </si>
  <si>
    <t>GGP</t>
  </si>
  <si>
    <t>GIE</t>
  </si>
  <si>
    <t>GOT</t>
  </si>
  <si>
    <t>GQB</t>
  </si>
  <si>
    <t>GRA</t>
  </si>
  <si>
    <t>GSH</t>
  </si>
  <si>
    <t>GSI</t>
  </si>
  <si>
    <t>HSL</t>
  </si>
  <si>
    <t>ICA</t>
  </si>
  <si>
    <t>ICE</t>
  </si>
  <si>
    <t>IGT</t>
  </si>
  <si>
    <t>IHT</t>
  </si>
  <si>
    <t>INL</t>
  </si>
  <si>
    <t>INT</t>
  </si>
  <si>
    <t>ISA</t>
  </si>
  <si>
    <t>KAT</t>
  </si>
  <si>
    <t>KOM</t>
  </si>
  <si>
    <t>KRA</t>
  </si>
  <si>
    <t>LAA</t>
  </si>
  <si>
    <t>LUB</t>
  </si>
  <si>
    <t>MUG</t>
  </si>
  <si>
    <t>MUS</t>
  </si>
  <si>
    <t>MWG</t>
  </si>
  <si>
    <t>MYC</t>
  </si>
  <si>
    <t>NAP</t>
  </si>
  <si>
    <t>NAT</t>
  </si>
  <si>
    <t>NEU</t>
  </si>
  <si>
    <t>NYH</t>
  </si>
  <si>
    <t>OEC</t>
  </si>
  <si>
    <t>OEK</t>
  </si>
  <si>
    <t>OEL</t>
  </si>
  <si>
    <t>OFR</t>
  </si>
  <si>
    <t>PDO</t>
  </si>
  <si>
    <t>PEC</t>
  </si>
  <si>
    <t>PER</t>
  </si>
  <si>
    <t>PET</t>
  </si>
  <si>
    <t>PGI</t>
  </si>
  <si>
    <t>QMK</t>
  </si>
  <si>
    <t>QSC</t>
  </si>
  <si>
    <t>R01</t>
  </si>
  <si>
    <t>R02</t>
  </si>
  <si>
    <t>R03</t>
  </si>
  <si>
    <t>R04</t>
  </si>
  <si>
    <t>R06</t>
  </si>
  <si>
    <t>R20</t>
  </si>
  <si>
    <t>R41</t>
  </si>
  <si>
    <t>R51</t>
  </si>
  <si>
    <t>R70</t>
  </si>
  <si>
    <t>R71</t>
  </si>
  <si>
    <t>R72</t>
  </si>
  <si>
    <t>RAL</t>
  </si>
  <si>
    <t>RFA</t>
  </si>
  <si>
    <t>RFR</t>
  </si>
  <si>
    <t>RHO</t>
  </si>
  <si>
    <t>SCC</t>
  </si>
  <si>
    <t>SGS</t>
  </si>
  <si>
    <t>SLB</t>
  </si>
  <si>
    <t>SLC</t>
  </si>
  <si>
    <t>SLF</t>
  </si>
  <si>
    <t>SOI</t>
  </si>
  <si>
    <t>SWT</t>
  </si>
  <si>
    <t>TEM</t>
  </si>
  <si>
    <t>TSG</t>
  </si>
  <si>
    <t>UEP</t>
  </si>
  <si>
    <t>ULD</t>
  </si>
  <si>
    <t>UMB</t>
  </si>
  <si>
    <t>UQF</t>
  </si>
  <si>
    <t>USD</t>
  </si>
  <si>
    <t>VKT</t>
  </si>
  <si>
    <t>WPL</t>
  </si>
  <si>
    <t>SiegelE | Nicht mehr in Verwendung, stattdessen vollständige Liste der in SAP hinterlegten externen Siegel weiter oben</t>
  </si>
  <si>
    <t>Masseinheit Gewicht</t>
  </si>
  <si>
    <t>Masseinheit Strecke</t>
  </si>
  <si>
    <t>JN, Bitte auswählen</t>
  </si>
  <si>
    <t>Siegel (extern)</t>
  </si>
  <si>
    <t>Siegel (intern)</t>
  </si>
  <si>
    <t>Verpackungsart Palette</t>
  </si>
  <si>
    <t>Nummern</t>
  </si>
  <si>
    <t>MATKL</t>
  </si>
  <si>
    <t>MAKTX</t>
  </si>
  <si>
    <t>ZZ_ZUSATZTEXT</t>
  </si>
  <si>
    <t>ZZ_BRINH</t>
  </si>
  <si>
    <t>ZZ_BRINHME</t>
  </si>
  <si>
    <t>WHERL</t>
  </si>
  <si>
    <t>WSTAW</t>
  </si>
  <si>
    <t>MAKTM1</t>
  </si>
  <si>
    <t>ZZ_VPK1</t>
  </si>
  <si>
    <t>HOEHE1</t>
  </si>
  <si>
    <t>BREIT1</t>
  </si>
  <si>
    <t>LAENG1</t>
  </si>
  <si>
    <t>MEABM1</t>
  </si>
  <si>
    <t>BRGEW1</t>
  </si>
  <si>
    <t>GEWEI1</t>
  </si>
  <si>
    <t>EAN111</t>
  </si>
  <si>
    <t>NUMTP1</t>
  </si>
  <si>
    <t>KBETR1</t>
  </si>
  <si>
    <t>LTSNR</t>
  </si>
  <si>
    <t>MSTAE</t>
  </si>
  <si>
    <t>MTART</t>
  </si>
  <si>
    <t>ATTYP</t>
  </si>
  <si>
    <t>BRAND_ID</t>
  </si>
  <si>
    <t>TAKLV</t>
  </si>
  <si>
    <t>ZZ_MHDMA</t>
  </si>
  <si>
    <t>ZZ_EIGL</t>
  </si>
  <si>
    <t>VKORG</t>
  </si>
  <si>
    <t>VTWEG</t>
  </si>
  <si>
    <t>MEINS</t>
  </si>
  <si>
    <t>MEINH1</t>
  </si>
  <si>
    <t>UMREZ1</t>
  </si>
  <si>
    <t>MESUB1</t>
  </si>
  <si>
    <t>ZNAN1</t>
  </si>
  <si>
    <t>ZZ_MGTXT1</t>
  </si>
  <si>
    <t>MEINH2</t>
  </si>
  <si>
    <t>UMREZ2</t>
  </si>
  <si>
    <t>MESUB2</t>
  </si>
  <si>
    <t>ZNAN2</t>
  </si>
  <si>
    <t>MAKTM2</t>
  </si>
  <si>
    <t>ZZ_VPK2</t>
  </si>
  <si>
    <t>HOEHE2</t>
  </si>
  <si>
    <t>BREIT2</t>
  </si>
  <si>
    <t>LAENG2</t>
  </si>
  <si>
    <t>MEABM2</t>
  </si>
  <si>
    <t>BRGEW2</t>
  </si>
  <si>
    <t>GEWEI2</t>
  </si>
  <si>
    <t>EAN112</t>
  </si>
  <si>
    <t>NUMTP2</t>
  </si>
  <si>
    <t>ZZ_MGTXT2</t>
  </si>
  <si>
    <t>MEINH3</t>
  </si>
  <si>
    <t>UMREZ3</t>
  </si>
  <si>
    <t>MESUB3</t>
  </si>
  <si>
    <t>ZNAN3</t>
  </si>
  <si>
    <t>MAKTM3</t>
  </si>
  <si>
    <t>ZZ_VPK3</t>
  </si>
  <si>
    <t>HOEHE3</t>
  </si>
  <si>
    <t>BREIT3</t>
  </si>
  <si>
    <t>LAENG3</t>
  </si>
  <si>
    <t>MEABM3</t>
  </si>
  <si>
    <t>BRGEW3</t>
  </si>
  <si>
    <t>GEWEI3</t>
  </si>
  <si>
    <t>EAN113</t>
  </si>
  <si>
    <t>NUMTP3</t>
  </si>
  <si>
    <t>ZZ_MGTXT3</t>
  </si>
  <si>
    <t>MEINH6</t>
  </si>
  <si>
    <t>UMREZ6</t>
  </si>
  <si>
    <t>MESUB6</t>
  </si>
  <si>
    <t>ZZ_VPK6</t>
  </si>
  <si>
    <t>ZZ_LAGANZ6</t>
  </si>
  <si>
    <t>ZZ_HANDLING6</t>
  </si>
  <si>
    <t>ZZ_LAGSTAPEL6</t>
  </si>
  <si>
    <t>HOEHE6</t>
  </si>
  <si>
    <t>BREIT6</t>
  </si>
  <si>
    <t>LAENG6</t>
  </si>
  <si>
    <t>MEABM6</t>
  </si>
  <si>
    <t>BRGEW6</t>
  </si>
  <si>
    <t>GEWEI6</t>
  </si>
  <si>
    <t>EAN116</t>
  </si>
  <si>
    <t>NUMTP6</t>
  </si>
  <si>
    <t>LIFNR</t>
  </si>
  <si>
    <t>ZZ_LARTNR2</t>
  </si>
  <si>
    <t>ZZ_LARTNR3</t>
  </si>
  <si>
    <t>ZZ_LARTNR6</t>
  </si>
  <si>
    <t>ZZ_MHDHB</t>
  </si>
  <si>
    <t>MHDRZ</t>
  </si>
  <si>
    <t>Marke</t>
  </si>
  <si>
    <t>Kennzeichen NAN erzeugen (Ja = X)</t>
  </si>
  <si>
    <t>abweichender Mengentext</t>
  </si>
  <si>
    <t>x</t>
  </si>
  <si>
    <t>K01</t>
  </si>
  <si>
    <t>K02</t>
  </si>
  <si>
    <t>00</t>
  </si>
  <si>
    <t>ZIDE</t>
  </si>
  <si>
    <t>DE</t>
  </si>
  <si>
    <t>Geschäftsvorfall</t>
  </si>
  <si>
    <t>Bezugseinheit AME2</t>
  </si>
  <si>
    <t>Gefahrgutklasse</t>
  </si>
  <si>
    <t>D - Verschiedenpreisig</t>
  </si>
  <si>
    <t>AF</t>
  </si>
  <si>
    <t>A.I.S.E.</t>
  </si>
  <si>
    <t>F - Gleichpreisig</t>
  </si>
  <si>
    <t>EG</t>
  </si>
  <si>
    <t>Agence Bio</t>
  </si>
  <si>
    <t>ER</t>
  </si>
  <si>
    <t>M - Mischkarton</t>
  </si>
  <si>
    <t>AL</t>
  </si>
  <si>
    <t>MC</t>
  </si>
  <si>
    <t>Mehrweg</t>
  </si>
  <si>
    <t>R - Range</t>
  </si>
  <si>
    <t>DZ</t>
  </si>
  <si>
    <t>4.1</t>
  </si>
  <si>
    <t>U - Umverpackung</t>
  </si>
  <si>
    <t>AD</t>
  </si>
  <si>
    <t>4.2</t>
  </si>
  <si>
    <t>L - Leergut</t>
  </si>
  <si>
    <t>AO</t>
  </si>
  <si>
    <t>4.3</t>
  </si>
  <si>
    <t>A - Vollgut-Gebinde</t>
  </si>
  <si>
    <t>AI</t>
  </si>
  <si>
    <t>Allgemeines Recycling-Symbol</t>
  </si>
  <si>
    <t>5.1</t>
  </si>
  <si>
    <t>AQ</t>
  </si>
  <si>
    <t>5.2</t>
  </si>
  <si>
    <t>AG</t>
  </si>
  <si>
    <t>6.1</t>
  </si>
  <si>
    <t>GQ</t>
  </si>
  <si>
    <t>6.2</t>
  </si>
  <si>
    <t>AR</t>
  </si>
  <si>
    <t>AM</t>
  </si>
  <si>
    <t>ARGE Gentechnik-frei (Österreich)</t>
  </si>
  <si>
    <t>AW</t>
  </si>
  <si>
    <t>ET</t>
  </si>
  <si>
    <t>BayBio Bio-Ware</t>
  </si>
  <si>
    <t>AU</t>
  </si>
  <si>
    <t>BDIH-Logo</t>
  </si>
  <si>
    <t>AX</t>
  </si>
  <si>
    <t>Berchtesgadener Land</t>
  </si>
  <si>
    <t>AZ</t>
  </si>
  <si>
    <t>Bio Austria-Verbandslogo</t>
  </si>
  <si>
    <t>Bio Suisse (Knospe-Logo)</t>
  </si>
  <si>
    <t>Bioland</t>
  </si>
  <si>
    <t>BH</t>
  </si>
  <si>
    <t>Bio-Ring Allgäu e.V.</t>
  </si>
  <si>
    <t>BI</t>
  </si>
  <si>
    <t>Bios - Biokontrollservice Österreich</t>
  </si>
  <si>
    <t>BJ</t>
  </si>
  <si>
    <t>Bio-Siegel (Deutsch)</t>
  </si>
  <si>
    <t>BIOD</t>
  </si>
  <si>
    <t>BL</t>
  </si>
  <si>
    <t>Bitrex</t>
  </si>
  <si>
    <t>BKP1</t>
  </si>
  <si>
    <t>BN</t>
  </si>
  <si>
    <t>BKP2</t>
  </si>
  <si>
    <t>Flowpack</t>
  </si>
  <si>
    <t>BKP3</t>
  </si>
  <si>
    <t>BKP4</t>
  </si>
  <si>
    <t>BKP5</t>
  </si>
  <si>
    <t>BKP6</t>
  </si>
  <si>
    <t>BV</t>
  </si>
  <si>
    <t>BKV1</t>
  </si>
  <si>
    <t>BW</t>
  </si>
  <si>
    <t>BKV2</t>
  </si>
  <si>
    <t>BY</t>
  </si>
  <si>
    <t>BKV3</t>
  </si>
  <si>
    <t>BZ</t>
  </si>
  <si>
    <t>BKV4</t>
  </si>
  <si>
    <t>IO</t>
  </si>
  <si>
    <t>BKV5</t>
  </si>
  <si>
    <t>CL</t>
  </si>
  <si>
    <t>BKV6</t>
  </si>
  <si>
    <t>CN</t>
  </si>
  <si>
    <t>Blauer Engel</t>
  </si>
  <si>
    <t>CK</t>
  </si>
  <si>
    <t>Bord Bia Approved</t>
  </si>
  <si>
    <t>CR</t>
  </si>
  <si>
    <t>IFC</t>
  </si>
  <si>
    <t>DK</t>
  </si>
  <si>
    <t>Bra Miljöval Label (Schwedisch)</t>
  </si>
  <si>
    <t>Deutschland</t>
  </si>
  <si>
    <t>C2C</t>
  </si>
  <si>
    <t>DM</t>
  </si>
  <si>
    <t>DO</t>
  </si>
  <si>
    <t>Cosmebio</t>
  </si>
  <si>
    <t>DJ</t>
  </si>
  <si>
    <t>Cotton made in Africa</t>
  </si>
  <si>
    <t>EC</t>
  </si>
  <si>
    <t>Crossed grain symbol</t>
  </si>
  <si>
    <t>Dachmarke Rhön</t>
  </si>
  <si>
    <t>EE</t>
  </si>
  <si>
    <t>EU</t>
  </si>
  <si>
    <t>FK</t>
  </si>
  <si>
    <t>FJ</t>
  </si>
  <si>
    <t>FI</t>
  </si>
  <si>
    <t>FR</t>
  </si>
  <si>
    <t>GF</t>
  </si>
  <si>
    <t>Earthsure</t>
  </si>
  <si>
    <t>PF</t>
  </si>
  <si>
    <t>ECOCERT-Kennzeichen</t>
  </si>
  <si>
    <t>Ecogarantie</t>
  </si>
  <si>
    <t>GM</t>
  </si>
  <si>
    <t>Eco-Kreis</t>
  </si>
  <si>
    <t>GE</t>
  </si>
  <si>
    <t>Ecologo</t>
  </si>
  <si>
    <t>GH</t>
  </si>
  <si>
    <t>Ecovin</t>
  </si>
  <si>
    <t>Eesti Parim Toiduaine (Estonia)</t>
  </si>
  <si>
    <t>GD</t>
  </si>
  <si>
    <t>Energielabel</t>
  </si>
  <si>
    <t>GR</t>
  </si>
  <si>
    <t>Energy Star</t>
  </si>
  <si>
    <t>GP</t>
  </si>
  <si>
    <t>Estonian eco label (Eesti ökomärk)</t>
  </si>
  <si>
    <t>GU</t>
  </si>
  <si>
    <t>EU Umweltlabel (EU Blume)</t>
  </si>
  <si>
    <t>GT</t>
  </si>
  <si>
    <t>EU-Bio-Logo</t>
  </si>
  <si>
    <t>Fair Trade</t>
  </si>
  <si>
    <t>GN</t>
  </si>
  <si>
    <t>Fairtrade-Baumwoll-Programm</t>
  </si>
  <si>
    <t>GW</t>
  </si>
  <si>
    <t>GY</t>
  </si>
  <si>
    <t>HT</t>
  </si>
  <si>
    <t>Flagge mit Schlüssel</t>
  </si>
  <si>
    <t>HM</t>
  </si>
  <si>
    <t>HN</t>
  </si>
  <si>
    <t>HK</t>
  </si>
  <si>
    <t>FSPH</t>
  </si>
  <si>
    <t>IN</t>
  </si>
  <si>
    <t>FSPM</t>
  </si>
  <si>
    <t>FSPR</t>
  </si>
  <si>
    <t>IQ</t>
  </si>
  <si>
    <t>FSVH</t>
  </si>
  <si>
    <t>IR</t>
  </si>
  <si>
    <t>FSVM</t>
  </si>
  <si>
    <t>IE</t>
  </si>
  <si>
    <t>FSVR</t>
  </si>
  <si>
    <t>IS</t>
  </si>
  <si>
    <t>GÄA</t>
  </si>
  <si>
    <t>IM</t>
  </si>
  <si>
    <t>Genuss Region Österreich</t>
  </si>
  <si>
    <t>IL</t>
  </si>
  <si>
    <t>Geschützte geografische Angabe</t>
  </si>
  <si>
    <t>IT</t>
  </si>
  <si>
    <t>Geschützte Traditionelle Spezialität</t>
  </si>
  <si>
    <t>JM</t>
  </si>
  <si>
    <t>Geschützte Ursprungsbezeichnung</t>
  </si>
  <si>
    <t>JP</t>
  </si>
  <si>
    <t>JE</t>
  </si>
  <si>
    <t>Global G.A.P</t>
  </si>
  <si>
    <t>JO</t>
  </si>
  <si>
    <t>KY</t>
  </si>
  <si>
    <t>GOTS</t>
  </si>
  <si>
    <t>GQ-Bayern</t>
  </si>
  <si>
    <t>CA</t>
  </si>
  <si>
    <t>Grüner Punkt - ARA (Verpackungskennzeichen)</t>
  </si>
  <si>
    <t>CV</t>
  </si>
  <si>
    <t>GS</t>
  </si>
  <si>
    <t>KZ</t>
  </si>
  <si>
    <t>Guaranteed Irish (Ireland)</t>
  </si>
  <si>
    <t>QA</t>
  </si>
  <si>
    <t>Gütezeichen Schleswig-Holstein</t>
  </si>
  <si>
    <t>KE</t>
  </si>
  <si>
    <t>Herz Symbol</t>
  </si>
  <si>
    <t>ICADA</t>
  </si>
  <si>
    <t>CC</t>
  </si>
  <si>
    <t>ICEA</t>
  </si>
  <si>
    <t>KM</t>
  </si>
  <si>
    <t>Identitätskennzeichen  und Genusstauglichkeitskenn</t>
  </si>
  <si>
    <t>IHTK-Siegel (ohne Tierversuche)</t>
  </si>
  <si>
    <t>HR</t>
  </si>
  <si>
    <t>Initiative Tierwohl</t>
  </si>
  <si>
    <t>ITW</t>
  </si>
  <si>
    <t>CU</t>
  </si>
  <si>
    <t>INSTITUT_FRESENIUS</t>
  </si>
  <si>
    <t>KW</t>
  </si>
  <si>
    <t>ISEAL Alliance</t>
  </si>
  <si>
    <t>LA</t>
  </si>
  <si>
    <t>IVN Naturleder</t>
  </si>
  <si>
    <t>IVN Naturtextil best</t>
  </si>
  <si>
    <t>LV</t>
  </si>
  <si>
    <t>LB</t>
  </si>
  <si>
    <t>KAT Tierschutzgeprüft</t>
  </si>
  <si>
    <t>LR</t>
  </si>
  <si>
    <t>Keimblatt Kennzeichen</t>
  </si>
  <si>
    <t>LY</t>
  </si>
  <si>
    <t>Krav Label (Schwedisch)</t>
  </si>
  <si>
    <t>LI</t>
  </si>
  <si>
    <t>Label des Allergie- und Asthmabunds</t>
  </si>
  <si>
    <t>LT</t>
  </si>
  <si>
    <t>LU</t>
  </si>
  <si>
    <t>MO</t>
  </si>
  <si>
    <t>Leaping Bunny</t>
  </si>
  <si>
    <t>MG</t>
  </si>
  <si>
    <t>Loodussõbralik toode (Estonia)</t>
  </si>
  <si>
    <t>MW</t>
  </si>
  <si>
    <t>MY</t>
  </si>
  <si>
    <t>MV</t>
  </si>
  <si>
    <t>MBF</t>
  </si>
  <si>
    <t>Markenqualität Baden-Württemberg</t>
  </si>
  <si>
    <t>MT</t>
  </si>
  <si>
    <t>MA</t>
  </si>
  <si>
    <t>MH</t>
  </si>
  <si>
    <t>MUNDUSVINI GOLD</t>
  </si>
  <si>
    <t>MQ</t>
  </si>
  <si>
    <t>MUNDUSVINI SILVER</t>
  </si>
  <si>
    <t>MR</t>
  </si>
  <si>
    <t>MU</t>
  </si>
  <si>
    <t>NaTrue-Label</t>
  </si>
  <si>
    <t>Natureplus</t>
  </si>
  <si>
    <t>MX</t>
  </si>
  <si>
    <t>Naturland</t>
  </si>
  <si>
    <t>MD</t>
  </si>
  <si>
    <t>Neuland</t>
  </si>
  <si>
    <t>MN</t>
  </si>
  <si>
    <t>Nyckelhålet</t>
  </si>
  <si>
    <t>ME</t>
  </si>
  <si>
    <t>Offizielles Ökolabel (Sonne)</t>
  </si>
  <si>
    <t>MS</t>
  </si>
  <si>
    <t>ÖKO Box</t>
  </si>
  <si>
    <t>MZ</t>
  </si>
  <si>
    <t>Ökolabel (Marienkäfer)</t>
  </si>
  <si>
    <t>NA</t>
  </si>
  <si>
    <t>NT</t>
  </si>
  <si>
    <t>Ökotest</t>
  </si>
  <si>
    <t>NR</t>
  </si>
  <si>
    <t>NP</t>
  </si>
  <si>
    <t>BLL4310</t>
  </si>
  <si>
    <t>I01</t>
  </si>
  <si>
    <t>NC</t>
  </si>
  <si>
    <t>Österreichisches Umweltzeichen</t>
  </si>
  <si>
    <t>BLL4314</t>
  </si>
  <si>
    <t>I02</t>
  </si>
  <si>
    <t>Ozonfreundlich</t>
  </si>
  <si>
    <t>BLL4320</t>
  </si>
  <si>
    <t>I03</t>
  </si>
  <si>
    <t>NI</t>
  </si>
  <si>
    <t>BLL6408</t>
  </si>
  <si>
    <t>I04</t>
  </si>
  <si>
    <t>AN</t>
  </si>
  <si>
    <t>PEFC - recycelt Produkt</t>
  </si>
  <si>
    <t>BLL6410</t>
  </si>
  <si>
    <t>I05</t>
  </si>
  <si>
    <t>NL</t>
  </si>
  <si>
    <t>PEFC - recycelt Verpackung</t>
  </si>
  <si>
    <t>PEVR</t>
  </si>
  <si>
    <t>BLL6413</t>
  </si>
  <si>
    <t>I06</t>
  </si>
  <si>
    <t>NE</t>
  </si>
  <si>
    <t>PEPZ</t>
  </si>
  <si>
    <t>BLL6416</t>
  </si>
  <si>
    <t>I07</t>
  </si>
  <si>
    <t>NG</t>
  </si>
  <si>
    <t>PEVZ</t>
  </si>
  <si>
    <t>BLL6418</t>
  </si>
  <si>
    <t>I08</t>
  </si>
  <si>
    <t>NU</t>
  </si>
  <si>
    <t>BLL6420</t>
  </si>
  <si>
    <t>I09</t>
  </si>
  <si>
    <t>PET to PET</t>
  </si>
  <si>
    <t>BLL6424</t>
  </si>
  <si>
    <t>I10</t>
  </si>
  <si>
    <t>MP</t>
  </si>
  <si>
    <t>Produkte aus kompostierbaren Werkstoffen</t>
  </si>
  <si>
    <t>NO</t>
  </si>
  <si>
    <t>OM</t>
  </si>
  <si>
    <t>QS Zertifizierungszeichen (vom Hof bis zum Laden)</t>
  </si>
  <si>
    <t>OR</t>
  </si>
  <si>
    <t>Qualitätszeichen Baden-Württemberg</t>
  </si>
  <si>
    <t>AT</t>
  </si>
  <si>
    <t>Quality Mark (Ireland)</t>
  </si>
  <si>
    <t>PS</t>
  </si>
  <si>
    <t>PW</t>
  </si>
  <si>
    <t>PG</t>
  </si>
  <si>
    <t>PY</t>
  </si>
  <si>
    <t>PH</t>
  </si>
  <si>
    <t>PN</t>
  </si>
  <si>
    <t>PT</t>
  </si>
  <si>
    <t>PR</t>
  </si>
  <si>
    <t>RAL Gütezeichen Kerzen</t>
  </si>
  <si>
    <t>CD</t>
  </si>
  <si>
    <t>Regionalfenster</t>
  </si>
  <si>
    <t>RGF</t>
  </si>
  <si>
    <t>RE</t>
  </si>
  <si>
    <t>Regionaltheke Franken</t>
  </si>
  <si>
    <t>RW</t>
  </si>
  <si>
    <t>RFA - Rainforest Alliance Certified</t>
  </si>
  <si>
    <t>RO</t>
  </si>
  <si>
    <t>RU</t>
  </si>
  <si>
    <t>SGS Austria Controll-Co GmbH</t>
  </si>
  <si>
    <t>SLC Bauart Geprüft</t>
  </si>
  <si>
    <t>SLC Geprüfte Kinder Sicherheit</t>
  </si>
  <si>
    <t>AS</t>
  </si>
  <si>
    <t>Soil Association</t>
  </si>
  <si>
    <t>SM</t>
  </si>
  <si>
    <t>Stiftung Warentest</t>
  </si>
  <si>
    <t>SA</t>
  </si>
  <si>
    <t>Stop Climate Change</t>
  </si>
  <si>
    <t>CH</t>
  </si>
  <si>
    <t>SN</t>
  </si>
  <si>
    <t>RS</t>
  </si>
  <si>
    <t>Tracking-Code</t>
  </si>
  <si>
    <t>TRA</t>
  </si>
  <si>
    <t>CS</t>
  </si>
  <si>
    <t>Tunnustatud Eesti Maitse (Estonia)</t>
  </si>
  <si>
    <t>Tunnustatud Maitse (Estonia)</t>
  </si>
  <si>
    <t>SI</t>
  </si>
  <si>
    <t>Uniquelly Finnish</t>
  </si>
  <si>
    <t>Unser Land</t>
  </si>
  <si>
    <t>ES</t>
  </si>
  <si>
    <t>LK</t>
  </si>
  <si>
    <t>SH</t>
  </si>
  <si>
    <t>LC</t>
  </si>
  <si>
    <t>PM</t>
  </si>
  <si>
    <t>Verband Kontrollservice Tirol</t>
  </si>
  <si>
    <t>SS</t>
  </si>
  <si>
    <t>VLOG - Ohne Gentechnik</t>
  </si>
  <si>
    <t>VLOG</t>
  </si>
  <si>
    <t>SR</t>
  </si>
  <si>
    <t>Ware aus Finnland (Blauer Schwan)</t>
  </si>
  <si>
    <t>SJ</t>
  </si>
  <si>
    <t>CZ</t>
  </si>
  <si>
    <t>WWF's Panda label</t>
  </si>
  <si>
    <t>AE</t>
  </si>
  <si>
    <t>GB</t>
  </si>
  <si>
    <t>CX</t>
  </si>
  <si>
    <t>EH</t>
  </si>
  <si>
    <t>CF</t>
  </si>
  <si>
    <t>CY</t>
  </si>
  <si>
    <t>El Salvador</t>
  </si>
  <si>
    <t>SV</t>
  </si>
  <si>
    <t>Syrien</t>
  </si>
  <si>
    <t>SY</t>
  </si>
  <si>
    <t>Swasiland</t>
  </si>
  <si>
    <t>SZ</t>
  </si>
  <si>
    <t>Turks-,Caicosin</t>
  </si>
  <si>
    <t>TC</t>
  </si>
  <si>
    <t>Tschad</t>
  </si>
  <si>
    <t>TD</t>
  </si>
  <si>
    <t>French S.Territ</t>
  </si>
  <si>
    <t>Togo</t>
  </si>
  <si>
    <t>Thailand</t>
  </si>
  <si>
    <t>TH</t>
  </si>
  <si>
    <t>Tadschikistan</t>
  </si>
  <si>
    <t>TJ</t>
  </si>
  <si>
    <t>Tokelau-Inseln</t>
  </si>
  <si>
    <t>Osttimor</t>
  </si>
  <si>
    <t>Turkmenistan</t>
  </si>
  <si>
    <t>TM</t>
  </si>
  <si>
    <t>Tunesien</t>
  </si>
  <si>
    <t>TN</t>
  </si>
  <si>
    <t>Tonga</t>
  </si>
  <si>
    <t>Ost Timor</t>
  </si>
  <si>
    <t>Türkei</t>
  </si>
  <si>
    <t>Trinidad,Tobago</t>
  </si>
  <si>
    <t>Tuvalu</t>
  </si>
  <si>
    <t>TV</t>
  </si>
  <si>
    <t>Taiwan</t>
  </si>
  <si>
    <t>TW</t>
  </si>
  <si>
    <t>Tansania</t>
  </si>
  <si>
    <t>TZ</t>
  </si>
  <si>
    <t>Ukraine</t>
  </si>
  <si>
    <t>UA</t>
  </si>
  <si>
    <t>Uganda</t>
  </si>
  <si>
    <t>UG</t>
  </si>
  <si>
    <t>Minor Outl.Ins.</t>
  </si>
  <si>
    <t>UM</t>
  </si>
  <si>
    <t>Vereinigte Nat.</t>
  </si>
  <si>
    <t>UN</t>
  </si>
  <si>
    <t>USA</t>
  </si>
  <si>
    <t>US</t>
  </si>
  <si>
    <t>Uruguay</t>
  </si>
  <si>
    <t>UY</t>
  </si>
  <si>
    <t>Usbekistan</t>
  </si>
  <si>
    <t>UZ</t>
  </si>
  <si>
    <t>Vatikanstadt</t>
  </si>
  <si>
    <t>VA</t>
  </si>
  <si>
    <t>St. Vincent</t>
  </si>
  <si>
    <t>VC</t>
  </si>
  <si>
    <t>Venezuela</t>
  </si>
  <si>
    <t>VE</t>
  </si>
  <si>
    <t>Brit.Jungferni.</t>
  </si>
  <si>
    <t>VG</t>
  </si>
  <si>
    <t>Amer.Jungferni.</t>
  </si>
  <si>
    <t>Vietnam</t>
  </si>
  <si>
    <t>VN</t>
  </si>
  <si>
    <t>Vanuatu</t>
  </si>
  <si>
    <t>VU</t>
  </si>
  <si>
    <t>Wallis,Futuna</t>
  </si>
  <si>
    <t>Westsamoa</t>
  </si>
  <si>
    <t>WS</t>
  </si>
  <si>
    <t>Kosovo</t>
  </si>
  <si>
    <t>XK</t>
  </si>
  <si>
    <t>Jemen</t>
  </si>
  <si>
    <t>YE</t>
  </si>
  <si>
    <t>Mayotte</t>
  </si>
  <si>
    <t>YT</t>
  </si>
  <si>
    <t>Jugoslawien</t>
  </si>
  <si>
    <t>YU</t>
  </si>
  <si>
    <t>Südafrika</t>
  </si>
  <si>
    <t>ZA</t>
  </si>
  <si>
    <t>Sambia</t>
  </si>
  <si>
    <t>ZM</t>
  </si>
  <si>
    <t>Simbabwe</t>
  </si>
  <si>
    <t>ZW</t>
  </si>
  <si>
    <t/>
  </si>
  <si>
    <t>T_POOL</t>
  </si>
  <si>
    <t>ZZ_DISPLAYTYP</t>
  </si>
  <si>
    <t>ZZ_FRDISPL</t>
  </si>
  <si>
    <t>ZZ_QS_PFLICHT</t>
  </si>
  <si>
    <t>ZZ_CHARGECL</t>
  </si>
  <si>
    <t>ZZ_CHARGE</t>
  </si>
  <si>
    <t>MERKMAL_TBM_TOPFGROESSE</t>
  </si>
  <si>
    <t>MERKMAL_TBM_FARBCODE</t>
  </si>
  <si>
    <t>MERKMAL_GD_MINDESTKUEHLTEMPERATUR</t>
  </si>
  <si>
    <t>ZZ_MULTI21</t>
  </si>
  <si>
    <t>ZZ_MULTI1</t>
  </si>
  <si>
    <t>ZZ_VORGAENGER1</t>
  </si>
  <si>
    <t>ZZ_MULTI22</t>
  </si>
  <si>
    <t>ZZ_MULTI2</t>
  </si>
  <si>
    <t>ZZ_VORGAENGER2</t>
  </si>
  <si>
    <t>ZZ_MULTI23</t>
  </si>
  <si>
    <t>ZZ_MULTI3</t>
  </si>
  <si>
    <t>ZZ_VORGAENGER3</t>
  </si>
  <si>
    <t>MEINH4</t>
  </si>
  <si>
    <t>UMREZ4</t>
  </si>
  <si>
    <t>MESUB4</t>
  </si>
  <si>
    <t>ZNAN4</t>
  </si>
  <si>
    <t>MAKTM4</t>
  </si>
  <si>
    <t>ZZ_VPK4</t>
  </si>
  <si>
    <t>HOEHE4</t>
  </si>
  <si>
    <t>BREIT4</t>
  </si>
  <si>
    <t>LAENG4</t>
  </si>
  <si>
    <t>MEABM4</t>
  </si>
  <si>
    <t>BRGEW4</t>
  </si>
  <si>
    <t>GEWEI4</t>
  </si>
  <si>
    <t>EAN114</t>
  </si>
  <si>
    <t>NUMTP4</t>
  </si>
  <si>
    <t>ZZ_MULTI24</t>
  </si>
  <si>
    <t>ZZ_MULTI4</t>
  </si>
  <si>
    <t>ZZ_MGTXT4</t>
  </si>
  <si>
    <t>ZZ_VORGAENGER4</t>
  </si>
  <si>
    <t>MEINH5</t>
  </si>
  <si>
    <t>UMREZ5</t>
  </si>
  <si>
    <t>MESUB5</t>
  </si>
  <si>
    <t>ZNAN5</t>
  </si>
  <si>
    <t>MAKTM5</t>
  </si>
  <si>
    <t>ZZ_VPK5</t>
  </si>
  <si>
    <t>HOEHE5</t>
  </si>
  <si>
    <t>BREIT5</t>
  </si>
  <si>
    <t>LAENG5</t>
  </si>
  <si>
    <t>MEABM5</t>
  </si>
  <si>
    <t>BRGEW5</t>
  </si>
  <si>
    <t>GEWEI5</t>
  </si>
  <si>
    <t>EAN115</t>
  </si>
  <si>
    <t>NUMTP5</t>
  </si>
  <si>
    <t>ZZ_MULTI25</t>
  </si>
  <si>
    <t>ZZ_MULTI5</t>
  </si>
  <si>
    <t>ZZ_MGTXT5</t>
  </si>
  <si>
    <t>ZZ_VORGAENGER5</t>
  </si>
  <si>
    <t>MAKTM6</t>
  </si>
  <si>
    <t>MEINH7</t>
  </si>
  <si>
    <t>UMREZ7</t>
  </si>
  <si>
    <t>MESUB7</t>
  </si>
  <si>
    <t>MAKTM7</t>
  </si>
  <si>
    <t>ZZ_VPK7</t>
  </si>
  <si>
    <t>ZZ_LAGANZ7</t>
  </si>
  <si>
    <t>ZZ_HANDLING7</t>
  </si>
  <si>
    <t>ZZ_LAGSTAPEL7</t>
  </si>
  <si>
    <t>HOEHE7</t>
  </si>
  <si>
    <t>BREIT7</t>
  </si>
  <si>
    <t>LAENG7</t>
  </si>
  <si>
    <t>MEABM7</t>
  </si>
  <si>
    <t>BRGEW7</t>
  </si>
  <si>
    <t>GEWEI7</t>
  </si>
  <si>
    <t>EAN117</t>
  </si>
  <si>
    <t>NUMTP7</t>
  </si>
  <si>
    <t>ZZ_LARTNR1</t>
  </si>
  <si>
    <t>ZZ_LARTNR4</t>
  </si>
  <si>
    <t>ZZ_LARTNR5</t>
  </si>
  <si>
    <t>ZZ_LARTNR7</t>
  </si>
  <si>
    <t>LACOD</t>
  </si>
  <si>
    <t>BSTME1</t>
  </si>
  <si>
    <t>ZZ_EKKOL1</t>
  </si>
  <si>
    <t>ZZ_KOUBGR1</t>
  </si>
  <si>
    <t>ZZ_KONDEH1</t>
  </si>
  <si>
    <t>BSTME2</t>
  </si>
  <si>
    <t>ZZ_EKKOL2</t>
  </si>
  <si>
    <t>ZZ_KOUBGR2</t>
  </si>
  <si>
    <t>ZZ_KONDEH2</t>
  </si>
  <si>
    <t>KBETR2</t>
  </si>
  <si>
    <t>Artikelart</t>
  </si>
  <si>
    <t>QS Artikel</t>
  </si>
  <si>
    <t>Chargenklasse</t>
  </si>
  <si>
    <t>Chargenfuehrung</t>
  </si>
  <si>
    <t>TBM_TOPFGROESSE</t>
  </si>
  <si>
    <t>TBM_FARBCODE</t>
  </si>
  <si>
    <t>GD_MINDESTKUEHLTEMPERATUR</t>
  </si>
  <si>
    <t>Zaehler fuer die Umrechnung in Basismengeneinheiten (immer UMREN = 1)</t>
  </si>
  <si>
    <t>Einheit fuer Laenge/Breite/Hoehe</t>
  </si>
  <si>
    <t>Bruttogewicht</t>
  </si>
  <si>
    <t>Gewichtseinheit</t>
  </si>
  <si>
    <t>Global Trade Item Number (GTIN)</t>
  </si>
  <si>
    <t>Multi 2</t>
  </si>
  <si>
    <t>Multi 1</t>
  </si>
  <si>
    <t>Vorgaenger NAN</t>
  </si>
  <si>
    <t>Untergeordnete Mengeneinheit (immer ST)</t>
  </si>
  <si>
    <t>Verpackungsart</t>
  </si>
  <si>
    <t>Nummerntyp der Global Trade Item Number</t>
  </si>
  <si>
    <t>Alternativmengeneinheit 3 zur Lagermengeneinheit</t>
  </si>
  <si>
    <t>Bontext (Sprache aus Anmeldesprache, Text-ID = 02, lfd. Nr = 1)</t>
  </si>
  <si>
    <t>Alternativmengeneinheit 4 zur Lagermengeneinheit</t>
  </si>
  <si>
    <t>Alternativmengeneinheit 5 zur Lagermengeneinheit</t>
  </si>
  <si>
    <t>Untergeordnete Mengeneinheit (immer selber Bezug auf Kxx wie Lxx)</t>
  </si>
  <si>
    <t>Alternativmengeneinheit 7 zur Lagermengeneinheit</t>
  </si>
  <si>
    <t>Lagerstapelfaktor</t>
  </si>
  <si>
    <t>Artikelnummer beim Lieferanten fuer AME3</t>
  </si>
  <si>
    <t>Artikelnummer beim Lieferanten fuer AME4</t>
  </si>
  <si>
    <t>Artikelnummer beim Lieferanten fuer AME5</t>
  </si>
  <si>
    <t>Artikelnummer beim Lieferanten fuer AME7</t>
  </si>
  <si>
    <t>Bestellmengeneinheit 1 fuer NAN 1</t>
  </si>
  <si>
    <t>Konditionsgruppe beim Lieferanten</t>
  </si>
  <si>
    <t>Konditionsuebergruppe</t>
  </si>
  <si>
    <t>Konditionseinheit</t>
  </si>
  <si>
    <t>LIEK</t>
  </si>
  <si>
    <t>Bestellmengeneinheit 2 fuer NAN 2</t>
  </si>
  <si>
    <t>Konditionsbetrag in EU4</t>
  </si>
  <si>
    <t>HE</t>
  </si>
  <si>
    <t>Artikelbezeichnung</t>
  </si>
  <si>
    <t>Pool-anreicherung (x = Ja)</t>
  </si>
  <si>
    <t>Frei-stehendes Display? 
(x = Ja)</t>
  </si>
  <si>
    <t>RLZ ab WE Markt (in Tagen)</t>
  </si>
  <si>
    <t>Weiß = Kannfeld</t>
  </si>
  <si>
    <t>Grau = Verformelte Logik</t>
  </si>
  <si>
    <t>Lieferanten WAWI</t>
  </si>
  <si>
    <t>Abgang</t>
  </si>
  <si>
    <t>Warenausgangs WAWI</t>
  </si>
  <si>
    <t>Rahmenauftrag</t>
  </si>
  <si>
    <t>Lieferanten Ansprechpartner</t>
  </si>
  <si>
    <t>SUWE Auftragsnummer</t>
  </si>
  <si>
    <t>Referenz- Auftragsnummer</t>
  </si>
  <si>
    <t>EKB</t>
  </si>
  <si>
    <t>Kostenstelle</t>
  </si>
  <si>
    <t xml:space="preserve">Werbung KW </t>
  </si>
  <si>
    <t>Lieferant VL/NVL</t>
  </si>
  <si>
    <t>Abwicklung über WWS</t>
  </si>
  <si>
    <t>Incoterm (FOB, DDP,…)</t>
  </si>
  <si>
    <t>Abwicklung über Agent</t>
  </si>
  <si>
    <t>EK in Fremdwährung/ Währung</t>
  </si>
  <si>
    <t>Art der Marke</t>
  </si>
  <si>
    <t>Eigenmarke</t>
  </si>
  <si>
    <t>Name der Marke</t>
  </si>
  <si>
    <t>Retourenvereinbarung</t>
  </si>
  <si>
    <t>Muster</t>
  </si>
  <si>
    <t>SGE</t>
  </si>
  <si>
    <t>Repeat Order Nr</t>
  </si>
  <si>
    <t>Abgangsland</t>
  </si>
  <si>
    <t>Auftragsprüfung durch QON</t>
  </si>
  <si>
    <t>Produktionsstätte</t>
  </si>
  <si>
    <t>Lager (Zugangsort Klassifikation)</t>
  </si>
  <si>
    <t>TES FFU2 oder FFU3</t>
  </si>
  <si>
    <t>Zentrallagername:</t>
  </si>
  <si>
    <t>Dupro</t>
  </si>
  <si>
    <t>FRI</t>
  </si>
  <si>
    <t>NAN | SUWE-Artikelnummer</t>
  </si>
  <si>
    <t xml:space="preserve">Name Agent </t>
  </si>
  <si>
    <t>Bemerkung SCB:</t>
  </si>
  <si>
    <t>Sonstige Informationen/ zu beachtende Informationen:</t>
  </si>
  <si>
    <t>Retourenzeitraum in Tagen</t>
  </si>
  <si>
    <t>Retourenlager</t>
  </si>
  <si>
    <t>Abholfrist in Tagen</t>
  </si>
  <si>
    <t>Retourenlagerland</t>
  </si>
  <si>
    <t>Lieferbedingungen</t>
  </si>
  <si>
    <t>Wert des Einbehaltes (falls fix)</t>
  </si>
  <si>
    <t>Name</t>
  </si>
  <si>
    <t>Strasse</t>
  </si>
  <si>
    <t>Land</t>
  </si>
  <si>
    <t>Vereinbarte max. Retourenmenge in %</t>
  </si>
  <si>
    <t>Rückkaufwert %</t>
  </si>
  <si>
    <t>Sondervereinbarung</t>
  </si>
  <si>
    <t>Sonstige Informationen:</t>
  </si>
  <si>
    <t>Art</t>
  </si>
  <si>
    <t>Wert</t>
  </si>
  <si>
    <t>EUR oder %</t>
  </si>
  <si>
    <t>2. Rabatt</t>
  </si>
  <si>
    <t>3. Rabatt</t>
  </si>
  <si>
    <t>1. Muster</t>
  </si>
  <si>
    <t>Termin</t>
  </si>
  <si>
    <t>Anzahl Muster</t>
  </si>
  <si>
    <t>Art des Muster</t>
  </si>
  <si>
    <t>Empfängeradresse</t>
  </si>
  <si>
    <t>2. Muster</t>
  </si>
  <si>
    <t>3. Muster</t>
  </si>
  <si>
    <t>4. Muster</t>
  </si>
  <si>
    <t>5. Muster</t>
  </si>
  <si>
    <t>6. Muster</t>
  </si>
  <si>
    <t>Abverkaufszeitraum in Tagen</t>
  </si>
  <si>
    <t>Einbehalt Auftragswert in %</t>
  </si>
  <si>
    <t xml:space="preserve">Zahlungsziel, falls Valuta vereinbart: </t>
  </si>
  <si>
    <t>Datum der Belastung der Retoure:</t>
  </si>
  <si>
    <t>PLZ | Ort</t>
  </si>
  <si>
    <t>Rabatte/nachträgliche Vergütungen</t>
  </si>
  <si>
    <t>1. Rabatt</t>
  </si>
  <si>
    <t>1. Nachträgliche Vergütung</t>
  </si>
  <si>
    <t>2. Nachträgliche Vergütung</t>
  </si>
  <si>
    <t>3. Nachträgliche Vergütung</t>
  </si>
  <si>
    <t>Entsorgungskosten</t>
  </si>
  <si>
    <t>REWE</t>
  </si>
  <si>
    <t>BA/J/N</t>
  </si>
  <si>
    <t>J/N</t>
  </si>
  <si>
    <t>Penny, national</t>
  </si>
  <si>
    <t>VS</t>
  </si>
  <si>
    <t>REWE Center gross</t>
  </si>
  <si>
    <t>REWE Center klein &amp; gross</t>
  </si>
  <si>
    <t>B1 Discount - Baumarkt</t>
  </si>
  <si>
    <t>Toom BM</t>
  </si>
  <si>
    <t>Export Non Food International</t>
  </si>
  <si>
    <t>Hof/ Saale</t>
  </si>
  <si>
    <t>Multi SGE</t>
  </si>
  <si>
    <t>Fegro Selgros Deutschland</t>
  </si>
  <si>
    <t>Karstadt Feinkost</t>
  </si>
  <si>
    <t>REWE Für Sie</t>
  </si>
  <si>
    <t>Eigenbedarf</t>
  </si>
  <si>
    <t>PLAZA Baumarkt (Coop Kiel)</t>
  </si>
  <si>
    <t>RZAG</t>
  </si>
  <si>
    <t>Kontinental</t>
  </si>
  <si>
    <t>Übersee</t>
  </si>
  <si>
    <t>Zentrallager</t>
  </si>
  <si>
    <t>Regionallager</t>
  </si>
  <si>
    <t>Markt</t>
  </si>
  <si>
    <t>CFR</t>
  </si>
  <si>
    <t>CIF</t>
  </si>
  <si>
    <t>DAP</t>
  </si>
  <si>
    <t>DDP</t>
  </si>
  <si>
    <t>EXW</t>
  </si>
  <si>
    <t>EXW EU</t>
  </si>
  <si>
    <t>FCA</t>
  </si>
  <si>
    <t>FOB</t>
  </si>
  <si>
    <t>Fremdwährungen</t>
  </si>
  <si>
    <t>RMB</t>
  </si>
  <si>
    <t>TES FFU</t>
  </si>
  <si>
    <t>FFU 2</t>
  </si>
  <si>
    <t>FFU 3</t>
  </si>
  <si>
    <t>Incoterm</t>
  </si>
  <si>
    <t>Auftragserteilung</t>
  </si>
  <si>
    <t>Retouren</t>
  </si>
  <si>
    <t>Außendienst</t>
  </si>
  <si>
    <t>Lager Hof</t>
  </si>
  <si>
    <t>Märkte an Lieferant</t>
  </si>
  <si>
    <t>NF Retourenlager Alsheim REWE 122</t>
  </si>
  <si>
    <t>NF Retourenlager Biebesheim</t>
  </si>
  <si>
    <t>NF Retourenlager Bürstadt Penny 003</t>
  </si>
  <si>
    <t>NF Retourenlager VS Bürstadt 022</t>
  </si>
  <si>
    <t>NF Retourenlager Worms REWE 022</t>
  </si>
  <si>
    <t>REWE Center (abgeholt)</t>
  </si>
  <si>
    <t>Golden sample</t>
  </si>
  <si>
    <t>Rabatte</t>
  </si>
  <si>
    <t>Art des Musters</t>
  </si>
  <si>
    <t>Rabattart</t>
  </si>
  <si>
    <t>%</t>
  </si>
  <si>
    <t>EUR</t>
  </si>
  <si>
    <t>Aktionsrabatt</t>
  </si>
  <si>
    <t>Artikelrabatt</t>
  </si>
  <si>
    <t>Messerabatt</t>
  </si>
  <si>
    <t>Palettenrabatt</t>
  </si>
  <si>
    <t>Rechnungsrabatt</t>
  </si>
  <si>
    <t>Regionalrabatt</t>
  </si>
  <si>
    <t>Sonderrabatt</t>
  </si>
  <si>
    <t>Streckenrabatt</t>
  </si>
  <si>
    <t>Werberabatt</t>
  </si>
  <si>
    <t>Zentrallagerrabatt</t>
  </si>
  <si>
    <t>Nachträgliche Vergütungen</t>
  </si>
  <si>
    <t>Abverkaufsunterstützung</t>
  </si>
  <si>
    <t>Handlingskostenpauschale</t>
  </si>
  <si>
    <t>Nachträglicher Bonus</t>
  </si>
  <si>
    <t>Penny Vergütung</t>
  </si>
  <si>
    <t>Retourenbereinigt</t>
  </si>
  <si>
    <t>Vollsortiment</t>
  </si>
  <si>
    <t>Warenbezogene Vergütung</t>
  </si>
  <si>
    <t>Ersatzteile </t>
  </si>
  <si>
    <t>Fotomuster</t>
  </si>
  <si>
    <t>Größenmuster</t>
  </si>
  <si>
    <t>Leerverpackungen 10%</t>
  </si>
  <si>
    <t>Leerverpackungen 5%</t>
  </si>
  <si>
    <t>Originalmuster</t>
  </si>
  <si>
    <t>Originalmusterkarton</t>
  </si>
  <si>
    <t>Produktionsmuster</t>
  </si>
  <si>
    <t>Verpackungslayouts</t>
  </si>
  <si>
    <t>Verpackungsmuster</t>
  </si>
  <si>
    <t>Vorproduktionsmuster</t>
  </si>
  <si>
    <t>Z-ENV</t>
  </si>
  <si>
    <t>Hartwaren 1</t>
  </si>
  <si>
    <t>Hartwaren 2</t>
  </si>
  <si>
    <t>Hartwaren 3</t>
  </si>
  <si>
    <t>Spielwaren/Sport/Tchibo</t>
  </si>
  <si>
    <t>Schreibwaren/DIY/Bücher</t>
  </si>
  <si>
    <t>Elektro VS</t>
  </si>
  <si>
    <t>Z-END</t>
  </si>
  <si>
    <t>Haushalt 3</t>
  </si>
  <si>
    <t>Haushalt 4</t>
  </si>
  <si>
    <t>Hartwaren 4</t>
  </si>
  <si>
    <t>Elektro PY</t>
  </si>
  <si>
    <t>Z-ENI</t>
  </si>
  <si>
    <t>Mehrwertdienste</t>
  </si>
  <si>
    <t>Presse/Medien</t>
  </si>
  <si>
    <t>Investitionsgüter</t>
  </si>
  <si>
    <t>PY International</t>
  </si>
  <si>
    <t>-</t>
  </si>
  <si>
    <t>Kartonmenge (Anzahl VE)</t>
  </si>
  <si>
    <t>Nachtr. Vergütung | Rabatte</t>
  </si>
  <si>
    <t>Zahlungsbedingungen</t>
  </si>
  <si>
    <t>Zahlungsbedingung 1</t>
  </si>
  <si>
    <t>Zahlungsbedingung 2</t>
  </si>
  <si>
    <t>Zahlungsbedingung 3</t>
  </si>
  <si>
    <t>Zahlungsbedingung 4</t>
  </si>
  <si>
    <t>Zahlungsbedingung 5</t>
  </si>
  <si>
    <t>Zahlungsbedingung 6</t>
  </si>
  <si>
    <t>Zahlungsbedingung 7</t>
  </si>
  <si>
    <t>Zahlungsbedingung 8</t>
  </si>
  <si>
    <t>Einbehalt Wert | -Art</t>
  </si>
  <si>
    <t>Reklamationsadresse:</t>
  </si>
  <si>
    <t>Abw. Zahlungsbedingungen:</t>
  </si>
  <si>
    <t>SUWE-Auftragserteilung</t>
  </si>
  <si>
    <t>MDB-ID:</t>
  </si>
  <si>
    <t>Listen-EK in €</t>
  </si>
  <si>
    <t>EAS (Warensicherung)</t>
  </si>
  <si>
    <t>Entsorgungskennzeichen</t>
  </si>
  <si>
    <t>Incoterms</t>
  </si>
  <si>
    <t>Produktart</t>
  </si>
  <si>
    <t>I6</t>
  </si>
  <si>
    <t>UC</t>
  </si>
  <si>
    <t>ZD</t>
  </si>
  <si>
    <t>ZE</t>
  </si>
  <si>
    <t>ZI</t>
  </si>
  <si>
    <t>UME</t>
  </si>
  <si>
    <t>Nummern-typ der GTIN</t>
  </si>
  <si>
    <t>Zaehler</t>
  </si>
  <si>
    <t>AME1</t>
  </si>
  <si>
    <t>UME zu AME1</t>
  </si>
  <si>
    <t>Basis-mengen-einheit</t>
  </si>
  <si>
    <t>Kennzeichen NAN erzeugen 
(Ja = X)</t>
  </si>
  <si>
    <r>
      <t>Displaytyp</t>
    </r>
    <r>
      <rPr>
        <i/>
        <sz val="11"/>
        <rFont val="Calibri"/>
        <family val="2"/>
        <scheme val="minor"/>
      </rPr>
      <t xml:space="preserve"> </t>
    </r>
    <r>
      <rPr>
        <b/>
        <sz val="11"/>
        <rFont val="Calibri"/>
        <family val="2"/>
        <scheme val="minor"/>
      </rPr>
      <t>(nur bei weiteren Kopfartikeln)</t>
    </r>
  </si>
  <si>
    <t>AME2</t>
  </si>
  <si>
    <t>AME6</t>
  </si>
  <si>
    <t>Vertragssprache</t>
  </si>
  <si>
    <t>Deutsch</t>
  </si>
  <si>
    <t>Englisch</t>
  </si>
  <si>
    <t>Vertragslieferant</t>
  </si>
  <si>
    <t>Nicht-Vertragslieferant</t>
  </si>
  <si>
    <t>Abgang &amp; Produktionsstätte</t>
  </si>
  <si>
    <t>Warenbereitstellung/ETD</t>
  </si>
  <si>
    <t>z.B. Umschlag ja, zusätzliche QS- Prüfungen etc.</t>
  </si>
  <si>
    <t>TES (TÜV Exklusiv Siegel)</t>
  </si>
  <si>
    <t>Artikelnummer / NAN:</t>
  </si>
  <si>
    <t>Artikelbezeichnung / item-description:</t>
  </si>
  <si>
    <t>Auftrag / ordernumber:</t>
  </si>
  <si>
    <t>Kalenderwoche / promotionweek:</t>
  </si>
  <si>
    <t>Chargen-Nr./chargen-number:</t>
  </si>
  <si>
    <t>Empfänger / consignee:</t>
  </si>
  <si>
    <t xml:space="preserve">Karton EAN / carton-EAN </t>
  </si>
  <si>
    <t>Lieferant / supplier:</t>
  </si>
  <si>
    <t xml:space="preserve">REWE Zentral-AG </t>
  </si>
  <si>
    <t>Inhalt (VE) / quantity (VE) :</t>
  </si>
  <si>
    <t xml:space="preserve">Karton-Nr. / carton-number:          </t>
  </si>
  <si>
    <t>Der scanbare Barcode sollte in der oberen linken Ecke auf allen vier Seiten des Kartons angebracht werden.</t>
  </si>
  <si>
    <t>Etiketten-Vorgaben für die Gebindeeinheit 1</t>
  </si>
  <si>
    <t>Etiketten-Vorgaben für die Gebindeeinheit 2</t>
  </si>
  <si>
    <r>
      <t>Rückkaufwert in €/ Stück</t>
    </r>
    <r>
      <rPr>
        <b/>
        <sz val="12"/>
        <rFont val="Calibri"/>
        <family val="2"/>
        <scheme val="minor"/>
      </rPr>
      <t xml:space="preserve"> (nur ausfüllen bei abweichendem Rechnungspreis)</t>
    </r>
  </si>
  <si>
    <t>Lieferantenmarke</t>
  </si>
  <si>
    <t>Column1</t>
  </si>
  <si>
    <t>Bontext (maximal 16 Zeichen)2</t>
  </si>
  <si>
    <t>Multi 210</t>
  </si>
  <si>
    <t>Multi 111</t>
  </si>
  <si>
    <t>Vorgaenger NAN12</t>
  </si>
  <si>
    <t>Kennzeichen NAN erzeugen (Ja = X)13</t>
  </si>
  <si>
    <t>Hoehe14</t>
  </si>
  <si>
    <t>Breite15</t>
  </si>
  <si>
    <t>Laenge16</t>
  </si>
  <si>
    <t>Global Trade Item Number (GTIN)17</t>
  </si>
  <si>
    <t>Multi 218</t>
  </si>
  <si>
    <t>Multi 119</t>
  </si>
  <si>
    <t>abweichender Mengentext20</t>
  </si>
  <si>
    <t>Vorgaenger NAN21</t>
  </si>
  <si>
    <t>Zaehler fuer die Umrechnung in Basismengeneinheiten (immer UMREN = 1)22</t>
  </si>
  <si>
    <t>Untergeordnete Mengeneinheit (immer ST)23</t>
  </si>
  <si>
    <t>Kennzeichen NAN erzeugen (Ja = X)24</t>
  </si>
  <si>
    <t>Bontext (Sprache aus Anmeldesprache, Text-ID = 02, lfd. Nr = 1)25</t>
  </si>
  <si>
    <t>Verpackungsart26</t>
  </si>
  <si>
    <t>Hoehe27</t>
  </si>
  <si>
    <t>Breite28</t>
  </si>
  <si>
    <t>Laenge29</t>
  </si>
  <si>
    <t>Einheit fuer Laenge/Breite/Hoehe30</t>
  </si>
  <si>
    <t>Bruttogewicht31</t>
  </si>
  <si>
    <t>Gewichtseinheit32</t>
  </si>
  <si>
    <t>Global Trade Item Number (GTIN)33</t>
  </si>
  <si>
    <t>Nummerntyp der Global Trade Item Number34</t>
  </si>
  <si>
    <t>Multi 235</t>
  </si>
  <si>
    <t>Multi 136</t>
  </si>
  <si>
    <t>abweichender Mengentext37</t>
  </si>
  <si>
    <t>Vorgaenger NAN38</t>
  </si>
  <si>
    <t>Zaehler fuer die Umrechnung in Basismengeneinheiten (immer UMREN = 1)39</t>
  </si>
  <si>
    <t>Untergeordnete Mengeneinheit (immer ST)40</t>
  </si>
  <si>
    <t>Kennzeichen NAN erzeugen (Ja = X)41</t>
  </si>
  <si>
    <t>Bontext (Sprache aus Anmeldesprache, Text-ID = 02, lfd. Nr = 1)42</t>
  </si>
  <si>
    <t>Verpackungsart43</t>
  </si>
  <si>
    <t>Hoehe44</t>
  </si>
  <si>
    <t>Breite45</t>
  </si>
  <si>
    <t>Laenge46</t>
  </si>
  <si>
    <t>Einheit fuer Laenge/Breite/Hoehe47</t>
  </si>
  <si>
    <t>Bruttogewicht48</t>
  </si>
  <si>
    <t>Gewichtseinheit49</t>
  </si>
  <si>
    <t>Global Trade Item Number (GTIN)50</t>
  </si>
  <si>
    <t>Nummerntyp der Global Trade Item Number51</t>
  </si>
  <si>
    <t>Multi 252</t>
  </si>
  <si>
    <t>Multi 153</t>
  </si>
  <si>
    <t>abweichender Mengentext54</t>
  </si>
  <si>
    <t>Vorgaenger NAN55</t>
  </si>
  <si>
    <t>Global Trade Item Number (GTIN)63</t>
  </si>
  <si>
    <t>Zaehler fuer die Umrechnung in Basismengeneinheiten (immer UMREN = 1)64</t>
  </si>
  <si>
    <t>Bontext (Sprache aus Anmeldesprache, Text-ID = 02, lfd. Nr = 1)65</t>
  </si>
  <si>
    <t>Verpackungsart66</t>
  </si>
  <si>
    <t>Anzahl Lagen67</t>
  </si>
  <si>
    <t>Handling68</t>
  </si>
  <si>
    <t>Hoehe69</t>
  </si>
  <si>
    <t>Breite70</t>
  </si>
  <si>
    <t>Laenge71</t>
  </si>
  <si>
    <t>Einheit fuer Laenge/Breite/Hoehe72</t>
  </si>
  <si>
    <t>Bruttogewicht73</t>
  </si>
  <si>
    <t>Gewichtseinheit74</t>
  </si>
  <si>
    <t>Global Trade Item Number (GTIN)75</t>
  </si>
  <si>
    <t>Nummerntyp der Global Trade Item Number76</t>
  </si>
  <si>
    <t>Artikel-status</t>
  </si>
  <si>
    <t>Konditionsgruppe beim Lieferanten2</t>
  </si>
  <si>
    <t>Konditionsuebergruppe3</t>
  </si>
  <si>
    <t>Konditionseinheit4</t>
  </si>
  <si>
    <t>GTIN Typ (Stück)</t>
  </si>
  <si>
    <t>GTIN Typ (Gebinde)</t>
  </si>
  <si>
    <t>GTIN Typ (Palette)</t>
  </si>
  <si>
    <t>Grün = Pflichtfeld</t>
  </si>
  <si>
    <t>Kein Rabatt gewährt</t>
  </si>
  <si>
    <t>Keine Vergütung gewährt</t>
  </si>
  <si>
    <t>Code</t>
  </si>
  <si>
    <t>REWE Group internal data (to be completed by REWE Group)</t>
  </si>
  <si>
    <t>Lieferantenteilsortiment (LTS) zu WAWI-Nr. 1:</t>
  </si>
  <si>
    <t>Yes</t>
  </si>
  <si>
    <t>Please select</t>
  </si>
  <si>
    <t>D99 Banderoles, sleeves</t>
  </si>
  <si>
    <t>BT Bag</t>
  </si>
  <si>
    <t>BF Flat bag</t>
  </si>
  <si>
    <t>BX Box</t>
  </si>
  <si>
    <t>DY DISPLAY</t>
  </si>
  <si>
    <t>Y13 Display pallet</t>
  </si>
  <si>
    <t>FO Shrink-wrapped</t>
  </si>
  <si>
    <t>GG Bulk packs</t>
  </si>
  <si>
    <t>KH Wooden box</t>
  </si>
  <si>
    <t>KA Carton</t>
  </si>
  <si>
    <t>KI Crate</t>
  </si>
  <si>
    <t>KP Blister pack</t>
  </si>
  <si>
    <t>PK Packaging</t>
  </si>
  <si>
    <t>PL PALLETS</t>
  </si>
  <si>
    <t>YB POLYBAG</t>
  </si>
  <si>
    <t>SP Multipack</t>
  </si>
  <si>
    <t>TR Tray</t>
  </si>
  <si>
    <t>X10 Tub-like container with a lid</t>
  </si>
  <si>
    <t>OV REWE - without packaging</t>
  </si>
  <si>
    <t>IA Packaging, display, wood</t>
  </si>
  <si>
    <t>IB Packaging, display, cardboard</t>
  </si>
  <si>
    <t>IC Packaging, display, plastic</t>
  </si>
  <si>
    <t>Supplier address:</t>
  </si>
  <si>
    <t>Supplier contact person E-Mail address:</t>
  </si>
  <si>
    <t>Distributor on packaging (name and address):</t>
  </si>
  <si>
    <t>Neogrid event reference no. (ERN):</t>
  </si>
  <si>
    <t>Production Rex number:</t>
  </si>
  <si>
    <t>AQL Level:</t>
  </si>
  <si>
    <t>Container</t>
  </si>
  <si>
    <t>Prices valid until:</t>
  </si>
  <si>
    <t>40' HQ</t>
  </si>
  <si>
    <t>45' HQ</t>
  </si>
  <si>
    <t>m³</t>
  </si>
  <si>
    <t>REWE Far East</t>
  </si>
  <si>
    <t>P/W</t>
  </si>
  <si>
    <t>P</t>
  </si>
  <si>
    <t>W</t>
  </si>
  <si>
    <t>AQL Level</t>
  </si>
  <si>
    <t>1,5 / 4,0</t>
  </si>
  <si>
    <t>2,5 / 4,0</t>
  </si>
  <si>
    <t>Payment terms</t>
  </si>
  <si>
    <t>BSCI</t>
  </si>
  <si>
    <t>ICTI</t>
  </si>
  <si>
    <t>SA8000</t>
  </si>
  <si>
    <t>Hauptkörper - Art (FD_HK_Art)</t>
  </si>
  <si>
    <t>Verschluss - Art (FD_V_Art)</t>
  </si>
  <si>
    <t>Etikett - Art (FD_E_Art)</t>
  </si>
  <si>
    <t>Fraktionen (FD_Fraktion)</t>
  </si>
  <si>
    <t>Virgin-Material (FD_VM_)</t>
  </si>
  <si>
    <t>Sekundär-Material (FD_SM_)</t>
  </si>
  <si>
    <t>Beschichtung (FD_BS)</t>
  </si>
  <si>
    <t>Bezeichnung</t>
  </si>
  <si>
    <t>Code ADB</t>
  </si>
  <si>
    <t>Papier, Pappe, Karton</t>
  </si>
  <si>
    <t>Kunststoff</t>
  </si>
  <si>
    <t>Eisenmetalle</t>
  </si>
  <si>
    <t>Aluminium</t>
  </si>
  <si>
    <t>Glas</t>
  </si>
  <si>
    <t>Naturmaterial</t>
  </si>
  <si>
    <t>Getränkekartonverpackung</t>
  </si>
  <si>
    <t>Sonstiger Verbund</t>
  </si>
  <si>
    <t>Lookup Virgin-Material Gesamt (EN)</t>
  </si>
  <si>
    <t>Lookup Virgin-Material Gesamt (DE)</t>
  </si>
  <si>
    <t>Lookup Recyceltes Material Gesamt (EN)</t>
  </si>
  <si>
    <t>Lookup Recyceltes Material Gesamt (DE)</t>
  </si>
  <si>
    <t>Lizenzierungspflicht (gesamt)</t>
  </si>
  <si>
    <t>Frischfaser</t>
  </si>
  <si>
    <t>Altpapier (recycelt)</t>
  </si>
  <si>
    <t>Backförmchen</t>
  </si>
  <si>
    <t>Aerosol Sprühventil</t>
  </si>
  <si>
    <t>Befestigungsschnur Hangtag</t>
  </si>
  <si>
    <t>Frischfaser/Graspapier</t>
  </si>
  <si>
    <t>rPP (PCR)</t>
  </si>
  <si>
    <t>Banderole/Bund</t>
  </si>
  <si>
    <t>Agraffe</t>
  </si>
  <si>
    <t>Etikett/Aufkleber</t>
  </si>
  <si>
    <t>Altpapier (recycelt)/Graspapier (nicht recycelt)</t>
  </si>
  <si>
    <t>rPS (PCR)</t>
  </si>
  <si>
    <t>PE Beschichtung</t>
  </si>
  <si>
    <t>Becher</t>
  </si>
  <si>
    <t>Bügelverschluss</t>
  </si>
  <si>
    <t>Hangtag</t>
  </si>
  <si>
    <t>Jute</t>
  </si>
  <si>
    <t>Sonstiges Papier, Pappe, Karton</t>
  </si>
  <si>
    <t>rPE (PCR)</t>
  </si>
  <si>
    <t>PET Beschichtung</t>
  </si>
  <si>
    <t>Beutel/Flowpack</t>
  </si>
  <si>
    <t>Clip</t>
  </si>
  <si>
    <t>Pflanzenetikett (Steck)</t>
  </si>
  <si>
    <t>rPET (PCR)</t>
  </si>
  <si>
    <t>EVOH Beschichtung</t>
  </si>
  <si>
    <t>Blister/Sicherverpackung</t>
  </si>
  <si>
    <t>Flip-Top Dosierverschluss</t>
  </si>
  <si>
    <t xml:space="preserve"> </t>
  </si>
  <si>
    <t xml:space="preserve">Sonstige Rezyklat-KS (PCR) </t>
  </si>
  <si>
    <t>PVDC Beschichtung</t>
  </si>
  <si>
    <t>Clamshell</t>
  </si>
  <si>
    <t>Flip-Top Getränk/Sport Cap</t>
  </si>
  <si>
    <t>rPP/rPET (PCR)</t>
  </si>
  <si>
    <t>PVOH Beschichtung</t>
  </si>
  <si>
    <t>Dose</t>
  </si>
  <si>
    <t>Folienumschlag</t>
  </si>
  <si>
    <t>rPP/rPS (PCR)</t>
  </si>
  <si>
    <t>PA Beschichtung</t>
  </si>
  <si>
    <t>Eierkarton/Eierschachtel</t>
  </si>
  <si>
    <t>Getränkekarton-Klappverschluss</t>
  </si>
  <si>
    <t>Sonstige Virgin-KS</t>
  </si>
  <si>
    <t>rPP/rPE (PCR)</t>
  </si>
  <si>
    <t>PP Beschichtung</t>
  </si>
  <si>
    <t>Einlage</t>
  </si>
  <si>
    <t>Gleitverschluss/Zippverschluss</t>
  </si>
  <si>
    <t>Bio-PE</t>
  </si>
  <si>
    <t>rPS/rPET (PCR)</t>
  </si>
  <si>
    <t>Acryl Beschichtung</t>
  </si>
  <si>
    <t>Einlegepapier</t>
  </si>
  <si>
    <t>Hänger am Verschluss</t>
  </si>
  <si>
    <t>Bio-PP</t>
  </si>
  <si>
    <t>rPS/rPE (PCR)</t>
  </si>
  <si>
    <t>Sonstige Kunststoffe Beschichtung</t>
  </si>
  <si>
    <t>Folding box</t>
  </si>
  <si>
    <t>Faltschachtel</t>
  </si>
  <si>
    <t>Korken/Korkenähnlich</t>
  </si>
  <si>
    <t>PLA</t>
  </si>
  <si>
    <t>Bio-PET</t>
  </si>
  <si>
    <t>rPE/rPET (PCR)</t>
  </si>
  <si>
    <t>Aluminiumfolie Beschichtung</t>
  </si>
  <si>
    <t>Flasche</t>
  </si>
  <si>
    <t>Kronkorken</t>
  </si>
  <si>
    <t>Bio-PA</t>
  </si>
  <si>
    <t>rPA/rPE (PCR)</t>
  </si>
  <si>
    <t>Sonstige Metalle Beschichtung</t>
  </si>
  <si>
    <t>Folie</t>
  </si>
  <si>
    <t>Mahlwerk</t>
  </si>
  <si>
    <t>PHA</t>
  </si>
  <si>
    <t xml:space="preserve">Sonstige Rezyklat-KS-KS Mischkunststoffe (PCR) </t>
  </si>
  <si>
    <t>Wachs Beschichtung</t>
  </si>
  <si>
    <t>Filling material</t>
  </si>
  <si>
    <t>Füllmaterial</t>
  </si>
  <si>
    <t>Pumpspender</t>
  </si>
  <si>
    <t>PBS</t>
  </si>
  <si>
    <t>Stärkeblends</t>
  </si>
  <si>
    <t>Eisenmetall (recycelt)</t>
  </si>
  <si>
    <t>SiOx Plasma Beschichtung</t>
  </si>
  <si>
    <t>Getränkekarton</t>
  </si>
  <si>
    <t>Pumpzerstäuber Ventil</t>
  </si>
  <si>
    <t>Weißblech (recycelt)</t>
  </si>
  <si>
    <t>Carbon Plasma Beschichtung</t>
  </si>
  <si>
    <t>Kantenschutz</t>
  </si>
  <si>
    <t>Push &amp; Pull Verschluss</t>
  </si>
  <si>
    <t>PP/PET</t>
  </si>
  <si>
    <t>Aluminium (recycelt)</t>
  </si>
  <si>
    <t>Oxygen Scavenger</t>
  </si>
  <si>
    <t>Kapsel</t>
  </si>
  <si>
    <t>Schraubverschluss</t>
  </si>
  <si>
    <t>PP/PS</t>
  </si>
  <si>
    <t>Sonstige Bio-KS</t>
  </si>
  <si>
    <t>Glas (recycelt)</t>
  </si>
  <si>
    <t>Aktivkohle Beschichtung</t>
  </si>
  <si>
    <t>Klammer</t>
  </si>
  <si>
    <t>Siegelfolie/Deckelfolie</t>
  </si>
  <si>
    <t>PP/PE</t>
  </si>
  <si>
    <t>Baumwolle (recycelt)</t>
  </si>
  <si>
    <t>Sonstige Beschichtungen</t>
  </si>
  <si>
    <t>Kleiderbügel</t>
  </si>
  <si>
    <t>Spenderdeckel</t>
  </si>
  <si>
    <t>PS/PET</t>
  </si>
  <si>
    <t>Jute (recycelt)</t>
  </si>
  <si>
    <t>Netz</t>
  </si>
  <si>
    <t>Sprühpistole</t>
  </si>
  <si>
    <t>PS/PE</t>
  </si>
  <si>
    <t>Leinen (recycelt)</t>
  </si>
  <si>
    <t>Oberfolie</t>
  </si>
  <si>
    <t>Steigrohr</t>
  </si>
  <si>
    <t>PE/PET</t>
  </si>
  <si>
    <t>Wolle (recycelt)</t>
  </si>
  <si>
    <t>Polybeutel</t>
  </si>
  <si>
    <t>Stülpdeckel/Kappe</t>
  </si>
  <si>
    <t>PA/PE</t>
  </si>
  <si>
    <t>Agrarabfälle (recycelt)</t>
  </si>
  <si>
    <t>Tube</t>
  </si>
  <si>
    <t>Röhrchen</t>
  </si>
  <si>
    <t>Twist Off Verschluss</t>
  </si>
  <si>
    <t>Holz (recycelt)</t>
  </si>
  <si>
    <t>Rolle</t>
  </si>
  <si>
    <t>Volumensprühkopf</t>
  </si>
  <si>
    <t>Bambus (recycelt)</t>
  </si>
  <si>
    <t>Saugeinlage</t>
  </si>
  <si>
    <t>Sonstige KS/KS-Mischkunststoffe</t>
  </si>
  <si>
    <t>Kork (recycelt)</t>
  </si>
  <si>
    <t>Schale</t>
  </si>
  <si>
    <t>Sonstige KS/Bio-KS Mischkunststoffe</t>
  </si>
  <si>
    <t>Keramik (recycelt)</t>
  </si>
  <si>
    <t>Schraubglas</t>
  </si>
  <si>
    <t>Eisenmetall</t>
  </si>
  <si>
    <t>Sonstiges recyceltes Naturmaterial</t>
  </si>
  <si>
    <t>Stiftstapelbeutel</t>
  </si>
  <si>
    <t>Weißblech</t>
  </si>
  <si>
    <t>Teller</t>
  </si>
  <si>
    <t>Topf/Trommel</t>
  </si>
  <si>
    <t>Tray/Sortiereinlage</t>
  </si>
  <si>
    <t>Baumwolle</t>
  </si>
  <si>
    <t>Tüte</t>
  </si>
  <si>
    <t>Leinen</t>
  </si>
  <si>
    <t>Unterfolie</t>
  </si>
  <si>
    <t>Wolle</t>
  </si>
  <si>
    <t>Wellelastik</t>
  </si>
  <si>
    <t>Agrarabfälle</t>
  </si>
  <si>
    <t>Holz</t>
  </si>
  <si>
    <t>Bambus</t>
  </si>
  <si>
    <t>Kork</t>
  </si>
  <si>
    <t>Keramik</t>
  </si>
  <si>
    <t>Sonstiges Naturmaterial</t>
  </si>
  <si>
    <t>PPK/PE</t>
  </si>
  <si>
    <t>PPK/PE/Alu</t>
  </si>
  <si>
    <t>PPK/Bio-KS</t>
  </si>
  <si>
    <t>PPK/Bio-KS/Alu</t>
  </si>
  <si>
    <t>Sonstige Getränkekartonverpackung</t>
  </si>
  <si>
    <t>PPK/PP</t>
  </si>
  <si>
    <t>PPK/PS</t>
  </si>
  <si>
    <t>PPK/PET</t>
  </si>
  <si>
    <t>Sonstige PPK/KS</t>
  </si>
  <si>
    <t>PS/Alu</t>
  </si>
  <si>
    <t>PE/Alu</t>
  </si>
  <si>
    <t>PET/Alu</t>
  </si>
  <si>
    <t>Sonstige KS/Alu</t>
  </si>
  <si>
    <t>Sonstige Bio-KS/Alu</t>
  </si>
  <si>
    <t>PPK/PP/Alu</t>
  </si>
  <si>
    <t>PPK/PS/Alu</t>
  </si>
  <si>
    <t>PPK/PET/Alu</t>
  </si>
  <si>
    <t>Sonstige PPK/KS/Alu</t>
  </si>
  <si>
    <t>PKK/Bio-KS/Alu</t>
  </si>
  <si>
    <t>PKK/Alu</t>
  </si>
  <si>
    <t>B/J/N</t>
  </si>
  <si>
    <t>Auswahl</t>
  </si>
  <si>
    <t>Allgemeine Daten</t>
  </si>
  <si>
    <t>Fraktionsdaten in G</t>
  </si>
  <si>
    <t>Verpackungsdaten Hauptkörper 1</t>
  </si>
  <si>
    <t>Verpackungsdaten Hauptkörper 2</t>
  </si>
  <si>
    <t>Verpackungsdaten Hauptkörper 3</t>
  </si>
  <si>
    <t>Verpackungsdaten Verschluss 1</t>
  </si>
  <si>
    <t>Verpackungsdaten Verschluss 2</t>
  </si>
  <si>
    <t>Verpackungsdaten Verschluss 3</t>
  </si>
  <si>
    <t>Verpackungsdaten Etikett 1</t>
  </si>
  <si>
    <t>Verpackungsdaten Etikett 2</t>
  </si>
  <si>
    <t>Verpackungsdaten Etikett 3</t>
  </si>
  <si>
    <t>LEA Vorgangsnummer:</t>
  </si>
  <si>
    <t>EAN11</t>
  </si>
  <si>
    <t>VALID_FROM</t>
  </si>
  <si>
    <t>VALID_TO</t>
  </si>
  <si>
    <t>IS_PACKED</t>
  </si>
  <si>
    <t>IS_RECYCLABLE</t>
  </si>
  <si>
    <t>FRACTION_MANUAL_CALC</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</si>
  <si>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</si>
  <si>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</si>
  <si>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</si>
  <si>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</si>
  <si>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</si>
  <si>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</si>
  <si>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</si>
  <si>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</si>
  <si>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</si>
  <si>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</si>
  <si>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</si>
  <si>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HK_B1_LizPflicht</t>
  </si>
  <si>
    <t>HK_B1_Virgin_Material</t>
  </si>
  <si>
    <t>HK_B1_Virgin_Anteil</t>
  </si>
  <si>
    <t>HK_B1_Sekundär_Material</t>
  </si>
  <si>
    <t>HK_B1_Sekundär_Anteil</t>
  </si>
  <si>
    <t>HK_B1_Beschichtung</t>
  </si>
  <si>
    <t>HK_B1_Beschichtung_Anteil</t>
  </si>
  <si>
    <t>HK_B2_Art</t>
  </si>
  <si>
    <t>HK_B2_Kategorie</t>
  </si>
  <si>
    <t>HK_B2_Gewicht</t>
  </si>
  <si>
    <t>HK_B2_LizPflicht</t>
  </si>
  <si>
    <t>HK_B2_Virgin_Material</t>
  </si>
  <si>
    <t>HK_B2_Virgin_Anteil</t>
  </si>
  <si>
    <t>HK_B2_Sekundär_Material</t>
  </si>
  <si>
    <t>HK_B2_Sekundär_Anteil</t>
  </si>
  <si>
    <t>HK_B2_Beschichtung</t>
  </si>
  <si>
    <t>HK_B2_Beschichtung_Anteil</t>
  </si>
  <si>
    <t>HK_B3_Art</t>
  </si>
  <si>
    <t>HK_B3_Kategorie</t>
  </si>
  <si>
    <t>HK_B3_Gewicht</t>
  </si>
  <si>
    <t>HK_B3_LizPflicht</t>
  </si>
  <si>
    <t>HK_B3_Virgin_Material</t>
  </si>
  <si>
    <t>HK_B3_Virgin_Anteil</t>
  </si>
  <si>
    <t>HK_B3_Sekundär_Material</t>
  </si>
  <si>
    <t>HK_B3_Sekundär_Anteil</t>
  </si>
  <si>
    <t>HK_B3_Beschichtung</t>
  </si>
  <si>
    <t>HK_B3_Beschichtung_Anteil</t>
  </si>
  <si>
    <t>VS_B1_Art</t>
  </si>
  <si>
    <t>VS_B1_Kategorie</t>
  </si>
  <si>
    <t>VS_B1_Gewicht</t>
  </si>
  <si>
    <t>VS_B1_LizPflicht</t>
  </si>
  <si>
    <t>VS_B1_Trennbar_vom_Hauptkörper</t>
  </si>
  <si>
    <t>VS_B1_Virgin_Material</t>
  </si>
  <si>
    <t>VS_B1_Virgin_Anteil</t>
  </si>
  <si>
    <t>VS_B1_Sekundär_Material</t>
  </si>
  <si>
    <t>VS_B1_Sekundär_Anteil</t>
  </si>
  <si>
    <t>VS_B1_Beschichtung</t>
  </si>
  <si>
    <t>VS_B1_Beschichtung_Anteil</t>
  </si>
  <si>
    <t>VS_B2_Art</t>
  </si>
  <si>
    <t>VS_B2_Kategorie</t>
  </si>
  <si>
    <t>VS_B2_Gewicht</t>
  </si>
  <si>
    <t>VS_B2_LizPflicht</t>
  </si>
  <si>
    <t>VS_B2_Trennbar_vom_Hauptkörper</t>
  </si>
  <si>
    <t>VS_B2_Virgin_Material</t>
  </si>
  <si>
    <t>VS_B2_Virgin_Anteil</t>
  </si>
  <si>
    <t>VS_B2_Sekundär_Material</t>
  </si>
  <si>
    <t>VS_B2_Sekundär_Anteil</t>
  </si>
  <si>
    <t>VS_B2_Beschichtung</t>
  </si>
  <si>
    <t>VS_B2_Beschichtung_Anteil</t>
  </si>
  <si>
    <t>VS_B3_Art</t>
  </si>
  <si>
    <t>VS_B3_Kategorie</t>
  </si>
  <si>
    <t>VS_B3_Gewicht</t>
  </si>
  <si>
    <t>VS_B3_LizPflicht</t>
  </si>
  <si>
    <t>VS_B3_Trennbar_vom_Hauptkörper</t>
  </si>
  <si>
    <t>VS_B3_Virgin_Material</t>
  </si>
  <si>
    <t>VS_B3_Virgin_Anteil</t>
  </si>
  <si>
    <t>VS_B3_Sekundär_Material</t>
  </si>
  <si>
    <t>VS_B3_Sekundär_Anteil</t>
  </si>
  <si>
    <t>VS_B3_Beschichtung</t>
  </si>
  <si>
    <t>VS_B3_Beschichtung_Anteil</t>
  </si>
  <si>
    <t>ET_B1_Art</t>
  </si>
  <si>
    <t>ET_B1_Kategorie</t>
  </si>
  <si>
    <t>ET_B1_Gewicht</t>
  </si>
  <si>
    <t>ET_B1_LizPflicht</t>
  </si>
  <si>
    <t>ET_B1_Trennbar_vom_Hauptkörper</t>
  </si>
  <si>
    <t>ET_B1_Virgin_Material</t>
  </si>
  <si>
    <t>ET_B1_Virgin_Anteil</t>
  </si>
  <si>
    <t>ET_B1_Sekundär_Material</t>
  </si>
  <si>
    <t>ET_B1_Sekundär_Anteil</t>
  </si>
  <si>
    <t>ET_B1_Beschichtung</t>
  </si>
  <si>
    <t>ET_B1_Beschichtung_Anteil</t>
  </si>
  <si>
    <t>ET_B2_Art</t>
  </si>
  <si>
    <t>ET_B2_Kategorie</t>
  </si>
  <si>
    <t>ET_B2_Gewicht</t>
  </si>
  <si>
    <t>ET_B2_LizPflicht</t>
  </si>
  <si>
    <t>ET_B2_Trennbar_vom_Hauptkörper</t>
  </si>
  <si>
    <t>ET_B2_Virgin_Material</t>
  </si>
  <si>
    <t>ET_B2_Virgin_Anteil</t>
  </si>
  <si>
    <t>ET_B2_Sekundär_Material</t>
  </si>
  <si>
    <t>ET_B2_Sekundär_Anteil</t>
  </si>
  <si>
    <t>ET_B2_Beschichtung</t>
  </si>
  <si>
    <t>ET_B2_Beschichtung_Anteil</t>
  </si>
  <si>
    <t>ET_B3_Art</t>
  </si>
  <si>
    <t>ET_B3_Kategorie</t>
  </si>
  <si>
    <t>ET_B3_Gewicht</t>
  </si>
  <si>
    <t>ET_B3_LizPflicht</t>
  </si>
  <si>
    <t>ET_B3_Trennbar_vom_Hauptkörper</t>
  </si>
  <si>
    <t>ET_B3_Virgin_Material</t>
  </si>
  <si>
    <t>ET_B3_Virgin_Anteil</t>
  </si>
  <si>
    <t>ET_B3_Sekundär_Material</t>
  </si>
  <si>
    <t>ET_B3_Sekundär_Anteil</t>
  </si>
  <si>
    <t>ET_B3_Beschichtung</t>
  </si>
  <si>
    <t>ET_B3_Beschichtung_Anteil</t>
  </si>
  <si>
    <t>Statement of Place (to be completed by the supplier)</t>
  </si>
  <si>
    <t>Contacts (to be completed by the supplier)</t>
  </si>
  <si>
    <t>ASDV-Markierung</t>
  </si>
  <si>
    <t>GTIN</t>
  </si>
  <si>
    <t>SAP Kred. Nr.</t>
  </si>
  <si>
    <t>Gültig ab</t>
  </si>
  <si>
    <t>Gültig bis</t>
  </si>
  <si>
    <t>Verpackt?</t>
  </si>
  <si>
    <t>Recyclingfähig?</t>
  </si>
  <si>
    <t>Manuelle Berechnung?</t>
  </si>
  <si>
    <t>Hauptkörper 1 - Art</t>
  </si>
  <si>
    <t>Verpackungsmaterial</t>
  </si>
  <si>
    <t>Gewicht in G</t>
  </si>
  <si>
    <t>HK Bestandteil 1 - Lizenzierungpflicht (Ja = X, Nein = )</t>
  </si>
  <si>
    <t>Virgin-Material</t>
  </si>
  <si>
    <t>Anteil in %</t>
  </si>
  <si>
    <t>Recyceltes Material</t>
  </si>
  <si>
    <t>Beschichtung</t>
  </si>
  <si>
    <t>Hauptkörper 2 - Art</t>
  </si>
  <si>
    <t>HK Bestandteil 2 - Lizenzierungpflicht (Ja = X, Nein = )</t>
  </si>
  <si>
    <t>Hauptkörper 3 - Art</t>
  </si>
  <si>
    <t>HK Bestandteil 3 - Lizenzierungspflicht (Ja = X, Nein = )</t>
  </si>
  <si>
    <t>Verschluss 1 - Art</t>
  </si>
  <si>
    <t>VS Bestandteil 1 - Lizenzierungspflicht (Ja = X, Nein = )</t>
  </si>
  <si>
    <t>VS Bestandteil 1 - Trennbar (Ja = X, Nein = )</t>
  </si>
  <si>
    <t>Verschluss 2 - Art</t>
  </si>
  <si>
    <t>VS Bestandteil 2 - Lizenzierungspflicht (Ja = X, Nein = )</t>
  </si>
  <si>
    <t>VS Bestandteil 2 - Trennbar (Ja = X, Nein = )</t>
  </si>
  <si>
    <t>Verschluss 3 - Art</t>
  </si>
  <si>
    <t>VS Bestandteil 3 - Lizenzierungspflicht (Ja = X, Nein = )</t>
  </si>
  <si>
    <t>VS Bestandteil 3 - Trennbar (Ja = X, Nein = )</t>
  </si>
  <si>
    <t>Etikett 1</t>
  </si>
  <si>
    <t>ET Bestandteil 1 - Lizenzierungspflicht (Ja = X, Nein = )</t>
  </si>
  <si>
    <t>ET Bestandteil 1 - Trennbar (Ja = X, Nein = )</t>
  </si>
  <si>
    <t>Etikett 2</t>
  </si>
  <si>
    <t>ET Bestandteil 2 - Lizenzierungspflicht (Ja = X, Nein = )</t>
  </si>
  <si>
    <t>ET Bestandteil 2 - Trennbar (Ja = X, Nein = )</t>
  </si>
  <si>
    <t>Etikett 3</t>
  </si>
  <si>
    <t>ET Bestandteil 3 - Lizenzierungspflicht (Ja = X, Nein = )</t>
  </si>
  <si>
    <t>Production facility 1</t>
  </si>
  <si>
    <t>Key-Account</t>
  </si>
  <si>
    <t>=&gt;</t>
  </si>
  <si>
    <t>&lt;=</t>
  </si>
  <si>
    <t>Name:</t>
  </si>
  <si>
    <t>Address:</t>
  </si>
  <si>
    <t>Telephone:</t>
  </si>
  <si>
    <t>REWE Audit already carried out?</t>
  </si>
  <si>
    <t>Date:</t>
  </si>
  <si>
    <t>E-Mail:</t>
  </si>
  <si>
    <t>REWE Bio-Audit already carried out?</t>
  </si>
  <si>
    <t>Production facility 2</t>
  </si>
  <si>
    <t>Product Management/Marketing</t>
  </si>
  <si>
    <t>Production facility 3</t>
  </si>
  <si>
    <t>Quality Management</t>
  </si>
  <si>
    <t>Distributor</t>
  </si>
  <si>
    <t>Timing (to be completed by the supplier)</t>
  </si>
  <si>
    <t>Distributor name:</t>
  </si>
  <si>
    <t>Date of providing final artwork to supplier:</t>
  </si>
  <si>
    <t>Date of final artwortk approval:</t>
  </si>
  <si>
    <t>Distributor address:</t>
  </si>
  <si>
    <t>Time from final artwork approval to supply availability:</t>
  </si>
  <si>
    <t>Date of first production:</t>
  </si>
  <si>
    <t>Planned product listing date/promotion week:</t>
  </si>
  <si>
    <t>Fraktionsdaten Hilfs-Rechnung</t>
  </si>
  <si>
    <t>HK-PPK</t>
  </si>
  <si>
    <t>HK-GL</t>
  </si>
  <si>
    <t>Constituent subject to licensing?</t>
  </si>
  <si>
    <t>HK-KS</t>
  </si>
  <si>
    <t>HK-NM</t>
  </si>
  <si>
    <t>g</t>
  </si>
  <si>
    <t>HK-EM</t>
  </si>
  <si>
    <t>HK-GKV</t>
  </si>
  <si>
    <t>HK-AL</t>
  </si>
  <si>
    <t>HK-SV</t>
  </si>
  <si>
    <t>VS-PPK</t>
  </si>
  <si>
    <t>VS-GL</t>
  </si>
  <si>
    <t>VS-KS</t>
  </si>
  <si>
    <t>VS-NM</t>
  </si>
  <si>
    <t>VS-EM</t>
  </si>
  <si>
    <t>VS-GKV</t>
  </si>
  <si>
    <t>VS-AL</t>
  </si>
  <si>
    <t>VS-SV</t>
  </si>
  <si>
    <t>ET-PPK</t>
  </si>
  <si>
    <t>ET-GL</t>
  </si>
  <si>
    <t>ET-KS</t>
  </si>
  <si>
    <t>ET-NM</t>
  </si>
  <si>
    <t>ET-EM</t>
  </si>
  <si>
    <t>ET-GKV</t>
  </si>
  <si>
    <t>ET-AL</t>
  </si>
  <si>
    <t>ET-SV</t>
  </si>
  <si>
    <t>Paper, cardboard, paperboard:</t>
  </si>
  <si>
    <t>Glass:</t>
  </si>
  <si>
    <t>Plastics:</t>
  </si>
  <si>
    <t>Natural material:</t>
  </si>
  <si>
    <t>Ferrous metals:</t>
  </si>
  <si>
    <t>Liquid packaging board:</t>
  </si>
  <si>
    <t>Aluminium:</t>
  </si>
  <si>
    <t>Other Composite:</t>
  </si>
  <si>
    <t>Is the product considered a REWE private label product (e.g. vivess/home ideas)?</t>
  </si>
  <si>
    <t>Funktionen/Ausstattung/zugesicherte Eigenschaften:</t>
  </si>
  <si>
    <t>Dimensionierung des Artikels und des Zubehörs:</t>
  </si>
  <si>
    <t>Materialangaben des Artikels und des Zubehörs:</t>
  </si>
  <si>
    <t>Holz: 
Holzart, Holzwerkstoff</t>
  </si>
  <si>
    <t>Papier:
Frischfaser / Recyclefaser</t>
  </si>
  <si>
    <t>Glas: 
Glastyp (z. B. VSG, ESG)</t>
  </si>
  <si>
    <t>Qualität / quality</t>
  </si>
  <si>
    <t>Färbung / dyeing</t>
  </si>
  <si>
    <t>garngefärbt / yarn dyed</t>
  </si>
  <si>
    <t>reaktiv / reactive</t>
  </si>
  <si>
    <t>Pflegesymbole / Care symbols (bitte entsprechend anklicken/ please click on)</t>
  </si>
  <si>
    <t>Sprachausstattung / Languages on packaging for</t>
  </si>
  <si>
    <t>Germany</t>
  </si>
  <si>
    <t>Polen</t>
  </si>
  <si>
    <t>Poland</t>
  </si>
  <si>
    <t>England</t>
  </si>
  <si>
    <t>Rumänien</t>
  </si>
  <si>
    <t>Romania</t>
  </si>
  <si>
    <t>Frankreich</t>
  </si>
  <si>
    <t>France</t>
  </si>
  <si>
    <t>Russland</t>
  </si>
  <si>
    <t>Russia</t>
  </si>
  <si>
    <t>Bulgarien</t>
  </si>
  <si>
    <t>Bulgaria</t>
  </si>
  <si>
    <t>Slowakei</t>
  </si>
  <si>
    <t>Slovakia</t>
  </si>
  <si>
    <t>Italien</t>
  </si>
  <si>
    <t>Italy</t>
  </si>
  <si>
    <t>Tschechien</t>
  </si>
  <si>
    <t>Czech Republic</t>
  </si>
  <si>
    <t>Kroatien</t>
  </si>
  <si>
    <t>Croatia</t>
  </si>
  <si>
    <t>Turkey</t>
  </si>
  <si>
    <t>Lettland</t>
  </si>
  <si>
    <t>Latvia</t>
  </si>
  <si>
    <t>Ungarn</t>
  </si>
  <si>
    <t>Hungary</t>
  </si>
  <si>
    <t>Littauen</t>
  </si>
  <si>
    <t>Lithuania</t>
  </si>
  <si>
    <t>mercerized / merceresiert
regeneriert / regenerated</t>
  </si>
  <si>
    <t>gekämmt / combed</t>
  </si>
  <si>
    <t>kadiert / carded</t>
  </si>
  <si>
    <t xml:space="preserve">     6</t>
  </si>
  <si>
    <t>6,6</t>
  </si>
  <si>
    <t>hochbausch / high ball</t>
  </si>
  <si>
    <t>soft / soft</t>
  </si>
  <si>
    <t>Streichgarn / woolen spun yarn</t>
  </si>
  <si>
    <t>Kammgarn / soft yarn</t>
  </si>
  <si>
    <t>glatt / plain</t>
  </si>
  <si>
    <t>umsponnen / core spun</t>
  </si>
  <si>
    <t>Garnstärke / yarn strength</t>
  </si>
  <si>
    <t>Baumwolle / cotton</t>
  </si>
  <si>
    <t>Polyamid / polyamide</t>
  </si>
  <si>
    <t>Polyester / polyester</t>
  </si>
  <si>
    <t>Polyacryl / polyacryl</t>
  </si>
  <si>
    <t>Wolle / wool</t>
  </si>
  <si>
    <t>Elasthan / elasthan</t>
  </si>
  <si>
    <t>Elasthan-Garn / elastan-yarn:</t>
  </si>
  <si>
    <t>Umdrehungen pro Umwindung / turns per winding:_ _ _ _ _ _ _ _ _ _ _ _ _ _ __ _ _ _ _ _ _ _ _ _ _</t>
  </si>
  <si>
    <t xml:space="preserve">Typ / type _ _ _ _ _ _ _ _ </t>
  </si>
  <si>
    <t>nackt / bare</t>
  </si>
  <si>
    <t>einfach / single</t>
  </si>
  <si>
    <t>doppelt / double</t>
  </si>
  <si>
    <t>airjet</t>
  </si>
  <si>
    <t xml:space="preserve"> single converted</t>
  </si>
  <si>
    <t>Größe / size</t>
  </si>
  <si>
    <t>Nadelanzahl je Größe / number of needles per size</t>
  </si>
  <si>
    <t>Gewicht je Größe / weight per size</t>
  </si>
  <si>
    <t>Ja / yes</t>
  </si>
  <si>
    <t xml:space="preserve">  Nein / no</t>
  </si>
  <si>
    <t>yes</t>
  </si>
  <si>
    <t xml:space="preserve">  no</t>
  </si>
  <si>
    <t>Maschine / machine</t>
  </si>
  <si>
    <t>EZ / single cylinder (SC)</t>
  </si>
  <si>
    <t>DZ / double cylinder</t>
  </si>
  <si>
    <t>EZ-Computer / SC-Computer</t>
  </si>
  <si>
    <t>Stückfärbung / piece dyeing</t>
  </si>
  <si>
    <t>Schrankfärbung / cupboard dyeing</t>
  </si>
  <si>
    <t>Trommelfärbung / drum dyeing</t>
  </si>
  <si>
    <t>Färbeart / type of dyeing</t>
  </si>
  <si>
    <t xml:space="preserve"> substantiv / substantive</t>
  </si>
  <si>
    <t>Naht / seam</t>
  </si>
  <si>
    <t>Kettelnaht / looping seam</t>
  </si>
  <si>
    <t>Flachnaht / flat seam</t>
  </si>
  <si>
    <t>Maschinen-flachnaht / machine flat seam</t>
  </si>
  <si>
    <t>seam</t>
  </si>
  <si>
    <t>Rollnaht / roller seam</t>
  </si>
  <si>
    <t>Garnstärke (dtex) Stickart / 
yarn strength (dtex) typ of knitting</t>
  </si>
  <si>
    <t>micromesh / micromesh</t>
  </si>
  <si>
    <t xml:space="preserve"> glatt / plain</t>
  </si>
  <si>
    <t>Zwickel / gusset</t>
  </si>
  <si>
    <t>ohne / without</t>
  </si>
  <si>
    <t xml:space="preserve"> Rundzwickel / round gusset</t>
  </si>
  <si>
    <t>rhombus / rhombus</t>
  </si>
  <si>
    <t>gusset</t>
  </si>
  <si>
    <t>round gusset</t>
  </si>
  <si>
    <t>Sattelzwicker / yoke gusset</t>
  </si>
  <si>
    <t xml:space="preserve"> Keilzwickel  wedge gusset</t>
  </si>
  <si>
    <t>wedge gusset</t>
  </si>
  <si>
    <t>geformt / formed</t>
  </si>
  <si>
    <t>warm-/halbgeformt (kalt) / warm-/half-formed (cold)</t>
  </si>
  <si>
    <t>ausgeformt / formed in shape</t>
  </si>
  <si>
    <t>ungeformt, gewickelt, geblasen / unformed, reeled, blown</t>
  </si>
  <si>
    <t>Bund 
Cuff</t>
  </si>
  <si>
    <t>Abschluss / edge</t>
  </si>
  <si>
    <t>Rippe / rib</t>
  </si>
  <si>
    <t>plain</t>
  </si>
  <si>
    <t xml:space="preserve">  L/L</t>
  </si>
  <si>
    <t>Schaftabschluss / shaft edge</t>
  </si>
  <si>
    <t>umgelegt / turned down</t>
  </si>
  <si>
    <t>nicht umgelegt / not turned down</t>
  </si>
  <si>
    <t>turned down</t>
  </si>
  <si>
    <t>not turned down</t>
  </si>
  <si>
    <t>Hose / trousers</t>
  </si>
  <si>
    <t>Schaft / shaft</t>
  </si>
  <si>
    <t>trousers</t>
  </si>
  <si>
    <t xml:space="preserve"> L/L</t>
  </si>
  <si>
    <t>Fuß / foot</t>
  </si>
  <si>
    <t>Ferse / heel</t>
  </si>
  <si>
    <t xml:space="preserve"> Pendelferse / pendulum heel</t>
  </si>
  <si>
    <t>simuliert / simulated</t>
  </si>
  <si>
    <t>heel</t>
  </si>
  <si>
    <t>pendulum heel</t>
  </si>
  <si>
    <t>simulated</t>
  </si>
  <si>
    <t>without</t>
  </si>
  <si>
    <t>Spitze / toe</t>
  </si>
  <si>
    <t>gekettelt / looped</t>
  </si>
  <si>
    <t>genäht / sewn</t>
  </si>
  <si>
    <t>toe</t>
  </si>
  <si>
    <t>looped</t>
  </si>
  <si>
    <t>sewn</t>
  </si>
  <si>
    <t>overlook / overlook</t>
  </si>
  <si>
    <t>overlook</t>
  </si>
  <si>
    <t>Satin Sheer</t>
  </si>
  <si>
    <t>Tactel</t>
  </si>
  <si>
    <t xml:space="preserve"> "drei" D / "three"-dimensional</t>
  </si>
  <si>
    <t>Nein / no</t>
  </si>
  <si>
    <t>Kunststoff: 
Materialangaben zu allen Hauptkomponenten (z.B. PET, PVC, …)</t>
  </si>
  <si>
    <t>Textil: 
Materialzusammensetzung in %, Ausrüstung (z.B. Teflonbeschichtet, …)</t>
  </si>
  <si>
    <t>Alfa</t>
  </si>
  <si>
    <t>Aramid</t>
  </si>
  <si>
    <t>Elastolefin</t>
  </si>
  <si>
    <t>Elastomultiester</t>
  </si>
  <si>
    <t>Henequen</t>
  </si>
  <si>
    <t>Kapok</t>
  </si>
  <si>
    <t>Maguey</t>
  </si>
  <si>
    <t>Manila</t>
  </si>
  <si>
    <t>Ramie</t>
  </si>
  <si>
    <t>Sisal</t>
  </si>
  <si>
    <t>Trivinyl</t>
  </si>
  <si>
    <t>Vinylal</t>
  </si>
  <si>
    <t>Kreditor</t>
  </si>
  <si>
    <t>Manuelle Berechnung? (Ja = X, Nein = )</t>
  </si>
  <si>
    <t>X</t>
  </si>
  <si>
    <t>Reference information</t>
  </si>
  <si>
    <t>Referenzinformationen</t>
  </si>
  <si>
    <t>Material / wall thickness:</t>
  </si>
  <si>
    <t>Grammage (e.g. for paper):</t>
  </si>
  <si>
    <t>Coating types and thicknesses:</t>
  </si>
  <si>
    <t>Volume/filling volume (e.g. for storage boxes, bowls):</t>
  </si>
  <si>
    <t>Plastic: 
Material specifications for all main components (e.g. PET, PVC, ...)</t>
  </si>
  <si>
    <t>Wood: 
Type of wood, wood-based material</t>
  </si>
  <si>
    <t>Paper:
Fresh fibre / Recycled fibre</t>
  </si>
  <si>
    <t>Glass: 
Glass type (e.g. VSG, ESG)</t>
  </si>
  <si>
    <t>Material specifications of the article and accessories:</t>
  </si>
  <si>
    <t>X/leer</t>
  </si>
  <si>
    <t>Masse</t>
  </si>
  <si>
    <t>_______________________________</t>
  </si>
  <si>
    <t>Getränkeverbund</t>
  </si>
  <si>
    <t>Automatische Berechnung für Warpe-Pflege</t>
  </si>
  <si>
    <t>Naturmaterialien</t>
  </si>
  <si>
    <t>PPK</t>
  </si>
  <si>
    <t>Sonst. Verbunde</t>
  </si>
  <si>
    <t>Alu</t>
  </si>
  <si>
    <t>Column2</t>
  </si>
  <si>
    <t>regeneriert / regenerated</t>
  </si>
  <si>
    <t>Andorra</t>
  </si>
  <si>
    <t>Ver. Arab. Emir.</t>
  </si>
  <si>
    <t>Afghanistan</t>
  </si>
  <si>
    <t>Antigua/Barbuda</t>
  </si>
  <si>
    <t>Anguilla</t>
  </si>
  <si>
    <t>Albania</t>
  </si>
  <si>
    <t>Armenia</t>
  </si>
  <si>
    <t>Lower Antilles.</t>
  </si>
  <si>
    <t>Angola</t>
  </si>
  <si>
    <t>Antarctica</t>
  </si>
  <si>
    <t>Argentina</t>
  </si>
  <si>
    <t>Samoa, American</t>
  </si>
  <si>
    <t>Austria</t>
  </si>
  <si>
    <t>Australia</t>
  </si>
  <si>
    <t>Aruba</t>
  </si>
  <si>
    <t>Åland</t>
  </si>
  <si>
    <t>Azerbaijan</t>
  </si>
  <si>
    <t>Bosnia and Herzegovina</t>
  </si>
  <si>
    <t>Barbados</t>
  </si>
  <si>
    <t>Bangladesh</t>
  </si>
  <si>
    <t>Belgium</t>
  </si>
  <si>
    <t>Burkina Faso</t>
  </si>
  <si>
    <t>Bahrain</t>
  </si>
  <si>
    <t>Burundi</t>
  </si>
  <si>
    <t>Benin</t>
  </si>
  <si>
    <t>Barthélemy</t>
  </si>
  <si>
    <t>Bermuda</t>
  </si>
  <si>
    <t>Brunei Drussal.</t>
  </si>
  <si>
    <t>Bolivia</t>
  </si>
  <si>
    <t>Brazil</t>
  </si>
  <si>
    <t>Bahamas</t>
  </si>
  <si>
    <t>Bhutan</t>
  </si>
  <si>
    <t>Bouvet Islands</t>
  </si>
  <si>
    <t>Botswana</t>
  </si>
  <si>
    <t>Belarus</t>
  </si>
  <si>
    <t>Belize</t>
  </si>
  <si>
    <t>Canada</t>
  </si>
  <si>
    <t>Cocos Islands</t>
  </si>
  <si>
    <t>Republic of Congo</t>
  </si>
  <si>
    <t>Central African Republic</t>
  </si>
  <si>
    <t>Congo</t>
  </si>
  <si>
    <t>Switzerland</t>
  </si>
  <si>
    <t>Côte d'Ivoire</t>
  </si>
  <si>
    <t>Cook Islands</t>
  </si>
  <si>
    <t>Chile</t>
  </si>
  <si>
    <t>Cameroon</t>
  </si>
  <si>
    <t>China</t>
  </si>
  <si>
    <t>Colombia</t>
  </si>
  <si>
    <t>Costa Rica</t>
  </si>
  <si>
    <t>Serbia and Montenegro.</t>
  </si>
  <si>
    <t>Cuba</t>
  </si>
  <si>
    <t>Cape Verde</t>
  </si>
  <si>
    <t>Christmas Island</t>
  </si>
  <si>
    <t>Cyprus</t>
  </si>
  <si>
    <t>Czech Re</t>
  </si>
  <si>
    <t>Djibouti</t>
  </si>
  <si>
    <t>Denmark</t>
  </si>
  <si>
    <t>Dominica</t>
  </si>
  <si>
    <t>Dominican Republic</t>
  </si>
  <si>
    <t>Algeria</t>
  </si>
  <si>
    <t>Ecuador</t>
  </si>
  <si>
    <t>Estonia</t>
  </si>
  <si>
    <t>Egypt</t>
  </si>
  <si>
    <t>Western Sahara</t>
  </si>
  <si>
    <t>Eritrea</t>
  </si>
  <si>
    <t>Spain</t>
  </si>
  <si>
    <t>Ethiopia</t>
  </si>
  <si>
    <t>European U.</t>
  </si>
  <si>
    <t>Finland</t>
  </si>
  <si>
    <t>Fiji</t>
  </si>
  <si>
    <t>Falkland Islands</t>
  </si>
  <si>
    <t>Micronesia</t>
  </si>
  <si>
    <t>Faeroe Islands</t>
  </si>
  <si>
    <t>Gabon</t>
  </si>
  <si>
    <t>Association. King.</t>
  </si>
  <si>
    <t>Grenada</t>
  </si>
  <si>
    <t>Georgia</t>
  </si>
  <si>
    <t>French Guiana</t>
  </si>
  <si>
    <t>Guernsey</t>
  </si>
  <si>
    <t>Ghana</t>
  </si>
  <si>
    <t>Gibraltar</t>
  </si>
  <si>
    <t>Greenland</t>
  </si>
  <si>
    <t>Gambia</t>
  </si>
  <si>
    <t>Guinea</t>
  </si>
  <si>
    <t>Guadeloupe</t>
  </si>
  <si>
    <t>Equatorial Guinea</t>
  </si>
  <si>
    <t>Greece</t>
  </si>
  <si>
    <t>S. Sandwich Ins</t>
  </si>
  <si>
    <t>Guatemala</t>
  </si>
  <si>
    <t>Guam</t>
  </si>
  <si>
    <t>Guinea-Bissau</t>
  </si>
  <si>
    <t>Guyana</t>
  </si>
  <si>
    <t>Hong Kong</t>
  </si>
  <si>
    <t>Heard/McDon.Ins</t>
  </si>
  <si>
    <t>Honduras</t>
  </si>
  <si>
    <t>Haiti</t>
  </si>
  <si>
    <t>Indonesia</t>
  </si>
  <si>
    <t>Ireland</t>
  </si>
  <si>
    <t>Israel</t>
  </si>
  <si>
    <t>Isle of Man</t>
  </si>
  <si>
    <t>India</t>
  </si>
  <si>
    <t>Brit.Geb.Ind.Oz</t>
  </si>
  <si>
    <t>Iraq</t>
  </si>
  <si>
    <t>Iran</t>
  </si>
  <si>
    <t>Iceland</t>
  </si>
  <si>
    <t>Jersey</t>
  </si>
  <si>
    <t>Jamaica</t>
  </si>
  <si>
    <t>Jordan</t>
  </si>
  <si>
    <t>Japan</t>
  </si>
  <si>
    <t>Kenya</t>
  </si>
  <si>
    <t>Kyrgyzstan</t>
  </si>
  <si>
    <t>Cambodia</t>
  </si>
  <si>
    <t>Kiribati</t>
  </si>
  <si>
    <t>Comoros</t>
  </si>
  <si>
    <t>Saint Kitts &amp; Nevis</t>
  </si>
  <si>
    <t>North Korea</t>
  </si>
  <si>
    <t>South Korea</t>
  </si>
  <si>
    <t>Kuwait</t>
  </si>
  <si>
    <t>Cayman Islands</t>
  </si>
  <si>
    <t>Kazakhstan</t>
  </si>
  <si>
    <t>Laos</t>
  </si>
  <si>
    <t>Lebanon</t>
  </si>
  <si>
    <t>Saint Lucia</t>
  </si>
  <si>
    <t>Liechtenstein</t>
  </si>
  <si>
    <t>Sri Lanka</t>
  </si>
  <si>
    <t>Liberia</t>
  </si>
  <si>
    <t>Lesotho</t>
  </si>
  <si>
    <t>Luxembourg</t>
  </si>
  <si>
    <t>Libya</t>
  </si>
  <si>
    <t>Morocco</t>
  </si>
  <si>
    <t>Monaco</t>
  </si>
  <si>
    <t>Moldova</t>
  </si>
  <si>
    <t>Montenegro</t>
  </si>
  <si>
    <t>Madagascar</t>
  </si>
  <si>
    <t>Marshall Island</t>
  </si>
  <si>
    <t>Macedonia</t>
  </si>
  <si>
    <t>Mali</t>
  </si>
  <si>
    <t>Myanmar</t>
  </si>
  <si>
    <t>Mongolia</t>
  </si>
  <si>
    <t>Macao</t>
  </si>
  <si>
    <t>Northern Mariana Islands</t>
  </si>
  <si>
    <t>Martinique</t>
  </si>
  <si>
    <t>Mauritania</t>
  </si>
  <si>
    <t>Montserrat</t>
  </si>
  <si>
    <t>Malta</t>
  </si>
  <si>
    <t>Mauritius</t>
  </si>
  <si>
    <t>Maldives</t>
  </si>
  <si>
    <t>Malawi</t>
  </si>
  <si>
    <t>Mexico</t>
  </si>
  <si>
    <t>Malaysia</t>
  </si>
  <si>
    <t>Mozambique</t>
  </si>
  <si>
    <t>Namibia</t>
  </si>
  <si>
    <t>New Caledonia</t>
  </si>
  <si>
    <t>Niger</t>
  </si>
  <si>
    <t>Norfolk Islands</t>
  </si>
  <si>
    <t>Nigeria</t>
  </si>
  <si>
    <t>Nicaragua</t>
  </si>
  <si>
    <t>Netherlands</t>
  </si>
  <si>
    <t>Norway</t>
  </si>
  <si>
    <t>Nepal</t>
  </si>
  <si>
    <t>Nauru</t>
  </si>
  <si>
    <t>NATO</t>
  </si>
  <si>
    <t>Niue Islands</t>
  </si>
  <si>
    <t>New Zealand</t>
  </si>
  <si>
    <t>Oman</t>
  </si>
  <si>
    <t>Orange</t>
  </si>
  <si>
    <t>Panama</t>
  </si>
  <si>
    <t>Peru</t>
  </si>
  <si>
    <t>French Polynesia</t>
  </si>
  <si>
    <t>Papua New Guinea</t>
  </si>
  <si>
    <t>Philippines</t>
  </si>
  <si>
    <t>Pakistan</t>
  </si>
  <si>
    <t>StPier.,Miquel.</t>
  </si>
  <si>
    <t>Pitcairn Islands</t>
  </si>
  <si>
    <t>Puerto Rico</t>
  </si>
  <si>
    <t>Palestine</t>
  </si>
  <si>
    <t>Portugal</t>
  </si>
  <si>
    <t>Palau</t>
  </si>
  <si>
    <t>Paraguay</t>
  </si>
  <si>
    <t>Qatar</t>
  </si>
  <si>
    <t>Reunion</t>
  </si>
  <si>
    <t>Serbia</t>
  </si>
  <si>
    <t>Russian Federation</t>
  </si>
  <si>
    <t>Rwanda</t>
  </si>
  <si>
    <t>Saudi Arabia</t>
  </si>
  <si>
    <t>Solomon Islands</t>
  </si>
  <si>
    <t>Seychelles</t>
  </si>
  <si>
    <t>Sudan</t>
  </si>
  <si>
    <t>Sweden</t>
  </si>
  <si>
    <t>Singapore</t>
  </si>
  <si>
    <t>St. Helena</t>
  </si>
  <si>
    <t>Slovenia</t>
  </si>
  <si>
    <t>Svalbard</t>
  </si>
  <si>
    <t>Sierra Leone</t>
  </si>
  <si>
    <t>San Marino</t>
  </si>
  <si>
    <t>Senegal</t>
  </si>
  <si>
    <t>Somalia</t>
  </si>
  <si>
    <t>Suriname</t>
  </si>
  <si>
    <t>South Sudan</t>
  </si>
  <si>
    <t>S. Tome, Principe</t>
  </si>
  <si>
    <t>Syria</t>
  </si>
  <si>
    <t>Swaziland</t>
  </si>
  <si>
    <t>Turks, Caicosin</t>
  </si>
  <si>
    <t>Chad</t>
  </si>
  <si>
    <t>French S. Territory</t>
  </si>
  <si>
    <t>Tajikistan</t>
  </si>
  <si>
    <t>Tokelau Islands</t>
  </si>
  <si>
    <t>Tunisia</t>
  </si>
  <si>
    <t>East Timor</t>
  </si>
  <si>
    <t>Trinidad, Tobago</t>
  </si>
  <si>
    <t>Tanzania</t>
  </si>
  <si>
    <t>United Nat.</t>
  </si>
  <si>
    <t>UNITED STATES</t>
  </si>
  <si>
    <t>Uzbekistan</t>
  </si>
  <si>
    <t>Vatican City</t>
  </si>
  <si>
    <t>Saint Vincent</t>
  </si>
  <si>
    <t>Brit. Maid.</t>
  </si>
  <si>
    <t>Amer. Maid.</t>
  </si>
  <si>
    <t>Western Samoa</t>
  </si>
  <si>
    <t>Yemen</t>
  </si>
  <si>
    <t>Yugoslavia</t>
  </si>
  <si>
    <t>South Africa</t>
  </si>
  <si>
    <t>Zambia</t>
  </si>
  <si>
    <t>Zimbabwe</t>
  </si>
  <si>
    <t>P01</t>
  </si>
  <si>
    <t>EN</t>
  </si>
  <si>
    <t>Artikeltext
(automatisch vom Reiter "New Display)</t>
  </si>
  <si>
    <t>Item description 
(automatically from tab "New Display")</t>
  </si>
  <si>
    <t>Country of origin</t>
  </si>
  <si>
    <t>Nonfood Inhaltsstoffe</t>
  </si>
  <si>
    <t>100% verarbeitet und verpackt in Quebec</t>
  </si>
  <si>
    <t>APQ</t>
  </si>
  <si>
    <t>ACMI-zertifiziert (Künsterlbedarf z.B. für Kinder)</t>
  </si>
  <si>
    <t>ACMI</t>
  </si>
  <si>
    <t>AISE_2005</t>
  </si>
  <si>
    <t>AISE_2010</t>
  </si>
  <si>
    <t>ALUMINIUM_ GESAMTVERBAND_DER_ ALUMINIUMINDUSTRIE</t>
  </si>
  <si>
    <t>ALUV</t>
  </si>
  <si>
    <t>AMERICAN DENTAL - Amerikanische Zahnärztekammer</t>
  </si>
  <si>
    <t>AMDA</t>
  </si>
  <si>
    <t>AMERICAN HEART - Amerika Herzgesellschaft - Zertifizierung</t>
  </si>
  <si>
    <t>AHAC</t>
  </si>
  <si>
    <t>Appellation Origine Controlee (FR) geschützte Ursprungsbez.</t>
  </si>
  <si>
    <t>AOC</t>
  </si>
  <si>
    <t>Aqua GAP - Zertifizierung für nachhaltige Aquakultur</t>
  </si>
  <si>
    <t>AGAP</t>
  </si>
  <si>
    <t>Argencert - Zertifizierung der Bioqualität</t>
  </si>
  <si>
    <t>ARGT</t>
  </si>
  <si>
    <t>Asthma und Allergie Foundation (Stiftung), Amerika (AAFA)</t>
  </si>
  <si>
    <t>ABA</t>
  </si>
  <si>
    <t>ATG (technische Prüfung durch Butgb)</t>
  </si>
  <si>
    <t>ATG</t>
  </si>
  <si>
    <t>Aus Kaup (Estonia)</t>
  </si>
  <si>
    <t>Australian Certified Organic - Biozertifizierung</t>
  </si>
  <si>
    <t>ACO</t>
  </si>
  <si>
    <t>Bearbeitet in Kanada</t>
  </si>
  <si>
    <t>CAPC</t>
  </si>
  <si>
    <t>BEBAT</t>
  </si>
  <si>
    <t>BEBA</t>
  </si>
  <si>
    <t>Belgian label</t>
  </si>
  <si>
    <t>BGAR</t>
  </si>
  <si>
    <t>BENOR</t>
  </si>
  <si>
    <t>BENR</t>
  </si>
  <si>
    <t>BETTER BUSINESS BUREAU - Business-Standards, USA und Kanada</t>
  </si>
  <si>
    <t>BBBA</t>
  </si>
  <si>
    <t>Better Cotton Initiative - Standards der Baumwollerzeugnung</t>
  </si>
  <si>
    <t>BCOI</t>
  </si>
  <si>
    <t>Bio Czech Label - BIO Kennzeichen der tschechischen Republik</t>
  </si>
  <si>
    <t>BCZL</t>
  </si>
  <si>
    <t>Bio Organic - Label von Lidl Schweiz</t>
  </si>
  <si>
    <t>CH43</t>
  </si>
  <si>
    <t>Biodegradable - Biologisch abbaubares Produkt</t>
  </si>
  <si>
    <t>BIGA</t>
  </si>
  <si>
    <t>Biodegradable Ingredients  - Testrichtlinien der OECD</t>
  </si>
  <si>
    <t>OEBI</t>
  </si>
  <si>
    <t>Biodegradable Products Institute - biolog. Materialabbau</t>
  </si>
  <si>
    <t>BPI</t>
  </si>
  <si>
    <t>BIODYNAMISCHE Zertifizierung - DEMETER USA</t>
  </si>
  <si>
    <t>BDCF</t>
  </si>
  <si>
    <t>Bio-Gourmet-Knospe - ökologisch produziert in der Schweiz</t>
  </si>
  <si>
    <t>BGBU</t>
  </si>
  <si>
    <t>Bio-Knospe - ökologisch aus tlw.importierten Rohmateralien</t>
  </si>
  <si>
    <t>BBUD</t>
  </si>
  <si>
    <t>Bio-Knospe in Umstellung - Vollständig ökologisch produziert</t>
  </si>
  <si>
    <t>BBUT</t>
  </si>
  <si>
    <t>Bio-Knospe-Schweiz in Umstellung -ökologisch produziert</t>
  </si>
  <si>
    <t>BSBT</t>
  </si>
  <si>
    <t>Biokreis - Label vergeben von Biokreis e.V.</t>
  </si>
  <si>
    <t>KREI</t>
  </si>
  <si>
    <t>Biokunststoff Produkt</t>
  </si>
  <si>
    <t>Biokunststoff Verpackung</t>
  </si>
  <si>
    <t>Biolog. Zertifizierungsorg. - Quality Certification Services</t>
  </si>
  <si>
    <t>QCSC</t>
  </si>
  <si>
    <t>Biologische Zertifizierungsorganisation - EcoCert</t>
  </si>
  <si>
    <t>ECOR</t>
  </si>
  <si>
    <t>Biopark - Label vergeben von Biopark  e. V.</t>
  </si>
  <si>
    <t>PARK</t>
  </si>
  <si>
    <t>Bluesign qualitätsgeprüft, z.B. Schuheinlagen und Stoffe</t>
  </si>
  <si>
    <t>BLSI</t>
  </si>
  <si>
    <t>Blumen aus Frankreich</t>
  </si>
  <si>
    <t>FLEU</t>
  </si>
  <si>
    <t>Bodegas de Argentina Sustainability Protocol</t>
  </si>
  <si>
    <t>ARGW</t>
  </si>
  <si>
    <t>BRC GLOBAL STANDARDS (Sicherheits- und Qualitätszertifizieru</t>
  </si>
  <si>
    <t>BRC</t>
  </si>
  <si>
    <t>BreatheWay membranes - extend shelf life by reduced oxygen</t>
  </si>
  <si>
    <t>BWM</t>
  </si>
  <si>
    <t>BRITISH RETAIL CONSORTIUM (BRC) Zertifizierung</t>
  </si>
  <si>
    <t>BRCC</t>
  </si>
  <si>
    <t>BRITISH_DENTAL_HEALTH</t>
  </si>
  <si>
    <t>BDH</t>
  </si>
  <si>
    <t>BSCI (Business Social Compliance Initiative für ethische Arb</t>
  </si>
  <si>
    <t>BULLFROG Strom - Grüne Energie in Kanada</t>
  </si>
  <si>
    <t>BUFR</t>
  </si>
  <si>
    <t>CAN/ BNQ (Bureau de normalisation du Quebec) Certified</t>
  </si>
  <si>
    <t>BNQ</t>
  </si>
  <si>
    <t>CanadaGAP Programm Zertifizierungskennzeichen f. Konformität</t>
  </si>
  <si>
    <t>CAGA</t>
  </si>
  <si>
    <t>Canadian Association of Fire Chiefs (CAFC) Approved</t>
  </si>
  <si>
    <t>CAFC</t>
  </si>
  <si>
    <t>Canadian Certified Compostable - Zert. kompostierbarer Art.</t>
  </si>
  <si>
    <t>CCC</t>
  </si>
  <si>
    <t>Canadian Consumer Choice Award</t>
  </si>
  <si>
    <t>CCA</t>
  </si>
  <si>
    <t>CARBON FOOTPRINT Standard des British Standard Institute</t>
  </si>
  <si>
    <t>CFPS</t>
  </si>
  <si>
    <t>Carbon Neutral - Zertifi. für kohlenstoffneutrale Produktion</t>
  </si>
  <si>
    <t>CNNE</t>
  </si>
  <si>
    <t>CARBON NEUTRAL zertifiziert - National Carbon Offset Std.</t>
  </si>
  <si>
    <t>CNNC</t>
  </si>
  <si>
    <t>Caring Consumer PETA - Ohne Tierversuche</t>
  </si>
  <si>
    <t>CCPE</t>
  </si>
  <si>
    <t>CCA_GLUTEN_FREE</t>
  </si>
  <si>
    <t>CGF</t>
  </si>
  <si>
    <t>CCF RABBIT Zertifizierung - Logo Produkte ohne Tierversuche</t>
  </si>
  <si>
    <t>CCFR</t>
  </si>
  <si>
    <t>CCOF - California Certified Organic Farmers</t>
  </si>
  <si>
    <t>CCOF</t>
  </si>
  <si>
    <t>CEBEC</t>
  </si>
  <si>
    <t>CBEC</t>
  </si>
  <si>
    <t>Certified B CORPORATION  -Nachhaltigkeit, Umweltschutzstand.</t>
  </si>
  <si>
    <t>CEBC</t>
  </si>
  <si>
    <t>CERTIFIED CARBON FREE - kohlenstoffneut. Prod. (Carbonfund)</t>
  </si>
  <si>
    <t>CCAF</t>
  </si>
  <si>
    <t>CERTIFIED NATURALLY GROWN - Zertifi. natürliche Aufzucht</t>
  </si>
  <si>
    <t>CNAG</t>
  </si>
  <si>
    <t>CERTIFIED ORGANIC BY ORGANIC CERTIFIERS - biolog. Angebaut</t>
  </si>
  <si>
    <t>COOC</t>
  </si>
  <si>
    <t>CERTIFIED WBENC - Geschäft 51 Prozent in Besitz von Frauen</t>
  </si>
  <si>
    <t>CEWB</t>
  </si>
  <si>
    <t>CERTIFIED WILDLIFE FRIENDLY von WFEN</t>
  </si>
  <si>
    <t>CEWF</t>
  </si>
  <si>
    <t>Chasseurs de France: Label des Jagdverbandes Frankreichs FNC</t>
  </si>
  <si>
    <t>CHAS</t>
  </si>
  <si>
    <t>Claro Fair Trade - fairer Handel, ökologisch u. sozial Prod.</t>
  </si>
  <si>
    <t>CLFT</t>
  </si>
  <si>
    <t>CLIMATE NEUTRAL - Klimaneutrale Produktion (NL u. SA)</t>
  </si>
  <si>
    <t>CLNE</t>
  </si>
  <si>
    <t>CO2 NEUTRAL - Logo von CO2logic</t>
  </si>
  <si>
    <t>CONC</t>
  </si>
  <si>
    <t>CO2 Reduceret Emballage-Logo Arla (Kennz. Klimafreundl. VPK)</t>
  </si>
  <si>
    <t>CORE</t>
  </si>
  <si>
    <t>CO2-neutrale Verpackung</t>
  </si>
  <si>
    <t>CONP</t>
  </si>
  <si>
    <t>Codierungssystem für Kunstharze</t>
  </si>
  <si>
    <t>SPI</t>
  </si>
  <si>
    <t>Compassion in World Farming</t>
  </si>
  <si>
    <t>CIWF</t>
  </si>
  <si>
    <t>Conformité Européenne - EU Conformance - EU Normkonformität</t>
  </si>
  <si>
    <t>CFEU</t>
  </si>
  <si>
    <t>Coop Miini Region -Gütesiege Produkte regionaler Herstellung</t>
  </si>
  <si>
    <t>CH33</t>
  </si>
  <si>
    <t>Coop Naturaline-fair umweltfr produzierte Biobaumwoll-Mode</t>
  </si>
  <si>
    <t>CH30</t>
  </si>
  <si>
    <t>Coop Naturaplan -Produkte mit höchsten Bio-Standards</t>
  </si>
  <si>
    <t>CH8</t>
  </si>
  <si>
    <t>Coop Oecoplan-grüne Alternative für Produkte div Bereiche</t>
  </si>
  <si>
    <t>CH31</t>
  </si>
  <si>
    <t>Coop pro Montagna - Authentische Produkte aus CH Berggebiet</t>
  </si>
  <si>
    <t>CH9</t>
  </si>
  <si>
    <t>Coop WWF Oecoplan -Produkte mit ökol Mehrwert div Bereiche</t>
  </si>
  <si>
    <t>CH32</t>
  </si>
  <si>
    <t>Corrugated Recycles - Logo d. britischen Wellpappenindustrie</t>
  </si>
  <si>
    <t>CRY</t>
  </si>
  <si>
    <t>COUNCIL OF ORTHODOX RABBIS - Zertifizierung Großraum Detroit</t>
  </si>
  <si>
    <t>CORD</t>
  </si>
  <si>
    <t>CPE_SCHARREL_EIEREN</t>
  </si>
  <si>
    <t>CSE</t>
  </si>
  <si>
    <t>CPE_VRIJE_UITLOOP_EIEREN</t>
  </si>
  <si>
    <t>CVUE</t>
  </si>
  <si>
    <t>Cradle to Cradle certified</t>
  </si>
  <si>
    <t>CRADLE TO CRADLE zertifiziertes Produkt</t>
  </si>
  <si>
    <t>CRTC</t>
  </si>
  <si>
    <t>CSA_INTERNATIONAL</t>
  </si>
  <si>
    <t>CSAI</t>
  </si>
  <si>
    <t>Dansk Indeklima Maerket  - Kennz. für begrenzte Emission</t>
  </si>
  <si>
    <t>DIM</t>
  </si>
  <si>
    <t>Dansk IP Kvalitet - D.I.P. (Danish Integrated Production)</t>
  </si>
  <si>
    <t>DIPK</t>
  </si>
  <si>
    <t>Demeter label</t>
  </si>
  <si>
    <t>Dermatology Review Panel -  Hautpflegeprodukte</t>
  </si>
  <si>
    <t>DRPP</t>
  </si>
  <si>
    <t>Design aus Finnland</t>
  </si>
  <si>
    <t>DEFF</t>
  </si>
  <si>
    <t>Design for the Environment (DfE) - EPA- Geprüft</t>
  </si>
  <si>
    <t>DFTE</t>
  </si>
  <si>
    <t>DIAMOND K - Massachusetts Zertifizierung</t>
  </si>
  <si>
    <t>DIAK</t>
  </si>
  <si>
    <t>ECARF-Schwellenwerte, Ausschlusskriterien allerg. Reaktion</t>
  </si>
  <si>
    <t>ECAS</t>
  </si>
  <si>
    <t>Eco Label Czech von CENIA - Agentur für Umweltinformation</t>
  </si>
  <si>
    <t>ECLC</t>
  </si>
  <si>
    <t>ECOCERT_COSMOS_NATURAL</t>
  </si>
  <si>
    <t>ECN</t>
  </si>
  <si>
    <t>ECOCERT_COSMOS_ORGANIC</t>
  </si>
  <si>
    <t>ECCO</t>
  </si>
  <si>
    <t>Ecoland: region.Herstellung,nachhaltige LWS,soziale Verantw.</t>
  </si>
  <si>
    <t>OLAN</t>
  </si>
  <si>
    <t>ECOLOGO Zertifizierung</t>
  </si>
  <si>
    <t>ECCE</t>
  </si>
  <si>
    <t>Eczema Society of Canada - Accepted</t>
  </si>
  <si>
    <t>ESC</t>
  </si>
  <si>
    <t>En gros nach Kanada eingeführt und dort abgepackt</t>
  </si>
  <si>
    <t>CABU</t>
  </si>
  <si>
    <t>ENEC - European Norms Electrical Certification</t>
  </si>
  <si>
    <t>ENEC</t>
  </si>
  <si>
    <t>Epeat Bronze (Electronic Product Environmental Assessment To</t>
  </si>
  <si>
    <t>EBRO</t>
  </si>
  <si>
    <t>Epeat Gold (Electronic Product Environmental Assessment Tool</t>
  </si>
  <si>
    <t>EGOL</t>
  </si>
  <si>
    <t>Epeat Silber (Electronic Product Environmental Assessment To</t>
  </si>
  <si>
    <t>ESIL</t>
  </si>
  <si>
    <t>EQUAL EXCHANGE Fairer Handel</t>
  </si>
  <si>
    <t>EQEC</t>
  </si>
  <si>
    <t>ERKEND_STREEK_PRODUCT</t>
  </si>
  <si>
    <t>ESP</t>
  </si>
  <si>
    <t>EU Fertigpackungsrichtlinie 76/211/EEC</t>
  </si>
  <si>
    <t>EMAR</t>
  </si>
  <si>
    <t>Europäische Vegetariervereinigung</t>
  </si>
  <si>
    <t>EUVU</t>
  </si>
  <si>
    <t>Fair Flowers Fair Plants (FFP) Label und Zertifizierung</t>
  </si>
  <si>
    <t>FFFP</t>
  </si>
  <si>
    <t>FAIR TRADE USA INGREDIENTS - mind. 20 % Fair Trade Inhalt</t>
  </si>
  <si>
    <t>FTUI</t>
  </si>
  <si>
    <t>FAIR TSA (Fair Trade Sustainability Alliance) - Fairer Hand.</t>
  </si>
  <si>
    <t>FTSA</t>
  </si>
  <si>
    <t>FAIR_FOR_LIFE</t>
  </si>
  <si>
    <t>FFL</t>
  </si>
  <si>
    <t>FAIR_TRADE_USA</t>
  </si>
  <si>
    <t>FTU</t>
  </si>
  <si>
    <t>FairMast</t>
  </si>
  <si>
    <t>Falken</t>
  </si>
  <si>
    <t>FALK</t>
  </si>
  <si>
    <t>Federal Communications Commission (U.S.) - Regu. Kommunik.</t>
  </si>
  <si>
    <t>FCCU</t>
  </si>
  <si>
    <t>FEDERALLY_REGISTERED_INSPECTED_CANADA</t>
  </si>
  <si>
    <t>FRIC</t>
  </si>
  <si>
    <t>FLAMME_VERTE</t>
  </si>
  <si>
    <t>FLAM</t>
  </si>
  <si>
    <t>For Life (Soziale Verantwortung)</t>
  </si>
  <si>
    <t>FORL</t>
  </si>
  <si>
    <t>Forest Products - Produktlinie aus einem zertifziertem Wald</t>
  </si>
  <si>
    <t>FPZ</t>
  </si>
  <si>
    <t>FOUNDATION_ART</t>
  </si>
  <si>
    <t>FOUN</t>
  </si>
  <si>
    <t>Fran Sverige - Schwedisches Produkt</t>
  </si>
  <si>
    <t>FRSV</t>
  </si>
  <si>
    <t>Freiwillige QS-Inspektion Arbeits- und Sozialbedingungen</t>
  </si>
  <si>
    <t>FIAS</t>
  </si>
  <si>
    <t>FSC 100 % Verpackung - aus vorbildlich bewirtschafteten Wäld</t>
  </si>
  <si>
    <t>FSC 100% (100% Material aus nachhaltiger Forstwirtschaft)</t>
  </si>
  <si>
    <t>FSO</t>
  </si>
  <si>
    <t>FSC 100% Produkt - aus vorbildlich bewirtschafteten Wäldern</t>
  </si>
  <si>
    <t>FSC Mix Produkt - aus verantwortungsvollen Quellen</t>
  </si>
  <si>
    <t>FSC Mix Verpackung - aus verantwortungsvollen Quellen</t>
  </si>
  <si>
    <t>FSC Recycled Produkt - Forest Stewardship Councel Recycled</t>
  </si>
  <si>
    <t>FSC Recycled Verpackung - Forest Stewardship Councel Recycle</t>
  </si>
  <si>
    <t>GASKEUR</t>
  </si>
  <si>
    <t>GASK</t>
  </si>
  <si>
    <t>GASTEC</t>
  </si>
  <si>
    <t>GAST</t>
  </si>
  <si>
    <t>Gebana - fairer und sozial verträglicher Produktion</t>
  </si>
  <si>
    <t>GEBA</t>
  </si>
  <si>
    <t>Geprüft und zertifiziert nach Water Quality Association</t>
  </si>
  <si>
    <t>WQA</t>
  </si>
  <si>
    <t>Global Care - innovative Beleuchtungslösungen</t>
  </si>
  <si>
    <t>GC</t>
  </si>
  <si>
    <t>Global G.A.P GRASP</t>
  </si>
  <si>
    <t>GGPG</t>
  </si>
  <si>
    <t>GLOBAL ORGANIC LATEX Standard</t>
  </si>
  <si>
    <t>GOLS</t>
  </si>
  <si>
    <t>GLYCAEMIC RESEARCH Institut</t>
  </si>
  <si>
    <t>GLRI</t>
  </si>
  <si>
    <t>GMP-ISO 22716 zertif. für Gute Produktionspraktiken bei Kosm</t>
  </si>
  <si>
    <t>GMPI</t>
  </si>
  <si>
    <t>GMP-zertifiziert für Gute Produktionspraktiken</t>
  </si>
  <si>
    <t>GMPC</t>
  </si>
  <si>
    <t>GOOD_HOUSEKEEPING</t>
  </si>
  <si>
    <t>GOHO</t>
  </si>
  <si>
    <t>GoodWeave - Stopp für Kinderarbeit in der Teppichindutrie</t>
  </si>
  <si>
    <t>GOWE</t>
  </si>
  <si>
    <t>GREEN AMERICA CERTIFIED BUSINESS -  Gold, Silber, Bronze</t>
  </si>
  <si>
    <t>GACB</t>
  </si>
  <si>
    <t>GREEN E ENERGY - Erneuerbare Energie in Nord-Amerika</t>
  </si>
  <si>
    <t>GREO</t>
  </si>
  <si>
    <t>GREEN E ENERGY Zertifizierung - Erneuerb. Energie N.-Amerika</t>
  </si>
  <si>
    <t>GEEC</t>
  </si>
  <si>
    <t>GREEN RESTAURANT ASSOCIATION ENDORSED (grünes Restaurant)</t>
  </si>
  <si>
    <t>GRAE</t>
  </si>
  <si>
    <t>Green Seal zertifiziert (unterstützt Nachhaltigkeit, grüne W</t>
  </si>
  <si>
    <t>GRSC</t>
  </si>
  <si>
    <t>GREEN SHIELD Zertifizierung - Minimierung der Pestiziden</t>
  </si>
  <si>
    <t>GRSH</t>
  </si>
  <si>
    <t>GREEN_SEAL</t>
  </si>
  <si>
    <t>GRS</t>
  </si>
  <si>
    <t>GREEN_STAR_CERTIFIED</t>
  </si>
  <si>
    <t>GRST</t>
  </si>
  <si>
    <t>GreenChoice 100 - umweltzertifizierte Pappe und Kartonagen</t>
  </si>
  <si>
    <t>GRC</t>
  </si>
  <si>
    <t>Groen Label Kas für Firmen, die umweltfreundl. Gewächshäuser</t>
  </si>
  <si>
    <t>GLK</t>
  </si>
  <si>
    <t>Grüner Knopf</t>
  </si>
  <si>
    <t>GRK</t>
  </si>
  <si>
    <t>GS-Prüfzeichen</t>
  </si>
  <si>
    <t>Haute Valeur Environnementale - Nat. Komm. f. Umweltzert.</t>
  </si>
  <si>
    <t>VALE</t>
  </si>
  <si>
    <t>HEALTH_CHECK</t>
  </si>
  <si>
    <t>HEAL</t>
  </si>
  <si>
    <t>Heidi -Produkte aus sorgf verarbeit Rohstoffen aus CH Bergen</t>
  </si>
  <si>
    <t>CH12</t>
  </si>
  <si>
    <t>Hergestellt in Kanada - letzte Fertigungsschritt in Kanada</t>
  </si>
  <si>
    <t>CAMA</t>
  </si>
  <si>
    <t>Hergestellt in Kanada aus heimischen u. importierten Zutaten</t>
  </si>
  <si>
    <t>CBDI</t>
  </si>
  <si>
    <t>Hergestellt in Kanada aus importierten Zutaten</t>
  </si>
  <si>
    <t>CAIM</t>
  </si>
  <si>
    <t>Hergestellt in Kanada aus kanadischen Zutaten</t>
  </si>
  <si>
    <t>CAIN</t>
  </si>
  <si>
    <t>HUMANE HEARTLAND Logo</t>
  </si>
  <si>
    <t>HUHE</t>
  </si>
  <si>
    <t>IFOAM</t>
  </si>
  <si>
    <t>IFOA</t>
  </si>
  <si>
    <t>IFS HPC Standard, der alle gesetzl. Sicherheits-/Qualitätsan</t>
  </si>
  <si>
    <t>IFSH</t>
  </si>
  <si>
    <t>IKB_EIEREN</t>
  </si>
  <si>
    <t>IKBE</t>
  </si>
  <si>
    <t>IKB_KIP</t>
  </si>
  <si>
    <t>IKBK</t>
  </si>
  <si>
    <t>IKB_VARKEN</t>
  </si>
  <si>
    <t>IKBV</t>
  </si>
  <si>
    <t>Indication Géographique Protégée - Geschütze Herkunftsbez.</t>
  </si>
  <si>
    <t>IGPC</t>
  </si>
  <si>
    <t>INT_PROTECTION</t>
  </si>
  <si>
    <t>INTP</t>
  </si>
  <si>
    <t>Internationale Geschmack- und Qualitätsauszeichnung</t>
  </si>
  <si>
    <t>ITQ</t>
  </si>
  <si>
    <t>Intertek Electrical Testing Laboratories -elektrische Prod.</t>
  </si>
  <si>
    <t>IETL</t>
  </si>
  <si>
    <t>INTERTEK Zertifikat</t>
  </si>
  <si>
    <t>INCE</t>
  </si>
  <si>
    <t>ISCC+</t>
  </si>
  <si>
    <t>ISCC</t>
  </si>
  <si>
    <t>ISO Qualität</t>
  </si>
  <si>
    <t>ISOQ</t>
  </si>
  <si>
    <t>KABELKEUR</t>
  </si>
  <si>
    <t>KABE</t>
  </si>
  <si>
    <t>Kanadisches Logo für ein biologisch angebautes Produkt</t>
  </si>
  <si>
    <t>CFIO</t>
  </si>
  <si>
    <t>Kanadisches Öko-Kennzeichen (Environmental Choice)</t>
  </si>
  <si>
    <t>CELC</t>
  </si>
  <si>
    <t>Kanadisches Produkt</t>
  </si>
  <si>
    <t>CAPD</t>
  </si>
  <si>
    <t>KEMA_KEUR</t>
  </si>
  <si>
    <t>KEMA</t>
  </si>
  <si>
    <t>kennz. ethische, verantwortungsbew. und soziale Verbindung</t>
  </si>
  <si>
    <t>DT</t>
  </si>
  <si>
    <t>KIWA Qualitätssiegel (techn. Eigenschaften von Rohren, Armat</t>
  </si>
  <si>
    <t>KIWA</t>
  </si>
  <si>
    <t>Klasa - tschechisches Qualitätskennzeichen</t>
  </si>
  <si>
    <t>KLAS</t>
  </si>
  <si>
    <t>KOMO Qualitätssiegel (Bauwesen und Installationssektor, Nied</t>
  </si>
  <si>
    <t>KOMO</t>
  </si>
  <si>
    <t>KVBG_APPROVED</t>
  </si>
  <si>
    <t>KVBG</t>
  </si>
  <si>
    <t>Label von Migros für Produkte und Inhaltsstoffe aus der Regi</t>
  </si>
  <si>
    <t>CH5</t>
  </si>
  <si>
    <t>LABEL_ROUGE</t>
  </si>
  <si>
    <t>ROUG</t>
  </si>
  <si>
    <t>LGA Qualitätssiegel (für zahlreiche Produkte, LGA Bayern, TÜ</t>
  </si>
  <si>
    <t>LGA</t>
  </si>
  <si>
    <t>Logo - von Eltern getestet u. für gut befunden</t>
  </si>
  <si>
    <t>PTPA</t>
  </si>
  <si>
    <t>Made Green in Italy -Itali. Lebenszyklus-Analyse (ISO14001)</t>
  </si>
  <si>
    <t>MGI</t>
  </si>
  <si>
    <t>M'ama Buffalo Standard</t>
  </si>
  <si>
    <t>Max Havelaar (Fair trade Symbol in den Niederlanden)</t>
  </si>
  <si>
    <t>MAXH</t>
  </si>
  <si>
    <t>MCIA Organic (biologisch)</t>
  </si>
  <si>
    <t>MCIA</t>
  </si>
  <si>
    <t>Medizinprodukt nach Hypertension Canada</t>
  </si>
  <si>
    <t>HCM</t>
  </si>
  <si>
    <t>MILIEUKEUR</t>
  </si>
  <si>
    <t>MILI</t>
  </si>
  <si>
    <t>Mit Stolz hergestelltes kanadisches Produkt</t>
  </si>
  <si>
    <t>CANP</t>
  </si>
  <si>
    <t>Mom’s Choice -  Familiengerechte Medien, Produkte &amp; Dienstl.</t>
  </si>
  <si>
    <t>MCA</t>
  </si>
  <si>
    <t>MONTREAL VAAD HAIR (Mk) PAREVE Zertifizierung</t>
  </si>
  <si>
    <t>MVHP</t>
  </si>
  <si>
    <t>MPS-A (Zertifikat für umweltfreundlichen Anbau höchster Stuf</t>
  </si>
  <si>
    <t>MPSA</t>
  </si>
  <si>
    <t>my climate</t>
  </si>
  <si>
    <t>Nachhaltiges Palmöl - RSPO Credits</t>
  </si>
  <si>
    <t>POIL</t>
  </si>
  <si>
    <t>Nachhaltiges Palmöl - RSPO gemischt</t>
  </si>
  <si>
    <t>GOIL</t>
  </si>
  <si>
    <t>National Safety Mark - Nationales Sicherheitskennzeichen</t>
  </si>
  <si>
    <t>NSMK</t>
  </si>
  <si>
    <t>Nature Care Product - EU Verord. ökolog./biolog. Produktion</t>
  </si>
  <si>
    <t>NACP</t>
  </si>
  <si>
    <t>NEA Akzeptiert - National Eczema Association (NEA)</t>
  </si>
  <si>
    <t>NEAA</t>
  </si>
  <si>
    <t>NF_MARQUE</t>
  </si>
  <si>
    <t>NFM</t>
  </si>
  <si>
    <t>NMX - Mexikanischer Standard</t>
  </si>
  <si>
    <t>NMX</t>
  </si>
  <si>
    <t>NOM - Offizieller mexikanischer Standard</t>
  </si>
  <si>
    <t>NOM</t>
  </si>
  <si>
    <t>NON_GMO_PROJECT</t>
  </si>
  <si>
    <t>NGP</t>
  </si>
  <si>
    <t>NPA (Natural Products Association) zertifiziert (USA)</t>
  </si>
  <si>
    <t>NPA</t>
  </si>
  <si>
    <t>NSF Certified for SPORT (Zertifizierung für Sport)</t>
  </si>
  <si>
    <t>NCFS</t>
  </si>
  <si>
    <t>NSF NON-GMO True North Standard</t>
  </si>
  <si>
    <t>NNGT</t>
  </si>
  <si>
    <t>NSF SUSTAINABILITY - Nachhaltigkeitszertifizierung</t>
  </si>
  <si>
    <t>NSFS</t>
  </si>
  <si>
    <t>NSF-Zertifizierung (National Standards Foundation) (USA)</t>
  </si>
  <si>
    <t>NSF</t>
  </si>
  <si>
    <t>OE 100 Stad. kontrolliert/zertifiziert  Gehalt an biol.angeb</t>
  </si>
  <si>
    <t>CO1</t>
  </si>
  <si>
    <t>OEKO TEX-Label (für Textilien ohne Gesundheitsrisiko)</t>
  </si>
  <si>
    <t>Oeko-Control (Verband für ökologische Möbel)</t>
  </si>
  <si>
    <t>OEKO-KREISLAUF Moorbad Harbach</t>
  </si>
  <si>
    <t>OEKO-Tex Made in Green - Unabhängiges Textil-Label</t>
  </si>
  <si>
    <t>OTMG</t>
  </si>
  <si>
    <t>OK Compost Home - TÜV Austria Zertifizierung</t>
  </si>
  <si>
    <t>OKCH</t>
  </si>
  <si>
    <t>OK Compost Industrial  - TÜV Austria Zertifizierung</t>
  </si>
  <si>
    <t>OKCI</t>
  </si>
  <si>
    <t>OK Kompost-Label von Vincotte (EN 13432: 2000 Standard)</t>
  </si>
  <si>
    <t>OKCV</t>
  </si>
  <si>
    <t>Ökolog. Zertifizierungsorg. - Centre for Systems Integration</t>
  </si>
  <si>
    <t>CSIC</t>
  </si>
  <si>
    <t>Ökolog. Zertifizierungsorg. - Pro-Cert Organic Systems</t>
  </si>
  <si>
    <t>PCOS</t>
  </si>
  <si>
    <t>Ökolog. Zertifizierungsorganisation Argentinien - Letis S.A.</t>
  </si>
  <si>
    <t>LEOR</t>
  </si>
  <si>
    <t>Ökologische Zertifi. - International Certification Services</t>
  </si>
  <si>
    <t>ICSO</t>
  </si>
  <si>
    <t>Ökologische Zertifizierungsorg. British Columbia (BCARA)</t>
  </si>
  <si>
    <t>BCAR</t>
  </si>
  <si>
    <t>Ökologische Zertifizierungsorganisation</t>
  </si>
  <si>
    <t>ASCO</t>
  </si>
  <si>
    <t>Ökologische Zertifizierungsorganisation in Norwegen - Debio</t>
  </si>
  <si>
    <t>DEBI</t>
  </si>
  <si>
    <t>O-maerke Statskontrolleret Okologisk DK für ökolog. Produkte</t>
  </si>
  <si>
    <t>DECO</t>
  </si>
  <si>
    <t>On the way to planetproof-Nachhaltigkeit O&amp;G,Pflanzen, Bäume</t>
  </si>
  <si>
    <t>PROO</t>
  </si>
  <si>
    <t>Ontario - Localize - Regalauszeichnungsprogramm Nord Amerika</t>
  </si>
  <si>
    <t>LOCA</t>
  </si>
  <si>
    <t>OREGON TILTH - Zertifizierung</t>
  </si>
  <si>
    <t>OTCE</t>
  </si>
  <si>
    <t>ORGANIC CONTENT STANDARD verif. Gehalt biologisch angeb. Mat</t>
  </si>
  <si>
    <t>ORGA</t>
  </si>
  <si>
    <t>Organic Cotton (Ökologische erzeugte Baumwolle)</t>
  </si>
  <si>
    <t>ORCO</t>
  </si>
  <si>
    <t>Origine France Garantie:bescheinigt franz.Herkunft des Prod.</t>
  </si>
  <si>
    <t>FRAN</t>
  </si>
  <si>
    <t>Orthodox Rabbinical Board</t>
  </si>
  <si>
    <t>ORB</t>
  </si>
  <si>
    <t>PALEO-Zertifizierung von Earthkosher</t>
  </si>
  <si>
    <t>PACE</t>
  </si>
  <si>
    <t>PEPR</t>
  </si>
  <si>
    <t>PEFC - zertifiziert Produkt</t>
  </si>
  <si>
    <t>PEFC - zertifiziert Verpackung</t>
  </si>
  <si>
    <t>Plastic Free Trust Mark -  Zertifiz.für VPK frei von Plastik</t>
  </si>
  <si>
    <t>PFTM</t>
  </si>
  <si>
    <t>Pro Specie Rara (Schweiz)</t>
  </si>
  <si>
    <t>PSRA</t>
  </si>
  <si>
    <t>PRODERM – dermatologisch bestätigt</t>
  </si>
  <si>
    <t>Product of the Year (Produkt des Jahres)</t>
  </si>
  <si>
    <t>POTY</t>
  </si>
  <si>
    <t>Produkt aus den Schweizer Alpen</t>
  </si>
  <si>
    <t>SALP</t>
  </si>
  <si>
    <t>Produkt aus den Schweizer Bergen</t>
  </si>
  <si>
    <t>SMOP</t>
  </si>
  <si>
    <t>Produziert in der Bretagne - Bretonische Herkunft</t>
  </si>
  <si>
    <t>BRET</t>
  </si>
  <si>
    <t>Protected Harvest - zertifiziert nachhaltig (Feld bis Einzel</t>
  </si>
  <si>
    <t>PHC</t>
  </si>
  <si>
    <t>PRO-TERRA NON-GMO-Zertifizierung</t>
  </si>
  <si>
    <t>PTNG</t>
  </si>
  <si>
    <t>Quality Assurance International (Zertifizierung für Bio-Prod</t>
  </si>
  <si>
    <t>QAI</t>
  </si>
  <si>
    <t>RABBINICAL COUNCIL von Britisch-Kolumbien, Zertifizierung</t>
  </si>
  <si>
    <t>RCBK</t>
  </si>
  <si>
    <t>RABBINICAL COUNCIL von Kalifornien</t>
  </si>
  <si>
    <t>RCKA</t>
  </si>
  <si>
    <t>RABBINICAL COUNCIL von Neu England</t>
  </si>
  <si>
    <t>RCNE</t>
  </si>
  <si>
    <t>Recognized Canadian Dermatology Association for Skin Health</t>
  </si>
  <si>
    <t>CDA</t>
  </si>
  <si>
    <t>Recognized Canadian Dermatology Association for Sun Protecti</t>
  </si>
  <si>
    <t>CDAS</t>
  </si>
  <si>
    <t>RECUPEL</t>
  </si>
  <si>
    <t>RECU</t>
  </si>
  <si>
    <t>Recyclingsnummer 01: PET oder PETE - Polyethylente</t>
  </si>
  <si>
    <t>Recyclingsnummer 02: PE-HD - High-Density Polyethy</t>
  </si>
  <si>
    <t>Recyclingsnummer 03: PVC - Polyvinylchlorid</t>
  </si>
  <si>
    <t>Recyclingsnummer 04: PE-LD - Low-Density Polyethyl</t>
  </si>
  <si>
    <t>Recyclingsnummer 05: PP (Polyethylen)</t>
  </si>
  <si>
    <t>R05</t>
  </si>
  <si>
    <t>Recyclingsnummer 06: PS - Polystyrol</t>
  </si>
  <si>
    <t>Recyclingsnummer 20: PAP - Wellpappe</t>
  </si>
  <si>
    <t>Recyclingsnummer 41: ALU - Aluminium</t>
  </si>
  <si>
    <t>Recyclingsnummer 51: FOR - Kork</t>
  </si>
  <si>
    <t>Recyclingsnummer 70: farbloses Glas</t>
  </si>
  <si>
    <t>Recyclingsnummer 71: GL - grünes Glas</t>
  </si>
  <si>
    <t>Recyclingsnummer 72: GL - braunes Glas</t>
  </si>
  <si>
    <t>RHP-Foundation (Qualitätssicherung für Torf und Erde-Prod.)</t>
  </si>
  <si>
    <t>RHP</t>
  </si>
  <si>
    <t>Rosen Zutat aus fairem Handel</t>
  </si>
  <si>
    <t>FTRO</t>
  </si>
  <si>
    <t>Roundtable on Sustainable Biomaterials-Zertifizierung global</t>
  </si>
  <si>
    <t>RSB</t>
  </si>
  <si>
    <t>Schwangerschaftslogo</t>
  </si>
  <si>
    <t>ZWL</t>
  </si>
  <si>
    <t>SCS Sustainably Grown - Nachhaltiger Anbau</t>
  </si>
  <si>
    <t>SCSG</t>
  </si>
  <si>
    <t>Shopper Army - Testen neuer Konsumgüter</t>
  </si>
  <si>
    <t>SHA</t>
  </si>
  <si>
    <t>SKG 1 star - Standard diebstahlgesichert - Gebäudeindustrie</t>
  </si>
  <si>
    <t>SKCA</t>
  </si>
  <si>
    <t>SKG 2 star - Standard diebstahlgesichert - Gebäudeindustrie</t>
  </si>
  <si>
    <t>SKCB</t>
  </si>
  <si>
    <t>SKG 3 star - Standard diebstahlgesichert - Gebäudeindustrie</t>
  </si>
  <si>
    <t>SKCC</t>
  </si>
  <si>
    <t>SKG_CERTIFICATE</t>
  </si>
  <si>
    <t>SKG</t>
  </si>
  <si>
    <t>SOIL Cosmos Natural - Logo für Naturkosmetik COSMOS-Standard</t>
  </si>
  <si>
    <t>SCN</t>
  </si>
  <si>
    <t>SOIL Organic Cosmos - Logo für ökologisch erzeugte Produkte</t>
  </si>
  <si>
    <t>SOC</t>
  </si>
  <si>
    <t>SOSTain - Zertifizierung in Sizilien, Italien</t>
  </si>
  <si>
    <t>SOST</t>
  </si>
  <si>
    <t>Steel Recycling Institute (SRI) (Stahlrecycling)</t>
  </si>
  <si>
    <t>SRI</t>
  </si>
  <si>
    <t>STELLAR-Zertifizierungsdienste</t>
  </si>
  <si>
    <t>STCS</t>
  </si>
  <si>
    <t>Streekproduct.be -Label f traditionell flämische Erzeugnisse</t>
  </si>
  <si>
    <t>STBE</t>
  </si>
  <si>
    <t>Sustainable Austria Certification -Nachhaltigkeitszerti. AUT</t>
  </si>
  <si>
    <t>SUAU</t>
  </si>
  <si>
    <t>SUSTAINABLE_FORESTRY_INITIATIVE</t>
  </si>
  <si>
    <t>SFI</t>
  </si>
  <si>
    <t>SVENSK_ FAGEL</t>
  </si>
  <si>
    <t>FAGE</t>
  </si>
  <si>
    <t>Svenskt Sigill Klimatcertifierad -klimafreund. Erzeugung SWE</t>
  </si>
  <si>
    <t>SSKT</t>
  </si>
  <si>
    <t>SVENSKT_KOTT</t>
  </si>
  <si>
    <t>KOTT</t>
  </si>
  <si>
    <t>Swedisches Qualitätssiegel (Umweltverantwortung)</t>
  </si>
  <si>
    <t>SSOQ</t>
  </si>
  <si>
    <t>TCO Entwicklung (Swedisches Firmenzertifikat für eine besser</t>
  </si>
  <si>
    <t>TCO</t>
  </si>
  <si>
    <t>The Fair Rubber Association -Fair produ. Gummi (natür.Latex)</t>
  </si>
  <si>
    <t>TFRA</t>
  </si>
  <si>
    <t>TNO_APPROVED</t>
  </si>
  <si>
    <t>TNO</t>
  </si>
  <si>
    <t>TOOTHFRIENDLY</t>
  </si>
  <si>
    <t>TOFR</t>
  </si>
  <si>
    <t>TRIANGLE K (Kashrut) -Zertifizierung</t>
  </si>
  <si>
    <t>TKCE</t>
  </si>
  <si>
    <t>Triman-erweite. Herstellerverantw. bei Wiederverwertung(FRA)</t>
  </si>
  <si>
    <t>TRIM</t>
  </si>
  <si>
    <t>TRUE SOURCE zertifiziert</t>
  </si>
  <si>
    <t>TSCE</t>
  </si>
  <si>
    <t>umgekehrte Epsilon</t>
  </si>
  <si>
    <t>UMWELTBAUM-Standard</t>
  </si>
  <si>
    <t>Underwriters laboratory (UL) - Sicherheitsrechtliche Produkt</t>
  </si>
  <si>
    <t>UL</t>
  </si>
  <si>
    <t>Underwriters' Laboratory Certified, for Canada and U.S.</t>
  </si>
  <si>
    <t>ULCC</t>
  </si>
  <si>
    <t>UVA Kennzeichnung bei Kosmetika</t>
  </si>
  <si>
    <t>UVA</t>
  </si>
  <si>
    <t>Vaad Hakashrus von Denver SCROLL K Zertifizierung</t>
  </si>
  <si>
    <t>SKCE</t>
  </si>
  <si>
    <t>VDE (für elektrische Geräte, Komponenten und Systeme, Deutsc</t>
  </si>
  <si>
    <t>VDE</t>
  </si>
  <si>
    <t>VDS_CERTIFICATE</t>
  </si>
  <si>
    <t>VDS</t>
  </si>
  <si>
    <t>Vegaplan - für Betriebe, die Zertifizierung anstreben (BEL)</t>
  </si>
  <si>
    <t>VEGA</t>
  </si>
  <si>
    <t>VEILIG_WONEN_POLITIE_KEURMERK</t>
  </si>
  <si>
    <t>VWPK</t>
  </si>
  <si>
    <t>Von der Asthma- und Allergievereinigung anerkannt</t>
  </si>
  <si>
    <t>AAA</t>
  </si>
  <si>
    <t>Von Genetisch modifiziertem Ursprung</t>
  </si>
  <si>
    <t>GMO</t>
  </si>
  <si>
    <t>ZERO WASTE Business Council zertifiziert</t>
  </si>
  <si>
    <t>ZWBC</t>
  </si>
  <si>
    <t>Zertifizierung und Standard für Luftfilter, Luftreiniger</t>
  </si>
  <si>
    <t>AHAM</t>
  </si>
  <si>
    <t>Zertifizierungsorg. - OREGON TILTH CERTIFIED ORGANIC</t>
  </si>
  <si>
    <t>OTCO</t>
  </si>
  <si>
    <t>Zertifizierungsorg. - Organisme de Certification Québec Vrai</t>
  </si>
  <si>
    <t>OCQV</t>
  </si>
  <si>
    <t>Zubereitet in Kanada</t>
  </si>
  <si>
    <t>CAPR</t>
  </si>
  <si>
    <t>Neu PRO PLANET</t>
  </si>
  <si>
    <t>NPP</t>
  </si>
  <si>
    <t>ohne Mikroplastik, gelöste/gelartige/flüssige syn. Polymere</t>
  </si>
  <si>
    <t>OMPP</t>
  </si>
  <si>
    <t>TÜV exklusiv</t>
  </si>
  <si>
    <t>Verpackung alternatives Material</t>
  </si>
  <si>
    <t>VAM</t>
  </si>
  <si>
    <t>Verpackung reduzierte Materialmasse</t>
  </si>
  <si>
    <t>VRM</t>
  </si>
  <si>
    <t>Verpackung Sekundärrohstoff</t>
  </si>
  <si>
    <t>VSR</t>
  </si>
  <si>
    <t>Artikelbezeichnung (Englisch für Navision)</t>
  </si>
  <si>
    <t>Item description (German)</t>
  </si>
  <si>
    <t>Item description (EN)</t>
  </si>
  <si>
    <t>Gesperrte Zellen // Locked Cells</t>
  </si>
  <si>
    <t>Pflichtfeld Einkauf // Mandatory field for Buyer</t>
  </si>
  <si>
    <t>Pflichtfeld Lieferant // Mandatory field for supplier</t>
  </si>
  <si>
    <t>Artikelbe-zeichnung (DE)</t>
  </si>
  <si>
    <t>Artikelbild</t>
  </si>
  <si>
    <t>Picture</t>
  </si>
  <si>
    <t>Menge pro Packung</t>
  </si>
  <si>
    <t>Pcs per Pack</t>
  </si>
  <si>
    <t>Ursprungs-land</t>
  </si>
  <si>
    <t>GTIN/EAN Stück</t>
  </si>
  <si>
    <t>NAN Stück</t>
  </si>
  <si>
    <t>GTIN/EAN Karton</t>
  </si>
  <si>
    <t>Höhe (HxBxT) in MM Stück (verpackt)</t>
  </si>
  <si>
    <t>Breite (HxBxT) in MM Stück (verpackt)</t>
  </si>
  <si>
    <t>Tiefe (HxBxT) in MM Stück (verpackt)</t>
  </si>
  <si>
    <t>Größen</t>
  </si>
  <si>
    <t>Sizes</t>
  </si>
  <si>
    <t>Sortierung</t>
  </si>
  <si>
    <t>Menge</t>
  </si>
  <si>
    <t>Total quantity per item</t>
  </si>
  <si>
    <t>Total Menge</t>
  </si>
  <si>
    <t>Total amount</t>
  </si>
  <si>
    <t>EK-Preis</t>
  </si>
  <si>
    <t>Polybeutel mit Bildeinleger</t>
  </si>
  <si>
    <t>Polybag with photoinlay</t>
  </si>
  <si>
    <t>Add. Text/ Brand</t>
  </si>
  <si>
    <t>Zusatztext/ Marke</t>
  </si>
  <si>
    <t>Banderole</t>
  </si>
  <si>
    <t>Falt-schachtel</t>
  </si>
  <si>
    <t>Header-karte</t>
  </si>
  <si>
    <t>Header card</t>
  </si>
  <si>
    <t>Wasserfall-headerkarte</t>
  </si>
  <si>
    <t>Waterfall header card</t>
  </si>
  <si>
    <t>Layout Bildeinleger wird durch Lieferant erstellt</t>
  </si>
  <si>
    <t>Artworks zur Freigabe senden</t>
  </si>
  <si>
    <t>Supplier has to send artwork for approval</t>
  </si>
  <si>
    <t>Artworks nur zur Kenntnisnahme</t>
  </si>
  <si>
    <t>Artworks only for reference</t>
  </si>
  <si>
    <t>Supplier has to pay the artwork/photo cost</t>
  </si>
  <si>
    <t>Foto- und  Artworkkosten zu Lasten Lieferant</t>
  </si>
  <si>
    <t>Artwork Information
(zutreffendes mit "x" markiert // applicable is marked with "x")</t>
  </si>
  <si>
    <t>Quality composition</t>
  </si>
  <si>
    <t>Gewicht pro m²</t>
  </si>
  <si>
    <t>Materialzusammen-setzung</t>
  </si>
  <si>
    <t>Weight per m²</t>
  </si>
  <si>
    <t>Angaben bei Wirkware // Information for knitted fabric</t>
  </si>
  <si>
    <t>Teilung</t>
  </si>
  <si>
    <t>Garnstärke</t>
  </si>
  <si>
    <t>Ausrüstung</t>
  </si>
  <si>
    <t>Yarn count</t>
  </si>
  <si>
    <t>Finishing</t>
  </si>
  <si>
    <t>Pitch</t>
  </si>
  <si>
    <t>Spinnverfahren oder Faserart</t>
  </si>
  <si>
    <t>Wirkware // Knitted fabric</t>
  </si>
  <si>
    <t>Zusammensetzung // Composition</t>
  </si>
  <si>
    <t>Angaben bei Webware // Information for woven fabric</t>
  </si>
  <si>
    <t>Webware // Woven fabric</t>
  </si>
  <si>
    <t>Bindung</t>
  </si>
  <si>
    <t>Warp thread in cm</t>
  </si>
  <si>
    <t>Warp fineness</t>
  </si>
  <si>
    <t>Weft finesses</t>
  </si>
  <si>
    <t>Pile finesses</t>
  </si>
  <si>
    <t>Florgarn-feinheit</t>
  </si>
  <si>
    <t>Schußgarn-feinheit</t>
  </si>
  <si>
    <t>Kettgarn-feinheit</t>
  </si>
  <si>
    <t>Schußfaden-dichte in cm</t>
  </si>
  <si>
    <t>Kettfaden-dichte in cm</t>
  </si>
  <si>
    <t>Angaben bei Bettwaren und Kissen // Information for quilts and pillows</t>
  </si>
  <si>
    <t>Bettwaren und Kissen // Quilts and pillows</t>
  </si>
  <si>
    <t>Obermaterial oder Bezug</t>
  </si>
  <si>
    <t>Füllung</t>
  </si>
  <si>
    <t>Füllgewicht</t>
  </si>
  <si>
    <t>Filling weight</t>
  </si>
  <si>
    <t>Bezugs-konstruktion</t>
  </si>
  <si>
    <t>Bezugsstoff-gewicht pro m²</t>
  </si>
  <si>
    <t>Steppung oder Steppart</t>
  </si>
  <si>
    <t>Badteppich-Tuftware // Bathmats-tufteds</t>
  </si>
  <si>
    <t>Angaben bei Badteppich-Tuftware // Information for bathmats-tufteds</t>
  </si>
  <si>
    <t>Weight per piece</t>
  </si>
  <si>
    <t>Stück-gewicht</t>
  </si>
  <si>
    <t>Coating</t>
  </si>
  <si>
    <t>Backing</t>
  </si>
  <si>
    <t>Trägermaterial</t>
  </si>
  <si>
    <t>Material-zusammensetzung</t>
  </si>
  <si>
    <t>Angaben bei Accessoires // Information for accessories</t>
  </si>
  <si>
    <t>Accessoires // Accessories</t>
  </si>
  <si>
    <t>Obermaterial/ Qualität</t>
  </si>
  <si>
    <t>Outer shell/ Quality</t>
  </si>
  <si>
    <t>Uhrwerk</t>
  </si>
  <si>
    <t>Clockwork</t>
  </si>
  <si>
    <t>Edelstahl Art/ Silber Gewicht</t>
  </si>
  <si>
    <t>Water resistance</t>
  </si>
  <si>
    <t>Quality</t>
  </si>
  <si>
    <t>Qualität</t>
  </si>
  <si>
    <t>Lining</t>
  </si>
  <si>
    <t>Insole</t>
  </si>
  <si>
    <t>Outsole</t>
  </si>
  <si>
    <t>Obermaterial</t>
  </si>
  <si>
    <t>Innenfutter</t>
  </si>
  <si>
    <t>Decksohle</t>
  </si>
  <si>
    <t>Laufsohle</t>
  </si>
  <si>
    <t>Stückfärbung</t>
  </si>
  <si>
    <t>Piece dyeing</t>
  </si>
  <si>
    <t>Garngefärbt</t>
  </si>
  <si>
    <t>Yarn dyed</t>
  </si>
  <si>
    <t>Reactive</t>
  </si>
  <si>
    <t>Pigment</t>
  </si>
  <si>
    <t>Other</t>
  </si>
  <si>
    <t>Reaktiv</t>
  </si>
  <si>
    <t>Andere</t>
  </si>
  <si>
    <t>Siegel-Referenznummern // Label reference numbers</t>
  </si>
  <si>
    <t>Allgemeine Informationen (Teil 1) // General information (part 1)</t>
  </si>
  <si>
    <t>Allgemeine Informationen (Teil 2) // General information (part 2)</t>
  </si>
  <si>
    <t>FSC-Nummer</t>
  </si>
  <si>
    <t>Oeko-Tex | Number and name of institute</t>
  </si>
  <si>
    <t>Öko-Tex | Nummer und Name des Institutes</t>
  </si>
  <si>
    <t>Grüner Knopf 
(Link oder QR-Code)</t>
  </si>
  <si>
    <t>Wolle // Wool</t>
  </si>
  <si>
    <t xml:space="preserve">Crochet hook thickness/ 
Knitting needle thickness </t>
  </si>
  <si>
    <t>Symbols (10x10 cm)</t>
  </si>
  <si>
    <t>Symbole (10x10 cm)</t>
  </si>
  <si>
    <t>Banderole + Bildeinleger analog 63727. Bildeinleger im Hochformat (müssen wir die Maße vorgeben und evtl. vom Lieferanten berichtigen lassen)</t>
  </si>
  <si>
    <t>Häkelnadelstärke/
Stricknadelstärke</t>
  </si>
  <si>
    <t>Weight per ball</t>
  </si>
  <si>
    <t>Gramm pro Knäuel</t>
  </si>
  <si>
    <t>Lauflänge ca.</t>
  </si>
  <si>
    <t>Sprachausstattung // Languages on packaging
(zutreffendes mit "x" markiert // applicable is marked with "x")</t>
  </si>
  <si>
    <t>Anzahl Stück im Karton</t>
  </si>
  <si>
    <r>
      <t>Spinnverfahren oder Faserart</t>
    </r>
    <r>
      <rPr>
        <sz val="11"/>
        <color theme="5" tint="0.39997558519241921"/>
        <rFont val="Calibri"/>
        <family val="2"/>
        <scheme val="minor"/>
      </rPr>
      <t>2</t>
    </r>
  </si>
  <si>
    <r>
      <t>Ausrüstung</t>
    </r>
    <r>
      <rPr>
        <sz val="11"/>
        <color theme="5" tint="0.39997558519241921"/>
        <rFont val="Calibri"/>
        <family val="2"/>
        <scheme val="minor"/>
      </rPr>
      <t>4</t>
    </r>
  </si>
  <si>
    <r>
      <t>Teilung</t>
    </r>
    <r>
      <rPr>
        <sz val="11"/>
        <color theme="5" tint="0.39997558519241921"/>
        <rFont val="Calibri"/>
        <family val="2"/>
        <scheme val="minor"/>
      </rPr>
      <t>5</t>
    </r>
  </si>
  <si>
    <r>
      <t>Reaktiv</t>
    </r>
    <r>
      <rPr>
        <sz val="11"/>
        <color theme="5" tint="0.39997558519241921"/>
        <rFont val="Calibri"/>
        <family val="2"/>
        <scheme val="minor"/>
      </rPr>
      <t>6</t>
    </r>
  </si>
  <si>
    <r>
      <t>Pigment</t>
    </r>
    <r>
      <rPr>
        <sz val="11"/>
        <color theme="5" tint="0.39997558519241921"/>
        <rFont val="Calibri"/>
        <family val="2"/>
        <scheme val="minor"/>
      </rPr>
      <t>7</t>
    </r>
  </si>
  <si>
    <r>
      <t>Andere</t>
    </r>
    <r>
      <rPr>
        <sz val="11"/>
        <color theme="5" tint="0.39997558519241921"/>
        <rFont val="Calibri"/>
        <family val="2"/>
        <scheme val="minor"/>
      </rPr>
      <t>8</t>
    </r>
  </si>
  <si>
    <t>UVP [in €]</t>
  </si>
  <si>
    <t>MSRP [in €]</t>
  </si>
  <si>
    <t>Verpackung // Packaging Information
(zutreffendes mit "x" markiert // applicable is marked with "x")</t>
  </si>
  <si>
    <t>Material composition (list all materials in %)</t>
  </si>
  <si>
    <t>Weft thread 
in cm</t>
  </si>
  <si>
    <t>Weave</t>
  </si>
  <si>
    <r>
      <t>Ausrüstung</t>
    </r>
    <r>
      <rPr>
        <sz val="11"/>
        <color theme="5" tint="0.39997558519241921"/>
        <rFont val="Calibri"/>
        <family val="2"/>
        <scheme val="minor"/>
      </rPr>
      <t>2</t>
    </r>
  </si>
  <si>
    <t>Wasser-dichtigkeit</t>
  </si>
  <si>
    <t>Schuhe und Lederwaren // Shoes and leather goods</t>
  </si>
  <si>
    <t>Angaben bei Schuhen und Lederwaren // Information for shoes and leather goods</t>
  </si>
  <si>
    <t>Angaben bei Wolle // Information for wool</t>
  </si>
  <si>
    <t>Bitte fügen Sie diese Grammatur-
Information auf die Verpackung</t>
  </si>
  <si>
    <t>Gruener Knopf
(link or QR code)</t>
  </si>
  <si>
    <t>Ursprungsland (andersrum für Sverweis Textil-Reiter)</t>
  </si>
  <si>
    <t>X/leer (Textil)</t>
  </si>
  <si>
    <t>Pflegesymbole (Ginetex-Standard) // Care or handling icons (Ginetex standard)
(zutreffendes ist in die Zeile kopiert // applicable is copied to each row)</t>
  </si>
  <si>
    <t>TES-Keywords</t>
  </si>
  <si>
    <t>TES-Schlüsselwörter</t>
  </si>
  <si>
    <t>Währung</t>
  </si>
  <si>
    <t>Currency</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</si>
  <si>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</si>
  <si>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</si>
  <si>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</si>
  <si>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</si>
  <si>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</si>
  <si>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</si>
  <si>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</si>
  <si>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</si>
  <si>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</si>
  <si>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</si>
  <si>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</si>
  <si>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</si>
  <si>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</si>
  <si>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</si>
  <si>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</si>
  <si>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</si>
  <si>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</si>
  <si>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</si>
  <si>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</si>
  <si>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</si>
  <si>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</si>
  <si>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</si>
  <si>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Farben</t>
  </si>
  <si>
    <t>Colors</t>
  </si>
  <si>
    <t>Sonstige</t>
  </si>
  <si>
    <t>Bleichen // Bleach</t>
  </si>
  <si>
    <t>Waschen // Wash</t>
  </si>
  <si>
    <t>Trocknen // Dry</t>
  </si>
  <si>
    <t>Bügeln // Iron</t>
  </si>
  <si>
    <t>Column212</t>
  </si>
  <si>
    <t>Professionelle Reinigung // Professional Cleaning</t>
  </si>
  <si>
    <t>GOTS
(number)</t>
  </si>
  <si>
    <t>GOTS
(Nummer)</t>
  </si>
  <si>
    <t>Andere/Sonstige</t>
  </si>
  <si>
    <t>Bezugseinheit AME2 (für container für Display)</t>
  </si>
  <si>
    <t>Port of loading:</t>
  </si>
  <si>
    <t>Country of loading:</t>
  </si>
  <si>
    <t>Verpackungshierarchie Einzelartikel</t>
  </si>
  <si>
    <t>Verpackungshierarchie Display</t>
  </si>
  <si>
    <t>Price per piece (USD):</t>
  </si>
  <si>
    <t>Price per piece (RMB):</t>
  </si>
  <si>
    <t>Price per piece (EUR):</t>
  </si>
  <si>
    <t>AA</t>
  </si>
  <si>
    <t>Metal: 
Specification of the type of metal, material designation, (e.g. steel, steel key [incl. stainless steel), information on alloys, e.g. UBA brass, ...), Surface structure (e.g. smooth, brushed)</t>
  </si>
  <si>
    <t>GTIN/EAN Selling unit</t>
  </si>
  <si>
    <t>NAN Selling unit</t>
  </si>
  <si>
    <t>GTIN/EAN Secondary packaging</t>
  </si>
  <si>
    <t>Depth (HxWxD) in MM Selling unit (packed)</t>
  </si>
  <si>
    <t>Width (HxWxD) in MM Selling unit (packed)</t>
  </si>
  <si>
    <t>Height (HxWxD) in MM Selling unit (packed)</t>
  </si>
  <si>
    <t>Pieces per Box (Secondary Packaging)</t>
  </si>
  <si>
    <t>PRODUKT SPEZIFIKATION UND MATERIALZUSAMMENSETZUNG / ITEM SPECIFICATION AND MATERIAL COMPOSITION</t>
  </si>
  <si>
    <t>Production site (name and address):</t>
  </si>
  <si>
    <t>Mikrofaser / microfiber</t>
  </si>
  <si>
    <t>double converted</t>
  </si>
  <si>
    <t>vorgebleicht / Pre-bleached</t>
  </si>
  <si>
    <t>Maschenstop / stitch stop</t>
  </si>
  <si>
    <t>Sonstiges / miscellaneous</t>
  </si>
  <si>
    <t>Quantity of selling unit on the display</t>
  </si>
  <si>
    <t>Purchasing price of selling unit</t>
  </si>
  <si>
    <t>Färbung // Dyeing
(mark with "X" if applicable)</t>
  </si>
  <si>
    <t>Färbetyp // Type of dyeing
(mark with "X" if applicable)</t>
  </si>
  <si>
    <t>Druckart // Type of printing
(mark with "X" if applicable)</t>
  </si>
  <si>
    <t>Supplier creates layout of the photo inlay</t>
  </si>
  <si>
    <t>Spinning process or type of fibre</t>
  </si>
  <si>
    <t>Material of outer shell or cover</t>
  </si>
  <si>
    <t>Cover weight per m²</t>
  </si>
  <si>
    <t>Base fabric structure</t>
  </si>
  <si>
    <t>Quilting types</t>
  </si>
  <si>
    <t xml:space="preserve">Stainless steel type/
silver weight </t>
  </si>
  <si>
    <t>Outer shell fabric</t>
  </si>
  <si>
    <t>Gram information (also print the weight on the packaging)</t>
  </si>
  <si>
    <t>Yarn length per ball</t>
  </si>
  <si>
    <t>Supplier has to inform about the banderole measurements; Please check our packaging measurements before we start the layout artworks.</t>
  </si>
  <si>
    <t>Headerkarte</t>
  </si>
  <si>
    <t>Heftklammer (Tacker)</t>
  </si>
  <si>
    <t>Band</t>
  </si>
  <si>
    <t>Gurt</t>
  </si>
  <si>
    <t>Battery type(s):</t>
  </si>
  <si>
    <t>Batterie-Arten</t>
  </si>
  <si>
    <t>Batterien enthalten</t>
  </si>
  <si>
    <t>Alt PRO PLANET</t>
  </si>
  <si>
    <t>EG_AQL_LEVEL (1,2,3,4)</t>
  </si>
  <si>
    <t>EG_SICHERHEITSETIKETTEN (Ja = J) // Electronic article surveillance</t>
  </si>
  <si>
    <t>Nonfood Inhaltsstoffe (Display-Reiter)</t>
  </si>
  <si>
    <t>01</t>
  </si>
  <si>
    <t>02</t>
  </si>
  <si>
    <t>03</t>
  </si>
  <si>
    <t>04</t>
  </si>
  <si>
    <t>05</t>
  </si>
  <si>
    <t>06</t>
  </si>
  <si>
    <t>07</t>
  </si>
  <si>
    <t>08</t>
  </si>
  <si>
    <t>09</t>
  </si>
  <si>
    <t>NF-Inhaltsstoff Code (Spalte links hier neben vor Upload löschen. Nur diese Spalte behalten)</t>
  </si>
  <si>
    <t>Accord</t>
  </si>
  <si>
    <t>Sedex</t>
  </si>
  <si>
    <t>Customs preference (P/W) | HS-Code (4 digits)</t>
  </si>
  <si>
    <t>Verpackungsart (ST und Gebinde)</t>
  </si>
  <si>
    <t>Verpackungsart RFE (ST und Gebinde)</t>
  </si>
  <si>
    <t>Siegel extern - FSC</t>
  </si>
  <si>
    <t>No packaging</t>
  </si>
  <si>
    <t>Packaging type (Selling unit, primary and secondary packaging)</t>
  </si>
  <si>
    <t>Type of packaging (text)</t>
  </si>
  <si>
    <t>Import (RFE)</t>
  </si>
  <si>
    <t>Cupro (CUP)</t>
  </si>
  <si>
    <t>Lyocell (CLY)</t>
  </si>
  <si>
    <t>Modal (CMD)</t>
  </si>
  <si>
    <t>Polyester (PES)</t>
  </si>
  <si>
    <t>Lycra</t>
  </si>
  <si>
    <t>Tencel</t>
  </si>
  <si>
    <t xml:space="preserve">Required quality level </t>
  </si>
  <si>
    <t>Zu prüfendes Qualitätslevel</t>
  </si>
  <si>
    <t>Quality costs</t>
  </si>
  <si>
    <t>Prüfkosten</t>
  </si>
  <si>
    <t>Test type &amp; costs</t>
  </si>
  <si>
    <t>Testart &amp; Kosten</t>
  </si>
  <si>
    <t>To be filled by supplier // vom Lieferanten auszufüllen</t>
  </si>
  <si>
    <t>General product information</t>
  </si>
  <si>
    <t>Product data (i.e. dimension, weight, material, etc.)</t>
  </si>
  <si>
    <t>Short item description</t>
  </si>
  <si>
    <t>Produktbeschreibung</t>
  </si>
  <si>
    <t>Fully assembled product vs kit</t>
  </si>
  <si>
    <t>Ausführungsart: Bausatz oder fertig montiert</t>
  </si>
  <si>
    <t>Indoor vs outdoor product</t>
  </si>
  <si>
    <t>Nutzungsort: drinnen oder draussen</t>
  </si>
  <si>
    <t>Product features &amp; equiment information</t>
  </si>
  <si>
    <t>Farben und Designs und Machart</t>
  </si>
  <si>
    <t>Operating temperature and storage temperature range</t>
  </si>
  <si>
    <t>Betriebstemperatur- und Lagertemperaturbereich</t>
  </si>
  <si>
    <t>Accessories / extra parts included with the product</t>
  </si>
  <si>
    <t>Mitgeliefertes Zubehör</t>
  </si>
  <si>
    <t>Special target group</t>
  </si>
  <si>
    <t>Zielgruppe des Produkts</t>
  </si>
  <si>
    <t>Which European legal requirements does the product fulfill?</t>
  </si>
  <si>
    <t>Deklarationsanforderungen</t>
  </si>
  <si>
    <t>What is the classification according to applicable directive of the product?</t>
  </si>
  <si>
    <t>Rechtliche Information/Zuordnung</t>
  </si>
  <si>
    <t>Does the product has additional safety and/or quality marks?</t>
  </si>
  <si>
    <t>Hat das Produkt weitere Sicherheits- oder Qualitätssiegel bzw Zertifikate?</t>
  </si>
  <si>
    <t>Color and design and making of the product?</t>
  </si>
  <si>
    <t>Ausstattungshinweise, spezielle Funktionen</t>
  </si>
  <si>
    <t>Material-/ Wandstärken</t>
  </si>
  <si>
    <t>Is a dimensioned drawing of the product available</t>
  </si>
  <si>
    <t>Bemaßte Zeichnung</t>
  </si>
  <si>
    <t>Weight (main article without packaging and without accessories):</t>
  </si>
  <si>
    <t>Gewicht (Hauptartikel)</t>
  </si>
  <si>
    <t>Flächengewicht (z.B. bei Papier)</t>
  </si>
  <si>
    <t>Volumen/Füllvolumen (z.B. bei Lagerboxen, Schüsseln, …)</t>
  </si>
  <si>
    <t>Beschichtungsarten, -dicken</t>
  </si>
  <si>
    <t>Relevant lengths of components</t>
  </si>
  <si>
    <t>Relevante Längen von Komponenten z.B. Elektrokabel</t>
  </si>
  <si>
    <t>Standardisierte Größen (z. B. Dreiviertelzoll, M5 bei Schrauben)</t>
  </si>
  <si>
    <t>Does your product come in standard sizes? If so, please list them.</t>
  </si>
  <si>
    <t>Länge, Breite, Höhe, Durchmesser und Tiefe falls zutreffend</t>
  </si>
  <si>
    <t>Width, depth, height. Diameter and length if applicable</t>
  </si>
  <si>
    <t>Textile: 
Material composition in % , finishing (e.g. Teflon-coated, ...)</t>
  </si>
  <si>
    <t>Is a Material Safety Data Sheet (MSDS) included with your product?</t>
  </si>
  <si>
    <r>
      <rPr>
        <b/>
        <sz val="12"/>
        <color theme="0"/>
        <rFont val="Calibri"/>
        <family val="2"/>
        <scheme val="minor"/>
      </rPr>
      <t>Plastic</t>
    </r>
    <r>
      <rPr>
        <sz val="12"/>
        <color theme="0"/>
        <rFont val="Calibri"/>
        <family val="2"/>
        <scheme val="minor"/>
      </rPr>
      <t>: 
Material specifications for all main components (e.g. PET, PVC, ...)</t>
    </r>
  </si>
  <si>
    <r>
      <rPr>
        <b/>
        <sz val="12"/>
        <color theme="0"/>
        <rFont val="Calibri"/>
        <family val="2"/>
        <scheme val="minor"/>
      </rPr>
      <t>Kunststoff</t>
    </r>
    <r>
      <rPr>
        <sz val="12"/>
        <color theme="0"/>
        <rFont val="Calibri"/>
        <family val="2"/>
        <scheme val="minor"/>
      </rPr>
      <t>: 
Materialangaben zu allen Hauptkomponenten (z.B. PET, PVC, …)</t>
    </r>
  </si>
  <si>
    <r>
      <rPr>
        <b/>
        <sz val="12"/>
        <color theme="0"/>
        <rFont val="Calibri"/>
        <family val="2"/>
        <scheme val="minor"/>
      </rPr>
      <t>Wood</t>
    </r>
    <r>
      <rPr>
        <sz val="12"/>
        <color theme="0"/>
        <rFont val="Calibri"/>
        <family val="2"/>
        <scheme val="minor"/>
      </rPr>
      <t>: 
Type of wood, wood-based material</t>
    </r>
  </si>
  <si>
    <r>
      <rPr>
        <b/>
        <sz val="12"/>
        <color theme="0"/>
        <rFont val="Calibri"/>
        <family val="2"/>
        <scheme val="minor"/>
      </rPr>
      <t>Holz</t>
    </r>
    <r>
      <rPr>
        <sz val="12"/>
        <color theme="0"/>
        <rFont val="Calibri"/>
        <family val="2"/>
        <scheme val="minor"/>
      </rPr>
      <t>: 
Holzart, Holzwerkstoff</t>
    </r>
  </si>
  <si>
    <r>
      <rPr>
        <b/>
        <sz val="12"/>
        <color theme="0"/>
        <rFont val="Calibri"/>
        <family val="2"/>
        <scheme val="minor"/>
      </rPr>
      <t>Metal</t>
    </r>
    <r>
      <rPr>
        <sz val="12"/>
        <color theme="0"/>
        <rFont val="Calibri"/>
        <family val="2"/>
        <scheme val="minor"/>
      </rPr>
      <t>: 
Specification of the type of metal, material designation, (e.g. steel, steel key [incl. stainless steel), information on alloys, e.g. UBA brass, ...), Surface structure (e.g. smooth, brushed)</t>
    </r>
  </si>
  <si>
    <r>
      <rPr>
        <b/>
        <sz val="12"/>
        <color theme="0"/>
        <rFont val="Calibri"/>
        <family val="2"/>
        <scheme val="minor"/>
      </rPr>
      <t>Metall</t>
    </r>
    <r>
      <rPr>
        <sz val="12"/>
        <color theme="0"/>
        <rFont val="Calibri"/>
        <family val="2"/>
        <scheme val="minor"/>
      </rPr>
      <t>: 
Angabe der Metallart, Werkstoffbezeichnung, (z.B. Stahl, Stahlschlüssel 
(incl. Edelstahl), Informationen zu Legierungen, z. B. UBA-Messing,…),
Oberflächenstruktur (z. B. glatt, gebürstet)</t>
    </r>
  </si>
  <si>
    <r>
      <rPr>
        <b/>
        <sz val="12"/>
        <color theme="0"/>
        <rFont val="Calibri"/>
        <family val="2"/>
        <scheme val="minor"/>
      </rPr>
      <t>Textile</t>
    </r>
    <r>
      <rPr>
        <sz val="12"/>
        <color theme="0"/>
        <rFont val="Calibri"/>
        <family val="2"/>
        <scheme val="minor"/>
      </rPr>
      <t>: 
Material composition in % , finishing (e.g. Teflon-coated, ...)</t>
    </r>
  </si>
  <si>
    <r>
      <rPr>
        <b/>
        <sz val="12"/>
        <color theme="0"/>
        <rFont val="Calibri"/>
        <family val="2"/>
        <scheme val="minor"/>
      </rPr>
      <t>Textil</t>
    </r>
    <r>
      <rPr>
        <sz val="12"/>
        <color theme="0"/>
        <rFont val="Calibri"/>
        <family val="2"/>
        <scheme val="minor"/>
      </rPr>
      <t>: 
Materialzusammensetzung in %, Ausrüstung (z.B. Teflonbeschichtet, …)</t>
    </r>
  </si>
  <si>
    <r>
      <rPr>
        <b/>
        <sz val="12"/>
        <color theme="0"/>
        <rFont val="Calibri"/>
        <family val="2"/>
        <scheme val="minor"/>
      </rPr>
      <t>Paper</t>
    </r>
    <r>
      <rPr>
        <sz val="12"/>
        <color theme="0"/>
        <rFont val="Calibri"/>
        <family val="2"/>
        <scheme val="minor"/>
      </rPr>
      <t>:
Fresh fibre / Recycled fibre</t>
    </r>
  </si>
  <si>
    <r>
      <rPr>
        <b/>
        <sz val="12"/>
        <color theme="0"/>
        <rFont val="Calibri"/>
        <family val="2"/>
        <scheme val="minor"/>
      </rPr>
      <t>Papier</t>
    </r>
    <r>
      <rPr>
        <sz val="12"/>
        <color theme="0"/>
        <rFont val="Calibri"/>
        <family val="2"/>
        <scheme val="minor"/>
      </rPr>
      <t>:
Frischfaser / Recyclefaser</t>
    </r>
  </si>
  <si>
    <r>
      <rPr>
        <b/>
        <sz val="12"/>
        <color theme="0"/>
        <rFont val="Calibri"/>
        <family val="2"/>
        <scheme val="minor"/>
      </rPr>
      <t>Glass</t>
    </r>
    <r>
      <rPr>
        <sz val="12"/>
        <color theme="0"/>
        <rFont val="Calibri"/>
        <family val="2"/>
        <scheme val="minor"/>
      </rPr>
      <t>: 
Glass type (e.g. VSG, ESG)</t>
    </r>
  </si>
  <si>
    <r>
      <rPr>
        <b/>
        <sz val="12"/>
        <color theme="0"/>
        <rFont val="Calibri"/>
        <family val="2"/>
        <scheme val="minor"/>
      </rPr>
      <t>Glas</t>
    </r>
    <r>
      <rPr>
        <sz val="12"/>
        <color theme="0"/>
        <rFont val="Calibri"/>
        <family val="2"/>
        <scheme val="minor"/>
      </rPr>
      <t>: 
Glastyp (z. B. VSG, ESG)</t>
    </r>
  </si>
  <si>
    <t>"Mixtures" (liquid substances): 
Please list each type of mixture applicable to your product and indicate for each mixture the % per component</t>
  </si>
  <si>
    <r>
      <rPr>
        <b/>
        <sz val="12"/>
        <color theme="0"/>
        <rFont val="Calibri"/>
        <family val="2"/>
        <scheme val="minor"/>
      </rPr>
      <t>"Mixtures" (liquid substances)</t>
    </r>
    <r>
      <rPr>
        <sz val="12"/>
        <color theme="0"/>
        <rFont val="Calibri"/>
        <family val="2"/>
        <scheme val="minor"/>
      </rPr>
      <t>: 
Please list each type of mixture applicable to your product and indicate for each mixture the % per component</t>
    </r>
  </si>
  <si>
    <r>
      <t>"</t>
    </r>
    <r>
      <rPr>
        <b/>
        <sz val="12"/>
        <color theme="0"/>
        <rFont val="Calibri"/>
        <family val="2"/>
        <scheme val="minor"/>
      </rPr>
      <t>Gemische</t>
    </r>
    <r>
      <rPr>
        <sz val="12"/>
        <color theme="0"/>
        <rFont val="Calibri"/>
        <family val="2"/>
        <scheme val="minor"/>
      </rPr>
      <t>": 
Art und Mengenangaben (z.B. Tinte, Graphit, Kerzen, Farben, Tränkflüssigkeit, …)</t>
    </r>
  </si>
  <si>
    <t>Material-/Sicherheitsdatenblatt notwendig?</t>
  </si>
  <si>
    <t>Other: 
In case your product contains materials not mentioned above, please list them here</t>
  </si>
  <si>
    <r>
      <rPr>
        <b/>
        <sz val="12"/>
        <color theme="0"/>
        <rFont val="Calibri"/>
        <family val="2"/>
        <scheme val="minor"/>
      </rPr>
      <t>Other</t>
    </r>
    <r>
      <rPr>
        <sz val="12"/>
        <color theme="0"/>
        <rFont val="Calibri"/>
        <family val="2"/>
        <scheme val="minor"/>
      </rPr>
      <t>: 
In case your product contains materials not mentioned above, please list them here</t>
    </r>
  </si>
  <si>
    <t>Sonstiges: 
Materialangaben zu Hauptkomponenten (z.B. Kokos, Keramik, Rattan, …)</t>
  </si>
  <si>
    <r>
      <rPr>
        <b/>
        <sz val="12"/>
        <color theme="0"/>
        <rFont val="Calibri"/>
        <family val="2"/>
        <scheme val="minor"/>
      </rPr>
      <t>Sonstiges</t>
    </r>
    <r>
      <rPr>
        <sz val="12"/>
        <color theme="0"/>
        <rFont val="Calibri"/>
        <family val="2"/>
        <scheme val="minor"/>
      </rPr>
      <t>: 
Materialangaben zu Hauptkomponenten (z.B. Kokos, Keramik, Rattan, …)</t>
    </r>
  </si>
  <si>
    <t>PAP</t>
  </si>
  <si>
    <t>GOM</t>
  </si>
  <si>
    <t>VPA</t>
  </si>
  <si>
    <t>ROC (PAP)</t>
  </si>
  <si>
    <t>Mix</t>
  </si>
  <si>
    <r>
      <rPr>
        <b/>
        <sz val="12"/>
        <rFont val="Calibri"/>
        <family val="2"/>
        <scheme val="minor"/>
      </rPr>
      <t>English - Explanations/instructions:</t>
    </r>
    <r>
      <rPr>
        <sz val="12"/>
        <rFont val="Calibri"/>
        <family val="2"/>
        <scheme val="minor"/>
      </rPr>
      <t xml:space="preserve">
- this tab should only be used for Selling units or Primary packaging of displays. Please specify the Selling units that are contained in the Primary packaging of the display on the tab "Description of goods (DY)"
- this sheet should not be filled for textile products
- not all fields are mandatory, it depends on the respective product which cells should be filled.        
- if a cell is not applicable to your product please insert "not applicable" or leave it blank
- please carefully read the mouse-over tooltips in column C</t>
    </r>
  </si>
  <si>
    <r>
      <rPr>
        <b/>
        <sz val="12"/>
        <rFont val="Calibri"/>
        <family val="2"/>
        <scheme val="minor"/>
      </rPr>
      <t>German - Erläuterungen/Hinweise:</t>
    </r>
    <r>
      <rPr>
        <sz val="12"/>
        <rFont val="Calibri"/>
        <family val="2"/>
        <scheme val="minor"/>
      </rPr>
      <t xml:space="preserve">
- Reiter nur für Einzelartikel/Displaykopf. Für Display-Füße (Artikel auf dem Display) bitte Reiter "Q - description of goods (DY)" nutzen
- Dieser Reiter sollte bei Textilprodukten nicht ausgefüllt werden
- Nicht alle Felder sind Pflichtfelder, es hängt vom jeweiligen Produkt ab, welche Zellen ausgefüllt werden sollten
- Wenn eine Zelle nicht auf Ihr Produkt zutrifft, geben Sie bitte "nicht zutreffend" ein oder lassen Sie das Feld leer
- Lesen Sie bitte sorgfältig die Mouse-over-Tooltips in Spalte C</t>
    </r>
  </si>
  <si>
    <t>"Gemische": 
Art und Mengenangaben (z.B. Tinte, Graphit, Kerzen, Farben, Tränkflüssigkeit, …)</t>
  </si>
  <si>
    <t>Metall: 
Angabe der Metallart, Werkstoffbezeichnung, (z.B. Stahl, Stahlschlüssel (incl. Edelstahl), Informationen zu Legierungen, z. B. UBA-Messing,…),
Oberflächenstruktur (z. B. glatt, gebürstet)</t>
  </si>
  <si>
    <t>Textil 1 (VS)</t>
  </si>
  <si>
    <t>Textil 2 (VS)</t>
  </si>
  <si>
    <t>Textil 1 (DC)</t>
  </si>
  <si>
    <t>Textil 2 (DC)</t>
  </si>
  <si>
    <t>Textil 3 (DC)</t>
  </si>
  <si>
    <t>FSC-numbers for packaging</t>
  </si>
  <si>
    <t>TES No.</t>
  </si>
  <si>
    <t>TES Nummer</t>
  </si>
  <si>
    <t>TES Nr.</t>
  </si>
  <si>
    <r>
      <rPr>
        <b/>
        <sz val="11"/>
        <rFont val="Calibri"/>
        <family val="2"/>
        <scheme val="minor"/>
      </rPr>
      <t xml:space="preserve">SAP-Art.-Nr. des Artikels </t>
    </r>
    <r>
      <rPr>
        <sz val="11"/>
        <rFont val="Calibri"/>
        <family val="2"/>
        <scheme val="minor"/>
      </rPr>
      <t xml:space="preserve">
SAP article number
</t>
    </r>
    <r>
      <rPr>
        <b/>
        <sz val="11"/>
        <color rgb="FFFF0000"/>
        <rFont val="Calibri"/>
        <family val="2"/>
        <scheme val="minor"/>
      </rPr>
      <t>(ASDV)</t>
    </r>
  </si>
  <si>
    <t>Waren-gruppe (product category)</t>
  </si>
  <si>
    <t>Balken</t>
  </si>
  <si>
    <t>BALLEN</t>
  </si>
  <si>
    <t>Banderole, Hülse</t>
  </si>
  <si>
    <t>Becken</t>
  </si>
  <si>
    <t>Beutel</t>
  </si>
  <si>
    <t>Beutel- flach</t>
  </si>
  <si>
    <t>Beutel- standfähig</t>
  </si>
  <si>
    <t>Bocksbeutel</t>
  </si>
  <si>
    <t>Bodenaufsteller</t>
  </si>
  <si>
    <t>BOGEN</t>
  </si>
  <si>
    <t>Box</t>
  </si>
  <si>
    <t>BRIEF</t>
  </si>
  <si>
    <t>Bügelflaschen-Kasten</t>
  </si>
  <si>
    <t>Bund</t>
  </si>
  <si>
    <t>Casing</t>
  </si>
  <si>
    <t>Chalice</t>
  </si>
  <si>
    <t>CONTAINER</t>
  </si>
  <si>
    <t>DISPLAY</t>
  </si>
  <si>
    <t>Display-Packung</t>
  </si>
  <si>
    <t>DISPLAY-PALLET</t>
  </si>
  <si>
    <t>Doppelpackung</t>
  </si>
  <si>
    <t>Dosenpackung</t>
  </si>
  <si>
    <t>Eimer</t>
  </si>
  <si>
    <t>EURO-CONTAINER</t>
  </si>
  <si>
    <t>Fass</t>
  </si>
  <si>
    <t>Flaschenkiste</t>
  </si>
  <si>
    <t>Foliert</t>
  </si>
  <si>
    <t>Foodtainer</t>
  </si>
  <si>
    <t>Foodtainer- Einweg</t>
  </si>
  <si>
    <t>Foodtainer- Mehrweg</t>
  </si>
  <si>
    <t>GARNITUR</t>
  </si>
  <si>
    <t>Gasballon</t>
  </si>
  <si>
    <t>Getränkekiste</t>
  </si>
  <si>
    <t>Girsack</t>
  </si>
  <si>
    <t>Glasröhrchen</t>
  </si>
  <si>
    <t>Großgebinde</t>
  </si>
  <si>
    <t>Holzkasten</t>
  </si>
  <si>
    <t>IFCO-Kiste</t>
  </si>
  <si>
    <t>Jutesack</t>
  </si>
  <si>
    <t>Kanister</t>
  </si>
  <si>
    <t>Kanne</t>
  </si>
  <si>
    <t>Karton</t>
  </si>
  <si>
    <t>Kiste</t>
  </si>
  <si>
    <t>Klarsichtpackung</t>
  </si>
  <si>
    <t>Kleiderständer</t>
  </si>
  <si>
    <t>Korb</t>
  </si>
  <si>
    <t>KRUG</t>
  </si>
  <si>
    <t>KUEBEL</t>
  </si>
  <si>
    <t>Longneck-Flaschen-Kasten</t>
  </si>
  <si>
    <t>Lose</t>
  </si>
  <si>
    <t>Luftverpackt</t>
  </si>
  <si>
    <t>Mini- Kiste</t>
  </si>
  <si>
    <t>Modified Atmosphere Packaging (MAP)</t>
  </si>
  <si>
    <t>Mould</t>
  </si>
  <si>
    <t>Nachfüllbeutel</t>
  </si>
  <si>
    <t>Nachfüllflasche</t>
  </si>
  <si>
    <t>Packung</t>
  </si>
  <si>
    <t>PET-Flaschen-Kasten</t>
  </si>
  <si>
    <t>PET-Flaschen-Packung</t>
  </si>
  <si>
    <t>PLATTE</t>
  </si>
  <si>
    <t>POLY-BEUTEL</t>
  </si>
  <si>
    <t>Portionspackung</t>
  </si>
  <si>
    <t>Rack / Gestell</t>
  </si>
  <si>
    <t>RETAIL PALLET</t>
  </si>
  <si>
    <t>Riegel</t>
  </si>
  <si>
    <t>RING</t>
  </si>
  <si>
    <t>Sack</t>
  </si>
  <si>
    <t>Sammelpackung</t>
  </si>
  <si>
    <t>SB- verpackt</t>
  </si>
  <si>
    <t>Schachtel</t>
  </si>
  <si>
    <t>SIXPACK</t>
  </si>
  <si>
    <t>Spender</t>
  </si>
  <si>
    <t>Spitztüte</t>
  </si>
  <si>
    <t>Sprühdose</t>
  </si>
  <si>
    <t>Spule</t>
  </si>
  <si>
    <t>Standard Stein Stapel</t>
  </si>
  <si>
    <t>Stange</t>
  </si>
  <si>
    <t>Tafel</t>
  </si>
  <si>
    <t>Tank 10 l</t>
  </si>
  <si>
    <t>Tank 30 l</t>
  </si>
  <si>
    <t>TASCHENPACKUNG</t>
  </si>
  <si>
    <t>Tiegel im Karton</t>
  </si>
  <si>
    <t>Tonne</t>
  </si>
  <si>
    <t>Topf- extra groß</t>
  </si>
  <si>
    <t>Topf- groß</t>
  </si>
  <si>
    <t>Topf- klein</t>
  </si>
  <si>
    <t>Tragepackung</t>
  </si>
  <si>
    <t>Träger</t>
  </si>
  <si>
    <t>Tray</t>
  </si>
  <si>
    <t>Trommel</t>
  </si>
  <si>
    <t>Truhe</t>
  </si>
  <si>
    <t>Tube, aufgestellt</t>
  </si>
  <si>
    <t>UNVERPACKT</t>
  </si>
  <si>
    <t>Vakuum-Plopp Verpackung</t>
  </si>
  <si>
    <t>Versehen mit einer Artikelsicherung</t>
  </si>
  <si>
    <t>VORRATSPAKET</t>
  </si>
  <si>
    <t>WANNE</t>
  </si>
  <si>
    <t>Wannenartiger Behälter mit Deckel</t>
  </si>
  <si>
    <t>Waschladung</t>
  </si>
  <si>
    <t>Wickler</t>
  </si>
  <si>
    <t>Würfel</t>
  </si>
  <si>
    <t>Zweiseit. Käfig auf Rädern mit Haltegurt</t>
  </si>
  <si>
    <t>CHEP - EUROBOX</t>
  </si>
  <si>
    <t>CHEP - GITTERBOX</t>
  </si>
  <si>
    <t>Cell plate</t>
  </si>
  <si>
    <t>Cellplate 0,33 l</t>
  </si>
  <si>
    <t>Cellplate 0,5 l</t>
  </si>
  <si>
    <t>Cellplate 1,0 l</t>
  </si>
  <si>
    <t>Cellplate 1,5 l</t>
  </si>
  <si>
    <t>BRAUEREIPALETTE 1000X1200 MM</t>
  </si>
  <si>
    <t>Palette</t>
  </si>
  <si>
    <t>Palette auf Rollen mit hochgezogenen Sei</t>
  </si>
  <si>
    <t>Palettenaufsatzrahmen, modular, 80 cm x</t>
  </si>
  <si>
    <t>PFANDSTEIGEN, GROSS:   600X400X125</t>
  </si>
  <si>
    <t>PFANDSTEIGEN, GROSS:   600X400X200</t>
  </si>
  <si>
    <t>PFANDSTEIGEN, GROSS:   600X400X300</t>
  </si>
  <si>
    <t>PFANDSTEIGEN, KLEIN:  400X300X125</t>
  </si>
  <si>
    <t>PFANDSTEIGEN, KLEIN:  400X300X200</t>
  </si>
  <si>
    <t>PFANDSTEIGEN, KLEIN:  400X300X300</t>
  </si>
  <si>
    <t>REWE- ohne Verpackung</t>
  </si>
  <si>
    <t>REWE- Stück</t>
  </si>
  <si>
    <t>REWE: DISPLAY</t>
  </si>
  <si>
    <t>REWE: DUESSELDORFER. PALETTE</t>
  </si>
  <si>
    <t>REWE: KARTON</t>
  </si>
  <si>
    <t>REWE: KILOGRAMM</t>
  </si>
  <si>
    <t>REWE: KISTE</t>
  </si>
  <si>
    <t>REWE: LAGE</t>
  </si>
  <si>
    <t>TRIPLETT 1000X1200 MM</t>
  </si>
  <si>
    <t>Verpackung, Display, Holz</t>
  </si>
  <si>
    <t>Verpackung, Display, Metall</t>
  </si>
  <si>
    <t>Verpackung, Display, Pappe</t>
  </si>
  <si>
    <t>Verpackung, Display, Plastik</t>
  </si>
  <si>
    <t>600X400 BANATAINER</t>
  </si>
  <si>
    <t>600X400 COMBITAINER (VERKAUFSBEHAELTER)</t>
  </si>
  <si>
    <t>810X670X1350 ROLLBEHAELTER</t>
  </si>
  <si>
    <t>810X720X1350 ROLLBEHAELTER (CONTAINER)</t>
  </si>
  <si>
    <t>1/1 CHEP Palette</t>
  </si>
  <si>
    <t>1/2 CHEP PALETTE</t>
  </si>
  <si>
    <t>1/2 pallet</t>
  </si>
  <si>
    <t>1/4 CHEP PALETTE</t>
  </si>
  <si>
    <t>1/4 pallet</t>
  </si>
  <si>
    <t>Allgemeines zur Verpackung</t>
  </si>
  <si>
    <t>Komponente: Hauptkörper</t>
  </si>
  <si>
    <t>Bestandteil 1</t>
  </si>
  <si>
    <t>Bestandteil 2</t>
  </si>
  <si>
    <t>Bestandteil 3</t>
  </si>
  <si>
    <t>Bestandteil 4</t>
  </si>
  <si>
    <t>Bestandteil 5</t>
  </si>
  <si>
    <t>Bestandteil 6</t>
  </si>
  <si>
    <t>Geschäftsvorfall:</t>
  </si>
  <si>
    <t>Um welche GTIN geht es?</t>
  </si>
  <si>
    <t>Daten voraussichtlich gültig ab:</t>
  </si>
  <si>
    <t>Hauptkörper (HK)?</t>
  </si>
  <si>
    <t>Verschluss/Deckel?</t>
  </si>
  <si>
    <t>Vom HK trennbar?</t>
  </si>
  <si>
    <t>Etikett/Sticker?</t>
  </si>
  <si>
    <t>Verpackung recyclingfähig?</t>
  </si>
  <si>
    <t>Lizenzierungspflichtig?</t>
  </si>
  <si>
    <t>Gewicht des Bestandteils</t>
  </si>
  <si>
    <t>Fraktion</t>
  </si>
  <si>
    <t>Anteil am Bestandteil</t>
  </si>
  <si>
    <t>Plausibilität des Bestandteils</t>
  </si>
  <si>
    <t>Trifft nicht zu</t>
  </si>
  <si>
    <t>Bausatz</t>
  </si>
  <si>
    <t>Fertig montiert (ready to use)</t>
  </si>
  <si>
    <t>Drinnen</t>
  </si>
  <si>
    <t>Draussen</t>
  </si>
  <si>
    <t>Papier: Frischfaser / Recyclefaser</t>
  </si>
  <si>
    <t>Recyclefaser</t>
  </si>
  <si>
    <t>Ja (bitte an Q Dokumentation anhängen)</t>
  </si>
  <si>
    <t>Tiere</t>
  </si>
  <si>
    <t xml:space="preserve">Kinder </t>
  </si>
  <si>
    <t>Ältere Personen</t>
  </si>
  <si>
    <t>Gebindeeinheit 2</t>
  </si>
  <si>
    <t>Keine</t>
  </si>
  <si>
    <t>Art:</t>
  </si>
  <si>
    <t>Aus welchen Bestandteilen besteht die Verpackung der Verkaufseinheit?</t>
  </si>
  <si>
    <t>Artikeldatenblatt</t>
  </si>
  <si>
    <t xml:space="preserve">Hier ist Platz für eine
Produktabbildung
(max. 1 MB).
Diese kann über
"Einfügen" -&gt; "Bilder" 
hier eingefügt werden. </t>
  </si>
  <si>
    <t>Erläuterung der Farben/Felder:</t>
  </si>
  <si>
    <t>Bearbeitungshinweis:</t>
  </si>
  <si>
    <t>Rotmarkierte Felder sind Pflichtfelder des Lieferanten.</t>
  </si>
  <si>
    <t>Grünmarkierte Felder sind Pflichtfelder des REWE Group Einkaufs.</t>
  </si>
  <si>
    <t>Weiße Felder sind bedingte Felder 
(Prüfung obliegt dem Lieferanten).</t>
  </si>
  <si>
    <t>Grauschraffierte Felder werden nicht berücksichtigt.</t>
  </si>
  <si>
    <r>
      <t>Das Artikeldatenblatt ist</t>
    </r>
    <r>
      <rPr>
        <u/>
        <sz val="12"/>
        <color theme="1"/>
        <rFont val="Calibri"/>
        <family val="2"/>
        <scheme val="minor"/>
      </rPr>
      <t xml:space="preserve"> von oben nach unten</t>
    </r>
    <r>
      <rPr>
        <sz val="12"/>
        <color theme="1"/>
        <rFont val="Calibri"/>
        <family val="2"/>
        <scheme val="minor"/>
      </rPr>
      <t xml:space="preserve"> auszufüllen. An vielen Stellen muss aus </t>
    </r>
    <r>
      <rPr>
        <u/>
        <sz val="12"/>
        <color theme="1"/>
        <rFont val="Calibri"/>
        <family val="2"/>
        <scheme val="minor"/>
      </rPr>
      <t>Auswahlmenüs</t>
    </r>
    <r>
      <rPr>
        <sz val="12"/>
        <color theme="1"/>
        <rFont val="Calibri"/>
        <family val="2"/>
        <scheme val="minor"/>
      </rPr>
      <t xml:space="preserve"> eine Option gewählt werden. Je nach gewählter Option entstehen dann ggf. </t>
    </r>
    <r>
      <rPr>
        <u/>
        <sz val="12"/>
        <color theme="1"/>
        <rFont val="Calibri"/>
        <family val="2"/>
        <scheme val="minor"/>
      </rPr>
      <t>neue Pflichtfelder</t>
    </r>
    <r>
      <rPr>
        <sz val="12"/>
        <color theme="1"/>
        <rFont val="Calibri"/>
        <family val="2"/>
        <scheme val="minor"/>
      </rPr>
      <t xml:space="preserve">. </t>
    </r>
    <r>
      <rPr>
        <b/>
        <sz val="12"/>
        <color theme="1"/>
        <rFont val="Calibri"/>
        <family val="2"/>
        <scheme val="minor"/>
      </rPr>
      <t>Sie müssen zuerst die Fragen in den Zellen D18 bis D22 beantworten sowie den Artikeltyp in B23 auswähle</t>
    </r>
    <r>
      <rPr>
        <sz val="12"/>
        <color theme="1"/>
        <rFont val="Calibri"/>
        <family val="2"/>
        <scheme val="minor"/>
      </rPr>
      <t>n, bevor Sie die übrigen Felder bearbeiten können. Bei Fragen schauen Sie bitte zuerst in die von der REWE Group zur Verfügung gestellte Bedienungsanleitung zum Artikeldatenblatt.</t>
    </r>
  </si>
  <si>
    <t>Datum des Angebots:</t>
  </si>
  <si>
    <t>Werden Artikelstammdaten über den Datenpool zur Verfügung gestellt?</t>
  </si>
  <si>
    <t>Um was für einen Geschäftsvorfall handelt es sich (z.B. Neuanlage eines Artikels)?</t>
  </si>
  <si>
    <t>Um welche Produktkategorie und welchen Beschaffungsweg handelt es sich?</t>
  </si>
  <si>
    <t>Bitte Artikeltyp auswählen:</t>
  </si>
  <si>
    <t>Ringspinnverfahren</t>
  </si>
  <si>
    <t>OE-Spinnverfahren</t>
  </si>
  <si>
    <t>Luftdüsenspinnverfahren</t>
  </si>
  <si>
    <t>Vortex Spinnverfahren</t>
  </si>
  <si>
    <t>Kein Virgin-Anteil, nur recyceltes Material</t>
  </si>
  <si>
    <t>Kein recycelter Anteil, nur Virgin-Material</t>
  </si>
  <si>
    <t>Neuanlage mit Verpackungsangaben</t>
  </si>
  <si>
    <t>Nachlieferung Verpackungsangaben</t>
  </si>
  <si>
    <t>Änderung bestehender Verpackungsangaben</t>
  </si>
  <si>
    <t>Gesamte Verpackung ist Lizenzierungspflichtig</t>
  </si>
  <si>
    <t>Gesamte Verpackung ist nicht Lizenzierungspflichtig</t>
  </si>
  <si>
    <t>Ein Teil der Verpackung ist nicht Lizenzierungspflichtig</t>
  </si>
  <si>
    <t>&gt;&gt; Optionen für Papier, Pappe, Karton</t>
  </si>
  <si>
    <t>&gt;&gt; Optionen für Kunststoff</t>
  </si>
  <si>
    <t>&gt;&gt; Optionen für Eisenmetall</t>
  </si>
  <si>
    <t>&gt;&gt; Optionen für Aluminium</t>
  </si>
  <si>
    <t>&gt;&gt; Optionen für Glas</t>
  </si>
  <si>
    <t>&gt;&gt; Optionen für Naturmaterial</t>
  </si>
  <si>
    <t>&gt;&gt; Optionen für Getränkekartonverpackung</t>
  </si>
  <si>
    <t>&gt;&gt; Optionen für Sonstiger Verbund</t>
  </si>
  <si>
    <r>
      <t xml:space="preserve">Dieser Abschnitt ist </t>
    </r>
    <r>
      <rPr>
        <b/>
        <u/>
        <sz val="14"/>
        <color rgb="FFFFFF00"/>
        <rFont val="Calibri"/>
        <family val="2"/>
        <scheme val="minor"/>
      </rPr>
      <t xml:space="preserve">verpflichtend </t>
    </r>
    <r>
      <rPr>
        <sz val="14"/>
        <color rgb="FFFFFF00"/>
        <rFont val="Calibri"/>
        <family val="2"/>
        <scheme val="minor"/>
      </rPr>
      <t>für alle Eigenmarken-Artikel auszufüllen.
Alle</t>
    </r>
    <r>
      <rPr>
        <b/>
        <u/>
        <sz val="14"/>
        <color rgb="FFFFFF00"/>
        <rFont val="Calibri"/>
        <family val="2"/>
        <scheme val="minor"/>
      </rPr>
      <t xml:space="preserve"> rotmarkierten Felder </t>
    </r>
    <r>
      <rPr>
        <sz val="14"/>
        <color rgb="FFFFFF00"/>
        <rFont val="Calibri"/>
        <family val="2"/>
        <scheme val="minor"/>
      </rPr>
      <t xml:space="preserve">müssen bearbeitet werden. </t>
    </r>
    <r>
      <rPr>
        <b/>
        <u/>
        <sz val="14"/>
        <color rgb="FFFFFF00"/>
        <rFont val="Calibri"/>
        <family val="2"/>
        <scheme val="minor"/>
      </rPr>
      <t>Grauschraffierte Felder</t>
    </r>
    <r>
      <rPr>
        <sz val="14"/>
        <color rgb="FFFFFF00"/>
        <rFont val="Calibri"/>
        <family val="2"/>
        <scheme val="minor"/>
      </rPr>
      <t xml:space="preserve"> sind nicht zu befüllen.</t>
    </r>
  </si>
  <si>
    <r>
      <t xml:space="preserve">Sollten Sie bei einem Feld nicht wissen was eingetragen werden soll, </t>
    </r>
    <r>
      <rPr>
        <b/>
        <u/>
        <sz val="14"/>
        <color rgb="FFFFFF00"/>
        <rFont val="Calibri"/>
        <family val="2"/>
        <scheme val="minor"/>
      </rPr>
      <t>klicken Sie bitte in die Zelle</t>
    </r>
    <r>
      <rPr>
        <sz val="14"/>
        <color rgb="FFFFFF00"/>
        <rFont val="Calibri"/>
        <family val="2"/>
        <scheme val="minor"/>
      </rPr>
      <t xml:space="preserve"> in der ein Wert eingetragen bzw. ausgewählt werden soll. Dann erscheint häufig ein </t>
    </r>
    <r>
      <rPr>
        <b/>
        <u/>
        <sz val="14"/>
        <color rgb="FFFFFF00"/>
        <rFont val="Calibri"/>
        <family val="2"/>
        <scheme val="minor"/>
      </rPr>
      <t>gelbes Hinweisfeld</t>
    </r>
    <r>
      <rPr>
        <sz val="14"/>
        <color rgb="FFFFFF00"/>
        <rFont val="Calibri"/>
        <family val="2"/>
        <scheme val="minor"/>
      </rPr>
      <t xml:space="preserve"> mit weiteren Erläuterungen. </t>
    </r>
  </si>
  <si>
    <t>Sollte dies nicht weiterhelfen, ziehen Sie bitte die Ausfüllhilfe für Eigenmarken (klick hier) zu Rate.</t>
  </si>
  <si>
    <t xml:space="preserve"> Besteht eine Komponente aus mehreren Bestandteilen, ist der äußere oder größere Bestandteil als "Bestandteil 1" anzugeben.</t>
  </si>
  <si>
    <t>Komponente: Verschluss/Deckel</t>
  </si>
  <si>
    <t>Komponente: Etikett/Sticker</t>
  </si>
  <si>
    <t>Fraktionsdaten (automatisch errechnet aus den Verpackungsangaben, Anzeige nur zur Kontrolle)</t>
  </si>
  <si>
    <t>Fraktionen</t>
  </si>
  <si>
    <t>Verpackungsplausibilität</t>
  </si>
  <si>
    <t>Artikelgewicht brutto (in g)</t>
  </si>
  <si>
    <t>Artikelgewicht netto (in g)</t>
  </si>
  <si>
    <t>Verpackungsgewicht (in g)</t>
  </si>
  <si>
    <t>Plausibilität:</t>
  </si>
  <si>
    <t>TES mit logo</t>
  </si>
  <si>
    <t>TES ohne logo</t>
  </si>
  <si>
    <t>ROC (TES mit logo)</t>
  </si>
  <si>
    <t>ROC (TES ohne logo)</t>
  </si>
  <si>
    <t>Drittkunde</t>
  </si>
  <si>
    <t>Kopf-artikel = X</t>
  </si>
  <si>
    <t>Rot = Pflichtfeld Lieferant</t>
  </si>
  <si>
    <t>Grün = Pflichtfeld Einkauf REWE Group</t>
  </si>
  <si>
    <t>Grau = gesperrt</t>
  </si>
  <si>
    <t>Artikelbezeichnung Lieferant</t>
  </si>
  <si>
    <t>Anzahl des Fußartikels auf dem Display</t>
  </si>
  <si>
    <t>Display-Bestückung</t>
  </si>
  <si>
    <t>GTIN des Einzelartikels auf dem Display</t>
  </si>
  <si>
    <t>Batch / Lot Nummer (des dazugehörigen Einzelatikels)</t>
  </si>
  <si>
    <t>Listen EK (EUR)</t>
  </si>
  <si>
    <t>Listen EK (USD)</t>
  </si>
  <si>
    <t>UVP (EUR)</t>
  </si>
  <si>
    <t>Übergreifende Daten - Teil 1</t>
  </si>
  <si>
    <t>Nettofüll-menge</t>
  </si>
  <si>
    <t>Artikelkurztext (22 Zeichen max., keine Umlaute oder Sonderzeichen erlaubt.)</t>
  </si>
  <si>
    <t>Zusatztext (13 Zeichen max.)</t>
  </si>
  <si>
    <t>Mengeneinheit der Nettofüllmenge</t>
  </si>
  <si>
    <t>Ursprungsland des Artikels 
(IHK-Ursprung)</t>
  </si>
  <si>
    <t>Display</t>
  </si>
  <si>
    <t>Umverpackung</t>
  </si>
  <si>
    <t>Graspapier</t>
  </si>
  <si>
    <t>Altpapier recycelt</t>
  </si>
  <si>
    <t>Acetat (CA)</t>
  </si>
  <si>
    <t>Alginat</t>
  </si>
  <si>
    <t>Elasthan/Spandex (EL)</t>
  </si>
  <si>
    <t>Baumwolle recycelt</t>
  </si>
  <si>
    <t>Flachs/Leinen</t>
  </si>
  <si>
    <t>Fluorfaser</t>
  </si>
  <si>
    <t>Ginster</t>
  </si>
  <si>
    <t>Glasfaser</t>
  </si>
  <si>
    <t>Hanf</t>
  </si>
  <si>
    <t>Kokos</t>
  </si>
  <si>
    <t>Melamin</t>
  </si>
  <si>
    <t>Modacryl</t>
  </si>
  <si>
    <t>Polyamid/Nylon (PA)</t>
  </si>
  <si>
    <t>Polychlorid</t>
  </si>
  <si>
    <t>Polyethylen (PE)</t>
  </si>
  <si>
    <t>Polyharnstoff</t>
  </si>
  <si>
    <t>Polyimid</t>
  </si>
  <si>
    <t>Polylactid (PLA)</t>
  </si>
  <si>
    <t>Polypropylen (PP)</t>
  </si>
  <si>
    <t>Polyurethan (PU)</t>
  </si>
  <si>
    <t>Regenerierte Proteinfaser</t>
  </si>
  <si>
    <t>Seide</t>
  </si>
  <si>
    <t>Sonstige Fasern</t>
  </si>
  <si>
    <t>Sunn</t>
  </si>
  <si>
    <t>Tierhaar</t>
  </si>
  <si>
    <t>Triacetat (CTA)</t>
  </si>
  <si>
    <t>Viskose (CV)</t>
  </si>
  <si>
    <t>Viskose (CV) recycelt</t>
  </si>
  <si>
    <t>Polyester (PES) recycelt</t>
  </si>
  <si>
    <t>Polyacryl (PAN)</t>
  </si>
  <si>
    <t>Polyacryl (PAN) recycelt</t>
  </si>
  <si>
    <t>Polyamid/Nylon (PA) recycelt</t>
  </si>
  <si>
    <t>Acetat (CA) recycelt</t>
  </si>
  <si>
    <t>Polyethylen (PE) recycelt</t>
  </si>
  <si>
    <t>Elasthan/Spandex (EL) recycelt</t>
  </si>
  <si>
    <t>Lyocell (CLY) recycelt</t>
  </si>
  <si>
    <t>Modal (CMD) recycelt</t>
  </si>
  <si>
    <t>Polylactid (PLA) recycelt</t>
  </si>
  <si>
    <t>Polypropylen (PP) recycelt</t>
  </si>
  <si>
    <t>Polyurethan (PU) recycelt</t>
  </si>
  <si>
    <t>Triacetat (CTA) recycelt</t>
  </si>
  <si>
    <t>Cupro (CUP) recycelt</t>
  </si>
  <si>
    <t>Leder</t>
  </si>
  <si>
    <t>Polyvinylchlorid (PVC)</t>
  </si>
  <si>
    <t>Wolle (Schaf)</t>
  </si>
  <si>
    <t>Wolle (sonstige)</t>
  </si>
  <si>
    <t>&gt;&gt;&gt; Papier</t>
  </si>
  <si>
    <t>&gt;&gt;&gt; Holz</t>
  </si>
  <si>
    <t>Papier</t>
  </si>
  <si>
    <t>Nicht zutreffend</t>
  </si>
  <si>
    <t>&gt;&gt;&gt; Textilfaser</t>
  </si>
  <si>
    <t>Textilfaser</t>
  </si>
  <si>
    <t>Keine weiteren Inhaltsstoffe</t>
  </si>
  <si>
    <t>Gebindeeinheit 1</t>
  </si>
  <si>
    <t>Einzelartikel</t>
  </si>
  <si>
    <t>NAN des Artikels</t>
  </si>
  <si>
    <t>Zolltarifnummer (8-stellig) (Stat.WarenNr / Import-CodeNr f. Aussenhandel)</t>
  </si>
  <si>
    <t>Steuerklasse 
1 = voll, 
2 = ermaessigt
0 = keine</t>
  </si>
  <si>
    <t>Eigengeschäft Kennzeichen
(X=Ja,
leer=Nein)</t>
  </si>
  <si>
    <t>Netto-gewicht
[in G]</t>
  </si>
  <si>
    <t>EG_DETOX_PRUEFUNG (Ja = J)</t>
  </si>
  <si>
    <t>Eigen-geschaeft
(x = Ja)</t>
  </si>
  <si>
    <t>EG_RMG 
(Ja = J)</t>
  </si>
  <si>
    <t>Verkaufs-organisation</t>
  </si>
  <si>
    <t>Vertriebs-weg</t>
  </si>
  <si>
    <t>Einzelartikel/Verkaufseinheit/Konsumenteneinheit</t>
  </si>
  <si>
    <t>Bontext 
(16 Zeichen max.)</t>
  </si>
  <si>
    <t>Verpackungsart2</t>
  </si>
  <si>
    <t>Höhe</t>
  </si>
  <si>
    <t>Breite</t>
  </si>
  <si>
    <t>Länge</t>
  </si>
  <si>
    <t>Einheit für Höhe / Breite / Länge</t>
  </si>
  <si>
    <t>Brutto-gewicht</t>
  </si>
  <si>
    <t>Gewichts-einheit</t>
  </si>
  <si>
    <t>GTIN Typ
(HE=13-stellig; IC=14-stellig)</t>
  </si>
  <si>
    <t>abweichender Mengentext
(8 Zeichen max.)</t>
  </si>
  <si>
    <t>Gebinde1/Umkarton/Versandeinheit (falls vorhanden)</t>
  </si>
  <si>
    <t>Anzahl der Einzelartikel im Gebinde 1</t>
  </si>
  <si>
    <t>Verpackungs-art des Gebinde 1</t>
  </si>
  <si>
    <t>Hoehe des Gebinde 1</t>
  </si>
  <si>
    <t>Breite des Gebinde 1</t>
  </si>
  <si>
    <t>Laenge des Gebinde 1</t>
  </si>
  <si>
    <t>Einheit fuer Laenge/ Breite/ Hoehe des Gebinde 1</t>
  </si>
  <si>
    <t>Brutto-gewicht des Gebinde 1</t>
  </si>
  <si>
    <t>Gewichts-einheit des Gebinde 1</t>
  </si>
  <si>
    <t>GTIN (Gebinde 1)</t>
  </si>
  <si>
    <t>GTIN Typ (HE=13-stellig; IC=14-stellig)</t>
  </si>
  <si>
    <t>Palette/Ladungsträger des Einzelartikels (falls vorhanden)</t>
  </si>
  <si>
    <t>Anzahl Einheiten auf der Palette</t>
  </si>
  <si>
    <t>Art der Einheit auf der Palette (Stück oder Gebinde 1)</t>
  </si>
  <si>
    <t>Bontext (maximal 16 Zeichen)56</t>
  </si>
  <si>
    <t>Verpackungs-art (201 = Europalette)</t>
  </si>
  <si>
    <t>Anzahl Lagen</t>
  </si>
  <si>
    <t>Handling (0=Einweg, 1=Mehrweg, z.B. EUR-Palette)</t>
  </si>
  <si>
    <t>Lagerstapel-faktor (1=Nicht stapelbar)</t>
  </si>
  <si>
    <t>Hoehe der Palette</t>
  </si>
  <si>
    <t>Breite der Palette</t>
  </si>
  <si>
    <t>Laenge der Palette</t>
  </si>
  <si>
    <t>Einheit fuer Laenge/Breite/ Hoehe der Palette</t>
  </si>
  <si>
    <t>Brutto-gewicht der Palette</t>
  </si>
  <si>
    <t>Gewichts-einheit des Gewichts der Palette</t>
  </si>
  <si>
    <t>Übergreifende Daten - Teil 2</t>
  </si>
  <si>
    <t>Lieferanten-teilsortiment (LTS)</t>
  </si>
  <si>
    <t>Lieferanten-Artikelnummer (Einzelartikel)</t>
  </si>
  <si>
    <t>Lieferanten-Artikelnummer (Gebinde/Karton)</t>
  </si>
  <si>
    <t>Lieferanten-Artikelnummer (Palette)</t>
  </si>
  <si>
    <r>
      <t xml:space="preserve">WAWI-Nr./ Kreditoren-Nummer
</t>
    </r>
    <r>
      <rPr>
        <sz val="11"/>
        <color rgb="FFFF0000"/>
        <rFont val="Calibri"/>
        <family val="2"/>
        <scheme val="minor"/>
      </rPr>
      <t>(ASDV)</t>
    </r>
  </si>
  <si>
    <t>Restlaufzeit ab Produktion (in Tagen)</t>
  </si>
  <si>
    <t>Restlaufzeit ab Wareneingang REWE Lager (in Tagen)</t>
  </si>
  <si>
    <r>
      <t xml:space="preserve">Label/Siegel </t>
    </r>
    <r>
      <rPr>
        <sz val="11"/>
        <color rgb="FFFF0000"/>
        <rFont val="Calibri"/>
        <family val="2"/>
        <scheme val="minor"/>
      </rPr>
      <t>(muss auf dem Reiter "Artikeldatenblatt" angegeben werden)</t>
    </r>
  </si>
  <si>
    <t>Nonfood Inhaltstoffe -Anteil (in %)</t>
  </si>
  <si>
    <t>Nonfood Inhaltstoffe - Komponente</t>
  </si>
  <si>
    <t>Verpackungsangaben des Einzelartikels/der Konsumenteneinheit</t>
  </si>
  <si>
    <t>Gültig ab (Datum)</t>
  </si>
  <si>
    <t>Artikel verpackt? 
(X=Ja)</t>
  </si>
  <si>
    <t>Verpackung recyclingfähig?
(X=Ja)</t>
  </si>
  <si>
    <t>Hauptkörper - Bestandteil 1 (B1)</t>
  </si>
  <si>
    <t>Hauptkörper - B1 - Art</t>
  </si>
  <si>
    <t>Hauptkörper - B1 - Fraktion</t>
  </si>
  <si>
    <t>Hauptkörper - B1 - Gewicht
(in G)</t>
  </si>
  <si>
    <t>Hauptkörper - B1 - Lizenzierungs-pflichtig? (X=Ja)</t>
  </si>
  <si>
    <t>Hauptkörper - B1 - Virgin Material</t>
  </si>
  <si>
    <t>Hauptkörper - B1 - Virgin Material Anteil (in %)</t>
  </si>
  <si>
    <t>Hauptkörper - B1 - Recyceltes Material</t>
  </si>
  <si>
    <t>Hauptkörper - B1 - Recyceltes Material Anteil (in %)</t>
  </si>
  <si>
    <t>Hauptkörper - B1 - Beschichtung</t>
  </si>
  <si>
    <t>Hauptkörper - B1 - Beschichtung Anteil (in %)</t>
  </si>
  <si>
    <t>Hauptkörper - Bestandteil 2 (B2)</t>
  </si>
  <si>
    <t>Hauptkörper - B2 - Art</t>
  </si>
  <si>
    <t>Hauptkörper - B2 - Fraktion</t>
  </si>
  <si>
    <t>Hauptkörper - B2 - Gewicht
(in G)</t>
  </si>
  <si>
    <t>Hauptkörper - B2 - Lizenzierungs-pflichtig? (X=Ja)</t>
  </si>
  <si>
    <t>Hauptkörper - B2 - Virgin Material</t>
  </si>
  <si>
    <t>Hauptkörper - B2 - Virgin Material Anteil (in %)</t>
  </si>
  <si>
    <t>Hauptkörper - B2 - Recyceltes Material</t>
  </si>
  <si>
    <t>Hauptkörper - B2 - Recyceltes Material Anteil (in %)</t>
  </si>
  <si>
    <t>Hauptkörper - B2 - Beschichtung</t>
  </si>
  <si>
    <t>Hauptkörper - B2 - Beschichtung Anteil (in %)</t>
  </si>
  <si>
    <t>Hauptkörper - Bestandteil 3 (B3)</t>
  </si>
  <si>
    <t>Hauptkörper - B3 - Art</t>
  </si>
  <si>
    <t>Hauptkörper - B3 - Fraktion</t>
  </si>
  <si>
    <t>Hauptkörper - B3 - Gewicht
(in G)</t>
  </si>
  <si>
    <t>Hauptkörper - B3 - Lizenzierungs-pflichtig? (X=Ja)</t>
  </si>
  <si>
    <t>Hauptkörper - B3 - Virgin Material</t>
  </si>
  <si>
    <t>Hauptkörper - B3 - Virgin Material Anteil (in %)</t>
  </si>
  <si>
    <t>Hauptkörper - B3 - Recyceltes Material</t>
  </si>
  <si>
    <t>Hauptkörper - B3 - Recyceltes Material Anteil (in %)</t>
  </si>
  <si>
    <t>Hauptkörper - B3 - Beschichtung</t>
  </si>
  <si>
    <t>Hauptkörper - B3 - Beschichtung Anteil (in %)</t>
  </si>
  <si>
    <t>Verschluss - Bestandteil 1 (B1)</t>
  </si>
  <si>
    <t>Verschluss - B1 - Art</t>
  </si>
  <si>
    <t>Verschluss - B1 - Fraktion</t>
  </si>
  <si>
    <t>Verschluss - B1 - Gewicht (in G)</t>
  </si>
  <si>
    <t>Verschluss - B1 - Lizenzierungs-pflichtig? (X=Ja)</t>
  </si>
  <si>
    <t>Verschluss - B1 - Trennbar vom Hauptkörper? (X=Ja)</t>
  </si>
  <si>
    <t>Verschluss - B1 - Virgin Material</t>
  </si>
  <si>
    <t>Verschluss - B1 - Virgin Material Anteil (in %)</t>
  </si>
  <si>
    <t>Verschluss - B1 - Recyceltes Material</t>
  </si>
  <si>
    <t>Verschluss - B1 - Recyceltes Material Anteil (in %)</t>
  </si>
  <si>
    <t>Verschluss - B1 - Beschichtung</t>
  </si>
  <si>
    <t>Verschluss - B1 - Beschichtung Anteil (in %)</t>
  </si>
  <si>
    <t>Verschluss - Bestandteil 2 (B2)</t>
  </si>
  <si>
    <t>Verschluss - B2 - Art</t>
  </si>
  <si>
    <t>Verschluss - B2 - Fraktion</t>
  </si>
  <si>
    <t>Verschluss - B2 - Gewicht (in G)</t>
  </si>
  <si>
    <t>Verschluss - B2 - Lizenzierungs-pflichtig? (X=Ja)</t>
  </si>
  <si>
    <t>Verschluss - B2 - Trennbar vom Hauptkörper? (X=Ja)</t>
  </si>
  <si>
    <t>Verschluss - B2 - Virgin Material</t>
  </si>
  <si>
    <t>Verschluss - B2 - Virgin Material Anteil (in %)</t>
  </si>
  <si>
    <t>Verschluss - B2 - Recyceltes Material</t>
  </si>
  <si>
    <t>Verschluss - B2 - Recyceltes Material Anteil (in %)</t>
  </si>
  <si>
    <t>Verschluss - B2 - Beschichtung</t>
  </si>
  <si>
    <t>Verschluss - B2 - Beschichtung Anteil (in %)</t>
  </si>
  <si>
    <t>Verschluss - Bestandteil 3 (B3)</t>
  </si>
  <si>
    <t>Verschluss - B3 - Art</t>
  </si>
  <si>
    <t>Verschluss - B3 - Fraktion</t>
  </si>
  <si>
    <t>Verschluss - B3 - Gewicht (in G)</t>
  </si>
  <si>
    <t>Verschluss - B3 - Lizenzierungs-pflichtig? (X=Ja)</t>
  </si>
  <si>
    <t>Verschluss - B3 - Trennbar vom Hauptkörper? (X=Ja)</t>
  </si>
  <si>
    <t>Verschluss - B3 - Virgin Material</t>
  </si>
  <si>
    <t>Verschluss - B3 - Virgin Material Anteil (in %)</t>
  </si>
  <si>
    <t>Verschluss - B3 - Recyceltes Material</t>
  </si>
  <si>
    <t>Verschluss - B3 - Recyceltes Material Anteil (in %)</t>
  </si>
  <si>
    <t>Verschluss - B3 - Beschichtung</t>
  </si>
  <si>
    <t>Verschluss - B3 - Beschichtung Anteil (in %)</t>
  </si>
  <si>
    <t>Etikett - Bestandteil 1 (B1)</t>
  </si>
  <si>
    <t>Etikett - B1 - Art</t>
  </si>
  <si>
    <t>Etikett - B1 - Fraktion</t>
  </si>
  <si>
    <t>Etikett - B1 - Gewicht (in G)</t>
  </si>
  <si>
    <t>Etikett - B1 - Lizenzierungs-pflichtig? (X=Ja)</t>
  </si>
  <si>
    <t>Etikett - B1 - Trennbar vom Hauptkörper? (X=Ja)</t>
  </si>
  <si>
    <t>Etikett - B1 - Virgin Material</t>
  </si>
  <si>
    <t>Etikett - B1 - Virgin Material Anteil (in %)</t>
  </si>
  <si>
    <t>Etikett - B1 - Recyceltes Material</t>
  </si>
  <si>
    <t>Etikett - B1 - Recyceltes Material Anteil (in %)</t>
  </si>
  <si>
    <t>Etikett - B1 - Beschichtung</t>
  </si>
  <si>
    <t>Etikett - B1 - Beschichtung Anteil (in %)</t>
  </si>
  <si>
    <t>Etikett - Bestandteil 2 (B2)</t>
  </si>
  <si>
    <t>Etikett - B2 - Art</t>
  </si>
  <si>
    <t>Etikett - B2 - Fraktion</t>
  </si>
  <si>
    <t>Etikett - B2 - Gewicht (in G)</t>
  </si>
  <si>
    <t>Etikett - B2 - Lizenzierungs-pflichtig? (X=Ja)</t>
  </si>
  <si>
    <t>Etikett - B2 - Trennbar vom Hauptkörper? (X=Ja)</t>
  </si>
  <si>
    <t>Etikett - B2 - Virgin Material</t>
  </si>
  <si>
    <t>Etikett - B2 - Virgin Material Anteil (in %)</t>
  </si>
  <si>
    <t>Etikett - B2 - Recyceltes Material</t>
  </si>
  <si>
    <t>Etikett - B2 - Recyceltes Material Anteil (in %)</t>
  </si>
  <si>
    <t>Etikett - B2 - Beschichtung</t>
  </si>
  <si>
    <t>Etikett - B2 - Beschichtung Anteil (in %)</t>
  </si>
  <si>
    <t>Etikett - Bestandteil 3 (B3)</t>
  </si>
  <si>
    <t>Etikett - B3 - Art</t>
  </si>
  <si>
    <t>Etikett - B3 - Fraktion</t>
  </si>
  <si>
    <t>Etikett - B3 - Gewicht (in G)</t>
  </si>
  <si>
    <t>Etikett - B3 - Lizenzierungs-pflichtig? (X=Ja)</t>
  </si>
  <si>
    <t>Etikett - B3 - Trennbar vom Hauptkörper? (X=Ja)</t>
  </si>
  <si>
    <t>Etikett - B3 - Virgin Material</t>
  </si>
  <si>
    <t>Etikett - B3 - Virgin Material Anteil (in %)</t>
  </si>
  <si>
    <t>Etikett - B3 - Recyceltes Material</t>
  </si>
  <si>
    <t>Etikett - B3 - Recyceltes Material Anteil (in %)</t>
  </si>
  <si>
    <t>Etikett - B3 - Beschichtung</t>
  </si>
  <si>
    <t>Etikett - B3 - Beschichtung Anteil (in %)</t>
  </si>
  <si>
    <t>Social Audit</t>
  </si>
  <si>
    <t>Nicht verfügbar</t>
  </si>
  <si>
    <t>Einzelartikel ist eine Batterie</t>
  </si>
  <si>
    <t xml:space="preserve">Preis pro Stück </t>
  </si>
  <si>
    <t>Preis pro kg</t>
  </si>
  <si>
    <t>HE 13-stellige Hersteller-GTIN</t>
  </si>
  <si>
    <t>HK 08 Hersteller-Kurz-GTIN</t>
  </si>
  <si>
    <t>UC 12 UPC-A (Universal Product Code)       </t>
  </si>
  <si>
    <t>VC 07 UPC-E (Universal Product Code)       </t>
  </si>
  <si>
    <t>ZE REWE eigene GTIN 13stellig        </t>
  </si>
  <si>
    <t>ZI 99 Instore-Kurz-GTIN              </t>
  </si>
  <si>
    <t>I6 ITF-Code - 16stellig</t>
  </si>
  <si>
    <t>ZD Dummy Instore-EAN (int. Vergabe mögl.)</t>
  </si>
  <si>
    <t xml:space="preserve">G  Gramm </t>
  </si>
  <si>
    <t>KG  Kilogramm</t>
  </si>
  <si>
    <t>CD3  Kubikdezimeter</t>
  </si>
  <si>
    <t>M3  Kubikmeter</t>
  </si>
  <si>
    <t>MM  Milimeter</t>
  </si>
  <si>
    <t xml:space="preserve">M2  Quadratmeter </t>
  </si>
  <si>
    <t xml:space="preserve">ST  Stück </t>
  </si>
  <si>
    <t xml:space="preserve">CM  Zentimeter </t>
  </si>
  <si>
    <t>Volle MwSt (19%)</t>
  </si>
  <si>
    <t>Ermäßigte MwSt (7%)</t>
  </si>
  <si>
    <t>Ohne</t>
  </si>
  <si>
    <t>200 PALET.ISO 0 - 1/2 EURO.PALET.800X600 MM</t>
  </si>
  <si>
    <t>201 PALET.ISO 1 - 1/1 EURO-PALET.800X1200 MM</t>
  </si>
  <si>
    <t>202 PALET.ISO 2 STANDARDPALET.1000X1200 MM</t>
  </si>
  <si>
    <t>203 1/4 EURO-PALET.STANDARDPALET.600X400 MM</t>
  </si>
  <si>
    <t>204 1/8 EURO-PALET.STANDARDPALET.400X300 MM</t>
  </si>
  <si>
    <t>205 KUNSTOFF PALET.ISO 1 800X1200 MM (SYNTHETISCH)</t>
  </si>
  <si>
    <t>206 KUNSTOFF PALET.ISO 2 1000X1200 MM (SYNTHETISCH)</t>
  </si>
  <si>
    <t>207 Pallet 1/2 of ISO 2</t>
  </si>
  <si>
    <t>210 GROßHÄNDLER-PALET./WIRD VOM GROßHÄN.BEREITGESTELLT</t>
  </si>
  <si>
    <t>211 PALETTE 800X1000 MM</t>
  </si>
  <si>
    <t>212 PALETTE 600X1000 MM</t>
  </si>
  <si>
    <t>37 PALET.EPAL 1 - 1/1 EURO-PALET.800X1200 MM</t>
  </si>
  <si>
    <t>50 Individuell gefertigte Plattform</t>
  </si>
  <si>
    <t>CP1 Holzpalette 100x120 cm, Höhe 138 mm</t>
  </si>
  <si>
    <t>CP2 Holzpalette 800 x 1200 mm</t>
  </si>
  <si>
    <t>DPE Display-Packung</t>
  </si>
  <si>
    <t>EPL Brewery Europallet</t>
  </si>
  <si>
    <t>GDP GDB-PALETTE 1100X1070 MM BRUNNENEINHEITSKASTEN 0,7L</t>
  </si>
  <si>
    <t>IA Verpackung, Display, Holz</t>
  </si>
  <si>
    <t>IB Verpackung, Display, Pappe</t>
  </si>
  <si>
    <t>IC Verpackung, Display, Plastik</t>
  </si>
  <si>
    <t>ID Verpackung, Display, Metall</t>
  </si>
  <si>
    <t>IPP Halbpalette IPP - Mietpalette / Eigengewicht 11 kg (800x600 MM)</t>
  </si>
  <si>
    <t>NPW NICHT PALETTIERTE WARE</t>
  </si>
  <si>
    <t>PAL Palettierte Ware</t>
  </si>
  <si>
    <t>PB Palettenbox</t>
  </si>
  <si>
    <t>PD Palettenaufsatzrahmen, modular, 80 cm x 100 cm</t>
  </si>
  <si>
    <t>PE Palettenaufsatzrahmen, modular, 80 cm x 120 cm</t>
  </si>
  <si>
    <t>PL PLATTE</t>
  </si>
  <si>
    <t>PT4 PALETTE 1200X1200 MM</t>
  </si>
  <si>
    <t>PT6 TRIPLETT 1000X1200 MM</t>
  </si>
  <si>
    <t>PT7 BRAUEREIPALETTE 1000X1200 MM</t>
  </si>
  <si>
    <t>PX Palette</t>
  </si>
  <si>
    <t>RB3 Palette auf Rollen mit hochgezogenen Seiten, 81x60x16 cm (LxBxH)</t>
  </si>
  <si>
    <t>RCB Zweiseit. Käfig auf Rädern mit Haltegurt, 900x770x1513 cm (LxBxH)</t>
  </si>
  <si>
    <t>X9 Palette 100 x 110 cm</t>
  </si>
  <si>
    <t>Y1 1/4 CHEP PALETTE</t>
  </si>
  <si>
    <t>Y12 1/4 pallet</t>
  </si>
  <si>
    <t>Y2 1/2 CHEP PALETTE</t>
  </si>
  <si>
    <t>Y3 1/1 CHEP Palette</t>
  </si>
  <si>
    <t>YY1 1/4 Chep Palette  600 x 400 mm</t>
  </si>
  <si>
    <t>YY2 1/2 chep pallet (600x800mm)</t>
  </si>
  <si>
    <t>Einwegladungsträger</t>
  </si>
  <si>
    <t>Mehrwegladungsträger</t>
  </si>
  <si>
    <t>E Explosionsgefährlich</t>
  </si>
  <si>
    <t>F Leichtentzündlich</t>
  </si>
  <si>
    <t>F+ Hochentzündlich</t>
  </si>
  <si>
    <t>N Umweltgefährlich</t>
  </si>
  <si>
    <t>O Brandfördernd</t>
  </si>
  <si>
    <t>T Giftig</t>
  </si>
  <si>
    <t>T+ Sehr giftig</t>
  </si>
  <si>
    <t>Xi Reizend</t>
  </si>
  <si>
    <t>Xn Gesundheitsschädlich</t>
  </si>
  <si>
    <t>1 leicht gefährdend</t>
  </si>
  <si>
    <t>2 gefährdend</t>
  </si>
  <si>
    <t>3 sehr gefährdend</t>
  </si>
  <si>
    <t>1 Explosive Gefahrstoffe</t>
  </si>
  <si>
    <t>10 Brennbare Flüssigkeiten</t>
  </si>
  <si>
    <t>11 Brennbare Feststoffe</t>
  </si>
  <si>
    <t>12 Nichtbrennbare Flüssigkeiten</t>
  </si>
  <si>
    <t>13 Nichtbrennbare Feststoffe</t>
  </si>
  <si>
    <t>2A Gase</t>
  </si>
  <si>
    <t>2B Aerosole</t>
  </si>
  <si>
    <t>3 Entzündbare Flüssigkeiten</t>
  </si>
  <si>
    <t>3A Entzündliche flüssige Stoffe</t>
  </si>
  <si>
    <t>3B Brennbare Flüssigkeiten</t>
  </si>
  <si>
    <t>4.1A Sonstige explosionsgefährliche Gefahrstoffe</t>
  </si>
  <si>
    <t>4.1B Entzündbare feste Gefahrstoffe</t>
  </si>
  <si>
    <t>42770 Pyrophore oder selbsterhitzungsfähige Gefahrstoffe</t>
  </si>
  <si>
    <t>42798 Gefahrstoffe, die in Berührung mit Wasser entzündbare Gase entwickeln</t>
  </si>
  <si>
    <t>5.1A Stark oxidierende Gefahrstoffe</t>
  </si>
  <si>
    <t>5.1B Oxidierende Gefahrstoffe</t>
  </si>
  <si>
    <t>5.1C Ammoniumnitrat und ammoniumnitrathaltige Zubereitungen</t>
  </si>
  <si>
    <t>42771 Organische Peroxide und selbstzersetzliche Gefahrstoffe</t>
  </si>
  <si>
    <t>6.1A Brennbare, akut toxische Kat. 1 und 2 / sehr giftige Gefahrstoffe</t>
  </si>
  <si>
    <t>6.1B Nicht brennbare, akut toxische Kat. 1 und 2 / sehr giftige Gefahrstoffe</t>
  </si>
  <si>
    <t>6.1C Brennbare, akut toxische Kat. 3 / giftige oder chronisch wirkende Gefahrstoffe</t>
  </si>
  <si>
    <t>6.1D Nichtbrennbare, akut toxische Kat. 3 / giftige oder chronisch wirkende Gefahrstoffe</t>
  </si>
  <si>
    <t>42772 Ansteckungsgefährliche Stoffe</t>
  </si>
  <si>
    <t>7 Radioaktive Stoffe</t>
  </si>
  <si>
    <t>8A Brennbare ätzende Gefahrstoffe</t>
  </si>
  <si>
    <t>8B Nicht brennbare ätzende Gefahrstoffe</t>
  </si>
  <si>
    <t>01 Fest</t>
  </si>
  <si>
    <t>02 Flüssig</t>
  </si>
  <si>
    <t>03 Gasförmig</t>
  </si>
  <si>
    <t>04 Mischformen</t>
  </si>
  <si>
    <t>05 Kühlende oder dispergierende Gase</t>
  </si>
  <si>
    <t>06 Gekühlte Flüssigkeit</t>
  </si>
  <si>
    <t>Artikelneuanlage</t>
  </si>
  <si>
    <t>Wiederholer (nur Auftrag)</t>
  </si>
  <si>
    <t>Änderung eines bestehenden Artikels</t>
  </si>
  <si>
    <t>Gebinde/Palette hinzufügen</t>
  </si>
  <si>
    <t>Pallette</t>
  </si>
  <si>
    <t>Explosive Stoffe und Gegenstände mit Explosivstoff</t>
  </si>
  <si>
    <t>Gase</t>
  </si>
  <si>
    <t>Entzündbare flüssige Stoffe</t>
  </si>
  <si>
    <t>Entzündbare feste Stoffe</t>
  </si>
  <si>
    <t>Selbstentzündliche Stoffe</t>
  </si>
  <si>
    <t>Stoffe, die in Berührung mit Wasser entzündbare Gase entwickeln</t>
  </si>
  <si>
    <t>Entzündend (oxidierend) wirkende Stoffe</t>
  </si>
  <si>
    <t>Organische Peroxide</t>
  </si>
  <si>
    <t>Giftige Stoffe</t>
  </si>
  <si>
    <t>Ansteckungsgefährliche Stoffe</t>
  </si>
  <si>
    <t>Radioaktive Stoffe</t>
  </si>
  <si>
    <t>Ätzende Stoffe</t>
  </si>
  <si>
    <t>Verschiedene gefährliche Stoffe und Gegenstände</t>
  </si>
  <si>
    <t>Keiner</t>
  </si>
  <si>
    <t>Kontinental - Hartwaren</t>
  </si>
  <si>
    <t>Kontinental - Elektro</t>
  </si>
  <si>
    <t>Kontinental - Textil</t>
  </si>
  <si>
    <t>REWE Far East - DIY</t>
  </si>
  <si>
    <t>NAN (REWE interne Artikelnr.):</t>
  </si>
  <si>
    <t>WAWI-Nr. 1 (Lieferant):</t>
  </si>
  <si>
    <t>Verkaufsorganisation (VK-Org.):</t>
  </si>
  <si>
    <t xml:space="preserve">Warengruppe: </t>
  </si>
  <si>
    <t>Stücklistentyp:</t>
  </si>
  <si>
    <t>Artikelbezeichnung:</t>
  </si>
  <si>
    <t>Bontext:</t>
  </si>
  <si>
    <t>Vertriebsweg 3 | Vertriebsweg 4 :</t>
  </si>
  <si>
    <t>Freistehendes Display:</t>
  </si>
  <si>
    <t>WAWI-Nr. 2 (Lager):</t>
  </si>
  <si>
    <t>WAWI-Nr. 3 (Lager):</t>
  </si>
  <si>
    <t>Marke:</t>
  </si>
  <si>
    <t>Abweichender Mengentext:</t>
  </si>
  <si>
    <t>Zusatztext | Vorschlag Zusatztext:</t>
  </si>
  <si>
    <t>Handelt es sich um einen Export-Artikel?</t>
  </si>
  <si>
    <t>REWE-interne Daten</t>
  </si>
  <si>
    <t>Konditionen</t>
  </si>
  <si>
    <t>Listen-EK Lieferant (WAWI 1):</t>
  </si>
  <si>
    <t>Unverbindliche Preisempfehlung (UVP):</t>
  </si>
  <si>
    <t>Social-Audit für Produktionsstandort verfügbar?</t>
  </si>
  <si>
    <t>Lieferantendaten</t>
  </si>
  <si>
    <t>Lieferant Name:</t>
  </si>
  <si>
    <t>Lieferant GLN (global location number):</t>
  </si>
  <si>
    <t>Lieferant - Ansprechpartner - Name:</t>
  </si>
  <si>
    <t>Lieferant - Ansprechpartner - Telefonnummer:</t>
  </si>
  <si>
    <t>Artikeldaten</t>
  </si>
  <si>
    <t>Produktbezeichnung</t>
  </si>
  <si>
    <t>Produkt Markenname</t>
  </si>
  <si>
    <t>Lieferantenartikelnummer</t>
  </si>
  <si>
    <t>Verfügbar ab (Datum):</t>
  </si>
  <si>
    <t>Anlaufzeit (in Tage):</t>
  </si>
  <si>
    <t>Geschätzte Ankunftszeit (Datum):</t>
  </si>
  <si>
    <t>GTIN des Basisartikels (EAN):</t>
  </si>
  <si>
    <t xml:space="preserve">Nettofüllmenge: </t>
  </si>
  <si>
    <t>Verpackungsart (VPK):</t>
  </si>
  <si>
    <t>Maßeinheit:</t>
  </si>
  <si>
    <t>Garantie (in Monaten):</t>
  </si>
  <si>
    <t>EAS/Warensicherung vom Lieferant:</t>
  </si>
  <si>
    <t>Detox Wassertestbericht (2nd-tier factory)?</t>
  </si>
  <si>
    <t>GTIN der Mengeneinheit (EAN):</t>
  </si>
  <si>
    <t>GTIN-Typ</t>
  </si>
  <si>
    <t>GTIN-Typ:</t>
  </si>
  <si>
    <t>Mengeneinheit (VE):</t>
  </si>
  <si>
    <t>Was ist in diesem Gebinde enthalten?</t>
  </si>
  <si>
    <t>Verpackungsart der Mengeneinheit:</t>
  </si>
  <si>
    <t>Sonstige Angaben zum Artikel</t>
  </si>
  <si>
    <t>Mehrwertsteuersatz:</t>
  </si>
  <si>
    <t>Intrastat-/Zolltarifnummer (8 Stellen | 3 Stellen)</t>
  </si>
  <si>
    <t>Interne-Label/Siegel:</t>
  </si>
  <si>
    <t>Externe-Label/Siegel:</t>
  </si>
  <si>
    <t>PAP (Produktanforderungsprofil)?</t>
  </si>
  <si>
    <t>Ist die Produktverpackung lizenzierungspflichtig?</t>
  </si>
  <si>
    <t>Restlaufzeit 
(ab Wareneingang in Tagen):</t>
  </si>
  <si>
    <t>Nicht für FSC qualifiziert</t>
  </si>
  <si>
    <t>Nicht für (weitere) Labels qualifiziert</t>
  </si>
  <si>
    <t>Wer trägt die Entsorgungskosten der Verpackung?</t>
  </si>
  <si>
    <t>Restlaufzeit
(ab Produktion in Tagen):</t>
  </si>
  <si>
    <t>Lieferant</t>
  </si>
  <si>
    <t>Logistikdaten</t>
  </si>
  <si>
    <t>Bruttogewicht:</t>
  </si>
  <si>
    <t>Breite:</t>
  </si>
  <si>
    <t>Volumen (automatisch):</t>
  </si>
  <si>
    <t>Tiefe/Länge</t>
  </si>
  <si>
    <t>Tara (automatisch berechnet) - nur für DIY</t>
  </si>
  <si>
    <t>Nettogewicht:</t>
  </si>
  <si>
    <t>Höhe:</t>
  </si>
  <si>
    <t>Tiefe/Länge:</t>
  </si>
  <si>
    <t>Volumen (automatisch berechnet):</t>
  </si>
  <si>
    <t>Ladungsträger (z.B. Palette)</t>
  </si>
  <si>
    <t>Ladungsträger vorhanden?:</t>
  </si>
  <si>
    <t>Pal.-GTIN (EAN):</t>
  </si>
  <si>
    <t>Pal.-Kz.:</t>
  </si>
  <si>
    <t>Anzahl Verpackungseinheiten 
(pro Palette):</t>
  </si>
  <si>
    <t>Lagen
(pro Palette):</t>
  </si>
  <si>
    <t>Transportstapelfaktor
(pro Palette):</t>
  </si>
  <si>
    <t>Welche Gebindeeinheit ist auf der Palette?</t>
  </si>
  <si>
    <t>Berechnete Anzahl der Einzelartikel 
(pro Palette):</t>
  </si>
  <si>
    <t>Handling der Paletten:</t>
  </si>
  <si>
    <t>Lagerstapelfaktor
(pro Palette):</t>
  </si>
  <si>
    <t>Bezugseinheit für die Containerbeladung?</t>
  </si>
  <si>
    <t>Containertyp:</t>
  </si>
  <si>
    <t>Beladung (Anzahl Bezugseinheit):</t>
  </si>
  <si>
    <t>Gewicht (in kg, automatisch berechnet):</t>
  </si>
  <si>
    <t>Bitte beachten Sie die folgenden GS1 Vorgaben für die Angaben der Maße:</t>
  </si>
  <si>
    <r>
      <rPr>
        <b/>
        <sz val="12"/>
        <color theme="1"/>
        <rFont val="Calibri"/>
        <family val="2"/>
        <scheme val="minor"/>
      </rPr>
      <t>Einzelartikel</t>
    </r>
    <r>
      <rPr>
        <sz val="12"/>
        <color theme="1"/>
        <rFont val="Calibri"/>
        <family val="2"/>
        <scheme val="minor"/>
      </rPr>
      <t xml:space="preserve">: (Zunächst muss die Vorderseite bestimmt werden)
Die Vorderseite ist die Seite mit der größten Fläche, die durch den Hersteller zum Anpreisen des Produkts 
an den Verbraucher verwendet wird, d. h. die Seite mit Angaben wie zum Beispiel Produktname. 
</t>
    </r>
    <r>
      <rPr>
        <u/>
        <sz val="12"/>
        <color theme="1"/>
        <rFont val="Calibri"/>
        <family val="2"/>
        <scheme val="minor"/>
      </rPr>
      <t>Höhe:</t>
    </r>
    <r>
      <rPr>
        <sz val="12"/>
        <color theme="1"/>
        <rFont val="Calibri"/>
        <family val="2"/>
        <scheme val="minor"/>
      </rPr>
      <t xml:space="preserve"> Von unten bis oben
</t>
    </r>
    <r>
      <rPr>
        <u/>
        <sz val="12"/>
        <color theme="1"/>
        <rFont val="Calibri"/>
        <family val="2"/>
        <scheme val="minor"/>
      </rPr>
      <t>Breite:</t>
    </r>
    <r>
      <rPr>
        <sz val="12"/>
        <color theme="1"/>
        <rFont val="Calibri"/>
        <family val="2"/>
        <scheme val="minor"/>
      </rPr>
      <t xml:space="preserve"> Von links bis rechts
</t>
    </r>
    <r>
      <rPr>
        <u/>
        <sz val="12"/>
        <color theme="1"/>
        <rFont val="Calibri"/>
        <family val="2"/>
        <scheme val="minor"/>
      </rPr>
      <t>Tiefe:</t>
    </r>
    <r>
      <rPr>
        <sz val="12"/>
        <color theme="1"/>
        <rFont val="Calibri"/>
        <family val="2"/>
        <scheme val="minor"/>
      </rPr>
      <t xml:space="preserve"> Von vorne bis hinten</t>
    </r>
  </si>
  <si>
    <r>
      <rPr>
        <b/>
        <sz val="12"/>
        <color theme="1"/>
        <rFont val="Calibri"/>
        <family val="2"/>
        <scheme val="minor"/>
      </rPr>
      <t>Gebindeeinheit:</t>
    </r>
    <r>
      <rPr>
        <sz val="12"/>
        <color theme="1"/>
        <rFont val="Calibri"/>
        <family val="2"/>
        <scheme val="minor"/>
      </rPr>
      <t xml:space="preserve"> (Zunächst muss die Grundfläche definiert werden) 
Die Grundfläche ist die normale Unterseite (Standfläche). Die Grundfläche wird vom Lieferanten definiert.
</t>
    </r>
    <r>
      <rPr>
        <u/>
        <sz val="12"/>
        <color theme="1"/>
        <rFont val="Calibri"/>
        <family val="2"/>
        <scheme val="minor"/>
      </rPr>
      <t>Höhe:</t>
    </r>
    <r>
      <rPr>
        <sz val="12"/>
        <color theme="1"/>
        <rFont val="Calibri"/>
        <family val="2"/>
        <scheme val="minor"/>
      </rPr>
      <t xml:space="preserve"> Maß der Handelseinheit von unten bis oben
</t>
    </r>
    <r>
      <rPr>
        <u/>
        <sz val="12"/>
        <color theme="1"/>
        <rFont val="Calibri"/>
        <family val="2"/>
        <scheme val="minor"/>
      </rPr>
      <t>Breite:</t>
    </r>
    <r>
      <rPr>
        <sz val="12"/>
        <color theme="1"/>
        <rFont val="Calibri"/>
        <family val="2"/>
        <scheme val="minor"/>
      </rPr>
      <t xml:space="preserve"> Kürzeste Seite der Grundfläche der Handelseinheit
</t>
    </r>
    <r>
      <rPr>
        <u/>
        <sz val="12"/>
        <color theme="1"/>
        <rFont val="Calibri"/>
        <family val="2"/>
        <scheme val="minor"/>
      </rPr>
      <t>Tiefe (*Länge):</t>
    </r>
    <r>
      <rPr>
        <sz val="12"/>
        <color theme="1"/>
        <rFont val="Calibri"/>
        <family val="2"/>
        <scheme val="minor"/>
      </rPr>
      <t xml:space="preserve"> Längste Seite der Grundfläche der Handelseinheit</t>
    </r>
  </si>
  <si>
    <r>
      <rPr>
        <b/>
        <sz val="11"/>
        <rFont val="Calibri"/>
        <family val="2"/>
        <scheme val="minor"/>
      </rPr>
      <t xml:space="preserve">Weitere Informationen zu den GS1 Abmessungsregeln: </t>
    </r>
    <r>
      <rPr>
        <sz val="11"/>
        <rFont val="Calibri"/>
        <family val="2"/>
        <scheme val="minor"/>
      </rPr>
      <t xml:space="preserve">
https://www.gs1-germany.de/common/downloads/gs1_tech/2038_gdsn-abmessungsregeln.pdf</t>
    </r>
  </si>
  <si>
    <t>Gefahrgut/-stoff - Falls zutreffend ist das Sicherheitsdatenblatt zwingend beizufügen</t>
  </si>
  <si>
    <t>Ist das Produkt als Gefahrgut klassifiziert?</t>
  </si>
  <si>
    <t>UN-Nummer:</t>
  </si>
  <si>
    <t>Klassifizierungscode:</t>
  </si>
  <si>
    <t>Benennung/Beschreibung:</t>
  </si>
  <si>
    <t>Beförderungskategorie:</t>
  </si>
  <si>
    <t>Gefahrenbezeichnung/-hinweis (Buchstabe):</t>
  </si>
  <si>
    <t>S-Sätze 
(Sicherheitssätze):</t>
  </si>
  <si>
    <t>R-Sätze
(Risikosätze):</t>
  </si>
  <si>
    <t>Gefährliche Inhaltsstoffe:</t>
  </si>
  <si>
    <t>Brennbare Flüssigkeit?</t>
  </si>
  <si>
    <t>Wassergefährdungklasse:</t>
  </si>
  <si>
    <t>Lagergefahrenklasse:</t>
  </si>
  <si>
    <t>Gefahrgutklasse:</t>
  </si>
  <si>
    <t>Verpackungsgruppe:</t>
  </si>
  <si>
    <t>Begrenzte Menge:</t>
  </si>
  <si>
    <t>Gefahrzettelnummer:</t>
  </si>
  <si>
    <t>Biozid?</t>
  </si>
  <si>
    <t>Flammpunkt:</t>
  </si>
  <si>
    <t>Siedepunkt/-bereich:</t>
  </si>
  <si>
    <t xml:space="preserve">Aggregatzustand: </t>
  </si>
  <si>
    <t>Batterien</t>
  </si>
  <si>
    <t>Batterien benötigt?</t>
  </si>
  <si>
    <t>Batterien im Lieferumfang enthalten?</t>
  </si>
  <si>
    <t>Batterie 2</t>
  </si>
  <si>
    <t>Batterie 3</t>
  </si>
  <si>
    <t>Batterie 4</t>
  </si>
  <si>
    <t>Typ:</t>
  </si>
  <si>
    <t>Gewicht (in g):</t>
  </si>
  <si>
    <t>Batterie Gruppe und System (Abkürzungen)</t>
  </si>
  <si>
    <t>Inklusive?</t>
  </si>
  <si>
    <t>&gt;&gt;&gt; Primär - Einweg</t>
  </si>
  <si>
    <t>&gt;&gt;&gt; Sekundär - Wiederaufladbar</t>
  </si>
  <si>
    <t>Primär - AgO</t>
  </si>
  <si>
    <t>Primär - AlMn</t>
  </si>
  <si>
    <t>Primär - AlMn/NiZn</t>
  </si>
  <si>
    <t>Primär - Li</t>
  </si>
  <si>
    <t>Primär - Zn Air</t>
  </si>
  <si>
    <t>Primär - ZnC</t>
  </si>
  <si>
    <t>Primär - ZnC/Zn Air</t>
  </si>
  <si>
    <t>Sekundär - AlMn</t>
  </si>
  <si>
    <t>Sekundär - Li-Ion</t>
  </si>
  <si>
    <t>Sekundär - NiCd</t>
  </si>
  <si>
    <t>Sekundär - NiMH</t>
  </si>
  <si>
    <t>Sekundär - Pb</t>
  </si>
  <si>
    <t>Batterie 1 (jeder Batterie Typ einzeln aufführen)</t>
  </si>
  <si>
    <t>Weiterführende Artikelspezifikation für den Einkauf (z.B. Beschichtung von Produkten o.Ä. Informationen, die nicht in das Artikeldatenblatt eingepflegt werden konnten):</t>
  </si>
  <si>
    <t>Fraktionsdaten (nur Toom Baumarkt)</t>
  </si>
  <si>
    <t>Vergütung 1: Art | Wert | Einheit</t>
  </si>
  <si>
    <t>Vergütung 2: Art | Wert | Einheit</t>
  </si>
  <si>
    <t>Vergütung 3: Art | Wert | Einheit</t>
  </si>
  <si>
    <t>Rabatt 1: Art | Wert | Einheit</t>
  </si>
  <si>
    <t>Rabatt 2: Art | Wert | Einheit</t>
  </si>
  <si>
    <t>Rabatt 3: Art | Wert | Einheit</t>
  </si>
  <si>
    <t>Max. Retourenmenge (in %):</t>
  </si>
  <si>
    <t>Weitere Angebotsparameter</t>
  </si>
  <si>
    <t>Inhaltsstoff - 1</t>
  </si>
  <si>
    <t>Inhaltsstoff - 2</t>
  </si>
  <si>
    <t>Inhaltsstoff - 3</t>
  </si>
  <si>
    <t>Inhaltsstoff - 4</t>
  </si>
  <si>
    <t>Kategorie</t>
  </si>
  <si>
    <t>Bestandteil</t>
  </si>
  <si>
    <t>Anteil (in%)</t>
  </si>
  <si>
    <t xml:space="preserve"> Zusammensetzung des Artikels (Nachhaltigkeit)</t>
  </si>
  <si>
    <t>Gebinde2/Umkarton/Versandeinheit (falls vorhanden)</t>
  </si>
  <si>
    <t>Gebinde3/Umkarton/Versandeinheit (falls vorhanden)</t>
  </si>
  <si>
    <t>Gebinde4/Umkarton/Versandeinheit (falls vorhanden)</t>
  </si>
  <si>
    <t>FSC/PEFC Zertifikat Nummer:</t>
  </si>
  <si>
    <t xml:space="preserve">Baumwolle / cotton </t>
  </si>
  <si>
    <t xml:space="preserve">Polyamid / polyamide </t>
  </si>
  <si>
    <t xml:space="preserve">Polyester / polyester </t>
  </si>
  <si>
    <t xml:space="preserve">Polyacryl / polyacryl </t>
  </si>
  <si>
    <t xml:space="preserve">Wolle / wool </t>
  </si>
  <si>
    <t xml:space="preserve">Elasthan / elasthan </t>
  </si>
  <si>
    <t>Artikeltyp (z.B. Socke, Sneaker) / Article Type (i.e. socks, sneakers)</t>
  </si>
  <si>
    <t>NAN</t>
  </si>
  <si>
    <t>Volumen (in cbm, automatisch berechnet):</t>
  </si>
  <si>
    <t>Volumen Pal. (automatisch berechnet):</t>
  </si>
  <si>
    <t>Democratic Republic of Congo</t>
  </si>
  <si>
    <t>Laos/Lao People’s Democratic Republic</t>
  </si>
  <si>
    <t>Marshall Islands</t>
  </si>
  <si>
    <t>North Macedonia</t>
  </si>
  <si>
    <t>Palestine/West Bank</t>
  </si>
  <si>
    <t>Multi 1 / Multi 2</t>
  </si>
  <si>
    <t>V.11.2024-NF (DE)</t>
  </si>
  <si>
    <t xml:space="preserve">   </t>
  </si>
  <si>
    <t>Column25</t>
  </si>
  <si>
    <t>Column222</t>
  </si>
  <si>
    <t>Column232</t>
  </si>
  <si>
    <t>Column26</t>
  </si>
  <si>
    <t>Column27</t>
  </si>
  <si>
    <t>Column28</t>
  </si>
  <si>
    <t>Column29</t>
  </si>
  <si>
    <t>Column30</t>
  </si>
  <si>
    <t>For private label items: please fill "Production Site Template" from RSP and send to Buyer</t>
  </si>
  <si>
    <t>Hauptsitz Lieferant</t>
  </si>
  <si>
    <t>Ursprungsland/Produktionsstätte Tier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</si>
</sst>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4" formatCode="_-* #,##0.00\ &quot;€&quot;_-;\-* #,##0.00\ &quot;€&quot;_-;_-* &quot;-&quot;??\ &quot;€&quot;_-;_-@_-"/>
    <numFmt numFmtId="164" formatCode="_-* #,##0.00\ _€_-;\-* #,##0.00\ _€_-;_-* &quot;-&quot;??\ _€_-;_-@_-"/>
    <numFmt numFmtId="165" formatCode="_([$€]* #,##0.00_);_([$€]* \(#,##0.00\);_([$€]* &quot;-&quot;??_);_(@_)"/>
    <numFmt numFmtId="166" formatCode="0.0000"/>
    <numFmt numFmtId="167" formatCode="_-* #,##0.00\ [$€-1]_-;\-* #,##0.00\ [$€-1]_-;_-* &quot;-&quot;??\ [$€-1]_-"/>
    <numFmt numFmtId="168" formatCode="_-* #,##0.00[$€]_-;\-* #,##0.00[$€]_-;_-* &quot;-&quot;??[$€]_-;_-@_-"/>
    <numFmt numFmtId="169" formatCode="000000"/>
    <numFmt numFmtId="170" formatCode="_-* #,##0.00\ _D_M_-;\-* #,##0.00\ _D_M_-;_-* &quot;-&quot;??\ _D_M_-;_-@_-"/>
    <numFmt numFmtId="171" formatCode="#,##0.0000"/>
    <numFmt numFmtId="172" formatCode="#,##0.0000\ &quot;€&quot;"/>
    <numFmt numFmtId="173" formatCode="00\ 00000\ 00000\ 0"/>
    <numFmt numFmtId="174" formatCode="0.0"/>
    <numFmt numFmtId="175" formatCode="[$$-409]#,##0.0000"/>
    <numFmt numFmtId="176" formatCode="0.0%"/>
    <numFmt numFmtId="177" formatCode="#,##0.00\ &quot;€&quot;"/>
  </numFmts>
  <fonts count="106">
    <font>
      <sz val="11"/>
      <color theme="1"/>
      <name val="Arial"/>
      <family val="2"/>
    </font>
    <font>
      <sz val="11"/>
      <color theme="1"/>
      <name val="Calibri"/>
      <family val="2"/>
    </font>
    <font>
      <sz val="11"/>
      <color theme="1"/>
      <name val="Calibri"/>
      <family val="2"/>
      <scheme val="minor"/>
    </font>
    <font>
      <sz val="10"/>
      <name val="Arial"/>
      <family val="2"/>
    </font>
    <font>
      <b/>
      <sz val="12"/>
      <color theme="1"/>
      <name val="Calibri"/>
      <family val="2"/>
      <scheme val="minor"/>
    </font>
    <font>
      <b/>
      <sz val="11"/>
      <color theme="1"/>
      <name val="Calibri"/>
      <family val="2"/>
      <scheme val="minor"/>
    </font>
    <font>
      <sz val="12"/>
      <color theme="1"/>
      <name val="Calibri"/>
      <family val="2"/>
      <scheme val="minor"/>
    </font>
    <font>
      <b/>
      <sz val="14"/>
      <color theme="1"/>
      <name val="Calibri"/>
      <family val="2"/>
      <scheme val="minor"/>
    </font>
    <font>
      <b/>
      <strike/>
      <sz val="12"/>
      <color theme="1"/>
      <name val="Calibri"/>
      <family val="2"/>
      <scheme val="minor"/>
    </font>
    <font>
      <strike/>
      <sz val="12"/>
      <color theme="1"/>
      <name val="Calibri"/>
      <family val="2"/>
      <scheme val="minor"/>
    </font>
    <font>
      <sz val="10"/>
      <name val="MS Sans Serif"/>
      <family val="2"/>
    </font>
    <font>
      <sz val="11"/>
      <color theme="1"/>
      <name val="Arial"/>
      <family val="2"/>
    </font>
    <font>
      <sz val="11"/>
      <color rgb="FF000000"/>
      <name val="Calibri"/>
      <family val="2"/>
      <scheme val="minor"/>
    </font>
    <font>
      <sz val="11"/>
      <color rgb="FFFF0000"/>
      <name val="Calibri"/>
      <family val="2"/>
      <scheme val="minor"/>
    </font>
    <font>
      <sz val="11"/>
      <color indexed="9"/>
      <name val="Calibri"/>
      <family val="2"/>
    </font>
    <font>
      <b/>
      <sz val="11"/>
      <color indexed="63"/>
      <name val="Calibri"/>
      <family val="2"/>
    </font>
    <font>
      <b/>
      <sz val="11"/>
      <color rgb="FF3F3F3F"/>
      <name val="Calibri"/>
      <family val="2"/>
      <scheme val="minor"/>
    </font>
    <font>
      <b/>
      <sz val="11"/>
      <color indexed="52"/>
      <name val="Calibri"/>
      <family val="2"/>
    </font>
    <font>
      <sz val="11"/>
      <color indexed="62"/>
      <name val="Calibri"/>
      <family val="2"/>
    </font>
    <font>
      <b/>
      <sz val="11"/>
      <color indexed="8"/>
      <name val="Calibri"/>
      <family val="2"/>
    </font>
    <font>
      <i/>
      <sz val="11"/>
      <color indexed="23"/>
      <name val="Calibri"/>
      <family val="2"/>
    </font>
    <font>
      <sz val="9"/>
      <name val="Geneva"/>
    </font>
    <font>
      <sz val="11"/>
      <color indexed="17"/>
      <name val="Calibri"/>
      <family val="2"/>
    </font>
    <font>
      <sz val="11"/>
      <color indexed="60"/>
      <name val="Calibri"/>
      <family val="2"/>
    </font>
    <font>
      <sz val="11"/>
      <color indexed="20"/>
      <name val="Calibri"/>
      <family val="2"/>
    </font>
    <font>
      <sz val="11"/>
      <color rgb="FF9C0006"/>
      <name val="Calibri"/>
      <family val="2"/>
      <scheme val="minor"/>
    </font>
    <font>
      <sz val="11"/>
      <color indexed="8"/>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1"/>
      <color rgb="FF000000"/>
      <name val="Calibri"/>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6100"/>
      <name val="Arial"/>
      <family val="2"/>
    </font>
    <font>
      <sz val="11"/>
      <name val="Calibri"/>
      <family val="2"/>
      <scheme val="minor"/>
    </font>
    <font>
      <b/>
      <sz val="11"/>
      <name val="Calibri"/>
      <family val="2"/>
      <scheme val="minor"/>
    </font>
    <font>
      <sz val="9"/>
      <name val="Arial"/>
      <family val="2"/>
    </font>
    <font>
      <sz val="10"/>
      <name val="MS Sans Serif"/>
    </font>
    <font>
      <sz val="12"/>
      <name val="Calibri"/>
      <family val="2"/>
      <scheme val="minor"/>
    </font>
    <font>
      <b/>
      <sz val="12"/>
      <name val="Calibri"/>
      <family val="2"/>
      <scheme val="minor"/>
    </font>
    <font>
      <b/>
      <sz val="22"/>
      <name val="Calibri"/>
      <family val="2"/>
      <scheme val="minor"/>
    </font>
    <font>
      <sz val="12"/>
      <color theme="0"/>
      <name val="Calibri"/>
      <family val="2"/>
      <scheme val="minor"/>
    </font>
    <font>
      <i/>
      <sz val="12"/>
      <name val="Calibri"/>
      <family val="2"/>
      <scheme val="minor"/>
    </font>
    <font>
      <b/>
      <sz val="16"/>
      <color theme="0"/>
      <name val="Calibri"/>
      <family val="2"/>
      <scheme val="minor"/>
    </font>
    <font>
      <sz val="10"/>
      <name val="Calibri"/>
      <family val="2"/>
      <scheme val="minor"/>
    </font>
    <font>
      <b/>
      <sz val="10"/>
      <name val="Calibri"/>
      <family val="2"/>
      <scheme val="minor"/>
    </font>
    <font>
      <b/>
      <sz val="12"/>
      <color theme="0"/>
      <name val="Calibri"/>
      <family val="2"/>
      <scheme val="minor"/>
    </font>
    <font>
      <b/>
      <sz val="20"/>
      <color theme="1"/>
      <name val="Calibri"/>
      <family val="2"/>
      <scheme val="minor"/>
    </font>
    <font>
      <b/>
      <sz val="22"/>
      <color theme="1"/>
      <name val="Calibri"/>
      <family val="2"/>
      <scheme val="minor"/>
    </font>
    <font>
      <sz val="11"/>
      <color indexed="8"/>
      <name val="Calibri"/>
      <family val="2"/>
      <scheme val="minor"/>
    </font>
    <font>
      <u/>
      <sz val="12"/>
      <color theme="1"/>
      <name val="Calibri"/>
      <family val="2"/>
      <scheme val="minor"/>
    </font>
    <font>
      <u/>
      <sz val="12"/>
      <color theme="0"/>
      <name val="Calibri"/>
      <family val="2"/>
      <scheme val="minor"/>
    </font>
    <font>
      <b/>
      <sz val="11"/>
      <color rgb="FFFF0000"/>
      <name val="Calibri"/>
      <family val="2"/>
      <scheme val="minor"/>
    </font>
    <font>
      <i/>
      <sz val="11"/>
      <name val="Calibri"/>
      <family val="2"/>
      <scheme val="minor"/>
    </font>
    <font>
      <sz val="10"/>
      <name val="Courier"/>
      <family val="3"/>
    </font>
    <font>
      <sz val="16"/>
      <name val="Calibri"/>
      <family val="2"/>
      <scheme val="minor"/>
    </font>
    <font>
      <b/>
      <sz val="12"/>
      <color indexed="12"/>
      <name val="Calibri"/>
      <family val="2"/>
      <scheme val="minor"/>
    </font>
    <font>
      <b/>
      <i/>
      <u/>
      <sz val="12"/>
      <name val="Calibri"/>
      <family val="2"/>
      <scheme val="minor"/>
    </font>
    <font>
      <sz val="12"/>
      <color indexed="12"/>
      <name val="Calibri"/>
      <family val="2"/>
      <scheme val="minor"/>
    </font>
    <font>
      <sz val="12"/>
      <color indexed="8"/>
      <name val="Calibri"/>
      <family val="2"/>
      <scheme val="minor"/>
    </font>
    <font>
      <b/>
      <sz val="16"/>
      <name val="Calibri"/>
      <family val="2"/>
      <scheme val="minor"/>
    </font>
    <font>
      <b/>
      <sz val="10"/>
      <color theme="1"/>
      <name val="Calibri"/>
      <family val="2"/>
      <scheme val="minor"/>
    </font>
    <font>
      <b/>
      <sz val="16"/>
      <color theme="1"/>
      <name val="Calibri"/>
      <family val="2"/>
      <scheme val="minor"/>
    </font>
    <font>
      <u/>
      <sz val="11"/>
      <color theme="10"/>
      <name val="Arial"/>
      <family val="2"/>
    </font>
    <font>
      <b/>
      <sz val="12"/>
      <color theme="3"/>
      <name val="Calibri"/>
      <family val="2"/>
      <scheme val="minor"/>
    </font>
    <font>
      <sz val="12"/>
      <color theme="0" tint="-0.249977111117893"/>
      <name val="Calibri"/>
      <family val="2"/>
      <scheme val="minor"/>
    </font>
    <font>
      <b/>
      <sz val="9"/>
      <color indexed="81"/>
      <name val="Tahoma"/>
      <family val="2"/>
    </font>
    <font>
      <sz val="9"/>
      <color indexed="81"/>
      <name val="Tahoma"/>
      <family val="2"/>
    </font>
    <font>
      <b/>
      <sz val="12"/>
      <color theme="0"/>
      <name val="Calibri"/>
      <family val="2"/>
    </font>
    <font>
      <sz val="12"/>
      <color theme="0"/>
      <name val="Calibri"/>
      <family val="2"/>
    </font>
    <font>
      <sz val="12"/>
      <color theme="1"/>
      <name val="Calibri"/>
      <family val="2"/>
    </font>
    <font>
      <b/>
      <sz val="11"/>
      <color theme="1"/>
      <name val="Arial"/>
      <family val="2"/>
    </font>
    <font>
      <sz val="12"/>
      <color theme="1" tint="0.499984740745262"/>
      <name val="Calibri"/>
      <family val="2"/>
      <scheme val="minor"/>
    </font>
    <font>
      <sz val="12"/>
      <name val="Arial"/>
      <family val="2"/>
    </font>
    <font>
      <b/>
      <sz val="12"/>
      <name val="Arial"/>
      <family val="2"/>
    </font>
    <font>
      <sz val="9"/>
      <color theme="0"/>
      <name val="Arial"/>
      <family val="2"/>
    </font>
    <font>
      <b/>
      <u/>
      <sz val="16"/>
      <name val="Arial"/>
      <family val="2"/>
    </font>
    <font>
      <sz val="9"/>
      <name val="Calibri"/>
      <family val="2"/>
      <scheme val="minor"/>
    </font>
    <font>
      <sz val="9"/>
      <color theme="0"/>
      <name val="Calibri"/>
      <family val="2"/>
      <scheme val="minor"/>
    </font>
    <font>
      <b/>
      <sz val="14"/>
      <color theme="0"/>
      <name val="Calibri"/>
      <family val="2"/>
      <scheme val="minor"/>
    </font>
    <font>
      <sz val="14"/>
      <color rgb="FFFFFF00"/>
      <name val="Calibri"/>
      <family val="2"/>
      <scheme val="minor"/>
    </font>
    <font>
      <b/>
      <u/>
      <sz val="14"/>
      <color rgb="FFFFFF00"/>
      <name val="Calibri"/>
      <family val="2"/>
      <scheme val="minor"/>
    </font>
    <font>
      <sz val="11"/>
      <name val="Arial"/>
      <family val="2"/>
    </font>
    <font>
      <b/>
      <sz val="12"/>
      <color theme="1" tint="0.499984740745262"/>
      <name val="Calibri"/>
      <family val="2"/>
      <scheme val="minor"/>
    </font>
    <font>
      <sz val="11"/>
      <color theme="5" tint="0.39997558519241921"/>
      <name val="Calibri"/>
      <family val="2"/>
      <scheme val="minor"/>
    </font>
    <font>
      <sz val="8"/>
      <name val="Arial"/>
      <family val="2"/>
    </font>
    <font>
      <u/>
      <sz val="11"/>
      <color theme="1"/>
      <name val="Arial"/>
      <family val="2"/>
    </font>
    <font>
      <b/>
      <u/>
      <sz val="11"/>
      <color theme="1"/>
      <name val="Arial"/>
      <family val="2"/>
    </font>
    <font>
      <b/>
      <u/>
      <sz val="11"/>
      <color theme="1"/>
      <name val="Calibri"/>
      <family val="2"/>
      <scheme val="minor"/>
    </font>
    <font>
      <sz val="11"/>
      <color rgb="FFE68B8C"/>
      <name val="Calibri"/>
      <family val="2"/>
      <scheme val="minor"/>
    </font>
    <font>
      <b/>
      <sz val="16"/>
      <color theme="1"/>
      <name val="Calibri"/>
      <family val="2"/>
    </font>
  </fonts>
  <fills count="93">
    <fill>
      <patternFill patternType="none"/>
    </fill>
    <fill>
      <patternFill patternType="gray125"/>
    </fill>
    <fill>
      <gradientFill>
        <stop position="0">
          <color rgb="FFCD1719"/>
        </stop>
        <stop position="1">
          <color rgb="FFB7B7B7"/>
        </stop>
      </gradientFill>
    </fill>
    <fill>
      <gradientFill>
        <stop position="0">
          <color rgb="FF706F6F"/>
        </stop>
        <stop position="1">
          <color theme="0"/>
        </stop>
      </gradientFill>
    </fill>
    <fill>
      <patternFill patternType="solid">
        <fgColor theme="1" tint="0.499984740745262"/>
        <bgColor indexed="64"/>
      </patternFill>
    </fill>
    <fill>
      <patternFill patternType="solid">
        <fgColor theme="0"/>
        <bgColor indexed="64"/>
      </patternFill>
    </fill>
    <fill>
      <patternFill patternType="solid">
        <fgColor theme="0" tint="-0.249977111117893"/>
        <bgColor theme="0"/>
      </patternFill>
    </fill>
    <fill>
      <patternFill patternType="solid">
        <fgColor rgb="FFC00000"/>
        <bgColor auto="1"/>
      </patternFill>
    </fill>
    <fill>
      <patternFill patternType="solid">
        <fgColor theme="1"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22"/>
      </patternFill>
    </fill>
    <fill>
      <patternFill patternType="solid">
        <fgColor indexed="4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55"/>
      </patternFill>
    </fill>
    <fill>
      <patternFill patternType="solid">
        <fgColor theme="9" tint="0.79998168889431442"/>
        <bgColor indexed="64"/>
      </patternFill>
    </fill>
    <fill>
      <patternFill patternType="solid">
        <fgColor theme="0" tint="-0.14999847407452621"/>
        <bgColor theme="0"/>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lightDown">
        <fgColor theme="1" tint="0.499984740745262"/>
        <bgColor theme="0"/>
      </patternFill>
    </fill>
    <fill>
      <patternFill patternType="solid">
        <fgColor theme="8" tint="0.59999389629810485"/>
        <bgColor indexed="64"/>
      </patternFill>
    </fill>
    <fill>
      <patternFill patternType="solid">
        <fgColor theme="7" tint="-0.249977111117893"/>
        <bgColor indexed="64"/>
      </patternFill>
    </fill>
    <fill>
      <patternFill patternType="solid">
        <fgColor theme="0"/>
        <bgColor auto="1"/>
      </patternFill>
    </fill>
    <fill>
      <patternFill patternType="solid">
        <fgColor theme="0" tint="-0.249977111117893"/>
        <bgColor indexed="64"/>
      </patternFill>
    </fill>
    <fill>
      <patternFill patternType="solid">
        <fgColor theme="1" tint="0.34998626667073579"/>
        <bgColor indexed="64"/>
      </patternFill>
    </fill>
    <fill>
      <patternFill patternType="solid">
        <fgColor rgb="FFFFFF00"/>
        <bgColor indexed="64"/>
      </patternFill>
    </fill>
    <fill>
      <patternFill patternType="solid">
        <fgColor indexed="9"/>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rgb="FFCD1719"/>
        <bgColor auto="1"/>
      </patternFill>
    </fill>
    <fill>
      <patternFill patternType="solid">
        <fgColor theme="5" tint="0.79998168889431442"/>
        <bgColor indexed="64"/>
      </patternFill>
    </fill>
    <fill>
      <patternFill patternType="solid">
        <fgColor theme="6" tint="0.79998168889431442"/>
        <bgColor indexed="64"/>
      </patternFill>
    </fill>
    <fill>
      <patternFill patternType="solid">
        <fgColor theme="1" tint="0.24994659260841701"/>
        <bgColor auto="1"/>
      </patternFill>
    </fill>
    <fill>
      <patternFill patternType="solid">
        <fgColor theme="1" tint="0.249977111117893"/>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1"/>
        <bgColor indexed="64"/>
      </patternFill>
    </fill>
    <fill>
      <patternFill patternType="solid">
        <fgColor rgb="FFFFFFAF"/>
        <bgColor indexed="64"/>
      </patternFill>
    </fill>
    <fill>
      <patternFill patternType="solid">
        <fgColor rgb="FFCD171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indexed="64"/>
      </left>
      <right/>
      <top/>
      <bottom/>
      <diagonal/>
    </border>
    <border>
      <left style="thick">
        <color indexed="64"/>
      </left>
      <right/>
      <top/>
      <bottom style="thin">
        <color indexed="64"/>
      </bottom>
      <diagonal/>
    </border>
    <border>
      <left/>
      <right/>
      <top style="thick">
        <color theme="0"/>
      </top>
      <bottom/>
      <diagonal/>
    </border>
    <border>
      <left/>
      <right style="thick">
        <color theme="0"/>
      </right>
      <top style="thick">
        <color theme="0"/>
      </top>
      <bottom/>
      <diagonal/>
    </border>
    <border>
      <left style="thick">
        <color theme="0"/>
      </left>
      <right/>
      <top style="thick">
        <color theme="0"/>
      </top>
      <bottom/>
      <diagonal/>
    </border>
    <border>
      <left style="thick">
        <color indexed="64"/>
      </left>
      <right style="medium">
        <color indexed="64"/>
      </right>
      <top/>
      <bottom/>
      <diagonal/>
    </border>
    <border>
      <left style="medium">
        <color indexed="64"/>
      </left>
      <right/>
      <top style="thick">
        <color theme="0"/>
      </top>
      <bottom/>
      <diagonal/>
    </border>
    <border>
      <left style="thick">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s>
  <cellStyleXfs count="517">
    <xf numFmtId="0" fontId="0" fillId="0" borderId="0"/>
    <xf numFmtId="0" fontId="3" fillId="0" borderId="0"/>
    <xf numFmtId="0" fontId="3" fillId="0" borderId="0"/>
    <xf numFmtId="165" fontId="3" fillId="0" borderId="0" applyFont="0" applyFill="0" applyBorder="0" applyAlignment="0" applyProtection="0"/>
    <xf numFmtId="0" fontId="2" fillId="0" borderId="0"/>
    <xf numFmtId="44" fontId="3" fillId="0" borderId="0" quotePrefix="1" applyFont="0" applyFill="0" applyBorder="0" applyAlignment="0">
      <protection locked="0"/>
    </xf>
    <xf numFmtId="0" fontId="10" fillId="0" borderId="0"/>
    <xf numFmtId="0" fontId="1" fillId="0" borderId="0"/>
    <xf numFmtId="0" fontId="11" fillId="0" borderId="0"/>
    <xf numFmtId="0" fontId="1" fillId="0" borderId="0"/>
    <xf numFmtId="0" fontId="11" fillId="0" borderId="0"/>
    <xf numFmtId="0" fontId="2" fillId="0" borderId="0"/>
    <xf numFmtId="0" fontId="11" fillId="0" borderId="0"/>
    <xf numFmtId="0" fontId="11" fillId="0" borderId="0"/>
    <xf numFmtId="0" fontId="11" fillId="0" borderId="0"/>
    <xf numFmtId="0" fontId="3" fillId="0" borderId="0"/>
    <xf numFmtId="0" fontId="14" fillId="40"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5" fillId="46" borderId="60" applyNumberFormat="0" applyAlignment="0" applyProtection="0"/>
    <xf numFmtId="0" fontId="16" fillId="13" borderId="55" applyNumberFormat="0" applyAlignment="0" applyProtection="0"/>
    <xf numFmtId="0" fontId="17" fillId="46" borderId="61" applyNumberFormat="0" applyAlignment="0" applyProtection="0"/>
    <xf numFmtId="0" fontId="18" fillId="47" borderId="61" applyNumberFormat="0" applyAlignment="0" applyProtection="0"/>
    <xf numFmtId="0" fontId="19" fillId="0" borderId="62" applyNumberFormat="0" applyFill="0" applyAlignment="0" applyProtection="0"/>
    <xf numFmtId="0" fontId="20" fillId="0" borderId="0" applyNumberFormat="0" applyFill="0" applyBorder="0" applyAlignment="0" applyProtection="0"/>
    <xf numFmtId="167" fontId="3" fillId="0" borderId="0" applyFont="0" applyFill="0" applyBorder="0" applyAlignment="0" applyProtection="0"/>
    <xf numFmtId="168" fontId="21" fillId="0" borderId="0" applyFont="0" applyFill="0" applyBorder="0" applyAlignment="0" applyProtection="0"/>
    <xf numFmtId="167" fontId="3" fillId="0" borderId="0" applyFont="0" applyFill="0" applyBorder="0" applyAlignment="0" applyProtection="0"/>
    <xf numFmtId="0" fontId="22" fillId="48" borderId="0" applyNumberFormat="0" applyBorder="0" applyAlignment="0" applyProtection="0"/>
    <xf numFmtId="164" fontId="2" fillId="0" borderId="0" applyFont="0" applyFill="0" applyBorder="0" applyAlignment="0" applyProtection="0"/>
    <xf numFmtId="0" fontId="23" fillId="49" borderId="0" applyNumberFormat="0" applyBorder="0" applyAlignment="0" applyProtection="0"/>
    <xf numFmtId="0" fontId="3" fillId="0" borderId="0"/>
    <xf numFmtId="0" fontId="3" fillId="50" borderId="63" applyNumberFormat="0" applyFont="0" applyAlignment="0" applyProtection="0"/>
    <xf numFmtId="0" fontId="3" fillId="50" borderId="63" applyNumberFormat="0" applyFont="0" applyAlignment="0" applyProtection="0"/>
    <xf numFmtId="0" fontId="24" fillId="51"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1" fillId="0" borderId="0"/>
    <xf numFmtId="0" fontId="1" fillId="0" borderId="0"/>
    <xf numFmtId="0" fontId="3" fillId="0" borderId="0"/>
    <xf numFmtId="0" fontId="3" fillId="0" borderId="0"/>
    <xf numFmtId="0" fontId="11" fillId="0" borderId="0"/>
    <xf numFmtId="0" fontId="3" fillId="0" borderId="0"/>
    <xf numFmtId="0" fontId="11" fillId="0" borderId="0"/>
    <xf numFmtId="0" fontId="26" fillId="0" borderId="0" applyNumberForma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64" applyNumberFormat="0" applyFill="0" applyAlignment="0" applyProtection="0"/>
    <xf numFmtId="0" fontId="28" fillId="0" borderId="65" applyNumberFormat="0" applyFill="0" applyAlignment="0" applyProtection="0"/>
    <xf numFmtId="0" fontId="29" fillId="0" borderId="66"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67" applyNumberFormat="0" applyFill="0" applyAlignment="0" applyProtection="0"/>
    <xf numFmtId="44" fontId="2" fillId="0" borderId="0" applyFont="0" applyFill="0" applyBorder="0" applyAlignment="0" applyProtection="0"/>
    <xf numFmtId="0" fontId="32" fillId="0" borderId="0" applyNumberFormat="0" applyFill="0" applyBorder="0" applyAlignment="0" applyProtection="0"/>
    <xf numFmtId="0" fontId="33" fillId="52" borderId="68" applyNumberFormat="0" applyAlignment="0" applyProtection="0"/>
    <xf numFmtId="0" fontId="12" fillId="0" borderId="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0" fontId="35" fillId="0" borderId="0" applyNumberFormat="0" applyFill="0" applyBorder="0" applyAlignment="0" applyProtection="0"/>
    <xf numFmtId="164" fontId="2" fillId="0" borderId="0" applyFont="0" applyFill="0" applyBorder="0" applyAlignment="0" applyProtection="0"/>
    <xf numFmtId="0" fontId="34" fillId="0" borderId="0"/>
    <xf numFmtId="0" fontId="3" fillId="0" borderId="0"/>
    <xf numFmtId="0" fontId="2" fillId="0" borderId="0"/>
    <xf numFmtId="0" fontId="12" fillId="0" borderId="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0" fontId="36" fillId="0" borderId="0" applyNumberFormat="0" applyFill="0" applyBorder="0" applyAlignment="0" applyProtection="0"/>
    <xf numFmtId="0" fontId="37" fillId="0" borderId="51" applyNumberFormat="0" applyFill="0" applyAlignment="0" applyProtection="0"/>
    <xf numFmtId="0" fontId="38" fillId="0" borderId="52" applyNumberFormat="0" applyFill="0" applyAlignment="0" applyProtection="0"/>
    <xf numFmtId="0" fontId="39" fillId="0" borderId="53" applyNumberFormat="0" applyFill="0" applyAlignment="0" applyProtection="0"/>
    <xf numFmtId="0" fontId="39" fillId="0" borderId="0" applyNumberFormat="0" applyFill="0" applyBorder="0" applyAlignment="0" applyProtection="0"/>
    <xf numFmtId="0" fontId="40" fillId="9" borderId="0" applyNumberFormat="0" applyBorder="0" applyAlignment="0" applyProtection="0"/>
    <xf numFmtId="0" fontId="25" fillId="10" borderId="0" applyNumberFormat="0" applyBorder="0" applyAlignment="0" applyProtection="0"/>
    <xf numFmtId="0" fontId="41" fillId="11" borderId="0" applyNumberFormat="0" applyBorder="0" applyAlignment="0" applyProtection="0"/>
    <xf numFmtId="0" fontId="42" fillId="12" borderId="54" applyNumberFormat="0" applyAlignment="0" applyProtection="0"/>
    <xf numFmtId="0" fontId="16" fillId="13" borderId="55" applyNumberFormat="0" applyAlignment="0" applyProtection="0"/>
    <xf numFmtId="0" fontId="43" fillId="13" borderId="54" applyNumberFormat="0" applyAlignment="0" applyProtection="0"/>
    <xf numFmtId="0" fontId="44" fillId="0" borderId="56" applyNumberFormat="0" applyFill="0" applyAlignment="0" applyProtection="0"/>
    <xf numFmtId="0" fontId="45" fillId="14" borderId="57" applyNumberFormat="0" applyAlignment="0" applyProtection="0"/>
    <xf numFmtId="0" fontId="13" fillId="0" borderId="0" applyNumberFormat="0" applyFill="0" applyBorder="0" applyAlignment="0" applyProtection="0"/>
    <xf numFmtId="0" fontId="46" fillId="0" borderId="0" applyNumberFormat="0" applyFill="0" applyBorder="0" applyAlignment="0" applyProtection="0"/>
    <xf numFmtId="0" fontId="5" fillId="0" borderId="59" applyNumberFormat="0" applyFill="0" applyAlignment="0" applyProtection="0"/>
    <xf numFmtId="0" fontId="47"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47" fillId="39" borderId="0" applyNumberFormat="0" applyBorder="0" applyAlignment="0" applyProtection="0"/>
    <xf numFmtId="0" fontId="2" fillId="0" borderId="0"/>
    <xf numFmtId="164" fontId="2" fillId="0" borderId="0" applyFont="0" applyFill="0" applyBorder="0" applyAlignment="0" applyProtection="0"/>
    <xf numFmtId="0" fontId="2" fillId="15" borderId="58" applyNumberFormat="0" applyFont="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0" fontId="48" fillId="9" borderId="0" applyNumberFormat="0" applyBorder="0" applyAlignment="0" applyProtection="0"/>
    <xf numFmtId="0" fontId="2" fillId="0" borderId="0"/>
    <xf numFmtId="0" fontId="2" fillId="15" borderId="58"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1" fillId="0" borderId="0"/>
    <xf numFmtId="0" fontId="11" fillId="0" borderId="0"/>
    <xf numFmtId="0" fontId="2" fillId="0" borderId="0"/>
    <xf numFmtId="0" fontId="2" fillId="0" borderId="0"/>
    <xf numFmtId="0" fontId="2" fillId="0" borderId="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 fillId="0" borderId="0"/>
    <xf numFmtId="0" fontId="11" fillId="0" borderId="0"/>
    <xf numFmtId="0" fontId="1" fillId="0" borderId="0"/>
    <xf numFmtId="0" fontId="2" fillId="0" borderId="0"/>
    <xf numFmtId="0" fontId="11" fillId="0" borderId="0"/>
    <xf numFmtId="0" fontId="11" fillId="0" borderId="0"/>
    <xf numFmtId="0" fontId="11" fillId="0" borderId="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15" borderId="58" applyNumberFormat="0" applyFont="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16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15" borderId="58"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1" fillId="0" borderId="0"/>
    <xf numFmtId="0" fontId="2" fillId="0" borderId="0"/>
    <xf numFmtId="0" fontId="3" fillId="0" borderId="0"/>
    <xf numFmtId="0" fontId="3" fillId="0" borderId="0"/>
    <xf numFmtId="0" fontId="3" fillId="0" borderId="0"/>
    <xf numFmtId="170" fontId="3" fillId="0" borderId="0" applyFont="0" applyFill="0" applyBorder="0" applyAlignment="0" applyProtection="0"/>
    <xf numFmtId="0" fontId="52" fillId="0" borderId="0"/>
    <xf numFmtId="0" fontId="69" fillId="0" borderId="0"/>
    <xf numFmtId="0" fontId="10" fillId="0" borderId="0"/>
    <xf numFmtId="0" fontId="10" fillId="0" borderId="0"/>
    <xf numFmtId="0" fontId="3" fillId="0" borderId="0"/>
    <xf numFmtId="0" fontId="78" fillId="0" borderId="0" applyNumberFormat="0" applyFill="0" applyBorder="0" applyAlignment="0" applyProtection="0"/>
    <xf numFmtId="9" fontId="11" fillId="0" borderId="0" applyFont="0" applyFill="0" applyBorder="0" applyAlignment="0" applyProtection="0"/>
    <xf numFmtId="0" fontId="3" fillId="0" borderId="0"/>
  </cellStyleXfs>
  <cellXfs count="1932">
    <xf numFmtId="0" fontId="0" fillId="0" borderId="0" xfId="0"/>
    <xf numFmtId="0" fontId="4" fillId="0" borderId="0" xfId="0" applyFont="1"/>
    <xf numFmtId="0" fontId="6" fillId="0" borderId="0" xfId="0" applyFont="1"/>
    <xf numFmtId="0" fontId="6" fillId="0" borderId="0" xfId="0" applyFont="1" applyBorder="1"/>
    <xf numFmtId="49" fontId="6" fillId="0" borderId="0" xfId="0" applyNumberFormat="1" applyFont="1" applyBorder="1"/>
    <xf numFmtId="0" fontId="4" fillId="0" borderId="0" xfId="0" applyFont="1" applyBorder="1"/>
    <xf numFmtId="49" fontId="4" fillId="0" borderId="0" xfId="0" applyNumberFormat="1" applyFont="1" applyBorder="1"/>
    <xf numFmtId="0" fontId="6" fillId="0" borderId="0" xfId="0" applyFont="1" applyBorder="1" applyAlignment="1">
      <alignment horizontal="left"/>
    </xf>
    <xf numFmtId="0" fontId="8" fillId="0" borderId="0" xfId="0" applyFont="1"/>
    <xf numFmtId="0" fontId="9" fillId="0" borderId="0" xfId="0" applyFont="1" applyBorder="1"/>
    <xf numFmtId="0" fontId="6" fillId="0" borderId="0" xfId="0" applyFont="1" applyAlignment="1">
      <alignment horizontal="left"/>
    </xf>
    <xf numFmtId="49" fontId="4" fillId="0" borderId="0" xfId="0" applyNumberFormat="1" applyFont="1" applyBorder="1" applyAlignment="1">
      <alignment horizontal="center"/>
    </xf>
    <xf numFmtId="0" fontId="6" fillId="0" borderId="0" xfId="0" applyFont="1" applyFill="1" applyBorder="1"/>
    <xf numFmtId="0" fontId="2" fillId="0" borderId="0" xfId="0" applyFont="1" applyAlignment="1" applyProtection="1">
      <alignment horizontal="left"/>
    </xf>
    <xf numFmtId="0" fontId="2" fillId="0" borderId="0" xfId="0" applyFont="1"/>
    <xf numFmtId="0" fontId="4" fillId="0" borderId="0" xfId="0" applyFont="1" applyBorder="1" applyAlignment="1">
      <alignment horizontal="center"/>
    </xf>
    <xf numFmtId="0" fontId="4" fillId="0" borderId="0" xfId="0" applyFont="1" applyAlignment="1">
      <alignment horizontal="center"/>
    </xf>
    <xf numFmtId="49" fontId="6" fillId="0" borderId="0" xfId="0" applyNumberFormat="1" applyFont="1"/>
    <xf numFmtId="0" fontId="6" fillId="0" borderId="0" xfId="0" applyFont="1" applyAlignment="1">
      <alignment vertical="center" wrapText="1"/>
    </xf>
    <xf numFmtId="0" fontId="6" fillId="0" borderId="0" xfId="0" applyNumberFormat="1" applyFont="1" applyBorder="1"/>
    <xf numFmtId="0" fontId="2" fillId="0" borderId="1" xfId="0" applyFont="1" applyFill="1" applyBorder="1"/>
    <xf numFmtId="0" fontId="2" fillId="0" borderId="0" xfId="0" applyFont="1" applyFill="1"/>
    <xf numFmtId="0" fontId="49" fillId="0" borderId="1" xfId="0" applyFont="1" applyFill="1" applyBorder="1"/>
    <xf numFmtId="0" fontId="53" fillId="5" borderId="0" xfId="509" applyFont="1" applyFill="1"/>
    <xf numFmtId="0" fontId="54" fillId="5" borderId="22" xfId="509" applyFont="1" applyFill="1" applyBorder="1" applyAlignment="1">
      <alignment horizontal="center" vertical="center"/>
    </xf>
    <xf numFmtId="0" fontId="53" fillId="5" borderId="0" xfId="509" applyFont="1" applyFill="1" applyBorder="1" applyAlignment="1">
      <alignment horizontal="left" vertical="center"/>
    </xf>
    <xf numFmtId="0" fontId="53" fillId="5" borderId="0" xfId="509" applyFont="1" applyFill="1" applyBorder="1" applyAlignment="1">
      <alignment horizontal="left"/>
    </xf>
    <xf numFmtId="0" fontId="57" fillId="5" borderId="0" xfId="509" applyFont="1" applyFill="1" applyBorder="1" applyAlignment="1">
      <alignment horizontal="centerContinuous"/>
    </xf>
    <xf numFmtId="0" fontId="53" fillId="5" borderId="0" xfId="509" applyFont="1" applyFill="1" applyBorder="1"/>
    <xf numFmtId="0" fontId="59" fillId="5" borderId="0" xfId="509" applyFont="1" applyFill="1" applyBorder="1" applyAlignment="1" applyProtection="1">
      <alignment horizontal="center" vertical="center"/>
    </xf>
    <xf numFmtId="0" fontId="53" fillId="5" borderId="0" xfId="509" applyFont="1" applyFill="1" applyBorder="1" applyAlignment="1" applyProtection="1">
      <alignment horizontal="center" vertical="center"/>
    </xf>
    <xf numFmtId="0" fontId="60" fillId="5" borderId="0" xfId="509" applyFont="1" applyFill="1" applyBorder="1" applyAlignment="1">
      <alignment horizontal="right"/>
    </xf>
    <xf numFmtId="0" fontId="54" fillId="5" borderId="0" xfId="509" applyFont="1" applyFill="1" applyBorder="1" applyAlignment="1">
      <alignment horizontal="center" vertical="center"/>
    </xf>
    <xf numFmtId="0" fontId="53" fillId="5" borderId="0" xfId="509" applyFont="1" applyFill="1" applyAlignment="1">
      <alignment vertical="center"/>
    </xf>
    <xf numFmtId="0" fontId="53" fillId="5" borderId="0" xfId="509" applyFont="1" applyFill="1" applyBorder="1" applyAlignment="1" applyProtection="1">
      <alignment horizontal="left" vertical="top"/>
      <protection locked="0"/>
    </xf>
    <xf numFmtId="0" fontId="53" fillId="5" borderId="0" xfId="509" applyFont="1" applyFill="1" applyBorder="1" applyAlignment="1">
      <alignment vertical="center"/>
    </xf>
    <xf numFmtId="0" fontId="49" fillId="0" borderId="0" xfId="0" applyFont="1" applyFill="1" applyBorder="1"/>
    <xf numFmtId="0" fontId="2" fillId="0" borderId="0" xfId="0" applyFont="1" applyBorder="1"/>
    <xf numFmtId="0" fontId="54" fillId="5" borderId="23" xfId="509" applyFont="1" applyFill="1" applyBorder="1" applyAlignment="1">
      <alignment horizontal="center" vertical="center"/>
    </xf>
    <xf numFmtId="0" fontId="54" fillId="5" borderId="0" xfId="509" applyFont="1" applyFill="1" applyBorder="1" applyAlignment="1" applyProtection="1">
      <alignment horizontal="center" vertical="center"/>
    </xf>
    <xf numFmtId="0" fontId="54" fillId="5" borderId="1" xfId="509" applyFont="1" applyFill="1" applyBorder="1" applyAlignment="1" applyProtection="1">
      <alignment horizontal="center" vertical="center"/>
      <protection locked="0"/>
    </xf>
    <xf numFmtId="0" fontId="54" fillId="5" borderId="14" xfId="509" applyFont="1" applyFill="1" applyBorder="1" applyAlignment="1" applyProtection="1">
      <alignment horizontal="center" vertical="center"/>
      <protection locked="0"/>
    </xf>
    <xf numFmtId="0" fontId="53" fillId="5" borderId="0" xfId="509" applyFont="1" applyFill="1" applyBorder="1" applyAlignment="1">
      <alignment horizontal="center" vertical="center"/>
    </xf>
    <xf numFmtId="0" fontId="53" fillId="5" borderId="69" xfId="509" applyFont="1" applyFill="1" applyBorder="1" applyAlignment="1" applyProtection="1">
      <alignment horizontal="center" vertical="center" wrapText="1"/>
      <protection locked="0"/>
    </xf>
    <xf numFmtId="0" fontId="53" fillId="5" borderId="34" xfId="509" applyFont="1" applyFill="1" applyBorder="1" applyAlignment="1" applyProtection="1">
      <alignment horizontal="center" vertical="center"/>
      <protection locked="0"/>
    </xf>
    <xf numFmtId="0" fontId="53" fillId="61" borderId="69" xfId="509" applyFont="1" applyFill="1" applyBorder="1" applyAlignment="1" applyProtection="1">
      <alignment horizontal="center" vertical="center"/>
      <protection locked="0"/>
    </xf>
    <xf numFmtId="0" fontId="54" fillId="5" borderId="0" xfId="509" applyFont="1" applyFill="1" applyBorder="1" applyAlignment="1">
      <alignment horizontal="center"/>
    </xf>
    <xf numFmtId="0" fontId="53" fillId="5" borderId="69" xfId="509" applyFont="1" applyFill="1" applyBorder="1" applyAlignment="1" applyProtection="1">
      <alignment horizontal="center" vertical="center"/>
      <protection locked="0"/>
    </xf>
    <xf numFmtId="0" fontId="53" fillId="5" borderId="0" xfId="509" applyFont="1" applyFill="1" applyBorder="1" applyAlignment="1" applyProtection="1">
      <alignment horizontal="left" vertical="center"/>
      <protection locked="0"/>
    </xf>
    <xf numFmtId="0" fontId="53" fillId="5" borderId="24" xfId="509" applyFont="1" applyFill="1" applyBorder="1" applyAlignment="1" applyProtection="1">
      <alignment vertical="center"/>
      <protection locked="0"/>
    </xf>
    <xf numFmtId="0" fontId="53" fillId="5" borderId="1" xfId="509" applyFont="1" applyFill="1" applyBorder="1" applyAlignment="1" applyProtection="1">
      <alignment horizontal="left" vertical="center"/>
      <protection locked="0"/>
    </xf>
    <xf numFmtId="0" fontId="5" fillId="0" borderId="50" xfId="0" applyFont="1" applyBorder="1" applyAlignment="1">
      <alignment horizontal="center"/>
    </xf>
    <xf numFmtId="0" fontId="5" fillId="0" borderId="50" xfId="0" applyFont="1" applyBorder="1" applyAlignment="1"/>
    <xf numFmtId="0" fontId="5" fillId="0" borderId="0" xfId="0" applyFont="1" applyAlignment="1">
      <alignment horizontal="center"/>
    </xf>
    <xf numFmtId="0" fontId="12" fillId="0" borderId="0" xfId="0" applyFont="1" applyAlignment="1">
      <alignment vertical="center"/>
    </xf>
    <xf numFmtId="0" fontId="49" fillId="0" borderId="0" xfId="0" applyFont="1" applyBorder="1"/>
    <xf numFmtId="0" fontId="49" fillId="0" borderId="0" xfId="0" applyFont="1" applyBorder="1" applyAlignment="1">
      <alignment horizontal="left"/>
    </xf>
    <xf numFmtId="171" fontId="53" fillId="5" borderId="1" xfId="509" applyNumberFormat="1" applyFont="1" applyFill="1" applyBorder="1" applyAlignment="1" applyProtection="1">
      <alignment horizontal="left" vertical="center"/>
      <protection locked="0"/>
    </xf>
    <xf numFmtId="171" fontId="53" fillId="5" borderId="14" xfId="509" applyNumberFormat="1" applyFont="1" applyFill="1" applyBorder="1" applyAlignment="1" applyProtection="1">
      <alignment horizontal="right" vertical="center"/>
      <protection locked="0"/>
    </xf>
    <xf numFmtId="0" fontId="64" fillId="0" borderId="0" xfId="0" applyFont="1" applyFill="1" applyBorder="1"/>
    <xf numFmtId="0" fontId="2" fillId="0" borderId="0" xfId="0" applyFont="1" applyFill="1" applyBorder="1" applyAlignment="1">
      <alignment horizontal="center"/>
    </xf>
    <xf numFmtId="0" fontId="2" fillId="0" borderId="0" xfId="0" applyNumberFormat="1" applyFont="1" applyFill="1" applyBorder="1" applyAlignment="1">
      <alignment horizontal="center"/>
    </xf>
    <xf numFmtId="0" fontId="2" fillId="0" borderId="0" xfId="0" applyFont="1" applyFill="1" applyBorder="1"/>
    <xf numFmtId="0" fontId="49" fillId="0" borderId="0" xfId="0" applyFont="1" applyFill="1" applyBorder="1" applyAlignment="1">
      <alignment horizontal="center"/>
    </xf>
    <xf numFmtId="49" fontId="53" fillId="5" borderId="1" xfId="509" applyNumberFormat="1" applyFont="1" applyFill="1" applyBorder="1" applyAlignment="1" applyProtection="1">
      <alignment horizontal="left" vertical="center"/>
      <protection locked="0"/>
    </xf>
    <xf numFmtId="0" fontId="53" fillId="5" borderId="24" xfId="509" applyFont="1" applyFill="1" applyBorder="1" applyAlignment="1" applyProtection="1">
      <alignment horizontal="left" vertical="center"/>
      <protection locked="0"/>
    </xf>
    <xf numFmtId="0" fontId="53" fillId="61" borderId="1" xfId="509" applyFont="1" applyFill="1" applyBorder="1" applyAlignment="1" applyProtection="1">
      <alignment horizontal="left" vertical="center"/>
      <protection locked="0"/>
    </xf>
    <xf numFmtId="0" fontId="53" fillId="5" borderId="30" xfId="509" applyFont="1" applyFill="1" applyBorder="1" applyAlignment="1" applyProtection="1">
      <alignment horizontal="left" vertical="center"/>
      <protection locked="0"/>
    </xf>
    <xf numFmtId="0" fontId="53" fillId="5" borderId="18" xfId="509" applyFont="1" applyFill="1" applyBorder="1" applyAlignment="1" applyProtection="1">
      <alignment horizontal="left" vertical="center"/>
      <protection locked="0"/>
    </xf>
    <xf numFmtId="169" fontId="49" fillId="60" borderId="1" xfId="505" applyNumberFormat="1" applyFont="1" applyFill="1" applyBorder="1" applyAlignment="1" applyProtection="1">
      <alignment horizontal="center" vertical="center"/>
      <protection locked="0"/>
    </xf>
    <xf numFmtId="0" fontId="6" fillId="0" borderId="0" xfId="0" applyFont="1" applyAlignment="1" applyProtection="1">
      <alignment horizontal="left"/>
    </xf>
    <xf numFmtId="0" fontId="56" fillId="0" borderId="0" xfId="0" applyFont="1" applyFill="1" applyBorder="1" applyAlignment="1" applyProtection="1">
      <alignment horizontal="left" vertical="top"/>
      <protection hidden="1"/>
    </xf>
    <xf numFmtId="0" fontId="56" fillId="4" borderId="25" xfId="0" applyFont="1" applyFill="1" applyBorder="1" applyAlignment="1" applyProtection="1">
      <alignment horizontal="left" vertical="top"/>
    </xf>
    <xf numFmtId="0" fontId="56" fillId="4" borderId="24" xfId="0" applyFont="1" applyFill="1" applyBorder="1" applyAlignment="1" applyProtection="1">
      <alignment horizontal="left" vertical="top"/>
    </xf>
    <xf numFmtId="0" fontId="56" fillId="4" borderId="13" xfId="0" applyFont="1" applyFill="1" applyBorder="1" applyAlignment="1" applyProtection="1">
      <alignment horizontal="left" vertical="top"/>
    </xf>
    <xf numFmtId="0" fontId="56" fillId="4" borderId="1" xfId="0" applyFont="1" applyFill="1" applyBorder="1" applyAlignment="1" applyProtection="1">
      <alignment horizontal="left" vertical="top"/>
    </xf>
    <xf numFmtId="0" fontId="56" fillId="4" borderId="11" xfId="0" applyFont="1" applyFill="1" applyBorder="1" applyAlignment="1" applyProtection="1">
      <alignment vertical="top" wrapText="1"/>
    </xf>
    <xf numFmtId="0" fontId="6" fillId="5" borderId="3" xfId="0" applyFont="1" applyFill="1" applyBorder="1" applyAlignment="1" applyProtection="1">
      <alignment vertical="top"/>
      <protection locked="0"/>
    </xf>
    <xf numFmtId="0" fontId="6" fillId="6" borderId="20" xfId="0" applyFont="1" applyFill="1" applyBorder="1" applyAlignment="1" applyProtection="1">
      <alignment horizontal="left" vertical="top"/>
    </xf>
    <xf numFmtId="0" fontId="56" fillId="4" borderId="33" xfId="0" applyFont="1" applyFill="1" applyBorder="1" applyAlignment="1" applyProtection="1">
      <alignment horizontal="left" vertical="top"/>
    </xf>
    <xf numFmtId="0" fontId="56" fillId="4" borderId="29" xfId="0" applyFont="1" applyFill="1" applyBorder="1" applyAlignment="1" applyProtection="1">
      <alignment horizontal="left" vertical="top"/>
    </xf>
    <xf numFmtId="0" fontId="56" fillId="4" borderId="2" xfId="0" applyFont="1" applyFill="1" applyBorder="1" applyAlignment="1" applyProtection="1">
      <alignment horizontal="left" vertical="top"/>
    </xf>
    <xf numFmtId="0" fontId="6" fillId="0" borderId="0" xfId="0" applyFont="1" applyBorder="1" applyAlignment="1" applyProtection="1">
      <alignment horizontal="left"/>
    </xf>
    <xf numFmtId="0" fontId="6" fillId="0" borderId="0" xfId="0" applyFont="1" applyFill="1" applyAlignment="1" applyProtection="1">
      <alignment horizontal="left"/>
    </xf>
    <xf numFmtId="0" fontId="6" fillId="6" borderId="14" xfId="0" applyFont="1" applyFill="1" applyBorder="1" applyAlignment="1" applyProtection="1">
      <alignment horizontal="left" vertical="top"/>
    </xf>
    <xf numFmtId="0" fontId="6" fillId="5" borderId="20" xfId="0" applyFont="1" applyFill="1" applyBorder="1" applyAlignment="1" applyProtection="1">
      <alignment horizontal="left" vertical="top"/>
      <protection locked="0"/>
    </xf>
    <xf numFmtId="0" fontId="56" fillId="4" borderId="11" xfId="0" applyFont="1" applyFill="1" applyBorder="1" applyAlignment="1" applyProtection="1">
      <alignment horizontal="left" vertical="top"/>
    </xf>
    <xf numFmtId="0" fontId="56" fillId="4" borderId="5" xfId="0" applyFont="1" applyFill="1" applyBorder="1" applyAlignment="1" applyProtection="1">
      <alignment horizontal="left" vertical="top" wrapText="1"/>
    </xf>
    <xf numFmtId="0" fontId="6" fillId="5" borderId="1" xfId="0" applyFont="1" applyFill="1" applyBorder="1" applyAlignment="1" applyProtection="1">
      <alignment vertical="center"/>
      <protection locked="0"/>
    </xf>
    <xf numFmtId="0" fontId="6" fillId="0" borderId="1" xfId="0" applyFont="1" applyFill="1" applyBorder="1" applyAlignment="1" applyProtection="1">
      <alignment vertical="top"/>
      <protection locked="0"/>
    </xf>
    <xf numFmtId="0" fontId="56" fillId="4" borderId="1" xfId="0" applyFont="1" applyFill="1" applyBorder="1" applyAlignment="1" applyProtection="1">
      <alignment horizontal="left" vertical="top" wrapText="1"/>
    </xf>
    <xf numFmtId="0" fontId="6" fillId="5" borderId="1" xfId="0" applyFont="1" applyFill="1" applyBorder="1" applyAlignment="1" applyProtection="1">
      <alignment horizontal="left" vertical="top" wrapText="1"/>
      <protection locked="0"/>
    </xf>
    <xf numFmtId="0" fontId="56" fillId="4" borderId="13" xfId="0" applyFont="1" applyFill="1" applyBorder="1" applyAlignment="1" applyProtection="1">
      <alignment horizontal="left" vertical="top" wrapText="1"/>
    </xf>
    <xf numFmtId="0" fontId="56" fillId="4" borderId="33" xfId="0" applyFont="1" applyFill="1" applyBorder="1" applyAlignment="1" applyProtection="1">
      <alignment horizontal="left" vertical="top" wrapText="1"/>
    </xf>
    <xf numFmtId="0" fontId="56" fillId="4" borderId="29" xfId="0" applyFont="1" applyFill="1" applyBorder="1" applyAlignment="1" applyProtection="1">
      <alignment horizontal="left" vertical="top" wrapText="1"/>
    </xf>
    <xf numFmtId="0" fontId="56" fillId="4" borderId="36" xfId="0" applyFont="1" applyFill="1" applyBorder="1" applyAlignment="1" applyProtection="1">
      <alignment horizontal="left" vertical="top"/>
    </xf>
    <xf numFmtId="0" fontId="56" fillId="4" borderId="35" xfId="0" applyFont="1" applyFill="1" applyBorder="1" applyAlignment="1" applyProtection="1">
      <alignment horizontal="left" vertical="top" wrapText="1"/>
    </xf>
    <xf numFmtId="0" fontId="56" fillId="4" borderId="20" xfId="0" applyFont="1" applyFill="1" applyBorder="1" applyAlignment="1" applyProtection="1">
      <alignment horizontal="left" vertical="top"/>
    </xf>
    <xf numFmtId="1" fontId="6" fillId="5" borderId="3" xfId="0" applyNumberFormat="1" applyFont="1" applyFill="1" applyBorder="1" applyAlignment="1" applyProtection="1">
      <alignment vertical="center"/>
      <protection locked="0"/>
    </xf>
    <xf numFmtId="0" fontId="56" fillId="4" borderId="20" xfId="0" applyFont="1" applyFill="1" applyBorder="1" applyAlignment="1" applyProtection="1">
      <alignment horizontal="left" vertical="top" wrapText="1"/>
    </xf>
    <xf numFmtId="0" fontId="6" fillId="0" borderId="37" xfId="0" applyFont="1" applyBorder="1" applyAlignment="1" applyProtection="1">
      <alignment horizontal="left" vertical="top" wrapText="1"/>
      <protection locked="0"/>
    </xf>
    <xf numFmtId="0" fontId="6" fillId="0" borderId="32" xfId="0" applyFont="1" applyBorder="1" applyAlignment="1" applyProtection="1">
      <alignment horizontal="left" vertical="top" wrapText="1"/>
      <protection locked="0"/>
    </xf>
    <xf numFmtId="0" fontId="6" fillId="0" borderId="26" xfId="0" applyFont="1" applyBorder="1" applyAlignment="1" applyProtection="1">
      <alignment horizontal="left" vertical="top" wrapText="1"/>
      <protection locked="0"/>
    </xf>
    <xf numFmtId="0" fontId="6" fillId="5" borderId="2" xfId="0" applyFont="1" applyFill="1" applyBorder="1" applyAlignment="1" applyProtection="1">
      <alignment vertical="top"/>
      <protection locked="0"/>
    </xf>
    <xf numFmtId="49" fontId="56" fillId="4" borderId="1" xfId="0" applyNumberFormat="1" applyFont="1" applyFill="1" applyBorder="1" applyAlignment="1" applyProtection="1">
      <alignment horizontal="left" vertical="top"/>
    </xf>
    <xf numFmtId="0" fontId="56" fillId="4" borderId="35" xfId="0" applyFont="1" applyFill="1" applyBorder="1" applyAlignment="1" applyProtection="1">
      <alignment horizontal="left" vertical="top"/>
    </xf>
    <xf numFmtId="0" fontId="6" fillId="0" borderId="1" xfId="0" applyNumberFormat="1" applyFont="1" applyFill="1" applyBorder="1" applyAlignment="1" applyProtection="1">
      <alignment horizontal="left" vertical="top"/>
      <protection locked="0"/>
    </xf>
    <xf numFmtId="0" fontId="56" fillId="4" borderId="1" xfId="0" applyNumberFormat="1" applyFont="1" applyFill="1" applyBorder="1" applyAlignment="1" applyProtection="1">
      <alignment horizontal="left" vertical="top"/>
    </xf>
    <xf numFmtId="0" fontId="2" fillId="0" borderId="0" xfId="0" applyFont="1" applyProtection="1"/>
    <xf numFmtId="49" fontId="6" fillId="0" borderId="1" xfId="0" applyNumberFormat="1" applyFont="1" applyFill="1" applyBorder="1" applyAlignment="1" applyProtection="1">
      <alignment vertical="top"/>
      <protection locked="0"/>
    </xf>
    <xf numFmtId="0" fontId="53" fillId="0" borderId="0" xfId="0" applyFont="1" applyBorder="1"/>
    <xf numFmtId="0" fontId="49" fillId="0" borderId="0" xfId="0" applyFont="1" applyFill="1" applyBorder="1" applyProtection="1">
      <protection hidden="1"/>
    </xf>
    <xf numFmtId="0" fontId="49" fillId="57" borderId="1" xfId="0" applyFont="1" applyFill="1" applyBorder="1" applyProtection="1">
      <protection hidden="1"/>
    </xf>
    <xf numFmtId="0" fontId="49" fillId="57" borderId="1" xfId="0" applyFont="1" applyFill="1" applyBorder="1" applyAlignment="1" applyProtection="1">
      <alignment horizontal="left" vertical="center"/>
      <protection hidden="1"/>
    </xf>
    <xf numFmtId="0" fontId="49" fillId="57" borderId="1" xfId="0" quotePrefix="1" applyFont="1" applyFill="1" applyBorder="1" applyAlignment="1" applyProtection="1">
      <alignment horizontal="left" vertical="center"/>
      <protection hidden="1"/>
    </xf>
    <xf numFmtId="0" fontId="49" fillId="57" borderId="1" xfId="0" applyNumberFormat="1" applyFont="1" applyFill="1" applyBorder="1" applyAlignment="1" applyProtection="1">
      <alignment horizontal="center"/>
      <protection hidden="1"/>
    </xf>
    <xf numFmtId="0" fontId="49" fillId="57" borderId="1" xfId="506" applyFont="1" applyFill="1" applyBorder="1" applyProtection="1">
      <protection hidden="1"/>
    </xf>
    <xf numFmtId="0" fontId="6" fillId="0" borderId="20" xfId="0" applyNumberFormat="1" applyFont="1" applyBorder="1" applyAlignment="1" applyProtection="1">
      <alignment horizontal="left" vertical="top"/>
      <protection locked="0"/>
    </xf>
    <xf numFmtId="0" fontId="63" fillId="0" borderId="0" xfId="0" applyFont="1" applyBorder="1" applyAlignment="1" applyProtection="1">
      <alignment horizontal="left" vertical="top" wrapText="1"/>
      <protection hidden="1"/>
    </xf>
    <xf numFmtId="0" fontId="2" fillId="0" borderId="0" xfId="0" applyFont="1" applyAlignment="1" applyProtection="1">
      <alignment horizontal="left"/>
      <protection hidden="1"/>
    </xf>
    <xf numFmtId="0" fontId="6" fillId="0" borderId="0" xfId="0" applyFont="1" applyFill="1" applyBorder="1" applyAlignment="1" applyProtection="1">
      <alignment vertical="center" wrapText="1"/>
      <protection hidden="1"/>
    </xf>
    <xf numFmtId="0" fontId="6" fillId="0" borderId="0" xfId="0" applyFont="1" applyBorder="1" applyAlignment="1" applyProtection="1">
      <alignment vertical="center" wrapText="1"/>
      <protection hidden="1"/>
    </xf>
    <xf numFmtId="0" fontId="5" fillId="0" borderId="0" xfId="0" applyFont="1" applyAlignment="1" applyProtection="1">
      <alignment horizontal="left"/>
      <protection hidden="1"/>
    </xf>
    <xf numFmtId="0" fontId="5" fillId="0" borderId="0" xfId="0" applyFont="1" applyBorder="1" applyAlignment="1" applyProtection="1">
      <alignment horizontal="left"/>
      <protection hidden="1"/>
    </xf>
    <xf numFmtId="0" fontId="4" fillId="0" borderId="0" xfId="0" applyFont="1" applyAlignment="1" applyProtection="1">
      <alignment horizontal="left"/>
      <protection hidden="1"/>
    </xf>
    <xf numFmtId="0" fontId="6" fillId="0" borderId="0" xfId="0" applyFont="1" applyAlignment="1" applyProtection="1">
      <alignment horizontal="left"/>
      <protection hidden="1"/>
    </xf>
    <xf numFmtId="0" fontId="4" fillId="0" borderId="0" xfId="0" applyFont="1" applyFill="1" applyAlignment="1" applyProtection="1">
      <alignment horizontal="left"/>
      <protection hidden="1"/>
    </xf>
    <xf numFmtId="0" fontId="4" fillId="0" borderId="0" xfId="0" applyFont="1" applyFill="1" applyBorder="1" applyAlignment="1" applyProtection="1">
      <alignment horizontal="left"/>
      <protection hidden="1"/>
    </xf>
    <xf numFmtId="0" fontId="6" fillId="0" borderId="0" xfId="0" applyFont="1" applyBorder="1" applyAlignment="1" applyProtection="1">
      <alignment horizontal="left"/>
      <protection hidden="1"/>
    </xf>
    <xf numFmtId="0" fontId="6" fillId="0" borderId="0" xfId="0" applyFont="1" applyFill="1" applyAlignment="1" applyProtection="1">
      <alignment horizontal="left"/>
      <protection hidden="1"/>
    </xf>
    <xf numFmtId="0" fontId="4" fillId="0" borderId="0" xfId="0" applyFont="1" applyFill="1" applyAlignment="1" applyProtection="1">
      <alignment horizontal="left" vertical="top"/>
      <protection hidden="1"/>
    </xf>
    <xf numFmtId="0" fontId="2" fillId="0" borderId="0" xfId="0" applyFont="1" applyProtection="1">
      <protection hidden="1"/>
    </xf>
    <xf numFmtId="3" fontId="6" fillId="5" borderId="3" xfId="0" applyNumberFormat="1" applyFont="1" applyFill="1" applyBorder="1" applyAlignment="1" applyProtection="1">
      <alignment horizontal="left" vertical="top"/>
      <protection locked="0"/>
    </xf>
    <xf numFmtId="1" fontId="49" fillId="57" borderId="1" xfId="505" applyNumberFormat="1" applyFont="1" applyFill="1" applyBorder="1" applyAlignment="1" applyProtection="1">
      <alignment horizontal="right" vertical="center"/>
      <protection hidden="1"/>
    </xf>
    <xf numFmtId="1" fontId="2" fillId="0" borderId="0" xfId="0" applyNumberFormat="1" applyFont="1" applyFill="1"/>
    <xf numFmtId="0" fontId="2" fillId="0" borderId="0" xfId="0" applyFont="1" applyFill="1" applyAlignment="1">
      <alignment horizontal="left"/>
    </xf>
    <xf numFmtId="0" fontId="6" fillId="6" borderId="14" xfId="0" applyFont="1" applyFill="1" applyBorder="1" applyAlignment="1" applyProtection="1">
      <alignment horizontal="left" vertical="center"/>
    </xf>
    <xf numFmtId="2" fontId="2" fillId="0" borderId="0" xfId="0" applyNumberFormat="1" applyFont="1" applyFill="1"/>
    <xf numFmtId="49" fontId="2" fillId="0" borderId="0" xfId="0" applyNumberFormat="1" applyFont="1" applyFill="1"/>
    <xf numFmtId="1" fontId="2" fillId="0" borderId="0" xfId="0" applyNumberFormat="1" applyFont="1" applyFill="1" applyAlignment="1">
      <alignment horizontal="right"/>
    </xf>
    <xf numFmtId="3" fontId="2" fillId="0" borderId="0" xfId="0" applyNumberFormat="1" applyFont="1" applyFill="1" applyAlignment="1">
      <alignment horizontal="right"/>
    </xf>
    <xf numFmtId="0" fontId="2" fillId="0" borderId="0" xfId="0" applyFont="1" applyFill="1" applyAlignment="1">
      <alignment horizontal="right"/>
    </xf>
    <xf numFmtId="0" fontId="2" fillId="0" borderId="0" xfId="0" applyFont="1" applyFill="1" applyAlignment="1">
      <alignment horizontal="center"/>
    </xf>
    <xf numFmtId="0" fontId="49" fillId="0" borderId="1" xfId="0" applyFont="1" applyFill="1" applyBorder="1" applyProtection="1">
      <protection hidden="1"/>
    </xf>
    <xf numFmtId="0" fontId="2" fillId="0" borderId="1" xfId="0" applyFont="1" applyFill="1" applyBorder="1" applyProtection="1">
      <protection locked="0"/>
    </xf>
    <xf numFmtId="0" fontId="49" fillId="57" borderId="1" xfId="0" applyFont="1" applyFill="1" applyBorder="1"/>
    <xf numFmtId="0" fontId="49" fillId="57" borderId="2" xfId="0" applyFont="1" applyFill="1" applyBorder="1" applyAlignment="1" applyProtection="1">
      <alignment horizontal="left" vertical="center"/>
      <protection hidden="1"/>
    </xf>
    <xf numFmtId="0" fontId="49" fillId="5" borderId="0" xfId="0" applyFont="1" applyFill="1" applyBorder="1" applyAlignment="1" applyProtection="1">
      <alignment horizontal="center"/>
      <protection hidden="1"/>
    </xf>
    <xf numFmtId="0" fontId="2" fillId="57" borderId="1" xfId="0" applyFont="1" applyFill="1" applyBorder="1"/>
    <xf numFmtId="0" fontId="2" fillId="0" borderId="0" xfId="0" applyFont="1" applyFill="1" applyBorder="1" applyAlignment="1" applyProtection="1">
      <alignment vertical="center"/>
      <protection hidden="1"/>
    </xf>
    <xf numFmtId="0" fontId="2" fillId="5" borderId="0" xfId="0" applyFont="1" applyFill="1" applyBorder="1" applyProtection="1">
      <protection hidden="1"/>
    </xf>
    <xf numFmtId="0" fontId="2" fillId="0" borderId="0" xfId="0" applyFont="1" applyFill="1" applyBorder="1" applyProtection="1">
      <protection hidden="1"/>
    </xf>
    <xf numFmtId="0" fontId="2" fillId="57" borderId="1" xfId="0" applyFont="1" applyFill="1" applyBorder="1" applyProtection="1">
      <protection hidden="1"/>
    </xf>
    <xf numFmtId="0" fontId="2" fillId="0" borderId="1" xfId="0" applyFont="1" applyFill="1" applyBorder="1" applyProtection="1">
      <protection hidden="1"/>
    </xf>
    <xf numFmtId="49" fontId="51" fillId="55" borderId="1" xfId="505" applyNumberFormat="1" applyFont="1" applyFill="1" applyBorder="1" applyAlignment="1" applyProtection="1">
      <alignment horizontal="left" vertical="center"/>
      <protection locked="0"/>
    </xf>
    <xf numFmtId="0" fontId="49" fillId="60" borderId="1" xfId="0" applyFont="1" applyFill="1" applyBorder="1" applyProtection="1">
      <protection locked="0"/>
    </xf>
    <xf numFmtId="0" fontId="49" fillId="55" borderId="1" xfId="0" applyFont="1" applyFill="1" applyBorder="1" applyProtection="1">
      <protection locked="0"/>
    </xf>
    <xf numFmtId="0" fontId="2" fillId="60" borderId="1" xfId="0" applyFont="1" applyFill="1" applyBorder="1" applyProtection="1">
      <protection locked="0"/>
    </xf>
    <xf numFmtId="0" fontId="2" fillId="55" borderId="1" xfId="0" applyFont="1" applyFill="1" applyBorder="1" applyProtection="1">
      <protection locked="0"/>
    </xf>
    <xf numFmtId="49" fontId="2" fillId="55" borderId="1" xfId="0" applyNumberFormat="1" applyFont="1" applyFill="1" applyBorder="1" applyProtection="1">
      <protection locked="0"/>
    </xf>
    <xf numFmtId="49" fontId="49" fillId="55" borderId="1" xfId="0" applyNumberFormat="1" applyFont="1" applyFill="1" applyBorder="1" applyProtection="1">
      <protection locked="0"/>
    </xf>
    <xf numFmtId="0" fontId="49" fillId="60" borderId="1" xfId="506" applyFont="1" applyFill="1" applyBorder="1" applyProtection="1">
      <protection locked="0"/>
    </xf>
    <xf numFmtId="0" fontId="49" fillId="55" borderId="1" xfId="506" applyFont="1" applyFill="1" applyBorder="1" applyProtection="1">
      <protection locked="0"/>
    </xf>
    <xf numFmtId="49" fontId="49" fillId="55" borderId="1" xfId="506" applyNumberFormat="1" applyFont="1" applyFill="1" applyBorder="1" applyProtection="1">
      <protection locked="0"/>
    </xf>
    <xf numFmtId="49" fontId="49" fillId="60" borderId="1" xfId="0" applyNumberFormat="1" applyFont="1" applyFill="1" applyBorder="1" applyAlignment="1" applyProtection="1">
      <protection locked="0"/>
    </xf>
    <xf numFmtId="49" fontId="49" fillId="60" borderId="1" xfId="0" applyNumberFormat="1" applyFont="1" applyFill="1" applyBorder="1" applyProtection="1">
      <protection locked="0"/>
    </xf>
    <xf numFmtId="0" fontId="49" fillId="55" borderId="1" xfId="0" applyFont="1" applyFill="1" applyBorder="1" applyAlignment="1" applyProtection="1">
      <alignment horizontal="center"/>
      <protection locked="0"/>
    </xf>
    <xf numFmtId="14" fontId="53" fillId="5" borderId="30" xfId="509" applyNumberFormat="1" applyFont="1" applyFill="1" applyBorder="1" applyAlignment="1" applyProtection="1">
      <alignment horizontal="left" vertical="center"/>
      <protection locked="0"/>
    </xf>
    <xf numFmtId="0" fontId="6" fillId="0" borderId="29" xfId="0" applyNumberFormat="1" applyFont="1" applyBorder="1" applyAlignment="1" applyProtection="1">
      <alignment horizontal="left" vertical="top"/>
      <protection locked="0"/>
    </xf>
    <xf numFmtId="0" fontId="6" fillId="0" borderId="2" xfId="0" applyNumberFormat="1" applyFont="1" applyBorder="1" applyAlignment="1" applyProtection="1">
      <alignment horizontal="left" vertical="top"/>
      <protection locked="0"/>
    </xf>
    <xf numFmtId="2" fontId="53" fillId="57" borderId="14" xfId="509" applyNumberFormat="1" applyFont="1" applyFill="1" applyBorder="1" applyAlignment="1" applyProtection="1">
      <alignment horizontal="center" vertical="center"/>
      <protection hidden="1"/>
    </xf>
    <xf numFmtId="0" fontId="53" fillId="5" borderId="0" xfId="509" applyFont="1" applyFill="1" applyBorder="1" applyAlignment="1" applyProtection="1">
      <alignment horizontal="left" vertical="center"/>
      <protection hidden="1"/>
    </xf>
    <xf numFmtId="0" fontId="53" fillId="57" borderId="1" xfId="509" applyFont="1" applyFill="1" applyBorder="1" applyAlignment="1" applyProtection="1">
      <alignment horizontal="left" vertical="center"/>
      <protection hidden="1"/>
    </xf>
    <xf numFmtId="0" fontId="53" fillId="57" borderId="1" xfId="509" applyFont="1" applyFill="1" applyBorder="1" applyAlignment="1" applyProtection="1">
      <alignment horizontal="right" vertical="center"/>
      <protection hidden="1"/>
    </xf>
    <xf numFmtId="0" fontId="53" fillId="57" borderId="14" xfId="509" applyFont="1" applyFill="1" applyBorder="1" applyAlignment="1" applyProtection="1">
      <alignment horizontal="center" vertical="center"/>
      <protection hidden="1"/>
    </xf>
    <xf numFmtId="0" fontId="53" fillId="57" borderId="29" xfId="509" applyFont="1" applyFill="1" applyBorder="1" applyAlignment="1" applyProtection="1">
      <alignment horizontal="left" vertical="center"/>
      <protection hidden="1"/>
    </xf>
    <xf numFmtId="0" fontId="53" fillId="57" borderId="29" xfId="509" applyFont="1" applyFill="1" applyBorder="1" applyAlignment="1" applyProtection="1">
      <alignment horizontal="right" vertical="center"/>
      <protection hidden="1"/>
    </xf>
    <xf numFmtId="0" fontId="53" fillId="57" borderId="34" xfId="509" applyFont="1" applyFill="1" applyBorder="1" applyAlignment="1" applyProtection="1">
      <alignment horizontal="center" vertical="center"/>
      <protection hidden="1"/>
    </xf>
    <xf numFmtId="0" fontId="53" fillId="57" borderId="24" xfId="509" applyFont="1" applyFill="1" applyBorder="1" applyAlignment="1" applyProtection="1">
      <alignment horizontal="right" vertical="center"/>
      <protection hidden="1"/>
    </xf>
    <xf numFmtId="0" fontId="53" fillId="57" borderId="69" xfId="509" applyFont="1" applyFill="1" applyBorder="1" applyAlignment="1" applyProtection="1">
      <alignment horizontal="center" vertical="center"/>
      <protection hidden="1"/>
    </xf>
    <xf numFmtId="4" fontId="6" fillId="0" borderId="2" xfId="0" applyNumberFormat="1" applyFont="1" applyBorder="1" applyAlignment="1" applyProtection="1">
      <alignment horizontal="left" vertical="top"/>
      <protection locked="0"/>
    </xf>
    <xf numFmtId="4" fontId="6" fillId="0" borderId="20" xfId="0" applyNumberFormat="1" applyFont="1" applyBorder="1" applyAlignment="1" applyProtection="1">
      <alignment horizontal="left" vertical="top"/>
      <protection locked="0"/>
    </xf>
    <xf numFmtId="0" fontId="6" fillId="0" borderId="1" xfId="0" applyNumberFormat="1" applyFont="1" applyFill="1" applyBorder="1" applyAlignment="1" applyProtection="1">
      <alignment vertical="center"/>
      <protection locked="0"/>
    </xf>
    <xf numFmtId="0" fontId="6" fillId="66" borderId="14" xfId="0" applyNumberFormat="1" applyFont="1" applyFill="1" applyBorder="1" applyAlignment="1" applyProtection="1">
      <alignment vertical="center"/>
      <protection hidden="1"/>
    </xf>
    <xf numFmtId="0" fontId="6" fillId="0" borderId="32" xfId="0" applyNumberFormat="1" applyFont="1" applyBorder="1" applyAlignment="1" applyProtection="1">
      <alignment horizontal="left" vertical="top"/>
      <protection locked="0"/>
    </xf>
    <xf numFmtId="4" fontId="6" fillId="0" borderId="32" xfId="0" applyNumberFormat="1" applyFont="1" applyBorder="1" applyAlignment="1" applyProtection="1">
      <alignment horizontal="left" vertical="top"/>
      <protection locked="0"/>
    </xf>
    <xf numFmtId="2" fontId="53" fillId="0" borderId="32" xfId="0" applyNumberFormat="1" applyFont="1" applyBorder="1" applyAlignment="1" applyProtection="1">
      <alignment horizontal="left" vertical="top"/>
      <protection locked="0"/>
    </xf>
    <xf numFmtId="0" fontId="56" fillId="4" borderId="37" xfId="0" applyNumberFormat="1" applyFont="1" applyFill="1" applyBorder="1" applyAlignment="1" applyProtection="1">
      <alignment horizontal="left" vertical="top"/>
      <protection hidden="1"/>
    </xf>
    <xf numFmtId="0" fontId="56" fillId="4" borderId="36" xfId="0" applyNumberFormat="1" applyFont="1" applyFill="1" applyBorder="1" applyAlignment="1" applyProtection="1">
      <alignment horizontal="left" vertical="top"/>
      <protection hidden="1"/>
    </xf>
    <xf numFmtId="0" fontId="56" fillId="4" borderId="35" xfId="0" applyNumberFormat="1" applyFont="1" applyFill="1" applyBorder="1" applyAlignment="1" applyProtection="1">
      <alignment horizontal="left" vertical="top"/>
      <protection hidden="1"/>
    </xf>
    <xf numFmtId="0" fontId="56" fillId="4" borderId="33" xfId="0" applyNumberFormat="1" applyFont="1" applyFill="1" applyBorder="1" applyAlignment="1" applyProtection="1">
      <alignment horizontal="left" vertical="top"/>
      <protection hidden="1"/>
    </xf>
    <xf numFmtId="0" fontId="6" fillId="5" borderId="73" xfId="0" applyFont="1" applyFill="1" applyBorder="1" applyAlignment="1" applyProtection="1">
      <alignment horizontal="left" vertical="top"/>
      <protection locked="0"/>
    </xf>
    <xf numFmtId="14" fontId="6" fillId="5" borderId="79" xfId="0" applyNumberFormat="1" applyFont="1" applyFill="1" applyBorder="1" applyAlignment="1" applyProtection="1">
      <alignment horizontal="left" vertical="top"/>
      <protection locked="0"/>
    </xf>
    <xf numFmtId="0" fontId="6" fillId="5" borderId="77" xfId="0" applyFont="1" applyFill="1" applyBorder="1" applyAlignment="1" applyProtection="1">
      <alignment horizontal="left" vertical="top"/>
      <protection locked="0"/>
    </xf>
    <xf numFmtId="0" fontId="6" fillId="0" borderId="78" xfId="0" applyFont="1" applyFill="1" applyBorder="1" applyAlignment="1" applyProtection="1">
      <alignment horizontal="left" vertical="top"/>
      <protection locked="0"/>
    </xf>
    <xf numFmtId="0" fontId="6" fillId="6" borderId="14" xfId="0" applyFont="1" applyFill="1" applyBorder="1" applyAlignment="1" applyProtection="1">
      <alignment horizontal="left" vertical="top"/>
      <protection hidden="1"/>
    </xf>
    <xf numFmtId="0" fontId="53" fillId="69" borderId="0" xfId="511" applyFont="1" applyFill="1"/>
    <xf numFmtId="0" fontId="53" fillId="69" borderId="9" xfId="511" applyFont="1" applyFill="1" applyBorder="1"/>
    <xf numFmtId="0" fontId="53" fillId="69" borderId="0" xfId="511" applyFont="1" applyFill="1" applyBorder="1"/>
    <xf numFmtId="0" fontId="71" fillId="69" borderId="0" xfId="512" applyFont="1" applyFill="1" applyBorder="1"/>
    <xf numFmtId="0" fontId="71" fillId="69" borderId="10" xfId="512" applyFont="1" applyFill="1" applyBorder="1"/>
    <xf numFmtId="0" fontId="71" fillId="69" borderId="10" xfId="512" quotePrefix="1" applyFont="1" applyFill="1" applyBorder="1"/>
    <xf numFmtId="0" fontId="53" fillId="69" borderId="10" xfId="511" applyFont="1" applyFill="1" applyBorder="1"/>
    <xf numFmtId="0" fontId="53" fillId="69" borderId="48" xfId="511" applyFont="1" applyFill="1" applyBorder="1"/>
    <xf numFmtId="0" fontId="53" fillId="69" borderId="47" xfId="511" applyFont="1" applyFill="1" applyBorder="1"/>
    <xf numFmtId="0" fontId="72" fillId="69" borderId="0" xfId="511" applyFont="1" applyFill="1"/>
    <xf numFmtId="0" fontId="53" fillId="69" borderId="10" xfId="511" applyFont="1" applyFill="1" applyBorder="1" applyAlignment="1">
      <alignment horizontal="center"/>
    </xf>
    <xf numFmtId="0" fontId="53" fillId="5" borderId="0" xfId="513" applyFont="1" applyFill="1" applyBorder="1" applyAlignment="1">
      <alignment horizontal="left"/>
    </xf>
    <xf numFmtId="0" fontId="54" fillId="69" borderId="0" xfId="511" applyFont="1" applyFill="1" applyBorder="1"/>
    <xf numFmtId="0" fontId="53" fillId="0" borderId="25" xfId="513" applyFont="1" applyBorder="1"/>
    <xf numFmtId="0" fontId="53" fillId="0" borderId="13" xfId="513" applyFont="1" applyBorder="1"/>
    <xf numFmtId="0" fontId="53" fillId="0" borderId="14" xfId="513" applyFont="1" applyBorder="1" applyAlignment="1">
      <alignment horizontal="left"/>
    </xf>
    <xf numFmtId="0" fontId="74" fillId="0" borderId="14" xfId="513" applyFont="1" applyBorder="1" applyAlignment="1">
      <alignment horizontal="left"/>
    </xf>
    <xf numFmtId="0" fontId="53" fillId="0" borderId="14" xfId="513" applyFont="1" applyBorder="1"/>
    <xf numFmtId="0" fontId="53" fillId="0" borderId="38" xfId="513" applyFont="1" applyBorder="1"/>
    <xf numFmtId="0" fontId="53" fillId="0" borderId="30" xfId="513" applyFont="1" applyBorder="1"/>
    <xf numFmtId="0" fontId="53" fillId="0" borderId="5" xfId="513" applyFont="1" applyBorder="1"/>
    <xf numFmtId="0" fontId="53" fillId="0" borderId="14" xfId="513" applyFont="1" applyFill="1" applyBorder="1" applyAlignment="1">
      <alignment horizontal="left"/>
    </xf>
    <xf numFmtId="173" fontId="53" fillId="0" borderId="14" xfId="513" quotePrefix="1" applyNumberFormat="1" applyFont="1" applyFill="1" applyBorder="1"/>
    <xf numFmtId="0" fontId="53" fillId="0" borderId="81" xfId="513" applyFont="1" applyBorder="1"/>
    <xf numFmtId="0" fontId="70" fillId="69" borderId="0" xfId="511" applyFont="1" applyFill="1" applyBorder="1" applyAlignment="1">
      <alignment horizontal="center" vertical="center" wrapText="1"/>
    </xf>
    <xf numFmtId="0" fontId="53" fillId="5" borderId="0" xfId="511" applyFont="1" applyFill="1" applyBorder="1"/>
    <xf numFmtId="0" fontId="53" fillId="5" borderId="10" xfId="511" applyFont="1" applyFill="1" applyBorder="1"/>
    <xf numFmtId="0" fontId="53" fillId="5" borderId="0" xfId="513" applyFont="1" applyFill="1" applyBorder="1" applyAlignment="1">
      <alignment horizontal="left" shrinkToFit="1"/>
    </xf>
    <xf numFmtId="0" fontId="53" fillId="5" borderId="10" xfId="513" applyFont="1" applyFill="1" applyBorder="1"/>
    <xf numFmtId="0" fontId="53" fillId="5" borderId="10" xfId="510" applyFont="1" applyFill="1" applyBorder="1"/>
    <xf numFmtId="0" fontId="74" fillId="5" borderId="0" xfId="513" applyFont="1" applyFill="1" applyBorder="1" applyAlignment="1">
      <alignment horizontal="left"/>
    </xf>
    <xf numFmtId="0" fontId="53" fillId="5" borderId="0" xfId="510" applyFont="1" applyFill="1" applyBorder="1" applyAlignment="1">
      <alignment wrapText="1"/>
    </xf>
    <xf numFmtId="0" fontId="53" fillId="5" borderId="0" xfId="513" applyFont="1" applyFill="1" applyBorder="1"/>
    <xf numFmtId="173" fontId="74" fillId="5" borderId="0" xfId="513" applyNumberFormat="1" applyFont="1" applyFill="1" applyBorder="1"/>
    <xf numFmtId="173" fontId="53" fillId="5" borderId="10" xfId="513" applyNumberFormat="1" applyFont="1" applyFill="1" applyBorder="1"/>
    <xf numFmtId="0" fontId="53" fillId="69" borderId="49" xfId="511" applyFont="1" applyFill="1" applyBorder="1"/>
    <xf numFmtId="173" fontId="53" fillId="68" borderId="0" xfId="511" applyNumberFormat="1" applyFont="1" applyFill="1" applyBorder="1" applyAlignment="1">
      <alignment horizontal="center"/>
    </xf>
    <xf numFmtId="1" fontId="53" fillId="68" borderId="69" xfId="513" quotePrefix="1" applyNumberFormat="1" applyFont="1" applyFill="1" applyBorder="1" applyAlignment="1">
      <alignment horizontal="left"/>
    </xf>
    <xf numFmtId="0" fontId="53" fillId="68" borderId="14" xfId="513" applyFont="1" applyFill="1" applyBorder="1" applyAlignment="1">
      <alignment horizontal="left"/>
    </xf>
    <xf numFmtId="49" fontId="53" fillId="68" borderId="14" xfId="513" applyNumberFormat="1" applyFont="1" applyFill="1" applyBorder="1" applyAlignment="1">
      <alignment horizontal="left"/>
    </xf>
    <xf numFmtId="173" fontId="53" fillId="68" borderId="14" xfId="513" applyNumberFormat="1" applyFont="1" applyFill="1" applyBorder="1" applyAlignment="1">
      <alignment horizontal="left"/>
    </xf>
    <xf numFmtId="3" fontId="53" fillId="68" borderId="80" xfId="513" quotePrefix="1" applyNumberFormat="1" applyFont="1" applyFill="1" applyBorder="1" applyAlignment="1">
      <alignment horizontal="left"/>
    </xf>
    <xf numFmtId="173" fontId="74" fillId="68" borderId="34" xfId="513" applyNumberFormat="1" applyFont="1" applyFill="1" applyBorder="1"/>
    <xf numFmtId="0" fontId="74" fillId="68" borderId="14" xfId="513" applyFont="1" applyFill="1" applyBorder="1" applyAlignment="1">
      <alignment horizontal="left"/>
    </xf>
    <xf numFmtId="0" fontId="53" fillId="68" borderId="69" xfId="513" applyFont="1" applyFill="1" applyBorder="1" applyAlignment="1">
      <alignment horizontal="left" shrinkToFit="1"/>
    </xf>
    <xf numFmtId="0" fontId="53" fillId="68" borderId="14" xfId="510" applyFont="1" applyFill="1" applyBorder="1" applyAlignment="1">
      <alignment wrapText="1"/>
    </xf>
    <xf numFmtId="3" fontId="53" fillId="5" borderId="0" xfId="513" quotePrefix="1" applyNumberFormat="1" applyFont="1" applyFill="1" applyBorder="1" applyAlignment="1">
      <alignment horizontal="left"/>
    </xf>
    <xf numFmtId="0" fontId="56" fillId="4" borderId="42" xfId="0" applyFont="1" applyFill="1" applyBorder="1" applyAlignment="1" applyProtection="1">
      <alignment vertical="top" wrapText="1"/>
    </xf>
    <xf numFmtId="166" fontId="6" fillId="0" borderId="27" xfId="0" applyNumberFormat="1" applyFont="1" applyBorder="1" applyAlignment="1" applyProtection="1">
      <alignment horizontal="left" vertical="top"/>
      <protection locked="0"/>
    </xf>
    <xf numFmtId="2" fontId="6" fillId="0" borderId="27" xfId="0" applyNumberFormat="1" applyFont="1" applyFill="1" applyBorder="1" applyAlignment="1" applyProtection="1">
      <alignment horizontal="left" vertical="top"/>
      <protection locked="0"/>
    </xf>
    <xf numFmtId="1" fontId="49" fillId="60" borderId="1" xfId="0" applyNumberFormat="1" applyFont="1" applyFill="1" applyBorder="1" applyProtection="1">
      <protection locked="0"/>
    </xf>
    <xf numFmtId="1" fontId="2" fillId="60" borderId="1" xfId="0" applyNumberFormat="1" applyFont="1" applyFill="1" applyBorder="1" applyProtection="1">
      <protection locked="0"/>
    </xf>
    <xf numFmtId="0" fontId="2" fillId="0" borderId="0" xfId="0" applyNumberFormat="1" applyFont="1" applyFill="1" applyAlignment="1">
      <alignment horizontal="right"/>
    </xf>
    <xf numFmtId="0" fontId="6" fillId="6" borderId="3" xfId="0" applyFont="1" applyFill="1" applyBorder="1" applyAlignment="1" applyProtection="1">
      <alignment horizontal="left" vertical="top"/>
      <protection hidden="1"/>
    </xf>
    <xf numFmtId="0" fontId="53" fillId="71" borderId="25" xfId="509" applyFont="1" applyFill="1" applyBorder="1" applyAlignment="1">
      <alignment horizontal="left" vertical="center"/>
    </xf>
    <xf numFmtId="0" fontId="53" fillId="71" borderId="13" xfId="509" applyFont="1" applyFill="1" applyBorder="1" applyAlignment="1">
      <alignment horizontal="left" vertical="center"/>
    </xf>
    <xf numFmtId="0" fontId="53" fillId="71" borderId="33" xfId="509" applyFont="1" applyFill="1" applyBorder="1" applyAlignment="1">
      <alignment horizontal="left" vertical="center"/>
    </xf>
    <xf numFmtId="0" fontId="53" fillId="71" borderId="24" xfId="509" applyFont="1" applyFill="1" applyBorder="1" applyAlignment="1">
      <alignment horizontal="left" vertical="center"/>
    </xf>
    <xf numFmtId="0" fontId="53" fillId="71" borderId="1" xfId="509" applyFont="1" applyFill="1" applyBorder="1" applyAlignment="1">
      <alignment horizontal="left" vertical="center"/>
    </xf>
    <xf numFmtId="0" fontId="75" fillId="71" borderId="70" xfId="509" applyFont="1" applyFill="1" applyBorder="1" applyAlignment="1">
      <alignment horizontal="left" vertical="center"/>
    </xf>
    <xf numFmtId="0" fontId="53" fillId="71" borderId="71" xfId="509" applyFont="1" applyFill="1" applyBorder="1" applyAlignment="1">
      <alignment horizontal="left" vertical="center"/>
    </xf>
    <xf numFmtId="0" fontId="53" fillId="71" borderId="25" xfId="509" applyFont="1" applyFill="1" applyBorder="1" applyAlignment="1">
      <alignment vertical="center"/>
    </xf>
    <xf numFmtId="0" fontId="53" fillId="71" borderId="13" xfId="509" applyFont="1" applyFill="1" applyBorder="1" applyAlignment="1">
      <alignment vertical="center"/>
    </xf>
    <xf numFmtId="0" fontId="53" fillId="71" borderId="1" xfId="509" applyFont="1" applyFill="1" applyBorder="1" applyAlignment="1">
      <alignment vertical="center"/>
    </xf>
    <xf numFmtId="0" fontId="53" fillId="71" borderId="33" xfId="509" applyFont="1" applyFill="1" applyBorder="1" applyAlignment="1">
      <alignment vertical="center"/>
    </xf>
    <xf numFmtId="0" fontId="53" fillId="71" borderId="24" xfId="509" applyFont="1" applyFill="1" applyBorder="1" applyAlignment="1">
      <alignment vertical="center"/>
    </xf>
    <xf numFmtId="0" fontId="53" fillId="71" borderId="5" xfId="509" applyFont="1" applyFill="1" applyBorder="1" applyAlignment="1">
      <alignment vertical="center"/>
    </xf>
    <xf numFmtId="0" fontId="53" fillId="71" borderId="13" xfId="509" applyFont="1" applyFill="1" applyBorder="1" applyAlignment="1">
      <alignment horizontal="left" vertical="center" wrapText="1"/>
    </xf>
    <xf numFmtId="0" fontId="53" fillId="71" borderId="49" xfId="509" applyFont="1" applyFill="1" applyBorder="1" applyAlignment="1">
      <alignment horizontal="left" vertical="center"/>
    </xf>
    <xf numFmtId="0" fontId="53" fillId="71" borderId="48" xfId="509" applyFont="1" applyFill="1" applyBorder="1" applyAlignment="1">
      <alignment horizontal="center" vertical="center"/>
    </xf>
    <xf numFmtId="0" fontId="53" fillId="71" borderId="5" xfId="509" applyFont="1" applyFill="1" applyBorder="1" applyAlignment="1">
      <alignment horizontal="left" vertical="center"/>
    </xf>
    <xf numFmtId="0" fontId="53" fillId="71" borderId="5" xfId="509" applyFont="1" applyFill="1" applyBorder="1" applyAlignment="1">
      <alignment vertical="center" wrapText="1"/>
    </xf>
    <xf numFmtId="0" fontId="53" fillId="71" borderId="29" xfId="509" applyFont="1" applyFill="1" applyBorder="1" applyAlignment="1">
      <alignment vertical="center" wrapText="1"/>
    </xf>
    <xf numFmtId="0" fontId="53" fillId="71" borderId="24" xfId="509" applyFont="1" applyFill="1" applyBorder="1" applyAlignment="1">
      <alignment vertical="center" wrapText="1"/>
    </xf>
    <xf numFmtId="0" fontId="53" fillId="71" borderId="70" xfId="509" applyFont="1" applyFill="1" applyBorder="1" applyAlignment="1">
      <alignment vertical="center" wrapText="1"/>
    </xf>
    <xf numFmtId="0" fontId="53" fillId="71" borderId="11" xfId="509" applyFont="1" applyFill="1" applyBorder="1" applyAlignment="1">
      <alignment vertical="center" wrapText="1"/>
    </xf>
    <xf numFmtId="0" fontId="53" fillId="71" borderId="71" xfId="509" applyFont="1" applyFill="1" applyBorder="1" applyAlignment="1">
      <alignment vertical="center"/>
    </xf>
    <xf numFmtId="0" fontId="54" fillId="71" borderId="25" xfId="509" applyFont="1" applyFill="1" applyBorder="1" applyAlignment="1" applyProtection="1">
      <alignment horizontal="left" vertical="center"/>
      <protection hidden="1"/>
    </xf>
    <xf numFmtId="0" fontId="54" fillId="71" borderId="13" xfId="509" applyFont="1" applyFill="1" applyBorder="1" applyAlignment="1" applyProtection="1">
      <alignment horizontal="left" vertical="center"/>
      <protection hidden="1"/>
    </xf>
    <xf numFmtId="0" fontId="54" fillId="71" borderId="33" xfId="509" applyFont="1" applyFill="1" applyBorder="1" applyAlignment="1" applyProtection="1">
      <alignment horizontal="left" vertical="center"/>
      <protection hidden="1"/>
    </xf>
    <xf numFmtId="0" fontId="54" fillId="71" borderId="25" xfId="509" applyFont="1" applyFill="1" applyBorder="1" applyAlignment="1" applyProtection="1">
      <alignment horizontal="center" vertical="center"/>
      <protection hidden="1"/>
    </xf>
    <xf numFmtId="0" fontId="54" fillId="71" borderId="40" xfId="509" applyFont="1" applyFill="1" applyBorder="1" applyAlignment="1" applyProtection="1">
      <alignment horizontal="center" vertical="center"/>
      <protection hidden="1"/>
    </xf>
    <xf numFmtId="0" fontId="54" fillId="71" borderId="72" xfId="509" applyFont="1" applyFill="1" applyBorder="1" applyAlignment="1" applyProtection="1">
      <alignment horizontal="center" vertical="center"/>
      <protection hidden="1"/>
    </xf>
    <xf numFmtId="0" fontId="53" fillId="71" borderId="35" xfId="509" applyFont="1" applyFill="1" applyBorder="1" applyAlignment="1">
      <alignment horizontal="left" vertical="center"/>
    </xf>
    <xf numFmtId="0" fontId="53" fillId="71" borderId="24" xfId="509" applyFont="1" applyFill="1" applyBorder="1" applyAlignment="1" applyProtection="1">
      <alignment horizontal="left" vertical="center"/>
      <protection locked="0"/>
    </xf>
    <xf numFmtId="0" fontId="53" fillId="66" borderId="1" xfId="509" applyFont="1" applyFill="1" applyBorder="1" applyAlignment="1" applyProtection="1">
      <alignment vertical="center"/>
      <protection hidden="1"/>
    </xf>
    <xf numFmtId="0" fontId="53" fillId="66" borderId="14" xfId="509" applyFont="1" applyFill="1" applyBorder="1" applyAlignment="1" applyProtection="1">
      <alignment vertical="center"/>
      <protection hidden="1"/>
    </xf>
    <xf numFmtId="0" fontId="54" fillId="66" borderId="23" xfId="509" applyFont="1" applyFill="1" applyBorder="1" applyAlignment="1" applyProtection="1">
      <alignment horizontal="center" vertical="center"/>
    </xf>
    <xf numFmtId="0" fontId="53" fillId="5" borderId="48" xfId="509" applyFont="1" applyFill="1" applyBorder="1" applyAlignment="1">
      <alignment horizontal="left"/>
    </xf>
    <xf numFmtId="0" fontId="53" fillId="71" borderId="25" xfId="509" applyFont="1" applyFill="1" applyBorder="1" applyAlignment="1">
      <alignment vertical="center" wrapText="1"/>
    </xf>
    <xf numFmtId="0" fontId="53" fillId="5" borderId="75" xfId="509" applyFont="1" applyFill="1" applyBorder="1" applyAlignment="1">
      <alignment horizontal="left" vertical="center"/>
    </xf>
    <xf numFmtId="0" fontId="53" fillId="5" borderId="75" xfId="509" applyFont="1" applyFill="1" applyBorder="1" applyAlignment="1">
      <alignment vertical="center"/>
    </xf>
    <xf numFmtId="0" fontId="54" fillId="5" borderId="48" xfId="509" applyFont="1" applyFill="1" applyBorder="1" applyAlignment="1">
      <alignment horizontal="left"/>
    </xf>
    <xf numFmtId="0" fontId="53" fillId="5" borderId="75" xfId="509" applyFont="1" applyFill="1" applyBorder="1" applyAlignment="1" applyProtection="1">
      <alignment horizontal="left" vertical="center"/>
      <protection locked="0"/>
    </xf>
    <xf numFmtId="0" fontId="53" fillId="5" borderId="8" xfId="509" applyFont="1" applyFill="1" applyBorder="1" applyAlignment="1" applyProtection="1">
      <alignment horizontal="left" vertical="center"/>
      <protection locked="0"/>
    </xf>
    <xf numFmtId="0" fontId="53" fillId="5" borderId="48" xfId="509" applyFont="1" applyFill="1" applyBorder="1" applyAlignment="1">
      <alignment horizontal="center" vertical="center"/>
    </xf>
    <xf numFmtId="0" fontId="53" fillId="5" borderId="75" xfId="509" applyFont="1" applyFill="1" applyBorder="1" applyAlignment="1">
      <alignment horizontal="left"/>
    </xf>
    <xf numFmtId="0" fontId="60" fillId="5" borderId="75" xfId="509" applyFont="1" applyFill="1" applyBorder="1" applyAlignment="1">
      <alignment horizontal="right"/>
    </xf>
    <xf numFmtId="0" fontId="53" fillId="5" borderId="75" xfId="509" applyFont="1" applyFill="1" applyBorder="1" applyAlignment="1" applyProtection="1">
      <alignment horizontal="left" vertical="top"/>
      <protection locked="0"/>
    </xf>
    <xf numFmtId="0" fontId="54" fillId="5" borderId="0" xfId="0" applyFont="1" applyFill="1" applyBorder="1" applyAlignment="1" applyProtection="1">
      <alignment vertical="center"/>
      <protection hidden="1"/>
    </xf>
    <xf numFmtId="0" fontId="53" fillId="5" borderId="0" xfId="0" applyFont="1" applyFill="1" applyBorder="1" applyAlignment="1" applyProtection="1">
      <alignment horizontal="left" vertical="center"/>
      <protection hidden="1"/>
    </xf>
    <xf numFmtId="0" fontId="2" fillId="0" borderId="0" xfId="0" applyFont="1" applyProtection="1">
      <protection locked="0"/>
    </xf>
    <xf numFmtId="0" fontId="2" fillId="0" borderId="0" xfId="0" applyFont="1" applyFill="1" applyProtection="1">
      <protection hidden="1"/>
    </xf>
    <xf numFmtId="1" fontId="2" fillId="0" borderId="0" xfId="0" applyNumberFormat="1" applyFont="1" applyFill="1" applyProtection="1">
      <protection hidden="1"/>
    </xf>
    <xf numFmtId="2" fontId="2" fillId="0" borderId="0" xfId="0" applyNumberFormat="1" applyFont="1" applyFill="1" applyProtection="1">
      <protection hidden="1"/>
    </xf>
    <xf numFmtId="49" fontId="2" fillId="0" borderId="0" xfId="0" applyNumberFormat="1" applyFont="1" applyFill="1" applyProtection="1">
      <protection hidden="1"/>
    </xf>
    <xf numFmtId="0" fontId="2" fillId="0" borderId="0" xfId="0" applyNumberFormat="1" applyFont="1" applyFill="1" applyAlignment="1" applyProtection="1">
      <alignment horizontal="right"/>
      <protection hidden="1"/>
    </xf>
    <xf numFmtId="3" fontId="2" fillId="0" borderId="0" xfId="0" applyNumberFormat="1" applyFont="1" applyFill="1" applyAlignment="1" applyProtection="1">
      <alignment horizontal="right"/>
      <protection hidden="1"/>
    </xf>
    <xf numFmtId="0" fontId="2" fillId="0" borderId="0" xfId="0" applyFont="1" applyFill="1" applyAlignment="1" applyProtection="1">
      <alignment horizontal="left"/>
      <protection hidden="1"/>
    </xf>
    <xf numFmtId="1" fontId="2" fillId="0" borderId="0" xfId="0" applyNumberFormat="1" applyFont="1" applyFill="1" applyAlignment="1" applyProtection="1">
      <alignment horizontal="right"/>
      <protection hidden="1"/>
    </xf>
    <xf numFmtId="0" fontId="2" fillId="0" borderId="0" xfId="0" applyFont="1" applyFill="1" applyAlignment="1" applyProtection="1">
      <alignment horizontal="right"/>
      <protection hidden="1"/>
    </xf>
    <xf numFmtId="0" fontId="2" fillId="0" borderId="0" xfId="0" applyFont="1" applyFill="1" applyAlignment="1" applyProtection="1">
      <alignment horizontal="center"/>
      <protection hidden="1"/>
    </xf>
    <xf numFmtId="0" fontId="53" fillId="66" borderId="1" xfId="509" applyNumberFormat="1" applyFont="1" applyFill="1" applyBorder="1" applyAlignment="1" applyProtection="1">
      <alignment horizontal="left" vertical="center"/>
      <protection hidden="1"/>
    </xf>
    <xf numFmtId="0" fontId="6" fillId="0" borderId="83" xfId="0" applyFont="1" applyBorder="1"/>
    <xf numFmtId="0" fontId="6" fillId="0" borderId="82" xfId="0" applyFont="1" applyBorder="1"/>
    <xf numFmtId="0" fontId="6" fillId="0" borderId="42" xfId="0" applyFont="1" applyBorder="1"/>
    <xf numFmtId="0" fontId="6" fillId="0" borderId="43" xfId="0" applyFont="1" applyBorder="1"/>
    <xf numFmtId="0" fontId="6" fillId="66" borderId="1" xfId="0" applyFont="1" applyFill="1" applyBorder="1" applyAlignment="1" applyProtection="1">
      <alignment horizontal="left" vertical="top"/>
    </xf>
    <xf numFmtId="3" fontId="6" fillId="0" borderId="1" xfId="0" applyNumberFormat="1" applyFont="1" applyFill="1" applyBorder="1" applyAlignment="1" applyProtection="1">
      <alignment horizontal="left" vertical="top"/>
      <protection locked="0"/>
    </xf>
    <xf numFmtId="3" fontId="49" fillId="60" borderId="1" xfId="507" applyNumberFormat="1" applyFont="1" applyFill="1" applyBorder="1" applyAlignment="1" applyProtection="1">
      <alignment horizontal="center" vertical="center"/>
      <protection locked="0"/>
    </xf>
    <xf numFmtId="3" fontId="2" fillId="60" borderId="1" xfId="0" applyNumberFormat="1" applyFont="1" applyFill="1" applyBorder="1" applyProtection="1">
      <protection locked="0"/>
    </xf>
    <xf numFmtId="0" fontId="54" fillId="55" borderId="21" xfId="509" applyFont="1" applyFill="1" applyBorder="1" applyAlignment="1">
      <alignment horizontal="center" vertical="center"/>
    </xf>
    <xf numFmtId="0" fontId="0" fillId="0" borderId="0" xfId="0" applyAlignment="1" applyProtection="1">
      <alignment vertical="center"/>
      <protection hidden="1"/>
    </xf>
    <xf numFmtId="0" fontId="0" fillId="0" borderId="0" xfId="0" applyProtection="1">
      <protection hidden="1"/>
    </xf>
    <xf numFmtId="0" fontId="0" fillId="0" borderId="0" xfId="0" applyProtection="1"/>
    <xf numFmtId="14" fontId="56" fillId="0" borderId="0" xfId="0" applyNumberFormat="1" applyFont="1" applyFill="1" applyBorder="1" applyAlignment="1" applyProtection="1">
      <alignment vertical="center" wrapText="1"/>
      <protection hidden="1"/>
    </xf>
    <xf numFmtId="0" fontId="56" fillId="4" borderId="11" xfId="0" applyFont="1" applyFill="1" applyBorder="1" applyAlignment="1" applyProtection="1">
      <alignment horizontal="left" vertical="top" wrapText="1"/>
    </xf>
    <xf numFmtId="0" fontId="53" fillId="57" borderId="40" xfId="509" applyFont="1" applyFill="1" applyBorder="1" applyAlignment="1" applyProtection="1">
      <alignment horizontal="left" vertical="center"/>
      <protection hidden="1"/>
    </xf>
    <xf numFmtId="3" fontId="49" fillId="60" borderId="1" xfId="506" applyNumberFormat="1" applyFont="1" applyFill="1" applyBorder="1" applyProtection="1">
      <protection locked="0"/>
    </xf>
    <xf numFmtId="0" fontId="56" fillId="4" borderId="1" xfId="0" applyFont="1" applyFill="1" applyBorder="1"/>
    <xf numFmtId="0" fontId="56" fillId="4" borderId="36" xfId="0" applyFont="1" applyFill="1" applyBorder="1" applyAlignment="1" applyProtection="1">
      <alignment horizontal="left" vertical="top" wrapText="1"/>
    </xf>
    <xf numFmtId="0" fontId="56" fillId="4" borderId="13" xfId="0" applyFont="1" applyFill="1" applyBorder="1"/>
    <xf numFmtId="0" fontId="56" fillId="4" borderId="33" xfId="0" applyFont="1" applyFill="1" applyBorder="1"/>
    <xf numFmtId="0" fontId="79" fillId="0" borderId="0" xfId="0" applyFont="1" applyAlignment="1" applyProtection="1">
      <alignment horizontal="left"/>
      <protection hidden="1"/>
    </xf>
    <xf numFmtId="0" fontId="6" fillId="0" borderId="1" xfId="0" applyFont="1" applyFill="1" applyBorder="1" applyAlignment="1" applyProtection="1">
      <alignment vertical="top" wrapText="1"/>
      <protection locked="0"/>
    </xf>
    <xf numFmtId="0" fontId="56" fillId="4" borderId="25" xfId="0" applyFont="1" applyFill="1" applyBorder="1" applyAlignment="1" applyProtection="1">
      <alignment horizontal="left" vertical="top"/>
      <protection hidden="1"/>
    </xf>
    <xf numFmtId="0" fontId="56" fillId="4" borderId="78" xfId="0" applyFont="1" applyFill="1" applyBorder="1" applyAlignment="1" applyProtection="1">
      <alignment horizontal="left" vertical="top"/>
    </xf>
    <xf numFmtId="0" fontId="56" fillId="4" borderId="87" xfId="0" applyFont="1" applyFill="1" applyBorder="1" applyAlignment="1" applyProtection="1">
      <alignment horizontal="left" vertical="top"/>
    </xf>
    <xf numFmtId="0" fontId="6" fillId="66" borderId="71" xfId="0" applyFont="1" applyFill="1" applyBorder="1"/>
    <xf numFmtId="0" fontId="6" fillId="4" borderId="85" xfId="0" applyFont="1" applyFill="1" applyBorder="1" applyAlignment="1"/>
    <xf numFmtId="0" fontId="6" fillId="4" borderId="48" xfId="0" applyFont="1" applyFill="1" applyBorder="1" applyAlignment="1"/>
    <xf numFmtId="0" fontId="6" fillId="4" borderId="47" xfId="0" applyFont="1" applyFill="1" applyBorder="1" applyAlignment="1"/>
    <xf numFmtId="0" fontId="56" fillId="4" borderId="71" xfId="0" applyFont="1" applyFill="1" applyBorder="1" applyAlignment="1" applyProtection="1">
      <alignment horizontal="left" vertical="top"/>
    </xf>
    <xf numFmtId="0" fontId="61" fillId="4" borderId="73" xfId="0" applyFont="1" applyFill="1" applyBorder="1" applyAlignment="1" applyProtection="1">
      <alignment horizontal="center" vertical="top"/>
    </xf>
    <xf numFmtId="0" fontId="56" fillId="4" borderId="5" xfId="0" applyFont="1" applyFill="1" applyBorder="1" applyAlignment="1" applyProtection="1">
      <alignment horizontal="left" vertical="top"/>
    </xf>
    <xf numFmtId="3" fontId="6" fillId="0" borderId="24" xfId="0" applyNumberFormat="1" applyFont="1" applyFill="1" applyBorder="1" applyAlignment="1" applyProtection="1">
      <alignment horizontal="left" vertical="top"/>
      <protection locked="0"/>
    </xf>
    <xf numFmtId="0" fontId="6" fillId="66" borderId="24" xfId="0" applyFont="1" applyFill="1" applyBorder="1" applyAlignment="1" applyProtection="1">
      <alignment horizontal="left" vertical="top"/>
    </xf>
    <xf numFmtId="0" fontId="6" fillId="6" borderId="69" xfId="0" applyFont="1" applyFill="1" applyBorder="1" applyAlignment="1" applyProtection="1">
      <alignment horizontal="left" vertical="top"/>
    </xf>
    <xf numFmtId="0" fontId="6" fillId="66" borderId="29" xfId="0" applyFont="1" applyFill="1" applyBorder="1" applyAlignment="1" applyProtection="1">
      <alignment vertical="top"/>
    </xf>
    <xf numFmtId="0" fontId="6" fillId="66" borderId="29" xfId="0" applyFont="1" applyFill="1" applyBorder="1" applyAlignment="1" applyProtection="1">
      <alignment horizontal="left" vertical="top"/>
    </xf>
    <xf numFmtId="0" fontId="61" fillId="4" borderId="11" xfId="0" applyFont="1" applyFill="1" applyBorder="1" applyAlignment="1" applyProtection="1">
      <alignment horizontal="left" vertical="top"/>
    </xf>
    <xf numFmtId="171" fontId="6" fillId="66" borderId="29" xfId="0" applyNumberFormat="1" applyFont="1" applyFill="1" applyBorder="1" applyAlignment="1" applyProtection="1">
      <alignment vertical="top"/>
      <protection hidden="1"/>
    </xf>
    <xf numFmtId="0" fontId="6" fillId="4" borderId="86" xfId="0" applyFont="1" applyFill="1" applyBorder="1" applyAlignment="1"/>
    <xf numFmtId="1" fontId="6" fillId="66" borderId="78" xfId="0" applyNumberFormat="1" applyFont="1" applyFill="1" applyBorder="1" applyAlignment="1">
      <alignment horizontal="right"/>
    </xf>
    <xf numFmtId="0" fontId="56" fillId="4" borderId="13" xfId="0" applyFont="1" applyFill="1" applyBorder="1" applyAlignment="1" applyProtection="1">
      <alignment vertical="top"/>
    </xf>
    <xf numFmtId="0" fontId="56" fillId="4" borderId="33" xfId="0" applyFont="1" applyFill="1" applyBorder="1" applyAlignment="1" applyProtection="1">
      <alignment vertical="top"/>
    </xf>
    <xf numFmtId="0" fontId="4" fillId="68" borderId="73" xfId="0" applyFont="1" applyFill="1" applyBorder="1" applyAlignment="1">
      <alignment horizontal="centerContinuous"/>
    </xf>
    <xf numFmtId="0" fontId="4" fillId="72" borderId="76" xfId="0" applyFont="1" applyFill="1" applyBorder="1" applyAlignment="1">
      <alignment horizontal="centerContinuous"/>
    </xf>
    <xf numFmtId="0" fontId="4" fillId="68" borderId="74" xfId="0" applyFont="1" applyFill="1" applyBorder="1" applyAlignment="1">
      <alignment horizontal="centerContinuous"/>
    </xf>
    <xf numFmtId="0" fontId="4" fillId="68" borderId="75" xfId="0" applyFont="1" applyFill="1" applyBorder="1" applyAlignment="1">
      <alignment horizontal="centerContinuous"/>
    </xf>
    <xf numFmtId="0" fontId="4" fillId="72" borderId="74" xfId="0" applyFont="1" applyFill="1" applyBorder="1" applyAlignment="1">
      <alignment horizontal="centerContinuous"/>
    </xf>
    <xf numFmtId="0" fontId="4" fillId="57" borderId="74" xfId="0" applyFont="1" applyFill="1" applyBorder="1" applyAlignment="1">
      <alignment horizontal="centerContinuous"/>
    </xf>
    <xf numFmtId="0" fontId="4" fillId="57" borderId="76" xfId="0" applyFont="1" applyFill="1" applyBorder="1" applyAlignment="1">
      <alignment horizontal="centerContinuous"/>
    </xf>
    <xf numFmtId="0" fontId="4" fillId="72" borderId="75" xfId="0" applyFont="1" applyFill="1" applyBorder="1" applyAlignment="1">
      <alignment horizontal="centerContinuous"/>
    </xf>
    <xf numFmtId="0" fontId="4" fillId="73" borderId="74" xfId="0" applyFont="1" applyFill="1" applyBorder="1" applyAlignment="1">
      <alignment horizontal="centerContinuous"/>
    </xf>
    <xf numFmtId="0" fontId="4" fillId="73" borderId="75" xfId="0" applyFont="1" applyFill="1" applyBorder="1" applyAlignment="1">
      <alignment horizontal="centerContinuous"/>
    </xf>
    <xf numFmtId="0" fontId="4" fillId="74" borderId="75" xfId="0" applyFont="1" applyFill="1" applyBorder="1" applyAlignment="1">
      <alignment horizontal="centerContinuous"/>
    </xf>
    <xf numFmtId="0" fontId="4" fillId="74" borderId="76" xfId="0" applyFont="1" applyFill="1" applyBorder="1" applyAlignment="1">
      <alignment horizontal="centerContinuous"/>
    </xf>
    <xf numFmtId="0" fontId="61" fillId="75" borderId="74" xfId="0" applyFont="1" applyFill="1" applyBorder="1" applyAlignment="1">
      <alignment horizontal="centerContinuous"/>
    </xf>
    <xf numFmtId="0" fontId="61" fillId="75" borderId="48" xfId="0" applyFont="1" applyFill="1" applyBorder="1" applyAlignment="1">
      <alignment horizontal="centerContinuous"/>
    </xf>
    <xf numFmtId="0" fontId="4" fillId="0" borderId="92" xfId="0" applyFont="1" applyBorder="1"/>
    <xf numFmtId="0" fontId="4" fillId="72" borderId="47" xfId="0" applyFont="1" applyFill="1" applyBorder="1"/>
    <xf numFmtId="0" fontId="4" fillId="0" borderId="74" xfId="0" applyFont="1" applyBorder="1"/>
    <xf numFmtId="0" fontId="4" fillId="0" borderId="75" xfId="0" applyFont="1" applyBorder="1"/>
    <xf numFmtId="0" fontId="4" fillId="72" borderId="48" xfId="0" applyFont="1" applyFill="1" applyBorder="1"/>
    <xf numFmtId="0" fontId="4" fillId="0" borderId="76" xfId="0" applyFont="1" applyBorder="1"/>
    <xf numFmtId="0" fontId="4" fillId="0" borderId="7" xfId="0" applyFont="1" applyBorder="1"/>
    <xf numFmtId="0" fontId="4" fillId="0" borderId="8" xfId="0" applyFont="1" applyBorder="1"/>
    <xf numFmtId="0" fontId="4" fillId="0" borderId="46" xfId="0" applyFont="1" applyBorder="1"/>
    <xf numFmtId="0" fontId="4" fillId="72" borderId="0" xfId="0" applyFont="1" applyFill="1" applyBorder="1"/>
    <xf numFmtId="0" fontId="4" fillId="72" borderId="7" xfId="0" applyFont="1" applyFill="1" applyBorder="1"/>
    <xf numFmtId="0" fontId="4" fillId="0" borderId="73" xfId="0" applyFont="1" applyBorder="1"/>
    <xf numFmtId="0" fontId="4" fillId="72" borderId="73" xfId="0" applyFont="1" applyFill="1" applyBorder="1"/>
    <xf numFmtId="0" fontId="6" fillId="0" borderId="93" xfId="0" applyFont="1" applyBorder="1"/>
    <xf numFmtId="0" fontId="6" fillId="72" borderId="46" xfId="0" applyFont="1" applyFill="1" applyBorder="1"/>
    <xf numFmtId="0" fontId="6" fillId="72" borderId="10" xfId="0" applyFont="1" applyFill="1" applyBorder="1"/>
    <xf numFmtId="0" fontId="6" fillId="72" borderId="0" xfId="0" applyFont="1" applyFill="1" applyBorder="1"/>
    <xf numFmtId="0" fontId="6" fillId="0" borderId="7" xfId="0" applyFont="1" applyBorder="1"/>
    <xf numFmtId="0" fontId="6" fillId="0" borderId="46" xfId="0" applyFont="1" applyBorder="1"/>
    <xf numFmtId="0" fontId="6" fillId="72" borderId="8" xfId="0" applyFont="1" applyFill="1" applyBorder="1"/>
    <xf numFmtId="0" fontId="6" fillId="0" borderId="8" xfId="0" applyFont="1" applyBorder="1"/>
    <xf numFmtId="0" fontId="6" fillId="72" borderId="7" xfId="0" applyFont="1" applyFill="1" applyBorder="1"/>
    <xf numFmtId="0" fontId="6" fillId="72" borderId="93" xfId="0" applyFont="1" applyFill="1" applyBorder="1"/>
    <xf numFmtId="0" fontId="6" fillId="0" borderId="94" xfId="0" applyFont="1" applyBorder="1"/>
    <xf numFmtId="0" fontId="6" fillId="0" borderId="9" xfId="0" applyFont="1" applyBorder="1"/>
    <xf numFmtId="0" fontId="6" fillId="0" borderId="10" xfId="0" applyFont="1" applyBorder="1"/>
    <xf numFmtId="0" fontId="6" fillId="72" borderId="9" xfId="0" applyFont="1" applyFill="1" applyBorder="1"/>
    <xf numFmtId="0" fontId="6" fillId="0" borderId="9" xfId="0" applyFont="1" applyFill="1" applyBorder="1"/>
    <xf numFmtId="0" fontId="6" fillId="72" borderId="94" xfId="0" applyFont="1" applyFill="1" applyBorder="1"/>
    <xf numFmtId="0" fontId="6" fillId="0" borderId="47" xfId="0" applyFont="1" applyBorder="1"/>
    <xf numFmtId="0" fontId="6" fillId="0" borderId="92" xfId="0" applyFont="1" applyBorder="1"/>
    <xf numFmtId="0" fontId="6" fillId="0" borderId="48" xfId="0" applyFont="1" applyBorder="1"/>
    <xf numFmtId="0" fontId="6" fillId="72" borderId="48" xfId="0" applyFont="1" applyFill="1" applyBorder="1"/>
    <xf numFmtId="0" fontId="6" fillId="0" borderId="49" xfId="0" applyFont="1" applyBorder="1"/>
    <xf numFmtId="0" fontId="6" fillId="72" borderId="49" xfId="0" applyFont="1" applyFill="1" applyBorder="1"/>
    <xf numFmtId="0" fontId="6" fillId="68" borderId="9" xfId="0" applyFont="1" applyFill="1" applyBorder="1"/>
    <xf numFmtId="0" fontId="6" fillId="72" borderId="92" xfId="0" applyFont="1" applyFill="1" applyBorder="1"/>
    <xf numFmtId="0" fontId="6" fillId="72" borderId="47" xfId="0" applyFont="1" applyFill="1" applyBorder="1"/>
    <xf numFmtId="0" fontId="84" fillId="4" borderId="21" xfId="0" applyFont="1" applyFill="1" applyBorder="1" applyAlignment="1" applyProtection="1">
      <alignment horizontal="left" vertical="top"/>
      <protection hidden="1"/>
    </xf>
    <xf numFmtId="0" fontId="6" fillId="71" borderId="21" xfId="0" applyFont="1" applyFill="1" applyBorder="1" applyAlignment="1" applyProtection="1">
      <alignment horizontal="left"/>
      <protection hidden="1"/>
    </xf>
    <xf numFmtId="0" fontId="6" fillId="71" borderId="22" xfId="0" applyFont="1" applyFill="1" applyBorder="1" applyAlignment="1" applyProtection="1">
      <alignment horizontal="left"/>
      <protection hidden="1"/>
    </xf>
    <xf numFmtId="0" fontId="6" fillId="71" borderId="23" xfId="0" applyFont="1" applyFill="1" applyBorder="1" applyAlignment="1" applyProtection="1">
      <alignment horizontal="left"/>
      <protection hidden="1"/>
    </xf>
    <xf numFmtId="0" fontId="6" fillId="73" borderId="75" xfId="0" applyFont="1" applyFill="1" applyBorder="1" applyAlignment="1" applyProtection="1">
      <protection hidden="1"/>
    </xf>
    <xf numFmtId="0" fontId="6" fillId="73" borderId="21" xfId="0" applyFont="1" applyFill="1" applyBorder="1" applyAlignment="1" applyProtection="1">
      <protection hidden="1"/>
    </xf>
    <xf numFmtId="0" fontId="6" fillId="73" borderId="22" xfId="0" applyFont="1" applyFill="1" applyBorder="1" applyAlignment="1" applyProtection="1">
      <protection hidden="1"/>
    </xf>
    <xf numFmtId="0" fontId="6" fillId="73" borderId="23" xfId="0" applyFont="1" applyFill="1" applyBorder="1" applyAlignment="1" applyProtection="1">
      <protection hidden="1"/>
    </xf>
    <xf numFmtId="0" fontId="6" fillId="77" borderId="21" xfId="0" applyFont="1" applyFill="1" applyBorder="1" applyAlignment="1" applyProtection="1">
      <protection hidden="1"/>
    </xf>
    <xf numFmtId="0" fontId="6" fillId="77" borderId="22" xfId="0" applyFont="1" applyFill="1" applyBorder="1" applyAlignment="1" applyProtection="1">
      <protection hidden="1"/>
    </xf>
    <xf numFmtId="0" fontId="6" fillId="77" borderId="23" xfId="0" applyFont="1" applyFill="1" applyBorder="1" applyAlignment="1" applyProtection="1">
      <protection hidden="1"/>
    </xf>
    <xf numFmtId="0" fontId="6" fillId="78" borderId="21" xfId="0" applyFont="1" applyFill="1" applyBorder="1" applyAlignment="1" applyProtection="1">
      <protection hidden="1"/>
    </xf>
    <xf numFmtId="0" fontId="6" fillId="78" borderId="22" xfId="0" applyFont="1" applyFill="1" applyBorder="1" applyAlignment="1" applyProtection="1">
      <protection hidden="1"/>
    </xf>
    <xf numFmtId="0" fontId="6" fillId="78" borderId="23" xfId="0" applyFont="1" applyFill="1" applyBorder="1" applyAlignment="1" applyProtection="1">
      <protection hidden="1"/>
    </xf>
    <xf numFmtId="0" fontId="6" fillId="53" borderId="21" xfId="0" applyFont="1" applyFill="1" applyBorder="1" applyAlignment="1" applyProtection="1">
      <protection hidden="1"/>
    </xf>
    <xf numFmtId="0" fontId="6" fillId="53" borderId="22" xfId="0" applyFont="1" applyFill="1" applyBorder="1" applyAlignment="1" applyProtection="1">
      <protection hidden="1"/>
    </xf>
    <xf numFmtId="0" fontId="6" fillId="53" borderId="23" xfId="0" applyFont="1" applyFill="1" applyBorder="1" applyAlignment="1" applyProtection="1">
      <protection hidden="1"/>
    </xf>
    <xf numFmtId="0" fontId="5" fillId="0" borderId="0" xfId="0" quotePrefix="1" applyFont="1" applyProtection="1">
      <protection hidden="1"/>
    </xf>
    <xf numFmtId="0" fontId="84" fillId="4" borderId="25" xfId="0" applyFont="1" applyFill="1" applyBorder="1" applyAlignment="1" applyProtection="1">
      <alignment horizontal="left" vertical="top"/>
      <protection hidden="1"/>
    </xf>
    <xf numFmtId="0" fontId="84" fillId="4" borderId="13" xfId="0" applyFont="1" applyFill="1" applyBorder="1" applyAlignment="1" applyProtection="1">
      <alignment horizontal="left" vertical="top"/>
      <protection hidden="1"/>
    </xf>
    <xf numFmtId="0" fontId="84" fillId="4" borderId="1" xfId="0" applyFont="1" applyFill="1" applyBorder="1" applyAlignment="1" applyProtection="1">
      <alignment horizontal="left" vertical="top"/>
      <protection hidden="1"/>
    </xf>
    <xf numFmtId="0" fontId="0" fillId="0" borderId="14" xfId="0" applyBorder="1" applyProtection="1">
      <protection locked="0"/>
    </xf>
    <xf numFmtId="0" fontId="84" fillId="4" borderId="33" xfId="0" applyFont="1" applyFill="1" applyBorder="1" applyAlignment="1" applyProtection="1">
      <alignment horizontal="left" vertical="top"/>
      <protection hidden="1"/>
    </xf>
    <xf numFmtId="0" fontId="84" fillId="4" borderId="29" xfId="0" applyFont="1" applyFill="1" applyBorder="1" applyAlignment="1" applyProtection="1">
      <alignment horizontal="left" vertical="top"/>
      <protection hidden="1"/>
    </xf>
    <xf numFmtId="0" fontId="0" fillId="0" borderId="34" xfId="0" applyBorder="1" applyProtection="1">
      <protection locked="0"/>
    </xf>
    <xf numFmtId="0" fontId="0" fillId="0" borderId="0" xfId="0" applyAlignment="1">
      <alignment wrapText="1"/>
    </xf>
    <xf numFmtId="0" fontId="56" fillId="4" borderId="70" xfId="0" applyFont="1" applyFill="1" applyBorder="1" applyAlignment="1" applyProtection="1">
      <protection hidden="1"/>
    </xf>
    <xf numFmtId="0" fontId="56" fillId="4" borderId="36" xfId="0" applyFont="1" applyFill="1" applyBorder="1" applyAlignment="1" applyProtection="1">
      <protection hidden="1"/>
    </xf>
    <xf numFmtId="0" fontId="56" fillId="4" borderId="11" xfId="0" applyFont="1" applyFill="1" applyBorder="1" applyAlignment="1" applyProtection="1">
      <protection hidden="1"/>
    </xf>
    <xf numFmtId="0" fontId="56" fillId="4" borderId="13" xfId="0" applyFont="1" applyFill="1" applyBorder="1" applyAlignment="1" applyProtection="1">
      <alignment horizontal="left" indent="4"/>
      <protection hidden="1"/>
    </xf>
    <xf numFmtId="0" fontId="56" fillId="4" borderId="33" xfId="0" applyFont="1" applyFill="1" applyBorder="1" applyAlignment="1" applyProtection="1">
      <alignment horizontal="left" indent="4"/>
      <protection hidden="1"/>
    </xf>
    <xf numFmtId="0" fontId="56" fillId="4" borderId="25" xfId="0" applyFont="1" applyFill="1" applyBorder="1" applyProtection="1">
      <protection hidden="1"/>
    </xf>
    <xf numFmtId="0" fontId="87" fillId="4" borderId="19" xfId="0" applyFont="1" applyFill="1" applyBorder="1" applyAlignment="1" applyProtection="1">
      <protection hidden="1"/>
    </xf>
    <xf numFmtId="0" fontId="56" fillId="4" borderId="36" xfId="0" applyFont="1" applyFill="1" applyBorder="1" applyProtection="1">
      <protection hidden="1"/>
    </xf>
    <xf numFmtId="0" fontId="87" fillId="4" borderId="12" xfId="0" applyFont="1" applyFill="1" applyBorder="1" applyAlignment="1" applyProtection="1">
      <protection hidden="1"/>
    </xf>
    <xf numFmtId="0" fontId="56" fillId="4" borderId="13" xfId="0" applyFont="1" applyFill="1" applyBorder="1" applyProtection="1">
      <protection hidden="1"/>
    </xf>
    <xf numFmtId="0" fontId="6" fillId="57" borderId="14" xfId="0" applyFont="1" applyFill="1" applyBorder="1" applyProtection="1">
      <protection hidden="1"/>
    </xf>
    <xf numFmtId="0" fontId="56" fillId="4" borderId="33" xfId="0" applyFont="1" applyFill="1" applyBorder="1" applyProtection="1">
      <protection hidden="1"/>
    </xf>
    <xf numFmtId="0" fontId="56" fillId="4" borderId="25" xfId="0" applyFont="1" applyFill="1" applyBorder="1" applyAlignment="1" applyProtection="1">
      <alignment horizontal="left" indent="2"/>
      <protection hidden="1"/>
    </xf>
    <xf numFmtId="0" fontId="6" fillId="57" borderId="34" xfId="0" applyFont="1" applyFill="1" applyBorder="1" applyProtection="1">
      <protection hidden="1"/>
    </xf>
    <xf numFmtId="0" fontId="56" fillId="4" borderId="36" xfId="0" applyFont="1" applyFill="1" applyBorder="1" applyAlignment="1" applyProtection="1">
      <alignment horizontal="left" indent="2"/>
      <protection hidden="1"/>
    </xf>
    <xf numFmtId="0" fontId="56" fillId="4" borderId="49" xfId="0" applyFont="1" applyFill="1" applyBorder="1" applyAlignment="1" applyProtection="1">
      <alignment horizontal="left"/>
      <protection hidden="1"/>
    </xf>
    <xf numFmtId="0" fontId="56" fillId="4" borderId="48" xfId="0" applyFont="1" applyFill="1" applyBorder="1" applyAlignment="1" applyProtection="1">
      <alignment horizontal="left"/>
      <protection hidden="1"/>
    </xf>
    <xf numFmtId="0" fontId="56" fillId="4" borderId="74" xfId="0" applyFont="1" applyFill="1" applyBorder="1" applyAlignment="1" applyProtection="1">
      <alignment horizontal="left"/>
      <protection hidden="1"/>
    </xf>
    <xf numFmtId="0" fontId="56" fillId="4" borderId="75" xfId="0" applyFont="1" applyFill="1" applyBorder="1" applyAlignment="1" applyProtection="1">
      <alignment horizontal="left"/>
      <protection hidden="1"/>
    </xf>
    <xf numFmtId="0" fontId="6" fillId="57" borderId="24" xfId="0" applyFont="1" applyFill="1" applyBorder="1" applyProtection="1">
      <protection hidden="1"/>
    </xf>
    <xf numFmtId="0" fontId="56" fillId="4" borderId="24" xfId="0" applyFont="1" applyFill="1" applyBorder="1" applyProtection="1">
      <protection hidden="1"/>
    </xf>
    <xf numFmtId="0" fontId="6" fillId="57" borderId="27" xfId="0" applyFont="1" applyFill="1" applyBorder="1" applyProtection="1">
      <protection hidden="1"/>
    </xf>
    <xf numFmtId="0" fontId="6" fillId="57" borderId="69" xfId="0" applyFont="1" applyFill="1" applyBorder="1" applyProtection="1">
      <protection hidden="1"/>
    </xf>
    <xf numFmtId="0" fontId="6" fillId="57" borderId="1" xfId="0" applyFont="1" applyFill="1" applyBorder="1" applyProtection="1">
      <protection hidden="1"/>
    </xf>
    <xf numFmtId="0" fontId="56" fillId="4" borderId="1" xfId="0" applyFont="1" applyFill="1" applyBorder="1" applyProtection="1">
      <protection hidden="1"/>
    </xf>
    <xf numFmtId="0" fontId="6" fillId="57" borderId="3" xfId="0" applyFont="1" applyFill="1" applyBorder="1" applyProtection="1">
      <protection hidden="1"/>
    </xf>
    <xf numFmtId="0" fontId="56" fillId="4" borderId="35" xfId="0" applyFont="1" applyFill="1" applyBorder="1" applyProtection="1">
      <protection hidden="1"/>
    </xf>
    <xf numFmtId="0" fontId="6" fillId="57" borderId="96" xfId="0" applyFont="1" applyFill="1" applyBorder="1" applyProtection="1">
      <protection hidden="1"/>
    </xf>
    <xf numFmtId="0" fontId="6" fillId="57" borderId="29" xfId="0" applyFont="1" applyFill="1" applyBorder="1" applyProtection="1">
      <protection hidden="1"/>
    </xf>
    <xf numFmtId="0" fontId="56" fillId="4" borderId="29" xfId="0" applyFont="1" applyFill="1" applyBorder="1" applyProtection="1">
      <protection hidden="1"/>
    </xf>
    <xf numFmtId="0" fontId="6" fillId="57" borderId="17" xfId="0" applyFont="1" applyFill="1" applyBorder="1" applyProtection="1">
      <protection hidden="1"/>
    </xf>
    <xf numFmtId="0" fontId="56" fillId="4" borderId="21" xfId="0" applyFont="1" applyFill="1" applyBorder="1" applyProtection="1">
      <protection hidden="1"/>
    </xf>
    <xf numFmtId="0" fontId="6" fillId="6" borderId="39" xfId="0" applyFont="1" applyFill="1" applyBorder="1" applyAlignment="1" applyProtection="1">
      <alignment horizontal="left" vertical="top"/>
    </xf>
    <xf numFmtId="0" fontId="6" fillId="68" borderId="97" xfId="0" applyFont="1" applyFill="1" applyBorder="1" applyAlignment="1" applyProtection="1">
      <alignment horizontal="left" vertical="top"/>
      <protection locked="0"/>
    </xf>
    <xf numFmtId="49" fontId="6" fillId="5" borderId="12" xfId="0" applyNumberFormat="1" applyFont="1" applyFill="1" applyBorder="1" applyAlignment="1" applyProtection="1">
      <alignment vertical="center"/>
      <protection locked="0"/>
    </xf>
    <xf numFmtId="49" fontId="6" fillId="5" borderId="1" xfId="0" applyNumberFormat="1" applyFont="1" applyFill="1" applyBorder="1" applyAlignment="1" applyProtection="1">
      <alignment vertical="center"/>
      <protection locked="0"/>
    </xf>
    <xf numFmtId="0" fontId="0" fillId="5" borderId="0" xfId="0" applyFill="1"/>
    <xf numFmtId="0" fontId="56" fillId="4" borderId="25" xfId="0" applyFont="1" applyFill="1" applyBorder="1" applyAlignment="1" applyProtection="1">
      <alignment vertical="center"/>
      <protection hidden="1"/>
    </xf>
    <xf numFmtId="0" fontId="56" fillId="4" borderId="13" xfId="0" applyFont="1" applyFill="1" applyBorder="1" applyAlignment="1" applyProtection="1">
      <alignment vertical="center"/>
      <protection hidden="1"/>
    </xf>
    <xf numFmtId="0" fontId="56" fillId="4" borderId="33" xfId="0" applyFont="1" applyFill="1" applyBorder="1" applyAlignment="1" applyProtection="1">
      <alignment vertical="center"/>
      <protection hidden="1"/>
    </xf>
    <xf numFmtId="0" fontId="56" fillId="4" borderId="87" xfId="0" applyFont="1" applyFill="1" applyBorder="1" applyProtection="1">
      <protection hidden="1"/>
    </xf>
    <xf numFmtId="0" fontId="56" fillId="4" borderId="77" xfId="0" applyFont="1" applyFill="1" applyBorder="1" applyProtection="1">
      <protection hidden="1"/>
    </xf>
    <xf numFmtId="0" fontId="56" fillId="4" borderId="78" xfId="0" applyFont="1" applyFill="1" applyBorder="1" applyProtection="1">
      <protection hidden="1"/>
    </xf>
    <xf numFmtId="0" fontId="56" fillId="4" borderId="79" xfId="0" applyFont="1" applyFill="1" applyBorder="1" applyProtection="1">
      <protection hidden="1"/>
    </xf>
    <xf numFmtId="0" fontId="6" fillId="0" borderId="0" xfId="0" applyFont="1" applyAlignment="1">
      <alignment vertical="top"/>
    </xf>
    <xf numFmtId="0" fontId="56" fillId="4" borderId="2" xfId="0" applyFont="1" applyFill="1" applyBorder="1"/>
    <xf numFmtId="0" fontId="56" fillId="4" borderId="29" xfId="0" applyFont="1" applyFill="1" applyBorder="1" applyAlignment="1" applyProtection="1">
      <alignment vertical="top"/>
    </xf>
    <xf numFmtId="3" fontId="53" fillId="66" borderId="17" xfId="0" applyNumberFormat="1" applyFont="1" applyFill="1" applyBorder="1" applyAlignment="1" applyProtection="1">
      <alignment vertical="top"/>
      <protection hidden="1"/>
    </xf>
    <xf numFmtId="1" fontId="80" fillId="66" borderId="1" xfId="0" applyNumberFormat="1" applyFont="1" applyFill="1" applyBorder="1" applyAlignment="1" applyProtection="1">
      <alignment vertical="center" wrapText="1"/>
      <protection hidden="1"/>
    </xf>
    <xf numFmtId="0" fontId="61" fillId="4" borderId="13" xfId="0" applyFont="1" applyFill="1" applyBorder="1" applyAlignment="1" applyProtection="1">
      <alignment horizontal="left" indent="2"/>
      <protection hidden="1"/>
    </xf>
    <xf numFmtId="0" fontId="2" fillId="0" borderId="1" xfId="0" applyFont="1" applyBorder="1" applyProtection="1">
      <protection locked="0"/>
    </xf>
    <xf numFmtId="49" fontId="2" fillId="0" borderId="0" xfId="0" applyNumberFormat="1" applyFont="1" applyProtection="1">
      <protection hidden="1"/>
    </xf>
    <xf numFmtId="49" fontId="2" fillId="0" borderId="0" xfId="0" applyNumberFormat="1" applyFont="1"/>
    <xf numFmtId="49" fontId="2" fillId="0" borderId="0" xfId="0" applyNumberFormat="1" applyFont="1" applyProtection="1">
      <protection locked="0"/>
    </xf>
    <xf numFmtId="0" fontId="2" fillId="57" borderId="2" xfId="0" applyFont="1" applyFill="1" applyBorder="1" applyProtection="1">
      <protection locked="0"/>
    </xf>
    <xf numFmtId="49" fontId="49" fillId="57" borderId="1" xfId="0" applyNumberFormat="1" applyFont="1" applyFill="1" applyBorder="1" applyProtection="1">
      <protection locked="0"/>
    </xf>
    <xf numFmtId="0" fontId="2" fillId="57" borderId="1" xfId="0" applyFont="1" applyFill="1" applyBorder="1" applyProtection="1">
      <protection locked="0"/>
    </xf>
    <xf numFmtId="0" fontId="49" fillId="57" borderId="13" xfId="0" applyFont="1" applyFill="1" applyBorder="1" applyAlignment="1" applyProtection="1">
      <alignment horizontal="left" vertical="center"/>
      <protection hidden="1"/>
    </xf>
    <xf numFmtId="0" fontId="49" fillId="57" borderId="14" xfId="0" applyFont="1" applyFill="1" applyBorder="1" applyProtection="1">
      <protection hidden="1"/>
    </xf>
    <xf numFmtId="0" fontId="49" fillId="55" borderId="14" xfId="0" applyFont="1" applyFill="1" applyBorder="1" applyProtection="1">
      <protection locked="0"/>
    </xf>
    <xf numFmtId="0" fontId="2" fillId="55" borderId="14" xfId="0" applyFont="1" applyFill="1" applyBorder="1" applyProtection="1">
      <protection locked="0"/>
    </xf>
    <xf numFmtId="0" fontId="49" fillId="57" borderId="33" xfId="0" applyFont="1" applyFill="1" applyBorder="1" applyAlignment="1" applyProtection="1">
      <alignment horizontal="left" vertical="center"/>
      <protection hidden="1"/>
    </xf>
    <xf numFmtId="0" fontId="49" fillId="57" borderId="29" xfId="0" applyFont="1" applyFill="1" applyBorder="1" applyAlignment="1" applyProtection="1">
      <alignment horizontal="left" vertical="center"/>
      <protection hidden="1"/>
    </xf>
    <xf numFmtId="49" fontId="2" fillId="55" borderId="29" xfId="0" applyNumberFormat="1" applyFont="1" applyFill="1" applyBorder="1" applyProtection="1">
      <protection locked="0"/>
    </xf>
    <xf numFmtId="0" fontId="2" fillId="60" borderId="29" xfId="0" applyFont="1" applyFill="1" applyBorder="1" applyProtection="1">
      <protection locked="0"/>
    </xf>
    <xf numFmtId="0" fontId="49" fillId="57" borderId="29" xfId="506" applyFont="1" applyFill="1" applyBorder="1" applyProtection="1">
      <protection hidden="1"/>
    </xf>
    <xf numFmtId="3" fontId="2" fillId="60" borderId="29" xfId="0" applyNumberFormat="1" applyFont="1" applyFill="1" applyBorder="1" applyProtection="1">
      <protection locked="0"/>
    </xf>
    <xf numFmtId="1" fontId="49" fillId="57" borderId="29" xfId="505" applyNumberFormat="1" applyFont="1" applyFill="1" applyBorder="1" applyAlignment="1" applyProtection="1">
      <alignment horizontal="right" vertical="center"/>
      <protection hidden="1"/>
    </xf>
    <xf numFmtId="0" fontId="2" fillId="0" borderId="29" xfId="0" applyFont="1" applyFill="1" applyBorder="1"/>
    <xf numFmtId="0" fontId="2" fillId="55" borderId="29" xfId="0" applyFont="1" applyFill="1" applyBorder="1" applyProtection="1">
      <protection locked="0"/>
    </xf>
    <xf numFmtId="0" fontId="2" fillId="55" borderId="34" xfId="0" applyFont="1" applyFill="1" applyBorder="1" applyProtection="1">
      <protection locked="0"/>
    </xf>
    <xf numFmtId="0" fontId="49" fillId="57" borderId="3" xfId="0" applyFont="1" applyFill="1" applyBorder="1" applyProtection="1">
      <protection hidden="1"/>
    </xf>
    <xf numFmtId="49" fontId="49" fillId="55" borderId="13" xfId="505" applyNumberFormat="1" applyFont="1" applyFill="1" applyBorder="1" applyAlignment="1" applyProtection="1">
      <alignment horizontal="center" vertical="center"/>
      <protection locked="0"/>
    </xf>
    <xf numFmtId="0" fontId="49" fillId="55" borderId="14" xfId="506" applyNumberFormat="1" applyFont="1" applyFill="1" applyBorder="1" applyProtection="1">
      <protection locked="0"/>
    </xf>
    <xf numFmtId="49" fontId="2" fillId="55" borderId="13" xfId="0" applyNumberFormat="1" applyFont="1" applyFill="1" applyBorder="1" applyProtection="1">
      <protection locked="0"/>
    </xf>
    <xf numFmtId="49" fontId="2" fillId="55" borderId="33" xfId="0" applyNumberFormat="1" applyFont="1" applyFill="1" applyBorder="1" applyProtection="1">
      <protection locked="0"/>
    </xf>
    <xf numFmtId="0" fontId="49" fillId="57" borderId="29" xfId="0" quotePrefix="1" applyFont="1" applyFill="1" applyBorder="1" applyAlignment="1" applyProtection="1">
      <alignment horizontal="left" vertical="center"/>
      <protection hidden="1"/>
    </xf>
    <xf numFmtId="0" fontId="2" fillId="57" borderId="29" xfId="0" applyFont="1" applyFill="1" applyBorder="1" applyProtection="1">
      <protection hidden="1"/>
    </xf>
    <xf numFmtId="0" fontId="49" fillId="57" borderId="29" xfId="0" applyNumberFormat="1" applyFont="1" applyFill="1" applyBorder="1" applyAlignment="1" applyProtection="1">
      <alignment horizontal="center"/>
      <protection hidden="1"/>
    </xf>
    <xf numFmtId="0" fontId="49" fillId="57" borderId="29" xfId="0" applyFont="1" applyFill="1" applyBorder="1" applyProtection="1">
      <protection hidden="1"/>
    </xf>
    <xf numFmtId="0" fontId="2" fillId="0" borderId="29" xfId="0" applyFont="1" applyFill="1" applyBorder="1" applyProtection="1">
      <protection hidden="1"/>
    </xf>
    <xf numFmtId="3" fontId="49" fillId="60" borderId="29" xfId="506" applyNumberFormat="1" applyFont="1" applyFill="1" applyBorder="1" applyProtection="1">
      <protection locked="0"/>
    </xf>
    <xf numFmtId="0" fontId="49" fillId="55" borderId="34" xfId="506" applyNumberFormat="1" applyFont="1" applyFill="1" applyBorder="1" applyProtection="1">
      <protection locked="0"/>
    </xf>
    <xf numFmtId="0" fontId="49" fillId="57" borderId="13" xfId="506" applyFont="1" applyFill="1" applyBorder="1" applyProtection="1">
      <protection hidden="1"/>
    </xf>
    <xf numFmtId="0" fontId="49" fillId="57" borderId="13" xfId="506" applyFont="1" applyFill="1" applyBorder="1"/>
    <xf numFmtId="0" fontId="49" fillId="57" borderId="33" xfId="506" applyFont="1" applyFill="1" applyBorder="1"/>
    <xf numFmtId="0" fontId="2" fillId="0" borderId="29" xfId="0" applyFont="1" applyFill="1" applyBorder="1" applyProtection="1">
      <protection locked="0"/>
    </xf>
    <xf numFmtId="0" fontId="2" fillId="0" borderId="0" xfId="0" applyFont="1" applyBorder="1" applyAlignment="1" applyProtection="1">
      <alignment vertical="center"/>
      <protection hidden="1"/>
    </xf>
    <xf numFmtId="0" fontId="49" fillId="0" borderId="13" xfId="0" applyFont="1" applyFill="1" applyBorder="1" applyProtection="1">
      <protection locked="0"/>
    </xf>
    <xf numFmtId="0" fontId="2" fillId="0" borderId="13" xfId="0" applyFont="1" applyFill="1" applyBorder="1" applyProtection="1">
      <protection locked="0"/>
    </xf>
    <xf numFmtId="0" fontId="2" fillId="0" borderId="33" xfId="0" applyFont="1" applyFill="1" applyBorder="1" applyProtection="1">
      <protection locked="0"/>
    </xf>
    <xf numFmtId="1" fontId="2" fillId="60" borderId="29" xfId="0" applyNumberFormat="1" applyFont="1" applyFill="1" applyBorder="1" applyProtection="1">
      <protection locked="0"/>
    </xf>
    <xf numFmtId="0" fontId="49" fillId="57" borderId="36" xfId="0" applyFont="1" applyFill="1" applyBorder="1" applyAlignment="1" applyProtection="1">
      <alignment horizontal="center"/>
      <protection hidden="1"/>
    </xf>
    <xf numFmtId="0" fontId="49" fillId="57" borderId="2" xfId="0" applyNumberFormat="1" applyFont="1" applyFill="1" applyBorder="1" applyProtection="1">
      <protection hidden="1"/>
    </xf>
    <xf numFmtId="0" fontId="49" fillId="57" borderId="5" xfId="0" applyFont="1" applyFill="1" applyBorder="1"/>
    <xf numFmtId="0" fontId="2" fillId="57" borderId="5" xfId="0" applyFont="1" applyFill="1" applyBorder="1"/>
    <xf numFmtId="0" fontId="49" fillId="57" borderId="34" xfId="0" applyFont="1" applyFill="1" applyBorder="1" applyProtection="1">
      <protection hidden="1"/>
    </xf>
    <xf numFmtId="0" fontId="49" fillId="57" borderId="3" xfId="0" applyFont="1" applyFill="1" applyBorder="1"/>
    <xf numFmtId="0" fontId="2" fillId="57" borderId="3" xfId="0" applyFont="1" applyFill="1" applyBorder="1"/>
    <xf numFmtId="166" fontId="49" fillId="57" borderId="14" xfId="0" applyNumberFormat="1" applyFont="1" applyFill="1" applyBorder="1" applyProtection="1">
      <protection hidden="1"/>
    </xf>
    <xf numFmtId="0" fontId="49" fillId="57" borderId="33" xfId="506" applyFont="1" applyFill="1" applyBorder="1" applyProtection="1">
      <protection hidden="1"/>
    </xf>
    <xf numFmtId="166" fontId="49" fillId="57" borderId="34" xfId="0" applyNumberFormat="1" applyFont="1" applyFill="1" applyBorder="1" applyProtection="1">
      <protection hidden="1"/>
    </xf>
    <xf numFmtId="0" fontId="2" fillId="57" borderId="43" xfId="0" applyFont="1" applyFill="1" applyBorder="1" applyProtection="1">
      <protection locked="0"/>
    </xf>
    <xf numFmtId="0" fontId="2" fillId="57" borderId="5" xfId="0" applyFont="1" applyFill="1" applyBorder="1" applyProtection="1">
      <protection locked="0"/>
    </xf>
    <xf numFmtId="171" fontId="49" fillId="57" borderId="14" xfId="0" applyNumberFormat="1" applyFont="1" applyFill="1" applyBorder="1" applyProtection="1">
      <protection locked="0"/>
    </xf>
    <xf numFmtId="49" fontId="49" fillId="60" borderId="29" xfId="0" applyNumberFormat="1" applyFont="1" applyFill="1" applyBorder="1" applyProtection="1">
      <protection locked="0"/>
    </xf>
    <xf numFmtId="49" fontId="49" fillId="57" borderId="29" xfId="0" applyNumberFormat="1" applyFont="1" applyFill="1" applyBorder="1" applyProtection="1">
      <protection locked="0"/>
    </xf>
    <xf numFmtId="171" fontId="49" fillId="57" borderId="34" xfId="0" applyNumberFormat="1" applyFont="1" applyFill="1" applyBorder="1" applyProtection="1">
      <protection locked="0"/>
    </xf>
    <xf numFmtId="0" fontId="2" fillId="0" borderId="13" xfId="0" applyFont="1" applyBorder="1" applyProtection="1">
      <protection locked="0"/>
    </xf>
    <xf numFmtId="0" fontId="2" fillId="0" borderId="33" xfId="0" applyFont="1" applyBorder="1" applyProtection="1">
      <protection locked="0"/>
    </xf>
    <xf numFmtId="0" fontId="2" fillId="0" borderId="29" xfId="0" applyFont="1" applyBorder="1" applyProtection="1">
      <protection locked="0"/>
    </xf>
    <xf numFmtId="0" fontId="2" fillId="57" borderId="42" xfId="0" applyFont="1" applyFill="1" applyBorder="1" applyProtection="1">
      <protection locked="0"/>
    </xf>
    <xf numFmtId="0" fontId="2" fillId="57" borderId="3" xfId="0" applyFont="1" applyFill="1" applyBorder="1" applyProtection="1">
      <protection locked="0"/>
    </xf>
    <xf numFmtId="1" fontId="6" fillId="0" borderId="3" xfId="0" applyNumberFormat="1" applyFont="1" applyFill="1" applyBorder="1" applyAlignment="1" applyProtection="1">
      <alignment vertical="top" wrapText="1"/>
      <protection locked="0"/>
    </xf>
    <xf numFmtId="0" fontId="6" fillId="0" borderId="22" xfId="0" applyFont="1" applyBorder="1" applyAlignment="1" applyProtection="1">
      <protection locked="0"/>
    </xf>
    <xf numFmtId="0" fontId="54" fillId="0" borderId="0" xfId="0" applyFont="1" applyFill="1" applyAlignment="1" applyProtection="1">
      <alignment horizontal="left"/>
      <protection hidden="1"/>
    </xf>
    <xf numFmtId="0" fontId="53" fillId="0" borderId="0" xfId="0" applyFont="1" applyAlignment="1" applyProtection="1">
      <alignment horizontal="left"/>
      <protection hidden="1"/>
    </xf>
    <xf numFmtId="0" fontId="54" fillId="0" borderId="0" xfId="0" applyFont="1" applyAlignment="1" applyProtection="1">
      <alignment horizontal="left"/>
      <protection hidden="1"/>
    </xf>
    <xf numFmtId="0" fontId="54" fillId="0" borderId="0" xfId="0" applyFont="1" applyFill="1" applyBorder="1" applyAlignment="1" applyProtection="1">
      <alignment horizontal="left"/>
      <protection hidden="1"/>
    </xf>
    <xf numFmtId="0" fontId="53" fillId="0" borderId="0" xfId="0" applyFont="1" applyBorder="1" applyAlignment="1" applyProtection="1">
      <alignment horizontal="left"/>
      <protection hidden="1"/>
    </xf>
    <xf numFmtId="0" fontId="97" fillId="0" borderId="0" xfId="0" applyFont="1"/>
    <xf numFmtId="0" fontId="61" fillId="8" borderId="74" xfId="0" applyFont="1" applyFill="1" applyBorder="1" applyAlignment="1" applyProtection="1">
      <alignment vertical="top"/>
      <protection hidden="1"/>
    </xf>
    <xf numFmtId="0" fontId="94" fillId="7" borderId="7" xfId="0" applyFont="1" applyFill="1" applyBorder="1" applyAlignment="1" applyProtection="1">
      <alignment vertical="center"/>
      <protection hidden="1"/>
    </xf>
    <xf numFmtId="0" fontId="61" fillId="8" borderId="73" xfId="0" applyFont="1" applyFill="1" applyBorder="1" applyAlignment="1" applyProtection="1">
      <alignment vertical="top"/>
      <protection hidden="1"/>
    </xf>
    <xf numFmtId="0" fontId="61" fillId="8" borderId="74" xfId="0" applyFont="1" applyFill="1" applyBorder="1" applyAlignment="1" applyProtection="1">
      <alignment vertical="top" wrapText="1"/>
      <protection hidden="1"/>
    </xf>
    <xf numFmtId="0" fontId="49" fillId="60" borderId="1" xfId="0" applyNumberFormat="1" applyFont="1" applyFill="1" applyBorder="1" applyProtection="1">
      <protection locked="0"/>
    </xf>
    <xf numFmtId="0" fontId="49" fillId="60" borderId="1" xfId="0" applyNumberFormat="1" applyFont="1" applyFill="1" applyBorder="1" applyAlignment="1" applyProtection="1">
      <alignment wrapText="1"/>
      <protection locked="0"/>
    </xf>
    <xf numFmtId="0" fontId="49" fillId="60" borderId="29" xfId="0" applyNumberFormat="1" applyFont="1" applyFill="1" applyBorder="1" applyProtection="1">
      <protection locked="0"/>
    </xf>
    <xf numFmtId="0" fontId="61" fillId="86" borderId="0" xfId="0" applyFont="1" applyFill="1"/>
    <xf numFmtId="0" fontId="4" fillId="72" borderId="76" xfId="0" applyFont="1" applyFill="1" applyBorder="1"/>
    <xf numFmtId="0" fontId="6" fillId="72" borderId="7" xfId="0" quotePrefix="1" applyFont="1" applyFill="1" applyBorder="1"/>
    <xf numFmtId="0" fontId="6" fillId="72" borderId="9" xfId="0" quotePrefix="1" applyFont="1" applyFill="1" applyBorder="1"/>
    <xf numFmtId="0" fontId="4" fillId="72" borderId="8" xfId="0" applyFont="1" applyFill="1" applyBorder="1"/>
    <xf numFmtId="0" fontId="4" fillId="72" borderId="46" xfId="0" applyFont="1" applyFill="1" applyBorder="1"/>
    <xf numFmtId="0" fontId="4" fillId="72" borderId="74" xfId="0" applyFont="1" applyFill="1" applyBorder="1"/>
    <xf numFmtId="0" fontId="2" fillId="57" borderId="36" xfId="0" applyFont="1" applyFill="1" applyBorder="1" applyProtection="1">
      <protection locked="0"/>
    </xf>
    <xf numFmtId="0" fontId="2" fillId="57" borderId="39" xfId="0" applyFont="1" applyFill="1" applyBorder="1" applyProtection="1">
      <protection locked="0"/>
    </xf>
    <xf numFmtId="1" fontId="6" fillId="0" borderId="37" xfId="0" applyNumberFormat="1" applyFont="1" applyFill="1" applyBorder="1" applyAlignment="1" applyProtection="1">
      <alignment horizontal="left"/>
      <protection hidden="1"/>
    </xf>
    <xf numFmtId="1" fontId="6" fillId="0" borderId="35" xfId="0" applyNumberFormat="1" applyFont="1" applyFill="1" applyBorder="1" applyAlignment="1" applyProtection="1">
      <alignment horizontal="left"/>
      <protection hidden="1"/>
    </xf>
    <xf numFmtId="0" fontId="6" fillId="0" borderId="20" xfId="0" applyFont="1" applyFill="1" applyBorder="1" applyAlignment="1" applyProtection="1">
      <alignment horizontal="left"/>
      <protection hidden="1"/>
    </xf>
    <xf numFmtId="14" fontId="6" fillId="0" borderId="20" xfId="0" applyNumberFormat="1" applyFont="1" applyFill="1" applyBorder="1" applyAlignment="1" applyProtection="1">
      <alignment horizontal="left"/>
      <protection hidden="1"/>
    </xf>
    <xf numFmtId="0" fontId="6" fillId="0" borderId="96" xfId="0" applyFont="1" applyFill="1" applyBorder="1" applyAlignment="1" applyProtection="1">
      <alignment horizontal="left"/>
      <protection hidden="1"/>
    </xf>
    <xf numFmtId="166" fontId="6" fillId="0" borderId="90" xfId="0" applyNumberFormat="1" applyFont="1" applyBorder="1" applyProtection="1">
      <protection hidden="1"/>
    </xf>
    <xf numFmtId="166" fontId="6" fillId="0" borderId="35" xfId="0" applyNumberFormat="1" applyFont="1" applyBorder="1" applyProtection="1">
      <protection hidden="1"/>
    </xf>
    <xf numFmtId="166" fontId="6" fillId="0" borderId="20" xfId="0" applyNumberFormat="1" applyFont="1" applyBorder="1" applyProtection="1">
      <protection hidden="1"/>
    </xf>
    <xf numFmtId="166" fontId="6" fillId="0" borderId="96" xfId="0" applyNumberFormat="1" applyFont="1" applyBorder="1" applyProtection="1">
      <protection hidden="1"/>
    </xf>
    <xf numFmtId="0" fontId="6" fillId="0" borderId="35" xfId="0" applyFont="1" applyBorder="1" applyProtection="1">
      <protection hidden="1"/>
    </xf>
    <xf numFmtId="0" fontId="6" fillId="0" borderId="20" xfId="0" applyFont="1" applyBorder="1" applyProtection="1">
      <protection hidden="1"/>
    </xf>
    <xf numFmtId="174" fontId="6" fillId="0" borderId="20" xfId="0" applyNumberFormat="1" applyFont="1" applyBorder="1" applyProtection="1">
      <protection hidden="1"/>
    </xf>
    <xf numFmtId="0" fontId="6" fillId="0" borderId="20" xfId="0" applyFont="1" applyFill="1" applyBorder="1" applyProtection="1">
      <protection hidden="1"/>
    </xf>
    <xf numFmtId="174" fontId="6" fillId="0" borderId="96" xfId="0" applyNumberFormat="1" applyFont="1" applyBorder="1" applyProtection="1">
      <protection hidden="1"/>
    </xf>
    <xf numFmtId="0" fontId="6" fillId="0" borderId="32" xfId="0" applyFont="1" applyFill="1" applyBorder="1" applyAlignment="1" applyProtection="1">
      <alignment horizontal="left"/>
      <protection hidden="1"/>
    </xf>
    <xf numFmtId="0" fontId="2" fillId="0" borderId="0" xfId="0" applyNumberFormat="1" applyFont="1" applyFill="1" applyBorder="1" applyAlignment="1" applyProtection="1">
      <alignment vertical="center"/>
      <protection hidden="1"/>
    </xf>
    <xf numFmtId="0" fontId="6" fillId="0" borderId="20" xfId="0" applyNumberFormat="1" applyFont="1" applyFill="1" applyBorder="1" applyAlignment="1" applyProtection="1">
      <alignment horizontal="left" wrapText="1"/>
      <protection hidden="1"/>
    </xf>
    <xf numFmtId="0" fontId="2" fillId="0" borderId="0" xfId="0" applyNumberFormat="1" applyFont="1"/>
    <xf numFmtId="0" fontId="2" fillId="0" borderId="0" xfId="0" applyNumberFormat="1" applyFont="1" applyProtection="1">
      <protection hidden="1"/>
    </xf>
    <xf numFmtId="0" fontId="2" fillId="0" borderId="9" xfId="0" applyFont="1" applyBorder="1" applyAlignment="1" applyProtection="1">
      <alignment vertical="center"/>
      <protection hidden="1"/>
    </xf>
    <xf numFmtId="0" fontId="49" fillId="0" borderId="9" xfId="0" applyFont="1" applyFill="1" applyBorder="1" applyProtection="1">
      <protection hidden="1"/>
    </xf>
    <xf numFmtId="0" fontId="2" fillId="0" borderId="0" xfId="0" applyFont="1" applyBorder="1" applyAlignment="1" applyProtection="1">
      <alignment vertical="top" wrapText="1"/>
      <protection hidden="1"/>
    </xf>
    <xf numFmtId="0" fontId="86" fillId="0" borderId="0" xfId="0" quotePrefix="1" applyFont="1" applyBorder="1"/>
    <xf numFmtId="0" fontId="2" fillId="0" borderId="14" xfId="0" applyFont="1" applyBorder="1" applyProtection="1">
      <protection locked="0"/>
    </xf>
    <xf numFmtId="0" fontId="2" fillId="0" borderId="34" xfId="0" applyFont="1" applyBorder="1" applyProtection="1">
      <protection locked="0"/>
    </xf>
    <xf numFmtId="0" fontId="56" fillId="81" borderId="1" xfId="0" applyFont="1" applyFill="1" applyBorder="1"/>
    <xf numFmtId="0" fontId="56" fillId="81" borderId="25" xfId="0" applyFont="1" applyFill="1" applyBorder="1" applyAlignment="1" applyProtection="1">
      <alignment horizontal="left" vertical="top"/>
    </xf>
    <xf numFmtId="0" fontId="56" fillId="81" borderId="27" xfId="0" applyFont="1" applyFill="1" applyBorder="1" applyAlignment="1" applyProtection="1">
      <alignment horizontal="left" vertical="top"/>
      <protection locked="0"/>
    </xf>
    <xf numFmtId="0" fontId="56" fillId="81" borderId="69" xfId="0" applyFont="1" applyFill="1" applyBorder="1" applyAlignment="1" applyProtection="1">
      <alignment horizontal="left" vertical="top"/>
      <protection locked="0"/>
    </xf>
    <xf numFmtId="0" fontId="6" fillId="71" borderId="49" xfId="0" applyFont="1" applyFill="1" applyBorder="1" applyAlignment="1" applyProtection="1">
      <alignment horizontal="left"/>
      <protection hidden="1"/>
    </xf>
    <xf numFmtId="0" fontId="6" fillId="71" borderId="48" xfId="0" applyFont="1" applyFill="1" applyBorder="1" applyAlignment="1" applyProtection="1">
      <alignment horizontal="left"/>
      <protection hidden="1"/>
    </xf>
    <xf numFmtId="0" fontId="6" fillId="71" borderId="48" xfId="0" applyNumberFormat="1" applyFont="1" applyFill="1" applyBorder="1" applyAlignment="1" applyProtection="1">
      <alignment horizontal="left"/>
      <protection hidden="1"/>
    </xf>
    <xf numFmtId="0" fontId="6" fillId="73" borderId="48" xfId="0" applyFont="1" applyFill="1" applyBorder="1" applyAlignment="1" applyProtection="1">
      <protection hidden="1"/>
    </xf>
    <xf numFmtId="0" fontId="6" fillId="77" borderId="48" xfId="0" applyFont="1" applyFill="1" applyBorder="1" applyAlignment="1" applyProtection="1">
      <protection hidden="1"/>
    </xf>
    <xf numFmtId="0" fontId="6" fillId="78" borderId="48" xfId="0" applyFont="1" applyFill="1" applyBorder="1" applyAlignment="1" applyProtection="1">
      <protection hidden="1"/>
    </xf>
    <xf numFmtId="0" fontId="6" fillId="53" borderId="48" xfId="0" applyFont="1" applyFill="1" applyBorder="1" applyAlignment="1" applyProtection="1">
      <protection hidden="1"/>
    </xf>
    <xf numFmtId="0" fontId="6" fillId="53" borderId="74" xfId="0" applyFont="1" applyFill="1" applyBorder="1" applyAlignment="1" applyProtection="1">
      <protection hidden="1"/>
    </xf>
    <xf numFmtId="0" fontId="6" fillId="53" borderId="75" xfId="0" applyFont="1" applyFill="1" applyBorder="1" applyAlignment="1" applyProtection="1">
      <protection hidden="1"/>
    </xf>
    <xf numFmtId="0" fontId="6" fillId="53" borderId="76" xfId="0" applyFont="1" applyFill="1" applyBorder="1" applyAlignment="1" applyProtection="1">
      <protection hidden="1"/>
    </xf>
    <xf numFmtId="0" fontId="6" fillId="0" borderId="0" xfId="0" applyFont="1" applyFill="1" applyBorder="1" applyAlignment="1" applyProtection="1">
      <alignment vertical="center"/>
      <protection hidden="1"/>
    </xf>
    <xf numFmtId="0" fontId="6" fillId="0" borderId="0" xfId="0" applyFont="1" applyBorder="1" applyAlignment="1" applyProtection="1">
      <alignment vertical="center"/>
      <protection hidden="1"/>
    </xf>
    <xf numFmtId="0" fontId="6" fillId="0" borderId="0" xfId="0" applyFont="1" applyBorder="1" applyAlignment="1" applyProtection="1">
      <alignment vertical="top" wrapText="1"/>
      <protection hidden="1"/>
    </xf>
    <xf numFmtId="0" fontId="53" fillId="0" borderId="0" xfId="0" applyFont="1" applyFill="1" applyBorder="1" applyProtection="1">
      <protection hidden="1"/>
    </xf>
    <xf numFmtId="0" fontId="53" fillId="0" borderId="0" xfId="0" applyFont="1" applyFill="1" applyBorder="1"/>
    <xf numFmtId="0" fontId="4" fillId="0" borderId="0" xfId="0" applyFont="1" applyProtection="1">
      <protection hidden="1"/>
    </xf>
    <xf numFmtId="0" fontId="6" fillId="0" borderId="0" xfId="0" applyFont="1" applyProtection="1">
      <protection hidden="1"/>
    </xf>
    <xf numFmtId="174" fontId="6" fillId="0" borderId="6" xfId="0" applyNumberFormat="1" applyFont="1" applyBorder="1" applyProtection="1">
      <protection hidden="1"/>
    </xf>
    <xf numFmtId="0" fontId="6" fillId="0" borderId="74" xfId="0" applyFont="1" applyBorder="1"/>
    <xf numFmtId="0" fontId="6" fillId="0" borderId="75" xfId="0" applyFont="1" applyBorder="1" applyAlignment="1" applyProtection="1">
      <alignment vertical="top" wrapText="1"/>
      <protection hidden="1"/>
    </xf>
    <xf numFmtId="0" fontId="6" fillId="0" borderId="76" xfId="0" applyFont="1" applyBorder="1" applyAlignment="1" applyProtection="1">
      <alignment vertical="top" wrapText="1"/>
      <protection hidden="1"/>
    </xf>
    <xf numFmtId="2" fontId="53" fillId="0" borderId="1" xfId="0" applyNumberFormat="1" applyFont="1" applyFill="1" applyBorder="1"/>
    <xf numFmtId="2" fontId="53" fillId="0" borderId="13" xfId="0" applyNumberFormat="1" applyFont="1" applyFill="1" applyBorder="1"/>
    <xf numFmtId="2" fontId="53" fillId="0" borderId="14" xfId="0" applyNumberFormat="1" applyFont="1" applyFill="1" applyBorder="1"/>
    <xf numFmtId="14" fontId="6" fillId="0" borderId="32" xfId="0" applyNumberFormat="1" applyFont="1" applyFill="1" applyBorder="1" applyAlignment="1" applyProtection="1">
      <alignment horizontal="left"/>
      <protection hidden="1"/>
    </xf>
    <xf numFmtId="0" fontId="6" fillId="0" borderId="32" xfId="0" applyNumberFormat="1" applyFont="1" applyFill="1" applyBorder="1" applyAlignment="1" applyProtection="1">
      <alignment horizontal="left" wrapText="1"/>
      <protection hidden="1"/>
    </xf>
    <xf numFmtId="0" fontId="6" fillId="0" borderId="26" xfId="0" applyFont="1" applyFill="1" applyBorder="1" applyAlignment="1" applyProtection="1">
      <alignment horizontal="left"/>
      <protection hidden="1"/>
    </xf>
    <xf numFmtId="166" fontId="6" fillId="0" borderId="0" xfId="0" applyNumberFormat="1" applyFont="1" applyBorder="1" applyProtection="1">
      <protection hidden="1"/>
    </xf>
    <xf numFmtId="166" fontId="6" fillId="0" borderId="37" xfId="0" applyNumberFormat="1" applyFont="1" applyBorder="1" applyProtection="1">
      <protection hidden="1"/>
    </xf>
    <xf numFmtId="166" fontId="6" fillId="0" borderId="32" xfId="0" applyNumberFormat="1" applyFont="1" applyBorder="1" applyProtection="1">
      <protection hidden="1"/>
    </xf>
    <xf numFmtId="166" fontId="6" fillId="0" borderId="26" xfId="0" applyNumberFormat="1" applyFont="1" applyBorder="1" applyProtection="1">
      <protection hidden="1"/>
    </xf>
    <xf numFmtId="0" fontId="6" fillId="0" borderId="37" xfId="0" applyFont="1" applyBorder="1" applyProtection="1">
      <protection hidden="1"/>
    </xf>
    <xf numFmtId="0" fontId="6" fillId="0" borderId="32" xfId="0" applyFont="1" applyBorder="1" applyProtection="1">
      <protection hidden="1"/>
    </xf>
    <xf numFmtId="174" fontId="6" fillId="0" borderId="32" xfId="0" applyNumberFormat="1" applyFont="1" applyBorder="1" applyProtection="1">
      <protection hidden="1"/>
    </xf>
    <xf numFmtId="0" fontId="6" fillId="0" borderId="32" xfId="0" applyFont="1" applyFill="1" applyBorder="1" applyProtection="1">
      <protection hidden="1"/>
    </xf>
    <xf numFmtId="174" fontId="6" fillId="0" borderId="26" xfId="0" applyNumberFormat="1" applyFont="1" applyBorder="1" applyProtection="1">
      <protection hidden="1"/>
    </xf>
    <xf numFmtId="174" fontId="6" fillId="0" borderId="83" xfId="0" applyNumberFormat="1" applyFont="1" applyBorder="1" applyProtection="1">
      <protection hidden="1"/>
    </xf>
    <xf numFmtId="2" fontId="53" fillId="0" borderId="36" xfId="0" applyNumberFormat="1" applyFont="1" applyFill="1" applyBorder="1"/>
    <xf numFmtId="2" fontId="53" fillId="0" borderId="2" xfId="0" applyNumberFormat="1" applyFont="1" applyFill="1" applyBorder="1"/>
    <xf numFmtId="2" fontId="53" fillId="0" borderId="39" xfId="0" applyNumberFormat="1" applyFont="1" applyFill="1" applyBorder="1"/>
    <xf numFmtId="0" fontId="6" fillId="71" borderId="23" xfId="0" applyNumberFormat="1" applyFont="1" applyFill="1" applyBorder="1" applyAlignment="1" applyProtection="1">
      <alignment horizontal="left"/>
      <protection hidden="1"/>
    </xf>
    <xf numFmtId="0" fontId="6" fillId="53" borderId="95" xfId="0" applyFont="1" applyFill="1" applyBorder="1" applyAlignment="1" applyProtection="1">
      <protection hidden="1"/>
    </xf>
    <xf numFmtId="0" fontId="4" fillId="0" borderId="21" xfId="0" applyFont="1" applyBorder="1" applyProtection="1">
      <protection hidden="1"/>
    </xf>
    <xf numFmtId="0" fontId="54" fillId="0" borderId="22" xfId="0" applyFont="1" applyFill="1" applyBorder="1" applyProtection="1">
      <protection hidden="1"/>
    </xf>
    <xf numFmtId="0" fontId="54" fillId="0" borderId="23" xfId="0" applyFont="1" applyFill="1" applyBorder="1" applyProtection="1">
      <protection hidden="1"/>
    </xf>
    <xf numFmtId="0" fontId="49" fillId="57" borderId="1" xfId="0" applyNumberFormat="1" applyFont="1" applyFill="1" applyBorder="1" applyProtection="1">
      <protection hidden="1"/>
    </xf>
    <xf numFmtId="0" fontId="2" fillId="0" borderId="0" xfId="0" applyNumberFormat="1" applyFont="1" applyFill="1" applyProtection="1">
      <protection hidden="1"/>
    </xf>
    <xf numFmtId="0" fontId="2" fillId="0" borderId="0" xfId="0" applyNumberFormat="1" applyFont="1" applyFill="1"/>
    <xf numFmtId="0" fontId="5" fillId="0" borderId="0" xfId="0" quotePrefix="1" applyFont="1"/>
    <xf numFmtId="1" fontId="4" fillId="0" borderId="33" xfId="0" applyNumberFormat="1" applyFont="1" applyFill="1" applyBorder="1" applyAlignment="1" applyProtection="1">
      <alignment horizontal="left"/>
      <protection hidden="1"/>
    </xf>
    <xf numFmtId="0" fontId="4" fillId="0" borderId="29" xfId="0" applyFont="1" applyFill="1" applyBorder="1" applyAlignment="1" applyProtection="1">
      <alignment horizontal="left"/>
      <protection hidden="1"/>
    </xf>
    <xf numFmtId="14" fontId="4" fillId="0" borderId="29" xfId="0" applyNumberFormat="1" applyFont="1" applyFill="1" applyBorder="1" applyAlignment="1" applyProtection="1">
      <alignment horizontal="left"/>
      <protection hidden="1"/>
    </xf>
    <xf numFmtId="0" fontId="4" fillId="0" borderId="29" xfId="0" applyNumberFormat="1" applyFont="1" applyFill="1" applyBorder="1" applyAlignment="1" applyProtection="1">
      <alignment horizontal="left" wrapText="1"/>
      <protection hidden="1"/>
    </xf>
    <xf numFmtId="0" fontId="4" fillId="0" borderId="34" xfId="0" applyFont="1" applyFill="1" applyBorder="1" applyAlignment="1" applyProtection="1">
      <alignment horizontal="left"/>
      <protection hidden="1"/>
    </xf>
    <xf numFmtId="166" fontId="4" fillId="0" borderId="45" xfId="0" applyNumberFormat="1" applyFont="1" applyBorder="1" applyProtection="1">
      <protection hidden="1"/>
    </xf>
    <xf numFmtId="166" fontId="4" fillId="0" borderId="33" xfId="0" applyNumberFormat="1" applyFont="1" applyBorder="1" applyProtection="1">
      <protection hidden="1"/>
    </xf>
    <xf numFmtId="166" fontId="4" fillId="0" borderId="29" xfId="0" applyNumberFormat="1" applyFont="1" applyBorder="1" applyProtection="1">
      <protection hidden="1"/>
    </xf>
    <xf numFmtId="166" fontId="4" fillId="0" borderId="34" xfId="0" applyNumberFormat="1" applyFont="1" applyBorder="1" applyProtection="1">
      <protection hidden="1"/>
    </xf>
    <xf numFmtId="0" fontId="4" fillId="0" borderId="33" xfId="0" applyFont="1" applyBorder="1" applyProtection="1">
      <protection hidden="1"/>
    </xf>
    <xf numFmtId="0" fontId="4" fillId="0" borderId="29" xfId="0" applyFont="1" applyBorder="1" applyProtection="1">
      <protection hidden="1"/>
    </xf>
    <xf numFmtId="174" fontId="4" fillId="0" borderId="29" xfId="0" applyNumberFormat="1" applyFont="1" applyBorder="1" applyProtection="1">
      <protection hidden="1"/>
    </xf>
    <xf numFmtId="0" fontId="4" fillId="0" borderId="29" xfId="0" applyFont="1" applyFill="1" applyBorder="1" applyProtection="1">
      <protection hidden="1"/>
    </xf>
    <xf numFmtId="174" fontId="4" fillId="0" borderId="34" xfId="0" applyNumberFormat="1" applyFont="1" applyBorder="1" applyProtection="1">
      <protection hidden="1"/>
    </xf>
    <xf numFmtId="174" fontId="4" fillId="0" borderId="17" xfId="0" applyNumberFormat="1" applyFont="1" applyBorder="1" applyProtection="1">
      <protection hidden="1"/>
    </xf>
    <xf numFmtId="2" fontId="54" fillId="0" borderId="33" xfId="0" applyNumberFormat="1" applyFont="1" applyFill="1" applyBorder="1"/>
    <xf numFmtId="2" fontId="54" fillId="0" borderId="29" xfId="0" applyNumberFormat="1" applyFont="1" applyFill="1" applyBorder="1"/>
    <xf numFmtId="2" fontId="54" fillId="0" borderId="34" xfId="0" applyNumberFormat="1" applyFont="1" applyFill="1" applyBorder="1"/>
    <xf numFmtId="0" fontId="89" fillId="5" borderId="0" xfId="516" applyFont="1" applyFill="1" applyBorder="1" applyAlignment="1" applyProtection="1">
      <protection hidden="1"/>
    </xf>
    <xf numFmtId="0" fontId="88" fillId="5" borderId="0" xfId="516" applyFont="1" applyFill="1" applyBorder="1" applyProtection="1">
      <protection hidden="1"/>
    </xf>
    <xf numFmtId="0" fontId="89" fillId="5" borderId="0" xfId="516" applyFont="1" applyFill="1" applyBorder="1" applyAlignment="1" applyProtection="1">
      <alignment horizontal="center"/>
      <protection hidden="1"/>
    </xf>
    <xf numFmtId="0" fontId="89" fillId="5" borderId="0" xfId="516" applyFont="1" applyFill="1" applyBorder="1" applyAlignment="1" applyProtection="1">
      <alignment horizontal="left"/>
      <protection hidden="1"/>
    </xf>
    <xf numFmtId="0" fontId="89" fillId="5" borderId="10" xfId="516" applyFont="1" applyFill="1" applyBorder="1" applyAlignment="1" applyProtection="1">
      <alignment horizontal="center"/>
      <protection hidden="1"/>
    </xf>
    <xf numFmtId="0" fontId="88" fillId="5" borderId="10" xfId="516" applyFont="1" applyFill="1" applyBorder="1" applyProtection="1">
      <protection hidden="1"/>
    </xf>
    <xf numFmtId="0" fontId="91" fillId="5" borderId="0" xfId="516" applyFont="1" applyFill="1" applyBorder="1" applyProtection="1">
      <protection hidden="1"/>
    </xf>
    <xf numFmtId="0" fontId="61" fillId="70" borderId="74" xfId="0" applyFont="1" applyFill="1" applyBorder="1" applyAlignment="1" applyProtection="1">
      <alignment horizontal="left" vertical="center"/>
      <protection hidden="1"/>
    </xf>
    <xf numFmtId="0" fontId="56" fillId="70" borderId="48" xfId="0" applyFont="1" applyFill="1" applyBorder="1" applyAlignment="1" applyProtection="1">
      <alignment horizontal="left" vertical="center"/>
      <protection hidden="1"/>
    </xf>
    <xf numFmtId="0" fontId="56" fillId="70" borderId="10" xfId="0" applyFont="1" applyFill="1" applyBorder="1" applyAlignment="1" applyProtection="1">
      <alignment horizontal="left" vertical="center"/>
      <protection hidden="1"/>
    </xf>
    <xf numFmtId="0" fontId="61" fillId="70" borderId="49" xfId="0" applyFont="1" applyFill="1" applyBorder="1" applyAlignment="1" applyProtection="1">
      <alignment horizontal="left" vertical="center"/>
      <protection hidden="1"/>
    </xf>
    <xf numFmtId="0" fontId="93" fillId="70" borderId="48" xfId="0" applyFont="1" applyFill="1" applyBorder="1" applyAlignment="1" applyProtection="1">
      <alignment horizontal="left" vertical="center"/>
      <protection hidden="1"/>
    </xf>
    <xf numFmtId="0" fontId="90" fillId="70" borderId="10" xfId="0" applyFont="1" applyFill="1" applyBorder="1" applyAlignment="1" applyProtection="1">
      <alignment horizontal="left" vertical="center"/>
      <protection hidden="1"/>
    </xf>
    <xf numFmtId="0" fontId="56" fillId="4" borderId="25" xfId="0" applyFont="1" applyFill="1" applyBorder="1" applyAlignment="1" applyProtection="1">
      <alignment horizontal="left" vertical="center"/>
      <protection hidden="1"/>
    </xf>
    <xf numFmtId="0" fontId="56" fillId="4" borderId="70" xfId="0" applyFont="1" applyFill="1" applyBorder="1" applyAlignment="1" applyProtection="1">
      <alignment horizontal="left" vertical="center"/>
      <protection hidden="1"/>
    </xf>
    <xf numFmtId="0" fontId="56" fillId="4" borderId="13" xfId="0" applyFont="1" applyFill="1" applyBorder="1" applyAlignment="1" applyProtection="1">
      <alignment horizontal="left" vertical="center"/>
      <protection hidden="1"/>
    </xf>
    <xf numFmtId="0" fontId="56" fillId="4" borderId="11" xfId="0" applyFont="1" applyFill="1" applyBorder="1" applyAlignment="1" applyProtection="1">
      <alignment horizontal="left" vertical="center"/>
      <protection hidden="1"/>
    </xf>
    <xf numFmtId="0" fontId="56" fillId="4" borderId="33" xfId="0" applyFont="1" applyFill="1" applyBorder="1" applyAlignment="1" applyProtection="1">
      <alignment horizontal="left" vertical="center"/>
      <protection hidden="1"/>
    </xf>
    <xf numFmtId="0" fontId="56" fillId="4" borderId="71" xfId="0" applyFont="1" applyFill="1" applyBorder="1" applyAlignment="1" applyProtection="1">
      <alignment horizontal="left" vertical="center"/>
      <protection hidden="1"/>
    </xf>
    <xf numFmtId="0" fontId="90" fillId="70" borderId="9" xfId="0" applyFont="1" applyFill="1" applyBorder="1" applyAlignment="1" applyProtection="1">
      <alignment vertical="center"/>
      <protection hidden="1"/>
    </xf>
    <xf numFmtId="0" fontId="90" fillId="70" borderId="10" xfId="0" applyFont="1" applyFill="1" applyBorder="1" applyAlignment="1" applyProtection="1">
      <alignment vertical="center"/>
      <protection hidden="1"/>
    </xf>
    <xf numFmtId="0" fontId="56" fillId="4" borderId="70" xfId="0" applyFont="1" applyFill="1" applyBorder="1" applyAlignment="1" applyProtection="1">
      <alignment horizontal="left" vertical="top" wrapText="1"/>
      <protection hidden="1"/>
    </xf>
    <xf numFmtId="0" fontId="56" fillId="4" borderId="87" xfId="0" applyFont="1" applyFill="1" applyBorder="1" applyAlignment="1" applyProtection="1">
      <alignment horizontal="left" vertical="top" wrapText="1"/>
      <protection hidden="1"/>
    </xf>
    <xf numFmtId="0" fontId="56" fillId="4" borderId="11" xfId="0" applyFont="1" applyFill="1" applyBorder="1" applyAlignment="1" applyProtection="1">
      <alignment horizontal="left" vertical="top" wrapText="1"/>
      <protection hidden="1"/>
    </xf>
    <xf numFmtId="0" fontId="56" fillId="4" borderId="77" xfId="0" applyFont="1" applyFill="1" applyBorder="1" applyAlignment="1" applyProtection="1">
      <alignment horizontal="left" vertical="top" wrapText="1"/>
      <protection hidden="1"/>
    </xf>
    <xf numFmtId="0" fontId="56" fillId="4" borderId="71" xfId="0" applyFont="1" applyFill="1" applyBorder="1" applyAlignment="1" applyProtection="1">
      <alignment horizontal="left" vertical="top" wrapText="1"/>
      <protection hidden="1"/>
    </xf>
    <xf numFmtId="0" fontId="56" fillId="4" borderId="97" xfId="0" applyFont="1" applyFill="1" applyBorder="1" applyAlignment="1" applyProtection="1">
      <alignment horizontal="left" vertical="top" wrapText="1"/>
      <protection hidden="1"/>
    </xf>
    <xf numFmtId="0" fontId="56" fillId="4" borderId="78" xfId="0" applyFont="1" applyFill="1" applyBorder="1" applyAlignment="1" applyProtection="1">
      <alignment horizontal="left" vertical="top" wrapText="1"/>
      <protection hidden="1"/>
    </xf>
    <xf numFmtId="0" fontId="6" fillId="0" borderId="1" xfId="0" applyFont="1" applyBorder="1" applyAlignment="1" applyProtection="1">
      <protection locked="0"/>
    </xf>
    <xf numFmtId="0" fontId="6" fillId="0" borderId="12" xfId="0" applyFont="1" applyBorder="1" applyAlignment="1" applyProtection="1">
      <protection locked="0"/>
    </xf>
    <xf numFmtId="1" fontId="6" fillId="0" borderId="87" xfId="0" applyNumberFormat="1" applyFont="1" applyBorder="1" applyAlignment="1" applyProtection="1">
      <alignment horizontal="right"/>
      <protection locked="0"/>
    </xf>
    <xf numFmtId="0" fontId="6" fillId="5" borderId="1" xfId="0" applyFont="1" applyFill="1" applyBorder="1" applyAlignment="1" applyProtection="1">
      <alignment horizontal="left" vertical="top"/>
      <protection locked="0"/>
    </xf>
    <xf numFmtId="0" fontId="6" fillId="5" borderId="14" xfId="0" applyFont="1" applyFill="1" applyBorder="1" applyAlignment="1" applyProtection="1">
      <alignment horizontal="left" vertical="top"/>
      <protection locked="0"/>
    </xf>
    <xf numFmtId="0" fontId="4" fillId="0" borderId="0" xfId="0" applyFont="1" applyBorder="1" applyAlignment="1" applyProtection="1">
      <alignment horizontal="left" vertical="top"/>
      <protection hidden="1"/>
    </xf>
    <xf numFmtId="0" fontId="4" fillId="0" borderId="0" xfId="0" applyFont="1" applyFill="1" applyBorder="1" applyAlignment="1" applyProtection="1">
      <alignment horizontal="left" vertical="top"/>
      <protection hidden="1"/>
    </xf>
    <xf numFmtId="4" fontId="6" fillId="0" borderId="29" xfId="0" applyNumberFormat="1" applyFont="1" applyBorder="1" applyAlignment="1" applyProtection="1">
      <alignment horizontal="left" vertical="top"/>
      <protection locked="0"/>
    </xf>
    <xf numFmtId="0" fontId="4" fillId="0" borderId="0" xfId="0" applyFont="1" applyBorder="1" applyAlignment="1" applyProtection="1">
      <alignment horizontal="left" vertical="top" wrapText="1"/>
    </xf>
    <xf numFmtId="0" fontId="4" fillId="0" borderId="0" xfId="0" applyFont="1" applyBorder="1" applyAlignment="1" applyProtection="1">
      <alignment vertical="center" wrapText="1"/>
      <protection hidden="1"/>
    </xf>
    <xf numFmtId="0" fontId="4" fillId="0" borderId="0" xfId="0" applyFont="1" applyBorder="1" applyAlignment="1" applyProtection="1">
      <alignment horizontal="left" vertical="top" wrapText="1"/>
      <protection hidden="1"/>
    </xf>
    <xf numFmtId="0" fontId="4" fillId="0" borderId="0" xfId="0" applyFont="1" applyBorder="1" applyAlignment="1" applyProtection="1">
      <alignment horizontal="right" vertical="top"/>
      <protection hidden="1"/>
    </xf>
    <xf numFmtId="49" fontId="54" fillId="5" borderId="0" xfId="0" applyNumberFormat="1" applyFont="1" applyFill="1" applyBorder="1" applyAlignment="1" applyProtection="1">
      <alignment vertical="center" wrapText="1"/>
      <protection hidden="1"/>
    </xf>
    <xf numFmtId="0" fontId="4" fillId="0" borderId="0" xfId="0" applyFont="1" applyAlignment="1" applyProtection="1">
      <alignment horizontal="center"/>
      <protection hidden="1"/>
    </xf>
    <xf numFmtId="0" fontId="6" fillId="0" borderId="29" xfId="0" applyFont="1" applyBorder="1" applyAlignment="1" applyProtection="1">
      <protection locked="0"/>
    </xf>
    <xf numFmtId="171" fontId="6" fillId="0" borderId="27" xfId="0" applyNumberFormat="1" applyFont="1" applyFill="1" applyBorder="1" applyAlignment="1" applyProtection="1">
      <protection locked="0"/>
    </xf>
    <xf numFmtId="171" fontId="6" fillId="5" borderId="3" xfId="0" applyNumberFormat="1" applyFont="1" applyFill="1" applyBorder="1" applyAlignment="1" applyProtection="1">
      <protection locked="0"/>
    </xf>
    <xf numFmtId="171" fontId="6" fillId="5" borderId="17" xfId="0" applyNumberFormat="1" applyFont="1" applyFill="1" applyBorder="1" applyAlignment="1" applyProtection="1">
      <protection locked="0"/>
    </xf>
    <xf numFmtId="171" fontId="6" fillId="5" borderId="27" xfId="0" applyNumberFormat="1" applyFont="1" applyFill="1" applyBorder="1" applyAlignment="1" applyProtection="1">
      <protection locked="0"/>
    </xf>
    <xf numFmtId="172" fontId="49" fillId="60" borderId="1" xfId="0" applyNumberFormat="1" applyFont="1" applyFill="1" applyBorder="1" applyProtection="1">
      <protection locked="0"/>
    </xf>
    <xf numFmtId="172" fontId="49" fillId="60" borderId="29" xfId="0" applyNumberFormat="1" applyFont="1" applyFill="1" applyBorder="1" applyProtection="1">
      <protection locked="0"/>
    </xf>
    <xf numFmtId="175" fontId="49" fillId="60" borderId="1" xfId="0" applyNumberFormat="1" applyFont="1" applyFill="1" applyBorder="1" applyProtection="1">
      <protection locked="0"/>
    </xf>
    <xf numFmtId="175" fontId="49" fillId="60" borderId="29" xfId="0" applyNumberFormat="1" applyFont="1" applyFill="1" applyBorder="1" applyProtection="1">
      <protection locked="0"/>
    </xf>
    <xf numFmtId="0" fontId="56" fillId="4" borderId="88" xfId="0" applyFont="1" applyFill="1" applyBorder="1" applyAlignment="1" applyProtection="1">
      <alignment horizontal="left" vertical="top" wrapText="1"/>
      <protection hidden="1"/>
    </xf>
    <xf numFmtId="0" fontId="56" fillId="4" borderId="49" xfId="0" applyFont="1" applyFill="1" applyBorder="1" applyAlignment="1" applyProtection="1">
      <alignment horizontal="left" vertical="top" wrapText="1"/>
      <protection hidden="1"/>
    </xf>
    <xf numFmtId="0" fontId="56" fillId="4" borderId="89" xfId="0" applyFont="1" applyFill="1" applyBorder="1" applyAlignment="1" applyProtection="1">
      <alignment horizontal="left" vertical="top" wrapText="1"/>
      <protection hidden="1"/>
    </xf>
    <xf numFmtId="0" fontId="56" fillId="4" borderId="9" xfId="0" applyFont="1" applyFill="1" applyBorder="1" applyAlignment="1" applyProtection="1">
      <alignment horizontal="left" vertical="top" wrapText="1"/>
      <protection hidden="1"/>
    </xf>
    <xf numFmtId="0" fontId="56" fillId="4" borderId="94" xfId="0" applyFont="1" applyFill="1" applyBorder="1" applyAlignment="1" applyProtection="1">
      <alignment horizontal="left" vertical="top" wrapText="1"/>
      <protection hidden="1"/>
    </xf>
    <xf numFmtId="0" fontId="56" fillId="4" borderId="103" xfId="0" applyFont="1" applyFill="1" applyBorder="1" applyAlignment="1" applyProtection="1">
      <alignment horizontal="left" vertical="top" wrapText="1"/>
      <protection hidden="1"/>
    </xf>
    <xf numFmtId="0" fontId="56" fillId="4" borderId="104" xfId="0" applyFont="1" applyFill="1" applyBorder="1" applyAlignment="1" applyProtection="1">
      <alignment horizontal="left" vertical="top" wrapText="1"/>
      <protection hidden="1"/>
    </xf>
    <xf numFmtId="0" fontId="56" fillId="4" borderId="108" xfId="0" applyFont="1" applyFill="1" applyBorder="1" applyAlignment="1" applyProtection="1">
      <alignment horizontal="left" vertical="top" wrapText="1"/>
      <protection hidden="1"/>
    </xf>
    <xf numFmtId="0" fontId="6" fillId="0" borderId="0" xfId="0" applyFont="1" applyAlignment="1" applyProtection="1">
      <alignment vertical="top"/>
      <protection hidden="1"/>
    </xf>
    <xf numFmtId="0" fontId="61" fillId="8" borderId="99" xfId="0" applyFont="1" applyFill="1" applyBorder="1" applyAlignment="1" applyProtection="1">
      <alignment horizontal="center" vertical="center"/>
      <protection hidden="1"/>
    </xf>
    <xf numFmtId="0" fontId="6" fillId="0" borderId="103" xfId="0" applyFont="1" applyBorder="1" applyProtection="1">
      <protection hidden="1"/>
    </xf>
    <xf numFmtId="0" fontId="56" fillId="4" borderId="88" xfId="0" applyFont="1" applyFill="1" applyBorder="1" applyAlignment="1" applyProtection="1">
      <alignment horizontal="left" vertical="top"/>
    </xf>
    <xf numFmtId="0" fontId="6" fillId="5" borderId="1" xfId="0" applyFont="1" applyFill="1" applyBorder="1" applyAlignment="1" applyProtection="1">
      <alignment vertical="top"/>
      <protection locked="0"/>
    </xf>
    <xf numFmtId="0" fontId="6" fillId="5" borderId="1" xfId="0" applyFont="1" applyFill="1" applyBorder="1" applyAlignment="1" applyProtection="1">
      <alignment vertical="top" wrapText="1"/>
      <protection locked="0"/>
    </xf>
    <xf numFmtId="0" fontId="61" fillId="0" borderId="0" xfId="0" applyFont="1" applyBorder="1" applyAlignment="1" applyProtection="1">
      <alignment horizontal="left" vertical="top" wrapText="1"/>
    </xf>
    <xf numFmtId="10" fontId="6" fillId="0" borderId="1" xfId="0" applyNumberFormat="1" applyFont="1" applyFill="1" applyBorder="1" applyAlignment="1" applyProtection="1">
      <alignment vertical="top"/>
      <protection locked="0"/>
    </xf>
    <xf numFmtId="176" fontId="6" fillId="0" borderId="44" xfId="0" applyNumberFormat="1" applyFont="1" applyFill="1" applyBorder="1" applyAlignment="1" applyProtection="1">
      <alignment vertical="top"/>
      <protection locked="0"/>
    </xf>
    <xf numFmtId="166" fontId="6" fillId="0" borderId="1" xfId="0" applyNumberFormat="1" applyFont="1" applyFill="1" applyBorder="1" applyAlignment="1" applyProtection="1">
      <alignment vertical="top"/>
      <protection locked="0"/>
    </xf>
    <xf numFmtId="0" fontId="56" fillId="4" borderId="89" xfId="0" applyFont="1" applyFill="1" applyBorder="1" applyAlignment="1" applyProtection="1">
      <alignment horizontal="left" vertical="top"/>
    </xf>
    <xf numFmtId="0" fontId="2" fillId="0" borderId="2" xfId="0" applyFont="1" applyFill="1" applyBorder="1" applyAlignment="1" applyProtection="1">
      <alignment horizontal="left" vertical="top"/>
      <protection locked="0"/>
    </xf>
    <xf numFmtId="0" fontId="2" fillId="0" borderId="2" xfId="0" applyFont="1" applyFill="1" applyBorder="1" applyAlignment="1" applyProtection="1">
      <alignment horizontal="center" vertical="top"/>
      <protection locked="0"/>
    </xf>
    <xf numFmtId="0" fontId="2" fillId="0" borderId="2"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protection locked="0"/>
    </xf>
    <xf numFmtId="0" fontId="2" fillId="0" borderId="1" xfId="0" applyFont="1" applyFill="1" applyBorder="1" applyAlignment="1" applyProtection="1">
      <alignment horizontal="center" vertical="top"/>
      <protection locked="0"/>
    </xf>
    <xf numFmtId="0" fontId="2" fillId="0" borderId="20" xfId="0" applyFont="1" applyFill="1" applyBorder="1" applyAlignment="1" applyProtection="1">
      <alignment horizontal="left" vertical="top"/>
      <protection locked="0"/>
    </xf>
    <xf numFmtId="0" fontId="2" fillId="0" borderId="20" xfId="0" applyFont="1" applyFill="1" applyBorder="1" applyAlignment="1" applyProtection="1">
      <alignment horizontal="center" vertical="top"/>
      <protection locked="0"/>
    </xf>
    <xf numFmtId="0" fontId="2" fillId="0" borderId="42" xfId="0" applyFont="1" applyFill="1" applyBorder="1" applyAlignment="1" applyProtection="1">
      <alignment horizontal="center" vertical="top"/>
      <protection locked="0"/>
    </xf>
    <xf numFmtId="0" fontId="2" fillId="0" borderId="3" xfId="0" applyFont="1" applyFill="1" applyBorder="1" applyAlignment="1" applyProtection="1">
      <alignment horizontal="center" vertical="top"/>
      <protection locked="0"/>
    </xf>
    <xf numFmtId="0" fontId="2" fillId="0" borderId="6" xfId="0" applyFont="1" applyFill="1" applyBorder="1" applyAlignment="1" applyProtection="1">
      <alignment horizontal="center" vertical="top"/>
      <protection locked="0"/>
    </xf>
    <xf numFmtId="0" fontId="5" fillId="0" borderId="36"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0" fontId="5" fillId="0" borderId="39" xfId="0" applyFont="1" applyFill="1" applyBorder="1" applyAlignment="1" applyProtection="1">
      <alignment horizontal="center" vertical="center"/>
      <protection locked="0"/>
    </xf>
    <xf numFmtId="0" fontId="5" fillId="0" borderId="43" xfId="0"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0" fontId="5" fillId="0" borderId="33" xfId="0" applyFont="1" applyFill="1" applyBorder="1" applyAlignment="1" applyProtection="1">
      <alignment horizontal="center" vertical="center"/>
      <protection locked="0"/>
    </xf>
    <xf numFmtId="0" fontId="5" fillId="0" borderId="29" xfId="0" applyFont="1" applyFill="1" applyBorder="1" applyAlignment="1" applyProtection="1">
      <alignment horizontal="center" vertical="center"/>
      <protection locked="0"/>
    </xf>
    <xf numFmtId="0" fontId="5" fillId="0" borderId="34" xfId="0" applyFont="1" applyFill="1" applyBorder="1" applyAlignment="1" applyProtection="1">
      <alignment horizontal="center" vertical="center"/>
      <protection locked="0"/>
    </xf>
    <xf numFmtId="0" fontId="5" fillId="0" borderId="16" xfId="0" applyFont="1" applyFill="1" applyBorder="1" applyAlignment="1" applyProtection="1">
      <alignment horizontal="center" vertical="center"/>
      <protection locked="0"/>
    </xf>
    <xf numFmtId="0" fontId="5" fillId="0" borderId="20"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top"/>
      <protection hidden="1"/>
    </xf>
    <xf numFmtId="0" fontId="53" fillId="66" borderId="91" xfId="0" applyFont="1" applyFill="1" applyBorder="1" applyAlignment="1"/>
    <xf numFmtId="14" fontId="56" fillId="4" borderId="1" xfId="0" applyNumberFormat="1" applyFont="1" applyFill="1" applyBorder="1" applyAlignment="1" applyProtection="1">
      <alignment vertical="center"/>
      <protection locked="0"/>
    </xf>
    <xf numFmtId="14" fontId="56" fillId="4" borderId="29" xfId="0" applyNumberFormat="1" applyFont="1" applyFill="1" applyBorder="1" applyAlignment="1" applyProtection="1">
      <alignment vertical="center"/>
      <protection locked="0"/>
    </xf>
    <xf numFmtId="0" fontId="6" fillId="5" borderId="3" xfId="0" applyFont="1" applyFill="1" applyBorder="1" applyAlignment="1" applyProtection="1">
      <alignment horizontal="left" vertical="top" wrapText="1"/>
      <protection locked="0"/>
    </xf>
    <xf numFmtId="0" fontId="56" fillId="4" borderId="20" xfId="0" applyFont="1" applyFill="1" applyBorder="1" applyAlignment="1" applyProtection="1">
      <alignment vertical="top"/>
      <protection hidden="1"/>
    </xf>
    <xf numFmtId="0" fontId="6" fillId="0" borderId="83" xfId="0" applyFont="1" applyFill="1" applyBorder="1"/>
    <xf numFmtId="0" fontId="6" fillId="0" borderId="1" xfId="0" applyFont="1" applyFill="1" applyBorder="1" applyProtection="1">
      <protection locked="0"/>
    </xf>
    <xf numFmtId="4" fontId="6" fillId="0" borderId="1" xfId="0" applyNumberFormat="1" applyFont="1" applyFill="1" applyBorder="1" applyProtection="1">
      <protection locked="0"/>
    </xf>
    <xf numFmtId="0" fontId="6" fillId="0" borderId="14" xfId="0" applyFont="1" applyFill="1" applyBorder="1" applyProtection="1">
      <protection locked="0"/>
    </xf>
    <xf numFmtId="0" fontId="6" fillId="0" borderId="29" xfId="0" applyFont="1" applyFill="1" applyBorder="1" applyProtection="1">
      <protection locked="0"/>
    </xf>
    <xf numFmtId="4" fontId="6" fillId="0" borderId="29" xfId="0" applyNumberFormat="1" applyFont="1" applyFill="1" applyBorder="1" applyProtection="1">
      <protection locked="0"/>
    </xf>
    <xf numFmtId="0" fontId="6" fillId="0" borderId="34" xfId="0" applyFont="1" applyFill="1" applyBorder="1" applyProtection="1">
      <protection locked="0"/>
    </xf>
    <xf numFmtId="0" fontId="6" fillId="4" borderId="25" xfId="0" applyFont="1" applyFill="1" applyBorder="1" applyProtection="1">
      <protection hidden="1"/>
    </xf>
    <xf numFmtId="0" fontId="56" fillId="4" borderId="69" xfId="0" applyFont="1" applyFill="1" applyBorder="1" applyProtection="1">
      <protection hidden="1"/>
    </xf>
    <xf numFmtId="49" fontId="49" fillId="0" borderId="1" xfId="507" applyNumberFormat="1" applyFont="1" applyFill="1" applyBorder="1" applyAlignment="1" applyProtection="1">
      <alignment horizontal="center" vertical="center"/>
      <protection locked="0"/>
    </xf>
    <xf numFmtId="49" fontId="2" fillId="0" borderId="1" xfId="0" applyNumberFormat="1" applyFont="1" applyFill="1" applyBorder="1" applyProtection="1">
      <protection locked="0"/>
    </xf>
    <xf numFmtId="49" fontId="2" fillId="0" borderId="29" xfId="0" applyNumberFormat="1" applyFont="1" applyFill="1" applyBorder="1" applyProtection="1">
      <protection locked="0"/>
    </xf>
    <xf numFmtId="3" fontId="49" fillId="0" borderId="1" xfId="505" applyNumberFormat="1" applyFont="1" applyFill="1" applyBorder="1" applyAlignment="1" applyProtection="1">
      <alignment horizontal="center" vertical="center"/>
      <protection locked="0"/>
    </xf>
    <xf numFmtId="0" fontId="49" fillId="0" borderId="1" xfId="0" applyFont="1" applyFill="1" applyBorder="1" applyProtection="1">
      <protection locked="0"/>
    </xf>
    <xf numFmtId="0" fontId="49" fillId="0" borderId="1" xfId="506" applyFont="1" applyFill="1" applyBorder="1" applyProtection="1">
      <protection locked="0"/>
    </xf>
    <xf numFmtId="3" fontId="49" fillId="0" borderId="1" xfId="507" applyNumberFormat="1" applyFont="1" applyFill="1" applyBorder="1" applyAlignment="1" applyProtection="1">
      <alignment horizontal="right" vertical="center"/>
      <protection locked="0"/>
    </xf>
    <xf numFmtId="3" fontId="49" fillId="0" borderId="1" xfId="0" applyNumberFormat="1" applyFont="1" applyFill="1" applyBorder="1" applyAlignment="1" applyProtection="1">
      <alignment horizontal="right"/>
      <protection locked="0"/>
    </xf>
    <xf numFmtId="1" fontId="49" fillId="0" borderId="1" xfId="505" applyNumberFormat="1" applyFont="1" applyFill="1" applyBorder="1" applyAlignment="1" applyProtection="1">
      <alignment horizontal="right" vertical="center"/>
      <protection locked="0"/>
    </xf>
    <xf numFmtId="0" fontId="49" fillId="0" borderId="14" xfId="0" applyFont="1" applyFill="1" applyBorder="1"/>
    <xf numFmtId="0" fontId="49" fillId="0" borderId="1" xfId="507" applyNumberFormat="1" applyFont="1" applyFill="1" applyBorder="1" applyAlignment="1" applyProtection="1">
      <alignment horizontal="center" vertical="center"/>
      <protection locked="0"/>
    </xf>
    <xf numFmtId="0" fontId="49" fillId="0" borderId="3" xfId="0" applyFont="1" applyFill="1" applyBorder="1" applyProtection="1">
      <protection hidden="1"/>
    </xf>
    <xf numFmtId="0" fontId="49" fillId="0" borderId="13" xfId="507" applyNumberFormat="1" applyFont="1" applyFill="1" applyBorder="1" applyAlignment="1" applyProtection="1">
      <alignment horizontal="center" vertical="center"/>
      <protection locked="0"/>
    </xf>
    <xf numFmtId="0" fontId="49" fillId="0" borderId="3" xfId="0" applyFont="1" applyFill="1" applyBorder="1" applyProtection="1">
      <protection locked="0"/>
    </xf>
    <xf numFmtId="0" fontId="49" fillId="0" borderId="1" xfId="0" applyFont="1" applyFill="1" applyBorder="1" applyAlignment="1" applyProtection="1">
      <alignment horizontal="right"/>
      <protection locked="0"/>
    </xf>
    <xf numFmtId="3" fontId="49" fillId="0" borderId="1" xfId="507" applyNumberFormat="1" applyFont="1" applyFill="1" applyBorder="1" applyAlignment="1" applyProtection="1">
      <alignment horizontal="right" vertical="center" wrapText="1"/>
      <protection locked="0"/>
    </xf>
    <xf numFmtId="3" fontId="49" fillId="0" borderId="1" xfId="508" applyNumberFormat="1" applyFont="1" applyFill="1" applyBorder="1" applyAlignment="1" applyProtection="1">
      <alignment horizontal="right" vertical="center"/>
      <protection locked="0"/>
    </xf>
    <xf numFmtId="1" fontId="49" fillId="0" borderId="1" xfId="507" applyNumberFormat="1" applyFont="1" applyFill="1" applyBorder="1" applyAlignment="1" applyProtection="1">
      <alignment horizontal="right" vertical="center"/>
      <protection locked="0"/>
    </xf>
    <xf numFmtId="3" fontId="2" fillId="0" borderId="1" xfId="0" applyNumberFormat="1" applyFont="1" applyFill="1" applyBorder="1" applyProtection="1">
      <protection locked="0"/>
    </xf>
    <xf numFmtId="3" fontId="2" fillId="0" borderId="1" xfId="0" applyNumberFormat="1" applyFont="1" applyFill="1" applyBorder="1" applyAlignment="1" applyProtection="1">
      <alignment horizontal="right"/>
      <protection locked="0"/>
    </xf>
    <xf numFmtId="1" fontId="2" fillId="0" borderId="1" xfId="0" applyNumberFormat="1" applyFont="1" applyFill="1" applyBorder="1" applyAlignment="1" applyProtection="1">
      <alignment horizontal="right"/>
      <protection locked="0"/>
    </xf>
    <xf numFmtId="0" fontId="2" fillId="0" borderId="14" xfId="0" applyFont="1" applyFill="1" applyBorder="1"/>
    <xf numFmtId="0" fontId="2" fillId="0" borderId="3" xfId="0" applyFont="1" applyFill="1" applyBorder="1" applyProtection="1">
      <protection locked="0"/>
    </xf>
    <xf numFmtId="0" fontId="2" fillId="0" borderId="1" xfId="0" applyFont="1" applyFill="1" applyBorder="1" applyAlignment="1" applyProtection="1">
      <alignment horizontal="right"/>
      <protection locked="0"/>
    </xf>
    <xf numFmtId="3" fontId="2" fillId="0" borderId="29" xfId="0" applyNumberFormat="1" applyFont="1" applyFill="1" applyBorder="1" applyProtection="1">
      <protection locked="0"/>
    </xf>
    <xf numFmtId="3" fontId="2" fillId="0" borderId="29" xfId="0" applyNumberFormat="1" applyFont="1" applyFill="1" applyBorder="1" applyAlignment="1" applyProtection="1">
      <alignment horizontal="right"/>
      <protection locked="0"/>
    </xf>
    <xf numFmtId="1" fontId="2" fillId="0" borderId="29" xfId="0" applyNumberFormat="1" applyFont="1" applyFill="1" applyBorder="1" applyAlignment="1" applyProtection="1">
      <alignment horizontal="right"/>
      <protection locked="0"/>
    </xf>
    <xf numFmtId="0" fontId="2" fillId="0" borderId="34" xfId="0" applyFont="1" applyFill="1" applyBorder="1"/>
    <xf numFmtId="0" fontId="2" fillId="0" borderId="17" xfId="0" applyFont="1" applyFill="1" applyBorder="1" applyProtection="1">
      <protection locked="0"/>
    </xf>
    <xf numFmtId="0" fontId="2" fillId="0" borderId="29" xfId="0" applyFont="1" applyFill="1" applyBorder="1" applyAlignment="1" applyProtection="1">
      <alignment horizontal="right"/>
      <protection locked="0"/>
    </xf>
    <xf numFmtId="0" fontId="49" fillId="0" borderId="29" xfId="0" applyFont="1" applyFill="1" applyBorder="1" applyProtection="1">
      <protection hidden="1"/>
    </xf>
    <xf numFmtId="0" fontId="49" fillId="57" borderId="14" xfId="0" applyFont="1" applyFill="1" applyBorder="1" applyProtection="1">
      <protection locked="0"/>
    </xf>
    <xf numFmtId="0" fontId="2" fillId="57" borderId="14" xfId="0" applyFont="1" applyFill="1" applyBorder="1" applyProtection="1">
      <protection locked="0"/>
    </xf>
    <xf numFmtId="0" fontId="2" fillId="57" borderId="34" xfId="0" applyFont="1" applyFill="1" applyBorder="1" applyProtection="1">
      <protection locked="0"/>
    </xf>
    <xf numFmtId="0" fontId="49" fillId="57" borderId="13" xfId="0" applyFont="1" applyFill="1" applyBorder="1" applyProtection="1">
      <protection locked="0"/>
    </xf>
    <xf numFmtId="0" fontId="2" fillId="57" borderId="13" xfId="0" applyFont="1" applyFill="1" applyBorder="1" applyProtection="1">
      <protection locked="0"/>
    </xf>
    <xf numFmtId="0" fontId="2" fillId="57" borderId="33" xfId="0" applyFont="1" applyFill="1" applyBorder="1" applyProtection="1">
      <protection locked="0"/>
    </xf>
    <xf numFmtId="0" fontId="49" fillId="57" borderId="1" xfId="506" applyFont="1" applyFill="1" applyBorder="1" applyAlignment="1" applyProtection="1">
      <alignment horizontal="left"/>
      <protection hidden="1"/>
    </xf>
    <xf numFmtId="0" fontId="49" fillId="57" borderId="29" xfId="506" applyFont="1" applyFill="1" applyBorder="1" applyAlignment="1" applyProtection="1">
      <alignment horizontal="left"/>
      <protection hidden="1"/>
    </xf>
    <xf numFmtId="9" fontId="88" fillId="60" borderId="24" xfId="515" applyFont="1" applyFill="1" applyBorder="1" applyAlignment="1" applyProtection="1">
      <alignment horizontal="center"/>
      <protection locked="0"/>
    </xf>
    <xf numFmtId="0" fontId="53" fillId="60" borderId="24" xfId="516" applyFont="1" applyFill="1" applyBorder="1" applyAlignment="1" applyProtection="1">
      <alignment horizontal="left" vertical="top" wrapText="1" indent="4"/>
      <protection hidden="1"/>
    </xf>
    <xf numFmtId="0" fontId="53" fillId="60" borderId="24" xfId="516" applyFont="1" applyFill="1" applyBorder="1" applyAlignment="1" applyProtection="1">
      <protection hidden="1"/>
    </xf>
    <xf numFmtId="0" fontId="6" fillId="60" borderId="24" xfId="0" applyFont="1" applyFill="1" applyBorder="1" applyAlignment="1" applyProtection="1">
      <alignment horizontal="left" vertical="center" indent="4"/>
      <protection hidden="1"/>
    </xf>
    <xf numFmtId="0" fontId="89" fillId="60" borderId="24" xfId="516" applyFont="1" applyFill="1" applyBorder="1" applyAlignment="1" applyProtection="1">
      <protection hidden="1"/>
    </xf>
    <xf numFmtId="0" fontId="89" fillId="60" borderId="69" xfId="516" applyFont="1" applyFill="1" applyBorder="1" applyAlignment="1" applyProtection="1">
      <protection hidden="1"/>
    </xf>
    <xf numFmtId="9" fontId="88" fillId="60" borderId="1" xfId="515" applyFont="1" applyFill="1" applyBorder="1" applyAlignment="1" applyProtection="1">
      <alignment horizontal="center"/>
      <protection locked="0"/>
    </xf>
    <xf numFmtId="49" fontId="53" fillId="60" borderId="1" xfId="516" applyNumberFormat="1" applyFont="1" applyFill="1" applyBorder="1" applyAlignment="1" applyProtection="1">
      <alignment horizontal="left" indent="4"/>
      <protection hidden="1"/>
    </xf>
    <xf numFmtId="0" fontId="53" fillId="60" borderId="1" xfId="516" applyFont="1" applyFill="1" applyBorder="1" applyAlignment="1" applyProtection="1">
      <protection hidden="1"/>
    </xf>
    <xf numFmtId="49" fontId="6" fillId="60" borderId="1" xfId="0" applyNumberFormat="1" applyFont="1" applyFill="1" applyBorder="1" applyAlignment="1" applyProtection="1">
      <alignment horizontal="left" indent="4"/>
      <protection hidden="1"/>
    </xf>
    <xf numFmtId="0" fontId="6" fillId="60" borderId="1" xfId="0" applyFont="1" applyFill="1" applyBorder="1" applyAlignment="1" applyProtection="1">
      <alignment horizontal="left" indent="4"/>
      <protection hidden="1"/>
    </xf>
    <xf numFmtId="0" fontId="89" fillId="60" borderId="1" xfId="516" applyFont="1" applyFill="1" applyBorder="1" applyAlignment="1" applyProtection="1">
      <protection hidden="1"/>
    </xf>
    <xf numFmtId="0" fontId="89" fillId="60" borderId="14" xfId="516" applyFont="1" applyFill="1" applyBorder="1" applyAlignment="1" applyProtection="1">
      <protection hidden="1"/>
    </xf>
    <xf numFmtId="0" fontId="53" fillId="60" borderId="1" xfId="516" applyFont="1" applyFill="1" applyBorder="1" applyAlignment="1" applyProtection="1">
      <alignment horizontal="left" indent="4"/>
      <protection hidden="1"/>
    </xf>
    <xf numFmtId="9" fontId="88" fillId="60" borderId="29" xfId="515" applyFont="1" applyFill="1" applyBorder="1" applyAlignment="1" applyProtection="1">
      <alignment horizontal="center"/>
      <protection locked="0"/>
    </xf>
    <xf numFmtId="0" fontId="6" fillId="60" borderId="29" xfId="0" applyFont="1" applyFill="1" applyBorder="1" applyAlignment="1" applyProtection="1">
      <alignment horizontal="left" indent="4"/>
      <protection hidden="1"/>
    </xf>
    <xf numFmtId="0" fontId="53" fillId="60" borderId="29" xfId="516" applyFont="1" applyFill="1" applyBorder="1" applyAlignment="1" applyProtection="1">
      <protection hidden="1"/>
    </xf>
    <xf numFmtId="0" fontId="53" fillId="60" borderId="29" xfId="516" applyFont="1" applyFill="1" applyBorder="1" applyAlignment="1" applyProtection="1">
      <alignment horizontal="left" indent="4"/>
      <protection hidden="1"/>
    </xf>
    <xf numFmtId="0" fontId="89" fillId="60" borderId="29" xfId="516" applyFont="1" applyFill="1" applyBorder="1" applyAlignment="1" applyProtection="1">
      <protection hidden="1"/>
    </xf>
    <xf numFmtId="0" fontId="89" fillId="60" borderId="34" xfId="516" applyFont="1" applyFill="1" applyBorder="1" applyAlignment="1" applyProtection="1">
      <protection hidden="1"/>
    </xf>
    <xf numFmtId="0" fontId="53" fillId="60" borderId="8" xfId="516" applyFont="1" applyFill="1" applyBorder="1" applyAlignment="1" applyProtection="1">
      <alignment horizontal="left" vertical="center"/>
      <protection hidden="1"/>
    </xf>
    <xf numFmtId="0" fontId="53" fillId="60" borderId="8" xfId="516" applyFont="1" applyFill="1" applyBorder="1" applyAlignment="1" applyProtection="1">
      <protection hidden="1"/>
    </xf>
    <xf numFmtId="0" fontId="53" fillId="60" borderId="0" xfId="516" applyFont="1" applyFill="1" applyBorder="1" applyProtection="1">
      <protection hidden="1"/>
    </xf>
    <xf numFmtId="0" fontId="53" fillId="60" borderId="1" xfId="516" applyFont="1" applyFill="1" applyBorder="1" applyAlignment="1" applyProtection="1">
      <alignment horizontal="left" indent="2"/>
      <protection hidden="1"/>
    </xf>
    <xf numFmtId="0" fontId="6" fillId="60" borderId="1" xfId="0" applyFont="1" applyFill="1" applyBorder="1" applyAlignment="1" applyProtection="1">
      <alignment horizontal="left" indent="2"/>
      <protection hidden="1"/>
    </xf>
    <xf numFmtId="0" fontId="53" fillId="60" borderId="1" xfId="516" applyFont="1" applyFill="1" applyBorder="1" applyProtection="1">
      <protection hidden="1"/>
    </xf>
    <xf numFmtId="0" fontId="92" fillId="60" borderId="14" xfId="516" applyFont="1" applyFill="1" applyBorder="1" applyProtection="1">
      <protection hidden="1"/>
    </xf>
    <xf numFmtId="0" fontId="53" fillId="60" borderId="48" xfId="516" applyFont="1" applyFill="1" applyBorder="1" applyAlignment="1" applyProtection="1">
      <protection hidden="1"/>
    </xf>
    <xf numFmtId="0" fontId="53" fillId="60" borderId="29" xfId="516" applyFont="1" applyFill="1" applyBorder="1" applyAlignment="1" applyProtection="1">
      <alignment horizontal="left" indent="2"/>
      <protection hidden="1"/>
    </xf>
    <xf numFmtId="0" fontId="6" fillId="60" borderId="29" xfId="0" applyFont="1" applyFill="1" applyBorder="1" applyAlignment="1" applyProtection="1">
      <alignment horizontal="left" indent="2"/>
      <protection hidden="1"/>
    </xf>
    <xf numFmtId="0" fontId="53" fillId="60" borderId="29" xfId="516" applyFont="1" applyFill="1" applyBorder="1" applyProtection="1">
      <protection hidden="1"/>
    </xf>
    <xf numFmtId="0" fontId="92" fillId="60" borderId="34" xfId="516" applyFont="1" applyFill="1" applyBorder="1" applyProtection="1">
      <protection hidden="1"/>
    </xf>
    <xf numFmtId="0" fontId="2" fillId="60" borderId="1" xfId="0" applyNumberFormat="1" applyFont="1" applyFill="1" applyBorder="1" applyProtection="1">
      <protection locked="0"/>
    </xf>
    <xf numFmtId="0" fontId="2" fillId="60" borderId="29" xfId="0" applyNumberFormat="1" applyFont="1" applyFill="1" applyBorder="1" applyProtection="1">
      <protection locked="0"/>
    </xf>
    <xf numFmtId="0" fontId="4" fillId="0" borderId="1" xfId="0" applyFont="1" applyBorder="1" applyAlignment="1"/>
    <xf numFmtId="0" fontId="4" fillId="0" borderId="1" xfId="0" applyFont="1" applyBorder="1" applyAlignment="1">
      <alignment horizontal="left"/>
    </xf>
    <xf numFmtId="0" fontId="49" fillId="57" borderId="29" xfId="0" applyNumberFormat="1" applyFont="1" applyFill="1" applyBorder="1" applyProtection="1">
      <protection hidden="1"/>
    </xf>
    <xf numFmtId="2" fontId="49" fillId="60" borderId="1" xfId="0" applyNumberFormat="1" applyFont="1" applyFill="1" applyBorder="1" applyProtection="1">
      <protection locked="0"/>
    </xf>
    <xf numFmtId="0" fontId="49" fillId="0" borderId="1" xfId="0" applyFont="1" applyFill="1" applyBorder="1" applyAlignment="1" applyProtection="1">
      <alignment horizontal="center" vertical="center"/>
      <protection locked="0"/>
    </xf>
    <xf numFmtId="0" fontId="49" fillId="0" borderId="1" xfId="0" applyFont="1" applyFill="1" applyBorder="1" applyAlignment="1" applyProtection="1">
      <alignment horizontal="center"/>
      <protection locked="0"/>
    </xf>
    <xf numFmtId="0" fontId="2" fillId="0" borderId="1" xfId="0" applyFont="1" applyFill="1" applyBorder="1" applyAlignment="1" applyProtection="1">
      <alignment horizontal="center"/>
      <protection locked="0"/>
    </xf>
    <xf numFmtId="0" fontId="2" fillId="0" borderId="29" xfId="0" applyFont="1" applyFill="1" applyBorder="1" applyAlignment="1" applyProtection="1">
      <alignment horizontal="center"/>
      <protection locked="0"/>
    </xf>
    <xf numFmtId="0" fontId="4" fillId="0" borderId="1" xfId="0" applyFont="1" applyBorder="1" applyAlignment="1">
      <alignment horizontal="center"/>
    </xf>
    <xf numFmtId="49" fontId="6" fillId="0" borderId="29" xfId="0" applyNumberFormat="1" applyFont="1" applyBorder="1" applyAlignment="1" applyProtection="1">
      <protection locked="0"/>
    </xf>
    <xf numFmtId="0" fontId="6" fillId="0" borderId="0" xfId="0" applyFont="1" applyBorder="1" applyAlignment="1">
      <alignment horizontal="center"/>
    </xf>
    <xf numFmtId="0" fontId="6" fillId="0" borderId="0" xfId="0" applyFont="1" applyAlignment="1">
      <alignment wrapText="1"/>
    </xf>
    <xf numFmtId="0" fontId="2" fillId="0" borderId="1" xfId="0" applyFont="1" applyFill="1" applyBorder="1" applyAlignment="1" applyProtection="1">
      <alignment horizontal="left" vertical="top" wrapText="1"/>
      <protection locked="0"/>
    </xf>
    <xf numFmtId="0" fontId="2" fillId="0" borderId="20" xfId="0" applyFont="1" applyFill="1" applyBorder="1" applyAlignment="1" applyProtection="1">
      <alignment horizontal="left" vertical="top" wrapText="1"/>
      <protection locked="0"/>
    </xf>
    <xf numFmtId="0" fontId="101" fillId="0" borderId="0" xfId="0" applyFont="1"/>
    <xf numFmtId="0" fontId="56" fillId="4" borderId="1" xfId="0" applyFont="1" applyFill="1" applyBorder="1" applyAlignment="1" applyProtection="1">
      <alignment horizontal="left" vertical="top" wrapText="1"/>
      <protection hidden="1"/>
    </xf>
    <xf numFmtId="0" fontId="7" fillId="0" borderId="34" xfId="0" applyFont="1" applyBorder="1" applyAlignment="1" applyProtection="1">
      <alignment horizontal="left" vertical="center"/>
    </xf>
    <xf numFmtId="0" fontId="6" fillId="0" borderId="36" xfId="0" applyFont="1" applyBorder="1" applyProtection="1"/>
    <xf numFmtId="0" fontId="6" fillId="0" borderId="13" xfId="0" applyFont="1" applyBorder="1" applyProtection="1"/>
    <xf numFmtId="0" fontId="6" fillId="0" borderId="14" xfId="0" applyFont="1" applyBorder="1" applyProtection="1"/>
    <xf numFmtId="0" fontId="6" fillId="0" borderId="33" xfId="0" applyFont="1" applyBorder="1" applyProtection="1"/>
    <xf numFmtId="0" fontId="6" fillId="0" borderId="34" xfId="0" applyFont="1" applyBorder="1" applyProtection="1"/>
    <xf numFmtId="0" fontId="7" fillId="0" borderId="33" xfId="0" applyFont="1" applyBorder="1" applyAlignment="1" applyProtection="1">
      <alignment horizontal="center" vertical="center"/>
    </xf>
    <xf numFmtId="0" fontId="7" fillId="0" borderId="81" xfId="0" applyFont="1" applyBorder="1" applyAlignment="1" applyProtection="1">
      <alignment horizontal="center" vertical="center"/>
    </xf>
    <xf numFmtId="0" fontId="7" fillId="0" borderId="85" xfId="0" applyFont="1" applyBorder="1" applyAlignment="1" applyProtection="1">
      <alignment horizontal="left" vertical="center"/>
    </xf>
    <xf numFmtId="0" fontId="56" fillId="4" borderId="79" xfId="0" applyFont="1" applyFill="1" applyBorder="1" applyAlignment="1" applyProtection="1">
      <alignment horizontal="left" vertical="top" wrapText="1"/>
      <protection hidden="1"/>
    </xf>
    <xf numFmtId="0" fontId="94" fillId="7" borderId="73" xfId="0" applyFont="1" applyFill="1" applyBorder="1" applyAlignment="1" applyProtection="1">
      <alignment vertical="center"/>
      <protection hidden="1"/>
    </xf>
    <xf numFmtId="49" fontId="6" fillId="0" borderId="77" xfId="0" applyNumberFormat="1" applyFont="1" applyFill="1" applyBorder="1" applyAlignment="1" applyProtection="1">
      <alignment horizontal="left" vertical="top" wrapText="1"/>
      <protection locked="0"/>
    </xf>
    <xf numFmtId="49" fontId="6" fillId="0" borderId="87" xfId="0" applyNumberFormat="1" applyFont="1" applyFill="1" applyBorder="1" applyAlignment="1" applyProtection="1">
      <alignment horizontal="left" vertical="top" wrapText="1"/>
      <protection locked="0"/>
    </xf>
    <xf numFmtId="49" fontId="6" fillId="0" borderId="97" xfId="0" applyNumberFormat="1" applyFont="1" applyFill="1" applyBorder="1" applyAlignment="1" applyProtection="1">
      <alignment horizontal="left" vertical="top" wrapText="1"/>
      <protection locked="0"/>
    </xf>
    <xf numFmtId="49" fontId="6" fillId="0" borderId="79" xfId="0" applyNumberFormat="1" applyFont="1" applyFill="1" applyBorder="1" applyAlignment="1" applyProtection="1">
      <alignment horizontal="left" vertical="top" wrapText="1"/>
      <protection locked="0"/>
    </xf>
    <xf numFmtId="49" fontId="6" fillId="0" borderId="78" xfId="0" applyNumberFormat="1" applyFont="1" applyFill="1" applyBorder="1" applyAlignment="1" applyProtection="1">
      <alignment horizontal="left" vertical="top" wrapText="1"/>
      <protection locked="0"/>
    </xf>
    <xf numFmtId="0" fontId="56" fillId="4" borderId="0" xfId="0" applyFont="1" applyFill="1" applyBorder="1" applyAlignment="1" applyProtection="1">
      <alignment horizontal="left" vertical="top" wrapText="1"/>
      <protection hidden="1"/>
    </xf>
    <xf numFmtId="49" fontId="2" fillId="0" borderId="2" xfId="0" applyNumberFormat="1" applyFont="1" applyFill="1" applyBorder="1" applyAlignment="1" applyProtection="1">
      <alignment horizontal="left" vertical="top" wrapText="1"/>
      <protection locked="0"/>
    </xf>
    <xf numFmtId="49" fontId="2" fillId="0" borderId="1" xfId="0" applyNumberFormat="1" applyFont="1" applyFill="1" applyBorder="1" applyAlignment="1" applyProtection="1">
      <alignment horizontal="left" vertical="top"/>
      <protection locked="0"/>
    </xf>
    <xf numFmtId="49" fontId="2" fillId="0" borderId="20" xfId="0" applyNumberFormat="1" applyFont="1" applyFill="1" applyBorder="1" applyAlignment="1" applyProtection="1">
      <alignment horizontal="left" vertical="top"/>
      <protection locked="0"/>
    </xf>
    <xf numFmtId="0" fontId="5" fillId="0" borderId="0" xfId="0" applyFont="1" applyFill="1" applyBorder="1" applyAlignment="1" applyProtection="1">
      <alignment horizontal="center"/>
      <protection hidden="1"/>
    </xf>
    <xf numFmtId="0" fontId="5" fillId="0" borderId="9" xfId="0" applyFont="1" applyFill="1" applyBorder="1" applyAlignment="1" applyProtection="1">
      <alignment horizontal="center"/>
      <protection hidden="1"/>
    </xf>
    <xf numFmtId="0" fontId="5" fillId="0" borderId="8" xfId="0" applyFont="1" applyFill="1" applyBorder="1" applyAlignment="1" applyProtection="1">
      <alignment horizontal="center"/>
      <protection hidden="1"/>
    </xf>
    <xf numFmtId="0" fontId="2" fillId="0" borderId="0" xfId="0" applyFont="1" applyFill="1" applyAlignment="1" applyProtection="1">
      <alignment vertical="center"/>
      <protection hidden="1"/>
    </xf>
    <xf numFmtId="0" fontId="2" fillId="0" borderId="0" xfId="0" applyFont="1" applyAlignment="1" applyProtection="1">
      <alignment vertical="center"/>
      <protection hidden="1"/>
    </xf>
    <xf numFmtId="0" fontId="2" fillId="55" borderId="93" xfId="0" applyFont="1" applyFill="1" applyBorder="1" applyAlignment="1" applyProtection="1">
      <alignment horizontal="center" vertical="center"/>
      <protection hidden="1"/>
    </xf>
    <xf numFmtId="0" fontId="2" fillId="57" borderId="25" xfId="0" applyFont="1" applyFill="1" applyBorder="1" applyAlignment="1" applyProtection="1">
      <alignment vertical="center" wrapText="1"/>
      <protection hidden="1"/>
    </xf>
    <xf numFmtId="0" fontId="2" fillId="55" borderId="24" xfId="0" applyFont="1" applyFill="1" applyBorder="1" applyAlignment="1" applyProtection="1">
      <alignment vertical="center" wrapText="1"/>
      <protection hidden="1"/>
    </xf>
    <xf numFmtId="0" fontId="2" fillId="57" borderId="24" xfId="0" applyFont="1" applyFill="1" applyBorder="1" applyAlignment="1" applyProtection="1">
      <alignment vertical="center" wrapText="1"/>
      <protection hidden="1"/>
    </xf>
    <xf numFmtId="0" fontId="2" fillId="60" borderId="24" xfId="0" applyFont="1" applyFill="1" applyBorder="1" applyAlignment="1" applyProtection="1">
      <alignment vertical="center" wrapText="1"/>
      <protection hidden="1"/>
    </xf>
    <xf numFmtId="0" fontId="2" fillId="57" borderId="27" xfId="0" applyFont="1" applyFill="1" applyBorder="1" applyAlignment="1" applyProtection="1">
      <alignment vertical="center" wrapText="1"/>
      <protection hidden="1"/>
    </xf>
    <xf numFmtId="0" fontId="2" fillId="57" borderId="69" xfId="0" applyFont="1" applyFill="1" applyBorder="1" applyAlignment="1" applyProtection="1">
      <alignment vertical="center" wrapText="1"/>
      <protection hidden="1"/>
    </xf>
    <xf numFmtId="0" fontId="2" fillId="55" borderId="25" xfId="0" applyFont="1" applyFill="1" applyBorder="1" applyAlignment="1" applyProtection="1">
      <alignment vertical="center" wrapText="1"/>
      <protection hidden="1"/>
    </xf>
    <xf numFmtId="0" fontId="49" fillId="55" borderId="24" xfId="0" applyFont="1" applyFill="1" applyBorder="1" applyAlignment="1" applyProtection="1">
      <alignment vertical="center" wrapText="1"/>
      <protection hidden="1"/>
    </xf>
    <xf numFmtId="0" fontId="2" fillId="55" borderId="27" xfId="0" applyFont="1" applyFill="1" applyBorder="1" applyAlignment="1" applyProtection="1">
      <alignment vertical="center" wrapText="1"/>
      <protection hidden="1"/>
    </xf>
    <xf numFmtId="0" fontId="2" fillId="55" borderId="69" xfId="0" applyFont="1" applyFill="1" applyBorder="1" applyAlignment="1" applyProtection="1">
      <alignment vertical="center" wrapText="1"/>
      <protection hidden="1"/>
    </xf>
    <xf numFmtId="0" fontId="2" fillId="60" borderId="25" xfId="0" applyFont="1" applyFill="1" applyBorder="1" applyAlignment="1" applyProtection="1">
      <alignment vertical="center" wrapText="1"/>
      <protection hidden="1"/>
    </xf>
    <xf numFmtId="0" fontId="2" fillId="60" borderId="69" xfId="0" applyFont="1" applyFill="1" applyBorder="1" applyAlignment="1" applyProtection="1">
      <alignment vertical="center" wrapText="1"/>
      <protection hidden="1"/>
    </xf>
    <xf numFmtId="0" fontId="2" fillId="60" borderId="30" xfId="0" applyFont="1" applyFill="1" applyBorder="1" applyAlignment="1" applyProtection="1">
      <alignment vertical="center" wrapText="1"/>
      <protection hidden="1"/>
    </xf>
    <xf numFmtId="0" fontId="2" fillId="60" borderId="27" xfId="0" applyFont="1" applyFill="1" applyBorder="1" applyAlignment="1" applyProtection="1">
      <alignment vertical="center" wrapText="1"/>
      <protection hidden="1"/>
    </xf>
    <xf numFmtId="0" fontId="2" fillId="55" borderId="79" xfId="0" applyFont="1" applyFill="1" applyBorder="1" applyAlignment="1" applyProtection="1">
      <alignment vertical="center" wrapText="1"/>
      <protection hidden="1"/>
    </xf>
    <xf numFmtId="0" fontId="2" fillId="55" borderId="30" xfId="0" applyFont="1" applyFill="1" applyBorder="1" applyAlignment="1" applyProtection="1">
      <alignment horizontal="left" vertical="center" wrapText="1"/>
      <protection hidden="1"/>
    </xf>
    <xf numFmtId="0" fontId="2" fillId="55" borderId="24" xfId="0" applyFont="1" applyFill="1" applyBorder="1" applyAlignment="1" applyProtection="1">
      <alignment horizontal="left" vertical="center" wrapText="1"/>
      <protection hidden="1"/>
    </xf>
    <xf numFmtId="0" fontId="2" fillId="55" borderId="69" xfId="0" applyFont="1" applyFill="1" applyBorder="1" applyAlignment="1" applyProtection="1">
      <alignment horizontal="left" vertical="center" wrapText="1"/>
      <protection hidden="1"/>
    </xf>
    <xf numFmtId="0" fontId="2" fillId="0" borderId="0" xfId="0" applyFont="1" applyAlignment="1" applyProtection="1">
      <alignment vertical="center" wrapText="1"/>
      <protection hidden="1"/>
    </xf>
    <xf numFmtId="0" fontId="49" fillId="57" borderId="33" xfId="0" applyFont="1" applyFill="1" applyBorder="1" applyAlignment="1" applyProtection="1">
      <alignment vertical="center" wrapText="1"/>
      <protection hidden="1"/>
    </xf>
    <xf numFmtId="0" fontId="49" fillId="55" borderId="29" xfId="0" applyFont="1" applyFill="1" applyBorder="1" applyAlignment="1" applyProtection="1">
      <alignment vertical="center" wrapText="1"/>
      <protection hidden="1"/>
    </xf>
    <xf numFmtId="0" fontId="49" fillId="57" borderId="29" xfId="0" applyFont="1" applyFill="1" applyBorder="1" applyAlignment="1" applyProtection="1">
      <alignment vertical="center" wrapText="1"/>
      <protection hidden="1"/>
    </xf>
    <xf numFmtId="0" fontId="49" fillId="60" borderId="29" xfId="0" applyFont="1" applyFill="1" applyBorder="1" applyAlignment="1" applyProtection="1">
      <alignment vertical="center" wrapText="1"/>
      <protection hidden="1"/>
    </xf>
    <xf numFmtId="0" fontId="49" fillId="57" borderId="17" xfId="0" applyFont="1" applyFill="1" applyBorder="1" applyAlignment="1" applyProtection="1">
      <alignment vertical="center" wrapText="1"/>
      <protection hidden="1"/>
    </xf>
    <xf numFmtId="0" fontId="49" fillId="57" borderId="34" xfId="0" applyFont="1" applyFill="1" applyBorder="1" applyAlignment="1" applyProtection="1">
      <alignment vertical="center" wrapText="1"/>
      <protection hidden="1"/>
    </xf>
    <xf numFmtId="0" fontId="49" fillId="55" borderId="33" xfId="0" applyFont="1" applyFill="1" applyBorder="1" applyAlignment="1" applyProtection="1">
      <alignment vertical="center" wrapText="1"/>
      <protection hidden="1"/>
    </xf>
    <xf numFmtId="0" fontId="49" fillId="55" borderId="84" xfId="0" applyFont="1" applyFill="1" applyBorder="1" applyAlignment="1" applyProtection="1">
      <alignment vertical="center" wrapText="1"/>
      <protection hidden="1"/>
    </xf>
    <xf numFmtId="0" fontId="49" fillId="55" borderId="17" xfId="0" applyFont="1" applyFill="1" applyBorder="1" applyAlignment="1" applyProtection="1">
      <alignment vertical="center" wrapText="1"/>
      <protection hidden="1"/>
    </xf>
    <xf numFmtId="0" fontId="49" fillId="55" borderId="34" xfId="0" applyFont="1" applyFill="1" applyBorder="1" applyAlignment="1" applyProtection="1">
      <alignment vertical="center" wrapText="1"/>
      <protection hidden="1"/>
    </xf>
    <xf numFmtId="0" fontId="49" fillId="60" borderId="33" xfId="0" applyFont="1" applyFill="1" applyBorder="1" applyAlignment="1" applyProtection="1">
      <alignment vertical="center" wrapText="1"/>
      <protection hidden="1"/>
    </xf>
    <xf numFmtId="0" fontId="49" fillId="60" borderId="34" xfId="0" applyFont="1" applyFill="1" applyBorder="1" applyAlignment="1" applyProtection="1">
      <alignment vertical="center" wrapText="1"/>
      <protection hidden="1"/>
    </xf>
    <xf numFmtId="0" fontId="49" fillId="60" borderId="18" xfId="0" applyFont="1" applyFill="1" applyBorder="1" applyAlignment="1" applyProtection="1">
      <alignment vertical="center" wrapText="1"/>
      <protection hidden="1"/>
    </xf>
    <xf numFmtId="0" fontId="49" fillId="60" borderId="17" xfId="0" applyFont="1" applyFill="1" applyBorder="1" applyAlignment="1" applyProtection="1">
      <alignment vertical="center" wrapText="1"/>
      <protection hidden="1"/>
    </xf>
    <xf numFmtId="0" fontId="49" fillId="55" borderId="78" xfId="0" applyFont="1" applyFill="1" applyBorder="1" applyAlignment="1" applyProtection="1">
      <alignment vertical="center" wrapText="1"/>
      <protection hidden="1"/>
    </xf>
    <xf numFmtId="0" fontId="49" fillId="55" borderId="18" xfId="0" applyFont="1" applyFill="1" applyBorder="1" applyAlignment="1" applyProtection="1">
      <alignment horizontal="left" vertical="center" wrapText="1"/>
      <protection hidden="1"/>
    </xf>
    <xf numFmtId="0" fontId="49" fillId="55" borderId="29" xfId="0" applyFont="1" applyFill="1" applyBorder="1" applyAlignment="1" applyProtection="1">
      <alignment horizontal="left" vertical="center" wrapText="1"/>
      <protection hidden="1"/>
    </xf>
    <xf numFmtId="0" fontId="49" fillId="55" borderId="34" xfId="0" applyFont="1" applyFill="1" applyBorder="1" applyAlignment="1" applyProtection="1">
      <alignment horizontal="left" vertical="center" wrapText="1"/>
      <protection hidden="1"/>
    </xf>
    <xf numFmtId="0" fontId="49" fillId="0" borderId="0" xfId="0" applyFont="1" applyAlignment="1" applyProtection="1">
      <alignment vertical="center" wrapText="1"/>
      <protection hidden="1"/>
    </xf>
    <xf numFmtId="0" fontId="2" fillId="57" borderId="2" xfId="0" applyFont="1" applyFill="1" applyBorder="1" applyAlignment="1" applyProtection="1">
      <alignment horizontal="left" vertical="top"/>
      <protection hidden="1"/>
    </xf>
    <xf numFmtId="0" fontId="2" fillId="57" borderId="1" xfId="0" applyFont="1" applyFill="1" applyBorder="1" applyAlignment="1" applyProtection="1">
      <alignment horizontal="left" vertical="top"/>
      <protection hidden="1"/>
    </xf>
    <xf numFmtId="0" fontId="2" fillId="57" borderId="20" xfId="0" applyFont="1" applyFill="1" applyBorder="1" applyAlignment="1" applyProtection="1">
      <alignment horizontal="left" vertical="top"/>
      <protection hidden="1"/>
    </xf>
    <xf numFmtId="171" fontId="2" fillId="57" borderId="2" xfId="0" applyNumberFormat="1" applyFont="1" applyFill="1" applyBorder="1" applyAlignment="1" applyProtection="1">
      <alignment horizontal="left" vertical="top"/>
      <protection hidden="1"/>
    </xf>
    <xf numFmtId="177" fontId="2" fillId="57" borderId="2" xfId="0" applyNumberFormat="1" applyFont="1" applyFill="1" applyBorder="1" applyAlignment="1" applyProtection="1">
      <alignment horizontal="left" vertical="top"/>
      <protection hidden="1"/>
    </xf>
    <xf numFmtId="171" fontId="2" fillId="57" borderId="1" xfId="0" applyNumberFormat="1" applyFont="1" applyFill="1" applyBorder="1" applyAlignment="1" applyProtection="1">
      <alignment horizontal="left" vertical="top"/>
      <protection hidden="1"/>
    </xf>
    <xf numFmtId="177" fontId="2" fillId="57" borderId="1" xfId="0" applyNumberFormat="1" applyFont="1" applyFill="1" applyBorder="1" applyAlignment="1" applyProtection="1">
      <alignment horizontal="left" vertical="top"/>
      <protection hidden="1"/>
    </xf>
    <xf numFmtId="171" fontId="2" fillId="57" borderId="20" xfId="0" applyNumberFormat="1" applyFont="1" applyFill="1" applyBorder="1" applyAlignment="1" applyProtection="1">
      <alignment horizontal="left" vertical="top"/>
      <protection hidden="1"/>
    </xf>
    <xf numFmtId="177" fontId="2" fillId="57" borderId="20" xfId="0" applyNumberFormat="1" applyFont="1" applyFill="1" applyBorder="1" applyAlignment="1" applyProtection="1">
      <alignment horizontal="left" vertical="top"/>
      <protection hidden="1"/>
    </xf>
    <xf numFmtId="0" fontId="49" fillId="60" borderId="1" xfId="0" applyFont="1" applyFill="1" applyBorder="1" applyAlignment="1" applyProtection="1">
      <alignment wrapText="1"/>
      <protection locked="0"/>
    </xf>
    <xf numFmtId="0" fontId="2" fillId="60" borderId="1" xfId="0" applyFont="1" applyFill="1" applyBorder="1" applyAlignment="1" applyProtection="1">
      <alignment wrapText="1"/>
      <protection locked="0"/>
    </xf>
    <xf numFmtId="0" fontId="2" fillId="60" borderId="29" xfId="0" applyFont="1" applyFill="1" applyBorder="1" applyAlignment="1" applyProtection="1">
      <alignment wrapText="1"/>
      <protection locked="0"/>
    </xf>
    <xf numFmtId="4" fontId="49" fillId="0" borderId="1" xfId="0" applyNumberFormat="1" applyFont="1" applyFill="1" applyBorder="1" applyProtection="1">
      <protection locked="0"/>
    </xf>
    <xf numFmtId="4" fontId="49" fillId="0" borderId="29" xfId="0" applyNumberFormat="1" applyFont="1" applyFill="1" applyBorder="1" applyProtection="1">
      <protection locked="0"/>
    </xf>
    <xf numFmtId="0" fontId="6" fillId="0" borderId="25" xfId="0" applyFont="1" applyBorder="1" applyProtection="1"/>
    <xf numFmtId="0" fontId="6" fillId="0" borderId="69" xfId="0" applyFont="1" applyBorder="1" applyProtection="1"/>
    <xf numFmtId="0" fontId="6" fillId="0" borderId="35" xfId="0" applyFont="1" applyBorder="1" applyProtection="1"/>
    <xf numFmtId="0" fontId="6" fillId="0" borderId="96" xfId="0" applyFont="1" applyBorder="1" applyProtection="1"/>
    <xf numFmtId="0" fontId="6" fillId="0" borderId="38" xfId="0" applyFont="1" applyBorder="1" applyProtection="1"/>
    <xf numFmtId="0" fontId="6" fillId="68" borderId="0" xfId="0" applyFont="1" applyFill="1"/>
    <xf numFmtId="0" fontId="6" fillId="0" borderId="0" xfId="0" applyFont="1" applyFill="1"/>
    <xf numFmtId="0" fontId="7" fillId="60" borderId="90" xfId="0" applyFont="1" applyFill="1" applyBorder="1" applyAlignment="1" applyProtection="1">
      <alignment horizontal="center" vertical="center"/>
      <protection hidden="1"/>
    </xf>
    <xf numFmtId="0" fontId="2" fillId="5" borderId="0" xfId="0" applyFont="1" applyFill="1" applyBorder="1" applyAlignment="1" applyProtection="1">
      <alignment vertical="center"/>
      <protection hidden="1"/>
    </xf>
    <xf numFmtId="0" fontId="47" fillId="5" borderId="0" xfId="0" applyFont="1" applyFill="1" applyBorder="1" applyAlignment="1" applyProtection="1">
      <alignment vertical="center"/>
      <protection hidden="1"/>
    </xf>
    <xf numFmtId="49" fontId="47" fillId="5" borderId="0" xfId="0" applyNumberFormat="1" applyFont="1" applyFill="1" applyBorder="1" applyAlignment="1" applyProtection="1">
      <alignment vertical="center"/>
      <protection hidden="1"/>
    </xf>
    <xf numFmtId="0" fontId="47" fillId="5" borderId="0" xfId="0" applyNumberFormat="1" applyFont="1" applyFill="1" applyBorder="1" applyAlignment="1" applyProtection="1">
      <alignment horizontal="left" vertical="center"/>
      <protection hidden="1"/>
    </xf>
    <xf numFmtId="0" fontId="47" fillId="5" borderId="0" xfId="0" applyFont="1" applyFill="1" applyBorder="1" applyAlignment="1" applyProtection="1">
      <alignment horizontal="left" vertical="center"/>
      <protection hidden="1"/>
    </xf>
    <xf numFmtId="3" fontId="47" fillId="5" borderId="0" xfId="0" applyNumberFormat="1" applyFont="1" applyFill="1" applyBorder="1" applyAlignment="1" applyProtection="1">
      <alignment horizontal="left" vertical="center"/>
      <protection hidden="1"/>
    </xf>
    <xf numFmtId="1" fontId="47" fillId="5" borderId="0" xfId="0" applyNumberFormat="1" applyFont="1" applyFill="1" applyBorder="1" applyAlignment="1" applyProtection="1">
      <alignment horizontal="left" vertical="center"/>
      <protection hidden="1"/>
    </xf>
    <xf numFmtId="1" fontId="47" fillId="5" borderId="0" xfId="0" applyNumberFormat="1" applyFont="1" applyFill="1" applyBorder="1" applyAlignment="1" applyProtection="1">
      <alignment vertical="center"/>
      <protection hidden="1"/>
    </xf>
    <xf numFmtId="0" fontId="47" fillId="5" borderId="0" xfId="0" applyNumberFormat="1" applyFont="1" applyFill="1" applyBorder="1" applyAlignment="1" applyProtection="1">
      <alignment vertical="center"/>
      <protection hidden="1"/>
    </xf>
    <xf numFmtId="49" fontId="2" fillId="0" borderId="0" xfId="0" applyNumberFormat="1" applyFont="1" applyFill="1" applyBorder="1" applyAlignment="1" applyProtection="1">
      <alignment vertical="center"/>
      <protection hidden="1"/>
    </xf>
    <xf numFmtId="0" fontId="2" fillId="5" borderId="82" xfId="0" applyFont="1" applyFill="1" applyBorder="1" applyAlignment="1" applyProtection="1">
      <alignment vertical="center"/>
      <protection hidden="1"/>
    </xf>
    <xf numFmtId="0" fontId="50" fillId="58" borderId="20" xfId="0" applyFont="1" applyFill="1" applyBorder="1" applyAlignment="1" applyProtection="1">
      <alignment vertical="center"/>
      <protection hidden="1"/>
    </xf>
    <xf numFmtId="0" fontId="50" fillId="58" borderId="6" xfId="0" applyFont="1" applyFill="1" applyBorder="1" applyAlignment="1" applyProtection="1">
      <alignment vertical="center"/>
      <protection hidden="1"/>
    </xf>
    <xf numFmtId="0" fontId="49" fillId="0" borderId="20" xfId="0" applyFont="1" applyFill="1" applyBorder="1" applyAlignment="1" applyProtection="1">
      <alignment vertical="center"/>
      <protection hidden="1"/>
    </xf>
    <xf numFmtId="0" fontId="45" fillId="64" borderId="98" xfId="0" applyFont="1" applyFill="1" applyBorder="1" applyAlignment="1" applyProtection="1">
      <alignment vertical="center"/>
      <protection hidden="1"/>
    </xf>
    <xf numFmtId="0" fontId="45" fillId="64" borderId="72" xfId="0" applyFont="1" applyFill="1" applyBorder="1" applyAlignment="1" applyProtection="1">
      <alignment vertical="center"/>
      <protection hidden="1"/>
    </xf>
    <xf numFmtId="0" fontId="45" fillId="0" borderId="16" xfId="0" applyFont="1" applyFill="1" applyBorder="1" applyAlignment="1" applyProtection="1">
      <alignment vertical="center"/>
      <protection hidden="1"/>
    </xf>
    <xf numFmtId="0" fontId="49" fillId="0" borderId="6" xfId="0" applyFont="1" applyFill="1" applyBorder="1" applyAlignment="1" applyProtection="1">
      <alignment vertical="center"/>
      <protection hidden="1"/>
    </xf>
    <xf numFmtId="0" fontId="2" fillId="0" borderId="16" xfId="0" applyFont="1" applyFill="1" applyBorder="1" applyAlignment="1" applyProtection="1">
      <alignment vertical="center"/>
      <protection hidden="1"/>
    </xf>
    <xf numFmtId="0" fontId="2" fillId="0" borderId="20" xfId="0" applyFont="1" applyFill="1" applyBorder="1" applyAlignment="1" applyProtection="1">
      <alignment vertical="center"/>
      <protection hidden="1"/>
    </xf>
    <xf numFmtId="0" fontId="0" fillId="0" borderId="6" xfId="0" applyBorder="1" applyAlignment="1" applyProtection="1">
      <alignment vertical="center"/>
      <protection hidden="1"/>
    </xf>
    <xf numFmtId="0" fontId="49" fillId="57" borderId="74" xfId="0" applyFont="1" applyFill="1" applyBorder="1" applyAlignment="1" applyProtection="1">
      <alignment vertical="top" wrapText="1"/>
      <protection hidden="1"/>
    </xf>
    <xf numFmtId="0" fontId="5" fillId="60" borderId="75" xfId="0" applyFont="1" applyFill="1" applyBorder="1" applyAlignment="1" applyProtection="1">
      <alignment vertical="top" wrapText="1"/>
      <protection hidden="1"/>
    </xf>
    <xf numFmtId="1" fontId="5" fillId="60" borderId="75" xfId="0" applyNumberFormat="1" applyFont="1" applyFill="1" applyBorder="1" applyAlignment="1" applyProtection="1">
      <alignment vertical="top" wrapText="1"/>
      <protection hidden="1"/>
    </xf>
    <xf numFmtId="0" fontId="5" fillId="55" borderId="75" xfId="0" applyFont="1" applyFill="1" applyBorder="1" applyAlignment="1" applyProtection="1">
      <alignment vertical="top" wrapText="1"/>
      <protection hidden="1"/>
    </xf>
    <xf numFmtId="2" fontId="5" fillId="0" borderId="75" xfId="0" applyNumberFormat="1" applyFont="1" applyFill="1" applyBorder="1" applyAlignment="1" applyProtection="1">
      <alignment vertical="top" wrapText="1"/>
      <protection hidden="1"/>
    </xf>
    <xf numFmtId="0" fontId="49" fillId="57" borderId="76" xfId="0" applyFont="1" applyFill="1" applyBorder="1" applyAlignment="1" applyProtection="1">
      <alignment vertical="top" wrapText="1"/>
      <protection hidden="1"/>
    </xf>
    <xf numFmtId="0" fontId="45" fillId="5" borderId="0" xfId="0" applyFont="1" applyFill="1" applyBorder="1" applyAlignment="1" applyProtection="1">
      <alignment vertical="top" wrapText="1"/>
      <protection hidden="1"/>
    </xf>
    <xf numFmtId="0" fontId="49" fillId="57" borderId="0" xfId="0" applyFont="1" applyFill="1" applyBorder="1" applyAlignment="1" applyProtection="1">
      <alignment vertical="top" wrapText="1"/>
      <protection hidden="1"/>
    </xf>
    <xf numFmtId="49" fontId="49" fillId="55" borderId="21" xfId="0" applyNumberFormat="1" applyFont="1" applyFill="1" applyBorder="1" applyAlignment="1" applyProtection="1">
      <alignment vertical="top" wrapText="1"/>
      <protection hidden="1"/>
    </xf>
    <xf numFmtId="0" fontId="49" fillId="57" borderId="22" xfId="0" applyFont="1" applyFill="1" applyBorder="1" applyAlignment="1" applyProtection="1">
      <alignment vertical="top" wrapText="1"/>
      <protection hidden="1"/>
    </xf>
    <xf numFmtId="49" fontId="49" fillId="55" borderId="22" xfId="0" applyNumberFormat="1" applyFont="1" applyFill="1" applyBorder="1" applyAlignment="1" applyProtection="1">
      <alignment vertical="top" wrapText="1"/>
      <protection hidden="1"/>
    </xf>
    <xf numFmtId="0" fontId="49" fillId="60" borderId="22" xfId="0" applyFont="1" applyFill="1" applyBorder="1" applyAlignment="1" applyProtection="1">
      <alignment vertical="top" wrapText="1"/>
      <protection hidden="1"/>
    </xf>
    <xf numFmtId="0" fontId="49" fillId="0" borderId="22" xfId="0" applyFont="1" applyFill="1" applyBorder="1" applyAlignment="1" applyProtection="1">
      <alignment vertical="top" wrapText="1"/>
      <protection hidden="1"/>
    </xf>
    <xf numFmtId="0" fontId="49" fillId="55" borderId="22" xfId="0" applyFont="1" applyFill="1" applyBorder="1" applyAlignment="1" applyProtection="1">
      <alignment vertical="top" wrapText="1"/>
      <protection hidden="1"/>
    </xf>
    <xf numFmtId="0" fontId="49" fillId="57" borderId="22" xfId="0" applyNumberFormat="1" applyFont="1" applyFill="1" applyBorder="1" applyAlignment="1" applyProtection="1">
      <alignment vertical="top" wrapText="1"/>
      <protection hidden="1"/>
    </xf>
    <xf numFmtId="0" fontId="49" fillId="0" borderId="22" xfId="0" applyFont="1" applyFill="1" applyBorder="1" applyAlignment="1" applyProtection="1">
      <alignment horizontal="left" vertical="top" wrapText="1"/>
      <protection hidden="1"/>
    </xf>
    <xf numFmtId="3" fontId="49" fillId="0" borderId="22" xfId="0" applyNumberFormat="1" applyFont="1" applyFill="1" applyBorder="1" applyAlignment="1" applyProtection="1">
      <alignment horizontal="left" vertical="top" wrapText="1"/>
      <protection hidden="1"/>
    </xf>
    <xf numFmtId="1" fontId="49" fillId="0" borderId="22" xfId="0" applyNumberFormat="1" applyFont="1" applyFill="1" applyBorder="1" applyAlignment="1" applyProtection="1">
      <alignment horizontal="left" vertical="top" wrapText="1"/>
      <protection hidden="1"/>
    </xf>
    <xf numFmtId="1" fontId="49" fillId="57" borderId="22" xfId="0" applyNumberFormat="1" applyFont="1" applyFill="1" applyBorder="1" applyAlignment="1" applyProtection="1">
      <alignment vertical="top" wrapText="1"/>
      <protection hidden="1"/>
    </xf>
    <xf numFmtId="0" fontId="49" fillId="57" borderId="95" xfId="0" applyFont="1" applyFill="1" applyBorder="1" applyAlignment="1" applyProtection="1">
      <alignment vertical="top" wrapText="1"/>
      <protection hidden="1"/>
    </xf>
    <xf numFmtId="0" fontId="49" fillId="57" borderId="21" xfId="0" applyFont="1" applyFill="1" applyBorder="1" applyAlignment="1" applyProtection="1">
      <alignment vertical="top" wrapText="1"/>
      <protection hidden="1"/>
    </xf>
    <xf numFmtId="0" fontId="49" fillId="60" borderId="22" xfId="0" applyFont="1" applyFill="1" applyBorder="1" applyAlignment="1" applyProtection="1">
      <alignment horizontal="left" vertical="top" wrapText="1"/>
      <protection hidden="1"/>
    </xf>
    <xf numFmtId="0" fontId="49" fillId="60" borderId="23" xfId="0" applyFont="1" applyFill="1" applyBorder="1" applyAlignment="1" applyProtection="1">
      <alignment vertical="top" wrapText="1"/>
      <protection hidden="1"/>
    </xf>
    <xf numFmtId="0" fontId="49" fillId="60" borderId="91" xfId="0" applyFont="1" applyFill="1" applyBorder="1" applyAlignment="1" applyProtection="1">
      <alignment vertical="top" wrapText="1"/>
      <protection hidden="1"/>
    </xf>
    <xf numFmtId="49" fontId="49" fillId="57" borderId="22" xfId="0" applyNumberFormat="1" applyFont="1" applyFill="1" applyBorder="1" applyAlignment="1" applyProtection="1">
      <alignment vertical="top" wrapText="1"/>
      <protection hidden="1"/>
    </xf>
    <xf numFmtId="49" fontId="49" fillId="60" borderId="22" xfId="0" applyNumberFormat="1" applyFont="1" applyFill="1" applyBorder="1" applyAlignment="1" applyProtection="1">
      <alignment vertical="top" wrapText="1"/>
      <protection hidden="1"/>
    </xf>
    <xf numFmtId="0" fontId="49" fillId="60" borderId="95" xfId="0" applyFont="1" applyFill="1" applyBorder="1" applyAlignment="1" applyProtection="1">
      <alignment vertical="top" wrapText="1"/>
      <protection hidden="1"/>
    </xf>
    <xf numFmtId="0" fontId="49" fillId="60" borderId="21" xfId="0" applyFont="1" applyFill="1" applyBorder="1" applyAlignment="1" applyProtection="1">
      <alignment vertical="top" wrapText="1"/>
      <protection hidden="1"/>
    </xf>
    <xf numFmtId="1" fontId="49" fillId="57" borderId="2" xfId="0" applyNumberFormat="1" applyFont="1" applyFill="1" applyBorder="1" applyAlignment="1" applyProtection="1">
      <alignment horizontal="right"/>
      <protection locked="0"/>
    </xf>
    <xf numFmtId="2" fontId="49" fillId="0" borderId="2" xfId="0" applyNumberFormat="1" applyFont="1" applyFill="1" applyBorder="1" applyAlignment="1" applyProtection="1">
      <alignment horizontal="center"/>
      <protection locked="0"/>
    </xf>
    <xf numFmtId="0" fontId="49" fillId="57" borderId="39" xfId="0" applyFont="1" applyFill="1" applyBorder="1" applyAlignment="1" applyProtection="1">
      <alignment horizontal="center"/>
      <protection locked="0"/>
    </xf>
    <xf numFmtId="0" fontId="49" fillId="5" borderId="0" xfId="0" applyFont="1" applyFill="1" applyBorder="1" applyAlignment="1" applyProtection="1">
      <alignment horizontal="center"/>
      <protection locked="0"/>
    </xf>
    <xf numFmtId="0" fontId="49" fillId="57" borderId="2" xfId="0" applyFont="1" applyFill="1" applyBorder="1" applyAlignment="1" applyProtection="1">
      <alignment horizontal="left" vertical="center"/>
      <protection locked="0"/>
    </xf>
    <xf numFmtId="0" fontId="49" fillId="57" borderId="42" xfId="0" applyFont="1" applyFill="1" applyBorder="1" applyProtection="1">
      <protection locked="0"/>
    </xf>
    <xf numFmtId="0" fontId="49" fillId="57" borderId="2" xfId="0" applyNumberFormat="1" applyFont="1" applyFill="1" applyBorder="1" applyProtection="1">
      <protection locked="0"/>
    </xf>
    <xf numFmtId="0" fontId="49" fillId="57" borderId="39" xfId="0" applyFont="1" applyFill="1" applyBorder="1" applyProtection="1">
      <protection locked="0"/>
    </xf>
    <xf numFmtId="49" fontId="49" fillId="57" borderId="2" xfId="0" applyNumberFormat="1" applyFont="1" applyFill="1" applyBorder="1" applyProtection="1">
      <protection locked="0"/>
    </xf>
    <xf numFmtId="0" fontId="6" fillId="5" borderId="1" xfId="0" applyFont="1" applyFill="1" applyBorder="1" applyAlignment="1" applyProtection="1">
      <alignment horizontal="left" vertical="top"/>
      <protection locked="0"/>
    </xf>
    <xf numFmtId="0" fontId="6" fillId="0" borderId="1" xfId="0" applyFont="1" applyBorder="1" applyAlignment="1" applyProtection="1">
      <alignment horizontal="left"/>
      <protection locked="0"/>
    </xf>
    <xf numFmtId="0" fontId="6" fillId="0" borderId="14" xfId="0" applyFont="1" applyBorder="1" applyAlignment="1" applyProtection="1">
      <protection locked="0"/>
    </xf>
    <xf numFmtId="0" fontId="56" fillId="4" borderId="13" xfId="0" applyFont="1" applyFill="1" applyBorder="1" applyAlignment="1" applyProtection="1">
      <alignment horizontal="left" vertical="top" wrapText="1"/>
      <protection hidden="1"/>
    </xf>
    <xf numFmtId="0" fontId="6" fillId="5" borderId="14" xfId="0" applyFont="1" applyFill="1" applyBorder="1" applyAlignment="1" applyProtection="1">
      <alignment vertical="top"/>
      <protection locked="0"/>
    </xf>
    <xf numFmtId="0" fontId="6" fillId="66" borderId="34" xfId="0" applyFont="1" applyFill="1" applyBorder="1" applyAlignment="1" applyProtection="1">
      <alignment horizontal="left" vertical="top"/>
    </xf>
    <xf numFmtId="0" fontId="49" fillId="57" borderId="5" xfId="0" applyFont="1" applyFill="1" applyBorder="1" applyProtection="1">
      <protection hidden="1"/>
    </xf>
    <xf numFmtId="0" fontId="49" fillId="57" borderId="43" xfId="0" applyFont="1" applyFill="1" applyBorder="1" applyProtection="1">
      <protection hidden="1"/>
    </xf>
    <xf numFmtId="0" fontId="49" fillId="57" borderId="81" xfId="0" applyFont="1" applyFill="1" applyBorder="1" applyProtection="1">
      <protection hidden="1"/>
    </xf>
    <xf numFmtId="2" fontId="49" fillId="60" borderId="14" xfId="0" applyNumberFormat="1" applyFont="1" applyFill="1" applyBorder="1" applyProtection="1">
      <protection locked="0"/>
    </xf>
    <xf numFmtId="2" fontId="49" fillId="60" borderId="29" xfId="0" applyNumberFormat="1" applyFont="1" applyFill="1" applyBorder="1" applyProtection="1">
      <protection locked="0"/>
    </xf>
    <xf numFmtId="2" fontId="49" fillId="60" borderId="34" xfId="0" applyNumberFormat="1" applyFont="1" applyFill="1" applyBorder="1" applyProtection="1">
      <protection locked="0"/>
    </xf>
    <xf numFmtId="1" fontId="49" fillId="57" borderId="5" xfId="0" applyNumberFormat="1" applyFont="1" applyFill="1" applyBorder="1" applyProtection="1">
      <protection hidden="1"/>
    </xf>
    <xf numFmtId="1" fontId="49" fillId="57" borderId="18" xfId="0" applyNumberFormat="1" applyFont="1" applyFill="1" applyBorder="1" applyProtection="1">
      <protection hidden="1"/>
    </xf>
    <xf numFmtId="0" fontId="49" fillId="0" borderId="40" xfId="0" applyFont="1" applyFill="1" applyBorder="1" applyAlignment="1" applyProtection="1">
      <alignment vertical="top" wrapText="1"/>
      <protection hidden="1"/>
    </xf>
    <xf numFmtId="0" fontId="0" fillId="0" borderId="77" xfId="0" applyBorder="1"/>
    <xf numFmtId="0" fontId="0" fillId="0" borderId="78" xfId="0" applyBorder="1"/>
    <xf numFmtId="0" fontId="88" fillId="60" borderId="79" xfId="515" applyNumberFormat="1" applyFont="1" applyFill="1" applyBorder="1" applyAlignment="1" applyProtection="1">
      <alignment horizontal="center"/>
      <protection locked="0"/>
    </xf>
    <xf numFmtId="0" fontId="88" fillId="60" borderId="77" xfId="515" applyNumberFormat="1" applyFont="1" applyFill="1" applyBorder="1" applyAlignment="1" applyProtection="1">
      <alignment horizontal="center"/>
      <protection locked="0"/>
    </xf>
    <xf numFmtId="0" fontId="88" fillId="60" borderId="78" xfId="515" applyNumberFormat="1" applyFont="1" applyFill="1" applyBorder="1" applyAlignment="1" applyProtection="1">
      <alignment horizontal="center"/>
      <protection locked="0"/>
    </xf>
    <xf numFmtId="0" fontId="88" fillId="60" borderId="25" xfId="515" applyNumberFormat="1" applyFont="1" applyFill="1" applyBorder="1" applyAlignment="1" applyProtection="1">
      <alignment wrapText="1"/>
      <protection locked="0"/>
    </xf>
    <xf numFmtId="0" fontId="88" fillId="60" borderId="24" xfId="515" applyNumberFormat="1" applyFont="1" applyFill="1" applyBorder="1" applyAlignment="1" applyProtection="1">
      <alignment wrapText="1"/>
      <protection locked="0"/>
    </xf>
    <xf numFmtId="0" fontId="88" fillId="60" borderId="27" xfId="515" applyNumberFormat="1" applyFont="1" applyFill="1" applyBorder="1" applyAlignment="1" applyProtection="1">
      <alignment wrapText="1"/>
      <protection locked="0"/>
    </xf>
    <xf numFmtId="0" fontId="88" fillId="60" borderId="69" xfId="515" applyNumberFormat="1" applyFont="1" applyFill="1" applyBorder="1" applyAlignment="1" applyProtection="1">
      <alignment wrapText="1"/>
      <protection locked="0"/>
    </xf>
    <xf numFmtId="0" fontId="88" fillId="60" borderId="13" xfId="515" applyNumberFormat="1" applyFont="1" applyFill="1" applyBorder="1" applyAlignment="1" applyProtection="1">
      <alignment wrapText="1"/>
      <protection locked="0"/>
    </xf>
    <xf numFmtId="0" fontId="88" fillId="60" borderId="1" xfId="515" applyNumberFormat="1" applyFont="1" applyFill="1" applyBorder="1" applyAlignment="1" applyProtection="1">
      <alignment wrapText="1"/>
      <protection locked="0"/>
    </xf>
    <xf numFmtId="0" fontId="88" fillId="60" borderId="3" xfId="515" applyNumberFormat="1" applyFont="1" applyFill="1" applyBorder="1" applyAlignment="1" applyProtection="1">
      <alignment wrapText="1"/>
      <protection locked="0"/>
    </xf>
    <xf numFmtId="0" fontId="88" fillId="60" borderId="14" xfId="515" applyNumberFormat="1" applyFont="1" applyFill="1" applyBorder="1" applyAlignment="1" applyProtection="1">
      <alignment wrapText="1"/>
      <protection locked="0"/>
    </xf>
    <xf numFmtId="0" fontId="88" fillId="60" borderId="33" xfId="515" applyNumberFormat="1" applyFont="1" applyFill="1" applyBorder="1" applyAlignment="1" applyProtection="1">
      <alignment wrapText="1"/>
      <protection locked="0"/>
    </xf>
    <xf numFmtId="0" fontId="88" fillId="60" borderId="29" xfId="515" applyNumberFormat="1" applyFont="1" applyFill="1" applyBorder="1" applyAlignment="1" applyProtection="1">
      <alignment wrapText="1"/>
      <protection locked="0"/>
    </xf>
    <xf numFmtId="0" fontId="88" fillId="60" borderId="17" xfId="515" applyNumberFormat="1" applyFont="1" applyFill="1" applyBorder="1" applyAlignment="1" applyProtection="1">
      <alignment wrapText="1"/>
      <protection locked="0"/>
    </xf>
    <xf numFmtId="0" fontId="88" fillId="60" borderId="34" xfId="515" applyNumberFormat="1" applyFont="1" applyFill="1" applyBorder="1" applyAlignment="1" applyProtection="1">
      <alignment wrapText="1"/>
      <protection locked="0"/>
    </xf>
    <xf numFmtId="0" fontId="101" fillId="0" borderId="0" xfId="0" applyFont="1" applyProtection="1">
      <protection locked="0"/>
    </xf>
    <xf numFmtId="0" fontId="0" fillId="0" borderId="0" xfId="0" applyProtection="1">
      <protection locked="0"/>
    </xf>
    <xf numFmtId="0" fontId="0" fillId="0" borderId="0" xfId="0" applyAlignment="1" applyProtection="1">
      <alignment wrapText="1"/>
      <protection locked="0"/>
    </xf>
    <xf numFmtId="0" fontId="102" fillId="0" borderId="0" xfId="0" quotePrefix="1" applyFont="1" applyProtection="1">
      <protection locked="0"/>
    </xf>
    <xf numFmtId="0" fontId="6" fillId="71" borderId="21" xfId="0" applyFont="1" applyFill="1" applyBorder="1" applyAlignment="1" applyProtection="1">
      <alignment horizontal="left"/>
      <protection locked="0" hidden="1"/>
    </xf>
    <xf numFmtId="0" fontId="6" fillId="71" borderId="22" xfId="0" applyFont="1" applyFill="1" applyBorder="1" applyAlignment="1" applyProtection="1">
      <alignment horizontal="left"/>
      <protection locked="0" hidden="1"/>
    </xf>
    <xf numFmtId="0" fontId="6" fillId="71" borderId="23" xfId="0" applyFont="1" applyFill="1" applyBorder="1" applyAlignment="1" applyProtection="1">
      <alignment horizontal="left"/>
      <protection locked="0" hidden="1"/>
    </xf>
    <xf numFmtId="0" fontId="6" fillId="73" borderId="75" xfId="0" applyFont="1" applyFill="1" applyBorder="1" applyAlignment="1" applyProtection="1">
      <protection locked="0" hidden="1"/>
    </xf>
    <xf numFmtId="0" fontId="6" fillId="73" borderId="21" xfId="0" applyFont="1" applyFill="1" applyBorder="1" applyAlignment="1" applyProtection="1">
      <protection locked="0" hidden="1"/>
    </xf>
    <xf numFmtId="0" fontId="6" fillId="73" borderId="22" xfId="0" applyFont="1" applyFill="1" applyBorder="1" applyAlignment="1" applyProtection="1">
      <protection locked="0" hidden="1"/>
    </xf>
    <xf numFmtId="0" fontId="6" fillId="73" borderId="23" xfId="0" applyFont="1" applyFill="1" applyBorder="1" applyAlignment="1" applyProtection="1">
      <protection locked="0" hidden="1"/>
    </xf>
    <xf numFmtId="0" fontId="6" fillId="77" borderId="21" xfId="0" applyFont="1" applyFill="1" applyBorder="1" applyAlignment="1" applyProtection="1">
      <protection locked="0" hidden="1"/>
    </xf>
    <xf numFmtId="0" fontId="6" fillId="77" borderId="22" xfId="0" applyFont="1" applyFill="1" applyBorder="1" applyAlignment="1" applyProtection="1">
      <protection locked="0" hidden="1"/>
    </xf>
    <xf numFmtId="0" fontId="6" fillId="77" borderId="23" xfId="0" applyFont="1" applyFill="1" applyBorder="1" applyAlignment="1" applyProtection="1">
      <protection locked="0" hidden="1"/>
    </xf>
    <xf numFmtId="0" fontId="6" fillId="77" borderId="38" xfId="0" applyFont="1" applyFill="1" applyBorder="1" applyAlignment="1" applyProtection="1">
      <protection locked="0" hidden="1"/>
    </xf>
    <xf numFmtId="0" fontId="6" fillId="77" borderId="84" xfId="0" applyFont="1" applyFill="1" applyBorder="1" applyAlignment="1" applyProtection="1">
      <protection locked="0" hidden="1"/>
    </xf>
    <xf numFmtId="0" fontId="6" fillId="77" borderId="80" xfId="0" applyFont="1" applyFill="1" applyBorder="1" applyAlignment="1" applyProtection="1">
      <protection locked="0" hidden="1"/>
    </xf>
    <xf numFmtId="0" fontId="6" fillId="78" borderId="21" xfId="0" applyFont="1" applyFill="1" applyBorder="1" applyAlignment="1" applyProtection="1">
      <protection locked="0" hidden="1"/>
    </xf>
    <xf numFmtId="0" fontId="6" fillId="78" borderId="22" xfId="0" applyFont="1" applyFill="1" applyBorder="1" applyAlignment="1" applyProtection="1">
      <protection locked="0" hidden="1"/>
    </xf>
    <xf numFmtId="0" fontId="6" fillId="78" borderId="23" xfId="0" applyFont="1" applyFill="1" applyBorder="1" applyAlignment="1" applyProtection="1">
      <protection locked="0" hidden="1"/>
    </xf>
    <xf numFmtId="0" fontId="6" fillId="53" borderId="41" xfId="0" applyFont="1" applyFill="1" applyBorder="1" applyAlignment="1" applyProtection="1">
      <protection locked="0" hidden="1"/>
    </xf>
    <xf numFmtId="0" fontId="6" fillId="53" borderId="40" xfId="0" applyFont="1" applyFill="1" applyBorder="1" applyAlignment="1" applyProtection="1">
      <protection locked="0" hidden="1"/>
    </xf>
    <xf numFmtId="0" fontId="6" fillId="53" borderId="72" xfId="0" applyFont="1" applyFill="1" applyBorder="1" applyAlignment="1" applyProtection="1">
      <protection locked="0" hidden="1"/>
    </xf>
    <xf numFmtId="0" fontId="6" fillId="53" borderId="21" xfId="0" applyFont="1" applyFill="1" applyBorder="1" applyAlignment="1" applyProtection="1">
      <protection locked="0" hidden="1"/>
    </xf>
    <xf numFmtId="0" fontId="6" fillId="53" borderId="22" xfId="0" applyFont="1" applyFill="1" applyBorder="1" applyAlignment="1" applyProtection="1">
      <protection locked="0" hidden="1"/>
    </xf>
    <xf numFmtId="0" fontId="6" fillId="53" borderId="23" xfId="0" applyFont="1" applyFill="1" applyBorder="1" applyAlignment="1" applyProtection="1">
      <protection locked="0" hidden="1"/>
    </xf>
    <xf numFmtId="0" fontId="103" fillId="0" borderId="0" xfId="0" applyFont="1" applyAlignment="1" applyProtection="1">
      <alignment horizontal="left"/>
      <protection locked="0" hidden="1"/>
    </xf>
    <xf numFmtId="0" fontId="0" fillId="0" borderId="0" xfId="0" applyProtection="1">
      <protection locked="0" hidden="1"/>
    </xf>
    <xf numFmtId="0" fontId="5" fillId="0" borderId="0" xfId="0" quotePrefix="1" applyFont="1" applyProtection="1">
      <protection locked="0" hidden="1"/>
    </xf>
    <xf numFmtId="1" fontId="6" fillId="68" borderId="38" xfId="0" applyNumberFormat="1" applyFont="1" applyFill="1" applyBorder="1" applyAlignment="1" applyProtection="1">
      <alignment horizontal="left"/>
      <protection locked="0" hidden="1"/>
    </xf>
    <xf numFmtId="0" fontId="6" fillId="68" borderId="84" xfId="0" applyFont="1" applyFill="1" applyBorder="1" applyAlignment="1" applyProtection="1">
      <alignment horizontal="left"/>
      <protection locked="0" hidden="1"/>
    </xf>
    <xf numFmtId="14" fontId="6" fillId="68" borderId="84" xfId="0" applyNumberFormat="1" applyFont="1" applyFill="1" applyBorder="1" applyAlignment="1" applyProtection="1">
      <alignment horizontal="left"/>
      <protection locked="0" hidden="1"/>
    </xf>
    <xf numFmtId="14" fontId="6" fillId="0" borderId="84" xfId="0" applyNumberFormat="1" applyFont="1" applyFill="1" applyBorder="1" applyAlignment="1" applyProtection="1">
      <alignment horizontal="left"/>
      <protection locked="0" hidden="1"/>
    </xf>
    <xf numFmtId="0" fontId="6" fillId="0" borderId="84" xfId="0" applyFont="1" applyBorder="1" applyAlignment="1" applyProtection="1">
      <alignment horizontal="left"/>
      <protection locked="0" hidden="1"/>
    </xf>
    <xf numFmtId="0" fontId="6" fillId="0" borderId="80" xfId="0" applyFont="1" applyBorder="1" applyAlignment="1" applyProtection="1">
      <alignment horizontal="left"/>
      <protection locked="0" hidden="1"/>
    </xf>
    <xf numFmtId="166" fontId="6" fillId="0" borderId="48" xfId="0" applyNumberFormat="1" applyFont="1" applyBorder="1" applyProtection="1">
      <protection locked="0" hidden="1"/>
    </xf>
    <xf numFmtId="166" fontId="6" fillId="0" borderId="21" xfId="0" applyNumberFormat="1" applyFont="1" applyBorder="1" applyProtection="1">
      <protection locked="0" hidden="1"/>
    </xf>
    <xf numFmtId="166" fontId="6" fillId="0" borderId="22" xfId="0" applyNumberFormat="1" applyFont="1" applyBorder="1" applyProtection="1">
      <protection locked="0" hidden="1"/>
    </xf>
    <xf numFmtId="166" fontId="6" fillId="0" borderId="23" xfId="0" applyNumberFormat="1" applyFont="1" applyBorder="1" applyProtection="1">
      <protection locked="0" hidden="1"/>
    </xf>
    <xf numFmtId="0" fontId="6" fillId="0" borderId="21" xfId="0" applyFont="1" applyBorder="1" applyProtection="1">
      <protection locked="0" hidden="1"/>
    </xf>
    <xf numFmtId="0" fontId="6" fillId="0" borderId="22" xfId="0" applyFont="1" applyBorder="1" applyProtection="1">
      <protection locked="0" hidden="1"/>
    </xf>
    <xf numFmtId="174" fontId="6" fillId="0" borderId="22" xfId="0" applyNumberFormat="1" applyFont="1" applyBorder="1" applyProtection="1">
      <protection locked="0" hidden="1"/>
    </xf>
    <xf numFmtId="0" fontId="6" fillId="0" borderId="22" xfId="0" applyFont="1" applyFill="1" applyBorder="1" applyProtection="1">
      <protection locked="0" hidden="1"/>
    </xf>
    <xf numFmtId="174" fontId="6" fillId="0" borderId="23" xfId="0" applyNumberFormat="1" applyFont="1" applyBorder="1" applyProtection="1">
      <protection locked="0" hidden="1"/>
    </xf>
    <xf numFmtId="0" fontId="6" fillId="0" borderId="38" xfId="0" applyFont="1" applyBorder="1" applyProtection="1">
      <protection locked="0" hidden="1"/>
    </xf>
    <xf numFmtId="0" fontId="6" fillId="0" borderId="84" xfId="0" applyFont="1" applyBorder="1" applyProtection="1">
      <protection locked="0" hidden="1"/>
    </xf>
    <xf numFmtId="166" fontId="6" fillId="0" borderId="84" xfId="0" applyNumberFormat="1" applyFont="1" applyBorder="1" applyProtection="1">
      <protection locked="0" hidden="1"/>
    </xf>
    <xf numFmtId="174" fontId="6" fillId="0" borderId="84" xfId="0" applyNumberFormat="1" applyFont="1" applyBorder="1" applyProtection="1">
      <protection locked="0" hidden="1"/>
    </xf>
    <xf numFmtId="174" fontId="6" fillId="0" borderId="80" xfId="0" applyNumberFormat="1" applyFont="1" applyBorder="1" applyProtection="1">
      <protection locked="0" hidden="1"/>
    </xf>
    <xf numFmtId="0" fontId="5" fillId="0" borderId="0" xfId="0" applyFont="1" applyProtection="1">
      <protection locked="0" hidden="1"/>
    </xf>
    <xf numFmtId="0" fontId="97" fillId="0" borderId="0" xfId="0" applyFont="1" applyProtection="1">
      <protection locked="0"/>
    </xf>
    <xf numFmtId="0" fontId="86" fillId="0" borderId="0" xfId="0" applyFont="1" applyProtection="1">
      <protection locked="0"/>
    </xf>
    <xf numFmtId="0" fontId="0" fillId="0" borderId="20" xfId="0" applyBorder="1" applyProtection="1">
      <protection locked="0"/>
    </xf>
    <xf numFmtId="166" fontId="0" fillId="0" borderId="90" xfId="0" applyNumberFormat="1" applyBorder="1" applyProtection="1">
      <protection locked="0"/>
    </xf>
    <xf numFmtId="166" fontId="0" fillId="0" borderId="16" xfId="0" applyNumberFormat="1" applyBorder="1" applyProtection="1">
      <protection locked="0"/>
    </xf>
    <xf numFmtId="0" fontId="0" fillId="0" borderId="32" xfId="0" applyBorder="1" applyProtection="1">
      <protection locked="0"/>
    </xf>
    <xf numFmtId="166" fontId="0" fillId="0" borderId="0" xfId="0" applyNumberFormat="1" applyBorder="1" applyProtection="1">
      <protection locked="0"/>
    </xf>
    <xf numFmtId="166" fontId="0" fillId="0" borderId="82" xfId="0" applyNumberFormat="1" applyBorder="1" applyProtection="1">
      <protection locked="0"/>
    </xf>
    <xf numFmtId="0" fontId="0" fillId="0" borderId="2" xfId="0" applyBorder="1" applyProtection="1">
      <protection locked="0"/>
    </xf>
    <xf numFmtId="166" fontId="0" fillId="0" borderId="50" xfId="0" applyNumberFormat="1" applyBorder="1" applyProtection="1">
      <protection locked="0"/>
    </xf>
    <xf numFmtId="166" fontId="0" fillId="0" borderId="43" xfId="0" applyNumberFormat="1" applyBorder="1" applyProtection="1">
      <protection locked="0"/>
    </xf>
    <xf numFmtId="1" fontId="49" fillId="0" borderId="22" xfId="0" applyNumberFormat="1" applyFont="1" applyFill="1" applyBorder="1" applyAlignment="1" applyProtection="1">
      <alignment vertical="top" wrapText="1"/>
      <protection hidden="1"/>
    </xf>
    <xf numFmtId="1" fontId="49" fillId="0" borderId="5" xfId="0" applyNumberFormat="1" applyFont="1" applyFill="1" applyBorder="1"/>
    <xf numFmtId="0" fontId="49" fillId="0" borderId="14" xfId="0" applyFont="1" applyFill="1" applyBorder="1" applyProtection="1">
      <protection hidden="1"/>
    </xf>
    <xf numFmtId="1" fontId="2" fillId="0" borderId="5" xfId="0" applyNumberFormat="1" applyFont="1" applyFill="1" applyBorder="1"/>
    <xf numFmtId="1" fontId="2" fillId="0" borderId="18" xfId="0" applyNumberFormat="1" applyFont="1" applyFill="1" applyBorder="1"/>
    <xf numFmtId="0" fontId="49" fillId="0" borderId="34" xfId="0" applyFont="1" applyFill="1" applyBorder="1" applyProtection="1">
      <protection hidden="1"/>
    </xf>
    <xf numFmtId="49" fontId="6" fillId="5" borderId="1" xfId="0" applyNumberFormat="1" applyFont="1" applyFill="1" applyBorder="1" applyAlignment="1" applyProtection="1">
      <alignment wrapText="1"/>
      <protection locked="0"/>
    </xf>
    <xf numFmtId="49" fontId="6" fillId="57" borderId="1" xfId="0" applyNumberFormat="1" applyFont="1" applyFill="1" applyBorder="1" applyAlignment="1" applyProtection="1">
      <alignment vertical="top" wrapText="1"/>
      <protection hidden="1"/>
    </xf>
    <xf numFmtId="49" fontId="6" fillId="0" borderId="1" xfId="0" applyNumberFormat="1" applyFont="1" applyBorder="1" applyAlignment="1" applyProtection="1">
      <alignment wrapText="1"/>
      <protection locked="0"/>
    </xf>
    <xf numFmtId="49" fontId="6" fillId="0" borderId="1" xfId="0" applyNumberFormat="1" applyFont="1" applyBorder="1" applyAlignment="1" applyProtection="1">
      <alignment horizontal="left" vertical="top" wrapText="1"/>
      <protection locked="0"/>
    </xf>
    <xf numFmtId="0" fontId="6" fillId="0" borderId="1" xfId="0" applyFont="1" applyBorder="1" applyAlignment="1" applyProtection="1">
      <alignment vertical="top"/>
      <protection hidden="1"/>
    </xf>
    <xf numFmtId="0" fontId="61" fillId="8" borderId="106" xfId="0" applyFont="1" applyFill="1" applyBorder="1" applyAlignment="1" applyProtection="1">
      <alignment horizontal="center" vertical="center"/>
      <protection hidden="1"/>
    </xf>
    <xf numFmtId="0" fontId="56" fillId="4" borderId="109" xfId="0" applyFont="1" applyFill="1" applyBorder="1" applyAlignment="1" applyProtection="1">
      <alignment horizontal="left" vertical="top" wrapText="1"/>
      <protection hidden="1"/>
    </xf>
    <xf numFmtId="3" fontId="6" fillId="5" borderId="42" xfId="0" applyNumberFormat="1" applyFont="1" applyFill="1" applyBorder="1" applyAlignment="1" applyProtection="1">
      <alignment horizontal="left" vertical="top"/>
      <protection locked="0"/>
    </xf>
    <xf numFmtId="0" fontId="6" fillId="66" borderId="29" xfId="0" applyFont="1" applyFill="1" applyBorder="1" applyAlignment="1" applyProtection="1">
      <alignment vertical="center"/>
    </xf>
    <xf numFmtId="171" fontId="6" fillId="66" borderId="29" xfId="0" applyNumberFormat="1" applyFont="1" applyFill="1" applyBorder="1" applyAlignment="1" applyProtection="1">
      <alignment horizontal="left" vertical="center"/>
      <protection hidden="1"/>
    </xf>
    <xf numFmtId="0" fontId="56" fillId="4" borderId="13" xfId="0" applyFont="1" applyFill="1" applyBorder="1" applyAlignment="1" applyProtection="1">
      <alignment horizontal="left" vertical="center"/>
    </xf>
    <xf numFmtId="0" fontId="56" fillId="4" borderId="42" xfId="0" applyFont="1" applyFill="1" applyBorder="1" applyAlignment="1" applyProtection="1">
      <alignment vertical="center"/>
    </xf>
    <xf numFmtId="0" fontId="6" fillId="6" borderId="1" xfId="0" applyFont="1" applyFill="1" applyBorder="1" applyAlignment="1" applyProtection="1">
      <alignment horizontal="left" vertical="center"/>
    </xf>
    <xf numFmtId="1" fontId="6" fillId="0" borderId="12" xfId="0" applyNumberFormat="1" applyFont="1" applyFill="1" applyBorder="1" applyAlignment="1" applyProtection="1">
      <alignment horizontal="left" vertical="top"/>
      <protection locked="0"/>
    </xf>
    <xf numFmtId="1" fontId="6" fillId="0" borderId="1" xfId="0" applyNumberFormat="1" applyFont="1" applyFill="1" applyBorder="1" applyAlignment="1" applyProtection="1">
      <alignment horizontal="left" vertical="top"/>
      <protection locked="0"/>
    </xf>
    <xf numFmtId="0" fontId="49" fillId="57" borderId="2" xfId="0" applyFont="1" applyFill="1" applyBorder="1" applyAlignment="1" applyProtection="1">
      <alignment wrapText="1"/>
    </xf>
    <xf numFmtId="1" fontId="49" fillId="57" borderId="2" xfId="0" applyNumberFormat="1" applyFont="1" applyFill="1" applyBorder="1" applyAlignment="1" applyProtection="1">
      <alignment horizontal="right"/>
    </xf>
    <xf numFmtId="1" fontId="49" fillId="57" borderId="2" xfId="0" applyNumberFormat="1" applyFont="1" applyFill="1" applyBorder="1" applyProtection="1"/>
    <xf numFmtId="1" fontId="49" fillId="57" borderId="2" xfId="0" applyNumberFormat="1" applyFont="1" applyFill="1" applyBorder="1" applyAlignment="1" applyProtection="1">
      <alignment horizontal="center"/>
    </xf>
    <xf numFmtId="172" fontId="49" fillId="57" borderId="2" xfId="0" applyNumberFormat="1" applyFont="1" applyFill="1" applyBorder="1" applyProtection="1"/>
    <xf numFmtId="175" fontId="49" fillId="57" borderId="2" xfId="0" applyNumberFormat="1" applyFont="1" applyFill="1" applyBorder="1" applyProtection="1"/>
    <xf numFmtId="0" fontId="49" fillId="57" borderId="36" xfId="505" applyNumberFormat="1" applyFont="1" applyFill="1" applyBorder="1" applyAlignment="1" applyProtection="1">
      <alignment horizontal="center" vertical="center"/>
    </xf>
    <xf numFmtId="0" fontId="49" fillId="57" borderId="2" xfId="0" applyFont="1" applyFill="1" applyBorder="1" applyAlignment="1" applyProtection="1">
      <alignment horizontal="left" vertical="center"/>
    </xf>
    <xf numFmtId="0" fontId="49" fillId="57" borderId="2" xfId="0" quotePrefix="1" applyFont="1" applyFill="1" applyBorder="1" applyAlignment="1" applyProtection="1">
      <alignment horizontal="left" vertical="center"/>
    </xf>
    <xf numFmtId="0" fontId="49" fillId="57" borderId="2" xfId="0" applyNumberFormat="1" applyFont="1" applyFill="1" applyBorder="1" applyAlignment="1" applyProtection="1">
      <alignment horizontal="center"/>
    </xf>
    <xf numFmtId="0" fontId="49" fillId="57" borderId="2" xfId="505" applyNumberFormat="1" applyFont="1" applyFill="1" applyBorder="1" applyAlignment="1" applyProtection="1">
      <alignment horizontal="left" vertical="center"/>
    </xf>
    <xf numFmtId="0" fontId="49" fillId="57" borderId="2" xfId="0" applyNumberFormat="1" applyFont="1" applyFill="1" applyBorder="1" applyProtection="1"/>
    <xf numFmtId="0" fontId="49" fillId="57" borderId="2" xfId="506" applyFont="1" applyFill="1" applyBorder="1" applyProtection="1"/>
    <xf numFmtId="169" fontId="49" fillId="57" borderId="2" xfId="505" applyNumberFormat="1" applyFont="1" applyFill="1" applyBorder="1" applyAlignment="1" applyProtection="1">
      <alignment horizontal="center" vertical="center"/>
    </xf>
    <xf numFmtId="1" fontId="49" fillId="57" borderId="2" xfId="507" applyNumberFormat="1" applyFont="1" applyFill="1" applyBorder="1" applyAlignment="1" applyProtection="1">
      <alignment horizontal="center" vertical="center"/>
    </xf>
    <xf numFmtId="0" fontId="49" fillId="57" borderId="2" xfId="0" applyFont="1" applyFill="1" applyBorder="1" applyProtection="1"/>
    <xf numFmtId="0" fontId="49" fillId="57" borderId="2" xfId="0" applyNumberFormat="1" applyFont="1" applyFill="1" applyBorder="1" applyAlignment="1" applyProtection="1">
      <alignment horizontal="left" vertical="center"/>
    </xf>
    <xf numFmtId="3" fontId="49" fillId="57" borderId="2" xfId="0" applyNumberFormat="1" applyFont="1" applyFill="1" applyBorder="1" applyAlignment="1" applyProtection="1">
      <alignment horizontal="left" vertical="center"/>
    </xf>
    <xf numFmtId="0" fontId="49" fillId="57" borderId="39" xfId="0" applyNumberFormat="1" applyFont="1" applyFill="1" applyBorder="1" applyAlignment="1" applyProtection="1">
      <alignment horizontal="left" vertical="center"/>
    </xf>
    <xf numFmtId="0" fontId="49" fillId="57" borderId="36" xfId="0" applyFont="1" applyFill="1" applyBorder="1" applyAlignment="1" applyProtection="1">
      <alignment horizontal="left" vertical="center"/>
    </xf>
    <xf numFmtId="0" fontId="49" fillId="57" borderId="2" xfId="506" applyNumberFormat="1" applyFont="1" applyFill="1" applyBorder="1" applyProtection="1"/>
    <xf numFmtId="0" fontId="49" fillId="57" borderId="2" xfId="0" applyNumberFormat="1" applyFont="1" applyFill="1" applyBorder="1" applyAlignment="1" applyProtection="1"/>
    <xf numFmtId="1" fontId="49" fillId="57" borderId="2" xfId="507" applyNumberFormat="1" applyFont="1" applyFill="1" applyBorder="1" applyAlignment="1" applyProtection="1">
      <alignment horizontal="left" vertical="center"/>
    </xf>
    <xf numFmtId="1" fontId="49" fillId="57" borderId="2" xfId="505" applyNumberFormat="1" applyFont="1" applyFill="1" applyBorder="1" applyAlignment="1" applyProtection="1">
      <alignment horizontal="right" vertical="center"/>
    </xf>
    <xf numFmtId="0" fontId="49" fillId="57" borderId="39" xfId="0" applyFont="1" applyFill="1" applyBorder="1" applyProtection="1"/>
    <xf numFmtId="0" fontId="49" fillId="57" borderId="36" xfId="506" applyFont="1" applyFill="1" applyBorder="1" applyProtection="1"/>
    <xf numFmtId="3" fontId="49" fillId="57" borderId="2" xfId="505" applyNumberFormat="1" applyFont="1" applyFill="1" applyBorder="1" applyAlignment="1" applyProtection="1">
      <alignment horizontal="center" vertical="center"/>
    </xf>
    <xf numFmtId="3" fontId="49" fillId="57" borderId="2" xfId="507" applyNumberFormat="1" applyFont="1" applyFill="1" applyBorder="1" applyAlignment="1" applyProtection="1">
      <alignment horizontal="right" vertical="center"/>
    </xf>
    <xf numFmtId="3" fontId="49" fillId="57" borderId="2" xfId="0" applyNumberFormat="1" applyFont="1" applyFill="1" applyBorder="1" applyAlignment="1" applyProtection="1">
      <alignment horizontal="right"/>
    </xf>
    <xf numFmtId="0" fontId="49" fillId="57" borderId="43" xfId="0" applyFont="1" applyFill="1" applyBorder="1" applyProtection="1"/>
    <xf numFmtId="0" fontId="49" fillId="57" borderId="2" xfId="507" applyNumberFormat="1" applyFont="1" applyFill="1" applyBorder="1" applyAlignment="1" applyProtection="1">
      <alignment horizontal="center" vertical="center"/>
    </xf>
    <xf numFmtId="0" fontId="49" fillId="57" borderId="42" xfId="0" applyFont="1" applyFill="1" applyBorder="1" applyProtection="1"/>
    <xf numFmtId="1" fontId="49" fillId="57" borderId="36" xfId="507" applyNumberFormat="1" applyFont="1" applyFill="1" applyBorder="1" applyAlignment="1" applyProtection="1">
      <alignment horizontal="center" vertical="center"/>
    </xf>
    <xf numFmtId="1" fontId="49" fillId="57" borderId="42" xfId="507" applyNumberFormat="1" applyFont="1" applyFill="1" applyBorder="1" applyAlignment="1" applyProtection="1">
      <alignment horizontal="left" vertical="center"/>
    </xf>
    <xf numFmtId="0" fontId="49" fillId="57" borderId="36" xfId="0" applyFont="1" applyFill="1" applyBorder="1" applyProtection="1"/>
    <xf numFmtId="0" fontId="49" fillId="57" borderId="2" xfId="0" applyFont="1" applyFill="1" applyBorder="1" applyAlignment="1" applyProtection="1">
      <alignment horizontal="right"/>
    </xf>
    <xf numFmtId="0" fontId="49" fillId="57" borderId="2" xfId="507" applyNumberFormat="1" applyFont="1" applyFill="1" applyBorder="1" applyAlignment="1" applyProtection="1">
      <alignment horizontal="right" vertical="center" wrapText="1"/>
    </xf>
    <xf numFmtId="3" fontId="49" fillId="57" borderId="2" xfId="508" applyNumberFormat="1" applyFont="1" applyFill="1" applyBorder="1" applyAlignment="1" applyProtection="1">
      <alignment horizontal="right" vertical="center"/>
    </xf>
    <xf numFmtId="0" fontId="49" fillId="57" borderId="39" xfId="0" applyNumberFormat="1" applyFont="1" applyFill="1" applyBorder="1" applyProtection="1"/>
    <xf numFmtId="1" fontId="49" fillId="0" borderId="43" xfId="0" applyNumberFormat="1" applyFont="1" applyFill="1" applyBorder="1" applyProtection="1"/>
    <xf numFmtId="0" fontId="49" fillId="0" borderId="39" xfId="0" applyFont="1" applyFill="1" applyBorder="1" applyProtection="1"/>
    <xf numFmtId="0" fontId="49" fillId="57" borderId="25" xfId="506" applyFont="1" applyFill="1" applyBorder="1" applyProtection="1"/>
    <xf numFmtId="0" fontId="49" fillId="57" borderId="24" xfId="0" applyNumberFormat="1" applyFont="1" applyFill="1" applyBorder="1" applyAlignment="1" applyProtection="1">
      <alignment horizontal="center"/>
    </xf>
    <xf numFmtId="49" fontId="49" fillId="57" borderId="24" xfId="0" applyNumberFormat="1" applyFont="1" applyFill="1" applyBorder="1" applyAlignment="1" applyProtection="1">
      <alignment horizontal="center" vertical="center"/>
    </xf>
    <xf numFmtId="0" fontId="49" fillId="57" borderId="24" xfId="0" applyFont="1" applyFill="1" applyBorder="1" applyAlignment="1" applyProtection="1">
      <alignment horizontal="center"/>
    </xf>
    <xf numFmtId="0" fontId="49" fillId="57" borderId="24" xfId="0" applyFont="1" applyFill="1" applyBorder="1" applyProtection="1"/>
    <xf numFmtId="1" fontId="49" fillId="57" borderId="27" xfId="506" applyNumberFormat="1" applyFont="1" applyFill="1" applyBorder="1" applyProtection="1"/>
    <xf numFmtId="0" fontId="49" fillId="57" borderId="24" xfId="0" applyNumberFormat="1" applyFont="1" applyFill="1" applyBorder="1" applyProtection="1"/>
    <xf numFmtId="0" fontId="49" fillId="57" borderId="69" xfId="0" applyFont="1" applyFill="1" applyBorder="1" applyProtection="1"/>
    <xf numFmtId="166" fontId="49" fillId="57" borderId="39" xfId="0" applyNumberFormat="1" applyFont="1" applyFill="1" applyBorder="1" applyProtection="1"/>
    <xf numFmtId="0" fontId="49" fillId="57" borderId="0" xfId="0" applyFont="1" applyFill="1" applyBorder="1" applyProtection="1"/>
    <xf numFmtId="0" fontId="49" fillId="57" borderId="43" xfId="0" applyNumberFormat="1" applyFont="1" applyFill="1" applyBorder="1" applyProtection="1"/>
    <xf numFmtId="0" fontId="89" fillId="60" borderId="7" xfId="516" applyFont="1" applyFill="1" applyBorder="1" applyAlignment="1" applyProtection="1">
      <alignment horizontal="center"/>
      <protection hidden="1"/>
    </xf>
    <xf numFmtId="0" fontId="89" fillId="60" borderId="8" xfId="516" applyFont="1" applyFill="1" applyBorder="1" applyAlignment="1" applyProtection="1">
      <alignment horizontal="center"/>
      <protection hidden="1"/>
    </xf>
    <xf numFmtId="0" fontId="89" fillId="60" borderId="46" xfId="516" applyFont="1" applyFill="1" applyBorder="1" applyAlignment="1" applyProtection="1">
      <alignment horizontal="center"/>
      <protection hidden="1"/>
    </xf>
    <xf numFmtId="0" fontId="89" fillId="60" borderId="9" xfId="516" applyFont="1" applyFill="1" applyBorder="1" applyAlignment="1" applyProtection="1">
      <alignment horizontal="center"/>
      <protection hidden="1"/>
    </xf>
    <xf numFmtId="0" fontId="89" fillId="60" borderId="0" xfId="516" applyFont="1" applyFill="1" applyBorder="1" applyAlignment="1" applyProtection="1">
      <alignment horizontal="center"/>
      <protection hidden="1"/>
    </xf>
    <xf numFmtId="0" fontId="89" fillId="60" borderId="10" xfId="516" applyFont="1" applyFill="1" applyBorder="1" applyAlignment="1" applyProtection="1">
      <alignment horizontal="center"/>
      <protection hidden="1"/>
    </xf>
    <xf numFmtId="0" fontId="89" fillId="60" borderId="49" xfId="516" applyFont="1" applyFill="1" applyBorder="1" applyAlignment="1" applyProtection="1">
      <alignment horizontal="center"/>
      <protection hidden="1"/>
    </xf>
    <xf numFmtId="0" fontId="89" fillId="60" borderId="48" xfId="516" applyFont="1" applyFill="1" applyBorder="1" applyAlignment="1" applyProtection="1">
      <alignment horizontal="center"/>
      <protection hidden="1"/>
    </xf>
    <xf numFmtId="0" fontId="89" fillId="60" borderId="47" xfId="516" applyFont="1" applyFill="1" applyBorder="1" applyAlignment="1" applyProtection="1">
      <alignment horizontal="center"/>
      <protection hidden="1"/>
    </xf>
    <xf numFmtId="1" fontId="49" fillId="0" borderId="1" xfId="0" applyNumberFormat="1" applyFont="1" applyFill="1" applyBorder="1" applyProtection="1">
      <protection locked="0"/>
    </xf>
    <xf numFmtId="1" fontId="2" fillId="0" borderId="1" xfId="0" applyNumberFormat="1" applyFont="1" applyFill="1" applyBorder="1" applyProtection="1">
      <protection locked="0"/>
    </xf>
    <xf numFmtId="1" fontId="2" fillId="0" borderId="29" xfId="0" applyNumberFormat="1" applyFont="1" applyFill="1" applyBorder="1" applyProtection="1">
      <protection locked="0"/>
    </xf>
    <xf numFmtId="0" fontId="5" fillId="0" borderId="18" xfId="0" applyFont="1" applyFill="1" applyBorder="1" applyAlignment="1" applyProtection="1">
      <alignment horizontal="center" vertical="center"/>
      <protection locked="0"/>
    </xf>
    <xf numFmtId="0" fontId="104" fillId="60" borderId="38" xfId="0" applyFont="1" applyFill="1" applyBorder="1" applyAlignment="1" applyProtection="1">
      <alignment vertical="center" wrapText="1"/>
      <protection hidden="1"/>
    </xf>
    <xf numFmtId="0" fontId="104" fillId="60" borderId="81" xfId="0" applyFont="1" applyFill="1" applyBorder="1" applyAlignment="1" applyProtection="1">
      <alignment vertical="center" wrapText="1"/>
      <protection hidden="1"/>
    </xf>
    <xf numFmtId="0" fontId="104" fillId="60" borderId="84" xfId="0" applyFont="1" applyFill="1" applyBorder="1" applyAlignment="1" applyProtection="1">
      <alignment vertical="center" wrapText="1"/>
      <protection hidden="1"/>
    </xf>
    <xf numFmtId="0" fontId="104" fillId="60" borderId="80" xfId="0" applyFont="1" applyFill="1" applyBorder="1" applyAlignment="1" applyProtection="1">
      <alignment vertical="center" wrapText="1"/>
      <protection hidden="1"/>
    </xf>
    <xf numFmtId="0" fontId="104" fillId="60" borderId="21" xfId="0" applyFont="1" applyFill="1" applyBorder="1" applyAlignment="1" applyProtection="1">
      <alignment vertical="center" wrapText="1"/>
      <protection hidden="1"/>
    </xf>
    <xf numFmtId="0" fontId="104" fillId="60" borderId="22" xfId="0" applyFont="1" applyFill="1" applyBorder="1" applyAlignment="1" applyProtection="1">
      <alignment vertical="center" wrapText="1"/>
      <protection hidden="1"/>
    </xf>
    <xf numFmtId="0" fontId="104" fillId="60" borderId="23" xfId="0" applyFont="1" applyFill="1" applyBorder="1" applyAlignment="1" applyProtection="1">
      <alignment vertical="center" wrapText="1"/>
      <protection hidden="1"/>
    </xf>
    <xf numFmtId="1" fontId="2" fillId="0" borderId="2" xfId="0" applyNumberFormat="1" applyFont="1" applyFill="1" applyBorder="1" applyAlignment="1" applyProtection="1">
      <alignment horizontal="left" vertical="top"/>
      <protection locked="0"/>
    </xf>
    <xf numFmtId="1" fontId="2" fillId="0" borderId="1" xfId="0" applyNumberFormat="1" applyFont="1" applyFill="1" applyBorder="1" applyAlignment="1" applyProtection="1">
      <alignment horizontal="left" vertical="top"/>
      <protection locked="0"/>
    </xf>
    <xf numFmtId="1" fontId="2" fillId="0" borderId="20" xfId="0" applyNumberFormat="1" applyFont="1" applyFill="1" applyBorder="1" applyAlignment="1" applyProtection="1">
      <alignment horizontal="left" vertical="top"/>
      <protection locked="0"/>
    </xf>
    <xf numFmtId="49" fontId="6" fillId="0" borderId="3" xfId="0" applyNumberFormat="1" applyFont="1" applyFill="1" applyBorder="1" applyAlignment="1" applyProtection="1">
      <alignment vertical="top"/>
      <protection locked="0"/>
    </xf>
    <xf numFmtId="0" fontId="56" fillId="4" borderId="2" xfId="0" applyFont="1" applyFill="1" applyBorder="1" applyAlignment="1" applyProtection="1">
      <alignment horizontal="left" vertical="top" wrapText="1"/>
    </xf>
    <xf numFmtId="0" fontId="98" fillId="4" borderId="110" xfId="0" applyFont="1" applyFill="1" applyBorder="1" applyAlignment="1" applyProtection="1">
      <alignment vertical="top" wrapText="1"/>
    </xf>
    <xf numFmtId="0" fontId="56" fillId="4" borderId="111" xfId="0" applyFont="1" applyFill="1" applyBorder="1" applyAlignment="1" applyProtection="1">
      <alignment horizontal="left" vertical="top"/>
    </xf>
    <xf numFmtId="0" fontId="56" fillId="4" borderId="43" xfId="0" applyFont="1" applyFill="1" applyBorder="1" applyAlignment="1" applyProtection="1">
      <alignment vertical="top"/>
    </xf>
    <xf numFmtId="0" fontId="6" fillId="0" borderId="113" xfId="0" applyFont="1" applyFill="1" applyBorder="1" applyAlignment="1" applyProtection="1">
      <alignment vertical="top"/>
      <protection locked="0"/>
    </xf>
    <xf numFmtId="0" fontId="6" fillId="6" borderId="112" xfId="0" applyFont="1" applyFill="1" applyBorder="1" applyAlignment="1" applyProtection="1">
      <alignment horizontal="left" vertical="top"/>
      <protection hidden="1"/>
    </xf>
    <xf numFmtId="0" fontId="49" fillId="0" borderId="5" xfId="0" applyFont="1" applyFill="1" applyBorder="1" applyProtection="1">
      <protection locked="0"/>
    </xf>
    <xf numFmtId="0" fontId="2" fillId="0" borderId="5" xfId="0" applyFont="1" applyFill="1" applyBorder="1" applyProtection="1">
      <protection locked="0"/>
    </xf>
    <xf numFmtId="0" fontId="61" fillId="70" borderId="41" xfId="0" applyFont="1" applyFill="1" applyBorder="1" applyAlignment="1" applyProtection="1">
      <alignment horizontal="left" vertical="top"/>
      <protection hidden="1"/>
    </xf>
    <xf numFmtId="0" fontId="61" fillId="70" borderId="40" xfId="0" applyFont="1" applyFill="1" applyBorder="1" applyAlignment="1" applyProtection="1">
      <alignment horizontal="left" vertical="top"/>
      <protection hidden="1"/>
    </xf>
    <xf numFmtId="0" fontId="61" fillId="70" borderId="72" xfId="0" applyFont="1" applyFill="1" applyBorder="1" applyAlignment="1" applyProtection="1">
      <alignment horizontal="left" vertical="top"/>
      <protection hidden="1"/>
    </xf>
    <xf numFmtId="0" fontId="6" fillId="0" borderId="3" xfId="0" applyFont="1" applyFill="1" applyBorder="1" applyAlignment="1" applyProtection="1">
      <alignment horizontal="left" vertical="top"/>
      <protection locked="0"/>
    </xf>
    <xf numFmtId="0" fontId="6" fillId="0" borderId="5" xfId="0"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6" fillId="5" borderId="1" xfId="0" applyFont="1" applyFill="1" applyBorder="1" applyAlignment="1" applyProtection="1">
      <alignment horizontal="left" vertical="top"/>
      <protection locked="0"/>
    </xf>
    <xf numFmtId="0" fontId="6" fillId="5" borderId="3" xfId="0" applyFont="1" applyFill="1" applyBorder="1" applyAlignment="1" applyProtection="1">
      <alignment horizontal="left" vertical="top"/>
      <protection locked="0"/>
    </xf>
    <xf numFmtId="0" fontId="6" fillId="5" borderId="12" xfId="0" applyFont="1" applyFill="1" applyBorder="1" applyAlignment="1" applyProtection="1">
      <alignment horizontal="left" vertical="top"/>
      <protection locked="0"/>
    </xf>
    <xf numFmtId="0" fontId="6" fillId="4" borderId="75" xfId="0" applyFont="1" applyFill="1" applyBorder="1" applyAlignment="1">
      <alignment horizontal="center"/>
    </xf>
    <xf numFmtId="0" fontId="6" fillId="4" borderId="76" xfId="0" applyFont="1" applyFill="1" applyBorder="1" applyAlignment="1">
      <alignment horizontal="center"/>
    </xf>
    <xf numFmtId="0" fontId="6" fillId="5" borderId="14" xfId="0" applyFont="1" applyFill="1" applyBorder="1" applyAlignment="1" applyProtection="1">
      <alignment horizontal="left" vertical="top"/>
      <protection locked="0"/>
    </xf>
    <xf numFmtId="0" fontId="6" fillId="0" borderId="3"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49" fillId="0" borderId="49" xfId="514" applyFont="1" applyBorder="1" applyAlignment="1" applyProtection="1">
      <alignment horizontal="left" vertical="top" wrapText="1"/>
      <protection locked="0"/>
    </xf>
    <xf numFmtId="0" fontId="78" fillId="0" borderId="48" xfId="514" applyBorder="1" applyAlignment="1" applyProtection="1">
      <alignment horizontal="left" vertical="top" wrapText="1"/>
      <protection locked="0"/>
    </xf>
    <xf numFmtId="0" fontId="78" fillId="0" borderId="47" xfId="514" applyBorder="1" applyAlignment="1" applyProtection="1">
      <alignment horizontal="left" vertical="top" wrapText="1"/>
      <protection locked="0"/>
    </xf>
    <xf numFmtId="0" fontId="61" fillId="7" borderId="21" xfId="0" applyFont="1" applyFill="1" applyBorder="1" applyAlignment="1" applyProtection="1">
      <alignment horizontal="left" vertical="top"/>
      <protection hidden="1"/>
    </xf>
    <xf numFmtId="0" fontId="61" fillId="7" borderId="22" xfId="0" applyFont="1" applyFill="1" applyBorder="1" applyAlignment="1" applyProtection="1">
      <alignment horizontal="left" vertical="top"/>
      <protection hidden="1"/>
    </xf>
    <xf numFmtId="0" fontId="61" fillId="7" borderId="23" xfId="0" applyFont="1" applyFill="1" applyBorder="1" applyAlignment="1" applyProtection="1">
      <alignment horizontal="left" vertical="top"/>
      <protection hidden="1"/>
    </xf>
    <xf numFmtId="0" fontId="6" fillId="5" borderId="2" xfId="0" applyFont="1" applyFill="1" applyBorder="1" applyAlignment="1" applyProtection="1">
      <alignment horizontal="left" vertical="top"/>
      <protection locked="0"/>
    </xf>
    <xf numFmtId="0" fontId="6" fillId="5" borderId="39" xfId="0" applyFont="1" applyFill="1" applyBorder="1" applyAlignment="1" applyProtection="1">
      <alignment horizontal="left" vertical="top"/>
      <protection locked="0"/>
    </xf>
    <xf numFmtId="0" fontId="61" fillId="3" borderId="74" xfId="0" applyFont="1" applyFill="1" applyBorder="1" applyAlignment="1" applyProtection="1">
      <alignment horizontal="left" vertical="top"/>
    </xf>
    <xf numFmtId="0" fontId="61" fillId="3" borderId="75" xfId="0" applyFont="1" applyFill="1" applyBorder="1" applyAlignment="1" applyProtection="1">
      <alignment horizontal="left" vertical="top"/>
    </xf>
    <xf numFmtId="0" fontId="61" fillId="3" borderId="76" xfId="0" applyFont="1" applyFill="1" applyBorder="1" applyAlignment="1" applyProtection="1">
      <alignment horizontal="left" vertical="top"/>
    </xf>
    <xf numFmtId="0" fontId="6" fillId="0" borderId="4" xfId="0" applyFont="1" applyFill="1" applyBorder="1" applyAlignment="1" applyProtection="1">
      <alignment horizontal="left" vertical="top"/>
      <protection locked="0"/>
    </xf>
    <xf numFmtId="0" fontId="6" fillId="4" borderId="3" xfId="0" applyFont="1" applyFill="1" applyBorder="1" applyAlignment="1" applyProtection="1">
      <alignment horizontal="left" vertical="top"/>
    </xf>
    <xf numFmtId="0" fontId="6" fillId="4" borderId="4" xfId="0" applyFont="1" applyFill="1" applyBorder="1" applyAlignment="1" applyProtection="1">
      <alignment horizontal="left" vertical="top"/>
    </xf>
    <xf numFmtId="0" fontId="6" fillId="4" borderId="12" xfId="0" applyFont="1" applyFill="1" applyBorder="1" applyAlignment="1" applyProtection="1">
      <alignment horizontal="left" vertical="top"/>
    </xf>
    <xf numFmtId="0" fontId="105" fillId="0" borderId="0" xfId="514" applyFont="1" applyBorder="1" applyAlignment="1" applyProtection="1">
      <alignment horizontal="center" vertical="center" wrapText="1"/>
      <protection locked="0" hidden="1"/>
    </xf>
    <xf numFmtId="1" fontId="6" fillId="5" borderId="42" xfId="0" applyNumberFormat="1" applyFont="1" applyFill="1" applyBorder="1" applyAlignment="1" applyProtection="1">
      <alignment horizontal="left" vertical="center"/>
      <protection locked="0"/>
    </xf>
    <xf numFmtId="1" fontId="6" fillId="5" borderId="43" xfId="0" applyNumberFormat="1" applyFont="1" applyFill="1" applyBorder="1" applyAlignment="1" applyProtection="1">
      <alignment horizontal="left" vertical="center"/>
      <protection locked="0"/>
    </xf>
    <xf numFmtId="0" fontId="6" fillId="5" borderId="42" xfId="0" applyFont="1" applyFill="1" applyBorder="1" applyAlignment="1" applyProtection="1">
      <alignment horizontal="left" vertical="center"/>
      <protection locked="0"/>
    </xf>
    <xf numFmtId="0" fontId="6" fillId="5" borderId="44" xfId="0" applyFont="1" applyFill="1" applyBorder="1" applyAlignment="1" applyProtection="1">
      <alignment horizontal="left" vertical="center"/>
      <protection locked="0"/>
    </xf>
    <xf numFmtId="0" fontId="6" fillId="5" borderId="3" xfId="0" applyNumberFormat="1" applyFont="1" applyFill="1" applyBorder="1" applyAlignment="1" applyProtection="1">
      <alignment horizontal="left" vertical="center"/>
      <protection locked="0"/>
    </xf>
    <xf numFmtId="0" fontId="6" fillId="5" borderId="5" xfId="0" applyNumberFormat="1" applyFont="1" applyFill="1" applyBorder="1" applyAlignment="1" applyProtection="1">
      <alignment horizontal="left" vertical="center"/>
      <protection locked="0"/>
    </xf>
    <xf numFmtId="0" fontId="6" fillId="0" borderId="1" xfId="0" applyFont="1" applyFill="1" applyBorder="1" applyAlignment="1" applyProtection="1">
      <alignment horizontal="left" vertical="top"/>
      <protection locked="0"/>
    </xf>
    <xf numFmtId="1" fontId="6" fillId="0" borderId="3" xfId="0" applyNumberFormat="1" applyFont="1" applyFill="1" applyBorder="1" applyAlignment="1" applyProtection="1">
      <alignment horizontal="left" vertical="top"/>
      <protection locked="0"/>
    </xf>
    <xf numFmtId="1" fontId="6" fillId="0" borderId="12" xfId="0" applyNumberFormat="1" applyFont="1" applyFill="1" applyBorder="1" applyAlignment="1" applyProtection="1">
      <alignment horizontal="left" vertical="top"/>
      <protection locked="0"/>
    </xf>
    <xf numFmtId="0" fontId="61" fillId="8" borderId="11" xfId="0" applyFont="1" applyFill="1" applyBorder="1" applyAlignment="1" applyProtection="1">
      <alignment horizontal="left" vertical="top"/>
      <protection hidden="1"/>
    </xf>
    <xf numFmtId="0" fontId="61" fillId="8" borderId="4" xfId="0" applyFont="1" applyFill="1" applyBorder="1" applyAlignment="1" applyProtection="1">
      <alignment horizontal="left" vertical="top"/>
      <protection hidden="1"/>
    </xf>
    <xf numFmtId="0" fontId="61" fillId="8" borderId="12" xfId="0" applyFont="1" applyFill="1" applyBorder="1" applyAlignment="1" applyProtection="1">
      <alignment horizontal="left" vertical="top"/>
      <protection hidden="1"/>
    </xf>
    <xf numFmtId="0" fontId="4" fillId="0" borderId="50" xfId="0" applyFont="1" applyBorder="1" applyAlignment="1" applyProtection="1">
      <alignment horizontal="center"/>
      <protection hidden="1"/>
    </xf>
    <xf numFmtId="0" fontId="6" fillId="60" borderId="20" xfId="0" applyFont="1" applyFill="1" applyBorder="1" applyAlignment="1" applyProtection="1">
      <alignment horizontal="center" vertical="center" wrapText="1"/>
      <protection hidden="1"/>
    </xf>
    <xf numFmtId="0" fontId="6" fillId="60" borderId="2" xfId="0" applyFont="1" applyFill="1" applyBorder="1" applyAlignment="1" applyProtection="1">
      <alignment horizontal="center" vertical="center" wrapText="1"/>
      <protection hidden="1"/>
    </xf>
    <xf numFmtId="0" fontId="77" fillId="0" borderId="7"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77" fillId="0" borderId="9"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0" borderId="0" xfId="0" applyFont="1" applyBorder="1" applyAlignment="1" applyProtection="1">
      <alignment horizontal="center" vertical="center" wrapText="1"/>
      <protection locked="0"/>
    </xf>
    <xf numFmtId="0" fontId="77" fillId="0" borderId="49" xfId="0" applyFont="1" applyBorder="1" applyAlignment="1" applyProtection="1">
      <alignment horizontal="center" vertical="center" wrapText="1"/>
      <protection locked="0"/>
    </xf>
    <xf numFmtId="0" fontId="77" fillId="0" borderId="47" xfId="0" applyFont="1" applyBorder="1" applyAlignment="1" applyProtection="1">
      <alignment horizontal="center" vertical="center" wrapText="1"/>
      <protection locked="0"/>
    </xf>
    <xf numFmtId="49" fontId="6" fillId="5" borderId="3" xfId="0" applyNumberFormat="1" applyFont="1" applyFill="1" applyBorder="1" applyAlignment="1" applyProtection="1">
      <alignment horizontal="left" vertical="center"/>
      <protection locked="0"/>
    </xf>
    <xf numFmtId="49" fontId="6" fillId="5" borderId="5" xfId="0" applyNumberFormat="1" applyFont="1" applyFill="1" applyBorder="1" applyAlignment="1" applyProtection="1">
      <alignment horizontal="left" vertical="center"/>
      <protection locked="0"/>
    </xf>
    <xf numFmtId="0" fontId="4" fillId="0" borderId="0" xfId="0" applyFont="1" applyBorder="1" applyAlignment="1" applyProtection="1">
      <alignment horizontal="left" vertical="top"/>
      <protection hidden="1"/>
    </xf>
    <xf numFmtId="0" fontId="61" fillId="7" borderId="41" xfId="0" applyFont="1" applyFill="1" applyBorder="1" applyAlignment="1" applyProtection="1">
      <alignment horizontal="left" vertical="top"/>
      <protection hidden="1"/>
    </xf>
    <xf numFmtId="0" fontId="61" fillId="7" borderId="40" xfId="0" applyFont="1" applyFill="1" applyBorder="1" applyAlignment="1" applyProtection="1">
      <alignment horizontal="left" vertical="top"/>
      <protection hidden="1"/>
    </xf>
    <xf numFmtId="0" fontId="61" fillId="7" borderId="32" xfId="0" applyFont="1" applyFill="1" applyBorder="1" applyAlignment="1" applyProtection="1">
      <alignment horizontal="left" vertical="top"/>
      <protection hidden="1"/>
    </xf>
    <xf numFmtId="0" fontId="61" fillId="7" borderId="26" xfId="0" applyFont="1" applyFill="1" applyBorder="1" applyAlignment="1" applyProtection="1">
      <alignment horizontal="left" vertical="top"/>
      <protection hidden="1"/>
    </xf>
    <xf numFmtId="0" fontId="56" fillId="4" borderId="11" xfId="0" applyFont="1" applyFill="1" applyBorder="1" applyAlignment="1" applyProtection="1">
      <alignment horizontal="center" vertical="top"/>
    </xf>
    <xf numFmtId="0" fontId="56" fillId="4" borderId="4" xfId="0" applyFont="1" applyFill="1" applyBorder="1" applyAlignment="1" applyProtection="1">
      <alignment horizontal="center" vertical="top"/>
    </xf>
    <xf numFmtId="0" fontId="56" fillId="4" borderId="5" xfId="0" applyFont="1" applyFill="1" applyBorder="1" applyAlignment="1" applyProtection="1">
      <alignment horizontal="center" vertical="top"/>
    </xf>
    <xf numFmtId="0" fontId="6" fillId="0" borderId="3" xfId="0" applyFont="1" applyFill="1" applyBorder="1" applyAlignment="1" applyProtection="1">
      <alignment horizontal="left" vertical="center"/>
      <protection locked="0"/>
    </xf>
    <xf numFmtId="0" fontId="6" fillId="0" borderId="12" xfId="0" applyFont="1" applyFill="1" applyBorder="1" applyAlignment="1" applyProtection="1">
      <alignment horizontal="left" vertical="center"/>
      <protection locked="0"/>
    </xf>
    <xf numFmtId="0" fontId="56" fillId="4" borderId="11" xfId="0" applyFont="1" applyFill="1" applyBorder="1" applyAlignment="1" applyProtection="1">
      <alignment horizontal="center" vertical="top"/>
      <protection hidden="1"/>
    </xf>
    <xf numFmtId="0" fontId="56" fillId="4" borderId="4" xfId="0" applyFont="1" applyFill="1" applyBorder="1" applyAlignment="1" applyProtection="1">
      <alignment horizontal="center" vertical="top"/>
      <protection hidden="1"/>
    </xf>
    <xf numFmtId="0" fontId="56" fillId="4" borderId="5" xfId="0" applyFont="1" applyFill="1" applyBorder="1" applyAlignment="1" applyProtection="1">
      <alignment horizontal="center" vertical="top"/>
      <protection hidden="1"/>
    </xf>
    <xf numFmtId="14" fontId="6" fillId="5" borderId="17" xfId="0" applyNumberFormat="1" applyFont="1" applyFill="1" applyBorder="1" applyAlignment="1" applyProtection="1">
      <alignment horizontal="left" vertical="center"/>
      <protection locked="0"/>
    </xf>
    <xf numFmtId="14" fontId="6" fillId="5" borderId="45" xfId="0" applyNumberFormat="1" applyFont="1" applyFill="1" applyBorder="1" applyAlignment="1" applyProtection="1">
      <alignment horizontal="left" vertical="center"/>
      <protection locked="0"/>
    </xf>
    <xf numFmtId="49" fontId="6" fillId="5" borderId="4" xfId="0" applyNumberFormat="1" applyFont="1" applyFill="1" applyBorder="1" applyAlignment="1" applyProtection="1">
      <alignment horizontal="left" vertical="center"/>
      <protection locked="0"/>
    </xf>
    <xf numFmtId="0" fontId="6" fillId="5" borderId="12" xfId="0" applyNumberFormat="1" applyFont="1" applyFill="1" applyBorder="1" applyAlignment="1" applyProtection="1">
      <alignment horizontal="left" vertical="center"/>
      <protection locked="0"/>
    </xf>
    <xf numFmtId="14" fontId="6" fillId="5" borderId="19" xfId="0" applyNumberFormat="1" applyFont="1" applyFill="1" applyBorder="1" applyAlignment="1" applyProtection="1">
      <alignment horizontal="left" vertical="center"/>
      <protection locked="0"/>
    </xf>
    <xf numFmtId="0" fontId="6" fillId="0" borderId="3" xfId="0" applyFont="1" applyBorder="1" applyAlignment="1" applyProtection="1">
      <alignment horizontal="left"/>
      <protection locked="0"/>
    </xf>
    <xf numFmtId="0" fontId="6" fillId="0" borderId="5" xfId="0" applyFont="1" applyBorder="1" applyAlignment="1" applyProtection="1">
      <alignment horizontal="left"/>
      <protection locked="0"/>
    </xf>
    <xf numFmtId="0" fontId="61" fillId="8" borderId="74" xfId="0" applyFont="1" applyFill="1" applyBorder="1" applyAlignment="1" applyProtection="1">
      <alignment horizontal="left" vertical="top"/>
      <protection hidden="1"/>
    </xf>
    <xf numFmtId="0" fontId="61" fillId="8" borderId="75" xfId="0" applyFont="1" applyFill="1" applyBorder="1" applyAlignment="1" applyProtection="1">
      <alignment horizontal="left" vertical="top"/>
      <protection hidden="1"/>
    </xf>
    <xf numFmtId="0" fontId="61" fillId="8" borderId="48" xfId="0" applyFont="1" applyFill="1" applyBorder="1" applyAlignment="1" applyProtection="1">
      <alignment horizontal="left" vertical="top"/>
      <protection hidden="1"/>
    </xf>
    <xf numFmtId="0" fontId="61" fillId="8" borderId="76" xfId="0" applyFont="1" applyFill="1" applyBorder="1" applyAlignment="1" applyProtection="1">
      <alignment horizontal="left" vertical="top"/>
      <protection hidden="1"/>
    </xf>
    <xf numFmtId="1" fontId="6" fillId="5" borderId="3" xfId="0" applyNumberFormat="1" applyFont="1" applyFill="1" applyBorder="1" applyAlignment="1" applyProtection="1">
      <alignment horizontal="left" vertical="center"/>
      <protection locked="0"/>
    </xf>
    <xf numFmtId="1" fontId="6" fillId="5" borderId="5" xfId="0" applyNumberFormat="1" applyFont="1" applyFill="1" applyBorder="1" applyAlignment="1" applyProtection="1">
      <alignment horizontal="left" vertical="center"/>
      <protection locked="0"/>
    </xf>
    <xf numFmtId="1" fontId="6" fillId="5" borderId="6" xfId="0" applyNumberFormat="1" applyFont="1" applyFill="1" applyBorder="1" applyAlignment="1" applyProtection="1">
      <alignment horizontal="left" vertical="center"/>
      <protection locked="0"/>
    </xf>
    <xf numFmtId="1" fontId="6" fillId="5" borderId="16" xfId="0" applyNumberFormat="1" applyFont="1" applyFill="1" applyBorder="1" applyAlignment="1" applyProtection="1">
      <alignment horizontal="left" vertical="center"/>
      <protection locked="0"/>
    </xf>
    <xf numFmtId="1" fontId="6" fillId="0" borderId="4" xfId="0" applyNumberFormat="1" applyFont="1" applyFill="1" applyBorder="1" applyAlignment="1" applyProtection="1">
      <alignment horizontal="left" vertical="top"/>
      <protection locked="0"/>
    </xf>
    <xf numFmtId="0" fontId="6" fillId="0" borderId="27" xfId="0" applyFont="1" applyFill="1" applyBorder="1" applyAlignment="1" applyProtection="1">
      <alignment horizontal="left" vertical="top"/>
      <protection locked="0"/>
    </xf>
    <xf numFmtId="0" fontId="6" fillId="0" borderId="31" xfId="0" applyFont="1" applyFill="1" applyBorder="1" applyAlignment="1" applyProtection="1">
      <alignment horizontal="left" vertical="top"/>
      <protection locked="0"/>
    </xf>
    <xf numFmtId="0" fontId="6" fillId="0" borderId="3" xfId="0" applyFont="1" applyBorder="1" applyAlignment="1" applyProtection="1">
      <alignment horizontal="left" vertical="top" wrapText="1"/>
      <protection locked="0"/>
    </xf>
    <xf numFmtId="0" fontId="6" fillId="0" borderId="5" xfId="0" applyFont="1" applyBorder="1" applyAlignment="1" applyProtection="1">
      <alignment horizontal="left" vertical="top" wrapText="1"/>
      <protection locked="0"/>
    </xf>
    <xf numFmtId="0" fontId="6" fillId="0" borderId="24" xfId="0" applyFont="1" applyBorder="1" applyAlignment="1" applyProtection="1">
      <alignment horizontal="left"/>
      <protection locked="0"/>
    </xf>
    <xf numFmtId="0" fontId="6" fillId="0" borderId="69" xfId="0" applyFont="1" applyBorder="1" applyAlignment="1" applyProtection="1">
      <alignment horizontal="left"/>
      <protection locked="0"/>
    </xf>
    <xf numFmtId="0" fontId="6" fillId="0" borderId="1" xfId="0" applyFont="1" applyBorder="1" applyAlignment="1" applyProtection="1">
      <alignment horizontal="left"/>
      <protection locked="0"/>
    </xf>
    <xf numFmtId="0" fontId="6" fillId="0" borderId="14" xfId="0" applyFont="1" applyBorder="1" applyAlignment="1" applyProtection="1">
      <alignment horizontal="left"/>
      <protection locked="0"/>
    </xf>
    <xf numFmtId="0" fontId="6" fillId="0" borderId="1" xfId="0" applyFont="1" applyBorder="1" applyAlignment="1" applyProtection="1">
      <alignment horizontal="left" wrapText="1"/>
      <protection locked="0"/>
    </xf>
    <xf numFmtId="0" fontId="6" fillId="0" borderId="14" xfId="0" applyFont="1" applyBorder="1" applyAlignment="1" applyProtection="1">
      <alignment horizontal="left" wrapText="1"/>
      <protection locked="0"/>
    </xf>
    <xf numFmtId="1" fontId="6" fillId="5" borderId="15" xfId="0" applyNumberFormat="1" applyFont="1" applyFill="1" applyBorder="1" applyAlignment="1" applyProtection="1">
      <alignment horizontal="left" vertical="center"/>
      <protection locked="0"/>
    </xf>
    <xf numFmtId="0" fontId="61" fillId="7" borderId="84" xfId="0" applyFont="1" applyFill="1" applyBorder="1" applyAlignment="1" applyProtection="1">
      <alignment horizontal="left" vertical="top"/>
      <protection hidden="1"/>
    </xf>
    <xf numFmtId="0" fontId="61" fillId="8" borderId="9" xfId="0" applyFont="1" applyFill="1" applyBorder="1" applyAlignment="1" applyProtection="1">
      <alignment horizontal="left" vertical="top"/>
      <protection hidden="1"/>
    </xf>
    <xf numFmtId="0" fontId="61" fillId="8" borderId="0" xfId="0" applyFont="1" applyFill="1" applyBorder="1" applyAlignment="1" applyProtection="1">
      <alignment horizontal="left" vertical="top"/>
      <protection hidden="1"/>
    </xf>
    <xf numFmtId="0" fontId="61" fillId="8" borderId="10" xfId="0" applyFont="1" applyFill="1" applyBorder="1" applyAlignment="1" applyProtection="1">
      <alignment horizontal="left" vertical="top"/>
      <protection hidden="1"/>
    </xf>
    <xf numFmtId="1" fontId="6" fillId="0" borderId="5" xfId="0" applyNumberFormat="1" applyFont="1" applyFill="1" applyBorder="1" applyAlignment="1" applyProtection="1">
      <alignment horizontal="left" vertical="top"/>
      <protection locked="0"/>
    </xf>
    <xf numFmtId="1" fontId="6" fillId="0" borderId="3" xfId="0" applyNumberFormat="1" applyFont="1" applyFill="1" applyBorder="1" applyAlignment="1" applyProtection="1">
      <alignment horizontal="left" vertical="top" wrapText="1"/>
      <protection locked="0"/>
    </xf>
    <xf numFmtId="1" fontId="6" fillId="0" borderId="5" xfId="0" applyNumberFormat="1" applyFont="1" applyFill="1" applyBorder="1" applyAlignment="1" applyProtection="1">
      <alignment horizontal="left" vertical="top" wrapText="1"/>
      <protection locked="0"/>
    </xf>
    <xf numFmtId="1" fontId="6" fillId="0" borderId="6" xfId="0" applyNumberFormat="1" applyFont="1" applyFill="1" applyBorder="1" applyAlignment="1" applyProtection="1">
      <alignment horizontal="left" vertical="top" wrapText="1"/>
      <protection locked="0"/>
    </xf>
    <xf numFmtId="1" fontId="6" fillId="0" borderId="12" xfId="0" applyNumberFormat="1" applyFont="1" applyFill="1" applyBorder="1" applyAlignment="1" applyProtection="1">
      <alignment horizontal="left" vertical="top" wrapText="1"/>
      <protection locked="0"/>
    </xf>
    <xf numFmtId="0" fontId="6" fillId="4" borderId="96" xfId="0" applyFont="1" applyFill="1" applyBorder="1" applyAlignment="1" applyProtection="1">
      <alignment horizontal="center"/>
    </xf>
    <xf numFmtId="0" fontId="6" fillId="4" borderId="26" xfId="0" applyFont="1" applyFill="1" applyBorder="1" applyAlignment="1" applyProtection="1">
      <alignment horizontal="center"/>
    </xf>
    <xf numFmtId="0" fontId="6" fillId="4" borderId="80" xfId="0" applyFont="1" applyFill="1" applyBorder="1" applyAlignment="1" applyProtection="1">
      <alignment horizontal="center"/>
    </xf>
    <xf numFmtId="14" fontId="6" fillId="0" borderId="17" xfId="0" applyNumberFormat="1" applyFont="1" applyBorder="1" applyAlignment="1" applyProtection="1">
      <alignment horizontal="left"/>
      <protection locked="0"/>
    </xf>
    <xf numFmtId="0" fontId="6" fillId="0" borderId="18" xfId="0" applyFont="1" applyBorder="1" applyAlignment="1" applyProtection="1">
      <alignment horizontal="left"/>
      <protection locked="0"/>
    </xf>
    <xf numFmtId="0" fontId="6" fillId="0" borderId="12" xfId="0" applyFont="1" applyBorder="1" applyAlignment="1" applyProtection="1">
      <alignment horizontal="left"/>
      <protection locked="0"/>
    </xf>
    <xf numFmtId="0" fontId="6" fillId="4" borderId="17" xfId="0" applyFont="1" applyFill="1" applyBorder="1" applyAlignment="1">
      <alignment horizontal="center"/>
    </xf>
    <xf numFmtId="0" fontId="6" fillId="4" borderId="45" xfId="0" applyFont="1" applyFill="1" applyBorder="1" applyAlignment="1">
      <alignment horizontal="center"/>
    </xf>
    <xf numFmtId="0" fontId="6" fillId="4" borderId="19" xfId="0" applyFont="1" applyFill="1" applyBorder="1" applyAlignment="1">
      <alignment horizontal="center"/>
    </xf>
    <xf numFmtId="0" fontId="56" fillId="4" borderId="20" xfId="0" applyFont="1" applyFill="1" applyBorder="1" applyAlignment="1">
      <alignment horizontal="left" vertical="top"/>
    </xf>
    <xf numFmtId="0" fontId="56" fillId="4" borderId="84" xfId="0" applyFont="1" applyFill="1" applyBorder="1" applyAlignment="1">
      <alignment horizontal="left" vertical="top"/>
    </xf>
    <xf numFmtId="1" fontId="6" fillId="0" borderId="17" xfId="0" applyNumberFormat="1" applyFont="1" applyFill="1" applyBorder="1" applyAlignment="1" applyProtection="1">
      <alignment horizontal="left" vertical="center" wrapText="1"/>
      <protection locked="0"/>
    </xf>
    <xf numFmtId="1" fontId="6" fillId="0" borderId="19" xfId="0" applyNumberFormat="1" applyFont="1" applyFill="1" applyBorder="1" applyAlignment="1" applyProtection="1">
      <alignment horizontal="left" vertical="center" wrapText="1"/>
      <protection locked="0"/>
    </xf>
    <xf numFmtId="0" fontId="61" fillId="8" borderId="11" xfId="0" applyFont="1" applyFill="1" applyBorder="1" applyAlignment="1" applyProtection="1">
      <alignment horizontal="left" vertical="top"/>
    </xf>
    <xf numFmtId="0" fontId="61" fillId="8" borderId="4" xfId="0" applyFont="1" applyFill="1" applyBorder="1" applyAlignment="1" applyProtection="1">
      <alignment horizontal="left" vertical="top"/>
    </xf>
    <xf numFmtId="0" fontId="61" fillId="8" borderId="12" xfId="0" applyFont="1" applyFill="1" applyBorder="1" applyAlignment="1" applyProtection="1">
      <alignment horizontal="left" vertical="top"/>
    </xf>
    <xf numFmtId="0" fontId="6" fillId="5" borderId="3" xfId="0" applyNumberFormat="1" applyFont="1" applyFill="1" applyBorder="1" applyAlignment="1" applyProtection="1">
      <alignment horizontal="center" vertical="center"/>
      <protection locked="0"/>
    </xf>
    <xf numFmtId="0" fontId="6" fillId="5" borderId="4" xfId="0" applyNumberFormat="1" applyFont="1" applyFill="1" applyBorder="1" applyAlignment="1" applyProtection="1">
      <alignment horizontal="center" vertical="center"/>
      <protection locked="0"/>
    </xf>
    <xf numFmtId="1" fontId="6" fillId="0" borderId="1" xfId="0" applyNumberFormat="1" applyFont="1" applyFill="1" applyBorder="1" applyAlignment="1" applyProtection="1">
      <alignment horizontal="left" vertical="top"/>
      <protection locked="0"/>
    </xf>
    <xf numFmtId="0" fontId="61" fillId="8" borderId="90" xfId="0" applyFont="1" applyFill="1" applyBorder="1" applyAlignment="1" applyProtection="1">
      <alignment horizontal="left" vertical="top"/>
      <protection hidden="1"/>
    </xf>
    <xf numFmtId="0" fontId="61" fillId="8" borderId="15" xfId="0" applyFont="1" applyFill="1" applyBorder="1" applyAlignment="1" applyProtection="1">
      <alignment horizontal="left" vertical="top"/>
      <protection hidden="1"/>
    </xf>
    <xf numFmtId="0" fontId="6" fillId="5" borderId="17" xfId="0" applyFont="1" applyFill="1" applyBorder="1" applyAlignment="1" applyProtection="1">
      <alignment horizontal="left" vertical="top"/>
      <protection locked="0"/>
    </xf>
    <xf numFmtId="0" fontId="6" fillId="5" borderId="19" xfId="0" applyFont="1" applyFill="1" applyBorder="1" applyAlignment="1" applyProtection="1">
      <alignment horizontal="left" vertical="top"/>
      <protection locked="0"/>
    </xf>
    <xf numFmtId="1" fontId="6" fillId="54" borderId="3" xfId="0" applyNumberFormat="1" applyFont="1" applyFill="1" applyBorder="1" applyAlignment="1" applyProtection="1">
      <alignment horizontal="left" vertical="center" wrapText="1"/>
    </xf>
    <xf numFmtId="1" fontId="6" fillId="54" borderId="12" xfId="0" applyNumberFormat="1" applyFont="1" applyFill="1" applyBorder="1" applyAlignment="1" applyProtection="1">
      <alignment horizontal="left" vertical="center" wrapText="1"/>
    </xf>
    <xf numFmtId="0" fontId="61" fillId="8" borderId="88" xfId="0" applyFont="1" applyFill="1" applyBorder="1" applyAlignment="1" applyProtection="1">
      <alignment horizontal="left" vertical="top"/>
      <protection hidden="1"/>
    </xf>
    <xf numFmtId="0" fontId="61" fillId="8" borderId="50" xfId="0" applyFont="1" applyFill="1" applyBorder="1" applyAlignment="1" applyProtection="1">
      <alignment horizontal="left" vertical="top"/>
      <protection hidden="1"/>
    </xf>
    <xf numFmtId="0" fontId="61" fillId="8" borderId="44" xfId="0" applyFont="1" applyFill="1" applyBorder="1" applyAlignment="1" applyProtection="1">
      <alignment horizontal="left" vertical="top"/>
      <protection hidden="1"/>
    </xf>
    <xf numFmtId="0" fontId="56" fillId="4" borderId="3" xfId="0" applyFont="1" applyFill="1" applyBorder="1" applyAlignment="1" applyProtection="1">
      <alignment horizontal="center" vertical="top"/>
    </xf>
    <xf numFmtId="0" fontId="56" fillId="4" borderId="12" xfId="0" applyFont="1" applyFill="1" applyBorder="1" applyAlignment="1" applyProtection="1">
      <alignment horizontal="center" vertical="top"/>
    </xf>
    <xf numFmtId="0" fontId="61" fillId="4" borderId="21" xfId="0" applyFont="1" applyFill="1" applyBorder="1" applyAlignment="1" applyProtection="1">
      <alignment horizontal="center" vertical="top"/>
    </xf>
    <xf numFmtId="0" fontId="61" fillId="4" borderId="23" xfId="0" applyFont="1" applyFill="1" applyBorder="1" applyAlignment="1" applyProtection="1">
      <alignment horizontal="center" vertical="top"/>
    </xf>
    <xf numFmtId="0" fontId="6" fillId="5" borderId="42" xfId="0" applyFont="1" applyFill="1" applyBorder="1" applyAlignment="1" applyProtection="1">
      <alignment horizontal="left" vertical="top"/>
      <protection locked="0"/>
    </xf>
    <xf numFmtId="0" fontId="6" fillId="5" borderId="43" xfId="0" applyFont="1" applyFill="1" applyBorder="1" applyAlignment="1" applyProtection="1">
      <alignment horizontal="left" vertical="top"/>
      <protection locked="0"/>
    </xf>
    <xf numFmtId="0" fontId="56" fillId="4" borderId="42" xfId="0" applyFont="1" applyFill="1" applyBorder="1" applyAlignment="1" applyProtection="1">
      <alignment horizontal="center" vertical="top"/>
    </xf>
    <xf numFmtId="0" fontId="56" fillId="4" borderId="50" xfId="0" applyFont="1" applyFill="1" applyBorder="1" applyAlignment="1" applyProtection="1">
      <alignment horizontal="center" vertical="top"/>
    </xf>
    <xf numFmtId="0" fontId="56" fillId="4" borderId="43" xfId="0" applyFont="1" applyFill="1" applyBorder="1" applyAlignment="1" applyProtection="1">
      <alignment horizontal="center" vertical="top"/>
    </xf>
    <xf numFmtId="0" fontId="6" fillId="5" borderId="5" xfId="0" applyFont="1" applyFill="1" applyBorder="1" applyAlignment="1" applyProtection="1">
      <alignment horizontal="left" vertical="top"/>
      <protection locked="0"/>
    </xf>
    <xf numFmtId="0" fontId="6" fillId="5" borderId="18" xfId="0" applyFont="1" applyFill="1" applyBorder="1" applyAlignment="1" applyProtection="1">
      <alignment horizontal="left" vertical="top"/>
      <protection locked="0"/>
    </xf>
    <xf numFmtId="0" fontId="6" fillId="0" borderId="3" xfId="0" applyFont="1" applyBorder="1" applyAlignment="1" applyProtection="1">
      <alignment horizontal="left" vertical="top" wrapText="1"/>
    </xf>
    <xf numFmtId="0" fontId="6" fillId="0" borderId="4" xfId="0" applyFont="1" applyBorder="1" applyAlignment="1" applyProtection="1">
      <alignment horizontal="left" vertical="top" wrapText="1"/>
    </xf>
    <xf numFmtId="0" fontId="6" fillId="0" borderId="5" xfId="0" applyFont="1" applyBorder="1" applyAlignment="1" applyProtection="1">
      <alignment horizontal="left" vertical="top" wrapText="1"/>
    </xf>
    <xf numFmtId="0" fontId="6" fillId="0" borderId="9" xfId="0" applyFont="1" applyBorder="1" applyAlignment="1" applyProtection="1">
      <alignment horizontal="left" vertical="center"/>
    </xf>
    <xf numFmtId="0" fontId="6" fillId="0" borderId="0" xfId="0" applyFont="1" applyBorder="1" applyAlignment="1" applyProtection="1">
      <alignment horizontal="left" vertical="center"/>
    </xf>
    <xf numFmtId="0" fontId="6" fillId="0" borderId="10" xfId="0" applyFont="1" applyBorder="1" applyAlignment="1" applyProtection="1">
      <alignment horizontal="left" vertical="center"/>
    </xf>
    <xf numFmtId="1" fontId="6" fillId="66" borderId="33" xfId="0" applyNumberFormat="1" applyFont="1" applyFill="1" applyBorder="1" applyAlignment="1">
      <alignment horizontal="right"/>
    </xf>
    <xf numFmtId="1" fontId="6" fillId="66" borderId="34" xfId="0" applyNumberFormat="1" applyFont="1" applyFill="1" applyBorder="1" applyAlignment="1">
      <alignment horizontal="right"/>
    </xf>
    <xf numFmtId="1" fontId="6" fillId="0" borderId="36" xfId="0" applyNumberFormat="1" applyFont="1" applyBorder="1" applyAlignment="1" applyProtection="1">
      <alignment horizontal="right"/>
      <protection locked="0"/>
    </xf>
    <xf numFmtId="1" fontId="6" fillId="0" borderId="39" xfId="0" applyNumberFormat="1" applyFont="1" applyBorder="1" applyAlignment="1" applyProtection="1">
      <alignment horizontal="right"/>
      <protection locked="0"/>
    </xf>
    <xf numFmtId="1" fontId="6" fillId="66" borderId="74" xfId="0" applyNumberFormat="1" applyFont="1" applyFill="1" applyBorder="1" applyAlignment="1">
      <alignment horizontal="right"/>
    </xf>
    <xf numFmtId="1" fontId="6" fillId="66" borderId="76" xfId="0" applyNumberFormat="1" applyFont="1" applyFill="1" applyBorder="1" applyAlignment="1">
      <alignment horizontal="right"/>
    </xf>
    <xf numFmtId="0" fontId="61" fillId="8" borderId="9" xfId="0" applyFont="1" applyFill="1" applyBorder="1" applyAlignment="1" applyProtection="1">
      <alignment horizontal="left" vertical="top"/>
    </xf>
    <xf numFmtId="0" fontId="61" fillId="8" borderId="0" xfId="0" applyFont="1" applyFill="1" applyBorder="1" applyAlignment="1" applyProtection="1">
      <alignment horizontal="left" vertical="top"/>
    </xf>
    <xf numFmtId="0" fontId="61" fillId="8" borderId="10" xfId="0" applyFont="1" applyFill="1" applyBorder="1" applyAlignment="1" applyProtection="1">
      <alignment horizontal="left" vertical="top"/>
    </xf>
    <xf numFmtId="0" fontId="6" fillId="56" borderId="20" xfId="0" applyFont="1" applyFill="1" applyBorder="1" applyAlignment="1" applyProtection="1">
      <alignment horizontal="center" vertical="center" wrapText="1"/>
      <protection hidden="1"/>
    </xf>
    <xf numFmtId="0" fontId="6" fillId="56" borderId="2" xfId="0" applyFont="1" applyFill="1" applyBorder="1" applyAlignment="1" applyProtection="1">
      <alignment horizontal="center" vertical="center" wrapText="1"/>
      <protection hidden="1"/>
    </xf>
    <xf numFmtId="0" fontId="61" fillId="7" borderId="38" xfId="0" applyFont="1" applyFill="1" applyBorder="1" applyAlignment="1" applyProtection="1">
      <alignment horizontal="left" vertical="top"/>
      <protection hidden="1"/>
    </xf>
    <xf numFmtId="0" fontId="61" fillId="7" borderId="80" xfId="0" applyFont="1" applyFill="1" applyBorder="1" applyAlignment="1" applyProtection="1">
      <alignment horizontal="left" vertical="top"/>
      <protection hidden="1"/>
    </xf>
    <xf numFmtId="0" fontId="6" fillId="5" borderId="4" xfId="0" applyNumberFormat="1" applyFont="1" applyFill="1" applyBorder="1" applyAlignment="1" applyProtection="1">
      <alignment horizontal="left" vertical="center"/>
      <protection locked="0"/>
    </xf>
    <xf numFmtId="0" fontId="6" fillId="0" borderId="29" xfId="0" applyFont="1" applyFill="1" applyBorder="1" applyAlignment="1" applyProtection="1">
      <alignment horizontal="left" vertical="center"/>
      <protection locked="0"/>
    </xf>
    <xf numFmtId="49" fontId="6" fillId="5" borderId="12" xfId="0" applyNumberFormat="1" applyFont="1" applyFill="1" applyBorder="1" applyAlignment="1" applyProtection="1">
      <alignment horizontal="left" vertical="center"/>
      <protection locked="0"/>
    </xf>
    <xf numFmtId="49" fontId="6" fillId="0" borderId="42" xfId="0" applyNumberFormat="1" applyFont="1" applyBorder="1" applyAlignment="1" applyProtection="1">
      <alignment horizontal="left" vertical="top"/>
      <protection locked="0"/>
    </xf>
    <xf numFmtId="49" fontId="6" fillId="0" borderId="50" xfId="0" applyNumberFormat="1" applyFont="1" applyBorder="1" applyAlignment="1" applyProtection="1">
      <alignment horizontal="left" vertical="top"/>
      <protection locked="0"/>
    </xf>
    <xf numFmtId="1" fontId="6" fillId="0" borderId="27" xfId="0" applyNumberFormat="1" applyFont="1" applyBorder="1" applyAlignment="1" applyProtection="1">
      <alignment horizontal="left" vertical="center"/>
      <protection locked="0"/>
    </xf>
    <xf numFmtId="1" fontId="6" fillId="0" borderId="30" xfId="0" applyNumberFormat="1" applyFont="1" applyBorder="1" applyAlignment="1" applyProtection="1">
      <alignment horizontal="left" vertical="center"/>
      <protection locked="0"/>
    </xf>
    <xf numFmtId="0" fontId="6" fillId="5" borderId="3" xfId="0" applyFont="1" applyFill="1" applyBorder="1" applyAlignment="1" applyProtection="1">
      <alignment horizontal="left" vertical="center"/>
      <protection locked="0"/>
    </xf>
    <xf numFmtId="0" fontId="6" fillId="5" borderId="4" xfId="0" applyFont="1" applyFill="1" applyBorder="1" applyAlignment="1" applyProtection="1">
      <alignment horizontal="left" vertical="center"/>
      <protection locked="0"/>
    </xf>
    <xf numFmtId="49" fontId="6" fillId="0" borderId="1" xfId="0" applyNumberFormat="1" applyFont="1" applyBorder="1" applyAlignment="1" applyProtection="1">
      <alignment horizontal="left"/>
      <protection locked="0"/>
    </xf>
    <xf numFmtId="0" fontId="6" fillId="0" borderId="24" xfId="0" applyFont="1" applyBorder="1" applyAlignment="1" applyProtection="1">
      <alignment horizontal="left" wrapText="1"/>
      <protection locked="0"/>
    </xf>
    <xf numFmtId="0" fontId="6" fillId="0" borderId="4" xfId="0" applyFont="1" applyBorder="1" applyAlignment="1" applyProtection="1">
      <alignment horizontal="left"/>
      <protection locked="0"/>
    </xf>
    <xf numFmtId="0" fontId="6" fillId="60" borderId="1" xfId="0" applyFont="1" applyFill="1" applyBorder="1" applyAlignment="1" applyProtection="1">
      <alignment horizontal="center" vertical="center" wrapText="1"/>
      <protection hidden="1"/>
    </xf>
    <xf numFmtId="0" fontId="4" fillId="0" borderId="0" xfId="0" applyFont="1" applyFill="1" applyBorder="1" applyAlignment="1" applyProtection="1">
      <alignment horizontal="left" vertical="top"/>
      <protection hidden="1"/>
    </xf>
    <xf numFmtId="0" fontId="4" fillId="0" borderId="10" xfId="0" applyFont="1" applyFill="1" applyBorder="1" applyAlignment="1" applyProtection="1">
      <alignment horizontal="left" vertical="top"/>
      <protection hidden="1"/>
    </xf>
    <xf numFmtId="0" fontId="56" fillId="4" borderId="17" xfId="0" applyNumberFormat="1" applyFont="1" applyFill="1" applyBorder="1" applyAlignment="1" applyProtection="1">
      <alignment horizontal="center" vertical="top"/>
      <protection hidden="1"/>
    </xf>
    <xf numFmtId="0" fontId="56" fillId="4" borderId="19" xfId="0" applyNumberFormat="1" applyFont="1" applyFill="1" applyBorder="1" applyAlignment="1" applyProtection="1">
      <alignment horizontal="center" vertical="top"/>
      <protection hidden="1"/>
    </xf>
    <xf numFmtId="2" fontId="53" fillId="4" borderId="0" xfId="0" applyNumberFormat="1" applyFont="1" applyFill="1" applyBorder="1" applyAlignment="1" applyProtection="1">
      <alignment horizontal="center" vertical="top"/>
      <protection hidden="1"/>
    </xf>
    <xf numFmtId="2" fontId="53" fillId="4" borderId="10" xfId="0" applyNumberFormat="1" applyFont="1" applyFill="1" applyBorder="1" applyAlignment="1" applyProtection="1">
      <alignment horizontal="center" vertical="top"/>
      <protection hidden="1"/>
    </xf>
    <xf numFmtId="0" fontId="6" fillId="4" borderId="42" xfId="0" applyNumberFormat="1" applyFont="1" applyFill="1" applyBorder="1" applyAlignment="1" applyProtection="1">
      <alignment horizontal="center" vertical="top"/>
      <protection hidden="1"/>
    </xf>
    <xf numFmtId="0" fontId="6" fillId="4" borderId="44" xfId="0" applyNumberFormat="1" applyFont="1" applyFill="1" applyBorder="1" applyAlignment="1" applyProtection="1">
      <alignment horizontal="center" vertical="top"/>
      <protection hidden="1"/>
    </xf>
    <xf numFmtId="0" fontId="6" fillId="4" borderId="3" xfId="0" applyNumberFormat="1" applyFont="1" applyFill="1" applyBorder="1" applyAlignment="1" applyProtection="1">
      <alignment horizontal="center" vertical="top"/>
      <protection hidden="1"/>
    </xf>
    <xf numFmtId="0" fontId="6" fillId="4" borderId="12" xfId="0" applyNumberFormat="1" applyFont="1" applyFill="1" applyBorder="1" applyAlignment="1" applyProtection="1">
      <alignment horizontal="center" vertical="top"/>
      <protection hidden="1"/>
    </xf>
    <xf numFmtId="0" fontId="66" fillId="4" borderId="35" xfId="0" applyFont="1" applyFill="1" applyBorder="1" applyAlignment="1" applyProtection="1">
      <alignment horizontal="left" vertical="center" wrapText="1"/>
    </xf>
    <xf numFmtId="0" fontId="66" fillId="4" borderId="37" xfId="0" applyFont="1" applyFill="1" applyBorder="1" applyAlignment="1" applyProtection="1">
      <alignment horizontal="left" vertical="center" wrapText="1"/>
    </xf>
    <xf numFmtId="0" fontId="66" fillId="4" borderId="38" xfId="0" applyFont="1" applyFill="1" applyBorder="1" applyAlignment="1" applyProtection="1">
      <alignment horizontal="left" vertical="center" wrapText="1"/>
    </xf>
    <xf numFmtId="0" fontId="6" fillId="0" borderId="3" xfId="0" applyNumberFormat="1" applyFont="1" applyFill="1" applyBorder="1" applyAlignment="1" applyProtection="1">
      <alignment horizontal="left" vertical="top"/>
      <protection locked="0"/>
    </xf>
    <xf numFmtId="0" fontId="6" fillId="0" borderId="12" xfId="0" applyNumberFormat="1" applyFont="1" applyFill="1" applyBorder="1" applyAlignment="1" applyProtection="1">
      <alignment horizontal="left" vertical="top"/>
      <protection locked="0"/>
    </xf>
    <xf numFmtId="0" fontId="6" fillId="0" borderId="17" xfId="0" applyNumberFormat="1" applyFont="1" applyFill="1" applyBorder="1" applyAlignment="1" applyProtection="1">
      <alignment horizontal="left" vertical="top"/>
      <protection locked="0"/>
    </xf>
    <xf numFmtId="0" fontId="6" fillId="0" borderId="45" xfId="0" applyNumberFormat="1" applyFont="1" applyFill="1" applyBorder="1" applyAlignment="1" applyProtection="1">
      <alignment horizontal="left" vertical="top"/>
      <protection locked="0"/>
    </xf>
    <xf numFmtId="0" fontId="6" fillId="0" borderId="19" xfId="0" applyNumberFormat="1" applyFont="1" applyFill="1" applyBorder="1" applyAlignment="1" applyProtection="1">
      <alignment horizontal="left" vertical="top"/>
      <protection locked="0"/>
    </xf>
    <xf numFmtId="0" fontId="6" fillId="0" borderId="7" xfId="0" applyFont="1" applyFill="1" applyBorder="1" applyAlignment="1" applyProtection="1">
      <alignment horizontal="left" vertical="top" wrapText="1"/>
      <protection locked="0"/>
    </xf>
    <xf numFmtId="0" fontId="6" fillId="0" borderId="8" xfId="0" applyFont="1" applyFill="1" applyBorder="1" applyAlignment="1" applyProtection="1">
      <alignment horizontal="left" vertical="top" wrapText="1"/>
      <protection locked="0"/>
    </xf>
    <xf numFmtId="0" fontId="6" fillId="0" borderId="46" xfId="0" applyFont="1" applyFill="1" applyBorder="1" applyAlignment="1" applyProtection="1">
      <alignment horizontal="left" vertical="top" wrapText="1"/>
      <protection locked="0"/>
    </xf>
    <xf numFmtId="0" fontId="6" fillId="0" borderId="9"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top" wrapText="1"/>
      <protection locked="0"/>
    </xf>
    <xf numFmtId="0" fontId="6" fillId="0" borderId="49" xfId="0" applyFont="1" applyFill="1" applyBorder="1" applyAlignment="1" applyProtection="1">
      <alignment horizontal="left" vertical="top" wrapText="1"/>
      <protection locked="0"/>
    </xf>
    <xf numFmtId="0" fontId="6" fillId="0" borderId="48" xfId="0" applyFont="1" applyFill="1" applyBorder="1" applyAlignment="1" applyProtection="1">
      <alignment horizontal="left" vertical="top" wrapText="1"/>
      <protection locked="0"/>
    </xf>
    <xf numFmtId="0" fontId="6" fillId="0" borderId="47" xfId="0" applyFont="1" applyFill="1" applyBorder="1" applyAlignment="1" applyProtection="1">
      <alignment horizontal="left" vertical="top" wrapText="1"/>
      <protection locked="0"/>
    </xf>
    <xf numFmtId="4" fontId="6" fillId="0" borderId="20" xfId="0" applyNumberFormat="1" applyFont="1" applyBorder="1" applyAlignment="1" applyProtection="1">
      <alignment horizontal="left" vertical="top"/>
      <protection locked="0"/>
    </xf>
    <xf numFmtId="4" fontId="6" fillId="0" borderId="96" xfId="0" applyNumberFormat="1" applyFont="1" applyBorder="1" applyAlignment="1" applyProtection="1">
      <alignment horizontal="left" vertical="top"/>
      <protection locked="0"/>
    </xf>
    <xf numFmtId="0" fontId="56" fillId="4" borderId="27" xfId="0" applyFont="1" applyFill="1" applyBorder="1" applyAlignment="1" applyProtection="1">
      <alignment horizontal="center" vertical="top"/>
      <protection hidden="1"/>
    </xf>
    <xf numFmtId="0" fontId="56" fillId="4" borderId="28" xfId="0" applyFont="1" applyFill="1" applyBorder="1" applyAlignment="1" applyProtection="1">
      <alignment horizontal="center" vertical="top"/>
      <protection hidden="1"/>
    </xf>
    <xf numFmtId="0" fontId="56" fillId="4" borderId="31" xfId="0" applyFont="1" applyFill="1" applyBorder="1" applyAlignment="1" applyProtection="1">
      <alignment horizontal="center" vertical="top"/>
      <protection hidden="1"/>
    </xf>
    <xf numFmtId="0" fontId="56" fillId="4" borderId="6" xfId="0" applyNumberFormat="1" applyFont="1" applyFill="1" applyBorder="1" applyAlignment="1" applyProtection="1">
      <alignment horizontal="center" vertical="top"/>
      <protection hidden="1"/>
    </xf>
    <xf numFmtId="0" fontId="56" fillId="4" borderId="15" xfId="0" applyNumberFormat="1" applyFont="1" applyFill="1" applyBorder="1" applyAlignment="1" applyProtection="1">
      <alignment horizontal="center" vertical="top"/>
      <protection hidden="1"/>
    </xf>
    <xf numFmtId="4" fontId="6" fillId="0" borderId="24" xfId="0" applyNumberFormat="1" applyFont="1" applyBorder="1" applyAlignment="1" applyProtection="1">
      <alignment horizontal="left" vertical="top"/>
      <protection locked="0"/>
    </xf>
    <xf numFmtId="0" fontId="6" fillId="0" borderId="1" xfId="0" applyFont="1" applyFill="1" applyBorder="1" applyAlignment="1" applyProtection="1">
      <alignment horizontal="left" vertical="top" wrapText="1"/>
      <protection locked="0"/>
    </xf>
    <xf numFmtId="0" fontId="6" fillId="0" borderId="14" xfId="0" applyFont="1" applyFill="1" applyBorder="1" applyAlignment="1" applyProtection="1">
      <alignment horizontal="left" vertical="top" wrapText="1"/>
      <protection locked="0"/>
    </xf>
    <xf numFmtId="0" fontId="6" fillId="5" borderId="3" xfId="0" applyFont="1" applyFill="1" applyBorder="1" applyAlignment="1" applyProtection="1">
      <alignment horizontal="left"/>
      <protection locked="0"/>
    </xf>
    <xf numFmtId="0" fontId="6" fillId="5" borderId="12" xfId="0" applyFont="1" applyFill="1" applyBorder="1" applyAlignment="1" applyProtection="1">
      <alignment horizontal="left"/>
      <protection locked="0"/>
    </xf>
    <xf numFmtId="0" fontId="6" fillId="5" borderId="27" xfId="0" applyFont="1" applyFill="1" applyBorder="1" applyAlignment="1" applyProtection="1">
      <alignment horizontal="left" vertical="top"/>
      <protection locked="0"/>
    </xf>
    <xf numFmtId="0" fontId="6" fillId="5" borderId="31" xfId="0" applyFont="1" applyFill="1" applyBorder="1" applyAlignment="1" applyProtection="1">
      <alignment horizontal="left" vertical="top"/>
      <protection locked="0"/>
    </xf>
    <xf numFmtId="0" fontId="61" fillId="2" borderId="74" xfId="0" applyFont="1" applyFill="1" applyBorder="1" applyAlignment="1" applyProtection="1">
      <alignment horizontal="left" vertical="top"/>
    </xf>
    <xf numFmtId="0" fontId="61" fillId="2" borderId="75" xfId="0" applyFont="1" applyFill="1" applyBorder="1" applyAlignment="1" applyProtection="1">
      <alignment horizontal="left" vertical="top"/>
    </xf>
    <xf numFmtId="0" fontId="61" fillId="2" borderId="76" xfId="0" applyFont="1" applyFill="1" applyBorder="1" applyAlignment="1" applyProtection="1">
      <alignment horizontal="left" vertical="top"/>
    </xf>
    <xf numFmtId="0" fontId="6" fillId="0" borderId="28" xfId="0" applyFont="1" applyFill="1" applyBorder="1" applyAlignment="1" applyProtection="1">
      <alignment horizontal="left" vertical="top"/>
      <protection locked="0"/>
    </xf>
    <xf numFmtId="0" fontId="6" fillId="0" borderId="30" xfId="0" applyFont="1" applyFill="1" applyBorder="1" applyAlignment="1" applyProtection="1">
      <alignment horizontal="left" vertical="top"/>
      <protection locked="0"/>
    </xf>
    <xf numFmtId="0" fontId="53" fillId="65" borderId="20" xfId="0" applyFont="1" applyFill="1" applyBorder="1" applyAlignment="1" applyProtection="1">
      <alignment horizontal="center" vertical="center" wrapText="1"/>
      <protection hidden="1"/>
    </xf>
    <xf numFmtId="0" fontId="53" fillId="65" borderId="32" xfId="0" applyFont="1" applyFill="1" applyBorder="1" applyAlignment="1" applyProtection="1">
      <alignment horizontal="center" vertical="center" wrapText="1"/>
      <protection hidden="1"/>
    </xf>
    <xf numFmtId="0" fontId="54" fillId="62" borderId="1" xfId="0" applyFont="1" applyFill="1" applyBorder="1" applyAlignment="1" applyProtection="1">
      <alignment horizontal="center" vertical="center" wrapText="1"/>
      <protection hidden="1"/>
    </xf>
    <xf numFmtId="0" fontId="6" fillId="5" borderId="29" xfId="0" applyFont="1" applyFill="1" applyBorder="1" applyAlignment="1" applyProtection="1">
      <alignment horizontal="left" vertical="top"/>
      <protection locked="0"/>
    </xf>
    <xf numFmtId="0" fontId="6" fillId="5" borderId="34" xfId="0" applyFont="1" applyFill="1" applyBorder="1" applyAlignment="1" applyProtection="1">
      <alignment horizontal="left" vertical="top"/>
      <protection locked="0"/>
    </xf>
    <xf numFmtId="0" fontId="6" fillId="0" borderId="3" xfId="0" applyFont="1" applyFill="1" applyBorder="1" applyAlignment="1" applyProtection="1">
      <alignment horizontal="left" vertical="top" wrapText="1"/>
      <protection locked="0"/>
    </xf>
    <xf numFmtId="0" fontId="6" fillId="0" borderId="4" xfId="0" applyFont="1" applyFill="1" applyBorder="1" applyAlignment="1" applyProtection="1">
      <alignment horizontal="left" vertical="top" wrapText="1"/>
      <protection locked="0"/>
    </xf>
    <xf numFmtId="0" fontId="6" fillId="0" borderId="12" xfId="0" applyFont="1" applyFill="1" applyBorder="1" applyAlignment="1" applyProtection="1">
      <alignment horizontal="left" vertical="top" wrapText="1"/>
      <protection locked="0"/>
    </xf>
    <xf numFmtId="0" fontId="6" fillId="0" borderId="17" xfId="0" applyFont="1" applyFill="1" applyBorder="1" applyAlignment="1" applyProtection="1">
      <alignment horizontal="left" vertical="top" wrapText="1"/>
      <protection locked="0"/>
    </xf>
    <xf numFmtId="0" fontId="6" fillId="0" borderId="45" xfId="0" applyFont="1" applyFill="1" applyBorder="1" applyAlignment="1" applyProtection="1">
      <alignment horizontal="left" vertical="top" wrapText="1"/>
      <protection locked="0"/>
    </xf>
    <xf numFmtId="0" fontId="6" fillId="0" borderId="19" xfId="0" applyFont="1" applyFill="1" applyBorder="1" applyAlignment="1" applyProtection="1">
      <alignment horizontal="left" vertical="top" wrapText="1"/>
      <protection locked="0"/>
    </xf>
    <xf numFmtId="0" fontId="6" fillId="5" borderId="30" xfId="0" applyFont="1" applyFill="1" applyBorder="1" applyAlignment="1" applyProtection="1">
      <alignment horizontal="left" vertical="top"/>
      <protection locked="0"/>
    </xf>
    <xf numFmtId="1" fontId="6" fillId="0" borderId="29" xfId="0" applyNumberFormat="1" applyFont="1" applyFill="1" applyBorder="1" applyAlignment="1" applyProtection="1">
      <alignment horizontal="left" vertical="center" wrapText="1"/>
      <protection locked="0"/>
    </xf>
    <xf numFmtId="0" fontId="4" fillId="92" borderId="1" xfId="0" applyFont="1" applyFill="1" applyBorder="1" applyAlignment="1">
      <alignment horizontal="center"/>
    </xf>
    <xf numFmtId="0" fontId="4" fillId="0" borderId="1" xfId="0" applyFont="1" applyBorder="1" applyAlignment="1">
      <alignment horizontal="center"/>
    </xf>
    <xf numFmtId="49" fontId="4" fillId="0" borderId="1" xfId="0" applyNumberFormat="1" applyFont="1" applyBorder="1" applyAlignment="1">
      <alignment horizontal="center"/>
    </xf>
    <xf numFmtId="0" fontId="4" fillId="0" borderId="1" xfId="0" applyFont="1" applyFill="1" applyBorder="1" applyAlignment="1">
      <alignment horizontal="center"/>
    </xf>
    <xf numFmtId="0" fontId="4" fillId="68" borderId="3" xfId="0" applyFont="1" applyFill="1" applyBorder="1" applyAlignment="1">
      <alignment horizontal="center"/>
    </xf>
    <xf numFmtId="0" fontId="4" fillId="68" borderId="5" xfId="0" applyFont="1" applyFill="1" applyBorder="1" applyAlignment="1">
      <alignment horizontal="center"/>
    </xf>
    <xf numFmtId="0" fontId="4" fillId="0" borderId="3" xfId="0" applyFont="1" applyBorder="1" applyAlignment="1">
      <alignment horizontal="center"/>
    </xf>
    <xf numFmtId="0" fontId="4" fillId="0" borderId="5" xfId="0" applyFont="1" applyBorder="1" applyAlignment="1">
      <alignment horizontal="center"/>
    </xf>
    <xf numFmtId="0" fontId="7" fillId="60" borderId="6" xfId="0" applyFont="1" applyFill="1" applyBorder="1" applyAlignment="1" applyProtection="1">
      <alignment horizontal="center" vertical="center"/>
      <protection hidden="1"/>
    </xf>
    <xf numFmtId="0" fontId="7" fillId="60" borderId="90" xfId="0" applyFont="1" applyFill="1" applyBorder="1" applyAlignment="1" applyProtection="1">
      <alignment horizontal="center" vertical="center"/>
      <protection hidden="1"/>
    </xf>
    <xf numFmtId="0" fontId="7" fillId="60" borderId="16" xfId="0" applyFont="1" applyFill="1" applyBorder="1" applyAlignment="1" applyProtection="1">
      <alignment horizontal="center" vertical="center"/>
      <protection hidden="1"/>
    </xf>
    <xf numFmtId="0" fontId="5" fillId="53" borderId="41" xfId="0" applyFont="1" applyFill="1" applyBorder="1" applyAlignment="1" applyProtection="1">
      <alignment horizontal="center" vertical="center"/>
      <protection hidden="1"/>
    </xf>
    <xf numFmtId="0" fontId="5" fillId="53" borderId="40" xfId="0" applyFont="1" applyFill="1" applyBorder="1" applyAlignment="1" applyProtection="1">
      <alignment horizontal="center" vertical="center"/>
      <protection hidden="1"/>
    </xf>
    <xf numFmtId="0" fontId="5" fillId="53" borderId="72" xfId="0" applyFont="1" applyFill="1" applyBorder="1" applyAlignment="1" applyProtection="1">
      <alignment horizontal="center" vertical="center"/>
      <protection hidden="1"/>
    </xf>
    <xf numFmtId="0" fontId="45" fillId="83" borderId="41" xfId="0" applyFont="1" applyFill="1" applyBorder="1" applyAlignment="1" applyProtection="1">
      <alignment vertical="center"/>
      <protection hidden="1"/>
    </xf>
    <xf numFmtId="0" fontId="45" fillId="83" borderId="40" xfId="0" applyFont="1" applyFill="1" applyBorder="1" applyAlignment="1" applyProtection="1">
      <alignment vertical="center"/>
      <protection hidden="1"/>
    </xf>
    <xf numFmtId="0" fontId="45" fillId="83" borderId="72" xfId="0" applyFont="1" applyFill="1" applyBorder="1" applyAlignment="1" applyProtection="1">
      <alignment vertical="center"/>
      <protection hidden="1"/>
    </xf>
    <xf numFmtId="0" fontId="50" fillId="58" borderId="41" xfId="0" applyFont="1" applyFill="1" applyBorder="1" applyAlignment="1" applyProtection="1">
      <alignment horizontal="left" vertical="center"/>
      <protection hidden="1"/>
    </xf>
    <xf numFmtId="0" fontId="50" fillId="58" borderId="40" xfId="0" applyFont="1" applyFill="1" applyBorder="1" applyAlignment="1" applyProtection="1">
      <alignment horizontal="left" vertical="center"/>
      <protection hidden="1"/>
    </xf>
    <xf numFmtId="0" fontId="50" fillId="58" borderId="72" xfId="0" applyFont="1" applyFill="1" applyBorder="1" applyAlignment="1" applyProtection="1">
      <alignment horizontal="left" vertical="center"/>
      <protection hidden="1"/>
    </xf>
    <xf numFmtId="0" fontId="45" fillId="67" borderId="41" xfId="0" applyFont="1" applyFill="1" applyBorder="1" applyAlignment="1" applyProtection="1">
      <alignment horizontal="left" vertical="center"/>
      <protection hidden="1"/>
    </xf>
    <xf numFmtId="0" fontId="45" fillId="67" borderId="40" xfId="0" applyFont="1" applyFill="1" applyBorder="1" applyAlignment="1" applyProtection="1">
      <alignment horizontal="left" vertical="center"/>
      <protection hidden="1"/>
    </xf>
    <xf numFmtId="0" fontId="45" fillId="67" borderId="72" xfId="0" applyFont="1" applyFill="1" applyBorder="1" applyAlignment="1" applyProtection="1">
      <alignment horizontal="left" vertical="center"/>
      <protection hidden="1"/>
    </xf>
    <xf numFmtId="0" fontId="50" fillId="59" borderId="41" xfId="0" applyFont="1" applyFill="1" applyBorder="1" applyAlignment="1" applyProtection="1">
      <alignment horizontal="left" vertical="center"/>
      <protection hidden="1"/>
    </xf>
    <xf numFmtId="0" fontId="50" fillId="59" borderId="40" xfId="0" applyFont="1" applyFill="1" applyBorder="1" applyAlignment="1" applyProtection="1">
      <alignment horizontal="left" vertical="center"/>
      <protection hidden="1"/>
    </xf>
    <xf numFmtId="0" fontId="50" fillId="59" borderId="72" xfId="0" applyFont="1" applyFill="1" applyBorder="1" applyAlignment="1" applyProtection="1">
      <alignment horizontal="left" vertical="center"/>
      <protection hidden="1"/>
    </xf>
    <xf numFmtId="0" fontId="7" fillId="55" borderId="17" xfId="0" applyFont="1" applyFill="1" applyBorder="1" applyAlignment="1" applyProtection="1">
      <alignment horizontal="center" vertical="center"/>
      <protection hidden="1"/>
    </xf>
    <xf numFmtId="0" fontId="7" fillId="55" borderId="45" xfId="0" applyFont="1" applyFill="1" applyBorder="1" applyAlignment="1" applyProtection="1">
      <alignment horizontal="center" vertical="center"/>
      <protection hidden="1"/>
    </xf>
    <xf numFmtId="0" fontId="76" fillId="57" borderId="17" xfId="0" applyFont="1" applyFill="1" applyBorder="1" applyAlignment="1" applyProtection="1">
      <alignment horizontal="center" vertical="center" wrapText="1"/>
      <protection hidden="1"/>
    </xf>
    <xf numFmtId="0" fontId="76" fillId="57" borderId="18" xfId="0" applyFont="1" applyFill="1" applyBorder="1" applyAlignment="1" applyProtection="1">
      <alignment horizontal="center" vertical="center" wrapText="1"/>
      <protection hidden="1"/>
    </xf>
    <xf numFmtId="0" fontId="4" fillId="77" borderId="21" xfId="0" applyFont="1" applyFill="1" applyBorder="1" applyAlignment="1" applyProtection="1">
      <alignment horizontal="center"/>
      <protection hidden="1"/>
    </xf>
    <xf numFmtId="0" fontId="4" fillId="77" borderId="22" xfId="0" applyFont="1" applyFill="1" applyBorder="1" applyAlignment="1" applyProtection="1">
      <alignment horizontal="center"/>
      <protection hidden="1"/>
    </xf>
    <xf numFmtId="0" fontId="4" fillId="77" borderId="23" xfId="0" applyFont="1" applyFill="1" applyBorder="1" applyAlignment="1" applyProtection="1">
      <alignment horizontal="center"/>
      <protection hidden="1"/>
    </xf>
    <xf numFmtId="0" fontId="45" fillId="84" borderId="41" xfId="0" applyFont="1" applyFill="1" applyBorder="1" applyAlignment="1" applyProtection="1">
      <alignment vertical="center"/>
      <protection hidden="1"/>
    </xf>
    <xf numFmtId="0" fontId="45" fillId="84" borderId="40" xfId="0" applyFont="1" applyFill="1" applyBorder="1" applyAlignment="1" applyProtection="1">
      <alignment vertical="center"/>
      <protection hidden="1"/>
    </xf>
    <xf numFmtId="0" fontId="45" fillId="84" borderId="72" xfId="0" applyFont="1" applyFill="1" applyBorder="1" applyAlignment="1" applyProtection="1">
      <alignment vertical="center"/>
      <protection hidden="1"/>
    </xf>
    <xf numFmtId="0" fontId="45" fillId="64" borderId="7" xfId="0" applyFont="1" applyFill="1" applyBorder="1" applyAlignment="1" applyProtection="1">
      <alignment horizontal="left" vertical="center"/>
      <protection hidden="1"/>
    </xf>
    <xf numFmtId="0" fontId="45" fillId="64" borderId="8" xfId="0" applyFont="1" applyFill="1" applyBorder="1" applyAlignment="1" applyProtection="1">
      <alignment horizontal="left" vertical="center"/>
      <protection hidden="1"/>
    </xf>
    <xf numFmtId="0" fontId="45" fillId="64" borderId="46" xfId="0" applyFont="1" applyFill="1" applyBorder="1" applyAlignment="1" applyProtection="1">
      <alignment horizontal="left" vertical="center"/>
      <protection hidden="1"/>
    </xf>
    <xf numFmtId="0" fontId="50" fillId="82" borderId="7" xfId="0" applyFont="1" applyFill="1" applyBorder="1" applyAlignment="1" applyProtection="1">
      <alignment vertical="center"/>
      <protection hidden="1"/>
    </xf>
    <xf numFmtId="0" fontId="50" fillId="82" borderId="8" xfId="0" applyFont="1" applyFill="1" applyBorder="1" applyAlignment="1" applyProtection="1">
      <alignment vertical="center"/>
      <protection hidden="1"/>
    </xf>
    <xf numFmtId="0" fontId="50" fillId="82" borderId="46" xfId="0" applyFont="1" applyFill="1" applyBorder="1" applyAlignment="1" applyProtection="1">
      <alignment vertical="center"/>
      <protection hidden="1"/>
    </xf>
    <xf numFmtId="0" fontId="61" fillId="87" borderId="74" xfId="0" applyFont="1" applyFill="1" applyBorder="1" applyAlignment="1">
      <alignment horizontal="center"/>
    </xf>
    <xf numFmtId="0" fontId="61" fillId="87" borderId="75" xfId="0" applyFont="1" applyFill="1" applyBorder="1" applyAlignment="1">
      <alignment horizontal="center"/>
    </xf>
    <xf numFmtId="0" fontId="61" fillId="87" borderId="76" xfId="0" applyFont="1" applyFill="1" applyBorder="1" applyAlignment="1">
      <alignment horizontal="center"/>
    </xf>
    <xf numFmtId="0" fontId="4" fillId="53" borderId="21" xfId="0" applyFont="1" applyFill="1" applyBorder="1" applyAlignment="1" applyProtection="1">
      <alignment horizontal="center"/>
      <protection hidden="1"/>
    </xf>
    <xf numFmtId="0" fontId="4" fillId="53" borderId="22" xfId="0" applyFont="1" applyFill="1" applyBorder="1" applyAlignment="1" applyProtection="1">
      <alignment horizontal="center"/>
      <protection hidden="1"/>
    </xf>
    <xf numFmtId="0" fontId="4" fillId="53" borderId="23" xfId="0" applyFont="1" applyFill="1" applyBorder="1" applyAlignment="1" applyProtection="1">
      <alignment horizontal="center"/>
      <protection hidden="1"/>
    </xf>
    <xf numFmtId="0" fontId="50" fillId="85" borderId="7" xfId="0" applyFont="1" applyFill="1" applyBorder="1" applyAlignment="1" applyProtection="1">
      <alignment vertical="center"/>
      <protection hidden="1"/>
    </xf>
    <xf numFmtId="0" fontId="50" fillId="85" borderId="8" xfId="0" applyFont="1" applyFill="1" applyBorder="1" applyAlignment="1" applyProtection="1">
      <alignment vertical="center"/>
      <protection hidden="1"/>
    </xf>
    <xf numFmtId="0" fontId="50" fillId="85" borderId="46" xfId="0" applyFont="1" applyFill="1" applyBorder="1" applyAlignment="1" applyProtection="1">
      <alignment vertical="center"/>
      <protection hidden="1"/>
    </xf>
    <xf numFmtId="0" fontId="4" fillId="78" borderId="21" xfId="0" applyFont="1" applyFill="1" applyBorder="1" applyAlignment="1" applyProtection="1">
      <alignment horizontal="center"/>
      <protection hidden="1"/>
    </xf>
    <xf numFmtId="0" fontId="4" fillId="78" borderId="22" xfId="0" applyFont="1" applyFill="1" applyBorder="1" applyAlignment="1" applyProtection="1">
      <alignment horizontal="center"/>
      <protection hidden="1"/>
    </xf>
    <xf numFmtId="0" fontId="4" fillId="78" borderId="23" xfId="0" applyFont="1" applyFill="1" applyBorder="1" applyAlignment="1" applyProtection="1">
      <alignment horizontal="center"/>
      <protection hidden="1"/>
    </xf>
    <xf numFmtId="0" fontId="4" fillId="71" borderId="21" xfId="0" applyFont="1" applyFill="1" applyBorder="1" applyAlignment="1" applyProtection="1">
      <alignment horizontal="center"/>
      <protection hidden="1"/>
    </xf>
    <xf numFmtId="0" fontId="4" fillId="71" borderId="22" xfId="0" applyFont="1" applyFill="1" applyBorder="1" applyAlignment="1" applyProtection="1">
      <alignment horizontal="center"/>
      <protection hidden="1"/>
    </xf>
    <xf numFmtId="0" fontId="4" fillId="71" borderId="23" xfId="0" applyFont="1" applyFill="1" applyBorder="1" applyAlignment="1" applyProtection="1">
      <alignment horizontal="center"/>
      <protection hidden="1"/>
    </xf>
    <xf numFmtId="0" fontId="4" fillId="73" borderId="74" xfId="0" applyFont="1" applyFill="1" applyBorder="1" applyAlignment="1" applyProtection="1">
      <alignment horizontal="center"/>
      <protection hidden="1"/>
    </xf>
    <xf numFmtId="0" fontId="4" fillId="73" borderId="75" xfId="0" applyFont="1" applyFill="1" applyBorder="1" applyAlignment="1" applyProtection="1">
      <alignment horizontal="center"/>
      <protection hidden="1"/>
    </xf>
    <xf numFmtId="0" fontId="4" fillId="73" borderId="76" xfId="0" applyFont="1" applyFill="1" applyBorder="1" applyAlignment="1" applyProtection="1">
      <alignment horizontal="center"/>
      <protection hidden="1"/>
    </xf>
    <xf numFmtId="171" fontId="6" fillId="57" borderId="17" xfId="0" applyNumberFormat="1" applyFont="1" applyFill="1" applyBorder="1" applyAlignment="1" applyProtection="1">
      <alignment horizontal="right"/>
      <protection hidden="1"/>
    </xf>
    <xf numFmtId="171" fontId="6" fillId="57" borderId="18" xfId="0" applyNumberFormat="1" applyFont="1" applyFill="1" applyBorder="1" applyAlignment="1" applyProtection="1">
      <alignment horizontal="right"/>
      <protection hidden="1"/>
    </xf>
    <xf numFmtId="0" fontId="2" fillId="57" borderId="95" xfId="0" applyFont="1" applyFill="1" applyBorder="1" applyAlignment="1" applyProtection="1">
      <alignment horizontal="center"/>
      <protection hidden="1"/>
    </xf>
    <xf numFmtId="0" fontId="2" fillId="57" borderId="75" xfId="0" applyFont="1" applyFill="1" applyBorder="1" applyAlignment="1" applyProtection="1">
      <alignment horizontal="center"/>
      <protection hidden="1"/>
    </xf>
    <xf numFmtId="0" fontId="2" fillId="57" borderId="76" xfId="0" applyFont="1" applyFill="1" applyBorder="1" applyAlignment="1" applyProtection="1">
      <alignment horizontal="center"/>
      <protection hidden="1"/>
    </xf>
    <xf numFmtId="171" fontId="6" fillId="57" borderId="3" xfId="0" applyNumberFormat="1" applyFont="1" applyFill="1" applyBorder="1" applyAlignment="1" applyProtection="1">
      <alignment horizontal="right"/>
      <protection hidden="1"/>
    </xf>
    <xf numFmtId="171" fontId="6" fillId="57" borderId="5" xfId="0" applyNumberFormat="1" applyFont="1" applyFill="1" applyBorder="1" applyAlignment="1" applyProtection="1">
      <alignment horizontal="right"/>
      <protection hidden="1"/>
    </xf>
    <xf numFmtId="3" fontId="6" fillId="57" borderId="3" xfId="0" applyNumberFormat="1" applyFont="1" applyFill="1" applyBorder="1" applyAlignment="1" applyProtection="1">
      <alignment horizontal="right"/>
      <protection hidden="1"/>
    </xf>
    <xf numFmtId="0" fontId="6" fillId="57" borderId="5" xfId="0" applyFont="1" applyFill="1" applyBorder="1" applyAlignment="1" applyProtection="1">
      <alignment horizontal="right"/>
      <protection hidden="1"/>
    </xf>
    <xf numFmtId="0" fontId="6" fillId="57" borderId="6" xfId="0" applyFont="1" applyFill="1" applyBorder="1" applyAlignment="1" applyProtection="1">
      <alignment horizontal="right"/>
      <protection hidden="1"/>
    </xf>
    <xf numFmtId="0" fontId="6" fillId="57" borderId="16" xfId="0" applyFont="1" applyFill="1" applyBorder="1" applyAlignment="1" applyProtection="1">
      <alignment horizontal="right"/>
      <protection hidden="1"/>
    </xf>
    <xf numFmtId="171" fontId="6" fillId="57" borderId="27" xfId="0" applyNumberFormat="1" applyFont="1" applyFill="1" applyBorder="1" applyAlignment="1" applyProtection="1">
      <alignment horizontal="right"/>
      <protection hidden="1"/>
    </xf>
    <xf numFmtId="171" fontId="6" fillId="57" borderId="30" xfId="0" applyNumberFormat="1" applyFont="1" applyFill="1" applyBorder="1" applyAlignment="1" applyProtection="1">
      <alignment horizontal="right"/>
      <protection hidden="1"/>
    </xf>
    <xf numFmtId="0" fontId="6" fillId="57" borderId="27" xfId="0" applyFont="1" applyFill="1" applyBorder="1" applyAlignment="1" applyProtection="1">
      <alignment horizontal="right"/>
      <protection hidden="1"/>
    </xf>
    <xf numFmtId="0" fontId="6" fillId="57" borderId="30" xfId="0" applyFont="1" applyFill="1" applyBorder="1" applyAlignment="1" applyProtection="1">
      <alignment horizontal="right"/>
      <protection hidden="1"/>
    </xf>
    <xf numFmtId="174" fontId="6" fillId="0" borderId="17" xfId="0" applyNumberFormat="1" applyFont="1" applyBorder="1" applyAlignment="1" applyProtection="1">
      <alignment horizontal="right"/>
      <protection locked="0"/>
    </xf>
    <xf numFmtId="174" fontId="6" fillId="0" borderId="18" xfId="0" applyNumberFormat="1" applyFont="1" applyBorder="1" applyAlignment="1" applyProtection="1">
      <alignment horizontal="right"/>
      <protection locked="0"/>
    </xf>
    <xf numFmtId="174" fontId="67" fillId="57" borderId="95" xfId="0" applyNumberFormat="1" applyFont="1" applyFill="1" applyBorder="1" applyAlignment="1" applyProtection="1">
      <alignment horizontal="center"/>
      <protection hidden="1"/>
    </xf>
    <xf numFmtId="174" fontId="67" fillId="57" borderId="75" xfId="0" applyNumberFormat="1" applyFont="1" applyFill="1" applyBorder="1" applyAlignment="1" applyProtection="1">
      <alignment horizontal="center"/>
      <protection hidden="1"/>
    </xf>
    <xf numFmtId="174" fontId="67" fillId="57" borderId="76" xfId="0" applyNumberFormat="1" applyFont="1" applyFill="1" applyBorder="1" applyAlignment="1" applyProtection="1">
      <alignment horizontal="center"/>
      <protection hidden="1"/>
    </xf>
    <xf numFmtId="166" fontId="6" fillId="0" borderId="3" xfId="0" applyNumberFormat="1" applyFont="1" applyBorder="1" applyAlignment="1" applyProtection="1">
      <alignment horizontal="right"/>
      <protection locked="0"/>
    </xf>
    <xf numFmtId="166" fontId="6" fillId="0" borderId="5" xfId="0" applyNumberFormat="1" applyFont="1" applyBorder="1" applyAlignment="1" applyProtection="1">
      <alignment horizontal="right"/>
      <protection locked="0"/>
    </xf>
    <xf numFmtId="0" fontId="6" fillId="0" borderId="17" xfId="0" applyFont="1" applyBorder="1" applyAlignment="1" applyProtection="1">
      <alignment horizontal="left"/>
      <protection locked="0"/>
    </xf>
    <xf numFmtId="0" fontId="6" fillId="0" borderId="27" xfId="0" applyFont="1" applyFill="1" applyBorder="1" applyAlignment="1" applyProtection="1">
      <alignment horizontal="left"/>
      <protection locked="0"/>
    </xf>
    <xf numFmtId="0" fontId="6" fillId="0" borderId="28" xfId="0" applyFont="1" applyFill="1" applyBorder="1" applyAlignment="1" applyProtection="1">
      <alignment horizontal="left"/>
      <protection locked="0"/>
    </xf>
    <xf numFmtId="0" fontId="6" fillId="0" borderId="31" xfId="0" applyFont="1" applyFill="1" applyBorder="1" applyAlignment="1" applyProtection="1">
      <alignment horizontal="left"/>
      <protection locked="0"/>
    </xf>
    <xf numFmtId="0" fontId="61" fillId="80" borderId="7" xfId="0" applyFont="1" applyFill="1" applyBorder="1" applyAlignment="1" applyProtection="1">
      <alignment horizontal="left"/>
      <protection hidden="1"/>
    </xf>
    <xf numFmtId="0" fontId="61" fillId="80" borderId="8" xfId="0" applyFont="1" applyFill="1" applyBorder="1" applyAlignment="1" applyProtection="1">
      <alignment horizontal="left"/>
      <protection hidden="1"/>
    </xf>
    <xf numFmtId="0" fontId="61" fillId="80" borderId="46" xfId="0" applyFont="1" applyFill="1" applyBorder="1" applyAlignment="1" applyProtection="1">
      <alignment horizontal="left"/>
      <protection hidden="1"/>
    </xf>
    <xf numFmtId="0" fontId="83" fillId="76" borderId="74" xfId="0" applyFont="1" applyFill="1" applyBorder="1" applyAlignment="1" applyProtection="1">
      <alignment horizontal="left" vertical="top"/>
      <protection hidden="1"/>
    </xf>
    <xf numFmtId="0" fontId="83" fillId="76" borderId="75" xfId="0" applyFont="1" applyFill="1" applyBorder="1" applyAlignment="1" applyProtection="1">
      <alignment horizontal="left" vertical="top"/>
      <protection hidden="1"/>
    </xf>
    <xf numFmtId="0" fontId="83" fillId="76" borderId="76" xfId="0" applyFont="1" applyFill="1" applyBorder="1" applyAlignment="1" applyProtection="1">
      <alignment horizontal="left" vertical="top"/>
      <protection hidden="1"/>
    </xf>
    <xf numFmtId="0" fontId="61" fillId="79" borderId="74" xfId="0" applyFont="1" applyFill="1" applyBorder="1" applyAlignment="1" applyProtection="1">
      <alignment horizontal="left" vertical="top"/>
      <protection hidden="1"/>
    </xf>
    <xf numFmtId="0" fontId="61" fillId="79" borderId="75" xfId="0" applyFont="1" applyFill="1" applyBorder="1" applyAlignment="1" applyProtection="1">
      <alignment horizontal="left" vertical="top"/>
      <protection hidden="1"/>
    </xf>
    <xf numFmtId="0" fontId="61" fillId="80" borderId="74" xfId="0" applyFont="1" applyFill="1" applyBorder="1" applyAlignment="1" applyProtection="1">
      <alignment horizontal="left"/>
      <protection hidden="1"/>
    </xf>
    <xf numFmtId="0" fontId="61" fillId="80" borderId="75" xfId="0" applyFont="1" applyFill="1" applyBorder="1" applyAlignment="1" applyProtection="1">
      <alignment horizontal="left"/>
      <protection hidden="1"/>
    </xf>
    <xf numFmtId="0" fontId="61" fillId="80" borderId="76" xfId="0" applyFont="1" applyFill="1" applyBorder="1" applyAlignment="1" applyProtection="1">
      <alignment horizontal="left"/>
      <protection hidden="1"/>
    </xf>
    <xf numFmtId="0" fontId="61" fillId="89" borderId="74" xfId="0" applyFont="1" applyFill="1" applyBorder="1" applyAlignment="1" applyProtection="1">
      <alignment horizontal="left" vertical="top"/>
      <protection hidden="1"/>
    </xf>
    <xf numFmtId="0" fontId="61" fillId="89" borderId="75" xfId="0" applyFont="1" applyFill="1" applyBorder="1" applyAlignment="1" applyProtection="1">
      <alignment horizontal="left" vertical="top"/>
      <protection hidden="1"/>
    </xf>
    <xf numFmtId="0" fontId="61" fillId="89" borderId="76" xfId="0" applyFont="1" applyFill="1" applyBorder="1" applyAlignment="1" applyProtection="1">
      <alignment horizontal="left" vertical="top"/>
      <protection hidden="1"/>
    </xf>
    <xf numFmtId="0" fontId="6" fillId="0" borderId="27" xfId="0" applyFont="1" applyBorder="1" applyAlignment="1" applyProtection="1">
      <alignment horizontal="left"/>
      <protection locked="0"/>
    </xf>
    <xf numFmtId="0" fontId="6" fillId="0" borderId="28" xfId="0" applyFont="1" applyBorder="1" applyAlignment="1" applyProtection="1">
      <alignment horizontal="left"/>
      <protection locked="0"/>
    </xf>
    <xf numFmtId="0" fontId="6" fillId="0" borderId="31" xfId="0" applyFont="1" applyBorder="1" applyAlignment="1" applyProtection="1">
      <alignment horizontal="left"/>
      <protection locked="0"/>
    </xf>
    <xf numFmtId="0" fontId="6" fillId="0" borderId="42" xfId="0" applyFont="1" applyFill="1" applyBorder="1" applyAlignment="1" applyProtection="1">
      <alignment horizontal="left"/>
      <protection locked="0"/>
    </xf>
    <xf numFmtId="0" fontId="6" fillId="0" borderId="50" xfId="0" applyFont="1" applyFill="1" applyBorder="1" applyAlignment="1" applyProtection="1">
      <alignment horizontal="left"/>
      <protection locked="0"/>
    </xf>
    <xf numFmtId="0" fontId="6" fillId="0" borderId="44" xfId="0" applyFont="1" applyFill="1" applyBorder="1" applyAlignment="1" applyProtection="1">
      <alignment horizontal="left"/>
      <protection locked="0"/>
    </xf>
    <xf numFmtId="0" fontId="6" fillId="0" borderId="42" xfId="0" applyFont="1" applyBorder="1" applyAlignment="1" applyProtection="1">
      <alignment horizontal="left"/>
      <protection locked="0"/>
    </xf>
    <xf numFmtId="0" fontId="6" fillId="0" borderId="50" xfId="0" applyFont="1" applyBorder="1" applyAlignment="1" applyProtection="1">
      <alignment horizontal="left"/>
      <protection locked="0"/>
    </xf>
    <xf numFmtId="0" fontId="6" fillId="0" borderId="44" xfId="0" applyFont="1" applyBorder="1" applyAlignment="1" applyProtection="1">
      <alignment horizontal="left"/>
      <protection locked="0"/>
    </xf>
    <xf numFmtId="0" fontId="6" fillId="0" borderId="45" xfId="0" applyFont="1" applyBorder="1" applyAlignment="1" applyProtection="1">
      <alignment horizontal="left"/>
      <protection locked="0"/>
    </xf>
    <xf numFmtId="0" fontId="6" fillId="0" borderId="19" xfId="0" applyFont="1" applyBorder="1" applyAlignment="1" applyProtection="1">
      <alignment horizontal="left"/>
      <protection locked="0"/>
    </xf>
    <xf numFmtId="0" fontId="6" fillId="0" borderId="1" xfId="0" applyFont="1" applyBorder="1" applyAlignment="1" applyProtection="1">
      <alignment horizontal="left" vertical="center"/>
      <protection locked="0"/>
    </xf>
    <xf numFmtId="0" fontId="6" fillId="0" borderId="14" xfId="0" applyFont="1" applyBorder="1" applyAlignment="1" applyProtection="1">
      <alignment horizontal="left" vertical="center"/>
      <protection locked="0"/>
    </xf>
    <xf numFmtId="0" fontId="95" fillId="4" borderId="49" xfId="514" applyFont="1" applyFill="1" applyBorder="1" applyAlignment="1" applyProtection="1">
      <alignment horizontal="center" vertical="center" wrapText="1"/>
      <protection hidden="1"/>
    </xf>
    <xf numFmtId="0" fontId="95" fillId="4" borderId="48" xfId="514" applyFont="1" applyFill="1" applyBorder="1" applyAlignment="1" applyProtection="1">
      <alignment horizontal="center" vertical="center" wrapText="1"/>
      <protection hidden="1"/>
    </xf>
    <xf numFmtId="0" fontId="95" fillId="4" borderId="47" xfId="514" applyFont="1" applyFill="1" applyBorder="1" applyAlignment="1" applyProtection="1">
      <alignment horizontal="center" vertical="center" wrapText="1"/>
      <protection hidden="1"/>
    </xf>
    <xf numFmtId="0" fontId="95" fillId="4" borderId="9" xfId="514" applyFont="1" applyFill="1" applyBorder="1" applyAlignment="1" applyProtection="1">
      <alignment horizontal="center" vertical="center" wrapText="1"/>
      <protection hidden="1"/>
    </xf>
    <xf numFmtId="0" fontId="95" fillId="4" borderId="0" xfId="514" applyFont="1" applyFill="1" applyBorder="1" applyAlignment="1" applyProtection="1">
      <alignment horizontal="center" vertical="center" wrapText="1"/>
      <protection hidden="1"/>
    </xf>
    <xf numFmtId="0" fontId="95" fillId="4" borderId="10" xfId="514" applyFont="1" applyFill="1" applyBorder="1" applyAlignment="1" applyProtection="1">
      <alignment horizontal="center" vertical="center" wrapText="1"/>
      <protection hidden="1"/>
    </xf>
    <xf numFmtId="0" fontId="83" fillId="89" borderId="74" xfId="0" applyFont="1" applyFill="1" applyBorder="1" applyAlignment="1" applyProtection="1">
      <alignment horizontal="left" vertical="top"/>
      <protection hidden="1"/>
    </xf>
    <xf numFmtId="0" fontId="83" fillId="89" borderId="75" xfId="0" applyFont="1" applyFill="1" applyBorder="1" applyAlignment="1" applyProtection="1">
      <alignment horizontal="left" vertical="top"/>
      <protection hidden="1"/>
    </xf>
    <xf numFmtId="0" fontId="83" fillId="89" borderId="76" xfId="0" applyFont="1" applyFill="1" applyBorder="1" applyAlignment="1" applyProtection="1">
      <alignment horizontal="left" vertical="top"/>
      <protection hidden="1"/>
    </xf>
    <xf numFmtId="1" fontId="53" fillId="0" borderId="28" xfId="0" applyNumberFormat="1" applyFont="1" applyFill="1" applyBorder="1" applyAlignment="1" applyProtection="1">
      <alignment horizontal="left"/>
      <protection locked="0"/>
    </xf>
    <xf numFmtId="1" fontId="53" fillId="0" borderId="31" xfId="0" applyNumberFormat="1" applyFont="1" applyFill="1" applyBorder="1" applyAlignment="1" applyProtection="1">
      <alignment horizontal="left"/>
      <protection locked="0"/>
    </xf>
    <xf numFmtId="1" fontId="53" fillId="0" borderId="3" xfId="0" applyNumberFormat="1" applyFont="1" applyFill="1" applyBorder="1" applyAlignment="1" applyProtection="1">
      <alignment horizontal="left"/>
      <protection locked="0"/>
    </xf>
    <xf numFmtId="1" fontId="53" fillId="0" borderId="4" xfId="0" applyNumberFormat="1" applyFont="1" applyFill="1" applyBorder="1" applyAlignment="1" applyProtection="1">
      <alignment horizontal="left"/>
      <protection locked="0"/>
    </xf>
    <xf numFmtId="1" fontId="53" fillId="0" borderId="12" xfId="0" applyNumberFormat="1" applyFont="1" applyFill="1" applyBorder="1" applyAlignment="1" applyProtection="1">
      <alignment horizontal="left"/>
      <protection locked="0"/>
    </xf>
    <xf numFmtId="14" fontId="53" fillId="0" borderId="17" xfId="0" applyNumberFormat="1" applyFont="1" applyFill="1" applyBorder="1" applyAlignment="1" applyProtection="1">
      <alignment horizontal="left"/>
      <protection locked="0"/>
    </xf>
    <xf numFmtId="14" fontId="53" fillId="0" borderId="45" xfId="0" applyNumberFormat="1" applyFont="1" applyFill="1" applyBorder="1" applyAlignment="1" applyProtection="1">
      <alignment horizontal="left"/>
      <protection locked="0"/>
    </xf>
    <xf numFmtId="14" fontId="53" fillId="0" borderId="19" xfId="0" applyNumberFormat="1" applyFont="1" applyFill="1" applyBorder="1" applyAlignment="1" applyProtection="1">
      <alignment horizontal="left"/>
      <protection locked="0"/>
    </xf>
    <xf numFmtId="0" fontId="61" fillId="80" borderId="70" xfId="0" applyFont="1" applyFill="1" applyBorder="1" applyAlignment="1" applyProtection="1">
      <alignment horizontal="left"/>
      <protection hidden="1"/>
    </xf>
    <xf numFmtId="0" fontId="61" fillId="80" borderId="28" xfId="0" applyFont="1" applyFill="1" applyBorder="1" applyAlignment="1" applyProtection="1">
      <alignment horizontal="left"/>
      <protection hidden="1"/>
    </xf>
    <xf numFmtId="0" fontId="61" fillId="80" borderId="31" xfId="0" applyFont="1" applyFill="1" applyBorder="1" applyAlignment="1" applyProtection="1">
      <alignment horizontal="left"/>
      <protection hidden="1"/>
    </xf>
    <xf numFmtId="0" fontId="95" fillId="4" borderId="7" xfId="514" applyFont="1" applyFill="1" applyBorder="1" applyAlignment="1" applyProtection="1">
      <alignment horizontal="center" vertical="center" wrapText="1"/>
      <protection hidden="1"/>
    </xf>
    <xf numFmtId="0" fontId="95" fillId="4" borderId="8" xfId="514" applyFont="1" applyFill="1" applyBorder="1" applyAlignment="1" applyProtection="1">
      <alignment horizontal="center" vertical="center" wrapText="1"/>
      <protection hidden="1"/>
    </xf>
    <xf numFmtId="0" fontId="95" fillId="4" borderId="46" xfId="514" applyFont="1" applyFill="1" applyBorder="1" applyAlignment="1" applyProtection="1">
      <alignment horizontal="center" vertical="center" wrapText="1"/>
      <protection hidden="1"/>
    </xf>
    <xf numFmtId="0" fontId="84" fillId="4" borderId="13" xfId="0" applyFont="1" applyFill="1" applyBorder="1" applyAlignment="1" applyProtection="1">
      <alignment horizontal="left" vertical="top"/>
      <protection hidden="1"/>
    </xf>
    <xf numFmtId="0" fontId="84" fillId="4" borderId="33" xfId="0" applyFont="1" applyFill="1" applyBorder="1" applyAlignment="1" applyProtection="1">
      <alignment horizontal="left" vertical="top"/>
      <protection hidden="1"/>
    </xf>
    <xf numFmtId="1" fontId="85" fillId="0" borderId="1" xfId="0" applyNumberFormat="1" applyFont="1" applyBorder="1" applyAlignment="1" applyProtection="1">
      <alignment horizontal="left" vertical="top"/>
      <protection locked="0"/>
    </xf>
    <xf numFmtId="1" fontId="85" fillId="0" borderId="14" xfId="0" applyNumberFormat="1" applyFont="1" applyBorder="1" applyAlignment="1" applyProtection="1">
      <alignment horizontal="left" vertical="top"/>
      <protection locked="0"/>
    </xf>
    <xf numFmtId="1" fontId="85" fillId="0" borderId="29" xfId="0" applyNumberFormat="1" applyFont="1" applyBorder="1" applyAlignment="1" applyProtection="1">
      <alignment horizontal="left" vertical="top"/>
      <protection locked="0"/>
    </xf>
    <xf numFmtId="1" fontId="85" fillId="0" borderId="34" xfId="0" applyNumberFormat="1" applyFont="1" applyBorder="1" applyAlignment="1" applyProtection="1">
      <alignment horizontal="left" vertical="top"/>
      <protection locked="0"/>
    </xf>
    <xf numFmtId="0" fontId="84" fillId="4" borderId="13" xfId="0" applyFont="1" applyFill="1" applyBorder="1" applyAlignment="1" applyProtection="1">
      <alignment horizontal="left" vertical="top" wrapText="1"/>
      <protection hidden="1"/>
    </xf>
    <xf numFmtId="0" fontId="84" fillId="4" borderId="1" xfId="0" applyFont="1" applyFill="1" applyBorder="1" applyAlignment="1" applyProtection="1">
      <alignment horizontal="left" vertical="top" wrapText="1"/>
      <protection hidden="1"/>
    </xf>
    <xf numFmtId="49" fontId="85" fillId="0" borderId="1" xfId="0" applyNumberFormat="1" applyFont="1" applyBorder="1" applyAlignment="1" applyProtection="1">
      <alignment horizontal="left" vertical="top"/>
      <protection locked="0"/>
    </xf>
    <xf numFmtId="49" fontId="85" fillId="0" borderId="14" xfId="0" applyNumberFormat="1" applyFont="1" applyBorder="1" applyAlignment="1" applyProtection="1">
      <alignment horizontal="left" vertical="top"/>
      <protection locked="0"/>
    </xf>
    <xf numFmtId="0" fontId="84" fillId="4" borderId="33" xfId="0" applyFont="1" applyFill="1" applyBorder="1" applyAlignment="1" applyProtection="1">
      <alignment horizontal="left" vertical="top" wrapText="1"/>
      <protection hidden="1"/>
    </xf>
    <xf numFmtId="0" fontId="84" fillId="4" borderId="29" xfId="0" applyFont="1" applyFill="1" applyBorder="1" applyAlignment="1" applyProtection="1">
      <alignment horizontal="left" vertical="top" wrapText="1"/>
      <protection hidden="1"/>
    </xf>
    <xf numFmtId="49" fontId="85" fillId="0" borderId="29" xfId="0" applyNumberFormat="1" applyFont="1" applyBorder="1" applyAlignment="1" applyProtection="1">
      <alignment horizontal="left" vertical="top"/>
      <protection locked="0"/>
    </xf>
    <xf numFmtId="49" fontId="85" fillId="0" borderId="34" xfId="0" applyNumberFormat="1" applyFont="1" applyBorder="1" applyAlignment="1" applyProtection="1">
      <alignment horizontal="left" vertical="top"/>
      <protection locked="0"/>
    </xf>
    <xf numFmtId="1" fontId="85" fillId="0" borderId="29" xfId="0" applyNumberFormat="1" applyFont="1" applyBorder="1" applyAlignment="1" applyProtection="1">
      <alignment horizontal="left" vertical="center"/>
      <protection locked="0"/>
    </xf>
    <xf numFmtId="0" fontId="84" fillId="4" borderId="49" xfId="0" applyFont="1" applyFill="1" applyBorder="1" applyAlignment="1" applyProtection="1">
      <alignment horizontal="left" vertical="top"/>
      <protection hidden="1"/>
    </xf>
    <xf numFmtId="0" fontId="84" fillId="4" borderId="48" xfId="0" applyFont="1" applyFill="1" applyBorder="1" applyAlignment="1" applyProtection="1">
      <alignment horizontal="left" vertical="top"/>
      <protection hidden="1"/>
    </xf>
    <xf numFmtId="0" fontId="84" fillId="4" borderId="47" xfId="0" applyFont="1" applyFill="1" applyBorder="1" applyAlignment="1" applyProtection="1">
      <alignment horizontal="left" vertical="top"/>
      <protection hidden="1"/>
    </xf>
    <xf numFmtId="0" fontId="83" fillId="76" borderId="7" xfId="0" applyFont="1" applyFill="1" applyBorder="1" applyAlignment="1" applyProtection="1">
      <alignment horizontal="left" vertical="top"/>
      <protection hidden="1"/>
    </xf>
    <xf numFmtId="0" fontId="83" fillId="76" borderId="8" xfId="0" applyFont="1" applyFill="1" applyBorder="1" applyAlignment="1" applyProtection="1">
      <alignment horizontal="left" vertical="top"/>
      <protection hidden="1"/>
    </xf>
    <xf numFmtId="0" fontId="83" fillId="76" borderId="46" xfId="0" applyFont="1" applyFill="1" applyBorder="1" applyAlignment="1" applyProtection="1">
      <alignment horizontal="left" vertical="top"/>
      <protection hidden="1"/>
    </xf>
    <xf numFmtId="0" fontId="84" fillId="4" borderId="25" xfId="0" applyFont="1" applyFill="1" applyBorder="1" applyAlignment="1" applyProtection="1">
      <alignment horizontal="left" vertical="top"/>
      <protection hidden="1"/>
    </xf>
    <xf numFmtId="1" fontId="85" fillId="0" borderId="24" xfId="0" applyNumberFormat="1" applyFont="1" applyBorder="1" applyAlignment="1" applyProtection="1">
      <alignment horizontal="left" vertical="top"/>
      <protection locked="0"/>
    </xf>
    <xf numFmtId="1" fontId="85" fillId="0" borderId="69" xfId="0" applyNumberFormat="1" applyFont="1" applyBorder="1" applyAlignment="1" applyProtection="1">
      <alignment horizontal="left" vertical="top"/>
      <protection locked="0"/>
    </xf>
    <xf numFmtId="0" fontId="84" fillId="4" borderId="25" xfId="0" applyFont="1" applyFill="1" applyBorder="1" applyAlignment="1" applyProtection="1">
      <alignment horizontal="left" vertical="top" wrapText="1"/>
      <protection hidden="1"/>
    </xf>
    <xf numFmtId="0" fontId="84" fillId="4" borderId="24" xfId="0" applyFont="1" applyFill="1" applyBorder="1" applyAlignment="1" applyProtection="1">
      <alignment horizontal="left" vertical="top" wrapText="1"/>
      <protection hidden="1"/>
    </xf>
    <xf numFmtId="49" fontId="85" fillId="0" borderId="24" xfId="0" applyNumberFormat="1" applyFont="1" applyBorder="1" applyAlignment="1" applyProtection="1">
      <alignment horizontal="left" vertical="top"/>
      <protection locked="0"/>
    </xf>
    <xf numFmtId="49" fontId="85" fillId="0" borderId="69" xfId="0" applyNumberFormat="1" applyFont="1" applyBorder="1" applyAlignment="1" applyProtection="1">
      <alignment horizontal="left" vertical="top"/>
      <protection locked="0"/>
    </xf>
    <xf numFmtId="0" fontId="84" fillId="4" borderId="1" xfId="0" applyFont="1" applyFill="1" applyBorder="1" applyAlignment="1" applyProtection="1">
      <alignment horizontal="left" vertical="top"/>
      <protection hidden="1"/>
    </xf>
    <xf numFmtId="1" fontId="85" fillId="0" borderId="1" xfId="0" applyNumberFormat="1" applyFont="1" applyBorder="1" applyAlignment="1" applyProtection="1">
      <alignment horizontal="left" vertical="center"/>
      <protection locked="0"/>
    </xf>
    <xf numFmtId="0" fontId="83" fillId="79" borderId="74" xfId="0" applyFont="1" applyFill="1" applyBorder="1" applyAlignment="1" applyProtection="1">
      <alignment horizontal="left" vertical="top"/>
      <protection hidden="1"/>
    </xf>
    <xf numFmtId="0" fontId="83" fillId="79" borderId="75" xfId="0" applyFont="1" applyFill="1" applyBorder="1" applyAlignment="1" applyProtection="1">
      <alignment horizontal="left" vertical="top"/>
      <protection hidden="1"/>
    </xf>
    <xf numFmtId="0" fontId="83" fillId="79" borderId="76" xfId="0" applyFont="1" applyFill="1" applyBorder="1" applyAlignment="1" applyProtection="1">
      <alignment horizontal="left" vertical="top"/>
      <protection hidden="1"/>
    </xf>
    <xf numFmtId="0" fontId="84" fillId="4" borderId="24" xfId="0" applyFont="1" applyFill="1" applyBorder="1" applyAlignment="1" applyProtection="1">
      <alignment horizontal="left" vertical="top"/>
      <protection hidden="1"/>
    </xf>
    <xf numFmtId="0" fontId="84" fillId="4" borderId="29" xfId="0" applyFont="1" applyFill="1" applyBorder="1" applyAlignment="1" applyProtection="1">
      <alignment horizontal="left" vertical="top"/>
      <protection hidden="1"/>
    </xf>
    <xf numFmtId="0" fontId="4" fillId="78" borderId="21" xfId="0" applyFont="1" applyFill="1" applyBorder="1" applyAlignment="1" applyProtection="1">
      <alignment horizontal="center"/>
      <protection locked="0" hidden="1"/>
    </xf>
    <xf numFmtId="0" fontId="4" fillId="78" borderId="22" xfId="0" applyFont="1" applyFill="1" applyBorder="1" applyAlignment="1" applyProtection="1">
      <alignment horizontal="center"/>
      <protection locked="0" hidden="1"/>
    </xf>
    <xf numFmtId="0" fontId="4" fillId="78" borderId="23" xfId="0" applyFont="1" applyFill="1" applyBorder="1" applyAlignment="1" applyProtection="1">
      <alignment horizontal="center"/>
      <protection locked="0" hidden="1"/>
    </xf>
    <xf numFmtId="0" fontId="4" fillId="53" borderId="41" xfId="0" applyFont="1" applyFill="1" applyBorder="1" applyAlignment="1" applyProtection="1">
      <alignment horizontal="center"/>
      <protection locked="0" hidden="1"/>
    </xf>
    <xf numFmtId="0" fontId="4" fillId="53" borderId="40" xfId="0" applyFont="1" applyFill="1" applyBorder="1" applyAlignment="1" applyProtection="1">
      <alignment horizontal="center"/>
      <protection locked="0" hidden="1"/>
    </xf>
    <xf numFmtId="0" fontId="4" fillId="53" borderId="72" xfId="0" applyFont="1" applyFill="1" applyBorder="1" applyAlignment="1" applyProtection="1">
      <alignment horizontal="center"/>
      <protection locked="0" hidden="1"/>
    </xf>
    <xf numFmtId="0" fontId="4" fillId="53" borderId="21" xfId="0" applyFont="1" applyFill="1" applyBorder="1" applyAlignment="1" applyProtection="1">
      <alignment horizontal="center"/>
      <protection locked="0" hidden="1"/>
    </xf>
    <xf numFmtId="0" fontId="4" fillId="53" borderId="22" xfId="0" applyFont="1" applyFill="1" applyBorder="1" applyAlignment="1" applyProtection="1">
      <alignment horizontal="center"/>
      <protection locked="0" hidden="1"/>
    </xf>
    <xf numFmtId="0" fontId="4" fillId="53" borderId="23" xfId="0" applyFont="1" applyFill="1" applyBorder="1" applyAlignment="1" applyProtection="1">
      <alignment horizontal="center"/>
      <protection locked="0" hidden="1"/>
    </xf>
    <xf numFmtId="0" fontId="4" fillId="71" borderId="21" xfId="0" applyFont="1" applyFill="1" applyBorder="1" applyAlignment="1" applyProtection="1">
      <alignment horizontal="center"/>
      <protection locked="0" hidden="1"/>
    </xf>
    <xf numFmtId="0" fontId="4" fillId="71" borderId="22" xfId="0" applyFont="1" applyFill="1" applyBorder="1" applyAlignment="1" applyProtection="1">
      <alignment horizontal="center"/>
      <protection locked="0" hidden="1"/>
    </xf>
    <xf numFmtId="0" fontId="4" fillId="71" borderId="23" xfId="0" applyFont="1" applyFill="1" applyBorder="1" applyAlignment="1" applyProtection="1">
      <alignment horizontal="center"/>
      <protection locked="0" hidden="1"/>
    </xf>
    <xf numFmtId="0" fontId="4" fillId="73" borderId="74" xfId="0" applyFont="1" applyFill="1" applyBorder="1" applyAlignment="1" applyProtection="1">
      <alignment horizontal="center"/>
      <protection locked="0" hidden="1"/>
    </xf>
    <xf numFmtId="0" fontId="4" fillId="73" borderId="75" xfId="0" applyFont="1" applyFill="1" applyBorder="1" applyAlignment="1" applyProtection="1">
      <alignment horizontal="center"/>
      <protection locked="0" hidden="1"/>
    </xf>
    <xf numFmtId="0" fontId="4" fillId="73" borderId="76" xfId="0" applyFont="1" applyFill="1" applyBorder="1" applyAlignment="1" applyProtection="1">
      <alignment horizontal="center"/>
      <protection locked="0" hidden="1"/>
    </xf>
    <xf numFmtId="0" fontId="4" fillId="77" borderId="21" xfId="0" applyFont="1" applyFill="1" applyBorder="1" applyAlignment="1" applyProtection="1">
      <alignment horizontal="center"/>
      <protection locked="0" hidden="1"/>
    </xf>
    <xf numFmtId="0" fontId="4" fillId="77" borderId="22" xfId="0" applyFont="1" applyFill="1" applyBorder="1" applyAlignment="1" applyProtection="1">
      <alignment horizontal="center"/>
      <protection locked="0" hidden="1"/>
    </xf>
    <xf numFmtId="0" fontId="4" fillId="77" borderId="23" xfId="0" applyFont="1" applyFill="1" applyBorder="1" applyAlignment="1" applyProtection="1">
      <alignment horizontal="center"/>
      <protection locked="0" hidden="1"/>
    </xf>
    <xf numFmtId="1" fontId="85" fillId="0" borderId="95" xfId="0" applyNumberFormat="1" applyFont="1" applyBorder="1" applyAlignment="1" applyProtection="1">
      <alignment horizontal="left" vertical="top"/>
      <protection locked="0"/>
    </xf>
    <xf numFmtId="1" fontId="85" fillId="0" borderId="75" xfId="0" applyNumberFormat="1" applyFont="1" applyBorder="1" applyAlignment="1" applyProtection="1">
      <alignment horizontal="left" vertical="top"/>
      <protection locked="0"/>
    </xf>
    <xf numFmtId="1" fontId="85" fillId="0" borderId="76" xfId="0" applyNumberFormat="1" applyFont="1" applyBorder="1" applyAlignment="1" applyProtection="1">
      <alignment horizontal="left" vertical="top"/>
      <protection locked="0"/>
    </xf>
    <xf numFmtId="0" fontId="83" fillId="76" borderId="9" xfId="0" applyFont="1" applyFill="1" applyBorder="1" applyAlignment="1" applyProtection="1">
      <alignment horizontal="left" vertical="top"/>
      <protection hidden="1"/>
    </xf>
    <xf numFmtId="0" fontId="83" fillId="76" borderId="0" xfId="0" applyFont="1" applyFill="1" applyBorder="1" applyAlignment="1" applyProtection="1">
      <alignment horizontal="left" vertical="top"/>
      <protection hidden="1"/>
    </xf>
    <xf numFmtId="0" fontId="77" fillId="0" borderId="36" xfId="0" applyFont="1" applyBorder="1" applyAlignment="1" applyProtection="1">
      <alignment horizontal="center" vertical="center"/>
    </xf>
    <xf numFmtId="0" fontId="77" fillId="0" borderId="39" xfId="0" applyFont="1" applyBorder="1" applyAlignment="1" applyProtection="1">
      <alignment horizontal="center" vertical="center"/>
    </xf>
    <xf numFmtId="0" fontId="58" fillId="90" borderId="25" xfId="0" applyFont="1" applyFill="1" applyBorder="1" applyAlignment="1" applyProtection="1">
      <alignment horizontal="center" vertical="center"/>
    </xf>
    <xf numFmtId="0" fontId="58" fillId="90" borderId="69" xfId="0" applyFont="1" applyFill="1" applyBorder="1" applyAlignment="1" applyProtection="1">
      <alignment horizontal="center" vertical="center"/>
    </xf>
    <xf numFmtId="0" fontId="58" fillId="91" borderId="25" xfId="0" applyFont="1" applyFill="1" applyBorder="1" applyAlignment="1" applyProtection="1">
      <alignment horizontal="center" vertical="center"/>
    </xf>
    <xf numFmtId="0" fontId="58" fillId="91" borderId="69" xfId="0" applyFont="1" applyFill="1" applyBorder="1" applyAlignment="1" applyProtection="1">
      <alignment horizontal="center" vertical="center"/>
    </xf>
    <xf numFmtId="0" fontId="53" fillId="60" borderId="70" xfId="0" applyFont="1" applyFill="1" applyBorder="1" applyAlignment="1" applyProtection="1">
      <alignment horizontal="left" vertical="top" wrapText="1"/>
      <protection hidden="1"/>
    </xf>
    <xf numFmtId="0" fontId="53" fillId="60" borderId="28" xfId="0" applyFont="1" applyFill="1" applyBorder="1" applyAlignment="1" applyProtection="1">
      <alignment horizontal="left" vertical="top" wrapText="1"/>
      <protection hidden="1"/>
    </xf>
    <xf numFmtId="0" fontId="53" fillId="60" borderId="71" xfId="0" applyFont="1" applyFill="1" applyBorder="1" applyAlignment="1" applyProtection="1">
      <alignment horizontal="left" vertical="top" wrapText="1"/>
      <protection hidden="1"/>
    </xf>
    <xf numFmtId="0" fontId="53" fillId="60" borderId="45" xfId="0" applyFont="1" applyFill="1" applyBorder="1" applyAlignment="1" applyProtection="1">
      <alignment horizontal="left" vertical="top" wrapText="1"/>
      <protection hidden="1"/>
    </xf>
    <xf numFmtId="0" fontId="61" fillId="8" borderId="100" xfId="0" applyFont="1" applyFill="1" applyBorder="1" applyAlignment="1" applyProtection="1">
      <alignment horizontal="center" vertical="center" wrapText="1"/>
      <protection hidden="1"/>
    </xf>
    <xf numFmtId="0" fontId="61" fillId="8" borderId="101" xfId="0" applyFont="1" applyFill="1" applyBorder="1" applyAlignment="1" applyProtection="1">
      <alignment horizontal="center" vertical="center" wrapText="1"/>
      <protection hidden="1"/>
    </xf>
    <xf numFmtId="0" fontId="61" fillId="8" borderId="102" xfId="0" applyFont="1" applyFill="1" applyBorder="1" applyAlignment="1" applyProtection="1">
      <alignment horizontal="center" vertical="center" wrapText="1"/>
      <protection hidden="1"/>
    </xf>
    <xf numFmtId="0" fontId="61" fillId="8" borderId="107" xfId="0" applyFont="1" applyFill="1" applyBorder="1" applyAlignment="1" applyProtection="1">
      <alignment horizontal="center" vertical="center" wrapText="1"/>
      <protection hidden="1"/>
    </xf>
    <xf numFmtId="0" fontId="61" fillId="8" borderId="105" xfId="0" applyFont="1" applyFill="1" applyBorder="1" applyAlignment="1" applyProtection="1">
      <alignment horizontal="center" vertical="center" wrapText="1"/>
      <protection hidden="1"/>
    </xf>
    <xf numFmtId="0" fontId="61" fillId="8" borderId="106" xfId="0" applyFont="1" applyFill="1" applyBorder="1" applyAlignment="1" applyProtection="1">
      <alignment horizontal="center" vertical="center" wrapText="1"/>
      <protection hidden="1"/>
    </xf>
    <xf numFmtId="0" fontId="2" fillId="55" borderId="49" xfId="0" applyFont="1" applyFill="1" applyBorder="1" applyAlignment="1" applyProtection="1">
      <alignment horizontal="center" vertical="center" wrapText="1"/>
      <protection hidden="1"/>
    </xf>
    <xf numFmtId="0" fontId="2" fillId="55" borderId="48" xfId="0" applyFont="1" applyFill="1" applyBorder="1" applyAlignment="1" applyProtection="1">
      <alignment horizontal="center" vertical="center"/>
      <protection hidden="1"/>
    </xf>
    <xf numFmtId="0" fontId="2" fillId="55" borderId="47" xfId="0" applyFont="1" applyFill="1" applyBorder="1" applyAlignment="1" applyProtection="1">
      <alignment horizontal="center" vertical="center"/>
      <protection hidden="1"/>
    </xf>
    <xf numFmtId="0" fontId="5" fillId="55" borderId="7" xfId="0" applyFont="1" applyFill="1" applyBorder="1" applyAlignment="1" applyProtection="1">
      <alignment horizontal="center"/>
      <protection hidden="1"/>
    </xf>
    <xf numFmtId="0" fontId="5" fillId="55" borderId="8" xfId="0" applyFont="1" applyFill="1" applyBorder="1" applyAlignment="1" applyProtection="1">
      <alignment horizontal="center"/>
      <protection hidden="1"/>
    </xf>
    <xf numFmtId="0" fontId="5" fillId="55" borderId="46" xfId="0" applyFont="1" applyFill="1" applyBorder="1" applyAlignment="1" applyProtection="1">
      <alignment horizontal="center"/>
      <protection hidden="1"/>
    </xf>
    <xf numFmtId="0" fontId="5" fillId="60" borderId="7" xfId="0" applyFont="1" applyFill="1" applyBorder="1" applyAlignment="1" applyProtection="1">
      <alignment horizontal="center"/>
      <protection hidden="1"/>
    </xf>
    <xf numFmtId="0" fontId="5" fillId="60" borderId="8" xfId="0" applyFont="1" applyFill="1" applyBorder="1" applyAlignment="1" applyProtection="1">
      <alignment horizontal="center"/>
      <protection hidden="1"/>
    </xf>
    <xf numFmtId="0" fontId="5" fillId="60" borderId="46" xfId="0" applyFont="1" applyFill="1" applyBorder="1" applyAlignment="1" applyProtection="1">
      <alignment horizontal="center"/>
      <protection hidden="1"/>
    </xf>
    <xf numFmtId="0" fontId="5" fillId="88" borderId="74" xfId="0" applyFont="1" applyFill="1" applyBorder="1" applyAlignment="1" applyProtection="1">
      <alignment horizontal="left" vertical="center"/>
      <protection hidden="1"/>
    </xf>
    <xf numFmtId="0" fontId="5" fillId="88" borderId="75" xfId="0" applyFont="1" applyFill="1" applyBorder="1" applyAlignment="1" applyProtection="1">
      <alignment horizontal="left" vertical="center"/>
      <protection hidden="1"/>
    </xf>
    <xf numFmtId="0" fontId="5" fillId="88" borderId="76" xfId="0" applyFont="1" applyFill="1" applyBorder="1" applyAlignment="1" applyProtection="1">
      <alignment horizontal="left" vertical="center"/>
      <protection hidden="1"/>
    </xf>
    <xf numFmtId="0" fontId="5" fillId="57" borderId="74" xfId="0" applyFont="1" applyFill="1" applyBorder="1" applyAlignment="1" applyProtection="1">
      <alignment horizontal="center"/>
      <protection hidden="1"/>
    </xf>
    <xf numFmtId="0" fontId="5" fillId="57" borderId="75" xfId="0" applyFont="1" applyFill="1" applyBorder="1" applyAlignment="1" applyProtection="1">
      <alignment horizontal="center"/>
      <protection hidden="1"/>
    </xf>
    <xf numFmtId="0" fontId="5" fillId="57" borderId="76" xfId="0" applyFont="1" applyFill="1" applyBorder="1" applyAlignment="1" applyProtection="1">
      <alignment horizontal="center"/>
      <protection hidden="1"/>
    </xf>
    <xf numFmtId="0" fontId="2" fillId="60" borderId="74" xfId="0" applyFont="1" applyFill="1" applyBorder="1" applyAlignment="1" applyProtection="1">
      <alignment horizontal="center" vertical="center" wrapText="1"/>
      <protection hidden="1"/>
    </xf>
    <xf numFmtId="0" fontId="2" fillId="60" borderId="75" xfId="0" applyFont="1" applyFill="1" applyBorder="1" applyAlignment="1" applyProtection="1">
      <alignment horizontal="center" vertical="center" wrapText="1"/>
      <protection hidden="1"/>
    </xf>
    <xf numFmtId="0" fontId="2" fillId="60" borderId="76" xfId="0" applyFont="1" applyFill="1" applyBorder="1" applyAlignment="1" applyProtection="1">
      <alignment horizontal="center" vertical="center" wrapText="1"/>
      <protection hidden="1"/>
    </xf>
    <xf numFmtId="0" fontId="2" fillId="55" borderId="74" xfId="0" applyFont="1" applyFill="1" applyBorder="1" applyAlignment="1" applyProtection="1">
      <alignment horizontal="center" vertical="center" wrapText="1"/>
      <protection hidden="1"/>
    </xf>
    <xf numFmtId="0" fontId="2" fillId="55" borderId="75" xfId="0" applyFont="1" applyFill="1" applyBorder="1" applyAlignment="1" applyProtection="1">
      <alignment horizontal="center" vertical="center" wrapText="1"/>
      <protection hidden="1"/>
    </xf>
    <xf numFmtId="0" fontId="2" fillId="55" borderId="76" xfId="0" applyFont="1" applyFill="1" applyBorder="1" applyAlignment="1" applyProtection="1">
      <alignment horizontal="center" vertical="center" wrapText="1"/>
      <protection hidden="1"/>
    </xf>
    <xf numFmtId="0" fontId="5" fillId="63" borderId="74" xfId="0" applyFont="1" applyFill="1" applyBorder="1" applyAlignment="1" applyProtection="1">
      <alignment horizontal="left" vertical="center"/>
      <protection hidden="1"/>
    </xf>
    <xf numFmtId="0" fontId="5" fillId="63" borderId="75" xfId="0" applyFont="1" applyFill="1" applyBorder="1" applyAlignment="1" applyProtection="1">
      <alignment horizontal="left" vertical="center"/>
      <protection hidden="1"/>
    </xf>
    <xf numFmtId="0" fontId="5" fillId="63" borderId="76" xfId="0" applyFont="1" applyFill="1" applyBorder="1" applyAlignment="1" applyProtection="1">
      <alignment horizontal="left" vertical="center"/>
      <protection hidden="1"/>
    </xf>
    <xf numFmtId="0" fontId="2" fillId="60" borderId="74" xfId="0" applyFont="1" applyFill="1" applyBorder="1" applyAlignment="1" applyProtection="1">
      <alignment horizontal="center" vertical="center"/>
      <protection hidden="1"/>
    </xf>
    <xf numFmtId="0" fontId="2" fillId="60" borderId="75" xfId="0" applyFont="1" applyFill="1" applyBorder="1" applyAlignment="1" applyProtection="1">
      <alignment horizontal="center" vertical="center"/>
      <protection hidden="1"/>
    </xf>
    <xf numFmtId="0" fontId="2" fillId="60" borderId="76" xfId="0" applyFont="1" applyFill="1" applyBorder="1" applyAlignment="1" applyProtection="1">
      <alignment horizontal="center" vertical="center"/>
      <protection hidden="1"/>
    </xf>
    <xf numFmtId="0" fontId="2" fillId="60" borderId="49" xfId="0" applyFont="1" applyFill="1" applyBorder="1" applyAlignment="1" applyProtection="1">
      <alignment horizontal="center" vertical="center"/>
      <protection hidden="1"/>
    </xf>
    <xf numFmtId="0" fontId="2" fillId="60" borderId="47" xfId="0" applyFont="1" applyFill="1" applyBorder="1" applyAlignment="1" applyProtection="1">
      <alignment horizontal="center" vertical="center"/>
      <protection hidden="1"/>
    </xf>
    <xf numFmtId="0" fontId="2" fillId="55" borderId="8" xfId="0" applyFont="1" applyFill="1" applyBorder="1" applyAlignment="1" applyProtection="1">
      <alignment horizontal="left" vertical="center" wrapText="1"/>
      <protection hidden="1"/>
    </xf>
    <xf numFmtId="0" fontId="2" fillId="55" borderId="46" xfId="0" applyFont="1" applyFill="1" applyBorder="1" applyAlignment="1" applyProtection="1">
      <alignment horizontal="left" vertical="center"/>
      <protection hidden="1"/>
    </xf>
    <xf numFmtId="0" fontId="5" fillId="88" borderId="74" xfId="0" applyFont="1" applyFill="1" applyBorder="1" applyAlignment="1" applyProtection="1">
      <alignment horizontal="left" vertical="center" wrapText="1"/>
      <protection hidden="1"/>
    </xf>
    <xf numFmtId="0" fontId="50" fillId="63" borderId="74" xfId="0" applyFont="1" applyFill="1" applyBorder="1" applyAlignment="1" applyProtection="1">
      <alignment horizontal="left" vertical="center"/>
      <protection hidden="1"/>
    </xf>
    <xf numFmtId="0" fontId="50" fillId="63" borderId="75" xfId="0" applyFont="1" applyFill="1" applyBorder="1" applyAlignment="1" applyProtection="1">
      <alignment horizontal="left" vertical="center"/>
      <protection hidden="1"/>
    </xf>
    <xf numFmtId="0" fontId="50" fillId="63" borderId="76" xfId="0" applyFont="1" applyFill="1" applyBorder="1" applyAlignment="1" applyProtection="1">
      <alignment horizontal="left" vertical="center"/>
      <protection hidden="1"/>
    </xf>
    <xf numFmtId="0" fontId="56" fillId="4" borderId="93" xfId="0" applyFont="1" applyFill="1" applyBorder="1" applyAlignment="1" applyProtection="1">
      <alignment horizontal="left" vertical="center" wrapText="1"/>
      <protection hidden="1"/>
    </xf>
    <xf numFmtId="0" fontId="56" fillId="4" borderId="92" xfId="0" applyFont="1" applyFill="1" applyBorder="1" applyAlignment="1" applyProtection="1">
      <alignment horizontal="left" vertical="center"/>
      <protection hidden="1"/>
    </xf>
    <xf numFmtId="0" fontId="6" fillId="60" borderId="5" xfId="0" applyFont="1" applyFill="1" applyBorder="1" applyAlignment="1" applyProtection="1">
      <alignment horizontal="left" vertical="center" indent="4"/>
      <protection hidden="1"/>
    </xf>
    <xf numFmtId="0" fontId="6" fillId="60" borderId="1" xfId="0" applyFont="1" applyFill="1" applyBorder="1" applyAlignment="1" applyProtection="1">
      <alignment horizontal="left" vertical="center" indent="4"/>
      <protection hidden="1"/>
    </xf>
    <xf numFmtId="0" fontId="6" fillId="60" borderId="90" xfId="0" applyFont="1" applyFill="1" applyBorder="1" applyAlignment="1" applyProtection="1">
      <alignment horizontal="left" vertical="center" indent="4"/>
      <protection hidden="1"/>
    </xf>
    <xf numFmtId="0" fontId="6" fillId="60" borderId="15" xfId="0" applyFont="1" applyFill="1" applyBorder="1" applyAlignment="1" applyProtection="1">
      <alignment horizontal="left" vertical="center" indent="4"/>
      <protection hidden="1"/>
    </xf>
    <xf numFmtId="0" fontId="6" fillId="60" borderId="0" xfId="0" applyFont="1" applyFill="1" applyBorder="1" applyAlignment="1" applyProtection="1">
      <alignment horizontal="left" vertical="center" indent="4"/>
      <protection hidden="1"/>
    </xf>
    <xf numFmtId="0" fontId="6" fillId="60" borderId="10" xfId="0" applyFont="1" applyFill="1" applyBorder="1" applyAlignment="1" applyProtection="1">
      <alignment horizontal="left" vertical="center" indent="4"/>
      <protection hidden="1"/>
    </xf>
    <xf numFmtId="0" fontId="56" fillId="8" borderId="9" xfId="0" applyFont="1" applyFill="1" applyBorder="1" applyAlignment="1" applyProtection="1">
      <alignment horizontal="center" vertical="top"/>
      <protection hidden="1"/>
    </xf>
    <xf numFmtId="0" fontId="56" fillId="8" borderId="0" xfId="0" applyFont="1" applyFill="1" applyBorder="1" applyAlignment="1" applyProtection="1">
      <alignment horizontal="center" vertical="top"/>
      <protection hidden="1"/>
    </xf>
    <xf numFmtId="0" fontId="56" fillId="8" borderId="10" xfId="0" applyFont="1" applyFill="1" applyBorder="1" applyAlignment="1" applyProtection="1">
      <alignment horizontal="center" vertical="top"/>
      <protection hidden="1"/>
    </xf>
    <xf numFmtId="0" fontId="56" fillId="8" borderId="88" xfId="0" applyFont="1" applyFill="1" applyBorder="1" applyAlignment="1" applyProtection="1">
      <alignment horizontal="center" vertical="top"/>
      <protection hidden="1"/>
    </xf>
    <xf numFmtId="0" fontId="56" fillId="8" borderId="50" xfId="0" applyFont="1" applyFill="1" applyBorder="1" applyAlignment="1" applyProtection="1">
      <alignment horizontal="center" vertical="top"/>
      <protection hidden="1"/>
    </xf>
    <xf numFmtId="0" fontId="56" fillId="8" borderId="44" xfId="0" applyFont="1" applyFill="1" applyBorder="1" applyAlignment="1" applyProtection="1">
      <alignment horizontal="center" vertical="top"/>
      <protection hidden="1"/>
    </xf>
    <xf numFmtId="0" fontId="61" fillId="7" borderId="74" xfId="0" applyFont="1" applyFill="1" applyBorder="1" applyAlignment="1" applyProtection="1">
      <alignment horizontal="left" vertical="center"/>
      <protection hidden="1"/>
    </xf>
    <xf numFmtId="0" fontId="61" fillId="7" borderId="75" xfId="0" applyFont="1" applyFill="1" applyBorder="1" applyAlignment="1" applyProtection="1">
      <alignment horizontal="left" vertical="center"/>
      <protection hidden="1"/>
    </xf>
    <xf numFmtId="0" fontId="61" fillId="7" borderId="76" xfId="0" applyFont="1" applyFill="1" applyBorder="1" applyAlignment="1" applyProtection="1">
      <alignment horizontal="left" vertical="center"/>
      <protection hidden="1"/>
    </xf>
    <xf numFmtId="0" fontId="61" fillId="7" borderId="7" xfId="0" applyFont="1" applyFill="1" applyBorder="1" applyAlignment="1" applyProtection="1">
      <alignment horizontal="left" vertical="center"/>
      <protection hidden="1"/>
    </xf>
    <xf numFmtId="0" fontId="61" fillId="7" borderId="8" xfId="0" applyFont="1" applyFill="1" applyBorder="1" applyAlignment="1" applyProtection="1">
      <alignment horizontal="left" vertical="center"/>
      <protection hidden="1"/>
    </xf>
    <xf numFmtId="0" fontId="61" fillId="7" borderId="46" xfId="0" applyFont="1" applyFill="1" applyBorder="1" applyAlignment="1" applyProtection="1">
      <alignment horizontal="left" vertical="center"/>
      <protection hidden="1"/>
    </xf>
    <xf numFmtId="0" fontId="89" fillId="5" borderId="0" xfId="516" applyFont="1" applyFill="1" applyBorder="1" applyAlignment="1" applyProtection="1">
      <alignment horizontal="center"/>
      <protection hidden="1"/>
    </xf>
    <xf numFmtId="0" fontId="89" fillId="5" borderId="10" xfId="516" applyFont="1" applyFill="1" applyBorder="1" applyAlignment="1" applyProtection="1">
      <alignment horizontal="center"/>
      <protection hidden="1"/>
    </xf>
    <xf numFmtId="0" fontId="61" fillId="8" borderId="9" xfId="0" applyFont="1" applyFill="1" applyBorder="1" applyAlignment="1" applyProtection="1">
      <alignment horizontal="center" vertical="top"/>
      <protection hidden="1"/>
    </xf>
    <xf numFmtId="0" fontId="61" fillId="8" borderId="0" xfId="0" applyFont="1" applyFill="1" applyBorder="1" applyAlignment="1" applyProtection="1">
      <alignment horizontal="center" vertical="top"/>
      <protection hidden="1"/>
    </xf>
    <xf numFmtId="0" fontId="61" fillId="8" borderId="10" xfId="0" applyFont="1" applyFill="1" applyBorder="1" applyAlignment="1" applyProtection="1">
      <alignment horizontal="center" vertical="top"/>
      <protection hidden="1"/>
    </xf>
    <xf numFmtId="0" fontId="56" fillId="4" borderId="93" xfId="0" applyFont="1" applyFill="1" applyBorder="1" applyAlignment="1" applyProtection="1">
      <alignment horizontal="left" vertical="center"/>
      <protection hidden="1"/>
    </xf>
    <xf numFmtId="0" fontId="56" fillId="4" borderId="94" xfId="0" applyFont="1" applyFill="1" applyBorder="1" applyAlignment="1" applyProtection="1">
      <alignment horizontal="left" vertical="center"/>
      <protection hidden="1"/>
    </xf>
    <xf numFmtId="0" fontId="61" fillId="70" borderId="49" xfId="516" applyFont="1" applyFill="1" applyBorder="1" applyAlignment="1" applyProtection="1">
      <alignment horizontal="left"/>
      <protection hidden="1"/>
    </xf>
    <xf numFmtId="0" fontId="61" fillId="70" borderId="48" xfId="516" applyFont="1" applyFill="1" applyBorder="1" applyAlignment="1" applyProtection="1">
      <alignment horizontal="left"/>
      <protection hidden="1"/>
    </xf>
    <xf numFmtId="0" fontId="61" fillId="70" borderId="47" xfId="516" applyFont="1" applyFill="1" applyBorder="1" applyAlignment="1" applyProtection="1">
      <alignment horizontal="left"/>
      <protection hidden="1"/>
    </xf>
    <xf numFmtId="0" fontId="56" fillId="4" borderId="92" xfId="0" applyFont="1" applyFill="1" applyBorder="1" applyAlignment="1" applyProtection="1">
      <alignment horizontal="left" vertical="center" wrapText="1"/>
      <protection hidden="1"/>
    </xf>
    <xf numFmtId="0" fontId="53" fillId="60" borderId="5" xfId="516" applyFont="1" applyFill="1" applyBorder="1" applyAlignment="1" applyProtection="1">
      <alignment horizontal="left" vertical="center" indent="4"/>
      <protection hidden="1"/>
    </xf>
    <xf numFmtId="0" fontId="53" fillId="60" borderId="1" xfId="516" applyFont="1" applyFill="1" applyBorder="1" applyAlignment="1" applyProtection="1">
      <alignment horizontal="left" vertical="center" indent="4"/>
      <protection hidden="1"/>
    </xf>
    <xf numFmtId="0" fontId="53" fillId="60" borderId="8" xfId="516" applyFont="1" applyFill="1" applyBorder="1" applyAlignment="1" applyProtection="1">
      <alignment horizontal="left" vertical="center" indent="4"/>
      <protection hidden="1"/>
    </xf>
    <xf numFmtId="0" fontId="53" fillId="60" borderId="46" xfId="516" applyFont="1" applyFill="1" applyBorder="1" applyAlignment="1" applyProtection="1">
      <alignment horizontal="left" vertical="center" indent="4"/>
      <protection hidden="1"/>
    </xf>
    <xf numFmtId="0" fontId="53" fillId="60" borderId="48" xfId="516" applyFont="1" applyFill="1" applyBorder="1" applyAlignment="1" applyProtection="1">
      <alignment horizontal="left" vertical="center" indent="4"/>
      <protection hidden="1"/>
    </xf>
    <xf numFmtId="0" fontId="53" fillId="60" borderId="47" xfId="516" applyFont="1" applyFill="1" applyBorder="1" applyAlignment="1" applyProtection="1">
      <alignment horizontal="left" vertical="center" indent="4"/>
      <protection hidden="1"/>
    </xf>
    <xf numFmtId="0" fontId="61" fillId="70" borderId="74" xfId="516" applyFont="1" applyFill="1" applyBorder="1" applyAlignment="1" applyProtection="1">
      <alignment horizontal="left"/>
      <protection hidden="1"/>
    </xf>
    <xf numFmtId="0" fontId="61" fillId="70" borderId="76" xfId="516" applyFont="1" applyFill="1" applyBorder="1" applyAlignment="1" applyProtection="1">
      <alignment horizontal="left"/>
      <protection hidden="1"/>
    </xf>
    <xf numFmtId="0" fontId="6" fillId="60" borderId="6" xfId="0" applyFont="1" applyFill="1" applyBorder="1" applyAlignment="1" applyProtection="1">
      <alignment horizontal="left" vertical="center" indent="4"/>
      <protection hidden="1"/>
    </xf>
    <xf numFmtId="0" fontId="6" fillId="60" borderId="16" xfId="0" applyFont="1" applyFill="1" applyBorder="1" applyAlignment="1" applyProtection="1">
      <alignment horizontal="left" vertical="center" indent="4"/>
      <protection hidden="1"/>
    </xf>
    <xf numFmtId="0" fontId="6" fillId="60" borderId="85" xfId="0" applyFont="1" applyFill="1" applyBorder="1" applyAlignment="1" applyProtection="1">
      <alignment horizontal="left" vertical="center" indent="4"/>
      <protection hidden="1"/>
    </xf>
    <xf numFmtId="0" fontId="6" fillId="60" borderId="81" xfId="0" applyFont="1" applyFill="1" applyBorder="1" applyAlignment="1" applyProtection="1">
      <alignment horizontal="left" vertical="center" indent="4"/>
      <protection hidden="1"/>
    </xf>
    <xf numFmtId="0" fontId="53" fillId="60" borderId="1" xfId="516" applyFont="1" applyFill="1" applyBorder="1" applyAlignment="1" applyProtection="1">
      <alignment horizontal="center"/>
      <protection hidden="1"/>
    </xf>
    <xf numFmtId="0" fontId="53" fillId="60" borderId="14" xfId="516" applyFont="1" applyFill="1" applyBorder="1" applyAlignment="1" applyProtection="1">
      <alignment horizontal="center"/>
      <protection hidden="1"/>
    </xf>
    <xf numFmtId="0" fontId="53" fillId="60" borderId="29" xfId="516" applyFont="1" applyFill="1" applyBorder="1" applyAlignment="1" applyProtection="1">
      <alignment horizontal="center"/>
      <protection hidden="1"/>
    </xf>
    <xf numFmtId="0" fontId="53" fillId="60" borderId="34" xfId="516" applyFont="1" applyFill="1" applyBorder="1" applyAlignment="1" applyProtection="1">
      <alignment horizontal="center"/>
      <protection hidden="1"/>
    </xf>
    <xf numFmtId="0" fontId="56" fillId="4" borderId="87" xfId="0" applyFont="1" applyFill="1" applyBorder="1" applyAlignment="1" applyProtection="1">
      <alignment horizontal="left" vertical="center"/>
      <protection hidden="1"/>
    </xf>
    <xf numFmtId="0" fontId="6" fillId="60" borderId="7" xfId="0" applyFont="1" applyFill="1" applyBorder="1" applyAlignment="1" applyProtection="1">
      <alignment horizontal="left" vertical="center" wrapText="1" indent="4"/>
      <protection hidden="1"/>
    </xf>
    <xf numFmtId="0" fontId="6" fillId="60" borderId="46" xfId="0" applyFont="1" applyFill="1" applyBorder="1" applyAlignment="1" applyProtection="1">
      <alignment horizontal="left" vertical="center" wrapText="1" indent="4"/>
      <protection hidden="1"/>
    </xf>
    <xf numFmtId="0" fontId="6" fillId="60" borderId="49" xfId="0" applyFont="1" applyFill="1" applyBorder="1" applyAlignment="1" applyProtection="1">
      <alignment horizontal="left" vertical="center" wrapText="1" indent="4"/>
      <protection hidden="1"/>
    </xf>
    <xf numFmtId="0" fontId="6" fillId="60" borderId="47" xfId="0" applyFont="1" applyFill="1" applyBorder="1" applyAlignment="1" applyProtection="1">
      <alignment horizontal="left" vertical="center" wrapText="1" indent="4"/>
      <protection hidden="1"/>
    </xf>
    <xf numFmtId="0" fontId="6" fillId="60" borderId="7" xfId="0" applyFont="1" applyFill="1" applyBorder="1" applyAlignment="1" applyProtection="1">
      <alignment horizontal="left" vertical="center" indent="4"/>
      <protection hidden="1"/>
    </xf>
    <xf numFmtId="0" fontId="6" fillId="60" borderId="8" xfId="0" applyFont="1" applyFill="1" applyBorder="1" applyAlignment="1" applyProtection="1">
      <alignment horizontal="left" vertical="center" indent="4"/>
      <protection hidden="1"/>
    </xf>
    <xf numFmtId="0" fontId="6" fillId="60" borderId="46" xfId="0" applyFont="1" applyFill="1" applyBorder="1" applyAlignment="1" applyProtection="1">
      <alignment horizontal="left" vertical="center" indent="4"/>
      <protection hidden="1"/>
    </xf>
    <xf numFmtId="0" fontId="6" fillId="60" borderId="49" xfId="0" applyFont="1" applyFill="1" applyBorder="1" applyAlignment="1" applyProtection="1">
      <alignment horizontal="left" vertical="center" indent="4"/>
      <protection hidden="1"/>
    </xf>
    <xf numFmtId="0" fontId="6" fillId="60" borderId="48" xfId="0" applyFont="1" applyFill="1" applyBorder="1" applyAlignment="1" applyProtection="1">
      <alignment horizontal="left" vertical="center" indent="4"/>
      <protection hidden="1"/>
    </xf>
    <xf numFmtId="0" fontId="6" fillId="60" borderId="47" xfId="0" applyFont="1" applyFill="1" applyBorder="1" applyAlignment="1" applyProtection="1">
      <alignment horizontal="left" vertical="center" indent="4"/>
      <protection hidden="1"/>
    </xf>
    <xf numFmtId="0" fontId="56" fillId="81" borderId="93" xfId="0" applyFont="1" applyFill="1" applyBorder="1" applyAlignment="1" applyProtection="1">
      <alignment horizontal="left" vertical="center" wrapText="1"/>
      <protection hidden="1"/>
    </xf>
    <xf numFmtId="0" fontId="56" fillId="81" borderId="94" xfId="0" applyFont="1" applyFill="1" applyBorder="1" applyAlignment="1" applyProtection="1">
      <alignment horizontal="left" vertical="center"/>
      <protection hidden="1"/>
    </xf>
    <xf numFmtId="0" fontId="56" fillId="81" borderId="92" xfId="0" applyFont="1" applyFill="1" applyBorder="1" applyAlignment="1" applyProtection="1">
      <alignment horizontal="left" vertical="center"/>
      <protection hidden="1"/>
    </xf>
    <xf numFmtId="0" fontId="6" fillId="60" borderId="25" xfId="0" applyFont="1" applyFill="1" applyBorder="1" applyAlignment="1" applyProtection="1">
      <alignment horizontal="left" vertical="center" indent="4"/>
      <protection hidden="1"/>
    </xf>
    <xf numFmtId="0" fontId="6" fillId="60" borderId="24" xfId="0" applyFont="1" applyFill="1" applyBorder="1" applyAlignment="1" applyProtection="1">
      <alignment horizontal="left" vertical="center" indent="4"/>
      <protection hidden="1"/>
    </xf>
    <xf numFmtId="0" fontId="6" fillId="60" borderId="13" xfId="0" applyFont="1" applyFill="1" applyBorder="1" applyAlignment="1" applyProtection="1">
      <alignment horizontal="left" vertical="center" indent="4"/>
      <protection hidden="1"/>
    </xf>
    <xf numFmtId="0" fontId="6" fillId="60" borderId="69" xfId="0" applyFont="1" applyFill="1" applyBorder="1" applyAlignment="1" applyProtection="1">
      <alignment horizontal="left" vertical="center" indent="4"/>
      <protection hidden="1"/>
    </xf>
    <xf numFmtId="0" fontId="6" fillId="60" borderId="14" xfId="0" applyFont="1" applyFill="1" applyBorder="1" applyAlignment="1" applyProtection="1">
      <alignment horizontal="left" vertical="center" indent="4"/>
      <protection hidden="1"/>
    </xf>
    <xf numFmtId="0" fontId="6" fillId="60" borderId="89" xfId="0" applyFont="1" applyFill="1" applyBorder="1" applyAlignment="1" applyProtection="1">
      <alignment horizontal="left" vertical="center" indent="4"/>
      <protection hidden="1"/>
    </xf>
    <xf numFmtId="0" fontId="56" fillId="4" borderId="7" xfId="0" applyFont="1" applyFill="1" applyBorder="1" applyAlignment="1" applyProtection="1">
      <alignment horizontal="left" vertical="center" wrapText="1"/>
      <protection hidden="1"/>
    </xf>
    <xf numFmtId="0" fontId="56" fillId="4" borderId="88" xfId="0" applyFont="1" applyFill="1" applyBorder="1" applyAlignment="1" applyProtection="1">
      <alignment horizontal="left" vertical="center" wrapText="1"/>
      <protection hidden="1"/>
    </xf>
    <xf numFmtId="0" fontId="53" fillId="60" borderId="25" xfId="516" applyFont="1" applyFill="1" applyBorder="1" applyAlignment="1" applyProtection="1">
      <alignment horizontal="left" vertical="center" indent="4"/>
      <protection hidden="1"/>
    </xf>
    <xf numFmtId="0" fontId="53" fillId="60" borderId="24" xfId="516" applyFont="1" applyFill="1" applyBorder="1" applyAlignment="1" applyProtection="1">
      <alignment horizontal="left" vertical="center" indent="4"/>
      <protection hidden="1"/>
    </xf>
    <xf numFmtId="0" fontId="53" fillId="60" borderId="33" xfId="516" applyFont="1" applyFill="1" applyBorder="1" applyAlignment="1" applyProtection="1">
      <alignment horizontal="left" vertical="center" indent="4"/>
      <protection hidden="1"/>
    </xf>
    <xf numFmtId="0" fontId="53" fillId="60" borderId="29" xfId="516" applyFont="1" applyFill="1" applyBorder="1" applyAlignment="1" applyProtection="1">
      <alignment horizontal="left" vertical="center" indent="4"/>
      <protection hidden="1"/>
    </xf>
    <xf numFmtId="0" fontId="53" fillId="60" borderId="69" xfId="516" applyFont="1" applyFill="1" applyBorder="1" applyAlignment="1" applyProtection="1">
      <alignment horizontal="left" vertical="center" indent="4"/>
      <protection hidden="1"/>
    </xf>
    <xf numFmtId="0" fontId="53" fillId="60" borderId="34" xfId="516" applyFont="1" applyFill="1" applyBorder="1" applyAlignment="1" applyProtection="1">
      <alignment horizontal="left" vertical="center" indent="4"/>
      <protection hidden="1"/>
    </xf>
    <xf numFmtId="0" fontId="56" fillId="81" borderId="7" xfId="0" applyFont="1" applyFill="1" applyBorder="1" applyAlignment="1" applyProtection="1">
      <alignment horizontal="left" vertical="center" wrapText="1"/>
      <protection hidden="1"/>
    </xf>
    <xf numFmtId="0" fontId="56" fillId="81" borderId="9" xfId="0" applyFont="1" applyFill="1" applyBorder="1" applyAlignment="1" applyProtection="1">
      <alignment horizontal="left" vertical="center"/>
      <protection hidden="1"/>
    </xf>
    <xf numFmtId="0" fontId="56" fillId="81" borderId="49" xfId="0" applyFont="1" applyFill="1" applyBorder="1" applyAlignment="1" applyProtection="1">
      <alignment horizontal="left" vertical="center"/>
      <protection hidden="1"/>
    </xf>
    <xf numFmtId="0" fontId="6" fillId="60" borderId="1" xfId="0" applyFont="1" applyFill="1" applyBorder="1" applyAlignment="1" applyProtection="1">
      <alignment horizontal="left" vertical="center" wrapText="1" indent="4"/>
      <protection hidden="1"/>
    </xf>
    <xf numFmtId="0" fontId="6" fillId="60" borderId="1" xfId="0" applyFont="1" applyFill="1" applyBorder="1" applyAlignment="1" applyProtection="1">
      <alignment horizontal="center" vertical="top"/>
      <protection hidden="1"/>
    </xf>
    <xf numFmtId="0" fontId="6" fillId="60" borderId="1" xfId="0" applyFont="1" applyFill="1" applyBorder="1" applyAlignment="1" applyProtection="1">
      <alignment horizontal="center" vertical="center"/>
      <protection hidden="1"/>
    </xf>
    <xf numFmtId="0" fontId="6" fillId="60" borderId="14" xfId="0" applyFont="1" applyFill="1" applyBorder="1" applyAlignment="1" applyProtection="1">
      <alignment horizontal="center" vertical="center"/>
      <protection hidden="1"/>
    </xf>
    <xf numFmtId="0" fontId="6" fillId="60" borderId="1" xfId="0" applyFont="1" applyFill="1" applyBorder="1" applyAlignment="1" applyProtection="1">
      <alignment horizontal="left" vertical="center"/>
      <protection hidden="1"/>
    </xf>
    <xf numFmtId="0" fontId="6" fillId="60" borderId="14" xfId="0" applyFont="1" applyFill="1" applyBorder="1" applyAlignment="1" applyProtection="1">
      <alignment horizontal="left" vertical="center"/>
      <protection hidden="1"/>
    </xf>
    <xf numFmtId="0" fontId="6" fillId="60" borderId="29" xfId="0" applyFont="1" applyFill="1" applyBorder="1" applyAlignment="1" applyProtection="1">
      <alignment horizontal="left" vertical="center"/>
      <protection hidden="1"/>
    </xf>
    <xf numFmtId="0" fontId="6" fillId="60" borderId="34" xfId="0" applyFont="1" applyFill="1" applyBorder="1" applyAlignment="1" applyProtection="1">
      <alignment horizontal="left" vertical="center"/>
      <protection hidden="1"/>
    </xf>
    <xf numFmtId="0" fontId="53" fillId="60" borderId="7" xfId="516" applyFont="1" applyFill="1" applyBorder="1" applyAlignment="1" applyProtection="1">
      <alignment horizontal="left" vertical="center" wrapText="1" indent="4"/>
      <protection hidden="1"/>
    </xf>
    <xf numFmtId="0" fontId="53" fillId="60" borderId="8" xfId="516" applyFont="1" applyFill="1" applyBorder="1" applyAlignment="1" applyProtection="1">
      <alignment horizontal="left" vertical="center" wrapText="1" indent="4"/>
      <protection hidden="1"/>
    </xf>
    <xf numFmtId="0" fontId="53" fillId="60" borderId="49" xfId="516" applyFont="1" applyFill="1" applyBorder="1" applyAlignment="1" applyProtection="1">
      <alignment horizontal="left" vertical="center" wrapText="1" indent="4"/>
      <protection hidden="1"/>
    </xf>
    <xf numFmtId="0" fontId="53" fillId="60" borderId="48" xfId="516" applyFont="1" applyFill="1" applyBorder="1" applyAlignment="1" applyProtection="1">
      <alignment horizontal="left" vertical="center" wrapText="1" indent="4"/>
      <protection hidden="1"/>
    </xf>
    <xf numFmtId="0" fontId="6" fillId="60" borderId="24" xfId="0" applyFont="1" applyFill="1" applyBorder="1" applyAlignment="1" applyProtection="1">
      <alignment horizontal="left" vertical="center" wrapText="1" indent="4"/>
      <protection hidden="1"/>
    </xf>
    <xf numFmtId="0" fontId="6" fillId="60" borderId="69" xfId="0" applyFont="1" applyFill="1" applyBorder="1" applyAlignment="1" applyProtection="1">
      <alignment horizontal="left" vertical="center" wrapText="1" indent="4"/>
      <protection hidden="1"/>
    </xf>
    <xf numFmtId="0" fontId="6" fillId="60" borderId="29" xfId="0" applyFont="1" applyFill="1" applyBorder="1" applyAlignment="1" applyProtection="1">
      <alignment horizontal="left" vertical="center" wrapText="1" indent="4"/>
      <protection hidden="1"/>
    </xf>
    <xf numFmtId="0" fontId="6" fillId="60" borderId="34" xfId="0" applyFont="1" applyFill="1" applyBorder="1" applyAlignment="1" applyProtection="1">
      <alignment horizontal="left" vertical="center" wrapText="1" indent="4"/>
      <protection hidden="1"/>
    </xf>
    <xf numFmtId="0" fontId="53" fillId="60" borderId="13" xfId="516" applyFont="1" applyFill="1" applyBorder="1" applyAlignment="1" applyProtection="1">
      <alignment horizontal="left" vertical="center" indent="4"/>
      <protection hidden="1"/>
    </xf>
    <xf numFmtId="0" fontId="6" fillId="60" borderId="33" xfId="0" applyFont="1" applyFill="1" applyBorder="1" applyAlignment="1" applyProtection="1">
      <alignment horizontal="left" vertical="center" indent="4"/>
      <protection hidden="1"/>
    </xf>
    <xf numFmtId="0" fontId="6" fillId="60" borderId="29" xfId="0" applyFont="1" applyFill="1" applyBorder="1" applyAlignment="1" applyProtection="1">
      <alignment horizontal="left" vertical="center" indent="4"/>
      <protection hidden="1"/>
    </xf>
    <xf numFmtId="0" fontId="56" fillId="81" borderId="7" xfId="516" applyFont="1" applyFill="1" applyBorder="1" applyAlignment="1" applyProtection="1">
      <alignment horizontal="left" vertical="center"/>
      <protection hidden="1"/>
    </xf>
    <xf numFmtId="0" fontId="56" fillId="81" borderId="46" xfId="516" applyFont="1" applyFill="1" applyBorder="1" applyAlignment="1" applyProtection="1">
      <alignment horizontal="left" vertical="center"/>
      <protection hidden="1"/>
    </xf>
    <xf numFmtId="0" fontId="56" fillId="81" borderId="9" xfId="516" applyFont="1" applyFill="1" applyBorder="1" applyAlignment="1" applyProtection="1">
      <alignment horizontal="left" vertical="center"/>
      <protection hidden="1"/>
    </xf>
    <xf numFmtId="0" fontId="56" fillId="81" borderId="10" xfId="516" applyFont="1" applyFill="1" applyBorder="1" applyAlignment="1" applyProtection="1">
      <alignment horizontal="left" vertical="center"/>
      <protection hidden="1"/>
    </xf>
    <xf numFmtId="0" fontId="56" fillId="81" borderId="49" xfId="516" applyFont="1" applyFill="1" applyBorder="1" applyAlignment="1" applyProtection="1">
      <alignment horizontal="left" vertical="center"/>
      <protection hidden="1"/>
    </xf>
    <xf numFmtId="0" fontId="56" fillId="81" borderId="47" xfId="516" applyFont="1" applyFill="1" applyBorder="1" applyAlignment="1" applyProtection="1">
      <alignment horizontal="left" vertical="center"/>
      <protection hidden="1"/>
    </xf>
    <xf numFmtId="0" fontId="53" fillId="60" borderId="30" xfId="516" applyFont="1" applyFill="1" applyBorder="1" applyAlignment="1" applyProtection="1">
      <alignment horizontal="left" vertical="center" indent="4"/>
      <protection hidden="1"/>
    </xf>
    <xf numFmtId="0" fontId="53" fillId="60" borderId="14" xfId="516" applyFont="1" applyFill="1" applyBorder="1" applyAlignment="1" applyProtection="1">
      <alignment horizontal="left" vertical="center" indent="4"/>
      <protection hidden="1"/>
    </xf>
    <xf numFmtId="0" fontId="53" fillId="60" borderId="18" xfId="516" applyFont="1" applyFill="1" applyBorder="1" applyAlignment="1" applyProtection="1">
      <alignment horizontal="left" vertical="center" indent="4"/>
      <protection hidden="1"/>
    </xf>
    <xf numFmtId="0" fontId="53" fillId="60" borderId="6" xfId="516" applyFont="1" applyFill="1" applyBorder="1" applyAlignment="1" applyProtection="1">
      <alignment horizontal="left" vertical="center" indent="4"/>
      <protection hidden="1"/>
    </xf>
    <xf numFmtId="0" fontId="53" fillId="60" borderId="90" xfId="516" applyFont="1" applyFill="1" applyBorder="1" applyAlignment="1" applyProtection="1">
      <alignment horizontal="left" vertical="center" indent="4"/>
      <protection hidden="1"/>
    </xf>
    <xf numFmtId="0" fontId="53" fillId="60" borderId="15" xfId="516" applyFont="1" applyFill="1" applyBorder="1" applyAlignment="1" applyProtection="1">
      <alignment horizontal="left" vertical="center" indent="4"/>
      <protection hidden="1"/>
    </xf>
    <xf numFmtId="0" fontId="53" fillId="60" borderId="85" xfId="516" applyFont="1" applyFill="1" applyBorder="1" applyAlignment="1" applyProtection="1">
      <alignment horizontal="left" vertical="center" indent="4"/>
      <protection hidden="1"/>
    </xf>
    <xf numFmtId="0" fontId="56" fillId="81" borderId="93" xfId="516" applyFont="1" applyFill="1" applyBorder="1" applyAlignment="1" applyProtection="1">
      <alignment horizontal="left" vertical="center" wrapText="1"/>
      <protection hidden="1"/>
    </xf>
    <xf numFmtId="0" fontId="56" fillId="81" borderId="94" xfId="516" applyFont="1" applyFill="1" applyBorder="1" applyAlignment="1" applyProtection="1">
      <alignment horizontal="left" vertical="center" wrapText="1"/>
      <protection hidden="1"/>
    </xf>
    <xf numFmtId="0" fontId="56" fillId="81" borderId="92" xfId="516" applyFont="1" applyFill="1" applyBorder="1" applyAlignment="1" applyProtection="1">
      <alignment horizontal="left" vertical="center" wrapText="1"/>
      <protection hidden="1"/>
    </xf>
    <xf numFmtId="9" fontId="56" fillId="81" borderId="7" xfId="515" applyFont="1" applyFill="1" applyBorder="1" applyAlignment="1" applyProtection="1">
      <alignment horizontal="left" vertical="center"/>
      <protection hidden="1"/>
    </xf>
    <xf numFmtId="9" fontId="56" fillId="81" borderId="46" xfId="515" applyFont="1" applyFill="1" applyBorder="1" applyAlignment="1" applyProtection="1">
      <alignment horizontal="left" vertical="center"/>
      <protection hidden="1"/>
    </xf>
    <xf numFmtId="9" fontId="56" fillId="81" borderId="49" xfId="515" applyFont="1" applyFill="1" applyBorder="1" applyAlignment="1" applyProtection="1">
      <alignment horizontal="left" vertical="center"/>
      <protection hidden="1"/>
    </xf>
    <xf numFmtId="9" fontId="56" fillId="81" borderId="47" xfId="515" applyFont="1" applyFill="1" applyBorder="1" applyAlignment="1" applyProtection="1">
      <alignment horizontal="left" vertical="center"/>
      <protection hidden="1"/>
    </xf>
    <xf numFmtId="0" fontId="56" fillId="81" borderId="75" xfId="0" applyFont="1" applyFill="1" applyBorder="1" applyAlignment="1" applyProtection="1">
      <alignment horizontal="left" vertical="center" wrapText="1"/>
      <protection hidden="1"/>
    </xf>
    <xf numFmtId="0" fontId="56" fillId="81" borderId="76" xfId="0" applyFont="1" applyFill="1" applyBorder="1" applyAlignment="1" applyProtection="1">
      <alignment horizontal="left" vertical="center" wrapText="1"/>
      <protection hidden="1"/>
    </xf>
    <xf numFmtId="0" fontId="53" fillId="60" borderId="9" xfId="516" applyFont="1" applyFill="1" applyBorder="1" applyAlignment="1" applyProtection="1">
      <alignment horizontal="left" vertical="center" indent="3"/>
      <protection hidden="1"/>
    </xf>
    <xf numFmtId="0" fontId="53" fillId="60" borderId="10" xfId="516" applyFont="1" applyFill="1" applyBorder="1" applyAlignment="1" applyProtection="1">
      <alignment horizontal="left" vertical="center" indent="3"/>
      <protection hidden="1"/>
    </xf>
    <xf numFmtId="0" fontId="53" fillId="60" borderId="88" xfId="516" applyFont="1" applyFill="1" applyBorder="1" applyAlignment="1" applyProtection="1">
      <alignment horizontal="left" vertical="center" indent="3"/>
      <protection hidden="1"/>
    </xf>
    <xf numFmtId="0" fontId="53" fillId="60" borderId="44" xfId="516" applyFont="1" applyFill="1" applyBorder="1" applyAlignment="1" applyProtection="1">
      <alignment horizontal="left" vertical="center" indent="3"/>
      <protection hidden="1"/>
    </xf>
    <xf numFmtId="0" fontId="53" fillId="60" borderId="7" xfId="516" applyFont="1" applyFill="1" applyBorder="1" applyAlignment="1" applyProtection="1">
      <alignment horizontal="left" vertical="center" indent="3"/>
      <protection hidden="1"/>
    </xf>
    <xf numFmtId="0" fontId="53" fillId="60" borderId="8" xfId="516" applyFont="1" applyFill="1" applyBorder="1" applyAlignment="1" applyProtection="1">
      <alignment horizontal="left" vertical="center" indent="3"/>
      <protection hidden="1"/>
    </xf>
    <xf numFmtId="0" fontId="53" fillId="60" borderId="46" xfId="516" applyFont="1" applyFill="1" applyBorder="1" applyAlignment="1" applyProtection="1">
      <alignment horizontal="left" vertical="center" indent="3"/>
      <protection hidden="1"/>
    </xf>
    <xf numFmtId="0" fontId="53" fillId="60" borderId="50" xfId="516" applyFont="1" applyFill="1" applyBorder="1" applyAlignment="1" applyProtection="1">
      <alignment horizontal="left" vertical="center" indent="3"/>
      <protection hidden="1"/>
    </xf>
    <xf numFmtId="9" fontId="53" fillId="60" borderId="13" xfId="515" applyFont="1" applyFill="1" applyBorder="1" applyAlignment="1" applyProtection="1">
      <alignment horizontal="left" vertical="center" wrapText="1" indent="3"/>
      <protection hidden="1"/>
    </xf>
    <xf numFmtId="9" fontId="53" fillId="60" borderId="14" xfId="515" applyFont="1" applyFill="1" applyBorder="1" applyAlignment="1" applyProtection="1">
      <alignment horizontal="left" vertical="center" wrapText="1" indent="3"/>
      <protection hidden="1"/>
    </xf>
    <xf numFmtId="9" fontId="53" fillId="60" borderId="33" xfId="515" applyFont="1" applyFill="1" applyBorder="1" applyAlignment="1" applyProtection="1">
      <alignment horizontal="left" vertical="center" wrapText="1" indent="3"/>
      <protection hidden="1"/>
    </xf>
    <xf numFmtId="9" fontId="53" fillId="60" borderId="34" xfId="515" applyFont="1" applyFill="1" applyBorder="1" applyAlignment="1" applyProtection="1">
      <alignment horizontal="left" vertical="center" wrapText="1" indent="3"/>
      <protection hidden="1"/>
    </xf>
    <xf numFmtId="0" fontId="56" fillId="81" borderId="93" xfId="516" applyFont="1" applyFill="1" applyBorder="1" applyAlignment="1" applyProtection="1">
      <alignment horizontal="left" vertical="center"/>
      <protection hidden="1"/>
    </xf>
    <xf numFmtId="0" fontId="56" fillId="81" borderId="94" xfId="516" applyFont="1" applyFill="1" applyBorder="1" applyAlignment="1" applyProtection="1">
      <alignment horizontal="left" vertical="center"/>
      <protection hidden="1"/>
    </xf>
    <xf numFmtId="0" fontId="56" fillId="81" borderId="92" xfId="516" applyFont="1" applyFill="1" applyBorder="1" applyAlignment="1" applyProtection="1">
      <alignment horizontal="left" vertical="center"/>
      <protection hidden="1"/>
    </xf>
    <xf numFmtId="0" fontId="0" fillId="60" borderId="33" xfId="0" applyFill="1" applyBorder="1" applyAlignment="1" applyProtection="1">
      <alignment horizontal="center"/>
      <protection hidden="1"/>
    </xf>
    <xf numFmtId="0" fontId="0" fillId="60" borderId="29" xfId="0" applyFill="1" applyBorder="1" applyAlignment="1" applyProtection="1">
      <alignment horizontal="center"/>
      <protection hidden="1"/>
    </xf>
    <xf numFmtId="0" fontId="0" fillId="60" borderId="34" xfId="0" applyFill="1" applyBorder="1" applyAlignment="1" applyProtection="1">
      <alignment horizontal="center"/>
      <protection hidden="1"/>
    </xf>
    <xf numFmtId="0" fontId="53" fillId="60" borderId="24" xfId="0" applyFont="1" applyFill="1" applyBorder="1" applyAlignment="1" applyProtection="1">
      <alignment horizontal="center" wrapText="1"/>
      <protection locked="0"/>
    </xf>
    <xf numFmtId="0" fontId="53" fillId="60" borderId="69" xfId="0" applyFont="1" applyFill="1" applyBorder="1" applyAlignment="1" applyProtection="1">
      <alignment horizontal="center" wrapText="1"/>
      <protection locked="0"/>
    </xf>
    <xf numFmtId="0" fontId="53" fillId="60" borderId="1" xfId="516" applyFont="1" applyFill="1" applyBorder="1" applyAlignment="1" applyProtection="1">
      <alignment horizontal="center"/>
      <protection locked="0"/>
    </xf>
    <xf numFmtId="0" fontId="0" fillId="60" borderId="25" xfId="0" applyFill="1" applyBorder="1" applyAlignment="1" applyProtection="1">
      <alignment horizontal="center"/>
      <protection hidden="1"/>
    </xf>
    <xf numFmtId="0" fontId="0" fillId="60" borderId="24" xfId="0" applyFill="1" applyBorder="1" applyAlignment="1" applyProtection="1">
      <alignment horizontal="center"/>
      <protection hidden="1"/>
    </xf>
    <xf numFmtId="0" fontId="0" fillId="60" borderId="69" xfId="0" applyFill="1" applyBorder="1" applyAlignment="1" applyProtection="1">
      <alignment horizontal="center"/>
      <protection hidden="1"/>
    </xf>
    <xf numFmtId="0" fontId="0" fillId="60" borderId="13" xfId="0" applyFill="1" applyBorder="1" applyAlignment="1" applyProtection="1">
      <alignment horizontal="center"/>
      <protection hidden="1"/>
    </xf>
    <xf numFmtId="0" fontId="0" fillId="60" borderId="1" xfId="0" applyFill="1" applyBorder="1" applyAlignment="1" applyProtection="1">
      <alignment horizontal="center"/>
      <protection hidden="1"/>
    </xf>
    <xf numFmtId="0" fontId="0" fillId="60" borderId="14" xfId="0" applyFill="1" applyBorder="1" applyAlignment="1" applyProtection="1">
      <alignment horizontal="center"/>
      <protection hidden="1"/>
    </xf>
    <xf numFmtId="9" fontId="53" fillId="60" borderId="5" xfId="515" applyFont="1" applyFill="1" applyBorder="1" applyAlignment="1" applyProtection="1">
      <alignment horizontal="left" vertical="center" wrapText="1" indent="3"/>
      <protection hidden="1"/>
    </xf>
    <xf numFmtId="9" fontId="53" fillId="60" borderId="1" xfId="515" applyFont="1" applyFill="1" applyBorder="1" applyAlignment="1" applyProtection="1">
      <alignment horizontal="left" vertical="center" wrapText="1" indent="3"/>
      <protection hidden="1"/>
    </xf>
    <xf numFmtId="0" fontId="56" fillId="81" borderId="74" xfId="516" applyFont="1" applyFill="1" applyBorder="1" applyAlignment="1" applyProtection="1">
      <alignment horizontal="left" vertical="center"/>
      <protection hidden="1"/>
    </xf>
    <xf numFmtId="0" fontId="56" fillId="81" borderId="76" xfId="516" applyFont="1" applyFill="1" applyBorder="1" applyAlignment="1" applyProtection="1">
      <alignment horizontal="left" vertical="center"/>
      <protection hidden="1"/>
    </xf>
    <xf numFmtId="0" fontId="53" fillId="66" borderId="3" xfId="509" applyFont="1" applyFill="1" applyBorder="1" applyAlignment="1" applyProtection="1">
      <alignment horizontal="left" vertical="center"/>
      <protection hidden="1"/>
    </xf>
    <xf numFmtId="0" fontId="53" fillId="66" borderId="5" xfId="509" applyFont="1" applyFill="1" applyBorder="1" applyAlignment="1" applyProtection="1">
      <alignment horizontal="left" vertical="center"/>
      <protection hidden="1"/>
    </xf>
    <xf numFmtId="0" fontId="53" fillId="5" borderId="1" xfId="509" applyFont="1" applyFill="1" applyBorder="1" applyAlignment="1" applyProtection="1">
      <alignment horizontal="left" vertical="center"/>
      <protection locked="0"/>
    </xf>
    <xf numFmtId="0" fontId="53" fillId="5" borderId="14" xfId="509" applyFont="1" applyFill="1" applyBorder="1" applyAlignment="1" applyProtection="1">
      <alignment horizontal="left" vertical="center"/>
      <protection locked="0"/>
    </xf>
    <xf numFmtId="0" fontId="53" fillId="5" borderId="3" xfId="509" applyFont="1" applyFill="1" applyBorder="1" applyAlignment="1" applyProtection="1">
      <alignment horizontal="left" vertical="center"/>
      <protection locked="0"/>
    </xf>
    <xf numFmtId="0" fontId="53" fillId="5" borderId="5" xfId="509" applyFont="1" applyFill="1" applyBorder="1" applyAlignment="1" applyProtection="1">
      <alignment horizontal="left" vertical="center"/>
      <protection locked="0"/>
    </xf>
    <xf numFmtId="0" fontId="59" fillId="5" borderId="12" xfId="509" applyFont="1" applyFill="1" applyBorder="1" applyAlignment="1" applyProtection="1">
      <alignment horizontal="left" vertical="center"/>
      <protection locked="0"/>
    </xf>
    <xf numFmtId="14" fontId="53" fillId="5" borderId="1" xfId="509" applyNumberFormat="1" applyFont="1" applyFill="1" applyBorder="1" applyAlignment="1" applyProtection="1">
      <alignment horizontal="left" vertical="center"/>
      <protection locked="0"/>
    </xf>
    <xf numFmtId="14" fontId="53" fillId="5" borderId="14" xfId="509" applyNumberFormat="1" applyFont="1" applyFill="1" applyBorder="1" applyAlignment="1" applyProtection="1">
      <alignment horizontal="left" vertical="center"/>
      <protection locked="0"/>
    </xf>
    <xf numFmtId="172" fontId="53" fillId="66" borderId="3" xfId="509" applyNumberFormat="1" applyFont="1" applyFill="1" applyBorder="1" applyAlignment="1" applyProtection="1">
      <alignment horizontal="left" vertical="center"/>
      <protection hidden="1"/>
    </xf>
    <xf numFmtId="172" fontId="53" fillId="66" borderId="12" xfId="509" applyNumberFormat="1" applyFont="1" applyFill="1" applyBorder="1" applyAlignment="1" applyProtection="1">
      <alignment horizontal="left" vertical="center"/>
      <protection hidden="1"/>
    </xf>
    <xf numFmtId="0" fontId="53" fillId="66" borderId="3" xfId="509" applyFont="1" applyFill="1" applyBorder="1" applyAlignment="1" applyProtection="1">
      <alignment vertical="center"/>
      <protection hidden="1"/>
    </xf>
    <xf numFmtId="0" fontId="53" fillId="66" borderId="12" xfId="509" applyFont="1" applyFill="1" applyBorder="1" applyAlignment="1" applyProtection="1">
      <alignment vertical="center"/>
      <protection hidden="1"/>
    </xf>
    <xf numFmtId="171" fontId="53" fillId="5" borderId="3" xfId="509" applyNumberFormat="1" applyFont="1" applyFill="1" applyBorder="1" applyAlignment="1" applyProtection="1">
      <alignment vertical="center"/>
      <protection locked="0"/>
    </xf>
    <xf numFmtId="171" fontId="53" fillId="5" borderId="12" xfId="509" applyNumberFormat="1" applyFont="1" applyFill="1" applyBorder="1" applyAlignment="1" applyProtection="1">
      <alignment vertical="center"/>
      <protection locked="0"/>
    </xf>
    <xf numFmtId="0" fontId="55" fillId="5" borderId="0" xfId="509" applyFont="1" applyFill="1" applyAlignment="1">
      <alignment horizontal="center" vertical="center"/>
    </xf>
    <xf numFmtId="0" fontId="53" fillId="66" borderId="24" xfId="509" applyNumberFormat="1" applyFont="1" applyFill="1" applyBorder="1" applyAlignment="1" applyProtection="1">
      <alignment vertical="center"/>
      <protection hidden="1"/>
    </xf>
    <xf numFmtId="0" fontId="53" fillId="66" borderId="69" xfId="509" applyNumberFormat="1" applyFont="1" applyFill="1" applyBorder="1" applyAlignment="1" applyProtection="1">
      <alignment vertical="center"/>
      <protection hidden="1"/>
    </xf>
    <xf numFmtId="49" fontId="53" fillId="5" borderId="2" xfId="509" applyNumberFormat="1" applyFont="1" applyFill="1" applyBorder="1" applyAlignment="1" applyProtection="1">
      <alignment horizontal="left" vertical="center"/>
      <protection locked="0"/>
    </xf>
    <xf numFmtId="49" fontId="53" fillId="5" borderId="39" xfId="509" applyNumberFormat="1" applyFont="1" applyFill="1" applyBorder="1" applyAlignment="1" applyProtection="1">
      <alignment horizontal="left" vertical="center"/>
      <protection locked="0"/>
    </xf>
    <xf numFmtId="0" fontId="53" fillId="66" borderId="1" xfId="509" applyNumberFormat="1" applyFont="1" applyFill="1" applyBorder="1" applyAlignment="1" applyProtection="1">
      <alignment horizontal="left" vertical="center"/>
      <protection hidden="1"/>
    </xf>
    <xf numFmtId="0" fontId="53" fillId="66" borderId="14" xfId="509" applyNumberFormat="1" applyFont="1" applyFill="1" applyBorder="1" applyAlignment="1" applyProtection="1">
      <alignment horizontal="left" vertical="center"/>
      <protection hidden="1"/>
    </xf>
    <xf numFmtId="0" fontId="53" fillId="5" borderId="24" xfId="509" applyFont="1" applyFill="1" applyBorder="1" applyAlignment="1" applyProtection="1">
      <alignment horizontal="left" vertical="center"/>
      <protection locked="0"/>
    </xf>
    <xf numFmtId="0" fontId="53" fillId="5" borderId="17" xfId="509" applyFont="1" applyFill="1" applyBorder="1" applyAlignment="1" applyProtection="1">
      <alignment horizontal="left" vertical="center"/>
      <protection locked="0"/>
    </xf>
    <xf numFmtId="0" fontId="53" fillId="5" borderId="45" xfId="509" applyFont="1" applyFill="1" applyBorder="1" applyAlignment="1" applyProtection="1">
      <alignment horizontal="left" vertical="center"/>
      <protection locked="0"/>
    </xf>
    <xf numFmtId="0" fontId="53" fillId="5" borderId="19" xfId="509" applyFont="1" applyFill="1" applyBorder="1" applyAlignment="1" applyProtection="1">
      <alignment horizontal="left" vertical="center"/>
      <protection locked="0"/>
    </xf>
    <xf numFmtId="0" fontId="54" fillId="5" borderId="27" xfId="509" applyFont="1" applyFill="1" applyBorder="1" applyAlignment="1" applyProtection="1">
      <alignment horizontal="left" vertical="center"/>
      <protection locked="0"/>
    </xf>
    <xf numFmtId="0" fontId="54" fillId="5" borderId="31" xfId="509" applyFont="1" applyFill="1" applyBorder="1" applyAlignment="1" applyProtection="1">
      <alignment horizontal="left" vertical="center"/>
      <protection locked="0"/>
    </xf>
    <xf numFmtId="0" fontId="54" fillId="5" borderId="17" xfId="509" applyFont="1" applyFill="1" applyBorder="1" applyAlignment="1" applyProtection="1">
      <alignment horizontal="left" vertical="center"/>
      <protection locked="0"/>
    </xf>
    <xf numFmtId="0" fontId="54" fillId="5" borderId="19" xfId="509" applyFont="1" applyFill="1" applyBorder="1" applyAlignment="1" applyProtection="1">
      <alignment horizontal="left" vertical="center"/>
      <protection locked="0"/>
    </xf>
    <xf numFmtId="0" fontId="53" fillId="5" borderId="27" xfId="509" applyFont="1" applyFill="1" applyBorder="1" applyAlignment="1" applyProtection="1">
      <alignment horizontal="left" vertical="center"/>
      <protection locked="0"/>
    </xf>
    <xf numFmtId="0" fontId="53" fillId="5" borderId="30" xfId="509" applyFont="1" applyFill="1" applyBorder="1" applyAlignment="1" applyProtection="1">
      <alignment horizontal="left" vertical="center"/>
      <protection locked="0"/>
    </xf>
    <xf numFmtId="3" fontId="53" fillId="5" borderId="24" xfId="509" applyNumberFormat="1" applyFont="1" applyFill="1" applyBorder="1" applyAlignment="1" applyProtection="1">
      <alignment horizontal="left" vertical="center"/>
      <protection locked="0"/>
    </xf>
    <xf numFmtId="3" fontId="53" fillId="5" borderId="69" xfId="509" applyNumberFormat="1" applyFont="1" applyFill="1" applyBorder="1" applyAlignment="1" applyProtection="1">
      <alignment horizontal="left" vertical="center"/>
      <protection locked="0"/>
    </xf>
    <xf numFmtId="0" fontId="53" fillId="5" borderId="7" xfId="509" applyFont="1" applyFill="1" applyBorder="1" applyAlignment="1" applyProtection="1">
      <alignment horizontal="left" vertical="top" wrapText="1"/>
      <protection locked="0"/>
    </xf>
    <xf numFmtId="0" fontId="53" fillId="5" borderId="8" xfId="509" applyFont="1" applyFill="1" applyBorder="1" applyAlignment="1" applyProtection="1">
      <alignment horizontal="left" vertical="top" wrapText="1"/>
      <protection locked="0"/>
    </xf>
    <xf numFmtId="0" fontId="53" fillId="5" borderId="46" xfId="509" applyFont="1" applyFill="1" applyBorder="1" applyAlignment="1" applyProtection="1">
      <alignment horizontal="left" vertical="top" wrapText="1"/>
      <protection locked="0"/>
    </xf>
    <xf numFmtId="0" fontId="53" fillId="5" borderId="9" xfId="509" applyFont="1" applyFill="1" applyBorder="1" applyAlignment="1" applyProtection="1">
      <alignment horizontal="left" vertical="top" wrapText="1"/>
      <protection locked="0"/>
    </xf>
    <xf numFmtId="0" fontId="53" fillId="5" borderId="0" xfId="509" applyFont="1" applyFill="1" applyBorder="1" applyAlignment="1" applyProtection="1">
      <alignment horizontal="left" vertical="top" wrapText="1"/>
      <protection locked="0"/>
    </xf>
    <xf numFmtId="0" fontId="53" fillId="5" borderId="10" xfId="509" applyFont="1" applyFill="1" applyBorder="1" applyAlignment="1" applyProtection="1">
      <alignment horizontal="left" vertical="top" wrapText="1"/>
      <protection locked="0"/>
    </xf>
    <xf numFmtId="0" fontId="53" fillId="5" borderId="49" xfId="509" applyFont="1" applyFill="1" applyBorder="1" applyAlignment="1" applyProtection="1">
      <alignment horizontal="left" vertical="top" wrapText="1"/>
      <protection locked="0"/>
    </xf>
    <xf numFmtId="0" fontId="53" fillId="5" borderId="48" xfId="509" applyFont="1" applyFill="1" applyBorder="1" applyAlignment="1" applyProtection="1">
      <alignment horizontal="left" vertical="top" wrapText="1"/>
      <protection locked="0"/>
    </xf>
    <xf numFmtId="0" fontId="53" fillId="5" borderId="47" xfId="509" applyFont="1" applyFill="1" applyBorder="1" applyAlignment="1" applyProtection="1">
      <alignment horizontal="left" vertical="top" wrapText="1"/>
      <protection locked="0"/>
    </xf>
    <xf numFmtId="0" fontId="53" fillId="66" borderId="4" xfId="509" applyNumberFormat="1" applyFont="1" applyFill="1" applyBorder="1" applyAlignment="1" applyProtection="1">
      <alignment horizontal="left" vertical="center"/>
      <protection hidden="1"/>
    </xf>
    <xf numFmtId="0" fontId="53" fillId="66" borderId="5" xfId="509" applyNumberFormat="1" applyFont="1" applyFill="1" applyBorder="1" applyAlignment="1" applyProtection="1">
      <alignment horizontal="left" vertical="center"/>
      <protection hidden="1"/>
    </xf>
    <xf numFmtId="0" fontId="53" fillId="66" borderId="48" xfId="509" applyNumberFormat="1" applyFont="1" applyFill="1" applyBorder="1" applyAlignment="1" applyProtection="1">
      <alignment horizontal="left" vertical="center"/>
      <protection hidden="1"/>
    </xf>
    <xf numFmtId="0" fontId="53" fillId="71" borderId="74" xfId="509" applyFont="1" applyFill="1" applyBorder="1" applyAlignment="1" applyProtection="1">
      <alignment horizontal="left" vertical="center" wrapText="1"/>
    </xf>
    <xf numFmtId="0" fontId="53" fillId="71" borderId="75" xfId="509" applyFont="1" applyFill="1" applyBorder="1" applyAlignment="1" applyProtection="1">
      <alignment horizontal="left" vertical="center" wrapText="1"/>
    </xf>
    <xf numFmtId="0" fontId="53" fillId="71" borderId="76" xfId="509" applyFont="1" applyFill="1" applyBorder="1" applyAlignment="1" applyProtection="1">
      <alignment horizontal="left" vertical="center" wrapText="1"/>
    </xf>
    <xf numFmtId="0" fontId="62" fillId="63" borderId="0" xfId="0" applyFont="1" applyFill="1" applyAlignment="1">
      <alignment horizontal="center"/>
    </xf>
    <xf numFmtId="0" fontId="5" fillId="57" borderId="50" xfId="0" applyFont="1" applyFill="1" applyBorder="1" applyAlignment="1">
      <alignment horizontal="center"/>
    </xf>
    <xf numFmtId="0" fontId="5" fillId="0" borderId="50" xfId="0" applyFont="1" applyBorder="1" applyAlignment="1">
      <alignment horizontal="center"/>
    </xf>
    <xf numFmtId="0" fontId="53" fillId="5" borderId="9" xfId="509" applyFont="1" applyFill="1" applyBorder="1" applyAlignment="1" applyProtection="1">
      <alignment horizontal="left" vertical="top"/>
      <protection locked="0"/>
    </xf>
    <xf numFmtId="0" fontId="53" fillId="5" borderId="0" xfId="509" applyFont="1" applyFill="1" applyBorder="1" applyAlignment="1" applyProtection="1">
      <alignment horizontal="left" vertical="top"/>
      <protection locked="0"/>
    </xf>
    <xf numFmtId="0" fontId="53" fillId="5" borderId="10" xfId="509" applyFont="1" applyFill="1" applyBorder="1" applyAlignment="1" applyProtection="1">
      <alignment horizontal="left" vertical="top"/>
      <protection locked="0"/>
    </xf>
    <xf numFmtId="0" fontId="53" fillId="5" borderId="49" xfId="509" applyFont="1" applyFill="1" applyBorder="1" applyAlignment="1" applyProtection="1">
      <alignment horizontal="left" vertical="top"/>
      <protection locked="0"/>
    </xf>
    <xf numFmtId="0" fontId="53" fillId="5" borderId="48" xfId="509" applyFont="1" applyFill="1" applyBorder="1" applyAlignment="1" applyProtection="1">
      <alignment horizontal="left" vertical="top"/>
      <protection locked="0"/>
    </xf>
    <xf numFmtId="0" fontId="53" fillId="5" borderId="47" xfId="509" applyFont="1" applyFill="1" applyBorder="1" applyAlignment="1" applyProtection="1">
      <alignment horizontal="left" vertical="top"/>
      <protection locked="0"/>
    </xf>
    <xf numFmtId="0" fontId="53" fillId="5" borderId="1" xfId="509" applyFont="1" applyFill="1" applyBorder="1" applyAlignment="1" applyProtection="1">
      <alignment horizontal="center" vertical="center"/>
      <protection locked="0"/>
    </xf>
    <xf numFmtId="0" fontId="53" fillId="5" borderId="4" xfId="509" applyFont="1" applyFill="1" applyBorder="1" applyAlignment="1" applyProtection="1">
      <alignment horizontal="center" vertical="center"/>
      <protection locked="0"/>
    </xf>
    <xf numFmtId="0" fontId="53" fillId="5" borderId="12" xfId="509" applyFont="1" applyFill="1" applyBorder="1" applyAlignment="1" applyProtection="1">
      <alignment horizontal="center" vertical="center"/>
      <protection locked="0"/>
    </xf>
    <xf numFmtId="0" fontId="53" fillId="71" borderId="73" xfId="509" applyFont="1" applyFill="1" applyBorder="1" applyAlignment="1">
      <alignment horizontal="center" vertical="center"/>
    </xf>
    <xf numFmtId="0" fontId="53" fillId="5" borderId="7" xfId="509" applyFont="1" applyFill="1" applyBorder="1" applyAlignment="1" applyProtection="1">
      <alignment horizontal="left" vertical="top"/>
      <protection locked="0"/>
    </xf>
    <xf numFmtId="0" fontId="53" fillId="5" borderId="8" xfId="509" applyFont="1" applyFill="1" applyBorder="1" applyAlignment="1" applyProtection="1">
      <alignment vertical="top"/>
      <protection locked="0"/>
    </xf>
    <xf numFmtId="0" fontId="53" fillId="5" borderId="46" xfId="509" applyFont="1" applyFill="1" applyBorder="1" applyAlignment="1" applyProtection="1">
      <alignment vertical="top"/>
      <protection locked="0"/>
    </xf>
    <xf numFmtId="0" fontId="53" fillId="5" borderId="9" xfId="509" applyFont="1" applyFill="1" applyBorder="1" applyAlignment="1" applyProtection="1">
      <alignment vertical="top"/>
      <protection locked="0"/>
    </xf>
    <xf numFmtId="0" fontId="53" fillId="5" borderId="0" xfId="509" applyFont="1" applyFill="1" applyBorder="1" applyAlignment="1" applyProtection="1">
      <alignment vertical="top"/>
      <protection locked="0"/>
    </xf>
    <xf numFmtId="0" fontId="53" fillId="5" borderId="10" xfId="509" applyFont="1" applyFill="1" applyBorder="1" applyAlignment="1" applyProtection="1">
      <alignment vertical="top"/>
      <protection locked="0"/>
    </xf>
    <xf numFmtId="0" fontId="53" fillId="5" borderId="49" xfId="509" applyFont="1" applyFill="1" applyBorder="1" applyAlignment="1" applyProtection="1">
      <alignment vertical="top"/>
      <protection locked="0"/>
    </xf>
    <xf numFmtId="0" fontId="53" fillId="5" borderId="48" xfId="509" applyFont="1" applyFill="1" applyBorder="1" applyAlignment="1" applyProtection="1">
      <alignment vertical="top"/>
      <protection locked="0"/>
    </xf>
    <xf numFmtId="0" fontId="53" fillId="5" borderId="47" xfId="509" applyFont="1" applyFill="1" applyBorder="1" applyAlignment="1" applyProtection="1">
      <alignment vertical="top"/>
      <protection locked="0"/>
    </xf>
    <xf numFmtId="0" fontId="53" fillId="5" borderId="4" xfId="509" applyFont="1" applyFill="1" applyBorder="1" applyAlignment="1" applyProtection="1">
      <alignment horizontal="left" vertical="center"/>
      <protection locked="0"/>
    </xf>
    <xf numFmtId="0" fontId="53" fillId="5" borderId="12" xfId="509" applyFont="1" applyFill="1" applyBorder="1" applyAlignment="1" applyProtection="1">
      <alignment horizontal="left" vertical="center"/>
      <protection locked="0"/>
    </xf>
    <xf numFmtId="0" fontId="54" fillId="71" borderId="11" xfId="509" applyFont="1" applyFill="1" applyBorder="1" applyAlignment="1">
      <alignment horizontal="left" vertical="center"/>
    </xf>
    <xf numFmtId="0" fontId="54" fillId="71" borderId="4" xfId="509" applyFont="1" applyFill="1" applyBorder="1" applyAlignment="1">
      <alignment horizontal="left" vertical="center"/>
    </xf>
    <xf numFmtId="0" fontId="54" fillId="71" borderId="12" xfId="509" applyFont="1" applyFill="1" applyBorder="1" applyAlignment="1">
      <alignment horizontal="left" vertical="center"/>
    </xf>
    <xf numFmtId="0" fontId="53" fillId="5" borderId="14" xfId="509" applyFont="1" applyFill="1" applyBorder="1" applyAlignment="1" applyProtection="1">
      <alignment horizontal="center" vertical="center"/>
      <protection locked="0"/>
    </xf>
    <xf numFmtId="0" fontId="53" fillId="5" borderId="29" xfId="509" applyFont="1" applyFill="1" applyBorder="1" applyAlignment="1" applyProtection="1">
      <alignment horizontal="center" vertical="center"/>
      <protection locked="0"/>
    </xf>
    <xf numFmtId="0" fontId="53" fillId="5" borderId="34" xfId="509" applyFont="1" applyFill="1" applyBorder="1" applyAlignment="1" applyProtection="1">
      <alignment horizontal="center" vertical="center"/>
      <protection locked="0"/>
    </xf>
    <xf numFmtId="0" fontId="55" fillId="5" borderId="0" xfId="509" applyFont="1" applyFill="1" applyBorder="1" applyAlignment="1">
      <alignment horizontal="center"/>
    </xf>
    <xf numFmtId="0" fontId="53" fillId="5" borderId="69" xfId="509" applyFont="1" applyFill="1" applyBorder="1" applyAlignment="1" applyProtection="1">
      <alignment horizontal="left" vertical="center"/>
      <protection locked="0"/>
    </xf>
    <xf numFmtId="0" fontId="55" fillId="5" borderId="0" xfId="509" applyFont="1" applyFill="1" applyBorder="1" applyAlignment="1">
      <alignment horizontal="center" vertical="center"/>
    </xf>
    <xf numFmtId="0" fontId="54" fillId="71" borderId="70" xfId="509" applyFont="1" applyFill="1" applyBorder="1" applyAlignment="1">
      <alignment horizontal="center" vertical="center"/>
    </xf>
    <xf numFmtId="0" fontId="54" fillId="71" borderId="28" xfId="509" applyFont="1" applyFill="1" applyBorder="1" applyAlignment="1">
      <alignment horizontal="center" vertical="center"/>
    </xf>
    <xf numFmtId="0" fontId="54" fillId="71" borderId="31" xfId="509" applyFont="1" applyFill="1" applyBorder="1" applyAlignment="1">
      <alignment horizontal="center" vertical="center"/>
    </xf>
    <xf numFmtId="0" fontId="53" fillId="71" borderId="0" xfId="509" applyFont="1" applyFill="1" applyBorder="1" applyAlignment="1" applyProtection="1">
      <alignment horizontal="center" vertical="center"/>
      <protection locked="0"/>
    </xf>
    <xf numFmtId="0" fontId="53" fillId="71" borderId="10" xfId="509" applyFont="1" applyFill="1" applyBorder="1" applyAlignment="1" applyProtection="1">
      <alignment horizontal="center" vertical="center"/>
      <protection locked="0"/>
    </xf>
    <xf numFmtId="0" fontId="53" fillId="5" borderId="29" xfId="509" applyFont="1" applyFill="1" applyBorder="1" applyAlignment="1" applyProtection="1">
      <alignment horizontal="left" vertical="center"/>
      <protection locked="0"/>
    </xf>
    <xf numFmtId="0" fontId="53" fillId="5" borderId="34" xfId="509" applyFont="1" applyFill="1" applyBorder="1" applyAlignment="1" applyProtection="1">
      <alignment horizontal="left" vertical="center"/>
      <protection locked="0"/>
    </xf>
    <xf numFmtId="0" fontId="54" fillId="71" borderId="70" xfId="509" applyFont="1" applyFill="1" applyBorder="1" applyAlignment="1">
      <alignment horizontal="left" vertical="center"/>
    </xf>
    <xf numFmtId="0" fontId="54" fillId="71" borderId="28" xfId="509" applyFont="1" applyFill="1" applyBorder="1" applyAlignment="1">
      <alignment horizontal="left" vertical="center"/>
    </xf>
    <xf numFmtId="0" fontId="54" fillId="71" borderId="31" xfId="509" applyFont="1" applyFill="1" applyBorder="1" applyAlignment="1">
      <alignment horizontal="left" vertical="center"/>
    </xf>
    <xf numFmtId="0" fontId="54" fillId="71" borderId="74" xfId="509" applyFont="1" applyFill="1" applyBorder="1" applyAlignment="1">
      <alignment horizontal="center" vertical="center"/>
    </xf>
    <xf numFmtId="0" fontId="54" fillId="71" borderId="75" xfId="509" applyFont="1" applyFill="1" applyBorder="1" applyAlignment="1">
      <alignment horizontal="center" vertical="center"/>
    </xf>
    <xf numFmtId="0" fontId="54" fillId="71" borderId="76" xfId="509" applyFont="1" applyFill="1" applyBorder="1" applyAlignment="1">
      <alignment horizontal="center" vertical="center"/>
    </xf>
    <xf numFmtId="0" fontId="73" fillId="0" borderId="0" xfId="510" applyFont="1" applyBorder="1" applyAlignment="1">
      <alignment horizontal="left" vertical="center"/>
    </xf>
    <xf numFmtId="0" fontId="73" fillId="0" borderId="48" xfId="510" applyFont="1" applyBorder="1" applyAlignment="1">
      <alignment horizontal="left" vertical="center"/>
    </xf>
    <xf numFmtId="0" fontId="70" fillId="69" borderId="0" xfId="511" applyFont="1" applyFill="1" applyBorder="1" applyAlignment="1">
      <alignment horizontal="center" vertical="center" wrapText="1"/>
    </xf>
    <xf numFmtId="0" fontId="58" fillId="70" borderId="74" xfId="511" applyFont="1" applyFill="1" applyBorder="1" applyAlignment="1">
      <alignment horizontal="center" vertical="center"/>
    </xf>
    <xf numFmtId="0" fontId="58" fillId="70" borderId="75" xfId="511" applyFont="1" applyFill="1" applyBorder="1" applyAlignment="1">
      <alignment horizontal="center" vertical="center"/>
    </xf>
    <xf numFmtId="0" fontId="58" fillId="70" borderId="76" xfId="511" applyFont="1" applyFill="1" applyBorder="1" applyAlignment="1">
      <alignment horizontal="center" vertical="center"/>
    </xf>
  </cellXfs>
  <cellStyles count="517">
    <cellStyle name="]_x000d__x000a_Width=586_x000d__x000a_Height=608_x000d__x000a__x000d__x000a_[Customize]_x000d__x000a_Toolbar=1_x000d__x000a_Statusbar=1_x000d__x000a_Buttonbar=1_x000d__x000a_AutoTAB=0_x000d__x000a_Font.CharSet=0_x000d__x000a_Font.Height=15" xfId="15" xr:uid="{00000000-0005-0000-0000-000000000000}"/>
    <cellStyle name="20 % - Akzent1 2" xfId="278" xr:uid="{00000000-0005-0000-0000-000001000000}"/>
    <cellStyle name="20 % - Akzent1 2 2" xfId="491" xr:uid="{00000000-0005-0000-0000-000002000000}"/>
    <cellStyle name="20 % - Akzent1 3" xfId="295" xr:uid="{00000000-0005-0000-0000-000003000000}"/>
    <cellStyle name="20 % - Akzent1 4" xfId="226" xr:uid="{00000000-0005-0000-0000-000004000000}"/>
    <cellStyle name="20 % - Akzent2 2" xfId="280" xr:uid="{00000000-0005-0000-0000-000005000000}"/>
    <cellStyle name="20 % - Akzent2 2 2" xfId="493" xr:uid="{00000000-0005-0000-0000-000006000000}"/>
    <cellStyle name="20 % - Akzent2 3" xfId="297" xr:uid="{00000000-0005-0000-0000-000007000000}"/>
    <cellStyle name="20 % - Akzent2 4" xfId="230" xr:uid="{00000000-0005-0000-0000-000008000000}"/>
    <cellStyle name="20 % - Akzent3 2" xfId="282" xr:uid="{00000000-0005-0000-0000-000009000000}"/>
    <cellStyle name="20 % - Akzent3 2 2" xfId="495" xr:uid="{00000000-0005-0000-0000-00000A000000}"/>
    <cellStyle name="20 % - Akzent3 3" xfId="299" xr:uid="{00000000-0005-0000-0000-00000B000000}"/>
    <cellStyle name="20 % - Akzent3 4" xfId="234" xr:uid="{00000000-0005-0000-0000-00000C000000}"/>
    <cellStyle name="20 % - Akzent4 2" xfId="284" xr:uid="{00000000-0005-0000-0000-00000D000000}"/>
    <cellStyle name="20 % - Akzent4 2 2" xfId="497" xr:uid="{00000000-0005-0000-0000-00000E000000}"/>
    <cellStyle name="20 % - Akzent4 3" xfId="301" xr:uid="{00000000-0005-0000-0000-00000F000000}"/>
    <cellStyle name="20 % - Akzent4 4" xfId="238" xr:uid="{00000000-0005-0000-0000-000010000000}"/>
    <cellStyle name="20 % - Akzent5 2" xfId="286" xr:uid="{00000000-0005-0000-0000-000011000000}"/>
    <cellStyle name="20 % - Akzent5 2 2" xfId="499" xr:uid="{00000000-0005-0000-0000-000012000000}"/>
    <cellStyle name="20 % - Akzent5 3" xfId="303" xr:uid="{00000000-0005-0000-0000-000013000000}"/>
    <cellStyle name="20 % - Akzent5 4" xfId="242" xr:uid="{00000000-0005-0000-0000-000014000000}"/>
    <cellStyle name="20 % - Akzent6 2" xfId="288" xr:uid="{00000000-0005-0000-0000-000015000000}"/>
    <cellStyle name="20 % - Akzent6 2 2" xfId="501" xr:uid="{00000000-0005-0000-0000-000016000000}"/>
    <cellStyle name="20 % - Akzent6 3" xfId="305" xr:uid="{00000000-0005-0000-0000-000017000000}"/>
    <cellStyle name="20 % - Akzent6 4" xfId="246" xr:uid="{00000000-0005-0000-0000-000018000000}"/>
    <cellStyle name="40 % - Akzent1 2" xfId="279" xr:uid="{00000000-0005-0000-0000-000019000000}"/>
    <cellStyle name="40 % - Akzent1 2 2" xfId="492" xr:uid="{00000000-0005-0000-0000-00001A000000}"/>
    <cellStyle name="40 % - Akzent1 3" xfId="296" xr:uid="{00000000-0005-0000-0000-00001B000000}"/>
    <cellStyle name="40 % - Akzent1 4" xfId="227" xr:uid="{00000000-0005-0000-0000-00001C000000}"/>
    <cellStyle name="40 % - Akzent2 2" xfId="281" xr:uid="{00000000-0005-0000-0000-00001D000000}"/>
    <cellStyle name="40 % - Akzent2 2 2" xfId="494" xr:uid="{00000000-0005-0000-0000-00001E000000}"/>
    <cellStyle name="40 % - Akzent2 3" xfId="298" xr:uid="{00000000-0005-0000-0000-00001F000000}"/>
    <cellStyle name="40 % - Akzent2 4" xfId="231" xr:uid="{00000000-0005-0000-0000-000020000000}"/>
    <cellStyle name="40 % - Akzent3 2" xfId="283" xr:uid="{00000000-0005-0000-0000-000021000000}"/>
    <cellStyle name="40 % - Akzent3 2 2" xfId="496" xr:uid="{00000000-0005-0000-0000-000022000000}"/>
    <cellStyle name="40 % - Akzent3 3" xfId="300" xr:uid="{00000000-0005-0000-0000-000023000000}"/>
    <cellStyle name="40 % - Akzent3 4" xfId="235" xr:uid="{00000000-0005-0000-0000-000024000000}"/>
    <cellStyle name="40 % - Akzent4 2" xfId="285" xr:uid="{00000000-0005-0000-0000-000025000000}"/>
    <cellStyle name="40 % - Akzent4 2 2" xfId="498" xr:uid="{00000000-0005-0000-0000-000026000000}"/>
    <cellStyle name="40 % - Akzent4 3" xfId="302" xr:uid="{00000000-0005-0000-0000-000027000000}"/>
    <cellStyle name="40 % - Akzent4 4" xfId="239" xr:uid="{00000000-0005-0000-0000-000028000000}"/>
    <cellStyle name="40 % - Akzent5 2" xfId="287" xr:uid="{00000000-0005-0000-0000-000029000000}"/>
    <cellStyle name="40 % - Akzent5 2 2" xfId="500" xr:uid="{00000000-0005-0000-0000-00002A000000}"/>
    <cellStyle name="40 % - Akzent5 3" xfId="304" xr:uid="{00000000-0005-0000-0000-00002B000000}"/>
    <cellStyle name="40 % - Akzent5 4" xfId="243" xr:uid="{00000000-0005-0000-0000-00002C000000}"/>
    <cellStyle name="40 % - Akzent6 2" xfId="289" xr:uid="{00000000-0005-0000-0000-00002D000000}"/>
    <cellStyle name="40 % - Akzent6 2 2" xfId="502" xr:uid="{00000000-0005-0000-0000-00002E000000}"/>
    <cellStyle name="40 % - Akzent6 3" xfId="306" xr:uid="{00000000-0005-0000-0000-00002F000000}"/>
    <cellStyle name="40 % - Akzent6 4" xfId="247" xr:uid="{00000000-0005-0000-0000-000030000000}"/>
    <cellStyle name="60 % - Akzent1 2" xfId="228" xr:uid="{00000000-0005-0000-0000-000031000000}"/>
    <cellStyle name="60 % - Akzent2 2" xfId="232" xr:uid="{00000000-0005-0000-0000-000032000000}"/>
    <cellStyle name="60 % - Akzent3 2" xfId="236" xr:uid="{00000000-0005-0000-0000-000033000000}"/>
    <cellStyle name="60 % - Akzent4 2" xfId="240" xr:uid="{00000000-0005-0000-0000-000034000000}"/>
    <cellStyle name="60 % - Akzent5 2" xfId="244" xr:uid="{00000000-0005-0000-0000-000035000000}"/>
    <cellStyle name="60 % - Akzent6 2" xfId="248" xr:uid="{00000000-0005-0000-0000-000036000000}"/>
    <cellStyle name="Akzent1 2" xfId="16" xr:uid="{00000000-0005-0000-0000-000037000000}"/>
    <cellStyle name="Akzent1 3" xfId="225" xr:uid="{00000000-0005-0000-0000-000038000000}"/>
    <cellStyle name="Akzent2 2" xfId="17" xr:uid="{00000000-0005-0000-0000-000039000000}"/>
    <cellStyle name="Akzent2 3" xfId="229" xr:uid="{00000000-0005-0000-0000-00003A000000}"/>
    <cellStyle name="Akzent3 2" xfId="18" xr:uid="{00000000-0005-0000-0000-00003B000000}"/>
    <cellStyle name="Akzent3 3" xfId="233" xr:uid="{00000000-0005-0000-0000-00003C000000}"/>
    <cellStyle name="Akzent4 2" xfId="19" xr:uid="{00000000-0005-0000-0000-00003D000000}"/>
    <cellStyle name="Akzent4 3" xfId="237" xr:uid="{00000000-0005-0000-0000-00003E000000}"/>
    <cellStyle name="Akzent5 2" xfId="20" xr:uid="{00000000-0005-0000-0000-00003F000000}"/>
    <cellStyle name="Akzent5 3" xfId="241" xr:uid="{00000000-0005-0000-0000-000040000000}"/>
    <cellStyle name="Akzent6 2" xfId="21" xr:uid="{00000000-0005-0000-0000-000041000000}"/>
    <cellStyle name="Akzent6 3" xfId="245" xr:uid="{00000000-0005-0000-0000-000042000000}"/>
    <cellStyle name="Ausgabe 2" xfId="22" xr:uid="{00000000-0005-0000-0000-000043000000}"/>
    <cellStyle name="Ausgabe 3" xfId="23" xr:uid="{00000000-0005-0000-0000-000044000000}"/>
    <cellStyle name="Ausgabe 4" xfId="218" xr:uid="{00000000-0005-0000-0000-000045000000}"/>
    <cellStyle name="Berechnung 2" xfId="24" xr:uid="{00000000-0005-0000-0000-000046000000}"/>
    <cellStyle name="Berechnung 3" xfId="219" xr:uid="{00000000-0005-0000-0000-000047000000}"/>
    <cellStyle name="Eingabe 2" xfId="25" xr:uid="{00000000-0005-0000-0000-000048000000}"/>
    <cellStyle name="Eingabe 3" xfId="217" xr:uid="{00000000-0005-0000-0000-000049000000}"/>
    <cellStyle name="Ergebnis 2" xfId="26" xr:uid="{00000000-0005-0000-0000-00004A000000}"/>
    <cellStyle name="Ergebnis 3" xfId="224" xr:uid="{00000000-0005-0000-0000-00004B000000}"/>
    <cellStyle name="Erklärender Text 2" xfId="27" xr:uid="{00000000-0005-0000-0000-00004C000000}"/>
    <cellStyle name="Erklärender Text 3" xfId="223" xr:uid="{00000000-0005-0000-0000-00004D000000}"/>
    <cellStyle name="Euro" xfId="3" xr:uid="{00000000-0005-0000-0000-00004E000000}"/>
    <cellStyle name="Euro 2" xfId="29" xr:uid="{00000000-0005-0000-0000-00004F000000}"/>
    <cellStyle name="Euro 3" xfId="30" xr:uid="{00000000-0005-0000-0000-000050000000}"/>
    <cellStyle name="Euro 4" xfId="28" xr:uid="{00000000-0005-0000-0000-000051000000}"/>
    <cellStyle name="Gut 2" xfId="31" xr:uid="{00000000-0005-0000-0000-000052000000}"/>
    <cellStyle name="Gut 3" xfId="275" xr:uid="{00000000-0005-0000-0000-000053000000}"/>
    <cellStyle name="Gut 4" xfId="214" xr:uid="{00000000-0005-0000-0000-000054000000}"/>
    <cellStyle name="Hyperlink 2" xfId="193" xr:uid="{00000000-0005-0000-0000-000055000000}"/>
    <cellStyle name="Komma 2" xfId="32" xr:uid="{00000000-0005-0000-0000-000056000000}"/>
    <cellStyle name="Komma 2 2" xfId="183" xr:uid="{00000000-0005-0000-0000-000057000000}"/>
    <cellStyle name="Komma 2 2 2" xfId="206" xr:uid="{00000000-0005-0000-0000-000058000000}"/>
    <cellStyle name="Komma 2 2 2 2" xfId="272" xr:uid="{00000000-0005-0000-0000-000059000000}"/>
    <cellStyle name="Komma 2 2 2 2 2" xfId="486" xr:uid="{00000000-0005-0000-0000-00005A000000}"/>
    <cellStyle name="Komma 2 2 2 3" xfId="460" xr:uid="{00000000-0005-0000-0000-00005B000000}"/>
    <cellStyle name="Komma 2 2 3" xfId="254" xr:uid="{00000000-0005-0000-0000-00005C000000}"/>
    <cellStyle name="Komma 2 2 3 2" xfId="468" xr:uid="{00000000-0005-0000-0000-00005D000000}"/>
    <cellStyle name="Komma 2 2 4" xfId="442" xr:uid="{00000000-0005-0000-0000-00005E000000}"/>
    <cellStyle name="Komma 2 2 5" xfId="508" xr:uid="{00000000-0005-0000-0000-00005F000000}"/>
    <cellStyle name="Komma 2 3" xfId="186" xr:uid="{00000000-0005-0000-0000-000060000000}"/>
    <cellStyle name="Komma 2 3 2" xfId="257" xr:uid="{00000000-0005-0000-0000-000061000000}"/>
    <cellStyle name="Komma 2 3 2 2" xfId="471" xr:uid="{00000000-0005-0000-0000-000062000000}"/>
    <cellStyle name="Komma 2 3 3" xfId="445" xr:uid="{00000000-0005-0000-0000-000063000000}"/>
    <cellStyle name="Komma 2 4" xfId="190" xr:uid="{00000000-0005-0000-0000-000064000000}"/>
    <cellStyle name="Komma 2 4 2" xfId="260" xr:uid="{00000000-0005-0000-0000-000065000000}"/>
    <cellStyle name="Komma 2 4 2 2" xfId="474" xr:uid="{00000000-0005-0000-0000-000066000000}"/>
    <cellStyle name="Komma 2 4 3" xfId="448" xr:uid="{00000000-0005-0000-0000-000067000000}"/>
    <cellStyle name="Komma 2 5" xfId="201" xr:uid="{00000000-0005-0000-0000-000068000000}"/>
    <cellStyle name="Komma 2 5 2" xfId="267" xr:uid="{00000000-0005-0000-0000-000069000000}"/>
    <cellStyle name="Komma 2 5 2 2" xfId="481" xr:uid="{00000000-0005-0000-0000-00006A000000}"/>
    <cellStyle name="Komma 2 5 3" xfId="455" xr:uid="{00000000-0005-0000-0000-00006B000000}"/>
    <cellStyle name="Komma 2 6" xfId="180" xr:uid="{00000000-0005-0000-0000-00006C000000}"/>
    <cellStyle name="Komma 2 6 2" xfId="439" xr:uid="{00000000-0005-0000-0000-00006D000000}"/>
    <cellStyle name="Komma 2 7" xfId="250" xr:uid="{00000000-0005-0000-0000-00006E000000}"/>
    <cellStyle name="Komma 2 7 2" xfId="464" xr:uid="{00000000-0005-0000-0000-00006F000000}"/>
    <cellStyle name="Komma 2 8" xfId="314" xr:uid="{00000000-0005-0000-0000-000070000000}"/>
    <cellStyle name="Komma 3" xfId="194" xr:uid="{00000000-0005-0000-0000-000071000000}"/>
    <cellStyle name="Komma 3 2" xfId="263" xr:uid="{00000000-0005-0000-0000-000072000000}"/>
    <cellStyle name="Komma 3 2 2" xfId="477" xr:uid="{00000000-0005-0000-0000-000073000000}"/>
    <cellStyle name="Komma 3 3" xfId="451" xr:uid="{00000000-0005-0000-0000-000074000000}"/>
    <cellStyle name="Link" xfId="514" builtinId="8"/>
    <cellStyle name="Neutral 2" xfId="33" xr:uid="{00000000-0005-0000-0000-000075000000}"/>
    <cellStyle name="Neutral 3" xfId="216" xr:uid="{00000000-0005-0000-0000-000076000000}"/>
    <cellStyle name="Normal 2" xfId="509" xr:uid="{00000000-0005-0000-0000-000078000000}"/>
    <cellStyle name="Normal 3 2" xfId="506" xr:uid="{00000000-0005-0000-0000-000079000000}"/>
    <cellStyle name="Normal 4" xfId="34" xr:uid="{00000000-0005-0000-0000-00007A000000}"/>
    <cellStyle name="Normal_New REWE Carton Mark" xfId="513" xr:uid="{00000000-0005-0000-0000-00007B000000}"/>
    <cellStyle name="Notiz 2" xfId="35" xr:uid="{00000000-0005-0000-0000-00007C000000}"/>
    <cellStyle name="Notiz 3" xfId="36" xr:uid="{00000000-0005-0000-0000-00007D000000}"/>
    <cellStyle name="Notiz 4" xfId="251" xr:uid="{00000000-0005-0000-0000-00007E000000}"/>
    <cellStyle name="Notiz 4 2" xfId="465" xr:uid="{00000000-0005-0000-0000-00007F000000}"/>
    <cellStyle name="Notiz 5" xfId="277" xr:uid="{00000000-0005-0000-0000-000080000000}"/>
    <cellStyle name="Notiz 5 2" xfId="490" xr:uid="{00000000-0005-0000-0000-000081000000}"/>
    <cellStyle name="Prozent" xfId="515" builtinId="5"/>
    <cellStyle name="s]_x000d__x000a_;LLWLOAD.EXE - LLW loader used by TSI Products_x000d__x000a_load=c:\windows\tsi\llwload.exe_x000d__x000a_;LLWLOAD.EXE - LLW loader used by " xfId="188" xr:uid="{00000000-0005-0000-0000-000082000000}"/>
    <cellStyle name="s]_x000d__x000a_;LLWLOAD.EXE - LLW loader used by TSI Products_x000d__x000a_load=c:\windows\tsi\llwload.exe_x000d__x000a_;LLWLOAD.EXE - LLW loader used by _Listungsdaten WMF Dinig 5 2" xfId="505" xr:uid="{00000000-0005-0000-0000-000083000000}"/>
    <cellStyle name="s]_x000d__x000a_;LLWLOAD.EXE - LLW loader used by TSI Products_x000d__x000a_load=c:\windows\tsi\llwload.exe_x000d__x000a_;LLWLOAD.EXE - LLW loader used by _Treue Listung Kaiser  Alfi NEU (2)" xfId="507" xr:uid="{00000000-0005-0000-0000-000084000000}"/>
    <cellStyle name="Schlecht 2" xfId="37" xr:uid="{00000000-0005-0000-0000-000085000000}"/>
    <cellStyle name="Schlecht 3" xfId="38" xr:uid="{00000000-0005-0000-0000-000086000000}"/>
    <cellStyle name="Schlecht 4" xfId="215" xr:uid="{00000000-0005-0000-0000-000087000000}"/>
    <cellStyle name="Standard" xfId="0" builtinId="0"/>
    <cellStyle name="Standard 10" xfId="39" xr:uid="{00000000-0005-0000-0000-000088000000}"/>
    <cellStyle name="Standard 10 2" xfId="315" xr:uid="{00000000-0005-0000-0000-000089000000}"/>
    <cellStyle name="Standard 11" xfId="192" xr:uid="{00000000-0005-0000-0000-00008A000000}"/>
    <cellStyle name="Standard 11 2" xfId="203" xr:uid="{00000000-0005-0000-0000-00008B000000}"/>
    <cellStyle name="Standard 11 2 2" xfId="269" xr:uid="{00000000-0005-0000-0000-00008C000000}"/>
    <cellStyle name="Standard 11 2 2 2" xfId="483" xr:uid="{00000000-0005-0000-0000-00008D000000}"/>
    <cellStyle name="Standard 11 2 3" xfId="457" xr:uid="{00000000-0005-0000-0000-00008E000000}"/>
    <cellStyle name="Standard 11 3" xfId="262" xr:uid="{00000000-0005-0000-0000-00008F000000}"/>
    <cellStyle name="Standard 11 3 2" xfId="476" xr:uid="{00000000-0005-0000-0000-000090000000}"/>
    <cellStyle name="Standard 11 4" xfId="450" xr:uid="{00000000-0005-0000-0000-000091000000}"/>
    <cellStyle name="Standard 12" xfId="276" xr:uid="{00000000-0005-0000-0000-000092000000}"/>
    <cellStyle name="Standard 12 2" xfId="489" xr:uid="{00000000-0005-0000-0000-000093000000}"/>
    <cellStyle name="Standard 13" xfId="293" xr:uid="{00000000-0005-0000-0000-000094000000}"/>
    <cellStyle name="Standard 14" xfId="307" xr:uid="{00000000-0005-0000-0000-000095000000}"/>
    <cellStyle name="Standard 15" xfId="7" xr:uid="{00000000-0005-0000-0000-000096000000}"/>
    <cellStyle name="Standard 2" xfId="1" xr:uid="{00000000-0005-0000-0000-000097000000}"/>
    <cellStyle name="Standard 2 2" xfId="2" xr:uid="{00000000-0005-0000-0000-000098000000}"/>
    <cellStyle name="Standard 2 2 10" xfId="316" xr:uid="{00000000-0005-0000-0000-000099000000}"/>
    <cellStyle name="Standard 2 2 11" xfId="40" xr:uid="{00000000-0005-0000-0000-00009A000000}"/>
    <cellStyle name="Standard 2 2 2" xfId="41" xr:uid="{00000000-0005-0000-0000-00009B000000}"/>
    <cellStyle name="Standard 2 2 2 2" xfId="42" xr:uid="{00000000-0005-0000-0000-00009C000000}"/>
    <cellStyle name="Standard 2 2 2 2 2" xfId="43" xr:uid="{00000000-0005-0000-0000-00009D000000}"/>
    <cellStyle name="Standard 2 2 2 2 2 2" xfId="44" xr:uid="{00000000-0005-0000-0000-00009E000000}"/>
    <cellStyle name="Standard 2 2 2 2 2 2 2" xfId="45" xr:uid="{00000000-0005-0000-0000-00009F000000}"/>
    <cellStyle name="Standard 2 2 2 2 2 2 2 2" xfId="321" xr:uid="{00000000-0005-0000-0000-0000A0000000}"/>
    <cellStyle name="Standard 2 2 2 2 2 2 3" xfId="320" xr:uid="{00000000-0005-0000-0000-0000A1000000}"/>
    <cellStyle name="Standard 2 2 2 2 2 3" xfId="46" xr:uid="{00000000-0005-0000-0000-0000A2000000}"/>
    <cellStyle name="Standard 2 2 2 2 2 3 2" xfId="322" xr:uid="{00000000-0005-0000-0000-0000A3000000}"/>
    <cellStyle name="Standard 2 2 2 2 2 4" xfId="319" xr:uid="{00000000-0005-0000-0000-0000A4000000}"/>
    <cellStyle name="Standard 2 2 2 2 3" xfId="47" xr:uid="{00000000-0005-0000-0000-0000A5000000}"/>
    <cellStyle name="Standard 2 2 2 2 3 2" xfId="48" xr:uid="{00000000-0005-0000-0000-0000A6000000}"/>
    <cellStyle name="Standard 2 2 2 2 3 2 2" xfId="49" xr:uid="{00000000-0005-0000-0000-0000A7000000}"/>
    <cellStyle name="Standard 2 2 2 2 3 2 2 2" xfId="325" xr:uid="{00000000-0005-0000-0000-0000A8000000}"/>
    <cellStyle name="Standard 2 2 2 2 3 2 3" xfId="324" xr:uid="{00000000-0005-0000-0000-0000A9000000}"/>
    <cellStyle name="Standard 2 2 2 2 3 3" xfId="50" xr:uid="{00000000-0005-0000-0000-0000AA000000}"/>
    <cellStyle name="Standard 2 2 2 2 3 3 2" xfId="326" xr:uid="{00000000-0005-0000-0000-0000AB000000}"/>
    <cellStyle name="Standard 2 2 2 2 3 4" xfId="323" xr:uid="{00000000-0005-0000-0000-0000AC000000}"/>
    <cellStyle name="Standard 2 2 2 2 4" xfId="51" xr:uid="{00000000-0005-0000-0000-0000AD000000}"/>
    <cellStyle name="Standard 2 2 2 2 4 2" xfId="52" xr:uid="{00000000-0005-0000-0000-0000AE000000}"/>
    <cellStyle name="Standard 2 2 2 2 4 2 2" xfId="328" xr:uid="{00000000-0005-0000-0000-0000AF000000}"/>
    <cellStyle name="Standard 2 2 2 2 4 3" xfId="327" xr:uid="{00000000-0005-0000-0000-0000B0000000}"/>
    <cellStyle name="Standard 2 2 2 2 5" xfId="53" xr:uid="{00000000-0005-0000-0000-0000B1000000}"/>
    <cellStyle name="Standard 2 2 2 2 5 2" xfId="54" xr:uid="{00000000-0005-0000-0000-0000B2000000}"/>
    <cellStyle name="Standard 2 2 2 2 5 2 2" xfId="330" xr:uid="{00000000-0005-0000-0000-0000B3000000}"/>
    <cellStyle name="Standard 2 2 2 2 5 3" xfId="329" xr:uid="{00000000-0005-0000-0000-0000B4000000}"/>
    <cellStyle name="Standard 2 2 2 2 6" xfId="55" xr:uid="{00000000-0005-0000-0000-0000B5000000}"/>
    <cellStyle name="Standard 2 2 2 2 6 2" xfId="331" xr:uid="{00000000-0005-0000-0000-0000B6000000}"/>
    <cellStyle name="Standard 2 2 2 2 7" xfId="318" xr:uid="{00000000-0005-0000-0000-0000B7000000}"/>
    <cellStyle name="Standard 2 2 2 3" xfId="56" xr:uid="{00000000-0005-0000-0000-0000B8000000}"/>
    <cellStyle name="Standard 2 2 2 3 2" xfId="57" xr:uid="{00000000-0005-0000-0000-0000B9000000}"/>
    <cellStyle name="Standard 2 2 2 3 2 2" xfId="58" xr:uid="{00000000-0005-0000-0000-0000BA000000}"/>
    <cellStyle name="Standard 2 2 2 3 2 2 2" xfId="59" xr:uid="{00000000-0005-0000-0000-0000BB000000}"/>
    <cellStyle name="Standard 2 2 2 3 2 2 2 2" xfId="335" xr:uid="{00000000-0005-0000-0000-0000BC000000}"/>
    <cellStyle name="Standard 2 2 2 3 2 2 3" xfId="334" xr:uid="{00000000-0005-0000-0000-0000BD000000}"/>
    <cellStyle name="Standard 2 2 2 3 2 3" xfId="60" xr:uid="{00000000-0005-0000-0000-0000BE000000}"/>
    <cellStyle name="Standard 2 2 2 3 2 3 2" xfId="336" xr:uid="{00000000-0005-0000-0000-0000BF000000}"/>
    <cellStyle name="Standard 2 2 2 3 2 4" xfId="333" xr:uid="{00000000-0005-0000-0000-0000C0000000}"/>
    <cellStyle name="Standard 2 2 2 3 3" xfId="61" xr:uid="{00000000-0005-0000-0000-0000C1000000}"/>
    <cellStyle name="Standard 2 2 2 3 3 2" xfId="62" xr:uid="{00000000-0005-0000-0000-0000C2000000}"/>
    <cellStyle name="Standard 2 2 2 3 3 2 2" xfId="338" xr:uid="{00000000-0005-0000-0000-0000C3000000}"/>
    <cellStyle name="Standard 2 2 2 3 3 3" xfId="337" xr:uid="{00000000-0005-0000-0000-0000C4000000}"/>
    <cellStyle name="Standard 2 2 2 3 4" xfId="63" xr:uid="{00000000-0005-0000-0000-0000C5000000}"/>
    <cellStyle name="Standard 2 2 2 3 4 2" xfId="64" xr:uid="{00000000-0005-0000-0000-0000C6000000}"/>
    <cellStyle name="Standard 2 2 2 3 4 2 2" xfId="340" xr:uid="{00000000-0005-0000-0000-0000C7000000}"/>
    <cellStyle name="Standard 2 2 2 3 4 3" xfId="339" xr:uid="{00000000-0005-0000-0000-0000C8000000}"/>
    <cellStyle name="Standard 2 2 2 3 5" xfId="65" xr:uid="{00000000-0005-0000-0000-0000C9000000}"/>
    <cellStyle name="Standard 2 2 2 3 5 2" xfId="341" xr:uid="{00000000-0005-0000-0000-0000CA000000}"/>
    <cellStyle name="Standard 2 2 2 3 6" xfId="332" xr:uid="{00000000-0005-0000-0000-0000CB000000}"/>
    <cellStyle name="Standard 2 2 2 4" xfId="66" xr:uid="{00000000-0005-0000-0000-0000CC000000}"/>
    <cellStyle name="Standard 2 2 2 4 2" xfId="67" xr:uid="{00000000-0005-0000-0000-0000CD000000}"/>
    <cellStyle name="Standard 2 2 2 4 2 2" xfId="68" xr:uid="{00000000-0005-0000-0000-0000CE000000}"/>
    <cellStyle name="Standard 2 2 2 4 2 2 2" xfId="344" xr:uid="{00000000-0005-0000-0000-0000CF000000}"/>
    <cellStyle name="Standard 2 2 2 4 2 3" xfId="343" xr:uid="{00000000-0005-0000-0000-0000D0000000}"/>
    <cellStyle name="Standard 2 2 2 4 3" xfId="69" xr:uid="{00000000-0005-0000-0000-0000D1000000}"/>
    <cellStyle name="Standard 2 2 2 4 3 2" xfId="345" xr:uid="{00000000-0005-0000-0000-0000D2000000}"/>
    <cellStyle name="Standard 2 2 2 4 4" xfId="342" xr:uid="{00000000-0005-0000-0000-0000D3000000}"/>
    <cellStyle name="Standard 2 2 2 5" xfId="70" xr:uid="{00000000-0005-0000-0000-0000D4000000}"/>
    <cellStyle name="Standard 2 2 2 5 2" xfId="71" xr:uid="{00000000-0005-0000-0000-0000D5000000}"/>
    <cellStyle name="Standard 2 2 2 5 2 2" xfId="72" xr:uid="{00000000-0005-0000-0000-0000D6000000}"/>
    <cellStyle name="Standard 2 2 2 5 2 2 2" xfId="348" xr:uid="{00000000-0005-0000-0000-0000D7000000}"/>
    <cellStyle name="Standard 2 2 2 5 2 3" xfId="347" xr:uid="{00000000-0005-0000-0000-0000D8000000}"/>
    <cellStyle name="Standard 2 2 2 5 3" xfId="73" xr:uid="{00000000-0005-0000-0000-0000D9000000}"/>
    <cellStyle name="Standard 2 2 2 5 3 2" xfId="349" xr:uid="{00000000-0005-0000-0000-0000DA000000}"/>
    <cellStyle name="Standard 2 2 2 5 4" xfId="346" xr:uid="{00000000-0005-0000-0000-0000DB000000}"/>
    <cellStyle name="Standard 2 2 2 6" xfId="74" xr:uid="{00000000-0005-0000-0000-0000DC000000}"/>
    <cellStyle name="Standard 2 2 2 6 2" xfId="75" xr:uid="{00000000-0005-0000-0000-0000DD000000}"/>
    <cellStyle name="Standard 2 2 2 6 2 2" xfId="351" xr:uid="{00000000-0005-0000-0000-0000DE000000}"/>
    <cellStyle name="Standard 2 2 2 6 3" xfId="350" xr:uid="{00000000-0005-0000-0000-0000DF000000}"/>
    <cellStyle name="Standard 2 2 2 7" xfId="76" xr:uid="{00000000-0005-0000-0000-0000E0000000}"/>
    <cellStyle name="Standard 2 2 2 7 2" xfId="77" xr:uid="{00000000-0005-0000-0000-0000E1000000}"/>
    <cellStyle name="Standard 2 2 2 7 2 2" xfId="353" xr:uid="{00000000-0005-0000-0000-0000E2000000}"/>
    <cellStyle name="Standard 2 2 2 7 3" xfId="352" xr:uid="{00000000-0005-0000-0000-0000E3000000}"/>
    <cellStyle name="Standard 2 2 2 8" xfId="78" xr:uid="{00000000-0005-0000-0000-0000E4000000}"/>
    <cellStyle name="Standard 2 2 2 8 2" xfId="354" xr:uid="{00000000-0005-0000-0000-0000E5000000}"/>
    <cellStyle name="Standard 2 2 2 9" xfId="317" xr:uid="{00000000-0005-0000-0000-0000E6000000}"/>
    <cellStyle name="Standard 2 2 3" xfId="79" xr:uid="{00000000-0005-0000-0000-0000E7000000}"/>
    <cellStyle name="Standard 2 2 3 2" xfId="80" xr:uid="{00000000-0005-0000-0000-0000E8000000}"/>
    <cellStyle name="Standard 2 2 3 2 2" xfId="81" xr:uid="{00000000-0005-0000-0000-0000E9000000}"/>
    <cellStyle name="Standard 2 2 3 2 2 2" xfId="82" xr:uid="{00000000-0005-0000-0000-0000EA000000}"/>
    <cellStyle name="Standard 2 2 3 2 2 2 2" xfId="358" xr:uid="{00000000-0005-0000-0000-0000EB000000}"/>
    <cellStyle name="Standard 2 2 3 2 2 3" xfId="357" xr:uid="{00000000-0005-0000-0000-0000EC000000}"/>
    <cellStyle name="Standard 2 2 3 2 3" xfId="83" xr:uid="{00000000-0005-0000-0000-0000ED000000}"/>
    <cellStyle name="Standard 2 2 3 2 3 2" xfId="359" xr:uid="{00000000-0005-0000-0000-0000EE000000}"/>
    <cellStyle name="Standard 2 2 3 2 4" xfId="356" xr:uid="{00000000-0005-0000-0000-0000EF000000}"/>
    <cellStyle name="Standard 2 2 3 3" xfId="84" xr:uid="{00000000-0005-0000-0000-0000F0000000}"/>
    <cellStyle name="Standard 2 2 3 3 2" xfId="85" xr:uid="{00000000-0005-0000-0000-0000F1000000}"/>
    <cellStyle name="Standard 2 2 3 3 2 2" xfId="86" xr:uid="{00000000-0005-0000-0000-0000F2000000}"/>
    <cellStyle name="Standard 2 2 3 3 2 2 2" xfId="362" xr:uid="{00000000-0005-0000-0000-0000F3000000}"/>
    <cellStyle name="Standard 2 2 3 3 2 3" xfId="361" xr:uid="{00000000-0005-0000-0000-0000F4000000}"/>
    <cellStyle name="Standard 2 2 3 3 3" xfId="87" xr:uid="{00000000-0005-0000-0000-0000F5000000}"/>
    <cellStyle name="Standard 2 2 3 3 3 2" xfId="363" xr:uid="{00000000-0005-0000-0000-0000F6000000}"/>
    <cellStyle name="Standard 2 2 3 3 4" xfId="360" xr:uid="{00000000-0005-0000-0000-0000F7000000}"/>
    <cellStyle name="Standard 2 2 3 4" xfId="88" xr:uid="{00000000-0005-0000-0000-0000F8000000}"/>
    <cellStyle name="Standard 2 2 3 4 2" xfId="89" xr:uid="{00000000-0005-0000-0000-0000F9000000}"/>
    <cellStyle name="Standard 2 2 3 4 2 2" xfId="365" xr:uid="{00000000-0005-0000-0000-0000FA000000}"/>
    <cellStyle name="Standard 2 2 3 4 3" xfId="364" xr:uid="{00000000-0005-0000-0000-0000FB000000}"/>
    <cellStyle name="Standard 2 2 3 5" xfId="90" xr:uid="{00000000-0005-0000-0000-0000FC000000}"/>
    <cellStyle name="Standard 2 2 3 5 2" xfId="91" xr:uid="{00000000-0005-0000-0000-0000FD000000}"/>
    <cellStyle name="Standard 2 2 3 5 2 2" xfId="367" xr:uid="{00000000-0005-0000-0000-0000FE000000}"/>
    <cellStyle name="Standard 2 2 3 5 3" xfId="366" xr:uid="{00000000-0005-0000-0000-0000FF000000}"/>
    <cellStyle name="Standard 2 2 3 6" xfId="92" xr:uid="{00000000-0005-0000-0000-000000010000}"/>
    <cellStyle name="Standard 2 2 3 6 2" xfId="368" xr:uid="{00000000-0005-0000-0000-000001010000}"/>
    <cellStyle name="Standard 2 2 3 7" xfId="355" xr:uid="{00000000-0005-0000-0000-000002010000}"/>
    <cellStyle name="Standard 2 2 4" xfId="93" xr:uid="{00000000-0005-0000-0000-000003010000}"/>
    <cellStyle name="Standard 2 2 4 2" xfId="94" xr:uid="{00000000-0005-0000-0000-000004010000}"/>
    <cellStyle name="Standard 2 2 4 2 2" xfId="95" xr:uid="{00000000-0005-0000-0000-000005010000}"/>
    <cellStyle name="Standard 2 2 4 2 2 2" xfId="96" xr:uid="{00000000-0005-0000-0000-000006010000}"/>
    <cellStyle name="Standard 2 2 4 2 2 2 2" xfId="372" xr:uid="{00000000-0005-0000-0000-000007010000}"/>
    <cellStyle name="Standard 2 2 4 2 2 3" xfId="371" xr:uid="{00000000-0005-0000-0000-000008010000}"/>
    <cellStyle name="Standard 2 2 4 2 3" xfId="97" xr:uid="{00000000-0005-0000-0000-000009010000}"/>
    <cellStyle name="Standard 2 2 4 2 3 2" xfId="373" xr:uid="{00000000-0005-0000-0000-00000A010000}"/>
    <cellStyle name="Standard 2 2 4 2 4" xfId="370" xr:uid="{00000000-0005-0000-0000-00000B010000}"/>
    <cellStyle name="Standard 2 2 4 3" xfId="98" xr:uid="{00000000-0005-0000-0000-00000C010000}"/>
    <cellStyle name="Standard 2 2 4 3 2" xfId="99" xr:uid="{00000000-0005-0000-0000-00000D010000}"/>
    <cellStyle name="Standard 2 2 4 3 2 2" xfId="375" xr:uid="{00000000-0005-0000-0000-00000E010000}"/>
    <cellStyle name="Standard 2 2 4 3 3" xfId="374" xr:uid="{00000000-0005-0000-0000-00000F010000}"/>
    <cellStyle name="Standard 2 2 4 4" xfId="100" xr:uid="{00000000-0005-0000-0000-000010010000}"/>
    <cellStyle name="Standard 2 2 4 4 2" xfId="101" xr:uid="{00000000-0005-0000-0000-000011010000}"/>
    <cellStyle name="Standard 2 2 4 4 2 2" xfId="377" xr:uid="{00000000-0005-0000-0000-000012010000}"/>
    <cellStyle name="Standard 2 2 4 4 3" xfId="376" xr:uid="{00000000-0005-0000-0000-000013010000}"/>
    <cellStyle name="Standard 2 2 4 5" xfId="102" xr:uid="{00000000-0005-0000-0000-000014010000}"/>
    <cellStyle name="Standard 2 2 4 5 2" xfId="378" xr:uid="{00000000-0005-0000-0000-000015010000}"/>
    <cellStyle name="Standard 2 2 4 6" xfId="369" xr:uid="{00000000-0005-0000-0000-000016010000}"/>
    <cellStyle name="Standard 2 2 5" xfId="103" xr:uid="{00000000-0005-0000-0000-000017010000}"/>
    <cellStyle name="Standard 2 2 5 2" xfId="104" xr:uid="{00000000-0005-0000-0000-000018010000}"/>
    <cellStyle name="Standard 2 2 5 2 2" xfId="105" xr:uid="{00000000-0005-0000-0000-000019010000}"/>
    <cellStyle name="Standard 2 2 5 2 2 2" xfId="381" xr:uid="{00000000-0005-0000-0000-00001A010000}"/>
    <cellStyle name="Standard 2 2 5 2 3" xfId="380" xr:uid="{00000000-0005-0000-0000-00001B010000}"/>
    <cellStyle name="Standard 2 2 5 3" xfId="106" xr:uid="{00000000-0005-0000-0000-00001C010000}"/>
    <cellStyle name="Standard 2 2 5 3 2" xfId="382" xr:uid="{00000000-0005-0000-0000-00001D010000}"/>
    <cellStyle name="Standard 2 2 5 4" xfId="379" xr:uid="{00000000-0005-0000-0000-00001E010000}"/>
    <cellStyle name="Standard 2 2 6" xfId="107" xr:uid="{00000000-0005-0000-0000-00001F010000}"/>
    <cellStyle name="Standard 2 2 6 2" xfId="108" xr:uid="{00000000-0005-0000-0000-000020010000}"/>
    <cellStyle name="Standard 2 2 6 2 2" xfId="109" xr:uid="{00000000-0005-0000-0000-000021010000}"/>
    <cellStyle name="Standard 2 2 6 2 2 2" xfId="385" xr:uid="{00000000-0005-0000-0000-000022010000}"/>
    <cellStyle name="Standard 2 2 6 2 3" xfId="384" xr:uid="{00000000-0005-0000-0000-000023010000}"/>
    <cellStyle name="Standard 2 2 6 3" xfId="110" xr:uid="{00000000-0005-0000-0000-000024010000}"/>
    <cellStyle name="Standard 2 2 6 3 2" xfId="386" xr:uid="{00000000-0005-0000-0000-000025010000}"/>
    <cellStyle name="Standard 2 2 6 4" xfId="383" xr:uid="{00000000-0005-0000-0000-000026010000}"/>
    <cellStyle name="Standard 2 2 7" xfId="111" xr:uid="{00000000-0005-0000-0000-000027010000}"/>
    <cellStyle name="Standard 2 2 7 2" xfId="112" xr:uid="{00000000-0005-0000-0000-000028010000}"/>
    <cellStyle name="Standard 2 2 7 2 2" xfId="388" xr:uid="{00000000-0005-0000-0000-000029010000}"/>
    <cellStyle name="Standard 2 2 7 3" xfId="387" xr:uid="{00000000-0005-0000-0000-00002A010000}"/>
    <cellStyle name="Standard 2 2 8" xfId="113" xr:uid="{00000000-0005-0000-0000-00002B010000}"/>
    <cellStyle name="Standard 2 2 8 2" xfId="114" xr:uid="{00000000-0005-0000-0000-00002C010000}"/>
    <cellStyle name="Standard 2 2 8 2 2" xfId="390" xr:uid="{00000000-0005-0000-0000-00002D010000}"/>
    <cellStyle name="Standard 2 2 8 3" xfId="389" xr:uid="{00000000-0005-0000-0000-00002E010000}"/>
    <cellStyle name="Standard 2 2 9" xfId="115" xr:uid="{00000000-0005-0000-0000-00002F010000}"/>
    <cellStyle name="Standard 2 2 9 2" xfId="391" xr:uid="{00000000-0005-0000-0000-000030010000}"/>
    <cellStyle name="Standard 2 3" xfId="116" xr:uid="{00000000-0005-0000-0000-000031010000}"/>
    <cellStyle name="Standard 2 3 2" xfId="117" xr:uid="{00000000-0005-0000-0000-000032010000}"/>
    <cellStyle name="Standard 2 3 2 2" xfId="118" xr:uid="{00000000-0005-0000-0000-000033010000}"/>
    <cellStyle name="Standard 2 3 2 2 2" xfId="119" xr:uid="{00000000-0005-0000-0000-000034010000}"/>
    <cellStyle name="Standard 2 3 2 2 2 2" xfId="120" xr:uid="{00000000-0005-0000-0000-000035010000}"/>
    <cellStyle name="Standard 2 3 2 2 2 2 2" xfId="396" xr:uid="{00000000-0005-0000-0000-000036010000}"/>
    <cellStyle name="Standard 2 3 2 2 2 3" xfId="395" xr:uid="{00000000-0005-0000-0000-000037010000}"/>
    <cellStyle name="Standard 2 3 2 2 3" xfId="121" xr:uid="{00000000-0005-0000-0000-000038010000}"/>
    <cellStyle name="Standard 2 3 2 2 3 2" xfId="397" xr:uid="{00000000-0005-0000-0000-000039010000}"/>
    <cellStyle name="Standard 2 3 2 2 4" xfId="394" xr:uid="{00000000-0005-0000-0000-00003A010000}"/>
    <cellStyle name="Standard 2 3 2 3" xfId="122" xr:uid="{00000000-0005-0000-0000-00003B010000}"/>
    <cellStyle name="Standard 2 3 2 3 2" xfId="123" xr:uid="{00000000-0005-0000-0000-00003C010000}"/>
    <cellStyle name="Standard 2 3 2 3 2 2" xfId="124" xr:uid="{00000000-0005-0000-0000-00003D010000}"/>
    <cellStyle name="Standard 2 3 2 3 2 2 2" xfId="400" xr:uid="{00000000-0005-0000-0000-00003E010000}"/>
    <cellStyle name="Standard 2 3 2 3 2 3" xfId="399" xr:uid="{00000000-0005-0000-0000-00003F010000}"/>
    <cellStyle name="Standard 2 3 2 3 3" xfId="125" xr:uid="{00000000-0005-0000-0000-000040010000}"/>
    <cellStyle name="Standard 2 3 2 3 3 2" xfId="401" xr:uid="{00000000-0005-0000-0000-000041010000}"/>
    <cellStyle name="Standard 2 3 2 3 4" xfId="398" xr:uid="{00000000-0005-0000-0000-000042010000}"/>
    <cellStyle name="Standard 2 3 2 4" xfId="126" xr:uid="{00000000-0005-0000-0000-000043010000}"/>
    <cellStyle name="Standard 2 3 2 4 2" xfId="127" xr:uid="{00000000-0005-0000-0000-000044010000}"/>
    <cellStyle name="Standard 2 3 2 4 2 2" xfId="403" xr:uid="{00000000-0005-0000-0000-000045010000}"/>
    <cellStyle name="Standard 2 3 2 4 3" xfId="402" xr:uid="{00000000-0005-0000-0000-000046010000}"/>
    <cellStyle name="Standard 2 3 2 5" xfId="128" xr:uid="{00000000-0005-0000-0000-000047010000}"/>
    <cellStyle name="Standard 2 3 2 5 2" xfId="129" xr:uid="{00000000-0005-0000-0000-000048010000}"/>
    <cellStyle name="Standard 2 3 2 5 2 2" xfId="405" xr:uid="{00000000-0005-0000-0000-000049010000}"/>
    <cellStyle name="Standard 2 3 2 5 3" xfId="404" xr:uid="{00000000-0005-0000-0000-00004A010000}"/>
    <cellStyle name="Standard 2 3 2 6" xfId="130" xr:uid="{00000000-0005-0000-0000-00004B010000}"/>
    <cellStyle name="Standard 2 3 2 6 2" xfId="406" xr:uid="{00000000-0005-0000-0000-00004C010000}"/>
    <cellStyle name="Standard 2 3 2 7" xfId="393" xr:uid="{00000000-0005-0000-0000-00004D010000}"/>
    <cellStyle name="Standard 2 3 3" xfId="131" xr:uid="{00000000-0005-0000-0000-00004E010000}"/>
    <cellStyle name="Standard 2 3 3 2" xfId="132" xr:uid="{00000000-0005-0000-0000-00004F010000}"/>
    <cellStyle name="Standard 2 3 3 2 2" xfId="133" xr:uid="{00000000-0005-0000-0000-000050010000}"/>
    <cellStyle name="Standard 2 3 3 2 2 2" xfId="134" xr:uid="{00000000-0005-0000-0000-000051010000}"/>
    <cellStyle name="Standard 2 3 3 2 2 2 2" xfId="410" xr:uid="{00000000-0005-0000-0000-000052010000}"/>
    <cellStyle name="Standard 2 3 3 2 2 3" xfId="409" xr:uid="{00000000-0005-0000-0000-000053010000}"/>
    <cellStyle name="Standard 2 3 3 2 3" xfId="135" xr:uid="{00000000-0005-0000-0000-000054010000}"/>
    <cellStyle name="Standard 2 3 3 2 3 2" xfId="411" xr:uid="{00000000-0005-0000-0000-000055010000}"/>
    <cellStyle name="Standard 2 3 3 2 4" xfId="408" xr:uid="{00000000-0005-0000-0000-000056010000}"/>
    <cellStyle name="Standard 2 3 3 3" xfId="136" xr:uid="{00000000-0005-0000-0000-000057010000}"/>
    <cellStyle name="Standard 2 3 3 3 2" xfId="137" xr:uid="{00000000-0005-0000-0000-000058010000}"/>
    <cellStyle name="Standard 2 3 3 3 2 2" xfId="413" xr:uid="{00000000-0005-0000-0000-000059010000}"/>
    <cellStyle name="Standard 2 3 3 3 3" xfId="412" xr:uid="{00000000-0005-0000-0000-00005A010000}"/>
    <cellStyle name="Standard 2 3 3 4" xfId="13" xr:uid="{00000000-0005-0000-0000-00005B010000}"/>
    <cellStyle name="Standard 2 3 3 4 2" xfId="138" xr:uid="{00000000-0005-0000-0000-00005C010000}"/>
    <cellStyle name="Standard 2 3 3 4 2 2" xfId="414" xr:uid="{00000000-0005-0000-0000-00005D010000}"/>
    <cellStyle name="Standard 2 3 3 4 3" xfId="312" xr:uid="{00000000-0005-0000-0000-00005E010000}"/>
    <cellStyle name="Standard 2 3 3 5" xfId="139" xr:uid="{00000000-0005-0000-0000-00005F010000}"/>
    <cellStyle name="Standard 2 3 3 5 2" xfId="415" xr:uid="{00000000-0005-0000-0000-000060010000}"/>
    <cellStyle name="Standard 2 3 3 6" xfId="407" xr:uid="{00000000-0005-0000-0000-000061010000}"/>
    <cellStyle name="Standard 2 3 4" xfId="140" xr:uid="{00000000-0005-0000-0000-000062010000}"/>
    <cellStyle name="Standard 2 3 4 2" xfId="141" xr:uid="{00000000-0005-0000-0000-000063010000}"/>
    <cellStyle name="Standard 2 3 4 2 2" xfId="142" xr:uid="{00000000-0005-0000-0000-000064010000}"/>
    <cellStyle name="Standard 2 3 4 2 2 2" xfId="418" xr:uid="{00000000-0005-0000-0000-000065010000}"/>
    <cellStyle name="Standard 2 3 4 2 3" xfId="417" xr:uid="{00000000-0005-0000-0000-000066010000}"/>
    <cellStyle name="Standard 2 3 4 3" xfId="143" xr:uid="{00000000-0005-0000-0000-000067010000}"/>
    <cellStyle name="Standard 2 3 4 3 2" xfId="419" xr:uid="{00000000-0005-0000-0000-000068010000}"/>
    <cellStyle name="Standard 2 3 4 4" xfId="416" xr:uid="{00000000-0005-0000-0000-000069010000}"/>
    <cellStyle name="Standard 2 3 5" xfId="144" xr:uid="{00000000-0005-0000-0000-00006A010000}"/>
    <cellStyle name="Standard 2 3 5 2" xfId="145" xr:uid="{00000000-0005-0000-0000-00006B010000}"/>
    <cellStyle name="Standard 2 3 5 2 2" xfId="146" xr:uid="{00000000-0005-0000-0000-00006C010000}"/>
    <cellStyle name="Standard 2 3 5 2 2 2" xfId="422" xr:uid="{00000000-0005-0000-0000-00006D010000}"/>
    <cellStyle name="Standard 2 3 5 2 3" xfId="421" xr:uid="{00000000-0005-0000-0000-00006E010000}"/>
    <cellStyle name="Standard 2 3 5 3" xfId="147" xr:uid="{00000000-0005-0000-0000-00006F010000}"/>
    <cellStyle name="Standard 2 3 5 3 2" xfId="423" xr:uid="{00000000-0005-0000-0000-000070010000}"/>
    <cellStyle name="Standard 2 3 5 4" xfId="420" xr:uid="{00000000-0005-0000-0000-000071010000}"/>
    <cellStyle name="Standard 2 3 6" xfId="148" xr:uid="{00000000-0005-0000-0000-000072010000}"/>
    <cellStyle name="Standard 2 3 6 2" xfId="149" xr:uid="{00000000-0005-0000-0000-000073010000}"/>
    <cellStyle name="Standard 2 3 6 2 2" xfId="425" xr:uid="{00000000-0005-0000-0000-000074010000}"/>
    <cellStyle name="Standard 2 3 6 3" xfId="424" xr:uid="{00000000-0005-0000-0000-000075010000}"/>
    <cellStyle name="Standard 2 3 7" xfId="150" xr:uid="{00000000-0005-0000-0000-000076010000}"/>
    <cellStyle name="Standard 2 3 7 2" xfId="151" xr:uid="{00000000-0005-0000-0000-000077010000}"/>
    <cellStyle name="Standard 2 3 7 2 2" xfId="427" xr:uid="{00000000-0005-0000-0000-000078010000}"/>
    <cellStyle name="Standard 2 3 7 3" xfId="426" xr:uid="{00000000-0005-0000-0000-000079010000}"/>
    <cellStyle name="Standard 2 3 8" xfId="152" xr:uid="{00000000-0005-0000-0000-00007A010000}"/>
    <cellStyle name="Standard 2 3 8 2" xfId="428" xr:uid="{00000000-0005-0000-0000-00007B010000}"/>
    <cellStyle name="Standard 2 3 9" xfId="392" xr:uid="{00000000-0005-0000-0000-00007C010000}"/>
    <cellStyle name="Standard 2 4" xfId="153" xr:uid="{00000000-0005-0000-0000-00007D010000}"/>
    <cellStyle name="Standard 2 5" xfId="154" xr:uid="{00000000-0005-0000-0000-00007E010000}"/>
    <cellStyle name="Standard 2 5 2" xfId="198" xr:uid="{00000000-0005-0000-0000-00007F010000}"/>
    <cellStyle name="Standard 2 6" xfId="155" xr:uid="{00000000-0005-0000-0000-000080010000}"/>
    <cellStyle name="Standard 2 6 2" xfId="196" xr:uid="{00000000-0005-0000-0000-000081010000}"/>
    <cellStyle name="Standard 2 7" xfId="178" xr:uid="{00000000-0005-0000-0000-000082010000}"/>
    <cellStyle name="Standard 2 8" xfId="308" xr:uid="{00000000-0005-0000-0000-000083010000}"/>
    <cellStyle name="Standard 2 9" xfId="8" xr:uid="{00000000-0005-0000-0000-000084010000}"/>
    <cellStyle name="Standard 3" xfId="4" xr:uid="{00000000-0005-0000-0000-000085010000}"/>
    <cellStyle name="Standard 3 2" xfId="156" xr:uid="{00000000-0005-0000-0000-000086010000}"/>
    <cellStyle name="Standard 3 2 2" xfId="157" xr:uid="{00000000-0005-0000-0000-000087010000}"/>
    <cellStyle name="Standard 3 3" xfId="158" xr:uid="{00000000-0005-0000-0000-000088010000}"/>
    <cellStyle name="Standard 3 4" xfId="208" xr:uid="{00000000-0005-0000-0000-000089010000}"/>
    <cellStyle name="Standard 3 4 2" xfId="274" xr:uid="{00000000-0005-0000-0000-00008A010000}"/>
    <cellStyle name="Standard 3 4 2 2" xfId="488" xr:uid="{00000000-0005-0000-0000-00008B010000}"/>
    <cellStyle name="Standard 3 4 3" xfId="462" xr:uid="{00000000-0005-0000-0000-00008C010000}"/>
    <cellStyle name="Standard 3 5" xfId="290" xr:uid="{00000000-0005-0000-0000-00008D010000}"/>
    <cellStyle name="Standard 3 5 2" xfId="503" xr:uid="{00000000-0005-0000-0000-00008E010000}"/>
    <cellStyle name="Standard 3 6" xfId="292" xr:uid="{00000000-0005-0000-0000-00008F010000}"/>
    <cellStyle name="Standard 3 6 2" xfId="504" xr:uid="{00000000-0005-0000-0000-000090010000}"/>
    <cellStyle name="Standard 3 7" xfId="294" xr:uid="{00000000-0005-0000-0000-000091010000}"/>
    <cellStyle name="Standard 3 8" xfId="309" xr:uid="{00000000-0005-0000-0000-000092010000}"/>
    <cellStyle name="Standard 3 9" xfId="9" xr:uid="{00000000-0005-0000-0000-000093010000}"/>
    <cellStyle name="Standard 4" xfId="6" xr:uid="{00000000-0005-0000-0000-000094010000}"/>
    <cellStyle name="Standard 4 2" xfId="159" xr:uid="{00000000-0005-0000-0000-000095010000}"/>
    <cellStyle name="Standard 4 2 2" xfId="160" xr:uid="{00000000-0005-0000-0000-000096010000}"/>
    <cellStyle name="Standard 4 2 3" xfId="161" xr:uid="{00000000-0005-0000-0000-000097010000}"/>
    <cellStyle name="Standard 4 2 3 2" xfId="430" xr:uid="{00000000-0005-0000-0000-000098010000}"/>
    <cellStyle name="Standard 4 2 4" xfId="197" xr:uid="{00000000-0005-0000-0000-000099010000}"/>
    <cellStyle name="Standard 4 2 4 2" xfId="264" xr:uid="{00000000-0005-0000-0000-00009A010000}"/>
    <cellStyle name="Standard 4 2 4 2 2" xfId="478" xr:uid="{00000000-0005-0000-0000-00009B010000}"/>
    <cellStyle name="Standard 4 2 4 3" xfId="452" xr:uid="{00000000-0005-0000-0000-00009C010000}"/>
    <cellStyle name="Standard 4 2 5" xfId="429" xr:uid="{00000000-0005-0000-0000-00009D010000}"/>
    <cellStyle name="Standard 4 3" xfId="162" xr:uid="{00000000-0005-0000-0000-00009E010000}"/>
    <cellStyle name="Standard 4 4" xfId="163" xr:uid="{00000000-0005-0000-0000-00009F010000}"/>
    <cellStyle name="Standard 4 4 2" xfId="431" xr:uid="{00000000-0005-0000-0000-0000A0010000}"/>
    <cellStyle name="Standard 4 5" xfId="164" xr:uid="{00000000-0005-0000-0000-0000A1010000}"/>
    <cellStyle name="Standard 4 5 2" xfId="432" xr:uid="{00000000-0005-0000-0000-0000A2010000}"/>
    <cellStyle name="Standard 4 6" xfId="165" xr:uid="{00000000-0005-0000-0000-0000A3010000}"/>
    <cellStyle name="Standard 4 6 2" xfId="433" xr:uid="{00000000-0005-0000-0000-0000A4010000}"/>
    <cellStyle name="Standard 4 7" xfId="195" xr:uid="{00000000-0005-0000-0000-0000A5010000}"/>
    <cellStyle name="Standard 4 8" xfId="291" xr:uid="{00000000-0005-0000-0000-0000A6010000}"/>
    <cellStyle name="Standard 4 9" xfId="10" xr:uid="{00000000-0005-0000-0000-0000A7010000}"/>
    <cellStyle name="Standard 5" xfId="11" xr:uid="{00000000-0005-0000-0000-0000A8010000}"/>
    <cellStyle name="Standard 5 2" xfId="182" xr:uid="{00000000-0005-0000-0000-0000A9010000}"/>
    <cellStyle name="Standard 5 2 2" xfId="205" xr:uid="{00000000-0005-0000-0000-0000AA010000}"/>
    <cellStyle name="Standard 5 2 2 2" xfId="271" xr:uid="{00000000-0005-0000-0000-0000AB010000}"/>
    <cellStyle name="Standard 5 2 2 2 2" xfId="485" xr:uid="{00000000-0005-0000-0000-0000AC010000}"/>
    <cellStyle name="Standard 5 2 2 3" xfId="459" xr:uid="{00000000-0005-0000-0000-0000AD010000}"/>
    <cellStyle name="Standard 5 2 3" xfId="253" xr:uid="{00000000-0005-0000-0000-0000AE010000}"/>
    <cellStyle name="Standard 5 2 3 2" xfId="467" xr:uid="{00000000-0005-0000-0000-0000AF010000}"/>
    <cellStyle name="Standard 5 2 4" xfId="441" xr:uid="{00000000-0005-0000-0000-0000B0010000}"/>
    <cellStyle name="Standard 5 3" xfId="185" xr:uid="{00000000-0005-0000-0000-0000B1010000}"/>
    <cellStyle name="Standard 5 3 2" xfId="256" xr:uid="{00000000-0005-0000-0000-0000B2010000}"/>
    <cellStyle name="Standard 5 3 2 2" xfId="470" xr:uid="{00000000-0005-0000-0000-0000B3010000}"/>
    <cellStyle name="Standard 5 3 3" xfId="444" xr:uid="{00000000-0005-0000-0000-0000B4010000}"/>
    <cellStyle name="Standard 5 4" xfId="189" xr:uid="{00000000-0005-0000-0000-0000B5010000}"/>
    <cellStyle name="Standard 5 4 2" xfId="259" xr:uid="{00000000-0005-0000-0000-0000B6010000}"/>
    <cellStyle name="Standard 5 4 2 2" xfId="473" xr:uid="{00000000-0005-0000-0000-0000B7010000}"/>
    <cellStyle name="Standard 5 4 3" xfId="447" xr:uid="{00000000-0005-0000-0000-0000B8010000}"/>
    <cellStyle name="Standard 5 5" xfId="200" xr:uid="{00000000-0005-0000-0000-0000B9010000}"/>
    <cellStyle name="Standard 5 5 2" xfId="266" xr:uid="{00000000-0005-0000-0000-0000BA010000}"/>
    <cellStyle name="Standard 5 5 2 2" xfId="480" xr:uid="{00000000-0005-0000-0000-0000BB010000}"/>
    <cellStyle name="Standard 5 5 3" xfId="454" xr:uid="{00000000-0005-0000-0000-0000BC010000}"/>
    <cellStyle name="Standard 5 6" xfId="179" xr:uid="{00000000-0005-0000-0000-0000BD010000}"/>
    <cellStyle name="Standard 5 6 2" xfId="438" xr:uid="{00000000-0005-0000-0000-0000BE010000}"/>
    <cellStyle name="Standard 5 7" xfId="249" xr:uid="{00000000-0005-0000-0000-0000BF010000}"/>
    <cellStyle name="Standard 5 7 2" xfId="463" xr:uid="{00000000-0005-0000-0000-0000C0010000}"/>
    <cellStyle name="Standard 5 8" xfId="310" xr:uid="{00000000-0005-0000-0000-0000C1010000}"/>
    <cellStyle name="Standard 5 9" xfId="510" xr:uid="{00000000-0005-0000-0000-0000C2010000}"/>
    <cellStyle name="Standard 6" xfId="166" xr:uid="{00000000-0005-0000-0000-0000C3010000}"/>
    <cellStyle name="Standard 6 2" xfId="167" xr:uid="{00000000-0005-0000-0000-0000C4010000}"/>
    <cellStyle name="Standard 6 2 2" xfId="435" xr:uid="{00000000-0005-0000-0000-0000C5010000}"/>
    <cellStyle name="Standard 6 3" xfId="434" xr:uid="{00000000-0005-0000-0000-0000C6010000}"/>
    <cellStyle name="Standard 7" xfId="14" xr:uid="{00000000-0005-0000-0000-0000C7010000}"/>
    <cellStyle name="Standard 7 2" xfId="313" xr:uid="{00000000-0005-0000-0000-0000C8010000}"/>
    <cellStyle name="Standard 8" xfId="12" xr:uid="{00000000-0005-0000-0000-0000C9010000}"/>
    <cellStyle name="Standard 8 2" xfId="311" xr:uid="{00000000-0005-0000-0000-0000CA010000}"/>
    <cellStyle name="Standard 9" xfId="168" xr:uid="{00000000-0005-0000-0000-0000CB010000}"/>
    <cellStyle name="Standard 9 2" xfId="436" xr:uid="{00000000-0005-0000-0000-0000CC010000}"/>
    <cellStyle name="Standard_Tabelle1" xfId="516" xr:uid="{355C187E-8B1E-4225-9D8E-F74672EBB9B5}"/>
    <cellStyle name="Standard_Umkartonmarkierung - Artikel  1485" xfId="512" xr:uid="{00000000-0005-0000-0000-0000CD010000}"/>
    <cellStyle name="Überschrift 1 2" xfId="169" xr:uid="{00000000-0005-0000-0000-0000CE010000}"/>
    <cellStyle name="Überschrift 1 3" xfId="210" xr:uid="{00000000-0005-0000-0000-0000CF010000}"/>
    <cellStyle name="Überschrift 2 2" xfId="170" xr:uid="{00000000-0005-0000-0000-0000D0010000}"/>
    <cellStyle name="Überschrift 2 3" xfId="211" xr:uid="{00000000-0005-0000-0000-0000D1010000}"/>
    <cellStyle name="Überschrift 3 2" xfId="171" xr:uid="{00000000-0005-0000-0000-0000D2010000}"/>
    <cellStyle name="Überschrift 3 3" xfId="212" xr:uid="{00000000-0005-0000-0000-0000D3010000}"/>
    <cellStyle name="Überschrift 4 2" xfId="172" xr:uid="{00000000-0005-0000-0000-0000D4010000}"/>
    <cellStyle name="Überschrift 4 3" xfId="213" xr:uid="{00000000-0005-0000-0000-0000D5010000}"/>
    <cellStyle name="Überschrift 5" xfId="173" xr:uid="{00000000-0005-0000-0000-0000D6010000}"/>
    <cellStyle name="Überschrift 6" xfId="209" xr:uid="{00000000-0005-0000-0000-0000D7010000}"/>
    <cellStyle name="Verknüpfte Zelle 2" xfId="174" xr:uid="{00000000-0005-0000-0000-0000D8010000}"/>
    <cellStyle name="Verknüpfte Zelle 3" xfId="220" xr:uid="{00000000-0005-0000-0000-0000D9010000}"/>
    <cellStyle name="Währung 2" xfId="5" xr:uid="{00000000-0005-0000-0000-0000DA010000}"/>
    <cellStyle name="Währung 2 2" xfId="184" xr:uid="{00000000-0005-0000-0000-0000DB010000}"/>
    <cellStyle name="Währung 2 2 2" xfId="199" xr:uid="{00000000-0005-0000-0000-0000DC010000}"/>
    <cellStyle name="Währung 2 2 2 2" xfId="265" xr:uid="{00000000-0005-0000-0000-0000DD010000}"/>
    <cellStyle name="Währung 2 2 2 2 2" xfId="479" xr:uid="{00000000-0005-0000-0000-0000DE010000}"/>
    <cellStyle name="Währung 2 2 2 3" xfId="453" xr:uid="{00000000-0005-0000-0000-0000DF010000}"/>
    <cellStyle name="Währung 2 2 3" xfId="207" xr:uid="{00000000-0005-0000-0000-0000E0010000}"/>
    <cellStyle name="Währung 2 2 3 2" xfId="273" xr:uid="{00000000-0005-0000-0000-0000E1010000}"/>
    <cellStyle name="Währung 2 2 3 2 2" xfId="487" xr:uid="{00000000-0005-0000-0000-0000E2010000}"/>
    <cellStyle name="Währung 2 2 3 3" xfId="461" xr:uid="{00000000-0005-0000-0000-0000E3010000}"/>
    <cellStyle name="Währung 2 2 4" xfId="255" xr:uid="{00000000-0005-0000-0000-0000E4010000}"/>
    <cellStyle name="Währung 2 2 4 2" xfId="469" xr:uid="{00000000-0005-0000-0000-0000E5010000}"/>
    <cellStyle name="Währung 2 2 5" xfId="443" xr:uid="{00000000-0005-0000-0000-0000E6010000}"/>
    <cellStyle name="Währung 2 3" xfId="187" xr:uid="{00000000-0005-0000-0000-0000E7010000}"/>
    <cellStyle name="Währung 2 3 2" xfId="258" xr:uid="{00000000-0005-0000-0000-0000E8010000}"/>
    <cellStyle name="Währung 2 3 2 2" xfId="472" xr:uid="{00000000-0005-0000-0000-0000E9010000}"/>
    <cellStyle name="Währung 2 3 3" xfId="446" xr:uid="{00000000-0005-0000-0000-0000EA010000}"/>
    <cellStyle name="Währung 2 4" xfId="191" xr:uid="{00000000-0005-0000-0000-0000EB010000}"/>
    <cellStyle name="Währung 2 4 2" xfId="261" xr:uid="{00000000-0005-0000-0000-0000EC010000}"/>
    <cellStyle name="Währung 2 4 2 2" xfId="475" xr:uid="{00000000-0005-0000-0000-0000ED010000}"/>
    <cellStyle name="Währung 2 4 3" xfId="449" xr:uid="{00000000-0005-0000-0000-0000EE010000}"/>
    <cellStyle name="Währung 2 5" xfId="202" xr:uid="{00000000-0005-0000-0000-0000EF010000}"/>
    <cellStyle name="Währung 2 5 2" xfId="268" xr:uid="{00000000-0005-0000-0000-0000F0010000}"/>
    <cellStyle name="Währung 2 5 2 2" xfId="482" xr:uid="{00000000-0005-0000-0000-0000F1010000}"/>
    <cellStyle name="Währung 2 5 3" xfId="456" xr:uid="{00000000-0005-0000-0000-0000F2010000}"/>
    <cellStyle name="Währung 2 6" xfId="181" xr:uid="{00000000-0005-0000-0000-0000F3010000}"/>
    <cellStyle name="Währung 2 6 2" xfId="440" xr:uid="{00000000-0005-0000-0000-0000F4010000}"/>
    <cellStyle name="Währung 2 7" xfId="252" xr:uid="{00000000-0005-0000-0000-0000F5010000}"/>
    <cellStyle name="Währung 2 7 2" xfId="466" xr:uid="{00000000-0005-0000-0000-0000F6010000}"/>
    <cellStyle name="Währung 2 8" xfId="437" xr:uid="{00000000-0005-0000-0000-0000F7010000}"/>
    <cellStyle name="Währung 2 9" xfId="175" xr:uid="{00000000-0005-0000-0000-0000F8010000}"/>
    <cellStyle name="Währung 3" xfId="204" xr:uid="{00000000-0005-0000-0000-0000F9010000}"/>
    <cellStyle name="Währung 3 2" xfId="270" xr:uid="{00000000-0005-0000-0000-0000FA010000}"/>
    <cellStyle name="Währung 3 2 2" xfId="484" xr:uid="{00000000-0005-0000-0000-0000FB010000}"/>
    <cellStyle name="Währung 3 3" xfId="458" xr:uid="{00000000-0005-0000-0000-0000FC010000}"/>
    <cellStyle name="Warnender Text 2" xfId="176" xr:uid="{00000000-0005-0000-0000-0000FD010000}"/>
    <cellStyle name="Warnender Text 3" xfId="222" xr:uid="{00000000-0005-0000-0000-0000FE010000}"/>
    <cellStyle name="Zelle überprüfen 2" xfId="177" xr:uid="{00000000-0005-0000-0000-0000FF010000}"/>
    <cellStyle name="Zelle überprüfen 3" xfId="221" xr:uid="{00000000-0005-0000-0000-000000020000}"/>
    <cellStyle name="常规_BW2604 export carton marking" xfId="511" xr:uid="{00000000-0005-0000-0000-000001020000}"/>
  </cellStyles>
  <dxfs count="1040">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medium">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177" formatCode="#,##0.00\ &quot;€&quot;"/>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171" formatCode="#,##0.0000"/>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bottom style="thin">
          <color indexed="64"/>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0" indent="0" justifyLastLine="0" shrinkToFit="0" readingOrder="0"/>
      <protection locked="0" hidden="0"/>
    </dxf>
    <dxf>
      <border outline="0">
        <bottom style="medium">
          <color indexed="64"/>
        </bottom>
      </border>
    </dxf>
    <dxf>
      <font>
        <b val="0"/>
        <i val="0"/>
        <strike val="0"/>
        <condense val="0"/>
        <extend val="0"/>
        <outline val="0"/>
        <shadow val="0"/>
        <u val="none"/>
        <vertAlign val="baseline"/>
        <sz val="11"/>
        <color auto="1"/>
        <name val="Calibri"/>
        <family val="2"/>
        <scheme val="minor"/>
      </font>
      <fill>
        <patternFill patternType="solid">
          <fgColor indexed="64"/>
          <bgColor theme="6" tint="0.59999389629810485"/>
        </patternFill>
      </fill>
      <alignment horizontal="left" vertical="center" textRotation="0" wrapText="1"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numFmt numFmtId="30" formatCode="@"/>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top style="thick">
          <color theme="0"/>
        </top>
      </border>
    </dxf>
    <dxf>
      <font>
        <b val="0"/>
        <i val="0"/>
        <strike val="0"/>
        <condense val="0"/>
        <extend val="0"/>
        <outline val="0"/>
        <shadow val="0"/>
        <u val="none"/>
        <vertAlign val="baseline"/>
        <sz val="12"/>
        <color theme="1"/>
        <name val="Calibri"/>
        <family val="2"/>
        <scheme val="minor"/>
      </font>
      <numFmt numFmtId="30" formatCode="@"/>
      <alignment textRotation="0" wrapText="1" indent="0" justifyLastLine="0" shrinkToFit="0" readingOrder="0"/>
    </dxf>
    <dxf>
      <font>
        <b val="0"/>
        <i val="0"/>
        <strike val="0"/>
        <condense val="0"/>
        <extend val="0"/>
        <outline val="0"/>
        <shadow val="0"/>
        <u val="none"/>
        <vertAlign val="baseline"/>
        <sz val="12"/>
        <color theme="0"/>
        <name val="Calibri"/>
        <family val="2"/>
        <scheme val="minor"/>
      </font>
      <fill>
        <patternFill patternType="solid">
          <fgColor indexed="64"/>
          <bgColor theme="1" tint="0.499984740745262"/>
        </patternFill>
      </fill>
      <alignment horizontal="left" vertical="top" textRotation="0" wrapText="1" indent="0" justifyLastLine="0" shrinkToFit="0" readingOrder="0"/>
      <border diagonalUp="0" diagonalDown="0">
        <left style="medium">
          <color indexed="64"/>
        </left>
        <right style="medium">
          <color indexed="64"/>
        </right>
        <top/>
        <bottom/>
      </border>
      <protection locked="1" hidden="1"/>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patternType="lightDown">
          <fgColor auto="1"/>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bgColor theme="6" tint="0.59996337778862885"/>
        </patternFill>
      </fill>
    </dxf>
    <dxf>
      <fill>
        <patternFill>
          <bgColor theme="6" tint="0.59996337778862885"/>
        </patternFill>
      </fill>
    </dxf>
    <dxf>
      <fill>
        <patternFill patternType="darkDown">
          <bgColor theme="0"/>
        </patternFill>
      </fill>
    </dxf>
    <dxf>
      <font>
        <b val="0"/>
        <i val="0"/>
        <strike val="0"/>
        <condense val="0"/>
        <extend val="0"/>
        <outline val="0"/>
        <shadow val="0"/>
        <u val="none"/>
        <vertAlign val="baseline"/>
        <sz val="12"/>
        <color theme="1"/>
        <name val="Calibri"/>
        <family val="2"/>
        <scheme val="minor"/>
      </font>
      <border diagonalUp="0" diagonalDown="0">
        <left style="thin">
          <color indexed="64"/>
        </left>
        <right style="medium">
          <color indexed="64"/>
        </right>
        <top style="thin">
          <color indexed="64"/>
        </top>
        <bottom style="thin">
          <color indexed="64"/>
        </bottom>
        <vertical style="thin">
          <color indexed="64"/>
        </vertical>
        <horizontal/>
      </border>
      <protection locked="1" hidden="0"/>
    </dxf>
    <dxf>
      <font>
        <b val="0"/>
        <i val="0"/>
        <strike val="0"/>
        <condense val="0"/>
        <extend val="0"/>
        <outline val="0"/>
        <shadow val="0"/>
        <u val="none"/>
        <vertAlign val="baseline"/>
        <sz val="12"/>
        <color theme="1"/>
        <name val="Calibri"/>
        <family val="2"/>
        <scheme val="minor"/>
      </font>
      <numFmt numFmtId="0" formatCode="General"/>
      <border diagonalUp="0" diagonalDown="0">
        <left style="medium">
          <color indexed="64"/>
        </left>
        <right style="thin">
          <color indexed="64"/>
        </right>
        <top style="thin">
          <color indexed="64"/>
        </top>
        <bottom style="thin">
          <color indexed="64"/>
        </bottom>
        <vertical style="thin">
          <color indexed="64"/>
        </vertical>
        <horizontal/>
      </border>
      <protection locked="1" hidden="0"/>
    </dxf>
    <dxf>
      <border outline="0">
        <left style="medium">
          <color indexed="64"/>
        </left>
        <right style="medium">
          <color indexed="64"/>
        </right>
        <top style="thin">
          <color indexed="64"/>
        </top>
        <bottom style="thin">
          <color indexed="64"/>
        </bottom>
      </border>
    </dxf>
    <dxf>
      <border outline="0">
        <bottom style="medium">
          <color indexed="64"/>
        </bottom>
      </border>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ont>
        <color rgb="FF00B050"/>
      </font>
      <fill>
        <patternFill>
          <bgColor theme="0" tint="-0.14996795556505021"/>
        </patternFill>
      </fill>
    </dxf>
    <dxf>
      <fill>
        <patternFill>
          <bgColor theme="5" tint="0.39994506668294322"/>
        </patternFill>
      </fill>
    </dxf>
    <dxf>
      <fill>
        <patternFill>
          <bgColor theme="5" tint="0.39994506668294322"/>
        </patternFill>
      </fill>
    </dxf>
    <dxf>
      <font>
        <color rgb="FF00B050"/>
      </font>
      <fill>
        <patternFill>
          <bgColor theme="0" tint="-0.14996795556505021"/>
        </patternFill>
      </fill>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medium">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fgColor indexed="64"/>
          <bgColor theme="0" tint="-0.14999847407452621"/>
        </patternFill>
      </fill>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0" formatCode="@"/>
      <fill>
        <patternFill>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0" formatCode="@"/>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0" formatCode="@"/>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theme="5" tint="0.399975585192419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tint="-0.14999847407452621"/>
        </patternFill>
      </fill>
      <border diagonalUp="0" diagonalDown="0">
        <left style="medium">
          <color indexed="64"/>
        </left>
        <right style="thin">
          <color indexed="64"/>
        </right>
        <top style="thin">
          <color indexed="64"/>
        </top>
        <bottom style="thin">
          <color indexed="64"/>
        </bottom>
      </border>
      <protection locked="1" hidden="1"/>
    </dxf>
    <dxf>
      <border diagonalUp="0" diagonalDown="0">
        <left style="medium">
          <color indexed="64"/>
        </left>
        <right style="medium">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6" formatCode="0.0000"/>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5" tint="0.39997558519241921"/>
        </patternFill>
      </fill>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0" tint="-0.14999847407452621"/>
        </patternFill>
      </fill>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medium">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indexed="64"/>
        </left>
        <right style="medium">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border diagonalUp="0" diagonalDown="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medium">
          <color indexed="64"/>
        </left>
        <right style="thin">
          <color indexed="64"/>
        </right>
        <top style="thin">
          <color indexed="64"/>
        </top>
        <bottom style="thin">
          <color indexed="64"/>
        </bottom>
        <vertical style="thin">
          <color indexed="64"/>
        </vertical>
        <horizontal/>
      </border>
    </dxf>
    <dxf>
      <font>
        <b val="0"/>
        <i val="0"/>
        <strike val="0"/>
        <condense val="0"/>
        <extend val="0"/>
        <outline val="0"/>
        <shadow val="0"/>
        <u val="none"/>
        <vertAlign val="baseline"/>
        <sz val="11"/>
        <color theme="1"/>
        <name val="Calibri"/>
        <scheme val="minor"/>
      </font>
      <fill>
        <patternFill patternType="solid">
          <fgColor indexed="64"/>
          <bgColor theme="6" tint="0.59999389629810485"/>
        </patternFill>
      </fill>
      <border diagonalUp="0" diagonalDown="0">
        <left style="thin">
          <color indexed="64"/>
        </left>
        <right style="medium">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numFmt numFmtId="1" formatCode="0"/>
      <fill>
        <patternFill patternType="solid">
          <fgColor indexed="64"/>
          <bgColor theme="0" tint="-0.1499984740745262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0" tint="-0.14999847407452621"/>
        </patternFill>
      </fill>
      <border diagonalUp="0" diagonalDown="0">
        <left style="thin">
          <color indexed="64"/>
        </left>
        <right style="medium">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6" tint="0.5999938962981048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6" tint="0.5999938962981048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border>
      <protection locked="1" hidden="1"/>
    </dxf>
    <dxf>
      <font>
        <b val="0"/>
        <i val="0"/>
        <strike val="0"/>
        <condense val="0"/>
        <extend val="0"/>
        <outline val="0"/>
        <shadow val="0"/>
        <u val="none"/>
        <vertAlign val="baseline"/>
        <sz val="11"/>
        <color theme="1"/>
        <name val="Calibri"/>
        <scheme val="minor"/>
      </font>
      <numFmt numFmtId="30" formatCode="@"/>
      <fill>
        <patternFill patternType="solid">
          <fgColor indexed="64"/>
          <bgColor theme="6" tint="0.59999389629810485"/>
        </patternFill>
      </fill>
      <border diagonalUp="0" diagonalDown="0">
        <left style="medium">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theme="1"/>
        <name val="Calibri"/>
        <scheme val="minor"/>
      </font>
      <fill>
        <patternFill patternType="solid">
          <fgColor indexed="64"/>
          <bgColor theme="0"/>
        </patternFill>
      </fill>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medium">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numFmt numFmtId="2"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75" formatCode="[$$-409]#,##0.0000"/>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numFmt numFmtId="172" formatCode="#,##0.0000\ &quot;€&quot;"/>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style="thin">
          <color indexed="64"/>
        </vertical>
        <horizontal/>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5" tint="0.3999755851924192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5" tint="0.399975585192419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5"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protection locked="0"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solid">
          <fgColor indexed="64"/>
          <bgColor theme="5" tint="0.39997558519241921"/>
        </patternFill>
      </fill>
      <alignment horizontal="general" vertical="top" textRotation="0" wrapText="1" indent="0" justifyLastLine="0" shrinkToFit="0" readingOrder="0"/>
      <border diagonalUp="0" diagonalDown="0">
        <left style="thin">
          <color indexed="64"/>
        </left>
        <right style="thin">
          <color indexed="64"/>
        </right>
        <top/>
        <bottom/>
      </border>
      <protection locked="0" hidden="0"/>
    </dxf>
    <dxf>
      <fill>
        <patternFill patternType="lightDown"/>
      </fill>
    </dxf>
    <dxf>
      <fill>
        <patternFill patternType="lightDown">
          <bgColor theme="0"/>
        </patternFill>
      </fill>
    </dxf>
    <dxf>
      <fill>
        <patternFill patternType="light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solid">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none">
          <bgColor auto="1"/>
        </patternFill>
      </fill>
    </dxf>
    <dxf>
      <fill>
        <patternFill patternType="darkDown">
          <bgColor theme="0"/>
        </patternFill>
      </fill>
    </dxf>
    <dxf>
      <fill>
        <patternFill patternType="darkDown">
          <bgColor theme="0"/>
        </patternFill>
      </fill>
    </dxf>
    <dxf>
      <font>
        <color auto="1"/>
      </font>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ont>
        <color theme="0"/>
      </font>
      <fill>
        <patternFill patternType="light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6" tint="0.59996337778862885"/>
        </patternFill>
      </fill>
    </dxf>
    <dxf>
      <fill>
        <patternFill>
          <bgColor theme="6" tint="0.59996337778862885"/>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5" tint="0.39994506668294322"/>
        </patternFill>
      </fill>
    </dxf>
    <dxf>
      <font>
        <color theme="0"/>
      </font>
      <fill>
        <patternFill patternType="lightDown">
          <fgColor auto="1"/>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6" tint="0.59996337778862885"/>
        </patternFill>
      </fill>
    </dxf>
    <dxf>
      <fill>
        <patternFill>
          <bgColor theme="6" tint="0.59996337778862885"/>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6" tint="0.59996337778862885"/>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6" tint="0.59996337778862885"/>
        </patternFill>
      </fill>
    </dxf>
    <dxf>
      <fill>
        <patternFill patternType="lightDown">
          <fgColor auto="1"/>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lightDown">
          <fgColor auto="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auto="1"/>
      </font>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1" defaultTableStyle="TableStyleMedium2" defaultPivotStyle="PivotStyleLight16">
    <tableStyle name="Table Style 1" pivot="0" count="0" xr9:uid="{00000000-0011-0000-FFFF-FFFF00000000}"/>
  </tableStyles>
  <colors>
    <mruColors>
      <color rgb="FFE68B8C"/>
      <color rgb="FFCD1719"/>
      <color rgb="FFB7ECF7"/>
      <color rgb="FFC4C4C4"/>
      <color rgb="FFFFFFAF"/>
      <color rgb="FFF2BEF8"/>
      <color rgb="FFFFFF66"/>
      <color rgb="FFCC00CC"/>
      <color rgb="FFCCECF6"/>
      <color rgb="FFE68C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26" Type="http://schemas.openxmlformats.org/officeDocument/2006/relationships/image" Target="../media/image30.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33" Type="http://schemas.openxmlformats.org/officeDocument/2006/relationships/image" Target="../media/image37.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29" Type="http://schemas.openxmlformats.org/officeDocument/2006/relationships/image" Target="../media/image3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image" Target="../media/image36.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image" Target="../media/image32.png"/><Relationship Id="rId10" Type="http://schemas.openxmlformats.org/officeDocument/2006/relationships/image" Target="../media/image14.png"/><Relationship Id="rId19" Type="http://schemas.openxmlformats.org/officeDocument/2006/relationships/image" Target="../media/image23.png"/><Relationship Id="rId31" Type="http://schemas.openxmlformats.org/officeDocument/2006/relationships/image" Target="../media/image35.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40.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39.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38.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1.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2.jpeg"/></Relationships>
</file>

<file path=xl/drawings/drawing1.xml><?xml version="1.0" encoding="utf-8"?>
<xdr:wsDr xmlns:xdr="http://schemas.openxmlformats.org/drawingml/2006/spreadsheetDrawing" xmlns:a="http://schemas.openxmlformats.org/drawingml/2006/main">
  <xdr:twoCellAnchor editAs="absolute">
    <xdr:from>
      <xdr:col>0</xdr:col>
      <xdr:colOff>60904</xdr:colOff>
      <xdr:row>0</xdr:row>
      <xdr:rowOff>41237</xdr:rowOff>
    </xdr:from>
    <xdr:to>
      <xdr:col>0</xdr:col>
      <xdr:colOff>2289153</xdr:colOff>
      <xdr:row>4</xdr:row>
      <xdr:rowOff>77635</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8524" y="48857"/>
          <a:ext cx="2230154" cy="790778"/>
        </a:xfrm>
        <a:prstGeom prst="rect">
          <a:avLst/>
        </a:prstGeom>
      </xdr:spPr>
    </xdr:pic>
    <xdr:clientData/>
  </xdr:twoCellAnchor>
  <xdr:twoCellAnchor editAs="oneCell">
    <xdr:from>
      <xdr:col>3</xdr:col>
      <xdr:colOff>180243</xdr:colOff>
      <xdr:row>118</xdr:row>
      <xdr:rowOff>20916</xdr:rowOff>
    </xdr:from>
    <xdr:to>
      <xdr:col>3</xdr:col>
      <xdr:colOff>1736480</xdr:colOff>
      <xdr:row>118</xdr:row>
      <xdr:rowOff>1063004</xdr:rowOff>
    </xdr:to>
    <xdr:pic>
      <xdr:nvPicPr>
        <xdr:cNvPr id="5" name="Grafik 5">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7118839" y="26595666"/>
          <a:ext cx="1556237" cy="1035103"/>
        </a:xfrm>
        <a:prstGeom prst="rect">
          <a:avLst/>
        </a:prstGeom>
      </xdr:spPr>
    </xdr:pic>
    <xdr:clientData/>
  </xdr:twoCellAnchor>
  <xdr:twoCellAnchor editAs="oneCell">
    <xdr:from>
      <xdr:col>3</xdr:col>
      <xdr:colOff>2344836</xdr:colOff>
      <xdr:row>117</xdr:row>
      <xdr:rowOff>47625</xdr:rowOff>
    </xdr:from>
    <xdr:to>
      <xdr:col>4</xdr:col>
      <xdr:colOff>365711</xdr:colOff>
      <xdr:row>117</xdr:row>
      <xdr:rowOff>1374897</xdr:rowOff>
    </xdr:to>
    <xdr:pic>
      <xdr:nvPicPr>
        <xdr:cNvPr id="6" name="Grafik 4">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283432" y="25135010"/>
          <a:ext cx="1289318" cy="1338067"/>
        </a:xfrm>
        <a:prstGeom prst="rect">
          <a:avLst/>
        </a:prstGeom>
      </xdr:spPr>
    </xdr:pic>
    <xdr:clientData/>
  </xdr:twoCellAnchor>
  <xdr:twoCellAnchor editAs="oneCell">
    <xdr:from>
      <xdr:col>3</xdr:col>
      <xdr:colOff>2364926</xdr:colOff>
      <xdr:row>118</xdr:row>
      <xdr:rowOff>98932</xdr:rowOff>
    </xdr:from>
    <xdr:to>
      <xdr:col>4</xdr:col>
      <xdr:colOff>434452</xdr:colOff>
      <xdr:row>118</xdr:row>
      <xdr:rowOff>993922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9303522" y="26673682"/>
          <a:ext cx="1334794" cy="897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15241</xdr:colOff>
      <xdr:row>5</xdr:row>
      <xdr:rowOff>97158</xdr:rowOff>
    </xdr:from>
    <xdr:to>
      <xdr:col>33</xdr:col>
      <xdr:colOff>321899</xdr:colOff>
      <xdr:row>5</xdr:row>
      <xdr:rowOff>287656</xdr:rowOff>
    </xdr:to>
    <xdr:pic>
      <xdr:nvPicPr>
        <xdr:cNvPr id="32" name="Grafik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1"/>
        <a:stretch>
          <a:fillRect/>
        </a:stretch>
      </xdr:blipFill>
      <xdr:spPr>
        <a:xfrm>
          <a:off x="35429191" y="1487808"/>
          <a:ext cx="302848" cy="198118"/>
        </a:xfrm>
        <a:prstGeom prst="rect">
          <a:avLst/>
        </a:prstGeom>
      </xdr:spPr>
    </xdr:pic>
    <xdr:clientData/>
  </xdr:twoCellAnchor>
  <xdr:twoCellAnchor editAs="oneCell">
    <xdr:from>
      <xdr:col>34</xdr:col>
      <xdr:colOff>20956</xdr:colOff>
      <xdr:row>5</xdr:row>
      <xdr:rowOff>93345</xdr:rowOff>
    </xdr:from>
    <xdr:to>
      <xdr:col>34</xdr:col>
      <xdr:colOff>269500</xdr:colOff>
      <xdr:row>5</xdr:row>
      <xdr:rowOff>324758</xdr:rowOff>
    </xdr:to>
    <xdr:pic>
      <xdr:nvPicPr>
        <xdr:cNvPr id="33" name="Grafik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2"/>
        <a:stretch>
          <a:fillRect/>
        </a:stretch>
      </xdr:blipFill>
      <xdr:spPr>
        <a:xfrm>
          <a:off x="35787331" y="1483995"/>
          <a:ext cx="248544" cy="218078"/>
        </a:xfrm>
        <a:prstGeom prst="rect">
          <a:avLst/>
        </a:prstGeom>
      </xdr:spPr>
    </xdr:pic>
    <xdr:clientData/>
  </xdr:twoCellAnchor>
  <xdr:twoCellAnchor editAs="oneCell">
    <xdr:from>
      <xdr:col>35</xdr:col>
      <xdr:colOff>15241</xdr:colOff>
      <xdr:row>5</xdr:row>
      <xdr:rowOff>76200</xdr:rowOff>
    </xdr:from>
    <xdr:to>
      <xdr:col>35</xdr:col>
      <xdr:colOff>304800</xdr:colOff>
      <xdr:row>5</xdr:row>
      <xdr:rowOff>306399</xdr:rowOff>
    </xdr:to>
    <xdr:pic>
      <xdr:nvPicPr>
        <xdr:cNvPr id="34" name="Grafik 3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3"/>
        <a:stretch>
          <a:fillRect/>
        </a:stretch>
      </xdr:blipFill>
      <xdr:spPr>
        <a:xfrm>
          <a:off x="36134041" y="1466850"/>
          <a:ext cx="289559" cy="230199"/>
        </a:xfrm>
        <a:prstGeom prst="rect">
          <a:avLst/>
        </a:prstGeom>
      </xdr:spPr>
    </xdr:pic>
    <xdr:clientData/>
  </xdr:twoCellAnchor>
  <xdr:twoCellAnchor editAs="oneCell">
    <xdr:from>
      <xdr:col>36</xdr:col>
      <xdr:colOff>0</xdr:colOff>
      <xdr:row>5</xdr:row>
      <xdr:rowOff>76200</xdr:rowOff>
    </xdr:from>
    <xdr:to>
      <xdr:col>36</xdr:col>
      <xdr:colOff>285750</xdr:colOff>
      <xdr:row>5</xdr:row>
      <xdr:rowOff>341217</xdr:rowOff>
    </xdr:to>
    <xdr:pic>
      <xdr:nvPicPr>
        <xdr:cNvPr id="35" name="Grafik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4"/>
        <a:stretch>
          <a:fillRect/>
        </a:stretch>
      </xdr:blipFill>
      <xdr:spPr>
        <a:xfrm>
          <a:off x="36471225" y="1466850"/>
          <a:ext cx="281940" cy="265017"/>
        </a:xfrm>
        <a:prstGeom prst="rect">
          <a:avLst/>
        </a:prstGeom>
      </xdr:spPr>
    </xdr:pic>
    <xdr:clientData/>
  </xdr:twoCellAnchor>
  <xdr:twoCellAnchor editAs="oneCell">
    <xdr:from>
      <xdr:col>37</xdr:col>
      <xdr:colOff>30482</xdr:colOff>
      <xdr:row>5</xdr:row>
      <xdr:rowOff>76200</xdr:rowOff>
    </xdr:from>
    <xdr:to>
      <xdr:col>37</xdr:col>
      <xdr:colOff>321946</xdr:colOff>
      <xdr:row>5</xdr:row>
      <xdr:rowOff>325977</xdr:rowOff>
    </xdr:to>
    <xdr:pic>
      <xdr:nvPicPr>
        <xdr:cNvPr id="36" name="Grafik 3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5"/>
        <a:stretch>
          <a:fillRect/>
        </a:stretch>
      </xdr:blipFill>
      <xdr:spPr>
        <a:xfrm>
          <a:off x="36854132" y="1466850"/>
          <a:ext cx="300989" cy="253587"/>
        </a:xfrm>
        <a:prstGeom prst="rect">
          <a:avLst/>
        </a:prstGeom>
      </xdr:spPr>
    </xdr:pic>
    <xdr:clientData/>
  </xdr:twoCellAnchor>
  <xdr:twoCellAnchor editAs="oneCell">
    <xdr:from>
      <xdr:col>38</xdr:col>
      <xdr:colOff>11430</xdr:colOff>
      <xdr:row>5</xdr:row>
      <xdr:rowOff>87631</xdr:rowOff>
    </xdr:from>
    <xdr:to>
      <xdr:col>38</xdr:col>
      <xdr:colOff>304800</xdr:colOff>
      <xdr:row>5</xdr:row>
      <xdr:rowOff>358399</xdr:rowOff>
    </xdr:to>
    <xdr:pic>
      <xdr:nvPicPr>
        <xdr:cNvPr id="37" name="Grafik 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6"/>
        <a:stretch>
          <a:fillRect/>
        </a:stretch>
      </xdr:blipFill>
      <xdr:spPr>
        <a:xfrm>
          <a:off x="37187505" y="1478281"/>
          <a:ext cx="293370" cy="266958"/>
        </a:xfrm>
        <a:prstGeom prst="rect">
          <a:avLst/>
        </a:prstGeom>
      </xdr:spPr>
    </xdr:pic>
    <xdr:clientData/>
  </xdr:twoCellAnchor>
  <xdr:twoCellAnchor editAs="oneCell">
    <xdr:from>
      <xdr:col>39</xdr:col>
      <xdr:colOff>26671</xdr:colOff>
      <xdr:row>5</xdr:row>
      <xdr:rowOff>87630</xdr:rowOff>
    </xdr:from>
    <xdr:to>
      <xdr:col>39</xdr:col>
      <xdr:colOff>320040</xdr:colOff>
      <xdr:row>5</xdr:row>
      <xdr:rowOff>325618</xdr:rowOff>
    </xdr:to>
    <xdr:pic>
      <xdr:nvPicPr>
        <xdr:cNvPr id="38" name="Grafik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7"/>
        <a:stretch>
          <a:fillRect/>
        </a:stretch>
      </xdr:blipFill>
      <xdr:spPr>
        <a:xfrm>
          <a:off x="37555171" y="1478280"/>
          <a:ext cx="297179" cy="224653"/>
        </a:xfrm>
        <a:prstGeom prst="rect">
          <a:avLst/>
        </a:prstGeom>
      </xdr:spPr>
    </xdr:pic>
    <xdr:clientData/>
  </xdr:twoCellAnchor>
  <xdr:twoCellAnchor editAs="oneCell">
    <xdr:from>
      <xdr:col>40</xdr:col>
      <xdr:colOff>26671</xdr:colOff>
      <xdr:row>5</xdr:row>
      <xdr:rowOff>76201</xdr:rowOff>
    </xdr:from>
    <xdr:to>
      <xdr:col>40</xdr:col>
      <xdr:colOff>323850</xdr:colOff>
      <xdr:row>5</xdr:row>
      <xdr:rowOff>359227</xdr:rowOff>
    </xdr:to>
    <xdr:pic>
      <xdr:nvPicPr>
        <xdr:cNvPr id="39" name="Grafik 3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8"/>
        <a:stretch>
          <a:fillRect/>
        </a:stretch>
      </xdr:blipFill>
      <xdr:spPr>
        <a:xfrm>
          <a:off x="37907596" y="1466851"/>
          <a:ext cx="287654" cy="279216"/>
        </a:xfrm>
        <a:prstGeom prst="rect">
          <a:avLst/>
        </a:prstGeom>
      </xdr:spPr>
    </xdr:pic>
    <xdr:clientData/>
  </xdr:twoCellAnchor>
  <xdr:twoCellAnchor editAs="oneCell">
    <xdr:from>
      <xdr:col>41</xdr:col>
      <xdr:colOff>28575</xdr:colOff>
      <xdr:row>5</xdr:row>
      <xdr:rowOff>76200</xdr:rowOff>
    </xdr:from>
    <xdr:to>
      <xdr:col>41</xdr:col>
      <xdr:colOff>325755</xdr:colOff>
      <xdr:row>5</xdr:row>
      <xdr:rowOff>399359</xdr:rowOff>
    </xdr:to>
    <xdr:pic>
      <xdr:nvPicPr>
        <xdr:cNvPr id="40" name="Grafik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9"/>
        <a:stretch>
          <a:fillRect/>
        </a:stretch>
      </xdr:blipFill>
      <xdr:spPr>
        <a:xfrm>
          <a:off x="38261925" y="1466850"/>
          <a:ext cx="304800" cy="326969"/>
        </a:xfrm>
        <a:prstGeom prst="rect">
          <a:avLst/>
        </a:prstGeom>
      </xdr:spPr>
    </xdr:pic>
    <xdr:clientData/>
  </xdr:twoCellAnchor>
  <xdr:twoCellAnchor editAs="oneCell">
    <xdr:from>
      <xdr:col>42</xdr:col>
      <xdr:colOff>11431</xdr:colOff>
      <xdr:row>5</xdr:row>
      <xdr:rowOff>87631</xdr:rowOff>
    </xdr:from>
    <xdr:to>
      <xdr:col>42</xdr:col>
      <xdr:colOff>323850</xdr:colOff>
      <xdr:row>5</xdr:row>
      <xdr:rowOff>322057</xdr:rowOff>
    </xdr:to>
    <xdr:pic>
      <xdr:nvPicPr>
        <xdr:cNvPr id="41" name="Grafik 4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0"/>
        <a:stretch>
          <a:fillRect/>
        </a:stretch>
      </xdr:blipFill>
      <xdr:spPr>
        <a:xfrm>
          <a:off x="38597206" y="1478281"/>
          <a:ext cx="302894" cy="243951"/>
        </a:xfrm>
        <a:prstGeom prst="rect">
          <a:avLst/>
        </a:prstGeom>
      </xdr:spPr>
    </xdr:pic>
    <xdr:clientData/>
  </xdr:twoCellAnchor>
  <xdr:twoCellAnchor editAs="oneCell">
    <xdr:from>
      <xdr:col>43</xdr:col>
      <xdr:colOff>20955</xdr:colOff>
      <xdr:row>5</xdr:row>
      <xdr:rowOff>76201</xdr:rowOff>
    </xdr:from>
    <xdr:to>
      <xdr:col>43</xdr:col>
      <xdr:colOff>323137</xdr:colOff>
      <xdr:row>5</xdr:row>
      <xdr:rowOff>358141</xdr:rowOff>
    </xdr:to>
    <xdr:pic>
      <xdr:nvPicPr>
        <xdr:cNvPr id="42" name="Grafik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1"/>
        <a:stretch>
          <a:fillRect/>
        </a:stretch>
      </xdr:blipFill>
      <xdr:spPr>
        <a:xfrm>
          <a:off x="38959155" y="1466851"/>
          <a:ext cx="298372" cy="285750"/>
        </a:xfrm>
        <a:prstGeom prst="rect">
          <a:avLst/>
        </a:prstGeom>
      </xdr:spPr>
    </xdr:pic>
    <xdr:clientData/>
  </xdr:twoCellAnchor>
  <xdr:twoCellAnchor editAs="oneCell">
    <xdr:from>
      <xdr:col>44</xdr:col>
      <xdr:colOff>28575</xdr:colOff>
      <xdr:row>5</xdr:row>
      <xdr:rowOff>57150</xdr:rowOff>
    </xdr:from>
    <xdr:to>
      <xdr:col>44</xdr:col>
      <xdr:colOff>323850</xdr:colOff>
      <xdr:row>5</xdr:row>
      <xdr:rowOff>377503</xdr:rowOff>
    </xdr:to>
    <xdr:pic>
      <xdr:nvPicPr>
        <xdr:cNvPr id="43" name="Grafik 4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12"/>
        <a:stretch>
          <a:fillRect/>
        </a:stretch>
      </xdr:blipFill>
      <xdr:spPr>
        <a:xfrm>
          <a:off x="39319200" y="1447800"/>
          <a:ext cx="281940" cy="320353"/>
        </a:xfrm>
        <a:prstGeom prst="rect">
          <a:avLst/>
        </a:prstGeom>
      </xdr:spPr>
    </xdr:pic>
    <xdr:clientData/>
  </xdr:twoCellAnchor>
  <xdr:twoCellAnchor editAs="oneCell">
    <xdr:from>
      <xdr:col>45</xdr:col>
      <xdr:colOff>15240</xdr:colOff>
      <xdr:row>5</xdr:row>
      <xdr:rowOff>64771</xdr:rowOff>
    </xdr:from>
    <xdr:to>
      <xdr:col>45</xdr:col>
      <xdr:colOff>342900</xdr:colOff>
      <xdr:row>5</xdr:row>
      <xdr:rowOff>324596</xdr:rowOff>
    </xdr:to>
    <xdr:pic>
      <xdr:nvPicPr>
        <xdr:cNvPr id="44" name="Grafik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3"/>
        <a:stretch>
          <a:fillRect/>
        </a:stretch>
      </xdr:blipFill>
      <xdr:spPr>
        <a:xfrm>
          <a:off x="39658290" y="1455421"/>
          <a:ext cx="327660" cy="246490"/>
        </a:xfrm>
        <a:prstGeom prst="rect">
          <a:avLst/>
        </a:prstGeom>
      </xdr:spPr>
    </xdr:pic>
    <xdr:clientData/>
  </xdr:twoCellAnchor>
  <xdr:twoCellAnchor editAs="oneCell">
    <xdr:from>
      <xdr:col>46</xdr:col>
      <xdr:colOff>20955</xdr:colOff>
      <xdr:row>5</xdr:row>
      <xdr:rowOff>68581</xdr:rowOff>
    </xdr:from>
    <xdr:to>
      <xdr:col>46</xdr:col>
      <xdr:colOff>325755</xdr:colOff>
      <xdr:row>5</xdr:row>
      <xdr:rowOff>285008</xdr:rowOff>
    </xdr:to>
    <xdr:pic>
      <xdr:nvPicPr>
        <xdr:cNvPr id="45" name="Grafik 44">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14"/>
        <a:stretch>
          <a:fillRect/>
        </a:stretch>
      </xdr:blipFill>
      <xdr:spPr>
        <a:xfrm>
          <a:off x="40016430" y="1459231"/>
          <a:ext cx="300990" cy="229762"/>
        </a:xfrm>
        <a:prstGeom prst="rect">
          <a:avLst/>
        </a:prstGeom>
      </xdr:spPr>
    </xdr:pic>
    <xdr:clientData/>
  </xdr:twoCellAnchor>
  <xdr:twoCellAnchor editAs="oneCell">
    <xdr:from>
      <xdr:col>47</xdr:col>
      <xdr:colOff>15241</xdr:colOff>
      <xdr:row>5</xdr:row>
      <xdr:rowOff>26670</xdr:rowOff>
    </xdr:from>
    <xdr:to>
      <xdr:col>47</xdr:col>
      <xdr:colOff>281941</xdr:colOff>
      <xdr:row>5</xdr:row>
      <xdr:rowOff>283037</xdr:rowOff>
    </xdr:to>
    <xdr:pic>
      <xdr:nvPicPr>
        <xdr:cNvPr id="46" name="Grafik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15"/>
        <a:stretch>
          <a:fillRect/>
        </a:stretch>
      </xdr:blipFill>
      <xdr:spPr>
        <a:xfrm>
          <a:off x="40363141" y="1417320"/>
          <a:ext cx="270510" cy="260177"/>
        </a:xfrm>
        <a:prstGeom prst="rect">
          <a:avLst/>
        </a:prstGeom>
      </xdr:spPr>
    </xdr:pic>
    <xdr:clientData/>
  </xdr:twoCellAnchor>
  <xdr:twoCellAnchor editAs="oneCell">
    <xdr:from>
      <xdr:col>48</xdr:col>
      <xdr:colOff>59056</xdr:colOff>
      <xdr:row>5</xdr:row>
      <xdr:rowOff>38100</xdr:rowOff>
    </xdr:from>
    <xdr:to>
      <xdr:col>48</xdr:col>
      <xdr:colOff>306005</xdr:colOff>
      <xdr:row>5</xdr:row>
      <xdr:rowOff>285750</xdr:rowOff>
    </xdr:to>
    <xdr:pic>
      <xdr:nvPicPr>
        <xdr:cNvPr id="47" name="Grafik 46">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16"/>
        <a:stretch>
          <a:fillRect/>
        </a:stretch>
      </xdr:blipFill>
      <xdr:spPr>
        <a:xfrm>
          <a:off x="40759381" y="1428750"/>
          <a:ext cx="246949" cy="243840"/>
        </a:xfrm>
        <a:prstGeom prst="rect">
          <a:avLst/>
        </a:prstGeom>
      </xdr:spPr>
    </xdr:pic>
    <xdr:clientData/>
  </xdr:twoCellAnchor>
  <xdr:twoCellAnchor editAs="oneCell">
    <xdr:from>
      <xdr:col>49</xdr:col>
      <xdr:colOff>15241</xdr:colOff>
      <xdr:row>5</xdr:row>
      <xdr:rowOff>38100</xdr:rowOff>
    </xdr:from>
    <xdr:to>
      <xdr:col>49</xdr:col>
      <xdr:colOff>281941</xdr:colOff>
      <xdr:row>5</xdr:row>
      <xdr:rowOff>289364</xdr:rowOff>
    </xdr:to>
    <xdr:pic>
      <xdr:nvPicPr>
        <xdr:cNvPr id="48" name="Grafik 47">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17"/>
        <a:stretch>
          <a:fillRect/>
        </a:stretch>
      </xdr:blipFill>
      <xdr:spPr>
        <a:xfrm>
          <a:off x="41067991" y="1428750"/>
          <a:ext cx="270510" cy="262694"/>
        </a:xfrm>
        <a:prstGeom prst="rect">
          <a:avLst/>
        </a:prstGeom>
      </xdr:spPr>
    </xdr:pic>
    <xdr:clientData/>
  </xdr:twoCellAnchor>
  <xdr:twoCellAnchor editAs="oneCell">
    <xdr:from>
      <xdr:col>50</xdr:col>
      <xdr:colOff>36194</xdr:colOff>
      <xdr:row>5</xdr:row>
      <xdr:rowOff>55245</xdr:rowOff>
    </xdr:from>
    <xdr:to>
      <xdr:col>50</xdr:col>
      <xdr:colOff>322622</xdr:colOff>
      <xdr:row>5</xdr:row>
      <xdr:rowOff>321945</xdr:rowOff>
    </xdr:to>
    <xdr:pic>
      <xdr:nvPicPr>
        <xdr:cNvPr id="49" name="Grafik 48">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18"/>
        <a:stretch>
          <a:fillRect/>
        </a:stretch>
      </xdr:blipFill>
      <xdr:spPr>
        <a:xfrm>
          <a:off x="41441369" y="1445895"/>
          <a:ext cx="295953" cy="270510"/>
        </a:xfrm>
        <a:prstGeom prst="rect">
          <a:avLst/>
        </a:prstGeom>
      </xdr:spPr>
    </xdr:pic>
    <xdr:clientData/>
  </xdr:twoCellAnchor>
  <xdr:twoCellAnchor editAs="oneCell">
    <xdr:from>
      <xdr:col>51</xdr:col>
      <xdr:colOff>66675</xdr:colOff>
      <xdr:row>5</xdr:row>
      <xdr:rowOff>47626</xdr:rowOff>
    </xdr:from>
    <xdr:to>
      <xdr:col>52</xdr:col>
      <xdr:colOff>2998</xdr:colOff>
      <xdr:row>5</xdr:row>
      <xdr:rowOff>325756</xdr:rowOff>
    </xdr:to>
    <xdr:pic>
      <xdr:nvPicPr>
        <xdr:cNvPr id="50" name="Grafik 49">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9"/>
        <a:stretch>
          <a:fillRect/>
        </a:stretch>
      </xdr:blipFill>
      <xdr:spPr>
        <a:xfrm>
          <a:off x="41824275" y="1438276"/>
          <a:ext cx="288748" cy="281940"/>
        </a:xfrm>
        <a:prstGeom prst="rect">
          <a:avLst/>
        </a:prstGeom>
      </xdr:spPr>
    </xdr:pic>
    <xdr:clientData/>
  </xdr:twoCellAnchor>
  <xdr:twoCellAnchor editAs="oneCell">
    <xdr:from>
      <xdr:col>52</xdr:col>
      <xdr:colOff>15241</xdr:colOff>
      <xdr:row>5</xdr:row>
      <xdr:rowOff>38101</xdr:rowOff>
    </xdr:from>
    <xdr:to>
      <xdr:col>52</xdr:col>
      <xdr:colOff>342176</xdr:colOff>
      <xdr:row>5</xdr:row>
      <xdr:rowOff>304801</xdr:rowOff>
    </xdr:to>
    <xdr:pic>
      <xdr:nvPicPr>
        <xdr:cNvPr id="51" name="Grafik 50">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20"/>
        <a:stretch>
          <a:fillRect/>
        </a:stretch>
      </xdr:blipFill>
      <xdr:spPr>
        <a:xfrm>
          <a:off x="42125266" y="1428751"/>
          <a:ext cx="326935" cy="266700"/>
        </a:xfrm>
        <a:prstGeom prst="rect">
          <a:avLst/>
        </a:prstGeom>
      </xdr:spPr>
    </xdr:pic>
    <xdr:clientData/>
  </xdr:twoCellAnchor>
  <xdr:twoCellAnchor editAs="oneCell">
    <xdr:from>
      <xdr:col>53</xdr:col>
      <xdr:colOff>28575</xdr:colOff>
      <xdr:row>5</xdr:row>
      <xdr:rowOff>66675</xdr:rowOff>
    </xdr:from>
    <xdr:to>
      <xdr:col>54</xdr:col>
      <xdr:colOff>1609</xdr:colOff>
      <xdr:row>5</xdr:row>
      <xdr:rowOff>287655</xdr:rowOff>
    </xdr:to>
    <xdr:pic>
      <xdr:nvPicPr>
        <xdr:cNvPr id="52" name="Grafik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21"/>
        <a:stretch>
          <a:fillRect/>
        </a:stretch>
      </xdr:blipFill>
      <xdr:spPr>
        <a:xfrm>
          <a:off x="42491025" y="1457325"/>
          <a:ext cx="325459" cy="217170"/>
        </a:xfrm>
        <a:prstGeom prst="rect">
          <a:avLst/>
        </a:prstGeom>
      </xdr:spPr>
    </xdr:pic>
    <xdr:clientData/>
  </xdr:twoCellAnchor>
  <xdr:twoCellAnchor editAs="oneCell">
    <xdr:from>
      <xdr:col>54</xdr:col>
      <xdr:colOff>26670</xdr:colOff>
      <xdr:row>5</xdr:row>
      <xdr:rowOff>64941</xdr:rowOff>
    </xdr:from>
    <xdr:to>
      <xdr:col>54</xdr:col>
      <xdr:colOff>342900</xdr:colOff>
      <xdr:row>5</xdr:row>
      <xdr:rowOff>281940</xdr:rowOff>
    </xdr:to>
    <xdr:pic>
      <xdr:nvPicPr>
        <xdr:cNvPr id="53" name="Grafik 52">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22"/>
        <a:stretch>
          <a:fillRect/>
        </a:stretch>
      </xdr:blipFill>
      <xdr:spPr>
        <a:xfrm>
          <a:off x="42841545" y="1455591"/>
          <a:ext cx="316230" cy="213189"/>
        </a:xfrm>
        <a:prstGeom prst="rect">
          <a:avLst/>
        </a:prstGeom>
      </xdr:spPr>
    </xdr:pic>
    <xdr:clientData/>
  </xdr:twoCellAnchor>
  <xdr:twoCellAnchor editAs="oneCell">
    <xdr:from>
      <xdr:col>55</xdr:col>
      <xdr:colOff>28575</xdr:colOff>
      <xdr:row>5</xdr:row>
      <xdr:rowOff>66675</xdr:rowOff>
    </xdr:from>
    <xdr:to>
      <xdr:col>56</xdr:col>
      <xdr:colOff>20896</xdr:colOff>
      <xdr:row>5</xdr:row>
      <xdr:rowOff>287655</xdr:rowOff>
    </xdr:to>
    <xdr:pic>
      <xdr:nvPicPr>
        <xdr:cNvPr id="54" name="Grafik 53">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23"/>
        <a:stretch>
          <a:fillRect/>
        </a:stretch>
      </xdr:blipFill>
      <xdr:spPr>
        <a:xfrm>
          <a:off x="43195875" y="1457325"/>
          <a:ext cx="331411" cy="217170"/>
        </a:xfrm>
        <a:prstGeom prst="rect">
          <a:avLst/>
        </a:prstGeom>
      </xdr:spPr>
    </xdr:pic>
    <xdr:clientData/>
  </xdr:twoCellAnchor>
  <xdr:twoCellAnchor editAs="oneCell">
    <xdr:from>
      <xdr:col>56</xdr:col>
      <xdr:colOff>38101</xdr:colOff>
      <xdr:row>5</xdr:row>
      <xdr:rowOff>74295</xdr:rowOff>
    </xdr:from>
    <xdr:to>
      <xdr:col>56</xdr:col>
      <xdr:colOff>322539</xdr:colOff>
      <xdr:row>5</xdr:row>
      <xdr:rowOff>283845</xdr:rowOff>
    </xdr:to>
    <xdr:pic>
      <xdr:nvPicPr>
        <xdr:cNvPr id="55" name="Grafik 54">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24"/>
        <a:stretch>
          <a:fillRect/>
        </a:stretch>
      </xdr:blipFill>
      <xdr:spPr>
        <a:xfrm>
          <a:off x="43557826" y="1464945"/>
          <a:ext cx="288248" cy="213360"/>
        </a:xfrm>
        <a:prstGeom prst="rect">
          <a:avLst/>
        </a:prstGeom>
      </xdr:spPr>
    </xdr:pic>
    <xdr:clientData/>
  </xdr:twoCellAnchor>
  <xdr:twoCellAnchor editAs="oneCell">
    <xdr:from>
      <xdr:col>57</xdr:col>
      <xdr:colOff>34291</xdr:colOff>
      <xdr:row>5</xdr:row>
      <xdr:rowOff>43816</xdr:rowOff>
    </xdr:from>
    <xdr:to>
      <xdr:col>57</xdr:col>
      <xdr:colOff>305528</xdr:colOff>
      <xdr:row>5</xdr:row>
      <xdr:rowOff>287656</xdr:rowOff>
    </xdr:to>
    <xdr:pic>
      <xdr:nvPicPr>
        <xdr:cNvPr id="56" name="Grafik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25"/>
        <a:stretch>
          <a:fillRect/>
        </a:stretch>
      </xdr:blipFill>
      <xdr:spPr>
        <a:xfrm>
          <a:off x="43906441" y="1434466"/>
          <a:ext cx="271237" cy="251460"/>
        </a:xfrm>
        <a:prstGeom prst="rect">
          <a:avLst/>
        </a:prstGeom>
      </xdr:spPr>
    </xdr:pic>
    <xdr:clientData/>
  </xdr:twoCellAnchor>
  <xdr:twoCellAnchor editAs="oneCell">
    <xdr:from>
      <xdr:col>58</xdr:col>
      <xdr:colOff>62866</xdr:colOff>
      <xdr:row>5</xdr:row>
      <xdr:rowOff>53341</xdr:rowOff>
    </xdr:from>
    <xdr:to>
      <xdr:col>58</xdr:col>
      <xdr:colOff>287655</xdr:colOff>
      <xdr:row>5</xdr:row>
      <xdr:rowOff>325756</xdr:rowOff>
    </xdr:to>
    <xdr:pic>
      <xdr:nvPicPr>
        <xdr:cNvPr id="57" name="Grafik 56">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26"/>
        <a:stretch>
          <a:fillRect/>
        </a:stretch>
      </xdr:blipFill>
      <xdr:spPr>
        <a:xfrm>
          <a:off x="44287441" y="1443991"/>
          <a:ext cx="228599" cy="280035"/>
        </a:xfrm>
        <a:prstGeom prst="rect">
          <a:avLst/>
        </a:prstGeom>
      </xdr:spPr>
    </xdr:pic>
    <xdr:clientData/>
  </xdr:twoCellAnchor>
  <xdr:twoCellAnchor editAs="oneCell">
    <xdr:from>
      <xdr:col>59</xdr:col>
      <xdr:colOff>57151</xdr:colOff>
      <xdr:row>5</xdr:row>
      <xdr:rowOff>53340</xdr:rowOff>
    </xdr:from>
    <xdr:to>
      <xdr:col>59</xdr:col>
      <xdr:colOff>308430</xdr:colOff>
      <xdr:row>5</xdr:row>
      <xdr:rowOff>283845</xdr:rowOff>
    </xdr:to>
    <xdr:pic>
      <xdr:nvPicPr>
        <xdr:cNvPr id="58" name="Grafik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27"/>
        <a:stretch>
          <a:fillRect/>
        </a:stretch>
      </xdr:blipFill>
      <xdr:spPr>
        <a:xfrm>
          <a:off x="44634151" y="1443990"/>
          <a:ext cx="251279" cy="240030"/>
        </a:xfrm>
        <a:prstGeom prst="rect">
          <a:avLst/>
        </a:prstGeom>
      </xdr:spPr>
    </xdr:pic>
    <xdr:clientData/>
  </xdr:twoCellAnchor>
  <xdr:twoCellAnchor editAs="oneCell">
    <xdr:from>
      <xdr:col>60</xdr:col>
      <xdr:colOff>53340</xdr:colOff>
      <xdr:row>5</xdr:row>
      <xdr:rowOff>59055</xdr:rowOff>
    </xdr:from>
    <xdr:to>
      <xdr:col>60</xdr:col>
      <xdr:colOff>320040</xdr:colOff>
      <xdr:row>5</xdr:row>
      <xdr:rowOff>361944</xdr:rowOff>
    </xdr:to>
    <xdr:pic>
      <xdr:nvPicPr>
        <xdr:cNvPr id="59" name="Grafik 58">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8"/>
        <a:stretch>
          <a:fillRect/>
        </a:stretch>
      </xdr:blipFill>
      <xdr:spPr>
        <a:xfrm>
          <a:off x="44982765" y="1449705"/>
          <a:ext cx="270510" cy="312414"/>
        </a:xfrm>
        <a:prstGeom prst="rect">
          <a:avLst/>
        </a:prstGeom>
      </xdr:spPr>
    </xdr:pic>
    <xdr:clientData/>
  </xdr:twoCellAnchor>
  <xdr:twoCellAnchor editAs="oneCell">
    <xdr:from>
      <xdr:col>61</xdr:col>
      <xdr:colOff>28575</xdr:colOff>
      <xdr:row>5</xdr:row>
      <xdr:rowOff>76200</xdr:rowOff>
    </xdr:from>
    <xdr:to>
      <xdr:col>61</xdr:col>
      <xdr:colOff>323519</xdr:colOff>
      <xdr:row>5</xdr:row>
      <xdr:rowOff>321945</xdr:rowOff>
    </xdr:to>
    <xdr:pic>
      <xdr:nvPicPr>
        <xdr:cNvPr id="60" name="Grafik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29"/>
        <a:stretch>
          <a:fillRect/>
        </a:stretch>
      </xdr:blipFill>
      <xdr:spPr>
        <a:xfrm>
          <a:off x="45310425" y="1466850"/>
          <a:ext cx="298754" cy="255270"/>
        </a:xfrm>
        <a:prstGeom prst="rect">
          <a:avLst/>
        </a:prstGeom>
      </xdr:spPr>
    </xdr:pic>
    <xdr:clientData/>
  </xdr:twoCellAnchor>
  <xdr:twoCellAnchor editAs="oneCell">
    <xdr:from>
      <xdr:col>62</xdr:col>
      <xdr:colOff>38100</xdr:colOff>
      <xdr:row>5</xdr:row>
      <xdr:rowOff>57150</xdr:rowOff>
    </xdr:from>
    <xdr:to>
      <xdr:col>62</xdr:col>
      <xdr:colOff>320040</xdr:colOff>
      <xdr:row>5</xdr:row>
      <xdr:rowOff>326332</xdr:rowOff>
    </xdr:to>
    <xdr:pic>
      <xdr:nvPicPr>
        <xdr:cNvPr id="61" name="Grafik 60">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30"/>
        <a:stretch>
          <a:fillRect/>
        </a:stretch>
      </xdr:blipFill>
      <xdr:spPr>
        <a:xfrm>
          <a:off x="45672375" y="1447800"/>
          <a:ext cx="278130" cy="276802"/>
        </a:xfrm>
        <a:prstGeom prst="rect">
          <a:avLst/>
        </a:prstGeom>
      </xdr:spPr>
    </xdr:pic>
    <xdr:clientData/>
  </xdr:twoCellAnchor>
  <xdr:twoCellAnchor editAs="oneCell">
    <xdr:from>
      <xdr:col>63</xdr:col>
      <xdr:colOff>47626</xdr:colOff>
      <xdr:row>5</xdr:row>
      <xdr:rowOff>38101</xdr:rowOff>
    </xdr:from>
    <xdr:to>
      <xdr:col>63</xdr:col>
      <xdr:colOff>325989</xdr:colOff>
      <xdr:row>5</xdr:row>
      <xdr:rowOff>342901</xdr:rowOff>
    </xdr:to>
    <xdr:pic>
      <xdr:nvPicPr>
        <xdr:cNvPr id="62" name="Grafik 61">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31"/>
        <a:stretch>
          <a:fillRect/>
        </a:stretch>
      </xdr:blipFill>
      <xdr:spPr>
        <a:xfrm>
          <a:off x="46034326" y="1428751"/>
          <a:ext cx="274553" cy="304800"/>
        </a:xfrm>
        <a:prstGeom prst="rect">
          <a:avLst/>
        </a:prstGeom>
      </xdr:spPr>
    </xdr:pic>
    <xdr:clientData/>
  </xdr:twoCellAnchor>
  <xdr:twoCellAnchor editAs="oneCell">
    <xdr:from>
      <xdr:col>64</xdr:col>
      <xdr:colOff>47625</xdr:colOff>
      <xdr:row>5</xdr:row>
      <xdr:rowOff>57150</xdr:rowOff>
    </xdr:from>
    <xdr:to>
      <xdr:col>64</xdr:col>
      <xdr:colOff>285527</xdr:colOff>
      <xdr:row>5</xdr:row>
      <xdr:rowOff>377190</xdr:rowOff>
    </xdr:to>
    <xdr:pic>
      <xdr:nvPicPr>
        <xdr:cNvPr id="63" name="Grafik 62">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32"/>
        <a:stretch>
          <a:fillRect/>
        </a:stretch>
      </xdr:blipFill>
      <xdr:spPr>
        <a:xfrm>
          <a:off x="46386750" y="1447800"/>
          <a:ext cx="251237" cy="320040"/>
        </a:xfrm>
        <a:prstGeom prst="rect">
          <a:avLst/>
        </a:prstGeom>
      </xdr:spPr>
    </xdr:pic>
    <xdr:clientData/>
  </xdr:twoCellAnchor>
  <xdr:twoCellAnchor editAs="oneCell">
    <xdr:from>
      <xdr:col>65</xdr:col>
      <xdr:colOff>19050</xdr:colOff>
      <xdr:row>5</xdr:row>
      <xdr:rowOff>76201</xdr:rowOff>
    </xdr:from>
    <xdr:to>
      <xdr:col>65</xdr:col>
      <xdr:colOff>321644</xdr:colOff>
      <xdr:row>5</xdr:row>
      <xdr:rowOff>323851</xdr:rowOff>
    </xdr:to>
    <xdr:pic>
      <xdr:nvPicPr>
        <xdr:cNvPr id="64" name="Grafik 63">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33"/>
        <a:stretch>
          <a:fillRect/>
        </a:stretch>
      </xdr:blipFill>
      <xdr:spPr>
        <a:xfrm>
          <a:off x="46710600" y="1466851"/>
          <a:ext cx="306404" cy="2438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60960</xdr:colOff>
          <xdr:row>5</xdr:row>
          <xdr:rowOff>213360</xdr:rowOff>
        </xdr:from>
        <xdr:to>
          <xdr:col>5</xdr:col>
          <xdr:colOff>60960</xdr:colOff>
          <xdr:row>8</xdr:row>
          <xdr:rowOff>137160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106680</xdr:colOff>
          <xdr:row>1</xdr:row>
          <xdr:rowOff>152400</xdr:rowOff>
        </xdr:from>
        <xdr:to>
          <xdr:col>2</xdr:col>
          <xdr:colOff>861060</xdr:colOff>
          <xdr:row>2</xdr:row>
          <xdr:rowOff>327660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A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106680</xdr:colOff>
          <xdr:row>2</xdr:row>
          <xdr:rowOff>381000</xdr:rowOff>
        </xdr:from>
        <xdr:to>
          <xdr:col>2</xdr:col>
          <xdr:colOff>944880</xdr:colOff>
          <xdr:row>3</xdr:row>
          <xdr:rowOff>30480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A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2</xdr:row>
          <xdr:rowOff>670560</xdr:rowOff>
        </xdr:from>
        <xdr:to>
          <xdr:col>2</xdr:col>
          <xdr:colOff>944880</xdr:colOff>
          <xdr:row>3</xdr:row>
          <xdr:rowOff>190500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A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106680</xdr:colOff>
          <xdr:row>4</xdr:row>
          <xdr:rowOff>137160</xdr:rowOff>
        </xdr:from>
        <xdr:to>
          <xdr:col>2</xdr:col>
          <xdr:colOff>899160</xdr:colOff>
          <xdr:row>6</xdr:row>
          <xdr:rowOff>68580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A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106680</xdr:colOff>
          <xdr:row>5</xdr:row>
          <xdr:rowOff>114300</xdr:rowOff>
        </xdr:from>
        <xdr:to>
          <xdr:col>2</xdr:col>
          <xdr:colOff>876300</xdr:colOff>
          <xdr:row>7</xdr:row>
          <xdr:rowOff>106680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A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106680</xdr:colOff>
          <xdr:row>6</xdr:row>
          <xdr:rowOff>182880</xdr:rowOff>
        </xdr:from>
        <xdr:to>
          <xdr:col>2</xdr:col>
          <xdr:colOff>868680</xdr:colOff>
          <xdr:row>8</xdr:row>
          <xdr:rowOff>22860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A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xdr:row>
          <xdr:rowOff>137160</xdr:rowOff>
        </xdr:from>
        <xdr:to>
          <xdr:col>4</xdr:col>
          <xdr:colOff>914400</xdr:colOff>
          <xdr:row>2</xdr:row>
          <xdr:rowOff>594360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A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144780</xdr:colOff>
          <xdr:row>3</xdr:row>
          <xdr:rowOff>0</xdr:rowOff>
        </xdr:from>
        <xdr:to>
          <xdr:col>4</xdr:col>
          <xdr:colOff>944880</xdr:colOff>
          <xdr:row>3</xdr:row>
          <xdr:rowOff>190500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A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144780</xdr:colOff>
          <xdr:row>4</xdr:row>
          <xdr:rowOff>190500</xdr:rowOff>
        </xdr:from>
        <xdr:to>
          <xdr:col>4</xdr:col>
          <xdr:colOff>937260</xdr:colOff>
          <xdr:row>6</xdr:row>
          <xdr:rowOff>30480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A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144780</xdr:colOff>
          <xdr:row>5</xdr:row>
          <xdr:rowOff>144780</xdr:rowOff>
        </xdr:from>
        <xdr:to>
          <xdr:col>4</xdr:col>
          <xdr:colOff>906780</xdr:colOff>
          <xdr:row>7</xdr:row>
          <xdr:rowOff>106680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A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144780</xdr:colOff>
          <xdr:row>7</xdr:row>
          <xdr:rowOff>30480</xdr:rowOff>
        </xdr:from>
        <xdr:to>
          <xdr:col>4</xdr:col>
          <xdr:colOff>899160</xdr:colOff>
          <xdr:row>7</xdr:row>
          <xdr:rowOff>190500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A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175260</xdr:colOff>
          <xdr:row>4</xdr:row>
          <xdr:rowOff>114300</xdr:rowOff>
        </xdr:from>
        <xdr:to>
          <xdr:col>5</xdr:col>
          <xdr:colOff>632460</xdr:colOff>
          <xdr:row>6</xdr:row>
          <xdr:rowOff>106680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A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175260</xdr:colOff>
          <xdr:row>2</xdr:row>
          <xdr:rowOff>601980</xdr:rowOff>
        </xdr:from>
        <xdr:to>
          <xdr:col>5</xdr:col>
          <xdr:colOff>868680</xdr:colOff>
          <xdr:row>4</xdr:row>
          <xdr:rowOff>106680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A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2</xdr:row>
          <xdr:rowOff>106680</xdr:rowOff>
        </xdr:from>
        <xdr:to>
          <xdr:col>5</xdr:col>
          <xdr:colOff>640080</xdr:colOff>
          <xdr:row>2</xdr:row>
          <xdr:rowOff>563880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A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16</xdr:row>
          <xdr:rowOff>297180</xdr:rowOff>
        </xdr:from>
        <xdr:to>
          <xdr:col>3</xdr:col>
          <xdr:colOff>335280</xdr:colOff>
          <xdr:row>18</xdr:row>
          <xdr:rowOff>68580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A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30480</xdr:colOff>
          <xdr:row>17</xdr:row>
          <xdr:rowOff>144780</xdr:rowOff>
        </xdr:from>
        <xdr:to>
          <xdr:col>4</xdr:col>
          <xdr:colOff>1280160</xdr:colOff>
          <xdr:row>19</xdr:row>
          <xdr:rowOff>68580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A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2190750</xdr:colOff>
      <xdr:row>20</xdr:row>
      <xdr:rowOff>31750</xdr:rowOff>
    </xdr:from>
    <xdr:to>
      <xdr:col>4</xdr:col>
      <xdr:colOff>2936875</xdr:colOff>
      <xdr:row>21</xdr:row>
      <xdr:rowOff>1</xdr:rowOff>
    </xdr:to>
    <xdr:sp macro="" textlink="">
      <xdr:nvSpPr>
        <xdr:cNvPr id="19" name="Textfeld 19">
          <a:extLst>
            <a:ext uri="{FF2B5EF4-FFF2-40B4-BE49-F238E27FC236}">
              <a16:creationId xmlns:a16="http://schemas.microsoft.com/office/drawing/2014/main" id="{00000000-0008-0000-0A00-000013000000}"/>
            </a:ext>
          </a:extLst>
        </xdr:cNvPr>
        <xdr:cNvSpPr txBox="1"/>
      </xdr:nvSpPr>
      <xdr:spPr>
        <a:xfrm>
          <a:off x="13354050" y="4794250"/>
          <a:ext cx="3175" cy="1682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4</xdr:col>
      <xdr:colOff>2190750</xdr:colOff>
      <xdr:row>21</xdr:row>
      <xdr:rowOff>15875</xdr:rowOff>
    </xdr:from>
    <xdr:to>
      <xdr:col>4</xdr:col>
      <xdr:colOff>2936875</xdr:colOff>
      <xdr:row>21</xdr:row>
      <xdr:rowOff>301626</xdr:rowOff>
    </xdr:to>
    <xdr:sp macro="" textlink="">
      <xdr:nvSpPr>
        <xdr:cNvPr id="20" name="Textfeld 20">
          <a:extLst>
            <a:ext uri="{FF2B5EF4-FFF2-40B4-BE49-F238E27FC236}">
              <a16:creationId xmlns:a16="http://schemas.microsoft.com/office/drawing/2014/main" id="{00000000-0008-0000-0A00-000014000000}"/>
            </a:ext>
          </a:extLst>
        </xdr:cNvPr>
        <xdr:cNvSpPr txBox="1"/>
      </xdr:nvSpPr>
      <xdr:spPr>
        <a:xfrm>
          <a:off x="13354050" y="4978400"/>
          <a:ext cx="3175" cy="180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4</xdr:col>
      <xdr:colOff>2190750</xdr:colOff>
      <xdr:row>22</xdr:row>
      <xdr:rowOff>0</xdr:rowOff>
    </xdr:from>
    <xdr:to>
      <xdr:col>4</xdr:col>
      <xdr:colOff>2936875</xdr:colOff>
      <xdr:row>22</xdr:row>
      <xdr:rowOff>285751</xdr:rowOff>
    </xdr:to>
    <xdr:sp macro="" textlink="">
      <xdr:nvSpPr>
        <xdr:cNvPr id="21" name="Textfeld 21">
          <a:extLst>
            <a:ext uri="{FF2B5EF4-FFF2-40B4-BE49-F238E27FC236}">
              <a16:creationId xmlns:a16="http://schemas.microsoft.com/office/drawing/2014/main" id="{00000000-0008-0000-0A00-000015000000}"/>
            </a:ext>
          </a:extLst>
        </xdr:cNvPr>
        <xdr:cNvSpPr txBox="1"/>
      </xdr:nvSpPr>
      <xdr:spPr>
        <a:xfrm>
          <a:off x="13354050" y="5162550"/>
          <a:ext cx="3175" cy="209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mc:AlternateContent xmlns:mc="http://schemas.openxmlformats.org/markup-compatibility/2006">
    <mc:Choice xmlns:a14="http://schemas.microsoft.com/office/drawing/2010/main" Requires="a14">
      <xdr:twoCellAnchor>
        <xdr:from>
          <xdr:col>1</xdr:col>
          <xdr:colOff>114300</xdr:colOff>
          <xdr:row>24</xdr:row>
          <xdr:rowOff>30480</xdr:rowOff>
        </xdr:from>
        <xdr:to>
          <xdr:col>1</xdr:col>
          <xdr:colOff>480060</xdr:colOff>
          <xdr:row>25</xdr:row>
          <xdr:rowOff>152400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A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137160</xdr:colOff>
          <xdr:row>27</xdr:row>
          <xdr:rowOff>30480</xdr:rowOff>
        </xdr:from>
        <xdr:to>
          <xdr:col>1</xdr:col>
          <xdr:colOff>487680</xdr:colOff>
          <xdr:row>28</xdr:row>
          <xdr:rowOff>152400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A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27</xdr:row>
          <xdr:rowOff>38100</xdr:rowOff>
        </xdr:from>
        <xdr:to>
          <xdr:col>5</xdr:col>
          <xdr:colOff>342900</xdr:colOff>
          <xdr:row>28</xdr:row>
          <xdr:rowOff>182880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A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114300</xdr:colOff>
          <xdr:row>30</xdr:row>
          <xdr:rowOff>68580</xdr:rowOff>
        </xdr:from>
        <xdr:to>
          <xdr:col>1</xdr:col>
          <xdr:colOff>480060</xdr:colOff>
          <xdr:row>31</xdr:row>
          <xdr:rowOff>182880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A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143688</xdr:colOff>
          <xdr:row>24</xdr:row>
          <xdr:rowOff>22860</xdr:rowOff>
        </xdr:from>
        <xdr:to>
          <xdr:col>3</xdr:col>
          <xdr:colOff>469443</xdr:colOff>
          <xdr:row>32</xdr:row>
          <xdr:rowOff>1088</xdr:rowOff>
        </xdr:to>
        <xdr:grpSp>
          <xdr:nvGrpSpPr>
            <xdr:cNvPr id="26" name="Gruppieren 1">
              <a:extLst>
                <a:ext uri="{FF2B5EF4-FFF2-40B4-BE49-F238E27FC236}">
                  <a16:creationId xmlns:a16="http://schemas.microsoft.com/office/drawing/2014/main" id="{00000000-0008-0000-0A00-00001A000000}"/>
                </a:ext>
              </a:extLst>
            </xdr:cNvPr>
            <xdr:cNvGrpSpPr/>
          </xdr:nvGrpSpPr>
          <xdr:grpSpPr>
            <a:xfrm>
              <a:off x="8904783" y="5629275"/>
              <a:ext cx="331470" cy="1525088"/>
              <a:chOff x="8874029" y="5541926"/>
              <a:chExt cx="329842" cy="1513084"/>
            </a:xfrm>
          </xdr:grpSpPr>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A00-0000163C0000}"/>
                  </a:ext>
                </a:extLst>
              </xdr:cNvPr>
              <xdr:cNvSpPr/>
            </xdr:nvSpPr>
            <xdr:spPr bwMode="auto">
              <a:xfrm>
                <a:off x="8889274" y="5541926"/>
                <a:ext cx="314597" cy="3037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A00-0000173C0000}"/>
                  </a:ext>
                </a:extLst>
              </xdr:cNvPr>
              <xdr:cNvSpPr/>
            </xdr:nvSpPr>
            <xdr:spPr bwMode="auto">
              <a:xfrm>
                <a:off x="8874029" y="6107974"/>
                <a:ext cx="322214" cy="3254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A00-0000183C0000}"/>
                  </a:ext>
                </a:extLst>
              </xdr:cNvPr>
              <xdr:cNvSpPr/>
            </xdr:nvSpPr>
            <xdr:spPr bwMode="auto">
              <a:xfrm>
                <a:off x="8889274" y="6752385"/>
                <a:ext cx="314597" cy="3026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30</xdr:row>
          <xdr:rowOff>38100</xdr:rowOff>
        </xdr:from>
        <xdr:to>
          <xdr:col>5</xdr:col>
          <xdr:colOff>335280</xdr:colOff>
          <xdr:row>31</xdr:row>
          <xdr:rowOff>144780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A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137160</xdr:colOff>
          <xdr:row>38</xdr:row>
          <xdr:rowOff>99060</xdr:rowOff>
        </xdr:from>
        <xdr:to>
          <xdr:col>1</xdr:col>
          <xdr:colOff>487680</xdr:colOff>
          <xdr:row>39</xdr:row>
          <xdr:rowOff>175260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A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114300</xdr:colOff>
          <xdr:row>40</xdr:row>
          <xdr:rowOff>68580</xdr:rowOff>
        </xdr:from>
        <xdr:to>
          <xdr:col>1</xdr:col>
          <xdr:colOff>480060</xdr:colOff>
          <xdr:row>41</xdr:row>
          <xdr:rowOff>182880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A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137160</xdr:colOff>
          <xdr:row>46</xdr:row>
          <xdr:rowOff>114300</xdr:rowOff>
        </xdr:from>
        <xdr:to>
          <xdr:col>1</xdr:col>
          <xdr:colOff>449580</xdr:colOff>
          <xdr:row>47</xdr:row>
          <xdr:rowOff>144780</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A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137160</xdr:colOff>
          <xdr:row>43</xdr:row>
          <xdr:rowOff>99060</xdr:rowOff>
        </xdr:from>
        <xdr:to>
          <xdr:col>1</xdr:col>
          <xdr:colOff>487680</xdr:colOff>
          <xdr:row>45</xdr:row>
          <xdr:rowOff>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A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190500</xdr:colOff>
          <xdr:row>43</xdr:row>
          <xdr:rowOff>30480</xdr:rowOff>
        </xdr:from>
        <xdr:to>
          <xdr:col>3</xdr:col>
          <xdr:colOff>518160</xdr:colOff>
          <xdr:row>44</xdr:row>
          <xdr:rowOff>152400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A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114300</xdr:colOff>
          <xdr:row>48</xdr:row>
          <xdr:rowOff>68580</xdr:rowOff>
        </xdr:from>
        <xdr:to>
          <xdr:col>1</xdr:col>
          <xdr:colOff>480060</xdr:colOff>
          <xdr:row>49</xdr:row>
          <xdr:rowOff>152400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A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182880</xdr:colOff>
          <xdr:row>46</xdr:row>
          <xdr:rowOff>30480</xdr:rowOff>
        </xdr:from>
        <xdr:to>
          <xdr:col>3</xdr:col>
          <xdr:colOff>495300</xdr:colOff>
          <xdr:row>47</xdr:row>
          <xdr:rowOff>106680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A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106680</xdr:colOff>
          <xdr:row>51</xdr:row>
          <xdr:rowOff>144780</xdr:rowOff>
        </xdr:from>
        <xdr:to>
          <xdr:col>1</xdr:col>
          <xdr:colOff>457200</xdr:colOff>
          <xdr:row>52</xdr:row>
          <xdr:rowOff>68580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A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182880</xdr:colOff>
          <xdr:row>51</xdr:row>
          <xdr:rowOff>68580</xdr:rowOff>
        </xdr:from>
        <xdr:to>
          <xdr:col>3</xdr:col>
          <xdr:colOff>830580</xdr:colOff>
          <xdr:row>52</xdr:row>
          <xdr:rowOff>106680</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A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51</xdr:row>
          <xdr:rowOff>68580</xdr:rowOff>
        </xdr:from>
        <xdr:to>
          <xdr:col>6</xdr:col>
          <xdr:colOff>518160</xdr:colOff>
          <xdr:row>52</xdr:row>
          <xdr:rowOff>106680</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A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60960</xdr:colOff>
          <xdr:row>65</xdr:row>
          <xdr:rowOff>0</xdr:rowOff>
        </xdr:from>
        <xdr:to>
          <xdr:col>5</xdr:col>
          <xdr:colOff>60960</xdr:colOff>
          <xdr:row>66</xdr:row>
          <xdr:rowOff>60960</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A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175260</xdr:colOff>
          <xdr:row>61</xdr:row>
          <xdr:rowOff>30480</xdr:rowOff>
        </xdr:from>
        <xdr:to>
          <xdr:col>4</xdr:col>
          <xdr:colOff>304800</xdr:colOff>
          <xdr:row>62</xdr:row>
          <xdr:rowOff>106680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A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190500</xdr:colOff>
          <xdr:row>54</xdr:row>
          <xdr:rowOff>68580</xdr:rowOff>
        </xdr:from>
        <xdr:to>
          <xdr:col>3</xdr:col>
          <xdr:colOff>1813560</xdr:colOff>
          <xdr:row>55</xdr:row>
          <xdr:rowOff>152400</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A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182880</xdr:colOff>
          <xdr:row>54</xdr:row>
          <xdr:rowOff>106680</xdr:rowOff>
        </xdr:from>
        <xdr:to>
          <xdr:col>7</xdr:col>
          <xdr:colOff>594360</xdr:colOff>
          <xdr:row>55</xdr:row>
          <xdr:rowOff>144780</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A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213360</xdr:colOff>
          <xdr:row>58</xdr:row>
          <xdr:rowOff>30480</xdr:rowOff>
        </xdr:from>
        <xdr:to>
          <xdr:col>3</xdr:col>
          <xdr:colOff>2232660</xdr:colOff>
          <xdr:row>59</xdr:row>
          <xdr:rowOff>144780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A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213360</xdr:colOff>
          <xdr:row>56</xdr:row>
          <xdr:rowOff>60960</xdr:rowOff>
        </xdr:from>
        <xdr:to>
          <xdr:col>4</xdr:col>
          <xdr:colOff>373380</xdr:colOff>
          <xdr:row>57</xdr:row>
          <xdr:rowOff>114300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A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220980</xdr:colOff>
          <xdr:row>70</xdr:row>
          <xdr:rowOff>68580</xdr:rowOff>
        </xdr:from>
        <xdr:to>
          <xdr:col>7</xdr:col>
          <xdr:colOff>601980</xdr:colOff>
          <xdr:row>71</xdr:row>
          <xdr:rowOff>106680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A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182880</xdr:colOff>
          <xdr:row>70</xdr:row>
          <xdr:rowOff>68580</xdr:rowOff>
        </xdr:from>
        <xdr:to>
          <xdr:col>4</xdr:col>
          <xdr:colOff>289560</xdr:colOff>
          <xdr:row>71</xdr:row>
          <xdr:rowOff>144780</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A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182880</xdr:colOff>
          <xdr:row>72</xdr:row>
          <xdr:rowOff>99060</xdr:rowOff>
        </xdr:from>
        <xdr:to>
          <xdr:col>4</xdr:col>
          <xdr:colOff>1097280</xdr:colOff>
          <xdr:row>73</xdr:row>
          <xdr:rowOff>106680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A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190500</xdr:colOff>
          <xdr:row>76</xdr:row>
          <xdr:rowOff>30480</xdr:rowOff>
        </xdr:from>
        <xdr:to>
          <xdr:col>4</xdr:col>
          <xdr:colOff>1013460</xdr:colOff>
          <xdr:row>78</xdr:row>
          <xdr:rowOff>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A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220980</xdr:colOff>
          <xdr:row>74</xdr:row>
          <xdr:rowOff>106680</xdr:rowOff>
        </xdr:from>
        <xdr:to>
          <xdr:col>7</xdr:col>
          <xdr:colOff>609600</xdr:colOff>
          <xdr:row>75</xdr:row>
          <xdr:rowOff>99060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A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213360</xdr:colOff>
          <xdr:row>74</xdr:row>
          <xdr:rowOff>76200</xdr:rowOff>
        </xdr:from>
        <xdr:to>
          <xdr:col>4</xdr:col>
          <xdr:colOff>480060</xdr:colOff>
          <xdr:row>75</xdr:row>
          <xdr:rowOff>114300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A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106680</xdr:colOff>
          <xdr:row>80</xdr:row>
          <xdr:rowOff>30480</xdr:rowOff>
        </xdr:from>
        <xdr:to>
          <xdr:col>1</xdr:col>
          <xdr:colOff>2087880</xdr:colOff>
          <xdr:row>81</xdr:row>
          <xdr:rowOff>152400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A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106680</xdr:colOff>
          <xdr:row>82</xdr:row>
          <xdr:rowOff>68580</xdr:rowOff>
        </xdr:from>
        <xdr:to>
          <xdr:col>1</xdr:col>
          <xdr:colOff>2362200</xdr:colOff>
          <xdr:row>83</xdr:row>
          <xdr:rowOff>144780</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A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xdr:colOff>
          <xdr:row>81</xdr:row>
          <xdr:rowOff>30480</xdr:rowOff>
        </xdr:from>
        <xdr:to>
          <xdr:col>5</xdr:col>
          <xdr:colOff>22860</xdr:colOff>
          <xdr:row>82</xdr:row>
          <xdr:rowOff>144780</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A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xdr:colOff>
          <xdr:row>82</xdr:row>
          <xdr:rowOff>0</xdr:rowOff>
        </xdr:from>
        <xdr:to>
          <xdr:col>5</xdr:col>
          <xdr:colOff>22860</xdr:colOff>
          <xdr:row>83</xdr:row>
          <xdr:rowOff>60960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A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38</xdr:row>
          <xdr:rowOff>60960</xdr:rowOff>
        </xdr:from>
        <xdr:to>
          <xdr:col>5</xdr:col>
          <xdr:colOff>792480</xdr:colOff>
          <xdr:row>39</xdr:row>
          <xdr:rowOff>137160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A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18</xdr:row>
          <xdr:rowOff>30480</xdr:rowOff>
        </xdr:from>
        <xdr:to>
          <xdr:col>7</xdr:col>
          <xdr:colOff>297180</xdr:colOff>
          <xdr:row>18</xdr:row>
          <xdr:rowOff>182880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A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106680</xdr:colOff>
          <xdr:row>32</xdr:row>
          <xdr:rowOff>60960</xdr:rowOff>
        </xdr:from>
        <xdr:to>
          <xdr:col>1</xdr:col>
          <xdr:colOff>457200</xdr:colOff>
          <xdr:row>33</xdr:row>
          <xdr:rowOff>152400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A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106680</xdr:colOff>
          <xdr:row>35</xdr:row>
          <xdr:rowOff>99060</xdr:rowOff>
        </xdr:from>
        <xdr:to>
          <xdr:col>1</xdr:col>
          <xdr:colOff>449580</xdr:colOff>
          <xdr:row>37</xdr:row>
          <xdr:rowOff>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A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144780</xdr:colOff>
          <xdr:row>38</xdr:row>
          <xdr:rowOff>68580</xdr:rowOff>
        </xdr:from>
        <xdr:to>
          <xdr:col>3</xdr:col>
          <xdr:colOff>480060</xdr:colOff>
          <xdr:row>39</xdr:row>
          <xdr:rowOff>106680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A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152400</xdr:colOff>
          <xdr:row>32</xdr:row>
          <xdr:rowOff>68580</xdr:rowOff>
        </xdr:from>
        <xdr:to>
          <xdr:col>3</xdr:col>
          <xdr:colOff>480060</xdr:colOff>
          <xdr:row>33</xdr:row>
          <xdr:rowOff>152400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A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144780</xdr:colOff>
          <xdr:row>35</xdr:row>
          <xdr:rowOff>60960</xdr:rowOff>
        </xdr:from>
        <xdr:to>
          <xdr:col>3</xdr:col>
          <xdr:colOff>480060</xdr:colOff>
          <xdr:row>36</xdr:row>
          <xdr:rowOff>144780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A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190500</xdr:colOff>
          <xdr:row>48</xdr:row>
          <xdr:rowOff>30480</xdr:rowOff>
        </xdr:from>
        <xdr:to>
          <xdr:col>3</xdr:col>
          <xdr:colOff>518160</xdr:colOff>
          <xdr:row>49</xdr:row>
          <xdr:rowOff>114300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A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46</xdr:row>
          <xdr:rowOff>68580</xdr:rowOff>
        </xdr:from>
        <xdr:to>
          <xdr:col>5</xdr:col>
          <xdr:colOff>335280</xdr:colOff>
          <xdr:row>47</xdr:row>
          <xdr:rowOff>137160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A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213360</xdr:colOff>
          <xdr:row>58</xdr:row>
          <xdr:rowOff>68580</xdr:rowOff>
        </xdr:from>
        <xdr:to>
          <xdr:col>7</xdr:col>
          <xdr:colOff>601980</xdr:colOff>
          <xdr:row>59</xdr:row>
          <xdr:rowOff>106680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A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182880</xdr:colOff>
          <xdr:row>63</xdr:row>
          <xdr:rowOff>38100</xdr:rowOff>
        </xdr:from>
        <xdr:to>
          <xdr:col>4</xdr:col>
          <xdr:colOff>304800</xdr:colOff>
          <xdr:row>64</xdr:row>
          <xdr:rowOff>114300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A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106680</xdr:colOff>
          <xdr:row>80</xdr:row>
          <xdr:rowOff>106680</xdr:rowOff>
        </xdr:from>
        <xdr:to>
          <xdr:col>6</xdr:col>
          <xdr:colOff>213360</xdr:colOff>
          <xdr:row>81</xdr:row>
          <xdr:rowOff>144780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A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106680</xdr:colOff>
          <xdr:row>82</xdr:row>
          <xdr:rowOff>68580</xdr:rowOff>
        </xdr:from>
        <xdr:to>
          <xdr:col>5</xdr:col>
          <xdr:colOff>1783080</xdr:colOff>
          <xdr:row>83</xdr:row>
          <xdr:rowOff>114300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A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228600</xdr:colOff>
          <xdr:row>90</xdr:row>
          <xdr:rowOff>38100</xdr:rowOff>
        </xdr:from>
        <xdr:to>
          <xdr:col>0</xdr:col>
          <xdr:colOff>533400</xdr:colOff>
          <xdr:row>91</xdr:row>
          <xdr:rowOff>38100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A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2727960</xdr:colOff>
          <xdr:row>90</xdr:row>
          <xdr:rowOff>38100</xdr:rowOff>
        </xdr:from>
        <xdr:to>
          <xdr:col>0</xdr:col>
          <xdr:colOff>2933700</xdr:colOff>
          <xdr:row>91</xdr:row>
          <xdr:rowOff>38100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A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952500</xdr:colOff>
      <xdr:row>90</xdr:row>
      <xdr:rowOff>0</xdr:rowOff>
    </xdr:from>
    <xdr:to>
      <xdr:col>0</xdr:col>
      <xdr:colOff>952500</xdr:colOff>
      <xdr:row>92</xdr:row>
      <xdr:rowOff>55247</xdr:rowOff>
    </xdr:to>
    <xdr:pic>
      <xdr:nvPicPr>
        <xdr:cNvPr id="73" name="Picture 108">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2406" t="-9523" r="39215"/>
        <a:stretch>
          <a:fillRect/>
        </a:stretch>
      </xdr:blipFill>
      <xdr:spPr bwMode="auto">
        <a:xfrm>
          <a:off x="952500" y="18726150"/>
          <a:ext cx="0" cy="459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190500</xdr:colOff>
          <xdr:row>93</xdr:row>
          <xdr:rowOff>22860</xdr:rowOff>
        </xdr:from>
        <xdr:to>
          <xdr:col>0</xdr:col>
          <xdr:colOff>495300</xdr:colOff>
          <xdr:row>94</xdr:row>
          <xdr:rowOff>60960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A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1778000</xdr:colOff>
      <xdr:row>93</xdr:row>
      <xdr:rowOff>63500</xdr:rowOff>
    </xdr:from>
    <xdr:to>
      <xdr:col>0</xdr:col>
      <xdr:colOff>1774190</xdr:colOff>
      <xdr:row>95</xdr:row>
      <xdr:rowOff>168272</xdr:rowOff>
    </xdr:to>
    <xdr:pic>
      <xdr:nvPicPr>
        <xdr:cNvPr id="77" name="Picture 111">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571" t="-2129" r="7500" b="8510"/>
        <a:stretch>
          <a:fillRect/>
        </a:stretch>
      </xdr:blipFill>
      <xdr:spPr bwMode="auto">
        <a:xfrm>
          <a:off x="1778000" y="19389725"/>
          <a:ext cx="3810" cy="50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889000</xdr:colOff>
      <xdr:row>96</xdr:row>
      <xdr:rowOff>0</xdr:rowOff>
    </xdr:from>
    <xdr:to>
      <xdr:col>0</xdr:col>
      <xdr:colOff>896620</xdr:colOff>
      <xdr:row>98</xdr:row>
      <xdr:rowOff>59688</xdr:rowOff>
    </xdr:to>
    <xdr:pic>
      <xdr:nvPicPr>
        <xdr:cNvPr id="79" name="Picture 112">
          <a:extLst>
            <a:ext uri="{FF2B5EF4-FFF2-40B4-BE49-F238E27FC236}">
              <a16:creationId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2678" r="57857" b="8696"/>
        <a:stretch>
          <a:fillRect/>
        </a:stretch>
      </xdr:blipFill>
      <xdr:spPr bwMode="auto">
        <a:xfrm>
          <a:off x="889000" y="19926300"/>
          <a:ext cx="3810" cy="46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114300</xdr:colOff>
          <xdr:row>99</xdr:row>
          <xdr:rowOff>68580</xdr:rowOff>
        </xdr:from>
        <xdr:to>
          <xdr:col>0</xdr:col>
          <xdr:colOff>419100</xdr:colOff>
          <xdr:row>100</xdr:row>
          <xdr:rowOff>91440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A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1778000</xdr:colOff>
      <xdr:row>99</xdr:row>
      <xdr:rowOff>133350</xdr:rowOff>
    </xdr:from>
    <xdr:to>
      <xdr:col>0</xdr:col>
      <xdr:colOff>1777942</xdr:colOff>
      <xdr:row>102</xdr:row>
      <xdr:rowOff>55245</xdr:rowOff>
    </xdr:to>
    <xdr:pic>
      <xdr:nvPicPr>
        <xdr:cNvPr id="83" name="Picture 116">
          <a:extLst>
            <a:ext uri="{FF2B5EF4-FFF2-40B4-BE49-F238E27FC236}">
              <a16:creationId xmlns:a16="http://schemas.microsoft.com/office/drawing/2014/main" id="{00000000-0008-0000-0A00-00005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6594" t="16666" r="46954" b="14583"/>
        <a:stretch>
          <a:fillRect/>
        </a:stretch>
      </xdr:blipFill>
      <xdr:spPr bwMode="auto">
        <a:xfrm>
          <a:off x="1778000" y="20659725"/>
          <a:ext cx="693"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2619375</xdr:colOff>
      <xdr:row>99</xdr:row>
      <xdr:rowOff>117475</xdr:rowOff>
    </xdr:from>
    <xdr:to>
      <xdr:col>0</xdr:col>
      <xdr:colOff>2619301</xdr:colOff>
      <xdr:row>102</xdr:row>
      <xdr:rowOff>37011</xdr:rowOff>
    </xdr:to>
    <xdr:pic>
      <xdr:nvPicPr>
        <xdr:cNvPr id="84" name="Picture 117">
          <a:extLst>
            <a:ext uri="{FF2B5EF4-FFF2-40B4-BE49-F238E27FC236}">
              <a16:creationId xmlns:a16="http://schemas.microsoft.com/office/drawing/2014/main" id="{00000000-0008-0000-0A00-00005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6309" t="12500" r="26344" b="6250"/>
        <a:stretch>
          <a:fillRect/>
        </a:stretch>
      </xdr:blipFill>
      <xdr:spPr bwMode="auto">
        <a:xfrm>
          <a:off x="2619375" y="20643850"/>
          <a:ext cx="1831" cy="51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3460750</xdr:colOff>
      <xdr:row>99</xdr:row>
      <xdr:rowOff>75637</xdr:rowOff>
    </xdr:from>
    <xdr:to>
      <xdr:col>0</xdr:col>
      <xdr:colOff>3459956</xdr:colOff>
      <xdr:row>102</xdr:row>
      <xdr:rowOff>22859</xdr:rowOff>
    </xdr:to>
    <xdr:pic>
      <xdr:nvPicPr>
        <xdr:cNvPr id="85" name="Picture 118">
          <a:extLst>
            <a:ext uri="{FF2B5EF4-FFF2-40B4-BE49-F238E27FC236}">
              <a16:creationId xmlns:a16="http://schemas.microsoft.com/office/drawing/2014/main" id="{00000000-0008-0000-0A00-00005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86021" r="6273" b="12500"/>
        <a:stretch>
          <a:fillRect/>
        </a:stretch>
      </xdr:blipFill>
      <xdr:spPr bwMode="auto">
        <a:xfrm>
          <a:off x="3460750" y="20602012"/>
          <a:ext cx="1111" cy="549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182880</xdr:colOff>
          <xdr:row>96</xdr:row>
          <xdr:rowOff>99060</xdr:rowOff>
        </xdr:from>
        <xdr:to>
          <xdr:col>0</xdr:col>
          <xdr:colOff>487680</xdr:colOff>
          <xdr:row>97</xdr:row>
          <xdr:rowOff>68580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A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838200</xdr:colOff>
          <xdr:row>90</xdr:row>
          <xdr:rowOff>38100</xdr:rowOff>
        </xdr:from>
        <xdr:to>
          <xdr:col>0</xdr:col>
          <xdr:colOff>1097280</xdr:colOff>
          <xdr:row>91</xdr:row>
          <xdr:rowOff>38100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A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1402080</xdr:colOff>
          <xdr:row>90</xdr:row>
          <xdr:rowOff>38100</xdr:rowOff>
        </xdr:from>
        <xdr:to>
          <xdr:col>0</xdr:col>
          <xdr:colOff>1676400</xdr:colOff>
          <xdr:row>91</xdr:row>
          <xdr:rowOff>38100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A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3390900</xdr:colOff>
          <xdr:row>90</xdr:row>
          <xdr:rowOff>38100</xdr:rowOff>
        </xdr:from>
        <xdr:to>
          <xdr:col>1</xdr:col>
          <xdr:colOff>0</xdr:colOff>
          <xdr:row>91</xdr:row>
          <xdr:rowOff>38100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A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190500</xdr:colOff>
          <xdr:row>93</xdr:row>
          <xdr:rowOff>22860</xdr:rowOff>
        </xdr:from>
        <xdr:to>
          <xdr:col>0</xdr:col>
          <xdr:colOff>495300</xdr:colOff>
          <xdr:row>94</xdr:row>
          <xdr:rowOff>60960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A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830580</xdr:colOff>
          <xdr:row>93</xdr:row>
          <xdr:rowOff>22860</xdr:rowOff>
        </xdr:from>
        <xdr:to>
          <xdr:col>0</xdr:col>
          <xdr:colOff>1135380</xdr:colOff>
          <xdr:row>94</xdr:row>
          <xdr:rowOff>60960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A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1440180</xdr:colOff>
          <xdr:row>93</xdr:row>
          <xdr:rowOff>22860</xdr:rowOff>
        </xdr:from>
        <xdr:to>
          <xdr:col>0</xdr:col>
          <xdr:colOff>1744980</xdr:colOff>
          <xdr:row>94</xdr:row>
          <xdr:rowOff>60960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A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2240280</xdr:colOff>
          <xdr:row>99</xdr:row>
          <xdr:rowOff>38100</xdr:rowOff>
        </xdr:from>
        <xdr:to>
          <xdr:col>0</xdr:col>
          <xdr:colOff>2552700</xdr:colOff>
          <xdr:row>100</xdr:row>
          <xdr:rowOff>83820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A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746760</xdr:colOff>
          <xdr:row>99</xdr:row>
          <xdr:rowOff>68580</xdr:rowOff>
        </xdr:from>
        <xdr:to>
          <xdr:col>0</xdr:col>
          <xdr:colOff>1051560</xdr:colOff>
          <xdr:row>100</xdr:row>
          <xdr:rowOff>99060</xdr:rowOff>
        </xdr:to>
        <xdr:sp macro="" textlink="">
          <xdr:nvSpPr>
            <xdr:cNvPr id="15437" name="Check Box 77" hidden="1">
              <a:extLst>
                <a:ext uri="{63B3BB69-23CF-44E3-9099-C40C66FF867C}">
                  <a14:compatExt spid="_x0000_s15437"/>
                </a:ext>
                <a:ext uri="{FF2B5EF4-FFF2-40B4-BE49-F238E27FC236}">
                  <a16:creationId xmlns:a16="http://schemas.microsoft.com/office/drawing/2014/main" id="{00000000-0008-0000-0A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1242060</xdr:colOff>
          <xdr:row>99</xdr:row>
          <xdr:rowOff>60960</xdr:rowOff>
        </xdr:from>
        <xdr:to>
          <xdr:col>0</xdr:col>
          <xdr:colOff>1546860</xdr:colOff>
          <xdr:row>100</xdr:row>
          <xdr:rowOff>76200</xdr:rowOff>
        </xdr:to>
        <xdr:sp macro="" textlink="">
          <xdr:nvSpPr>
            <xdr:cNvPr id="15438" name="Check Box 78" hidden="1">
              <a:extLst>
                <a:ext uri="{63B3BB69-23CF-44E3-9099-C40C66FF867C}">
                  <a14:compatExt spid="_x0000_s15438"/>
                </a:ext>
                <a:ext uri="{FF2B5EF4-FFF2-40B4-BE49-F238E27FC236}">
                  <a16:creationId xmlns:a16="http://schemas.microsoft.com/office/drawing/2014/main" id="{00000000-0008-0000-0A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1714500</xdr:colOff>
          <xdr:row>99</xdr:row>
          <xdr:rowOff>53340</xdr:rowOff>
        </xdr:from>
        <xdr:to>
          <xdr:col>0</xdr:col>
          <xdr:colOff>2019300</xdr:colOff>
          <xdr:row>100</xdr:row>
          <xdr:rowOff>83820</xdr:rowOff>
        </xdr:to>
        <xdr:sp macro="" textlink="">
          <xdr:nvSpPr>
            <xdr:cNvPr id="15439" name="Check Box 79" hidden="1">
              <a:extLst>
                <a:ext uri="{63B3BB69-23CF-44E3-9099-C40C66FF867C}">
                  <a14:compatExt spid="_x0000_s15439"/>
                </a:ext>
                <a:ext uri="{FF2B5EF4-FFF2-40B4-BE49-F238E27FC236}">
                  <a16:creationId xmlns:a16="http://schemas.microsoft.com/office/drawing/2014/main" id="{00000000-0008-0000-0A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777240</xdr:colOff>
          <xdr:row>94</xdr:row>
          <xdr:rowOff>83820</xdr:rowOff>
        </xdr:from>
        <xdr:to>
          <xdr:col>1</xdr:col>
          <xdr:colOff>1082040</xdr:colOff>
          <xdr:row>96</xdr:row>
          <xdr:rowOff>45720</xdr:rowOff>
        </xdr:to>
        <xdr:sp macro="" textlink="">
          <xdr:nvSpPr>
            <xdr:cNvPr id="15440" name="Check Box 80" hidden="1">
              <a:extLst>
                <a:ext uri="{63B3BB69-23CF-44E3-9099-C40C66FF867C}">
                  <a14:compatExt spid="_x0000_s15440"/>
                </a:ext>
                <a:ext uri="{FF2B5EF4-FFF2-40B4-BE49-F238E27FC236}">
                  <a16:creationId xmlns:a16="http://schemas.microsoft.com/office/drawing/2014/main" id="{00000000-0008-0000-0A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1333500</xdr:colOff>
          <xdr:row>94</xdr:row>
          <xdr:rowOff>106680</xdr:rowOff>
        </xdr:from>
        <xdr:to>
          <xdr:col>1</xdr:col>
          <xdr:colOff>1638300</xdr:colOff>
          <xdr:row>96</xdr:row>
          <xdr:rowOff>30480</xdr:rowOff>
        </xdr:to>
        <xdr:sp macro="" textlink="">
          <xdr:nvSpPr>
            <xdr:cNvPr id="15441" name="Check Box 81" hidden="1">
              <a:extLst>
                <a:ext uri="{63B3BB69-23CF-44E3-9099-C40C66FF867C}">
                  <a14:compatExt spid="_x0000_s15441"/>
                </a:ext>
                <a:ext uri="{FF2B5EF4-FFF2-40B4-BE49-F238E27FC236}">
                  <a16:creationId xmlns:a16="http://schemas.microsoft.com/office/drawing/2014/main" id="{00000000-0008-0000-0A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1828800</xdr:colOff>
          <xdr:row>94</xdr:row>
          <xdr:rowOff>106680</xdr:rowOff>
        </xdr:from>
        <xdr:to>
          <xdr:col>1</xdr:col>
          <xdr:colOff>2118360</xdr:colOff>
          <xdr:row>96</xdr:row>
          <xdr:rowOff>22860</xdr:rowOff>
        </xdr:to>
        <xdr:sp macro="" textlink="">
          <xdr:nvSpPr>
            <xdr:cNvPr id="15442" name="Check Box 82" hidden="1">
              <a:extLst>
                <a:ext uri="{63B3BB69-23CF-44E3-9099-C40C66FF867C}">
                  <a14:compatExt spid="_x0000_s15442"/>
                </a:ext>
                <a:ext uri="{FF2B5EF4-FFF2-40B4-BE49-F238E27FC236}">
                  <a16:creationId xmlns:a16="http://schemas.microsoft.com/office/drawing/2014/main" id="{00000000-0008-0000-0A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822960</xdr:colOff>
          <xdr:row>96</xdr:row>
          <xdr:rowOff>68580</xdr:rowOff>
        </xdr:from>
        <xdr:to>
          <xdr:col>0</xdr:col>
          <xdr:colOff>1127760</xdr:colOff>
          <xdr:row>97</xdr:row>
          <xdr:rowOff>68580</xdr:rowOff>
        </xdr:to>
        <xdr:sp macro="" textlink="">
          <xdr:nvSpPr>
            <xdr:cNvPr id="15443" name="Check Box 83" hidden="1">
              <a:extLst>
                <a:ext uri="{63B3BB69-23CF-44E3-9099-C40C66FF867C}">
                  <a14:compatExt spid="_x0000_s15443"/>
                </a:ext>
                <a:ext uri="{FF2B5EF4-FFF2-40B4-BE49-F238E27FC236}">
                  <a16:creationId xmlns:a16="http://schemas.microsoft.com/office/drawing/2014/main" id="{00000000-0008-0000-0A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1363980</xdr:colOff>
          <xdr:row>96</xdr:row>
          <xdr:rowOff>68580</xdr:rowOff>
        </xdr:from>
        <xdr:to>
          <xdr:col>0</xdr:col>
          <xdr:colOff>1668780</xdr:colOff>
          <xdr:row>97</xdr:row>
          <xdr:rowOff>68580</xdr:rowOff>
        </xdr:to>
        <xdr:sp macro="" textlink="">
          <xdr:nvSpPr>
            <xdr:cNvPr id="15444" name="Check Box 84" hidden="1">
              <a:extLst>
                <a:ext uri="{63B3BB69-23CF-44E3-9099-C40C66FF867C}">
                  <a14:compatExt spid="_x0000_s15444"/>
                </a:ext>
                <a:ext uri="{FF2B5EF4-FFF2-40B4-BE49-F238E27FC236}">
                  <a16:creationId xmlns:a16="http://schemas.microsoft.com/office/drawing/2014/main" id="{00000000-0008-0000-0A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2057400</xdr:colOff>
          <xdr:row>90</xdr:row>
          <xdr:rowOff>38100</xdr:rowOff>
        </xdr:from>
        <xdr:to>
          <xdr:col>0</xdr:col>
          <xdr:colOff>2354580</xdr:colOff>
          <xdr:row>91</xdr:row>
          <xdr:rowOff>38100</xdr:rowOff>
        </xdr:to>
        <xdr:sp macro="" textlink="">
          <xdr:nvSpPr>
            <xdr:cNvPr id="15445" name="Check Box 85" hidden="1">
              <a:extLst>
                <a:ext uri="{63B3BB69-23CF-44E3-9099-C40C66FF867C}">
                  <a14:compatExt spid="_x0000_s15445"/>
                </a:ext>
                <a:ext uri="{FF2B5EF4-FFF2-40B4-BE49-F238E27FC236}">
                  <a16:creationId xmlns:a16="http://schemas.microsoft.com/office/drawing/2014/main" id="{00000000-0008-0000-0A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1927860</xdr:colOff>
          <xdr:row>95</xdr:row>
          <xdr:rowOff>190500</xdr:rowOff>
        </xdr:from>
        <xdr:to>
          <xdr:col>0</xdr:col>
          <xdr:colOff>2225040</xdr:colOff>
          <xdr:row>97</xdr:row>
          <xdr:rowOff>137160</xdr:rowOff>
        </xdr:to>
        <xdr:sp macro="" textlink="">
          <xdr:nvSpPr>
            <xdr:cNvPr id="15446" name="Check Box 86" hidden="1">
              <a:extLst>
                <a:ext uri="{63B3BB69-23CF-44E3-9099-C40C66FF867C}">
                  <a14:compatExt spid="_x0000_s15446"/>
                </a:ext>
                <a:ext uri="{FF2B5EF4-FFF2-40B4-BE49-F238E27FC236}">
                  <a16:creationId xmlns:a16="http://schemas.microsoft.com/office/drawing/2014/main" id="{00000000-0008-0000-0A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327660</xdr:colOff>
          <xdr:row>89</xdr:row>
          <xdr:rowOff>190500</xdr:rowOff>
        </xdr:from>
        <xdr:to>
          <xdr:col>1</xdr:col>
          <xdr:colOff>525780</xdr:colOff>
          <xdr:row>91</xdr:row>
          <xdr:rowOff>38100</xdr:rowOff>
        </xdr:to>
        <xdr:sp macro="" textlink="">
          <xdr:nvSpPr>
            <xdr:cNvPr id="15447" name="Check Box 87" hidden="1">
              <a:extLst>
                <a:ext uri="{63B3BB69-23CF-44E3-9099-C40C66FF867C}">
                  <a14:compatExt spid="_x0000_s15447"/>
                </a:ext>
                <a:ext uri="{FF2B5EF4-FFF2-40B4-BE49-F238E27FC236}">
                  <a16:creationId xmlns:a16="http://schemas.microsoft.com/office/drawing/2014/main" id="{00000000-0008-0000-0A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868680</xdr:colOff>
          <xdr:row>90</xdr:row>
          <xdr:rowOff>0</xdr:rowOff>
        </xdr:from>
        <xdr:to>
          <xdr:col>1</xdr:col>
          <xdr:colOff>1135380</xdr:colOff>
          <xdr:row>91</xdr:row>
          <xdr:rowOff>38100</xdr:rowOff>
        </xdr:to>
        <xdr:sp macro="" textlink="">
          <xdr:nvSpPr>
            <xdr:cNvPr id="15448" name="Check Box 88" hidden="1">
              <a:extLst>
                <a:ext uri="{63B3BB69-23CF-44E3-9099-C40C66FF867C}">
                  <a14:compatExt spid="_x0000_s15448"/>
                </a:ext>
                <a:ext uri="{FF2B5EF4-FFF2-40B4-BE49-F238E27FC236}">
                  <a16:creationId xmlns:a16="http://schemas.microsoft.com/office/drawing/2014/main" id="{00000000-0008-0000-0A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1203960</xdr:colOff>
          <xdr:row>98</xdr:row>
          <xdr:rowOff>152400</xdr:rowOff>
        </xdr:from>
        <xdr:to>
          <xdr:col>1</xdr:col>
          <xdr:colOff>1447800</xdr:colOff>
          <xdr:row>100</xdr:row>
          <xdr:rowOff>99060</xdr:rowOff>
        </xdr:to>
        <xdr:sp macro="" textlink="">
          <xdr:nvSpPr>
            <xdr:cNvPr id="15449" name="Check Box 89" hidden="1">
              <a:extLst>
                <a:ext uri="{63B3BB69-23CF-44E3-9099-C40C66FF867C}">
                  <a14:compatExt spid="_x0000_s15449"/>
                </a:ext>
                <a:ext uri="{FF2B5EF4-FFF2-40B4-BE49-F238E27FC236}">
                  <a16:creationId xmlns:a16="http://schemas.microsoft.com/office/drawing/2014/main" id="{00000000-0008-0000-0A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708660</xdr:colOff>
          <xdr:row>98</xdr:row>
          <xdr:rowOff>167640</xdr:rowOff>
        </xdr:from>
        <xdr:to>
          <xdr:col>1</xdr:col>
          <xdr:colOff>1013460</xdr:colOff>
          <xdr:row>100</xdr:row>
          <xdr:rowOff>76200</xdr:rowOff>
        </xdr:to>
        <xdr:sp macro="" textlink="">
          <xdr:nvSpPr>
            <xdr:cNvPr id="15450" name="Check Box 90" hidden="1">
              <a:extLst>
                <a:ext uri="{63B3BB69-23CF-44E3-9099-C40C66FF867C}">
                  <a14:compatExt spid="_x0000_s15450"/>
                </a:ext>
                <a:ext uri="{FF2B5EF4-FFF2-40B4-BE49-F238E27FC236}">
                  <a16:creationId xmlns:a16="http://schemas.microsoft.com/office/drawing/2014/main" id="{00000000-0008-0000-0A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1333500</xdr:colOff>
          <xdr:row>89</xdr:row>
          <xdr:rowOff>175260</xdr:rowOff>
        </xdr:from>
        <xdr:to>
          <xdr:col>1</xdr:col>
          <xdr:colOff>1706880</xdr:colOff>
          <xdr:row>91</xdr:row>
          <xdr:rowOff>38100</xdr:rowOff>
        </xdr:to>
        <xdr:sp macro="" textlink="">
          <xdr:nvSpPr>
            <xdr:cNvPr id="15451" name="Check Box 91" hidden="1">
              <a:extLst>
                <a:ext uri="{63B3BB69-23CF-44E3-9099-C40C66FF867C}">
                  <a14:compatExt spid="_x0000_s15451"/>
                </a:ext>
                <a:ext uri="{FF2B5EF4-FFF2-40B4-BE49-F238E27FC236}">
                  <a16:creationId xmlns:a16="http://schemas.microsoft.com/office/drawing/2014/main" id="{00000000-0008-0000-0A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2087880</xdr:colOff>
          <xdr:row>89</xdr:row>
          <xdr:rowOff>190500</xdr:rowOff>
        </xdr:from>
        <xdr:to>
          <xdr:col>1</xdr:col>
          <xdr:colOff>2316480</xdr:colOff>
          <xdr:row>91</xdr:row>
          <xdr:rowOff>30480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A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1562100</xdr:colOff>
          <xdr:row>98</xdr:row>
          <xdr:rowOff>144780</xdr:rowOff>
        </xdr:from>
        <xdr:to>
          <xdr:col>1</xdr:col>
          <xdr:colOff>1927860</xdr:colOff>
          <xdr:row>100</xdr:row>
          <xdr:rowOff>76200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A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15240</xdr:colOff>
          <xdr:row>90</xdr:row>
          <xdr:rowOff>0</xdr:rowOff>
        </xdr:from>
        <xdr:to>
          <xdr:col>2</xdr:col>
          <xdr:colOff>320040</xdr:colOff>
          <xdr:row>91</xdr:row>
          <xdr:rowOff>22860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A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2049780</xdr:colOff>
          <xdr:row>98</xdr:row>
          <xdr:rowOff>160020</xdr:rowOff>
        </xdr:from>
        <xdr:to>
          <xdr:col>1</xdr:col>
          <xdr:colOff>2339340</xdr:colOff>
          <xdr:row>100</xdr:row>
          <xdr:rowOff>45720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A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85</xdr:row>
          <xdr:rowOff>182880</xdr:rowOff>
        </xdr:from>
        <xdr:to>
          <xdr:col>6</xdr:col>
          <xdr:colOff>30480</xdr:colOff>
          <xdr:row>87</xdr:row>
          <xdr:rowOff>30480</xdr:rowOff>
        </xdr:to>
        <xdr:sp macro="" textlink="">
          <xdr:nvSpPr>
            <xdr:cNvPr id="15456" name="Check Box 96" hidden="1">
              <a:extLst>
                <a:ext uri="{63B3BB69-23CF-44E3-9099-C40C66FF867C}">
                  <a14:compatExt spid="_x0000_s15456"/>
                </a:ext>
                <a:ext uri="{FF2B5EF4-FFF2-40B4-BE49-F238E27FC236}">
                  <a16:creationId xmlns:a16="http://schemas.microsoft.com/office/drawing/2014/main" id="{00000000-0008-0000-0A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86</xdr:row>
          <xdr:rowOff>182880</xdr:rowOff>
        </xdr:from>
        <xdr:to>
          <xdr:col>6</xdr:col>
          <xdr:colOff>22860</xdr:colOff>
          <xdr:row>88</xdr:row>
          <xdr:rowOff>30480</xdr:rowOff>
        </xdr:to>
        <xdr:sp macro="" textlink="">
          <xdr:nvSpPr>
            <xdr:cNvPr id="15457" name="Check Box 97" hidden="1">
              <a:extLst>
                <a:ext uri="{63B3BB69-23CF-44E3-9099-C40C66FF867C}">
                  <a14:compatExt spid="_x0000_s15457"/>
                </a:ext>
                <a:ext uri="{FF2B5EF4-FFF2-40B4-BE49-F238E27FC236}">
                  <a16:creationId xmlns:a16="http://schemas.microsoft.com/office/drawing/2014/main" id="{00000000-0008-0000-0A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87</xdr:row>
          <xdr:rowOff>182880</xdr:rowOff>
        </xdr:from>
        <xdr:to>
          <xdr:col>6</xdr:col>
          <xdr:colOff>30480</xdr:colOff>
          <xdr:row>89</xdr:row>
          <xdr:rowOff>30480</xdr:rowOff>
        </xdr:to>
        <xdr:sp macro="" textlink="">
          <xdr:nvSpPr>
            <xdr:cNvPr id="15458" name="Check Box 98" hidden="1">
              <a:extLst>
                <a:ext uri="{63B3BB69-23CF-44E3-9099-C40C66FF867C}">
                  <a14:compatExt spid="_x0000_s15458"/>
                </a:ext>
                <a:ext uri="{FF2B5EF4-FFF2-40B4-BE49-F238E27FC236}">
                  <a16:creationId xmlns:a16="http://schemas.microsoft.com/office/drawing/2014/main" id="{00000000-0008-0000-0A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88</xdr:row>
          <xdr:rowOff>182880</xdr:rowOff>
        </xdr:from>
        <xdr:to>
          <xdr:col>6</xdr:col>
          <xdr:colOff>22860</xdr:colOff>
          <xdr:row>90</xdr:row>
          <xdr:rowOff>30480</xdr:rowOff>
        </xdr:to>
        <xdr:sp macro="" textlink="">
          <xdr:nvSpPr>
            <xdr:cNvPr id="15459" name="Check Box 99" hidden="1">
              <a:extLst>
                <a:ext uri="{63B3BB69-23CF-44E3-9099-C40C66FF867C}">
                  <a14:compatExt spid="_x0000_s15459"/>
                </a:ext>
                <a:ext uri="{FF2B5EF4-FFF2-40B4-BE49-F238E27FC236}">
                  <a16:creationId xmlns:a16="http://schemas.microsoft.com/office/drawing/2014/main" id="{00000000-0008-0000-0A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89</xdr:row>
          <xdr:rowOff>190500</xdr:rowOff>
        </xdr:from>
        <xdr:to>
          <xdr:col>6</xdr:col>
          <xdr:colOff>22860</xdr:colOff>
          <xdr:row>91</xdr:row>
          <xdr:rowOff>30480</xdr:rowOff>
        </xdr:to>
        <xdr:sp macro="" textlink="">
          <xdr:nvSpPr>
            <xdr:cNvPr id="15460" name="Check Box 100" hidden="1">
              <a:extLst>
                <a:ext uri="{63B3BB69-23CF-44E3-9099-C40C66FF867C}">
                  <a14:compatExt spid="_x0000_s15460"/>
                </a:ext>
                <a:ext uri="{FF2B5EF4-FFF2-40B4-BE49-F238E27FC236}">
                  <a16:creationId xmlns:a16="http://schemas.microsoft.com/office/drawing/2014/main" id="{00000000-0008-0000-0A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90</xdr:row>
          <xdr:rowOff>182880</xdr:rowOff>
        </xdr:from>
        <xdr:to>
          <xdr:col>6</xdr:col>
          <xdr:colOff>30480</xdr:colOff>
          <xdr:row>92</xdr:row>
          <xdr:rowOff>30480</xdr:rowOff>
        </xdr:to>
        <xdr:sp macro="" textlink="">
          <xdr:nvSpPr>
            <xdr:cNvPr id="15461" name="Check Box 101" hidden="1">
              <a:extLst>
                <a:ext uri="{63B3BB69-23CF-44E3-9099-C40C66FF867C}">
                  <a14:compatExt spid="_x0000_s15461"/>
                </a:ext>
                <a:ext uri="{FF2B5EF4-FFF2-40B4-BE49-F238E27FC236}">
                  <a16:creationId xmlns:a16="http://schemas.microsoft.com/office/drawing/2014/main" id="{00000000-0008-0000-0A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91</xdr:row>
          <xdr:rowOff>182880</xdr:rowOff>
        </xdr:from>
        <xdr:to>
          <xdr:col>6</xdr:col>
          <xdr:colOff>30480</xdr:colOff>
          <xdr:row>93</xdr:row>
          <xdr:rowOff>30480</xdr:rowOff>
        </xdr:to>
        <xdr:sp macro="" textlink="">
          <xdr:nvSpPr>
            <xdr:cNvPr id="15462" name="Check Box 102" hidden="1">
              <a:extLst>
                <a:ext uri="{63B3BB69-23CF-44E3-9099-C40C66FF867C}">
                  <a14:compatExt spid="_x0000_s15462"/>
                </a:ext>
                <a:ext uri="{FF2B5EF4-FFF2-40B4-BE49-F238E27FC236}">
                  <a16:creationId xmlns:a16="http://schemas.microsoft.com/office/drawing/2014/main" id="{00000000-0008-0000-0A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92</xdr:row>
          <xdr:rowOff>190500</xdr:rowOff>
        </xdr:from>
        <xdr:to>
          <xdr:col>6</xdr:col>
          <xdr:colOff>30480</xdr:colOff>
          <xdr:row>94</xdr:row>
          <xdr:rowOff>30480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A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93</xdr:row>
          <xdr:rowOff>182880</xdr:rowOff>
        </xdr:from>
        <xdr:to>
          <xdr:col>6</xdr:col>
          <xdr:colOff>30480</xdr:colOff>
          <xdr:row>95</xdr:row>
          <xdr:rowOff>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A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94</xdr:row>
          <xdr:rowOff>182880</xdr:rowOff>
        </xdr:from>
        <xdr:to>
          <xdr:col>6</xdr:col>
          <xdr:colOff>22860</xdr:colOff>
          <xdr:row>96</xdr:row>
          <xdr:rowOff>30480</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A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95</xdr:row>
          <xdr:rowOff>182880</xdr:rowOff>
        </xdr:from>
        <xdr:to>
          <xdr:col>6</xdr:col>
          <xdr:colOff>0</xdr:colOff>
          <xdr:row>97</xdr:row>
          <xdr:rowOff>30480</xdr:rowOff>
        </xdr:to>
        <xdr:sp macro="" textlink="">
          <xdr:nvSpPr>
            <xdr:cNvPr id="15466" name="Check Box 106" hidden="1">
              <a:extLst>
                <a:ext uri="{63B3BB69-23CF-44E3-9099-C40C66FF867C}">
                  <a14:compatExt spid="_x0000_s15466"/>
                </a:ext>
                <a:ext uri="{FF2B5EF4-FFF2-40B4-BE49-F238E27FC236}">
                  <a16:creationId xmlns:a16="http://schemas.microsoft.com/office/drawing/2014/main" id="{00000000-0008-0000-0A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96</xdr:row>
          <xdr:rowOff>182880</xdr:rowOff>
        </xdr:from>
        <xdr:to>
          <xdr:col>6</xdr:col>
          <xdr:colOff>0</xdr:colOff>
          <xdr:row>98</xdr:row>
          <xdr:rowOff>30480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A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97</xdr:row>
          <xdr:rowOff>182880</xdr:rowOff>
        </xdr:from>
        <xdr:to>
          <xdr:col>6</xdr:col>
          <xdr:colOff>0</xdr:colOff>
          <xdr:row>99</xdr:row>
          <xdr:rowOff>30480</xdr:rowOff>
        </xdr:to>
        <xdr:sp macro="" textlink="">
          <xdr:nvSpPr>
            <xdr:cNvPr id="15468" name="Check Box 108" hidden="1">
              <a:extLst>
                <a:ext uri="{63B3BB69-23CF-44E3-9099-C40C66FF867C}">
                  <a14:compatExt spid="_x0000_s15468"/>
                </a:ext>
                <a:ext uri="{FF2B5EF4-FFF2-40B4-BE49-F238E27FC236}">
                  <a16:creationId xmlns:a16="http://schemas.microsoft.com/office/drawing/2014/main" id="{00000000-0008-0000-0A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98</xdr:row>
          <xdr:rowOff>182880</xdr:rowOff>
        </xdr:from>
        <xdr:to>
          <xdr:col>6</xdr:col>
          <xdr:colOff>30480</xdr:colOff>
          <xdr:row>100</xdr:row>
          <xdr:rowOff>30480</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A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99</xdr:row>
          <xdr:rowOff>182880</xdr:rowOff>
        </xdr:from>
        <xdr:to>
          <xdr:col>6</xdr:col>
          <xdr:colOff>30480</xdr:colOff>
          <xdr:row>101</xdr:row>
          <xdr:rowOff>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A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84</xdr:row>
          <xdr:rowOff>251460</xdr:rowOff>
        </xdr:from>
        <xdr:to>
          <xdr:col>6</xdr:col>
          <xdr:colOff>30480</xdr:colOff>
          <xdr:row>86</xdr:row>
          <xdr:rowOff>22860</xdr:rowOff>
        </xdr:to>
        <xdr:sp macro="" textlink="">
          <xdr:nvSpPr>
            <xdr:cNvPr id="15471" name="Check Box 111" hidden="1">
              <a:extLst>
                <a:ext uri="{63B3BB69-23CF-44E3-9099-C40C66FF867C}">
                  <a14:compatExt spid="_x0000_s15471"/>
                </a:ext>
                <a:ext uri="{FF2B5EF4-FFF2-40B4-BE49-F238E27FC236}">
                  <a16:creationId xmlns:a16="http://schemas.microsoft.com/office/drawing/2014/main" id="{00000000-0008-0000-0A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213360</xdr:colOff>
          <xdr:row>61</xdr:row>
          <xdr:rowOff>68580</xdr:rowOff>
        </xdr:from>
        <xdr:to>
          <xdr:col>7</xdr:col>
          <xdr:colOff>640080</xdr:colOff>
          <xdr:row>62</xdr:row>
          <xdr:rowOff>106680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A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17</xdr:row>
          <xdr:rowOff>144780</xdr:rowOff>
        </xdr:from>
        <xdr:to>
          <xdr:col>3</xdr:col>
          <xdr:colOff>335280</xdr:colOff>
          <xdr:row>19</xdr:row>
          <xdr:rowOff>68580</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A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16</xdr:row>
          <xdr:rowOff>297180</xdr:rowOff>
        </xdr:from>
        <xdr:to>
          <xdr:col>4</xdr:col>
          <xdr:colOff>381000</xdr:colOff>
          <xdr:row>18</xdr:row>
          <xdr:rowOff>68580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A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16</xdr:row>
          <xdr:rowOff>297180</xdr:rowOff>
        </xdr:from>
        <xdr:to>
          <xdr:col>6</xdr:col>
          <xdr:colOff>373380</xdr:colOff>
          <xdr:row>18</xdr:row>
          <xdr:rowOff>68580</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A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175260</xdr:colOff>
          <xdr:row>66</xdr:row>
          <xdr:rowOff>30480</xdr:rowOff>
        </xdr:from>
        <xdr:to>
          <xdr:col>4</xdr:col>
          <xdr:colOff>304800</xdr:colOff>
          <xdr:row>67</xdr:row>
          <xdr:rowOff>106680</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A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182880</xdr:colOff>
          <xdr:row>68</xdr:row>
          <xdr:rowOff>38100</xdr:rowOff>
        </xdr:from>
        <xdr:to>
          <xdr:col>4</xdr:col>
          <xdr:colOff>304800</xdr:colOff>
          <xdr:row>69</xdr:row>
          <xdr:rowOff>114300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A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213360</xdr:colOff>
          <xdr:row>66</xdr:row>
          <xdr:rowOff>68580</xdr:rowOff>
        </xdr:from>
        <xdr:to>
          <xdr:col>7</xdr:col>
          <xdr:colOff>640080</xdr:colOff>
          <xdr:row>67</xdr:row>
          <xdr:rowOff>106680</xdr:rowOff>
        </xdr:to>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A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80</xdr:row>
          <xdr:rowOff>30480</xdr:rowOff>
        </xdr:from>
        <xdr:to>
          <xdr:col>3</xdr:col>
          <xdr:colOff>1821180</xdr:colOff>
          <xdr:row>81</xdr:row>
          <xdr:rowOff>152400</xdr:rowOff>
        </xdr:to>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A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82</xdr:row>
          <xdr:rowOff>68580</xdr:rowOff>
        </xdr:from>
        <xdr:to>
          <xdr:col>3</xdr:col>
          <xdr:colOff>2087880</xdr:colOff>
          <xdr:row>83</xdr:row>
          <xdr:rowOff>144780</xdr:rowOff>
        </xdr:to>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A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115954</xdr:colOff>
      <xdr:row>87</xdr:row>
      <xdr:rowOff>184300</xdr:rowOff>
    </xdr:from>
    <xdr:to>
      <xdr:col>0</xdr:col>
      <xdr:colOff>564487</xdr:colOff>
      <xdr:row>89</xdr:row>
      <xdr:rowOff>116690</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5"/>
        <a:stretch>
          <a:fillRect/>
        </a:stretch>
      </xdr:blipFill>
      <xdr:spPr>
        <a:xfrm>
          <a:off x="115954" y="18091300"/>
          <a:ext cx="450438" cy="332440"/>
        </a:xfrm>
        <a:prstGeom prst="rect">
          <a:avLst/>
        </a:prstGeom>
      </xdr:spPr>
    </xdr:pic>
    <xdr:clientData/>
  </xdr:twoCellAnchor>
  <xdr:twoCellAnchor editAs="oneCell">
    <xdr:from>
      <xdr:col>0</xdr:col>
      <xdr:colOff>704851</xdr:colOff>
      <xdr:row>87</xdr:row>
      <xdr:rowOff>188595</xdr:rowOff>
    </xdr:from>
    <xdr:to>
      <xdr:col>0</xdr:col>
      <xdr:colOff>1123979</xdr:colOff>
      <xdr:row>89</xdr:row>
      <xdr:rowOff>131445</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6"/>
        <a:stretch>
          <a:fillRect/>
        </a:stretch>
      </xdr:blipFill>
      <xdr:spPr>
        <a:xfrm>
          <a:off x="704851" y="18095595"/>
          <a:ext cx="415318" cy="356235"/>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228600</xdr:colOff>
          <xdr:row>90</xdr:row>
          <xdr:rowOff>38100</xdr:rowOff>
        </xdr:from>
        <xdr:to>
          <xdr:col>0</xdr:col>
          <xdr:colOff>533400</xdr:colOff>
          <xdr:row>91</xdr:row>
          <xdr:rowOff>38100</xdr:rowOff>
        </xdr:to>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A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2727960</xdr:colOff>
          <xdr:row>90</xdr:row>
          <xdr:rowOff>38100</xdr:rowOff>
        </xdr:from>
        <xdr:to>
          <xdr:col>0</xdr:col>
          <xdr:colOff>2933700</xdr:colOff>
          <xdr:row>91</xdr:row>
          <xdr:rowOff>38100</xdr:rowOff>
        </xdr:to>
        <xdr:sp macro="" textlink="">
          <xdr:nvSpPr>
            <xdr:cNvPr id="15482" name="Check Box 122" hidden="1">
              <a:extLst>
                <a:ext uri="{63B3BB69-23CF-44E3-9099-C40C66FF867C}">
                  <a14:compatExt spid="_x0000_s15482"/>
                </a:ext>
                <a:ext uri="{FF2B5EF4-FFF2-40B4-BE49-F238E27FC236}">
                  <a16:creationId xmlns:a16="http://schemas.microsoft.com/office/drawing/2014/main" id="{00000000-0008-0000-0A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952500</xdr:colOff>
      <xdr:row>90</xdr:row>
      <xdr:rowOff>0</xdr:rowOff>
    </xdr:from>
    <xdr:ext cx="0" cy="455297"/>
    <xdr:pic>
      <xdr:nvPicPr>
        <xdr:cNvPr id="5" name="Picture 108">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2406" t="-9523" r="39215"/>
        <a:stretch>
          <a:fillRect/>
        </a:stretch>
      </xdr:blipFill>
      <xdr:spPr bwMode="auto">
        <a:xfrm>
          <a:off x="952500" y="18507075"/>
          <a:ext cx="0" cy="45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0</xdr:col>
          <xdr:colOff>190500</xdr:colOff>
          <xdr:row>93</xdr:row>
          <xdr:rowOff>22860</xdr:rowOff>
        </xdr:from>
        <xdr:to>
          <xdr:col>0</xdr:col>
          <xdr:colOff>495300</xdr:colOff>
          <xdr:row>94</xdr:row>
          <xdr:rowOff>60960</xdr:rowOff>
        </xdr:to>
        <xdr:sp macro="" textlink="">
          <xdr:nvSpPr>
            <xdr:cNvPr id="15483" name="Check Box 123" hidden="1">
              <a:extLst>
                <a:ext uri="{63B3BB69-23CF-44E3-9099-C40C66FF867C}">
                  <a14:compatExt spid="_x0000_s15483"/>
                </a:ext>
                <a:ext uri="{FF2B5EF4-FFF2-40B4-BE49-F238E27FC236}">
                  <a16:creationId xmlns:a16="http://schemas.microsoft.com/office/drawing/2014/main" id="{00000000-0008-0000-0A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889000</xdr:colOff>
      <xdr:row>96</xdr:row>
      <xdr:rowOff>0</xdr:rowOff>
    </xdr:from>
    <xdr:ext cx="3810" cy="465453"/>
    <xdr:pic>
      <xdr:nvPicPr>
        <xdr:cNvPr id="10" name="Picture 112">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2678" r="57857" b="8696"/>
        <a:stretch>
          <a:fillRect/>
        </a:stretch>
      </xdr:blipFill>
      <xdr:spPr bwMode="auto">
        <a:xfrm>
          <a:off x="892810" y="19707225"/>
          <a:ext cx="3810" cy="465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0</xdr:col>
          <xdr:colOff>182880</xdr:colOff>
          <xdr:row>96</xdr:row>
          <xdr:rowOff>99060</xdr:rowOff>
        </xdr:from>
        <xdr:to>
          <xdr:col>0</xdr:col>
          <xdr:colOff>487680</xdr:colOff>
          <xdr:row>97</xdr:row>
          <xdr:rowOff>68580</xdr:rowOff>
        </xdr:to>
        <xdr:sp macro="" textlink="">
          <xdr:nvSpPr>
            <xdr:cNvPr id="15485" name="Check Box 125" hidden="1">
              <a:extLst>
                <a:ext uri="{63B3BB69-23CF-44E3-9099-C40C66FF867C}">
                  <a14:compatExt spid="_x0000_s15485"/>
                </a:ext>
                <a:ext uri="{FF2B5EF4-FFF2-40B4-BE49-F238E27FC236}">
                  <a16:creationId xmlns:a16="http://schemas.microsoft.com/office/drawing/2014/main" id="{00000000-0008-0000-0A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838200</xdr:colOff>
          <xdr:row>90</xdr:row>
          <xdr:rowOff>38100</xdr:rowOff>
        </xdr:from>
        <xdr:to>
          <xdr:col>0</xdr:col>
          <xdr:colOff>1097280</xdr:colOff>
          <xdr:row>91</xdr:row>
          <xdr:rowOff>38100</xdr:rowOff>
        </xdr:to>
        <xdr:sp macro="" textlink="">
          <xdr:nvSpPr>
            <xdr:cNvPr id="15486" name="Check Box 126" hidden="1">
              <a:extLst>
                <a:ext uri="{63B3BB69-23CF-44E3-9099-C40C66FF867C}">
                  <a14:compatExt spid="_x0000_s15486"/>
                </a:ext>
                <a:ext uri="{FF2B5EF4-FFF2-40B4-BE49-F238E27FC236}">
                  <a16:creationId xmlns:a16="http://schemas.microsoft.com/office/drawing/2014/main" id="{00000000-0008-0000-0A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1402080</xdr:colOff>
          <xdr:row>90</xdr:row>
          <xdr:rowOff>38100</xdr:rowOff>
        </xdr:from>
        <xdr:to>
          <xdr:col>0</xdr:col>
          <xdr:colOff>1676400</xdr:colOff>
          <xdr:row>91</xdr:row>
          <xdr:rowOff>38100</xdr:rowOff>
        </xdr:to>
        <xdr:sp macro="" textlink="">
          <xdr:nvSpPr>
            <xdr:cNvPr id="15487" name="Check Box 127" hidden="1">
              <a:extLst>
                <a:ext uri="{63B3BB69-23CF-44E3-9099-C40C66FF867C}">
                  <a14:compatExt spid="_x0000_s15487"/>
                </a:ext>
                <a:ext uri="{FF2B5EF4-FFF2-40B4-BE49-F238E27FC236}">
                  <a16:creationId xmlns:a16="http://schemas.microsoft.com/office/drawing/2014/main" id="{00000000-0008-0000-0A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3390900</xdr:colOff>
          <xdr:row>90</xdr:row>
          <xdr:rowOff>38100</xdr:rowOff>
        </xdr:from>
        <xdr:to>
          <xdr:col>1</xdr:col>
          <xdr:colOff>0</xdr:colOff>
          <xdr:row>91</xdr:row>
          <xdr:rowOff>38100</xdr:rowOff>
        </xdr:to>
        <xdr:sp macro="" textlink="">
          <xdr:nvSpPr>
            <xdr:cNvPr id="15488" name="Check Box 128" hidden="1">
              <a:extLst>
                <a:ext uri="{63B3BB69-23CF-44E3-9099-C40C66FF867C}">
                  <a14:compatExt spid="_x0000_s15488"/>
                </a:ext>
                <a:ext uri="{FF2B5EF4-FFF2-40B4-BE49-F238E27FC236}">
                  <a16:creationId xmlns:a16="http://schemas.microsoft.com/office/drawing/2014/main" id="{00000000-0008-0000-0A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190500</xdr:colOff>
          <xdr:row>93</xdr:row>
          <xdr:rowOff>22860</xdr:rowOff>
        </xdr:from>
        <xdr:to>
          <xdr:col>0</xdr:col>
          <xdr:colOff>495300</xdr:colOff>
          <xdr:row>94</xdr:row>
          <xdr:rowOff>60960</xdr:rowOff>
        </xdr:to>
        <xdr:sp macro="" textlink="">
          <xdr:nvSpPr>
            <xdr:cNvPr id="15489" name="Check Box 129" hidden="1">
              <a:extLst>
                <a:ext uri="{63B3BB69-23CF-44E3-9099-C40C66FF867C}">
                  <a14:compatExt spid="_x0000_s15489"/>
                </a:ext>
                <a:ext uri="{FF2B5EF4-FFF2-40B4-BE49-F238E27FC236}">
                  <a16:creationId xmlns:a16="http://schemas.microsoft.com/office/drawing/2014/main" id="{00000000-0008-0000-0A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830580</xdr:colOff>
          <xdr:row>93</xdr:row>
          <xdr:rowOff>22860</xdr:rowOff>
        </xdr:from>
        <xdr:to>
          <xdr:col>0</xdr:col>
          <xdr:colOff>1135380</xdr:colOff>
          <xdr:row>94</xdr:row>
          <xdr:rowOff>60960</xdr:rowOff>
        </xdr:to>
        <xdr:sp macro="" textlink="">
          <xdr:nvSpPr>
            <xdr:cNvPr id="15490" name="Check Box 130" hidden="1">
              <a:extLst>
                <a:ext uri="{63B3BB69-23CF-44E3-9099-C40C66FF867C}">
                  <a14:compatExt spid="_x0000_s15490"/>
                </a:ext>
                <a:ext uri="{FF2B5EF4-FFF2-40B4-BE49-F238E27FC236}">
                  <a16:creationId xmlns:a16="http://schemas.microsoft.com/office/drawing/2014/main" id="{00000000-0008-0000-0A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1440180</xdr:colOff>
          <xdr:row>93</xdr:row>
          <xdr:rowOff>22860</xdr:rowOff>
        </xdr:from>
        <xdr:to>
          <xdr:col>0</xdr:col>
          <xdr:colOff>1744980</xdr:colOff>
          <xdr:row>94</xdr:row>
          <xdr:rowOff>60960</xdr:rowOff>
        </xdr:to>
        <xdr:sp macro="" textlink="">
          <xdr:nvSpPr>
            <xdr:cNvPr id="15491" name="Check Box 131" hidden="1">
              <a:extLst>
                <a:ext uri="{63B3BB69-23CF-44E3-9099-C40C66FF867C}">
                  <a14:compatExt spid="_x0000_s15491"/>
                </a:ext>
                <a:ext uri="{FF2B5EF4-FFF2-40B4-BE49-F238E27FC236}">
                  <a16:creationId xmlns:a16="http://schemas.microsoft.com/office/drawing/2014/main" id="{00000000-0008-0000-0A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1333500</xdr:colOff>
          <xdr:row>94</xdr:row>
          <xdr:rowOff>106680</xdr:rowOff>
        </xdr:from>
        <xdr:to>
          <xdr:col>1</xdr:col>
          <xdr:colOff>1638300</xdr:colOff>
          <xdr:row>96</xdr:row>
          <xdr:rowOff>30480</xdr:rowOff>
        </xdr:to>
        <xdr:sp macro="" textlink="">
          <xdr:nvSpPr>
            <xdr:cNvPr id="15497" name="Check Box 137" hidden="1">
              <a:extLst>
                <a:ext uri="{63B3BB69-23CF-44E3-9099-C40C66FF867C}">
                  <a14:compatExt spid="_x0000_s15497"/>
                </a:ext>
                <a:ext uri="{FF2B5EF4-FFF2-40B4-BE49-F238E27FC236}">
                  <a16:creationId xmlns:a16="http://schemas.microsoft.com/office/drawing/2014/main" id="{00000000-0008-0000-0A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1828800</xdr:colOff>
          <xdr:row>94</xdr:row>
          <xdr:rowOff>106680</xdr:rowOff>
        </xdr:from>
        <xdr:to>
          <xdr:col>1</xdr:col>
          <xdr:colOff>2118360</xdr:colOff>
          <xdr:row>96</xdr:row>
          <xdr:rowOff>22860</xdr:rowOff>
        </xdr:to>
        <xdr:sp macro="" textlink="">
          <xdr:nvSpPr>
            <xdr:cNvPr id="15498" name="Check Box 138" hidden="1">
              <a:extLst>
                <a:ext uri="{63B3BB69-23CF-44E3-9099-C40C66FF867C}">
                  <a14:compatExt spid="_x0000_s15498"/>
                </a:ext>
                <a:ext uri="{FF2B5EF4-FFF2-40B4-BE49-F238E27FC236}">
                  <a16:creationId xmlns:a16="http://schemas.microsoft.com/office/drawing/2014/main" id="{00000000-0008-0000-0A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822960</xdr:colOff>
          <xdr:row>96</xdr:row>
          <xdr:rowOff>68580</xdr:rowOff>
        </xdr:from>
        <xdr:to>
          <xdr:col>0</xdr:col>
          <xdr:colOff>1127760</xdr:colOff>
          <xdr:row>97</xdr:row>
          <xdr:rowOff>68580</xdr:rowOff>
        </xdr:to>
        <xdr:sp macro="" textlink="">
          <xdr:nvSpPr>
            <xdr:cNvPr id="15499" name="Check Box 139" hidden="1">
              <a:extLst>
                <a:ext uri="{63B3BB69-23CF-44E3-9099-C40C66FF867C}">
                  <a14:compatExt spid="_x0000_s15499"/>
                </a:ext>
                <a:ext uri="{FF2B5EF4-FFF2-40B4-BE49-F238E27FC236}">
                  <a16:creationId xmlns:a16="http://schemas.microsoft.com/office/drawing/2014/main" id="{00000000-0008-0000-0A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1363980</xdr:colOff>
          <xdr:row>96</xdr:row>
          <xdr:rowOff>68580</xdr:rowOff>
        </xdr:from>
        <xdr:to>
          <xdr:col>0</xdr:col>
          <xdr:colOff>1668780</xdr:colOff>
          <xdr:row>97</xdr:row>
          <xdr:rowOff>68580</xdr:rowOff>
        </xdr:to>
        <xdr:sp macro="" textlink="">
          <xdr:nvSpPr>
            <xdr:cNvPr id="15500" name="Check Box 140" hidden="1">
              <a:extLst>
                <a:ext uri="{63B3BB69-23CF-44E3-9099-C40C66FF867C}">
                  <a14:compatExt spid="_x0000_s15500"/>
                </a:ext>
                <a:ext uri="{FF2B5EF4-FFF2-40B4-BE49-F238E27FC236}">
                  <a16:creationId xmlns:a16="http://schemas.microsoft.com/office/drawing/2014/main" id="{00000000-0008-0000-0A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2057400</xdr:colOff>
          <xdr:row>90</xdr:row>
          <xdr:rowOff>38100</xdr:rowOff>
        </xdr:from>
        <xdr:to>
          <xdr:col>0</xdr:col>
          <xdr:colOff>2354580</xdr:colOff>
          <xdr:row>91</xdr:row>
          <xdr:rowOff>38100</xdr:rowOff>
        </xdr:to>
        <xdr:sp macro="" textlink="">
          <xdr:nvSpPr>
            <xdr:cNvPr id="15501" name="Check Box 141" hidden="1">
              <a:extLst>
                <a:ext uri="{63B3BB69-23CF-44E3-9099-C40C66FF867C}">
                  <a14:compatExt spid="_x0000_s15501"/>
                </a:ext>
                <a:ext uri="{FF2B5EF4-FFF2-40B4-BE49-F238E27FC236}">
                  <a16:creationId xmlns:a16="http://schemas.microsoft.com/office/drawing/2014/main" id="{00000000-0008-0000-0A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320040</xdr:colOff>
          <xdr:row>89</xdr:row>
          <xdr:rowOff>190500</xdr:rowOff>
        </xdr:from>
        <xdr:to>
          <xdr:col>1</xdr:col>
          <xdr:colOff>518160</xdr:colOff>
          <xdr:row>91</xdr:row>
          <xdr:rowOff>38100</xdr:rowOff>
        </xdr:to>
        <xdr:sp macro="" textlink="">
          <xdr:nvSpPr>
            <xdr:cNvPr id="15503" name="Check Box 143" hidden="1">
              <a:extLst>
                <a:ext uri="{63B3BB69-23CF-44E3-9099-C40C66FF867C}">
                  <a14:compatExt spid="_x0000_s15503"/>
                </a:ext>
                <a:ext uri="{FF2B5EF4-FFF2-40B4-BE49-F238E27FC236}">
                  <a16:creationId xmlns:a16="http://schemas.microsoft.com/office/drawing/2014/main" id="{00000000-0008-0000-0A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868680</xdr:colOff>
          <xdr:row>90</xdr:row>
          <xdr:rowOff>0</xdr:rowOff>
        </xdr:from>
        <xdr:to>
          <xdr:col>1</xdr:col>
          <xdr:colOff>1135380</xdr:colOff>
          <xdr:row>91</xdr:row>
          <xdr:rowOff>38100</xdr:rowOff>
        </xdr:to>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A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1203960</xdr:colOff>
          <xdr:row>98</xdr:row>
          <xdr:rowOff>152400</xdr:rowOff>
        </xdr:from>
        <xdr:to>
          <xdr:col>1</xdr:col>
          <xdr:colOff>1447800</xdr:colOff>
          <xdr:row>100</xdr:row>
          <xdr:rowOff>99060</xdr:rowOff>
        </xdr:to>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A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1333500</xdr:colOff>
          <xdr:row>89</xdr:row>
          <xdr:rowOff>175260</xdr:rowOff>
        </xdr:from>
        <xdr:to>
          <xdr:col>1</xdr:col>
          <xdr:colOff>1706880</xdr:colOff>
          <xdr:row>91</xdr:row>
          <xdr:rowOff>38100</xdr:rowOff>
        </xdr:to>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A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2087880</xdr:colOff>
          <xdr:row>89</xdr:row>
          <xdr:rowOff>190500</xdr:rowOff>
        </xdr:from>
        <xdr:to>
          <xdr:col>1</xdr:col>
          <xdr:colOff>2316480</xdr:colOff>
          <xdr:row>91</xdr:row>
          <xdr:rowOff>30480</xdr:rowOff>
        </xdr:to>
        <xdr:sp macro="" textlink="">
          <xdr:nvSpPr>
            <xdr:cNvPr id="15508" name="Check Box 148" hidden="1">
              <a:extLst>
                <a:ext uri="{63B3BB69-23CF-44E3-9099-C40C66FF867C}">
                  <a14:compatExt spid="_x0000_s15508"/>
                </a:ext>
                <a:ext uri="{FF2B5EF4-FFF2-40B4-BE49-F238E27FC236}">
                  <a16:creationId xmlns:a16="http://schemas.microsoft.com/office/drawing/2014/main" id="{00000000-0008-0000-0A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1562100</xdr:colOff>
          <xdr:row>98</xdr:row>
          <xdr:rowOff>144780</xdr:rowOff>
        </xdr:from>
        <xdr:to>
          <xdr:col>1</xdr:col>
          <xdr:colOff>1927860</xdr:colOff>
          <xdr:row>100</xdr:row>
          <xdr:rowOff>76200</xdr:rowOff>
        </xdr:to>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A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487680</xdr:colOff>
          <xdr:row>89</xdr:row>
          <xdr:rowOff>190500</xdr:rowOff>
        </xdr:from>
        <xdr:to>
          <xdr:col>2</xdr:col>
          <xdr:colOff>693420</xdr:colOff>
          <xdr:row>91</xdr:row>
          <xdr:rowOff>38100</xdr:rowOff>
        </xdr:to>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A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1333500</xdr:colOff>
          <xdr:row>89</xdr:row>
          <xdr:rowOff>175260</xdr:rowOff>
        </xdr:from>
        <xdr:to>
          <xdr:col>2</xdr:col>
          <xdr:colOff>1706880</xdr:colOff>
          <xdr:row>91</xdr:row>
          <xdr:rowOff>38100</xdr:rowOff>
        </xdr:to>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A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2087880</xdr:colOff>
          <xdr:row>89</xdr:row>
          <xdr:rowOff>190500</xdr:rowOff>
        </xdr:from>
        <xdr:to>
          <xdr:col>2</xdr:col>
          <xdr:colOff>2316480</xdr:colOff>
          <xdr:row>91</xdr:row>
          <xdr:rowOff>30480</xdr:rowOff>
        </xdr:to>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A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1333500</xdr:colOff>
          <xdr:row>89</xdr:row>
          <xdr:rowOff>175260</xdr:rowOff>
        </xdr:from>
        <xdr:to>
          <xdr:col>2</xdr:col>
          <xdr:colOff>1706880</xdr:colOff>
          <xdr:row>91</xdr:row>
          <xdr:rowOff>38100</xdr:rowOff>
        </xdr:to>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A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2087880</xdr:colOff>
          <xdr:row>89</xdr:row>
          <xdr:rowOff>190500</xdr:rowOff>
        </xdr:from>
        <xdr:to>
          <xdr:col>2</xdr:col>
          <xdr:colOff>2316480</xdr:colOff>
          <xdr:row>91</xdr:row>
          <xdr:rowOff>30480</xdr:rowOff>
        </xdr:to>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A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1320165</xdr:colOff>
      <xdr:row>88</xdr:row>
      <xdr:rowOff>24765</xdr:rowOff>
    </xdr:from>
    <xdr:to>
      <xdr:col>0</xdr:col>
      <xdr:colOff>1697355</xdr:colOff>
      <xdr:row>89</xdr:row>
      <xdr:rowOff>133257</xdr:rowOff>
    </xdr:to>
    <xdr:pic>
      <xdr:nvPicPr>
        <xdr:cNvPr id="92" name="Grafik 91">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7"/>
        <a:stretch>
          <a:fillRect/>
        </a:stretch>
      </xdr:blipFill>
      <xdr:spPr>
        <a:xfrm>
          <a:off x="1320165" y="18131790"/>
          <a:ext cx="373380" cy="312327"/>
        </a:xfrm>
        <a:prstGeom prst="rect">
          <a:avLst/>
        </a:prstGeom>
      </xdr:spPr>
    </xdr:pic>
    <xdr:clientData/>
  </xdr:twoCellAnchor>
  <xdr:twoCellAnchor editAs="oneCell">
    <xdr:from>
      <xdr:col>0</xdr:col>
      <xdr:colOff>1943101</xdr:colOff>
      <xdr:row>87</xdr:row>
      <xdr:rowOff>171450</xdr:rowOff>
    </xdr:from>
    <xdr:to>
      <xdr:col>0</xdr:col>
      <xdr:colOff>2306955</xdr:colOff>
      <xdr:row>89</xdr:row>
      <xdr:rowOff>133350</xdr:rowOff>
    </xdr:to>
    <xdr:pic>
      <xdr:nvPicPr>
        <xdr:cNvPr id="93" name="Grafik 9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8"/>
        <a:stretch>
          <a:fillRect/>
        </a:stretch>
      </xdr:blipFill>
      <xdr:spPr>
        <a:xfrm>
          <a:off x="1943101" y="18078450"/>
          <a:ext cx="369569" cy="350520"/>
        </a:xfrm>
        <a:prstGeom prst="rect">
          <a:avLst/>
        </a:prstGeom>
      </xdr:spPr>
    </xdr:pic>
    <xdr:clientData/>
  </xdr:twoCellAnchor>
  <xdr:twoCellAnchor editAs="oneCell">
    <xdr:from>
      <xdr:col>0</xdr:col>
      <xdr:colOff>2678430</xdr:colOff>
      <xdr:row>87</xdr:row>
      <xdr:rowOff>163830</xdr:rowOff>
    </xdr:from>
    <xdr:to>
      <xdr:col>0</xdr:col>
      <xdr:colOff>3067050</xdr:colOff>
      <xdr:row>89</xdr:row>
      <xdr:rowOff>74545</xdr:rowOff>
    </xdr:to>
    <xdr:pic>
      <xdr:nvPicPr>
        <xdr:cNvPr id="94" name="Grafik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9"/>
        <a:stretch>
          <a:fillRect/>
        </a:stretch>
      </xdr:blipFill>
      <xdr:spPr>
        <a:xfrm>
          <a:off x="2678430" y="18070830"/>
          <a:ext cx="377190" cy="310765"/>
        </a:xfrm>
        <a:prstGeom prst="rect">
          <a:avLst/>
        </a:prstGeom>
      </xdr:spPr>
    </xdr:pic>
    <xdr:clientData/>
  </xdr:twoCellAnchor>
  <xdr:twoCellAnchor editAs="oneCell">
    <xdr:from>
      <xdr:col>0</xdr:col>
      <xdr:colOff>3263265</xdr:colOff>
      <xdr:row>87</xdr:row>
      <xdr:rowOff>167640</xdr:rowOff>
    </xdr:from>
    <xdr:to>
      <xdr:col>0</xdr:col>
      <xdr:colOff>3634740</xdr:colOff>
      <xdr:row>89</xdr:row>
      <xdr:rowOff>117356</xdr:rowOff>
    </xdr:to>
    <xdr:pic>
      <xdr:nvPicPr>
        <xdr:cNvPr id="15522" name="Grafik 15521">
          <a:extLst>
            <a:ext uri="{FF2B5EF4-FFF2-40B4-BE49-F238E27FC236}">
              <a16:creationId xmlns:a16="http://schemas.microsoft.com/office/drawing/2014/main" id="{00000000-0008-0000-0A00-0000A23C0000}"/>
            </a:ext>
          </a:extLst>
        </xdr:cNvPr>
        <xdr:cNvPicPr>
          <a:picLocks noChangeAspect="1"/>
        </xdr:cNvPicPr>
      </xdr:nvPicPr>
      <xdr:blipFill>
        <a:blip xmlns:r="http://schemas.openxmlformats.org/officeDocument/2006/relationships" r:embed="rId10"/>
        <a:stretch>
          <a:fillRect/>
        </a:stretch>
      </xdr:blipFill>
      <xdr:spPr>
        <a:xfrm>
          <a:off x="3263265" y="18074640"/>
          <a:ext cx="365760" cy="349766"/>
        </a:xfrm>
        <a:prstGeom prst="rect">
          <a:avLst/>
        </a:prstGeom>
      </xdr:spPr>
    </xdr:pic>
    <xdr:clientData/>
  </xdr:twoCellAnchor>
  <xdr:twoCellAnchor editAs="oneCell">
    <xdr:from>
      <xdr:col>1</xdr:col>
      <xdr:colOff>287656</xdr:colOff>
      <xdr:row>87</xdr:row>
      <xdr:rowOff>182882</xdr:rowOff>
    </xdr:from>
    <xdr:to>
      <xdr:col>1</xdr:col>
      <xdr:colOff>708278</xdr:colOff>
      <xdr:row>89</xdr:row>
      <xdr:rowOff>129540</xdr:rowOff>
    </xdr:to>
    <xdr:pic>
      <xdr:nvPicPr>
        <xdr:cNvPr id="15523" name="Grafik 15522">
          <a:extLst>
            <a:ext uri="{FF2B5EF4-FFF2-40B4-BE49-F238E27FC236}">
              <a16:creationId xmlns:a16="http://schemas.microsoft.com/office/drawing/2014/main" id="{00000000-0008-0000-0A00-0000A33C0000}"/>
            </a:ext>
          </a:extLst>
        </xdr:cNvPr>
        <xdr:cNvPicPr>
          <a:picLocks noChangeAspect="1"/>
        </xdr:cNvPicPr>
      </xdr:nvPicPr>
      <xdr:blipFill>
        <a:blip xmlns:r="http://schemas.openxmlformats.org/officeDocument/2006/relationships" r:embed="rId11"/>
        <a:stretch>
          <a:fillRect/>
        </a:stretch>
      </xdr:blipFill>
      <xdr:spPr>
        <a:xfrm>
          <a:off x="4021456" y="18089882"/>
          <a:ext cx="420622" cy="337183"/>
        </a:xfrm>
        <a:prstGeom prst="rect">
          <a:avLst/>
        </a:prstGeom>
      </xdr:spPr>
    </xdr:pic>
    <xdr:clientData/>
  </xdr:twoCellAnchor>
  <xdr:twoCellAnchor editAs="oneCell">
    <xdr:from>
      <xdr:col>1</xdr:col>
      <xdr:colOff>838199</xdr:colOff>
      <xdr:row>87</xdr:row>
      <xdr:rowOff>169546</xdr:rowOff>
    </xdr:from>
    <xdr:to>
      <xdr:col>1</xdr:col>
      <xdr:colOff>1200150</xdr:colOff>
      <xdr:row>89</xdr:row>
      <xdr:rowOff>129714</xdr:rowOff>
    </xdr:to>
    <xdr:pic>
      <xdr:nvPicPr>
        <xdr:cNvPr id="15524" name="Grafik 15523">
          <a:extLst>
            <a:ext uri="{FF2B5EF4-FFF2-40B4-BE49-F238E27FC236}">
              <a16:creationId xmlns:a16="http://schemas.microsoft.com/office/drawing/2014/main" id="{00000000-0008-0000-0A00-0000A43C0000}"/>
            </a:ext>
          </a:extLst>
        </xdr:cNvPr>
        <xdr:cNvPicPr>
          <a:picLocks noChangeAspect="1"/>
        </xdr:cNvPicPr>
      </xdr:nvPicPr>
      <xdr:blipFill>
        <a:blip xmlns:r="http://schemas.openxmlformats.org/officeDocument/2006/relationships" r:embed="rId12"/>
        <a:stretch>
          <a:fillRect/>
        </a:stretch>
      </xdr:blipFill>
      <xdr:spPr>
        <a:xfrm>
          <a:off x="4571999" y="18076546"/>
          <a:ext cx="361951" cy="350693"/>
        </a:xfrm>
        <a:prstGeom prst="rect">
          <a:avLst/>
        </a:prstGeom>
      </xdr:spPr>
    </xdr:pic>
    <xdr:clientData/>
  </xdr:twoCellAnchor>
  <xdr:twoCellAnchor editAs="oneCell">
    <xdr:from>
      <xdr:col>1</xdr:col>
      <xdr:colOff>1320165</xdr:colOff>
      <xdr:row>87</xdr:row>
      <xdr:rowOff>171451</xdr:rowOff>
    </xdr:from>
    <xdr:to>
      <xdr:col>1</xdr:col>
      <xdr:colOff>1733565</xdr:colOff>
      <xdr:row>90</xdr:row>
      <xdr:rowOff>15240</xdr:rowOff>
    </xdr:to>
    <xdr:pic>
      <xdr:nvPicPr>
        <xdr:cNvPr id="15525" name="Grafik 15524">
          <a:extLst>
            <a:ext uri="{FF2B5EF4-FFF2-40B4-BE49-F238E27FC236}">
              <a16:creationId xmlns:a16="http://schemas.microsoft.com/office/drawing/2014/main" id="{00000000-0008-0000-0A00-0000A53C0000}"/>
            </a:ext>
          </a:extLst>
        </xdr:cNvPr>
        <xdr:cNvPicPr>
          <a:picLocks noChangeAspect="1"/>
        </xdr:cNvPicPr>
      </xdr:nvPicPr>
      <xdr:blipFill>
        <a:blip xmlns:r="http://schemas.openxmlformats.org/officeDocument/2006/relationships" r:embed="rId13"/>
        <a:stretch>
          <a:fillRect/>
        </a:stretch>
      </xdr:blipFill>
      <xdr:spPr>
        <a:xfrm>
          <a:off x="5053965" y="18078451"/>
          <a:ext cx="401970" cy="438149"/>
        </a:xfrm>
        <a:prstGeom prst="rect">
          <a:avLst/>
        </a:prstGeom>
      </xdr:spPr>
    </xdr:pic>
    <xdr:clientData/>
  </xdr:twoCellAnchor>
  <xdr:twoCellAnchor editAs="oneCell">
    <xdr:from>
      <xdr:col>1</xdr:col>
      <xdr:colOff>1962149</xdr:colOff>
      <xdr:row>87</xdr:row>
      <xdr:rowOff>161925</xdr:rowOff>
    </xdr:from>
    <xdr:to>
      <xdr:col>1</xdr:col>
      <xdr:colOff>2379930</xdr:colOff>
      <xdr:row>89</xdr:row>
      <xdr:rowOff>99059</xdr:rowOff>
    </xdr:to>
    <xdr:pic>
      <xdr:nvPicPr>
        <xdr:cNvPr id="15526" name="Grafik 15525">
          <a:extLst>
            <a:ext uri="{FF2B5EF4-FFF2-40B4-BE49-F238E27FC236}">
              <a16:creationId xmlns:a16="http://schemas.microsoft.com/office/drawing/2014/main" id="{00000000-0008-0000-0A00-0000A63C0000}"/>
            </a:ext>
          </a:extLst>
        </xdr:cNvPr>
        <xdr:cNvPicPr>
          <a:picLocks noChangeAspect="1"/>
        </xdr:cNvPicPr>
      </xdr:nvPicPr>
      <xdr:blipFill>
        <a:blip xmlns:r="http://schemas.openxmlformats.org/officeDocument/2006/relationships" r:embed="rId14"/>
        <a:stretch>
          <a:fillRect/>
        </a:stretch>
      </xdr:blipFill>
      <xdr:spPr>
        <a:xfrm>
          <a:off x="5695949" y="18068925"/>
          <a:ext cx="425401" cy="342899"/>
        </a:xfrm>
        <a:prstGeom prst="rect">
          <a:avLst/>
        </a:prstGeom>
      </xdr:spPr>
    </xdr:pic>
    <xdr:clientData/>
  </xdr:twoCellAnchor>
  <xdr:twoCellAnchor editAs="oneCell">
    <xdr:from>
      <xdr:col>1</xdr:col>
      <xdr:colOff>2472689</xdr:colOff>
      <xdr:row>87</xdr:row>
      <xdr:rowOff>152399</xdr:rowOff>
    </xdr:from>
    <xdr:to>
      <xdr:col>2</xdr:col>
      <xdr:colOff>380544</xdr:colOff>
      <xdr:row>89</xdr:row>
      <xdr:rowOff>99059</xdr:rowOff>
    </xdr:to>
    <xdr:pic>
      <xdr:nvPicPr>
        <xdr:cNvPr id="15527" name="Grafik 15526">
          <a:extLst>
            <a:ext uri="{FF2B5EF4-FFF2-40B4-BE49-F238E27FC236}">
              <a16:creationId xmlns:a16="http://schemas.microsoft.com/office/drawing/2014/main" id="{00000000-0008-0000-0A00-0000A73C0000}"/>
            </a:ext>
          </a:extLst>
        </xdr:cNvPr>
        <xdr:cNvPicPr>
          <a:picLocks noChangeAspect="1"/>
        </xdr:cNvPicPr>
      </xdr:nvPicPr>
      <xdr:blipFill>
        <a:blip xmlns:r="http://schemas.openxmlformats.org/officeDocument/2006/relationships" r:embed="rId15"/>
        <a:stretch>
          <a:fillRect/>
        </a:stretch>
      </xdr:blipFill>
      <xdr:spPr>
        <a:xfrm>
          <a:off x="6206489" y="18059399"/>
          <a:ext cx="403405" cy="352425"/>
        </a:xfrm>
        <a:prstGeom prst="rect">
          <a:avLst/>
        </a:prstGeom>
      </xdr:spPr>
    </xdr:pic>
    <xdr:clientData/>
  </xdr:twoCellAnchor>
  <xdr:twoCellAnchor editAs="oneCell">
    <xdr:from>
      <xdr:col>2</xdr:col>
      <xdr:colOff>443865</xdr:colOff>
      <xdr:row>87</xdr:row>
      <xdr:rowOff>133349</xdr:rowOff>
    </xdr:from>
    <xdr:to>
      <xdr:col>2</xdr:col>
      <xdr:colOff>853440</xdr:colOff>
      <xdr:row>89</xdr:row>
      <xdr:rowOff>172771</xdr:rowOff>
    </xdr:to>
    <xdr:pic>
      <xdr:nvPicPr>
        <xdr:cNvPr id="15528" name="Grafik 15527">
          <a:extLst>
            <a:ext uri="{FF2B5EF4-FFF2-40B4-BE49-F238E27FC236}">
              <a16:creationId xmlns:a16="http://schemas.microsoft.com/office/drawing/2014/main" id="{00000000-0008-0000-0A00-0000A83C0000}"/>
            </a:ext>
          </a:extLst>
        </xdr:cNvPr>
        <xdr:cNvPicPr>
          <a:picLocks noChangeAspect="1"/>
        </xdr:cNvPicPr>
      </xdr:nvPicPr>
      <xdr:blipFill>
        <a:blip xmlns:r="http://schemas.openxmlformats.org/officeDocument/2006/relationships" r:embed="rId16"/>
        <a:stretch>
          <a:fillRect/>
        </a:stretch>
      </xdr:blipFill>
      <xdr:spPr>
        <a:xfrm>
          <a:off x="6673215" y="18040349"/>
          <a:ext cx="400050" cy="439472"/>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1333500</xdr:colOff>
          <xdr:row>89</xdr:row>
          <xdr:rowOff>175260</xdr:rowOff>
        </xdr:from>
        <xdr:to>
          <xdr:col>2</xdr:col>
          <xdr:colOff>1706880</xdr:colOff>
          <xdr:row>91</xdr:row>
          <xdr:rowOff>38100</xdr:rowOff>
        </xdr:to>
        <xdr:sp macro="" textlink="">
          <xdr:nvSpPr>
            <xdr:cNvPr id="4" name="Check Box 164" hidden="1">
              <a:extLst>
                <a:ext uri="{63B3BB69-23CF-44E3-9099-C40C66FF867C}">
                  <a14:compatExt spid="_x0000_s15524"/>
                </a:ext>
                <a:ext uri="{FF2B5EF4-FFF2-40B4-BE49-F238E27FC236}">
                  <a16:creationId xmlns:a16="http://schemas.microsoft.com/office/drawing/2014/main" id="{00000000-0008-0000-0A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2087880</xdr:colOff>
          <xdr:row>89</xdr:row>
          <xdr:rowOff>190500</xdr:rowOff>
        </xdr:from>
        <xdr:to>
          <xdr:col>2</xdr:col>
          <xdr:colOff>2316480</xdr:colOff>
          <xdr:row>91</xdr:row>
          <xdr:rowOff>30480</xdr:rowOff>
        </xdr:to>
        <xdr:sp macro="" textlink="">
          <xdr:nvSpPr>
            <xdr:cNvPr id="6" name="Check Box 165" hidden="1">
              <a:extLst>
                <a:ext uri="{63B3BB69-23CF-44E3-9099-C40C66FF867C}">
                  <a14:compatExt spid="_x0000_s15525"/>
                </a:ext>
                <a:ext uri="{FF2B5EF4-FFF2-40B4-BE49-F238E27FC236}">
                  <a16:creationId xmlns:a16="http://schemas.microsoft.com/office/drawing/2014/main" id="{00000000-0008-0000-0A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1333500</xdr:colOff>
          <xdr:row>89</xdr:row>
          <xdr:rowOff>175260</xdr:rowOff>
        </xdr:from>
        <xdr:to>
          <xdr:col>2</xdr:col>
          <xdr:colOff>1706880</xdr:colOff>
          <xdr:row>91</xdr:row>
          <xdr:rowOff>38100</xdr:rowOff>
        </xdr:to>
        <xdr:sp macro="" textlink="">
          <xdr:nvSpPr>
            <xdr:cNvPr id="7" name="Check Box 168" hidden="1">
              <a:extLst>
                <a:ext uri="{63B3BB69-23CF-44E3-9099-C40C66FF867C}">
                  <a14:compatExt spid="_x0000_s15528"/>
                </a:ext>
                <a:ext uri="{FF2B5EF4-FFF2-40B4-BE49-F238E27FC236}">
                  <a16:creationId xmlns:a16="http://schemas.microsoft.com/office/drawing/2014/main" id="{00000000-0008-0000-0A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2087880</xdr:colOff>
          <xdr:row>89</xdr:row>
          <xdr:rowOff>190500</xdr:rowOff>
        </xdr:from>
        <xdr:to>
          <xdr:col>2</xdr:col>
          <xdr:colOff>2316480</xdr:colOff>
          <xdr:row>91</xdr:row>
          <xdr:rowOff>30480</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A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1238251</xdr:colOff>
      <xdr:row>87</xdr:row>
      <xdr:rowOff>152401</xdr:rowOff>
    </xdr:from>
    <xdr:to>
      <xdr:col>2</xdr:col>
      <xdr:colOff>1611128</xdr:colOff>
      <xdr:row>89</xdr:row>
      <xdr:rowOff>34291</xdr:rowOff>
    </xdr:to>
    <xdr:pic>
      <xdr:nvPicPr>
        <xdr:cNvPr id="15537" name="Grafik 15536">
          <a:extLst>
            <a:ext uri="{FF2B5EF4-FFF2-40B4-BE49-F238E27FC236}">
              <a16:creationId xmlns:a16="http://schemas.microsoft.com/office/drawing/2014/main" id="{00000000-0008-0000-0A00-0000B13C0000}"/>
            </a:ext>
          </a:extLst>
        </xdr:cNvPr>
        <xdr:cNvPicPr>
          <a:picLocks noChangeAspect="1"/>
        </xdr:cNvPicPr>
      </xdr:nvPicPr>
      <xdr:blipFill>
        <a:blip xmlns:r="http://schemas.openxmlformats.org/officeDocument/2006/relationships" r:embed="rId17"/>
        <a:stretch>
          <a:fillRect/>
        </a:stretch>
      </xdr:blipFill>
      <xdr:spPr>
        <a:xfrm>
          <a:off x="7467601" y="18059401"/>
          <a:ext cx="370972" cy="281940"/>
        </a:xfrm>
        <a:prstGeom prst="rect">
          <a:avLst/>
        </a:prstGeom>
      </xdr:spPr>
    </xdr:pic>
    <xdr:clientData/>
  </xdr:twoCellAnchor>
  <xdr:twoCellAnchor editAs="oneCell">
    <xdr:from>
      <xdr:col>2</xdr:col>
      <xdr:colOff>1988821</xdr:colOff>
      <xdr:row>87</xdr:row>
      <xdr:rowOff>148590</xdr:rowOff>
    </xdr:from>
    <xdr:to>
      <xdr:col>2</xdr:col>
      <xdr:colOff>2402097</xdr:colOff>
      <xdr:row>89</xdr:row>
      <xdr:rowOff>53340</xdr:rowOff>
    </xdr:to>
    <xdr:pic>
      <xdr:nvPicPr>
        <xdr:cNvPr id="15538" name="Grafik 15537">
          <a:extLst>
            <a:ext uri="{FF2B5EF4-FFF2-40B4-BE49-F238E27FC236}">
              <a16:creationId xmlns:a16="http://schemas.microsoft.com/office/drawing/2014/main" id="{00000000-0008-0000-0A00-0000B23C0000}"/>
            </a:ext>
          </a:extLst>
        </xdr:cNvPr>
        <xdr:cNvPicPr>
          <a:picLocks noChangeAspect="1"/>
        </xdr:cNvPicPr>
      </xdr:nvPicPr>
      <xdr:blipFill>
        <a:blip xmlns:r="http://schemas.openxmlformats.org/officeDocument/2006/relationships" r:embed="rId18"/>
        <a:stretch>
          <a:fillRect/>
        </a:stretch>
      </xdr:blipFill>
      <xdr:spPr>
        <a:xfrm>
          <a:off x="8218171" y="18055590"/>
          <a:ext cx="413276" cy="299085"/>
        </a:xfrm>
        <a:prstGeom prst="rect">
          <a:avLst/>
        </a:prstGeom>
      </xdr:spPr>
    </xdr:pic>
    <xdr:clientData/>
  </xdr:twoCellAnchor>
  <xdr:twoCellAnchor editAs="oneCell">
    <xdr:from>
      <xdr:col>1</xdr:col>
      <xdr:colOff>762001</xdr:colOff>
      <xdr:row>92</xdr:row>
      <xdr:rowOff>152400</xdr:rowOff>
    </xdr:from>
    <xdr:to>
      <xdr:col>1</xdr:col>
      <xdr:colOff>1085867</xdr:colOff>
      <xdr:row>94</xdr:row>
      <xdr:rowOff>59055</xdr:rowOff>
    </xdr:to>
    <xdr:pic>
      <xdr:nvPicPr>
        <xdr:cNvPr id="15539" name="Grafik 15538">
          <a:extLst>
            <a:ext uri="{FF2B5EF4-FFF2-40B4-BE49-F238E27FC236}">
              <a16:creationId xmlns:a16="http://schemas.microsoft.com/office/drawing/2014/main" id="{00000000-0008-0000-0A00-0000B33C0000}"/>
            </a:ext>
          </a:extLst>
        </xdr:cNvPr>
        <xdr:cNvPicPr>
          <a:picLocks noChangeAspect="1"/>
        </xdr:cNvPicPr>
      </xdr:nvPicPr>
      <xdr:blipFill>
        <a:blip xmlns:r="http://schemas.openxmlformats.org/officeDocument/2006/relationships" r:embed="rId19"/>
        <a:stretch>
          <a:fillRect/>
        </a:stretch>
      </xdr:blipFill>
      <xdr:spPr>
        <a:xfrm>
          <a:off x="4495801" y="19059525"/>
          <a:ext cx="316246" cy="312420"/>
        </a:xfrm>
        <a:prstGeom prst="rect">
          <a:avLst/>
        </a:prstGeom>
      </xdr:spPr>
    </xdr:pic>
    <xdr:clientData/>
  </xdr:twoCellAnchor>
  <xdr:twoCellAnchor editAs="oneCell">
    <xdr:from>
      <xdr:col>1</xdr:col>
      <xdr:colOff>1272540</xdr:colOff>
      <xdr:row>92</xdr:row>
      <xdr:rowOff>167639</xdr:rowOff>
    </xdr:from>
    <xdr:to>
      <xdr:col>1</xdr:col>
      <xdr:colOff>1616097</xdr:colOff>
      <xdr:row>94</xdr:row>
      <xdr:rowOff>97154</xdr:rowOff>
    </xdr:to>
    <xdr:pic>
      <xdr:nvPicPr>
        <xdr:cNvPr id="15540" name="Grafik 15539">
          <a:extLst>
            <a:ext uri="{FF2B5EF4-FFF2-40B4-BE49-F238E27FC236}">
              <a16:creationId xmlns:a16="http://schemas.microsoft.com/office/drawing/2014/main" id="{00000000-0008-0000-0A00-0000B43C0000}"/>
            </a:ext>
          </a:extLst>
        </xdr:cNvPr>
        <xdr:cNvPicPr>
          <a:picLocks noChangeAspect="1"/>
        </xdr:cNvPicPr>
      </xdr:nvPicPr>
      <xdr:blipFill>
        <a:blip xmlns:r="http://schemas.openxmlformats.org/officeDocument/2006/relationships" r:embed="rId20"/>
        <a:stretch>
          <a:fillRect/>
        </a:stretch>
      </xdr:blipFill>
      <xdr:spPr>
        <a:xfrm>
          <a:off x="5006340" y="19074764"/>
          <a:ext cx="337842" cy="318135"/>
        </a:xfrm>
        <a:prstGeom prst="rect">
          <a:avLst/>
        </a:prstGeom>
      </xdr:spPr>
    </xdr:pic>
    <xdr:clientData/>
  </xdr:twoCellAnchor>
  <xdr:twoCellAnchor editAs="oneCell">
    <xdr:from>
      <xdr:col>1</xdr:col>
      <xdr:colOff>1786890</xdr:colOff>
      <xdr:row>92</xdr:row>
      <xdr:rowOff>167640</xdr:rowOff>
    </xdr:from>
    <xdr:to>
      <xdr:col>1</xdr:col>
      <xdr:colOff>2110740</xdr:colOff>
      <xdr:row>94</xdr:row>
      <xdr:rowOff>96035</xdr:rowOff>
    </xdr:to>
    <xdr:pic>
      <xdr:nvPicPr>
        <xdr:cNvPr id="15541" name="Grafik 15540">
          <a:extLst>
            <a:ext uri="{FF2B5EF4-FFF2-40B4-BE49-F238E27FC236}">
              <a16:creationId xmlns:a16="http://schemas.microsoft.com/office/drawing/2014/main" id="{00000000-0008-0000-0A00-0000B53C0000}"/>
            </a:ext>
          </a:extLst>
        </xdr:cNvPr>
        <xdr:cNvPicPr>
          <a:picLocks noChangeAspect="1"/>
        </xdr:cNvPicPr>
      </xdr:nvPicPr>
      <xdr:blipFill>
        <a:blip xmlns:r="http://schemas.openxmlformats.org/officeDocument/2006/relationships" r:embed="rId21"/>
        <a:stretch>
          <a:fillRect/>
        </a:stretch>
      </xdr:blipFill>
      <xdr:spPr>
        <a:xfrm>
          <a:off x="5520690" y="19074765"/>
          <a:ext cx="318135" cy="328445"/>
        </a:xfrm>
        <a:prstGeom prst="rect">
          <a:avLst/>
        </a:prstGeom>
      </xdr:spPr>
    </xdr:pic>
    <xdr:clientData/>
  </xdr:twoCellAnchor>
  <xdr:twoCellAnchor editAs="oneCell">
    <xdr:from>
      <xdr:col>0</xdr:col>
      <xdr:colOff>142875</xdr:colOff>
      <xdr:row>91</xdr:row>
      <xdr:rowOff>85726</xdr:rowOff>
    </xdr:from>
    <xdr:to>
      <xdr:col>0</xdr:col>
      <xdr:colOff>472440</xdr:colOff>
      <xdr:row>93</xdr:row>
      <xdr:rowOff>1135</xdr:rowOff>
    </xdr:to>
    <xdr:pic>
      <xdr:nvPicPr>
        <xdr:cNvPr id="15542" name="Grafik 15541">
          <a:extLst>
            <a:ext uri="{FF2B5EF4-FFF2-40B4-BE49-F238E27FC236}">
              <a16:creationId xmlns:a16="http://schemas.microsoft.com/office/drawing/2014/main" id="{00000000-0008-0000-0A00-0000B63C0000}"/>
            </a:ext>
          </a:extLst>
        </xdr:cNvPr>
        <xdr:cNvPicPr>
          <a:picLocks noChangeAspect="1"/>
        </xdr:cNvPicPr>
      </xdr:nvPicPr>
      <xdr:blipFill>
        <a:blip xmlns:r="http://schemas.openxmlformats.org/officeDocument/2006/relationships" r:embed="rId22"/>
        <a:stretch>
          <a:fillRect/>
        </a:stretch>
      </xdr:blipFill>
      <xdr:spPr>
        <a:xfrm>
          <a:off x="142875" y="18792826"/>
          <a:ext cx="320040" cy="313554"/>
        </a:xfrm>
        <a:prstGeom prst="rect">
          <a:avLst/>
        </a:prstGeom>
      </xdr:spPr>
    </xdr:pic>
    <xdr:clientData/>
  </xdr:twoCellAnchor>
  <xdr:twoCellAnchor editAs="oneCell">
    <xdr:from>
      <xdr:col>0</xdr:col>
      <xdr:colOff>762001</xdr:colOff>
      <xdr:row>91</xdr:row>
      <xdr:rowOff>91440</xdr:rowOff>
    </xdr:from>
    <xdr:to>
      <xdr:col>0</xdr:col>
      <xdr:colOff>1085851</xdr:colOff>
      <xdr:row>93</xdr:row>
      <xdr:rowOff>20821</xdr:rowOff>
    </xdr:to>
    <xdr:pic>
      <xdr:nvPicPr>
        <xdr:cNvPr id="15543" name="Grafik 15542">
          <a:extLst>
            <a:ext uri="{FF2B5EF4-FFF2-40B4-BE49-F238E27FC236}">
              <a16:creationId xmlns:a16="http://schemas.microsoft.com/office/drawing/2014/main" id="{00000000-0008-0000-0A00-0000B73C0000}"/>
            </a:ext>
          </a:extLst>
        </xdr:cNvPr>
        <xdr:cNvPicPr>
          <a:picLocks noChangeAspect="1"/>
        </xdr:cNvPicPr>
      </xdr:nvPicPr>
      <xdr:blipFill>
        <a:blip xmlns:r="http://schemas.openxmlformats.org/officeDocument/2006/relationships" r:embed="rId23"/>
        <a:stretch>
          <a:fillRect/>
        </a:stretch>
      </xdr:blipFill>
      <xdr:spPr>
        <a:xfrm>
          <a:off x="762001" y="18798540"/>
          <a:ext cx="323850" cy="318001"/>
        </a:xfrm>
        <a:prstGeom prst="rect">
          <a:avLst/>
        </a:prstGeom>
      </xdr:spPr>
    </xdr:pic>
    <xdr:clientData/>
  </xdr:twoCellAnchor>
  <xdr:twoCellAnchor editAs="oneCell">
    <xdr:from>
      <xdr:col>0</xdr:col>
      <xdr:colOff>1362075</xdr:colOff>
      <xdr:row>91</xdr:row>
      <xdr:rowOff>123825</xdr:rowOff>
    </xdr:from>
    <xdr:to>
      <xdr:col>0</xdr:col>
      <xdr:colOff>1729740</xdr:colOff>
      <xdr:row>93</xdr:row>
      <xdr:rowOff>22427</xdr:rowOff>
    </xdr:to>
    <xdr:pic>
      <xdr:nvPicPr>
        <xdr:cNvPr id="15544" name="Grafik 15543">
          <a:extLst>
            <a:ext uri="{FF2B5EF4-FFF2-40B4-BE49-F238E27FC236}">
              <a16:creationId xmlns:a16="http://schemas.microsoft.com/office/drawing/2014/main" id="{00000000-0008-0000-0A00-0000B83C0000}"/>
            </a:ext>
          </a:extLst>
        </xdr:cNvPr>
        <xdr:cNvPicPr>
          <a:picLocks noChangeAspect="1"/>
        </xdr:cNvPicPr>
      </xdr:nvPicPr>
      <xdr:blipFill>
        <a:blip xmlns:r="http://schemas.openxmlformats.org/officeDocument/2006/relationships" r:embed="rId24"/>
        <a:stretch>
          <a:fillRect/>
        </a:stretch>
      </xdr:blipFill>
      <xdr:spPr>
        <a:xfrm>
          <a:off x="1362075" y="18830925"/>
          <a:ext cx="361950" cy="308177"/>
        </a:xfrm>
        <a:prstGeom prst="rect">
          <a:avLst/>
        </a:prstGeom>
      </xdr:spPr>
    </xdr:pic>
    <xdr:clientData/>
  </xdr:twoCellAnchor>
  <xdr:twoCellAnchor editAs="oneCell">
    <xdr:from>
      <xdr:col>0</xdr:col>
      <xdr:colOff>64770</xdr:colOff>
      <xdr:row>95</xdr:row>
      <xdr:rowOff>0</xdr:rowOff>
    </xdr:from>
    <xdr:to>
      <xdr:col>0</xdr:col>
      <xdr:colOff>483641</xdr:colOff>
      <xdr:row>96</xdr:row>
      <xdr:rowOff>97154</xdr:rowOff>
    </xdr:to>
    <xdr:pic>
      <xdr:nvPicPr>
        <xdr:cNvPr id="15545" name="Grafik 15544">
          <a:extLst>
            <a:ext uri="{FF2B5EF4-FFF2-40B4-BE49-F238E27FC236}">
              <a16:creationId xmlns:a16="http://schemas.microsoft.com/office/drawing/2014/main" id="{00000000-0008-0000-0A00-0000B93C0000}"/>
            </a:ext>
          </a:extLst>
        </xdr:cNvPr>
        <xdr:cNvPicPr>
          <a:picLocks noChangeAspect="1"/>
        </xdr:cNvPicPr>
      </xdr:nvPicPr>
      <xdr:blipFill>
        <a:blip xmlns:r="http://schemas.openxmlformats.org/officeDocument/2006/relationships" r:embed="rId25"/>
        <a:stretch>
          <a:fillRect/>
        </a:stretch>
      </xdr:blipFill>
      <xdr:spPr>
        <a:xfrm>
          <a:off x="64770" y="19507200"/>
          <a:ext cx="426491" cy="285749"/>
        </a:xfrm>
        <a:prstGeom prst="rect">
          <a:avLst/>
        </a:prstGeom>
      </xdr:spPr>
    </xdr:pic>
    <xdr:clientData/>
  </xdr:twoCellAnchor>
  <xdr:twoCellAnchor editAs="oneCell">
    <xdr:from>
      <xdr:col>0</xdr:col>
      <xdr:colOff>676276</xdr:colOff>
      <xdr:row>94</xdr:row>
      <xdr:rowOff>171450</xdr:rowOff>
    </xdr:from>
    <xdr:to>
      <xdr:col>0</xdr:col>
      <xdr:colOff>1122046</xdr:colOff>
      <xdr:row>96</xdr:row>
      <xdr:rowOff>92230</xdr:rowOff>
    </xdr:to>
    <xdr:pic>
      <xdr:nvPicPr>
        <xdr:cNvPr id="15546" name="Grafik 15545">
          <a:extLst>
            <a:ext uri="{FF2B5EF4-FFF2-40B4-BE49-F238E27FC236}">
              <a16:creationId xmlns:a16="http://schemas.microsoft.com/office/drawing/2014/main" id="{00000000-0008-0000-0A00-0000BA3C0000}"/>
            </a:ext>
          </a:extLst>
        </xdr:cNvPr>
        <xdr:cNvPicPr>
          <a:picLocks noChangeAspect="1"/>
        </xdr:cNvPicPr>
      </xdr:nvPicPr>
      <xdr:blipFill>
        <a:blip xmlns:r="http://schemas.openxmlformats.org/officeDocument/2006/relationships" r:embed="rId26"/>
        <a:stretch>
          <a:fillRect/>
        </a:stretch>
      </xdr:blipFill>
      <xdr:spPr>
        <a:xfrm>
          <a:off x="676276" y="19478625"/>
          <a:ext cx="457200" cy="311305"/>
        </a:xfrm>
        <a:prstGeom prst="rect">
          <a:avLst/>
        </a:prstGeom>
      </xdr:spPr>
    </xdr:pic>
    <xdr:clientData/>
  </xdr:twoCellAnchor>
  <xdr:twoCellAnchor editAs="oneCell">
    <xdr:from>
      <xdr:col>0</xdr:col>
      <xdr:colOff>1285875</xdr:colOff>
      <xdr:row>94</xdr:row>
      <xdr:rowOff>171451</xdr:rowOff>
    </xdr:from>
    <xdr:to>
      <xdr:col>0</xdr:col>
      <xdr:colOff>1729740</xdr:colOff>
      <xdr:row>96</xdr:row>
      <xdr:rowOff>56679</xdr:rowOff>
    </xdr:to>
    <xdr:pic>
      <xdr:nvPicPr>
        <xdr:cNvPr id="15547" name="Grafik 15546">
          <a:extLst>
            <a:ext uri="{FF2B5EF4-FFF2-40B4-BE49-F238E27FC236}">
              <a16:creationId xmlns:a16="http://schemas.microsoft.com/office/drawing/2014/main" id="{00000000-0008-0000-0A00-0000BB3C0000}"/>
            </a:ext>
          </a:extLst>
        </xdr:cNvPr>
        <xdr:cNvPicPr>
          <a:picLocks noChangeAspect="1"/>
        </xdr:cNvPicPr>
      </xdr:nvPicPr>
      <xdr:blipFill>
        <a:blip xmlns:r="http://schemas.openxmlformats.org/officeDocument/2006/relationships" r:embed="rId27"/>
        <a:stretch>
          <a:fillRect/>
        </a:stretch>
      </xdr:blipFill>
      <xdr:spPr>
        <a:xfrm>
          <a:off x="1285875" y="19478626"/>
          <a:ext cx="434340" cy="296708"/>
        </a:xfrm>
        <a:prstGeom prst="rect">
          <a:avLst/>
        </a:prstGeom>
      </xdr:spPr>
    </xdr:pic>
    <xdr:clientData/>
  </xdr:twoCellAnchor>
  <xdr:twoCellAnchor editAs="oneCell">
    <xdr:from>
      <xdr:col>0</xdr:col>
      <xdr:colOff>1853566</xdr:colOff>
      <xdr:row>94</xdr:row>
      <xdr:rowOff>150496</xdr:rowOff>
    </xdr:from>
    <xdr:to>
      <xdr:col>0</xdr:col>
      <xdr:colOff>2274571</xdr:colOff>
      <xdr:row>96</xdr:row>
      <xdr:rowOff>59861</xdr:rowOff>
    </xdr:to>
    <xdr:pic>
      <xdr:nvPicPr>
        <xdr:cNvPr id="15548" name="Grafik 15547">
          <a:extLst>
            <a:ext uri="{FF2B5EF4-FFF2-40B4-BE49-F238E27FC236}">
              <a16:creationId xmlns:a16="http://schemas.microsoft.com/office/drawing/2014/main" id="{00000000-0008-0000-0A00-0000BC3C0000}"/>
            </a:ext>
          </a:extLst>
        </xdr:cNvPr>
        <xdr:cNvPicPr>
          <a:picLocks noChangeAspect="1"/>
        </xdr:cNvPicPr>
      </xdr:nvPicPr>
      <xdr:blipFill>
        <a:blip xmlns:r="http://schemas.openxmlformats.org/officeDocument/2006/relationships" r:embed="rId28"/>
        <a:stretch>
          <a:fillRect/>
        </a:stretch>
      </xdr:blipFill>
      <xdr:spPr>
        <a:xfrm>
          <a:off x="1853566" y="19457671"/>
          <a:ext cx="422910" cy="313225"/>
        </a:xfrm>
        <a:prstGeom prst="rect">
          <a:avLst/>
        </a:prstGeom>
      </xdr:spPr>
    </xdr:pic>
    <xdr:clientData/>
  </xdr:twoCellAnchor>
  <xdr:twoCellAnchor editAs="oneCell">
    <xdr:from>
      <xdr:col>0</xdr:col>
      <xdr:colOff>97155</xdr:colOff>
      <xdr:row>97</xdr:row>
      <xdr:rowOff>135256</xdr:rowOff>
    </xdr:from>
    <xdr:to>
      <xdr:col>0</xdr:col>
      <xdr:colOff>417195</xdr:colOff>
      <xdr:row>99</xdr:row>
      <xdr:rowOff>67071</xdr:rowOff>
    </xdr:to>
    <xdr:pic>
      <xdr:nvPicPr>
        <xdr:cNvPr id="15549" name="Grafik 15548">
          <a:extLst>
            <a:ext uri="{FF2B5EF4-FFF2-40B4-BE49-F238E27FC236}">
              <a16:creationId xmlns:a16="http://schemas.microsoft.com/office/drawing/2014/main" id="{00000000-0008-0000-0A00-0000BD3C0000}"/>
            </a:ext>
          </a:extLst>
        </xdr:cNvPr>
        <xdr:cNvPicPr>
          <a:picLocks noChangeAspect="1"/>
        </xdr:cNvPicPr>
      </xdr:nvPicPr>
      <xdr:blipFill>
        <a:blip xmlns:r="http://schemas.openxmlformats.org/officeDocument/2006/relationships" r:embed="rId29"/>
        <a:stretch>
          <a:fillRect/>
        </a:stretch>
      </xdr:blipFill>
      <xdr:spPr>
        <a:xfrm>
          <a:off x="97155" y="20042506"/>
          <a:ext cx="320040" cy="333770"/>
        </a:xfrm>
        <a:prstGeom prst="rect">
          <a:avLst/>
        </a:prstGeom>
      </xdr:spPr>
    </xdr:pic>
    <xdr:clientData/>
  </xdr:twoCellAnchor>
  <xdr:twoCellAnchor editAs="oneCell">
    <xdr:from>
      <xdr:col>0</xdr:col>
      <xdr:colOff>701041</xdr:colOff>
      <xdr:row>97</xdr:row>
      <xdr:rowOff>124080</xdr:rowOff>
    </xdr:from>
    <xdr:to>
      <xdr:col>0</xdr:col>
      <xdr:colOff>990600</xdr:colOff>
      <xdr:row>99</xdr:row>
      <xdr:rowOff>64218</xdr:rowOff>
    </xdr:to>
    <xdr:pic>
      <xdr:nvPicPr>
        <xdr:cNvPr id="15550" name="Grafik 15549">
          <a:extLst>
            <a:ext uri="{FF2B5EF4-FFF2-40B4-BE49-F238E27FC236}">
              <a16:creationId xmlns:a16="http://schemas.microsoft.com/office/drawing/2014/main" id="{00000000-0008-0000-0A00-0000BE3C0000}"/>
            </a:ext>
          </a:extLst>
        </xdr:cNvPr>
        <xdr:cNvPicPr>
          <a:picLocks noChangeAspect="1"/>
        </xdr:cNvPicPr>
      </xdr:nvPicPr>
      <xdr:blipFill>
        <a:blip xmlns:r="http://schemas.openxmlformats.org/officeDocument/2006/relationships" r:embed="rId30"/>
        <a:stretch>
          <a:fillRect/>
        </a:stretch>
      </xdr:blipFill>
      <xdr:spPr>
        <a:xfrm>
          <a:off x="701041" y="20031330"/>
          <a:ext cx="289559" cy="342093"/>
        </a:xfrm>
        <a:prstGeom prst="rect">
          <a:avLst/>
        </a:prstGeom>
      </xdr:spPr>
    </xdr:pic>
    <xdr:clientData/>
  </xdr:twoCellAnchor>
  <xdr:twoCellAnchor editAs="oneCell">
    <xdr:from>
      <xdr:col>0</xdr:col>
      <xdr:colOff>1196340</xdr:colOff>
      <xdr:row>97</xdr:row>
      <xdr:rowOff>135255</xdr:rowOff>
    </xdr:from>
    <xdr:to>
      <xdr:col>0</xdr:col>
      <xdr:colOff>1539240</xdr:colOff>
      <xdr:row>99</xdr:row>
      <xdr:rowOff>59493</xdr:rowOff>
    </xdr:to>
    <xdr:pic>
      <xdr:nvPicPr>
        <xdr:cNvPr id="15551" name="Grafik 15550">
          <a:extLst>
            <a:ext uri="{FF2B5EF4-FFF2-40B4-BE49-F238E27FC236}">
              <a16:creationId xmlns:a16="http://schemas.microsoft.com/office/drawing/2014/main" id="{00000000-0008-0000-0A00-0000BF3C0000}"/>
            </a:ext>
          </a:extLst>
        </xdr:cNvPr>
        <xdr:cNvPicPr>
          <a:picLocks noChangeAspect="1"/>
        </xdr:cNvPicPr>
      </xdr:nvPicPr>
      <xdr:blipFill>
        <a:blip xmlns:r="http://schemas.openxmlformats.org/officeDocument/2006/relationships" r:embed="rId31"/>
        <a:stretch>
          <a:fillRect/>
        </a:stretch>
      </xdr:blipFill>
      <xdr:spPr>
        <a:xfrm>
          <a:off x="1196340" y="20042505"/>
          <a:ext cx="346710" cy="328098"/>
        </a:xfrm>
        <a:prstGeom prst="rect">
          <a:avLst/>
        </a:prstGeom>
      </xdr:spPr>
    </xdr:pic>
    <xdr:clientData/>
  </xdr:twoCellAnchor>
  <xdr:twoCellAnchor editAs="oneCell">
    <xdr:from>
      <xdr:col>0</xdr:col>
      <xdr:colOff>1691640</xdr:colOff>
      <xdr:row>97</xdr:row>
      <xdr:rowOff>72391</xdr:rowOff>
    </xdr:from>
    <xdr:to>
      <xdr:col>0</xdr:col>
      <xdr:colOff>1996440</xdr:colOff>
      <xdr:row>99</xdr:row>
      <xdr:rowOff>58706</xdr:rowOff>
    </xdr:to>
    <xdr:pic>
      <xdr:nvPicPr>
        <xdr:cNvPr id="98" name="Grafik 9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32"/>
        <a:stretch>
          <a:fillRect/>
        </a:stretch>
      </xdr:blipFill>
      <xdr:spPr>
        <a:xfrm>
          <a:off x="1691640" y="19979641"/>
          <a:ext cx="304800" cy="374935"/>
        </a:xfrm>
        <a:prstGeom prst="rect">
          <a:avLst/>
        </a:prstGeom>
      </xdr:spPr>
    </xdr:pic>
    <xdr:clientData/>
  </xdr:twoCellAnchor>
  <xdr:twoCellAnchor editAs="oneCell">
    <xdr:from>
      <xdr:col>0</xdr:col>
      <xdr:colOff>2186941</xdr:colOff>
      <xdr:row>97</xdr:row>
      <xdr:rowOff>135257</xdr:rowOff>
    </xdr:from>
    <xdr:to>
      <xdr:col>0</xdr:col>
      <xdr:colOff>2534271</xdr:colOff>
      <xdr:row>99</xdr:row>
      <xdr:rowOff>34290</xdr:rowOff>
    </xdr:to>
    <xdr:pic>
      <xdr:nvPicPr>
        <xdr:cNvPr id="102" name="Grafik 101">
          <a:extLst>
            <a:ext uri="{FF2B5EF4-FFF2-40B4-BE49-F238E27FC236}">
              <a16:creationId xmlns:a16="http://schemas.microsoft.com/office/drawing/2014/main" id="{00000000-0008-0000-0A00-000066000000}"/>
            </a:ext>
          </a:extLst>
        </xdr:cNvPr>
        <xdr:cNvPicPr>
          <a:picLocks noChangeAspect="1"/>
        </xdr:cNvPicPr>
      </xdr:nvPicPr>
      <xdr:blipFill>
        <a:blip xmlns:r="http://schemas.openxmlformats.org/officeDocument/2006/relationships" r:embed="rId33"/>
        <a:stretch>
          <a:fillRect/>
        </a:stretch>
      </xdr:blipFill>
      <xdr:spPr>
        <a:xfrm>
          <a:off x="2186941" y="20042507"/>
          <a:ext cx="343520" cy="299083"/>
        </a:xfrm>
        <a:prstGeom prst="rect">
          <a:avLst/>
        </a:prstGeom>
      </xdr:spPr>
    </xdr:pic>
    <xdr:clientData/>
  </xdr:twoCellAnchor>
  <xdr:twoCellAnchor editAs="oneCell">
    <xdr:from>
      <xdr:col>1</xdr:col>
      <xdr:colOff>657225</xdr:colOff>
      <xdr:row>97</xdr:row>
      <xdr:rowOff>19051</xdr:rowOff>
    </xdr:from>
    <xdr:to>
      <xdr:col>1</xdr:col>
      <xdr:colOff>969645</xdr:colOff>
      <xdr:row>98</xdr:row>
      <xdr:rowOff>131060</xdr:rowOff>
    </xdr:to>
    <xdr:pic>
      <xdr:nvPicPr>
        <xdr:cNvPr id="103" name="Grafik 102">
          <a:extLst>
            <a:ext uri="{FF2B5EF4-FFF2-40B4-BE49-F238E27FC236}">
              <a16:creationId xmlns:a16="http://schemas.microsoft.com/office/drawing/2014/main" id="{00000000-0008-0000-0A00-000067000000}"/>
            </a:ext>
          </a:extLst>
        </xdr:cNvPr>
        <xdr:cNvPicPr>
          <a:picLocks noChangeAspect="1"/>
        </xdr:cNvPicPr>
      </xdr:nvPicPr>
      <xdr:blipFill>
        <a:blip xmlns:r="http://schemas.openxmlformats.org/officeDocument/2006/relationships" r:embed="rId34"/>
        <a:stretch>
          <a:fillRect/>
        </a:stretch>
      </xdr:blipFill>
      <xdr:spPr>
        <a:xfrm>
          <a:off x="4391025" y="19926301"/>
          <a:ext cx="316230" cy="315844"/>
        </a:xfrm>
        <a:prstGeom prst="rect">
          <a:avLst/>
        </a:prstGeom>
      </xdr:spPr>
    </xdr:pic>
    <xdr:clientData/>
  </xdr:twoCellAnchor>
  <xdr:twoCellAnchor editAs="oneCell">
    <xdr:from>
      <xdr:col>1</xdr:col>
      <xdr:colOff>1114425</xdr:colOff>
      <xdr:row>97</xdr:row>
      <xdr:rowOff>19051</xdr:rowOff>
    </xdr:from>
    <xdr:to>
      <xdr:col>1</xdr:col>
      <xdr:colOff>1426845</xdr:colOff>
      <xdr:row>98</xdr:row>
      <xdr:rowOff>174054</xdr:rowOff>
    </xdr:to>
    <xdr:pic>
      <xdr:nvPicPr>
        <xdr:cNvPr id="104" name="Grafik 103">
          <a:extLst>
            <a:ext uri="{FF2B5EF4-FFF2-40B4-BE49-F238E27FC236}">
              <a16:creationId xmlns:a16="http://schemas.microsoft.com/office/drawing/2014/main" id="{00000000-0008-0000-0A00-000068000000}"/>
            </a:ext>
          </a:extLst>
        </xdr:cNvPr>
        <xdr:cNvPicPr>
          <a:picLocks noChangeAspect="1"/>
        </xdr:cNvPicPr>
      </xdr:nvPicPr>
      <xdr:blipFill>
        <a:blip xmlns:r="http://schemas.openxmlformats.org/officeDocument/2006/relationships" r:embed="rId35"/>
        <a:stretch>
          <a:fillRect/>
        </a:stretch>
      </xdr:blipFill>
      <xdr:spPr>
        <a:xfrm>
          <a:off x="4848225" y="19926301"/>
          <a:ext cx="316230" cy="351218"/>
        </a:xfrm>
        <a:prstGeom prst="rect">
          <a:avLst/>
        </a:prstGeom>
      </xdr:spPr>
    </xdr:pic>
    <xdr:clientData/>
  </xdr:twoCellAnchor>
  <xdr:twoCellAnchor editAs="oneCell">
    <xdr:from>
      <xdr:col>1</xdr:col>
      <xdr:colOff>1552575</xdr:colOff>
      <xdr:row>97</xdr:row>
      <xdr:rowOff>0</xdr:rowOff>
    </xdr:from>
    <xdr:to>
      <xdr:col>1</xdr:col>
      <xdr:colOff>1836420</xdr:colOff>
      <xdr:row>98</xdr:row>
      <xdr:rowOff>164941</xdr:rowOff>
    </xdr:to>
    <xdr:pic>
      <xdr:nvPicPr>
        <xdr:cNvPr id="110" name="Grafik 109">
          <a:extLst>
            <a:ext uri="{FF2B5EF4-FFF2-40B4-BE49-F238E27FC236}">
              <a16:creationId xmlns:a16="http://schemas.microsoft.com/office/drawing/2014/main" id="{00000000-0008-0000-0A00-00006E000000}"/>
            </a:ext>
          </a:extLst>
        </xdr:cNvPr>
        <xdr:cNvPicPr>
          <a:picLocks noChangeAspect="1"/>
        </xdr:cNvPicPr>
      </xdr:nvPicPr>
      <xdr:blipFill>
        <a:blip xmlns:r="http://schemas.openxmlformats.org/officeDocument/2006/relationships" r:embed="rId36"/>
        <a:stretch>
          <a:fillRect/>
        </a:stretch>
      </xdr:blipFill>
      <xdr:spPr>
        <a:xfrm>
          <a:off x="5286375" y="19907250"/>
          <a:ext cx="281940" cy="363061"/>
        </a:xfrm>
        <a:prstGeom prst="rect">
          <a:avLst/>
        </a:prstGeom>
      </xdr:spPr>
    </xdr:pic>
    <xdr:clientData/>
  </xdr:twoCellAnchor>
  <xdr:twoCellAnchor editAs="oneCell">
    <xdr:from>
      <xdr:col>1</xdr:col>
      <xdr:colOff>1958340</xdr:colOff>
      <xdr:row>97</xdr:row>
      <xdr:rowOff>134</xdr:rowOff>
    </xdr:from>
    <xdr:to>
      <xdr:col>1</xdr:col>
      <xdr:colOff>2339340</xdr:colOff>
      <xdr:row>98</xdr:row>
      <xdr:rowOff>110491</xdr:rowOff>
    </xdr:to>
    <xdr:pic>
      <xdr:nvPicPr>
        <xdr:cNvPr id="111" name="Grafik 110">
          <a:extLst>
            <a:ext uri="{FF2B5EF4-FFF2-40B4-BE49-F238E27FC236}">
              <a16:creationId xmlns:a16="http://schemas.microsoft.com/office/drawing/2014/main" id="{00000000-0008-0000-0A00-00006F000000}"/>
            </a:ext>
          </a:extLst>
        </xdr:cNvPr>
        <xdr:cNvPicPr>
          <a:picLocks noChangeAspect="1"/>
        </xdr:cNvPicPr>
      </xdr:nvPicPr>
      <xdr:blipFill>
        <a:blip xmlns:r="http://schemas.openxmlformats.org/officeDocument/2006/relationships" r:embed="rId37"/>
        <a:stretch>
          <a:fillRect/>
        </a:stretch>
      </xdr:blipFill>
      <xdr:spPr>
        <a:xfrm>
          <a:off x="5692140" y="19907384"/>
          <a:ext cx="384810" cy="3103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27</xdr:row>
      <xdr:rowOff>0</xdr:rowOff>
    </xdr:from>
    <xdr:to>
      <xdr:col>2</xdr:col>
      <xdr:colOff>9525</xdr:colOff>
      <xdr:row>27</xdr:row>
      <xdr:rowOff>0</xdr:rowOff>
    </xdr:to>
    <xdr:sp macro="" textlink="">
      <xdr:nvSpPr>
        <xdr:cNvPr id="4" name="Line 69">
          <a:extLst>
            <a:ext uri="{FF2B5EF4-FFF2-40B4-BE49-F238E27FC236}">
              <a16:creationId xmlns:a16="http://schemas.microsoft.com/office/drawing/2014/main" id="{00000000-0008-0000-1000-000004000000}"/>
            </a:ext>
          </a:extLst>
        </xdr:cNvPr>
        <xdr:cNvSpPr>
          <a:spLocks noChangeShapeType="1"/>
        </xdr:cNvSpPr>
      </xdr:nvSpPr>
      <xdr:spPr bwMode="auto">
        <a:xfrm>
          <a:off x="161925" y="67341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14</xdr:row>
      <xdr:rowOff>95250</xdr:rowOff>
    </xdr:from>
    <xdr:to>
      <xdr:col>5</xdr:col>
      <xdr:colOff>276225</xdr:colOff>
      <xdr:row>15</xdr:row>
      <xdr:rowOff>133350</xdr:rowOff>
    </xdr:to>
    <xdr:sp macro="" textlink="">
      <xdr:nvSpPr>
        <xdr:cNvPr id="6" name="Rectangle 105">
          <a:extLst>
            <a:ext uri="{FF2B5EF4-FFF2-40B4-BE49-F238E27FC236}">
              <a16:creationId xmlns:a16="http://schemas.microsoft.com/office/drawing/2014/main" id="{00000000-0008-0000-1000-000006000000}"/>
            </a:ext>
          </a:extLst>
        </xdr:cNvPr>
        <xdr:cNvSpPr>
          <a:spLocks noChangeArrowheads="1"/>
        </xdr:cNvSpPr>
      </xdr:nvSpPr>
      <xdr:spPr bwMode="auto">
        <a:xfrm>
          <a:off x="1914525" y="3810000"/>
          <a:ext cx="266700" cy="238125"/>
        </a:xfrm>
        <a:prstGeom prst="rect">
          <a:avLst/>
        </a:prstGeom>
        <a:solidFill>
          <a:srgbClr val="FFFFFF"/>
        </a:solidFill>
        <a:ln w="9525">
          <a:solidFill>
            <a:srgbClr val="000000"/>
          </a:solidFill>
          <a:miter lim="800000"/>
          <a:headEnd/>
          <a:tailEnd/>
        </a:ln>
      </xdr:spPr>
    </xdr:sp>
    <xdr:clientData/>
  </xdr:twoCellAnchor>
  <xdr:twoCellAnchor>
    <xdr:from>
      <xdr:col>5</xdr:col>
      <xdr:colOff>180975</xdr:colOff>
      <xdr:row>10</xdr:row>
      <xdr:rowOff>152400</xdr:rowOff>
    </xdr:from>
    <xdr:to>
      <xdr:col>6</xdr:col>
      <xdr:colOff>85725</xdr:colOff>
      <xdr:row>15</xdr:row>
      <xdr:rowOff>38100</xdr:rowOff>
    </xdr:to>
    <xdr:sp macro="" textlink="">
      <xdr:nvSpPr>
        <xdr:cNvPr id="7" name="Line 106">
          <a:extLst>
            <a:ext uri="{FF2B5EF4-FFF2-40B4-BE49-F238E27FC236}">
              <a16:creationId xmlns:a16="http://schemas.microsoft.com/office/drawing/2014/main" id="{00000000-0008-0000-1000-000007000000}"/>
            </a:ext>
          </a:extLst>
        </xdr:cNvPr>
        <xdr:cNvSpPr>
          <a:spLocks noChangeShapeType="1"/>
        </xdr:cNvSpPr>
      </xdr:nvSpPr>
      <xdr:spPr bwMode="auto">
        <a:xfrm flipV="1">
          <a:off x="2085975" y="3067050"/>
          <a:ext cx="2438400" cy="885825"/>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9525</xdr:rowOff>
    </xdr:from>
    <xdr:to>
      <xdr:col>9</xdr:col>
      <xdr:colOff>228600</xdr:colOff>
      <xdr:row>26</xdr:row>
      <xdr:rowOff>142875</xdr:rowOff>
    </xdr:to>
    <xdr:sp macro="" textlink="">
      <xdr:nvSpPr>
        <xdr:cNvPr id="8" name="Rectangle 107">
          <a:extLst>
            <a:ext uri="{FF2B5EF4-FFF2-40B4-BE49-F238E27FC236}">
              <a16:creationId xmlns:a16="http://schemas.microsoft.com/office/drawing/2014/main" id="{00000000-0008-0000-1000-000008000000}"/>
            </a:ext>
          </a:extLst>
        </xdr:cNvPr>
        <xdr:cNvSpPr>
          <a:spLocks noChangeArrowheads="1"/>
        </xdr:cNvSpPr>
      </xdr:nvSpPr>
      <xdr:spPr bwMode="auto">
        <a:xfrm>
          <a:off x="1628775" y="3333750"/>
          <a:ext cx="9725025" cy="2943225"/>
        </a:xfrm>
        <a:prstGeom prst="rect">
          <a:avLst/>
        </a:prstGeom>
        <a:noFill/>
        <a:ln w="1714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xdr:colOff>
      <xdr:row>12</xdr:row>
      <xdr:rowOff>0</xdr:rowOff>
    </xdr:from>
    <xdr:to>
      <xdr:col>4</xdr:col>
      <xdr:colOff>19050</xdr:colOff>
      <xdr:row>14</xdr:row>
      <xdr:rowOff>9525</xdr:rowOff>
    </xdr:to>
    <xdr:sp macro="" textlink="">
      <xdr:nvSpPr>
        <xdr:cNvPr id="9" name="Line 108">
          <a:extLst>
            <a:ext uri="{FF2B5EF4-FFF2-40B4-BE49-F238E27FC236}">
              <a16:creationId xmlns:a16="http://schemas.microsoft.com/office/drawing/2014/main" id="{00000000-0008-0000-1000-000009000000}"/>
            </a:ext>
          </a:extLst>
        </xdr:cNvPr>
        <xdr:cNvSpPr>
          <a:spLocks noChangeShapeType="1"/>
        </xdr:cNvSpPr>
      </xdr:nvSpPr>
      <xdr:spPr bwMode="auto">
        <a:xfrm flipH="1" flipV="1">
          <a:off x="161925" y="3314700"/>
          <a:ext cx="1333500" cy="40957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12</xdr:row>
      <xdr:rowOff>0</xdr:rowOff>
    </xdr:from>
    <xdr:to>
      <xdr:col>2</xdr:col>
      <xdr:colOff>19050</xdr:colOff>
      <xdr:row>21</xdr:row>
      <xdr:rowOff>123825</xdr:rowOff>
    </xdr:to>
    <xdr:sp macro="" textlink="">
      <xdr:nvSpPr>
        <xdr:cNvPr id="10" name="Line 109">
          <a:extLst>
            <a:ext uri="{FF2B5EF4-FFF2-40B4-BE49-F238E27FC236}">
              <a16:creationId xmlns:a16="http://schemas.microsoft.com/office/drawing/2014/main" id="{00000000-0008-0000-1000-00000A000000}"/>
            </a:ext>
          </a:extLst>
        </xdr:cNvPr>
        <xdr:cNvSpPr>
          <a:spLocks noChangeShapeType="1"/>
        </xdr:cNvSpPr>
      </xdr:nvSpPr>
      <xdr:spPr bwMode="auto">
        <a:xfrm>
          <a:off x="161925" y="3314700"/>
          <a:ext cx="9525" cy="22669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21</xdr:row>
      <xdr:rowOff>123825</xdr:rowOff>
    </xdr:from>
    <xdr:to>
      <xdr:col>3</xdr:col>
      <xdr:colOff>600075</xdr:colOff>
      <xdr:row>26</xdr:row>
      <xdr:rowOff>104775</xdr:rowOff>
    </xdr:to>
    <xdr:sp macro="" textlink="">
      <xdr:nvSpPr>
        <xdr:cNvPr id="11" name="Line 110">
          <a:extLst>
            <a:ext uri="{FF2B5EF4-FFF2-40B4-BE49-F238E27FC236}">
              <a16:creationId xmlns:a16="http://schemas.microsoft.com/office/drawing/2014/main" id="{00000000-0008-0000-1000-00000B000000}"/>
            </a:ext>
          </a:extLst>
        </xdr:cNvPr>
        <xdr:cNvSpPr>
          <a:spLocks noChangeShapeType="1"/>
        </xdr:cNvSpPr>
      </xdr:nvSpPr>
      <xdr:spPr bwMode="auto">
        <a:xfrm>
          <a:off x="342900" y="5191125"/>
          <a:ext cx="1276350" cy="10477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12</xdr:row>
      <xdr:rowOff>0</xdr:rowOff>
    </xdr:from>
    <xdr:to>
      <xdr:col>8</xdr:col>
      <xdr:colOff>819150</xdr:colOff>
      <xdr:row>12</xdr:row>
      <xdr:rowOff>47625</xdr:rowOff>
    </xdr:to>
    <xdr:sp macro="" textlink="">
      <xdr:nvSpPr>
        <xdr:cNvPr id="12" name="Line 111">
          <a:extLst>
            <a:ext uri="{FF2B5EF4-FFF2-40B4-BE49-F238E27FC236}">
              <a16:creationId xmlns:a16="http://schemas.microsoft.com/office/drawing/2014/main" id="{00000000-0008-0000-1000-00000C000000}"/>
            </a:ext>
          </a:extLst>
        </xdr:cNvPr>
        <xdr:cNvSpPr>
          <a:spLocks noChangeShapeType="1"/>
        </xdr:cNvSpPr>
      </xdr:nvSpPr>
      <xdr:spPr bwMode="auto">
        <a:xfrm>
          <a:off x="171450" y="3314700"/>
          <a:ext cx="9801225" cy="4762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838200</xdr:colOff>
      <xdr:row>12</xdr:row>
      <xdr:rowOff>47625</xdr:rowOff>
    </xdr:from>
    <xdr:to>
      <xdr:col>9</xdr:col>
      <xdr:colOff>238125</xdr:colOff>
      <xdr:row>14</xdr:row>
      <xdr:rowOff>9525</xdr:rowOff>
    </xdr:to>
    <xdr:sp macro="" textlink="">
      <xdr:nvSpPr>
        <xdr:cNvPr id="13" name="Line 112">
          <a:extLst>
            <a:ext uri="{FF2B5EF4-FFF2-40B4-BE49-F238E27FC236}">
              <a16:creationId xmlns:a16="http://schemas.microsoft.com/office/drawing/2014/main" id="{00000000-0008-0000-1000-00000D000000}"/>
            </a:ext>
          </a:extLst>
        </xdr:cNvPr>
        <xdr:cNvSpPr>
          <a:spLocks noChangeShapeType="1"/>
        </xdr:cNvSpPr>
      </xdr:nvSpPr>
      <xdr:spPr bwMode="auto">
        <a:xfrm>
          <a:off x="9534525" y="2971800"/>
          <a:ext cx="1828800" cy="3619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xdr:row>
      <xdr:rowOff>0</xdr:rowOff>
    </xdr:from>
    <xdr:to>
      <xdr:col>6</xdr:col>
      <xdr:colOff>1381125</xdr:colOff>
      <xdr:row>10</xdr:row>
      <xdr:rowOff>95250</xdr:rowOff>
    </xdr:to>
    <xdr:sp macro="" textlink="">
      <xdr:nvSpPr>
        <xdr:cNvPr id="14" name="Rectangle 114">
          <a:extLst>
            <a:ext uri="{FF2B5EF4-FFF2-40B4-BE49-F238E27FC236}">
              <a16:creationId xmlns:a16="http://schemas.microsoft.com/office/drawing/2014/main" id="{00000000-0008-0000-1000-00000E000000}"/>
            </a:ext>
          </a:extLst>
        </xdr:cNvPr>
        <xdr:cNvSpPr>
          <a:spLocks noChangeArrowheads="1"/>
        </xdr:cNvSpPr>
      </xdr:nvSpPr>
      <xdr:spPr bwMode="auto">
        <a:xfrm>
          <a:off x="4438650" y="1714500"/>
          <a:ext cx="1381125" cy="12954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1495425</xdr:colOff>
      <xdr:row>9</xdr:row>
      <xdr:rowOff>76200</xdr:rowOff>
    </xdr:from>
    <xdr:to>
      <xdr:col>8</xdr:col>
      <xdr:colOff>276225</xdr:colOff>
      <xdr:row>11</xdr:row>
      <xdr:rowOff>171450</xdr:rowOff>
    </xdr:to>
    <xdr:sp macro="" textlink="">
      <xdr:nvSpPr>
        <xdr:cNvPr id="15" name="Line 115">
          <a:extLst>
            <a:ext uri="{FF2B5EF4-FFF2-40B4-BE49-F238E27FC236}">
              <a16:creationId xmlns:a16="http://schemas.microsoft.com/office/drawing/2014/main" id="{00000000-0008-0000-1000-00000F000000}"/>
            </a:ext>
          </a:extLst>
        </xdr:cNvPr>
        <xdr:cNvSpPr>
          <a:spLocks noChangeShapeType="1"/>
        </xdr:cNvSpPr>
      </xdr:nvSpPr>
      <xdr:spPr bwMode="auto">
        <a:xfrm flipH="1" flipV="1">
          <a:off x="5934075" y="2790825"/>
          <a:ext cx="3495675" cy="495300"/>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7</xdr:col>
      <xdr:colOff>0</xdr:colOff>
      <xdr:row>6</xdr:row>
      <xdr:rowOff>47625</xdr:rowOff>
    </xdr:from>
    <xdr:to>
      <xdr:col>8</xdr:col>
      <xdr:colOff>2905125</xdr:colOff>
      <xdr:row>13</xdr:row>
      <xdr:rowOff>85725</xdr:rowOff>
    </xdr:to>
    <xdr:sp macro="" textlink="">
      <xdr:nvSpPr>
        <xdr:cNvPr id="16" name="Line 116">
          <a:extLst>
            <a:ext uri="{FF2B5EF4-FFF2-40B4-BE49-F238E27FC236}">
              <a16:creationId xmlns:a16="http://schemas.microsoft.com/office/drawing/2014/main" id="{00000000-0008-0000-1000-000010000000}"/>
            </a:ext>
          </a:extLst>
        </xdr:cNvPr>
        <xdr:cNvSpPr>
          <a:spLocks noChangeShapeType="1"/>
        </xdr:cNvSpPr>
      </xdr:nvSpPr>
      <xdr:spPr bwMode="auto">
        <a:xfrm flipH="1" flipV="1">
          <a:off x="6334125" y="2162175"/>
          <a:ext cx="5724525" cy="1438275"/>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xdr:col>
      <xdr:colOff>190500</xdr:colOff>
      <xdr:row>6</xdr:row>
      <xdr:rowOff>47625</xdr:rowOff>
    </xdr:from>
    <xdr:to>
      <xdr:col>5</xdr:col>
      <xdr:colOff>2286000</xdr:colOff>
      <xdr:row>13</xdr:row>
      <xdr:rowOff>114300</xdr:rowOff>
    </xdr:to>
    <xdr:sp macro="" textlink="">
      <xdr:nvSpPr>
        <xdr:cNvPr id="17" name="Line 117">
          <a:extLst>
            <a:ext uri="{FF2B5EF4-FFF2-40B4-BE49-F238E27FC236}">
              <a16:creationId xmlns:a16="http://schemas.microsoft.com/office/drawing/2014/main" id="{00000000-0008-0000-1000-000011000000}"/>
            </a:ext>
          </a:extLst>
        </xdr:cNvPr>
        <xdr:cNvSpPr>
          <a:spLocks noChangeShapeType="1"/>
        </xdr:cNvSpPr>
      </xdr:nvSpPr>
      <xdr:spPr bwMode="auto">
        <a:xfrm flipV="1">
          <a:off x="342900" y="2162175"/>
          <a:ext cx="3848100" cy="1466850"/>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editAs="oneCell">
    <xdr:from>
      <xdr:col>6</xdr:col>
      <xdr:colOff>38099</xdr:colOff>
      <xdr:row>4</xdr:row>
      <xdr:rowOff>38099</xdr:rowOff>
    </xdr:from>
    <xdr:to>
      <xdr:col>6</xdr:col>
      <xdr:colOff>1343024</xdr:colOff>
      <xdr:row>10</xdr:row>
      <xdr:rowOff>60023</xdr:rowOff>
    </xdr:to>
    <xdr:pic>
      <xdr:nvPicPr>
        <xdr:cNvPr id="18" name="Picture 118" descr="barcode only">
          <a:extLst>
            <a:ext uri="{FF2B5EF4-FFF2-40B4-BE49-F238E27FC236}">
              <a16:creationId xmlns:a16="http://schemas.microsoft.com/office/drawing/2014/main" id="{00000000-0008-0000-1000-00001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08" t="8700" r="6756" b="5745"/>
        <a:stretch/>
      </xdr:blipFill>
      <xdr:spPr bwMode="auto">
        <a:xfrm>
          <a:off x="4476749" y="1362074"/>
          <a:ext cx="1304925" cy="1222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12</xdr:row>
      <xdr:rowOff>123825</xdr:rowOff>
    </xdr:from>
    <xdr:to>
      <xdr:col>2</xdr:col>
      <xdr:colOff>295275</xdr:colOff>
      <xdr:row>14</xdr:row>
      <xdr:rowOff>47625</xdr:rowOff>
    </xdr:to>
    <xdr:sp macro="" textlink="">
      <xdr:nvSpPr>
        <xdr:cNvPr id="19" name="AutoShape 119">
          <a:extLst>
            <a:ext uri="{FF2B5EF4-FFF2-40B4-BE49-F238E27FC236}">
              <a16:creationId xmlns:a16="http://schemas.microsoft.com/office/drawing/2014/main" id="{00000000-0008-0000-1000-000013000000}"/>
            </a:ext>
          </a:extLst>
        </xdr:cNvPr>
        <xdr:cNvSpPr>
          <a:spLocks noChangeArrowheads="1"/>
        </xdr:cNvSpPr>
      </xdr:nvSpPr>
      <xdr:spPr bwMode="auto">
        <a:xfrm rot="5400000">
          <a:off x="171450" y="3486150"/>
          <a:ext cx="323850" cy="228600"/>
        </a:xfrm>
        <a:prstGeom prst="parallelogram">
          <a:avLst>
            <a:gd name="adj" fmla="val 29514"/>
          </a:avLst>
        </a:prstGeom>
        <a:solidFill>
          <a:srgbClr val="FFFFFF"/>
        </a:solidFill>
        <a:ln w="9525">
          <a:solidFill>
            <a:srgbClr val="000000"/>
          </a:solidFill>
          <a:miter lim="800000"/>
          <a:headEnd/>
          <a:tailEnd/>
        </a:ln>
      </xdr:spPr>
    </xdr:sp>
    <xdr:clientData/>
  </xdr:twoCellAnchor>
  <xdr:twoCellAnchor>
    <xdr:from>
      <xdr:col>2</xdr:col>
      <xdr:colOff>9525</xdr:colOff>
      <xdr:row>55</xdr:row>
      <xdr:rowOff>0</xdr:rowOff>
    </xdr:from>
    <xdr:to>
      <xdr:col>2</xdr:col>
      <xdr:colOff>9525</xdr:colOff>
      <xdr:row>55</xdr:row>
      <xdr:rowOff>0</xdr:rowOff>
    </xdr:to>
    <xdr:sp macro="" textlink="">
      <xdr:nvSpPr>
        <xdr:cNvPr id="21" name="Line 69">
          <a:extLst>
            <a:ext uri="{FF2B5EF4-FFF2-40B4-BE49-F238E27FC236}">
              <a16:creationId xmlns:a16="http://schemas.microsoft.com/office/drawing/2014/main" id="{00000000-0008-0000-1000-000015000000}"/>
            </a:ext>
          </a:extLst>
        </xdr:cNvPr>
        <xdr:cNvSpPr>
          <a:spLocks noChangeShapeType="1"/>
        </xdr:cNvSpPr>
      </xdr:nvSpPr>
      <xdr:spPr bwMode="auto">
        <a:xfrm>
          <a:off x="323290" y="6454588"/>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42</xdr:row>
      <xdr:rowOff>95250</xdr:rowOff>
    </xdr:from>
    <xdr:to>
      <xdr:col>5</xdr:col>
      <xdr:colOff>276225</xdr:colOff>
      <xdr:row>43</xdr:row>
      <xdr:rowOff>133350</xdr:rowOff>
    </xdr:to>
    <xdr:sp macro="" textlink="">
      <xdr:nvSpPr>
        <xdr:cNvPr id="22" name="Rectangle 105">
          <a:extLst>
            <a:ext uri="{FF2B5EF4-FFF2-40B4-BE49-F238E27FC236}">
              <a16:creationId xmlns:a16="http://schemas.microsoft.com/office/drawing/2014/main" id="{00000000-0008-0000-1000-000016000000}"/>
            </a:ext>
          </a:extLst>
        </xdr:cNvPr>
        <xdr:cNvSpPr>
          <a:spLocks noChangeArrowheads="1"/>
        </xdr:cNvSpPr>
      </xdr:nvSpPr>
      <xdr:spPr bwMode="auto">
        <a:xfrm>
          <a:off x="2071407" y="3244103"/>
          <a:ext cx="266700" cy="239806"/>
        </a:xfrm>
        <a:prstGeom prst="rect">
          <a:avLst/>
        </a:prstGeom>
        <a:solidFill>
          <a:srgbClr val="FFFFFF"/>
        </a:solidFill>
        <a:ln w="9525">
          <a:solidFill>
            <a:srgbClr val="000000"/>
          </a:solidFill>
          <a:miter lim="800000"/>
          <a:headEnd/>
          <a:tailEnd/>
        </a:ln>
      </xdr:spPr>
    </xdr:sp>
    <xdr:clientData/>
  </xdr:twoCellAnchor>
  <xdr:twoCellAnchor>
    <xdr:from>
      <xdr:col>5</xdr:col>
      <xdr:colOff>180975</xdr:colOff>
      <xdr:row>38</xdr:row>
      <xdr:rowOff>152400</xdr:rowOff>
    </xdr:from>
    <xdr:to>
      <xdr:col>6</xdr:col>
      <xdr:colOff>85725</xdr:colOff>
      <xdr:row>43</xdr:row>
      <xdr:rowOff>38100</xdr:rowOff>
    </xdr:to>
    <xdr:sp macro="" textlink="">
      <xdr:nvSpPr>
        <xdr:cNvPr id="23" name="Line 106">
          <a:extLst>
            <a:ext uri="{FF2B5EF4-FFF2-40B4-BE49-F238E27FC236}">
              <a16:creationId xmlns:a16="http://schemas.microsoft.com/office/drawing/2014/main" id="{00000000-0008-0000-1000-000017000000}"/>
            </a:ext>
          </a:extLst>
        </xdr:cNvPr>
        <xdr:cNvSpPr>
          <a:spLocks noChangeShapeType="1"/>
        </xdr:cNvSpPr>
      </xdr:nvSpPr>
      <xdr:spPr bwMode="auto">
        <a:xfrm flipV="1">
          <a:off x="2242857" y="2494429"/>
          <a:ext cx="2101103" cy="894230"/>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xdr:col>
      <xdr:colOff>0</xdr:colOff>
      <xdr:row>42</xdr:row>
      <xdr:rowOff>9525</xdr:rowOff>
    </xdr:from>
    <xdr:to>
      <xdr:col>9</xdr:col>
      <xdr:colOff>228600</xdr:colOff>
      <xdr:row>54</xdr:row>
      <xdr:rowOff>142875</xdr:rowOff>
    </xdr:to>
    <xdr:sp macro="" textlink="">
      <xdr:nvSpPr>
        <xdr:cNvPr id="24" name="Rectangle 107">
          <a:extLst>
            <a:ext uri="{FF2B5EF4-FFF2-40B4-BE49-F238E27FC236}">
              <a16:creationId xmlns:a16="http://schemas.microsoft.com/office/drawing/2014/main" id="{00000000-0008-0000-1000-000018000000}"/>
            </a:ext>
          </a:extLst>
        </xdr:cNvPr>
        <xdr:cNvSpPr>
          <a:spLocks noChangeArrowheads="1"/>
        </xdr:cNvSpPr>
      </xdr:nvSpPr>
      <xdr:spPr bwMode="auto">
        <a:xfrm>
          <a:off x="1636059" y="3158378"/>
          <a:ext cx="9731188" cy="3237379"/>
        </a:xfrm>
        <a:prstGeom prst="rect">
          <a:avLst/>
        </a:prstGeom>
        <a:noFill/>
        <a:ln w="1714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xdr:colOff>
      <xdr:row>40</xdr:row>
      <xdr:rowOff>0</xdr:rowOff>
    </xdr:from>
    <xdr:to>
      <xdr:col>4</xdr:col>
      <xdr:colOff>19050</xdr:colOff>
      <xdr:row>42</xdr:row>
      <xdr:rowOff>9525</xdr:rowOff>
    </xdr:to>
    <xdr:sp macro="" textlink="">
      <xdr:nvSpPr>
        <xdr:cNvPr id="25" name="Line 108">
          <a:extLst>
            <a:ext uri="{FF2B5EF4-FFF2-40B4-BE49-F238E27FC236}">
              <a16:creationId xmlns:a16="http://schemas.microsoft.com/office/drawing/2014/main" id="{00000000-0008-0000-1000-000019000000}"/>
            </a:ext>
          </a:extLst>
        </xdr:cNvPr>
        <xdr:cNvSpPr>
          <a:spLocks noChangeShapeType="1"/>
        </xdr:cNvSpPr>
      </xdr:nvSpPr>
      <xdr:spPr bwMode="auto">
        <a:xfrm flipH="1" flipV="1">
          <a:off x="323290" y="2745441"/>
          <a:ext cx="1331819" cy="412937"/>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40</xdr:row>
      <xdr:rowOff>0</xdr:rowOff>
    </xdr:from>
    <xdr:to>
      <xdr:col>2</xdr:col>
      <xdr:colOff>19050</xdr:colOff>
      <xdr:row>49</xdr:row>
      <xdr:rowOff>123825</xdr:rowOff>
    </xdr:to>
    <xdr:sp macro="" textlink="">
      <xdr:nvSpPr>
        <xdr:cNvPr id="26" name="Line 109">
          <a:extLst>
            <a:ext uri="{FF2B5EF4-FFF2-40B4-BE49-F238E27FC236}">
              <a16:creationId xmlns:a16="http://schemas.microsoft.com/office/drawing/2014/main" id="{00000000-0008-0000-1000-00001A000000}"/>
            </a:ext>
          </a:extLst>
        </xdr:cNvPr>
        <xdr:cNvSpPr>
          <a:spLocks noChangeShapeType="1"/>
        </xdr:cNvSpPr>
      </xdr:nvSpPr>
      <xdr:spPr bwMode="auto">
        <a:xfrm>
          <a:off x="323290" y="2745441"/>
          <a:ext cx="9525" cy="228656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49</xdr:row>
      <xdr:rowOff>123825</xdr:rowOff>
    </xdr:from>
    <xdr:to>
      <xdr:col>3</xdr:col>
      <xdr:colOff>600075</xdr:colOff>
      <xdr:row>54</xdr:row>
      <xdr:rowOff>104775</xdr:rowOff>
    </xdr:to>
    <xdr:sp macro="" textlink="">
      <xdr:nvSpPr>
        <xdr:cNvPr id="27" name="Line 110">
          <a:extLst>
            <a:ext uri="{FF2B5EF4-FFF2-40B4-BE49-F238E27FC236}">
              <a16:creationId xmlns:a16="http://schemas.microsoft.com/office/drawing/2014/main" id="{00000000-0008-0000-1000-00001B000000}"/>
            </a:ext>
          </a:extLst>
        </xdr:cNvPr>
        <xdr:cNvSpPr>
          <a:spLocks noChangeShapeType="1"/>
        </xdr:cNvSpPr>
      </xdr:nvSpPr>
      <xdr:spPr bwMode="auto">
        <a:xfrm>
          <a:off x="351865" y="5032001"/>
          <a:ext cx="1279151" cy="1325656"/>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40</xdr:row>
      <xdr:rowOff>0</xdr:rowOff>
    </xdr:from>
    <xdr:to>
      <xdr:col>8</xdr:col>
      <xdr:colOff>819150</xdr:colOff>
      <xdr:row>40</xdr:row>
      <xdr:rowOff>47625</xdr:rowOff>
    </xdr:to>
    <xdr:sp macro="" textlink="">
      <xdr:nvSpPr>
        <xdr:cNvPr id="28" name="Line 111">
          <a:extLst>
            <a:ext uri="{FF2B5EF4-FFF2-40B4-BE49-F238E27FC236}">
              <a16:creationId xmlns:a16="http://schemas.microsoft.com/office/drawing/2014/main" id="{00000000-0008-0000-1000-00001C000000}"/>
            </a:ext>
          </a:extLst>
        </xdr:cNvPr>
        <xdr:cNvSpPr>
          <a:spLocks noChangeShapeType="1"/>
        </xdr:cNvSpPr>
      </xdr:nvSpPr>
      <xdr:spPr bwMode="auto">
        <a:xfrm>
          <a:off x="332815" y="2745441"/>
          <a:ext cx="9193306" cy="4762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838200</xdr:colOff>
      <xdr:row>40</xdr:row>
      <xdr:rowOff>47625</xdr:rowOff>
    </xdr:from>
    <xdr:to>
      <xdr:col>9</xdr:col>
      <xdr:colOff>238125</xdr:colOff>
      <xdr:row>42</xdr:row>
      <xdr:rowOff>9525</xdr:rowOff>
    </xdr:to>
    <xdr:sp macro="" textlink="">
      <xdr:nvSpPr>
        <xdr:cNvPr id="29" name="Line 112">
          <a:extLst>
            <a:ext uri="{FF2B5EF4-FFF2-40B4-BE49-F238E27FC236}">
              <a16:creationId xmlns:a16="http://schemas.microsoft.com/office/drawing/2014/main" id="{00000000-0008-0000-1000-00001D000000}"/>
            </a:ext>
          </a:extLst>
        </xdr:cNvPr>
        <xdr:cNvSpPr>
          <a:spLocks noChangeShapeType="1"/>
        </xdr:cNvSpPr>
      </xdr:nvSpPr>
      <xdr:spPr bwMode="auto">
        <a:xfrm>
          <a:off x="9545171" y="2793066"/>
          <a:ext cx="1831601" cy="365312"/>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32</xdr:row>
      <xdr:rowOff>0</xdr:rowOff>
    </xdr:from>
    <xdr:to>
      <xdr:col>6</xdr:col>
      <xdr:colOff>1381125</xdr:colOff>
      <xdr:row>38</xdr:row>
      <xdr:rowOff>95250</xdr:rowOff>
    </xdr:to>
    <xdr:sp macro="" textlink="">
      <xdr:nvSpPr>
        <xdr:cNvPr id="30" name="Rectangle 114">
          <a:extLst>
            <a:ext uri="{FF2B5EF4-FFF2-40B4-BE49-F238E27FC236}">
              <a16:creationId xmlns:a16="http://schemas.microsoft.com/office/drawing/2014/main" id="{00000000-0008-0000-1000-00001E000000}"/>
            </a:ext>
          </a:extLst>
        </xdr:cNvPr>
        <xdr:cNvSpPr>
          <a:spLocks noChangeArrowheads="1"/>
        </xdr:cNvSpPr>
      </xdr:nvSpPr>
      <xdr:spPr bwMode="auto">
        <a:xfrm>
          <a:off x="4258235" y="1131794"/>
          <a:ext cx="1381125" cy="130548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1495425</xdr:colOff>
      <xdr:row>37</xdr:row>
      <xdr:rowOff>76200</xdr:rowOff>
    </xdr:from>
    <xdr:to>
      <xdr:col>8</xdr:col>
      <xdr:colOff>276225</xdr:colOff>
      <xdr:row>39</xdr:row>
      <xdr:rowOff>171450</xdr:rowOff>
    </xdr:to>
    <xdr:sp macro="" textlink="">
      <xdr:nvSpPr>
        <xdr:cNvPr id="31" name="Line 115">
          <a:extLst>
            <a:ext uri="{FF2B5EF4-FFF2-40B4-BE49-F238E27FC236}">
              <a16:creationId xmlns:a16="http://schemas.microsoft.com/office/drawing/2014/main" id="{00000000-0008-0000-1000-00001F000000}"/>
            </a:ext>
          </a:extLst>
        </xdr:cNvPr>
        <xdr:cNvSpPr>
          <a:spLocks noChangeShapeType="1"/>
        </xdr:cNvSpPr>
      </xdr:nvSpPr>
      <xdr:spPr bwMode="auto">
        <a:xfrm flipH="1" flipV="1">
          <a:off x="5753660" y="2216524"/>
          <a:ext cx="3229536" cy="498661"/>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7</xdr:col>
      <xdr:colOff>0</xdr:colOff>
      <xdr:row>34</xdr:row>
      <xdr:rowOff>47625</xdr:rowOff>
    </xdr:from>
    <xdr:to>
      <xdr:col>8</xdr:col>
      <xdr:colOff>2905125</xdr:colOff>
      <xdr:row>41</xdr:row>
      <xdr:rowOff>85725</xdr:rowOff>
    </xdr:to>
    <xdr:sp macro="" textlink="">
      <xdr:nvSpPr>
        <xdr:cNvPr id="32" name="Line 116">
          <a:extLst>
            <a:ext uri="{FF2B5EF4-FFF2-40B4-BE49-F238E27FC236}">
              <a16:creationId xmlns:a16="http://schemas.microsoft.com/office/drawing/2014/main" id="{00000000-0008-0000-1000-000020000000}"/>
            </a:ext>
          </a:extLst>
        </xdr:cNvPr>
        <xdr:cNvSpPr>
          <a:spLocks noChangeShapeType="1"/>
        </xdr:cNvSpPr>
      </xdr:nvSpPr>
      <xdr:spPr bwMode="auto">
        <a:xfrm flipH="1" flipV="1">
          <a:off x="6152029" y="1582831"/>
          <a:ext cx="4983817" cy="1450041"/>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xdr:col>
      <xdr:colOff>190500</xdr:colOff>
      <xdr:row>34</xdr:row>
      <xdr:rowOff>47625</xdr:rowOff>
    </xdr:from>
    <xdr:to>
      <xdr:col>5</xdr:col>
      <xdr:colOff>2286000</xdr:colOff>
      <xdr:row>41</xdr:row>
      <xdr:rowOff>114300</xdr:rowOff>
    </xdr:to>
    <xdr:sp macro="" textlink="">
      <xdr:nvSpPr>
        <xdr:cNvPr id="33" name="Line 117">
          <a:extLst>
            <a:ext uri="{FF2B5EF4-FFF2-40B4-BE49-F238E27FC236}">
              <a16:creationId xmlns:a16="http://schemas.microsoft.com/office/drawing/2014/main" id="{00000000-0008-0000-1000-000021000000}"/>
            </a:ext>
          </a:extLst>
        </xdr:cNvPr>
        <xdr:cNvSpPr>
          <a:spLocks noChangeShapeType="1"/>
        </xdr:cNvSpPr>
      </xdr:nvSpPr>
      <xdr:spPr bwMode="auto">
        <a:xfrm flipV="1">
          <a:off x="504265" y="1582831"/>
          <a:ext cx="3748367" cy="1478616"/>
        </a:xfrm>
        <a:prstGeom prst="line">
          <a:avLst/>
        </a:prstGeom>
        <a:noFill/>
        <a:ln w="25400">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oneCellAnchor>
    <xdr:from>
      <xdr:col>6</xdr:col>
      <xdr:colOff>38099</xdr:colOff>
      <xdr:row>32</xdr:row>
      <xdr:rowOff>38099</xdr:rowOff>
    </xdr:from>
    <xdr:ext cx="1304925" cy="1232159"/>
    <xdr:pic>
      <xdr:nvPicPr>
        <xdr:cNvPr id="34" name="Picture 118" descr="barcode only">
          <a:extLst>
            <a:ext uri="{FF2B5EF4-FFF2-40B4-BE49-F238E27FC236}">
              <a16:creationId xmlns:a16="http://schemas.microsoft.com/office/drawing/2014/main" id="{00000000-0008-0000-1000-00002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08" t="8700" r="6756" b="5745"/>
        <a:stretch/>
      </xdr:blipFill>
      <xdr:spPr bwMode="auto">
        <a:xfrm>
          <a:off x="4296334" y="1169893"/>
          <a:ext cx="1304925" cy="1232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66675</xdr:colOff>
      <xdr:row>40</xdr:row>
      <xdr:rowOff>123825</xdr:rowOff>
    </xdr:from>
    <xdr:to>
      <xdr:col>2</xdr:col>
      <xdr:colOff>295275</xdr:colOff>
      <xdr:row>42</xdr:row>
      <xdr:rowOff>47625</xdr:rowOff>
    </xdr:to>
    <xdr:sp macro="" textlink="">
      <xdr:nvSpPr>
        <xdr:cNvPr id="35" name="AutoShape 119">
          <a:extLst>
            <a:ext uri="{FF2B5EF4-FFF2-40B4-BE49-F238E27FC236}">
              <a16:creationId xmlns:a16="http://schemas.microsoft.com/office/drawing/2014/main" id="{00000000-0008-0000-1000-000023000000}"/>
            </a:ext>
          </a:extLst>
        </xdr:cNvPr>
        <xdr:cNvSpPr>
          <a:spLocks noChangeArrowheads="1"/>
        </xdr:cNvSpPr>
      </xdr:nvSpPr>
      <xdr:spPr bwMode="auto">
        <a:xfrm rot="5400000">
          <a:off x="331134" y="2918572"/>
          <a:ext cx="327212" cy="228600"/>
        </a:xfrm>
        <a:prstGeom prst="parallelogram">
          <a:avLst>
            <a:gd name="adj" fmla="val 29514"/>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ZDW-KOE\ZDOS\Org,%20IT%20&amp;%20Support\Artikelpass\AP\2018-08-13_REWE_Group_Artikeldatenblatt_V08-2018_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ZDW-KOE\ZDOS\Org,%20IT%20&amp;%20Support\Artikeldatenblatt\AP\V4_02.2020\EN\REWE_Group_Artikeldatenblatt_V02-2020_EN_blank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13CFE9\AppData\Local\Microsoft\Windows\INetCache\Content.Outlook\KVNJQU0S\REWE_Group_Artikeldatenblatt_Nonfood_V02-2020-EN_blank_Arbeitsversion%20ne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zk%23110g\Desktop\offene%20todo's\REWE_Group_Artikeldatenblatt_Nonfood_V02-2020-EN_blank_Arbeitsver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zk%23110g\AppData\Local\Microsoft\Windows\INetCache\Content.Outlook\I3HPH278\Copy%20of%20REWE_Group_Artikeldatenblatt_V02-2020_DE_blank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Auswahl"/>
      <sheetName val="Artikeldatenblatt"/>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Auswahl"/>
      <sheetName val="Add. information private labels"/>
      <sheetName val="DD FD"/>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Auswahl"/>
      <sheetName val="Product Data Sheet"/>
      <sheetName val="New Display and Mass-Upload"/>
      <sheetName val="description of goods"/>
      <sheetName val="Add. information own labels"/>
      <sheetName val="Dropdown Auswahl AT"/>
      <sheetName val="Search packaging types"/>
      <sheetName val="LadKidMenHometShoesACC"/>
      <sheetName val="Strümpfe"/>
      <sheetName val="Muster"/>
      <sheetName val="Auftragserteilung"/>
      <sheetName val="Retouren"/>
      <sheetName val="Rabatte,nachträgliche Vergütung"/>
      <sheetName val="Kartonetikett-Vordru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Auswahl"/>
      <sheetName val="Product Data Sheet"/>
      <sheetName val="New Display and Mass-Upload"/>
      <sheetName val="Add. information own labels"/>
      <sheetName val="Dropdown Auswahl AT"/>
      <sheetName val="Search packaging types"/>
      <sheetName val="description of goods"/>
      <sheetName val="LadKidMenHometShoesACC"/>
      <sheetName val="Strümpfe"/>
      <sheetName val="Auftragserteilung"/>
      <sheetName val="Retouren"/>
      <sheetName val="Rabatte,nachträgliche Vergütung"/>
      <sheetName val="Muster"/>
      <sheetName val="Kartonetikett-Vordruc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Auswahl"/>
      <sheetName val="Artikeldatenblatt"/>
      <sheetName val="Zusatzinformationen Eigenmarken"/>
      <sheetName val="DD FD"/>
      <sheetName val="Zusatzinformationen Lekkerland"/>
      <sheetName val="Historie"/>
      <sheetName val="Suche externe Label und Siegel"/>
    </sheetNames>
    <sheetDataSet>
      <sheetData sheetId="0"/>
      <sheetData sheetId="1" refreshError="1"/>
      <sheetData sheetId="2" refreshError="1"/>
      <sheetData sheetId="3">
        <row r="3">
          <cell r="A3" t="str">
            <v>Bitte auswählen</v>
          </cell>
        </row>
      </sheetData>
      <sheetData sheetId="4" refreshError="1"/>
      <sheetData sheetId="5" refreshError="1"/>
      <sheetData sheetId="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KO305" totalsRowShown="0" headerRowDxfId="769" tableBorderDxfId="768">
  <autoFilter ref="A3:KO305" xr:uid="{00000000-0009-0000-0100-000001000000}"/>
  <tableColumns count="301">
    <tableColumn id="1" xr3:uid="{00000000-0010-0000-0000-000001000000}" name="Kopf-artikel = X" dataDxfId="767"/>
    <tableColumn id="2" xr3:uid="{00000000-0010-0000-0000-000002000000}" name="Artikelbezeichnung Lieferant" dataDxfId="766"/>
    <tableColumn id="5" xr3:uid="{00000000-0010-0000-0000-000005000000}" name="Anzahl des Fußartikels auf dem Display" dataDxfId="765"/>
    <tableColumn id="297" xr3:uid="{5EDFF06D-65C8-4DB1-B858-CBF72294F1B2}" name="Batch / Lot Nummer (des dazugehörigen Einzelatikels)" dataDxfId="764"/>
    <tableColumn id="4" xr3:uid="{00000000-0010-0000-0000-000004000000}" name="GTIN des Einzelartikels auf dem Display" dataDxfId="763"/>
    <tableColumn id="3" xr3:uid="{00000000-0010-0000-0000-000003000000}" name="NAN des Artikels" dataDxfId="762"/>
    <tableColumn id="6" xr3:uid="{00000000-0010-0000-0000-000006000000}" name="Listen EK (EUR)" dataDxfId="761"/>
    <tableColumn id="296" xr3:uid="{5D080050-4E51-4496-AF58-788A0B958006}" name="Listen EK (USD)" dataDxfId="760"/>
    <tableColumn id="7" xr3:uid="{00000000-0010-0000-0000-000007000000}" name="UVP (EUR)" dataDxfId="759"/>
    <tableColumn id="8" xr3:uid="{00000000-0010-0000-0000-000008000000}" name="SAP-Art.-Nr. des Artikels _x000a_SAP article number_x000a_(ASDV)" dataDxfId="758"/>
    <tableColumn id="9" xr3:uid="{00000000-0010-0000-0000-000009000000}" name="Column1" dataDxfId="757"/>
    <tableColumn id="10" xr3:uid="{00000000-0010-0000-0000-00000A000000}" name="Artikel-status" dataDxfId="756">
      <calculatedColumnFormula>IF(B4&lt;&gt;"",IF(AND(F4="",A4=""),"30",IF(AND(F4="",A4="x"),"10",IF(F4&lt;&gt;"",""))),"")</calculatedColumnFormula>
    </tableColumn>
    <tableColumn id="11" xr3:uid="{00000000-0010-0000-0000-00000B000000}" name="Pool-anreicherung (x = Ja)" dataDxfId="755">
      <calculatedColumnFormula>IF(L4="30","x","")</calculatedColumnFormula>
    </tableColumn>
    <tableColumn id="12" xr3:uid="{00000000-0010-0000-0000-00000C000000}" name="Waren-gruppe (product category)" dataDxfId="754"/>
    <tableColumn id="13" xr3:uid="{00000000-0010-0000-0000-00000D000000}" name="Artikelart" dataDxfId="753">
      <calculatedColumnFormula>IF(L4&lt;&gt;"","ZIDE","")</calculatedColumnFormula>
    </tableColumn>
    <tableColumn id="14" xr3:uid="{00000000-0010-0000-0000-00000E000000}" name="Artikeltyp" dataDxfId="752">
      <calculatedColumnFormula>IF(B4&lt;&gt;"",IF(AND(F4="",A4=""),"00",IF(AND(F4="",A4="x"),"12",IF(F4&lt;&gt;"",""))),"")</calculatedColumnFormula>
    </tableColumn>
    <tableColumn id="15" xr3:uid="{00000000-0010-0000-0000-00000F000000}" name="Displaytyp (nur bei weiteren Kopfartikeln)" dataDxfId="751"/>
    <tableColumn id="16" xr3:uid="{00000000-0010-0000-0000-000010000000}" name="Frei-stehendes Display? _x000a_(x = Ja)" dataDxfId="750"/>
    <tableColumn id="17" xr3:uid="{00000000-0010-0000-0000-000011000000}" name="Marke" dataDxfId="749">
      <calculatedColumnFormula>IF(L4&lt;&gt;"",$S$4,"")</calculatedColumnFormula>
    </tableColumn>
    <tableColumn id="18" xr3:uid="{00000000-0010-0000-0000-000012000000}" name="Artikelkurztext (22 Zeichen max., keine Umlaute oder Sonderzeichen erlaubt.)" dataDxfId="748"/>
    <tableColumn id="19" xr3:uid="{00000000-0010-0000-0000-000013000000}" name="Zusatztext (13 Zeichen max.)" dataDxfId="747"/>
    <tableColumn id="20" xr3:uid="{00000000-0010-0000-0000-000014000000}" name="Nettofüll-menge" dataDxfId="746"/>
    <tableColumn id="21" xr3:uid="{00000000-0010-0000-0000-000015000000}" name="Mengeneinheit der Nettofüllmenge" dataDxfId="745"/>
    <tableColumn id="22" xr3:uid="{00000000-0010-0000-0000-000016000000}" name="Ursprungsland des Artikels _x000a_(IHK-Ursprung)" dataDxfId="744"/>
    <tableColumn id="23" xr3:uid="{00000000-0010-0000-0000-000017000000}" name="Zolltarifnummer (8-stellig) (Stat.WarenNr / Import-CodeNr f. Aussenhandel)" dataDxfId="743"/>
    <tableColumn id="24" xr3:uid="{00000000-0010-0000-0000-000018000000}" name="Steuerklasse _x000a_1 = voll, _x000a_2 = ermaessigt_x000a_0 = keine" dataDxfId="742"/>
    <tableColumn id="25" xr3:uid="{00000000-0010-0000-0000-000019000000}" name="RLZ ab WE Markt (in Tagen)" dataDxfId="741"/>
    <tableColumn id="26" xr3:uid="{00000000-0010-0000-0000-00001A000000}" name="Eigen-geschaeft_x000a_(x = Ja)" dataDxfId="740">
      <calculatedColumnFormula>IF(L4&lt;&gt;"",$AB$4,"")</calculatedColumnFormula>
    </tableColumn>
    <tableColumn id="27" xr3:uid="{00000000-0010-0000-0000-00001B000000}" name="QS Artikel" dataDxfId="739"/>
    <tableColumn id="28" xr3:uid="{00000000-0010-0000-0000-00001C000000}" name="Chargenklasse" dataDxfId="738"/>
    <tableColumn id="29" xr3:uid="{00000000-0010-0000-0000-00001D000000}" name="Chargenfuehrung" dataDxfId="737"/>
    <tableColumn id="30" xr3:uid="{00000000-0010-0000-0000-00001E000000}" name="TBM_TOPFGROESSE" dataDxfId="736"/>
    <tableColumn id="31" xr3:uid="{00000000-0010-0000-0000-00001F000000}" name="TBM_FARBCODE" dataDxfId="735"/>
    <tableColumn id="32" xr3:uid="{00000000-0010-0000-0000-000020000000}" name="GD_MINDESTKUEHLTEMPERATUR" dataDxfId="734"/>
    <tableColumn id="298" xr3:uid="{486654FC-4258-4C2D-AC3A-6AB93D4C160E}" name="EG_SICHERHEITSETIKETTEN (Ja = J) // Electronic article surveillance" dataDxfId="733"/>
    <tableColumn id="299" xr3:uid="{F1AC27D1-3C52-4B88-BE87-4A97F6012673}" name="EG_DETOX_PRUEFUNG (Ja = J)" dataDxfId="732"/>
    <tableColumn id="300" xr3:uid="{7679853C-681E-4E48-8E33-2FC69A9ABEF9}" name="EG_RMG _x000a_(Ja = J)" dataDxfId="731"/>
    <tableColumn id="301" xr3:uid="{E95C8400-734C-4506-B068-7576DBA18618}" name="EG_AQL_LEVEL (1,2,3,4)" dataDxfId="730"/>
    <tableColumn id="33" xr3:uid="{00000000-0010-0000-0000-000021000000}" name="Verkaufs-organisation" dataDxfId="729" dataCellStyle="Normal 3 2">
      <calculatedColumnFormula>IF(L4&lt;&gt;"",$AM$4,"")</calculatedColumnFormula>
    </tableColumn>
    <tableColumn id="34" xr3:uid="{00000000-0010-0000-0000-000022000000}" name="Vertriebs-weg" dataDxfId="728" dataCellStyle="Normal 3 2">
      <calculatedColumnFormula>IF(L4&lt;&gt;"",$AN$4,"")</calculatedColumnFormula>
    </tableColumn>
    <tableColumn id="190" xr3:uid="{980E3BC9-ABAA-46B1-8F6D-534C402A383A}" name="Netto-gewicht_x000a_[in G]" dataDxfId="727" dataCellStyle="Normal 3 2"/>
    <tableColumn id="189" xr3:uid="{184670E9-8B14-4A39-953F-0FD45B4DC686}" name="Eigengeschäft Kennzeichen_x000a_(X=Ja,_x000a_leer=Nein)" dataDxfId="726" dataCellStyle="Normal 3 2"/>
    <tableColumn id="35" xr3:uid="{00000000-0010-0000-0000-000023000000}" name="Basis-mengen-einheit" dataDxfId="725">
      <calculatedColumnFormula>IF(L4&lt;&gt;"","ST","")</calculatedColumnFormula>
    </tableColumn>
    <tableColumn id="36" xr3:uid="{00000000-0010-0000-0000-000024000000}" name="AME1" dataDxfId="724">
      <calculatedColumnFormula>IF(L4&lt;&gt;"","ST","")</calculatedColumnFormula>
    </tableColumn>
    <tableColumn id="37" xr3:uid="{00000000-0010-0000-0000-000025000000}" name="Zaehler" dataDxfId="723">
      <calculatedColumnFormula>IF(L4&lt;&gt;"","1","")</calculatedColumnFormula>
    </tableColumn>
    <tableColumn id="38" xr3:uid="{00000000-0010-0000-0000-000026000000}" name="UME zu AME1" dataDxfId="722">
      <calculatedColumnFormula>IF(N4&lt;&gt;"","ST","")</calculatedColumnFormula>
    </tableColumn>
    <tableColumn id="39" xr3:uid="{00000000-0010-0000-0000-000027000000}" name="Kennzeichen NAN erzeugen _x000a_(Ja = X)" dataDxfId="721">
      <calculatedColumnFormula>IF(N4&lt;&gt;"","x","")</calculatedColumnFormula>
    </tableColumn>
    <tableColumn id="40" xr3:uid="{00000000-0010-0000-0000-000028000000}" name="Bontext _x000a_(16 Zeichen max.)" dataDxfId="720"/>
    <tableColumn id="41" xr3:uid="{00000000-0010-0000-0000-000029000000}" name="Verpackungsart" dataDxfId="719"/>
    <tableColumn id="42" xr3:uid="{00000000-0010-0000-0000-00002A000000}" name="Höhe" dataDxfId="718"/>
    <tableColumn id="43" xr3:uid="{00000000-0010-0000-0000-00002B000000}" name="Breite" dataDxfId="717"/>
    <tableColumn id="44" xr3:uid="{00000000-0010-0000-0000-00002C000000}" name="Länge" dataDxfId="716"/>
    <tableColumn id="45" xr3:uid="{00000000-0010-0000-0000-00002D000000}" name="Einheit für Höhe / Breite / Länge" dataDxfId="715" dataCellStyle="Normal 3 2">
      <calculatedColumnFormula>IF(L4&lt;&gt;"",$BA$4,"")</calculatedColumnFormula>
    </tableColumn>
    <tableColumn id="46" xr3:uid="{00000000-0010-0000-0000-00002E000000}" name="Brutto-gewicht" dataDxfId="714"/>
    <tableColumn id="47" xr3:uid="{00000000-0010-0000-0000-00002F000000}" name="Gewichts-einheit" dataDxfId="713" dataCellStyle="Normal 3 2">
      <calculatedColumnFormula>IF(L4&lt;&gt;"",$BC$4,"")</calculatedColumnFormula>
    </tableColumn>
    <tableColumn id="48" xr3:uid="{00000000-0010-0000-0000-000030000000}" name="Global Trade Item Number (GTIN)" dataDxfId="712" dataCellStyle="s]_x000d__x000a_;LLWLOAD.EXE - LLW loader used by TSI Products_x000d__x000a_load=c:\windows\tsi\llwload.exe_x000d__x000a_;LLWLOAD.EXE - LLW loader used by _Listungsdaten WMF Dinig 5 2">
      <calculatedColumnFormula>IF(E4="","",E4)</calculatedColumnFormula>
    </tableColumn>
    <tableColumn id="49" xr3:uid="{00000000-0010-0000-0000-000031000000}" name="GTIN Typ_x000a_(HE=13-stellig; IC=14-stellig)" dataDxfId="711"/>
    <tableColumn id="50" xr3:uid="{00000000-0010-0000-0000-000032000000}" name="Multi 2" dataDxfId="710">
      <calculatedColumnFormula>IF(Artikeldatenblatt!F58&lt;&gt;"",Artikeldatenblatt!F58,"")</calculatedColumnFormula>
    </tableColumn>
    <tableColumn id="51" xr3:uid="{00000000-0010-0000-0000-000033000000}" name="Multi 1" dataDxfId="709">
      <calculatedColumnFormula>IF(Artikeldatenblatt!E58&lt;&gt;"",Artikeldatenblatt!E58,"")</calculatedColumnFormula>
    </tableColumn>
    <tableColumn id="52" xr3:uid="{00000000-0010-0000-0000-000034000000}" name="abweichender Mengentext_x000a_(8 Zeichen max.)" dataDxfId="708"/>
    <tableColumn id="53" xr3:uid="{00000000-0010-0000-0000-000035000000}" name="Vorgaenger NAN" dataDxfId="707"/>
    <tableColumn id="54" xr3:uid="{00000000-0010-0000-0000-000036000000}" name="AME2" dataDxfId="706" dataCellStyle="Normal 3 2">
      <calculatedColumnFormula>IF(BK4&lt;&gt;"","K01","")</calculatedColumnFormula>
    </tableColumn>
    <tableColumn id="55" xr3:uid="{00000000-0010-0000-0000-000037000000}" name="Anzahl der Einzelartikel im Gebinde 1" dataDxfId="705"/>
    <tableColumn id="56" xr3:uid="{00000000-0010-0000-0000-000038000000}" name="UME" dataDxfId="704" dataCellStyle="Normal 3 2">
      <calculatedColumnFormula>IF(BK4&lt;&gt;"","ST","")</calculatedColumnFormula>
    </tableColumn>
    <tableColumn id="57" xr3:uid="{00000000-0010-0000-0000-000039000000}" name="Kennzeichen NAN erzeugen (Ja = X)" dataDxfId="703"/>
    <tableColumn id="58" xr3:uid="{00000000-0010-0000-0000-00003A000000}" name="Bontext (maximal 16 Zeichen)2" dataDxfId="702"/>
    <tableColumn id="59" xr3:uid="{00000000-0010-0000-0000-00003B000000}" name="Verpackungs-art des Gebinde 1" dataDxfId="701"/>
    <tableColumn id="60" xr3:uid="{00000000-0010-0000-0000-00003C000000}" name="Hoehe des Gebinde 1" dataDxfId="700"/>
    <tableColumn id="61" xr3:uid="{00000000-0010-0000-0000-00003D000000}" name="Breite des Gebinde 1" dataDxfId="699"/>
    <tableColumn id="62" xr3:uid="{00000000-0010-0000-0000-00003E000000}" name="Laenge des Gebinde 1" dataDxfId="698"/>
    <tableColumn id="63" xr3:uid="{00000000-0010-0000-0000-00003F000000}" name="Einheit fuer Laenge/ Breite/ Hoehe des Gebinde 1" dataDxfId="697" dataCellStyle="Normal 3 2">
      <calculatedColumnFormula>IF(L4&lt;&gt;"",IF($BS$4="","MM",$BS$4),"")</calculatedColumnFormula>
    </tableColumn>
    <tableColumn id="64" xr3:uid="{00000000-0010-0000-0000-000040000000}" name="Brutto-gewicht des Gebinde 1" dataDxfId="696"/>
    <tableColumn id="65" xr3:uid="{00000000-0010-0000-0000-000041000000}" name="Gewichts-einheit des Gebinde 1" dataDxfId="695" dataCellStyle="Normal 3 2">
      <calculatedColumnFormula>IF(L4&lt;&gt;"",IF($BU$4="","G",$BU$4),"")</calculatedColumnFormula>
    </tableColumn>
    <tableColumn id="66" xr3:uid="{00000000-0010-0000-0000-000042000000}" name="GTIN (Gebinde 1)" dataDxfId="694"/>
    <tableColumn id="67" xr3:uid="{00000000-0010-0000-0000-000043000000}" name="GTIN Typ (HE=13-stellig; IC=14-stellig)" dataDxfId="693"/>
    <tableColumn id="68" xr3:uid="{00000000-0010-0000-0000-000044000000}" name="Multi 210" dataDxfId="692"/>
    <tableColumn id="69" xr3:uid="{00000000-0010-0000-0000-000045000000}" name="Multi 111" dataDxfId="691"/>
    <tableColumn id="70" xr3:uid="{00000000-0010-0000-0000-000046000000}" name="abweichender Mengentext" dataDxfId="690"/>
    <tableColumn id="71" xr3:uid="{00000000-0010-0000-0000-000047000000}" name="Vorgaenger NAN12" dataDxfId="689"/>
    <tableColumn id="72" xr3:uid="{00000000-0010-0000-0000-000048000000}" name="Alternativmengeneinheit 3 zur Lagermengeneinheit" dataDxfId="688"/>
    <tableColumn id="73" xr3:uid="{00000000-0010-0000-0000-000049000000}" name="Zaehler fuer die Umrechnung in Basismengeneinheiten (immer UMREN = 1)" dataDxfId="687"/>
    <tableColumn id="74" xr3:uid="{00000000-0010-0000-0000-00004A000000}" name="Untergeordnete Mengeneinheit (immer ST)" dataDxfId="686"/>
    <tableColumn id="75" xr3:uid="{00000000-0010-0000-0000-00004B000000}" name="Kennzeichen NAN erzeugen (Ja = X)13" dataDxfId="685"/>
    <tableColumn id="76" xr3:uid="{00000000-0010-0000-0000-00004C000000}" name="Bontext (Sprache aus Anmeldesprache, Text-ID = 02, lfd. Nr = 1)" dataDxfId="684"/>
    <tableColumn id="77" xr3:uid="{00000000-0010-0000-0000-00004D000000}" name="Verpackungsart2" dataDxfId="683"/>
    <tableColumn id="78" xr3:uid="{00000000-0010-0000-0000-00004E000000}" name="Hoehe14" dataDxfId="682"/>
    <tableColumn id="79" xr3:uid="{00000000-0010-0000-0000-00004F000000}" name="Breite15" dataDxfId="681"/>
    <tableColumn id="80" xr3:uid="{00000000-0010-0000-0000-000050000000}" name="Laenge16" dataDxfId="680"/>
    <tableColumn id="81" xr3:uid="{00000000-0010-0000-0000-000051000000}" name="Einheit fuer Laenge/Breite/Hoehe" dataDxfId="679"/>
    <tableColumn id="82" xr3:uid="{00000000-0010-0000-0000-000052000000}" name="Bruttogewicht" dataDxfId="678"/>
    <tableColumn id="83" xr3:uid="{00000000-0010-0000-0000-000053000000}" name="Gewichtseinheit" dataDxfId="677"/>
    <tableColumn id="84" xr3:uid="{00000000-0010-0000-0000-000054000000}" name="Global Trade Item Number (GTIN)17" dataDxfId="676"/>
    <tableColumn id="85" xr3:uid="{00000000-0010-0000-0000-000055000000}" name="Nummerntyp der Global Trade Item Number" dataDxfId="675"/>
    <tableColumn id="86" xr3:uid="{00000000-0010-0000-0000-000056000000}" name="Multi 218" dataDxfId="674"/>
    <tableColumn id="87" xr3:uid="{00000000-0010-0000-0000-000057000000}" name="Multi 119" dataDxfId="673"/>
    <tableColumn id="88" xr3:uid="{00000000-0010-0000-0000-000058000000}" name="abweichender Mengentext20" dataDxfId="672"/>
    <tableColumn id="89" xr3:uid="{00000000-0010-0000-0000-000059000000}" name="Vorgaenger NAN21" dataDxfId="671"/>
    <tableColumn id="90" xr3:uid="{00000000-0010-0000-0000-00005A000000}" name="Alternativmengeneinheit 4 zur Lagermengeneinheit" dataDxfId="670"/>
    <tableColumn id="91" xr3:uid="{00000000-0010-0000-0000-00005B000000}" name="Zaehler fuer die Umrechnung in Basismengeneinheiten (immer UMREN = 1)22" dataDxfId="669"/>
    <tableColumn id="92" xr3:uid="{00000000-0010-0000-0000-00005C000000}" name="Untergeordnete Mengeneinheit (immer ST)23" dataDxfId="668"/>
    <tableColumn id="93" xr3:uid="{00000000-0010-0000-0000-00005D000000}" name="Kennzeichen NAN erzeugen (Ja = X)24" dataDxfId="667"/>
    <tableColumn id="94" xr3:uid="{00000000-0010-0000-0000-00005E000000}" name="Bontext (Sprache aus Anmeldesprache, Text-ID = 02, lfd. Nr = 1)25" dataDxfId="666"/>
    <tableColumn id="95" xr3:uid="{00000000-0010-0000-0000-00005F000000}" name="Verpackungsart26" dataDxfId="665"/>
    <tableColumn id="96" xr3:uid="{00000000-0010-0000-0000-000060000000}" name="Hoehe27" dataDxfId="664"/>
    <tableColumn id="97" xr3:uid="{00000000-0010-0000-0000-000061000000}" name="Breite28" dataDxfId="663"/>
    <tableColumn id="98" xr3:uid="{00000000-0010-0000-0000-000062000000}" name="Laenge29" dataDxfId="662"/>
    <tableColumn id="99" xr3:uid="{00000000-0010-0000-0000-000063000000}" name="Einheit fuer Laenge/Breite/Hoehe30" dataDxfId="661"/>
    <tableColumn id="100" xr3:uid="{00000000-0010-0000-0000-000064000000}" name="Bruttogewicht31" dataDxfId="660"/>
    <tableColumn id="101" xr3:uid="{00000000-0010-0000-0000-000065000000}" name="Gewichtseinheit32" dataDxfId="659"/>
    <tableColumn id="102" xr3:uid="{00000000-0010-0000-0000-000066000000}" name="Global Trade Item Number (GTIN)33" dataDxfId="658"/>
    <tableColumn id="103" xr3:uid="{00000000-0010-0000-0000-000067000000}" name="Nummerntyp der Global Trade Item Number34" dataDxfId="657"/>
    <tableColumn id="104" xr3:uid="{00000000-0010-0000-0000-000068000000}" name="Multi 235" dataDxfId="656"/>
    <tableColumn id="105" xr3:uid="{00000000-0010-0000-0000-000069000000}" name="Multi 136" dataDxfId="655"/>
    <tableColumn id="106" xr3:uid="{00000000-0010-0000-0000-00006A000000}" name="abweichender Mengentext37" dataDxfId="654"/>
    <tableColumn id="107" xr3:uid="{00000000-0010-0000-0000-00006B000000}" name="Vorgaenger NAN38" dataDxfId="653"/>
    <tableColumn id="108" xr3:uid="{00000000-0010-0000-0000-00006C000000}" name="Alternativmengeneinheit 5 zur Lagermengeneinheit" dataDxfId="652"/>
    <tableColumn id="109" xr3:uid="{00000000-0010-0000-0000-00006D000000}" name="Zaehler fuer die Umrechnung in Basismengeneinheiten (immer UMREN = 1)39" dataDxfId="651"/>
    <tableColumn id="110" xr3:uid="{00000000-0010-0000-0000-00006E000000}" name="Untergeordnete Mengeneinheit (immer ST)40" dataDxfId="650"/>
    <tableColumn id="111" xr3:uid="{00000000-0010-0000-0000-00006F000000}" name="Kennzeichen NAN erzeugen (Ja = X)41" dataDxfId="649"/>
    <tableColumn id="112" xr3:uid="{00000000-0010-0000-0000-000070000000}" name="Bontext (Sprache aus Anmeldesprache, Text-ID = 02, lfd. Nr = 1)42" dataDxfId="648"/>
    <tableColumn id="113" xr3:uid="{00000000-0010-0000-0000-000071000000}" name="Verpackungsart43" dataDxfId="647"/>
    <tableColumn id="114" xr3:uid="{00000000-0010-0000-0000-000072000000}" name="Hoehe44" dataDxfId="646"/>
    <tableColumn id="115" xr3:uid="{00000000-0010-0000-0000-000073000000}" name="Breite45" dataDxfId="645"/>
    <tableColumn id="116" xr3:uid="{00000000-0010-0000-0000-000074000000}" name="Laenge46" dataDxfId="644"/>
    <tableColumn id="117" xr3:uid="{00000000-0010-0000-0000-000075000000}" name="Einheit fuer Laenge/Breite/Hoehe47" dataDxfId="643"/>
    <tableColumn id="118" xr3:uid="{00000000-0010-0000-0000-000076000000}" name="Bruttogewicht48" dataDxfId="642"/>
    <tableColumn id="119" xr3:uid="{00000000-0010-0000-0000-000077000000}" name="Gewichtseinheit49" dataDxfId="641"/>
    <tableColumn id="120" xr3:uid="{00000000-0010-0000-0000-000078000000}" name="Global Trade Item Number (GTIN)50" dataDxfId="640"/>
    <tableColumn id="121" xr3:uid="{00000000-0010-0000-0000-000079000000}" name="Nummerntyp der Global Trade Item Number51" dataDxfId="639"/>
    <tableColumn id="122" xr3:uid="{00000000-0010-0000-0000-00007A000000}" name="Multi 252" dataDxfId="638"/>
    <tableColumn id="123" xr3:uid="{00000000-0010-0000-0000-00007B000000}" name="Multi 153" dataDxfId="637"/>
    <tableColumn id="124" xr3:uid="{00000000-0010-0000-0000-00007C000000}" name="abweichender Mengentext54" dataDxfId="636"/>
    <tableColumn id="125" xr3:uid="{00000000-0010-0000-0000-00007D000000}" name="Vorgaenger NAN55" dataDxfId="635"/>
    <tableColumn id="126" xr3:uid="{00000000-0010-0000-0000-00007E000000}" name="AME6" dataDxfId="634">
      <calculatedColumnFormula>IF(EE4&lt;&gt;"","P01","")</calculatedColumnFormula>
    </tableColumn>
    <tableColumn id="127" xr3:uid="{00000000-0010-0000-0000-00007F000000}" name="Anzahl Einheiten auf der Palette" dataDxfId="633"/>
    <tableColumn id="128" xr3:uid="{00000000-0010-0000-0000-000080000000}" name="Art der Einheit auf der Palette (Stück oder Gebinde 1)" dataDxfId="632"/>
    <tableColumn id="129" xr3:uid="{00000000-0010-0000-0000-000081000000}" name="Bontext (maximal 16 Zeichen)56" dataDxfId="631"/>
    <tableColumn id="130" xr3:uid="{00000000-0010-0000-0000-000082000000}" name="Verpackungs-art (201 = Europalette)" dataDxfId="630"/>
    <tableColumn id="131" xr3:uid="{00000000-0010-0000-0000-000083000000}" name="Anzahl Lagen" dataDxfId="629"/>
    <tableColumn id="132" xr3:uid="{00000000-0010-0000-0000-000084000000}" name="Handling (0=Einweg, 1=Mehrweg, z.B. EUR-Palette)" dataDxfId="628"/>
    <tableColumn id="133" xr3:uid="{00000000-0010-0000-0000-000085000000}" name="Lagerstapel-faktor (1=Nicht stapelbar)" dataDxfId="627"/>
    <tableColumn id="134" xr3:uid="{00000000-0010-0000-0000-000086000000}" name="Hoehe der Palette" dataDxfId="626"/>
    <tableColumn id="135" xr3:uid="{00000000-0010-0000-0000-000087000000}" name="Breite der Palette" dataDxfId="625"/>
    <tableColumn id="136" xr3:uid="{00000000-0010-0000-0000-000088000000}" name="Laenge der Palette" dataDxfId="624"/>
    <tableColumn id="137" xr3:uid="{00000000-0010-0000-0000-000089000000}" name="Einheit fuer Laenge/Breite/ Hoehe der Palette" dataDxfId="623">
      <calculatedColumnFormula>IF(L4&lt;&gt;"",IF($EO$4="","MM",$EO$4),"")</calculatedColumnFormula>
    </tableColumn>
    <tableColumn id="138" xr3:uid="{00000000-0010-0000-0000-00008A000000}" name="Brutto-gewicht der Palette" dataDxfId="622"/>
    <tableColumn id="139" xr3:uid="{00000000-0010-0000-0000-00008B000000}" name="Gewichts-einheit des Gewichts der Palette" dataDxfId="621">
      <calculatedColumnFormula>IF(L4&lt;&gt;"",IF($EQ$4="","G",$EQ$4),"")</calculatedColumnFormula>
    </tableColumn>
    <tableColumn id="140" xr3:uid="{00000000-0010-0000-0000-00008C000000}" name="Global Trade Item Number (GTIN)63" dataDxfId="620">
      <calculatedColumnFormula>Artikeldatenblatt!B103</calculatedColumnFormula>
    </tableColumn>
    <tableColumn id="141" xr3:uid="{00000000-0010-0000-0000-00008D000000}" name="Nummern-typ der GTIN" dataDxfId="619">
      <calculatedColumnFormula>IF(EE4&lt;&gt;"","ZD","")</calculatedColumnFormula>
    </tableColumn>
    <tableColumn id="142" xr3:uid="{00000000-0010-0000-0000-00008E000000}" name="Alternativmengeneinheit 7 zur Lagermengeneinheit" dataDxfId="618"/>
    <tableColumn id="143" xr3:uid="{00000000-0010-0000-0000-00008F000000}" name="Zaehler fuer die Umrechnung in Basismengeneinheiten (immer UMREN = 1)64" dataDxfId="617"/>
    <tableColumn id="144" xr3:uid="{00000000-0010-0000-0000-000090000000}" name="Untergeordnete Mengeneinheit (immer selber Bezug auf Kxx wie Lxx)" dataDxfId="616"/>
    <tableColumn id="145" xr3:uid="{00000000-0010-0000-0000-000091000000}" name="Bontext (Sprache aus Anmeldesprache, Text-ID = 02, lfd. Nr = 1)65" dataDxfId="615"/>
    <tableColumn id="146" xr3:uid="{00000000-0010-0000-0000-000092000000}" name="Verpackungsart66" dataDxfId="614"/>
    <tableColumn id="147" xr3:uid="{00000000-0010-0000-0000-000093000000}" name="Anzahl Lagen67" dataDxfId="613"/>
    <tableColumn id="148" xr3:uid="{00000000-0010-0000-0000-000094000000}" name="Handling68" dataDxfId="612"/>
    <tableColumn id="149" xr3:uid="{00000000-0010-0000-0000-000095000000}" name="Lagerstapelfaktor" dataDxfId="611"/>
    <tableColumn id="150" xr3:uid="{00000000-0010-0000-0000-000096000000}" name="Hoehe69" dataDxfId="610"/>
    <tableColumn id="151" xr3:uid="{00000000-0010-0000-0000-000097000000}" name="Breite70" dataDxfId="609"/>
    <tableColumn id="152" xr3:uid="{00000000-0010-0000-0000-000098000000}" name="Laenge71" dataDxfId="608"/>
    <tableColumn id="153" xr3:uid="{00000000-0010-0000-0000-000099000000}" name="Einheit fuer Laenge/Breite/Hoehe72" dataDxfId="607"/>
    <tableColumn id="154" xr3:uid="{00000000-0010-0000-0000-00009A000000}" name="Bruttogewicht73" dataDxfId="606"/>
    <tableColumn id="155" xr3:uid="{00000000-0010-0000-0000-00009B000000}" name="Gewichtseinheit74" dataDxfId="605"/>
    <tableColumn id="156" xr3:uid="{00000000-0010-0000-0000-00009C000000}" name="Global Trade Item Number (GTIN)75" dataDxfId="604"/>
    <tableColumn id="157" xr3:uid="{00000000-0010-0000-0000-00009D000000}" name="Nummerntyp der Global Trade Item Number76" dataDxfId="603"/>
    <tableColumn id="158" xr3:uid="{00000000-0010-0000-0000-00009E000000}" name="WAWI-Nr./ Kreditoren-Nummer_x000a_(ASDV)" dataDxfId="602" dataCellStyle="Normal 3 2">
      <calculatedColumnFormula>IF(B4&lt;&gt;"",$FJ$4,"")</calculatedColumnFormula>
    </tableColumn>
    <tableColumn id="159" xr3:uid="{00000000-0010-0000-0000-00009F000000}" name="Lieferanten-teilsortiment (LTS)" dataDxfId="601"/>
    <tableColumn id="160" xr3:uid="{00000000-0010-0000-0000-0000A0000000}" name="Lieferanten-Artikelnummer (Einzelartikel)" dataDxfId="600"/>
    <tableColumn id="161" xr3:uid="{00000000-0010-0000-0000-0000A1000000}" name="Lieferanten-Artikelnummer (Gebinde/Karton)" dataDxfId="599"/>
    <tableColumn id="162" xr3:uid="{00000000-0010-0000-0000-0000A2000000}" name="Artikelnummer beim Lieferanten fuer AME3" dataDxfId="598"/>
    <tableColumn id="163" xr3:uid="{00000000-0010-0000-0000-0000A3000000}" name="Artikelnummer beim Lieferanten fuer AME4" dataDxfId="597"/>
    <tableColumn id="164" xr3:uid="{00000000-0010-0000-0000-0000A4000000}" name="Artikelnummer beim Lieferanten fuer AME5" dataDxfId="596"/>
    <tableColumn id="165" xr3:uid="{00000000-0010-0000-0000-0000A5000000}" name="Lieferanten-Artikelnummer (Palette)" dataDxfId="595"/>
    <tableColumn id="166" xr3:uid="{00000000-0010-0000-0000-0000A6000000}" name="Artikelnummer beim Lieferanten fuer AME7" dataDxfId="594"/>
    <tableColumn id="167" xr3:uid="{00000000-0010-0000-0000-0000A7000000}" name="Restlaufzeit ab Produktion (in Tagen)" dataDxfId="593"/>
    <tableColumn id="168" xr3:uid="{00000000-0010-0000-0000-0000A8000000}" name="Restlaufzeit ab Wareneingang REWE Lager (in Tagen)" dataDxfId="592"/>
    <tableColumn id="169" xr3:uid="{34154296-CE45-4220-9C97-6357A050A8A2}" name="Label/Siegel (muss auf dem Reiter &quot;Artikeldatenblatt&quot; angegeben werden)" dataDxfId="591">
      <calculatedColumnFormula>IF(AND(B4&lt;&gt;"",$FU$4&lt;&gt;";;;;;"),$FU$4,"")</calculatedColumnFormula>
    </tableColumn>
    <tableColumn id="188" xr3:uid="{3D74A315-EBCC-4734-8D76-C763725F097F}" name="Nonfood Inhaltstoffe - Komponente" dataDxfId="590"/>
    <tableColumn id="302" xr3:uid="{C8BD5E0A-459C-48DC-B60A-1FFBA95352A5}" name="NF-Inhaltsstoff Code (Spalte links hier neben vor Upload löschen. Nur diese Spalte behalten)" dataDxfId="589">
      <calculatedColumnFormula>IF(Table1[[#This Row],[Nonfood Inhaltstoffe - Komponente]]="","",VLOOKUP(Table1[[#This Row],[Nonfood Inhaltstoffe - Komponente]],'Dropdown Auswahl'!BJ:BK,2,FALSE))</calculatedColumnFormula>
    </tableColumn>
    <tableColumn id="295" xr3:uid="{B68306AC-58DB-4641-BF31-05D62F7A5CC1}" name="Nonfood Inhaltstoffe -Anteil (in %)" dataDxfId="588"/>
    <tableColumn id="170" xr3:uid="{DD872473-4B38-4082-BE5B-03C8B7410439}" name="Bestellmengeneinheit 1 fuer NAN 1" dataDxfId="587">
      <calculatedColumnFormula>IF(L4&lt;&gt;"","ST","")</calculatedColumnFormula>
    </tableColumn>
    <tableColumn id="171" xr3:uid="{887CCBBA-B8CE-46B4-95CA-7C5481D0A37A}" name="Konditionsgruppe beim Lieferanten" dataDxfId="586"/>
    <tableColumn id="172" xr3:uid="{F172C38B-FF62-47F7-8EF9-CA01E273669D}" name="Konditionsuebergruppe" dataDxfId="585"/>
    <tableColumn id="173" xr3:uid="{AFA037F0-BB43-4D35-998F-5075B1EEA0AE}" name="Konditionseinheit" dataDxfId="584"/>
    <tableColumn id="174" xr3:uid="{4756F052-32ED-427D-8569-F812A91DB4D9}" name="LIEK" dataDxfId="583">
      <calculatedColumnFormula>IF(L4&lt;&gt;"",G4,"")</calculatedColumnFormula>
    </tableColumn>
    <tableColumn id="175" xr3:uid="{D030910A-A28E-4983-A370-FA6C38559DFC}" name="Bestellmengeneinheit 2 fuer NAN 2" dataDxfId="582"/>
    <tableColumn id="176" xr3:uid="{8C2AEC5A-22C8-4C43-8627-C1DACEE96E96}" name="Konditionsgruppe beim Lieferanten2" dataDxfId="581"/>
    <tableColumn id="177" xr3:uid="{538E1C85-B3E2-463E-87F2-59C4B12FD8FB}" name="Konditionsuebergruppe3" dataDxfId="580"/>
    <tableColumn id="178" xr3:uid="{C371FC74-C9A5-4ADC-84CC-EBC27AC23064}" name="Konditionseinheit4" dataDxfId="579"/>
    <tableColumn id="179" xr3:uid="{EC495D5A-6E25-4F14-89E6-AAA4AE61A2E4}" name="Konditionsbetrag in EU4" dataDxfId="578"/>
    <tableColumn id="191" xr3:uid="{A32FAD4D-DE35-47EE-B8E3-2651731AB6D0}" name="Ursprungsland" dataDxfId="577"/>
    <tableColumn id="180" xr3:uid="{8A507313-0D57-440E-907B-58DEF59B8EE2}" name="GTIN" dataDxfId="576">
      <calculatedColumnFormula>IF(Table1[[#This Row],[Global Trade Item Number (GTIN)]]="","",Table1[[#This Row],[Global Trade Item Number (GTIN)]])</calculatedColumnFormula>
    </tableColumn>
    <tableColumn id="181" xr3:uid="{0B7340ED-897F-43CD-89A1-F5B1AB94BCD4}" name="Kreditor" dataDxfId="575">
      <calculatedColumnFormula>IF(Table1[[#This Row],[WAWI-Nr./ Kreditoren-Nummer
(ASDV)]]&lt;&gt;"",Table1[[#This Row],[WAWI-Nr./ Kreditoren-Nummer
(ASDV)]],"")</calculatedColumnFormula>
    </tableColumn>
    <tableColumn id="182" xr3:uid="{069D999E-9CE8-46D9-A3A9-6DEA56B55289}" name="Gültig ab (Datum)" dataDxfId="574"/>
    <tableColumn id="184" xr3:uid="{70060154-7697-4E3D-8B15-B38E2FFC0D6E}" name="Artikel verpackt? _x000a_(X=Ja)" dataDxfId="573"/>
    <tableColumn id="185" xr3:uid="{A8212C45-174B-447E-99FA-126B6C3C9E14}" name="Verpackung recyclingfähig?_x000a_(X=Ja)" dataDxfId="572"/>
    <tableColumn id="186" xr3:uid="{6A07EC5E-B326-43C9-B745-1A69127874C0}" name="Manuelle Berechnung? (Ja = X, Nein = )" dataDxfId="571"/>
    <tableColumn id="187" xr3:uid="{07EB1CA1-9558-4FE5-84B7-1CCE72DDB51D}" name="Papier, Pappe, Karton" dataDxfId="570"/>
    <tableColumn id="192" xr3:uid="{0A1B98D8-FD7A-42E6-B6B5-CF6460612425}" name="Kunststoff" dataDxfId="569"/>
    <tableColumn id="193" xr3:uid="{ACC855A8-635E-45E0-865D-D86FE98933EA}" name="Eisenmetalle" dataDxfId="568"/>
    <tableColumn id="194" xr3:uid="{A644FEDB-CC37-40EB-9766-6A63B4E9F1D0}" name="Aluminium" dataDxfId="567"/>
    <tableColumn id="195" xr3:uid="{7598545B-C520-4E2E-A188-8B3332FF9ABE}" name="Glas" dataDxfId="566"/>
    <tableColumn id="196" xr3:uid="{43C21FA5-0BBB-40FA-B13E-DC24BF9B8F7D}" name="Naturmaterial" dataDxfId="565"/>
    <tableColumn id="197" xr3:uid="{014A0E89-8116-4899-AB2A-B0A3FD511729}" name="Getränkekartonverpackung" dataDxfId="564"/>
    <tableColumn id="198" xr3:uid="{1CD59F83-E087-4C72-B2B0-E57A3E3915E8}" name="Sonstiger Verbund" dataDxfId="563"/>
    <tableColumn id="199" xr3:uid="{7FD4C76A-A981-423F-9022-1F22737B776D}" name="Hauptkörper - B1 - Art" dataDxfId="562"/>
    <tableColumn id="200" xr3:uid="{3B791A1B-5E65-478D-85B3-891F0D9F1496}" name="Hauptkörper - B1 - Fraktion" dataDxfId="561"/>
    <tableColumn id="201" xr3:uid="{7DE47F3D-4F94-48F5-92EF-F9859CEE3A7F}" name="Hauptkörper - B1 - Gewicht_x000a_(in G)" dataDxfId="560"/>
    <tableColumn id="202" xr3:uid="{2079981F-6DAF-4CF7-B57B-CF964224F1A3}" name="Hauptkörper - B1 - Lizenzierungs-pflichtig? (X=Ja)" dataDxfId="559"/>
    <tableColumn id="203" xr3:uid="{A691E145-A86F-41C0-A3BD-901E8AF143C5}" name="Hauptkörper - B1 - Virgin Material" dataDxfId="558"/>
    <tableColumn id="204" xr3:uid="{16C1B31C-E1BF-459E-AC80-593148CAFDC8}" name="Hauptkörper - B1 - Virgin Material Anteil (in %)" dataDxfId="557"/>
    <tableColumn id="205" xr3:uid="{0F63C5A5-99AE-4B0C-B8B1-046343B20E0B}" name="Hauptkörper - B1 - Recyceltes Material" dataDxfId="556"/>
    <tableColumn id="206" xr3:uid="{FBE2E7DD-F694-44BF-AB12-7D33E28BCF3B}" name="Hauptkörper - B1 - Recyceltes Material Anteil (in %)" dataDxfId="555"/>
    <tableColumn id="207" xr3:uid="{574A5CFE-30A7-462F-BAC3-22B2065A01A6}" name="Hauptkörper - B1 - Beschichtung" dataDxfId="554"/>
    <tableColumn id="208" xr3:uid="{AD29711A-EFDE-40A6-8559-5B2C8C66145D}" name="Hauptkörper - B1 - Beschichtung Anteil (in %)" dataDxfId="553"/>
    <tableColumn id="209" xr3:uid="{36CE560E-761A-4541-86F4-E25A5170E439}" name="Hauptkörper - B2 - Art" dataDxfId="552"/>
    <tableColumn id="210" xr3:uid="{279C9904-24FA-400C-9B26-A9E4474CC6BD}" name="Hauptkörper - B2 - Fraktion" dataDxfId="551"/>
    <tableColumn id="211" xr3:uid="{FDFC41A2-B94E-43E1-B380-D2D1D9645935}" name="Hauptkörper - B2 - Gewicht_x000a_(in G)" dataDxfId="550"/>
    <tableColumn id="212" xr3:uid="{F6DCC2EF-2910-4E47-A042-0846D57AE038}" name="Hauptkörper - B2 - Lizenzierungs-pflichtig? (X=Ja)" dataDxfId="549"/>
    <tableColumn id="213" xr3:uid="{4632886C-93B9-4872-A524-0FDC98069B9C}" name="Hauptkörper - B2 - Virgin Material" dataDxfId="548"/>
    <tableColumn id="214" xr3:uid="{FCE305EC-CEC2-4915-B8BD-020893710632}" name="Hauptkörper - B2 - Virgin Material Anteil (in %)" dataDxfId="547"/>
    <tableColumn id="215" xr3:uid="{1C8F19D8-496A-412C-9924-0E8C27BA48A5}" name="Hauptkörper - B2 - Recyceltes Material" dataDxfId="546"/>
    <tableColumn id="216" xr3:uid="{ED2F208F-A02C-4B14-B78D-344D69216E5F}" name="Hauptkörper - B2 - Recyceltes Material Anteil (in %)" dataDxfId="545"/>
    <tableColumn id="217" xr3:uid="{7735C9F3-2E22-4EB5-BD96-12BF8E0CAB53}" name="Hauptkörper - B2 - Beschichtung" dataDxfId="544"/>
    <tableColumn id="218" xr3:uid="{13D16418-D2A1-46F4-93E4-D34A43BD7474}" name="Hauptkörper - B2 - Beschichtung Anteil (in %)" dataDxfId="543"/>
    <tableColumn id="219" xr3:uid="{3B44341A-CA36-4F07-83BF-85DA5C26D9A5}" name="Hauptkörper - B3 - Art" dataDxfId="542"/>
    <tableColumn id="220" xr3:uid="{1A3E43A6-E385-43BE-9584-89AFBCC7135A}" name="Hauptkörper - B3 - Fraktion" dataDxfId="541"/>
    <tableColumn id="221" xr3:uid="{A6023C99-806E-4CDC-ADAE-2945BD5D5F5C}" name="Hauptkörper - B3 - Gewicht_x000a_(in G)" dataDxfId="540"/>
    <tableColumn id="222" xr3:uid="{AB239303-77C1-4BAF-9321-9F5FF67825F8}" name="Hauptkörper - B3 - Lizenzierungs-pflichtig? (X=Ja)" dataDxfId="539"/>
    <tableColumn id="223" xr3:uid="{5BEFCDCA-D293-4740-B4EE-0CE4E2A8A223}" name="Hauptkörper - B3 - Virgin Material" dataDxfId="538"/>
    <tableColumn id="224" xr3:uid="{58BFEB86-11AA-4E26-8FB8-77D845104712}" name="Hauptkörper - B3 - Virgin Material Anteil (in %)" dataDxfId="537"/>
    <tableColumn id="225" xr3:uid="{47A2A708-9044-4FF1-B983-B2DBD07C651F}" name="Hauptkörper - B3 - Recyceltes Material" dataDxfId="536"/>
    <tableColumn id="226" xr3:uid="{D8BEBED7-BC84-4DA6-BF21-FD2F4DA14677}" name="Hauptkörper - B3 - Recyceltes Material Anteil (in %)" dataDxfId="535"/>
    <tableColumn id="227" xr3:uid="{67B77578-152C-4B95-A74D-8B4839951FAD}" name="Hauptkörper - B3 - Beschichtung" dataDxfId="534"/>
    <tableColumn id="228" xr3:uid="{9D5050C2-4C2B-4789-8354-30FF5647A728}" name="Hauptkörper - B3 - Beschichtung Anteil (in %)" dataDxfId="533"/>
    <tableColumn id="229" xr3:uid="{0A7411A5-8873-47B9-B3DF-7601D70F9AC8}" name="Verschluss - B1 - Art" dataDxfId="532"/>
    <tableColumn id="230" xr3:uid="{4CAC054D-8867-44D4-B056-039559236A0E}" name="Verschluss - B1 - Fraktion" dataDxfId="531"/>
    <tableColumn id="231" xr3:uid="{40FE767A-3275-45A5-90F2-D6E67DC58E5E}" name="Verschluss - B1 - Gewicht (in G)" dataDxfId="530"/>
    <tableColumn id="232" xr3:uid="{E7F7F230-2E68-4C7B-85D4-0D1CB1DABB39}" name="Verschluss - B1 - Lizenzierungs-pflichtig? (X=Ja)" dataDxfId="529"/>
    <tableColumn id="233" xr3:uid="{B682C52F-913F-42FD-A18A-1444ED360A67}" name="Verschluss - B1 - Trennbar vom Hauptkörper? (X=Ja)" dataDxfId="528"/>
    <tableColumn id="234" xr3:uid="{7ADE142D-97CA-4257-A6DE-4CBAB20AE735}" name="Verschluss - B1 - Virgin Material" dataDxfId="527"/>
    <tableColumn id="235" xr3:uid="{C94E7FCE-AA11-4F6A-A86A-EB14EC29A953}" name="Verschluss - B1 - Virgin Material Anteil (in %)" dataDxfId="526"/>
    <tableColumn id="236" xr3:uid="{6FF267D0-AA92-45F5-814B-D40E90AF7C8D}" name="Verschluss - B1 - Recyceltes Material" dataDxfId="525"/>
    <tableColumn id="237" xr3:uid="{EFD0B550-2D17-4713-865A-5F15628E3652}" name="Verschluss - B1 - Recyceltes Material Anteil (in %)" dataDxfId="524"/>
    <tableColumn id="238" xr3:uid="{4DD12003-F075-4A9A-9D70-657B0B364F0D}" name="Verschluss - B1 - Beschichtung" dataDxfId="523"/>
    <tableColumn id="239" xr3:uid="{D14C58C2-E35F-47D3-A80E-52B2A8113B52}" name="Verschluss - B1 - Beschichtung Anteil (in %)" dataDxfId="522"/>
    <tableColumn id="240" xr3:uid="{58B69831-AEB9-4F70-940C-63A6B887E5B0}" name="Verschluss - B2 - Art" dataDxfId="521"/>
    <tableColumn id="241" xr3:uid="{DDF7AD33-11A3-4B86-A97A-303A3593CF7C}" name="Verschluss - B2 - Fraktion" dataDxfId="520"/>
    <tableColumn id="242" xr3:uid="{FFABBFF3-C044-4ABF-9695-945F724FFFF0}" name="Verschluss - B2 - Gewicht (in G)" dataDxfId="519"/>
    <tableColumn id="243" xr3:uid="{E0D2D07F-1A06-406E-9274-DBCDFDC9101E}" name="Verschluss - B2 - Lizenzierungs-pflichtig? (X=Ja)" dataDxfId="518"/>
    <tableColumn id="244" xr3:uid="{6D8DDE1E-9A0A-4874-9118-392C80FD7CA0}" name="Verschluss - B2 - Trennbar vom Hauptkörper? (X=Ja)" dataDxfId="517"/>
    <tableColumn id="245" xr3:uid="{94321AD7-C547-40B4-BA5E-E6E4FC32B4C1}" name="Verschluss - B2 - Virgin Material" dataDxfId="516"/>
    <tableColumn id="246" xr3:uid="{2089B6BE-D773-4893-87F7-2407ED7F3104}" name="Verschluss - B2 - Virgin Material Anteil (in %)" dataDxfId="515"/>
    <tableColumn id="247" xr3:uid="{BCEB16DF-2019-4418-8931-63C251C9D724}" name="Verschluss - B2 - Recyceltes Material" dataDxfId="514"/>
    <tableColumn id="248" xr3:uid="{C6208963-9424-4CFA-8D24-D7F744348DB8}" name="Verschluss - B2 - Recyceltes Material Anteil (in %)" dataDxfId="513"/>
    <tableColumn id="249" xr3:uid="{0C158281-6819-449F-854F-EC94C49F53C2}" name="Verschluss - B2 - Beschichtung" dataDxfId="512"/>
    <tableColumn id="250" xr3:uid="{A1B458B8-00A2-4224-A016-4AEEDDA2CCAE}" name="Verschluss - B2 - Beschichtung Anteil (in %)" dataDxfId="511"/>
    <tableColumn id="251" xr3:uid="{4711D9A4-C1EE-43CE-9D13-B3E007B5038A}" name="Verschluss - B3 - Art" dataDxfId="510"/>
    <tableColumn id="252" xr3:uid="{C0FFB57B-C751-454D-842B-EC88AA3F975C}" name="Verschluss - B3 - Fraktion" dataDxfId="509"/>
    <tableColumn id="253" xr3:uid="{8FEED1AE-5C8C-425C-9F4A-2A549ED94342}" name="Verschluss - B3 - Gewicht (in G)" dataDxfId="508"/>
    <tableColumn id="254" xr3:uid="{5987DF1B-05B6-47B6-B2CF-E840648445ED}" name="Verschluss - B3 - Lizenzierungs-pflichtig? (X=Ja)" dataDxfId="507"/>
    <tableColumn id="255" xr3:uid="{3EB1646F-5FE6-4165-BF86-B658E2EDB6BB}" name="Verschluss - B3 - Trennbar vom Hauptkörper? (X=Ja)" dataDxfId="506"/>
    <tableColumn id="256" xr3:uid="{1EC56E14-5742-4E7A-A7C7-D4FB9116FFD0}" name="Verschluss - B3 - Virgin Material" dataDxfId="505"/>
    <tableColumn id="257" xr3:uid="{25979679-54B8-4E59-B656-83ABD9505F41}" name="Verschluss - B3 - Virgin Material Anteil (in %)" dataDxfId="504"/>
    <tableColumn id="258" xr3:uid="{FFE6F135-9E9A-4977-86B7-7265F4932760}" name="Verschluss - B3 - Recyceltes Material" dataDxfId="503"/>
    <tableColumn id="259" xr3:uid="{51B99805-CFBC-426F-8863-9B9D2147B202}" name="Verschluss - B3 - Recyceltes Material Anteil (in %)" dataDxfId="502"/>
    <tableColumn id="260" xr3:uid="{EF29B8B4-4B3A-450E-A04D-7A7797B23AA2}" name="Verschluss - B3 - Beschichtung" dataDxfId="501"/>
    <tableColumn id="261" xr3:uid="{DFA93A01-33E9-4CDA-A77A-ADDB0CD11F42}" name="Verschluss - B3 - Beschichtung Anteil (in %)" dataDxfId="500"/>
    <tableColumn id="262" xr3:uid="{55ADAF3A-55DF-4900-A8D7-613CC4DB7024}" name="Etikett - B1 - Art" dataDxfId="499"/>
    <tableColumn id="263" xr3:uid="{E34BA99E-B4BF-474A-AA26-E1C61BDF2654}" name="Etikett - B1 - Fraktion" dataDxfId="498"/>
    <tableColumn id="264" xr3:uid="{340EDDE6-8AC4-4108-A20E-4B25C16A8B06}" name="Etikett - B1 - Gewicht (in G)" dataDxfId="497"/>
    <tableColumn id="265" xr3:uid="{772E0792-9B50-492F-B23C-3DE9E7A8C6D8}" name="Etikett - B1 - Lizenzierungs-pflichtig? (X=Ja)" dataDxfId="496"/>
    <tableColumn id="266" xr3:uid="{0AB1CC65-F507-403E-B32D-070B58F2660A}" name="Etikett - B1 - Trennbar vom Hauptkörper? (X=Ja)" dataDxfId="495"/>
    <tableColumn id="267" xr3:uid="{5EF0C829-4866-43ED-8407-054D6F518B82}" name="Etikett - B1 - Virgin Material" dataDxfId="494"/>
    <tableColumn id="268" xr3:uid="{702FA43E-1D8D-415C-817E-DA637D35C8EE}" name="Etikett - B1 - Virgin Material Anteil (in %)" dataDxfId="493"/>
    <tableColumn id="269" xr3:uid="{0611E734-6C14-494E-9122-CE2E22B34F08}" name="Etikett - B1 - Recyceltes Material" dataDxfId="492"/>
    <tableColumn id="270" xr3:uid="{354D6315-1F66-419B-9DC0-E97F8A432816}" name="Etikett - B1 - Recyceltes Material Anteil (in %)" dataDxfId="491"/>
    <tableColumn id="271" xr3:uid="{DDC17C82-E952-46F4-A389-A2A4FDE032B4}" name="Etikett - B1 - Beschichtung" dataDxfId="490"/>
    <tableColumn id="272" xr3:uid="{7E646E99-3308-4DA2-BD49-2CD16938FE2B}" name="Etikett - B1 - Beschichtung Anteil (in %)" dataDxfId="489"/>
    <tableColumn id="273" xr3:uid="{F911FBC7-17ED-432F-8415-E2D4CC30DF83}" name="Etikett - B2 - Art" dataDxfId="488"/>
    <tableColumn id="274" xr3:uid="{A43C3D2A-0118-416A-96BE-29FFA65D93FF}" name="Etikett - B2 - Fraktion" dataDxfId="487"/>
    <tableColumn id="275" xr3:uid="{17A87E7C-7B3A-4D74-8714-1CC302901141}" name="Etikett - B2 - Gewicht (in G)" dataDxfId="486"/>
    <tableColumn id="276" xr3:uid="{A88C52E0-ACBA-4599-9C36-37A0A4C3A4AB}" name="Etikett - B2 - Lizenzierungs-pflichtig? (X=Ja)" dataDxfId="485"/>
    <tableColumn id="277" xr3:uid="{67463FB4-90EE-4118-9D53-27FA35339630}" name="Etikett - B2 - Trennbar vom Hauptkörper? (X=Ja)" dataDxfId="484"/>
    <tableColumn id="278" xr3:uid="{6FDC5D91-4DCB-4E48-B288-F8D5444EEE4D}" name="Etikett - B2 - Virgin Material" dataDxfId="483"/>
    <tableColumn id="279" xr3:uid="{B775A0A7-465E-4C3F-9C82-A61A6D3EB247}" name="Etikett - B2 - Virgin Material Anteil (in %)" dataDxfId="482"/>
    <tableColumn id="280" xr3:uid="{9D8CE941-4216-4F6E-B27D-0B6FC8D22D50}" name="Etikett - B2 - Recyceltes Material" dataDxfId="481"/>
    <tableColumn id="281" xr3:uid="{92C5207A-D703-498A-B682-E2E4DC770389}" name="Etikett - B2 - Recyceltes Material Anteil (in %)" dataDxfId="480"/>
    <tableColumn id="282" xr3:uid="{C16F4668-019E-4F7F-A35B-E4470C75063C}" name="Etikett - B2 - Beschichtung" dataDxfId="479"/>
    <tableColumn id="283" xr3:uid="{71A87FBD-B3AE-450E-BB9E-7261CD5B5D22}" name="Etikett - B2 - Beschichtung Anteil (in %)" dataDxfId="478"/>
    <tableColumn id="284" xr3:uid="{6DF71243-9B59-45F7-B153-FD8E053E162A}" name="Etikett - B3 - Art" dataDxfId="477"/>
    <tableColumn id="285" xr3:uid="{EDD2CD56-D30B-4536-B80A-EA135B07CE6E}" name="Etikett - B3 - Fraktion" dataDxfId="476"/>
    <tableColumn id="286" xr3:uid="{528E89C1-255B-4A40-BEB1-42D3056E688A}" name="Etikett - B3 - Gewicht (in G)" dataDxfId="475"/>
    <tableColumn id="287" xr3:uid="{C79196B2-F2E4-4048-B2AC-826F7598914B}" name="Etikett - B3 - Lizenzierungs-pflichtig? (X=Ja)" dataDxfId="474"/>
    <tableColumn id="288" xr3:uid="{9DF4A873-60C1-4D84-99C7-B52988DF7312}" name="Etikett - B3 - Trennbar vom Hauptkörper? (X=Ja)" dataDxfId="473"/>
    <tableColumn id="289" xr3:uid="{B8DB4E6D-CC1B-4B7A-9F9C-4F7B4CEAB704}" name="Etikett - B3 - Virgin Material" dataDxfId="472"/>
    <tableColumn id="290" xr3:uid="{FA3E49DD-0E80-4DDF-80BD-1B2606734E40}" name="Etikett - B3 - Virgin Material Anteil (in %)" dataDxfId="471"/>
    <tableColumn id="291" xr3:uid="{335A1029-0C83-4A1C-B010-59887C794340}" name="Etikett - B3 - Recyceltes Material" dataDxfId="470"/>
    <tableColumn id="292" xr3:uid="{74236601-761D-4E65-B6E8-D74656636ED9}" name="Etikett - B3 - Recyceltes Material Anteil (in %)" dataDxfId="469"/>
    <tableColumn id="293" xr3:uid="{E26AAC80-FC8B-4D50-A267-0E5FF1A8A8B8}" name="Etikett - B3 - Beschichtung" dataDxfId="468"/>
    <tableColumn id="294" xr3:uid="{5BB3BD4D-EE0E-4E6A-94EF-99BDF2C0C131}" name="Etikett - B3 - Beschichtung Anteil (in %)" dataDxfId="467"/>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99F7370-942C-4682-BBC8-EB8078255656}" name="Table4" displayName="Table4" ref="D3:E27" totalsRowShown="0" headerRowBorderDxfId="389" tableBorderDxfId="388">
  <autoFilter ref="D3:E27" xr:uid="{42505256-7116-4398-BB48-F013ED7DA812}"/>
  <tableColumns count="2">
    <tableColumn id="1" xr3:uid="{F508F6B6-881E-4388-81AD-784017851633}" name="Type of packaging (text)" dataDxfId="387"/>
    <tableColumn id="2" xr3:uid="{E2A6DB64-1544-4B7E-8E29-D8B633EF5E4D}" name="Code" dataDxfId="386"/>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9A465B1-B9C9-4D76-AB20-9E6A8B6D20A3}" name="Table2" displayName="Table2" ref="B4:AH304" totalsRowShown="0" headerRowDxfId="265" dataDxfId="264" tableBorderDxfId="263">
  <autoFilter ref="B4:AH304" xr:uid="{EFC3DE79-9DD3-4A3B-8F78-689A7466871E}"/>
  <tableColumns count="33">
    <tableColumn id="1" xr3:uid="{728EBE5E-F3BE-46FF-8878-BE9444C0A8AF}" name="Artikeltext_x000a_(automatisch vom Reiter &quot;New Display)" dataDxfId="262">
      <calculatedColumnFormula>IF(Table1[[#This Row],[Artikelbezeichnung Lieferant]]="","",Table1[[#This Row],[Artikelbezeichnung Lieferant]])</calculatedColumnFormula>
    </tableColumn>
    <tableColumn id="31" xr3:uid="{35507CB5-7BC9-4638-AA8D-C5614BDE305E}" name="Zu prüfendes Qualitätslevel" dataDxfId="261"/>
    <tableColumn id="26" xr3:uid="{08378E7A-BDAE-40B4-AC8C-AE7B09E5E884}" name="TES Nr." dataDxfId="260"/>
    <tableColumn id="32" xr3:uid="{F3129650-F64D-42A2-B41A-65D7A84ABA1F}" name="Prüfkosten" dataDxfId="259"/>
    <tableColumn id="2" xr3:uid="{6E4B67AB-8E4A-4B26-8EAA-1B2F81E7CFED}" name="Produktbeschreibung" dataDxfId="258"/>
    <tableColumn id="3" xr3:uid="{2F2F8098-956A-4BAD-99B1-2116AD27D158}" name="Ausführungsart: Bausatz oder fertig montiert" dataDxfId="257"/>
    <tableColumn id="4" xr3:uid="{07EBFDE2-92F8-4A12-BD03-F785488395A9}" name="Nutzungsort: drinnen oder draussen" dataDxfId="256"/>
    <tableColumn id="5" xr3:uid="{8FD2A4A5-61FC-4EED-807F-D0D60C4D1766}" name="Ausstattungshinweise, spezielle Funktionen" dataDxfId="255"/>
    <tableColumn id="6" xr3:uid="{12CD729F-CE08-4BE4-A6F7-E19DCDA6C9AB}" name="Farben und Designs und Machart" dataDxfId="254"/>
    <tableColumn id="33" xr3:uid="{36DBC94A-BE44-40BC-9FD7-9B6951D60F5C}" name="Betriebstemperatur- und Lagertemperaturbereich" dataDxfId="253"/>
    <tableColumn id="34" xr3:uid="{324A2958-3892-4A70-90D6-174C77DE1423}" name="Mitgeliefertes Zubehör" dataDxfId="252"/>
    <tableColumn id="35" xr3:uid="{489AF00E-D85B-459B-B16A-CADBA9797197}" name="Zielgruppe des Produkts" dataDxfId="251"/>
    <tableColumn id="7" xr3:uid="{89C378B2-3722-4F11-8094-3140CA805D37}" name="Deklarationsanforderungen" dataDxfId="250"/>
    <tableColumn id="8" xr3:uid="{B0BCFBD4-5E94-48B3-8A5B-B5D9C4F475F1}" name="Rechtliche Information/Zuordnung" dataDxfId="249"/>
    <tableColumn id="9" xr3:uid="{DE9B104D-68B1-44EF-AEA9-26EB5B1002FE}" name="Hat das Produkt weitere Sicherheits- oder Qualitätssiegel bzw Zertifikate?" dataDxfId="248"/>
    <tableColumn id="10" xr3:uid="{D78D28B3-4EDD-42AD-A921-EF9B8C13241E}" name="Länge, Breite, Höhe, Durchmesser und Tiefe falls zutreffend" dataDxfId="247"/>
    <tableColumn id="11" xr3:uid="{9A2C440E-51D0-4F87-9FAE-DC3B61B11B63}" name="Material-/ Wandstärken" dataDxfId="246"/>
    <tableColumn id="12" xr3:uid="{7C4587A5-B4EB-4706-9598-F567CA8F1258}" name="Bemaßte Zeichnung" dataDxfId="245"/>
    <tableColumn id="13" xr3:uid="{32AE51C4-0BAB-4125-A85B-8ECE8C18F5EC}" name="Gewicht (Hauptartikel)" dataDxfId="244"/>
    <tableColumn id="14" xr3:uid="{627E7C07-3BE2-4806-9680-55F2300BEA2D}" name="Flächengewicht (z.B. bei Papier)" dataDxfId="243"/>
    <tableColumn id="15" xr3:uid="{F7B918D7-6383-420E-9AF0-0D9303BA2669}" name="Volumen/Füllvolumen (z.B. bei Lagerboxen, Schüsseln, …)" dataDxfId="242"/>
    <tableColumn id="16" xr3:uid="{F21080F5-9A10-4C2E-BC9C-F27FC50E79BB}" name="Beschichtungsarten, -dicken" dataDxfId="241"/>
    <tableColumn id="17" xr3:uid="{CFF8BDE1-C188-4666-8FDA-4DB137A16A55}" name="Relevante Längen von Komponenten z.B. Elektrokabel" dataDxfId="240"/>
    <tableColumn id="18" xr3:uid="{984A7EFC-2DD3-4CE6-AC32-2112A0C9DB69}" name="Standardisierte Größen (z. B. Dreiviertelzoll, M5 bei Schrauben)" dataDxfId="239"/>
    <tableColumn id="19" xr3:uid="{164E5347-41AD-48B3-8AA5-C45A234F0147}" name="Kunststoff: _x000a_Materialangaben zu allen Hauptkomponenten (z.B. PET, PVC, …)" dataDxfId="238"/>
    <tableColumn id="20" xr3:uid="{8FCB14AC-3CC2-4A78-A58D-D8370F095FDF}" name="Holz: _x000a_Holzart, Holzwerkstoff" dataDxfId="237"/>
    <tableColumn id="21" xr3:uid="{C123CA31-FB0E-4519-BA53-E34F73A9353F}" name="Metall: _x000a_Angabe der Metallart, Werkstoffbezeichnung, (z.B. Stahl, Stahlschlüssel (incl. Edelstahl), Informationen zu Legierungen, z. B. UBA-Messing,…),_x000a_Oberflächenstruktur (z. B. glatt, gebürstet)" dataDxfId="236"/>
    <tableColumn id="22" xr3:uid="{5A708E9A-42A6-47BB-8C61-5E080BDE4322}" name="Textil: _x000a_Materialzusammensetzung in %, Ausrüstung (z.B. Teflonbeschichtet, …)" dataDxfId="235"/>
    <tableColumn id="23" xr3:uid="{2F7ABD21-4AB2-4AA8-A795-E796D9332DA6}" name="Papier:_x000a_Frischfaser / Recyclefaser" dataDxfId="234"/>
    <tableColumn id="24" xr3:uid="{CD3D14CB-978F-4337-BF65-47A3AE33DC9D}" name="Glas: _x000a_Glastyp (z. B. VSG, ESG)" dataDxfId="233"/>
    <tableColumn id="25" xr3:uid="{9E1EBE96-E2CD-440D-AA3D-A4A46BFB76C2}" name="&quot;Gemische&quot;: _x000a_Art und Mengenangaben (z.B. Tinte, Graphit, Kerzen, Farben, Tränkflüssigkeit, …)" dataDxfId="232"/>
    <tableColumn id="27" xr3:uid="{D0CD9200-03AE-4BD4-A59C-16713D8DBE0D}" name="Sonstiges: _x000a_Materialangaben zu Hauptkomponenten (z.B. Kokos, Keramik, Rattan, …)" dataDxfId="231"/>
    <tableColumn id="28" xr3:uid="{9B7935F9-8CCE-44EE-AFED-6E040B267308}" name="Material-/Sicherheitsdatenblatt notwendig?" dataDxfId="230"/>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3C8757C-709E-4ED1-B39A-36BB76D1B23D}" name="Table3" displayName="Table3" ref="A6:EG307" totalsRowShown="0" headerRowDxfId="229" dataDxfId="227" headerRowBorderDxfId="228" tableBorderDxfId="226">
  <autoFilter ref="A6:EG307" xr:uid="{F52A4E6A-3B03-4102-83DD-40F05A452593}"/>
  <tableColumns count="137">
    <tableColumn id="1" xr3:uid="{E034BC4F-FA57-4FBB-8BE3-E089BD9D48BE}" name="DE" dataDxfId="225"/>
    <tableColumn id="4" xr3:uid="{381FF99E-1F9A-4C67-BA33-463E1483D030}" name="Artikelbezeichnung (Englisch für Navision)" dataDxfId="224"/>
    <tableColumn id="2" xr3:uid="{CB5ECBF6-662A-4B3F-A078-8FA52BE862DA}" name="Artikelbe-zeichnung (DE)" dataDxfId="223">
      <calculatedColumnFormula>IF('Display-Neuanlage und Masse'!T5="","",'Display-Neuanlage und Masse'!T5)</calculatedColumnFormula>
    </tableColumn>
    <tableColumn id="3" xr3:uid="{B4D69CD0-8F7B-4BB1-8C2E-1AB19C09CFD2}" name="Zusatztext/ Marke" dataDxfId="222">
      <calculatedColumnFormula>IF('Display-Neuanlage und Masse'!U5="","",'Display-Neuanlage und Masse'!U5)</calculatedColumnFormula>
    </tableColumn>
    <tableColumn id="5" xr3:uid="{01E4EAB7-73C2-4A37-9FF7-849C3470A706}" name="Artikelbild" dataDxfId="221"/>
    <tableColumn id="6" xr3:uid="{6FE0644F-28A6-423D-AB88-D154AE825A13}" name="Menge pro Packung" dataDxfId="220">
      <calculatedColumnFormula>IF('Display-Neuanlage und Masse'!V5="","",'Display-Neuanlage und Masse'!V5)</calculatedColumnFormula>
    </tableColumn>
    <tableColumn id="7" xr3:uid="{59CF5634-88D9-4843-8745-9CFB380FC78E}" name="Ursprungs-land" dataDxfId="219">
      <calculatedColumnFormula>IF('Display-Neuanlage und Masse'!X5="","",VLOOKUP('Display-Neuanlage und Masse'!X5,'Dropdown Auswahl'!BL2:BM254,2,FALSE))</calculatedColumnFormula>
    </tableColumn>
    <tableColumn id="8" xr3:uid="{C4493CA3-2A96-4BE8-B5CD-DA24F93C9AB2}" name="GTIN/EAN Stück" dataDxfId="218"/>
    <tableColumn id="9" xr3:uid="{DF42FD81-6818-4A6F-9450-FEB899AB66F6}" name="NAN Stück" dataDxfId="217"/>
    <tableColumn id="10" xr3:uid="{A63F8E0F-D96C-40CF-B4FD-BCA94B43CD4D}" name="GTIN/EAN Karton" dataDxfId="216"/>
    <tableColumn id="11" xr3:uid="{2A6762D7-26AF-4E64-9AE0-2A66BE8A80D1}" name="Höhe (HxBxT) in MM Stück (verpackt)" dataDxfId="215">
      <calculatedColumnFormula>IF('Display-Neuanlage und Masse'!AX5="","",'Display-Neuanlage und Masse'!AX5)</calculatedColumnFormula>
    </tableColumn>
    <tableColumn id="12" xr3:uid="{3042BA72-F2AF-4EBA-AFA8-EF1F157FA651}" name="Breite (HxBxT) in MM Stück (verpackt)" dataDxfId="214">
      <calculatedColumnFormula>IF('Display-Neuanlage und Masse'!AY5="","",'Display-Neuanlage und Masse'!AY5)</calculatedColumnFormula>
    </tableColumn>
    <tableColumn id="13" xr3:uid="{185FCA79-E907-4E17-961E-49A87A4D0AE9}" name="Tiefe (HxBxT) in MM Stück (verpackt)" dataDxfId="213">
      <calculatedColumnFormula>IF('Display-Neuanlage und Masse'!AZ5="","",'Display-Neuanlage und Masse'!AZ5)</calculatedColumnFormula>
    </tableColumn>
    <tableColumn id="130" xr3:uid="{4A510CB6-FBB7-4ECE-B88E-4704D6735A27}" name="Farben" dataDxfId="212"/>
    <tableColumn id="14" xr3:uid="{35637B92-3922-4314-BD5E-B5B3B9DFF914}" name="Größen" dataDxfId="211"/>
    <tableColumn id="15" xr3:uid="{4BE4B5EE-AEAE-4346-8A5F-AA93B4039FCB}" name="Sortierung" dataDxfId="210"/>
    <tableColumn id="16" xr3:uid="{D82231DB-F1E0-4F9E-B7C5-7B49AA855860}" name="Anzahl Stück im Karton" dataDxfId="209"/>
    <tableColumn id="17" xr3:uid="{343B694B-8EFF-4963-8B95-7ACCB67B3EF5}" name="Menge" dataDxfId="208"/>
    <tableColumn id="18" xr3:uid="{EA710A6E-B65B-48F3-8581-B5950B2E6ACD}" name="Total Menge" dataDxfId="207">
      <calculatedColumnFormula>IF(AND(Table3[[#This Row],[Menge]]&lt;&gt;"",Table3[[#This Row],[Anzahl Stück im Karton]]&lt;&gt;""),Table3[[#This Row],[Menge]]*Table3[[#This Row],[Anzahl Stück im Karton]],"")</calculatedColumnFormula>
    </tableColumn>
    <tableColumn id="19" xr3:uid="{E5A8A977-C45E-4763-821E-BAB167B35035}" name="EK-Preis" dataDxfId="206">
      <calculatedColumnFormula>IF(AND('Display-Neuanlage und Masse'!G5="",'Display-Neuanlage und Masse'!H5=""),"",
IF('Display-Neuanlage und Masse'!G5&lt;&gt;"",'Display-Neuanlage und Masse'!G5,'Display-Neuanlage und Masse'!H5))</calculatedColumnFormula>
    </tableColumn>
    <tableColumn id="101" xr3:uid="{D8C2C6BA-2B82-4AB1-A612-747D43D5C093}" name="Währung" dataDxfId="205">
      <calculatedColumnFormula>IF(AND('Display-Neuanlage und Masse'!G5="",'Display-Neuanlage und Masse'!H5=""),"",
IF('Display-Neuanlage und Masse'!G5&lt;&gt;"","EUR","USD"))</calculatedColumnFormula>
    </tableColumn>
    <tableColumn id="20" xr3:uid="{B83BF631-98FD-44D0-B520-C94675D0EE33}" name="UVP [in €]" dataDxfId="204">
      <calculatedColumnFormula>IF('Display-Neuanlage und Masse'!I5="","",'Display-Neuanlage und Masse'!I5)</calculatedColumnFormula>
    </tableColumn>
    <tableColumn id="21" xr3:uid="{53450F75-3AEF-4791-A226-95646D99BE03}" name="Polybeutel mit Bildeinleger" dataDxfId="203"/>
    <tableColumn id="22" xr3:uid="{049166A3-876A-4B72-B6D7-C80D9947CD29}" name="Banderole" dataDxfId="202"/>
    <tableColumn id="99" xr3:uid="{8FF4A5BC-5CCE-4B50-806F-0DC6F9BB3940}" name="Hangtag" dataDxfId="201"/>
    <tableColumn id="23" xr3:uid="{41CFE101-135D-42FA-8F28-EAFC5A8F32FB}" name="Falt-schachtel" dataDxfId="200"/>
    <tableColumn id="24" xr3:uid="{4B73D255-EAE8-41AB-B3CC-2F1E6973AAF7}" name="Header-karte" dataDxfId="199"/>
    <tableColumn id="25" xr3:uid="{CF2BF732-D921-4BEB-8E4F-6D82508F841F}" name="Wasserfall-headerkarte" dataDxfId="198"/>
    <tableColumn id="131" xr3:uid="{15C63E3F-D86B-414A-AC02-6ADEB0102222}" name="Sonstige" dataDxfId="197"/>
    <tableColumn id="26" xr3:uid="{9F0F06AD-BB5F-4195-8614-AC3EB1A4C900}" name="Layout Bildeinleger wird durch Lieferant erstellt" dataDxfId="196"/>
    <tableColumn id="27" xr3:uid="{3BA49E97-91E5-4338-8F71-5D02DD14E956}" name="Artworks zur Freigabe senden" dataDxfId="195"/>
    <tableColumn id="28" xr3:uid="{7D19678A-D91A-4F9E-A211-048CB97C148B}" name="Artworks nur zur Kenntnisnahme" dataDxfId="194"/>
    <tableColumn id="29" xr3:uid="{8EE59632-AE57-4396-8248-A5DF448B1ED8}" name="Foto- und  Artworkkosten zu Lasten Lieferant" dataDxfId="193"/>
    <tableColumn id="30" xr3:uid="{A0F55A0D-4628-4AC4-9238-748141E0F85D}" name="Column1" dataDxfId="192"/>
    <tableColumn id="135" xr3:uid="{8401559B-1F8E-448F-8FC4-792342A1D6BD}" name="Column2" dataDxfId="191"/>
    <tableColumn id="102" xr3:uid="{87C5D7B1-3161-4EF3-940C-04B584807405}" name="Column3" dataDxfId="190"/>
    <tableColumn id="103" xr3:uid="{F651F610-DAD8-4E77-A82C-B73EDDF00809}" name="Column4" dataDxfId="189"/>
    <tableColumn id="137" xr3:uid="{C50732FD-F1A0-47F4-8805-8F89CFCC7CDF}" name="Column5" dataDxfId="188"/>
    <tableColumn id="136" xr3:uid="{DD504E47-3BF9-46BA-A04E-459158912CCF}" name="Column6" dataDxfId="187"/>
    <tableColumn id="104" xr3:uid="{AC6ACD8C-91F5-4BAD-9443-B2772C1EAC24}" name="Column7" dataDxfId="186"/>
    <tableColumn id="105" xr3:uid="{6866D752-DBDD-4A32-A64A-EFC87284D52B}" name="Column8" dataDxfId="185"/>
    <tableColumn id="106" xr3:uid="{54F1C98D-0664-407D-B7F7-FB4C58683F30}" name="Column9" dataDxfId="184"/>
    <tableColumn id="107" xr3:uid="{24450A13-2997-4797-97C1-64A3BE47DDE8}" name="Column10" dataDxfId="183"/>
    <tableColumn id="108" xr3:uid="{DF729775-F1BD-437C-B09A-A806976E70CA}" name="Column11" dataDxfId="182"/>
    <tableColumn id="109" xr3:uid="{5BA19C07-5B19-46B7-A13F-0DEA529D4E77}" name="Column12" dataDxfId="181"/>
    <tableColumn id="110" xr3:uid="{0D52570E-8213-4AB3-A134-ADF046ED1D78}" name="Column13" dataDxfId="180"/>
    <tableColumn id="111" xr3:uid="{4A8EE501-928A-4D89-B161-51D62FCE4D1B}" name="Column14" dataDxfId="179"/>
    <tableColumn id="112" xr3:uid="{A54FD639-E695-499D-A1EA-1B8919627B5E}" name="Column15" dataDxfId="178"/>
    <tableColumn id="113" xr3:uid="{7FF303A8-D3E9-44B2-B55A-E2957603E0D6}" name="Column16" dataDxfId="177"/>
    <tableColumn id="114" xr3:uid="{40DFABFF-7DD0-436B-B10E-BE3AB97B18AE}" name="Column17" dataDxfId="176"/>
    <tableColumn id="115" xr3:uid="{BF731251-B91B-415E-8A43-FB1C6DB7198C}" name="Column18" dataDxfId="175"/>
    <tableColumn id="116" xr3:uid="{27DD5529-11B9-49AB-BF4B-E2BF63CAE55C}" name="Column19" dataDxfId="174"/>
    <tableColumn id="117" xr3:uid="{78421C18-4177-4D33-BC40-5E4743C5E87E}" name="Column20" dataDxfId="173"/>
    <tableColumn id="118" xr3:uid="{1846F5B3-E54E-42DB-A39B-53386BB4B5CE}" name="Column21" dataDxfId="172"/>
    <tableColumn id="119" xr3:uid="{CE240813-7552-4FB8-854B-DD4DE2188D29}" name="Column22" dataDxfId="171"/>
    <tableColumn id="125" xr3:uid="{B8DE58DA-C566-4CC6-A582-2FA2CA98C87E}" name="Column23" dataDxfId="170"/>
    <tableColumn id="126" xr3:uid="{4E383CEE-2398-463B-AE09-7D35B97F1808}" name="Column24" dataDxfId="169"/>
    <tableColumn id="127" xr3:uid="{D405E1B8-874F-4007-A49B-A59BDC93FCBD}" name="Column25" dataDxfId="168"/>
    <tableColumn id="128" xr3:uid="{393971F1-0D9F-41A2-8B93-71D5C6EE9160}" name="Column26" dataDxfId="167"/>
    <tableColumn id="120" xr3:uid="{2DA039AF-7AE8-4DC5-9F0B-722DDCDDD5ED}" name="Column27" dataDxfId="166"/>
    <tableColumn id="121" xr3:uid="{910A1221-4B0E-41A3-82B8-4B18F26E041D}" name="Column28" dataDxfId="165"/>
    <tableColumn id="132" xr3:uid="{6A2D0CE5-95E0-4D07-B8FE-8BACB3BAD3C6}" name="Column29" dataDxfId="164"/>
    <tableColumn id="133" xr3:uid="{99001564-B41C-4D75-9C56-7E94877299DA}" name="Column30" dataDxfId="163"/>
    <tableColumn id="122" xr3:uid="{ACB298F4-142E-4E36-A5E5-696828AA819D}" name="Column212" dataDxfId="162"/>
    <tableColumn id="123" xr3:uid="{E2A61E83-C720-4C6F-B76B-58DE065FC27E}" name="Column222" dataDxfId="161"/>
    <tableColumn id="124" xr3:uid="{DD5ECA15-E381-42D8-9239-48407DDDF437}" name="Column232" dataDxfId="160"/>
    <tableColumn id="31" xr3:uid="{473C204E-94FB-4426-8EA2-B9AFB413A445}" name="Materialzusammen-setzung" dataDxfId="159"/>
    <tableColumn id="32" xr3:uid="{5BDA1011-26B5-4E49-8AFC-77CC727299A8}" name="Gewicht pro m²" dataDxfId="158"/>
    <tableColumn id="33" xr3:uid="{A533BA07-B6AD-45BF-B2BD-4832DD4ED37A}" name="Spinnverfahren oder Faserart" dataDxfId="157"/>
    <tableColumn id="34" xr3:uid="{CC6670E1-1227-451C-A003-F9F2991F4CDC}" name="Teilung" dataDxfId="156"/>
    <tableColumn id="35" xr3:uid="{A15C99E3-77DD-487C-A8E8-4C8E38812B34}" name="Garnstärke" dataDxfId="155"/>
    <tableColumn id="36" xr3:uid="{72C10AF3-C2F4-4B59-BDA3-EE8603C8D4B5}" name="Ausrüstung" dataDxfId="154"/>
    <tableColumn id="37" xr3:uid="{FFEA1598-B7CB-42C5-B149-56BAEE683C8D}" name="Spinnverfahren oder Faserart2" dataDxfId="153"/>
    <tableColumn id="38" xr3:uid="{EC4C49CC-8199-486E-AFFD-ED46E062FA56}" name="Kettfaden-dichte in cm" dataDxfId="152"/>
    <tableColumn id="39" xr3:uid="{42B87752-89CF-40DC-8907-29B59CC10D81}" name="Schußfaden-dichte in cm" dataDxfId="151"/>
    <tableColumn id="40" xr3:uid="{B9D06B0C-DBB2-4DC1-8D94-1A5904D90DAB}" name="Kettgarn-feinheit" dataDxfId="150"/>
    <tableColumn id="41" xr3:uid="{864687C9-D987-480B-B57A-F0CFD0CA5EBE}" name="Schußgarn-feinheit" dataDxfId="149"/>
    <tableColumn id="42" xr3:uid="{B9587EE0-CC54-40C9-B003-26F63F80AE14}" name="Florgarn-feinheit" dataDxfId="148"/>
    <tableColumn id="43" xr3:uid="{A49276FC-5AC9-4F4D-8E70-40E6176E0DED}" name="Bindung" dataDxfId="147"/>
    <tableColumn id="44" xr3:uid="{CE9A29C1-0AAD-4D99-8F58-9B4F447CA4FC}" name="Ausrüstung2" dataDxfId="146"/>
    <tableColumn id="45" xr3:uid="{5893442E-A75E-4E01-8FB6-C556E73742A1}" name="Obermaterial oder Bezug" dataDxfId="145"/>
    <tableColumn id="46" xr3:uid="{F524955F-3F98-452C-B663-46BA745EC858}" name="Füllung" dataDxfId="144"/>
    <tableColumn id="47" xr3:uid="{06B4489E-9280-4E49-912D-C738CF237089}" name="Füllgewicht" dataDxfId="143"/>
    <tableColumn id="48" xr3:uid="{9A4F0B85-1E6E-4CA6-B83F-DDE763732218}" name="Bezugs-konstruktion" dataDxfId="142"/>
    <tableColumn id="49" xr3:uid="{0BBF6280-21FF-41B1-863B-D1CDBA1040DE}" name="Bezugsstoff-gewicht pro m²" dataDxfId="141"/>
    <tableColumn id="50" xr3:uid="{B43B72E0-06AA-4D05-A436-3215C83DC836}" name="Steppung oder Steppart" dataDxfId="140"/>
    <tableColumn id="51" xr3:uid="{304E7599-BE5D-44E0-9426-A0B97F70301E}" name="Ausrüstung4" dataDxfId="139"/>
    <tableColumn id="52" xr3:uid="{C79EC9B3-AA2C-4893-A0EA-74AC0798DE88}" name="Material-zusammensetzung" dataDxfId="138"/>
    <tableColumn id="53" xr3:uid="{5D795A65-4C0F-462D-B49B-0485826D0035}" name="Trägermaterial" dataDxfId="137"/>
    <tableColumn id="54" xr3:uid="{28473A22-FE0D-4BA7-A8FD-D597E6228A10}" name="Teilung5" dataDxfId="136"/>
    <tableColumn id="55" xr3:uid="{25FEA77C-88D7-4158-A728-4B6BD4561628}" name="Beschichtung" dataDxfId="135"/>
    <tableColumn id="56" xr3:uid="{81CE43F7-4B05-4B35-A999-F8A9867F6057}" name="Stück-gewicht" dataDxfId="134"/>
    <tableColumn id="57" xr3:uid="{D45CC44A-82AD-43F9-9EF6-AFD2F846166A}" name="Obermaterial/ Qualität" dataDxfId="133"/>
    <tableColumn id="58" xr3:uid="{0E8A681F-9988-4052-AA7B-7C658D5B90EF}" name="Uhrwerk" dataDxfId="132"/>
    <tableColumn id="59" xr3:uid="{94C4CAC6-D63D-4EEF-9176-A752729CB6C8}" name="Edelstahl Art/ Silber Gewicht" dataDxfId="131"/>
    <tableColumn id="60" xr3:uid="{85630199-F825-4A04-BDA3-A556DF5EA43F}" name="Wasser-dichtigkeit" dataDxfId="130"/>
    <tableColumn id="61" xr3:uid="{EB15A452-4B7A-422B-8628-E9437D6D98B2}" name="Qualität" dataDxfId="129"/>
    <tableColumn id="62" xr3:uid="{0069747C-A941-4B5E-A565-8D1C13248441}" name="Obermaterial" dataDxfId="128"/>
    <tableColumn id="63" xr3:uid="{911CD70A-96AE-4D4D-B91B-61CEE68689CC}" name="Innenfutter" dataDxfId="127"/>
    <tableColumn id="64" xr3:uid="{3779563B-6F83-438E-80B0-95582BBD1B1A}" name="Decksohle" dataDxfId="126"/>
    <tableColumn id="65" xr3:uid="{2327272C-16E4-47EC-9789-A4DFEF771401}" name="Laufsohle" dataDxfId="125"/>
    <tableColumn id="66" xr3:uid="{E1FBFC2D-AA88-4D7B-AA72-A9264E41D185}" name="Häkelnadelstärke/_x000a_Stricknadelstärke" dataDxfId="124"/>
    <tableColumn id="67" xr3:uid="{7AB4D9CA-8492-4E00-A20B-10788DF60801}" name="Symbole (10x10 cm)" dataDxfId="123"/>
    <tableColumn id="68" xr3:uid="{D97FAC3F-7484-4093-85EC-F59E7B627F25}" name="Bitte fügen Sie diese Grammatur-_x000a_Information auf die Verpackung" dataDxfId="122"/>
    <tableColumn id="69" xr3:uid="{C403FBAC-1241-4FDA-BA98-520001FBAB0D}" name="Lauflänge ca." dataDxfId="121"/>
    <tableColumn id="70" xr3:uid="{803292DE-E198-48EE-85C7-66029EDE4515}" name="Gramm pro Knäuel" dataDxfId="120"/>
    <tableColumn id="71" xr3:uid="{95E6F2CD-6AE7-4DF0-BAB6-326C9D4CFCAF}" name="Banderole + Bildeinleger analog 63727. Bildeinleger im Hochformat (müssen wir die Maße vorgeben und evtl. vom Lieferanten berichtigen lassen)" dataDxfId="119"/>
    <tableColumn id="72" xr3:uid="{3613F4AD-E582-4CA8-835E-A8542B8D66C1}" name="Stückfärbung" dataDxfId="118"/>
    <tableColumn id="73" xr3:uid="{CC09E5D5-98E3-43A0-B58A-3DC3E9D53E7C}" name="Garngefärbt" dataDxfId="117"/>
    <tableColumn id="74" xr3:uid="{120DE59A-84C9-4894-A25F-C0D39FE09894}" name="Reaktiv" dataDxfId="116"/>
    <tableColumn id="75" xr3:uid="{CA9F309E-0683-446F-A740-4A8C7ACCC22C}" name="Pigment" dataDxfId="115"/>
    <tableColumn id="76" xr3:uid="{71D274EC-AC0F-4E67-BCEF-98BA8FEA34C4}" name="Andere" dataDxfId="114"/>
    <tableColumn id="77" xr3:uid="{5AD5A059-05FE-4A14-A954-9523AC9BEF34}" name="Reaktiv6" dataDxfId="113"/>
    <tableColumn id="78" xr3:uid="{CF2DCAAB-4494-4CBC-ABA8-6AAD4A83AEEE}" name="Pigment7" dataDxfId="112"/>
    <tableColumn id="79" xr3:uid="{0C5D4015-D519-4592-AB18-B2E6B8364616}" name="Andere8" dataDxfId="111"/>
    <tableColumn id="80" xr3:uid="{EA38DD2F-266C-4D7B-B3A0-D60DC2957203}" name="Öko-Tex | Nummer und Name des Institutes" dataDxfId="110"/>
    <tableColumn id="81" xr3:uid="{1D2DC31A-D754-41D0-9064-0B717ECE7F4C}" name="FSC-Nummer" dataDxfId="109"/>
    <tableColumn id="129" xr3:uid="{E7D98F46-1271-46CB-828E-9AF96847EDF8}" name="Grüner Knopf _x000a_(Link oder QR-Code)" dataDxfId="108"/>
    <tableColumn id="134" xr3:uid="{93061880-7E1E-4045-8A7B-A60B50BB7470}" name="GOTS_x000a_(Nummer)" dataDxfId="107"/>
    <tableColumn id="82" xr3:uid="{A61B081E-EE5C-4F73-BBC6-4C4C518C4519}" name="Andere/Sonstige" dataDxfId="106"/>
    <tableColumn id="100" xr3:uid="{3C734055-B7A4-4B8C-8EC9-1AD952FF4273}" name="TES-Schlüsselwörter" dataDxfId="105"/>
    <tableColumn id="83" xr3:uid="{6F2A093B-89D7-477F-9BD8-B7C922FAA212}" name="Deutschland" dataDxfId="104"/>
    <tableColumn id="84" xr3:uid="{0FA25208-5DAF-459E-A85E-09F44337DBFA}" name="Polen" dataDxfId="103"/>
    <tableColumn id="85" xr3:uid="{80A2A5E1-9268-44D0-82AC-5886135DEB97}" name="England" dataDxfId="102"/>
    <tableColumn id="86" xr3:uid="{C6A2D3BC-1B12-4676-970D-882641BD0379}" name="Rumänien" dataDxfId="101"/>
    <tableColumn id="87" xr3:uid="{E71CFCE4-954F-45E4-9397-678C5F97C83E}" name="Frankreich" dataDxfId="100"/>
    <tableColumn id="88" xr3:uid="{BAE7A9C0-6400-456D-BA0D-734784DE78E7}" name="Russland" dataDxfId="99"/>
    <tableColumn id="89" xr3:uid="{62D3C3D7-AF19-41FE-A0FA-2DDDF5FA16A1}" name="Bulgarien" dataDxfId="98"/>
    <tableColumn id="90" xr3:uid="{A2E86B32-96E2-4195-AD3E-91AE03593867}" name="Slowakei" dataDxfId="97"/>
    <tableColumn id="91" xr3:uid="{5B2A443B-1FF3-452D-ACEA-C455C168336B}" name="Italien" dataDxfId="96"/>
    <tableColumn id="92" xr3:uid="{F9827271-1F69-40F3-ACBF-F4976F635489}" name="Tschechien" dataDxfId="95"/>
    <tableColumn id="93" xr3:uid="{95838A45-0F4D-4110-A924-520EE5BCC91B}" name="Kroatien" dataDxfId="94"/>
    <tableColumn id="94" xr3:uid="{405E3E96-249D-4673-9AEE-9C475CA6044C}" name="Türkei" dataDxfId="93"/>
    <tableColumn id="95" xr3:uid="{D0B901FA-E60D-4475-9D49-23CEBE51E75D}" name="Lettland" dataDxfId="92"/>
    <tableColumn id="96" xr3:uid="{B4160A0E-F02A-4D3B-9E94-D254951CECE8}" name="Ungarn" dataDxfId="91"/>
    <tableColumn id="97" xr3:uid="{BFF39B98-AF19-413E-ACBB-B4B0BEFD841D}" name="Littauen" dataDxfId="90"/>
    <tableColumn id="98" xr3:uid="{8B352D69-B5A9-4CA4-B4F6-FACC42D14A9A}" name="Ukraine" dataDxfId="89"/>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upplier.rewe-group.com/wps/portal/rsp/!ut/p/a1/rZLLTsMwEEW_pQuWkSd2nDhLt4iQPqhoCTTZVE5iIG0ebmpVwNfjRkLAgqaV8G5GZx53rlGCViipxaF4EbpoalEe48RdE-ww22cwnj_aFFz-wELqT3Bwhw0QGwD-eBx-1zOGryG8CW1nOME2m33VjwJ-63hTUxEFBvDuh9F8NiEQuufNPzHg1Hwf0BNKUJLVWulXFLd7ZeXyCsi6LOSzbEWtZa2aVovymFRts5Fb3QGi1cVWlnstqioXBvuR7OK0FFofm6usyFEsGKYZy4mV2W5qORgLK5WUWiyDnDCRgwtpjxgf-o7Riek5Zwec8qvvYrFZ0vsGAC_BbLEYcX8W4MDDaHmh6p6G9OKG4zM-TbHZ7RJurG-Mx28arf7fe1VFUVQx8m5tFwwIVYePKeeDwSeiVd03/dl5/d5/L2dBISEvZ0FBIS9nQSEh/" TargetMode="External"/><Relationship Id="rId1" Type="http://schemas.openxmlformats.org/officeDocument/2006/relationships/hyperlink" Target="https://www.gs1.org/docs/gdsn/3.1/GDSN_Package_Measurement_Rules.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40" Type="http://schemas.openxmlformats.org/officeDocument/2006/relationships/ctrlProp" Target="../ctrlProps/ctrlProp137.xml"/><Relationship Id="rId145" Type="http://schemas.openxmlformats.org/officeDocument/2006/relationships/ctrlProp" Target="../ctrlProps/ctrlProp142.xml"/><Relationship Id="rId153" Type="http://schemas.openxmlformats.org/officeDocument/2006/relationships/ctrlProp" Target="../ctrlProps/ctrlProp150.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143" Type="http://schemas.openxmlformats.org/officeDocument/2006/relationships/ctrlProp" Target="../ctrlProps/ctrlProp140.xml"/><Relationship Id="rId148" Type="http://schemas.openxmlformats.org/officeDocument/2006/relationships/ctrlProp" Target="../ctrlProps/ctrlProp145.xml"/><Relationship Id="rId151" Type="http://schemas.openxmlformats.org/officeDocument/2006/relationships/ctrlProp" Target="../ctrlProps/ctrlProp14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Artikeldatenblatt"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FF66"/>
    <pageSetUpPr fitToPage="1"/>
  </sheetPr>
  <dimension ref="A1:S203"/>
  <sheetViews>
    <sheetView showGridLines="0" tabSelected="1" zoomScaleNormal="100" workbookViewId="0">
      <selection activeCell="B23" sqref="B23"/>
    </sheetView>
  </sheetViews>
  <sheetFormatPr baseColWidth="10" defaultColWidth="11" defaultRowHeight="15.6"/>
  <cols>
    <col min="1" max="1" width="42.59765625" style="2" customWidth="1"/>
    <col min="2" max="2" width="28.59765625" style="2" customWidth="1"/>
    <col min="3" max="3" width="19.5" style="2" customWidth="1"/>
    <col min="4" max="4" width="42.69921875" style="2" customWidth="1"/>
    <col min="5" max="5" width="27.19921875" style="2" customWidth="1"/>
    <col min="6" max="6" width="15.69921875" style="2" customWidth="1"/>
    <col min="7" max="7" width="11" style="131" customWidth="1"/>
    <col min="8" max="19" width="11" style="131"/>
    <col min="20" max="16384" width="11" style="108"/>
  </cols>
  <sheetData>
    <row r="1" spans="1:19" s="13" customFormat="1" ht="15" customHeight="1">
      <c r="A1" s="728" t="s">
        <v>1368</v>
      </c>
      <c r="B1" s="699"/>
      <c r="C1" s="699"/>
      <c r="D1" s="699"/>
      <c r="E1" s="128"/>
      <c r="F1" s="700"/>
      <c r="G1" s="122"/>
      <c r="H1" s="119"/>
      <c r="I1" s="119"/>
      <c r="J1" s="119"/>
      <c r="K1" s="119"/>
      <c r="L1" s="119"/>
      <c r="M1" s="119"/>
      <c r="N1" s="119"/>
      <c r="O1" s="119"/>
      <c r="P1" s="119"/>
      <c r="Q1" s="119"/>
      <c r="R1" s="119"/>
      <c r="S1" s="119"/>
    </row>
    <row r="2" spans="1:19" s="13" customFormat="1" ht="15" customHeight="1">
      <c r="A2" s="699"/>
      <c r="B2" s="701"/>
      <c r="C2" s="699"/>
      <c r="D2" s="70"/>
      <c r="E2" s="700"/>
      <c r="F2" s="702" t="s">
        <v>3966</v>
      </c>
      <c r="G2" s="122"/>
      <c r="H2" s="119"/>
      <c r="I2" s="119"/>
      <c r="J2" s="119"/>
      <c r="K2" s="119"/>
      <c r="L2" s="119"/>
      <c r="M2" s="119"/>
      <c r="N2" s="119"/>
      <c r="O2" s="119"/>
      <c r="P2" s="119"/>
      <c r="Q2" s="119"/>
      <c r="R2" s="119"/>
      <c r="S2" s="119"/>
    </row>
    <row r="3" spans="1:19" s="13" customFormat="1" ht="15" customHeight="1">
      <c r="A3" s="699"/>
      <c r="B3" s="1232" t="str">
        <f ca="1">IF(D7&gt;D8,"Achtung: Dieses Dokument ist vermutlich veraltet. 
Bitte klicken Sie hier um sich die aktuelle Version herunterzuladen.","Die aktuellste Version des Artikeldatenblatts finden Sie auch immer in unserem REWE Supplier Portal (bitte hier klicken).")</f>
        <v>Die aktuellste Version des Artikeldatenblatts finden Sie auch immer in unserem REWE Supplier Portal (bitte hier klicken).</v>
      </c>
      <c r="C3" s="1232"/>
      <c r="D3" s="1232"/>
      <c r="E3" s="700"/>
      <c r="F3" s="700"/>
      <c r="G3" s="122"/>
      <c r="H3" s="119"/>
      <c r="I3" s="119"/>
      <c r="J3" s="119"/>
      <c r="K3" s="119"/>
      <c r="L3" s="119"/>
      <c r="M3" s="119"/>
      <c r="N3" s="119"/>
      <c r="O3" s="119"/>
      <c r="P3" s="119"/>
      <c r="Q3" s="119"/>
      <c r="R3" s="119"/>
      <c r="S3" s="119"/>
    </row>
    <row r="4" spans="1:19" s="13" customFormat="1" ht="15" customHeight="1">
      <c r="A4" s="699"/>
      <c r="B4" s="1232"/>
      <c r="C4" s="1232"/>
      <c r="D4" s="1232"/>
      <c r="E4" s="700"/>
      <c r="F4" s="125"/>
      <c r="G4" s="123"/>
      <c r="H4" s="119"/>
      <c r="I4" s="119"/>
      <c r="J4" s="119"/>
      <c r="K4" s="119"/>
      <c r="L4" s="119"/>
      <c r="M4" s="119"/>
      <c r="N4" s="119"/>
      <c r="O4" s="119"/>
      <c r="P4" s="119"/>
      <c r="Q4" s="119"/>
      <c r="R4" s="119"/>
      <c r="S4" s="119"/>
    </row>
    <row r="5" spans="1:19" s="13" customFormat="1" ht="16.5" customHeight="1">
      <c r="A5" s="699"/>
      <c r="B5" s="1232"/>
      <c r="C5" s="1232"/>
      <c r="D5" s="1232"/>
      <c r="E5" s="295"/>
      <c r="F5" s="295"/>
      <c r="G5" s="123"/>
      <c r="H5" s="119"/>
      <c r="I5" s="119"/>
      <c r="J5" s="119"/>
      <c r="K5" s="119"/>
      <c r="L5" s="119"/>
      <c r="M5" s="119"/>
      <c r="N5" s="119"/>
      <c r="O5" s="119"/>
      <c r="P5" s="119"/>
      <c r="Q5" s="119"/>
      <c r="R5" s="119"/>
      <c r="S5" s="119"/>
    </row>
    <row r="6" spans="1:19" s="13" customFormat="1" ht="16.5" customHeight="1">
      <c r="A6" s="699"/>
      <c r="B6" s="1232"/>
      <c r="C6" s="1232"/>
      <c r="D6" s="1232"/>
      <c r="E6" s="296"/>
      <c r="F6" s="703"/>
      <c r="G6" s="123"/>
      <c r="H6" s="119"/>
      <c r="I6" s="119"/>
      <c r="J6" s="119"/>
      <c r="K6" s="119"/>
      <c r="L6" s="119"/>
      <c r="M6" s="119"/>
      <c r="N6" s="119"/>
      <c r="O6" s="119"/>
      <c r="P6" s="119"/>
      <c r="Q6" s="119"/>
      <c r="R6" s="119"/>
      <c r="S6" s="119"/>
    </row>
    <row r="7" spans="1:19" s="13" customFormat="1" ht="60" customHeight="1">
      <c r="A7" s="118" t="s">
        <v>3365</v>
      </c>
      <c r="B7" s="125"/>
      <c r="C7" s="120"/>
      <c r="D7" s="321">
        <f ca="1">TODAY()</f>
        <v>45307</v>
      </c>
      <c r="E7" s="128"/>
      <c r="F7" s="700"/>
      <c r="G7" s="123"/>
      <c r="H7" s="119"/>
      <c r="I7" s="119"/>
      <c r="J7" s="119"/>
      <c r="K7" s="119"/>
      <c r="L7" s="119"/>
      <c r="M7" s="119"/>
      <c r="N7" s="119"/>
      <c r="O7" s="119"/>
      <c r="P7" s="119"/>
      <c r="Q7" s="119"/>
      <c r="R7" s="119"/>
      <c r="S7" s="119"/>
    </row>
    <row r="8" spans="1:19" s="13" customFormat="1" ht="18.75" customHeight="1" thickBot="1">
      <c r="A8" s="704" t="s">
        <v>3367</v>
      </c>
      <c r="B8" s="1245" t="s">
        <v>3368</v>
      </c>
      <c r="C8" s="1245"/>
      <c r="D8" s="321">
        <v>45687</v>
      </c>
      <c r="E8" s="700"/>
      <c r="F8" s="700"/>
      <c r="G8" s="123"/>
      <c r="H8" s="119"/>
      <c r="I8" s="119"/>
      <c r="J8" s="119"/>
      <c r="K8" s="119"/>
      <c r="L8" s="119"/>
      <c r="M8" s="119"/>
      <c r="N8" s="119"/>
      <c r="O8" s="119"/>
      <c r="P8" s="119"/>
      <c r="Q8" s="119"/>
      <c r="R8" s="119"/>
      <c r="S8" s="119"/>
    </row>
    <row r="9" spans="1:19" s="13" customFormat="1" ht="17.7" customHeight="1">
      <c r="A9" s="1246" t="s">
        <v>3369</v>
      </c>
      <c r="B9" s="1376" t="s">
        <v>3373</v>
      </c>
      <c r="C9" s="1376"/>
      <c r="D9" s="120"/>
      <c r="E9" s="1248" t="s">
        <v>3366</v>
      </c>
      <c r="F9" s="1249"/>
      <c r="G9" s="122"/>
      <c r="H9" s="119"/>
      <c r="I9" s="119"/>
      <c r="J9" s="119"/>
      <c r="K9" s="119"/>
      <c r="L9" s="119"/>
      <c r="M9" s="119"/>
      <c r="N9" s="119"/>
      <c r="O9" s="119"/>
      <c r="P9" s="119"/>
      <c r="Q9" s="119"/>
      <c r="R9" s="119"/>
      <c r="S9" s="119"/>
    </row>
    <row r="10" spans="1:19" s="13" customFormat="1" ht="17.7" customHeight="1">
      <c r="A10" s="1247"/>
      <c r="B10" s="1376"/>
      <c r="C10" s="1376"/>
      <c r="D10" s="120"/>
      <c r="E10" s="1250"/>
      <c r="F10" s="1251"/>
      <c r="G10" s="122"/>
      <c r="H10" s="119"/>
      <c r="I10" s="119"/>
      <c r="J10" s="119"/>
      <c r="K10" s="119"/>
      <c r="L10" s="119"/>
      <c r="M10" s="119"/>
      <c r="N10" s="119"/>
      <c r="O10" s="119"/>
      <c r="P10" s="119"/>
      <c r="Q10" s="119"/>
      <c r="R10" s="119"/>
      <c r="S10" s="119"/>
    </row>
    <row r="11" spans="1:19" s="13" customFormat="1" ht="17.7" customHeight="1">
      <c r="A11" s="1360" t="s">
        <v>3370</v>
      </c>
      <c r="B11" s="1376"/>
      <c r="C11" s="1376"/>
      <c r="D11" s="120"/>
      <c r="E11" s="1250"/>
      <c r="F11" s="1251"/>
      <c r="G11" s="122"/>
      <c r="H11" s="119"/>
      <c r="I11" s="119"/>
      <c r="J11" s="119"/>
      <c r="K11" s="119"/>
      <c r="L11" s="119"/>
      <c r="M11" s="119"/>
      <c r="N11" s="119"/>
      <c r="O11" s="119"/>
      <c r="P11" s="119"/>
      <c r="Q11" s="119"/>
      <c r="R11" s="119"/>
      <c r="S11" s="119"/>
    </row>
    <row r="12" spans="1:19" s="13" customFormat="1" ht="17.7" customHeight="1">
      <c r="A12" s="1361"/>
      <c r="B12" s="1376"/>
      <c r="C12" s="1376"/>
      <c r="D12" s="120"/>
      <c r="E12" s="1250"/>
      <c r="F12" s="1251"/>
      <c r="G12" s="122"/>
      <c r="H12" s="119"/>
      <c r="I12" s="119"/>
      <c r="J12" s="119"/>
      <c r="K12" s="119"/>
      <c r="L12" s="119"/>
      <c r="M12" s="119"/>
      <c r="N12" s="119"/>
      <c r="O12" s="119"/>
      <c r="P12" s="119"/>
      <c r="Q12" s="119"/>
      <c r="R12" s="119"/>
      <c r="S12" s="119"/>
    </row>
    <row r="13" spans="1:19" s="13" customFormat="1" ht="17.7" customHeight="1">
      <c r="A13" s="1423" t="s">
        <v>3371</v>
      </c>
      <c r="B13" s="1376"/>
      <c r="C13" s="1376"/>
      <c r="D13" s="120"/>
      <c r="E13" s="1250"/>
      <c r="F13" s="1251"/>
      <c r="G13" s="122"/>
      <c r="H13" s="119"/>
      <c r="I13" s="119"/>
      <c r="J13" s="119"/>
      <c r="K13" s="119"/>
      <c r="L13" s="119"/>
      <c r="M13" s="119"/>
      <c r="N13" s="119"/>
      <c r="O13" s="119"/>
      <c r="P13" s="119"/>
      <c r="Q13" s="119"/>
      <c r="R13" s="119"/>
      <c r="S13" s="119"/>
    </row>
    <row r="14" spans="1:19" s="13" customFormat="1" ht="17.7" customHeight="1">
      <c r="A14" s="1424"/>
      <c r="B14" s="1376"/>
      <c r="C14" s="1376"/>
      <c r="D14" s="120"/>
      <c r="E14" s="1250"/>
      <c r="F14" s="1251"/>
      <c r="G14" s="122"/>
      <c r="H14" s="119"/>
      <c r="I14" s="119"/>
      <c r="J14" s="119"/>
      <c r="K14" s="119"/>
      <c r="L14" s="119"/>
      <c r="M14" s="119"/>
      <c r="N14" s="119"/>
      <c r="O14" s="119"/>
      <c r="P14" s="119"/>
      <c r="Q14" s="119"/>
      <c r="R14" s="119"/>
      <c r="S14" s="119"/>
    </row>
    <row r="15" spans="1:19" s="13" customFormat="1" ht="17.7" customHeight="1">
      <c r="A15" s="1425" t="s">
        <v>3372</v>
      </c>
      <c r="B15" s="1376"/>
      <c r="C15" s="1376"/>
      <c r="D15" s="701"/>
      <c r="E15" s="1250"/>
      <c r="F15" s="1251"/>
      <c r="G15" s="122"/>
      <c r="H15" s="119"/>
      <c r="I15" s="119"/>
      <c r="J15" s="119"/>
      <c r="K15" s="119"/>
      <c r="L15" s="119"/>
      <c r="M15" s="119"/>
      <c r="N15" s="119"/>
      <c r="O15" s="119"/>
      <c r="P15" s="119"/>
      <c r="Q15" s="119"/>
      <c r="R15" s="119"/>
      <c r="S15" s="119"/>
    </row>
    <row r="16" spans="1:19" s="13" customFormat="1" ht="17.7" customHeight="1">
      <c r="A16" s="1425"/>
      <c r="B16" s="1376"/>
      <c r="C16" s="1376"/>
      <c r="D16" s="701"/>
      <c r="E16" s="1250"/>
      <c r="F16" s="1251"/>
      <c r="G16" s="122"/>
      <c r="H16" s="119"/>
      <c r="I16" s="119"/>
      <c r="J16" s="119"/>
      <c r="K16" s="119"/>
      <c r="L16" s="119"/>
      <c r="M16" s="119"/>
      <c r="N16" s="119"/>
      <c r="O16" s="119"/>
      <c r="P16" s="119"/>
      <c r="Q16" s="119"/>
      <c r="R16" s="119"/>
      <c r="S16" s="119"/>
    </row>
    <row r="17" spans="1:19" s="13" customFormat="1" ht="15.75" customHeight="1" thickBot="1">
      <c r="A17" s="121"/>
      <c r="B17" s="701"/>
      <c r="C17" s="701"/>
      <c r="D17" s="701"/>
      <c r="E17" s="1250"/>
      <c r="F17" s="1251"/>
      <c r="G17" s="122"/>
      <c r="H17" s="119"/>
      <c r="I17" s="119"/>
      <c r="J17" s="119"/>
      <c r="K17" s="119"/>
      <c r="L17" s="119"/>
      <c r="M17" s="119"/>
      <c r="N17" s="119"/>
      <c r="O17" s="119"/>
      <c r="P17" s="119"/>
      <c r="Q17" s="119"/>
      <c r="R17" s="119"/>
      <c r="S17" s="119"/>
    </row>
    <row r="18" spans="1:19" s="70" customFormat="1" ht="15.75" customHeight="1">
      <c r="A18" s="1257" t="s">
        <v>3374</v>
      </c>
      <c r="B18" s="1257"/>
      <c r="C18" s="1257"/>
      <c r="D18" s="192"/>
      <c r="E18" s="1250"/>
      <c r="F18" s="1251"/>
      <c r="G18" s="124"/>
      <c r="H18" s="125"/>
      <c r="I18" s="125"/>
      <c r="J18" s="125"/>
      <c r="K18" s="125"/>
      <c r="L18" s="125"/>
      <c r="M18" s="125"/>
      <c r="N18" s="125"/>
      <c r="O18" s="125"/>
      <c r="P18" s="125"/>
      <c r="Q18" s="125"/>
      <c r="R18" s="125"/>
      <c r="S18" s="125"/>
    </row>
    <row r="19" spans="1:19" s="70" customFormat="1" ht="15.75" customHeight="1">
      <c r="A19" s="1257" t="s">
        <v>3375</v>
      </c>
      <c r="B19" s="1257"/>
      <c r="C19" s="1257"/>
      <c r="D19" s="193" t="s">
        <v>283</v>
      </c>
      <c r="E19" s="1250"/>
      <c r="F19" s="1251"/>
      <c r="G19" s="124"/>
      <c r="H19" s="125"/>
      <c r="I19" s="125"/>
      <c r="J19" s="125"/>
      <c r="K19" s="125"/>
      <c r="L19" s="125"/>
      <c r="M19" s="125"/>
      <c r="N19" s="125"/>
      <c r="O19" s="125"/>
      <c r="P19" s="125"/>
      <c r="Q19" s="125"/>
      <c r="R19" s="125"/>
      <c r="S19" s="125"/>
    </row>
    <row r="20" spans="1:19" s="70" customFormat="1" ht="15.75" customHeight="1">
      <c r="A20" s="1257" t="s">
        <v>3376</v>
      </c>
      <c r="B20" s="1257"/>
      <c r="C20" s="1257"/>
      <c r="D20" s="193" t="s">
        <v>283</v>
      </c>
      <c r="E20" s="1250"/>
      <c r="F20" s="1251"/>
      <c r="G20" s="124"/>
      <c r="H20" s="125"/>
      <c r="I20" s="125"/>
      <c r="J20" s="125"/>
      <c r="K20" s="125"/>
      <c r="L20" s="125"/>
      <c r="M20" s="125"/>
      <c r="N20" s="125"/>
      <c r="O20" s="125"/>
      <c r="P20" s="125"/>
      <c r="Q20" s="125"/>
      <c r="R20" s="125"/>
      <c r="S20" s="125"/>
    </row>
    <row r="21" spans="1:19" s="70" customFormat="1" ht="15.75" hidden="1" customHeight="1">
      <c r="A21" s="696" t="s">
        <v>1823</v>
      </c>
      <c r="B21" s="696"/>
      <c r="C21" s="696"/>
      <c r="D21" s="463" t="s">
        <v>1368</v>
      </c>
      <c r="E21" s="1252"/>
      <c r="F21" s="1251"/>
      <c r="G21" s="124"/>
      <c r="H21" s="125"/>
      <c r="I21" s="125"/>
      <c r="J21" s="125"/>
      <c r="K21" s="125"/>
      <c r="L21" s="125"/>
      <c r="M21" s="125"/>
      <c r="N21" s="125"/>
      <c r="O21" s="125"/>
      <c r="P21" s="125"/>
      <c r="Q21" s="125"/>
      <c r="R21" s="125"/>
      <c r="S21" s="125"/>
    </row>
    <row r="22" spans="1:19" s="70" customFormat="1" ht="16.350000000000001" customHeight="1" thickBot="1">
      <c r="A22" s="1377" t="s">
        <v>3377</v>
      </c>
      <c r="B22" s="1377"/>
      <c r="C22" s="1378"/>
      <c r="D22" s="194" t="s">
        <v>283</v>
      </c>
      <c r="E22" s="1252"/>
      <c r="F22" s="1251"/>
      <c r="G22" s="124"/>
      <c r="H22" s="125"/>
      <c r="I22" s="125"/>
      <c r="J22" s="125"/>
      <c r="K22" s="125"/>
      <c r="L22" s="125"/>
      <c r="M22" s="125"/>
      <c r="N22" s="125"/>
      <c r="O22" s="125"/>
      <c r="P22" s="125"/>
      <c r="Q22" s="125"/>
      <c r="R22" s="125"/>
      <c r="S22" s="125"/>
    </row>
    <row r="23" spans="1:19" s="70" customFormat="1" ht="17.25" customHeight="1" thickBot="1">
      <c r="A23" s="697" t="s">
        <v>3378</v>
      </c>
      <c r="B23" s="191" t="s">
        <v>283</v>
      </c>
      <c r="C23" s="71" t="str">
        <f>IFERROR(VLOOKUP(B23,'Dropdown Auswahl'!C3:D4,2,FALSE),"")</f>
        <v/>
      </c>
      <c r="D23" s="697"/>
      <c r="E23" s="1253"/>
      <c r="F23" s="1254"/>
      <c r="G23" s="329"/>
      <c r="H23" s="125"/>
      <c r="I23" s="125"/>
      <c r="J23" s="125"/>
      <c r="K23" s="125"/>
      <c r="L23" s="125"/>
      <c r="M23" s="125"/>
      <c r="N23" s="125"/>
      <c r="O23" s="125"/>
      <c r="P23" s="125"/>
      <c r="Q23" s="125"/>
      <c r="R23" s="125"/>
      <c r="S23" s="125"/>
    </row>
    <row r="24" spans="1:19" s="70" customFormat="1" ht="16.2" thickBot="1">
      <c r="A24" s="1258" t="s">
        <v>3810</v>
      </c>
      <c r="B24" s="1259"/>
      <c r="C24" s="1259"/>
      <c r="D24" s="1259"/>
      <c r="E24" s="1260"/>
      <c r="F24" s="1261"/>
      <c r="G24" s="124"/>
      <c r="H24" s="125"/>
      <c r="I24" s="125"/>
      <c r="J24" s="125"/>
      <c r="K24" s="125"/>
      <c r="L24" s="125"/>
      <c r="M24" s="125"/>
      <c r="N24" s="125"/>
      <c r="O24" s="125"/>
      <c r="P24" s="125"/>
      <c r="Q24" s="125"/>
      <c r="R24" s="125"/>
      <c r="S24" s="125"/>
    </row>
    <row r="25" spans="1:19" s="70" customFormat="1">
      <c r="A25" s="72" t="s">
        <v>3795</v>
      </c>
      <c r="B25" s="1369"/>
      <c r="C25" s="1370"/>
      <c r="D25" s="73" t="s">
        <v>3803</v>
      </c>
      <c r="E25" s="1286"/>
      <c r="F25" s="1287"/>
      <c r="G25" s="124"/>
      <c r="H25" s="125"/>
      <c r="I25" s="125"/>
      <c r="J25" s="125"/>
      <c r="K25" s="125"/>
      <c r="L25" s="125"/>
      <c r="M25" s="125"/>
      <c r="N25" s="125"/>
      <c r="O25" s="125"/>
      <c r="P25" s="125"/>
      <c r="Q25" s="125"/>
      <c r="R25" s="125"/>
      <c r="S25" s="125"/>
    </row>
    <row r="26" spans="1:19" s="70" customFormat="1">
      <c r="A26" s="74" t="s">
        <v>3796</v>
      </c>
      <c r="B26" s="1371"/>
      <c r="C26" s="1372"/>
      <c r="D26" s="75" t="s">
        <v>3804</v>
      </c>
      <c r="E26" s="1265"/>
      <c r="F26" s="1266"/>
      <c r="G26" s="124"/>
      <c r="H26" s="125"/>
      <c r="I26" s="125"/>
      <c r="J26" s="125"/>
      <c r="K26" s="125"/>
      <c r="L26" s="125"/>
      <c r="M26" s="125"/>
      <c r="N26" s="125"/>
      <c r="O26" s="125"/>
      <c r="P26" s="125"/>
      <c r="Q26" s="125"/>
      <c r="R26" s="125"/>
      <c r="S26" s="125"/>
    </row>
    <row r="27" spans="1:19" s="70" customFormat="1">
      <c r="A27" s="76" t="s">
        <v>1246</v>
      </c>
      <c r="B27" s="1371"/>
      <c r="C27" s="1372"/>
      <c r="D27" s="75" t="s">
        <v>3805</v>
      </c>
      <c r="E27" s="1265"/>
      <c r="F27" s="1266"/>
      <c r="G27" s="124"/>
      <c r="H27" s="125"/>
      <c r="I27" s="125"/>
      <c r="J27" s="125"/>
      <c r="K27" s="125"/>
      <c r="L27" s="125"/>
      <c r="M27" s="125"/>
      <c r="N27" s="125"/>
      <c r="O27" s="125"/>
      <c r="P27" s="125"/>
      <c r="Q27" s="125"/>
      <c r="R27" s="125"/>
      <c r="S27" s="125"/>
    </row>
    <row r="28" spans="1:19" s="70" customFormat="1">
      <c r="A28" s="74" t="s">
        <v>3797</v>
      </c>
      <c r="B28" s="1255"/>
      <c r="C28" s="1256"/>
      <c r="D28" s="75" t="str">
        <f>IF(D22&lt;&gt;'Dropdown Auswahl'!AZ7,"Vertriebsweg:","Vertriebsweg 1 | Vertriebsweg 2:")</f>
        <v>Vertriebsweg:</v>
      </c>
      <c r="E28" s="465"/>
      <c r="F28" s="464"/>
      <c r="G28" s="124"/>
      <c r="H28" s="125"/>
      <c r="I28" s="125"/>
      <c r="J28" s="125"/>
      <c r="K28" s="125"/>
      <c r="L28" s="125"/>
      <c r="M28" s="125"/>
      <c r="N28" s="125"/>
      <c r="O28" s="125"/>
      <c r="P28" s="125"/>
      <c r="Q28" s="125"/>
      <c r="R28" s="125"/>
      <c r="S28" s="125"/>
    </row>
    <row r="29" spans="1:19" s="70" customFormat="1">
      <c r="A29" s="1262"/>
      <c r="B29" s="1263"/>
      <c r="C29" s="1264"/>
      <c r="D29" s="75" t="s">
        <v>3802</v>
      </c>
      <c r="E29" s="465"/>
      <c r="F29" s="464"/>
      <c r="G29" s="124"/>
      <c r="H29" s="125"/>
      <c r="I29" s="125"/>
      <c r="J29" s="125"/>
      <c r="K29" s="125"/>
      <c r="L29" s="125"/>
      <c r="M29" s="125"/>
      <c r="N29" s="125"/>
      <c r="O29" s="125"/>
      <c r="P29" s="125"/>
      <c r="Q29" s="125"/>
      <c r="R29" s="125"/>
      <c r="S29" s="125"/>
    </row>
    <row r="30" spans="1:19" s="70" customFormat="1">
      <c r="A30" s="74" t="s">
        <v>3798</v>
      </c>
      <c r="B30" s="1255"/>
      <c r="C30" s="1256"/>
      <c r="D30" s="75" t="s">
        <v>3806</v>
      </c>
      <c r="E30" s="1255"/>
      <c r="F30" s="1366"/>
      <c r="G30" s="124"/>
      <c r="H30" s="125"/>
      <c r="I30" s="125"/>
      <c r="J30" s="125"/>
      <c r="K30" s="125"/>
      <c r="L30" s="125"/>
      <c r="M30" s="125"/>
      <c r="N30" s="125"/>
      <c r="O30" s="125"/>
      <c r="P30" s="125"/>
      <c r="Q30" s="125"/>
      <c r="R30" s="125"/>
      <c r="S30" s="125"/>
    </row>
    <row r="31" spans="1:19" s="70" customFormat="1">
      <c r="A31" s="74" t="s">
        <v>3799</v>
      </c>
      <c r="B31" s="77"/>
      <c r="C31" s="78" t="str">
        <f>IFERROR(VLOOKUP(B31,'Dropdown Auswahl'!E2:F4,2,FALSE),"")</f>
        <v/>
      </c>
      <c r="D31" s="75" t="s">
        <v>3807</v>
      </c>
      <c r="E31" s="1265"/>
      <c r="F31" s="1266"/>
      <c r="G31" s="124"/>
      <c r="H31" s="125"/>
      <c r="I31" s="125"/>
      <c r="J31" s="125"/>
      <c r="K31" s="125"/>
      <c r="L31" s="125"/>
      <c r="M31" s="125"/>
      <c r="N31" s="125"/>
      <c r="O31" s="125"/>
      <c r="P31" s="125"/>
      <c r="Q31" s="125"/>
      <c r="R31" s="125"/>
      <c r="S31" s="125"/>
    </row>
    <row r="32" spans="1:19" s="70" customFormat="1">
      <c r="A32" s="74" t="s">
        <v>3800</v>
      </c>
      <c r="B32" s="1255"/>
      <c r="C32" s="1256"/>
      <c r="D32" s="75" t="s">
        <v>3808</v>
      </c>
      <c r="E32" s="182"/>
      <c r="F32" s="183" t="str">
        <f>LEFT(B52,13)</f>
        <v/>
      </c>
      <c r="G32" s="124"/>
      <c r="H32" s="125"/>
      <c r="I32" s="125"/>
      <c r="J32" s="125"/>
      <c r="K32" s="125"/>
      <c r="L32" s="125"/>
      <c r="M32" s="125"/>
      <c r="N32" s="125"/>
      <c r="O32" s="125"/>
      <c r="P32" s="125"/>
      <c r="Q32" s="125"/>
      <c r="R32" s="125"/>
      <c r="S32" s="125"/>
    </row>
    <row r="33" spans="1:19" s="70" customFormat="1" ht="16.2" thickBot="1">
      <c r="A33" s="79" t="s">
        <v>3801</v>
      </c>
      <c r="B33" s="1365"/>
      <c r="C33" s="1365"/>
      <c r="D33" s="80" t="s">
        <v>3809</v>
      </c>
      <c r="E33" s="1327"/>
      <c r="F33" s="1328"/>
      <c r="G33" s="124"/>
      <c r="H33" s="125"/>
      <c r="I33" s="125"/>
      <c r="J33" s="125"/>
      <c r="K33" s="125"/>
      <c r="L33" s="125"/>
      <c r="M33" s="125"/>
      <c r="N33" s="125"/>
      <c r="O33" s="125"/>
      <c r="P33" s="125"/>
      <c r="Q33" s="125"/>
      <c r="R33" s="125"/>
      <c r="S33" s="125"/>
    </row>
    <row r="34" spans="1:19" s="70" customFormat="1" ht="16.5" customHeight="1" thickBot="1">
      <c r="A34" s="1220" t="s">
        <v>3811</v>
      </c>
      <c r="B34" s="1221"/>
      <c r="C34" s="1221"/>
      <c r="D34" s="1221"/>
      <c r="E34" s="1221"/>
      <c r="F34" s="1222"/>
      <c r="G34" s="124"/>
      <c r="H34" s="125"/>
      <c r="I34" s="125"/>
      <c r="J34" s="125"/>
      <c r="K34" s="125"/>
      <c r="L34" s="125"/>
      <c r="M34" s="125"/>
      <c r="N34" s="125"/>
      <c r="O34" s="125"/>
      <c r="P34" s="125"/>
      <c r="Q34" s="125"/>
      <c r="R34" s="125"/>
      <c r="S34" s="125"/>
    </row>
    <row r="35" spans="1:19" s="70" customFormat="1" ht="16.5" customHeight="1">
      <c r="A35" s="593" t="s">
        <v>3812</v>
      </c>
      <c r="B35" s="244"/>
      <c r="C35" s="594" t="s">
        <v>1183</v>
      </c>
      <c r="D35" s="73" t="s">
        <v>3813</v>
      </c>
      <c r="E35" s="245"/>
      <c r="F35" s="595" t="s">
        <v>1183</v>
      </c>
      <c r="G35" s="329"/>
      <c r="H35" s="125"/>
      <c r="I35" s="125"/>
      <c r="J35" s="125"/>
      <c r="K35" s="125"/>
      <c r="L35" s="125"/>
      <c r="M35" s="125"/>
      <c r="N35" s="125"/>
      <c r="O35" s="125"/>
      <c r="P35" s="125"/>
      <c r="Q35" s="125"/>
      <c r="R35" s="125"/>
      <c r="S35" s="125"/>
    </row>
    <row r="36" spans="1:19" s="70" customFormat="1" ht="16.5" customHeight="1">
      <c r="A36" s="326" t="s">
        <v>1366</v>
      </c>
      <c r="B36" s="1367"/>
      <c r="C36" s="1368"/>
      <c r="D36" s="243" t="str">
        <f>IF(OR(D22='Dropdown Auswahl'!AZ6,D22='Dropdown Auswahl'!AZ7),"Incoterms?","Incoterms | Discount (Skonto, in %)")</f>
        <v>Incoterms | Discount (Skonto, in %)</v>
      </c>
      <c r="E36" s="731" t="s">
        <v>283</v>
      </c>
      <c r="F36" s="730"/>
      <c r="G36" s="329"/>
      <c r="H36" s="125"/>
      <c r="I36" s="125"/>
      <c r="J36" s="125"/>
      <c r="K36" s="125"/>
      <c r="L36" s="125"/>
      <c r="M36" s="125"/>
      <c r="N36" s="125"/>
      <c r="O36" s="125"/>
      <c r="P36" s="125"/>
      <c r="Q36" s="125"/>
      <c r="R36" s="125"/>
      <c r="S36" s="125"/>
    </row>
    <row r="37" spans="1:19" customFormat="1" ht="16.5" customHeight="1">
      <c r="A37" s="327" t="s">
        <v>3029</v>
      </c>
      <c r="B37" s="1005"/>
      <c r="C37" s="325" t="s">
        <v>413</v>
      </c>
      <c r="D37" s="592" t="str">
        <f>IF(OR(D22='Dropdown Auswahl'!AZ6,D22='Dropdown Auswahl'!AZ7),"Zahlungsbedingungen?","Zahlungsziele (in Tage)?")</f>
        <v>Zahlungsziele (in Tage)?</v>
      </c>
      <c r="E37" s="691" t="s">
        <v>283</v>
      </c>
      <c r="F37" s="692"/>
      <c r="G37" s="329"/>
    </row>
    <row r="38" spans="1:19" customFormat="1" ht="16.5" customHeight="1">
      <c r="A38" s="327" t="s">
        <v>3030</v>
      </c>
      <c r="B38" s="1005"/>
      <c r="C38" s="325" t="s">
        <v>1162</v>
      </c>
      <c r="D38" s="475" t="str">
        <f>IF(B23='Dropdown Auswahl'!C4,"Mindestbestellmenge in Anzahl Displays:","Mindestbestellmenge in Stück:")</f>
        <v>Mindestbestellmenge in Stück:</v>
      </c>
      <c r="E38" s="1275"/>
      <c r="F38" s="1311"/>
      <c r="G38" s="329"/>
    </row>
    <row r="39" spans="1:19" customFormat="1" ht="16.5" customHeight="1">
      <c r="A39" s="327" t="s">
        <v>3031</v>
      </c>
      <c r="B39" s="1005"/>
      <c r="C39" s="325" t="s">
        <v>1183</v>
      </c>
      <c r="D39" s="1315" t="s">
        <v>3814</v>
      </c>
      <c r="E39" s="691" t="s">
        <v>283</v>
      </c>
      <c r="F39" s="692"/>
      <c r="G39" s="329"/>
    </row>
    <row r="40" spans="1:19" customFormat="1" ht="16.5" customHeight="1" thickBot="1">
      <c r="A40" s="328" t="s">
        <v>1398</v>
      </c>
      <c r="B40" s="1309"/>
      <c r="C40" s="1310"/>
      <c r="D40" s="1316"/>
      <c r="E40" s="691" t="s">
        <v>3661</v>
      </c>
      <c r="F40" s="1006" t="s">
        <v>3661</v>
      </c>
      <c r="G40" s="329"/>
    </row>
    <row r="41" spans="1:19" customFormat="1" ht="16.5" customHeight="1" thickBot="1">
      <c r="A41" s="1220" t="s">
        <v>3815</v>
      </c>
      <c r="B41" s="1221"/>
      <c r="C41" s="1221"/>
      <c r="D41" s="1221"/>
      <c r="E41" s="1221"/>
      <c r="F41" s="1222"/>
      <c r="G41" s="329"/>
    </row>
    <row r="42" spans="1:19" customFormat="1" ht="31.5" customHeight="1">
      <c r="A42" s="72" t="s">
        <v>3816</v>
      </c>
      <c r="B42" s="1374"/>
      <c r="C42" s="1290"/>
      <c r="D42" s="73" t="s">
        <v>3818</v>
      </c>
      <c r="E42" s="1290"/>
      <c r="F42" s="1291"/>
    </row>
    <row r="43" spans="1:19" customFormat="1" ht="16.5" customHeight="1">
      <c r="A43" s="74" t="s">
        <v>3817</v>
      </c>
      <c r="B43" s="1373"/>
      <c r="C43" s="1373"/>
      <c r="D43" s="75" t="s">
        <v>3819</v>
      </c>
      <c r="E43" s="1292"/>
      <c r="F43" s="1293"/>
    </row>
    <row r="44" spans="1:19" s="429" customFormat="1" ht="31.5" hidden="1" customHeight="1">
      <c r="A44" s="92" t="s">
        <v>1391</v>
      </c>
      <c r="B44" s="1288"/>
      <c r="C44" s="1289"/>
      <c r="D44" s="90" t="s">
        <v>1392</v>
      </c>
      <c r="E44" s="1294"/>
      <c r="F44" s="1295"/>
    </row>
    <row r="45" spans="1:19" customFormat="1" ht="16.5" hidden="1" customHeight="1">
      <c r="A45" s="350" t="s">
        <v>1395</v>
      </c>
      <c r="B45" s="1275"/>
      <c r="C45" s="1276"/>
      <c r="D45" s="340" t="s">
        <v>1394</v>
      </c>
      <c r="E45" s="1275"/>
      <c r="F45" s="1311"/>
    </row>
    <row r="46" spans="1:19" customFormat="1" ht="16.5" hidden="1" customHeight="1">
      <c r="A46" s="350" t="s">
        <v>3042</v>
      </c>
      <c r="B46" s="1275"/>
      <c r="C46" s="1375"/>
      <c r="D46" s="1375"/>
      <c r="E46" s="1375"/>
      <c r="F46" s="1311"/>
    </row>
    <row r="47" spans="1:19" customFormat="1" ht="16.5" hidden="1" customHeight="1">
      <c r="A47" s="74" t="s">
        <v>1393</v>
      </c>
      <c r="B47" s="1275"/>
      <c r="C47" s="1375"/>
      <c r="D47" s="1375"/>
      <c r="E47" s="1375"/>
      <c r="F47" s="1311"/>
    </row>
    <row r="48" spans="1:19" customFormat="1" ht="16.5" hidden="1" customHeight="1">
      <c r="A48" s="74" t="s">
        <v>3025</v>
      </c>
      <c r="B48" s="1275"/>
      <c r="C48" s="1276"/>
      <c r="D48" s="340" t="s">
        <v>3026</v>
      </c>
      <c r="E48" s="1275" t="s">
        <v>283</v>
      </c>
      <c r="F48" s="1311"/>
    </row>
    <row r="49" spans="1:19" customFormat="1" ht="16.5" hidden="1" customHeight="1" thickBot="1">
      <c r="A49" s="351" t="s">
        <v>3087</v>
      </c>
      <c r="B49" s="705" t="s">
        <v>283</v>
      </c>
      <c r="C49" s="853"/>
      <c r="D49" s="1312"/>
      <c r="E49" s="1313"/>
      <c r="F49" s="1314"/>
      <c r="G49" s="329"/>
    </row>
    <row r="50" spans="1:19" s="70" customFormat="1" ht="16.2" thickBot="1">
      <c r="A50" s="1362" t="s">
        <v>3820</v>
      </c>
      <c r="B50" s="1297"/>
      <c r="C50" s="1297"/>
      <c r="D50" s="1297"/>
      <c r="E50" s="1297"/>
      <c r="F50" s="1363"/>
      <c r="G50" s="126"/>
      <c r="H50" s="125"/>
      <c r="I50" s="125"/>
      <c r="J50" s="125"/>
      <c r="K50" s="125"/>
      <c r="L50" s="125"/>
      <c r="M50" s="125"/>
      <c r="N50" s="125"/>
      <c r="O50" s="125"/>
      <c r="P50" s="125"/>
      <c r="Q50" s="125"/>
      <c r="R50" s="125"/>
      <c r="S50" s="125"/>
    </row>
    <row r="51" spans="1:19" s="70" customFormat="1">
      <c r="A51" s="74" t="s">
        <v>3821</v>
      </c>
      <c r="B51" s="1237"/>
      <c r="C51" s="1364"/>
      <c r="D51" s="1364"/>
      <c r="E51" s="1364"/>
      <c r="F51" s="1273"/>
      <c r="G51" s="329"/>
      <c r="H51" s="128"/>
      <c r="I51" s="125"/>
      <c r="J51" s="125"/>
      <c r="K51" s="125"/>
      <c r="L51" s="125"/>
      <c r="M51" s="125"/>
      <c r="N51" s="125"/>
      <c r="O51" s="125"/>
      <c r="P51" s="125"/>
      <c r="Q51" s="125"/>
      <c r="R51" s="125"/>
      <c r="S51" s="125"/>
    </row>
    <row r="52" spans="1:19" s="70" customFormat="1">
      <c r="A52" s="74" t="s">
        <v>3822</v>
      </c>
      <c r="B52" s="1322"/>
      <c r="C52" s="1323"/>
      <c r="D52" s="75" t="s">
        <v>3831</v>
      </c>
      <c r="E52" s="1285"/>
      <c r="F52" s="1241"/>
      <c r="G52" s="127"/>
      <c r="H52" s="128"/>
      <c r="I52" s="125"/>
      <c r="J52" s="125"/>
      <c r="K52" s="125"/>
      <c r="L52" s="125"/>
      <c r="M52" s="125"/>
      <c r="N52" s="125"/>
      <c r="O52" s="125"/>
      <c r="P52" s="125"/>
      <c r="Q52" s="125"/>
      <c r="R52" s="125"/>
      <c r="S52" s="125"/>
    </row>
    <row r="53" spans="1:19" s="70" customFormat="1">
      <c r="A53" s="74" t="s">
        <v>3823</v>
      </c>
      <c r="B53" s="1255"/>
      <c r="C53" s="1272"/>
      <c r="D53" s="758" t="s">
        <v>3825</v>
      </c>
      <c r="E53" s="1237"/>
      <c r="F53" s="1273"/>
      <c r="G53" s="127"/>
      <c r="H53" s="128"/>
      <c r="I53" s="125"/>
      <c r="J53" s="125"/>
      <c r="K53" s="125"/>
      <c r="L53" s="125"/>
      <c r="M53" s="125"/>
      <c r="N53" s="125"/>
      <c r="O53" s="125"/>
      <c r="P53" s="125"/>
      <c r="Q53" s="125"/>
      <c r="R53" s="125"/>
      <c r="S53" s="125"/>
    </row>
    <row r="54" spans="1:19" s="70" customFormat="1" ht="16.2" thickBot="1">
      <c r="A54" s="732" t="s">
        <v>3824</v>
      </c>
      <c r="B54" s="1270"/>
      <c r="C54" s="1271"/>
      <c r="D54" s="759" t="s">
        <v>3826</v>
      </c>
      <c r="E54" s="1270"/>
      <c r="F54" s="1274"/>
      <c r="G54" s="127"/>
      <c r="H54" s="128"/>
      <c r="I54" s="125"/>
      <c r="J54" s="125"/>
      <c r="K54" s="125"/>
      <c r="L54" s="125"/>
      <c r="M54" s="125"/>
      <c r="N54" s="125"/>
      <c r="O54" s="125"/>
      <c r="P54" s="125"/>
      <c r="Q54" s="125"/>
      <c r="R54" s="125"/>
      <c r="S54" s="125"/>
    </row>
    <row r="55" spans="1:19" s="70" customFormat="1" ht="16.2" thickBot="1">
      <c r="A55" s="1277" t="str">
        <f>IF(B23='Dropdown Auswahl'!C4,'Dropdown Auswahl'!BP2,'Dropdown Auswahl'!BO2)</f>
        <v>Einzelartikel</v>
      </c>
      <c r="B55" s="1278"/>
      <c r="C55" s="1278"/>
      <c r="D55" s="1279"/>
      <c r="E55" s="1278"/>
      <c r="F55" s="1280"/>
      <c r="G55" s="127"/>
      <c r="H55" s="128"/>
      <c r="I55" s="125"/>
      <c r="J55" s="125"/>
      <c r="K55" s="125"/>
      <c r="L55" s="125"/>
      <c r="M55" s="125"/>
      <c r="N55" s="125"/>
      <c r="O55" s="125"/>
      <c r="P55" s="125"/>
      <c r="Q55" s="125"/>
      <c r="R55" s="125"/>
      <c r="S55" s="125"/>
    </row>
    <row r="56" spans="1:19" s="83" customFormat="1">
      <c r="A56" s="95" t="s">
        <v>3827</v>
      </c>
      <c r="B56" s="1233"/>
      <c r="C56" s="1234"/>
      <c r="D56" s="81" t="s">
        <v>3836</v>
      </c>
      <c r="E56" s="1235"/>
      <c r="F56" s="1236"/>
      <c r="G56" s="127"/>
      <c r="H56" s="129"/>
      <c r="I56" s="129"/>
      <c r="J56" s="129"/>
      <c r="K56" s="129"/>
      <c r="L56" s="129"/>
      <c r="M56" s="129"/>
      <c r="N56" s="129"/>
      <c r="O56" s="129"/>
      <c r="P56" s="129"/>
      <c r="Q56" s="129"/>
      <c r="R56" s="129"/>
      <c r="S56" s="129"/>
    </row>
    <row r="57" spans="1:19" s="83" customFormat="1">
      <c r="A57" s="74" t="s">
        <v>3828</v>
      </c>
      <c r="B57" s="1237"/>
      <c r="C57" s="1238"/>
      <c r="D57" s="75" t="s">
        <v>3830</v>
      </c>
      <c r="E57" s="1004"/>
      <c r="F57" s="84" t="str">
        <f>IFERROR(VLOOKUP(E57,'Dropdown Auswahl'!N3:O12,2,FALSE),"")</f>
        <v/>
      </c>
      <c r="G57" s="126"/>
      <c r="H57" s="129"/>
      <c r="I57" s="129"/>
      <c r="J57" s="129"/>
      <c r="K57" s="129"/>
      <c r="L57" s="129"/>
      <c r="M57" s="129"/>
      <c r="N57" s="129"/>
      <c r="O57" s="129"/>
      <c r="P57" s="129"/>
      <c r="Q57" s="129"/>
      <c r="R57" s="129"/>
      <c r="S57" s="129"/>
    </row>
    <row r="58" spans="1:19" s="83" customFormat="1">
      <c r="A58" s="74" t="s">
        <v>3829</v>
      </c>
      <c r="B58" s="85"/>
      <c r="C58" s="78" t="str">
        <f>IF(B58="","",VLOOKUP(B58,'Dropdown Auswahl'!P:Q,2,FALSE))</f>
        <v/>
      </c>
      <c r="D58" s="75" t="s">
        <v>3965</v>
      </c>
      <c r="E58" s="1117"/>
      <c r="F58" s="1116"/>
      <c r="G58" s="126"/>
      <c r="H58" s="129"/>
      <c r="I58" s="129"/>
      <c r="J58" s="129"/>
      <c r="K58" s="129"/>
      <c r="L58" s="129"/>
      <c r="M58" s="129"/>
      <c r="N58" s="129"/>
      <c r="O58" s="129"/>
      <c r="P58" s="129"/>
      <c r="Q58" s="129"/>
      <c r="R58" s="129"/>
      <c r="S58" s="129"/>
    </row>
    <row r="59" spans="1:19" s="83" customFormat="1">
      <c r="A59" s="86" t="s">
        <v>3832</v>
      </c>
      <c r="B59" s="1239" t="s">
        <v>283</v>
      </c>
      <c r="C59" s="1239"/>
      <c r="D59" s="75" t="s">
        <v>3833</v>
      </c>
      <c r="E59" s="1240" t="s">
        <v>283</v>
      </c>
      <c r="F59" s="1241"/>
      <c r="G59" s="126"/>
      <c r="H59" s="129"/>
      <c r="I59" s="129"/>
      <c r="J59" s="129"/>
      <c r="K59" s="129"/>
      <c r="L59" s="129"/>
      <c r="M59" s="129"/>
      <c r="N59" s="129"/>
      <c r="O59" s="129"/>
      <c r="P59" s="129"/>
      <c r="Q59" s="129"/>
      <c r="R59" s="129"/>
      <c r="S59" s="129"/>
    </row>
    <row r="60" spans="1:19" s="83" customFormat="1" hidden="1">
      <c r="A60" s="1267"/>
      <c r="B60" s="1268"/>
      <c r="C60" s="1269"/>
      <c r="D60" s="75"/>
      <c r="E60" s="1240"/>
      <c r="F60" s="1241"/>
      <c r="G60" s="126"/>
      <c r="H60" s="129"/>
      <c r="I60" s="129"/>
      <c r="J60" s="129"/>
      <c r="K60" s="129"/>
      <c r="L60" s="129"/>
      <c r="M60" s="129"/>
      <c r="N60" s="129"/>
      <c r="O60" s="129"/>
      <c r="P60" s="129"/>
      <c r="Q60" s="129"/>
      <c r="R60" s="129"/>
      <c r="S60" s="129"/>
    </row>
    <row r="61" spans="1:19" s="70" customFormat="1">
      <c r="A61" s="1242" t="str">
        <f>IF(B23='Dropdown Auswahl'!C4,'Dropdown Auswahl'!BP3,'Dropdown Auswahl'!BO3)</f>
        <v>Gebindeeinheit 1</v>
      </c>
      <c r="B61" s="1243"/>
      <c r="C61" s="1243"/>
      <c r="D61" s="1243"/>
      <c r="E61" s="1243"/>
      <c r="F61" s="1244"/>
      <c r="G61" s="127"/>
      <c r="H61" s="128"/>
      <c r="I61" s="125"/>
      <c r="J61" s="125"/>
      <c r="K61" s="125"/>
      <c r="L61" s="125"/>
      <c r="M61" s="125"/>
      <c r="N61" s="125"/>
      <c r="O61" s="125"/>
      <c r="P61" s="125"/>
      <c r="Q61" s="125"/>
      <c r="R61" s="125"/>
      <c r="S61" s="125"/>
    </row>
    <row r="62" spans="1:19" s="83" customFormat="1">
      <c r="A62" s="74" t="str">
        <f>IF(B23='Dropdown Auswahl'!C4,"Gebinde vorhanden (Display)?","Gebinde vorhanden (Artikel)?")</f>
        <v>Gebinde vorhanden (Artikel)?</v>
      </c>
      <c r="B62" s="1239" t="s">
        <v>283</v>
      </c>
      <c r="C62" s="1239"/>
      <c r="D62" s="1230"/>
      <c r="E62" s="1230"/>
      <c r="F62" s="1231"/>
      <c r="G62" s="126"/>
      <c r="H62" s="129"/>
      <c r="I62" s="129"/>
      <c r="J62" s="129"/>
      <c r="K62" s="129"/>
      <c r="L62" s="129"/>
      <c r="M62" s="129"/>
      <c r="N62" s="129"/>
      <c r="O62" s="129"/>
      <c r="P62" s="129"/>
      <c r="Q62" s="129"/>
      <c r="R62" s="129"/>
      <c r="S62" s="129"/>
    </row>
    <row r="63" spans="1:19" s="83" customFormat="1">
      <c r="A63" s="74" t="s">
        <v>3834</v>
      </c>
      <c r="B63" s="1240"/>
      <c r="C63" s="1301"/>
      <c r="D63" s="75" t="s">
        <v>3835</v>
      </c>
      <c r="E63" s="1205"/>
      <c r="F63" s="1207"/>
      <c r="G63" s="126"/>
      <c r="H63" s="129"/>
      <c r="I63" s="129"/>
      <c r="J63" s="129"/>
      <c r="K63" s="129"/>
      <c r="L63" s="129"/>
      <c r="M63" s="129"/>
      <c r="N63" s="129"/>
      <c r="O63" s="129"/>
      <c r="P63" s="129"/>
      <c r="Q63" s="129"/>
      <c r="R63" s="129"/>
      <c r="S63" s="129"/>
    </row>
    <row r="64" spans="1:19" s="83" customFormat="1">
      <c r="A64" s="74" t="s">
        <v>3837</v>
      </c>
      <c r="B64" s="1324"/>
      <c r="C64" s="1324"/>
      <c r="D64" s="75" t="s">
        <v>3839</v>
      </c>
      <c r="E64" s="1004"/>
      <c r="F64" s="84" t="str">
        <f>IF(E64="","",VLOOKUP(E64,'Dropdown Auswahl'!P:Q,2,FALSE))</f>
        <v/>
      </c>
      <c r="G64" s="126"/>
      <c r="H64" s="129"/>
      <c r="I64" s="129"/>
      <c r="J64" s="129"/>
      <c r="K64" s="129"/>
      <c r="L64" s="129"/>
      <c r="M64" s="129"/>
      <c r="N64" s="129"/>
      <c r="O64" s="129"/>
      <c r="P64" s="129"/>
      <c r="Q64" s="129"/>
      <c r="R64" s="129"/>
      <c r="S64" s="129"/>
    </row>
    <row r="65" spans="1:19" s="70" customFormat="1">
      <c r="A65" s="1319" t="str">
        <f>IF(B23='Dropdown Auswahl'!C4,'Dropdown Auswahl'!BP4,'Dropdown Auswahl'!BO4)</f>
        <v>Gebindeeinheit 2</v>
      </c>
      <c r="B65" s="1320"/>
      <c r="C65" s="1320"/>
      <c r="D65" s="1320"/>
      <c r="E65" s="1320"/>
      <c r="F65" s="1321"/>
      <c r="G65" s="127"/>
      <c r="H65" s="128"/>
      <c r="I65" s="125"/>
      <c r="J65" s="125"/>
      <c r="K65" s="125"/>
      <c r="L65" s="125"/>
      <c r="M65" s="125"/>
      <c r="N65" s="125"/>
      <c r="O65" s="125"/>
      <c r="P65" s="125"/>
      <c r="Q65" s="125"/>
      <c r="R65" s="125"/>
      <c r="S65" s="125"/>
    </row>
    <row r="66" spans="1:19" s="83" customFormat="1">
      <c r="A66" s="74" t="str">
        <f>IF(B23='Dropdown Auswahl'!C4,"Weiteres Gebinde vorhanden?","Weiteres Gebinde vorhanden?")</f>
        <v>Weiteres Gebinde vorhanden?</v>
      </c>
      <c r="B66" s="1239" t="s">
        <v>283</v>
      </c>
      <c r="C66" s="1239"/>
      <c r="D66" s="87" t="s">
        <v>3838</v>
      </c>
      <c r="E66" s="1004" t="s">
        <v>283</v>
      </c>
      <c r="F66" s="84" t="str">
        <f>IF(B23='Dropdown Auswahl'!C3,VLOOKUP(E66,'Dropdown Auswahl'!AQ2:AR6,2,FALSE),VLOOKUP(E66,'Dropdown Auswahl'!AS2:AT6,2,FALSE))</f>
        <v/>
      </c>
      <c r="G66" s="126"/>
      <c r="H66" s="129"/>
      <c r="I66" s="129"/>
      <c r="J66" s="129"/>
      <c r="K66" s="129"/>
      <c r="L66" s="129"/>
      <c r="M66" s="129"/>
      <c r="N66" s="129"/>
      <c r="O66" s="129"/>
      <c r="P66" s="129"/>
      <c r="Q66" s="129"/>
      <c r="R66" s="129"/>
      <c r="S66" s="129"/>
    </row>
    <row r="67" spans="1:19" s="83" customFormat="1">
      <c r="A67" s="74" t="s">
        <v>3834</v>
      </c>
      <c r="B67" s="1240"/>
      <c r="C67" s="1301"/>
      <c r="D67" s="75" t="s">
        <v>3836</v>
      </c>
      <c r="E67" s="1205"/>
      <c r="F67" s="1207"/>
      <c r="G67" s="126"/>
      <c r="H67" s="129"/>
      <c r="I67" s="129"/>
      <c r="J67" s="129"/>
      <c r="K67" s="129"/>
      <c r="L67" s="129"/>
      <c r="M67" s="129"/>
      <c r="N67" s="129"/>
      <c r="O67" s="129"/>
      <c r="P67" s="129"/>
      <c r="Q67" s="129"/>
      <c r="R67" s="129"/>
      <c r="S67" s="129"/>
    </row>
    <row r="68" spans="1:19" s="83" customFormat="1">
      <c r="A68" s="74" t="s">
        <v>3837</v>
      </c>
      <c r="B68" s="1324"/>
      <c r="C68" s="1324"/>
      <c r="D68" s="75" t="s">
        <v>3839</v>
      </c>
      <c r="E68" s="1004"/>
      <c r="F68" s="84" t="str">
        <f>IF(E68="","",VLOOKUP(E68,'Dropdown Auswahl'!P:Q,2,FALSE))</f>
        <v/>
      </c>
      <c r="G68" s="126"/>
      <c r="H68" s="129"/>
      <c r="I68" s="129"/>
      <c r="J68" s="129"/>
      <c r="K68" s="129"/>
      <c r="L68" s="129"/>
      <c r="M68" s="129"/>
      <c r="N68" s="129"/>
      <c r="O68" s="129"/>
      <c r="P68" s="129"/>
      <c r="Q68" s="129"/>
      <c r="R68" s="129"/>
      <c r="S68" s="129"/>
    </row>
    <row r="69" spans="1:19" s="70" customFormat="1" ht="16.2" thickBot="1">
      <c r="A69" s="1242" t="s">
        <v>3840</v>
      </c>
      <c r="B69" s="1243"/>
      <c r="C69" s="1243"/>
      <c r="D69" s="1325"/>
      <c r="E69" s="1325"/>
      <c r="F69" s="1326"/>
      <c r="G69" s="127"/>
      <c r="H69" s="128"/>
      <c r="I69" s="125"/>
      <c r="J69" s="125"/>
      <c r="K69" s="125"/>
      <c r="L69" s="125"/>
      <c r="M69" s="125"/>
      <c r="N69" s="125"/>
      <c r="O69" s="125"/>
      <c r="P69" s="125"/>
      <c r="Q69" s="125"/>
      <c r="R69" s="125"/>
      <c r="S69" s="125"/>
    </row>
    <row r="70" spans="1:19" s="83" customFormat="1" ht="16.8" thickTop="1" thickBot="1">
      <c r="A70" s="74" t="s">
        <v>3841</v>
      </c>
      <c r="B70" s="88" t="s">
        <v>283</v>
      </c>
      <c r="C70" s="756" t="str">
        <f>IFERROR(VLOOKUP(B70,'Dropdown Auswahl'!V3:W5,2,FALSE),"")</f>
        <v/>
      </c>
      <c r="D70" s="1196" t="s">
        <v>3978</v>
      </c>
      <c r="E70" s="1198" t="s">
        <v>283</v>
      </c>
      <c r="F70" s="1199" t="str">
        <f>IF(E70="","",IF(VLOOKUP(E70,'Dropdown Auswahl'!X1:Y255,2,FALSE)="","",VLOOKUP(E70,'Dropdown Auswahl'!X1:Y255,2,FALSE)))</f>
        <v/>
      </c>
      <c r="G70" s="126"/>
      <c r="H70" s="129"/>
      <c r="I70" s="129"/>
      <c r="J70" s="129"/>
      <c r="K70" s="129"/>
      <c r="L70" s="129"/>
      <c r="M70" s="129"/>
      <c r="N70" s="129"/>
      <c r="O70" s="129"/>
      <c r="P70" s="129"/>
      <c r="Q70" s="129"/>
      <c r="R70" s="129"/>
      <c r="S70" s="129"/>
    </row>
    <row r="71" spans="1:19" s="83" customFormat="1" ht="31.2" customHeight="1" thickTop="1" thickBot="1">
      <c r="A71" s="74" t="s">
        <v>3842</v>
      </c>
      <c r="B71" s="109"/>
      <c r="C71" s="1193"/>
      <c r="D71" s="1195" t="s">
        <v>3976</v>
      </c>
      <c r="E71" s="1197" t="s">
        <v>3977</v>
      </c>
      <c r="F71" s="103" t="s">
        <v>283</v>
      </c>
      <c r="G71" s="126"/>
      <c r="H71" s="129"/>
      <c r="I71" s="129"/>
      <c r="J71" s="129"/>
      <c r="K71" s="129"/>
      <c r="L71" s="129"/>
      <c r="M71" s="129"/>
      <c r="N71" s="129"/>
      <c r="O71" s="129"/>
      <c r="P71" s="129"/>
      <c r="Q71" s="129"/>
      <c r="R71" s="129"/>
      <c r="S71" s="129"/>
    </row>
    <row r="72" spans="1:19" s="83" customFormat="1" ht="16.2" thickTop="1">
      <c r="A72" s="92" t="s">
        <v>3843</v>
      </c>
      <c r="B72" s="91"/>
      <c r="C72" s="249" t="str">
        <f>IFERROR(VLOOKUP(B72,'Dropdown Auswahl'!AE:AF,2,FALSE),"")</f>
        <v/>
      </c>
      <c r="D72" s="1194" t="s">
        <v>3843</v>
      </c>
      <c r="E72" s="1004"/>
      <c r="F72" s="195" t="str">
        <f>IFERROR(VLOOKUP(E72,'Dropdown Auswahl'!AE:AF,2,FALSE),"")</f>
        <v/>
      </c>
      <c r="G72" s="329"/>
      <c r="H72" s="129"/>
      <c r="I72" s="129"/>
      <c r="J72" s="129"/>
      <c r="K72" s="129"/>
      <c r="L72" s="129"/>
      <c r="M72" s="129"/>
      <c r="N72" s="129"/>
      <c r="O72" s="129"/>
      <c r="P72" s="129"/>
      <c r="Q72" s="129"/>
      <c r="R72" s="129"/>
      <c r="S72" s="129"/>
    </row>
    <row r="73" spans="1:19" s="83" customFormat="1">
      <c r="A73" s="1007" t="s">
        <v>3844</v>
      </c>
      <c r="B73" s="91"/>
      <c r="C73" s="249" t="str">
        <f>IFERROR(VLOOKUP(B73,'Dropdown Auswahl'!$AC:$AD,2,FALSE),"")</f>
        <v/>
      </c>
      <c r="D73" s="859" t="s">
        <v>3949</v>
      </c>
      <c r="E73" s="726"/>
      <c r="F73" s="1008"/>
      <c r="G73" s="329"/>
      <c r="H73" s="129"/>
      <c r="I73" s="129"/>
      <c r="J73" s="129"/>
      <c r="K73" s="129"/>
      <c r="L73" s="129"/>
      <c r="M73" s="129"/>
      <c r="N73" s="129"/>
      <c r="O73" s="129"/>
      <c r="P73" s="129"/>
      <c r="Q73" s="129"/>
      <c r="R73" s="129"/>
      <c r="S73" s="129"/>
    </row>
    <row r="74" spans="1:19" s="83" customFormat="1" ht="15.75" customHeight="1">
      <c r="A74" s="92" t="s">
        <v>3844</v>
      </c>
      <c r="B74" s="91"/>
      <c r="C74" s="249" t="str">
        <f>IFERROR(VLOOKUP(B74,'Dropdown Auswahl'!$AC:$AD,2,FALSE),"")</f>
        <v/>
      </c>
      <c r="D74" s="90" t="s">
        <v>3844</v>
      </c>
      <c r="E74" s="1004"/>
      <c r="F74" s="195" t="str">
        <f>IFERROR(VLOOKUP(E74,'Dropdown Auswahl'!$AC:$AD,2,FALSE),"")</f>
        <v/>
      </c>
      <c r="G74" s="126"/>
      <c r="H74" s="129"/>
      <c r="I74" s="129"/>
      <c r="J74" s="129"/>
      <c r="K74" s="129"/>
      <c r="L74" s="129"/>
      <c r="M74" s="129"/>
      <c r="N74" s="129"/>
      <c r="O74" s="129"/>
      <c r="P74" s="129"/>
      <c r="Q74" s="129"/>
      <c r="R74" s="129"/>
      <c r="S74" s="129"/>
    </row>
    <row r="75" spans="1:19" s="83" customFormat="1" ht="15.75" customHeight="1">
      <c r="A75" s="92" t="s">
        <v>3844</v>
      </c>
      <c r="B75" s="91"/>
      <c r="C75" s="249" t="str">
        <f>IFERROR(VLOOKUP(B75,'Dropdown Auswahl'!$AC:$AD,2,FALSE),"")</f>
        <v/>
      </c>
      <c r="D75" s="90" t="s">
        <v>3844</v>
      </c>
      <c r="E75" s="1004"/>
      <c r="F75" s="195" t="str">
        <f>IFERROR(VLOOKUP(E75,'Dropdown Auswahl'!$AC:$AD,2,FALSE),"")</f>
        <v/>
      </c>
      <c r="G75" s="130"/>
      <c r="H75" s="129"/>
      <c r="I75" s="129"/>
      <c r="J75" s="129"/>
      <c r="K75" s="129"/>
      <c r="L75" s="129"/>
      <c r="M75" s="129"/>
      <c r="N75" s="129"/>
      <c r="O75" s="129"/>
      <c r="P75" s="129"/>
      <c r="Q75" s="129"/>
      <c r="R75" s="129"/>
      <c r="S75" s="129"/>
    </row>
    <row r="76" spans="1:19" s="83" customFormat="1">
      <c r="A76" s="96" t="s">
        <v>3845</v>
      </c>
      <c r="B76" s="760" t="s">
        <v>283</v>
      </c>
      <c r="C76" s="1103"/>
      <c r="D76" s="99" t="s">
        <v>1396</v>
      </c>
      <c r="E76" s="1209" t="s">
        <v>283</v>
      </c>
      <c r="F76" s="1210"/>
      <c r="G76" s="329"/>
      <c r="H76" s="129"/>
      <c r="I76" s="129"/>
      <c r="J76" s="129"/>
      <c r="K76" s="129"/>
      <c r="L76" s="129"/>
      <c r="M76" s="129"/>
      <c r="N76" s="129"/>
      <c r="O76" s="129"/>
      <c r="P76" s="129"/>
      <c r="Q76" s="129"/>
      <c r="R76" s="129"/>
      <c r="S76" s="129"/>
    </row>
    <row r="77" spans="1:19" s="83" customFormat="1" ht="31.5" customHeight="1">
      <c r="A77" s="96" t="s">
        <v>3846</v>
      </c>
      <c r="B77" s="543" t="s">
        <v>283</v>
      </c>
      <c r="C77" s="478">
        <f>IF(B77='DD FD'!AH4,1,
IF(B77='DD FD'!AH5,2,
IF(B77='DD FD'!AH6,3,
0)))</f>
        <v>0</v>
      </c>
      <c r="D77" s="99" t="s">
        <v>3850</v>
      </c>
      <c r="E77" s="1302" t="s">
        <v>283</v>
      </c>
      <c r="F77" s="1305"/>
      <c r="G77" s="126"/>
      <c r="H77" s="129"/>
      <c r="I77" s="129"/>
      <c r="J77" s="129"/>
      <c r="K77" s="129"/>
      <c r="L77" s="129"/>
      <c r="M77" s="129"/>
      <c r="N77" s="129"/>
      <c r="O77" s="129"/>
      <c r="P77" s="129"/>
      <c r="Q77" s="129"/>
      <c r="R77" s="129"/>
      <c r="S77" s="129"/>
    </row>
    <row r="78" spans="1:19" s="83" customFormat="1" ht="38.25" customHeight="1" thickBot="1">
      <c r="A78" s="93" t="s">
        <v>3847</v>
      </c>
      <c r="B78" s="1435"/>
      <c r="C78" s="1435"/>
      <c r="D78" s="94" t="s">
        <v>3851</v>
      </c>
      <c r="E78" s="1317"/>
      <c r="F78" s="1318"/>
      <c r="G78" s="126"/>
      <c r="H78" s="129"/>
      <c r="I78" s="129"/>
      <c r="J78" s="129"/>
      <c r="K78" s="129"/>
      <c r="L78" s="129"/>
      <c r="M78" s="129"/>
      <c r="N78" s="129"/>
      <c r="O78" s="129"/>
      <c r="P78" s="129"/>
      <c r="Q78" s="129"/>
      <c r="R78" s="129"/>
      <c r="S78" s="129"/>
    </row>
    <row r="79" spans="1:19" s="83" customFormat="1">
      <c r="A79" s="1242" t="s">
        <v>3945</v>
      </c>
      <c r="B79" s="1243"/>
      <c r="C79" s="1243"/>
      <c r="D79" s="1243"/>
      <c r="E79" s="1243"/>
      <c r="F79" s="1244"/>
      <c r="G79" s="126"/>
      <c r="H79" s="129"/>
      <c r="I79" s="129"/>
      <c r="J79" s="129"/>
      <c r="K79" s="129"/>
      <c r="L79" s="129"/>
      <c r="M79" s="129"/>
      <c r="N79" s="129"/>
      <c r="O79" s="129"/>
      <c r="P79" s="129"/>
      <c r="Q79" s="129"/>
      <c r="R79" s="129"/>
      <c r="S79" s="129"/>
    </row>
    <row r="80" spans="1:19" s="83" customFormat="1" ht="15.75" customHeight="1">
      <c r="A80" s="725"/>
      <c r="B80" s="75" t="s">
        <v>3942</v>
      </c>
      <c r="C80" s="75" t="s">
        <v>3943</v>
      </c>
      <c r="D80" s="340" t="s">
        <v>3944</v>
      </c>
      <c r="E80" s="75" t="s">
        <v>67</v>
      </c>
      <c r="F80" s="1306"/>
      <c r="G80" s="126"/>
      <c r="H80" s="129"/>
      <c r="I80" s="129"/>
      <c r="J80" s="129"/>
      <c r="K80" s="129"/>
      <c r="L80" s="129"/>
      <c r="M80" s="129"/>
      <c r="N80" s="129"/>
      <c r="O80" s="129"/>
      <c r="P80" s="129"/>
      <c r="Q80" s="129"/>
      <c r="R80" s="129"/>
      <c r="S80" s="129"/>
    </row>
    <row r="81" spans="1:19" s="83" customFormat="1" ht="15.75" customHeight="1">
      <c r="A81" s="92" t="s">
        <v>3938</v>
      </c>
      <c r="B81" s="726" t="s">
        <v>283</v>
      </c>
      <c r="C81" s="726" t="s">
        <v>283</v>
      </c>
      <c r="D81" s="729"/>
      <c r="E81" s="89" t="s">
        <v>283</v>
      </c>
      <c r="F81" s="1307"/>
      <c r="G81" s="126"/>
      <c r="H81" s="129"/>
      <c r="I81" s="129"/>
      <c r="J81" s="129"/>
      <c r="K81" s="129"/>
      <c r="L81" s="129"/>
      <c r="M81" s="129"/>
      <c r="N81" s="129"/>
      <c r="O81" s="129"/>
      <c r="P81" s="129"/>
      <c r="Q81" s="129"/>
      <c r="R81" s="129"/>
      <c r="S81" s="129"/>
    </row>
    <row r="82" spans="1:19" s="83" customFormat="1" ht="15.75" customHeight="1">
      <c r="A82" s="74" t="s">
        <v>3939</v>
      </c>
      <c r="B82" s="89" t="s">
        <v>283</v>
      </c>
      <c r="C82" s="89" t="s">
        <v>283</v>
      </c>
      <c r="D82" s="729"/>
      <c r="E82" s="726" t="s">
        <v>283</v>
      </c>
      <c r="F82" s="1307"/>
      <c r="G82" s="126"/>
      <c r="H82" s="129"/>
      <c r="I82" s="129"/>
      <c r="J82" s="129"/>
      <c r="K82" s="129"/>
      <c r="L82" s="129"/>
      <c r="M82" s="129"/>
      <c r="N82" s="129"/>
      <c r="O82" s="129"/>
      <c r="P82" s="129"/>
      <c r="Q82" s="129"/>
      <c r="R82" s="129"/>
      <c r="S82" s="129"/>
    </row>
    <row r="83" spans="1:19" s="83" customFormat="1" ht="15.75" customHeight="1">
      <c r="A83" s="74" t="s">
        <v>3940</v>
      </c>
      <c r="B83" s="89" t="s">
        <v>283</v>
      </c>
      <c r="C83" s="89" t="s">
        <v>283</v>
      </c>
      <c r="D83" s="729"/>
      <c r="E83" s="89" t="s">
        <v>283</v>
      </c>
      <c r="F83" s="1307"/>
      <c r="G83" s="126"/>
      <c r="H83" s="129"/>
      <c r="I83" s="129"/>
      <c r="J83" s="129"/>
      <c r="K83" s="129"/>
      <c r="L83" s="129"/>
      <c r="M83" s="129"/>
      <c r="N83" s="129"/>
      <c r="O83" s="129"/>
      <c r="P83" s="129"/>
      <c r="Q83" s="129"/>
      <c r="R83" s="129"/>
      <c r="S83" s="129"/>
    </row>
    <row r="84" spans="1:19" s="83" customFormat="1" ht="15.75" customHeight="1" thickBot="1">
      <c r="A84" s="74" t="s">
        <v>3941</v>
      </c>
      <c r="B84" s="727" t="s">
        <v>283</v>
      </c>
      <c r="C84" s="727" t="s">
        <v>283</v>
      </c>
      <c r="D84" s="729"/>
      <c r="E84" s="726" t="s">
        <v>283</v>
      </c>
      <c r="F84" s="1308"/>
      <c r="G84" s="126"/>
      <c r="H84" s="129"/>
      <c r="I84" s="129"/>
      <c r="J84" s="129"/>
      <c r="K84" s="129"/>
      <c r="L84" s="129"/>
      <c r="M84" s="129"/>
      <c r="N84" s="129"/>
      <c r="O84" s="129"/>
      <c r="P84" s="129"/>
      <c r="Q84" s="129"/>
      <c r="R84" s="129"/>
      <c r="S84" s="129"/>
    </row>
    <row r="85" spans="1:19" s="70" customFormat="1" ht="16.2" thickBot="1">
      <c r="A85" s="1220" t="s">
        <v>3853</v>
      </c>
      <c r="B85" s="1297"/>
      <c r="C85" s="1297"/>
      <c r="D85" s="1297"/>
      <c r="E85" s="1297"/>
      <c r="F85" s="1222"/>
      <c r="G85" s="126"/>
      <c r="H85" s="125"/>
      <c r="I85" s="125"/>
      <c r="J85" s="125"/>
      <c r="K85" s="125"/>
      <c r="L85" s="125"/>
      <c r="M85" s="125"/>
      <c r="N85" s="125"/>
      <c r="O85" s="125"/>
      <c r="P85" s="125"/>
      <c r="Q85" s="125"/>
      <c r="R85" s="125"/>
      <c r="S85" s="125"/>
    </row>
    <row r="86" spans="1:19" s="70" customFormat="1">
      <c r="A86" s="1242" t="str">
        <f>IF(B23='Dropdown Auswahl'!C4,"Display/Stückliste/Mischkarton - Brutto (mit Verpackung)","Einzelartikel - Brutto (mit Verpackung)")</f>
        <v>Einzelartikel - Brutto (mit Verpackung)</v>
      </c>
      <c r="B86" s="1243"/>
      <c r="C86" s="1243"/>
      <c r="D86" s="1243"/>
      <c r="E86" s="1243"/>
      <c r="F86" s="1244"/>
      <c r="G86" s="127"/>
      <c r="H86" s="128"/>
      <c r="I86" s="125"/>
      <c r="J86" s="125"/>
      <c r="K86" s="125"/>
      <c r="L86" s="125"/>
      <c r="M86" s="125"/>
      <c r="N86" s="125"/>
      <c r="O86" s="125"/>
      <c r="P86" s="125"/>
      <c r="Q86" s="125"/>
      <c r="R86" s="125"/>
      <c r="S86" s="125"/>
    </row>
    <row r="87" spans="1:19" s="83" customFormat="1">
      <c r="A87" s="74" t="s">
        <v>3854</v>
      </c>
      <c r="B87" s="314"/>
      <c r="C87" s="313" t="s">
        <v>206</v>
      </c>
      <c r="D87" s="75" t="s">
        <v>3507</v>
      </c>
      <c r="E87" s="314"/>
      <c r="F87" s="84" t="s">
        <v>94</v>
      </c>
      <c r="G87" s="126"/>
      <c r="H87" s="129"/>
      <c r="I87" s="129"/>
      <c r="J87" s="129"/>
      <c r="K87" s="129"/>
      <c r="L87" s="129"/>
      <c r="M87" s="129"/>
      <c r="N87" s="129"/>
      <c r="O87" s="129"/>
      <c r="P87" s="129"/>
      <c r="Q87" s="129"/>
      <c r="R87" s="129"/>
      <c r="S87" s="129"/>
    </row>
    <row r="88" spans="1:19" s="83" customFormat="1" ht="16.2" thickBot="1">
      <c r="A88" s="74" t="s">
        <v>3855</v>
      </c>
      <c r="B88" s="314"/>
      <c r="C88" s="313" t="s">
        <v>94</v>
      </c>
      <c r="D88" s="75" t="s">
        <v>3857</v>
      </c>
      <c r="E88" s="314"/>
      <c r="F88" s="84" t="s">
        <v>94</v>
      </c>
      <c r="G88" s="126"/>
      <c r="H88" s="129"/>
      <c r="I88" s="129"/>
      <c r="J88" s="129"/>
      <c r="K88" s="129"/>
      <c r="L88" s="129"/>
      <c r="M88" s="129"/>
      <c r="N88" s="129"/>
      <c r="O88" s="129"/>
      <c r="P88" s="129"/>
      <c r="Q88" s="129"/>
      <c r="R88" s="129"/>
      <c r="S88" s="129"/>
    </row>
    <row r="89" spans="1:19" customFormat="1" ht="16.2" hidden="1" thickBot="1">
      <c r="A89" s="79" t="s">
        <v>3856</v>
      </c>
      <c r="B89" s="347" t="str">
        <f>IF(ROUNDUP(E87*B88*E88/1000/1000/1000,4)=0,"",ROUNDUP(E87*B88*E88/1000/1000/1000,4))</f>
        <v/>
      </c>
      <c r="C89" s="344" t="s">
        <v>1401</v>
      </c>
      <c r="D89" s="476" t="s">
        <v>3858</v>
      </c>
      <c r="E89" s="477" t="str">
        <f>IF(B87="","",B87-B91)</f>
        <v/>
      </c>
      <c r="F89" s="1009" t="s">
        <v>206</v>
      </c>
    </row>
    <row r="90" spans="1:19" s="83" customFormat="1" ht="16.2" hidden="1" thickBot="1">
      <c r="A90" s="1277" t="s">
        <v>3859</v>
      </c>
      <c r="B90" s="1278"/>
      <c r="C90" s="1278"/>
      <c r="D90" s="1278"/>
      <c r="E90" s="1278"/>
      <c r="F90" s="1280"/>
      <c r="G90" s="126"/>
      <c r="H90" s="129"/>
      <c r="I90" s="129"/>
      <c r="J90" s="129"/>
      <c r="K90" s="129"/>
      <c r="L90" s="129"/>
      <c r="M90" s="129"/>
      <c r="N90" s="129"/>
      <c r="O90" s="129"/>
      <c r="P90" s="129"/>
      <c r="Q90" s="129"/>
      <c r="R90" s="129"/>
      <c r="S90" s="129"/>
    </row>
    <row r="91" spans="1:19" s="83" customFormat="1">
      <c r="A91" s="72" t="s">
        <v>3859</v>
      </c>
      <c r="B91" s="341"/>
      <c r="C91" s="342" t="s">
        <v>206</v>
      </c>
      <c r="D91" s="73"/>
      <c r="E91" s="73"/>
      <c r="F91" s="73"/>
      <c r="G91" s="126"/>
      <c r="H91" s="129"/>
      <c r="I91" s="129"/>
      <c r="J91" s="129"/>
      <c r="K91" s="129"/>
      <c r="L91" s="129"/>
      <c r="M91" s="129"/>
      <c r="N91" s="129"/>
      <c r="O91" s="129"/>
      <c r="P91" s="129"/>
      <c r="Q91" s="129"/>
      <c r="R91" s="129"/>
      <c r="S91" s="129"/>
    </row>
    <row r="92" spans="1:19" s="83" customFormat="1" hidden="1">
      <c r="A92" s="74" t="s">
        <v>3855</v>
      </c>
      <c r="B92" s="314"/>
      <c r="C92" s="313" t="s">
        <v>94</v>
      </c>
      <c r="D92" s="75" t="s">
        <v>3861</v>
      </c>
      <c r="E92" s="314"/>
      <c r="F92" s="84" t="s">
        <v>94</v>
      </c>
      <c r="G92" s="126"/>
      <c r="H92" s="129"/>
      <c r="I92" s="129"/>
      <c r="J92" s="129"/>
      <c r="K92" s="129"/>
      <c r="L92" s="129"/>
      <c r="M92" s="129"/>
      <c r="N92" s="129"/>
      <c r="O92" s="129"/>
      <c r="P92" s="129"/>
      <c r="Q92" s="129"/>
      <c r="R92" s="129"/>
      <c r="S92" s="129"/>
    </row>
    <row r="93" spans="1:19" s="70" customFormat="1" ht="16.2" thickBot="1">
      <c r="A93" s="1298" t="s">
        <v>3492</v>
      </c>
      <c r="B93" s="1299"/>
      <c r="C93" s="1299"/>
      <c r="D93" s="1299"/>
      <c r="E93" s="1299"/>
      <c r="F93" s="1300"/>
      <c r="G93" s="127"/>
      <c r="H93" s="128"/>
      <c r="I93" s="125"/>
      <c r="J93" s="125"/>
      <c r="K93" s="125"/>
      <c r="L93" s="125"/>
      <c r="M93" s="125"/>
      <c r="N93" s="125"/>
      <c r="O93" s="125"/>
      <c r="P93" s="125"/>
      <c r="Q93" s="125"/>
      <c r="R93" s="125"/>
      <c r="S93" s="125"/>
    </row>
    <row r="94" spans="1:19" s="70" customFormat="1">
      <c r="A94" s="72" t="s">
        <v>3854</v>
      </c>
      <c r="B94" s="341"/>
      <c r="C94" s="342" t="s">
        <v>206</v>
      </c>
      <c r="D94" s="73" t="s">
        <v>3860</v>
      </c>
      <c r="E94" s="341"/>
      <c r="F94" s="343" t="s">
        <v>94</v>
      </c>
      <c r="G94" s="126"/>
      <c r="H94" s="125"/>
      <c r="I94" s="125"/>
      <c r="J94" s="125"/>
      <c r="K94" s="125"/>
      <c r="L94" s="125"/>
      <c r="M94" s="125"/>
      <c r="N94" s="125"/>
      <c r="O94" s="125"/>
      <c r="P94" s="125"/>
      <c r="Q94" s="125"/>
      <c r="R94" s="125"/>
      <c r="S94" s="125"/>
    </row>
    <row r="95" spans="1:19" s="70" customFormat="1">
      <c r="A95" s="74" t="s">
        <v>3855</v>
      </c>
      <c r="B95" s="314"/>
      <c r="C95" s="313" t="s">
        <v>94</v>
      </c>
      <c r="D95" s="75" t="s">
        <v>3861</v>
      </c>
      <c r="E95" s="314"/>
      <c r="F95" s="84" t="s">
        <v>94</v>
      </c>
      <c r="G95" s="545"/>
      <c r="H95" s="546"/>
      <c r="I95" s="546"/>
      <c r="J95" s="546"/>
      <c r="K95" s="546"/>
      <c r="L95" s="546"/>
      <c r="M95" s="546"/>
      <c r="N95" s="546"/>
      <c r="O95" s="546"/>
      <c r="P95" s="125"/>
      <c r="Q95" s="125"/>
      <c r="R95" s="125"/>
      <c r="S95" s="125"/>
    </row>
    <row r="96" spans="1:19" s="70" customFormat="1" ht="16.2" thickBot="1">
      <c r="A96" s="79" t="s">
        <v>3862</v>
      </c>
      <c r="B96" s="347" t="str">
        <f>IF(ROUNDUP(E94*B95*E95/1000/1000/1000,4)=0,"",ROUNDUP(E94*B95*E95/1000/1000/1000,4))</f>
        <v/>
      </c>
      <c r="C96" s="345" t="s">
        <v>1401</v>
      </c>
      <c r="D96" s="476" t="s">
        <v>3858</v>
      </c>
      <c r="E96" s="477" t="str">
        <f>IF(B94="","",B94-(B87*B64))</f>
        <v/>
      </c>
      <c r="F96" s="1009" t="s">
        <v>206</v>
      </c>
      <c r="G96" s="547"/>
      <c r="H96" s="546"/>
      <c r="I96" s="546"/>
      <c r="J96" s="546"/>
      <c r="K96" s="546"/>
      <c r="L96" s="546"/>
      <c r="M96" s="546"/>
      <c r="N96" s="546"/>
      <c r="O96" s="546"/>
      <c r="P96" s="125"/>
      <c r="Q96" s="125"/>
      <c r="R96" s="125"/>
      <c r="S96" s="125"/>
    </row>
    <row r="97" spans="1:19" s="70" customFormat="1" ht="16.2" thickBot="1">
      <c r="A97" s="1357" t="str">
        <f>IF(B23='Dropdown Auswahl'!C3,"Gebindeeinheit 2 (z.B. Masterkarton)","Gebindeeinheit 2")</f>
        <v>Gebindeeinheit 2</v>
      </c>
      <c r="B97" s="1358"/>
      <c r="C97" s="1358"/>
      <c r="D97" s="1358"/>
      <c r="E97" s="1358"/>
      <c r="F97" s="1359"/>
      <c r="G97" s="548"/>
      <c r="H97" s="549"/>
      <c r="I97" s="546"/>
      <c r="J97" s="546"/>
      <c r="K97" s="546"/>
      <c r="L97" s="546"/>
      <c r="M97" s="546"/>
      <c r="N97" s="546"/>
      <c r="O97" s="546"/>
      <c r="P97" s="125"/>
      <c r="Q97" s="125"/>
      <c r="R97" s="125"/>
      <c r="S97" s="125"/>
    </row>
    <row r="98" spans="1:19" s="70" customFormat="1">
      <c r="A98" s="72" t="s">
        <v>3854</v>
      </c>
      <c r="B98" s="341"/>
      <c r="C98" s="342" t="s">
        <v>206</v>
      </c>
      <c r="D98" s="73" t="s">
        <v>3860</v>
      </c>
      <c r="E98" s="341"/>
      <c r="F98" s="343" t="s">
        <v>94</v>
      </c>
      <c r="G98" s="545"/>
      <c r="H98" s="546"/>
      <c r="I98" s="546"/>
      <c r="J98" s="546"/>
      <c r="K98" s="546"/>
      <c r="L98" s="546"/>
      <c r="M98" s="546"/>
      <c r="N98" s="546"/>
      <c r="O98" s="546"/>
      <c r="P98" s="125"/>
      <c r="Q98" s="125"/>
      <c r="R98" s="125"/>
      <c r="S98" s="125"/>
    </row>
    <row r="99" spans="1:19" s="70" customFormat="1">
      <c r="A99" s="74" t="s">
        <v>3855</v>
      </c>
      <c r="B99" s="314"/>
      <c r="C99" s="313" t="s">
        <v>94</v>
      </c>
      <c r="D99" s="75" t="s">
        <v>3861</v>
      </c>
      <c r="E99" s="314"/>
      <c r="F99" s="84" t="s">
        <v>94</v>
      </c>
      <c r="G99" s="545"/>
      <c r="H99" s="546"/>
      <c r="I99" s="546"/>
      <c r="J99" s="546"/>
      <c r="K99" s="546"/>
      <c r="L99" s="546"/>
      <c r="M99" s="546"/>
      <c r="N99" s="546"/>
      <c r="O99" s="546"/>
      <c r="P99" s="125"/>
      <c r="Q99" s="125"/>
      <c r="R99" s="125"/>
      <c r="S99" s="125"/>
    </row>
    <row r="100" spans="1:19" s="70" customFormat="1" ht="16.2" thickBot="1">
      <c r="A100" s="79" t="s">
        <v>3862</v>
      </c>
      <c r="B100" s="347" t="str">
        <f>IF(ROUNDUP(E98*B99*E99/1000/1000/1000,4)=0,"",ROUNDUP(E98*B99*E99/1000/1000/1000,4))</f>
        <v/>
      </c>
      <c r="C100" s="345" t="s">
        <v>1401</v>
      </c>
      <c r="D100" s="476" t="s">
        <v>3858</v>
      </c>
      <c r="E100" s="477" t="str">
        <f>IF(B98="","",B98-(B94*B68))</f>
        <v/>
      </c>
      <c r="F100" s="1009" t="s">
        <v>206</v>
      </c>
      <c r="G100" s="547"/>
      <c r="H100" s="546"/>
      <c r="I100" s="546"/>
      <c r="J100" s="546"/>
      <c r="K100" s="546"/>
      <c r="L100" s="546"/>
      <c r="M100" s="546"/>
      <c r="N100" s="546"/>
      <c r="O100" s="546"/>
      <c r="P100" s="125"/>
      <c r="Q100" s="125"/>
      <c r="R100" s="125"/>
      <c r="S100" s="125"/>
    </row>
    <row r="101" spans="1:19" s="70" customFormat="1">
      <c r="A101" s="1331" t="s">
        <v>3863</v>
      </c>
      <c r="B101" s="1332"/>
      <c r="C101" s="1332"/>
      <c r="D101" s="1332"/>
      <c r="E101" s="1332"/>
      <c r="F101" s="1333"/>
      <c r="G101" s="548"/>
      <c r="H101" s="549"/>
      <c r="I101" s="546"/>
      <c r="J101" s="546"/>
      <c r="K101" s="546"/>
      <c r="L101" s="546"/>
      <c r="M101" s="546"/>
      <c r="N101" s="546"/>
      <c r="O101" s="546"/>
      <c r="P101" s="125"/>
      <c r="Q101" s="125"/>
      <c r="R101" s="125"/>
      <c r="S101" s="125"/>
    </row>
    <row r="102" spans="1:19" s="70" customFormat="1">
      <c r="A102" s="322" t="s">
        <v>3864</v>
      </c>
      <c r="B102" s="1208" t="s">
        <v>0</v>
      </c>
      <c r="C102" s="1208"/>
      <c r="D102" s="87" t="s">
        <v>3870</v>
      </c>
      <c r="E102" s="330" t="s">
        <v>283</v>
      </c>
      <c r="F102" s="84" t="str">
        <f>IF(B23='Dropdown Auswahl'!C3,VLOOKUP(E102,'Dropdown Auswahl'!AQ2:AR6,2,FALSE),VLOOKUP(E102,'Dropdown Auswahl'!AS2:AT6,2,FALSE))</f>
        <v/>
      </c>
      <c r="G102" s="547"/>
      <c r="H102" s="546"/>
      <c r="I102" s="546"/>
      <c r="J102" s="546"/>
      <c r="K102" s="546"/>
      <c r="L102" s="546"/>
      <c r="M102" s="546"/>
      <c r="N102" s="546"/>
      <c r="O102" s="546"/>
      <c r="P102" s="125"/>
      <c r="Q102" s="125"/>
      <c r="R102" s="125"/>
      <c r="S102" s="125"/>
    </row>
    <row r="103" spans="1:19" s="70" customFormat="1">
      <c r="A103" s="92" t="s">
        <v>3865</v>
      </c>
      <c r="B103" s="1302"/>
      <c r="C103" s="1303"/>
      <c r="D103" s="90" t="s">
        <v>3836</v>
      </c>
      <c r="E103" s="1304"/>
      <c r="F103" s="1305"/>
      <c r="G103" s="547"/>
      <c r="H103" s="546"/>
      <c r="I103" s="546"/>
      <c r="J103" s="546"/>
      <c r="K103" s="546"/>
      <c r="L103" s="546"/>
      <c r="M103" s="546"/>
      <c r="N103" s="546"/>
      <c r="O103" s="546"/>
      <c r="P103" s="125"/>
      <c r="Q103" s="125"/>
      <c r="R103" s="125"/>
      <c r="S103" s="125"/>
    </row>
    <row r="104" spans="1:19" s="70" customFormat="1" ht="16.2" thickBot="1">
      <c r="A104" s="1113" t="s">
        <v>3866</v>
      </c>
      <c r="B104" s="760"/>
      <c r="C104" s="1115" t="str">
        <f>IFERROR(VLOOKUP(B104,'Dropdown Auswahl'!AG2:AH49,2,FALSE),"")</f>
        <v/>
      </c>
      <c r="D104" s="1114" t="s">
        <v>3959</v>
      </c>
      <c r="E104" s="1112">
        <f>E105*B106*E106/1000000000</f>
        <v>0</v>
      </c>
      <c r="F104" s="1111" t="s">
        <v>1401</v>
      </c>
      <c r="G104" s="547"/>
      <c r="H104" s="546"/>
      <c r="I104" s="546"/>
      <c r="J104" s="546"/>
      <c r="K104" s="546"/>
      <c r="L104" s="546"/>
      <c r="M104" s="546"/>
      <c r="N104" s="546"/>
      <c r="O104" s="546"/>
      <c r="P104" s="125"/>
      <c r="Q104" s="125"/>
      <c r="R104" s="125"/>
      <c r="S104" s="125"/>
    </row>
    <row r="105" spans="1:19" s="70" customFormat="1">
      <c r="A105" s="74" t="s">
        <v>3854</v>
      </c>
      <c r="B105" s="132"/>
      <c r="C105" s="313" t="s">
        <v>206</v>
      </c>
      <c r="D105" s="75" t="s">
        <v>3860</v>
      </c>
      <c r="E105" s="1110"/>
      <c r="F105" s="84" t="s">
        <v>94</v>
      </c>
      <c r="G105" s="547"/>
      <c r="H105" s="546"/>
      <c r="I105" s="546"/>
      <c r="J105" s="546"/>
      <c r="K105" s="546"/>
      <c r="L105" s="546"/>
      <c r="M105" s="546"/>
      <c r="N105" s="546"/>
      <c r="O105" s="546"/>
      <c r="P105" s="125"/>
      <c r="Q105" s="125"/>
      <c r="R105" s="125"/>
      <c r="S105" s="125"/>
    </row>
    <row r="106" spans="1:19" s="70" customFormat="1">
      <c r="A106" s="74" t="s">
        <v>3508</v>
      </c>
      <c r="B106" s="132"/>
      <c r="C106" s="313" t="s">
        <v>94</v>
      </c>
      <c r="D106" s="75" t="s">
        <v>3861</v>
      </c>
      <c r="E106" s="132"/>
      <c r="F106" s="84" t="s">
        <v>94</v>
      </c>
      <c r="G106" s="547"/>
      <c r="H106" s="546"/>
      <c r="I106" s="546"/>
      <c r="J106" s="546"/>
      <c r="K106" s="546"/>
      <c r="L106" s="546"/>
      <c r="M106" s="546"/>
      <c r="N106" s="546"/>
      <c r="O106" s="546"/>
      <c r="P106" s="125"/>
      <c r="Q106" s="125"/>
      <c r="R106" s="125"/>
      <c r="S106" s="125"/>
    </row>
    <row r="107" spans="1:19" s="70" customFormat="1" ht="32.25" customHeight="1">
      <c r="A107" s="92" t="s">
        <v>3867</v>
      </c>
      <c r="B107" s="1281"/>
      <c r="C107" s="1282"/>
      <c r="D107" s="90" t="s">
        <v>3871</v>
      </c>
      <c r="E107" s="1329">
        <f>IF(AND(F102='Dropdown Auswahl'!AR5,F66='Dropdown Auswahl'!AR4),B107*B68*B64*1,IF(AND(F102='Dropdown Auswahl'!AR5,F66='Dropdown Auswahl'!AR3),B107*B68*1,IF(F102='Dropdown Auswahl'!AR4,B107*B64*1,IF(F102='Dropdown Auswahl'!AR3,B107*1,IF(B62='Dropdown Auswahl'!B3,B107*B64*1,B107*1)))))</f>
        <v>0</v>
      </c>
      <c r="F107" s="1330"/>
      <c r="G107" s="547"/>
      <c r="H107" s="546"/>
      <c r="I107" s="546"/>
      <c r="J107" s="546"/>
      <c r="K107" s="546"/>
      <c r="L107" s="546"/>
      <c r="M107" s="546"/>
      <c r="N107" s="546"/>
      <c r="O107" s="546"/>
      <c r="P107" s="125"/>
      <c r="Q107" s="125"/>
      <c r="R107" s="125"/>
      <c r="S107" s="125"/>
    </row>
    <row r="108" spans="1:19" s="70" customFormat="1" ht="32.25" customHeight="1">
      <c r="A108" s="92" t="s">
        <v>3868</v>
      </c>
      <c r="B108" s="1281"/>
      <c r="C108" s="1282"/>
      <c r="D108" s="90" t="s">
        <v>3872</v>
      </c>
      <c r="E108" s="98" t="s">
        <v>283</v>
      </c>
      <c r="F108" s="136" t="str">
        <f>IFERROR(VLOOKUP(E108,'Dropdown Auswahl'!AI3:AJ4,2,FALSE),"")</f>
        <v/>
      </c>
      <c r="G108" s="547"/>
      <c r="H108" s="546"/>
      <c r="I108" s="546"/>
      <c r="J108" s="546"/>
      <c r="K108" s="546"/>
      <c r="L108" s="546"/>
      <c r="M108" s="546"/>
      <c r="N108" s="546"/>
      <c r="O108" s="546"/>
      <c r="P108" s="125"/>
      <c r="Q108" s="125"/>
      <c r="R108" s="125"/>
      <c r="S108" s="125"/>
    </row>
    <row r="109" spans="1:19" s="70" customFormat="1" ht="34.5" customHeight="1" thickBot="1">
      <c r="A109" s="96" t="s">
        <v>3869</v>
      </c>
      <c r="B109" s="1283"/>
      <c r="C109" s="1284"/>
      <c r="D109" s="99" t="s">
        <v>3873</v>
      </c>
      <c r="E109" s="1283"/>
      <c r="F109" s="1296"/>
      <c r="G109" s="547"/>
      <c r="H109" s="546"/>
      <c r="I109" s="546"/>
      <c r="J109" s="546"/>
      <c r="K109" s="546"/>
      <c r="L109" s="546"/>
      <c r="M109" s="546"/>
      <c r="N109" s="546"/>
      <c r="O109" s="546"/>
      <c r="P109" s="125"/>
      <c r="Q109" s="125"/>
      <c r="R109" s="125"/>
      <c r="S109" s="125"/>
    </row>
    <row r="110" spans="1:19" customFormat="1" ht="15.75" customHeight="1" thickBot="1">
      <c r="A110" s="1277" t="s">
        <v>1397</v>
      </c>
      <c r="B110" s="1278"/>
      <c r="C110" s="1278"/>
      <c r="D110" s="1278"/>
      <c r="E110" s="1278"/>
      <c r="F110" s="1280"/>
      <c r="G110" s="547"/>
      <c r="H110" s="550"/>
      <c r="I110" s="550"/>
      <c r="J110" s="550"/>
      <c r="K110" s="550"/>
      <c r="L110" s="550"/>
      <c r="M110" s="550"/>
      <c r="N110" s="550"/>
      <c r="O110" s="550"/>
    </row>
    <row r="111" spans="1:19" customFormat="1" ht="15.75" customHeight="1" thickBot="1">
      <c r="A111" s="72" t="s">
        <v>3874</v>
      </c>
      <c r="B111" s="544" t="s">
        <v>3493</v>
      </c>
      <c r="C111" s="757" t="str">
        <f>IFERROR(IF(B23='Dropdown Auswahl'!C4,VLOOKUP(B111,'Dropdown Auswahl'!AS2:AT6,2,FALSE),VLOOKUP(B111,'Dropdown Auswahl'!AQ2:AR6,2,FALSE)),"")</f>
        <v>ST</v>
      </c>
      <c r="D111" s="348"/>
      <c r="E111" s="1211"/>
      <c r="F111" s="1212"/>
      <c r="G111" s="547"/>
      <c r="H111" s="550"/>
      <c r="I111" s="550"/>
      <c r="J111" s="550"/>
      <c r="K111" s="550"/>
      <c r="L111" s="550"/>
      <c r="M111" s="550"/>
      <c r="N111" s="550"/>
      <c r="O111" s="550"/>
    </row>
    <row r="112" spans="1:19" customFormat="1" ht="15.75" customHeight="1" thickBot="1">
      <c r="A112" s="346" t="s">
        <v>3875</v>
      </c>
      <c r="B112" s="339">
        <v>20</v>
      </c>
      <c r="C112" s="339">
        <v>40</v>
      </c>
      <c r="D112" s="339" t="s">
        <v>1399</v>
      </c>
      <c r="E112" s="1336" t="s">
        <v>1400</v>
      </c>
      <c r="F112" s="1337"/>
      <c r="G112" s="550"/>
      <c r="H112" s="550"/>
      <c r="I112" s="550"/>
      <c r="J112" s="550"/>
      <c r="K112" s="550"/>
      <c r="L112" s="550"/>
      <c r="M112" s="550"/>
      <c r="N112" s="550"/>
      <c r="O112" s="550"/>
    </row>
    <row r="113" spans="1:19" customFormat="1" ht="15.75" customHeight="1">
      <c r="A113" s="86" t="s">
        <v>3876</v>
      </c>
      <c r="B113" s="693"/>
      <c r="C113" s="693"/>
      <c r="D113" s="693"/>
      <c r="E113" s="1353"/>
      <c r="F113" s="1354"/>
      <c r="G113" s="550"/>
      <c r="H113" s="550"/>
      <c r="I113" s="550"/>
      <c r="J113" s="550"/>
      <c r="K113" s="550"/>
      <c r="L113" s="550"/>
      <c r="M113" s="550"/>
      <c r="N113" s="550"/>
      <c r="O113" s="550"/>
    </row>
    <row r="114" spans="1:19" customFormat="1" ht="15.75" customHeight="1" thickBot="1">
      <c r="A114" s="338" t="s">
        <v>3877</v>
      </c>
      <c r="B114" s="349" t="str">
        <f>IF(OR($C$111="",B113=""),"",
IF($C$111='Dropdown Auswahl'!$AR$3,ROUNDUP($B$87/1000*B113,0),
IF($C$111='Dropdown Auswahl'!$AR$4,ROUNDUP($B$94/1000*B113,0),
IF($C$111='Dropdown Auswahl'!$AR$5,ROUNDUP($B$98/1000*B113,0),
IF($C$111='Dropdown Auswahl'!$AR$6,ROUNDUP($B$105/1000*B113,0)
)))))</f>
        <v/>
      </c>
      <c r="C114" s="349" t="str">
        <f>IF(OR($C$111="",C113=""),"",
IF($C$111='Dropdown Auswahl'!$AR$3,ROUNDUP($B$87/1000*C113,0),
IF($C$111='Dropdown Auswahl'!$AR$4,ROUNDUP($B$94/1000*C113,0),
IF($C$111='Dropdown Auswahl'!$AR$5,ROUNDUP($B$98/1000*C113,0),IF($C$111='Dropdown Auswahl'!$AR$6,ROUNDUP($B$105/1000*C113,0))))))</f>
        <v/>
      </c>
      <c r="D114" s="349" t="str">
        <f>IF(OR($C$111="",D113=""),"",
IF($C$111='Dropdown Auswahl'!$AR$3,ROUNDUP($B$87/1000*D113,0),
IF($C$111='Dropdown Auswahl'!$AR$4,ROUNDUP($B$94/1000*D113,0),
IF($C$111='Dropdown Auswahl'!$AR$5,ROUNDUP($B$98/1000*D113,0),IF($C$111='Dropdown Auswahl'!$AR$6,ROUNDUP($B$105/1000*D113,0))))))</f>
        <v/>
      </c>
      <c r="E114" s="1351" t="str">
        <f>IF(OR($C$111="",E113=""),"",
IF($C$111='Dropdown Auswahl'!$AR$3,ROUNDUP($B$87/1000*E113,0),
IF($C$111='Dropdown Auswahl'!$AR$4,ROUNDUP($B$94/1000*E113,0),
IF($C$111='Dropdown Auswahl'!$AR$5,ROUNDUP($B$98/1000*E113,0),IF($C$111='Dropdown Auswahl'!$AR$6,ROUNDUP($B$105/1000*E113,0))))))</f>
        <v/>
      </c>
      <c r="F114" s="1352"/>
      <c r="G114" s="547"/>
      <c r="H114" s="550"/>
      <c r="I114" s="550"/>
      <c r="J114" s="550"/>
      <c r="K114" s="550"/>
      <c r="L114" s="550"/>
      <c r="M114" s="550"/>
      <c r="N114" s="550"/>
      <c r="O114" s="550"/>
    </row>
    <row r="115" spans="1:19" customFormat="1" ht="15.75" customHeight="1" thickBot="1">
      <c r="A115" s="333" t="s">
        <v>3958</v>
      </c>
      <c r="B115" s="349" t="str">
        <f>IF(OR($C$111="",B113=""),"",
IF($C$111='Dropdown Auswahl'!$AR$3,ROUNDUP($B$89*B113,0),
IF($C$111='Dropdown Auswahl'!$AR$4,ROUNDUP($B$96*B113,0),
IF($C$111='Dropdown Auswahl'!$AR$5,ROUNDUP($B$100*B113,0),
IF($C$111='Dropdown Auswahl'!$AR$6,ROUNDUP($E$104*B113,0)
)))))</f>
        <v/>
      </c>
      <c r="C115" s="349" t="str">
        <f>IF(OR($C$111="",C113=""),"",
IF($C$111='Dropdown Auswahl'!$AR$3,ROUNDUP($B$89*C113,0),
IF($C$111='Dropdown Auswahl'!$AR$4,ROUNDUP($B$96*C113,0),
IF($C$111='Dropdown Auswahl'!$AR$5,ROUNDUP($B$100*C113,0),
IF($C$111='Dropdown Auswahl'!$AR$6,ROUNDUP($E$104*C113,0)
)))))</f>
        <v/>
      </c>
      <c r="D115" s="349" t="str">
        <f>IF(OR($C$111="",D113=""),"",
IF($C$111='Dropdown Auswahl'!$AR$3,ROUNDUP($B$89*D113,0),
IF($C$111='Dropdown Auswahl'!$AR$4,ROUNDUP($B$96*D113,0),
IF($C$111='Dropdown Auswahl'!$AR$5,ROUNDUP($B$100*D113,0),
IF($C$111='Dropdown Auswahl'!$AR$6,ROUNDUP($E$104*D113,0)
)))))</f>
        <v/>
      </c>
      <c r="E115" s="1355" t="str">
        <f>IF(OR($C$111="",E113=""),"",
IF($C$111='Dropdown Auswahl'!$AR$3,ROUNDUP($B$89*E113,0),
IF($C$111='Dropdown Auswahl'!$AR$4,ROUNDUP($B$96*E113,0),
IF($C$111='Dropdown Auswahl'!$AR$5,ROUNDUP($B$100*E113,0),
IF($C$111='Dropdown Auswahl'!$AR$6,ROUNDUP($E$104*E113,0)
)))))</f>
        <v/>
      </c>
      <c r="F115" s="1356"/>
      <c r="G115" s="550"/>
      <c r="H115" s="550"/>
      <c r="I115" s="550"/>
      <c r="J115" s="550"/>
      <c r="K115" s="550"/>
      <c r="L115" s="550"/>
      <c r="M115" s="550"/>
      <c r="N115" s="550"/>
      <c r="O115" s="550"/>
    </row>
    <row r="116" spans="1:19" customFormat="1" ht="15.75" hidden="1" customHeight="1" thickBot="1">
      <c r="A116" s="332"/>
      <c r="B116" s="349" t="str">
        <f>IF(OR($C$111="",B115=""),"",
IF($C$111='Dropdown Auswahl'!$AR$3,ROUNDUP($B$87/1000*B115,0),
IF($C$111='Dropdown Auswahl'!$AR$4,ROUNDUP($B$94/1000*B115,0),
IF($C$111='Dropdown Auswahl'!$AR$5,ROUNDUP($B$98/1000*B115,0),
IF($C$111='Dropdown Auswahl'!$AR$6,ROUNDUP($B$105/1000*B115,0)
)))))</f>
        <v/>
      </c>
      <c r="C116" s="334"/>
      <c r="D116" s="335"/>
      <c r="E116" s="336"/>
      <c r="F116" s="337"/>
      <c r="G116" s="550"/>
      <c r="H116" s="550"/>
      <c r="I116" s="550"/>
      <c r="J116" s="550"/>
      <c r="K116" s="550"/>
      <c r="L116" s="550"/>
      <c r="M116" s="550"/>
      <c r="N116" s="550"/>
      <c r="O116" s="550"/>
    </row>
    <row r="117" spans="1:19" s="70" customFormat="1" ht="28.5" customHeight="1">
      <c r="A117" s="1348" t="s">
        <v>3878</v>
      </c>
      <c r="B117" s="1349"/>
      <c r="C117" s="1349"/>
      <c r="D117" s="1349"/>
      <c r="E117" s="1349"/>
      <c r="F117" s="1350"/>
      <c r="G117" s="547"/>
      <c r="H117" s="546"/>
      <c r="I117" s="546"/>
      <c r="J117" s="546"/>
      <c r="K117" s="546"/>
      <c r="L117" s="546"/>
      <c r="M117" s="546"/>
      <c r="N117" s="546"/>
      <c r="O117" s="546"/>
      <c r="P117" s="125"/>
      <c r="Q117" s="125"/>
      <c r="R117" s="125"/>
      <c r="S117" s="125"/>
    </row>
    <row r="118" spans="1:19" s="70" customFormat="1" ht="117" customHeight="1">
      <c r="A118" s="1345" t="s">
        <v>3879</v>
      </c>
      <c r="B118" s="1346"/>
      <c r="C118" s="1346"/>
      <c r="D118" s="1346"/>
      <c r="E118" s="1346"/>
      <c r="F118" s="1347"/>
      <c r="G118" s="547"/>
      <c r="H118" s="546"/>
      <c r="I118" s="546"/>
      <c r="J118" s="546"/>
      <c r="K118" s="546"/>
      <c r="L118" s="546"/>
      <c r="M118" s="546"/>
      <c r="N118" s="546"/>
      <c r="O118" s="546"/>
      <c r="P118" s="125"/>
      <c r="Q118" s="125"/>
      <c r="R118" s="125"/>
      <c r="S118" s="125"/>
    </row>
    <row r="119" spans="1:19" s="70" customFormat="1" ht="87.75" customHeight="1">
      <c r="A119" s="1214" t="s">
        <v>3880</v>
      </c>
      <c r="B119" s="1215"/>
      <c r="C119" s="1215"/>
      <c r="D119" s="1215"/>
      <c r="E119" s="1215"/>
      <c r="F119" s="1216"/>
      <c r="G119" s="124"/>
      <c r="H119" s="125"/>
      <c r="I119" s="125"/>
      <c r="J119" s="125"/>
      <c r="K119" s="125"/>
      <c r="L119" s="125"/>
      <c r="M119" s="125"/>
      <c r="N119" s="125"/>
      <c r="O119" s="125"/>
      <c r="P119" s="125"/>
      <c r="Q119" s="125"/>
      <c r="R119" s="125"/>
      <c r="S119" s="125"/>
    </row>
    <row r="120" spans="1:19" s="70" customFormat="1" ht="39" customHeight="1" thickBot="1">
      <c r="A120" s="1217" t="s">
        <v>3881</v>
      </c>
      <c r="B120" s="1218"/>
      <c r="C120" s="1218"/>
      <c r="D120" s="1218"/>
      <c r="E120" s="1218"/>
      <c r="F120" s="1219"/>
      <c r="G120" s="124"/>
      <c r="H120" s="125"/>
      <c r="I120" s="125"/>
      <c r="J120" s="125"/>
      <c r="K120" s="125"/>
      <c r="L120" s="125"/>
      <c r="M120" s="125"/>
      <c r="N120" s="125"/>
      <c r="O120" s="125"/>
      <c r="P120" s="125"/>
      <c r="Q120" s="125"/>
      <c r="R120" s="125"/>
      <c r="S120" s="125"/>
    </row>
    <row r="121" spans="1:19" s="70" customFormat="1" ht="15.75" hidden="1" customHeight="1" thickBot="1">
      <c r="A121" s="100"/>
      <c r="B121" s="101"/>
      <c r="C121" s="101"/>
      <c r="D121" s="101"/>
      <c r="E121" s="101"/>
      <c r="F121" s="102"/>
      <c r="G121" s="124"/>
      <c r="H121" s="125"/>
      <c r="I121" s="125"/>
      <c r="J121" s="125"/>
      <c r="K121" s="125"/>
      <c r="L121" s="125"/>
      <c r="M121" s="125"/>
      <c r="N121" s="125"/>
      <c r="O121" s="125"/>
      <c r="P121" s="125"/>
      <c r="Q121" s="125"/>
      <c r="R121" s="125"/>
      <c r="S121" s="125"/>
    </row>
    <row r="122" spans="1:19" s="70" customFormat="1" ht="16.2" thickBot="1">
      <c r="A122" s="1220" t="s">
        <v>3882</v>
      </c>
      <c r="B122" s="1221"/>
      <c r="C122" s="1221"/>
      <c r="D122" s="1221"/>
      <c r="E122" s="1221"/>
      <c r="F122" s="1222"/>
      <c r="G122" s="124"/>
      <c r="H122" s="125"/>
      <c r="I122" s="125"/>
      <c r="J122" s="125"/>
      <c r="K122" s="125"/>
      <c r="L122" s="125"/>
      <c r="M122" s="125"/>
      <c r="N122" s="125"/>
      <c r="O122" s="125"/>
      <c r="P122" s="125"/>
      <c r="Q122" s="125"/>
      <c r="R122" s="125"/>
      <c r="S122" s="125"/>
    </row>
    <row r="123" spans="1:19" s="83" customFormat="1">
      <c r="A123" s="81" t="s">
        <v>3883</v>
      </c>
      <c r="B123" s="1338" t="s">
        <v>283</v>
      </c>
      <c r="C123" s="1339"/>
      <c r="D123" s="1340"/>
      <c r="E123" s="1341"/>
      <c r="F123" s="1342"/>
      <c r="G123" s="126"/>
      <c r="H123" s="129"/>
      <c r="I123" s="129"/>
      <c r="J123" s="129"/>
      <c r="K123" s="129"/>
      <c r="L123" s="129"/>
      <c r="M123" s="129"/>
      <c r="N123" s="129"/>
      <c r="O123" s="129"/>
      <c r="P123" s="129"/>
      <c r="Q123" s="129"/>
      <c r="R123" s="129"/>
      <c r="S123" s="129"/>
    </row>
    <row r="124" spans="1:19" s="83" customFormat="1">
      <c r="A124" s="95" t="s">
        <v>3884</v>
      </c>
      <c r="B124" s="1223"/>
      <c r="C124" s="1223"/>
      <c r="D124" s="81" t="s">
        <v>3895</v>
      </c>
      <c r="E124" s="103"/>
      <c r="F124" s="462" t="str">
        <f>IFERROR(VLOOKUP(E124,'Dropdown Auswahl'!AU2:AV14,2,FALSE),"")</f>
        <v/>
      </c>
      <c r="G124" s="126"/>
      <c r="H124" s="129"/>
      <c r="I124" s="129"/>
      <c r="J124" s="129"/>
      <c r="K124" s="129"/>
      <c r="L124" s="129"/>
      <c r="M124" s="129"/>
      <c r="N124" s="129"/>
      <c r="O124" s="129"/>
      <c r="P124" s="129"/>
      <c r="Q124" s="129"/>
      <c r="R124" s="129"/>
      <c r="S124" s="129"/>
    </row>
    <row r="125" spans="1:19" s="83" customFormat="1">
      <c r="A125" s="81" t="s">
        <v>3885</v>
      </c>
      <c r="B125" s="1208"/>
      <c r="C125" s="1208"/>
      <c r="D125" s="81" t="s">
        <v>3896</v>
      </c>
      <c r="E125" s="1223"/>
      <c r="F125" s="1224"/>
      <c r="G125" s="126"/>
      <c r="H125" s="129"/>
      <c r="I125" s="129"/>
      <c r="J125" s="129"/>
      <c r="K125" s="129"/>
      <c r="L125" s="129"/>
      <c r="M125" s="129"/>
      <c r="N125" s="129"/>
      <c r="O125" s="129"/>
      <c r="P125" s="129"/>
      <c r="Q125" s="129"/>
      <c r="R125" s="129"/>
      <c r="S125" s="129"/>
    </row>
    <row r="126" spans="1:19" s="83" customFormat="1">
      <c r="A126" s="92" t="s">
        <v>3886</v>
      </c>
      <c r="B126" s="1208"/>
      <c r="C126" s="1208"/>
      <c r="D126" s="75" t="s">
        <v>3897</v>
      </c>
      <c r="E126" s="1209"/>
      <c r="F126" s="1210"/>
      <c r="G126" s="126"/>
      <c r="H126" s="129"/>
      <c r="I126" s="129"/>
      <c r="J126" s="129"/>
      <c r="K126" s="129"/>
      <c r="L126" s="129"/>
      <c r="M126" s="129"/>
      <c r="N126" s="129"/>
      <c r="O126" s="129"/>
      <c r="P126" s="129"/>
      <c r="Q126" s="129"/>
      <c r="R126" s="129"/>
      <c r="S126" s="129"/>
    </row>
    <row r="127" spans="1:19" s="83" customFormat="1">
      <c r="A127" s="74" t="s">
        <v>3887</v>
      </c>
      <c r="B127" s="1209"/>
      <c r="C127" s="1343"/>
      <c r="D127" s="75" t="s">
        <v>3898</v>
      </c>
      <c r="E127" s="1209"/>
      <c r="F127" s="1210"/>
      <c r="G127" s="126"/>
      <c r="H127" s="129"/>
      <c r="I127" s="129"/>
      <c r="J127" s="129"/>
      <c r="K127" s="129"/>
      <c r="L127" s="129"/>
      <c r="M127" s="129"/>
      <c r="N127" s="129"/>
      <c r="O127" s="129"/>
      <c r="P127" s="129"/>
      <c r="Q127" s="129"/>
      <c r="R127" s="129"/>
      <c r="S127" s="129"/>
    </row>
    <row r="128" spans="1:19" s="83" customFormat="1">
      <c r="A128" s="92" t="s">
        <v>3888</v>
      </c>
      <c r="B128" s="1208"/>
      <c r="C128" s="1208"/>
      <c r="D128" s="1334"/>
      <c r="E128" s="1263"/>
      <c r="F128" s="1335"/>
      <c r="G128" s="126"/>
      <c r="H128" s="129"/>
      <c r="I128" s="129"/>
      <c r="J128" s="129"/>
      <c r="K128" s="129"/>
      <c r="L128" s="129"/>
      <c r="M128" s="129"/>
      <c r="N128" s="129"/>
      <c r="O128" s="129"/>
      <c r="P128" s="129"/>
      <c r="Q128" s="129"/>
      <c r="R128" s="129"/>
      <c r="S128" s="129"/>
    </row>
    <row r="129" spans="1:19" s="83" customFormat="1" ht="32.25" customHeight="1">
      <c r="A129" s="92" t="s">
        <v>3889</v>
      </c>
      <c r="B129" s="1412"/>
      <c r="C129" s="1412"/>
      <c r="D129" s="1412"/>
      <c r="E129" s="1412"/>
      <c r="F129" s="1413"/>
      <c r="G129" s="126"/>
      <c r="H129" s="129"/>
      <c r="I129" s="129"/>
      <c r="J129" s="129"/>
      <c r="K129" s="129"/>
      <c r="L129" s="129"/>
      <c r="M129" s="129"/>
      <c r="N129" s="129"/>
      <c r="O129" s="129"/>
      <c r="P129" s="129"/>
      <c r="Q129" s="129"/>
      <c r="R129" s="129"/>
      <c r="S129" s="129"/>
    </row>
    <row r="130" spans="1:19" s="83" customFormat="1" ht="30" customHeight="1">
      <c r="A130" s="92" t="s">
        <v>3890</v>
      </c>
      <c r="B130" s="1412"/>
      <c r="C130" s="1412"/>
      <c r="D130" s="1412"/>
      <c r="E130" s="1412"/>
      <c r="F130" s="1413"/>
      <c r="G130" s="126"/>
      <c r="H130" s="129"/>
      <c r="I130" s="129"/>
      <c r="J130" s="129"/>
      <c r="K130" s="129"/>
      <c r="L130" s="129"/>
      <c r="M130" s="129"/>
      <c r="N130" s="129"/>
      <c r="O130" s="129"/>
      <c r="P130" s="129"/>
      <c r="Q130" s="129"/>
      <c r="R130" s="129"/>
      <c r="S130" s="129"/>
    </row>
    <row r="131" spans="1:19" s="83" customFormat="1">
      <c r="A131" s="74" t="s">
        <v>3891</v>
      </c>
      <c r="B131" s="1208"/>
      <c r="C131" s="1208"/>
      <c r="D131" s="104" t="s">
        <v>3899</v>
      </c>
      <c r="E131" s="1209" t="s">
        <v>283</v>
      </c>
      <c r="F131" s="1210"/>
      <c r="G131" s="126"/>
      <c r="H131" s="129"/>
      <c r="I131" s="129"/>
      <c r="J131" s="129"/>
      <c r="K131" s="129"/>
      <c r="L131" s="129"/>
      <c r="M131" s="129"/>
      <c r="N131" s="129"/>
      <c r="O131" s="129"/>
      <c r="P131" s="129"/>
      <c r="Q131" s="129"/>
      <c r="R131" s="129"/>
      <c r="S131" s="129"/>
    </row>
    <row r="132" spans="1:19" s="83" customFormat="1">
      <c r="A132" s="74" t="s">
        <v>3892</v>
      </c>
      <c r="B132" s="1208" t="s">
        <v>283</v>
      </c>
      <c r="C132" s="1208"/>
      <c r="D132" s="75" t="s">
        <v>3900</v>
      </c>
      <c r="E132" s="1414"/>
      <c r="F132" s="1415"/>
      <c r="G132" s="126"/>
      <c r="H132" s="129"/>
      <c r="I132" s="129"/>
      <c r="J132" s="129"/>
      <c r="K132" s="129"/>
      <c r="L132" s="129"/>
      <c r="M132" s="129"/>
      <c r="N132" s="129"/>
      <c r="O132" s="129"/>
      <c r="P132" s="129"/>
      <c r="Q132" s="129"/>
      <c r="R132" s="129"/>
      <c r="S132" s="129"/>
    </row>
    <row r="133" spans="1:19" s="83" customFormat="1">
      <c r="A133" s="74" t="s">
        <v>3893</v>
      </c>
      <c r="B133" s="1208"/>
      <c r="C133" s="1208"/>
      <c r="D133" s="75" t="s">
        <v>3901</v>
      </c>
      <c r="E133" s="1208"/>
      <c r="F133" s="1213"/>
      <c r="G133" s="126"/>
      <c r="H133" s="129"/>
      <c r="I133" s="129"/>
      <c r="J133" s="129"/>
      <c r="K133" s="129"/>
      <c r="L133" s="129"/>
      <c r="M133" s="129"/>
      <c r="N133" s="129"/>
      <c r="O133" s="129"/>
      <c r="P133" s="129"/>
      <c r="Q133" s="129"/>
      <c r="R133" s="129"/>
      <c r="S133" s="129"/>
    </row>
    <row r="134" spans="1:19" s="83" customFormat="1" ht="16.2" thickBot="1">
      <c r="A134" s="79" t="s">
        <v>3894</v>
      </c>
      <c r="B134" s="1327"/>
      <c r="C134" s="1344"/>
      <c r="D134" s="80" t="s">
        <v>3902</v>
      </c>
      <c r="E134" s="1426"/>
      <c r="F134" s="1427"/>
      <c r="G134" s="126"/>
      <c r="H134" s="129"/>
      <c r="I134" s="129"/>
      <c r="J134" s="129"/>
      <c r="K134" s="129"/>
      <c r="L134" s="129"/>
      <c r="M134" s="129"/>
      <c r="N134" s="129"/>
      <c r="O134" s="129"/>
      <c r="P134" s="129"/>
      <c r="Q134" s="129"/>
      <c r="R134" s="129"/>
      <c r="S134" s="129"/>
    </row>
    <row r="135" spans="1:19" s="70" customFormat="1" ht="16.2" hidden="1" thickBot="1">
      <c r="A135" s="1418" t="s">
        <v>285</v>
      </c>
      <c r="B135" s="1419"/>
      <c r="C135" s="1419"/>
      <c r="D135" s="1419"/>
      <c r="E135" s="1419"/>
      <c r="F135" s="1420"/>
      <c r="G135" s="124"/>
      <c r="H135" s="125"/>
      <c r="I135" s="125"/>
      <c r="J135" s="125"/>
      <c r="K135" s="125"/>
      <c r="L135" s="125"/>
      <c r="M135" s="125"/>
      <c r="N135" s="125"/>
      <c r="O135" s="125"/>
      <c r="P135" s="125"/>
      <c r="Q135" s="125"/>
      <c r="R135" s="125"/>
      <c r="S135" s="125"/>
    </row>
    <row r="136" spans="1:19" s="83" customFormat="1" ht="16.2" hidden="1" thickBot="1">
      <c r="A136" s="1225" t="s">
        <v>5</v>
      </c>
      <c r="B136" s="1226"/>
      <c r="C136" s="1226"/>
      <c r="D136" s="1226"/>
      <c r="E136" s="1226"/>
      <c r="F136" s="1227"/>
      <c r="G136" s="126"/>
      <c r="H136" s="129"/>
      <c r="I136" s="129"/>
      <c r="J136" s="129"/>
      <c r="K136" s="129"/>
      <c r="L136" s="129"/>
      <c r="M136" s="129"/>
      <c r="N136" s="129"/>
      <c r="O136" s="129"/>
      <c r="P136" s="129"/>
      <c r="Q136" s="129"/>
      <c r="R136" s="129"/>
      <c r="S136" s="129"/>
    </row>
    <row r="137" spans="1:19" s="83" customFormat="1" hidden="1">
      <c r="A137" s="95" t="s">
        <v>6</v>
      </c>
      <c r="B137" s="1286"/>
      <c r="C137" s="1421"/>
      <c r="D137" s="1421"/>
      <c r="E137" s="1421"/>
      <c r="F137" s="1287"/>
      <c r="G137" s="126"/>
      <c r="H137" s="129"/>
      <c r="I137" s="129"/>
      <c r="J137" s="129"/>
      <c r="K137" s="129"/>
      <c r="L137" s="129"/>
      <c r="M137" s="129"/>
      <c r="N137" s="129"/>
      <c r="O137" s="129"/>
      <c r="P137" s="129"/>
      <c r="Q137" s="129"/>
      <c r="R137" s="129"/>
      <c r="S137" s="129"/>
    </row>
    <row r="138" spans="1:19" s="83" customFormat="1" hidden="1">
      <c r="A138" s="74" t="s">
        <v>7</v>
      </c>
      <c r="B138" s="1205"/>
      <c r="C138" s="1206"/>
      <c r="D138" s="75" t="s">
        <v>9</v>
      </c>
      <c r="E138" s="1205"/>
      <c r="F138" s="1207"/>
      <c r="G138" s="126"/>
      <c r="H138" s="129"/>
      <c r="I138" s="129"/>
      <c r="J138" s="129"/>
      <c r="K138" s="129"/>
      <c r="L138" s="129"/>
      <c r="M138" s="129"/>
      <c r="N138" s="129"/>
      <c r="O138" s="129"/>
      <c r="P138" s="129"/>
      <c r="Q138" s="129"/>
      <c r="R138" s="129"/>
      <c r="S138" s="129"/>
    </row>
    <row r="139" spans="1:19" s="83" customFormat="1" hidden="1">
      <c r="A139" s="74" t="s">
        <v>8</v>
      </c>
      <c r="B139" s="1205"/>
      <c r="C139" s="1206"/>
      <c r="D139" s="75" t="s">
        <v>10</v>
      </c>
      <c r="E139" s="1205"/>
      <c r="F139" s="1207"/>
      <c r="G139" s="126"/>
      <c r="H139" s="129"/>
      <c r="I139" s="129"/>
      <c r="J139" s="129"/>
      <c r="K139" s="129"/>
      <c r="L139" s="129"/>
      <c r="M139" s="129"/>
      <c r="N139" s="129"/>
      <c r="O139" s="129"/>
      <c r="P139" s="129"/>
      <c r="Q139" s="129"/>
      <c r="R139" s="129"/>
      <c r="S139" s="129"/>
    </row>
    <row r="140" spans="1:19" s="83" customFormat="1" ht="16.2" hidden="1" thickBot="1">
      <c r="A140" s="105" t="s">
        <v>86</v>
      </c>
      <c r="B140" s="1327"/>
      <c r="C140" s="1344"/>
      <c r="D140" s="97" t="s">
        <v>62</v>
      </c>
      <c r="E140" s="1327"/>
      <c r="F140" s="1328"/>
      <c r="G140" s="126"/>
      <c r="H140" s="129"/>
      <c r="I140" s="129"/>
      <c r="J140" s="129"/>
      <c r="K140" s="129"/>
      <c r="L140" s="129"/>
      <c r="M140" s="129"/>
      <c r="N140" s="129"/>
      <c r="O140" s="129"/>
      <c r="P140" s="129"/>
      <c r="Q140" s="129"/>
      <c r="R140" s="129"/>
      <c r="S140" s="129"/>
    </row>
    <row r="141" spans="1:19" s="83" customFormat="1" ht="16.2" hidden="1" thickBot="1">
      <c r="A141" s="1225" t="s">
        <v>3</v>
      </c>
      <c r="B141" s="1226"/>
      <c r="C141" s="1226"/>
      <c r="D141" s="1226"/>
      <c r="E141" s="1226"/>
      <c r="F141" s="1227"/>
      <c r="G141" s="126"/>
      <c r="H141" s="129"/>
      <c r="I141" s="129"/>
      <c r="J141" s="129"/>
      <c r="K141" s="129"/>
      <c r="L141" s="129"/>
      <c r="M141" s="129"/>
      <c r="N141" s="129"/>
      <c r="O141" s="129"/>
      <c r="P141" s="129"/>
      <c r="Q141" s="129"/>
      <c r="R141" s="129"/>
      <c r="S141" s="129"/>
    </row>
    <row r="142" spans="1:19" s="83" customFormat="1" hidden="1">
      <c r="A142" s="95" t="s">
        <v>33</v>
      </c>
      <c r="B142" s="1416"/>
      <c r="C142" s="1434"/>
      <c r="D142" s="81" t="s">
        <v>53</v>
      </c>
      <c r="E142" s="1416"/>
      <c r="F142" s="1417"/>
      <c r="G142" s="126"/>
      <c r="H142" s="129"/>
      <c r="I142" s="129"/>
      <c r="J142" s="129"/>
      <c r="K142" s="129"/>
      <c r="L142" s="129"/>
      <c r="M142" s="129"/>
      <c r="N142" s="129"/>
      <c r="O142" s="129"/>
      <c r="P142" s="129"/>
      <c r="Q142" s="129"/>
      <c r="R142" s="129"/>
      <c r="S142" s="129"/>
    </row>
    <row r="143" spans="1:19" s="83" customFormat="1" hidden="1">
      <c r="A143" s="74" t="s">
        <v>60</v>
      </c>
      <c r="B143" s="1209"/>
      <c r="C143" s="1343"/>
      <c r="D143" s="75" t="s">
        <v>296</v>
      </c>
      <c r="E143" s="1209"/>
      <c r="F143" s="1210"/>
      <c r="G143" s="126"/>
      <c r="H143" s="129"/>
      <c r="I143" s="129"/>
      <c r="J143" s="129"/>
      <c r="K143" s="129"/>
      <c r="L143" s="129"/>
      <c r="M143" s="129"/>
      <c r="N143" s="129"/>
      <c r="O143" s="129"/>
      <c r="P143" s="129"/>
      <c r="Q143" s="129"/>
      <c r="R143" s="129"/>
      <c r="S143" s="129"/>
    </row>
    <row r="144" spans="1:19" s="83" customFormat="1" hidden="1">
      <c r="A144" s="74" t="s">
        <v>51</v>
      </c>
      <c r="B144" s="1209"/>
      <c r="C144" s="1343"/>
      <c r="D144" s="75" t="s">
        <v>279</v>
      </c>
      <c r="E144" s="1209"/>
      <c r="F144" s="1210"/>
      <c r="G144" s="126"/>
      <c r="H144" s="129"/>
      <c r="I144" s="129"/>
      <c r="J144" s="129"/>
      <c r="K144" s="129"/>
      <c r="L144" s="129"/>
      <c r="M144" s="129"/>
      <c r="N144" s="129"/>
      <c r="O144" s="129"/>
      <c r="P144" s="129"/>
      <c r="Q144" s="129"/>
      <c r="R144" s="129"/>
      <c r="S144" s="129"/>
    </row>
    <row r="145" spans="1:19" s="83" customFormat="1" ht="36" hidden="1" customHeight="1">
      <c r="A145" s="92" t="s">
        <v>55</v>
      </c>
      <c r="B145" s="1209"/>
      <c r="C145" s="1343"/>
      <c r="D145" s="90" t="s">
        <v>63</v>
      </c>
      <c r="E145" s="1209"/>
      <c r="F145" s="1210"/>
      <c r="G145" s="126"/>
      <c r="H145" s="129"/>
      <c r="I145" s="129"/>
      <c r="J145" s="129"/>
      <c r="K145" s="129"/>
      <c r="L145" s="129"/>
      <c r="M145" s="129"/>
      <c r="N145" s="129"/>
      <c r="O145" s="129"/>
      <c r="P145" s="129"/>
      <c r="Q145" s="129"/>
      <c r="R145" s="129"/>
      <c r="S145" s="129"/>
    </row>
    <row r="146" spans="1:19" s="83" customFormat="1" hidden="1">
      <c r="A146" s="74" t="s">
        <v>290</v>
      </c>
      <c r="B146" s="1209"/>
      <c r="C146" s="1343"/>
      <c r="D146" s="75" t="s">
        <v>293</v>
      </c>
      <c r="E146" s="1209"/>
      <c r="F146" s="1210"/>
      <c r="G146" s="126"/>
      <c r="H146" s="129"/>
      <c r="I146" s="129"/>
      <c r="J146" s="129"/>
      <c r="K146" s="129"/>
      <c r="L146" s="129"/>
      <c r="M146" s="129"/>
      <c r="N146" s="129"/>
      <c r="O146" s="129"/>
      <c r="P146" s="129"/>
      <c r="Q146" s="129"/>
      <c r="R146" s="129"/>
      <c r="S146" s="129"/>
    </row>
    <row r="147" spans="1:19" s="83" customFormat="1" hidden="1">
      <c r="A147" s="74" t="s">
        <v>291</v>
      </c>
      <c r="B147" s="1209"/>
      <c r="C147" s="1343"/>
      <c r="D147" s="75" t="s">
        <v>294</v>
      </c>
      <c r="E147" s="1209"/>
      <c r="F147" s="1210"/>
      <c r="G147" s="126"/>
      <c r="H147" s="129"/>
      <c r="I147" s="129"/>
      <c r="J147" s="129"/>
      <c r="K147" s="129"/>
      <c r="L147" s="129"/>
      <c r="M147" s="129"/>
      <c r="N147" s="129"/>
      <c r="O147" s="129"/>
      <c r="P147" s="129"/>
      <c r="Q147" s="129"/>
      <c r="R147" s="129"/>
      <c r="S147" s="129"/>
    </row>
    <row r="148" spans="1:19" s="83" customFormat="1" ht="31.2" hidden="1">
      <c r="A148" s="74" t="s">
        <v>64</v>
      </c>
      <c r="B148" s="1209"/>
      <c r="C148" s="1343"/>
      <c r="D148" s="90" t="s">
        <v>68</v>
      </c>
      <c r="E148" s="1209"/>
      <c r="F148" s="1210"/>
      <c r="G148" s="126"/>
      <c r="H148" s="129"/>
      <c r="I148" s="129"/>
      <c r="J148" s="129"/>
      <c r="K148" s="129"/>
      <c r="L148" s="129"/>
      <c r="M148" s="129"/>
      <c r="N148" s="129"/>
      <c r="O148" s="129"/>
      <c r="P148" s="129"/>
      <c r="Q148" s="129"/>
      <c r="R148" s="129"/>
      <c r="S148" s="129"/>
    </row>
    <row r="149" spans="1:19" s="83" customFormat="1" ht="16.2" hidden="1" thickBot="1">
      <c r="A149" s="105" t="s">
        <v>292</v>
      </c>
      <c r="B149" s="1327"/>
      <c r="C149" s="1344"/>
      <c r="D149" s="97" t="s">
        <v>295</v>
      </c>
      <c r="E149" s="1327"/>
      <c r="F149" s="1328"/>
      <c r="G149" s="126"/>
      <c r="H149" s="129"/>
      <c r="I149" s="129"/>
      <c r="J149" s="129"/>
      <c r="K149" s="129"/>
      <c r="L149" s="129"/>
      <c r="M149" s="129"/>
      <c r="N149" s="129"/>
      <c r="O149" s="129"/>
      <c r="P149" s="129"/>
      <c r="Q149" s="129"/>
      <c r="R149" s="129"/>
      <c r="S149" s="129"/>
    </row>
    <row r="150" spans="1:19" s="83" customFormat="1" ht="16.2" hidden="1" thickBot="1">
      <c r="A150" s="1225" t="s">
        <v>280</v>
      </c>
      <c r="B150" s="1226"/>
      <c r="C150" s="1226"/>
      <c r="D150" s="1226"/>
      <c r="E150" s="1226"/>
      <c r="F150" s="1227"/>
      <c r="G150" s="126"/>
      <c r="H150" s="129"/>
      <c r="I150" s="129"/>
      <c r="J150" s="129"/>
      <c r="K150" s="129"/>
      <c r="L150" s="129"/>
      <c r="M150" s="129"/>
      <c r="N150" s="129"/>
      <c r="O150" s="129"/>
      <c r="P150" s="129"/>
      <c r="Q150" s="129"/>
      <c r="R150" s="129"/>
      <c r="S150" s="129"/>
    </row>
    <row r="151" spans="1:19" s="83" customFormat="1" hidden="1">
      <c r="A151" s="95" t="s">
        <v>52</v>
      </c>
      <c r="B151" s="1286"/>
      <c r="C151" s="1422"/>
      <c r="D151" s="81" t="s">
        <v>54</v>
      </c>
      <c r="E151" s="1286"/>
      <c r="F151" s="1287"/>
      <c r="G151" s="126"/>
      <c r="H151" s="129"/>
      <c r="I151" s="129"/>
      <c r="J151" s="129"/>
      <c r="K151" s="129"/>
      <c r="L151" s="129"/>
      <c r="M151" s="129"/>
      <c r="N151" s="129"/>
      <c r="O151" s="129"/>
      <c r="P151" s="129"/>
      <c r="Q151" s="129"/>
      <c r="R151" s="129"/>
      <c r="S151" s="129"/>
    </row>
    <row r="152" spans="1:19" s="83" customFormat="1" ht="36" hidden="1" customHeight="1">
      <c r="A152" s="92" t="s">
        <v>281</v>
      </c>
      <c r="B152" s="1205"/>
      <c r="C152" s="1228"/>
      <c r="D152" s="1228"/>
      <c r="E152" s="1228"/>
      <c r="F152" s="1207"/>
      <c r="G152" s="126"/>
      <c r="H152" s="129"/>
      <c r="I152" s="129"/>
      <c r="J152" s="129"/>
      <c r="K152" s="129"/>
      <c r="L152" s="129"/>
      <c r="M152" s="129"/>
      <c r="N152" s="129"/>
      <c r="O152" s="129"/>
      <c r="P152" s="129"/>
      <c r="Q152" s="129"/>
      <c r="R152" s="129"/>
      <c r="S152" s="129"/>
    </row>
    <row r="153" spans="1:19" s="83" customFormat="1" ht="36" hidden="1" customHeight="1">
      <c r="A153" s="92" t="s">
        <v>50</v>
      </c>
      <c r="B153" s="1428"/>
      <c r="C153" s="1429"/>
      <c r="D153" s="1429"/>
      <c r="E153" s="1429"/>
      <c r="F153" s="1430"/>
      <c r="G153" s="126"/>
      <c r="H153" s="129"/>
      <c r="I153" s="129"/>
      <c r="J153" s="129"/>
      <c r="K153" s="129"/>
      <c r="L153" s="129"/>
      <c r="M153" s="129"/>
      <c r="N153" s="129"/>
      <c r="O153" s="129"/>
      <c r="P153" s="129"/>
      <c r="Q153" s="129"/>
      <c r="R153" s="129"/>
      <c r="S153" s="129"/>
    </row>
    <row r="154" spans="1:19" s="83" customFormat="1" ht="36" hidden="1" customHeight="1" thickBot="1">
      <c r="A154" s="92" t="s">
        <v>49</v>
      </c>
      <c r="B154" s="1431"/>
      <c r="C154" s="1432"/>
      <c r="D154" s="1432"/>
      <c r="E154" s="1432"/>
      <c r="F154" s="1433"/>
      <c r="G154" s="126"/>
      <c r="H154" s="129"/>
      <c r="I154" s="129"/>
      <c r="J154" s="129"/>
      <c r="K154" s="129"/>
      <c r="L154" s="129"/>
      <c r="M154" s="129"/>
      <c r="N154" s="129"/>
      <c r="O154" s="129"/>
      <c r="P154" s="129"/>
      <c r="Q154" s="129"/>
      <c r="R154" s="129"/>
      <c r="S154" s="129"/>
    </row>
    <row r="155" spans="1:19" s="83" customFormat="1" ht="15.75" hidden="1" customHeight="1" thickBot="1">
      <c r="A155" s="1225" t="s">
        <v>61</v>
      </c>
      <c r="B155" s="1226"/>
      <c r="C155" s="1226"/>
      <c r="D155" s="1226"/>
      <c r="E155" s="1226"/>
      <c r="F155" s="1227"/>
      <c r="G155" s="126"/>
      <c r="H155" s="129"/>
      <c r="I155" s="129"/>
      <c r="J155" s="129"/>
      <c r="K155" s="129"/>
      <c r="L155" s="129"/>
      <c r="M155" s="129"/>
      <c r="N155" s="129"/>
      <c r="O155" s="129"/>
      <c r="P155" s="129"/>
      <c r="Q155" s="129"/>
      <c r="R155" s="129"/>
      <c r="S155" s="129"/>
    </row>
    <row r="156" spans="1:19" s="83" customFormat="1" hidden="1">
      <c r="A156" s="74" t="s">
        <v>34</v>
      </c>
      <c r="B156" s="1416"/>
      <c r="C156" s="1434"/>
      <c r="D156" s="75" t="s">
        <v>38</v>
      </c>
      <c r="E156" s="1416"/>
      <c r="F156" s="1417"/>
      <c r="G156" s="126"/>
      <c r="H156" s="129"/>
      <c r="I156" s="129"/>
      <c r="J156" s="129"/>
      <c r="K156" s="129"/>
      <c r="L156" s="129"/>
      <c r="M156" s="129"/>
      <c r="N156" s="129"/>
      <c r="O156" s="129"/>
      <c r="P156" s="129"/>
      <c r="Q156" s="129"/>
      <c r="R156" s="129"/>
      <c r="S156" s="129"/>
    </row>
    <row r="157" spans="1:19" s="83" customFormat="1" hidden="1">
      <c r="A157" s="74" t="s">
        <v>35</v>
      </c>
      <c r="B157" s="1209"/>
      <c r="C157" s="1343"/>
      <c r="D157" s="75" t="s">
        <v>39</v>
      </c>
      <c r="E157" s="1209"/>
      <c r="F157" s="1210"/>
      <c r="G157" s="126"/>
      <c r="H157" s="129"/>
      <c r="I157" s="129"/>
      <c r="J157" s="129"/>
      <c r="K157" s="129"/>
      <c r="L157" s="129"/>
      <c r="M157" s="129"/>
      <c r="N157" s="129"/>
      <c r="O157" s="129"/>
      <c r="P157" s="129"/>
      <c r="Q157" s="129"/>
      <c r="R157" s="129"/>
      <c r="S157" s="129"/>
    </row>
    <row r="158" spans="1:19" s="83" customFormat="1" hidden="1">
      <c r="A158" s="74" t="s">
        <v>36</v>
      </c>
      <c r="B158" s="1209"/>
      <c r="C158" s="1343"/>
      <c r="D158" s="75" t="s">
        <v>40</v>
      </c>
      <c r="E158" s="1209"/>
      <c r="F158" s="1210"/>
      <c r="G158" s="126"/>
      <c r="H158" s="129"/>
      <c r="I158" s="129"/>
      <c r="J158" s="129"/>
      <c r="K158" s="129"/>
      <c r="L158" s="129"/>
      <c r="M158" s="129"/>
      <c r="N158" s="129"/>
      <c r="O158" s="129"/>
      <c r="P158" s="129"/>
      <c r="Q158" s="129"/>
      <c r="R158" s="129"/>
      <c r="S158" s="129"/>
    </row>
    <row r="159" spans="1:19" s="83" customFormat="1" hidden="1">
      <c r="A159" s="74" t="s">
        <v>37</v>
      </c>
      <c r="B159" s="1209"/>
      <c r="C159" s="1343"/>
      <c r="D159" s="75" t="s">
        <v>41</v>
      </c>
      <c r="E159" s="1209"/>
      <c r="F159" s="1210"/>
      <c r="G159" s="126"/>
      <c r="H159" s="129"/>
      <c r="I159" s="129"/>
      <c r="J159" s="129"/>
      <c r="K159" s="129"/>
      <c r="L159" s="129"/>
      <c r="M159" s="129"/>
      <c r="N159" s="129"/>
      <c r="O159" s="129"/>
      <c r="P159" s="129"/>
      <c r="Q159" s="129"/>
      <c r="R159" s="129"/>
      <c r="S159" s="129"/>
    </row>
    <row r="160" spans="1:19" s="83" customFormat="1" hidden="1">
      <c r="A160" s="74" t="s">
        <v>42</v>
      </c>
      <c r="B160" s="1209"/>
      <c r="C160" s="1343"/>
      <c r="D160" s="75" t="s">
        <v>46</v>
      </c>
      <c r="E160" s="1209"/>
      <c r="F160" s="1210"/>
      <c r="G160" s="126"/>
      <c r="H160" s="129"/>
      <c r="I160" s="129"/>
      <c r="J160" s="129"/>
      <c r="K160" s="129"/>
      <c r="L160" s="129"/>
      <c r="M160" s="129"/>
      <c r="N160" s="129"/>
      <c r="O160" s="129"/>
      <c r="P160" s="129"/>
      <c r="Q160" s="129"/>
      <c r="R160" s="129"/>
      <c r="S160" s="129"/>
    </row>
    <row r="161" spans="1:19" s="83" customFormat="1" hidden="1">
      <c r="A161" s="74" t="s">
        <v>43</v>
      </c>
      <c r="B161" s="1209"/>
      <c r="C161" s="1343"/>
      <c r="D161" s="75" t="s">
        <v>47</v>
      </c>
      <c r="E161" s="1209"/>
      <c r="F161" s="1210"/>
      <c r="G161" s="126"/>
      <c r="H161" s="129"/>
      <c r="I161" s="129"/>
      <c r="J161" s="129"/>
      <c r="K161" s="129"/>
      <c r="L161" s="129"/>
      <c r="M161" s="129"/>
      <c r="N161" s="129"/>
      <c r="O161" s="129"/>
      <c r="P161" s="129"/>
      <c r="Q161" s="129"/>
      <c r="R161" s="129"/>
      <c r="S161" s="129"/>
    </row>
    <row r="162" spans="1:19" s="83" customFormat="1" hidden="1">
      <c r="A162" s="74" t="s">
        <v>44</v>
      </c>
      <c r="B162" s="1209"/>
      <c r="C162" s="1343"/>
      <c r="D162" s="75" t="s">
        <v>48</v>
      </c>
      <c r="E162" s="1209"/>
      <c r="F162" s="1210"/>
      <c r="G162" s="126"/>
      <c r="H162" s="129"/>
      <c r="I162" s="129"/>
      <c r="J162" s="129"/>
      <c r="K162" s="129"/>
      <c r="L162" s="129"/>
      <c r="M162" s="129"/>
      <c r="N162" s="129"/>
      <c r="O162" s="129"/>
      <c r="P162" s="129"/>
      <c r="Q162" s="129"/>
      <c r="R162" s="129"/>
      <c r="S162" s="129"/>
    </row>
    <row r="163" spans="1:19" s="83" customFormat="1" hidden="1">
      <c r="A163" s="74" t="s">
        <v>45</v>
      </c>
      <c r="B163" s="1209"/>
      <c r="C163" s="1343"/>
      <c r="D163" s="1229"/>
      <c r="E163" s="1230"/>
      <c r="F163" s="1231"/>
      <c r="G163" s="126"/>
      <c r="H163" s="129"/>
      <c r="I163" s="129"/>
      <c r="J163" s="129"/>
      <c r="K163" s="129"/>
      <c r="L163" s="129"/>
      <c r="M163" s="129"/>
      <c r="N163" s="129"/>
      <c r="O163" s="129"/>
      <c r="P163" s="129"/>
      <c r="Q163" s="129"/>
      <c r="R163" s="129"/>
      <c r="S163" s="129"/>
    </row>
    <row r="164" spans="1:19" s="83" customFormat="1" ht="31.2" hidden="1">
      <c r="A164" s="92" t="s">
        <v>282</v>
      </c>
      <c r="B164" s="1205"/>
      <c r="C164" s="1228"/>
      <c r="D164" s="1228"/>
      <c r="E164" s="1228"/>
      <c r="F164" s="1207"/>
      <c r="G164" s="126"/>
      <c r="H164" s="129"/>
      <c r="I164" s="129"/>
      <c r="J164" s="129"/>
      <c r="K164" s="129"/>
      <c r="L164" s="129"/>
      <c r="M164" s="129"/>
      <c r="N164" s="129"/>
      <c r="O164" s="129"/>
      <c r="P164" s="129"/>
      <c r="Q164" s="129"/>
      <c r="R164" s="129"/>
      <c r="S164" s="129"/>
    </row>
    <row r="165" spans="1:19" s="83" customFormat="1" hidden="1">
      <c r="A165" s="74" t="s">
        <v>58</v>
      </c>
      <c r="B165" s="694"/>
      <c r="C165" s="75" t="s">
        <v>56</v>
      </c>
      <c r="D165" s="694"/>
      <c r="E165" s="75" t="s">
        <v>57</v>
      </c>
      <c r="F165" s="695"/>
      <c r="G165" s="126"/>
      <c r="H165" s="129"/>
      <c r="I165" s="129"/>
      <c r="J165" s="129"/>
      <c r="K165" s="129"/>
      <c r="L165" s="129"/>
      <c r="M165" s="129"/>
      <c r="N165" s="129"/>
      <c r="O165" s="129"/>
      <c r="P165" s="129"/>
      <c r="Q165" s="129"/>
      <c r="R165" s="129"/>
      <c r="S165" s="129"/>
    </row>
    <row r="166" spans="1:19" s="83" customFormat="1" hidden="1">
      <c r="A166" s="1387" t="s">
        <v>4</v>
      </c>
      <c r="B166" s="75" t="s">
        <v>65</v>
      </c>
      <c r="C166" s="106"/>
      <c r="D166" s="107" t="s">
        <v>66</v>
      </c>
      <c r="E166" s="1390"/>
      <c r="F166" s="1391"/>
      <c r="G166" s="126"/>
      <c r="H166" s="129"/>
      <c r="I166" s="129"/>
      <c r="J166" s="129"/>
      <c r="K166" s="129"/>
      <c r="L166" s="129"/>
      <c r="M166" s="129"/>
      <c r="N166" s="129"/>
      <c r="O166" s="129"/>
      <c r="P166" s="129"/>
      <c r="Q166" s="129"/>
      <c r="R166" s="129"/>
      <c r="S166" s="129"/>
    </row>
    <row r="167" spans="1:19" s="83" customFormat="1" hidden="1">
      <c r="A167" s="1388"/>
      <c r="B167" s="75" t="s">
        <v>11</v>
      </c>
      <c r="C167" s="106"/>
      <c r="D167" s="107" t="s">
        <v>15</v>
      </c>
      <c r="E167" s="1390"/>
      <c r="F167" s="1391"/>
      <c r="G167" s="126"/>
      <c r="H167" s="129"/>
      <c r="I167" s="129"/>
      <c r="J167" s="129"/>
      <c r="K167" s="129"/>
      <c r="L167" s="129"/>
      <c r="M167" s="129"/>
      <c r="N167" s="129"/>
      <c r="O167" s="129"/>
      <c r="P167" s="129"/>
      <c r="Q167" s="129"/>
      <c r="R167" s="129"/>
      <c r="S167" s="129"/>
    </row>
    <row r="168" spans="1:19" s="83" customFormat="1" hidden="1">
      <c r="A168" s="1388"/>
      <c r="B168" s="75" t="s">
        <v>12</v>
      </c>
      <c r="C168" s="106"/>
      <c r="D168" s="107" t="s">
        <v>16</v>
      </c>
      <c r="E168" s="1390"/>
      <c r="F168" s="1391"/>
      <c r="G168" s="126"/>
      <c r="H168" s="129"/>
      <c r="I168" s="129"/>
      <c r="J168" s="129"/>
      <c r="K168" s="129"/>
      <c r="L168" s="129"/>
      <c r="M168" s="129"/>
      <c r="N168" s="129"/>
      <c r="O168" s="129"/>
      <c r="P168" s="129"/>
      <c r="Q168" s="129"/>
      <c r="R168" s="129"/>
      <c r="S168" s="129"/>
    </row>
    <row r="169" spans="1:19" s="83" customFormat="1" hidden="1">
      <c r="A169" s="1388"/>
      <c r="B169" s="75" t="s">
        <v>14</v>
      </c>
      <c r="C169" s="106"/>
      <c r="D169" s="107" t="s">
        <v>59</v>
      </c>
      <c r="E169" s="1390"/>
      <c r="F169" s="1391"/>
      <c r="G169" s="126"/>
      <c r="H169" s="129"/>
      <c r="I169" s="129"/>
      <c r="J169" s="129"/>
      <c r="K169" s="129"/>
      <c r="L169" s="129"/>
      <c r="M169" s="129"/>
      <c r="N169" s="129"/>
      <c r="O169" s="129"/>
      <c r="P169" s="129"/>
      <c r="Q169" s="129"/>
      <c r="R169" s="129"/>
      <c r="S169" s="129"/>
    </row>
    <row r="170" spans="1:19" s="83" customFormat="1" ht="16.2" hidden="1" thickBot="1">
      <c r="A170" s="1389"/>
      <c r="B170" s="80" t="s">
        <v>13</v>
      </c>
      <c r="C170" s="1392"/>
      <c r="D170" s="1393"/>
      <c r="E170" s="1393"/>
      <c r="F170" s="1394"/>
      <c r="G170" s="126"/>
      <c r="H170" s="129"/>
      <c r="I170" s="129"/>
      <c r="J170" s="129"/>
      <c r="K170" s="129"/>
      <c r="L170" s="129"/>
      <c r="M170" s="129"/>
      <c r="N170" s="129"/>
      <c r="O170" s="129"/>
      <c r="P170" s="129"/>
      <c r="Q170" s="129"/>
      <c r="R170" s="129"/>
      <c r="S170" s="129"/>
    </row>
    <row r="171" spans="1:19" s="82" customFormat="1" ht="16.2" thickBot="1">
      <c r="A171" s="1220" t="s">
        <v>3903</v>
      </c>
      <c r="B171" s="1221"/>
      <c r="C171" s="1221"/>
      <c r="D171" s="1221"/>
      <c r="E171" s="1221"/>
      <c r="F171" s="1222"/>
      <c r="G171" s="329"/>
      <c r="H171" s="128"/>
      <c r="I171" s="128"/>
      <c r="J171" s="128"/>
      <c r="K171" s="128"/>
      <c r="L171" s="128"/>
      <c r="M171" s="128"/>
      <c r="N171" s="128"/>
      <c r="O171" s="128"/>
      <c r="P171" s="128"/>
      <c r="Q171" s="128"/>
      <c r="R171" s="128"/>
      <c r="S171" s="128"/>
    </row>
    <row r="172" spans="1:19" s="82" customFormat="1" ht="16.2" thickBot="1">
      <c r="A172" s="331" t="s">
        <v>3904</v>
      </c>
      <c r="B172" s="1411" t="s">
        <v>283</v>
      </c>
      <c r="C172" s="1411"/>
      <c r="D172" s="1406"/>
      <c r="E172" s="1407"/>
      <c r="F172" s="1408"/>
      <c r="G172" s="128"/>
      <c r="H172" s="128"/>
      <c r="I172" s="128"/>
      <c r="J172" s="128"/>
      <c r="K172" s="128"/>
      <c r="L172" s="128"/>
      <c r="M172" s="128"/>
      <c r="N172" s="128"/>
      <c r="O172" s="128"/>
      <c r="P172" s="128"/>
      <c r="Q172" s="128"/>
      <c r="R172" s="128"/>
      <c r="S172" s="128"/>
    </row>
    <row r="173" spans="1:19" s="82" customFormat="1" ht="16.2" hidden="1" thickBot="1">
      <c r="A173" s="97" t="s">
        <v>3905</v>
      </c>
      <c r="B173" s="1404" t="s">
        <v>1367</v>
      </c>
      <c r="C173" s="1404"/>
      <c r="D173" s="761" t="s">
        <v>3068</v>
      </c>
      <c r="E173" s="1404" t="s">
        <v>3032</v>
      </c>
      <c r="F173" s="1405"/>
      <c r="G173" s="329"/>
      <c r="H173" s="128"/>
      <c r="I173" s="128"/>
      <c r="J173" s="128"/>
      <c r="K173" s="128"/>
      <c r="L173" s="128"/>
      <c r="M173" s="128"/>
      <c r="N173" s="128"/>
      <c r="O173" s="128"/>
      <c r="P173" s="128"/>
      <c r="Q173" s="128"/>
      <c r="R173" s="128"/>
      <c r="S173" s="128"/>
    </row>
    <row r="174" spans="1:19" customFormat="1">
      <c r="A174" s="769"/>
      <c r="B174" s="450" t="s">
        <v>3909</v>
      </c>
      <c r="C174" s="450" t="s">
        <v>3910</v>
      </c>
      <c r="D174" s="450" t="s">
        <v>3911</v>
      </c>
      <c r="E174" s="450" t="s">
        <v>2854</v>
      </c>
      <c r="F174" s="770" t="s">
        <v>3912</v>
      </c>
    </row>
    <row r="175" spans="1:19" customFormat="1">
      <c r="A175" s="439" t="s">
        <v>3927</v>
      </c>
      <c r="B175" s="763"/>
      <c r="C175" s="764"/>
      <c r="D175" s="763" t="s">
        <v>283</v>
      </c>
      <c r="E175" s="763"/>
      <c r="F175" s="765" t="s">
        <v>283</v>
      </c>
      <c r="G175" s="762"/>
    </row>
    <row r="176" spans="1:19" customFormat="1">
      <c r="A176" s="439" t="s">
        <v>3906</v>
      </c>
      <c r="B176" s="763"/>
      <c r="C176" s="764"/>
      <c r="D176" s="763" t="s">
        <v>283</v>
      </c>
      <c r="E176" s="763"/>
      <c r="F176" s="765" t="s">
        <v>283</v>
      </c>
    </row>
    <row r="177" spans="1:19" customFormat="1">
      <c r="A177" s="439" t="s">
        <v>3907</v>
      </c>
      <c r="B177" s="763"/>
      <c r="C177" s="764"/>
      <c r="D177" s="763" t="s">
        <v>283</v>
      </c>
      <c r="E177" s="763"/>
      <c r="F177" s="765" t="s">
        <v>283</v>
      </c>
    </row>
    <row r="178" spans="1:19" customFormat="1" ht="16.2" thickBot="1">
      <c r="A178" s="441" t="s">
        <v>3908</v>
      </c>
      <c r="B178" s="766"/>
      <c r="C178" s="767"/>
      <c r="D178" s="766" t="s">
        <v>283</v>
      </c>
      <c r="E178" s="766"/>
      <c r="F178" s="768" t="s">
        <v>283</v>
      </c>
    </row>
    <row r="179" spans="1:19" ht="16.2" thickBot="1">
      <c r="A179" s="1220" t="s">
        <v>3928</v>
      </c>
      <c r="B179" s="1221"/>
      <c r="C179" s="1221"/>
      <c r="D179" s="1221"/>
      <c r="E179" s="1221"/>
      <c r="F179" s="1222"/>
    </row>
    <row r="180" spans="1:19" ht="15.75" customHeight="1">
      <c r="A180" s="1395"/>
      <c r="B180" s="1396"/>
      <c r="C180" s="1396"/>
      <c r="D180" s="1396"/>
      <c r="E180" s="1396"/>
      <c r="F180" s="1397"/>
    </row>
    <row r="181" spans="1:19" ht="14.4">
      <c r="A181" s="1398"/>
      <c r="B181" s="1399"/>
      <c r="C181" s="1399"/>
      <c r="D181" s="1399"/>
      <c r="E181" s="1399"/>
      <c r="F181" s="1400"/>
    </row>
    <row r="182" spans="1:19" ht="14.4">
      <c r="A182" s="1398"/>
      <c r="B182" s="1399"/>
      <c r="C182" s="1399"/>
      <c r="D182" s="1399"/>
      <c r="E182" s="1399"/>
      <c r="F182" s="1400"/>
    </row>
    <row r="183" spans="1:19" ht="14.4">
      <c r="A183" s="1398"/>
      <c r="B183" s="1399"/>
      <c r="C183" s="1399"/>
      <c r="D183" s="1399"/>
      <c r="E183" s="1399"/>
      <c r="F183" s="1400"/>
    </row>
    <row r="184" spans="1:19" ht="14.4">
      <c r="A184" s="1398"/>
      <c r="B184" s="1399"/>
      <c r="C184" s="1399"/>
      <c r="D184" s="1399"/>
      <c r="E184" s="1399"/>
      <c r="F184" s="1400"/>
    </row>
    <row r="185" spans="1:19" ht="14.4">
      <c r="A185" s="1398"/>
      <c r="B185" s="1399"/>
      <c r="C185" s="1399"/>
      <c r="D185" s="1399"/>
      <c r="E185" s="1399"/>
      <c r="F185" s="1400"/>
    </row>
    <row r="186" spans="1:19" ht="14.4">
      <c r="A186" s="1398"/>
      <c r="B186" s="1399"/>
      <c r="C186" s="1399"/>
      <c r="D186" s="1399"/>
      <c r="E186" s="1399"/>
      <c r="F186" s="1400"/>
    </row>
    <row r="187" spans="1:19" ht="15" thickBot="1">
      <c r="A187" s="1401"/>
      <c r="B187" s="1402"/>
      <c r="C187" s="1402"/>
      <c r="D187" s="1402"/>
      <c r="E187" s="1402"/>
      <c r="F187" s="1403"/>
    </row>
    <row r="188" spans="1:19" ht="16.5" customHeight="1" thickBot="1">
      <c r="A188" s="1202" t="s">
        <v>3937</v>
      </c>
      <c r="B188" s="1203"/>
      <c r="C188" s="1203"/>
      <c r="D188" s="1203"/>
      <c r="E188" s="1203"/>
      <c r="F188" s="1204"/>
      <c r="G188" s="329"/>
    </row>
    <row r="189" spans="1:19" s="70" customFormat="1" ht="16.2" thickBot="1">
      <c r="A189" s="1277" t="s">
        <v>1168</v>
      </c>
      <c r="B189" s="1278"/>
      <c r="C189" s="1278"/>
      <c r="D189" s="1278"/>
      <c r="E189" s="1278"/>
      <c r="F189" s="1280"/>
      <c r="G189" s="127"/>
      <c r="H189" s="128"/>
      <c r="I189" s="125"/>
      <c r="J189" s="125"/>
      <c r="K189" s="125"/>
      <c r="L189" s="125"/>
      <c r="M189" s="125"/>
      <c r="N189" s="125"/>
      <c r="O189" s="125"/>
      <c r="P189" s="125"/>
      <c r="Q189" s="125"/>
      <c r="R189" s="125"/>
      <c r="S189" s="125"/>
    </row>
    <row r="190" spans="1:19" ht="15.75" customHeight="1" thickBot="1">
      <c r="A190" s="187" t="s">
        <v>3936</v>
      </c>
      <c r="B190" s="186"/>
      <c r="C190" s="1381"/>
      <c r="D190" s="1381"/>
      <c r="E190" s="1381"/>
      <c r="F190" s="1382"/>
    </row>
    <row r="191" spans="1:19" s="70" customFormat="1" ht="16.5" customHeight="1" thickBot="1">
      <c r="A191" s="1277" t="s">
        <v>1179</v>
      </c>
      <c r="B191" s="1278"/>
      <c r="C191" s="1278"/>
      <c r="D191" s="1278"/>
      <c r="E191" s="1278"/>
      <c r="F191" s="1280"/>
      <c r="G191" s="127"/>
      <c r="H191" s="128"/>
      <c r="I191" s="125"/>
      <c r="J191" s="125"/>
      <c r="K191" s="125"/>
      <c r="L191" s="125"/>
      <c r="M191" s="125"/>
      <c r="N191" s="125"/>
      <c r="O191" s="125"/>
      <c r="P191" s="125"/>
      <c r="Q191" s="125"/>
      <c r="R191" s="125"/>
      <c r="S191" s="125"/>
    </row>
    <row r="192" spans="1:19" ht="15.75" customHeight="1">
      <c r="A192" s="188" t="s">
        <v>3933</v>
      </c>
      <c r="B192" s="169" t="s">
        <v>283</v>
      </c>
      <c r="C192" s="180"/>
      <c r="D192" s="169" t="s">
        <v>283</v>
      </c>
      <c r="E192" s="1383"/>
      <c r="F192" s="1384"/>
    </row>
    <row r="193" spans="1:19" ht="15.75" customHeight="1">
      <c r="A193" s="188" t="s">
        <v>3934</v>
      </c>
      <c r="B193" s="169" t="s">
        <v>283</v>
      </c>
      <c r="C193" s="180"/>
      <c r="D193" s="169" t="s">
        <v>283</v>
      </c>
      <c r="E193" s="1385"/>
      <c r="F193" s="1386"/>
    </row>
    <row r="194" spans="1:19" ht="16.2" thickBot="1">
      <c r="A194" s="189" t="s">
        <v>3935</v>
      </c>
      <c r="B194" s="117" t="s">
        <v>283</v>
      </c>
      <c r="C194" s="181"/>
      <c r="D194" s="117" t="s">
        <v>283</v>
      </c>
      <c r="E194" s="1409"/>
      <c r="F194" s="1410"/>
    </row>
    <row r="195" spans="1:19" ht="16.2" thickBot="1">
      <c r="A195" s="1277" t="s">
        <v>1194</v>
      </c>
      <c r="B195" s="1278"/>
      <c r="C195" s="1278"/>
      <c r="D195" s="1278"/>
      <c r="E195" s="1278"/>
      <c r="F195" s="1280"/>
    </row>
    <row r="196" spans="1:19">
      <c r="A196" s="187" t="s">
        <v>3930</v>
      </c>
      <c r="B196" s="184" t="s">
        <v>283</v>
      </c>
      <c r="C196" s="185"/>
      <c r="D196" s="184" t="s">
        <v>283</v>
      </c>
      <c r="E196" s="1383"/>
      <c r="F196" s="1384"/>
    </row>
    <row r="197" spans="1:19">
      <c r="A197" s="189" t="s">
        <v>3931</v>
      </c>
      <c r="B197" s="117" t="s">
        <v>283</v>
      </c>
      <c r="C197" s="181"/>
      <c r="D197" s="117" t="s">
        <v>283</v>
      </c>
      <c r="E197" s="1385"/>
      <c r="F197" s="1386"/>
    </row>
    <row r="198" spans="1:19" ht="16.2" thickBot="1">
      <c r="A198" s="190" t="s">
        <v>3932</v>
      </c>
      <c r="B198" s="168" t="s">
        <v>283</v>
      </c>
      <c r="C198" s="698"/>
      <c r="D198" s="168" t="s">
        <v>283</v>
      </c>
      <c r="E198" s="1379"/>
      <c r="F198" s="1380"/>
    </row>
    <row r="199" spans="1:19" ht="16.2" hidden="1" thickBot="1">
      <c r="A199" s="1202" t="s">
        <v>3929</v>
      </c>
      <c r="B199" s="1203"/>
      <c r="C199" s="1203"/>
      <c r="D199" s="1203"/>
      <c r="E199" s="1203"/>
      <c r="F199" s="1204"/>
      <c r="R199" s="108"/>
      <c r="S199" s="108"/>
    </row>
    <row r="200" spans="1:19" hidden="1">
      <c r="A200" s="435" t="s">
        <v>1815</v>
      </c>
      <c r="B200" s="706"/>
      <c r="C200" s="449" t="s">
        <v>1794</v>
      </c>
      <c r="D200" s="450" t="s">
        <v>1816</v>
      </c>
      <c r="E200" s="709"/>
      <c r="F200" s="452" t="s">
        <v>1794</v>
      </c>
      <c r="R200" s="108"/>
      <c r="S200" s="108"/>
    </row>
    <row r="201" spans="1:19" hidden="1">
      <c r="A201" s="439" t="s">
        <v>1817</v>
      </c>
      <c r="B201" s="707"/>
      <c r="C201" s="453" t="s">
        <v>1794</v>
      </c>
      <c r="D201" s="454" t="s">
        <v>1818</v>
      </c>
      <c r="E201" s="707"/>
      <c r="F201" s="440" t="s">
        <v>1794</v>
      </c>
      <c r="R201" s="108"/>
      <c r="S201" s="108"/>
    </row>
    <row r="202" spans="1:19" hidden="1">
      <c r="A202" s="439" t="s">
        <v>1819</v>
      </c>
      <c r="B202" s="707"/>
      <c r="C202" s="453" t="s">
        <v>1794</v>
      </c>
      <c r="D202" s="454" t="s">
        <v>1820</v>
      </c>
      <c r="E202" s="707"/>
      <c r="F202" s="440" t="s">
        <v>1794</v>
      </c>
      <c r="R202" s="108"/>
      <c r="S202" s="108"/>
    </row>
    <row r="203" spans="1:19" ht="16.2" hidden="1" thickBot="1">
      <c r="A203" s="441" t="s">
        <v>1821</v>
      </c>
      <c r="B203" s="708"/>
      <c r="C203" s="458" t="s">
        <v>1794</v>
      </c>
      <c r="D203" s="459" t="s">
        <v>1822</v>
      </c>
      <c r="E203" s="708"/>
      <c r="F203" s="443" t="s">
        <v>1794</v>
      </c>
      <c r="R203" s="108"/>
      <c r="S203" s="108"/>
    </row>
  </sheetData>
  <sheetProtection algorithmName="SHA-512" hashValue="yFhFMT7pTKUVkHHwYC0Kh2PWvLr1+ysetmJ0LVd5UGW+TJrWySYWpNkMKu1YetpBrS7wyCFATdSsnniGlkiNTw==" saltValue="f4t77b0nwc4Qzw1Qip1KQA==" spinCount="100000" sheet="1" selectLockedCells="1"/>
  <mergeCells count="201">
    <mergeCell ref="A13:A14"/>
    <mergeCell ref="A15:A16"/>
    <mergeCell ref="B161:C161"/>
    <mergeCell ref="E161:F161"/>
    <mergeCell ref="E134:F134"/>
    <mergeCell ref="E158:F158"/>
    <mergeCell ref="B159:C159"/>
    <mergeCell ref="E159:F159"/>
    <mergeCell ref="B160:C160"/>
    <mergeCell ref="E160:F160"/>
    <mergeCell ref="B153:F153"/>
    <mergeCell ref="B154:F154"/>
    <mergeCell ref="A155:F155"/>
    <mergeCell ref="B156:C156"/>
    <mergeCell ref="E156:F156"/>
    <mergeCell ref="B157:C157"/>
    <mergeCell ref="E157:F157"/>
    <mergeCell ref="B64:C64"/>
    <mergeCell ref="B78:C78"/>
    <mergeCell ref="B134:C134"/>
    <mergeCell ref="E151:F151"/>
    <mergeCell ref="B142:C142"/>
    <mergeCell ref="A110:F110"/>
    <mergeCell ref="B147:C147"/>
    <mergeCell ref="B162:C162"/>
    <mergeCell ref="E162:F162"/>
    <mergeCell ref="B163:C163"/>
    <mergeCell ref="B130:F130"/>
    <mergeCell ref="A171:F171"/>
    <mergeCell ref="B164:F164"/>
    <mergeCell ref="E132:F132"/>
    <mergeCell ref="B148:C148"/>
    <mergeCell ref="B126:C126"/>
    <mergeCell ref="E126:F126"/>
    <mergeCell ref="B146:C146"/>
    <mergeCell ref="E146:F146"/>
    <mergeCell ref="E145:F145"/>
    <mergeCell ref="E142:F142"/>
    <mergeCell ref="A135:F135"/>
    <mergeCell ref="A136:F136"/>
    <mergeCell ref="B129:F129"/>
    <mergeCell ref="E147:F147"/>
    <mergeCell ref="B137:F137"/>
    <mergeCell ref="B127:C127"/>
    <mergeCell ref="B158:C158"/>
    <mergeCell ref="B149:C149"/>
    <mergeCell ref="B145:C145"/>
    <mergeCell ref="B151:C151"/>
    <mergeCell ref="E198:F198"/>
    <mergeCell ref="A188:F188"/>
    <mergeCell ref="A189:F189"/>
    <mergeCell ref="C190:F190"/>
    <mergeCell ref="A191:F191"/>
    <mergeCell ref="A195:F195"/>
    <mergeCell ref="E192:F192"/>
    <mergeCell ref="E193:F193"/>
    <mergeCell ref="A166:A170"/>
    <mergeCell ref="E166:F166"/>
    <mergeCell ref="E167:F167"/>
    <mergeCell ref="E168:F168"/>
    <mergeCell ref="E169:F169"/>
    <mergeCell ref="C170:F170"/>
    <mergeCell ref="A180:F187"/>
    <mergeCell ref="E196:F196"/>
    <mergeCell ref="E197:F197"/>
    <mergeCell ref="E173:F173"/>
    <mergeCell ref="D172:F172"/>
    <mergeCell ref="E194:F194"/>
    <mergeCell ref="B172:C172"/>
    <mergeCell ref="B173:C173"/>
    <mergeCell ref="A11:A12"/>
    <mergeCell ref="A50:F50"/>
    <mergeCell ref="B51:F51"/>
    <mergeCell ref="B33:C33"/>
    <mergeCell ref="E33:F33"/>
    <mergeCell ref="A34:F34"/>
    <mergeCell ref="B30:C30"/>
    <mergeCell ref="E30:F30"/>
    <mergeCell ref="E31:F31"/>
    <mergeCell ref="B32:C32"/>
    <mergeCell ref="B36:C36"/>
    <mergeCell ref="B25:C25"/>
    <mergeCell ref="B26:C26"/>
    <mergeCell ref="B43:C43"/>
    <mergeCell ref="E38:F38"/>
    <mergeCell ref="A41:F41"/>
    <mergeCell ref="B42:C42"/>
    <mergeCell ref="B46:F46"/>
    <mergeCell ref="B9:C16"/>
    <mergeCell ref="A18:C18"/>
    <mergeCell ref="E27:F27"/>
    <mergeCell ref="B47:F47"/>
    <mergeCell ref="A22:C22"/>
    <mergeCell ref="B27:C27"/>
    <mergeCell ref="E148:F148"/>
    <mergeCell ref="E149:F149"/>
    <mergeCell ref="B107:C107"/>
    <mergeCell ref="E107:F107"/>
    <mergeCell ref="B102:C102"/>
    <mergeCell ref="E76:F76"/>
    <mergeCell ref="A101:F101"/>
    <mergeCell ref="D128:F128"/>
    <mergeCell ref="E112:F112"/>
    <mergeCell ref="B123:C123"/>
    <mergeCell ref="D123:F123"/>
    <mergeCell ref="E144:F144"/>
    <mergeCell ref="B144:C144"/>
    <mergeCell ref="E143:F143"/>
    <mergeCell ref="B143:C143"/>
    <mergeCell ref="E140:F140"/>
    <mergeCell ref="B140:C140"/>
    <mergeCell ref="A90:F90"/>
    <mergeCell ref="A118:F118"/>
    <mergeCell ref="A117:F117"/>
    <mergeCell ref="E114:F114"/>
    <mergeCell ref="E113:F113"/>
    <mergeCell ref="E115:F115"/>
    <mergeCell ref="A97:F97"/>
    <mergeCell ref="D39:D40"/>
    <mergeCell ref="E78:F78"/>
    <mergeCell ref="A65:F65"/>
    <mergeCell ref="B66:C66"/>
    <mergeCell ref="B67:C67"/>
    <mergeCell ref="E48:F48"/>
    <mergeCell ref="B52:C52"/>
    <mergeCell ref="E67:F67"/>
    <mergeCell ref="B68:C68"/>
    <mergeCell ref="A69:F69"/>
    <mergeCell ref="E77:F77"/>
    <mergeCell ref="B108:C108"/>
    <mergeCell ref="B109:C109"/>
    <mergeCell ref="E52:F52"/>
    <mergeCell ref="A61:F61"/>
    <mergeCell ref="E25:F25"/>
    <mergeCell ref="B44:C44"/>
    <mergeCell ref="E42:F42"/>
    <mergeCell ref="E43:F43"/>
    <mergeCell ref="E44:F44"/>
    <mergeCell ref="E109:F109"/>
    <mergeCell ref="A85:F85"/>
    <mergeCell ref="A86:F86"/>
    <mergeCell ref="A93:F93"/>
    <mergeCell ref="B62:C62"/>
    <mergeCell ref="D62:F62"/>
    <mergeCell ref="B63:C63"/>
    <mergeCell ref="B103:C103"/>
    <mergeCell ref="E103:F103"/>
    <mergeCell ref="E60:F60"/>
    <mergeCell ref="F80:F84"/>
    <mergeCell ref="B40:C40"/>
    <mergeCell ref="B45:C45"/>
    <mergeCell ref="E45:F45"/>
    <mergeCell ref="D49:F49"/>
    <mergeCell ref="B3:D6"/>
    <mergeCell ref="E63:F63"/>
    <mergeCell ref="B56:C56"/>
    <mergeCell ref="E56:F56"/>
    <mergeCell ref="B57:C57"/>
    <mergeCell ref="B59:C59"/>
    <mergeCell ref="E59:F59"/>
    <mergeCell ref="A79:F79"/>
    <mergeCell ref="B8:C8"/>
    <mergeCell ref="A9:A10"/>
    <mergeCell ref="E9:F23"/>
    <mergeCell ref="B28:C28"/>
    <mergeCell ref="A19:C19"/>
    <mergeCell ref="A24:F24"/>
    <mergeCell ref="A29:C29"/>
    <mergeCell ref="E26:F26"/>
    <mergeCell ref="A20:C20"/>
    <mergeCell ref="A60:C60"/>
    <mergeCell ref="B54:C54"/>
    <mergeCell ref="B53:C53"/>
    <mergeCell ref="E53:F53"/>
    <mergeCell ref="E54:F54"/>
    <mergeCell ref="B48:C48"/>
    <mergeCell ref="A55:F55"/>
    <mergeCell ref="A199:F199"/>
    <mergeCell ref="B138:C138"/>
    <mergeCell ref="E138:F138"/>
    <mergeCell ref="B131:C131"/>
    <mergeCell ref="E131:F131"/>
    <mergeCell ref="B132:C132"/>
    <mergeCell ref="E111:F111"/>
    <mergeCell ref="B133:C133"/>
    <mergeCell ref="E133:F133"/>
    <mergeCell ref="A119:F119"/>
    <mergeCell ref="A120:F120"/>
    <mergeCell ref="A122:F122"/>
    <mergeCell ref="B124:C124"/>
    <mergeCell ref="B125:C125"/>
    <mergeCell ref="E125:F125"/>
    <mergeCell ref="E127:F127"/>
    <mergeCell ref="B128:C128"/>
    <mergeCell ref="E139:F139"/>
    <mergeCell ref="B139:C139"/>
    <mergeCell ref="A179:F179"/>
    <mergeCell ref="A141:F141"/>
    <mergeCell ref="B152:F152"/>
    <mergeCell ref="A150:F150"/>
    <mergeCell ref="D163:F163"/>
  </mergeCells>
  <conditionalFormatting sqref="E127">
    <cfRule type="expression" dxfId="1039" priority="489">
      <formula>AND($B$150&lt;&gt;"",E127="")</formula>
    </cfRule>
  </conditionalFormatting>
  <conditionalFormatting sqref="B125:C125">
    <cfRule type="expression" dxfId="1038" priority="478">
      <formula>AND($B$150&lt;&gt;"",B125="")</formula>
    </cfRule>
  </conditionalFormatting>
  <conditionalFormatting sqref="E125:F125">
    <cfRule type="expression" dxfId="1037" priority="476">
      <formula>AND($B$150&lt;&gt;"",E125="")</formula>
    </cfRule>
  </conditionalFormatting>
  <conditionalFormatting sqref="E126:F126">
    <cfRule type="expression" dxfId="1036" priority="475">
      <formula>AND($B$150&lt;&gt;"",E126="")</formula>
    </cfRule>
  </conditionalFormatting>
  <conditionalFormatting sqref="E124">
    <cfRule type="expression" dxfId="1035" priority="474">
      <formula>AND($B$150&lt;&gt;"",E124="")</formula>
    </cfRule>
  </conditionalFormatting>
  <conditionalFormatting sqref="B26:C26">
    <cfRule type="expression" dxfId="1034" priority="464">
      <formula>$B$26=""</formula>
    </cfRule>
  </conditionalFormatting>
  <conditionalFormatting sqref="B51:F51">
    <cfRule type="expression" dxfId="1033" priority="442">
      <formula>$B$51=""</formula>
    </cfRule>
  </conditionalFormatting>
  <conditionalFormatting sqref="B190">
    <cfRule type="expression" dxfId="1032" priority="294">
      <formula>B$190=""</formula>
    </cfRule>
  </conditionalFormatting>
  <conditionalFormatting sqref="B3:D6">
    <cfRule type="expression" dxfId="1031" priority="283">
      <formula>$D$7&gt;$D$8</formula>
    </cfRule>
  </conditionalFormatting>
  <conditionalFormatting sqref="B74">
    <cfRule type="expression" dxfId="1030" priority="289">
      <formula>$B$74=""</formula>
    </cfRule>
  </conditionalFormatting>
  <conditionalFormatting sqref="B42:C42">
    <cfRule type="expression" dxfId="1029" priority="181">
      <formula>B42=""</formula>
    </cfRule>
  </conditionalFormatting>
  <conditionalFormatting sqref="B43:C43">
    <cfRule type="expression" dxfId="1028" priority="179">
      <formula>B43=""</formula>
    </cfRule>
  </conditionalFormatting>
  <conditionalFormatting sqref="B44:C44">
    <cfRule type="expression" dxfId="1027" priority="178">
      <formula>B44=""</formula>
    </cfRule>
  </conditionalFormatting>
  <conditionalFormatting sqref="E42:F42">
    <cfRule type="expression" dxfId="1026" priority="177">
      <formula>E42=""</formula>
    </cfRule>
  </conditionalFormatting>
  <conditionalFormatting sqref="E43:F43">
    <cfRule type="expression" dxfId="1025" priority="176">
      <formula>E43=""</formula>
    </cfRule>
  </conditionalFormatting>
  <conditionalFormatting sqref="E44:F44">
    <cfRule type="expression" dxfId="1024" priority="175">
      <formula>E44=""</formula>
    </cfRule>
  </conditionalFormatting>
  <conditionalFormatting sqref="E45:F45">
    <cfRule type="expression" dxfId="1023" priority="170">
      <formula>E45=""</formula>
    </cfRule>
  </conditionalFormatting>
  <conditionalFormatting sqref="B46">
    <cfRule type="expression" dxfId="1022" priority="172">
      <formula>B46=""</formula>
    </cfRule>
  </conditionalFormatting>
  <conditionalFormatting sqref="B47">
    <cfRule type="expression" dxfId="1021" priority="169">
      <formula>B47=""</formula>
    </cfRule>
  </conditionalFormatting>
  <conditionalFormatting sqref="B48">
    <cfRule type="expression" dxfId="1020" priority="166">
      <formula>B48=""</formula>
    </cfRule>
  </conditionalFormatting>
  <conditionalFormatting sqref="B37">
    <cfRule type="expression" dxfId="1019" priority="168">
      <formula>AND($B$37="",$B$38="",$B$39="")</formula>
    </cfRule>
  </conditionalFormatting>
  <conditionalFormatting sqref="B38">
    <cfRule type="expression" dxfId="1018" priority="167">
      <formula>AND($B$37="",$B$38="",$B$39="")</formula>
    </cfRule>
  </conditionalFormatting>
  <conditionalFormatting sqref="B39">
    <cfRule type="expression" dxfId="1017" priority="161">
      <formula>AND($B$37="",$B$38="",$B$39="")</formula>
    </cfRule>
  </conditionalFormatting>
  <conditionalFormatting sqref="B40">
    <cfRule type="expression" dxfId="1016" priority="159">
      <formula>B40=""</formula>
    </cfRule>
  </conditionalFormatting>
  <conditionalFormatting sqref="E38">
    <cfRule type="expression" dxfId="1015" priority="184">
      <formula>E38=""</formula>
    </cfRule>
  </conditionalFormatting>
  <conditionalFormatting sqref="B95">
    <cfRule type="expression" dxfId="1014" priority="421">
      <formula>$B$95=""</formula>
    </cfRule>
  </conditionalFormatting>
  <conditionalFormatting sqref="B99">
    <cfRule type="expression" dxfId="1013" priority="400">
      <formula>$B$99=""</formula>
    </cfRule>
  </conditionalFormatting>
  <conditionalFormatting sqref="B54">
    <cfRule type="expression" dxfId="1012" priority="52">
      <formula>$B$54=""</formula>
    </cfRule>
  </conditionalFormatting>
  <conditionalFormatting sqref="E53:F53">
    <cfRule type="expression" dxfId="1011" priority="48">
      <formula>$E$53=""</formula>
    </cfRule>
  </conditionalFormatting>
  <conditionalFormatting sqref="B175">
    <cfRule type="expression" dxfId="1010" priority="29">
      <formula>$B$175=""</formula>
    </cfRule>
  </conditionalFormatting>
  <conditionalFormatting sqref="C175">
    <cfRule type="expression" dxfId="1009" priority="28">
      <formula>$C$175=""</formula>
    </cfRule>
  </conditionalFormatting>
  <conditionalFormatting sqref="E175">
    <cfRule type="expression" dxfId="1008" priority="26">
      <formula>$E$175=""</formula>
    </cfRule>
  </conditionalFormatting>
  <conditionalFormatting sqref="B73">
    <cfRule type="expression" dxfId="1007" priority="30">
      <formula>$B$73=""</formula>
    </cfRule>
  </conditionalFormatting>
  <conditionalFormatting sqref="E73:F73">
    <cfRule type="expression" dxfId="1006" priority="18">
      <formula>$E$73=""</formula>
    </cfRule>
  </conditionalFormatting>
  <dataValidations xWindow="611" yWindow="689" count="72">
    <dataValidation type="textLength" allowBlank="1" showInputMessage="1" showErrorMessage="1" error="Bitte Überprüfen Sie die Anzahl der Zeichen" promptTitle="Zusatztext" prompt="Max. 13 stellig und alphanumerisch" sqref="E32" xr:uid="{502BE27C-11A1-4830-8EBC-830EA9825B54}">
      <formula1>1</formula1>
      <formula2>13</formula2>
    </dataValidation>
    <dataValidation type="textLength" allowBlank="1" showInputMessage="1" showErrorMessage="1" error="Bitte überprüfen Sie die Anzahl der Zeichen" promptTitle="Artikelbezeichnung" prompt="Max. 22 stellig und alphanumerisch" sqref="B32:C32" xr:uid="{C145831F-428B-43B2-919D-1A8198506C5E}">
      <formula1>1</formula1>
      <formula2>22</formula2>
    </dataValidation>
    <dataValidation type="textLength" operator="equal" allowBlank="1" showInputMessage="1" showErrorMessage="1" promptTitle="Häufige Werte" prompt="Discount - 0630_x000a_Vollsort. - 0640_x000a_Baumarkt - 0013" sqref="B28:C28" xr:uid="{B78D5D9A-A348-4390-BC23-5CA4D31D925F}">
      <formula1>4</formula1>
    </dataValidation>
    <dataValidation type="textLength" operator="lessThan" allowBlank="1" showInputMessage="1" showErrorMessage="1" errorTitle="Mengentext" error="Der Mengentext darf maximal 8 Zeichen umfassen." promptTitle="Mengentext" prompt="Max. 8 stellig" sqref="E31:F31" xr:uid="{6B7BDD8E-0332-427F-874A-CC8FAF1051A7}">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C72:C75 F124 C70 F102 F108 F70 F72 F74:F75" xr:uid="{0DBA777D-EDD3-4928-9A25-A41AC99D528E}">
      <formula1>16</formula1>
    </dataValidation>
    <dataValidation type="textLength" operator="equal" allowBlank="1" showInputMessage="1" showErrorMessage="1" errorTitle="UN-Nummer" error="Bitte überprüfen Sie Ihre Eingabe. _x000a_Die UN-Nummer ist immer eine 4 stellige Zahl." sqref="B124:C124" xr:uid="{F0F7E686-11F4-4A7A-B511-BB8F8303A582}">
      <formula1>4</formula1>
    </dataValidation>
    <dataValidation type="textLength" operator="lessThan" allowBlank="1" showInputMessage="1" showErrorMessage="1" error="Bitte überprüfen Sie die Anzahl der Zeichen" promptTitle="Bontext (ehem. Kassentext)" prompt="Max. 16 stellig und alphanumerisch" sqref="B33:C33" xr:uid="{14052C51-278A-4686-B50F-958928F1FC6D}">
      <formula1>17</formula1>
    </dataValidation>
    <dataValidation type="textLength" operator="equal" allowBlank="1" showInputMessage="1" showErrorMessage="1" error="Bitte überprüfen Sie die Anzahl der Zahlen" promptTitle="Einfuhrmeldung" prompt="Bitte fügen Sie hier die letzten 3 Stellen der 11-stelligen Zolltarifnummer ein. Stellen 9 und 10 gem. TARIC/EU. Stelle 11 gemäß nationaler Verwendung._x000a_Führende Nullen sind zwingend mitanzugeben." sqref="C71" xr:uid="{6B983447-1D57-4907-A8B1-C99E0CAE4F60}">
      <formula1>3</formula1>
    </dataValidation>
    <dataValidation allowBlank="1" showErrorMessage="1" promptTitle="Weitere Lieferanten" prompt="Bitte links aufklappen" sqref="B27:C27" xr:uid="{6072E35E-611A-4830-9EDD-FC8004234D5A}"/>
    <dataValidation type="whole" allowBlank="1" showInputMessage="1" showErrorMessage="1" promptTitle="Restlaufzeit ab Wareneingang" prompt="Dauer in Tagen zwischen dem Wareneingangsdatum und dem Mindesthaltbarkeitsdatum der Ware. Im Nonfood z.B. bei Batterien relevant." sqref="B78:C78" xr:uid="{FAEA409C-2B69-4ED2-926A-03CD16FB5CCD}">
      <formula1>1</formula1>
      <formula2>10000</formula2>
    </dataValidation>
    <dataValidation type="whole" allowBlank="1" showInputMessage="1" showErrorMessage="1" sqref="B68:C68" xr:uid="{7080268A-0977-4E8C-A0AE-5D8326726506}">
      <formula1>0</formula1>
      <formula2>99999999</formula2>
    </dataValidation>
    <dataValidation type="decimal" allowBlank="1" showInputMessage="1" showErrorMessage="1" promptTitle="Gebinde-GTIN" prompt="Bitte ohne führende Nullen angeben._x000a_Sollte die GTIN z.B. 14-stellig sein und eine führende Null beinhalten, so geben Sie bitte die 13 Stellen nach der Null an und wählen Sie &quot;HE&quot; als GTIN-Typ._x000a_Sollte die GTIN 10-12-stellig sein, wählen Sie bitte &quot;UC&quot;." sqref="B67:C67" xr:uid="{8F354572-EF96-4723-AA30-7FFF808C5150}">
      <formula1>0</formula1>
      <formula2>999999999999999</formula2>
    </dataValidation>
    <dataValidation type="whole" operator="lessThan" allowBlank="1" showInputMessage="1" showErrorMessage="1" errorTitle="GTIN Stück" error="Die Stück-GTIN kann maximal 13-stellig sein." promptTitle="Stück-GTIN" prompt="Stück-GTINs werden u.a. für die Kasse im Markt benötigt. Hier sind zwingend echte GTINs (GTIN-Typ HE, HK, VC, UC) erforderlich. Die einzige Ausnahme sind Eigenmarken-Artikel. Hier ist der GTIN-Typ &quot;ZE&quot; auszuwählen und die GTIN leer zu lassen." sqref="B56:C56" xr:uid="{0F3A1D9F-6336-43C7-A4E8-A53C831BDCF6}">
      <formula1>9999999999999</formula1>
    </dataValidation>
    <dataValidation type="decimal" allowBlank="1" showInputMessage="1" showErrorMessage="1" promptTitle="Nettofüllmenge" prompt="Gibt Aufschluss über den Inhalt des Artikels der über die Kasse geht. Z.B. ein Doppelpack Keramikmesser:_x000a_- 2 (=Nettofüllmenge)_x000a_- Stück (=Maßeinheit)_x000a_- Packung (=Verpackungsart)_x000a_(anderes Bsp.: 5 Liter Kanister - z.B. bei Frostschutzmittel)" sqref="B57:C57" xr:uid="{D71A8543-3D48-47E9-93D7-BE1F04262C49}">
      <formula1>0.000001</formula1>
      <formula2>99999999999999900</formula2>
    </dataValidation>
    <dataValidation type="textLength" operator="equal" allowBlank="1" showInputMessage="1" showErrorMessage="1" errorTitle="Warengruppe" error="Die Warengruppen der REWE sind vierstellig (mit führenden Nullen)." promptTitle="Weitere Lieferanten" sqref="B30:C30" xr:uid="{1FFAC7FD-62B3-437D-9B44-5186BF30FA0C}">
      <formula1>4</formula1>
    </dataValidation>
    <dataValidation type="textLength" operator="equal" allowBlank="1" showInputMessage="1" showErrorMessage="1" promptTitle="Häufige Werte" prompt="Discount - 30_x000a_Vollsortiment - 60_x000a_Baumarkt - 56" sqref="E28:F29" xr:uid="{2437498C-CB17-4BCB-8BD5-9AF56B32E054}">
      <formula1>2</formula1>
    </dataValidation>
    <dataValidation type="textLength" allowBlank="1" showInputMessage="1" showErrorMessage="1" errorTitle="NAN" error="Eine NAN hat mindestens eine und maximal sieben Stellen." sqref="B25:C25" xr:uid="{8D26E9F8-1FC1-4B3C-A20D-63430790E2BF}">
      <formula1>1</formula1>
      <formula2>7</formula2>
    </dataValidation>
    <dataValidation type="whole" allowBlank="1" showInputMessage="1" showErrorMessage="1" sqref="B108:C108" xr:uid="{14BC0497-0752-4C75-8A20-A46A0FAC3BCD}">
      <formula1>0</formula1>
      <formula2>9999</formula2>
    </dataValidation>
    <dataValidation type="decimal" allowBlank="1" showInputMessage="1" showErrorMessage="1" sqref="E145:F145" xr:uid="{2ECD9BA3-8921-42F8-8D32-2114FE6C3ACC}">
      <formula1>0.00001</formula1>
      <formula2>99999999</formula2>
    </dataValidation>
    <dataValidation type="decimal" allowBlank="1" showInputMessage="1" showErrorMessage="1" sqref="C166:C169" xr:uid="{52202B44-9FA8-4C97-A3DF-2FB10B96360E}">
      <formula1>0.000001</formula1>
      <formula2>999999999</formula2>
    </dataValidation>
    <dataValidation type="decimal" allowBlank="1" showInputMessage="1" showErrorMessage="1" sqref="E166:F169 C170:F170" xr:uid="{408B6154-9B39-438B-A922-5F62E2DE579A}">
      <formula1>0.000001</formula1>
      <formula2>99999999999</formula2>
    </dataValidation>
    <dataValidation type="decimal" allowBlank="1" showInputMessage="1" showErrorMessage="1" sqref="B35" xr:uid="{77A4558D-9A56-43B9-9BB0-BB43827B1AB4}">
      <formula1>0.0001</formula1>
      <formula2>9999999</formula2>
    </dataValidation>
    <dataValidation type="date" allowBlank="1" showErrorMessage="1" promptTitle="GS1/Atrify" prompt="_x000a_" sqref="D18" xr:uid="{F02BF5C3-AE50-4067-8363-5DBAA5973A64}">
      <formula1>43101</formula1>
      <formula2>72686</formula2>
    </dataValidation>
    <dataValidation type="textLength" operator="equal" allowBlank="1" showInputMessage="1" showErrorMessage="1" promptTitle="Marken-Code" prompt="Marken-Codes finden Sie im Dialog 572 in SAM. Im Feld &quot;Markenattribut&quot; einfach &quot;%&quot; eingeben gefolgt vom Suchbegriff._x000a__x000a_D_NV ~ Nonfood Vollsortiment_x000a_DENV ~ Nonfood Eigenmarke Vollsortiment_x000a__x000a_D_ND ~ Nonfood Discount_x000a_DEND ~ Nonfood Eigenmarke Discount" sqref="E30:F30" xr:uid="{17CA55DE-B526-4360-B312-21F605768C69}">
      <formula1>4</formula1>
    </dataValidation>
    <dataValidation type="whole" allowBlank="1" showInputMessage="1" showErrorMessage="1" errorTitle="Garantie" error="Bitte nur ganze Zahlen zwischen 0 und 999 angeben." sqref="E58:F58 E52:F52" xr:uid="{A1AE877D-B23E-41A9-8581-5DC5CB057B38}">
      <formula1>0</formula1>
      <formula2>999</formula2>
    </dataValidation>
    <dataValidation type="list" allowBlank="1" showInputMessage="1" showErrorMessage="1" sqref="E149:F149 B156:C163 E156:F162 B165 D165 F165 E146:F147 B149:C149 B146:C147 E144:F144 B140:C140 E140:F140" xr:uid="{E7652ED7-AD7E-4B3E-99E3-4BC157674D33}">
      <formula1>#REF!</formula1>
    </dataValidation>
    <dataValidation type="textLength" operator="equal" allowBlank="1" showErrorMessage="1" errorTitle="WAWI-Nummer" error="Die WAWI-Nummer ist fünfstellig, beginnt mit einem Buchstaben, gefolgt von vier Zahlen (z.B. A1234)." promptTitle="Weitere Lieferanten" prompt="Bitte links aufklappen" sqref="B26:C26" xr:uid="{3D823274-847F-487F-84E9-51F880F9B663}">
      <formula1>5</formula1>
    </dataValidation>
    <dataValidation type="whole" allowBlank="1" showInputMessage="1" showErrorMessage="1" promptTitle="Restlaufzeit ab Produktion" prompt="Dauer in Tagen zwischen dem Produktionsdatum und dem Mindesthaltbarkeitsdatum. Im Nonfood z.B. bei Batterien relevant." sqref="E78:F78" xr:uid="{5229D59C-CF07-4D08-9A13-C3B0223AD53A}">
      <formula1>1</formula1>
      <formula2>10000</formula2>
    </dataValidation>
    <dataValidation type="textLength" operator="equal" allowBlank="1" showInputMessage="1" showErrorMessage="1" errorTitle="Zolltarifnummer" error="Die Zolltarifnummer ist eine 8-stellige Zahl (6 Stellen HS-Code, 2 Stellen KN-Code). Führende Nullen sind zwingend mitanzugeben." promptTitle="Zolltariffnummer" prompt="Die Zolltarifnummer ist eine 8-stellige Zahl (6 Stellen HS-Code, 2 Stellen KN-Code)_x000a_Führende Nullen sind zwingend mitanzugeben." sqref="B71" xr:uid="{6623BA52-401A-4820-B8FA-49029FAC6067}">
      <formula1>8</formula1>
    </dataValidation>
    <dataValidation type="textLength" operator="equal" allowBlank="1" showInputMessage="1" showErrorMessage="1" errorTitle="WAWI-Nummer" error="Die WAWI-Nummer ist fünfstellig, beginnt mit einem Buchstaben, gefolgt von vier Zahlen (z.B. A1234)." sqref="E26:F27" xr:uid="{F9314105-6992-4372-8DC2-6130C066DE51}">
      <formula1>5</formula1>
    </dataValidation>
    <dataValidation type="whole" allowBlank="1" showInputMessage="1" showErrorMessage="1" promptTitle="Palletten GTIN" prompt="Falls es keine definierte GTIN für die Palette gibt, wählen Sie rechts bei GTIN-Typ bitte &quot;ZD Dummy Instore-EAN (int. Vergabe mögl.)&quot; aus." sqref="B103:C103" xr:uid="{0FA145D7-F77C-4B87-8BEA-7434F67AB9FB}">
      <formula1>0</formula1>
      <formula2>999999999999999</formula2>
    </dataValidation>
    <dataValidation type="decimal" allowBlank="1" showInputMessage="1" showErrorMessage="1" sqref="B190:C190" xr:uid="{841F82B0-CF5F-4324-B5DE-E4128234107B}">
      <formula1>0</formula1>
      <formula2>100</formula2>
    </dataValidation>
    <dataValidation type="decimal" allowBlank="1" showInputMessage="1" showErrorMessage="1" sqref="C192:C194 C196:C198" xr:uid="{D63463C5-28C9-4BCA-80F5-57F109D62A31}">
      <formula1>0</formula1>
      <formula2>10000000</formula2>
    </dataValidation>
    <dataValidation allowBlank="1" showErrorMessage="1" error="Bitte Überprüfen Sie die Anzahl der Zeichen" promptTitle="Zusatztext" prompt="Max. 13 stellig und alphanumerisch" sqref="F32" xr:uid="{2D32B5BD-95F3-410F-9825-404EF23D8910}"/>
    <dataValidation allowBlank="1" showErrorMessage="1" promptTitle="Einzelartikel vs. Display" prompt="Der Einzelartikel oder Basisartikel ist i.d.R. das einzelne Stück bzw. die kleinste Konsumenteneinheit. Meist ist dies diejenige EH die im Markt auch über die Kasse geht._x000a_Bei Displays ist das gelieferte Display (Aufsteller oder Karton) als EH gemeint." sqref="A55:F55" xr:uid="{1B877109-583A-436B-8C76-AAEDE0007B71}"/>
    <dataValidation type="whole" allowBlank="1" showInputMessage="1" showErrorMessage="1" errorTitle="Palettengewicht" error="Gewicht nur numerisch, ganzzahlig und nicht über 1.500 kg (1.500.000 G)" promptTitle="Palletengewicht" prompt="Bitte Gewicht inkl. Ladungsträger angeben (d.h. bei EUR-Palette zzgl. ca. 25 kg bzw. 25.000 G)" sqref="B105" xr:uid="{9BB8375C-7E00-44B2-AC63-0FF53D8E90E2}">
      <formula1>0</formula1>
      <formula2>1500000</formula2>
    </dataValidation>
    <dataValidation type="whole" allowBlank="1" showInputMessage="1" showErrorMessage="1" errorTitle="Bruttogewicht" error="Gewicht nur numerisch, ganzzahlig und nicht über 1.500 kg (1.500.000 G)" sqref="B98 B87 B91 B94" xr:uid="{69F49B66-9397-4ABC-A281-83EEECD99836}">
      <formula1>0</formula1>
      <formula2>1500000</formula2>
    </dataValidation>
    <dataValidation type="whole" allowBlank="1" showInputMessage="1" showErrorMessage="1" errorTitle="Längenangaben" error="Längenangaben nur numerisch, ganzzahlig und kleiner 2.500 MM" sqref="B88 B99 E94:E95 B92 E91:E92 E98:E99 B95 E87:E88" xr:uid="{43809F02-1E88-49BC-9110-559A08722E42}">
      <formula1>0</formula1>
      <formula2>2500</formula2>
    </dataValidation>
    <dataValidation type="whole" allowBlank="1" showInputMessage="1" showErrorMessage="1" errorTitle="Längenangaben" error="Längenangaben nur numerisch, ganzzahlig und kleiner 2.500 MM." sqref="E105" xr:uid="{6C3BAC05-A703-4657-8D72-6E7BDBE2E4E9}">
      <formula1>0</formula1>
      <formula2>2500</formula2>
    </dataValidation>
    <dataValidation type="whole" allowBlank="1" showInputMessage="1" showErrorMessage="1" errorTitle="Längenangaben" error="Längenangaben nur numerisch, ganzzahlig und kleiner 2.500 MM." promptTitle="Breite - Europallette" prompt="Die Breite einer Europalette beträgt immer 800mm." sqref="B106" xr:uid="{E9C254B2-2D2E-4621-9373-63498D442EB2}">
      <formula1>0</formula1>
      <formula2>2500</formula2>
    </dataValidation>
    <dataValidation type="whole" allowBlank="1" showInputMessage="1" showErrorMessage="1" errorTitle="Längenangaben" error="Längenangaben nur numerisch, ganzzahlig und kleiner 2.500 MM." promptTitle="Tiefe/Länge - Europalette" prompt="Die Tiefe einer Europalette beträgt immer 1200mm." sqref="E106" xr:uid="{2ADA1F68-8F58-4F80-B8F6-0E34C58DCC55}">
      <formula1>0</formula1>
      <formula2>2500</formula2>
    </dataValidation>
    <dataValidation type="textLength" operator="equal" allowBlank="1" showInputMessage="1" showErrorMessage="1" promptTitle="HS Code" prompt="If you selected &quot;P&quot; or &quot;W&quot; please insert here the first 4 digits of the customs tariff number (HS code)." sqref="C49" xr:uid="{3DD43D4E-4EE6-4B52-9A55-0F336EDD4575}">
      <formula1>4</formula1>
    </dataValidation>
    <dataValidation type="whole" allowBlank="1" showInputMessage="1" showErrorMessage="1" prompt="cbm 86; max weight 26460kg" sqref="E113:F113" xr:uid="{0D992D52-6C56-46BF-A97D-8CA6111B84DB}">
      <formula1>1</formula1>
      <formula2>999999999</formula2>
    </dataValidation>
    <dataValidation type="date" errorStyle="warning" operator="greaterThan" allowBlank="1" showInputMessage="1" showErrorMessage="1" errorTitle="Date" error="Date has to be in the future" sqref="B40:C40" xr:uid="{5E5FD7BF-47CD-4C24-AC03-E9027A6EEC70}">
      <formula1>TODAY()</formula1>
    </dataValidation>
    <dataValidation type="whole" operator="greaterThanOrEqual" allowBlank="1" showInputMessage="1" showErrorMessage="1" sqref="E38:F38" xr:uid="{4F258758-0FB4-4C96-9D84-3D2EE90E1846}">
      <formula1>1</formula1>
    </dataValidation>
    <dataValidation type="decimal" allowBlank="1" showInputMessage="1" showErrorMessage="1" sqref="B37:B39" xr:uid="{6404F8FA-709D-42CB-B8B7-3DF96A843B73}">
      <formula1>0.0001</formula1>
      <formula2>9999999.9999</formula2>
    </dataValidation>
    <dataValidation type="list" allowBlank="1" showErrorMessage="1" promptTitle="Minimum trade item lifespan (WH)" prompt="Amount in days between time of arrival at REWE warehouse and the best before date of the product." sqref="B77" xr:uid="{9C393CC5-7915-49FF-B1B6-190084DAE7B5}">
      <formula1>FD_Lizenz</formula1>
    </dataValidation>
    <dataValidation type="decimal" allowBlank="1" showInputMessage="1" showErrorMessage="1" sqref="B200:B203 E200:E203" xr:uid="{3C9C64CE-EC2C-41A1-A768-C32C17133C3F}">
      <formula1>0</formula1>
      <formula2>99999.9999</formula2>
    </dataValidation>
    <dataValidation allowBlank="1" showErrorMessage="1" promptTitle="Minimum trade item lifespan (WH)" sqref="C77" xr:uid="{C6731873-FB7D-4D72-AD7B-03E0B5BFB7F0}"/>
    <dataValidation allowBlank="1" showInputMessage="1" showErrorMessage="1" promptTitle="Production site" prompt="For GOM (supplier brand) you can put n/a._x000a_If production site is not yet known, please insert “production site not yet confirmed&quot;." sqref="B46:F46" xr:uid="{A3899002-C2AE-49C7-9340-2DDF924C2C21}"/>
    <dataValidation allowBlank="1" showInputMessage="1" showErrorMessage="1" promptTitle="Distributor on packaging" prompt="For GOM: Mandatory, for private label put here &quot;REWE Zentral AG D-50603 KOELN&quot;." sqref="B47:F47" xr:uid="{5119802D-9333-4B4F-835C-BB166B942609}"/>
    <dataValidation type="decimal" allowBlank="1" showInputMessage="1" showErrorMessage="1" promptTitle="Anteil" prompt="Wert soll zwischen 0,01% und 100% liegen" sqref="D81:D84" xr:uid="{75C0C107-BD7A-4902-AEDB-346B27CB45AB}">
      <formula1>0.01</formula1>
      <formula2>100</formula2>
    </dataValidation>
    <dataValidation type="decimal" allowBlank="1" showInputMessage="1" showErrorMessage="1" sqref="F36" xr:uid="{97B74E62-C278-49E7-B1C9-27CCFC579960}">
      <formula1>0</formula1>
      <formula2>1</formula2>
    </dataValidation>
    <dataValidation operator="greaterThan" allowBlank="1" errorTitle="Lieferantenartikelnummer" error="Die Lieferanten-Artikelnummer darf nur max. 15 Stellen haben." promptTitle="Item availability" prompt="Earliest possible date for placing orders for the respective item/display described in this document." sqref="D53:D54" xr:uid="{A9A4C50A-C157-4AC5-89E1-8C2C700B202B}"/>
    <dataValidation type="textLength" operator="lessThan" allowBlank="1" showInputMessage="1" showErrorMessage="1" errorTitle="Lieferantenartikelnummer" error="Die Lieferanten-Artikelnummer darf nur max. 15 Stellen haben." promptTitle="Lieferantenartikelnummer" prompt="Max. 15 stellig und alphanumerisch" sqref="B53:C53" xr:uid="{50BC7A27-65C4-4EFB-AD0F-61D5EE585733}">
      <formula1>16</formula1>
    </dataValidation>
    <dataValidation type="whole" operator="greaterThanOrEqual" allowBlank="1" showErrorMessage="1" promptTitle="Supplier internal item number" prompt="Max. 15 characters (alphanumerical)" sqref="E53:F53" xr:uid="{C4A1B730-40F3-49BE-A577-76DE3A90E04D}">
      <formula1>1</formula1>
    </dataValidation>
    <dataValidation type="date" allowBlank="1" showErrorMessage="1" promptTitle="Item availability" prompt="Earliest possible date for placing orders for the respective item/display described in this document." sqref="E54:F54" xr:uid="{7BBF8701-D3D5-4F43-BFC9-FEC0D26DAF4F}">
      <formula1>43831</formula1>
      <formula2>72686</formula2>
    </dataValidation>
    <dataValidation type="date" allowBlank="1" showErrorMessage="1" sqref="B54:C54" xr:uid="{C310A0C7-177E-4B19-8F7A-5B15807458CF}">
      <formula1>36526</formula1>
      <formula2>72686</formula2>
    </dataValidation>
    <dataValidation type="whole" allowBlank="1" showErrorMessage="1" sqref="B64:C64" xr:uid="{B6D15CC6-EDAA-4D0D-B3B7-8E18026AD522}">
      <formula1>0</formula1>
      <formula2>99999999</formula2>
    </dataValidation>
    <dataValidation allowBlank="1" showInputMessage="1" showErrorMessage="1" promptTitle="PEFC Zertifikat Nummer" prompt="Bitte PEFC Zertifikat Nummer eingeben" sqref="F73" xr:uid="{27A5B62D-DDA3-4C9F-9632-E8AE9BB8719C}"/>
    <dataValidation allowBlank="1" showInputMessage="1" showErrorMessage="1" errorTitle="Garantie" error="Bitte nur ganze Zahlen zwischen 0 und 999 angeben." sqref="E60:F60" xr:uid="{24F6C8AA-80BA-43DA-B41B-9FAFB5767B0A}"/>
    <dataValidation allowBlank="1" showErrorMessage="1" sqref="B107:C107 A180:F187" xr:uid="{147A3A14-878B-4817-898E-258A6E1C3CB5}"/>
    <dataValidation allowBlank="1" showInputMessage="1" showErrorMessage="1" promptTitle="Battery types" prompt="e.g. AA, AAA, D (Mono), CR2032, CR2025, 9V-Block" sqref="E173:F173" xr:uid="{5D0343D7-56FE-497C-A235-2B4E0E2AF9F1}"/>
    <dataValidation type="decimal" allowBlank="1" showInputMessage="1" showErrorMessage="1" promptTitle="Batterie Gewicht" prompt="Gewicht der Batterien. Notwendig um eine Pfandangabe machen zu können. Bitte auf 2 Dezimalstellen aufrunden." sqref="C175:C178" xr:uid="{5F9F360E-B15C-4D6A-BC85-74EAB5381457}">
      <formula1>0</formula1>
      <formula2>100000</formula2>
    </dataValidation>
    <dataValidation type="whole" allowBlank="1" showInputMessage="1" showErrorMessage="1" promptTitle="Batterie Menge" prompt="Geben Sie hier die Gesamtanzahl der für den Artikel benötigten Batterien ein (z. B. 4). Falls die Batterie die Verkaufseinheit ist, tragen Sie hier die Gesamtzahl der in der Verkaufseinheit enthaltenen Batterien ein (Blister mit 8 Batterien = 8)" sqref="E175:E178" xr:uid="{7D88295B-ACFD-4015-B25F-8FABABA479CC}">
      <formula1>0</formula1>
      <formula2>1000</formula2>
    </dataValidation>
    <dataValidation allowBlank="1" showInputMessage="1" showErrorMessage="1" promptTitle="PAP Nr." prompt="Wenn mehr als eine PAP Nr. angegeben werden soll (z.B. Displays) dann sind diese durch ein Komma getrennt (mit anschl. Leerzeichen) einzupflegen." sqref="C76" xr:uid="{23E5AD2D-E287-41AE-9E91-D2E1E12C4EA1}"/>
    <dataValidation type="decimal" allowBlank="1" showInputMessage="1" showErrorMessage="1" promptTitle="GTIN der Mengeneinheit" prompt="Bitte ohne führende Nullen angeben._x000a_Sollte die GTIN z.B. 14-stellig sein und eine führende Null beinhalten, so geben Sie bitte die 13 Stellen nach der Null an und wählen Sie &quot;HE&quot; als GTIN-Typ._x000a_Sollte die GTIN 10-12-stellig sein, wählen Sie bitte &quot;UC&quot;." sqref="B63:C63" xr:uid="{FFAD9463-8B96-4155-8406-5D6FA81F190F}">
      <formula1>0</formula1>
      <formula2>999999999999999</formula2>
    </dataValidation>
    <dataValidation allowBlank="1" showInputMessage="1" showErrorMessage="1" promptTitle="Batterie Typ" prompt="z.B. AA, AAA, D (Mono), CR2032, CR2025, 9V-Block" sqref="B175:B178" xr:uid="{13FF82F8-AD22-4B3D-A521-291C81371AB2}"/>
    <dataValidation allowBlank="1" showInputMessage="1" showErrorMessage="1" promptTitle="FSC Zertifikat Nummer" prompt="Bitte FSC Zertifikat Nummer eingeben" sqref="E73" xr:uid="{7E19B713-6AD4-4466-AFF3-92477273DCFB}"/>
    <dataValidation type="whole" allowBlank="1" showInputMessage="1" showErrorMessage="1" prompt="cbm 33; max weight: 21640kg" sqref="B113" xr:uid="{B03B080C-B9CF-4C2D-B0BA-922AA4135174}">
      <formula1>1</formula1>
      <formula2>999999999</formula2>
    </dataValidation>
    <dataValidation type="whole" allowBlank="1" showInputMessage="1" showErrorMessage="1" prompt="cbm 67; max weight 26480kg" sqref="C113" xr:uid="{3CF0C931-BE81-4D23-8809-2DF92B15EB59}">
      <formula1>1</formula1>
      <formula2>999999999</formula2>
    </dataValidation>
    <dataValidation type="whole" allowBlank="1" showInputMessage="1" showErrorMessage="1" prompt="cbm 76; max weight 26460kg" sqref="D113" xr:uid="{B4EE3592-196E-44BD-8122-3936C8B50E99}">
      <formula1>1</formula1>
      <formula2>999999999</formula2>
    </dataValidation>
  </dataValidations>
  <hyperlinks>
    <hyperlink ref="A120:F120" r:id="rId1" display="https://www.gs1.org/docs/gdsn/3.1/GDSN_Package_Measurement_Rules.pdf" xr:uid="{C8615B25-14BC-4FE0-9697-87BA4FF74214}"/>
    <hyperlink ref="B3:D6" r:id="rId2" display="https://supplier.rewe-group.com/wps/portal/rsp/!ut/p/a1/rZLLTsMwEEW_pQuWkSd2nDhLt4iQPqhoCTTZVE5iIG0ebmpVwNfjRkLAgqaV8G5GZx53rlGCViipxaF4EbpoalEe48RdE-ww22cwnj_aFFz-wELqT3Bwhw0QGwD-eBx-1zOGryG8CW1nOME2m33VjwJ-63hTUxEFBvDuh9F8NiEQuufNPzHg1Hwf0BNKUJLVWulXFLd7ZeXyCsi6LOSzbEWtZa2aVovymFRts5Fb3QGi1cVWlnstqioXBvuR7OK0FFofm6usyFEsGKYZy4mV2W5qORgLK5WUWiyDnDCRgwtpjxgf-o7Riek5Zwec8qvvYrFZ0vsGAC_BbLEYcX8W4MDDaHmh6p6G9OKG4zM-TbHZ7RJurG-Mx28arf7fe1VFUVQx8m5tFwwIVYePKeeDwSeiVd03/dl5/d5/L2dBISEvZ0FBIS9nQSEh/" xr:uid="{2E94DFB5-B1B0-46FA-AEB3-222BE330B5DC}"/>
  </hyperlinks>
  <pageMargins left="0.7" right="0.7" top="0.78740157499999996" bottom="0.78740157499999996" header="0.3" footer="0.3"/>
  <pageSetup paperSize="9" scale="41" fitToHeight="0" orientation="portrait" r:id="rId3"/>
  <ignoredErrors>
    <ignoredError sqref="B3" unlockedFormula="1"/>
  </ignoredErrors>
  <drawing r:id="rId4"/>
  <extLst>
    <ext xmlns:x14="http://schemas.microsoft.com/office/spreadsheetml/2009/9/main" uri="{78C0D931-6437-407d-A8EE-F0AAD7539E65}">
      <x14:conditionalFormattings>
        <x14:conditionalFormatting xmlns:xm="http://schemas.microsoft.com/office/excel/2006/main">
          <x14:cfRule type="expression" priority="753" id="{00000000-000E-0000-0000-00009E020000}">
            <xm:f>AND(B45="",$D$22&lt;&gt;'Dropdown Auswahl'!$AZ$6,$D$22&lt;&gt;'Dropdown Auswahl'!$AZ$7)</xm:f>
            <x14:dxf>
              <fill>
                <patternFill>
                  <bgColor theme="5" tint="0.39994506668294322"/>
                </patternFill>
              </fill>
            </x14:dxf>
          </x14:cfRule>
          <xm:sqref>B45:C45</xm:sqref>
        </x14:conditionalFormatting>
        <x14:conditionalFormatting xmlns:xm="http://schemas.microsoft.com/office/excel/2006/main">
          <x14:cfRule type="expression" priority="346" id="{00000000-000E-0000-0000-00003B000000}">
            <xm:f>AND($B$36="",$D$20='Dropdown Auswahl'!$AP$3)</xm:f>
            <x14:dxf>
              <fill>
                <patternFill>
                  <bgColor theme="6" tint="0.59996337778862885"/>
                </patternFill>
              </fill>
            </x14:dxf>
          </x14:cfRule>
          <xm:sqref>B36:C36</xm:sqref>
        </x14:conditionalFormatting>
        <x14:conditionalFormatting xmlns:xm="http://schemas.microsoft.com/office/excel/2006/main">
          <x14:cfRule type="expression" priority="461" id="{A5C0D666-AFD8-4D8F-9F9C-5DDF2A401359}">
            <xm:f>AND($A$180="",$D$20='Dropdown Auswahl'!$AP$3)</xm:f>
            <x14:dxf>
              <fill>
                <patternFill>
                  <bgColor theme="5" tint="0.39994506668294322"/>
                </patternFill>
              </fill>
            </x14:dxf>
          </x14:cfRule>
          <xm:sqref>A180:F187</xm:sqref>
        </x14:conditionalFormatting>
        <x14:conditionalFormatting xmlns:xm="http://schemas.microsoft.com/office/excel/2006/main">
          <x14:cfRule type="expression" priority="449" id="{7B94D681-0F66-46B6-B2E0-7EAA18BE5C7D}">
            <xm:f>AND($B$28="",$D$20='Dropdown Auswahl'!$AP$3)</xm:f>
            <x14:dxf>
              <fill>
                <patternFill>
                  <bgColor theme="6" tint="0.59996337778862885"/>
                </patternFill>
              </fill>
            </x14:dxf>
          </x14:cfRule>
          <xm:sqref>B28:C28</xm:sqref>
        </x14:conditionalFormatting>
        <x14:conditionalFormatting xmlns:xm="http://schemas.microsoft.com/office/excel/2006/main">
          <x14:cfRule type="expression" priority="448" id="{B29FF356-1F25-490E-82FD-85CACE52C939}">
            <xm:f>AND(E28="",$D$20='Dropdown Auswahl'!$AP$3)</xm:f>
            <x14:dxf>
              <fill>
                <patternFill>
                  <bgColor theme="6" tint="0.59996337778862885"/>
                </patternFill>
              </fill>
            </x14:dxf>
          </x14:cfRule>
          <xm:sqref>E28:F29</xm:sqref>
        </x14:conditionalFormatting>
        <x14:conditionalFormatting xmlns:xm="http://schemas.microsoft.com/office/excel/2006/main">
          <x14:cfRule type="expression" priority="447" id="{02F28003-430C-442D-BDDF-60A488D8D071}">
            <xm:f>AND($B$30="",$D$20='Dropdown Auswahl'!$AP$3)</xm:f>
            <x14:dxf>
              <fill>
                <patternFill>
                  <bgColor theme="6" tint="0.59996337778862885"/>
                </patternFill>
              </fill>
            </x14:dxf>
          </x14:cfRule>
          <xm:sqref>B30:C30</xm:sqref>
        </x14:conditionalFormatting>
        <x14:conditionalFormatting xmlns:xm="http://schemas.microsoft.com/office/excel/2006/main">
          <x14:cfRule type="expression" priority="446" id="{5280DB6B-C23A-4807-B016-17E333B6DA58}">
            <xm:f>AND($E$30="",$D$20='Dropdown Auswahl'!$AP$3)</xm:f>
            <x14:dxf>
              <fill>
                <patternFill>
                  <bgColor theme="6" tint="0.59996337778862885"/>
                </patternFill>
              </fill>
            </x14:dxf>
          </x14:cfRule>
          <xm:sqref>E30:F30</xm:sqref>
        </x14:conditionalFormatting>
        <x14:conditionalFormatting xmlns:xm="http://schemas.microsoft.com/office/excel/2006/main">
          <x14:cfRule type="expression" priority="290" id="{4183BD3E-C743-43C1-95DF-00F7BE55F451}">
            <xm:f>AND($B$32="",$D$20='Dropdown Auswahl'!$AP$3)</xm:f>
            <x14:dxf>
              <fill>
                <patternFill>
                  <bgColor theme="6" tint="0.59996337778862885"/>
                </patternFill>
              </fill>
            </x14:dxf>
          </x14:cfRule>
          <x14:cfRule type="expression" priority="445" id="{ADADBC50-D69F-4B66-864C-5BB062B9F772}">
            <xm:f>AND($B$32="",$D$20='Dropdown Auswahl'!$AP$4)</xm:f>
            <x14:dxf>
              <fill>
                <patternFill>
                  <bgColor theme="6" tint="0.59996337778862885"/>
                </patternFill>
              </fill>
            </x14:dxf>
          </x14:cfRule>
          <xm:sqref>B32:C32</xm:sqref>
        </x14:conditionalFormatting>
        <x14:conditionalFormatting xmlns:xm="http://schemas.microsoft.com/office/excel/2006/main">
          <x14:cfRule type="expression" priority="444" id="{6A218132-E9B3-4BAD-92C7-45370E99B20D}">
            <xm:f>AND($B$33="",$D$20='Dropdown Auswahl'!$AP$3)</xm:f>
            <x14:dxf>
              <fill>
                <patternFill>
                  <bgColor theme="6" tint="0.59996337778862885"/>
                </patternFill>
              </fill>
            </x14:dxf>
          </x14:cfRule>
          <xm:sqref>B33:C33</xm:sqref>
        </x14:conditionalFormatting>
        <x14:conditionalFormatting xmlns:xm="http://schemas.microsoft.com/office/excel/2006/main">
          <x14:cfRule type="expression" priority="288" id="{5E771CCB-4DAF-49B5-87A1-0957EBA144C8}">
            <xm:f>AND($B$35="",$D$20='Dropdown Auswahl'!$AP$3)</xm:f>
            <x14:dxf>
              <fill>
                <patternFill>
                  <bgColor theme="5" tint="0.39994506668294322"/>
                </patternFill>
              </fill>
            </x14:dxf>
          </x14:cfRule>
          <x14:cfRule type="expression" priority="468" id="{808D06EE-C529-4354-B930-7D559A083370}">
            <xm:f>AND($B$35="",$D$20='Dropdown Auswahl'!$AP$4)</xm:f>
            <x14:dxf>
              <fill>
                <patternFill>
                  <bgColor theme="5" tint="0.39994506668294322"/>
                </patternFill>
              </fill>
            </x14:dxf>
          </x14:cfRule>
          <xm:sqref>B35</xm:sqref>
        </x14:conditionalFormatting>
        <x14:conditionalFormatting xmlns:xm="http://schemas.microsoft.com/office/excel/2006/main">
          <x14:cfRule type="expression" priority="440" id="{C7EDD95F-4689-4733-A2EF-B95DC66D56FC}">
            <xm:f>AND($E$56="",$D$20='Dropdown Auswahl'!$AP$3,$D$19='Dropdown Auswahl'!B4)</xm:f>
            <x14:dxf>
              <fill>
                <patternFill>
                  <bgColor theme="5" tint="0.39994506668294322"/>
                </patternFill>
              </fill>
            </x14:dxf>
          </x14:cfRule>
          <xm:sqref>E56:F56</xm:sqref>
        </x14:conditionalFormatting>
        <x14:conditionalFormatting xmlns:xm="http://schemas.microsoft.com/office/excel/2006/main">
          <x14:cfRule type="expression" priority="438" id="{431DE295-93DD-4830-A956-05565FE23445}">
            <xm:f>AND($B$57="",$D$20='Dropdown Auswahl'!$AP$3,$D$19='Dropdown Auswahl'!B4)</xm:f>
            <x14:dxf>
              <fill>
                <patternFill>
                  <bgColor theme="5" tint="0.39994506668294322"/>
                </patternFill>
              </fill>
            </x14:dxf>
          </x14:cfRule>
          <xm:sqref>B57:C57</xm:sqref>
        </x14:conditionalFormatting>
        <x14:conditionalFormatting xmlns:xm="http://schemas.microsoft.com/office/excel/2006/main">
          <x14:cfRule type="expression" priority="437" id="{018E15A4-1C89-4E51-B2AA-CB06BBDC9676}">
            <xm:f>AND($E$57="",$D$20='Dropdown Auswahl'!$AP$3,$D$19='Dropdown Auswahl'!B4)</xm:f>
            <x14:dxf>
              <fill>
                <patternFill>
                  <bgColor theme="5" tint="0.39994506668294322"/>
                </patternFill>
              </fill>
            </x14:dxf>
          </x14:cfRule>
          <xm:sqref>E57</xm:sqref>
        </x14:conditionalFormatting>
        <x14:conditionalFormatting xmlns:xm="http://schemas.microsoft.com/office/excel/2006/main">
          <x14:cfRule type="expression" priority="436" id="{C0D5AC90-7E3E-40A3-9C82-1442E78C5F45}">
            <xm:f>AND($B$58="",$D$20='Dropdown Auswahl'!$AP$3,$D$19='Dropdown Auswahl'!B4)</xm:f>
            <x14:dxf>
              <fill>
                <patternFill>
                  <bgColor theme="5" tint="0.39994506668294322"/>
                </patternFill>
              </fill>
            </x14:dxf>
          </x14:cfRule>
          <xm:sqref>B58</xm:sqref>
        </x14:conditionalFormatting>
        <x14:conditionalFormatting xmlns:xm="http://schemas.microsoft.com/office/excel/2006/main">
          <x14:cfRule type="expression" priority="417" id="{52919CCE-6243-48CF-9E7B-C7A0EF687D8F}">
            <xm:f>AND($B$71="",$D$22&lt;&gt;'Dropdown Auswahl'!$AZ$6,$D$22&lt;&gt;'Dropdown Auswahl'!$AZ$7,$D$20='Dropdown Auswahl'!$AP$3,$D$19='Dropdown Auswahl'!B4)</xm:f>
            <x14:dxf>
              <fill>
                <patternFill>
                  <bgColor theme="5" tint="0.39994506668294322"/>
                </patternFill>
              </fill>
            </x14:dxf>
          </x14:cfRule>
          <xm:sqref>B71</xm:sqref>
        </x14:conditionalFormatting>
        <x14:conditionalFormatting xmlns:xm="http://schemas.microsoft.com/office/excel/2006/main">
          <x14:cfRule type="expression" priority="416" id="{9E389E81-24E0-421F-AD51-7ECB2D66B38A}">
            <xm:f>AND($C$71="",$D$22&lt;&gt;'Dropdown Auswahl'!$AZ$6,$D$22&lt;&gt;'Dropdown Auswahl'!$AZ$7,$D$20='Dropdown Auswahl'!$AP$3,$D$19='Dropdown Auswahl'!B4)</xm:f>
            <x14:dxf>
              <fill>
                <patternFill>
                  <bgColor theme="5" tint="0.39994506668294322"/>
                </patternFill>
              </fill>
            </x14:dxf>
          </x14:cfRule>
          <xm:sqref>C71</xm:sqref>
        </x14:conditionalFormatting>
        <x14:conditionalFormatting xmlns:xm="http://schemas.microsoft.com/office/excel/2006/main">
          <x14:cfRule type="expression" priority="415" id="{5C613211-B6A7-4AEB-869F-E562D4C998AF}">
            <xm:f>AND($B$87="",$D$20='Dropdown Auswahl'!$AP$3,$D$19='Dropdown Auswahl'!B4)</xm:f>
            <x14:dxf>
              <fill>
                <patternFill>
                  <bgColor theme="5" tint="0.39994506668294322"/>
                </patternFill>
              </fill>
            </x14:dxf>
          </x14:cfRule>
          <xm:sqref>B87</xm:sqref>
        </x14:conditionalFormatting>
        <x14:conditionalFormatting xmlns:xm="http://schemas.microsoft.com/office/excel/2006/main">
          <x14:cfRule type="expression" priority="414" id="{8B78DAA4-7407-46E6-8A19-D5F8BE09FD09}">
            <xm:f>AND($B$88="",$D$20='Dropdown Auswahl'!$AP$3,$D$19='Dropdown Auswahl'!B4)</xm:f>
            <x14:dxf>
              <fill>
                <patternFill>
                  <bgColor theme="5" tint="0.39994506668294322"/>
                </patternFill>
              </fill>
            </x14:dxf>
          </x14:cfRule>
          <xm:sqref>B88</xm:sqref>
        </x14:conditionalFormatting>
        <x14:conditionalFormatting xmlns:xm="http://schemas.microsoft.com/office/excel/2006/main">
          <x14:cfRule type="expression" priority="413" id="{53B2D546-6802-4E38-8EFB-1ED49982A530}">
            <xm:f>AND($E$87="",$D$20='Dropdown Auswahl'!$AP$3,$D$19='Dropdown Auswahl'!B4)</xm:f>
            <x14:dxf>
              <fill>
                <patternFill>
                  <bgColor theme="5" tint="0.39994506668294322"/>
                </patternFill>
              </fill>
            </x14:dxf>
          </x14:cfRule>
          <xm:sqref>E87</xm:sqref>
        </x14:conditionalFormatting>
        <x14:conditionalFormatting xmlns:xm="http://schemas.microsoft.com/office/excel/2006/main">
          <x14:cfRule type="expression" priority="412" id="{05E93D69-266B-4659-B5E1-DA131083C753}">
            <xm:f>AND($E$88="",$D$20='Dropdown Auswahl'!$AP$3,$D$19='Dropdown Auswahl'!B4)</xm:f>
            <x14:dxf>
              <fill>
                <patternFill>
                  <bgColor theme="5" tint="0.39994506668294322"/>
                </patternFill>
              </fill>
            </x14:dxf>
          </x14:cfRule>
          <xm:sqref>E88</xm:sqref>
        </x14:conditionalFormatting>
        <x14:conditionalFormatting xmlns:xm="http://schemas.microsoft.com/office/excel/2006/main">
          <x14:cfRule type="expression" priority="411" id="{5F1050A5-0323-44C2-B702-19E660F8D530}">
            <xm:f>AND($B$91="",$D$20='Dropdown Auswahl'!$AP$3,$D$19='Dropdown Auswahl'!B4)</xm:f>
            <x14:dxf>
              <fill>
                <patternFill>
                  <bgColor theme="5" tint="0.39994506668294322"/>
                </patternFill>
              </fill>
            </x14:dxf>
          </x14:cfRule>
          <xm:sqref>B91</xm:sqref>
        </x14:conditionalFormatting>
        <x14:conditionalFormatting xmlns:xm="http://schemas.microsoft.com/office/excel/2006/main">
          <x14:cfRule type="expression" priority="410" id="{15B99C2E-3B51-4EBE-832D-444220D0C0F8}">
            <xm:f>AND($B$92="",$D$20='Dropdown Auswahl'!$AP$3,$D$19='Dropdown Auswahl'!B9)</xm:f>
            <x14:dxf>
              <fill>
                <patternFill>
                  <bgColor theme="5" tint="0.39994506668294322"/>
                </patternFill>
              </fill>
            </x14:dxf>
          </x14:cfRule>
          <xm:sqref>B96 B100</xm:sqref>
        </x14:conditionalFormatting>
        <x14:conditionalFormatting xmlns:xm="http://schemas.microsoft.com/office/excel/2006/main">
          <x14:cfRule type="expression" priority="408" id="{E248B05B-3393-49D0-B802-96980805CB99}">
            <xm:f>AND($E$92="",$D$20='Dropdown Auswahl'!$AP$3,$D$19='Dropdown Auswahl'!B4)</xm:f>
            <x14:dxf>
              <fill>
                <patternFill>
                  <bgColor theme="5" tint="0.39994506668294322"/>
                </patternFill>
              </fill>
            </x14:dxf>
          </x14:cfRule>
          <xm:sqref>E92</xm:sqref>
        </x14:conditionalFormatting>
        <x14:conditionalFormatting xmlns:xm="http://schemas.microsoft.com/office/excel/2006/main">
          <x14:cfRule type="expression" priority="494" id="{3CBFB12C-2195-4D00-9B09-00695AC0A74B}">
            <xm:f>OR($B$104='C:\ZDW-KOE\ZDOS\Org, IT &amp; Support\Artikelpass\AP\[2018-08-13_REWE_Group_Artikeldatenblatt_V08-2018_DE.xlsx]Dropdown Auswahl'!#REF!,$B$104='C:\ZDW-KOE\ZDOS\Org, IT &amp; Support\Artikelpass\AP\[2018-08-13_REWE_Group_Artikeldatenblatt_V08-2018_DE.xlsx]Dropdown Auswahl'!#REF!)</xm:f>
            <x14:dxf>
              <fill>
                <patternFill patternType="darkDown">
                  <fgColor theme="1"/>
                  <bgColor theme="0"/>
                </patternFill>
              </fill>
            </x14:dxf>
          </x14:cfRule>
          <xm:sqref>E107:F107</xm:sqref>
        </x14:conditionalFormatting>
        <x14:conditionalFormatting xmlns:xm="http://schemas.microsoft.com/office/excel/2006/main">
          <x14:cfRule type="expression" priority="493" id="{0C0B1AD5-D3C7-4EAF-9E63-2A915D28AA13}">
            <xm:f>OR($D$14='C:\ZDW-KOE\ZDOS\Org, IT &amp; Support\Artikelpass\AP\[2018-08-13_REWE_Group_Artikeldatenblatt_V08-2018_DE.xlsx]Dropdown Auswahl'!#REF!,$D$16='C:\ZDW-KOE\ZDOS\Org, IT &amp; Support\Artikelpass\AP\[2018-08-13_REWE_Group_Artikeldatenblatt_V08-2018_DE.xlsx]Dropdown Auswahl'!#REF!,$D$19='C:\ZDW-KOE\ZDOS\Org, IT &amp; Support\Artikelpass\AP\[2018-08-13_REWE_Group_Artikeldatenblatt_V08-2018_DE.xlsx]Dropdown Auswahl'!#REF!,$D$20='C:\ZDW-KOE\ZDOS\Org, IT &amp; Support\Artikelpass\AP\[2018-08-13_REWE_Group_Artikeldatenblatt_V08-2018_DE.xlsx]Dropdown Auswahl'!#REF!)</xm:f>
            <x14:dxf>
              <fill>
                <patternFill patternType="darkDown">
                  <bgColor theme="0"/>
                </patternFill>
              </fill>
            </x14:dxf>
          </x14:cfRule>
          <xm:sqref>E107:F107</xm:sqref>
        </x14:conditionalFormatting>
        <x14:conditionalFormatting xmlns:xm="http://schemas.microsoft.com/office/excel/2006/main">
          <x14:cfRule type="expression" priority="492" id="{23DC4CDC-5379-4065-B13C-E56EDCA89A34}">
            <xm:f>AND($D$14='C:\ZDW-KOE\ZDOS\Org, IT &amp; Support\Artikelpass\AP\[2018-08-13_REWE_Group_Artikeldatenblatt_V08-2018_DE.xlsx]Dropdown Auswahl'!#REF!,$D$16&lt;&gt;'C:\ZDW-KOE\ZDOS\Org, IT &amp; Support\Artikelpass\AP\[2018-08-13_REWE_Group_Artikeldatenblatt_V08-2018_DE.xlsx]Dropdown Auswahl'!#REF!)</xm:f>
            <x14:dxf>
              <fill>
                <patternFill patternType="darkDown">
                  <bgColor theme="0"/>
                </patternFill>
              </fill>
            </x14:dxf>
          </x14:cfRule>
          <xm:sqref>E107:F107</xm:sqref>
        </x14:conditionalFormatting>
        <x14:conditionalFormatting xmlns:xm="http://schemas.microsoft.com/office/excel/2006/main">
          <x14:cfRule type="expression" priority="491" id="{5F5CFC9B-6233-4133-AC08-144BB8C93E26}">
            <xm:f>AND($D$14='C:\ZDW-KOE\ZDOS\Org, IT &amp; Support\Artikelpass\AP\[2018-08-13_REWE_Group_Artikeldatenblatt_V08-2018_DE.xlsx]Dropdown Auswahl'!#REF!,$D$16='C:\ZDW-KOE\ZDOS\Org, IT &amp; Support\Artikelpass\AP\[2018-08-13_REWE_Group_Artikeldatenblatt_V08-2018_DE.xlsx]Dropdown Auswahl'!#REF!)</xm:f>
            <x14:dxf>
              <fill>
                <patternFill patternType="darkDown">
                  <bgColor theme="0"/>
                </patternFill>
              </fill>
            </x14:dxf>
          </x14:cfRule>
          <xm:sqref>E107:F107</xm:sqref>
        </x14:conditionalFormatting>
        <x14:conditionalFormatting xmlns:xm="http://schemas.microsoft.com/office/excel/2006/main">
          <x14:cfRule type="expression" priority="477" id="{2C6012A8-C8BD-4581-A6D4-F585CB674113}">
            <xm:f>AND($B$158='C:\ZDW-KOE\ZDOS\Org, IT &amp; Support\Artikelpass\AP\[2018-08-13_REWE_Group_Artikeldatenblatt_V08-2018_DE.xlsx]Dropdown Auswahl'!#REF!,E132="")</xm:f>
            <x14:dxf>
              <fill>
                <patternFill>
                  <bgColor theme="5" tint="0.39994506668294322"/>
                </patternFill>
              </fill>
            </x14:dxf>
          </x14:cfRule>
          <xm:sqref>E132:F132</xm:sqref>
        </x14:conditionalFormatting>
        <x14:conditionalFormatting xmlns:xm="http://schemas.microsoft.com/office/excel/2006/main">
          <x14:cfRule type="expression" priority="470" id="{41A2DB54-619C-459B-BE1F-87C07458C372}">
            <xm:f>OR($D$14='C:\ZDW-KOE\ZDOS\Org, IT &amp; Support\Artikelpass\AP\[2018-08-13_REWE_Group_Artikeldatenblatt_V08-2018_DE.xlsx]Dropdown Auswahl'!#REF!,$D$16='C:\ZDW-KOE\ZDOS\Org, IT &amp; Support\Artikelpass\AP\[2018-08-13_REWE_Group_Artikeldatenblatt_V08-2018_DE.xlsx]Dropdown Auswahl'!#REF!,$D$19='C:\ZDW-KOE\ZDOS\Org, IT &amp; Support\Artikelpass\AP\[2018-08-13_REWE_Group_Artikeldatenblatt_V08-2018_DE.xlsx]Dropdown Auswahl'!#REF!,$D$20='C:\ZDW-KOE\ZDOS\Org, IT &amp; Support\Artikelpass\AP\[2018-08-13_REWE_Group_Artikeldatenblatt_V08-2018_DE.xlsx]Dropdown Auswahl'!#REF!)</xm:f>
            <x14:dxf>
              <fill>
                <patternFill patternType="darkDown">
                  <bgColor theme="0"/>
                </patternFill>
              </fill>
            </x14:dxf>
          </x14:cfRule>
          <xm:sqref>A125:F134 A124:E124 A123:B123 D123</xm:sqref>
        </x14:conditionalFormatting>
        <x14:conditionalFormatting xmlns:xm="http://schemas.microsoft.com/office/excel/2006/main">
          <x14:cfRule type="expression" priority="479" id="{59D5E2F7-0851-4257-A3BF-A997DD1F4F32}">
            <xm:f>OR($D$14='C:\ZDW-KOE\ZDOS\Org, IT &amp; Support\Artikelpass\AP\[2018-08-13_REWE_Group_Artikeldatenblatt_V08-2018_DE.xlsx]Dropdown Auswahl'!#REF!,$D$20='C:\ZDW-KOE\ZDOS\Org, IT &amp; Support\Artikelpass\AP\[2018-08-13_REWE_Group_Artikeldatenblatt_V08-2018_DE.xlsx]Dropdown Auswahl'!#REF!)</xm:f>
            <x14:dxf>
              <fill>
                <patternFill patternType="darkDown"/>
              </fill>
            </x14:dxf>
          </x14:cfRule>
          <xm:sqref>D124:E124 A128:C128 D123</xm:sqref>
        </x14:conditionalFormatting>
        <x14:conditionalFormatting xmlns:xm="http://schemas.microsoft.com/office/excel/2006/main">
          <x14:cfRule type="expression" priority="471" id="{B02E55BB-C05A-4844-B9E5-FBDA97C946A5}">
            <xm:f>OR($D$16='C:\ZDW-KOE\ZDOS\Org, IT &amp; Support\Artikelpass\AP\[2018-08-13_REWE_Group_Artikeldatenblatt_V08-2018_DE.xlsx]Dropdown Auswahl'!#REF!,$D$16='C:\ZDW-KOE\ZDOS\Org, IT &amp; Support\Artikelpass\AP\[2018-08-13_REWE_Group_Artikeldatenblatt_V08-2018_DE.xlsx]Dropdown Auswahl'!#REF!)</xm:f>
            <x14:dxf>
              <fill>
                <patternFill patternType="darkDown">
                  <bgColor theme="0"/>
                </patternFill>
              </fill>
            </x14:dxf>
          </x14:cfRule>
          <xm:sqref>B124:C128 B129:F130 B131:C134 E131:F134 E125:F127 E124 B123</xm:sqref>
        </x14:conditionalFormatting>
        <x14:conditionalFormatting xmlns:xm="http://schemas.microsoft.com/office/excel/2006/main">
          <x14:cfRule type="expression" priority="144" id="{E64B65F3-F1EF-4802-AC85-A39A20B9E919}">
            <xm:f>AND($D$14='C:\ZDW-KOE\ZDOS\Org, IT &amp; Support\Artikelpass\AP\[2018-08-13_REWE_Group_Artikeldatenblatt_V08-2018_DE.xlsx]Dropdown Auswahl'!#REF!,$D$16&lt;&gt;'C:\ZDW-KOE\ZDOS\Org, IT &amp; Support\Artikelpass\AP\[2018-08-13_REWE_Group_Artikeldatenblatt_V08-2018_DE.xlsx]Dropdown Auswahl'!#REF!)</xm:f>
            <x14:dxf>
              <fill>
                <patternFill patternType="darkDown">
                  <bgColor theme="0"/>
                </patternFill>
              </fill>
            </x14:dxf>
          </x14:cfRule>
          <xm:sqref>B124:C128 B129:F130 B131:C134 E131:F134 E125:F127 E124 B123</xm:sqref>
        </x14:conditionalFormatting>
        <x14:conditionalFormatting xmlns:xm="http://schemas.microsoft.com/office/excel/2006/main">
          <x14:cfRule type="expression" priority="142" id="{E24410FA-E33C-4860-A4BA-3955C675DF7F}">
            <xm:f>AND($D$14='C:\ZDW-KOE\ZDOS\Org, IT &amp; Support\Artikelpass\AP\[2018-08-13_REWE_Group_Artikeldatenblatt_V08-2018_DE.xlsx]Dropdown Auswahl'!#REF!,$D$16='C:\ZDW-KOE\ZDOS\Org, IT &amp; Support\Artikelpass\AP\[2018-08-13_REWE_Group_Artikeldatenblatt_V08-2018_DE.xlsx]Dropdown Auswahl'!#REF!)</xm:f>
            <x14:dxf>
              <fill>
                <patternFill patternType="darkDown">
                  <bgColor theme="0"/>
                </patternFill>
              </fill>
            </x14:dxf>
          </x14:cfRule>
          <xm:sqref>B124:C128 B129:F130 B131:C134 E131:F134 E125:F127 E124 B123</xm:sqref>
        </x14:conditionalFormatting>
        <x14:conditionalFormatting xmlns:xm="http://schemas.microsoft.com/office/excel/2006/main">
          <x14:cfRule type="expression" priority="467" id="{B5789637-D48A-4BE9-B8CC-134889F3966D}">
            <xm:f>$D$19='Dropdown Auswahl'!$B$2</xm:f>
            <x14:dxf>
              <fill>
                <patternFill>
                  <bgColor theme="5" tint="0.39994506668294322"/>
                </patternFill>
              </fill>
            </x14:dxf>
          </x14:cfRule>
          <xm:sqref>D19</xm:sqref>
        </x14:conditionalFormatting>
        <x14:conditionalFormatting xmlns:xm="http://schemas.microsoft.com/office/excel/2006/main">
          <x14:cfRule type="expression" priority="466" id="{DFAD4796-7829-4B13-8A0F-8E94C405D3C3}">
            <xm:f>$D$20='Dropdown Auswahl'!$B$2</xm:f>
            <x14:dxf>
              <fill>
                <patternFill>
                  <bgColor theme="5" tint="0.39994506668294322"/>
                </patternFill>
              </fill>
            </x14:dxf>
          </x14:cfRule>
          <xm:sqref>D20:D21</xm:sqref>
        </x14:conditionalFormatting>
        <x14:conditionalFormatting xmlns:xm="http://schemas.microsoft.com/office/excel/2006/main">
          <x14:cfRule type="expression" priority="465" id="{1DD6C93B-CF6F-44FE-BD62-5DA31CD15F4C}">
            <xm:f>$B$23='Dropdown Auswahl'!$C$2</xm:f>
            <x14:dxf>
              <fill>
                <patternFill>
                  <bgColor theme="5" tint="0.39994506668294322"/>
                </patternFill>
              </fill>
            </x14:dxf>
          </x14:cfRule>
          <xm:sqref>B23</xm:sqref>
        </x14:conditionalFormatting>
        <x14:conditionalFormatting xmlns:xm="http://schemas.microsoft.com/office/excel/2006/main">
          <x14:cfRule type="expression" priority="462" id="{2C2B3B08-7634-44CF-A998-BB992337B09B}">
            <xm:f>OR($D$19='Dropdown Auswahl'!$B$2,$D$20='Dropdown Auswahl'!$B$2,$B$23='Dropdown Auswahl'!$B$2)</xm:f>
            <x14:dxf>
              <fill>
                <patternFill patternType="lightDown">
                  <fgColor auto="1"/>
                  <bgColor theme="0"/>
                </patternFill>
              </fill>
            </x14:dxf>
          </x14:cfRule>
          <xm:sqref>A179:F179</xm:sqref>
        </x14:conditionalFormatting>
        <x14:conditionalFormatting xmlns:xm="http://schemas.microsoft.com/office/excel/2006/main">
          <x14:cfRule type="expression" priority="459" id="{7EE22EC8-AEAF-4DD7-BEFA-5EC51056AB13}">
            <xm:f>OR($D$14='C:\ZDW-KOE\ZDOS\Org, IT &amp; Support\Artikelpass\AP\[2018-08-13_REWE_Group_Artikeldatenblatt_V08-2018_DE.xlsx]Dropdown Auswahl'!#REF!,$D$16='C:\ZDW-KOE\ZDOS\Org, IT &amp; Support\Artikelpass\AP\[2018-08-13_REWE_Group_Artikeldatenblatt_V08-2018_DE.xlsx]Dropdown Auswahl'!#REF!,$D$19='C:\ZDW-KOE\ZDOS\Org, IT &amp; Support\Artikelpass\AP\[2018-08-13_REWE_Group_Artikeldatenblatt_V08-2018_DE.xlsx]Dropdown Auswahl'!#REF!,$D$20='C:\ZDW-KOE\ZDOS\Org, IT &amp; Support\Artikelpass\AP\[2018-08-13_REWE_Group_Artikeldatenblatt_V08-2018_DE.xlsx]Dropdown Auswahl'!#REF!)</xm:f>
            <x14:dxf>
              <fill>
                <patternFill patternType="darkDown">
                  <bgColor theme="0"/>
                </patternFill>
              </fill>
            </x14:dxf>
          </x14:cfRule>
          <xm:sqref>A180</xm:sqref>
        </x14:conditionalFormatting>
        <x14:conditionalFormatting xmlns:xm="http://schemas.microsoft.com/office/excel/2006/main">
          <x14:cfRule type="expression" priority="460" id="{7AC1F724-6D1F-492F-ADC9-D526AB7ED1AA}">
            <xm:f>OR($D$16='C:\ZDW-KOE\ZDOS\Org, IT &amp; Support\Artikelpass\AP\[2018-08-13_REWE_Group_Artikeldatenblatt_V08-2018_DE.xlsx]Dropdown Auswahl'!#REF!,$D$16='C:\ZDW-KOE\ZDOS\Org, IT &amp; Support\Artikelpass\AP\[2018-08-13_REWE_Group_Artikeldatenblatt_V08-2018_DE.xlsx]Dropdown Auswahl'!#REF!)</xm:f>
            <x14:dxf>
              <fill>
                <patternFill patternType="darkDown">
                  <bgColor theme="0"/>
                </patternFill>
              </fill>
            </x14:dxf>
          </x14:cfRule>
          <xm:sqref>A180</xm:sqref>
        </x14:conditionalFormatting>
        <x14:conditionalFormatting xmlns:xm="http://schemas.microsoft.com/office/excel/2006/main">
          <x14:cfRule type="expression" priority="458" id="{3BD90118-332C-4F5D-9DFD-A36C5D68AF6F}">
            <xm:f>AND($D$14='C:\ZDW-KOE\ZDOS\Org, IT &amp; Support\Artikelpass\AP\[2018-08-13_REWE_Group_Artikeldatenblatt_V08-2018_DE.xlsx]Dropdown Auswahl'!#REF!,$D$16&lt;&gt;'C:\ZDW-KOE\ZDOS\Org, IT &amp; Support\Artikelpass\AP\[2018-08-13_REWE_Group_Artikeldatenblatt_V08-2018_DE.xlsx]Dropdown Auswahl'!#REF!)</xm:f>
            <x14:dxf>
              <fill>
                <patternFill patternType="darkDown">
                  <bgColor theme="0"/>
                </patternFill>
              </fill>
            </x14:dxf>
          </x14:cfRule>
          <xm:sqref>A180</xm:sqref>
        </x14:conditionalFormatting>
        <x14:conditionalFormatting xmlns:xm="http://schemas.microsoft.com/office/excel/2006/main">
          <x14:cfRule type="expression" priority="456" id="{8A39C979-C667-4535-939B-C2136C87C15F}">
            <xm:f>AND($D$14='C:\ZDW-KOE\ZDOS\Org, IT &amp; Support\Artikelpass\AP\[2018-08-13_REWE_Group_Artikeldatenblatt_V08-2018_DE.xlsx]Dropdown Auswahl'!#REF!,$D$16='C:\ZDW-KOE\ZDOS\Org, IT &amp; Support\Artikelpass\AP\[2018-08-13_REWE_Group_Artikeldatenblatt_V08-2018_DE.xlsx]Dropdown Auswahl'!#REF!)</xm:f>
            <x14:dxf>
              <fill>
                <patternFill patternType="darkDown">
                  <bgColor theme="0"/>
                </patternFill>
              </fill>
            </x14:dxf>
          </x14:cfRule>
          <xm:sqref>A180</xm:sqref>
        </x14:conditionalFormatting>
        <x14:conditionalFormatting xmlns:xm="http://schemas.microsoft.com/office/excel/2006/main">
          <x14:cfRule type="expression" priority="341" id="{6DF77266-1951-464D-860B-DBEDF9F4DA41}">
            <xm:f>OR($D$19='Dropdown Auswahl'!$B$2,$D$20='Dropdown Auswahl'!$B$2,$B$23='Dropdown Auswahl'!$B$2)</xm:f>
            <x14:dxf>
              <fill>
                <patternFill patternType="lightDown">
                  <fgColor auto="1"/>
                  <bgColor theme="0"/>
                </patternFill>
              </fill>
            </x14:dxf>
          </x14:cfRule>
          <xm:sqref>A180</xm:sqref>
        </x14:conditionalFormatting>
        <x14:conditionalFormatting xmlns:xm="http://schemas.microsoft.com/office/excel/2006/main">
          <x14:cfRule type="expression" priority="451" id="{43534356-3B4B-4870-876B-DB2A107A205A}">
            <xm:f>$D$20&lt;&gt;'Dropdown Auswahl'!$AP$3</xm:f>
            <x14:dxf>
              <fill>
                <patternFill>
                  <bgColor theme="6" tint="0.59996337778862885"/>
                </patternFill>
              </fill>
            </x14:dxf>
          </x14:cfRule>
          <xm:sqref>B25:C25</xm:sqref>
        </x14:conditionalFormatting>
        <x14:conditionalFormatting xmlns:xm="http://schemas.microsoft.com/office/excel/2006/main">
          <x14:cfRule type="expression" priority="379" id="{BDB03C60-7CED-4ABC-A5B1-F31A14D5A335}">
            <xm:f>$B$23='Dropdown Auswahl'!$C$3</xm:f>
            <x14:dxf>
              <fill>
                <patternFill patternType="darkDown">
                  <bgColor theme="0"/>
                </patternFill>
              </fill>
            </x14:dxf>
          </x14:cfRule>
          <xm:sqref>E25:F25 B31:C31</xm:sqref>
        </x14:conditionalFormatting>
        <x14:conditionalFormatting xmlns:xm="http://schemas.microsoft.com/office/excel/2006/main">
          <x14:cfRule type="expression" priority="122" id="{85048A31-83DF-49B2-BC24-7B8C61431558}">
            <xm:f>$B$62&lt;&gt;'Dropdown Auswahl'!$B$3</xm:f>
            <x14:dxf>
              <fill>
                <patternFill patternType="darkDown">
                  <bgColor theme="0"/>
                </patternFill>
              </fill>
            </x14:dxf>
          </x14:cfRule>
          <xm:sqref>A66:F68 D62 A94:F96</xm:sqref>
        </x14:conditionalFormatting>
        <x14:conditionalFormatting xmlns:xm="http://schemas.microsoft.com/office/excel/2006/main">
          <x14:cfRule type="expression" priority="404" id="{36D76EF9-43EC-4FC6-B836-E0278911ACC1}">
            <xm:f>$B$62&lt;&gt;'Dropdown Auswahl'!$B$3</xm:f>
            <x14:dxf>
              <fill>
                <patternFill patternType="darkDown">
                  <bgColor theme="0"/>
                </patternFill>
              </fill>
            </x14:dxf>
          </x14:cfRule>
          <xm:sqref>A63:F64</xm:sqref>
        </x14:conditionalFormatting>
        <x14:conditionalFormatting xmlns:xm="http://schemas.microsoft.com/office/excel/2006/main">
          <x14:cfRule type="expression" priority="104" id="{307E6AE4-05D4-485F-8474-5ADE9D010C1C}">
            <xm:f>$B$66&lt;&gt;'Dropdown Auswahl'!$B$3</xm:f>
            <x14:dxf>
              <fill>
                <patternFill patternType="darkDown">
                  <bgColor theme="0"/>
                </patternFill>
              </fill>
            </x14:dxf>
          </x14:cfRule>
          <xm:sqref>D66:F66 A67:F68 A98:F100</xm:sqref>
        </x14:conditionalFormatting>
        <x14:conditionalFormatting xmlns:xm="http://schemas.microsoft.com/office/excel/2006/main">
          <x14:cfRule type="expression" priority="88" id="{68F76367-8943-467D-A526-EBC384A0EF46}">
            <xm:f>AND(OR($B$70='Dropdown Auswahl'!$V$2,$B$70=""),$D$20='Dropdown Auswahl'!$AP$3,$D$19='Dropdown Auswahl'!B4,$D$22&lt;&gt;'Dropdown Auswahl'!$AZ$6,$D$22&lt;&gt;'Dropdown Auswahl'!$AZ$7)</xm:f>
            <x14:dxf>
              <fill>
                <patternFill>
                  <bgColor theme="5" tint="0.39994506668294322"/>
                </patternFill>
              </fill>
            </x14:dxf>
          </x14:cfRule>
          <x14:cfRule type="expression" priority="420" id="{88037834-A1B7-40D1-B1DA-3390A7A1375C}">
            <xm:f>AND(OR($B$70="",$B$70='Dropdown Auswahl'!$V$2),OR($D$22='Dropdown Auswahl'!$AZ$6,$D$22='Dropdown Auswahl'!$AZ$7))</xm:f>
            <x14:dxf>
              <fill>
                <patternFill>
                  <bgColor theme="6" tint="0.59996337778862885"/>
                </patternFill>
              </fill>
            </x14:dxf>
          </x14:cfRule>
          <xm:sqref>B70</xm:sqref>
        </x14:conditionalFormatting>
        <x14:conditionalFormatting xmlns:xm="http://schemas.microsoft.com/office/excel/2006/main">
          <x14:cfRule type="expression" priority="383" id="{DEFE6F07-DDE4-434F-8DB8-004B2D792CA5}">
            <xm:f>$B$102&lt;&gt;'Dropdown Auswahl'!$B$3</xm:f>
            <x14:dxf>
              <fill>
                <patternFill patternType="darkDown">
                  <bgColor theme="0"/>
                </patternFill>
              </fill>
            </x14:dxf>
          </x14:cfRule>
          <xm:sqref>D102:F102 A103:F103 A105:F109 A104:D104</xm:sqref>
        </x14:conditionalFormatting>
        <x14:conditionalFormatting xmlns:xm="http://schemas.microsoft.com/office/excel/2006/main">
          <x14:cfRule type="expression" priority="396" id="{FDE207C5-4E37-4843-8737-9C5DBC129787}">
            <xm:f>$B$66&lt;&gt;'Dropdown Auswahl'!$B$3</xm:f>
            <x14:dxf>
              <fill>
                <patternFill patternType="darkDown">
                  <bgColor theme="0"/>
                </patternFill>
              </fill>
            </x14:dxf>
          </x14:cfRule>
          <xm:sqref>D102:F102</xm:sqref>
        </x14:conditionalFormatting>
        <x14:conditionalFormatting xmlns:xm="http://schemas.microsoft.com/office/excel/2006/main">
          <x14:cfRule type="expression" priority="367" id="{75BEB145-16B4-4360-A366-3A11FB908EFA}">
            <xm:f>OR($D$22="",$D$22='Dropdown Auswahl'!$B$2)</xm:f>
            <x14:dxf>
              <fill>
                <patternFill>
                  <bgColor theme="5" tint="0.39994506668294322"/>
                </patternFill>
              </fill>
            </x14:dxf>
          </x14:cfRule>
          <xm:sqref>D22</xm:sqref>
        </x14:conditionalFormatting>
        <x14:conditionalFormatting xmlns:xm="http://schemas.microsoft.com/office/excel/2006/main">
          <x14:cfRule type="expression" priority="450" id="{1728BAEC-DEDE-40EB-BBC7-A1AE6B7B9D60}">
            <xm:f>AND($B$23='Dropdown Auswahl'!$C$4,$E$25="")</xm:f>
            <x14:dxf>
              <fill>
                <patternFill>
                  <bgColor theme="6" tint="0.59996337778862885"/>
                </patternFill>
              </fill>
            </x14:dxf>
          </x14:cfRule>
          <xm:sqref>E25:F25</xm:sqref>
        </x14:conditionalFormatting>
        <x14:conditionalFormatting xmlns:xm="http://schemas.microsoft.com/office/excel/2006/main">
          <x14:cfRule type="expression" priority="380" id="{D6D55CAF-AC7E-4D49-A9B4-DFDF1ABC9EA7}">
            <xm:f>AND($B$31="",$B$23='Dropdown Auswahl'!$C$4)</xm:f>
            <x14:dxf>
              <fill>
                <patternFill>
                  <bgColor theme="6" tint="0.59996337778862885"/>
                </patternFill>
              </fill>
            </x14:dxf>
          </x14:cfRule>
          <xm:sqref>B31</xm:sqref>
        </x14:conditionalFormatting>
        <x14:conditionalFormatting xmlns:xm="http://schemas.microsoft.com/office/excel/2006/main">
          <x14:cfRule type="expression" priority="287" id="{BDF6BC5D-779F-4601-87E2-37C63F2CA263}">
            <xm:f>AND(OR($E$36='Dropdown Auswahl'!$AY$2,$E$36=""),$D$20='Dropdown Auswahl'!$AP$3)</xm:f>
            <x14:dxf>
              <fill>
                <patternFill>
                  <bgColor theme="5" tint="0.39994506668294322"/>
                </patternFill>
              </fill>
            </x14:dxf>
          </x14:cfRule>
          <xm:sqref>E36</xm:sqref>
        </x14:conditionalFormatting>
        <x14:conditionalFormatting xmlns:xm="http://schemas.microsoft.com/office/excel/2006/main">
          <x14:cfRule type="expression" priority="321" id="{FCD78E2B-FFAD-4D7B-B6DE-F91B7885140D}">
            <xm:f>$D$20='Dropdown Auswahl'!$AP$6</xm:f>
            <x14:dxf>
              <fill>
                <patternFill patternType="darkDown">
                  <bgColor theme="0"/>
                </patternFill>
              </fill>
            </x14:dxf>
          </x14:cfRule>
          <x14:cfRule type="expression" priority="340" id="{B00C30F0-C175-4585-9124-AFB00CB187B2}">
            <xm:f>AND($B$192&lt;&gt;"", $B$192&lt;&gt;'Dropdown Auswahl AT'!$Z$3,$B$192&lt;&gt;'Dropdown Auswahl AT'!$Z$4,$C$192="")</xm:f>
            <x14:dxf>
              <fill>
                <patternFill>
                  <bgColor theme="5" tint="0.39994506668294322"/>
                </patternFill>
              </fill>
            </x14:dxf>
          </x14:cfRule>
          <xm:sqref>C192</xm:sqref>
        </x14:conditionalFormatting>
        <x14:conditionalFormatting xmlns:xm="http://schemas.microsoft.com/office/excel/2006/main">
          <x14:cfRule type="expression" priority="320" id="{059C2E11-EB3A-4EBF-BE99-7AD1D2AF8F7A}">
            <xm:f>$D$20='Dropdown Auswahl'!$AP$6</xm:f>
            <x14:dxf>
              <fill>
                <patternFill patternType="darkDown">
                  <bgColor theme="0"/>
                </patternFill>
              </fill>
            </x14:dxf>
          </x14:cfRule>
          <x14:cfRule type="expression" priority="339" id="{C82CC7DE-EB61-4302-94CC-18DDD78AF5AD}">
            <xm:f>AND($B$192&lt;&gt;"",$B$192&lt;&gt;'Dropdown Auswahl AT'!$Z$4,$B$192&lt;&gt;'Dropdown Auswahl AT'!$Z$3,OR($D$192="",$D$192='Dropdown Auswahl AT'!$AB$3,))</xm:f>
            <x14:dxf>
              <fill>
                <patternFill>
                  <bgColor theme="5" tint="0.39994506668294322"/>
                </patternFill>
              </fill>
            </x14:dxf>
          </x14:cfRule>
          <xm:sqref>D192</xm:sqref>
        </x14:conditionalFormatting>
        <x14:conditionalFormatting xmlns:xm="http://schemas.microsoft.com/office/excel/2006/main">
          <x14:cfRule type="expression" priority="322" id="{CEEFEFDD-9AA5-4E88-A284-2F3970C0F08E}">
            <xm:f>$D$20='Dropdown Auswahl'!$AP$6</xm:f>
            <x14:dxf>
              <fill>
                <patternFill patternType="darkDown">
                  <bgColor theme="0"/>
                </patternFill>
              </fill>
            </x14:dxf>
          </x14:cfRule>
          <x14:cfRule type="expression" priority="338" id="{75647AA5-EA91-493B-8397-428FA02EF9EF}">
            <xm:f>AND($B$193&lt;&gt;"", $B$193&lt;&gt;'Dropdown Auswahl AT'!$Z$3, $C$193="")</xm:f>
            <x14:dxf>
              <fill>
                <patternFill>
                  <bgColor theme="5" tint="0.39994506668294322"/>
                </patternFill>
              </fill>
            </x14:dxf>
          </x14:cfRule>
          <xm:sqref>C193</xm:sqref>
        </x14:conditionalFormatting>
        <x14:conditionalFormatting xmlns:xm="http://schemas.microsoft.com/office/excel/2006/main">
          <x14:cfRule type="expression" priority="324" id="{3A2FCD40-D4A9-41C2-87A6-DE83873CC38F}">
            <xm:f>$D$20='Dropdown Auswahl'!$AP$6</xm:f>
            <x14:dxf>
              <fill>
                <patternFill patternType="darkDown">
                  <bgColor theme="0"/>
                </patternFill>
              </fill>
            </x14:dxf>
          </x14:cfRule>
          <x14:cfRule type="expression" priority="337" id="{AFA282BC-1E03-49EA-B3AF-BEEE1DBD1215}">
            <xm:f>AND($B$193&lt;&gt;"",$B$193&lt;&gt;'Dropdown Auswahl AT'!$Z$3,OR($D$193="",$D$193='Dropdown Auswahl AT'!$AB$3,))</xm:f>
            <x14:dxf>
              <fill>
                <patternFill>
                  <bgColor theme="5" tint="0.39994506668294322"/>
                </patternFill>
              </fill>
            </x14:dxf>
          </x14:cfRule>
          <xm:sqref>D193</xm:sqref>
        </x14:conditionalFormatting>
        <x14:conditionalFormatting xmlns:xm="http://schemas.microsoft.com/office/excel/2006/main">
          <x14:cfRule type="expression" priority="323" id="{713EC68D-4429-4089-A311-4DBB42AB35AD}">
            <xm:f>$D$20='Dropdown Auswahl'!$AP$6</xm:f>
            <x14:dxf>
              <fill>
                <patternFill patternType="darkDown">
                  <bgColor theme="0"/>
                </patternFill>
              </fill>
            </x14:dxf>
          </x14:cfRule>
          <x14:cfRule type="expression" priority="325" id="{583F21FF-8AFF-4AD2-84DE-1C6B455B8009}">
            <xm:f>AND( $B$194&lt;&gt;"", $B$194&lt;&gt;'Dropdown Auswahl AT'!$Z$3, $C$194="")</xm:f>
            <x14:dxf>
              <fill>
                <patternFill>
                  <bgColor theme="5" tint="0.39994506668294322"/>
                </patternFill>
              </fill>
            </x14:dxf>
          </x14:cfRule>
          <xm:sqref>C194</xm:sqref>
        </x14:conditionalFormatting>
        <x14:conditionalFormatting xmlns:xm="http://schemas.microsoft.com/office/excel/2006/main">
          <x14:cfRule type="expression" priority="326" id="{1E85CE48-59D1-4C44-BC69-7830B84B203B}">
            <xm:f>$D$20='Dropdown Auswahl'!$AP$6</xm:f>
            <x14:dxf>
              <fill>
                <patternFill patternType="darkDown">
                  <bgColor theme="0"/>
                </patternFill>
              </fill>
            </x14:dxf>
          </x14:cfRule>
          <x14:cfRule type="expression" priority="336" id="{894492AB-F4D7-46FC-8748-D01EFEF354EC}">
            <xm:f>AND($B$194&lt;&gt;"",$B$194&lt;&gt;'Dropdown Auswahl AT'!$Z$3,OR($D$194="",$D$194='Dropdown Auswahl AT'!$AB$3,))</xm:f>
            <x14:dxf>
              <fill>
                <patternFill>
                  <bgColor theme="5" tint="0.39994506668294322"/>
                </patternFill>
              </fill>
            </x14:dxf>
          </x14:cfRule>
          <xm:sqref>D194</xm:sqref>
        </x14:conditionalFormatting>
        <x14:conditionalFormatting xmlns:xm="http://schemas.microsoft.com/office/excel/2006/main">
          <x14:cfRule type="expression" priority="315" id="{AC6B26F1-2D81-4044-8D57-CB3C5F9B63F2}">
            <xm:f>$D$20='Dropdown Auswahl'!$AP$6</xm:f>
            <x14:dxf>
              <fill>
                <patternFill patternType="darkDown">
                  <bgColor theme="0"/>
                </patternFill>
              </fill>
            </x14:dxf>
          </x14:cfRule>
          <x14:cfRule type="expression" priority="334" id="{9382CD8C-4F32-47CB-A350-7153219F93D2}">
            <xm:f>AND($B$196&lt;&gt;"",$B$196&lt;&gt;'Dropdown Auswahl AT'!$AC$4,$B$196&lt;&gt;'Dropdown Auswahl AT'!$AC$3, $C$196="")</xm:f>
            <x14:dxf>
              <fill>
                <patternFill>
                  <bgColor theme="5" tint="0.39994506668294322"/>
                </patternFill>
              </fill>
            </x14:dxf>
          </x14:cfRule>
          <xm:sqref>C196</xm:sqref>
        </x14:conditionalFormatting>
        <x14:conditionalFormatting xmlns:xm="http://schemas.microsoft.com/office/excel/2006/main">
          <x14:cfRule type="expression" priority="319" id="{9575CE02-397A-4E16-9964-1EE7FB216258}">
            <xm:f>$D$20='Dropdown Auswahl'!$AP$6</xm:f>
            <x14:dxf>
              <fill>
                <patternFill patternType="darkDown">
                  <bgColor theme="0"/>
                </patternFill>
              </fill>
            </x14:dxf>
          </x14:cfRule>
          <x14:cfRule type="expression" priority="333" id="{1C4EA647-0E5E-4CB0-B03D-D6C9218A5CED}">
            <xm:f>AND($B$196&lt;&gt;"",$B$196&lt;&gt;'Dropdown Auswahl AT'!$AC$4,$B$196&lt;&gt;'Dropdown Auswahl AT'!$AC$3,OR($D$196="",$D$196='Dropdown Auswahl AT'!$AB$3,))</xm:f>
            <x14:dxf>
              <fill>
                <patternFill>
                  <bgColor theme="5" tint="0.39994506668294322"/>
                </patternFill>
              </fill>
            </x14:dxf>
          </x14:cfRule>
          <xm:sqref>D196</xm:sqref>
        </x14:conditionalFormatting>
        <x14:conditionalFormatting xmlns:xm="http://schemas.microsoft.com/office/excel/2006/main">
          <x14:cfRule type="expression" priority="314" id="{B505DC4F-D0B2-42B3-AA0D-5B0ED81B8AE4}">
            <xm:f>$D$20='Dropdown Auswahl'!$AP$6</xm:f>
            <x14:dxf>
              <fill>
                <patternFill patternType="darkDown">
                  <bgColor theme="0"/>
                </patternFill>
              </fill>
            </x14:dxf>
          </x14:cfRule>
          <x14:cfRule type="expression" priority="332" id="{111A9641-D3D4-44D2-B15E-95DD505C7883}">
            <xm:f>AND($B$197&lt;&gt;"", $B$197&lt;&gt;'Dropdown Auswahl AT'!$AC$3, $C$197="")</xm:f>
            <x14:dxf>
              <fill>
                <patternFill>
                  <bgColor theme="5" tint="0.39994506668294322"/>
                </patternFill>
              </fill>
            </x14:dxf>
          </x14:cfRule>
          <xm:sqref>C197</xm:sqref>
        </x14:conditionalFormatting>
        <x14:conditionalFormatting xmlns:xm="http://schemas.microsoft.com/office/excel/2006/main">
          <x14:cfRule type="expression" priority="318" id="{AFDACECF-F4F4-41E4-B77D-82A07CC154C6}">
            <xm:f>$D$20='Dropdown Auswahl'!$AP$6</xm:f>
            <x14:dxf>
              <fill>
                <patternFill patternType="darkDown">
                  <bgColor theme="0"/>
                </patternFill>
              </fill>
            </x14:dxf>
          </x14:cfRule>
          <x14:cfRule type="expression" priority="331" id="{0AD8FF3D-CC21-4EE7-998F-21909BC627CB}">
            <xm:f>AND($B$197&lt;&gt;"",$B$197&lt;&gt;'Dropdown Auswahl AT'!$AC$3,OR($D$197="",$D$197='Dropdown Auswahl AT'!$AB$3,))</xm:f>
            <x14:dxf>
              <fill>
                <patternFill>
                  <bgColor theme="5" tint="0.39994506668294322"/>
                </patternFill>
              </fill>
            </x14:dxf>
          </x14:cfRule>
          <xm:sqref>D197</xm:sqref>
        </x14:conditionalFormatting>
        <x14:conditionalFormatting xmlns:xm="http://schemas.microsoft.com/office/excel/2006/main">
          <x14:cfRule type="expression" priority="313" id="{5832B69F-9F97-4BC3-A135-A08B88B43668}">
            <xm:f>$D$20='Dropdown Auswahl'!$AP$6</xm:f>
            <x14:dxf>
              <fill>
                <patternFill patternType="darkDown">
                  <bgColor theme="0"/>
                </patternFill>
              </fill>
            </x14:dxf>
          </x14:cfRule>
          <x14:cfRule type="expression" priority="330" id="{9472C0A0-CC8E-479B-8518-62B3843DACF4}">
            <xm:f>AND($B$198&lt;&gt;"", $B$198&lt;&gt;'Dropdown Auswahl AT'!$AC$3, $C$198="")</xm:f>
            <x14:dxf>
              <fill>
                <patternFill>
                  <bgColor theme="5" tint="0.39994506668294322"/>
                </patternFill>
              </fill>
            </x14:dxf>
          </x14:cfRule>
          <xm:sqref>C198</xm:sqref>
        </x14:conditionalFormatting>
        <x14:conditionalFormatting xmlns:xm="http://schemas.microsoft.com/office/excel/2006/main">
          <x14:cfRule type="expression" priority="317" id="{B7583AB2-8EE6-4C0A-9A9B-8BF06128F112}">
            <xm:f>$D$20='Dropdown Auswahl'!$AP$6</xm:f>
            <x14:dxf>
              <fill>
                <patternFill patternType="darkDown">
                  <bgColor theme="0"/>
                </patternFill>
              </fill>
            </x14:dxf>
          </x14:cfRule>
          <x14:cfRule type="expression" priority="329" id="{DA597D70-EC8A-4682-A13A-95A2C04EC74E}">
            <xm:f>AND($B$198&lt;&gt;"",$B$198&lt;&gt;'Dropdown Auswahl AT'!$AC$3,OR($D$198="",$D$198='Dropdown Auswahl AT'!$AB$3,))</xm:f>
            <x14:dxf>
              <fill>
                <patternFill>
                  <bgColor theme="5" tint="0.39994506668294322"/>
                </patternFill>
              </fill>
            </x14:dxf>
          </x14:cfRule>
          <xm:sqref>D198</xm:sqref>
        </x14:conditionalFormatting>
        <x14:conditionalFormatting xmlns:xm="http://schemas.microsoft.com/office/excel/2006/main">
          <x14:cfRule type="expression" priority="312" id="{98EA8DE9-AEE0-4D59-A7E3-A00FC8330750}">
            <xm:f>AND($B$52="",$D$20='Dropdown Auswahl'!$AP$3)</xm:f>
            <x14:dxf>
              <fill>
                <patternFill>
                  <bgColor theme="5" tint="0.39994506668294322"/>
                </patternFill>
              </fill>
            </x14:dxf>
          </x14:cfRule>
          <xm:sqref>B52</xm:sqref>
        </x14:conditionalFormatting>
        <x14:conditionalFormatting xmlns:xm="http://schemas.microsoft.com/office/excel/2006/main">
          <x14:cfRule type="expression" priority="551" id="{6603FF93-6EA4-46F8-BCCD-BF6EE95B2D3D}">
            <xm:f>AND($B$56="",$E$56&lt;&gt;'Dropdown Auswahl'!$H$6,$E$56&lt;&gt;'Dropdown Auswahl'!$H$7)</xm:f>
            <x14:dxf>
              <fill>
                <patternFill>
                  <bgColor theme="5" tint="0.39994506668294322"/>
                </patternFill>
              </fill>
            </x14:dxf>
          </x14:cfRule>
          <xm:sqref>B56:C56</xm:sqref>
        </x14:conditionalFormatting>
        <x14:conditionalFormatting xmlns:xm="http://schemas.microsoft.com/office/excel/2006/main">
          <x14:cfRule type="expression" priority="590" id="{7FADF891-3FB8-416A-B9E6-26DA182BAC86}">
            <xm:f>AND($B$62='Dropdown Auswahl'!$B$3,$B$63="",$E$63&lt;&gt;'Dropdown Auswahl'!$H$6,$E$63&lt;&gt;'Dropdown Auswahl'!$H$7,$E$63&lt;&gt;'Dropdown Auswahl'!$J$8)</xm:f>
            <x14:dxf>
              <fill>
                <patternFill>
                  <bgColor theme="5" tint="0.39994506668294322"/>
                </patternFill>
              </fill>
            </x14:dxf>
          </x14:cfRule>
          <xm:sqref>B63:C63</xm:sqref>
        </x14:conditionalFormatting>
        <x14:conditionalFormatting xmlns:xm="http://schemas.microsoft.com/office/excel/2006/main">
          <x14:cfRule type="expression" priority="591" id="{BAC220F9-AC7D-42C2-8897-5BE7E02BA519}">
            <xm:f>AND($B$66='Dropdown Auswahl'!$B$3,$B$67="",$E$67&lt;&gt;'Dropdown Auswahl'!$H$6,$E$67&lt;&gt;'Dropdown Auswahl'!$H$7,$E$67&lt;&gt;'Dropdown Auswahl'!$J$8)</xm:f>
            <x14:dxf>
              <fill>
                <patternFill>
                  <bgColor theme="5" tint="0.39994506668294322"/>
                </patternFill>
              </fill>
            </x14:dxf>
          </x14:cfRule>
          <xm:sqref>B67:C67</xm:sqref>
        </x14:conditionalFormatting>
        <x14:conditionalFormatting xmlns:xm="http://schemas.microsoft.com/office/excel/2006/main">
          <x14:cfRule type="expression" priority="592" id="{C6185251-69C0-46D3-B9B2-21E2080EA230}">
            <xm:f>AND($B$102='Dropdown Auswahl'!$B$3,$B$103="",$E$103&lt;&gt;'Dropdown Auswahl'!$H$6,$E$103&lt;&gt;'Dropdown Auswahl'!$H$7,$E$103&lt;&gt;'Dropdown Auswahl'!$L$6)</xm:f>
            <x14:dxf>
              <fill>
                <patternFill>
                  <bgColor theme="5" tint="0.39994506668294322"/>
                </patternFill>
              </fill>
            </x14:dxf>
          </x14:cfRule>
          <xm:sqref>B103:C103</xm:sqref>
        </x14:conditionalFormatting>
        <x14:conditionalFormatting xmlns:xm="http://schemas.microsoft.com/office/excel/2006/main">
          <x14:cfRule type="expression" priority="293" id="{CA872156-349F-44AE-8C84-B136140197CB}">
            <xm:f>OR($B$192="",$B$192='Dropdown Auswahl AT'!$Z$3)</xm:f>
            <x14:dxf>
              <fill>
                <patternFill>
                  <bgColor theme="5" tint="0.39994506668294322"/>
                </patternFill>
              </fill>
            </x14:dxf>
          </x14:cfRule>
          <xm:sqref>B192</xm:sqref>
        </x14:conditionalFormatting>
        <x14:conditionalFormatting xmlns:xm="http://schemas.microsoft.com/office/excel/2006/main">
          <x14:cfRule type="expression" priority="291" id="{709F5664-725E-4228-A005-40B84AD11945}">
            <xm:f>OR($B$196="",$B$196='Dropdown Auswahl AT'!$AC$3)</xm:f>
            <x14:dxf>
              <fill>
                <patternFill>
                  <bgColor theme="5" tint="0.39994506668294322"/>
                </patternFill>
              </fill>
            </x14:dxf>
          </x14:cfRule>
          <xm:sqref>B196</xm:sqref>
        </x14:conditionalFormatting>
        <x14:conditionalFormatting xmlns:xm="http://schemas.microsoft.com/office/excel/2006/main">
          <x14:cfRule type="expression" priority="597" id="{06F00B75-1E98-470F-A4F2-A5D731EB8457}">
            <xm:f>AND($B$64="",OR($D$20='Dropdown Auswahl'!$AP$3,$D$20='Dropdown Auswahl'!$AP$6))</xm:f>
            <x14:dxf>
              <fill>
                <patternFill>
                  <bgColor theme="5" tint="0.39994506668294322"/>
                </patternFill>
              </fill>
            </x14:dxf>
          </x14:cfRule>
          <xm:sqref>B64:C64</xm:sqref>
        </x14:conditionalFormatting>
        <x14:conditionalFormatting xmlns:xm="http://schemas.microsoft.com/office/excel/2006/main">
          <x14:cfRule type="expression" priority="598" id="{620F0B4D-6DCB-45C0-8504-F331B722CE55}">
            <xm:f>AND($E$64="",OR($D$20='Dropdown Auswahl'!$AP$3,$D$20='Dropdown Auswahl'!$AP$6))</xm:f>
            <x14:dxf>
              <fill>
                <patternFill>
                  <bgColor theme="5" tint="0.39994506668294322"/>
                </patternFill>
              </fill>
            </x14:dxf>
          </x14:cfRule>
          <xm:sqref>E64</xm:sqref>
        </x14:conditionalFormatting>
        <x14:conditionalFormatting xmlns:xm="http://schemas.microsoft.com/office/excel/2006/main">
          <x14:cfRule type="expression" priority="609" id="{95523E92-6245-45FD-B1DA-166B0A804EDC}">
            <xm:f>AND($B$62='Dropdown Auswahl'!$B$3, $E$63="",OR($D$20='Dropdown Auswahl'!$AP$3,$D$20='Dropdown Auswahl'!$AP$6))</xm:f>
            <x14:dxf>
              <fill>
                <patternFill>
                  <bgColor theme="5" tint="0.39994506668294322"/>
                </patternFill>
              </fill>
            </x14:dxf>
          </x14:cfRule>
          <xm:sqref>E63:F63</xm:sqref>
        </x14:conditionalFormatting>
        <x14:conditionalFormatting xmlns:xm="http://schemas.microsoft.com/office/excel/2006/main">
          <x14:cfRule type="expression" priority="610" id="{C1E96FF5-070A-45AD-A7CD-ED6A90658D71}">
            <xm:f>AND($B$62='Dropdown Auswahl'!$B$3,$B$66='Dropdown Auswahl'!$B$2,OR($D$20='Dropdown Auswahl'!$AP$3,$D$20='Dropdown Auswahl'!$AP$6))</xm:f>
            <x14:dxf>
              <fill>
                <patternFill>
                  <bgColor theme="5" tint="0.39994506668294322"/>
                </patternFill>
              </fill>
            </x14:dxf>
          </x14:cfRule>
          <xm:sqref>B66:C66</xm:sqref>
        </x14:conditionalFormatting>
        <x14:conditionalFormatting xmlns:xm="http://schemas.microsoft.com/office/excel/2006/main">
          <x14:cfRule type="expression" priority="611" id="{493B5BC7-79DB-447F-9736-06A5AF02DAD2}">
            <xm:f>AND($B$66='Dropdown Auswahl'!$B$3,$E$66='Dropdown Auswahl'!$B$2,OR($D$20='Dropdown Auswahl'!$AP$3,$D$20='Dropdown Auswahl'!$AP$6))</xm:f>
            <x14:dxf>
              <fill>
                <patternFill>
                  <bgColor theme="5" tint="0.39994506668294322"/>
                </patternFill>
              </fill>
            </x14:dxf>
          </x14:cfRule>
          <xm:sqref>E66</xm:sqref>
        </x14:conditionalFormatting>
        <x14:conditionalFormatting xmlns:xm="http://schemas.microsoft.com/office/excel/2006/main">
          <x14:cfRule type="expression" priority="612" id="{EC697C49-D1F1-48D8-9B05-A0517C4239F0}">
            <xm:f>AND($B$66='Dropdown Auswahl'!$B$3,$E$67="",OR($D$20='Dropdown Auswahl'!$AP$3,$D$20='Dropdown Auswahl'!$AP$6))</xm:f>
            <x14:dxf>
              <fill>
                <patternFill>
                  <bgColor theme="5" tint="0.39994506668294322"/>
                </patternFill>
              </fill>
            </x14:dxf>
          </x14:cfRule>
          <xm:sqref>E67:F67</xm:sqref>
        </x14:conditionalFormatting>
        <x14:conditionalFormatting xmlns:xm="http://schemas.microsoft.com/office/excel/2006/main">
          <x14:cfRule type="expression" priority="613" id="{07EEA9BD-6DDE-4544-A673-B76A14E79F31}">
            <xm:f>AND($B$66='Dropdown Auswahl'!$B$3,$B$68="",OR($D$20='Dropdown Auswahl'!$AP$3,$D$20='Dropdown Auswahl'!$AP$6))</xm:f>
            <x14:dxf>
              <fill>
                <patternFill>
                  <bgColor theme="5" tint="0.39994506668294322"/>
                </patternFill>
              </fill>
            </x14:dxf>
          </x14:cfRule>
          <xm:sqref>B68:C68</xm:sqref>
        </x14:conditionalFormatting>
        <x14:conditionalFormatting xmlns:xm="http://schemas.microsoft.com/office/excel/2006/main">
          <x14:cfRule type="expression" priority="614" id="{55B6D8A4-9C39-46E1-A7BC-B7751E5E7197}">
            <xm:f>AND($B$66='Dropdown Auswahl'!$B$3,$E$68="",OR($D$20='Dropdown Auswahl'!$AP$3,$D$20='Dropdown Auswahl'!$AP$6))</xm:f>
            <x14:dxf>
              <fill>
                <patternFill>
                  <bgColor theme="5" tint="0.39994506668294322"/>
                </patternFill>
              </fill>
            </x14:dxf>
          </x14:cfRule>
          <xm:sqref>E68</xm:sqref>
        </x14:conditionalFormatting>
        <x14:conditionalFormatting xmlns:xm="http://schemas.microsoft.com/office/excel/2006/main">
          <x14:cfRule type="expression" priority="617" id="{6E949131-A7F0-4805-90CF-A3E4621045B1}">
            <xm:f>AND($B$94="",$B$62='Dropdown Auswahl'!$B$3,OR($D$20='Dropdown Auswahl'!$AP$3,$D$20='Dropdown Auswahl'!$AP$6))</xm:f>
            <x14:dxf>
              <fill>
                <patternFill>
                  <bgColor theme="5" tint="0.39994506668294322"/>
                </patternFill>
              </fill>
            </x14:dxf>
          </x14:cfRule>
          <xm:sqref>B94</xm:sqref>
        </x14:conditionalFormatting>
        <x14:conditionalFormatting xmlns:xm="http://schemas.microsoft.com/office/excel/2006/main">
          <x14:cfRule type="expression" priority="619" id="{240BF051-B996-4739-BAB8-56A0731C28FA}">
            <xm:f>AND($E$94="",$B$62='Dropdown Auswahl'!$B$3,OR($D$20='Dropdown Auswahl'!$AP$3,$D$20='Dropdown Auswahl'!$AP$6))</xm:f>
            <x14:dxf>
              <fill>
                <patternFill>
                  <bgColor theme="5" tint="0.39994506668294322"/>
                </patternFill>
              </fill>
            </x14:dxf>
          </x14:cfRule>
          <xm:sqref>E94</xm:sqref>
        </x14:conditionalFormatting>
        <x14:conditionalFormatting xmlns:xm="http://schemas.microsoft.com/office/excel/2006/main">
          <x14:cfRule type="expression" priority="620" id="{5585533D-F36B-4C64-AB32-5086C894E323}">
            <xm:f>AND($E$95="",$B$62='Dropdown Auswahl'!$B$3,OR($D$20='Dropdown Auswahl'!$AP$3,$D$20='Dropdown Auswahl'!$AP$6))</xm:f>
            <x14:dxf>
              <fill>
                <patternFill>
                  <bgColor theme="5" tint="0.39994506668294322"/>
                </patternFill>
              </fill>
            </x14:dxf>
          </x14:cfRule>
          <xm:sqref>E95</xm:sqref>
        </x14:conditionalFormatting>
        <x14:conditionalFormatting xmlns:xm="http://schemas.microsoft.com/office/excel/2006/main">
          <x14:cfRule type="expression" priority="621" id="{DAD3803C-3B6F-4064-B08E-C35D3FFE57DC}">
            <xm:f>AND($B$98="",$B$66='Dropdown Auswahl'!$B$3,OR($D$20='Dropdown Auswahl'!$AP$3,$D$20='Dropdown Auswahl'!$AP$6))</xm:f>
            <x14:dxf>
              <fill>
                <patternFill>
                  <bgColor theme="5" tint="0.39994506668294322"/>
                </patternFill>
              </fill>
            </x14:dxf>
          </x14:cfRule>
          <xm:sqref>B98</xm:sqref>
        </x14:conditionalFormatting>
        <x14:conditionalFormatting xmlns:xm="http://schemas.microsoft.com/office/excel/2006/main">
          <x14:cfRule type="expression" priority="623" id="{184F9DB3-E3C2-4691-A260-717885777D5F}">
            <xm:f>AND($E$98="",$B$66='Dropdown Auswahl'!$B$3,OR($D$20='Dropdown Auswahl'!$AP$3,$D$20='Dropdown Auswahl'!$AP$6))</xm:f>
            <x14:dxf>
              <fill>
                <patternFill>
                  <bgColor theme="5" tint="0.39994506668294322"/>
                </patternFill>
              </fill>
            </x14:dxf>
          </x14:cfRule>
          <xm:sqref>E98</xm:sqref>
        </x14:conditionalFormatting>
        <x14:conditionalFormatting xmlns:xm="http://schemas.microsoft.com/office/excel/2006/main">
          <x14:cfRule type="expression" priority="624" id="{B91B46B5-6858-416E-A67B-B454DD0B7D2C}">
            <xm:f>AND($E$99="",$B$66='Dropdown Auswahl'!$B$3,OR($D$20='Dropdown Auswahl'!$AP$3,$D$20='Dropdown Auswahl'!$AP$6))</xm:f>
            <x14:dxf>
              <fill>
                <patternFill>
                  <bgColor theme="5" tint="0.39994506668294322"/>
                </patternFill>
              </fill>
            </x14:dxf>
          </x14:cfRule>
          <xm:sqref>E99</xm:sqref>
        </x14:conditionalFormatting>
        <x14:conditionalFormatting xmlns:xm="http://schemas.microsoft.com/office/excel/2006/main">
          <x14:cfRule type="expression" priority="625" id="{F734C629-7E04-4D0F-B843-21BAA41549F2}">
            <xm:f>AND($B$62='Dropdown Auswahl'!$B$3,$B$66='Dropdown Auswahl'!$B$3,OR($E$102="",$E$102='Dropdown Auswahl'!$AQ$2),OR($D$20='Dropdown Auswahl'!$AP$3,$D$20='Dropdown Auswahl'!$AP$6))</xm:f>
            <x14:dxf>
              <fill>
                <patternFill>
                  <bgColor theme="5" tint="0.39994506668294322"/>
                </patternFill>
              </fill>
            </x14:dxf>
          </x14:cfRule>
          <xm:sqref>E102</xm:sqref>
        </x14:conditionalFormatting>
        <x14:conditionalFormatting xmlns:xm="http://schemas.microsoft.com/office/excel/2006/main">
          <x14:cfRule type="expression" priority="626" id="{23F612E7-A052-435D-B31A-58E7425BC7DC}">
            <xm:f>AND($B$102='Dropdown Auswahl'!$B$3,$E$103="",OR($D$20='Dropdown Auswahl'!$AP$3,$D$20='Dropdown Auswahl'!$AP$6))</xm:f>
            <x14:dxf>
              <fill>
                <patternFill>
                  <bgColor theme="5" tint="0.39994506668294322"/>
                </patternFill>
              </fill>
            </x14:dxf>
          </x14:cfRule>
          <xm:sqref>E103:F103</xm:sqref>
        </x14:conditionalFormatting>
        <x14:conditionalFormatting xmlns:xm="http://schemas.microsoft.com/office/excel/2006/main">
          <x14:cfRule type="expression" priority="627" id="{54AC592A-02C9-4737-8A9C-A905A919E7D6}">
            <xm:f>AND($B$104="",OR($D$20='Dropdown Auswahl'!$AP$3,$D$20='Dropdown Auswahl'!$AP$6))</xm:f>
            <x14:dxf>
              <fill>
                <patternFill>
                  <bgColor theme="5" tint="0.39994506668294322"/>
                </patternFill>
              </fill>
            </x14:dxf>
          </x14:cfRule>
          <xm:sqref>B104</xm:sqref>
        </x14:conditionalFormatting>
        <x14:conditionalFormatting xmlns:xm="http://schemas.microsoft.com/office/excel/2006/main">
          <x14:cfRule type="expression" priority="628" id="{7771DF72-6535-4C04-9991-325AB4801BCF}">
            <xm:f>AND($B$105="",OR($D$20='Dropdown Auswahl'!$AP$3,$D$20='Dropdown Auswahl'!$AP$6))</xm:f>
            <x14:dxf>
              <fill>
                <patternFill>
                  <bgColor theme="5" tint="0.39994506668294322"/>
                </patternFill>
              </fill>
            </x14:dxf>
          </x14:cfRule>
          <xm:sqref>B105</xm:sqref>
        </x14:conditionalFormatting>
        <x14:conditionalFormatting xmlns:xm="http://schemas.microsoft.com/office/excel/2006/main">
          <x14:cfRule type="expression" priority="629" id="{017A5949-98DC-44EB-810D-E4017C883BC6}">
            <xm:f>AND($B$106="",OR($D$20='Dropdown Auswahl'!$AP$3,$D$20='Dropdown Auswahl'!$AP$6))</xm:f>
            <x14:dxf>
              <fill>
                <patternFill>
                  <bgColor theme="5" tint="0.39994506668294322"/>
                </patternFill>
              </fill>
            </x14:dxf>
          </x14:cfRule>
          <xm:sqref>B106</xm:sqref>
        </x14:conditionalFormatting>
        <x14:conditionalFormatting xmlns:xm="http://schemas.microsoft.com/office/excel/2006/main">
          <x14:cfRule type="expression" priority="630" id="{F2FC9460-ED79-43E6-9EB0-E11EF2550290}">
            <xm:f>AND($E$105="",OR($D$20='Dropdown Auswahl'!$AP$3,$D$20='Dropdown Auswahl'!$AP$6))</xm:f>
            <x14:dxf>
              <fill>
                <patternFill>
                  <bgColor theme="5" tint="0.39994506668294322"/>
                </patternFill>
              </fill>
            </x14:dxf>
          </x14:cfRule>
          <xm:sqref>E105</xm:sqref>
        </x14:conditionalFormatting>
        <x14:conditionalFormatting xmlns:xm="http://schemas.microsoft.com/office/excel/2006/main">
          <x14:cfRule type="expression" priority="631" id="{C445B455-B2EE-46AC-ACDA-51523B13FA78}">
            <xm:f>AND($E$106="",OR($D$20='Dropdown Auswahl'!$AP$3,$D$20='Dropdown Auswahl'!$AP$6))</xm:f>
            <x14:dxf>
              <fill>
                <patternFill>
                  <bgColor theme="5" tint="0.39994506668294322"/>
                </patternFill>
              </fill>
            </x14:dxf>
          </x14:cfRule>
          <xm:sqref>E106</xm:sqref>
        </x14:conditionalFormatting>
        <x14:conditionalFormatting xmlns:xm="http://schemas.microsoft.com/office/excel/2006/main">
          <x14:cfRule type="expression" priority="632" id="{4A78316B-04A8-436E-9233-0C56666CC53B}">
            <xm:f>AND($B$107="",OR($D$20='Dropdown Auswahl'!$AP$3,$D$20='Dropdown Auswahl'!$AP$6))</xm:f>
            <x14:dxf>
              <fill>
                <patternFill>
                  <bgColor theme="5" tint="0.39994506668294322"/>
                </patternFill>
              </fill>
            </x14:dxf>
          </x14:cfRule>
          <xm:sqref>B107:C107</xm:sqref>
        </x14:conditionalFormatting>
        <x14:conditionalFormatting xmlns:xm="http://schemas.microsoft.com/office/excel/2006/main">
          <x14:cfRule type="expression" priority="633" id="{D46A7200-AE73-49D1-851E-C5B434D0E26F}">
            <xm:f>AND($B$108="",OR($D$20='Dropdown Auswahl'!$AP$3,$D$20='Dropdown Auswahl'!$AP$6))</xm:f>
            <x14:dxf>
              <fill>
                <patternFill>
                  <bgColor theme="5" tint="0.39994506668294322"/>
                </patternFill>
              </fill>
            </x14:dxf>
          </x14:cfRule>
          <xm:sqref>B108:C108</xm:sqref>
        </x14:conditionalFormatting>
        <x14:conditionalFormatting xmlns:xm="http://schemas.microsoft.com/office/excel/2006/main">
          <x14:cfRule type="expression" priority="634" id="{A29F0A7F-CC2D-4EAA-9369-FDF405663E3C}">
            <xm:f>AND(OR($E$108="",$E$108='Dropdown Auswahl'!$AI$2),OR($D$20='Dropdown Auswahl'!$AP$3,$D$20='Dropdown Auswahl'!$AP$6))</xm:f>
            <x14:dxf>
              <fill>
                <patternFill>
                  <bgColor theme="5" tint="0.39994506668294322"/>
                </patternFill>
              </fill>
            </x14:dxf>
          </x14:cfRule>
          <xm:sqref>E108</xm:sqref>
        </x14:conditionalFormatting>
        <x14:conditionalFormatting xmlns:xm="http://schemas.microsoft.com/office/excel/2006/main">
          <x14:cfRule type="expression" priority="635" id="{2B0FC996-098D-42B0-A33E-05074E4046E4}">
            <xm:f>AND($B$109="",OR($D$20='Dropdown Auswahl'!$AP$3,$D$20='Dropdown Auswahl'!$AP$6))</xm:f>
            <x14:dxf>
              <fill>
                <patternFill>
                  <bgColor theme="5" tint="0.39994506668294322"/>
                </patternFill>
              </fill>
            </x14:dxf>
          </x14:cfRule>
          <xm:sqref>B109:C109</xm:sqref>
        </x14:conditionalFormatting>
        <x14:conditionalFormatting xmlns:xm="http://schemas.microsoft.com/office/excel/2006/main">
          <x14:cfRule type="expression" priority="636" id="{00DBBFE7-E731-4C7C-A867-35E986B585DE}">
            <xm:f>AND($E$109="",OR($D$20='Dropdown Auswahl'!$AP$3,$D$20='Dropdown Auswahl'!$AP$6))</xm:f>
            <x14:dxf>
              <fill>
                <patternFill>
                  <bgColor theme="5" tint="0.39994506668294322"/>
                </patternFill>
              </fill>
            </x14:dxf>
          </x14:cfRule>
          <xm:sqref>E109:F109</xm:sqref>
        </x14:conditionalFormatting>
        <x14:conditionalFormatting xmlns:xm="http://schemas.microsoft.com/office/excel/2006/main">
          <x14:cfRule type="expression" priority="347" id="{23AD8126-78DD-4B8A-A769-92F1403F2375}">
            <xm:f>AND($F$36="",$D$22&lt;&gt;'Dropdown Auswahl'!$AZ$6,$D$22&lt;&gt;'Dropdown Auswahl'!$AZ$7)</xm:f>
            <x14:dxf>
              <fill>
                <patternFill>
                  <bgColor theme="5" tint="0.39994506668294322"/>
                </patternFill>
              </fill>
            </x14:dxf>
          </x14:cfRule>
          <xm:sqref>E36:F36</xm:sqref>
        </x14:conditionalFormatting>
        <x14:conditionalFormatting xmlns:xm="http://schemas.microsoft.com/office/excel/2006/main">
          <x14:cfRule type="expression" priority="275" id="{20AFE1D4-DC41-418F-A25D-DC447A92CD4A}">
            <xm:f>$D$19='Dropdown Auswahl'!$B$3</xm:f>
            <x14:dxf>
              <fill>
                <patternFill patternType="darkDown">
                  <bgColor theme="0"/>
                </patternFill>
              </fill>
            </x14:dxf>
          </x14:cfRule>
          <xm:sqref>A110:F110</xm:sqref>
        </x14:conditionalFormatting>
        <x14:conditionalFormatting xmlns:xm="http://schemas.microsoft.com/office/excel/2006/main">
          <x14:cfRule type="expression" priority="271" id="{0A04E822-D696-407D-9F2B-922EA037A51D}">
            <xm:f>$D$20='Dropdown Auswahl'!$AP$6</xm:f>
            <x14:dxf>
              <fill>
                <patternFill patternType="darkDown">
                  <bgColor theme="0"/>
                </patternFill>
              </fill>
            </x14:dxf>
          </x14:cfRule>
          <xm:sqref>A111</xm:sqref>
        </x14:conditionalFormatting>
        <x14:conditionalFormatting xmlns:xm="http://schemas.microsoft.com/office/excel/2006/main">
          <x14:cfRule type="expression" priority="273" id="{4174BEEB-6304-46D4-A924-D07371CB0397}">
            <xm:f>$D$19='Dropdown Auswahl'!$B$3</xm:f>
            <x14:dxf>
              <fill>
                <patternFill patternType="darkDown">
                  <bgColor theme="0"/>
                </patternFill>
              </fill>
            </x14:dxf>
          </x14:cfRule>
          <xm:sqref>A111</xm:sqref>
        </x14:conditionalFormatting>
        <x14:conditionalFormatting xmlns:xm="http://schemas.microsoft.com/office/excel/2006/main">
          <x14:cfRule type="expression" priority="221" id="{141BA6A6-422F-4988-81D4-C9F66A656A0E}">
            <xm:f>$D$20='Dropdown Auswahl'!$AP$6</xm:f>
            <x14:dxf>
              <fill>
                <patternFill patternType="darkDown">
                  <bgColor theme="0"/>
                </patternFill>
              </fill>
            </x14:dxf>
          </x14:cfRule>
          <xm:sqref>A113:A116</xm:sqref>
        </x14:conditionalFormatting>
        <x14:conditionalFormatting xmlns:xm="http://schemas.microsoft.com/office/excel/2006/main">
          <x14:cfRule type="expression" priority="236" id="{F0E01C9F-2A96-4297-9D21-BD4B3E182D8C}">
            <xm:f>$D$19='Dropdown Auswahl'!$B$3</xm:f>
            <x14:dxf>
              <fill>
                <patternFill patternType="darkDown">
                  <bgColor theme="0"/>
                </patternFill>
              </fill>
            </x14:dxf>
          </x14:cfRule>
          <xm:sqref>A113:A116</xm:sqref>
        </x14:conditionalFormatting>
        <x14:conditionalFormatting xmlns:xm="http://schemas.microsoft.com/office/excel/2006/main">
          <x14:cfRule type="expression" priority="217" id="{0944B466-1B30-4A6B-BAF0-61AC89E787C4}">
            <xm:f>$D$20='Dropdown Auswahl'!$AP$6</xm:f>
            <x14:dxf>
              <fill>
                <patternFill patternType="darkDown">
                  <bgColor theme="0"/>
                </patternFill>
              </fill>
            </x14:dxf>
          </x14:cfRule>
          <xm:sqref>A112</xm:sqref>
        </x14:conditionalFormatting>
        <x14:conditionalFormatting xmlns:xm="http://schemas.microsoft.com/office/excel/2006/main">
          <x14:cfRule type="expression" priority="220" id="{DA6C1065-B052-4BB1-9090-A23A6577A35B}">
            <xm:f>$D$19='Dropdown Auswahl'!$B$3</xm:f>
            <x14:dxf>
              <fill>
                <patternFill patternType="darkDown">
                  <bgColor theme="0"/>
                </patternFill>
              </fill>
            </x14:dxf>
          </x14:cfRule>
          <xm:sqref>A112</xm:sqref>
        </x14:conditionalFormatting>
        <x14:conditionalFormatting xmlns:xm="http://schemas.microsoft.com/office/excel/2006/main">
          <x14:cfRule type="expression" priority="213" id="{4CEDDC6D-69C8-48A8-B861-5016D3FF2D0A}">
            <xm:f>$D$20='Dropdown Auswahl'!$AP$6</xm:f>
            <x14:dxf>
              <fill>
                <patternFill patternType="darkDown">
                  <bgColor theme="0"/>
                </patternFill>
              </fill>
            </x14:dxf>
          </x14:cfRule>
          <xm:sqref>B112</xm:sqref>
        </x14:conditionalFormatting>
        <x14:conditionalFormatting xmlns:xm="http://schemas.microsoft.com/office/excel/2006/main">
          <x14:cfRule type="expression" priority="216" id="{C2759985-14AB-4475-B716-C47B64665D80}">
            <xm:f>$D$19='Dropdown Auswahl'!$B$3</xm:f>
            <x14:dxf>
              <fill>
                <patternFill patternType="darkDown">
                  <bgColor theme="0"/>
                </patternFill>
              </fill>
            </x14:dxf>
          </x14:cfRule>
          <xm:sqref>B112</xm:sqref>
        </x14:conditionalFormatting>
        <x14:conditionalFormatting xmlns:xm="http://schemas.microsoft.com/office/excel/2006/main">
          <x14:cfRule type="expression" priority="209" id="{B42E713C-81E8-4816-BF9A-C035D8B2CD0D}">
            <xm:f>$D$20='Dropdown Auswahl'!$AP$6</xm:f>
            <x14:dxf>
              <fill>
                <patternFill patternType="darkDown">
                  <bgColor theme="0"/>
                </patternFill>
              </fill>
            </x14:dxf>
          </x14:cfRule>
          <xm:sqref>C112</xm:sqref>
        </x14:conditionalFormatting>
        <x14:conditionalFormatting xmlns:xm="http://schemas.microsoft.com/office/excel/2006/main">
          <x14:cfRule type="expression" priority="212" id="{7B0B00F4-2A64-48BA-9046-3B9EC9399D01}">
            <xm:f>$D$19='Dropdown Auswahl'!$B$3</xm:f>
            <x14:dxf>
              <fill>
                <patternFill patternType="darkDown">
                  <bgColor theme="0"/>
                </patternFill>
              </fill>
            </x14:dxf>
          </x14:cfRule>
          <xm:sqref>C112</xm:sqref>
        </x14:conditionalFormatting>
        <x14:conditionalFormatting xmlns:xm="http://schemas.microsoft.com/office/excel/2006/main">
          <x14:cfRule type="expression" priority="205" id="{D8CEC817-6649-4F4C-85E5-B16427B35F78}">
            <xm:f>$D$20='Dropdown Auswahl'!$AP$6</xm:f>
            <x14:dxf>
              <fill>
                <patternFill patternType="darkDown">
                  <bgColor theme="0"/>
                </patternFill>
              </fill>
            </x14:dxf>
          </x14:cfRule>
          <xm:sqref>D112</xm:sqref>
        </x14:conditionalFormatting>
        <x14:conditionalFormatting xmlns:xm="http://schemas.microsoft.com/office/excel/2006/main">
          <x14:cfRule type="expression" priority="208" id="{95EB168E-6E09-40CD-8456-9A2D64BCB5FA}">
            <xm:f>$D$19='Dropdown Auswahl'!$B$3</xm:f>
            <x14:dxf>
              <fill>
                <patternFill patternType="darkDown">
                  <bgColor theme="0"/>
                </patternFill>
              </fill>
            </x14:dxf>
          </x14:cfRule>
          <xm:sqref>D112</xm:sqref>
        </x14:conditionalFormatting>
        <x14:conditionalFormatting xmlns:xm="http://schemas.microsoft.com/office/excel/2006/main">
          <x14:cfRule type="expression" priority="173" id="{471C5016-66E5-40F2-97EB-8CB59F22EC2A}">
            <xm:f>$D$20='Dropdown Auswahl'!$AP$6</xm:f>
            <x14:dxf>
              <fill>
                <patternFill patternType="darkDown">
                  <bgColor theme="0"/>
                </patternFill>
              </fill>
            </x14:dxf>
          </x14:cfRule>
          <xm:sqref>E112</xm:sqref>
        </x14:conditionalFormatting>
        <x14:conditionalFormatting xmlns:xm="http://schemas.microsoft.com/office/excel/2006/main">
          <x14:cfRule type="expression" priority="204" id="{4D973222-4BE5-4433-9F08-4B6399574A58}">
            <xm:f>$D$19='Dropdown Auswahl'!$B$3</xm:f>
            <x14:dxf>
              <fill>
                <patternFill patternType="darkDown">
                  <bgColor theme="0"/>
                </patternFill>
              </fill>
            </x14:dxf>
          </x14:cfRule>
          <xm:sqref>E112</xm:sqref>
        </x14:conditionalFormatting>
        <x14:conditionalFormatting xmlns:xm="http://schemas.microsoft.com/office/excel/2006/main">
          <x14:cfRule type="expression" priority="197" id="{FD1D35F3-34D6-4960-A6B4-992D5DF9AF88}">
            <xm:f>$D$20='Dropdown Auswahl'!$AP$6</xm:f>
            <x14:dxf>
              <fill>
                <patternFill patternType="darkDown">
                  <bgColor theme="0"/>
                </patternFill>
              </fill>
            </x14:dxf>
          </x14:cfRule>
          <xm:sqref>B96</xm:sqref>
        </x14:conditionalFormatting>
        <x14:conditionalFormatting xmlns:xm="http://schemas.microsoft.com/office/excel/2006/main">
          <x14:cfRule type="expression" priority="198" id="{F31F8082-F52A-4EEB-9A13-BD4229B9606C}">
            <xm:f>$B$23='Dropdown Auswahl'!$C$4</xm:f>
            <x14:dxf>
              <fill>
                <patternFill patternType="darkDown">
                  <bgColor theme="0"/>
                </patternFill>
              </fill>
            </x14:dxf>
          </x14:cfRule>
          <xm:sqref>B96</xm:sqref>
        </x14:conditionalFormatting>
        <x14:conditionalFormatting xmlns:xm="http://schemas.microsoft.com/office/excel/2006/main">
          <x14:cfRule type="expression" priority="195" id="{AF108F6B-75A2-431B-AF6D-C0B9E03432A8}">
            <xm:f>$D$20='Dropdown Auswahl'!$AP$6</xm:f>
            <x14:dxf>
              <fill>
                <patternFill patternType="darkDown">
                  <bgColor theme="0"/>
                </patternFill>
              </fill>
            </x14:dxf>
          </x14:cfRule>
          <xm:sqref>B100</xm:sqref>
        </x14:conditionalFormatting>
        <x14:conditionalFormatting xmlns:xm="http://schemas.microsoft.com/office/excel/2006/main">
          <x14:cfRule type="expression" priority="248" id="{BCE29BB0-5BBC-4437-8368-3F164E963043}">
            <xm:f>OR($B$172="",$B$172='Dropdown Auswahl'!$B$2)</xm:f>
            <x14:dxf>
              <fill>
                <patternFill>
                  <bgColor theme="5" tint="0.39994506668294322"/>
                </patternFill>
              </fill>
            </x14:dxf>
          </x14:cfRule>
          <xm:sqref>B172:C172</xm:sqref>
        </x14:conditionalFormatting>
        <x14:conditionalFormatting xmlns:xm="http://schemas.microsoft.com/office/excel/2006/main">
          <x14:cfRule type="expression" priority="189" id="{7A2C4F8E-5B8E-4205-B7F1-D4300B6715C9}">
            <xm:f>OR($B$111="",$B$111='Dropdown Auswahl'!$AQ$2)</xm:f>
            <x14:dxf>
              <fill>
                <patternFill>
                  <bgColor theme="5" tint="0.39994506668294322"/>
                </patternFill>
              </fill>
            </x14:dxf>
          </x14:cfRule>
          <xm:sqref>B111</xm:sqref>
        </x14:conditionalFormatting>
        <x14:conditionalFormatting xmlns:xm="http://schemas.microsoft.com/office/excel/2006/main">
          <x14:cfRule type="expression" priority="731" id="{00000000-000E-0000-0000-000097000000}">
            <xm:f>AND(B$53="",$D$19='Dropdown Auswahl'!$B$4)</xm:f>
            <x14:dxf>
              <fill>
                <patternFill>
                  <bgColor theme="5" tint="0.39994506668294322"/>
                </patternFill>
              </fill>
            </x14:dxf>
          </x14:cfRule>
          <xm:sqref>B53</xm:sqref>
        </x14:conditionalFormatting>
        <x14:conditionalFormatting xmlns:xm="http://schemas.microsoft.com/office/excel/2006/main">
          <x14:cfRule type="expression" priority="285" id="{94A05EC4-E487-4059-9A7E-9689C141969E}">
            <xm:f>AND($B$92="",$D$20='Dropdown Auswahl'!$AP$3,$D$19='Dropdown Auswahl'!B1)</xm:f>
            <x14:dxf>
              <fill>
                <patternFill>
                  <bgColor theme="5" tint="0.39994506668294322"/>
                </patternFill>
              </fill>
            </x14:dxf>
          </x14:cfRule>
          <xm:sqref>B92 B89 E104</xm:sqref>
        </x14:conditionalFormatting>
        <x14:conditionalFormatting xmlns:xm="http://schemas.microsoft.com/office/excel/2006/main">
          <x14:cfRule type="expression" priority="21" id="{BA44AD90-A3FE-4D61-8450-E66865C7FBC2}">
            <xm:f>OR($D$19='Dropdown Auswahl'!$B$2,$D$20='Dropdown Auswahl'!$B$2,$D$22='Dropdown Auswahl'!$AZ$2,$B$23='Dropdown Auswahl'!$B$2)</xm:f>
            <x14:dxf>
              <fill>
                <patternFill patternType="lightDown">
                  <fgColor auto="1"/>
                  <bgColor theme="0"/>
                </patternFill>
              </fill>
            </x14:dxf>
          </x14:cfRule>
          <xm:sqref>A89:B89 B47:B48 D38:E38 D37 A199:F199 D100:E100 E48</xm:sqref>
        </x14:conditionalFormatting>
        <x14:conditionalFormatting xmlns:xm="http://schemas.microsoft.com/office/excel/2006/main">
          <x14:cfRule type="expression" priority="185" id="{631A1158-F491-4F68-97E8-70E264E69392}">
            <xm:f>$D$20='Dropdown Auswahl'!$AP$6</xm:f>
            <x14:dxf>
              <fill>
                <patternFill patternType="darkDown">
                  <bgColor theme="0"/>
                </patternFill>
              </fill>
            </x14:dxf>
          </x14:cfRule>
          <xm:sqref>A89:B89</xm:sqref>
        </x14:conditionalFormatting>
        <x14:conditionalFormatting xmlns:xm="http://schemas.microsoft.com/office/excel/2006/main">
          <x14:cfRule type="expression" priority="186" id="{1BFA5CE8-D9A3-44A7-9744-5789BDBD3686}">
            <xm:f>$D$19='Dropdown Auswahl'!$B$3</xm:f>
            <x14:dxf>
              <fill>
                <patternFill patternType="darkDown">
                  <bgColor theme="0"/>
                </patternFill>
              </fill>
            </x14:dxf>
          </x14:cfRule>
          <xm:sqref>A89:B89 D89</xm:sqref>
        </x14:conditionalFormatting>
        <x14:conditionalFormatting xmlns:xm="http://schemas.microsoft.com/office/excel/2006/main">
          <x14:cfRule type="expression" priority="187" id="{6A9860B3-ADC4-47B6-AD1B-4B93CC85C826}">
            <xm:f>$B$23='Dropdown Auswahl'!$C$4</xm:f>
            <x14:dxf>
              <fill>
                <patternFill patternType="darkDown">
                  <bgColor theme="0"/>
                </patternFill>
              </fill>
            </x14:dxf>
          </x14:cfRule>
          <xm:sqref>A89:B89</xm:sqref>
        </x14:conditionalFormatting>
        <x14:conditionalFormatting xmlns:xm="http://schemas.microsoft.com/office/excel/2006/main">
          <x14:cfRule type="expression" priority="135" id="{C363F0A0-7E0A-4D33-A90C-8334FA57771D}">
            <xm:f>AND($B$49&lt;&gt;'Dropdown Auswahl'!$BA$5,$B$49&lt;&gt;'Dropdown Auswahl'!$BA$4)</xm:f>
            <x14:dxf>
              <fill>
                <patternFill patternType="darkDown">
                  <bgColor theme="0"/>
                </patternFill>
              </fill>
            </x14:dxf>
          </x14:cfRule>
          <x14:cfRule type="expression" priority="190" id="{9BA61D92-9276-413A-BB4C-432B46ADB9DE}">
            <xm:f>AND($B$49&lt;&gt;'Dropdown Auswahl'!$BA$3,$B$49&lt;&gt;'Dropdown Auswahl'!$BA$4,$C$49="")</xm:f>
            <x14:dxf>
              <fill>
                <patternFill>
                  <bgColor theme="5" tint="0.39994506668294322"/>
                </patternFill>
              </fill>
            </x14:dxf>
          </x14:cfRule>
          <xm:sqref>C49</xm:sqref>
        </x14:conditionalFormatting>
        <x14:conditionalFormatting xmlns:xm="http://schemas.microsoft.com/office/excel/2006/main">
          <x14:cfRule type="expression" priority="174" id="{4ECDCA23-42A9-47BE-AFE7-9AE49BEA9D90}">
            <xm:f>OR($B$49="",$B$49='Dropdown Auswahl'!$BA$2)</xm:f>
            <x14:dxf>
              <fill>
                <patternFill>
                  <bgColor theme="5" tint="0.39994506668294322"/>
                </patternFill>
              </fill>
            </x14:dxf>
          </x14:cfRule>
          <xm:sqref>B49</xm:sqref>
        </x14:conditionalFormatting>
        <x14:conditionalFormatting xmlns:xm="http://schemas.microsoft.com/office/excel/2006/main">
          <x14:cfRule type="expression" priority="237" id="{A4000B79-BC75-45E7-8FB9-9B242690AF5B}">
            <xm:f>OR($B$111='Dropdown Auswahl'!$AQ$2,$B$111="",$D$22='Dropdown Auswahl'!$AZ$3,$D$22='Dropdown Auswahl'!$AZ$4)</xm:f>
            <x14:dxf>
              <fill>
                <patternFill patternType="darkDown">
                  <bgColor theme="0"/>
                </patternFill>
              </fill>
            </x14:dxf>
          </x14:cfRule>
          <xm:sqref>A112:B114 B115:B116 C111:F114 C115:E115</xm:sqref>
        </x14:conditionalFormatting>
        <x14:conditionalFormatting xmlns:xm="http://schemas.microsoft.com/office/excel/2006/main">
          <x14:cfRule type="expression" priority="20" id="{F841DA70-2413-4226-B2A2-86DB4F8B7BD2}">
            <xm:f>OR($D$19='Dropdown Auswahl'!$B$2,$D$20='Dropdown Auswahl'!$B$2,$D$22='Dropdown Auswahl'!$AZ$2,$B$23='Dropdown Auswahl'!$B$2)</xm:f>
            <x14:dxf>
              <font>
                <color theme="0"/>
              </font>
              <fill>
                <patternFill patternType="lightDown">
                  <fgColor auto="1"/>
                  <bgColor theme="0"/>
                </patternFill>
              </fill>
            </x14:dxf>
          </x14:cfRule>
          <x14:cfRule type="expression" priority="146" id="{E82E182D-3161-4B59-99E2-0F82E4E99259}">
            <xm:f>OR($E$39="",$E$39='Dropdown Auswahl'!$BD$3)</xm:f>
            <x14:dxf>
              <fill>
                <patternFill>
                  <bgColor theme="5" tint="0.39994506668294322"/>
                </patternFill>
              </fill>
            </x14:dxf>
          </x14:cfRule>
          <xm:sqref>E39</xm:sqref>
        </x14:conditionalFormatting>
        <x14:conditionalFormatting xmlns:xm="http://schemas.microsoft.com/office/excel/2006/main">
          <x14:cfRule type="expression" priority="284" id="{579C9EAE-E9A7-47FD-986E-17130C390CEE}">
            <xm:f>OR($B$76='Dropdown Auswahl'!$B$2,$B$76="")</xm:f>
            <x14:dxf>
              <fill>
                <patternFill>
                  <bgColor theme="5" tint="0.39994506668294322"/>
                </patternFill>
              </fill>
            </x14:dxf>
          </x14:cfRule>
          <xm:sqref>B76</xm:sqref>
        </x14:conditionalFormatting>
        <x14:conditionalFormatting xmlns:xm="http://schemas.microsoft.com/office/excel/2006/main">
          <x14:cfRule type="expression" priority="149" id="{E14D85F7-EA01-4E36-9BDC-345A55FCE3CC}">
            <xm:f>OR($E$76="",$E$76='Dropdown Auswahl'!$BB$2)</xm:f>
            <x14:dxf>
              <fill>
                <patternFill>
                  <bgColor theme="6" tint="0.59996337778862885"/>
                </patternFill>
              </fill>
            </x14:dxf>
          </x14:cfRule>
          <xm:sqref>E76:F76</xm:sqref>
        </x14:conditionalFormatting>
        <x14:conditionalFormatting xmlns:xm="http://schemas.microsoft.com/office/excel/2006/main">
          <x14:cfRule type="expression" priority="473" id="{AB2D3E31-6EA1-4AA6-B856-58241A297AB5}">
            <xm:f>OR($B$123="",$B$123='Dropdown Auswahl'!$B$2)</xm:f>
            <x14:dxf>
              <fill>
                <patternFill>
                  <bgColor theme="5" tint="0.39994506668294322"/>
                </patternFill>
              </fill>
            </x14:dxf>
          </x14:cfRule>
          <xm:sqref>B123:C123</xm:sqref>
        </x14:conditionalFormatting>
        <x14:conditionalFormatting xmlns:xm="http://schemas.microsoft.com/office/excel/2006/main">
          <x14:cfRule type="expression" priority="472" id="{C57BCEC6-58F3-41D7-8A68-D2269385AC1E}">
            <xm:f>OR($B$123='Dropdown Auswahl'!$B$4,$B$123='Dropdown Auswahl'!$B$2,$B$123="")</xm:f>
            <x14:dxf>
              <fill>
                <patternFill patternType="darkDown">
                  <bgColor theme="0"/>
                </patternFill>
              </fill>
            </x14:dxf>
          </x14:cfRule>
          <xm:sqref>A124:F134 D123:F123</xm:sqref>
        </x14:conditionalFormatting>
        <x14:conditionalFormatting xmlns:xm="http://schemas.microsoft.com/office/excel/2006/main">
          <x14:cfRule type="expression" priority="137" id="{FDD0EA8D-8B77-4E08-BEE7-26E6A671205B}">
            <xm:f>OR($D$22='Dropdown Auswahl'!$AZ$6,$D$22='Dropdown Auswahl'!$AZ$7)</xm:f>
            <x14:dxf>
              <fill>
                <patternFill patternType="darkDown">
                  <bgColor theme="0"/>
                </patternFill>
              </fill>
            </x14:dxf>
          </x14:cfRule>
          <xm:sqref>A188:F198</xm:sqref>
        </x14:conditionalFormatting>
        <x14:conditionalFormatting xmlns:xm="http://schemas.microsoft.com/office/excel/2006/main">
          <x14:cfRule type="expression" priority="163" id="{E4B63033-D4F1-4754-9C17-B302428C3594}">
            <xm:f>OR($E$37="",$E$37='Dropdown Auswahl'!$BC$2)</xm:f>
            <x14:dxf>
              <fill>
                <patternFill>
                  <bgColor theme="5" tint="0.39994506668294322"/>
                </patternFill>
              </fill>
            </x14:dxf>
          </x14:cfRule>
          <xm:sqref>E37</xm:sqref>
        </x14:conditionalFormatting>
        <x14:conditionalFormatting xmlns:xm="http://schemas.microsoft.com/office/excel/2006/main">
          <x14:cfRule type="expression" priority="103" id="{9A0CF0E9-C995-4AE8-8E6C-D3B42252C1FE}">
            <xm:f>AND($D$22&lt;&gt;'Dropdown Auswahl'!$AZ$6,$D$22&lt;&gt;'Dropdown Auswahl'!$AZ$7)</xm:f>
            <x14:dxf>
              <fill>
                <patternFill patternType="darkDown">
                  <bgColor theme="0"/>
                </patternFill>
              </fill>
            </x14:dxf>
          </x14:cfRule>
          <xm:sqref>A45:F45 D42:F44 A44:C44 A46:B46 A47:F47 A40:B40 A37:C38 A111:B111 D76:F76 D38:E38 E37 A39:E39 A49:F49 A48:B48 D48</xm:sqref>
        </x14:conditionalFormatting>
        <x14:conditionalFormatting xmlns:xm="http://schemas.microsoft.com/office/excel/2006/main">
          <x14:cfRule type="expression" priority="763" id="{FDD0EA8D-8B77-4E08-BEE7-26E6A671205B}">
            <xm:f>$D$22='Dropdown Auswahl'!$AZ$7</xm:f>
            <x14:dxf>
              <fill>
                <patternFill patternType="darkDown">
                  <bgColor theme="0"/>
                </patternFill>
              </fill>
            </x14:dxf>
          </x14:cfRule>
          <xm:sqref>D35:F35</xm:sqref>
        </x14:conditionalFormatting>
        <x14:conditionalFormatting xmlns:xm="http://schemas.microsoft.com/office/excel/2006/main">
          <x14:cfRule type="expression" priority="94" id="{23B211AC-97C6-44E2-8C2D-35A0D102748E}">
            <xm:f>$D$22='Dropdown Auswahl'!$AZ$5</xm:f>
            <x14:dxf>
              <fill>
                <patternFill patternType="darkDown">
                  <bgColor theme="0"/>
                </patternFill>
              </fill>
            </x14:dxf>
          </x14:cfRule>
          <xm:sqref>A59:C59</xm:sqref>
        </x14:conditionalFormatting>
        <x14:conditionalFormatting xmlns:xm="http://schemas.microsoft.com/office/excel/2006/main">
          <x14:cfRule type="expression" priority="141" id="{B88AB266-ED0B-4BAA-B88C-285267060BE6}">
            <xm:f>OR($B$77="",$B$77='DD FD'!$AH$3)</xm:f>
            <x14:dxf>
              <fill>
                <patternFill>
                  <bgColor theme="6" tint="0.59996337778862885"/>
                </patternFill>
              </fill>
            </x14:dxf>
          </x14:cfRule>
          <xm:sqref>B77</xm:sqref>
        </x14:conditionalFormatting>
        <x14:conditionalFormatting xmlns:xm="http://schemas.microsoft.com/office/excel/2006/main">
          <x14:cfRule type="expression" priority="125" id="{8F5F9AB2-4AF4-4306-B339-F6BB30C2D2D8}">
            <xm:f>AND(OR($B$77='DD FD'!$AH$4,$B$77='DD FD'!$AH$6),OR($E$77="",$E$77='Dropdown Auswahl'!$AW$2))</xm:f>
            <x14:dxf>
              <fill>
                <patternFill>
                  <bgColor theme="6" tint="0.59996337778862885"/>
                </patternFill>
              </fill>
            </x14:dxf>
          </x14:cfRule>
          <xm:sqref>E77:F77</xm:sqref>
        </x14:conditionalFormatting>
        <x14:conditionalFormatting xmlns:xm="http://schemas.microsoft.com/office/excel/2006/main">
          <x14:cfRule type="expression" priority="123" id="{CABAF614-516A-4AC6-B652-3499FCCD10A7}">
            <xm:f>OR($B$77="",$B$77='DD FD'!$AH$3,$B$77='DD FD'!$AH$5)</xm:f>
            <x14:dxf>
              <fill>
                <patternFill patternType="darkDown">
                  <bgColor theme="0"/>
                </patternFill>
              </fill>
            </x14:dxf>
          </x14:cfRule>
          <xm:sqref>D77:F77</xm:sqref>
        </x14:conditionalFormatting>
        <x14:conditionalFormatting xmlns:xm="http://schemas.microsoft.com/office/excel/2006/main">
          <x14:cfRule type="expression" priority="118" id="{8500D934-9BDB-4BBC-9E4A-A86DC51ECF99}">
            <xm:f>$D$20='Dropdown Auswahl'!$AP$6</xm:f>
            <x14:dxf>
              <fill>
                <patternFill patternType="darkDown">
                  <bgColor theme="0"/>
                </patternFill>
              </fill>
            </x14:dxf>
          </x14:cfRule>
          <xm:sqref>F89</xm:sqref>
        </x14:conditionalFormatting>
        <x14:conditionalFormatting xmlns:xm="http://schemas.microsoft.com/office/excel/2006/main">
          <x14:cfRule type="expression" priority="119" id="{988A6284-3867-455D-9DF6-9E0D22DAA8FB}">
            <xm:f>$D$19='Dropdown Auswahl'!$B$3</xm:f>
            <x14:dxf>
              <fill>
                <patternFill patternType="darkDown">
                  <bgColor theme="0"/>
                </patternFill>
              </fill>
            </x14:dxf>
          </x14:cfRule>
          <xm:sqref>F89</xm:sqref>
        </x14:conditionalFormatting>
        <x14:conditionalFormatting xmlns:xm="http://schemas.microsoft.com/office/excel/2006/main">
          <x14:cfRule type="expression" priority="97" id="{C3FFA495-6BC7-4EF8-A56E-B6427A42D789}">
            <xm:f>$D$20='Dropdown Auswahl'!$AP$6</xm:f>
            <x14:dxf>
              <fill>
                <patternFill patternType="darkDown">
                  <bgColor theme="0"/>
                </patternFill>
              </fill>
            </x14:dxf>
          </x14:cfRule>
          <xm:sqref>A199:F199</xm:sqref>
        </x14:conditionalFormatting>
        <x14:conditionalFormatting xmlns:xm="http://schemas.microsoft.com/office/excel/2006/main">
          <x14:cfRule type="expression" priority="113" id="{BFC85AC3-EE13-4EE1-88FE-1A1504D3863F}">
            <xm:f>$B$23='Dropdown Auswahl'!$C$4</xm:f>
            <x14:dxf>
              <fill>
                <patternFill patternType="darkDown">
                  <bgColor theme="0"/>
                </patternFill>
              </fill>
            </x14:dxf>
          </x14:cfRule>
          <xm:sqref>D96</xm:sqref>
        </x14:conditionalFormatting>
        <x14:conditionalFormatting xmlns:xm="http://schemas.microsoft.com/office/excel/2006/main">
          <x14:cfRule type="expression" priority="111" id="{53CC53D2-F270-4181-8DD8-DC77F68912C0}">
            <xm:f>$D$20='Dropdown Auswahl'!$AP$6</xm:f>
            <x14:dxf>
              <fill>
                <patternFill patternType="darkDown">
                  <bgColor theme="0"/>
                </patternFill>
              </fill>
            </x14:dxf>
          </x14:cfRule>
          <xm:sqref>D96</xm:sqref>
        </x14:conditionalFormatting>
        <x14:conditionalFormatting xmlns:xm="http://schemas.microsoft.com/office/excel/2006/main">
          <x14:cfRule type="expression" priority="112" id="{BE06DBBC-99A8-4DFC-9B74-EFE614E19A57}">
            <xm:f>$D$19='Dropdown Auswahl'!$B$3</xm:f>
            <x14:dxf>
              <fill>
                <patternFill patternType="darkDown">
                  <bgColor theme="0"/>
                </patternFill>
              </fill>
            </x14:dxf>
          </x14:cfRule>
          <xm:sqref>D96</xm:sqref>
        </x14:conditionalFormatting>
        <x14:conditionalFormatting xmlns:xm="http://schemas.microsoft.com/office/excel/2006/main">
          <x14:cfRule type="expression" priority="108" id="{46A748B4-992D-42C3-BFFD-50C0C05C7594}">
            <xm:f>$D$20='Dropdown Auswahl'!$AP$6</xm:f>
            <x14:dxf>
              <fill>
                <patternFill patternType="darkDown">
                  <bgColor theme="0"/>
                </patternFill>
              </fill>
            </x14:dxf>
          </x14:cfRule>
          <xm:sqref>F96</xm:sqref>
        </x14:conditionalFormatting>
        <x14:conditionalFormatting xmlns:xm="http://schemas.microsoft.com/office/excel/2006/main">
          <x14:cfRule type="expression" priority="109" id="{B23AADBA-0231-4E81-A749-A0137B687D1A}">
            <xm:f>$D$19='Dropdown Auswahl'!$B$3</xm:f>
            <x14:dxf>
              <fill>
                <patternFill patternType="darkDown">
                  <bgColor theme="0"/>
                </patternFill>
              </fill>
            </x14:dxf>
          </x14:cfRule>
          <xm:sqref>F96</xm:sqref>
        </x14:conditionalFormatting>
        <x14:conditionalFormatting xmlns:xm="http://schemas.microsoft.com/office/excel/2006/main">
          <x14:cfRule type="expression" priority="121" id="{8FB7EDE1-5FF3-4F0D-AB34-375E7DC25DF4}">
            <xm:f>$B$23='Dropdown Auswahl'!$C$4</xm:f>
            <x14:dxf>
              <fill>
                <patternFill patternType="darkDown">
                  <bgColor theme="0"/>
                </patternFill>
              </fill>
            </x14:dxf>
          </x14:cfRule>
          <xm:sqref>D100</xm:sqref>
        </x14:conditionalFormatting>
        <x14:conditionalFormatting xmlns:xm="http://schemas.microsoft.com/office/excel/2006/main">
          <x14:cfRule type="expression" priority="105" id="{2607F312-6877-4C4D-8CB9-2A98988AE988}">
            <xm:f>$D$20='Dropdown Auswahl'!$AP$6</xm:f>
            <x14:dxf>
              <fill>
                <patternFill patternType="darkDown">
                  <bgColor theme="0"/>
                </patternFill>
              </fill>
            </x14:dxf>
          </x14:cfRule>
          <xm:sqref>D100</xm:sqref>
        </x14:conditionalFormatting>
        <x14:conditionalFormatting xmlns:xm="http://schemas.microsoft.com/office/excel/2006/main">
          <x14:cfRule type="expression" priority="106" id="{3F8EA880-02BE-430F-A1A7-1A248D163F06}">
            <xm:f>$D$19='Dropdown Auswahl'!$B$3</xm:f>
            <x14:dxf>
              <fill>
                <patternFill patternType="darkDown">
                  <bgColor theme="0"/>
                </patternFill>
              </fill>
            </x14:dxf>
          </x14:cfRule>
          <xm:sqref>D100</xm:sqref>
        </x14:conditionalFormatting>
        <x14:conditionalFormatting xmlns:xm="http://schemas.microsoft.com/office/excel/2006/main">
          <x14:cfRule type="expression" priority="101" id="{E4A0E8CF-3A0C-4260-9B6D-C3F728C4F012}">
            <xm:f>$D$20='Dropdown Auswahl'!$AP$6</xm:f>
            <x14:dxf>
              <fill>
                <patternFill patternType="darkDown">
                  <bgColor theme="0"/>
                </patternFill>
              </fill>
            </x14:dxf>
          </x14:cfRule>
          <xm:sqref>F100</xm:sqref>
        </x14:conditionalFormatting>
        <x14:conditionalFormatting xmlns:xm="http://schemas.microsoft.com/office/excel/2006/main">
          <x14:cfRule type="expression" priority="102" id="{0BDF0223-92FF-49A0-BEC7-CBCAE70CA3A5}">
            <xm:f>$D$19='Dropdown Auswahl'!$B$3</xm:f>
            <x14:dxf>
              <fill>
                <patternFill patternType="darkDown">
                  <bgColor theme="0"/>
                </patternFill>
              </fill>
            </x14:dxf>
          </x14:cfRule>
          <xm:sqref>F100</xm:sqref>
        </x14:conditionalFormatting>
        <x14:conditionalFormatting xmlns:xm="http://schemas.microsoft.com/office/excel/2006/main">
          <x14:cfRule type="expression" priority="158" id="{80790DC1-983F-4059-9692-1B6EE204AED5}">
            <xm:f>$D$22&lt;&gt;'Dropdown Auswahl'!$AZ$7</xm:f>
            <x14:dxf>
              <fill>
                <patternFill patternType="darkDown">
                  <bgColor theme="0"/>
                </patternFill>
              </fill>
            </x14:dxf>
          </x14:cfRule>
          <xm:sqref>F28 D29:F29 D96:F96 D100:F100</xm:sqref>
        </x14:conditionalFormatting>
        <x14:conditionalFormatting xmlns:xm="http://schemas.microsoft.com/office/excel/2006/main">
          <x14:cfRule type="expression" priority="117" id="{9D128DC1-4C7F-4AA6-86F9-C5A96DB6F399}">
            <xm:f>$D$22&lt;&gt;'Dropdown Auswahl'!$AZ$7</xm:f>
            <x14:dxf>
              <fill>
                <patternFill patternType="darkDown">
                  <bgColor theme="0"/>
                </patternFill>
              </fill>
            </x14:dxf>
          </x14:cfRule>
          <xm:sqref>D89:F89</xm:sqref>
        </x14:conditionalFormatting>
        <x14:conditionalFormatting xmlns:xm="http://schemas.microsoft.com/office/excel/2006/main">
          <x14:cfRule type="expression" priority="115" id="{4421C351-D9D8-4EE9-80F5-8320A5CEC930}">
            <xm:f>$D$22&lt;&gt;'Dropdown Auswahl'!$AZ$7</xm:f>
            <x14:dxf>
              <font>
                <color theme="0"/>
              </font>
              <fill>
                <patternFill patternType="lightDown">
                  <bgColor theme="0"/>
                </patternFill>
              </fill>
            </x14:dxf>
          </x14:cfRule>
          <xm:sqref>A199:F203</xm:sqref>
        </x14:conditionalFormatting>
        <x14:conditionalFormatting xmlns:xm="http://schemas.microsoft.com/office/excel/2006/main">
          <x14:cfRule type="expression" priority="120" id="{DB089F0B-4CAB-46BA-AC36-DFFDD6B6444C}">
            <xm:f>$D$22='Dropdown Auswahl'!$AZ$7</xm:f>
            <x14:dxf>
              <fill>
                <patternFill patternType="darkDown">
                  <bgColor theme="0"/>
                </patternFill>
              </fill>
            </x14:dxf>
          </x14:cfRule>
          <xm:sqref>D26:F27</xm:sqref>
        </x14:conditionalFormatting>
        <x14:conditionalFormatting xmlns:xm="http://schemas.microsoft.com/office/excel/2006/main">
          <x14:cfRule type="expression" priority="98" id="{61E14D1E-4BAB-4C90-813D-0379E87B612F}">
            <xm:f>OR($D$22='Dropdown Auswahl'!$AZ$6,$D$22='Dropdown Auswahl'!$AZ$7)</xm:f>
            <x14:dxf>
              <fill>
                <patternFill patternType="darkDown">
                  <bgColor theme="0"/>
                </patternFill>
              </fill>
            </x14:dxf>
          </x14:cfRule>
          <xm:sqref>A35:C35</xm:sqref>
        </x14:conditionalFormatting>
        <x14:conditionalFormatting xmlns:xm="http://schemas.microsoft.com/office/excel/2006/main">
          <x14:cfRule type="expression" priority="92" id="{DF7E6990-9F3C-4529-A73C-EF1B4538884F}">
            <xm:f>OR($E$70="",$E$70='Dropdown Auswahl'!$X$2)</xm:f>
            <x14:dxf>
              <fill>
                <patternFill>
                  <bgColor theme="5" tint="0.39994506668294322"/>
                </patternFill>
              </fill>
            </x14:dxf>
          </x14:cfRule>
          <xm:sqref>E70</xm:sqref>
        </x14:conditionalFormatting>
        <x14:conditionalFormatting xmlns:xm="http://schemas.microsoft.com/office/excel/2006/main">
          <x14:cfRule type="expression" priority="90" id="{42FB5949-9F0C-4912-B4A5-9672FF4F4372}">
            <xm:f>$D$20='Dropdown Auswahl'!$AP$6</xm:f>
            <x14:dxf>
              <fill>
                <patternFill patternType="darkDown">
                  <bgColor theme="0"/>
                </patternFill>
              </fill>
            </x14:dxf>
          </x14:cfRule>
          <xm:sqref>D70:F70</xm:sqref>
        </x14:conditionalFormatting>
        <x14:conditionalFormatting xmlns:xm="http://schemas.microsoft.com/office/excel/2006/main">
          <x14:cfRule type="expression" priority="91" id="{D02F6121-F768-4644-A92B-D4BA5E578289}">
            <xm:f>$D$19='Dropdown Auswahl'!$B$3</xm:f>
            <x14:dxf>
              <fill>
                <patternFill patternType="darkDown">
                  <bgColor theme="0"/>
                </patternFill>
              </fill>
            </x14:dxf>
          </x14:cfRule>
          <xm:sqref>D70:F70</xm:sqref>
        </x14:conditionalFormatting>
        <x14:conditionalFormatting xmlns:xm="http://schemas.microsoft.com/office/excel/2006/main">
          <x14:cfRule type="expression" priority="93" id="{FD8BE70C-EC14-4596-80B0-D719C13F79A6}">
            <xm:f>AND(VLOOKUP($F$70,'Dropdown Auswahl'!$Y:$Z,2,FALSE)="x",$D$22&lt;&gt;'Dropdown Auswahl'!$AZ$6,$D$22&lt;&gt;'Dropdown Auswahl'!$AZ$7)</xm:f>
            <x14:dxf>
              <font>
                <color auto="1"/>
              </font>
              <fill>
                <patternFill>
                  <bgColor theme="5" tint="0.39994506668294322"/>
                </patternFill>
              </fill>
            </x14:dxf>
          </x14:cfRule>
          <xm:sqref>D71</xm:sqref>
        </x14:conditionalFormatting>
        <x14:conditionalFormatting xmlns:xm="http://schemas.microsoft.com/office/excel/2006/main">
          <x14:cfRule type="expression" priority="81" id="{4537C2D0-326D-4538-9DAB-F359174C74FC}">
            <xm:f>AND($D$22&lt;&gt;'Dropdown Auswahl'!$AZ$6,$D$22&lt;&gt;'Dropdown Auswahl'!$AZ$7)</xm:f>
            <x14:dxf>
              <fill>
                <patternFill patternType="darkDown">
                  <bgColor theme="0"/>
                </patternFill>
              </fill>
            </x14:dxf>
          </x14:cfRule>
          <xm:sqref>E40:F40</xm:sqref>
        </x14:conditionalFormatting>
        <x14:conditionalFormatting xmlns:xm="http://schemas.microsoft.com/office/excel/2006/main">
          <x14:cfRule type="expression" priority="79" id="{3C0A2951-D5A4-4D96-A343-2A7467EBB3E5}">
            <xm:f>$E$39='Dropdown Auswahl'!$BD$2</xm:f>
            <x14:dxf>
              <fill>
                <patternFill patternType="darkDown">
                  <bgColor theme="0"/>
                </patternFill>
              </fill>
            </x14:dxf>
          </x14:cfRule>
          <xm:sqref>E40 F40</xm:sqref>
        </x14:conditionalFormatting>
        <x14:conditionalFormatting xmlns:xm="http://schemas.microsoft.com/office/excel/2006/main">
          <x14:cfRule type="expression" priority="14" id="{9C860E46-218D-4F7D-9884-C8B29D7ED4B0}">
            <xm:f>OR($E$39="",$E$39='Dropdown Auswahl'!$BD$4:$BD$9)</xm:f>
            <x14:dxf>
              <fill>
                <patternFill patternType="none">
                  <bgColor auto="1"/>
                </patternFill>
              </fill>
            </x14:dxf>
          </x14:cfRule>
          <x14:cfRule type="expression" priority="72" stopIfTrue="1" id="{5C7EF2C5-995C-40A9-8DE8-B526CB4073DF}">
            <xm:f>AND($E$39&lt;&gt;'Dropdown Auswahl'!$BD$9,$E$39&lt;&gt;'Dropdown Auswahl'!$BD$5)</xm:f>
            <x14:dxf>
              <fill>
                <patternFill patternType="darkDown">
                  <bgColor theme="0"/>
                </patternFill>
              </fill>
            </x14:dxf>
          </x14:cfRule>
          <x14:cfRule type="expression" priority="74" id="{432209F2-7EDC-49B0-98BD-B3E2E283B4F5}">
            <xm:f>AND(OR($E$39='Dropdown Auswahl'!$BD$5,$E$39='Dropdown Auswahl'!$BD$9),$F$39="")</xm:f>
            <x14:dxf>
              <fill>
                <patternFill>
                  <bgColor theme="5" tint="0.39994506668294322"/>
                </patternFill>
              </fill>
            </x14:dxf>
          </x14:cfRule>
          <xm:sqref>F39</xm:sqref>
        </x14:conditionalFormatting>
        <x14:conditionalFormatting xmlns:xm="http://schemas.microsoft.com/office/excel/2006/main">
          <x14:cfRule type="expression" priority="73" stopIfTrue="1" id="{587D09C2-891B-4B8B-8472-C46A0AB83828}">
            <xm:f>AND($D$22&lt;&gt;'Dropdown Auswahl'!$AZ$6,$D$22&lt;&gt;'Dropdown Auswahl'!$AZ$7)</xm:f>
            <x14:dxf>
              <fill>
                <patternFill patternType="darkDown">
                  <bgColor theme="0"/>
                </patternFill>
              </fill>
            </x14:dxf>
          </x14:cfRule>
          <xm:sqref>F39</xm:sqref>
        </x14:conditionalFormatting>
        <x14:conditionalFormatting xmlns:xm="http://schemas.microsoft.com/office/excel/2006/main">
          <x14:cfRule type="expression" priority="84" id="{559814C1-CBBA-43A3-8A73-0CAF4BBB6CEB}">
            <xm:f>OR($D$22='Dropdown Auswahl'!$AZ$6,$D$22='Dropdown Auswahl'!$AZ$7)</xm:f>
            <x14:dxf>
              <fill>
                <patternFill patternType="darkDown">
                  <bgColor theme="0"/>
                </patternFill>
              </fill>
            </x14:dxf>
          </x14:cfRule>
          <xm:sqref>A43:C43</xm:sqref>
        </x14:conditionalFormatting>
        <x14:conditionalFormatting xmlns:xm="http://schemas.microsoft.com/office/excel/2006/main">
          <x14:cfRule type="expression" priority="65" id="{FE8F6069-1EB8-4512-8973-C24536818963}">
            <xm:f>$D$20='Dropdown Auswahl'!$AP$6</xm:f>
            <x14:dxf>
              <fill>
                <patternFill patternType="darkDown">
                  <bgColor theme="0"/>
                </patternFill>
              </fill>
            </x14:dxf>
          </x14:cfRule>
          <xm:sqref>A79:F79</xm:sqref>
        </x14:conditionalFormatting>
        <x14:conditionalFormatting xmlns:xm="http://schemas.microsoft.com/office/excel/2006/main">
          <x14:cfRule type="expression" priority="38" id="{CCFD3DC2-1673-484A-BC3B-A34709406C8E}">
            <xm:f>OR($B$81="",$B$81='Dropdown Auswahl'!$BE$2,$B$81='Dropdown Auswahl'!$BE$3)</xm:f>
            <x14:dxf>
              <fill>
                <patternFill patternType="darkDown">
                  <bgColor theme="0"/>
                </patternFill>
              </fill>
            </x14:dxf>
          </x14:cfRule>
          <xm:sqref>B82:E84 C81:E81</xm:sqref>
        </x14:conditionalFormatting>
        <x14:conditionalFormatting xmlns:xm="http://schemas.microsoft.com/office/excel/2006/main">
          <x14:cfRule type="expression" priority="64" id="{78B90857-C21B-4D46-88AE-888BA19094F1}">
            <xm:f>OR($B$81="",$B$81='Dropdown Auswahl'!$BE$2)</xm:f>
            <x14:dxf>
              <fill>
                <patternFill>
                  <bgColor theme="5" tint="0.39994506668294322"/>
                </patternFill>
              </fill>
            </x14:dxf>
          </x14:cfRule>
          <xm:sqref>B81</xm:sqref>
        </x14:conditionalFormatting>
        <x14:conditionalFormatting xmlns:xm="http://schemas.microsoft.com/office/excel/2006/main">
          <x14:cfRule type="expression" priority="66" id="{280D0F87-9FC0-4FB7-95B2-A1D3A03E0BA9}">
            <xm:f>AND($B$81&lt;&gt;"",$B$81&lt;&gt;'Dropdown Auswahl'!$BE$2,$B$81&lt;&gt;'Dropdown Auswahl'!$BE$3,OR($B$82="",$B$82='Dropdown Auswahl'!$BF$2))</xm:f>
            <x14:dxf>
              <fill>
                <patternFill>
                  <bgColor theme="5" tint="0.39994506668294322"/>
                </patternFill>
              </fill>
            </x14:dxf>
          </x14:cfRule>
          <xm:sqref>B82</xm:sqref>
        </x14:conditionalFormatting>
        <x14:conditionalFormatting xmlns:xm="http://schemas.microsoft.com/office/excel/2006/main">
          <x14:cfRule type="expression" priority="63" id="{DF7AE7B1-8084-4CF4-963D-F8E2620074BA}">
            <xm:f>AND($B$82&lt;&gt;"",$B$82&lt;&gt;'Dropdown Auswahl'!$BE$2,$B$82&lt;&gt;'Dropdown Auswahl'!$BF$3,OR($B$83="",$B$83='Dropdown Auswahl'!$BF$2))</xm:f>
            <x14:dxf>
              <fill>
                <patternFill>
                  <bgColor theme="5" tint="0.39994506668294322"/>
                </patternFill>
              </fill>
            </x14:dxf>
          </x14:cfRule>
          <xm:sqref>B83</xm:sqref>
        </x14:conditionalFormatting>
        <x14:conditionalFormatting xmlns:xm="http://schemas.microsoft.com/office/excel/2006/main">
          <x14:cfRule type="expression" priority="62" id="{812DF818-D964-43A9-85AB-A1F6E4E3614F}">
            <xm:f>AND($B$83&lt;&gt;"",$B$83&lt;&gt;'Dropdown Auswahl'!$BE$2,$B$83&lt;&gt;'Dropdown Auswahl'!$BF$3,OR($B$84="",$B$84='Dropdown Auswahl'!$BF$2))</xm:f>
            <x14:dxf>
              <fill>
                <patternFill>
                  <bgColor theme="5" tint="0.39994506668294322"/>
                </patternFill>
              </fill>
            </x14:dxf>
          </x14:cfRule>
          <xm:sqref>B84</xm:sqref>
        </x14:conditionalFormatting>
        <x14:conditionalFormatting xmlns:xm="http://schemas.microsoft.com/office/excel/2006/main">
          <x14:cfRule type="expression" priority="49" id="{868E4F37-51A3-43EC-A518-7234DC08FA45}">
            <xm:f>OR($B$82="",$B$82='Dropdown Auswahl'!$BF$2,$B$82='Dropdown Auswahl'!$BF$3)</xm:f>
            <x14:dxf>
              <fill>
                <patternFill patternType="darkDown">
                  <bgColor theme="0"/>
                </patternFill>
              </fill>
            </x14:dxf>
          </x14:cfRule>
          <xm:sqref>B83:B84 C82:E84</xm:sqref>
        </x14:conditionalFormatting>
        <x14:conditionalFormatting xmlns:xm="http://schemas.microsoft.com/office/excel/2006/main">
          <x14:cfRule type="expression" priority="50" id="{49E29096-88B2-46C4-A268-75B34BE7D683}">
            <xm:f>OR($B$83="",$B$83='Dropdown Auswahl'!$BF$2,$B$83='Dropdown Auswahl'!$BF$3)</xm:f>
            <x14:dxf>
              <fill>
                <patternFill patternType="darkDown">
                  <bgColor theme="0"/>
                </patternFill>
              </fill>
            </x14:dxf>
          </x14:cfRule>
          <xm:sqref>C83:E84 B84</xm:sqref>
        </x14:conditionalFormatting>
        <x14:conditionalFormatting xmlns:xm="http://schemas.microsoft.com/office/excel/2006/main">
          <x14:cfRule type="expression" priority="51" id="{9D487F71-98A5-40CE-9387-4BD1F12A824B}">
            <xm:f>OR($B$84="",$B$84='Dropdown Auswahl'!$BF$2,$B$84='Dropdown Auswahl'!$BF$3)</xm:f>
            <x14:dxf>
              <fill>
                <patternFill patternType="darkDown">
                  <bgColor theme="0"/>
                </patternFill>
              </fill>
            </x14:dxf>
          </x14:cfRule>
          <xm:sqref>C84:E84</xm:sqref>
        </x14:conditionalFormatting>
        <x14:conditionalFormatting xmlns:xm="http://schemas.microsoft.com/office/excel/2006/main">
          <x14:cfRule type="expression" priority="58" id="{DE40E950-A3D8-49FE-A9CE-525964A139E2}">
            <xm:f>AND($B$81&lt;&gt;"",$B$81&lt;&gt;'Dropdown Auswahl'!$BE$2,$B$81&lt;&gt;'Dropdown Auswahl'!$BE$3,OR($C$81="",$C$81='Dropdown Auswahl'!$BG$2))</xm:f>
            <x14:dxf>
              <fill>
                <patternFill>
                  <bgColor theme="5" tint="0.39994506668294322"/>
                </patternFill>
              </fill>
            </x14:dxf>
          </x14:cfRule>
          <xm:sqref>C81</xm:sqref>
        </x14:conditionalFormatting>
        <x14:conditionalFormatting xmlns:xm="http://schemas.microsoft.com/office/excel/2006/main">
          <x14:cfRule type="expression" priority="59" id="{A629B4D0-A097-4F0D-8731-C504F5096261}">
            <xm:f>AND($B$82&lt;&gt;"",$B$82&lt;&gt;'Dropdown Auswahl'!$BF$2,$B$82&lt;&gt;'Dropdown Auswahl'!$BF$3,OR($C$82="",$C$82='Dropdown Auswahl'!$BG$2))</xm:f>
            <x14:dxf>
              <fill>
                <patternFill>
                  <bgColor theme="5" tint="0.39994506668294322"/>
                </patternFill>
              </fill>
            </x14:dxf>
          </x14:cfRule>
          <xm:sqref>C82</xm:sqref>
        </x14:conditionalFormatting>
        <x14:conditionalFormatting xmlns:xm="http://schemas.microsoft.com/office/excel/2006/main">
          <x14:cfRule type="expression" priority="54" id="{4995686D-33DC-4F6D-9FC4-CC3B181AB6A7}">
            <xm:f>OR($D$22='Dropdown Auswahl'!$AZ$6,$D$22='Dropdown Auswahl'!$AZ$7)</xm:f>
            <x14:dxf>
              <fill>
                <patternFill patternType="darkDown">
                  <bgColor theme="0"/>
                </patternFill>
              </fill>
            </x14:dxf>
          </x14:cfRule>
          <x14:cfRule type="expression" priority="55" id="{F04EAE74-B204-4ABD-8119-83D68691CE7C}">
            <xm:f>AND($F$37="",$D$22&lt;&gt;'Dropdown Auswahl'!$AZ$6,$D$22&lt;&gt;'Dropdown Auswahl'!$AZ$7)</xm:f>
            <x14:dxf>
              <fill>
                <patternFill>
                  <bgColor theme="5" tint="0.39994506668294322"/>
                </patternFill>
              </fill>
            </x14:dxf>
          </x14:cfRule>
          <xm:sqref>F37</xm:sqref>
        </x14:conditionalFormatting>
        <x14:conditionalFormatting xmlns:xm="http://schemas.microsoft.com/office/excel/2006/main">
          <x14:cfRule type="expression" priority="53" id="{08C3222F-73A2-4D33-BBFE-828CC4D3B2CC}">
            <xm:f>OR($D$22='Dropdown Auswahl'!$AZ$6,$D$22='Dropdown Auswahl'!$AZ$7)</xm:f>
            <x14:dxf>
              <fill>
                <patternFill patternType="darkDown">
                  <bgColor theme="0"/>
                </patternFill>
              </fill>
            </x14:dxf>
          </x14:cfRule>
          <xm:sqref>F36</xm:sqref>
        </x14:conditionalFormatting>
        <x14:conditionalFormatting xmlns:xm="http://schemas.microsoft.com/office/excel/2006/main">
          <x14:cfRule type="expression" priority="61" id="{181475A9-75C7-4363-A368-F2A8ABB91747}">
            <xm:f>AND(D81="",C81&lt;&gt;'Dropdown Auswahl'!$BG$2,C81&lt;&gt;"")</xm:f>
            <x14:dxf>
              <fill>
                <patternFill>
                  <bgColor theme="5" tint="0.39994506668294322"/>
                </patternFill>
              </fill>
            </x14:dxf>
          </x14:cfRule>
          <xm:sqref>D81:D84</xm:sqref>
        </x14:conditionalFormatting>
        <x14:conditionalFormatting xmlns:xm="http://schemas.microsoft.com/office/excel/2006/main">
          <x14:cfRule type="expression" priority="57" id="{10CD2556-EAF8-48B0-8A01-DFE9CDD9FE38}">
            <xm:f>AND($B$83&lt;&gt;"",$B$83&lt;&gt;'Dropdown Auswahl'!$BF$2,$B$83&lt;&gt;'Dropdown Auswahl'!$BF$3,OR($C$83="",$C$83='Dropdown Auswahl'!$BG$2))</xm:f>
            <x14:dxf>
              <fill>
                <patternFill>
                  <bgColor theme="5" tint="0.39994506668294322"/>
                </patternFill>
              </fill>
            </x14:dxf>
          </x14:cfRule>
          <xm:sqref>C83</xm:sqref>
        </x14:conditionalFormatting>
        <x14:conditionalFormatting xmlns:xm="http://schemas.microsoft.com/office/excel/2006/main">
          <x14:cfRule type="expression" priority="60" id="{D581E2AC-6DC0-42A8-B12A-FF3326954EDD}">
            <xm:f>AND($B$84&lt;&gt;"",$B$84&lt;&gt;'Dropdown Auswahl'!$BF$2,$B$84&lt;&gt;'Dropdown Auswahl'!$BF$3,OR($C$84="",$C$84='Dropdown Auswahl'!$BG$2))</xm:f>
            <x14:dxf>
              <fill>
                <patternFill>
                  <bgColor theme="5" tint="0.39994506668294322"/>
                </patternFill>
              </fill>
            </x14:dxf>
          </x14:cfRule>
          <xm:sqref>C84</xm:sqref>
        </x14:conditionalFormatting>
        <x14:conditionalFormatting xmlns:xm="http://schemas.microsoft.com/office/excel/2006/main">
          <x14:cfRule type="expression" priority="46" id="{6DFA2431-3D53-4520-89A4-A2FB04641E54}">
            <xm:f>AND($D$22&lt;&gt;'Dropdown Auswahl'!$AZ$6,$D$22&lt;&gt;'Dropdown Auswahl'!$AZ$7)</xm:f>
            <x14:dxf>
              <fill>
                <patternFill patternType="darkDown">
                  <bgColor theme="0"/>
                </patternFill>
              </fill>
            </x14:dxf>
          </x14:cfRule>
          <xm:sqref>D53:F54</xm:sqref>
        </x14:conditionalFormatting>
        <x14:conditionalFormatting xmlns:xm="http://schemas.microsoft.com/office/excel/2006/main">
          <x14:cfRule type="expression" priority="42" id="{A7CFEABB-F913-43AE-A176-E34F1E5AEE2E}">
            <xm:f>OR(E48="",E48='Dropdown Auswahl'!$X$2)</xm:f>
            <x14:dxf>
              <fill>
                <patternFill>
                  <bgColor theme="5" tint="0.39994506668294322"/>
                </patternFill>
              </fill>
            </x14:dxf>
          </x14:cfRule>
          <xm:sqref>E48</xm:sqref>
        </x14:conditionalFormatting>
        <x14:conditionalFormatting xmlns:xm="http://schemas.microsoft.com/office/excel/2006/main">
          <x14:cfRule type="expression" priority="41" id="{869684B5-C12F-47C6-A431-E6178B5A2199}">
            <xm:f>AND($D$22&lt;&gt;'Dropdown Auswahl'!$AZ$6,$D$22&lt;&gt;'Dropdown Auswahl'!$AZ$7)</xm:f>
            <x14:dxf>
              <fill>
                <patternFill patternType="darkDown">
                  <bgColor theme="0"/>
                </patternFill>
              </fill>
            </x14:dxf>
          </x14:cfRule>
          <xm:sqref>E48</xm:sqref>
        </x14:conditionalFormatting>
        <x14:conditionalFormatting xmlns:xm="http://schemas.microsoft.com/office/excel/2006/main">
          <x14:cfRule type="expression" priority="44" id="{19F684A1-5F5C-4087-BFA1-DFB414DE3500}">
            <xm:f>AND($B$23='Dropdown Auswahl'!$C$4,OR($D$22='Dropdown Auswahl'!$AZ$6,$D$22='Dropdown Auswahl'!$AZ$7))</xm:f>
            <x14:dxf>
              <fill>
                <patternFill patternType="solid">
                  <bgColor theme="0"/>
                </patternFill>
              </fill>
            </x14:dxf>
          </x14:cfRule>
          <xm:sqref>B53:C53</xm:sqref>
        </x14:conditionalFormatting>
        <x14:conditionalFormatting xmlns:xm="http://schemas.microsoft.com/office/excel/2006/main">
          <x14:cfRule type="expression" priority="56" id="{3DE8B712-41DF-4BBD-87FA-91FAD46E955D}">
            <xm:f>$B$23='Dropdown Auswahl'!$C$4</xm:f>
            <x14:dxf>
              <fill>
                <patternFill patternType="darkDown">
                  <bgColor theme="0"/>
                </patternFill>
              </fill>
            </x14:dxf>
          </x14:cfRule>
          <xm:sqref>A79:F84</xm:sqref>
        </x14:conditionalFormatting>
        <x14:conditionalFormatting xmlns:xm="http://schemas.microsoft.com/office/excel/2006/main">
          <x14:cfRule type="expression" priority="37" id="{387E57BF-5764-40F1-BF7C-C8CD4D9EA5F9}">
            <xm:f>$B$76&lt;&gt;'Dropdown Auswahl'!$B$3</xm:f>
            <x14:dxf>
              <fill>
                <patternFill patternType="darkDown">
                  <bgColor theme="0"/>
                </patternFill>
              </fill>
            </x14:dxf>
          </x14:cfRule>
          <x14:cfRule type="expression" priority="68" id="{CB597473-60EC-474B-8740-D61B8CE6C562}">
            <xm:f>AND($B$76='Dropdown Auswahl'!$B$3,$C$76="")</xm:f>
            <x14:dxf>
              <fill>
                <patternFill>
                  <bgColor theme="5" tint="0.39994506668294322"/>
                </patternFill>
              </fill>
            </x14:dxf>
          </x14:cfRule>
          <xm:sqref>C76</xm:sqref>
        </x14:conditionalFormatting>
        <x14:conditionalFormatting xmlns:xm="http://schemas.microsoft.com/office/excel/2006/main">
          <x14:cfRule type="expression" priority="33" id="{5A0320C2-3C45-43A8-B459-EB639555E021}">
            <xm:f>$D$20='Dropdown Auswahl'!$AP$6</xm:f>
            <x14:dxf>
              <fill>
                <patternFill patternType="darkDown">
                  <bgColor theme="0"/>
                </patternFill>
              </fill>
            </x14:dxf>
          </x14:cfRule>
          <xm:sqref>D58:F58</xm:sqref>
        </x14:conditionalFormatting>
        <x14:conditionalFormatting xmlns:xm="http://schemas.microsoft.com/office/excel/2006/main">
          <x14:cfRule type="expression" priority="35" id="{5EAF2100-E7D8-4D0B-9A65-CDB5D72F8376}">
            <xm:f>AND($E$58="",$D$22='Dropdown Auswahl'!$AZ$4)</xm:f>
            <x14:dxf>
              <fill>
                <patternFill>
                  <bgColor theme="5" tint="0.39994506668294322"/>
                </patternFill>
              </fill>
            </x14:dxf>
          </x14:cfRule>
          <xm:sqref>E58:F58</xm:sqref>
        </x14:conditionalFormatting>
        <x14:conditionalFormatting xmlns:xm="http://schemas.microsoft.com/office/excel/2006/main">
          <x14:cfRule type="expression" priority="34" id="{3FBDD695-15C0-426A-A901-AA17DF032AAC}">
            <xm:f>$D$22='Dropdown Auswahl'!$AZ$5</xm:f>
            <x14:dxf>
              <fill>
                <patternFill patternType="darkDown">
                  <bgColor theme="0"/>
                </patternFill>
              </fill>
            </x14:dxf>
          </x14:cfRule>
          <xm:sqref>D58:F58</xm:sqref>
        </x14:conditionalFormatting>
        <x14:conditionalFormatting xmlns:xm="http://schemas.microsoft.com/office/excel/2006/main">
          <x14:cfRule type="expression" priority="31" id="{790089FA-6922-477D-86B2-D3272EF3DBBD}">
            <xm:f>OR($D$22='Dropdown Auswahl'!$AZ$3,$D$22='Dropdown Auswahl'!$AZ$4)</xm:f>
            <x14:dxf>
              <fill>
                <patternFill patternType="darkDown">
                  <bgColor theme="0"/>
                </patternFill>
              </fill>
            </x14:dxf>
          </x14:cfRule>
          <xm:sqref>D59</xm:sqref>
        </x14:conditionalFormatting>
        <x14:conditionalFormatting xmlns:xm="http://schemas.microsoft.com/office/excel/2006/main">
          <x14:cfRule type="expression" priority="39" id="{36EB451E-2069-4574-B0B5-1FDB0C72C600}">
            <xm:f>AND($D$22='Dropdown Auswahl'!$AZ$5,$E$59&lt;&gt;'Dropdown Auswahl'!$B$3,$E$59&lt;&gt;'Dropdown Auswahl'!$B$4)</xm:f>
            <x14:dxf>
              <fill>
                <patternFill>
                  <bgColor theme="5" tint="0.39994506668294322"/>
                </patternFill>
              </fill>
            </x14:dxf>
          </x14:cfRule>
          <xm:sqref>E59:F59</xm:sqref>
        </x14:conditionalFormatting>
        <x14:conditionalFormatting xmlns:xm="http://schemas.microsoft.com/office/excel/2006/main">
          <x14:cfRule type="expression" priority="32" id="{4F5ACD0A-674C-45CA-B43F-C426F418D78A}">
            <xm:f>OR($D$22='Dropdown Auswahl'!$AZ$3,$D$22='Dropdown Auswahl'!$AZ$4)</xm:f>
            <x14:dxf>
              <fill>
                <patternFill patternType="darkDown">
                  <bgColor theme="0"/>
                </patternFill>
              </fill>
            </x14:dxf>
          </x14:cfRule>
          <xm:sqref>E59:F59</xm:sqref>
        </x14:conditionalFormatting>
        <x14:conditionalFormatting xmlns:xm="http://schemas.microsoft.com/office/excel/2006/main">
          <x14:cfRule type="expression" priority="22" id="{D617D0C5-6109-44F2-B962-3F903571C5FC}">
            <xm:f>OR($B$172="",$B$172='Dropdown Auswahl'!$B$2,$B$172='Dropdown Auswahl'!$B$4)</xm:f>
            <x14:dxf>
              <fill>
                <patternFill patternType="darkDown">
                  <bgColor theme="0"/>
                </patternFill>
              </fill>
            </x14:dxf>
          </x14:cfRule>
          <xm:sqref>A174:F178 D172</xm:sqref>
        </x14:conditionalFormatting>
        <x14:conditionalFormatting xmlns:xm="http://schemas.microsoft.com/office/excel/2006/main">
          <x14:cfRule type="expression" priority="27" id="{24DD08B8-1DDE-43B9-9CAD-720D29BEFDCD}">
            <xm:f>OR($D$175="",$D$175='Dropdown Auswahl'!$BR$2,$D$175='Dropdown Auswahl'!$BR$3,$D$175='Dropdown Auswahl'!$BR$11)</xm:f>
            <x14:dxf>
              <fill>
                <patternFill>
                  <bgColor theme="5" tint="0.39994506668294322"/>
                </patternFill>
              </fill>
            </x14:dxf>
          </x14:cfRule>
          <xm:sqref>D175</xm:sqref>
        </x14:conditionalFormatting>
        <x14:conditionalFormatting xmlns:xm="http://schemas.microsoft.com/office/excel/2006/main">
          <x14:cfRule type="expression" priority="24" id="{44C22EBC-6FC8-47C1-B5C5-14CDFC92386E}">
            <xm:f>OR($F$175="",$F$175='Dropdown Auswahl'!$B$2)</xm:f>
            <x14:dxf>
              <fill>
                <patternFill>
                  <bgColor theme="5" tint="0.39994506668294322"/>
                </patternFill>
              </fill>
            </x14:dxf>
          </x14:cfRule>
          <xm:sqref>F175</xm:sqref>
        </x14:conditionalFormatting>
        <x14:conditionalFormatting xmlns:xm="http://schemas.microsoft.com/office/excel/2006/main">
          <x14:cfRule type="expression" priority="23" id="{BBFFFD25-1908-494D-96A3-C166A7E6823B}">
            <xm:f>$B$172='Dropdown Auswahl'!$BQ$3</xm:f>
            <x14:dxf>
              <fill>
                <patternFill patternType="darkDown">
                  <bgColor theme="0"/>
                </patternFill>
              </fill>
            </x14:dxf>
          </x14:cfRule>
          <xm:sqref>F174:F178</xm:sqref>
        </x14:conditionalFormatting>
        <x14:conditionalFormatting xmlns:xm="http://schemas.microsoft.com/office/excel/2006/main">
          <x14:cfRule type="expression" priority="71" id="{00BC6F7A-7684-4317-B60B-9C7393D20AAD}">
            <xm:f>OR($E$39="",$E$39='Dropdown Auswahl'!$BD$3)</xm:f>
            <x14:dxf>
              <fill>
                <patternFill patternType="darkDown">
                  <bgColor theme="0"/>
                </patternFill>
              </fill>
            </x14:dxf>
          </x14:cfRule>
          <xm:sqref>E40:F40 F39</xm:sqref>
        </x14:conditionalFormatting>
        <x14:conditionalFormatting xmlns:xm="http://schemas.microsoft.com/office/excel/2006/main">
          <x14:cfRule type="expression" priority="828" id="{2252F922-C28F-42E7-8F32-3CFBB9A30E15}">
            <xm:f>AND(OR($B$62="",$B$62='Dropdown Auswahl'!$B$2),OR($D$20='Dropdown Auswahl'!$AP$3,$D$20='Dropdown Auswahl'!$AP$6),$D$19='Dropdown Auswahl'!B4)</xm:f>
            <x14:dxf>
              <fill>
                <patternFill>
                  <bgColor theme="5" tint="0.39994506668294322"/>
                </patternFill>
              </fill>
            </x14:dxf>
          </x14:cfRule>
          <xm:sqref>B62:C62</xm:sqref>
        </x14:conditionalFormatting>
        <x14:conditionalFormatting xmlns:xm="http://schemas.microsoft.com/office/excel/2006/main">
          <x14:cfRule type="expression" priority="829" id="{6277E3D9-BAB4-4A4F-B24B-12E9E2E15705}">
            <xm:f>AND(OR($B$102="",$B$102='Dropdown Auswahl'!$B$2),OR($D$20='Dropdown Auswahl'!$AP$3,$D$20='Dropdown Auswahl'!$AP$6),$D$19='Dropdown Auswahl'!B4)</xm:f>
            <x14:dxf>
              <fill>
                <patternFill>
                  <bgColor theme="5" tint="0.39994506668294322"/>
                </patternFill>
              </fill>
            </x14:dxf>
          </x14:cfRule>
          <xm:sqref>B102:C102</xm:sqref>
        </x14:conditionalFormatting>
        <x14:conditionalFormatting xmlns:xm="http://schemas.microsoft.com/office/excel/2006/main">
          <x14:cfRule type="expression" priority="17" id="{7F4A5425-AA9E-4F96-ADC8-4C3D42F52EF0}">
            <xm:f>OR($B$73="",$B$73='Dropdown Auswahl'!$AA$2)</xm:f>
            <x14:dxf>
              <fill>
                <patternFill patternType="darkDown">
                  <bgColor theme="0"/>
                </patternFill>
              </fill>
            </x14:dxf>
          </x14:cfRule>
          <xm:sqref>D73:F73</xm:sqref>
        </x14:conditionalFormatting>
        <x14:conditionalFormatting xmlns:xm="http://schemas.microsoft.com/office/excel/2006/main">
          <x14:cfRule type="expression" priority="7" id="{AA9AA7D6-B3D8-43C1-9F2C-CA6647E94609}">
            <xm:f>OR($D$19='Dropdown Auswahl'!$B$2,$D$20='Dropdown Auswahl'!$B$2,$D$22='Dropdown Auswahl'!$AZ$2,$B$23='Dropdown Auswahl'!$B$2)</xm:f>
            <x14:dxf>
              <fill>
                <patternFill patternType="lightDown">
                  <fgColor auto="1"/>
                  <bgColor theme="0"/>
                </patternFill>
              </fill>
            </x14:dxf>
          </x14:cfRule>
          <xm:sqref>E104</xm:sqref>
        </x14:conditionalFormatting>
        <x14:conditionalFormatting xmlns:xm="http://schemas.microsoft.com/office/excel/2006/main">
          <x14:cfRule type="expression" priority="8" id="{00E0D1AC-4385-4CAA-81EC-B161A9F5B155}">
            <xm:f>$D$20='Dropdown Auswahl'!$AP$6</xm:f>
            <x14:dxf>
              <fill>
                <patternFill patternType="darkDown">
                  <bgColor theme="0"/>
                </patternFill>
              </fill>
            </x14:dxf>
          </x14:cfRule>
          <xm:sqref>E104</xm:sqref>
        </x14:conditionalFormatting>
        <x14:conditionalFormatting xmlns:xm="http://schemas.microsoft.com/office/excel/2006/main">
          <x14:cfRule type="expression" priority="9" id="{D6C2D4AE-6965-4071-953D-5C033A71F47E}">
            <xm:f>$D$19='Dropdown Auswahl'!$B$3</xm:f>
            <x14:dxf>
              <fill>
                <patternFill patternType="darkDown">
                  <bgColor theme="0"/>
                </patternFill>
              </fill>
            </x14:dxf>
          </x14:cfRule>
          <xm:sqref>E104</xm:sqref>
        </x14:conditionalFormatting>
        <x14:conditionalFormatting xmlns:xm="http://schemas.microsoft.com/office/excel/2006/main">
          <x14:cfRule type="expression" priority="10" id="{CADB7527-D90B-4630-B856-B71C63A380A1}">
            <xm:f>$B$23='Dropdown Auswahl'!$C$4</xm:f>
            <x14:dxf>
              <fill>
                <patternFill patternType="darkDown">
                  <bgColor theme="0"/>
                </patternFill>
              </fill>
            </x14:dxf>
          </x14:cfRule>
          <xm:sqref>E104</xm:sqref>
        </x14:conditionalFormatting>
        <x14:conditionalFormatting xmlns:xm="http://schemas.microsoft.com/office/excel/2006/main">
          <x14:cfRule type="expression" priority="4" id="{76FFD98C-A686-4E33-9311-0ECECCBF4579}">
            <xm:f>$D$20='Dropdown Auswahl'!$AP$6</xm:f>
            <x14:dxf>
              <fill>
                <patternFill patternType="darkDown">
                  <bgColor theme="0"/>
                </patternFill>
              </fill>
            </x14:dxf>
          </x14:cfRule>
          <xm:sqref>D52:F52</xm:sqref>
        </x14:conditionalFormatting>
        <x14:conditionalFormatting xmlns:xm="http://schemas.microsoft.com/office/excel/2006/main">
          <x14:cfRule type="expression" priority="6" id="{6BD53DBC-43AF-4B73-904F-36E6C00D2AF1}">
            <xm:f>AND($E$58="",$D$22='Dropdown Auswahl'!$AZ$4)</xm:f>
            <x14:dxf>
              <fill>
                <patternFill>
                  <bgColor theme="5" tint="0.39994506668294322"/>
                </patternFill>
              </fill>
            </x14:dxf>
          </x14:cfRule>
          <xm:sqref>E52:F52</xm:sqref>
        </x14:conditionalFormatting>
        <x14:conditionalFormatting xmlns:xm="http://schemas.microsoft.com/office/excel/2006/main">
          <x14:cfRule type="expression" priority="5" id="{9F63F572-39EB-498A-8F09-44F6470BA272}">
            <xm:f>$D$22='Dropdown Auswahl'!$AZ$5</xm:f>
            <x14:dxf>
              <fill>
                <patternFill patternType="darkDown">
                  <bgColor theme="0"/>
                </patternFill>
              </fill>
            </x14:dxf>
          </x14:cfRule>
          <xm:sqref>D52:F52</xm:sqref>
        </x14:conditionalFormatting>
        <x14:conditionalFormatting xmlns:xm="http://schemas.microsoft.com/office/excel/2006/main">
          <x14:cfRule type="expression" priority="3" id="{2766FEB9-1FED-4697-8BC5-B390B78CB9CE}">
            <xm:f>OR($D$19='Dropdown Auswahl'!$B$2,$D$20='Dropdown Auswahl'!$B$2,$D$22='Dropdown Auswahl'!$AZ$2,$B$23='Dropdown Auswahl'!$B$2)</xm:f>
            <x14:dxf>
              <fill>
                <patternFill patternType="lightDown">
                  <bgColor theme="0"/>
                </patternFill>
              </fill>
            </x14:dxf>
          </x14:cfRule>
          <xm:sqref>A24:F70 A72:F198 A71:D71</xm:sqref>
        </x14:conditionalFormatting>
        <x14:conditionalFormatting xmlns:xm="http://schemas.microsoft.com/office/excel/2006/main">
          <x14:cfRule type="expression" priority="2" id="{ED7B7861-34E6-4D3C-B7AD-30C88EFDB297}">
            <xm:f>OR($D$19='Dropdown Auswahl'!$B$2,$D$20='Dropdown Auswahl'!$B$2,$D$22='Dropdown Auswahl'!$AZ$2,$B$23='Dropdown Auswahl'!$B$2)</xm:f>
            <x14:dxf>
              <fill>
                <patternFill patternType="lightDown">
                  <bgColor theme="0"/>
                </patternFill>
              </fill>
            </x14:dxf>
          </x14:cfRule>
          <xm:sqref>E71</xm:sqref>
        </x14:conditionalFormatting>
        <x14:conditionalFormatting xmlns:xm="http://schemas.microsoft.com/office/excel/2006/main">
          <x14:cfRule type="expression" priority="1" id="{EB7D68A5-4DAA-42BE-B1CE-6F3ADBA3A79A}">
            <xm:f>OR($D$19='Dropdown Auswahl'!$B$2,$D$20='Dropdown Auswahl'!$B$2,$D$22='Dropdown Auswahl'!$AZ$2,$B$23='Dropdown Auswahl'!$B$2)</xm:f>
            <x14:dxf>
              <fill>
                <patternFill patternType="lightDown"/>
              </fill>
            </x14:dxf>
          </x14:cfRule>
          <xm:sqref>F71</xm:sqref>
        </x14:conditionalFormatting>
      </x14:conditionalFormattings>
    </ext>
    <ext xmlns:x14="http://schemas.microsoft.com/office/spreadsheetml/2009/9/main" uri="{CCE6A557-97BC-4b89-ADB6-D9C93CAAB3DF}">
      <x14:dataValidations xmlns:xm="http://schemas.microsoft.com/office/excel/2006/main" xWindow="611" yWindow="689" count="58">
        <x14:dataValidation type="list" allowBlank="1" showInputMessage="1" showErrorMessage="1" promptTitle="Lagerstapelfaktor" prompt="Wenn die betrachtete Palette im Lager nicht gestapelt werden darf, wählen Sie &quot;1&quot; aus. Wenn die betrachtete Palette im Lager auf eine gleiche Palette gestapelt werden darf, wählen Sie &quot;2&quot; aus. Usw." xr:uid="{8341FADE-75AA-4CC0-8084-930274C5AC32}">
          <x14:formula1>
            <xm:f>'Dropdown Auswahl'!$AK$3:$AK$7</xm:f>
          </x14:formula1>
          <xm:sqref>E109:F109</xm:sqref>
        </x14:dataValidation>
        <x14:dataValidation type="list" allowBlank="1" showInputMessage="1" showErrorMessage="1" xr:uid="{311CE708-E993-4D00-AAAA-4AC1549788BC}">
          <x14:formula1>
            <xm:f>'Dropdown Auswahl'!$B$2:$B$4</xm:f>
          </x14:formula1>
          <xm:sqref>B102:C102 B66:C66 B173:C173</xm:sqref>
        </x14:dataValidation>
        <x14:dataValidation type="list" allowBlank="1" showInputMessage="1" showErrorMessage="1" xr:uid="{99CABA2C-79F1-4FC4-9A04-CD3A11148721}">
          <x14:formula1>
            <xm:f>'Dropdown Auswahl'!$AG$2:$AG$49</xm:f>
          </x14:formula1>
          <xm:sqref>B104</xm:sqref>
        </x14:dataValidation>
        <x14:dataValidation type="list" showErrorMessage="1" xr:uid="{ADE69B79-7A22-45C3-B416-B04B5BCA46DA}">
          <x14:formula1>
            <xm:f>'Dropdown Auswahl'!$AI$2:$AI$4</xm:f>
          </x14:formula1>
          <xm:sqref>E108</xm:sqref>
        </x14:dataValidation>
        <x14:dataValidation type="list" allowBlank="1" showInputMessage="1" showErrorMessage="1" xr:uid="{0515958A-9CE3-4F93-8BCB-129792ABD5D6}">
          <x14:formula1>
            <xm:f>'Dropdown Auswahl'!$E$2:$E$4</xm:f>
          </x14:formula1>
          <xm:sqref>B31</xm:sqref>
        </x14:dataValidation>
        <x14:dataValidation type="list" allowBlank="1" showErrorMessage="1" prompt="Als Lieferant mit Pooldaten, bitte die rot markierten Attribute pflegen." xr:uid="{5FF5113B-85B4-4DA6-870E-FFA1B49264C3}">
          <x14:formula1>
            <xm:f>'Dropdown Auswahl'!$B$2:$B$4</xm:f>
          </x14:formula1>
          <xm:sqref>D21</xm:sqref>
        </x14:dataValidation>
        <x14:dataValidation type="list" allowBlank="1" showInputMessage="1" showErrorMessage="1" xr:uid="{0708AF6C-0829-4265-BC9B-7BABCAC3429A}">
          <x14:formula1>
            <xm:f>'Dropdown Auswahl'!$A$2:$A$3</xm:f>
          </x14:formula1>
          <xm:sqref>E25:F25 E33:F33</xm:sqref>
        </x14:dataValidation>
        <x14:dataValidation type="list" allowBlank="1" showInputMessage="1" showErrorMessage="1" xr:uid="{C859D774-48EC-4969-9857-EA4E6A593351}">
          <x14:formula1>
            <xm:f>'Dropdown Auswahl'!$V$2:$V$5</xm:f>
          </x14:formula1>
          <xm:sqref>B70</xm:sqref>
        </x14:dataValidation>
        <x14:dataValidation type="list" allowBlank="1" showInputMessage="1" showErrorMessage="1" xr:uid="{F4BE8B1B-9C28-4220-A3F2-FE2D0C55D82A}">
          <x14:formula1>
            <xm:f>'Dropdown Auswahl'!$AU$2:$AU$14</xm:f>
          </x14:formula1>
          <xm:sqref>E124</xm:sqref>
        </x14:dataValidation>
        <x14:dataValidation type="list" allowBlank="1" showInputMessage="1" showErrorMessage="1" xr:uid="{2C9BB428-F693-4375-9442-681719011F3F}">
          <x14:formula1>
            <xm:f>'Dropdown Auswahl'!$AO$2:$AO$7</xm:f>
          </x14:formula1>
          <xm:sqref>E134:F134</xm:sqref>
        </x14:dataValidation>
        <x14:dataValidation type="list" allowBlank="1" showInputMessage="1" showErrorMessage="1" xr:uid="{6F0C5413-EA37-408C-9552-6A76D569026B}">
          <x14:formula1>
            <xm:f>'Dropdown Auswahl'!$AN$2:$AN$27</xm:f>
          </x14:formula1>
          <xm:sqref>B134:C134</xm:sqref>
        </x14:dataValidation>
        <x14:dataValidation type="list" allowBlank="1" showInputMessage="1" showErrorMessage="1" xr:uid="{DCEEAED4-571F-4042-B4AA-57F57DC2EB58}">
          <x14:formula1>
            <xm:f>'Dropdown Auswahl'!$AM$2:$AM$4</xm:f>
          </x14:formula1>
          <xm:sqref>B133:C133</xm:sqref>
        </x14:dataValidation>
        <x14:dataValidation type="list" allowBlank="1" showInputMessage="1" showErrorMessage="1" xr:uid="{DDEC0E22-6DEE-40E0-B2FC-80BC3F7E07A3}">
          <x14:formula1>
            <xm:f>'Dropdown Auswahl'!$AL$2:$AL$10</xm:f>
          </x14:formula1>
          <xm:sqref>B128:C128</xm:sqref>
        </x14:dataValidation>
        <x14:dataValidation type="list" allowBlank="1" showInputMessage="1" showErrorMessage="1" promptTitle="Biozid" prompt="Wenn Biozid enthalten ist, dann müssen zwingend oberhalb die &quot;Restlaufzeit ab Wareneingang&quot; und die &quot;Restlaufzeit ab Produktion&quot; mitgegeben werden." xr:uid="{8AC9A3C1-A881-4A17-8230-1216FEE2681A}">
          <x14:formula1>
            <xm:f>'Dropdown Auswahl'!$B$2:$B$4</xm:f>
          </x14:formula1>
          <xm:sqref>E131:F131</xm:sqref>
        </x14:dataValidation>
        <x14:dataValidation type="list" allowBlank="1" showInputMessage="1" showErrorMessage="1" promptTitle="Brennbare Flüssigkeit" prompt="Wenn es eine brennbare Flüssigkeit ist, dann bitte auch den Flammpunkt angeben" xr:uid="{788DB58C-F947-4CF7-953D-C2D6C6DC50E0}">
          <x14:formula1>
            <xm:f>'Dropdown Auswahl'!$B$2:$B$4</xm:f>
          </x14:formula1>
          <xm:sqref>B132:C132</xm:sqref>
        </x14:dataValidation>
        <x14:dataValidation type="list" allowBlank="1" showInputMessage="1" showErrorMessage="1" promptTitle="EAS" prompt="Ist eine elektronische Warensicherung am Artikel vorhanden ist diese Frage mit &quot;Ja&quot; zu beantworten. Ansonsten mit &quot;Nein&quot;." xr:uid="{C13ACC41-C24C-4DA3-B0FD-F9D7F33819DC}">
          <x14:formula1>
            <xm:f>'Dropdown Auswahl'!$B$2:$B$4</xm:f>
          </x14:formula1>
          <xm:sqref>B59:C59</xm:sqref>
        </x14:dataValidation>
        <x14:dataValidation type="list" allowBlank="1" showInputMessage="1" showErrorMessage="1" xr:uid="{419FEE1B-DE72-47AB-A283-8025A42F3204}">
          <x14:formula1>
            <xm:f>'Dropdown Auswahl'!$AY$2:$AY$10</xm:f>
          </x14:formula1>
          <xm:sqref>E36</xm:sqref>
        </x14:dataValidation>
        <x14:dataValidation type="list" allowBlank="1" showInputMessage="1" showErrorMessage="1" promptTitle="Transportstapelfaktor" prompt="Wenn die betrachtete Palette beim Transport nicht gestapelt werden darf, wählen Sie &quot;1&quot; aus. Wenn die betrachtete Palette beim Transport auf eine gleiche Palette gestapelt werden darf, wählen Sie &quot;2&quot; aus usw." xr:uid="{6E607C71-EA8C-4AFD-B7FC-271386D749FA}">
          <x14:formula1>
            <xm:f>'Dropdown Auswahl'!$AK$3:$AK$7</xm:f>
          </x14:formula1>
          <xm:sqref>B109:C109</xm:sqref>
        </x14:dataValidation>
        <x14:dataValidation type="list" allowBlank="1" showInputMessage="1" showErrorMessage="1" xr:uid="{360D4197-E80B-4AC4-A995-5B8EDF2251BD}">
          <x14:formula1>
            <xm:f>'Dropdown Auswahl AT'!$AB$3:$AB$5</xm:f>
          </x14:formula1>
          <xm:sqref>D192:D194 D196:D198</xm:sqref>
        </x14:dataValidation>
        <x14:dataValidation type="list" allowBlank="1" showInputMessage="1" showErrorMessage="1" xr:uid="{B2B529CB-A5CA-41C7-85D0-0077D729EDF3}">
          <x14:formula1>
            <xm:f>'Dropdown Auswahl'!$L$2:$L$7</xm:f>
          </x14:formula1>
          <xm:sqref>E103:F103</xm:sqref>
        </x14:dataValidation>
        <x14:dataValidation type="list" allowBlank="1" showInputMessage="1" showErrorMessage="1" xr:uid="{EF45F4B3-5A4E-4E5D-A46F-F67867CC1FAE}">
          <x14:formula1>
            <xm:f>'Dropdown Auswahl'!$J$2:$J$9</xm:f>
          </x14:formula1>
          <xm:sqref>E67:F67 E63:F63</xm:sqref>
        </x14:dataValidation>
        <x14:dataValidation type="list" allowBlank="1" showInputMessage="1" showErrorMessage="1" xr:uid="{E3A02E5A-D349-440F-B456-C73DEEB4AA8B}">
          <x14:formula1>
            <xm:f>'Dropdown Auswahl'!$H$2:$H$7</xm:f>
          </x14:formula1>
          <xm:sqref>E56:F56</xm:sqref>
        </x14:dataValidation>
        <x14:dataValidation type="list" allowBlank="1" showInputMessage="1" showErrorMessage="1" xr:uid="{8D9042C4-360A-48B3-B576-E89E29B7B37E}">
          <x14:formula1>
            <xm:f>'Dropdown Auswahl AT'!$Z$3:$Z$14</xm:f>
          </x14:formula1>
          <xm:sqref>B192:B194</xm:sqref>
        </x14:dataValidation>
        <x14:dataValidation type="list" allowBlank="1" showInputMessage="1" showErrorMessage="1" xr:uid="{F4520D6F-8E98-4002-A720-3AF70DBAA6D3}">
          <x14:formula1>
            <xm:f>'Dropdown Auswahl AT'!$AC$3:$AC$11</xm:f>
          </x14:formula1>
          <xm:sqref>B196:B198</xm:sqref>
        </x14:dataValidation>
        <x14:dataValidation type="list" allowBlank="1" showErrorMessage="1" prompt="Als Lieferant mit Pooldaten, bitte die rot markierten Attribute pflegen." xr:uid="{7D9994E5-999D-44E8-B3AC-B36C55A4635A}">
          <x14:formula1>
            <xm:f>'Dropdown Auswahl'!$AP$2:$AP$6</xm:f>
          </x14:formula1>
          <xm:sqref>D20</xm:sqref>
        </x14:dataValidation>
        <x14:dataValidation type="list" allowBlank="1" showInputMessage="1" showErrorMessage="1" promptTitle="Hinweis zu Displays" prompt="Wenn hier &quot;Display&quot; ausgewählt wird, müssen Sie den Kopfartikel (Aufsteller, Mischkartons, Stücklisten) auf diesem Reiter ausfüllen. Alle Fußartikel müssen im Reiter &quot;Display Neuanlage und Masse&quot; gepflegt werden." xr:uid="{47ADEEC1-1F71-475C-B31E-AC520E19BDED}">
          <x14:formula1>
            <xm:f>'Dropdown Auswahl'!$C$2:$C$4</xm:f>
          </x14:formula1>
          <xm:sqref>B23</xm:sqref>
        </x14:dataValidation>
        <x14:dataValidation type="list" allowBlank="1" showInputMessage="1" showErrorMessage="1" promptTitle="P/W customs preference number" prompt="Choose “P”, if a product was wholly obtained in the country of origin._x000a_Choose “W”, if the product was sufficiently worked or processed in the country of origin followed by the HS-Code in the next data field." xr:uid="{858AC082-E8E9-4B47-82CA-F8515F3B211A}">
          <x14:formula1>
            <xm:f>'Dropdown Auswahl'!$BA$2:$BA$5</xm:f>
          </x14:formula1>
          <xm:sqref>B49</xm:sqref>
        </x14:dataValidation>
        <x14:dataValidation type="list" allowBlank="1" showErrorMessage="1" promptTitle="Weitere Label/Siegel" prompt="Bitte links aufklappen" xr:uid="{0920D619-6553-41DA-A722-318AEB73DECA}">
          <x14:formula1>
            <xm:f>'Dropdown Auswahl'!$B$2:$B$4</xm:f>
          </x14:formula1>
          <xm:sqref>B76</xm:sqref>
        </x14:dataValidation>
        <x14:dataValidation type="list" allowBlank="1" showInputMessage="1" showErrorMessage="1" errorTitle="Garantie" error="Bitte nur ganze Zahlen zwischen 0 und 999 angeben." xr:uid="{00CBD090-7A2B-4040-8DC8-7EC666372EC8}">
          <x14:formula1>
            <xm:f>'Dropdown Auswahl'!$B$2:$B$4</xm:f>
          </x14:formula1>
          <xm:sqref>E59:F59</xm:sqref>
        </x14:dataValidation>
        <x14:dataValidation type="list" allowBlank="1" showInputMessage="1" showErrorMessage="1" promptTitle="Vertriebskanal RFE" prompt="Wir unterscheiden in diesem Dropdown nicht zwischen RFE-Büros. Wenn Ihre Bestellung für den Vertriebskanal toom Baumarkt ist, wählen Sie bitte REWE Far East - DIY. Für alle anderen Vertriebskanäle (z.B. REWE, Penny, Billa etc.) wählen Sie REWE Far East" xr:uid="{54EAB73D-D420-47D7-8A7D-AA519E6FB0CF}">
          <x14:formula1>
            <xm:f>'Dropdown Auswahl'!$AZ$2:$AZ$7</xm:f>
          </x14:formula1>
          <xm:sqref>D22</xm:sqref>
        </x14:dataValidation>
        <x14:dataValidation type="list" allowBlank="1" showErrorMessage="1" promptTitle="Minimum trade item lifespan (PR)" prompt="Amount in days between production and the best before date of the product." xr:uid="{3883307E-30A2-4AEB-A586-AFB2A6C47DCB}">
          <x14:formula1>
            <xm:f>'Dropdown Auswahl'!$AW$2:$AW$4</xm:f>
          </x14:formula1>
          <xm:sqref>E77:F77</xm:sqref>
        </x14:dataValidation>
        <x14:dataValidation type="list" allowBlank="1" showInputMessage="1" showErrorMessage="1" xr:uid="{DCCA5B87-7280-4E16-A4EF-4ED009B6F60E}">
          <x14:formula1>
            <xm:f>'Dropdown Auswahl'!$BC$2:$BC$4</xm:f>
          </x14:formula1>
          <xm:sqref>E37</xm:sqref>
        </x14:dataValidation>
        <x14:dataValidation type="list" allowBlank="1" showInputMessage="1" showErrorMessage="1" promptTitle="Nonfood Inhaltsstoffe" prompt="Bitte beachten Sie, wenn der Artikel aus mehr als vier Inhaltsstoffen besteht, sollten hier nur die vier größten beschrieben werden." xr:uid="{FC946440-6860-4CB9-923E-FF3D7E2A1DC9}">
          <x14:formula1>
            <xm:f>'Dropdown Auswahl'!$BE$2:$BE$6</xm:f>
          </x14:formula1>
          <xm:sqref>B81</xm:sqref>
        </x14:dataValidation>
        <x14:dataValidation type="list" allowBlank="1" showInputMessage="1" showErrorMessage="1" promptTitle="Nonfood Inhaltsstoffe" prompt="Bitte beachten Sie, wenn der Artikel aus mehr als vier Inhaltsstoffen besteht, sollten hier nur die vier größten beschrieben werden." xr:uid="{234A9AE9-7EAE-44AD-AA04-50B35672886F}">
          <x14:formula1>
            <xm:f>'Dropdown Auswahl'!$BF$2:$BF$6</xm:f>
          </x14:formula1>
          <xm:sqref>B82:B84</xm:sqref>
        </x14:dataValidation>
        <x14:dataValidation type="list" allowBlank="1" showInputMessage="1" showErrorMessage="1" xr:uid="{5BC3378E-4D56-4DF9-BFEA-6DC5A54590C1}">
          <x14:formula1>
            <xm:f>IF(OR($B$81="",$B$81='Dropdown Auswahl'!$BE$2,$B$81='Dropdown Auswahl'!$BE$3),A1, IF($B$81='Dropdown Auswahl'!$BE$4,Textil, IF($B$81='Dropdown Auswahl'!$BE$5,Holz, IF($B$81='Dropdown Auswahl'!$BE$6,Papier, A1))))</xm:f>
          </x14:formula1>
          <xm:sqref>C81</xm:sqref>
        </x14:dataValidation>
        <x14:dataValidation type="list" allowBlank="1" showInputMessage="1" showErrorMessage="1" xr:uid="{2A56FB4D-4B90-4EE9-B606-84279B4659CF}">
          <x14:formula1>
            <xm:f>IF(OR($B$82="",$B$82='Dropdown Auswahl'!$BF$2,$B$82='Dropdown Auswahl'!$BF$3),A1, IF($B$82='Dropdown Auswahl'!$BE$4,Textil, IF($B$82='Dropdown Auswahl'!$BE$5,Holz, IF($B$82='Dropdown Auswahl'!$BE$6,Papier, A1))))</xm:f>
          </x14:formula1>
          <xm:sqref>C82</xm:sqref>
        </x14:dataValidation>
        <x14:dataValidation type="list" allowBlank="1" showInputMessage="1" showErrorMessage="1" xr:uid="{A14385AC-F091-40F9-99EA-001062F8B22D}">
          <x14:formula1>
            <xm:f>IF(OR($B$83="",$B$83='Dropdown Auswahl'!$BF$2,$B$83='Dropdown Auswahl'!$BF$3),A1, IF($B$83='Dropdown Auswahl'!$BE$4,Textil, IF($B$83='Dropdown Auswahl'!$BE$5,Holz, IF($B$83='Dropdown Auswahl'!$BE$6,Papier, A1))))</xm:f>
          </x14:formula1>
          <xm:sqref>C83</xm:sqref>
        </x14:dataValidation>
        <x14:dataValidation type="list" allowBlank="1" showInputMessage="1" showErrorMessage="1" xr:uid="{9A6E2D25-C8AC-4DBC-94BB-CC095C84AF01}">
          <x14:formula1>
            <xm:f>IF(OR($B$84="",$B$84='Dropdown Auswahl'!$BF$2,$B$84='Dropdown Auswahl'!$BF$3),A1, IF($B$84='Dropdown Auswahl'!$BE$4,Textil, IF($B$84='Dropdown Auswahl'!$BE$5,Holz, IF($B$84='Dropdown Auswahl'!$BE$6,Papier, A1))))</xm:f>
          </x14:formula1>
          <xm:sqref>C84</xm:sqref>
        </x14:dataValidation>
        <x14:dataValidation type="list" allowBlank="1" showInputMessage="1" showErrorMessage="1" promptTitle="GS1 / atrify" prompt="Weitere Informationen können hier angerufen werden:_x000a_https://www.atrify.com_x000a_https://www.gs1-germany.de/gs1-solutions/stammdaten/gdsn/" xr:uid="{0E6F4D6D-78E0-4F98-9658-7DFA0494FA57}">
          <x14:formula1>
            <xm:f>'Dropdown Auswahl'!$B$2:$B$4</xm:f>
          </x14:formula1>
          <xm:sqref>D19</xm:sqref>
        </x14:dataValidation>
        <x14:dataValidation type="list" allowBlank="1" showErrorMessage="1" xr:uid="{1DBE0812-049F-4E78-BA1E-5791D5FC399D}">
          <x14:formula1>
            <xm:f>'Dropdown Auswahl'!$B$2:$B$4</xm:f>
          </x14:formula1>
          <xm:sqref>B62:C62</xm:sqref>
        </x14:dataValidation>
        <x14:dataValidation type="list" allowBlank="1" showInputMessage="1" showErrorMessage="1" promptTitle="Batterie Gruppe und System" prompt="Wählen Sie &quot;Primär&quot; für Batterien, die nur einmal entladen werden können._x000a_Wählen Sie &quot;Sekundär&quot; für wiederaufladbare Batterien und die Abkürzung für das elektrochemische System, das zur Energiespeicherung in der Batterie verwendet wird." xr:uid="{F8B2F653-35BC-443F-AA6D-FB0916037A39}">
          <x14:formula1>
            <xm:f>'Dropdown Auswahl'!$BR$2:$BR$16</xm:f>
          </x14:formula1>
          <xm:sqref>D175:D178</xm:sqref>
        </x14:dataValidation>
        <x14:dataValidation type="list" allowBlank="1" showInputMessage="1" showErrorMessage="1" promptTitle="Inklusive" prompt="Sind Batterien im Artikel inklusive, dann &quot;ja&quot;." xr:uid="{56965A70-AB0D-4924-8A14-8C6CA6855C6C}">
          <x14:formula1>
            <xm:f>'Dropdown Auswahl'!$B$2:$B$4</xm:f>
          </x14:formula1>
          <xm:sqref>F175:F178</xm:sqref>
        </x14:dataValidation>
        <x14:dataValidation type="list" allowBlank="1" showInputMessage="1" showErrorMessage="1" xr:uid="{BB317EE6-D4AD-4E3A-B91B-32025A1C4669}">
          <x14:formula1>
            <xm:f>'Dropdown Auswahl'!$BQ$2:$BQ$5</xm:f>
          </x14:formula1>
          <xm:sqref>B172:C172</xm:sqref>
        </x14:dataValidation>
        <x14:dataValidation type="list" allowBlank="1" showErrorMessage="1" promptTitle="Weitere Label/Siegel" prompt="Bitte links aufklappen" xr:uid="{329F8D49-768F-4E51-846E-AD57C9E1B02C}">
          <x14:formula1>
            <xm:f>'Dropdown Auswahl'!$AE$2:$AE$9</xm:f>
          </x14:formula1>
          <xm:sqref>E72 B72</xm:sqref>
        </x14:dataValidation>
        <x14:dataValidation type="list" allowBlank="1" showInputMessage="1" showErrorMessage="1" xr:uid="{33B5F94A-707E-488E-A639-D6E822EC0A34}">
          <x14:formula1>
            <xm:f>'Dropdown Auswahl'!$BD$3:$BD$9</xm:f>
          </x14:formula1>
          <xm:sqref>E40:F40</xm:sqref>
        </x14:dataValidation>
        <x14:dataValidation type="list" allowBlank="1" showInputMessage="1" showErrorMessage="1" promptTitle="Social audits" prompt="One social audit is sufficient. If none applies please select &quot;Not available&quot;._x000a_If you pick &quot;Other&quot;, please specify in cell F39 the social audit type/name._x000a_If you pick &quot;BSCI&quot;, please specify in cell F39 the Amfori ID." xr:uid="{D5ED5417-A9C2-4160-8E30-4356D1E2C389}">
          <x14:formula1>
            <xm:f>'Dropdown Auswahl'!$BD$2:$BD$9</xm:f>
          </x14:formula1>
          <xm:sqref>E39</xm:sqref>
        </x14:dataValidation>
        <x14:dataValidation type="list" allowBlank="1" showInputMessage="1" showErrorMessage="1" promptTitle="Maßeinheit" prompt="Maßeinheit in der die Nettofüllmenge angegeben wird._x000a_Z.B. ein Doppelpack Keramikmesser:_x000a_- 2 (=Nettofüllmenge)_x000a_- Stück (=Maßeinheit)_x000a_- Packung (=Verpackungsart)_x000a_(anderes Bsp.: 5 Liter Kanister - z.B. bei Frostschutzmittel)" xr:uid="{AC471B8B-EE02-40DF-BE11-8493863CAAEF}">
          <x14:formula1>
            <xm:f>'Dropdown Auswahl'!$N$2:$N$12</xm:f>
          </x14:formula1>
          <xm:sqref>E57</xm:sqref>
        </x14:dataValidation>
        <x14:dataValidation type="list" allowBlank="1" showInputMessage="1" showErrorMessage="1" promptTitle="Masterkarton" prompt="Im Falle eines Masterkartons wählen Sie hier bitte &quot;Gebindeeinheit 1&quot; aus._x000a_Im Falle einer alternativen Gebindeeinheit wählen Sie hier bitte &quot;Einzelartikel&quot; aus." xr:uid="{0B518A57-8B9F-4CD8-825A-29C37DD9C547}">
          <x14:formula1>
            <xm:f>IF($B$23='Dropdown Auswahl'!$C$3,'Dropdown Auswahl'!$AQ$2:$AQ$4,'Dropdown Auswahl'!$AS$2:$AS$4)</xm:f>
          </x14:formula1>
          <xm:sqref>E66</xm:sqref>
        </x14:dataValidation>
        <x14:dataValidation type="list" allowBlank="1" showInputMessage="1" showErrorMessage="1" xr:uid="{6DE6D78D-3447-4450-82B7-E7ED90DD744E}">
          <x14:formula1>
            <xm:f>IF($B$23='Dropdown Auswahl'!$C$3,'Dropdown Auswahl'!$AQ$2:$AQ$5,'Dropdown Auswahl'!$AS$2:$AS$5)</xm:f>
          </x14:formula1>
          <xm:sqref>E102</xm:sqref>
        </x14:dataValidation>
        <x14:dataValidation type="list" allowBlank="1" showInputMessage="1" showErrorMessage="1" xr:uid="{AF0F8DDD-6151-4BC1-ADB1-9C846CFEDA9B}">
          <x14:formula1>
            <xm:f>IF($B$23='Dropdown Auswahl'!$C$4,'Dropdown Auswahl'!$AS$2:$AS$6,'Dropdown Auswahl'!$AQ$2:$AQ$6)</xm:f>
          </x14:formula1>
          <xm:sqref>B111</xm:sqref>
        </x14:dataValidation>
        <x14:dataValidation type="list" allowBlank="1" showInputMessage="1" showErrorMessage="1" xr:uid="{D01C265C-BCE4-4363-8C1D-325800094FB0}">
          <x14:formula1>
            <xm:f>'Dropdown Auswahl'!$X$2:$X$256</xm:f>
          </x14:formula1>
          <xm:sqref>E70 E48:F48 E81:E84 F71</xm:sqref>
        </x14:dataValidation>
        <x14:dataValidation type="list" allowBlank="1" showInputMessage="1" showErrorMessage="1" xr:uid="{4FABDB2A-9648-422D-ADF6-A0E6FD222494}">
          <x14:formula1>
            <xm:f>IF(AND($D$22&lt;&gt;'Dropdown Auswahl'!$AZ$6,$D$22&lt;&gt;'Dropdown Auswahl'!$AZ$7),'Dropdown Auswahl'!$P$2:$P$163,'Dropdown Auswahl'!$T$2:$T$25)</xm:f>
          </x14:formula1>
          <xm:sqref>E64 E68</xm:sqref>
        </x14:dataValidation>
        <x14:dataValidation type="list" allowBlank="1" showInputMessage="1" showErrorMessage="1" promptTitle="Verpackungsart" prompt="Verpackungsart der Einheit die über die Kasse geht._x000a_z.B. ein Doppelpack Keramikmesser:_x000a_- 2 (=Nettofüllmenge)_x000a_- Stück (=Maßeinheit)_x000a_- Packung (=Verpackungsart)_x000a_Bei Displays, bitte DY Display auswählen" xr:uid="{E66C64F3-8035-4741-9CA6-24A9F885F4B1}">
          <x14:formula1>
            <xm:f>IF(AND($D$22&lt;&gt;'Dropdown Auswahl'!$AZ$6,$D$22&lt;&gt;'Dropdown Auswahl'!$AZ$7),'Dropdown Auswahl'!$P$2:$P$163,'Dropdown Auswahl'!$T$2:$T$25)</xm:f>
          </x14:formula1>
          <xm:sqref>B58</xm:sqref>
        </x14:dataValidation>
        <x14:dataValidation type="list" allowBlank="1" showErrorMessage="1" promptTitle="Weitere Label/Siegel" prompt="Bitte links aufklappen" xr:uid="{99928EFF-A114-4F5F-8407-A6A8DD32200E}">
          <x14:formula1>
            <xm:f>'Dropdown Auswahl'!$AC$2:$AC$434</xm:f>
          </x14:formula1>
          <xm:sqref>B73</xm:sqref>
        </x14:dataValidation>
        <x14:dataValidation type="list" allowBlank="1" showInputMessage="1" showErrorMessage="1" xr:uid="{D020AE81-BC75-4BE0-B4C1-D54CC29D0A0F}">
          <x14:formula1>
            <xm:f>'Dropdown Auswahl'!$AC$4:$AC$434</xm:f>
          </x14:formula1>
          <xm:sqref>B75</xm:sqref>
        </x14:dataValidation>
        <x14:dataValidation type="list" allowBlank="1" showInputMessage="1" showErrorMessage="1" xr:uid="{FCDD3586-E564-454E-B3CC-887B8ABAC014}">
          <x14:formula1>
            <xm:f>'Dropdown Auswahl'!$AC$2:$AC$434</xm:f>
          </x14:formula1>
          <xm:sqref>B74 E74:E75</xm:sqref>
        </x14:dataValidation>
        <x14:dataValidation type="list" allowBlank="1" showErrorMessage="1" promptTitle="Weitere Label/Siegel" prompt="Bitte links aufklappen" xr:uid="{8F492D03-2A98-4C6F-83BD-C03221E4A42B}">
          <x14:formula1>
            <xm:f>'Dropdown Auswahl'!$BB$2:$BB$4</xm:f>
          </x14:formula1>
          <xm:sqref>E76:F76</xm:sqref>
        </x14:dataValidation>
        <x14:dataValidation type="list" operator="equal" allowBlank="1" showErrorMessage="1" errorTitle="UN-Nummer" error="Bitte überprüfen Sie Ihre Eingabe. _x000a_Die UN-Nummer ist immer eine 4 stellige Zahl." xr:uid="{58056BF2-D54C-4060-9252-A1D029145A9B}">
          <x14:formula1>
            <xm:f>'Dropdown Auswahl'!B2:B4</xm:f>
          </x14:formula1>
          <xm:sqref>B123:C123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A5CA-5D80-488C-8594-BB8EB506B6A3}">
  <sheetPr>
    <tabColor theme="6"/>
    <pageSetUpPr fitToPage="1"/>
  </sheetPr>
  <dimension ref="A1:EG307"/>
  <sheetViews>
    <sheetView showGridLines="0" zoomScaleNormal="100" workbookViewId="0">
      <pane xSplit="3" ySplit="6" topLeftCell="D7" activePane="bottomRight" state="frozen"/>
      <selection activeCell="N24" sqref="N24"/>
      <selection pane="topRight" activeCell="N24" sqref="N24"/>
      <selection pane="bottomLeft" activeCell="N24" sqref="N24"/>
      <selection pane="bottomRight" activeCell="B7" sqref="B7"/>
    </sheetView>
  </sheetViews>
  <sheetFormatPr baseColWidth="10" defaultColWidth="9" defaultRowHeight="14.4"/>
  <cols>
    <col min="1" max="1" width="4.59765625" style="14" customWidth="1"/>
    <col min="2" max="2" width="20.59765625" style="14" customWidth="1"/>
    <col min="3" max="3" width="14" style="14" customWidth="1"/>
    <col min="4" max="4" width="11.5" style="14" customWidth="1"/>
    <col min="5" max="5" width="14.09765625" customWidth="1"/>
    <col min="6" max="6" width="11" style="14" customWidth="1"/>
    <col min="7" max="7" width="10.09765625" style="14" customWidth="1"/>
    <col min="8" max="8" width="17" style="14" customWidth="1"/>
    <col min="9" max="9" width="12" style="14" customWidth="1"/>
    <col min="10" max="10" width="17.5" style="14" customWidth="1"/>
    <col min="11" max="11" width="18.69921875" style="14" bestFit="1" customWidth="1"/>
    <col min="12" max="12" width="19.59765625" style="14" bestFit="1" customWidth="1"/>
    <col min="13" max="13" width="18.69921875" style="14" bestFit="1" customWidth="1"/>
    <col min="14" max="15" width="17.19921875" style="14" customWidth="1"/>
    <col min="16" max="16" width="15.59765625" style="14" bestFit="1" customWidth="1"/>
    <col min="17" max="17" width="17.59765625" style="14" bestFit="1" customWidth="1"/>
    <col min="18" max="18" width="11.5" style="14" customWidth="1"/>
    <col min="19" max="19" width="12.5" style="14" customWidth="1"/>
    <col min="20" max="20" width="14.5" style="14" customWidth="1"/>
    <col min="21" max="21" width="9.69921875" style="14" bestFit="1" customWidth="1"/>
    <col min="22" max="22" width="9.5" style="14" customWidth="1"/>
    <col min="23" max="23" width="13.69921875" style="14" customWidth="1"/>
    <col min="24" max="24" width="10.69921875" style="14" bestFit="1" customWidth="1"/>
    <col min="25" max="25" width="9.09765625" style="14" bestFit="1" customWidth="1"/>
    <col min="26" max="26" width="10.09765625" style="14" customWidth="1"/>
    <col min="27" max="27" width="9.69921875" style="14" customWidth="1"/>
    <col min="28" max="29" width="11.69921875" style="14" customWidth="1"/>
    <col min="30" max="30" width="22" style="14" bestFit="1" customWidth="1"/>
    <col min="31" max="31" width="20" style="14" bestFit="1" customWidth="1"/>
    <col min="32" max="32" width="15.59765625" style="14" bestFit="1" customWidth="1"/>
    <col min="33" max="33" width="21.69921875" style="14" customWidth="1"/>
    <col min="34" max="66" width="4.59765625" style="14" customWidth="1"/>
    <col min="67" max="67" width="19.09765625" style="14" customWidth="1"/>
    <col min="68" max="68" width="17.09765625" style="14" customWidth="1"/>
    <col min="69" max="69" width="14.69921875" style="14" customWidth="1"/>
    <col min="70" max="70" width="10.69921875" style="14" customWidth="1"/>
    <col min="71" max="71" width="10.09765625" style="14" customWidth="1"/>
    <col min="72" max="72" width="11.19921875" style="14" bestFit="1" customWidth="1"/>
    <col min="73" max="73" width="13.09765625" style="14" customWidth="1"/>
    <col min="74" max="74" width="12.5" style="14" customWidth="1"/>
    <col min="75" max="75" width="13.09765625" style="14" customWidth="1"/>
    <col min="76" max="76" width="11.69921875" style="14" customWidth="1"/>
    <col min="77" max="78" width="10.59765625" style="14" customWidth="1"/>
    <col min="79" max="79" width="9.69921875" style="14" customWidth="1"/>
    <col min="80" max="80" width="10.19921875" style="14" customWidth="1"/>
    <col min="81" max="81" width="14" style="14" bestFit="1" customWidth="1"/>
    <col min="82" max="82" width="12.59765625" style="14" customWidth="1"/>
    <col min="83" max="83" width="10.5" style="14" customWidth="1"/>
    <col min="84" max="84" width="12.59765625" style="14" bestFit="1" customWidth="1"/>
    <col min="85" max="85" width="14.5" style="14" bestFit="1" customWidth="1"/>
    <col min="86" max="86" width="15.09765625" style="14" customWidth="1"/>
    <col min="87" max="87" width="13.5" style="14" customWidth="1"/>
    <col min="88" max="88" width="15.5" style="14" customWidth="1"/>
    <col min="89" max="89" width="14.09765625" style="14" bestFit="1" customWidth="1"/>
    <col min="90" max="90" width="9.5" style="14" bestFit="1" customWidth="1"/>
    <col min="91" max="91" width="11.59765625" style="14" customWidth="1"/>
    <col min="92" max="92" width="10.5" style="14" customWidth="1"/>
    <col min="93" max="93" width="11.09765625" style="14" customWidth="1"/>
    <col min="94" max="94" width="9.5" style="14" bestFit="1" customWidth="1"/>
    <col min="95" max="95" width="16.59765625" style="14" bestFit="1" customWidth="1"/>
    <col min="96" max="96" width="11.19921875" style="14" customWidth="1"/>
    <col min="97" max="97" width="13.5" style="14" customWidth="1"/>
    <col min="98" max="98" width="14.69921875" style="14" customWidth="1"/>
    <col min="99" max="99" width="15.59765625" style="14" customWidth="1"/>
    <col min="100" max="100" width="13.09765625" style="14" customWidth="1"/>
    <col min="101" max="101" width="13" style="14" customWidth="1"/>
    <col min="102" max="102" width="20.09765625" style="14" customWidth="1"/>
    <col min="103" max="103" width="25.59765625" style="14" customWidth="1"/>
    <col min="104" max="104" width="40.09765625" style="14" customWidth="1"/>
    <col min="105" max="105" width="16" style="14" bestFit="1" customWidth="1"/>
    <col min="106" max="106" width="10.5" style="14" customWidth="1"/>
    <col min="107" max="107" width="57.19921875" style="14" customWidth="1"/>
    <col min="108" max="109" width="13" style="14" bestFit="1" customWidth="1"/>
    <col min="110" max="111" width="8.59765625" style="14" bestFit="1" customWidth="1"/>
    <col min="112" max="112" width="9.19921875" style="14" bestFit="1" customWidth="1"/>
    <col min="113" max="113" width="8.59765625" style="14" bestFit="1" customWidth="1"/>
    <col min="114" max="114" width="9.5" style="14" bestFit="1" customWidth="1"/>
    <col min="115" max="115" width="9.09765625" style="14" customWidth="1"/>
    <col min="116" max="116" width="22.09765625" style="14" customWidth="1"/>
    <col min="117" max="118" width="15.59765625" style="14" customWidth="1"/>
    <col min="119" max="119" width="11" style="14" bestFit="1" customWidth="1"/>
    <col min="120" max="120" width="16.09765625" style="14" bestFit="1" customWidth="1"/>
    <col min="121" max="121" width="18.5" style="14" customWidth="1"/>
    <col min="122" max="122" width="12.5" style="14" bestFit="1" customWidth="1"/>
    <col min="123" max="123" width="7.19921875" style="14" bestFit="1" customWidth="1"/>
    <col min="124" max="124" width="9" style="14" bestFit="1" customWidth="1"/>
    <col min="125" max="125" width="10.59765625" style="14" bestFit="1" customWidth="1"/>
    <col min="126" max="126" width="11" style="14" bestFit="1" customWidth="1"/>
    <col min="127" max="127" width="9.59765625" style="14" bestFit="1" customWidth="1"/>
    <col min="128" max="128" width="10.09765625" style="14" bestFit="1" customWidth="1"/>
    <col min="129" max="129" width="9.69921875" style="14" bestFit="1" customWidth="1"/>
    <col min="130" max="130" width="7.69921875" style="14" bestFit="1" customWidth="1"/>
    <col min="131" max="131" width="11.5" style="14" bestFit="1" customWidth="1"/>
    <col min="132" max="132" width="9.5" style="14" bestFit="1" customWidth="1"/>
    <col min="133" max="133" width="7.59765625" style="14" bestFit="1" customWidth="1"/>
    <col min="134" max="134" width="9.09765625" style="14" bestFit="1" customWidth="1"/>
    <col min="135" max="135" width="8.19921875" style="14" bestFit="1" customWidth="1"/>
    <col min="136" max="136" width="9.09765625" style="14" bestFit="1" customWidth="1"/>
    <col min="137" max="137" width="8.69921875" style="14" bestFit="1" customWidth="1"/>
    <col min="138" max="138" width="9" style="14" bestFit="1" customWidth="1"/>
    <col min="139" max="16384" width="9" style="14"/>
  </cols>
  <sheetData>
    <row r="1" spans="1:137" s="131" customFormat="1" ht="15" thickBot="1">
      <c r="A1" s="298"/>
      <c r="B1" s="1658" t="s">
        <v>2836</v>
      </c>
      <c r="C1" s="1659"/>
      <c r="D1" s="1659"/>
      <c r="E1" s="1659"/>
      <c r="F1" s="1660"/>
      <c r="G1" s="1649" t="s">
        <v>2837</v>
      </c>
      <c r="H1" s="1650"/>
      <c r="I1" s="1650"/>
      <c r="J1" s="1650"/>
      <c r="K1" s="1651"/>
      <c r="L1" s="1652" t="s">
        <v>2838</v>
      </c>
      <c r="M1" s="1653"/>
      <c r="N1" s="1653"/>
      <c r="O1" s="1653"/>
      <c r="P1" s="1653"/>
      <c r="Q1" s="1654"/>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row>
    <row r="2" spans="1:137" s="131" customFormat="1" ht="15" thickBot="1">
      <c r="A2" s="298"/>
      <c r="B2" s="880"/>
      <c r="C2" s="298"/>
      <c r="D2" s="881"/>
      <c r="E2" s="880"/>
      <c r="F2" s="880"/>
      <c r="G2" s="882"/>
      <c r="H2" s="882"/>
      <c r="I2" s="882"/>
      <c r="J2" s="882"/>
      <c r="K2" s="882"/>
      <c r="L2" s="882"/>
      <c r="M2" s="882"/>
      <c r="N2" s="882"/>
      <c r="O2" s="882"/>
      <c r="P2" s="882"/>
      <c r="Q2" s="882"/>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row>
    <row r="3" spans="1:137" s="884" customFormat="1" ht="15" thickBot="1">
      <c r="A3" s="883"/>
      <c r="B3" s="1655" t="s">
        <v>2947</v>
      </c>
      <c r="C3" s="1656"/>
      <c r="D3" s="1656"/>
      <c r="E3" s="1656"/>
      <c r="F3" s="1656"/>
      <c r="G3" s="1656"/>
      <c r="H3" s="1656"/>
      <c r="I3" s="1656"/>
      <c r="J3" s="1656"/>
      <c r="K3" s="1656"/>
      <c r="L3" s="1656"/>
      <c r="M3" s="1656"/>
      <c r="N3" s="1656"/>
      <c r="O3" s="1656"/>
      <c r="P3" s="1656"/>
      <c r="Q3" s="1656"/>
      <c r="R3" s="1656"/>
      <c r="S3" s="1656"/>
      <c r="T3" s="1656"/>
      <c r="U3" s="1656"/>
      <c r="V3" s="1656"/>
      <c r="W3" s="1656"/>
      <c r="X3" s="1656"/>
      <c r="Y3" s="1656"/>
      <c r="Z3" s="1656"/>
      <c r="AA3" s="1656"/>
      <c r="AB3" s="1656"/>
      <c r="AC3" s="1656"/>
      <c r="AD3" s="1656"/>
      <c r="AE3" s="1656"/>
      <c r="AF3" s="1656"/>
      <c r="AG3" s="1656"/>
      <c r="AH3" s="1656"/>
      <c r="AI3" s="1656"/>
      <c r="AJ3" s="1656"/>
      <c r="AK3" s="1656"/>
      <c r="AL3" s="1656"/>
      <c r="AM3" s="1656"/>
      <c r="AN3" s="1656"/>
      <c r="AO3" s="1656"/>
      <c r="AP3" s="1656"/>
      <c r="AQ3" s="1656"/>
      <c r="AR3" s="1656"/>
      <c r="AS3" s="1656"/>
      <c r="AT3" s="1656"/>
      <c r="AU3" s="1656"/>
      <c r="AV3" s="1656"/>
      <c r="AW3" s="1656"/>
      <c r="AX3" s="1656"/>
      <c r="AY3" s="1656"/>
      <c r="AZ3" s="1656"/>
      <c r="BA3" s="1656"/>
      <c r="BB3" s="1656"/>
      <c r="BC3" s="1656"/>
      <c r="BD3" s="1656"/>
      <c r="BE3" s="1656"/>
      <c r="BF3" s="1656"/>
      <c r="BG3" s="1656"/>
      <c r="BH3" s="1656"/>
      <c r="BI3" s="1656"/>
      <c r="BJ3" s="1656"/>
      <c r="BK3" s="1656"/>
      <c r="BL3" s="1656"/>
      <c r="BM3" s="1656"/>
      <c r="BN3" s="1656"/>
      <c r="BO3" s="1656"/>
      <c r="BP3" s="1657"/>
      <c r="BQ3" s="1667" t="s">
        <v>2881</v>
      </c>
      <c r="BR3" s="1668"/>
      <c r="BS3" s="1668"/>
      <c r="BT3" s="1669"/>
      <c r="BU3" s="1667" t="s">
        <v>2891</v>
      </c>
      <c r="BV3" s="1668"/>
      <c r="BW3" s="1668"/>
      <c r="BX3" s="1668"/>
      <c r="BY3" s="1668"/>
      <c r="BZ3" s="1668"/>
      <c r="CA3" s="1668"/>
      <c r="CB3" s="1669"/>
      <c r="CC3" s="1667" t="s">
        <v>2903</v>
      </c>
      <c r="CD3" s="1668"/>
      <c r="CE3" s="1668"/>
      <c r="CF3" s="1668"/>
      <c r="CG3" s="1668"/>
      <c r="CH3" s="1668"/>
      <c r="CI3" s="1669"/>
      <c r="CJ3" s="1667" t="s">
        <v>2913</v>
      </c>
      <c r="CK3" s="1668"/>
      <c r="CL3" s="1668"/>
      <c r="CM3" s="1668"/>
      <c r="CN3" s="1669"/>
      <c r="CO3" s="1667" t="s">
        <v>2920</v>
      </c>
      <c r="CP3" s="1668"/>
      <c r="CQ3" s="1668"/>
      <c r="CR3" s="1669"/>
      <c r="CS3" s="1667" t="s">
        <v>2979</v>
      </c>
      <c r="CT3" s="1668"/>
      <c r="CU3" s="1668"/>
      <c r="CV3" s="1668"/>
      <c r="CW3" s="1669"/>
      <c r="CX3" s="1678" t="s">
        <v>2980</v>
      </c>
      <c r="CY3" s="1679"/>
      <c r="CZ3" s="1679"/>
      <c r="DA3" s="1679"/>
      <c r="DB3" s="1679"/>
      <c r="DC3" s="1680"/>
      <c r="DD3" s="1677" t="s">
        <v>2948</v>
      </c>
      <c r="DE3" s="1656"/>
      <c r="DF3" s="1656"/>
      <c r="DG3" s="1656"/>
      <c r="DH3" s="1656"/>
      <c r="DI3" s="1656"/>
      <c r="DJ3" s="1656"/>
      <c r="DK3" s="1656"/>
      <c r="DL3" s="1656"/>
      <c r="DM3" s="1656"/>
      <c r="DN3" s="1656"/>
      <c r="DO3" s="1656"/>
      <c r="DP3" s="1656"/>
      <c r="DQ3" s="1656"/>
      <c r="DR3" s="1656"/>
      <c r="DS3" s="1656"/>
      <c r="DT3" s="1656"/>
      <c r="DU3" s="1656"/>
      <c r="DV3" s="1656"/>
      <c r="DW3" s="1656"/>
      <c r="DX3" s="1656"/>
      <c r="DY3" s="1656"/>
      <c r="DZ3" s="1656"/>
      <c r="EA3" s="1656"/>
      <c r="EB3" s="1656"/>
      <c r="EC3" s="1656"/>
      <c r="ED3" s="1656"/>
      <c r="EE3" s="1656"/>
      <c r="EF3" s="1656"/>
      <c r="EG3" s="1657"/>
    </row>
    <row r="4" spans="1:137" s="884" customFormat="1" ht="30" customHeight="1" thickBot="1">
      <c r="A4" s="883"/>
      <c r="B4" s="883"/>
      <c r="C4" s="298"/>
      <c r="D4" s="883"/>
      <c r="E4" s="883"/>
      <c r="F4" s="883"/>
      <c r="G4" s="883"/>
      <c r="H4" s="883"/>
      <c r="I4" s="883"/>
      <c r="J4" s="883"/>
      <c r="K4" s="883"/>
      <c r="L4" s="883"/>
      <c r="M4" s="883"/>
      <c r="N4" s="883"/>
      <c r="O4" s="883"/>
      <c r="P4" s="883"/>
      <c r="Q4" s="883"/>
      <c r="R4" s="883"/>
      <c r="S4" s="883"/>
      <c r="T4" s="883"/>
      <c r="U4" s="883"/>
      <c r="V4" s="883"/>
      <c r="W4" s="1664" t="s">
        <v>2972</v>
      </c>
      <c r="X4" s="1665"/>
      <c r="Y4" s="1665"/>
      <c r="Z4" s="1665"/>
      <c r="AA4" s="1665"/>
      <c r="AB4" s="1665"/>
      <c r="AC4" s="1666"/>
      <c r="AD4" s="1646" t="s">
        <v>2876</v>
      </c>
      <c r="AE4" s="1647"/>
      <c r="AF4" s="1647"/>
      <c r="AG4" s="1648"/>
      <c r="AH4" s="1661" t="s">
        <v>2985</v>
      </c>
      <c r="AI4" s="1662"/>
      <c r="AJ4" s="1662"/>
      <c r="AK4" s="1662"/>
      <c r="AL4" s="1662"/>
      <c r="AM4" s="1662"/>
      <c r="AN4" s="1662"/>
      <c r="AO4" s="1662"/>
      <c r="AP4" s="1662"/>
      <c r="AQ4" s="1662"/>
      <c r="AR4" s="1662"/>
      <c r="AS4" s="1662"/>
      <c r="AT4" s="1662"/>
      <c r="AU4" s="1662"/>
      <c r="AV4" s="1662"/>
      <c r="AW4" s="1662"/>
      <c r="AX4" s="1662"/>
      <c r="AY4" s="1662"/>
      <c r="AZ4" s="1662"/>
      <c r="BA4" s="1662"/>
      <c r="BB4" s="1662"/>
      <c r="BC4" s="1662"/>
      <c r="BD4" s="1662"/>
      <c r="BE4" s="1662"/>
      <c r="BF4" s="1662"/>
      <c r="BG4" s="1662"/>
      <c r="BH4" s="1662"/>
      <c r="BI4" s="1662"/>
      <c r="BJ4" s="1662"/>
      <c r="BK4" s="1662"/>
      <c r="BL4" s="1662"/>
      <c r="BM4" s="1662"/>
      <c r="BN4" s="1663"/>
      <c r="BO4" s="1673" t="s">
        <v>2890</v>
      </c>
      <c r="BP4" s="1674"/>
      <c r="BQ4" s="1670" t="s">
        <v>2889</v>
      </c>
      <c r="BR4" s="1671"/>
      <c r="BS4" s="1671"/>
      <c r="BT4" s="1672"/>
      <c r="BU4" s="1670" t="s">
        <v>2892</v>
      </c>
      <c r="BV4" s="1671"/>
      <c r="BW4" s="1671"/>
      <c r="BX4" s="1671"/>
      <c r="BY4" s="1671"/>
      <c r="BZ4" s="1671"/>
      <c r="CA4" s="1671"/>
      <c r="CB4" s="1672"/>
      <c r="CC4" s="1670" t="s">
        <v>2904</v>
      </c>
      <c r="CD4" s="1671"/>
      <c r="CE4" s="1671"/>
      <c r="CF4" s="1671"/>
      <c r="CG4" s="1671"/>
      <c r="CH4" s="1671"/>
      <c r="CI4" s="1672"/>
      <c r="CJ4" s="1670" t="s">
        <v>2912</v>
      </c>
      <c r="CK4" s="1671"/>
      <c r="CL4" s="1671"/>
      <c r="CM4" s="1671"/>
      <c r="CN4" s="1672"/>
      <c r="CO4" s="1670" t="s">
        <v>2921</v>
      </c>
      <c r="CP4" s="1671"/>
      <c r="CQ4" s="1671"/>
      <c r="CR4" s="1672"/>
      <c r="CS4" s="1670" t="s">
        <v>2978</v>
      </c>
      <c r="CT4" s="1671"/>
      <c r="CU4" s="1671"/>
      <c r="CV4" s="1671"/>
      <c r="CW4" s="1672"/>
      <c r="CX4" s="1670" t="s">
        <v>2953</v>
      </c>
      <c r="CY4" s="1671"/>
      <c r="CZ4" s="1671"/>
      <c r="DA4" s="1671"/>
      <c r="DB4" s="1671"/>
      <c r="DC4" s="1672"/>
      <c r="DD4" s="1661" t="s">
        <v>3050</v>
      </c>
      <c r="DE4" s="1672"/>
      <c r="DF4" s="1662" t="s">
        <v>3051</v>
      </c>
      <c r="DG4" s="1671"/>
      <c r="DH4" s="1672"/>
      <c r="DI4" s="1662" t="s">
        <v>3052</v>
      </c>
      <c r="DJ4" s="1671"/>
      <c r="DK4" s="1672"/>
      <c r="DL4" s="1670" t="s">
        <v>2946</v>
      </c>
      <c r="DM4" s="1671"/>
      <c r="DN4" s="1671"/>
      <c r="DO4" s="1671"/>
      <c r="DP4" s="1671"/>
      <c r="DQ4" s="885" t="s">
        <v>270</v>
      </c>
      <c r="DR4" s="1675" t="s">
        <v>2962</v>
      </c>
      <c r="DS4" s="1675"/>
      <c r="DT4" s="1675"/>
      <c r="DU4" s="1675"/>
      <c r="DV4" s="1675"/>
      <c r="DW4" s="1675"/>
      <c r="DX4" s="1675"/>
      <c r="DY4" s="1675"/>
      <c r="DZ4" s="1675"/>
      <c r="EA4" s="1675"/>
      <c r="EB4" s="1675"/>
      <c r="EC4" s="1675"/>
      <c r="ED4" s="1675"/>
      <c r="EE4" s="1675"/>
      <c r="EF4" s="1675"/>
      <c r="EG4" s="1676"/>
    </row>
    <row r="5" spans="1:137" s="904" customFormat="1" ht="35.1" customHeight="1" thickBot="1">
      <c r="A5" s="886" t="s">
        <v>2225</v>
      </c>
      <c r="B5" s="887" t="s">
        <v>2835</v>
      </c>
      <c r="C5" s="888" t="s">
        <v>2834</v>
      </c>
      <c r="D5" s="888" t="s">
        <v>2861</v>
      </c>
      <c r="E5" s="889" t="s">
        <v>2841</v>
      </c>
      <c r="F5" s="888" t="s">
        <v>2843</v>
      </c>
      <c r="G5" s="888" t="s">
        <v>2228</v>
      </c>
      <c r="H5" s="887" t="s">
        <v>3034</v>
      </c>
      <c r="I5" s="887" t="s">
        <v>3035</v>
      </c>
      <c r="J5" s="887" t="s">
        <v>3036</v>
      </c>
      <c r="K5" s="888" t="s">
        <v>3039</v>
      </c>
      <c r="L5" s="888" t="s">
        <v>3038</v>
      </c>
      <c r="M5" s="888" t="s">
        <v>3037</v>
      </c>
      <c r="N5" s="887" t="s">
        <v>3013</v>
      </c>
      <c r="O5" s="887" t="s">
        <v>2852</v>
      </c>
      <c r="P5" s="887" t="s">
        <v>3048</v>
      </c>
      <c r="Q5" s="887" t="s">
        <v>3040</v>
      </c>
      <c r="R5" s="887" t="s">
        <v>2855</v>
      </c>
      <c r="S5" s="888" t="s">
        <v>2857</v>
      </c>
      <c r="T5" s="888" t="s">
        <v>3049</v>
      </c>
      <c r="U5" s="890" t="s">
        <v>2989</v>
      </c>
      <c r="V5" s="891" t="s">
        <v>2971</v>
      </c>
      <c r="W5" s="892" t="s">
        <v>2860</v>
      </c>
      <c r="X5" s="887" t="s">
        <v>2863</v>
      </c>
      <c r="Y5" s="893" t="s">
        <v>1450</v>
      </c>
      <c r="Z5" s="887" t="s">
        <v>1488</v>
      </c>
      <c r="AA5" s="894" t="s">
        <v>2866</v>
      </c>
      <c r="AB5" s="887" t="s">
        <v>2868</v>
      </c>
      <c r="AC5" s="895" t="s">
        <v>2943</v>
      </c>
      <c r="AD5" s="892" t="s">
        <v>3053</v>
      </c>
      <c r="AE5" s="887" t="s">
        <v>2871</v>
      </c>
      <c r="AF5" s="887" t="s">
        <v>2873</v>
      </c>
      <c r="AG5" s="894" t="s">
        <v>2874</v>
      </c>
      <c r="AH5" s="1661" t="s">
        <v>3016</v>
      </c>
      <c r="AI5" s="1662"/>
      <c r="AJ5" s="1662"/>
      <c r="AK5" s="1662"/>
      <c r="AL5" s="1662"/>
      <c r="AM5" s="1662"/>
      <c r="AN5" s="1662"/>
      <c r="AO5" s="1662"/>
      <c r="AP5" s="1662"/>
      <c r="AQ5" s="1662"/>
      <c r="AR5" s="1662"/>
      <c r="AS5" s="1662"/>
      <c r="AT5" s="1662"/>
      <c r="AU5" s="1663"/>
      <c r="AV5" s="1661" t="s">
        <v>3015</v>
      </c>
      <c r="AW5" s="1662"/>
      <c r="AX5" s="1663"/>
      <c r="AY5" s="1661" t="s">
        <v>3017</v>
      </c>
      <c r="AZ5" s="1662"/>
      <c r="BA5" s="1663"/>
      <c r="BB5" s="1661" t="s">
        <v>3018</v>
      </c>
      <c r="BC5" s="1662"/>
      <c r="BD5" s="1662"/>
      <c r="BE5" s="1663"/>
      <c r="BF5" s="1661" t="s">
        <v>3020</v>
      </c>
      <c r="BG5" s="1662"/>
      <c r="BH5" s="1662"/>
      <c r="BI5" s="1662"/>
      <c r="BJ5" s="1662"/>
      <c r="BK5" s="1662"/>
      <c r="BL5" s="1662"/>
      <c r="BM5" s="1662"/>
      <c r="BN5" s="1663"/>
      <c r="BO5" s="896" t="s">
        <v>2973</v>
      </c>
      <c r="BP5" s="899" t="s">
        <v>2880</v>
      </c>
      <c r="BQ5" s="896" t="s">
        <v>3054</v>
      </c>
      <c r="BR5" s="889" t="s">
        <v>2887</v>
      </c>
      <c r="BS5" s="889" t="s">
        <v>2885</v>
      </c>
      <c r="BT5" s="897" t="s">
        <v>2886</v>
      </c>
      <c r="BU5" s="896" t="s">
        <v>3054</v>
      </c>
      <c r="BV5" s="889" t="s">
        <v>2894</v>
      </c>
      <c r="BW5" s="889" t="s">
        <v>2974</v>
      </c>
      <c r="BX5" s="889" t="s">
        <v>2895</v>
      </c>
      <c r="BY5" s="889" t="s">
        <v>2896</v>
      </c>
      <c r="BZ5" s="889" t="s">
        <v>2897</v>
      </c>
      <c r="CA5" s="889" t="s">
        <v>2975</v>
      </c>
      <c r="CB5" s="897" t="s">
        <v>2886</v>
      </c>
      <c r="CC5" s="896" t="s">
        <v>3055</v>
      </c>
      <c r="CD5" s="889" t="s">
        <v>1505</v>
      </c>
      <c r="CE5" s="889" t="s">
        <v>2908</v>
      </c>
      <c r="CF5" s="889" t="s">
        <v>3057</v>
      </c>
      <c r="CG5" s="889" t="s">
        <v>3056</v>
      </c>
      <c r="CH5" s="889" t="s">
        <v>3058</v>
      </c>
      <c r="CI5" s="897" t="s">
        <v>2886</v>
      </c>
      <c r="CJ5" s="896" t="s">
        <v>2877</v>
      </c>
      <c r="CK5" s="889" t="s">
        <v>2917</v>
      </c>
      <c r="CL5" s="889" t="s">
        <v>2887</v>
      </c>
      <c r="CM5" s="889" t="s">
        <v>2916</v>
      </c>
      <c r="CN5" s="897" t="s">
        <v>2914</v>
      </c>
      <c r="CO5" s="896" t="s">
        <v>2923</v>
      </c>
      <c r="CP5" s="889" t="s">
        <v>2925</v>
      </c>
      <c r="CQ5" s="889" t="s">
        <v>3059</v>
      </c>
      <c r="CR5" s="897" t="s">
        <v>2927</v>
      </c>
      <c r="CS5" s="896" t="s">
        <v>2928</v>
      </c>
      <c r="CT5" s="889" t="s">
        <v>3060</v>
      </c>
      <c r="CU5" s="889" t="s">
        <v>2930</v>
      </c>
      <c r="CV5" s="889" t="s">
        <v>2931</v>
      </c>
      <c r="CW5" s="897" t="s">
        <v>2932</v>
      </c>
      <c r="CX5" s="896" t="s">
        <v>2954</v>
      </c>
      <c r="CY5" s="889" t="s">
        <v>2955</v>
      </c>
      <c r="CZ5" s="889" t="s">
        <v>3061</v>
      </c>
      <c r="DA5" s="889" t="s">
        <v>3062</v>
      </c>
      <c r="DB5" s="889" t="s">
        <v>2959</v>
      </c>
      <c r="DC5" s="897" t="s">
        <v>3063</v>
      </c>
      <c r="DD5" s="896" t="s">
        <v>2938</v>
      </c>
      <c r="DE5" s="897" t="s">
        <v>2940</v>
      </c>
      <c r="DF5" s="898" t="s">
        <v>2941</v>
      </c>
      <c r="DG5" s="889" t="s">
        <v>2942</v>
      </c>
      <c r="DH5" s="897" t="s">
        <v>2943</v>
      </c>
      <c r="DI5" s="898" t="s">
        <v>2941</v>
      </c>
      <c r="DJ5" s="889" t="s">
        <v>2942</v>
      </c>
      <c r="DK5" s="897" t="s">
        <v>2943</v>
      </c>
      <c r="DL5" s="898" t="s">
        <v>2950</v>
      </c>
      <c r="DM5" s="889" t="s">
        <v>3182</v>
      </c>
      <c r="DN5" s="899" t="s">
        <v>2982</v>
      </c>
      <c r="DO5" s="899" t="s">
        <v>3021</v>
      </c>
      <c r="DP5" s="899" t="s">
        <v>2943</v>
      </c>
      <c r="DQ5" s="900" t="s">
        <v>2986</v>
      </c>
      <c r="DR5" s="901" t="s">
        <v>1836</v>
      </c>
      <c r="DS5" s="902" t="s">
        <v>1838</v>
      </c>
      <c r="DT5" s="902" t="s">
        <v>1839</v>
      </c>
      <c r="DU5" s="902" t="s">
        <v>1841</v>
      </c>
      <c r="DV5" s="902" t="s">
        <v>1843</v>
      </c>
      <c r="DW5" s="902" t="s">
        <v>1845</v>
      </c>
      <c r="DX5" s="902" t="s">
        <v>1847</v>
      </c>
      <c r="DY5" s="902" t="s">
        <v>1849</v>
      </c>
      <c r="DZ5" s="902" t="s">
        <v>1851</v>
      </c>
      <c r="EA5" s="902" t="s">
        <v>1853</v>
      </c>
      <c r="EB5" s="902" t="s">
        <v>1855</v>
      </c>
      <c r="EC5" s="902" t="s">
        <v>1856</v>
      </c>
      <c r="ED5" s="902" t="s">
        <v>1858</v>
      </c>
      <c r="EE5" s="902" t="s">
        <v>1860</v>
      </c>
      <c r="EF5" s="902" t="s">
        <v>1862</v>
      </c>
      <c r="EG5" s="903" t="s">
        <v>884</v>
      </c>
    </row>
    <row r="6" spans="1:137" s="923" customFormat="1" ht="48" customHeight="1" thickBot="1">
      <c r="A6" s="905" t="s">
        <v>517</v>
      </c>
      <c r="B6" s="906" t="s">
        <v>2833</v>
      </c>
      <c r="C6" s="907" t="s">
        <v>2839</v>
      </c>
      <c r="D6" s="907" t="s">
        <v>2862</v>
      </c>
      <c r="E6" s="908" t="s">
        <v>2840</v>
      </c>
      <c r="F6" s="907" t="s">
        <v>2842</v>
      </c>
      <c r="G6" s="907" t="s">
        <v>2844</v>
      </c>
      <c r="H6" s="906" t="s">
        <v>2845</v>
      </c>
      <c r="I6" s="906" t="s">
        <v>2846</v>
      </c>
      <c r="J6" s="906" t="s">
        <v>2847</v>
      </c>
      <c r="K6" s="907" t="s">
        <v>2848</v>
      </c>
      <c r="L6" s="907" t="s">
        <v>2849</v>
      </c>
      <c r="M6" s="907" t="s">
        <v>2850</v>
      </c>
      <c r="N6" s="906" t="s">
        <v>3012</v>
      </c>
      <c r="O6" s="906" t="s">
        <v>2851</v>
      </c>
      <c r="P6" s="906" t="s">
        <v>2853</v>
      </c>
      <c r="Q6" s="906" t="s">
        <v>2963</v>
      </c>
      <c r="R6" s="906" t="s">
        <v>2854</v>
      </c>
      <c r="S6" s="907" t="s">
        <v>2856</v>
      </c>
      <c r="T6" s="907" t="s">
        <v>2858</v>
      </c>
      <c r="U6" s="909" t="s">
        <v>2988</v>
      </c>
      <c r="V6" s="910" t="s">
        <v>2970</v>
      </c>
      <c r="W6" s="911" t="s">
        <v>2859</v>
      </c>
      <c r="X6" s="906" t="s">
        <v>2863</v>
      </c>
      <c r="Y6" s="912" t="s">
        <v>1450</v>
      </c>
      <c r="Z6" s="906" t="s">
        <v>2864</v>
      </c>
      <c r="AA6" s="913" t="s">
        <v>2865</v>
      </c>
      <c r="AB6" s="906" t="s">
        <v>2867</v>
      </c>
      <c r="AC6" s="914" t="s">
        <v>3014</v>
      </c>
      <c r="AD6" s="911" t="s">
        <v>2869</v>
      </c>
      <c r="AE6" s="906" t="s">
        <v>2870</v>
      </c>
      <c r="AF6" s="906" t="s">
        <v>2872</v>
      </c>
      <c r="AG6" s="913" t="s">
        <v>2875</v>
      </c>
      <c r="AH6" s="1183" t="s">
        <v>1292</v>
      </c>
      <c r="AI6" s="1184" t="s">
        <v>1998</v>
      </c>
      <c r="AJ6" s="1185" t="s">
        <v>2990</v>
      </c>
      <c r="AK6" s="1185" t="s">
        <v>2991</v>
      </c>
      <c r="AL6" s="1185" t="s">
        <v>2992</v>
      </c>
      <c r="AM6" s="1185" t="s">
        <v>2993</v>
      </c>
      <c r="AN6" s="1185" t="s">
        <v>2994</v>
      </c>
      <c r="AO6" s="1185" t="s">
        <v>2995</v>
      </c>
      <c r="AP6" s="1185" t="s">
        <v>2996</v>
      </c>
      <c r="AQ6" s="1185" t="s">
        <v>2997</v>
      </c>
      <c r="AR6" s="1185" t="s">
        <v>2998</v>
      </c>
      <c r="AS6" s="1185" t="s">
        <v>2999</v>
      </c>
      <c r="AT6" s="1185" t="s">
        <v>3000</v>
      </c>
      <c r="AU6" s="1186" t="s">
        <v>3001</v>
      </c>
      <c r="AV6" s="1183" t="s">
        <v>3002</v>
      </c>
      <c r="AW6" s="1185" t="s">
        <v>3003</v>
      </c>
      <c r="AX6" s="1186" t="s">
        <v>3004</v>
      </c>
      <c r="AY6" s="1187" t="s">
        <v>3005</v>
      </c>
      <c r="AZ6" s="1188" t="s">
        <v>3006</v>
      </c>
      <c r="BA6" s="1189" t="s">
        <v>3007</v>
      </c>
      <c r="BB6" s="1183" t="s">
        <v>3008</v>
      </c>
      <c r="BC6" s="1185" t="s">
        <v>3009</v>
      </c>
      <c r="BD6" s="1185" t="s">
        <v>3010</v>
      </c>
      <c r="BE6" s="1186" t="s">
        <v>3011</v>
      </c>
      <c r="BF6" s="1184" t="s">
        <v>3968</v>
      </c>
      <c r="BG6" s="1185" t="s">
        <v>3971</v>
      </c>
      <c r="BH6" s="1185" t="s">
        <v>3972</v>
      </c>
      <c r="BI6" s="1185" t="s">
        <v>3973</v>
      </c>
      <c r="BJ6" s="1185" t="s">
        <v>3974</v>
      </c>
      <c r="BK6" s="1185" t="s">
        <v>3975</v>
      </c>
      <c r="BL6" s="1185" t="s">
        <v>3019</v>
      </c>
      <c r="BM6" s="1185" t="s">
        <v>3969</v>
      </c>
      <c r="BN6" s="1186" t="s">
        <v>3970</v>
      </c>
      <c r="BO6" s="915" t="s">
        <v>2879</v>
      </c>
      <c r="BP6" s="918" t="s">
        <v>2878</v>
      </c>
      <c r="BQ6" s="915" t="s">
        <v>2888</v>
      </c>
      <c r="BR6" s="908" t="s">
        <v>2882</v>
      </c>
      <c r="BS6" s="908" t="s">
        <v>2883</v>
      </c>
      <c r="BT6" s="916" t="s">
        <v>2884</v>
      </c>
      <c r="BU6" s="915" t="s">
        <v>2964</v>
      </c>
      <c r="BV6" s="908" t="s">
        <v>2902</v>
      </c>
      <c r="BW6" s="908" t="s">
        <v>2901</v>
      </c>
      <c r="BX6" s="908" t="s">
        <v>2900</v>
      </c>
      <c r="BY6" s="908" t="s">
        <v>2899</v>
      </c>
      <c r="BZ6" s="908" t="s">
        <v>2898</v>
      </c>
      <c r="CA6" s="908" t="s">
        <v>2893</v>
      </c>
      <c r="CB6" s="916" t="s">
        <v>2976</v>
      </c>
      <c r="CC6" s="915" t="s">
        <v>2905</v>
      </c>
      <c r="CD6" s="908" t="s">
        <v>2906</v>
      </c>
      <c r="CE6" s="908" t="s">
        <v>2907</v>
      </c>
      <c r="CF6" s="908" t="s">
        <v>2909</v>
      </c>
      <c r="CG6" s="908" t="s">
        <v>2910</v>
      </c>
      <c r="CH6" s="908" t="s">
        <v>2911</v>
      </c>
      <c r="CI6" s="916" t="s">
        <v>2965</v>
      </c>
      <c r="CJ6" s="915" t="s">
        <v>2919</v>
      </c>
      <c r="CK6" s="908" t="s">
        <v>2918</v>
      </c>
      <c r="CL6" s="908" t="s">
        <v>2966</v>
      </c>
      <c r="CM6" s="908" t="s">
        <v>1742</v>
      </c>
      <c r="CN6" s="916" t="s">
        <v>2915</v>
      </c>
      <c r="CO6" s="915" t="s">
        <v>2922</v>
      </c>
      <c r="CP6" s="908" t="s">
        <v>2924</v>
      </c>
      <c r="CQ6" s="908" t="s">
        <v>2926</v>
      </c>
      <c r="CR6" s="916" t="s">
        <v>2977</v>
      </c>
      <c r="CS6" s="915" t="s">
        <v>2929</v>
      </c>
      <c r="CT6" s="908" t="s">
        <v>2933</v>
      </c>
      <c r="CU6" s="908" t="s">
        <v>2934</v>
      </c>
      <c r="CV6" s="908" t="s">
        <v>2935</v>
      </c>
      <c r="CW6" s="916" t="s">
        <v>2936</v>
      </c>
      <c r="CX6" s="915" t="s">
        <v>2958</v>
      </c>
      <c r="CY6" s="908" t="s">
        <v>2956</v>
      </c>
      <c r="CZ6" s="908" t="s">
        <v>2981</v>
      </c>
      <c r="DA6" s="908" t="s">
        <v>2961</v>
      </c>
      <c r="DB6" s="908" t="s">
        <v>2960</v>
      </c>
      <c r="DC6" s="916" t="s">
        <v>2957</v>
      </c>
      <c r="DD6" s="915" t="s">
        <v>2937</v>
      </c>
      <c r="DE6" s="916" t="s">
        <v>2939</v>
      </c>
      <c r="DF6" s="917" t="s">
        <v>2944</v>
      </c>
      <c r="DG6" s="917" t="s">
        <v>2942</v>
      </c>
      <c r="DH6" s="916" t="s">
        <v>2945</v>
      </c>
      <c r="DI6" s="917" t="s">
        <v>2967</v>
      </c>
      <c r="DJ6" s="917" t="s">
        <v>2968</v>
      </c>
      <c r="DK6" s="916" t="s">
        <v>2969</v>
      </c>
      <c r="DL6" s="917" t="s">
        <v>2951</v>
      </c>
      <c r="DM6" s="917" t="s">
        <v>2949</v>
      </c>
      <c r="DN6" s="918" t="s">
        <v>2952</v>
      </c>
      <c r="DO6" s="918" t="s">
        <v>3022</v>
      </c>
      <c r="DP6" s="918" t="s">
        <v>3023</v>
      </c>
      <c r="DQ6" s="919" t="s">
        <v>2987</v>
      </c>
      <c r="DR6" s="920" t="s">
        <v>602</v>
      </c>
      <c r="DS6" s="921" t="s">
        <v>1837</v>
      </c>
      <c r="DT6" s="921" t="s">
        <v>1839</v>
      </c>
      <c r="DU6" s="921" t="s">
        <v>1840</v>
      </c>
      <c r="DV6" s="921" t="s">
        <v>1842</v>
      </c>
      <c r="DW6" s="921" t="s">
        <v>1844</v>
      </c>
      <c r="DX6" s="921" t="s">
        <v>1846</v>
      </c>
      <c r="DY6" s="921" t="s">
        <v>1848</v>
      </c>
      <c r="DZ6" s="921" t="s">
        <v>1850</v>
      </c>
      <c r="EA6" s="921" t="s">
        <v>1852</v>
      </c>
      <c r="EB6" s="921" t="s">
        <v>1854</v>
      </c>
      <c r="EC6" s="921" t="s">
        <v>876</v>
      </c>
      <c r="ED6" s="921" t="s">
        <v>1857</v>
      </c>
      <c r="EE6" s="921" t="s">
        <v>1859</v>
      </c>
      <c r="EF6" s="921" t="s">
        <v>1861</v>
      </c>
      <c r="EG6" s="922" t="s">
        <v>884</v>
      </c>
    </row>
    <row r="7" spans="1:137" ht="60" customHeight="1">
      <c r="A7" s="924"/>
      <c r="B7" s="733"/>
      <c r="C7" s="924" t="str">
        <f>IF('Display-Neuanlage und Masse'!T5="","",'Display-Neuanlage und Masse'!T5)</f>
        <v/>
      </c>
      <c r="D7" s="924" t="str">
        <f>IF('Display-Neuanlage und Masse'!U5="","",'Display-Neuanlage und Masse'!U5)</f>
        <v/>
      </c>
      <c r="E7" s="733"/>
      <c r="F7" s="924" t="str">
        <f>IF('Display-Neuanlage und Masse'!V5="","",'Display-Neuanlage und Masse'!V5)</f>
        <v/>
      </c>
      <c r="G7" s="924" t="str">
        <f>IF('Display-Neuanlage und Masse'!X5="","",VLOOKUP('Display-Neuanlage und Masse'!X5,'Dropdown Auswahl'!BL2:BM254,2,FALSE))</f>
        <v/>
      </c>
      <c r="H7" s="1190"/>
      <c r="I7" s="1190"/>
      <c r="J7" s="1190"/>
      <c r="K7" s="924" t="str">
        <f>IF('Display-Neuanlage und Masse'!AX5="","",'Display-Neuanlage und Masse'!AX5)</f>
        <v/>
      </c>
      <c r="L7" s="924" t="str">
        <f>IF('Display-Neuanlage und Masse'!AY5="","",'Display-Neuanlage und Masse'!AY5)</f>
        <v/>
      </c>
      <c r="M7" s="924" t="str">
        <f>IF('Display-Neuanlage und Masse'!AZ5="","",'Display-Neuanlage und Masse'!AZ5)</f>
        <v/>
      </c>
      <c r="N7" s="735"/>
      <c r="O7" s="735"/>
      <c r="P7" s="877"/>
      <c r="Q7" s="733"/>
      <c r="R7" s="733"/>
      <c r="S7" s="924" t="str">
        <f>IF(AND(Table3[[#This Row],[Menge]]&lt;&gt;"",Table3[[#This Row],[Anzahl Stück im Karton]]&lt;&gt;""),Table3[[#This Row],[Menge]]*Table3[[#This Row],[Anzahl Stück im Karton]],"")</f>
        <v/>
      </c>
      <c r="T7" s="927" t="str">
        <f>IF(AND('Display-Neuanlage und Masse'!G5="",'Display-Neuanlage und Masse'!H5=""),"",
IF('Display-Neuanlage und Masse'!G5&lt;&gt;"",'Display-Neuanlage und Masse'!G5,'Display-Neuanlage und Masse'!H5))</f>
        <v/>
      </c>
      <c r="U7" s="924" t="str">
        <f>IF(AND('Display-Neuanlage und Masse'!G5="",'Display-Neuanlage und Masse'!H5=""),"",
IF('Display-Neuanlage und Masse'!G5&lt;&gt;"","EUR","USD"))</f>
        <v/>
      </c>
      <c r="V7" s="928" t="str">
        <f>IF('Display-Neuanlage und Masse'!I5="","",'Display-Neuanlage und Masse'!I5)</f>
        <v/>
      </c>
      <c r="W7" s="734"/>
      <c r="X7" s="734"/>
      <c r="Y7" s="734"/>
      <c r="Z7" s="734"/>
      <c r="AA7" s="734"/>
      <c r="AB7" s="734"/>
      <c r="AC7" s="734"/>
      <c r="AD7" s="734"/>
      <c r="AE7" s="734"/>
      <c r="AF7" s="734"/>
      <c r="AG7" s="740"/>
      <c r="AH7" s="743"/>
      <c r="AI7" s="746"/>
      <c r="AJ7" s="744"/>
      <c r="AK7" s="744"/>
      <c r="AL7" s="744"/>
      <c r="AM7" s="744"/>
      <c r="AN7" s="744"/>
      <c r="AO7" s="744"/>
      <c r="AP7" s="744"/>
      <c r="AQ7" s="744"/>
      <c r="AR7" s="744"/>
      <c r="AS7" s="744"/>
      <c r="AT7" s="744"/>
      <c r="AU7" s="745"/>
      <c r="AV7" s="743"/>
      <c r="AW7" s="744"/>
      <c r="AX7" s="745"/>
      <c r="AY7" s="743"/>
      <c r="AZ7" s="744"/>
      <c r="BA7" s="745"/>
      <c r="BB7" s="743"/>
      <c r="BC7" s="744"/>
      <c r="BD7" s="744"/>
      <c r="BE7" s="745"/>
      <c r="BF7" s="746"/>
      <c r="BG7" s="744"/>
      <c r="BH7" s="744"/>
      <c r="BI7" s="744"/>
      <c r="BJ7" s="744"/>
      <c r="BK7" s="744"/>
      <c r="BL7" s="744"/>
      <c r="BM7" s="744"/>
      <c r="BN7" s="744"/>
      <c r="BO7" s="735"/>
      <c r="BP7" s="733"/>
      <c r="BQ7" s="735"/>
      <c r="BR7" s="733"/>
      <c r="BS7" s="733"/>
      <c r="BT7" s="733"/>
      <c r="BU7" s="735"/>
      <c r="BV7" s="733"/>
      <c r="BW7" s="733"/>
      <c r="BX7" s="733"/>
      <c r="BY7" s="733"/>
      <c r="BZ7" s="733"/>
      <c r="CA7" s="733"/>
      <c r="CB7" s="733"/>
      <c r="CC7" s="733"/>
      <c r="CD7" s="733"/>
      <c r="CE7" s="733"/>
      <c r="CF7" s="733"/>
      <c r="CG7" s="733"/>
      <c r="CH7" s="733"/>
      <c r="CI7" s="733"/>
      <c r="CJ7" s="733"/>
      <c r="CK7" s="733"/>
      <c r="CL7" s="733"/>
      <c r="CM7" s="733"/>
      <c r="CN7" s="733"/>
      <c r="CO7" s="733"/>
      <c r="CP7" s="733"/>
      <c r="CQ7" s="733"/>
      <c r="CR7" s="733"/>
      <c r="CS7" s="733"/>
      <c r="CT7" s="733"/>
      <c r="CU7" s="733"/>
      <c r="CV7" s="733"/>
      <c r="CW7" s="733"/>
      <c r="CX7" s="733"/>
      <c r="CY7" s="733"/>
      <c r="CZ7" s="733"/>
      <c r="DA7" s="733"/>
      <c r="DB7" s="733"/>
      <c r="DC7" s="733"/>
      <c r="DD7" s="733"/>
      <c r="DE7" s="733"/>
      <c r="DF7" s="733"/>
      <c r="DG7" s="733"/>
      <c r="DH7" s="733"/>
      <c r="DI7" s="733"/>
      <c r="DJ7" s="733"/>
      <c r="DK7" s="733"/>
      <c r="DL7" s="733"/>
      <c r="DM7" s="733"/>
      <c r="DN7" s="733"/>
      <c r="DO7" s="733"/>
      <c r="DP7" s="733"/>
      <c r="DQ7" s="733"/>
      <c r="DR7" s="733"/>
      <c r="DS7" s="733"/>
      <c r="DT7" s="733"/>
      <c r="DU7" s="733"/>
      <c r="DV7" s="733"/>
      <c r="DW7" s="733"/>
      <c r="DX7" s="733"/>
      <c r="DY7" s="733"/>
      <c r="DZ7" s="733"/>
      <c r="EA7" s="733"/>
      <c r="EB7" s="733"/>
      <c r="EC7" s="733"/>
      <c r="ED7" s="733"/>
      <c r="EE7" s="733"/>
      <c r="EF7" s="733"/>
      <c r="EG7" s="733"/>
    </row>
    <row r="8" spans="1:137" ht="60" customHeight="1">
      <c r="A8" s="925"/>
      <c r="B8" s="736"/>
      <c r="C8" s="925" t="str">
        <f>IF('Display-Neuanlage und Masse'!T6="","",'Display-Neuanlage und Masse'!T6)</f>
        <v/>
      </c>
      <c r="D8" s="925" t="str">
        <f>IF('Display-Neuanlage und Masse'!U6="","",'Display-Neuanlage und Masse'!U6)</f>
        <v/>
      </c>
      <c r="E8" s="736"/>
      <c r="F8" s="925" t="str">
        <f>IF('Display-Neuanlage und Masse'!V6="","",'Display-Neuanlage und Masse'!V6)</f>
        <v/>
      </c>
      <c r="G8" s="925" t="str">
        <f>IF('Display-Neuanlage und Masse'!X6="","",VLOOKUP('Display-Neuanlage und Masse'!X6,'Dropdown Auswahl'!BL3:BM255,2,FALSE))</f>
        <v/>
      </c>
      <c r="H8" s="1191"/>
      <c r="I8" s="1191"/>
      <c r="J8" s="1191"/>
      <c r="K8" s="925" t="str">
        <f>IF('Display-Neuanlage und Masse'!AX6="","",'Display-Neuanlage und Masse'!AX6)</f>
        <v/>
      </c>
      <c r="L8" s="925" t="str">
        <f>IF('Display-Neuanlage und Masse'!AY6="","",'Display-Neuanlage und Masse'!AY6)</f>
        <v/>
      </c>
      <c r="M8" s="925" t="str">
        <f>IF('Display-Neuanlage und Masse'!AZ6="","",'Display-Neuanlage und Masse'!AZ6)</f>
        <v/>
      </c>
      <c r="N8" s="736"/>
      <c r="O8" s="736"/>
      <c r="P8" s="878"/>
      <c r="Q8" s="736"/>
      <c r="R8" s="736"/>
      <c r="S8" s="925" t="str">
        <f>IF(AND(Table3[[#This Row],[Menge]]&lt;&gt;"",Table3[[#This Row],[Anzahl Stück im Karton]]&lt;&gt;""),Table3[[#This Row],[Menge]]*Table3[[#This Row],[Anzahl Stück im Karton]],"")</f>
        <v/>
      </c>
      <c r="T8" s="929" t="str">
        <f>IF(AND('Display-Neuanlage und Masse'!G6="",'Display-Neuanlage und Masse'!H6=""),"",
IF('Display-Neuanlage und Masse'!G6&lt;&gt;"",'Display-Neuanlage und Masse'!G6,'Display-Neuanlage und Masse'!H6))</f>
        <v/>
      </c>
      <c r="U8" s="925" t="str">
        <f>IF(AND('Display-Neuanlage und Masse'!G6="",'Display-Neuanlage und Masse'!H6=""),"",
IF('Display-Neuanlage und Masse'!G6&lt;&gt;"","EUR","USD"))</f>
        <v/>
      </c>
      <c r="V8" s="930" t="str">
        <f>IF('Display-Neuanlage und Masse'!I6="","",'Display-Neuanlage und Masse'!I6)</f>
        <v/>
      </c>
      <c r="W8" s="737"/>
      <c r="X8" s="737"/>
      <c r="Y8" s="737"/>
      <c r="Z8" s="737"/>
      <c r="AA8" s="737"/>
      <c r="AB8" s="737"/>
      <c r="AC8" s="737"/>
      <c r="AD8" s="737"/>
      <c r="AE8" s="737"/>
      <c r="AF8" s="737"/>
      <c r="AG8" s="741"/>
      <c r="AH8" s="747"/>
      <c r="AI8" s="750"/>
      <c r="AJ8" s="748"/>
      <c r="AK8" s="748"/>
      <c r="AL8" s="748"/>
      <c r="AM8" s="748"/>
      <c r="AN8" s="748"/>
      <c r="AO8" s="748"/>
      <c r="AP8" s="748"/>
      <c r="AQ8" s="748"/>
      <c r="AR8" s="748"/>
      <c r="AS8" s="748"/>
      <c r="AT8" s="748"/>
      <c r="AU8" s="749"/>
      <c r="AV8" s="747"/>
      <c r="AW8" s="748"/>
      <c r="AX8" s="749"/>
      <c r="AY8" s="747"/>
      <c r="AZ8" s="748"/>
      <c r="BA8" s="749"/>
      <c r="BB8" s="747"/>
      <c r="BC8" s="748"/>
      <c r="BD8" s="748"/>
      <c r="BE8" s="749"/>
      <c r="BF8" s="750"/>
      <c r="BG8" s="748"/>
      <c r="BH8" s="748"/>
      <c r="BI8" s="748"/>
      <c r="BJ8" s="748"/>
      <c r="BK8" s="748"/>
      <c r="BL8" s="748"/>
      <c r="BM8" s="748"/>
      <c r="BN8" s="748"/>
      <c r="BO8" s="736"/>
      <c r="BP8" s="736"/>
      <c r="BQ8" s="735"/>
      <c r="BR8" s="736"/>
      <c r="BS8" s="736"/>
      <c r="BT8" s="736"/>
      <c r="BU8" s="856"/>
      <c r="BV8" s="736"/>
      <c r="BW8" s="736"/>
      <c r="BX8" s="736"/>
      <c r="BY8" s="736"/>
      <c r="BZ8" s="736"/>
      <c r="CA8" s="736"/>
      <c r="CB8" s="736"/>
      <c r="CC8" s="736"/>
      <c r="CD8" s="736"/>
      <c r="CE8" s="736"/>
      <c r="CF8" s="736"/>
      <c r="CG8" s="736"/>
      <c r="CH8" s="736"/>
      <c r="CI8" s="736"/>
      <c r="CJ8" s="736"/>
      <c r="CK8" s="736"/>
      <c r="CL8" s="736"/>
      <c r="CM8" s="736"/>
      <c r="CN8" s="736"/>
      <c r="CO8" s="736"/>
      <c r="CP8" s="736"/>
      <c r="CQ8" s="736"/>
      <c r="CR8" s="736"/>
      <c r="CS8" s="736"/>
      <c r="CT8" s="736"/>
      <c r="CU8" s="736"/>
      <c r="CV8" s="736"/>
      <c r="CW8" s="736"/>
      <c r="CX8" s="736"/>
      <c r="CY8" s="736"/>
      <c r="CZ8" s="736"/>
      <c r="DA8" s="736"/>
      <c r="DB8" s="736"/>
      <c r="DC8" s="736"/>
      <c r="DD8" s="736"/>
      <c r="DE8" s="736"/>
      <c r="DF8" s="736"/>
      <c r="DG8" s="736"/>
      <c r="DH8" s="736"/>
      <c r="DI8" s="736"/>
      <c r="DJ8" s="736"/>
      <c r="DK8" s="736"/>
      <c r="DL8" s="736"/>
      <c r="DM8" s="736"/>
      <c r="DN8" s="736"/>
      <c r="DO8" s="736"/>
      <c r="DP8" s="736"/>
      <c r="DQ8" s="736"/>
      <c r="DR8" s="736"/>
      <c r="DS8" s="736"/>
      <c r="DT8" s="736"/>
      <c r="DU8" s="736"/>
      <c r="DV8" s="736"/>
      <c r="DW8" s="736"/>
      <c r="DX8" s="736"/>
      <c r="DY8" s="736"/>
      <c r="DZ8" s="736"/>
      <c r="EA8" s="736"/>
      <c r="EB8" s="736"/>
      <c r="EC8" s="736"/>
      <c r="ED8" s="736"/>
      <c r="EE8" s="736"/>
      <c r="EF8" s="736"/>
      <c r="EG8" s="736"/>
    </row>
    <row r="9" spans="1:137" ht="60" customHeight="1">
      <c r="A9" s="925"/>
      <c r="B9" s="736"/>
      <c r="C9" s="925" t="str">
        <f>IF('Display-Neuanlage und Masse'!T7="","",'Display-Neuanlage und Masse'!T7)</f>
        <v/>
      </c>
      <c r="D9" s="925" t="str">
        <f>IF('Display-Neuanlage und Masse'!U7="","",'Display-Neuanlage und Masse'!U7)</f>
        <v/>
      </c>
      <c r="E9" s="736"/>
      <c r="F9" s="925" t="str">
        <f>IF('Display-Neuanlage und Masse'!V7="","",'Display-Neuanlage und Masse'!V7)</f>
        <v/>
      </c>
      <c r="G9" s="925" t="str">
        <f>IF('Display-Neuanlage und Masse'!X7="","",VLOOKUP('Display-Neuanlage und Masse'!X7,'Dropdown Auswahl'!BL4:BM256,2,FALSE))</f>
        <v/>
      </c>
      <c r="H9" s="1191"/>
      <c r="I9" s="1191"/>
      <c r="J9" s="1191"/>
      <c r="K9" s="925" t="str">
        <f>IF('Display-Neuanlage und Masse'!AX7="","",'Display-Neuanlage und Masse'!AX7)</f>
        <v/>
      </c>
      <c r="L9" s="925" t="str">
        <f>IF('Display-Neuanlage und Masse'!AY7="","",'Display-Neuanlage und Masse'!AY7)</f>
        <v/>
      </c>
      <c r="M9" s="925" t="str">
        <f>IF('Display-Neuanlage und Masse'!AZ7="","",'Display-Neuanlage und Masse'!AZ7)</f>
        <v/>
      </c>
      <c r="N9" s="736"/>
      <c r="O9" s="736"/>
      <c r="P9" s="878"/>
      <c r="Q9" s="736"/>
      <c r="R9" s="736"/>
      <c r="S9" s="925" t="str">
        <f>IF(AND(Table3[[#This Row],[Menge]]&lt;&gt;"",Table3[[#This Row],[Anzahl Stück im Karton]]&lt;&gt;""),Table3[[#This Row],[Menge]]*Table3[[#This Row],[Anzahl Stück im Karton]],"")</f>
        <v/>
      </c>
      <c r="T9" s="929" t="str">
        <f>IF(AND('Display-Neuanlage und Masse'!G7="",'Display-Neuanlage und Masse'!H7=""),"",
IF('Display-Neuanlage und Masse'!G7&lt;&gt;"",'Display-Neuanlage und Masse'!G7,'Display-Neuanlage und Masse'!H7))</f>
        <v/>
      </c>
      <c r="U9" s="925" t="str">
        <f>IF(AND('Display-Neuanlage und Masse'!G7="",'Display-Neuanlage und Masse'!H7=""),"",
IF('Display-Neuanlage und Masse'!G7&lt;&gt;"","EUR","USD"))</f>
        <v/>
      </c>
      <c r="V9" s="930" t="str">
        <f>IF('Display-Neuanlage und Masse'!I7="","",'Display-Neuanlage und Masse'!I7)</f>
        <v/>
      </c>
      <c r="W9" s="737"/>
      <c r="X9" s="737"/>
      <c r="Y9" s="737"/>
      <c r="Z9" s="737"/>
      <c r="AA9" s="737"/>
      <c r="AB9" s="737"/>
      <c r="AC9" s="737"/>
      <c r="AD9" s="737"/>
      <c r="AE9" s="737"/>
      <c r="AF9" s="737"/>
      <c r="AG9" s="741"/>
      <c r="AH9" s="747"/>
      <c r="AI9" s="750"/>
      <c r="AJ9" s="748"/>
      <c r="AK9" s="748"/>
      <c r="AL9" s="748"/>
      <c r="AM9" s="748"/>
      <c r="AN9" s="748"/>
      <c r="AO9" s="748"/>
      <c r="AP9" s="748"/>
      <c r="AQ9" s="748"/>
      <c r="AR9" s="748"/>
      <c r="AS9" s="748"/>
      <c r="AT9" s="748"/>
      <c r="AU9" s="749"/>
      <c r="AV9" s="747"/>
      <c r="AW9" s="748"/>
      <c r="AX9" s="749"/>
      <c r="AY9" s="747"/>
      <c r="AZ9" s="748"/>
      <c r="BA9" s="749"/>
      <c r="BB9" s="747"/>
      <c r="BC9" s="748"/>
      <c r="BD9" s="748"/>
      <c r="BE9" s="749"/>
      <c r="BF9" s="750"/>
      <c r="BG9" s="748"/>
      <c r="BH9" s="748"/>
      <c r="BI9" s="748"/>
      <c r="BJ9" s="748"/>
      <c r="BK9" s="748"/>
      <c r="BL9" s="748"/>
      <c r="BM9" s="748"/>
      <c r="BN9" s="748"/>
      <c r="BO9" s="736"/>
      <c r="BP9" s="736"/>
      <c r="BQ9" s="735"/>
      <c r="BR9" s="736"/>
      <c r="BS9" s="736"/>
      <c r="BT9" s="736"/>
      <c r="BU9" s="856"/>
      <c r="BV9" s="736"/>
      <c r="BW9" s="736"/>
      <c r="BX9" s="736"/>
      <c r="BY9" s="736"/>
      <c r="BZ9" s="736"/>
      <c r="CA9" s="736"/>
      <c r="CB9" s="736"/>
      <c r="CC9" s="736"/>
      <c r="CD9" s="736"/>
      <c r="CE9" s="736"/>
      <c r="CF9" s="736"/>
      <c r="CG9" s="736"/>
      <c r="CH9" s="736"/>
      <c r="CI9" s="736"/>
      <c r="CJ9" s="736"/>
      <c r="CK9" s="736"/>
      <c r="CL9" s="736"/>
      <c r="CM9" s="736"/>
      <c r="CN9" s="736"/>
      <c r="CO9" s="736"/>
      <c r="CP9" s="736"/>
      <c r="CQ9" s="736"/>
      <c r="CR9" s="736"/>
      <c r="CS9" s="736"/>
      <c r="CT9" s="736"/>
      <c r="CU9" s="736"/>
      <c r="CV9" s="736"/>
      <c r="CW9" s="736"/>
      <c r="CX9" s="736"/>
      <c r="CY9" s="736"/>
      <c r="CZ9" s="736"/>
      <c r="DA9" s="736"/>
      <c r="DB9" s="736"/>
      <c r="DC9" s="736"/>
      <c r="DD9" s="736"/>
      <c r="DE9" s="736"/>
      <c r="DF9" s="736"/>
      <c r="DG9" s="736"/>
      <c r="DH9" s="736"/>
      <c r="DI9" s="736"/>
      <c r="DJ9" s="736"/>
      <c r="DK9" s="736"/>
      <c r="DL9" s="736"/>
      <c r="DM9" s="736"/>
      <c r="DN9" s="736"/>
      <c r="DO9" s="736"/>
      <c r="DP9" s="736"/>
      <c r="DQ9" s="736"/>
      <c r="DR9" s="736"/>
      <c r="DS9" s="736"/>
      <c r="DT9" s="736"/>
      <c r="DU9" s="736"/>
      <c r="DV9" s="736"/>
      <c r="DW9" s="736"/>
      <c r="DX9" s="736"/>
      <c r="DY9" s="736"/>
      <c r="DZ9" s="736"/>
      <c r="EA9" s="736"/>
      <c r="EB9" s="736"/>
      <c r="EC9" s="736"/>
      <c r="ED9" s="736"/>
      <c r="EE9" s="736"/>
      <c r="EF9" s="736"/>
      <c r="EG9" s="736"/>
    </row>
    <row r="10" spans="1:137" ht="60" customHeight="1">
      <c r="A10" s="925"/>
      <c r="B10" s="736"/>
      <c r="C10" s="925" t="str">
        <f>IF('Display-Neuanlage und Masse'!T8="","",'Display-Neuanlage und Masse'!T8)</f>
        <v/>
      </c>
      <c r="D10" s="925" t="str">
        <f>IF('Display-Neuanlage und Masse'!U8="","",'Display-Neuanlage und Masse'!U8)</f>
        <v/>
      </c>
      <c r="E10" s="736"/>
      <c r="F10" s="925" t="str">
        <f>IF('Display-Neuanlage und Masse'!V8="","",'Display-Neuanlage und Masse'!V8)</f>
        <v/>
      </c>
      <c r="G10" s="925" t="str">
        <f>IF('Display-Neuanlage und Masse'!X8="","",VLOOKUP('Display-Neuanlage und Masse'!X8,'Dropdown Auswahl'!BL5:BM257,2,FALSE))</f>
        <v/>
      </c>
      <c r="H10" s="1191"/>
      <c r="I10" s="1191"/>
      <c r="J10" s="1191"/>
      <c r="K10" s="925" t="str">
        <f>IF('Display-Neuanlage und Masse'!AX8="","",'Display-Neuanlage und Masse'!AX8)</f>
        <v/>
      </c>
      <c r="L10" s="925" t="str">
        <f>IF('Display-Neuanlage und Masse'!AY8="","",'Display-Neuanlage und Masse'!AY8)</f>
        <v/>
      </c>
      <c r="M10" s="925" t="str">
        <f>IF('Display-Neuanlage und Masse'!AZ8="","",'Display-Neuanlage und Masse'!AZ8)</f>
        <v/>
      </c>
      <c r="N10" s="736"/>
      <c r="O10" s="736"/>
      <c r="P10" s="878"/>
      <c r="Q10" s="736"/>
      <c r="R10" s="736"/>
      <c r="S10" s="925" t="str">
        <f>IF(AND(Table3[[#This Row],[Menge]]&lt;&gt;"",Table3[[#This Row],[Anzahl Stück im Karton]]&lt;&gt;""),Table3[[#This Row],[Menge]]*Table3[[#This Row],[Anzahl Stück im Karton]],"")</f>
        <v/>
      </c>
      <c r="T10" s="929" t="str">
        <f>IF(AND('Display-Neuanlage und Masse'!G8="",'Display-Neuanlage und Masse'!H8=""),"",
IF('Display-Neuanlage und Masse'!G8&lt;&gt;"",'Display-Neuanlage und Masse'!G8,'Display-Neuanlage und Masse'!H8))</f>
        <v/>
      </c>
      <c r="U10" s="925" t="str">
        <f>IF(AND('Display-Neuanlage und Masse'!G8="",'Display-Neuanlage und Masse'!H8=""),"",
IF('Display-Neuanlage und Masse'!G8&lt;&gt;"","EUR","USD"))</f>
        <v/>
      </c>
      <c r="V10" s="930" t="str">
        <f>IF('Display-Neuanlage und Masse'!I8="","",'Display-Neuanlage und Masse'!I8)</f>
        <v/>
      </c>
      <c r="W10" s="737"/>
      <c r="X10" s="737"/>
      <c r="Y10" s="737"/>
      <c r="Z10" s="737"/>
      <c r="AA10" s="737"/>
      <c r="AB10" s="737"/>
      <c r="AC10" s="737"/>
      <c r="AD10" s="737"/>
      <c r="AE10" s="737"/>
      <c r="AF10" s="737"/>
      <c r="AG10" s="741"/>
      <c r="AH10" s="747"/>
      <c r="AI10" s="750"/>
      <c r="AJ10" s="748"/>
      <c r="AK10" s="748"/>
      <c r="AL10" s="748"/>
      <c r="AM10" s="748"/>
      <c r="AN10" s="748"/>
      <c r="AO10" s="748"/>
      <c r="AP10" s="748"/>
      <c r="AQ10" s="748"/>
      <c r="AR10" s="748"/>
      <c r="AS10" s="748"/>
      <c r="AT10" s="748"/>
      <c r="AU10" s="749"/>
      <c r="AV10" s="747"/>
      <c r="AW10" s="748"/>
      <c r="AX10" s="749"/>
      <c r="AY10" s="747"/>
      <c r="AZ10" s="748"/>
      <c r="BA10" s="749"/>
      <c r="BB10" s="747"/>
      <c r="BC10" s="748"/>
      <c r="BD10" s="748"/>
      <c r="BE10" s="749"/>
      <c r="BF10" s="750"/>
      <c r="BG10" s="748"/>
      <c r="BH10" s="748"/>
      <c r="BI10" s="748"/>
      <c r="BJ10" s="748"/>
      <c r="BK10" s="748"/>
      <c r="BL10" s="748"/>
      <c r="BM10" s="748"/>
      <c r="BN10" s="748"/>
      <c r="BO10" s="736"/>
      <c r="BP10" s="736"/>
      <c r="BQ10" s="735"/>
      <c r="BR10" s="736"/>
      <c r="BS10" s="736"/>
      <c r="BT10" s="736"/>
      <c r="BU10" s="856"/>
      <c r="BV10" s="736"/>
      <c r="BW10" s="736"/>
      <c r="BX10" s="736"/>
      <c r="BY10" s="736"/>
      <c r="BZ10" s="736"/>
      <c r="CA10" s="736"/>
      <c r="CB10" s="736"/>
      <c r="CC10" s="736"/>
      <c r="CD10" s="736"/>
      <c r="CE10" s="736"/>
      <c r="CF10" s="736"/>
      <c r="CG10" s="736"/>
      <c r="CH10" s="736"/>
      <c r="CI10" s="736"/>
      <c r="CJ10" s="736"/>
      <c r="CK10" s="736"/>
      <c r="CL10" s="736"/>
      <c r="CM10" s="736"/>
      <c r="CN10" s="736"/>
      <c r="CO10" s="736"/>
      <c r="CP10" s="736"/>
      <c r="CQ10" s="736"/>
      <c r="CR10" s="736"/>
      <c r="CS10" s="736"/>
      <c r="CT10" s="736"/>
      <c r="CU10" s="736"/>
      <c r="CV10" s="736"/>
      <c r="CW10" s="736"/>
      <c r="CX10" s="736"/>
      <c r="CY10" s="736"/>
      <c r="CZ10" s="736"/>
      <c r="DA10" s="736"/>
      <c r="DB10" s="736"/>
      <c r="DC10" s="736"/>
      <c r="DD10" s="736"/>
      <c r="DE10" s="736"/>
      <c r="DF10" s="736"/>
      <c r="DG10" s="736"/>
      <c r="DH10" s="736"/>
      <c r="DI10" s="736"/>
      <c r="DJ10" s="736"/>
      <c r="DK10" s="736"/>
      <c r="DL10" s="736"/>
      <c r="DM10" s="736"/>
      <c r="DN10" s="736"/>
      <c r="DO10" s="736"/>
      <c r="DP10" s="736"/>
      <c r="DQ10" s="736"/>
      <c r="DR10" s="736"/>
      <c r="DS10" s="736"/>
      <c r="DT10" s="736"/>
      <c r="DU10" s="736"/>
      <c r="DV10" s="736"/>
      <c r="DW10" s="736"/>
      <c r="DX10" s="736"/>
      <c r="DY10" s="736"/>
      <c r="DZ10" s="736"/>
      <c r="EA10" s="736"/>
      <c r="EB10" s="736"/>
      <c r="EC10" s="736"/>
      <c r="ED10" s="736"/>
      <c r="EE10" s="736"/>
      <c r="EF10" s="736"/>
      <c r="EG10" s="736"/>
    </row>
    <row r="11" spans="1:137" ht="60" customHeight="1">
      <c r="A11" s="925"/>
      <c r="B11" s="736"/>
      <c r="C11" s="925" t="str">
        <f>IF('Display-Neuanlage und Masse'!T9="","",'Display-Neuanlage und Masse'!T9)</f>
        <v/>
      </c>
      <c r="D11" s="925" t="str">
        <f>IF('Display-Neuanlage und Masse'!U9="","",'Display-Neuanlage und Masse'!U9)</f>
        <v/>
      </c>
      <c r="E11" s="736"/>
      <c r="F11" s="925" t="str">
        <f>IF('Display-Neuanlage und Masse'!V9="","",'Display-Neuanlage und Masse'!V9)</f>
        <v/>
      </c>
      <c r="G11" s="925" t="str">
        <f>IF('Display-Neuanlage und Masse'!X9="","",VLOOKUP('Display-Neuanlage und Masse'!X9,'Dropdown Auswahl'!BL6:BM258,2,FALSE))</f>
        <v/>
      </c>
      <c r="H11" s="1191"/>
      <c r="I11" s="1191"/>
      <c r="J11" s="1191"/>
      <c r="K11" s="925" t="str">
        <f>IF('Display-Neuanlage und Masse'!AX9="","",'Display-Neuanlage und Masse'!AX9)</f>
        <v/>
      </c>
      <c r="L11" s="925" t="str">
        <f>IF('Display-Neuanlage und Masse'!AY9="","",'Display-Neuanlage und Masse'!AY9)</f>
        <v/>
      </c>
      <c r="M11" s="925" t="str">
        <f>IF('Display-Neuanlage und Masse'!AZ9="","",'Display-Neuanlage und Masse'!AZ9)</f>
        <v/>
      </c>
      <c r="N11" s="736"/>
      <c r="O11" s="736"/>
      <c r="P11" s="878"/>
      <c r="Q11" s="736"/>
      <c r="R11" s="736"/>
      <c r="S11" s="925" t="str">
        <f>IF(AND(Table3[[#This Row],[Menge]]&lt;&gt;"",Table3[[#This Row],[Anzahl Stück im Karton]]&lt;&gt;""),Table3[[#This Row],[Menge]]*Table3[[#This Row],[Anzahl Stück im Karton]],"")</f>
        <v/>
      </c>
      <c r="T11" s="929" t="str">
        <f>IF(AND('Display-Neuanlage und Masse'!G9="",'Display-Neuanlage und Masse'!H9=""),"",
IF('Display-Neuanlage und Masse'!G9&lt;&gt;"",'Display-Neuanlage und Masse'!G9,'Display-Neuanlage und Masse'!H9))</f>
        <v/>
      </c>
      <c r="U11" s="925" t="str">
        <f>IF(AND('Display-Neuanlage und Masse'!G9="",'Display-Neuanlage und Masse'!H9=""),"",
IF('Display-Neuanlage und Masse'!G9&lt;&gt;"","EUR","USD"))</f>
        <v/>
      </c>
      <c r="V11" s="930" t="str">
        <f>IF('Display-Neuanlage und Masse'!I9="","",'Display-Neuanlage und Masse'!I9)</f>
        <v/>
      </c>
      <c r="W11" s="737"/>
      <c r="X11" s="737"/>
      <c r="Y11" s="737"/>
      <c r="Z11" s="737"/>
      <c r="AA11" s="737"/>
      <c r="AB11" s="737"/>
      <c r="AC11" s="737"/>
      <c r="AD11" s="737"/>
      <c r="AE11" s="737"/>
      <c r="AF11" s="737"/>
      <c r="AG11" s="741"/>
      <c r="AH11" s="747"/>
      <c r="AI11" s="750"/>
      <c r="AJ11" s="748"/>
      <c r="AK11" s="748"/>
      <c r="AL11" s="748"/>
      <c r="AM11" s="748"/>
      <c r="AN11" s="748"/>
      <c r="AO11" s="748"/>
      <c r="AP11" s="748"/>
      <c r="AQ11" s="748"/>
      <c r="AR11" s="748"/>
      <c r="AS11" s="748"/>
      <c r="AT11" s="748"/>
      <c r="AU11" s="749"/>
      <c r="AV11" s="747"/>
      <c r="AW11" s="748"/>
      <c r="AX11" s="749"/>
      <c r="AY11" s="747"/>
      <c r="AZ11" s="748"/>
      <c r="BA11" s="749"/>
      <c r="BB11" s="747"/>
      <c r="BC11" s="748"/>
      <c r="BD11" s="748"/>
      <c r="BE11" s="749"/>
      <c r="BF11" s="750"/>
      <c r="BG11" s="748"/>
      <c r="BH11" s="748"/>
      <c r="BI11" s="748"/>
      <c r="BJ11" s="748"/>
      <c r="BK11" s="748"/>
      <c r="BL11" s="748"/>
      <c r="BM11" s="748"/>
      <c r="BN11" s="748"/>
      <c r="BO11" s="736"/>
      <c r="BP11" s="736"/>
      <c r="BQ11" s="735"/>
      <c r="BR11" s="736"/>
      <c r="BS11" s="736"/>
      <c r="BT11" s="736"/>
      <c r="BU11" s="856"/>
      <c r="BV11" s="736"/>
      <c r="BW11" s="736"/>
      <c r="BX11" s="736"/>
      <c r="BY11" s="736"/>
      <c r="BZ11" s="736"/>
      <c r="CA11" s="736"/>
      <c r="CB11" s="736"/>
      <c r="CC11" s="736"/>
      <c r="CD11" s="736"/>
      <c r="CE11" s="736"/>
      <c r="CF11" s="736"/>
      <c r="CG11" s="736"/>
      <c r="CH11" s="736"/>
      <c r="CI11" s="736"/>
      <c r="CJ11" s="736"/>
      <c r="CK11" s="736"/>
      <c r="CL11" s="736"/>
      <c r="CM11" s="736"/>
      <c r="CN11" s="736"/>
      <c r="CO11" s="736"/>
      <c r="CP11" s="736"/>
      <c r="CQ11" s="736"/>
      <c r="CR11" s="736"/>
      <c r="CS11" s="736"/>
      <c r="CT11" s="736"/>
      <c r="CU11" s="736"/>
      <c r="CV11" s="736"/>
      <c r="CW11" s="736"/>
      <c r="CX11" s="736"/>
      <c r="CY11" s="736"/>
      <c r="CZ11" s="736"/>
      <c r="DA11" s="736"/>
      <c r="DB11" s="736"/>
      <c r="DC11" s="736"/>
      <c r="DD11" s="736"/>
      <c r="DE11" s="736"/>
      <c r="DF11" s="736"/>
      <c r="DG11" s="736"/>
      <c r="DH11" s="736"/>
      <c r="DI11" s="736"/>
      <c r="DJ11" s="736"/>
      <c r="DK11" s="736"/>
      <c r="DL11" s="736"/>
      <c r="DM11" s="736"/>
      <c r="DN11" s="736"/>
      <c r="DO11" s="736"/>
      <c r="DP11" s="736"/>
      <c r="DQ11" s="736"/>
      <c r="DR11" s="736"/>
      <c r="DS11" s="736"/>
      <c r="DT11" s="736"/>
      <c r="DU11" s="736"/>
      <c r="DV11" s="736"/>
      <c r="DW11" s="736"/>
      <c r="DX11" s="736"/>
      <c r="DY11" s="736"/>
      <c r="DZ11" s="736"/>
      <c r="EA11" s="736"/>
      <c r="EB11" s="736"/>
      <c r="EC11" s="736"/>
      <c r="ED11" s="736"/>
      <c r="EE11" s="736"/>
      <c r="EF11" s="736"/>
      <c r="EG11" s="736"/>
    </row>
    <row r="12" spans="1:137" ht="60" customHeight="1">
      <c r="A12" s="925"/>
      <c r="B12" s="736"/>
      <c r="C12" s="925" t="str">
        <f>IF('Display-Neuanlage und Masse'!T10="","",'Display-Neuanlage und Masse'!T10)</f>
        <v/>
      </c>
      <c r="D12" s="925" t="str">
        <f>IF('Display-Neuanlage und Masse'!U10="","",'Display-Neuanlage und Masse'!U10)</f>
        <v/>
      </c>
      <c r="E12" s="736"/>
      <c r="F12" s="925" t="str">
        <f>IF('Display-Neuanlage und Masse'!V10="","",'Display-Neuanlage und Masse'!V10)</f>
        <v/>
      </c>
      <c r="G12" s="925" t="str">
        <f>IF('Display-Neuanlage und Masse'!X10="","",VLOOKUP('Display-Neuanlage und Masse'!X10,'Dropdown Auswahl'!BL7:BM259,2,FALSE))</f>
        <v/>
      </c>
      <c r="H12" s="1191"/>
      <c r="I12" s="1191"/>
      <c r="J12" s="1191"/>
      <c r="K12" s="925" t="str">
        <f>IF('Display-Neuanlage und Masse'!AX10="","",'Display-Neuanlage und Masse'!AX10)</f>
        <v/>
      </c>
      <c r="L12" s="925" t="str">
        <f>IF('Display-Neuanlage und Masse'!AY10="","",'Display-Neuanlage und Masse'!AY10)</f>
        <v/>
      </c>
      <c r="M12" s="925" t="str">
        <f>IF('Display-Neuanlage und Masse'!AZ10="","",'Display-Neuanlage und Masse'!AZ10)</f>
        <v/>
      </c>
      <c r="N12" s="736"/>
      <c r="O12" s="736"/>
      <c r="P12" s="878"/>
      <c r="Q12" s="736"/>
      <c r="R12" s="736"/>
      <c r="S12" s="925" t="str">
        <f>IF(AND(Table3[[#This Row],[Menge]]&lt;&gt;"",Table3[[#This Row],[Anzahl Stück im Karton]]&lt;&gt;""),Table3[[#This Row],[Menge]]*Table3[[#This Row],[Anzahl Stück im Karton]],"")</f>
        <v/>
      </c>
      <c r="T12" s="929" t="str">
        <f>IF(AND('Display-Neuanlage und Masse'!G10="",'Display-Neuanlage und Masse'!H10=""),"",
IF('Display-Neuanlage und Masse'!G10&lt;&gt;"",'Display-Neuanlage und Masse'!G10,'Display-Neuanlage und Masse'!H10))</f>
        <v/>
      </c>
      <c r="U12" s="925" t="str">
        <f>IF(AND('Display-Neuanlage und Masse'!G10="",'Display-Neuanlage und Masse'!H10=""),"",
IF('Display-Neuanlage und Masse'!G10&lt;&gt;"","EUR","USD"))</f>
        <v/>
      </c>
      <c r="V12" s="930" t="str">
        <f>IF('Display-Neuanlage und Masse'!I10="","",'Display-Neuanlage und Masse'!I10)</f>
        <v/>
      </c>
      <c r="W12" s="737"/>
      <c r="X12" s="737"/>
      <c r="Y12" s="737"/>
      <c r="Z12" s="737"/>
      <c r="AA12" s="737"/>
      <c r="AB12" s="737"/>
      <c r="AC12" s="737"/>
      <c r="AD12" s="737"/>
      <c r="AE12" s="737"/>
      <c r="AF12" s="737"/>
      <c r="AG12" s="741"/>
      <c r="AH12" s="747"/>
      <c r="AI12" s="750"/>
      <c r="AJ12" s="748"/>
      <c r="AK12" s="748"/>
      <c r="AL12" s="748"/>
      <c r="AM12" s="748"/>
      <c r="AN12" s="748"/>
      <c r="AO12" s="748"/>
      <c r="AP12" s="748"/>
      <c r="AQ12" s="748"/>
      <c r="AR12" s="748"/>
      <c r="AS12" s="748"/>
      <c r="AT12" s="748"/>
      <c r="AU12" s="749"/>
      <c r="AV12" s="747"/>
      <c r="AW12" s="748"/>
      <c r="AX12" s="749"/>
      <c r="AY12" s="747"/>
      <c r="AZ12" s="748"/>
      <c r="BA12" s="749"/>
      <c r="BB12" s="747"/>
      <c r="BC12" s="748"/>
      <c r="BD12" s="748"/>
      <c r="BE12" s="749"/>
      <c r="BF12" s="750"/>
      <c r="BG12" s="748"/>
      <c r="BH12" s="748"/>
      <c r="BI12" s="748"/>
      <c r="BJ12" s="748"/>
      <c r="BK12" s="748"/>
      <c r="BL12" s="748"/>
      <c r="BM12" s="748"/>
      <c r="BN12" s="748"/>
      <c r="BO12" s="736"/>
      <c r="BP12" s="736"/>
      <c r="BQ12" s="735"/>
      <c r="BR12" s="736"/>
      <c r="BS12" s="736"/>
      <c r="BT12" s="736"/>
      <c r="BU12" s="856"/>
      <c r="BV12" s="736"/>
      <c r="BW12" s="736"/>
      <c r="BX12" s="736"/>
      <c r="BY12" s="736"/>
      <c r="BZ12" s="736"/>
      <c r="CA12" s="736"/>
      <c r="CB12" s="736"/>
      <c r="CC12" s="736"/>
      <c r="CD12" s="736"/>
      <c r="CE12" s="736"/>
      <c r="CF12" s="736"/>
      <c r="CG12" s="736"/>
      <c r="CH12" s="736"/>
      <c r="CI12" s="736"/>
      <c r="CJ12" s="736"/>
      <c r="CK12" s="736"/>
      <c r="CL12" s="736"/>
      <c r="CM12" s="736"/>
      <c r="CN12" s="736"/>
      <c r="CO12" s="736"/>
      <c r="CP12" s="736"/>
      <c r="CQ12" s="736"/>
      <c r="CR12" s="736"/>
      <c r="CS12" s="736"/>
      <c r="CT12" s="736"/>
      <c r="CU12" s="736"/>
      <c r="CV12" s="736"/>
      <c r="CW12" s="736"/>
      <c r="CX12" s="736"/>
      <c r="CY12" s="736"/>
      <c r="CZ12" s="736"/>
      <c r="DA12" s="736"/>
      <c r="DB12" s="736"/>
      <c r="DC12" s="736"/>
      <c r="DD12" s="736"/>
      <c r="DE12" s="736"/>
      <c r="DF12" s="736"/>
      <c r="DG12" s="736"/>
      <c r="DH12" s="736"/>
      <c r="DI12" s="736"/>
      <c r="DJ12" s="736"/>
      <c r="DK12" s="736"/>
      <c r="DL12" s="736"/>
      <c r="DM12" s="736"/>
      <c r="DN12" s="736"/>
      <c r="DO12" s="736"/>
      <c r="DP12" s="736"/>
      <c r="DQ12" s="736"/>
      <c r="DR12" s="736"/>
      <c r="DS12" s="736"/>
      <c r="DT12" s="736"/>
      <c r="DU12" s="736"/>
      <c r="DV12" s="736"/>
      <c r="DW12" s="736"/>
      <c r="DX12" s="736"/>
      <c r="DY12" s="736"/>
      <c r="DZ12" s="736"/>
      <c r="EA12" s="736"/>
      <c r="EB12" s="736"/>
      <c r="EC12" s="736"/>
      <c r="ED12" s="736"/>
      <c r="EE12" s="736"/>
      <c r="EF12" s="736"/>
      <c r="EG12" s="736"/>
    </row>
    <row r="13" spans="1:137" ht="60" customHeight="1">
      <c r="A13" s="925"/>
      <c r="B13" s="736"/>
      <c r="C13" s="925" t="str">
        <f>IF('Display-Neuanlage und Masse'!T11="","",'Display-Neuanlage und Masse'!T11)</f>
        <v/>
      </c>
      <c r="D13" s="925" t="str">
        <f>IF('Display-Neuanlage und Masse'!U11="","",'Display-Neuanlage und Masse'!U11)</f>
        <v/>
      </c>
      <c r="E13" s="736"/>
      <c r="F13" s="925" t="str">
        <f>IF('Display-Neuanlage und Masse'!V11="","",'Display-Neuanlage und Masse'!V11)</f>
        <v/>
      </c>
      <c r="G13" s="925" t="str">
        <f>IF('Display-Neuanlage und Masse'!X11="","",VLOOKUP('Display-Neuanlage und Masse'!X11,'Dropdown Auswahl'!BL8:BM260,2,FALSE))</f>
        <v/>
      </c>
      <c r="H13" s="1191"/>
      <c r="I13" s="1191"/>
      <c r="J13" s="1191"/>
      <c r="K13" s="925" t="str">
        <f>IF('Display-Neuanlage und Masse'!AX11="","",'Display-Neuanlage und Masse'!AX11)</f>
        <v/>
      </c>
      <c r="L13" s="925" t="str">
        <f>IF('Display-Neuanlage und Masse'!AY11="","",'Display-Neuanlage und Masse'!AY11)</f>
        <v/>
      </c>
      <c r="M13" s="925" t="str">
        <f>IF('Display-Neuanlage und Masse'!AZ11="","",'Display-Neuanlage und Masse'!AZ11)</f>
        <v/>
      </c>
      <c r="N13" s="736"/>
      <c r="O13" s="736"/>
      <c r="P13" s="878"/>
      <c r="Q13" s="736"/>
      <c r="R13" s="736"/>
      <c r="S13" s="925" t="str">
        <f>IF(AND(Table3[[#This Row],[Menge]]&lt;&gt;"",Table3[[#This Row],[Anzahl Stück im Karton]]&lt;&gt;""),Table3[[#This Row],[Menge]]*Table3[[#This Row],[Anzahl Stück im Karton]],"")</f>
        <v/>
      </c>
      <c r="T13" s="929" t="str">
        <f>IF(AND('Display-Neuanlage und Masse'!G11="",'Display-Neuanlage und Masse'!H11=""),"",
IF('Display-Neuanlage und Masse'!G11&lt;&gt;"",'Display-Neuanlage und Masse'!G11,'Display-Neuanlage und Masse'!H11))</f>
        <v/>
      </c>
      <c r="U13" s="925" t="str">
        <f>IF(AND('Display-Neuanlage und Masse'!G11="",'Display-Neuanlage und Masse'!H11=""),"",
IF('Display-Neuanlage und Masse'!G11&lt;&gt;"","EUR","USD"))</f>
        <v/>
      </c>
      <c r="V13" s="930" t="str">
        <f>IF('Display-Neuanlage und Masse'!I11="","",'Display-Neuanlage und Masse'!I11)</f>
        <v/>
      </c>
      <c r="W13" s="737"/>
      <c r="X13" s="737"/>
      <c r="Y13" s="737"/>
      <c r="Z13" s="737"/>
      <c r="AA13" s="737"/>
      <c r="AB13" s="737"/>
      <c r="AC13" s="737"/>
      <c r="AD13" s="737"/>
      <c r="AE13" s="737"/>
      <c r="AF13" s="737"/>
      <c r="AG13" s="741"/>
      <c r="AH13" s="747"/>
      <c r="AI13" s="750"/>
      <c r="AJ13" s="748"/>
      <c r="AK13" s="748"/>
      <c r="AL13" s="748"/>
      <c r="AM13" s="748"/>
      <c r="AN13" s="748"/>
      <c r="AO13" s="748"/>
      <c r="AP13" s="748"/>
      <c r="AQ13" s="748"/>
      <c r="AR13" s="748"/>
      <c r="AS13" s="748"/>
      <c r="AT13" s="748"/>
      <c r="AU13" s="749"/>
      <c r="AV13" s="747"/>
      <c r="AW13" s="748"/>
      <c r="AX13" s="749"/>
      <c r="AY13" s="747"/>
      <c r="AZ13" s="748"/>
      <c r="BA13" s="749"/>
      <c r="BB13" s="747"/>
      <c r="BC13" s="748"/>
      <c r="BD13" s="748"/>
      <c r="BE13" s="749"/>
      <c r="BF13" s="750"/>
      <c r="BG13" s="748"/>
      <c r="BH13" s="748"/>
      <c r="BI13" s="748"/>
      <c r="BJ13" s="748"/>
      <c r="BK13" s="748"/>
      <c r="BL13" s="748"/>
      <c r="BM13" s="748"/>
      <c r="BN13" s="748"/>
      <c r="BO13" s="736"/>
      <c r="BP13" s="736"/>
      <c r="BQ13" s="735"/>
      <c r="BR13" s="736"/>
      <c r="BS13" s="736"/>
      <c r="BT13" s="736"/>
      <c r="BU13" s="856"/>
      <c r="BV13" s="736"/>
      <c r="BW13" s="736"/>
      <c r="BX13" s="736"/>
      <c r="BY13" s="736"/>
      <c r="BZ13" s="736"/>
      <c r="CA13" s="736"/>
      <c r="CB13" s="736"/>
      <c r="CC13" s="736"/>
      <c r="CD13" s="736"/>
      <c r="CE13" s="736"/>
      <c r="CF13" s="736"/>
      <c r="CG13" s="736"/>
      <c r="CH13" s="736"/>
      <c r="CI13" s="736"/>
      <c r="CJ13" s="736"/>
      <c r="CK13" s="736"/>
      <c r="CL13" s="736"/>
      <c r="CM13" s="736"/>
      <c r="CN13" s="736"/>
      <c r="CO13" s="736"/>
      <c r="CP13" s="736"/>
      <c r="CQ13" s="736"/>
      <c r="CR13" s="736"/>
      <c r="CS13" s="736"/>
      <c r="CT13" s="736"/>
      <c r="CU13" s="736"/>
      <c r="CV13" s="736"/>
      <c r="CW13" s="736"/>
      <c r="CX13" s="736"/>
      <c r="CY13" s="736"/>
      <c r="CZ13" s="736"/>
      <c r="DA13" s="736"/>
      <c r="DB13" s="736"/>
      <c r="DC13" s="736"/>
      <c r="DD13" s="736"/>
      <c r="DE13" s="736"/>
      <c r="DF13" s="736"/>
      <c r="DG13" s="736"/>
      <c r="DH13" s="736"/>
      <c r="DI13" s="736"/>
      <c r="DJ13" s="736"/>
      <c r="DK13" s="736"/>
      <c r="DL13" s="736"/>
      <c r="DM13" s="736"/>
      <c r="DN13" s="736"/>
      <c r="DO13" s="736"/>
      <c r="DP13" s="736"/>
      <c r="DQ13" s="736"/>
      <c r="DR13" s="736"/>
      <c r="DS13" s="736"/>
      <c r="DT13" s="736"/>
      <c r="DU13" s="736"/>
      <c r="DV13" s="736"/>
      <c r="DW13" s="736"/>
      <c r="DX13" s="736"/>
      <c r="DY13" s="736"/>
      <c r="DZ13" s="736"/>
      <c r="EA13" s="736"/>
      <c r="EB13" s="736"/>
      <c r="EC13" s="736"/>
      <c r="ED13" s="736"/>
      <c r="EE13" s="736"/>
      <c r="EF13" s="736"/>
      <c r="EG13" s="736"/>
    </row>
    <row r="14" spans="1:137" ht="60" customHeight="1">
      <c r="A14" s="925"/>
      <c r="B14" s="736"/>
      <c r="C14" s="925" t="str">
        <f>IF('Display-Neuanlage und Masse'!T12="","",'Display-Neuanlage und Masse'!T12)</f>
        <v/>
      </c>
      <c r="D14" s="925" t="str">
        <f>IF('Display-Neuanlage und Masse'!U12="","",'Display-Neuanlage und Masse'!U12)</f>
        <v/>
      </c>
      <c r="E14" s="736"/>
      <c r="F14" s="925" t="str">
        <f>IF('Display-Neuanlage und Masse'!V12="","",'Display-Neuanlage und Masse'!V12)</f>
        <v/>
      </c>
      <c r="G14" s="925" t="str">
        <f>IF('Display-Neuanlage und Masse'!X12="","",VLOOKUP('Display-Neuanlage und Masse'!X12,'Dropdown Auswahl'!BL9:BM261,2,FALSE))</f>
        <v/>
      </c>
      <c r="H14" s="1191"/>
      <c r="I14" s="1191"/>
      <c r="J14" s="1191"/>
      <c r="K14" s="925" t="str">
        <f>IF('Display-Neuanlage und Masse'!AX12="","",'Display-Neuanlage und Masse'!AX12)</f>
        <v/>
      </c>
      <c r="L14" s="925" t="str">
        <f>IF('Display-Neuanlage und Masse'!AY12="","",'Display-Neuanlage und Masse'!AY12)</f>
        <v/>
      </c>
      <c r="M14" s="925" t="str">
        <f>IF('Display-Neuanlage und Masse'!AZ12="","",'Display-Neuanlage und Masse'!AZ12)</f>
        <v/>
      </c>
      <c r="N14" s="736"/>
      <c r="O14" s="736"/>
      <c r="P14" s="878"/>
      <c r="Q14" s="736"/>
      <c r="R14" s="736"/>
      <c r="S14" s="925" t="str">
        <f>IF(AND(Table3[[#This Row],[Menge]]&lt;&gt;"",Table3[[#This Row],[Anzahl Stück im Karton]]&lt;&gt;""),Table3[[#This Row],[Menge]]*Table3[[#This Row],[Anzahl Stück im Karton]],"")</f>
        <v/>
      </c>
      <c r="T14" s="929" t="str">
        <f>IF(AND('Display-Neuanlage und Masse'!G12="",'Display-Neuanlage und Masse'!H12=""),"",
IF('Display-Neuanlage und Masse'!G12&lt;&gt;"",'Display-Neuanlage und Masse'!G12,'Display-Neuanlage und Masse'!H12))</f>
        <v/>
      </c>
      <c r="U14" s="925" t="str">
        <f>IF(AND('Display-Neuanlage und Masse'!G12="",'Display-Neuanlage und Masse'!H12=""),"",
IF('Display-Neuanlage und Masse'!G12&lt;&gt;"","EUR","USD"))</f>
        <v/>
      </c>
      <c r="V14" s="930" t="str">
        <f>IF('Display-Neuanlage und Masse'!I12="","",'Display-Neuanlage und Masse'!I12)</f>
        <v/>
      </c>
      <c r="W14" s="737"/>
      <c r="X14" s="737"/>
      <c r="Y14" s="737"/>
      <c r="Z14" s="737"/>
      <c r="AA14" s="737"/>
      <c r="AB14" s="737"/>
      <c r="AC14" s="737"/>
      <c r="AD14" s="737"/>
      <c r="AE14" s="737"/>
      <c r="AF14" s="737"/>
      <c r="AG14" s="741"/>
      <c r="AH14" s="747"/>
      <c r="AI14" s="750"/>
      <c r="AJ14" s="748"/>
      <c r="AK14" s="748"/>
      <c r="AL14" s="748"/>
      <c r="AM14" s="748"/>
      <c r="AN14" s="748"/>
      <c r="AO14" s="748"/>
      <c r="AP14" s="748"/>
      <c r="AQ14" s="748"/>
      <c r="AR14" s="748"/>
      <c r="AS14" s="748"/>
      <c r="AT14" s="748"/>
      <c r="AU14" s="749"/>
      <c r="AV14" s="747"/>
      <c r="AW14" s="748"/>
      <c r="AX14" s="749"/>
      <c r="AY14" s="747"/>
      <c r="AZ14" s="748"/>
      <c r="BA14" s="749"/>
      <c r="BB14" s="747"/>
      <c r="BC14" s="748"/>
      <c r="BD14" s="748"/>
      <c r="BE14" s="749"/>
      <c r="BF14" s="750"/>
      <c r="BG14" s="748"/>
      <c r="BH14" s="748"/>
      <c r="BI14" s="748"/>
      <c r="BJ14" s="748"/>
      <c r="BK14" s="748"/>
      <c r="BL14" s="748"/>
      <c r="BM14" s="748"/>
      <c r="BN14" s="748"/>
      <c r="BO14" s="736"/>
      <c r="BP14" s="736"/>
      <c r="BQ14" s="735"/>
      <c r="BR14" s="736"/>
      <c r="BS14" s="736"/>
      <c r="BT14" s="736"/>
      <c r="BU14" s="856"/>
      <c r="BV14" s="736"/>
      <c r="BW14" s="736"/>
      <c r="BX14" s="736"/>
      <c r="BY14" s="736"/>
      <c r="BZ14" s="736"/>
      <c r="CA14" s="736"/>
      <c r="CB14" s="736"/>
      <c r="CC14" s="736"/>
      <c r="CD14" s="736"/>
      <c r="CE14" s="736"/>
      <c r="CF14" s="736"/>
      <c r="CG14" s="736"/>
      <c r="CH14" s="736"/>
      <c r="CI14" s="736"/>
      <c r="CJ14" s="736"/>
      <c r="CK14" s="736"/>
      <c r="CL14" s="736"/>
      <c r="CM14" s="736"/>
      <c r="CN14" s="736"/>
      <c r="CO14" s="736"/>
      <c r="CP14" s="736"/>
      <c r="CQ14" s="736"/>
      <c r="CR14" s="736"/>
      <c r="CS14" s="736"/>
      <c r="CT14" s="736"/>
      <c r="CU14" s="736"/>
      <c r="CV14" s="736"/>
      <c r="CW14" s="736"/>
      <c r="CX14" s="736"/>
      <c r="CY14" s="736"/>
      <c r="CZ14" s="736"/>
      <c r="DA14" s="736"/>
      <c r="DB14" s="736"/>
      <c r="DC14" s="736"/>
      <c r="DD14" s="736"/>
      <c r="DE14" s="736"/>
      <c r="DF14" s="736"/>
      <c r="DG14" s="736"/>
      <c r="DH14" s="736"/>
      <c r="DI14" s="736"/>
      <c r="DJ14" s="736"/>
      <c r="DK14" s="736"/>
      <c r="DL14" s="736"/>
      <c r="DM14" s="736"/>
      <c r="DN14" s="736"/>
      <c r="DO14" s="736"/>
      <c r="DP14" s="736"/>
      <c r="DQ14" s="736"/>
      <c r="DR14" s="736"/>
      <c r="DS14" s="736"/>
      <c r="DT14" s="736"/>
      <c r="DU14" s="736"/>
      <c r="DV14" s="736"/>
      <c r="DW14" s="736"/>
      <c r="DX14" s="736"/>
      <c r="DY14" s="736"/>
      <c r="DZ14" s="736"/>
      <c r="EA14" s="736"/>
      <c r="EB14" s="736"/>
      <c r="EC14" s="736"/>
      <c r="ED14" s="736"/>
      <c r="EE14" s="736"/>
      <c r="EF14" s="736"/>
      <c r="EG14" s="736"/>
    </row>
    <row r="15" spans="1:137" ht="60" customHeight="1">
      <c r="A15" s="925"/>
      <c r="B15" s="736"/>
      <c r="C15" s="925" t="str">
        <f>IF('Display-Neuanlage und Masse'!T13="","",'Display-Neuanlage und Masse'!T13)</f>
        <v/>
      </c>
      <c r="D15" s="925" t="str">
        <f>IF('Display-Neuanlage und Masse'!U13="","",'Display-Neuanlage und Masse'!U13)</f>
        <v/>
      </c>
      <c r="E15" s="736"/>
      <c r="F15" s="925" t="str">
        <f>IF('Display-Neuanlage und Masse'!V13="","",'Display-Neuanlage und Masse'!V13)</f>
        <v/>
      </c>
      <c r="G15" s="925" t="str">
        <f>IF('Display-Neuanlage und Masse'!X13="","",VLOOKUP('Display-Neuanlage und Masse'!X13,'Dropdown Auswahl'!BL10:BM262,2,FALSE))</f>
        <v/>
      </c>
      <c r="H15" s="1191"/>
      <c r="I15" s="1191"/>
      <c r="J15" s="1191"/>
      <c r="K15" s="925" t="str">
        <f>IF('Display-Neuanlage und Masse'!AX13="","",'Display-Neuanlage und Masse'!AX13)</f>
        <v/>
      </c>
      <c r="L15" s="925" t="str">
        <f>IF('Display-Neuanlage und Masse'!AY13="","",'Display-Neuanlage und Masse'!AY13)</f>
        <v/>
      </c>
      <c r="M15" s="925" t="str">
        <f>IF('Display-Neuanlage und Masse'!AZ13="","",'Display-Neuanlage und Masse'!AZ13)</f>
        <v/>
      </c>
      <c r="N15" s="736"/>
      <c r="O15" s="736"/>
      <c r="P15" s="878"/>
      <c r="Q15" s="736"/>
      <c r="R15" s="736"/>
      <c r="S15" s="925" t="str">
        <f>IF(AND(Table3[[#This Row],[Menge]]&lt;&gt;"",Table3[[#This Row],[Anzahl Stück im Karton]]&lt;&gt;""),Table3[[#This Row],[Menge]]*Table3[[#This Row],[Anzahl Stück im Karton]],"")</f>
        <v/>
      </c>
      <c r="T15" s="929" t="str">
        <f>IF(AND('Display-Neuanlage und Masse'!G13="",'Display-Neuanlage und Masse'!H13=""),"",
IF('Display-Neuanlage und Masse'!G13&lt;&gt;"",'Display-Neuanlage und Masse'!G13,'Display-Neuanlage und Masse'!H13))</f>
        <v/>
      </c>
      <c r="U15" s="925" t="str">
        <f>IF(AND('Display-Neuanlage und Masse'!G13="",'Display-Neuanlage und Masse'!H13=""),"",
IF('Display-Neuanlage und Masse'!G13&lt;&gt;"","EUR","USD"))</f>
        <v/>
      </c>
      <c r="V15" s="930" t="str">
        <f>IF('Display-Neuanlage und Masse'!I13="","",'Display-Neuanlage und Masse'!I13)</f>
        <v/>
      </c>
      <c r="W15" s="737"/>
      <c r="X15" s="737"/>
      <c r="Y15" s="737"/>
      <c r="Z15" s="737"/>
      <c r="AA15" s="737"/>
      <c r="AB15" s="737"/>
      <c r="AC15" s="737"/>
      <c r="AD15" s="737"/>
      <c r="AE15" s="737"/>
      <c r="AF15" s="737"/>
      <c r="AG15" s="741"/>
      <c r="AH15" s="747"/>
      <c r="AI15" s="750"/>
      <c r="AJ15" s="748"/>
      <c r="AK15" s="748"/>
      <c r="AL15" s="748"/>
      <c r="AM15" s="748"/>
      <c r="AN15" s="748"/>
      <c r="AO15" s="748"/>
      <c r="AP15" s="748"/>
      <c r="AQ15" s="748"/>
      <c r="AR15" s="748"/>
      <c r="AS15" s="748"/>
      <c r="AT15" s="748"/>
      <c r="AU15" s="749"/>
      <c r="AV15" s="747"/>
      <c r="AW15" s="748"/>
      <c r="AX15" s="749"/>
      <c r="AY15" s="747"/>
      <c r="AZ15" s="748"/>
      <c r="BA15" s="749"/>
      <c r="BB15" s="747"/>
      <c r="BC15" s="748"/>
      <c r="BD15" s="748"/>
      <c r="BE15" s="749"/>
      <c r="BF15" s="750"/>
      <c r="BG15" s="748"/>
      <c r="BH15" s="748"/>
      <c r="BI15" s="748"/>
      <c r="BJ15" s="748"/>
      <c r="BK15" s="748"/>
      <c r="BL15" s="748"/>
      <c r="BM15" s="748"/>
      <c r="BN15" s="748"/>
      <c r="BO15" s="736"/>
      <c r="BP15" s="736"/>
      <c r="BQ15" s="735"/>
      <c r="BR15" s="736"/>
      <c r="BS15" s="736"/>
      <c r="BT15" s="736"/>
      <c r="BU15" s="856"/>
      <c r="BV15" s="736"/>
      <c r="BW15" s="736"/>
      <c r="BX15" s="736"/>
      <c r="BY15" s="736"/>
      <c r="BZ15" s="736"/>
      <c r="CA15" s="736"/>
      <c r="CB15" s="736"/>
      <c r="CC15" s="736"/>
      <c r="CD15" s="736"/>
      <c r="CE15" s="736"/>
      <c r="CF15" s="736"/>
      <c r="CG15" s="736"/>
      <c r="CH15" s="736"/>
      <c r="CI15" s="736"/>
      <c r="CJ15" s="736"/>
      <c r="CK15" s="736"/>
      <c r="CL15" s="736"/>
      <c r="CM15" s="736"/>
      <c r="CN15" s="736"/>
      <c r="CO15" s="736"/>
      <c r="CP15" s="736"/>
      <c r="CQ15" s="736"/>
      <c r="CR15" s="736"/>
      <c r="CS15" s="736"/>
      <c r="CT15" s="736"/>
      <c r="CU15" s="736"/>
      <c r="CV15" s="736"/>
      <c r="CW15" s="736"/>
      <c r="CX15" s="736"/>
      <c r="CY15" s="736"/>
      <c r="CZ15" s="736"/>
      <c r="DA15" s="736"/>
      <c r="DB15" s="736"/>
      <c r="DC15" s="736"/>
      <c r="DD15" s="736"/>
      <c r="DE15" s="736"/>
      <c r="DF15" s="736"/>
      <c r="DG15" s="736"/>
      <c r="DH15" s="736"/>
      <c r="DI15" s="736"/>
      <c r="DJ15" s="736"/>
      <c r="DK15" s="736"/>
      <c r="DL15" s="736"/>
      <c r="DM15" s="736"/>
      <c r="DN15" s="736"/>
      <c r="DO15" s="736"/>
      <c r="DP15" s="736"/>
      <c r="DQ15" s="736"/>
      <c r="DR15" s="736"/>
      <c r="DS15" s="736"/>
      <c r="DT15" s="736"/>
      <c r="DU15" s="736"/>
      <c r="DV15" s="736"/>
      <c r="DW15" s="736"/>
      <c r="DX15" s="736"/>
      <c r="DY15" s="736"/>
      <c r="DZ15" s="736"/>
      <c r="EA15" s="736"/>
      <c r="EB15" s="736"/>
      <c r="EC15" s="736"/>
      <c r="ED15" s="736"/>
      <c r="EE15" s="736"/>
      <c r="EF15" s="736"/>
      <c r="EG15" s="736"/>
    </row>
    <row r="16" spans="1:137" ht="60" customHeight="1">
      <c r="A16" s="925"/>
      <c r="B16" s="736"/>
      <c r="C16" s="925" t="str">
        <f>IF('Display-Neuanlage und Masse'!T14="","",'Display-Neuanlage und Masse'!T14)</f>
        <v/>
      </c>
      <c r="D16" s="925" t="str">
        <f>IF('Display-Neuanlage und Masse'!U14="","",'Display-Neuanlage und Masse'!U14)</f>
        <v/>
      </c>
      <c r="E16" s="736"/>
      <c r="F16" s="925" t="str">
        <f>IF('Display-Neuanlage und Masse'!V14="","",'Display-Neuanlage und Masse'!V14)</f>
        <v/>
      </c>
      <c r="G16" s="925" t="str">
        <f>IF('Display-Neuanlage und Masse'!X14="","",VLOOKUP('Display-Neuanlage und Masse'!X14,'Dropdown Auswahl'!BL11:BM263,2,FALSE))</f>
        <v/>
      </c>
      <c r="H16" s="1191"/>
      <c r="I16" s="1191"/>
      <c r="J16" s="1191"/>
      <c r="K16" s="925" t="str">
        <f>IF('Display-Neuanlage und Masse'!AX14="","",'Display-Neuanlage und Masse'!AX14)</f>
        <v/>
      </c>
      <c r="L16" s="925" t="str">
        <f>IF('Display-Neuanlage und Masse'!AY14="","",'Display-Neuanlage und Masse'!AY14)</f>
        <v/>
      </c>
      <c r="M16" s="925" t="str">
        <f>IF('Display-Neuanlage und Masse'!AZ14="","",'Display-Neuanlage und Masse'!AZ14)</f>
        <v/>
      </c>
      <c r="N16" s="736"/>
      <c r="O16" s="736"/>
      <c r="P16" s="878"/>
      <c r="Q16" s="736"/>
      <c r="R16" s="736"/>
      <c r="S16" s="925" t="str">
        <f>IF(AND(Table3[[#This Row],[Menge]]&lt;&gt;"",Table3[[#This Row],[Anzahl Stück im Karton]]&lt;&gt;""),Table3[[#This Row],[Menge]]*Table3[[#This Row],[Anzahl Stück im Karton]],"")</f>
        <v/>
      </c>
      <c r="T16" s="929" t="str">
        <f>IF(AND('Display-Neuanlage und Masse'!G14="",'Display-Neuanlage und Masse'!H14=""),"",
IF('Display-Neuanlage und Masse'!G14&lt;&gt;"",'Display-Neuanlage und Masse'!G14,'Display-Neuanlage und Masse'!H14))</f>
        <v/>
      </c>
      <c r="U16" s="925" t="str">
        <f>IF(AND('Display-Neuanlage und Masse'!G14="",'Display-Neuanlage und Masse'!H14=""),"",
IF('Display-Neuanlage und Masse'!G14&lt;&gt;"","EUR","USD"))</f>
        <v/>
      </c>
      <c r="V16" s="930" t="str">
        <f>IF('Display-Neuanlage und Masse'!I14="","",'Display-Neuanlage und Masse'!I14)</f>
        <v/>
      </c>
      <c r="W16" s="737"/>
      <c r="X16" s="737"/>
      <c r="Y16" s="737"/>
      <c r="Z16" s="737"/>
      <c r="AA16" s="737"/>
      <c r="AB16" s="737"/>
      <c r="AC16" s="737"/>
      <c r="AD16" s="737"/>
      <c r="AE16" s="737"/>
      <c r="AF16" s="737"/>
      <c r="AG16" s="741"/>
      <c r="AH16" s="747"/>
      <c r="AI16" s="750"/>
      <c r="AJ16" s="748"/>
      <c r="AK16" s="748"/>
      <c r="AL16" s="748"/>
      <c r="AM16" s="748"/>
      <c r="AN16" s="748"/>
      <c r="AO16" s="748"/>
      <c r="AP16" s="748"/>
      <c r="AQ16" s="748"/>
      <c r="AR16" s="748"/>
      <c r="AS16" s="748"/>
      <c r="AT16" s="748"/>
      <c r="AU16" s="749"/>
      <c r="AV16" s="747"/>
      <c r="AW16" s="748"/>
      <c r="AX16" s="749"/>
      <c r="AY16" s="747"/>
      <c r="AZ16" s="748"/>
      <c r="BA16" s="749"/>
      <c r="BB16" s="747"/>
      <c r="BC16" s="748"/>
      <c r="BD16" s="748"/>
      <c r="BE16" s="749"/>
      <c r="BF16" s="750"/>
      <c r="BG16" s="748"/>
      <c r="BH16" s="748"/>
      <c r="BI16" s="748"/>
      <c r="BJ16" s="748"/>
      <c r="BK16" s="748"/>
      <c r="BL16" s="748"/>
      <c r="BM16" s="748"/>
      <c r="BN16" s="748"/>
      <c r="BO16" s="736"/>
      <c r="BP16" s="736"/>
      <c r="BQ16" s="735"/>
      <c r="BR16" s="736"/>
      <c r="BS16" s="736"/>
      <c r="BT16" s="736"/>
      <c r="BU16" s="856"/>
      <c r="BV16" s="736"/>
      <c r="BW16" s="736"/>
      <c r="BX16" s="736"/>
      <c r="BY16" s="736"/>
      <c r="BZ16" s="736"/>
      <c r="CA16" s="736"/>
      <c r="CB16" s="736"/>
      <c r="CC16" s="736"/>
      <c r="CD16" s="736"/>
      <c r="CE16" s="736"/>
      <c r="CF16" s="736"/>
      <c r="CG16" s="736"/>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736"/>
      <c r="DI16" s="736"/>
      <c r="DJ16" s="736"/>
      <c r="DK16" s="736"/>
      <c r="DL16" s="736"/>
      <c r="DM16" s="736"/>
      <c r="DN16" s="736"/>
      <c r="DO16" s="736"/>
      <c r="DP16" s="736"/>
      <c r="DQ16" s="736"/>
      <c r="DR16" s="736"/>
      <c r="DS16" s="736"/>
      <c r="DT16" s="736"/>
      <c r="DU16" s="736"/>
      <c r="DV16" s="736"/>
      <c r="DW16" s="736"/>
      <c r="DX16" s="736"/>
      <c r="DY16" s="736"/>
      <c r="DZ16" s="736"/>
      <c r="EA16" s="736"/>
      <c r="EB16" s="736"/>
      <c r="EC16" s="736"/>
      <c r="ED16" s="736"/>
      <c r="EE16" s="736"/>
      <c r="EF16" s="736"/>
      <c r="EG16" s="736"/>
    </row>
    <row r="17" spans="1:137" ht="60" customHeight="1">
      <c r="A17" s="925"/>
      <c r="B17" s="736"/>
      <c r="C17" s="925" t="str">
        <f>IF('Display-Neuanlage und Masse'!T15="","",'Display-Neuanlage und Masse'!T15)</f>
        <v/>
      </c>
      <c r="D17" s="925" t="str">
        <f>IF('Display-Neuanlage und Masse'!U15="","",'Display-Neuanlage und Masse'!U15)</f>
        <v/>
      </c>
      <c r="E17" s="736"/>
      <c r="F17" s="925" t="str">
        <f>IF('Display-Neuanlage und Masse'!V15="","",'Display-Neuanlage und Masse'!V15)</f>
        <v/>
      </c>
      <c r="G17" s="925" t="str">
        <f>IF('Display-Neuanlage und Masse'!X15="","",VLOOKUP('Display-Neuanlage und Masse'!X15,'Dropdown Auswahl'!BL12:BM264,2,FALSE))</f>
        <v/>
      </c>
      <c r="H17" s="1191"/>
      <c r="I17" s="1191"/>
      <c r="J17" s="1191"/>
      <c r="K17" s="925" t="str">
        <f>IF('Display-Neuanlage und Masse'!AX15="","",'Display-Neuanlage und Masse'!AX15)</f>
        <v/>
      </c>
      <c r="L17" s="925" t="str">
        <f>IF('Display-Neuanlage und Masse'!AY15="","",'Display-Neuanlage und Masse'!AY15)</f>
        <v/>
      </c>
      <c r="M17" s="925" t="str">
        <f>IF('Display-Neuanlage und Masse'!AZ15="","",'Display-Neuanlage und Masse'!AZ15)</f>
        <v/>
      </c>
      <c r="N17" s="736"/>
      <c r="O17" s="736"/>
      <c r="P17" s="878"/>
      <c r="Q17" s="736"/>
      <c r="R17" s="736"/>
      <c r="S17" s="925" t="str">
        <f>IF(AND(Table3[[#This Row],[Menge]]&lt;&gt;"",Table3[[#This Row],[Anzahl Stück im Karton]]&lt;&gt;""),Table3[[#This Row],[Menge]]*Table3[[#This Row],[Anzahl Stück im Karton]],"")</f>
        <v/>
      </c>
      <c r="T17" s="929" t="str">
        <f>IF(AND('Display-Neuanlage und Masse'!G15="",'Display-Neuanlage und Masse'!H15=""),"",
IF('Display-Neuanlage und Masse'!G15&lt;&gt;"",'Display-Neuanlage und Masse'!G15,'Display-Neuanlage und Masse'!H15))</f>
        <v/>
      </c>
      <c r="U17" s="925" t="str">
        <f>IF(AND('Display-Neuanlage und Masse'!G15="",'Display-Neuanlage und Masse'!H15=""),"",
IF('Display-Neuanlage und Masse'!G15&lt;&gt;"","EUR","USD"))</f>
        <v/>
      </c>
      <c r="V17" s="930" t="str">
        <f>IF('Display-Neuanlage und Masse'!I15="","",'Display-Neuanlage und Masse'!I15)</f>
        <v/>
      </c>
      <c r="W17" s="737"/>
      <c r="X17" s="737"/>
      <c r="Y17" s="737"/>
      <c r="Z17" s="737"/>
      <c r="AA17" s="737"/>
      <c r="AB17" s="737"/>
      <c r="AC17" s="737"/>
      <c r="AD17" s="737"/>
      <c r="AE17" s="737"/>
      <c r="AF17" s="737"/>
      <c r="AG17" s="741"/>
      <c r="AH17" s="747"/>
      <c r="AI17" s="750"/>
      <c r="AJ17" s="748"/>
      <c r="AK17" s="748"/>
      <c r="AL17" s="748"/>
      <c r="AM17" s="748"/>
      <c r="AN17" s="748"/>
      <c r="AO17" s="748"/>
      <c r="AP17" s="748"/>
      <c r="AQ17" s="748"/>
      <c r="AR17" s="748"/>
      <c r="AS17" s="748"/>
      <c r="AT17" s="748"/>
      <c r="AU17" s="749"/>
      <c r="AV17" s="747"/>
      <c r="AW17" s="748"/>
      <c r="AX17" s="749"/>
      <c r="AY17" s="747"/>
      <c r="AZ17" s="748"/>
      <c r="BA17" s="749"/>
      <c r="BB17" s="747"/>
      <c r="BC17" s="748"/>
      <c r="BD17" s="748"/>
      <c r="BE17" s="749"/>
      <c r="BF17" s="750"/>
      <c r="BG17" s="748"/>
      <c r="BH17" s="748"/>
      <c r="BI17" s="748"/>
      <c r="BJ17" s="748"/>
      <c r="BK17" s="748"/>
      <c r="BL17" s="748"/>
      <c r="BM17" s="748"/>
      <c r="BN17" s="748"/>
      <c r="BO17" s="736"/>
      <c r="BP17" s="736"/>
      <c r="BQ17" s="735"/>
      <c r="BR17" s="736"/>
      <c r="BS17" s="736"/>
      <c r="BT17" s="736"/>
      <c r="BU17" s="856"/>
      <c r="BV17" s="736"/>
      <c r="BW17" s="736"/>
      <c r="BX17" s="736"/>
      <c r="BY17" s="736"/>
      <c r="BZ17" s="736"/>
      <c r="CA17" s="736"/>
      <c r="CB17" s="736"/>
      <c r="CC17" s="736"/>
      <c r="CD17" s="736"/>
      <c r="CE17" s="736"/>
      <c r="CF17" s="736"/>
      <c r="CG17" s="736"/>
      <c r="CH17" s="736"/>
      <c r="CI17" s="736"/>
      <c r="CJ17" s="736"/>
      <c r="CK17" s="736"/>
      <c r="CL17" s="736"/>
      <c r="CM17" s="736"/>
      <c r="CN17" s="736"/>
      <c r="CO17" s="736"/>
      <c r="CP17" s="736"/>
      <c r="CQ17" s="736"/>
      <c r="CR17" s="736"/>
      <c r="CS17" s="736"/>
      <c r="CT17" s="736"/>
      <c r="CU17" s="736"/>
      <c r="CV17" s="736"/>
      <c r="CW17" s="736"/>
      <c r="CX17" s="736"/>
      <c r="CY17" s="736"/>
      <c r="CZ17" s="736"/>
      <c r="DA17" s="736"/>
      <c r="DB17" s="736"/>
      <c r="DC17" s="736"/>
      <c r="DD17" s="736"/>
      <c r="DE17" s="736"/>
      <c r="DF17" s="736"/>
      <c r="DG17" s="736"/>
      <c r="DH17" s="736"/>
      <c r="DI17" s="736"/>
      <c r="DJ17" s="736"/>
      <c r="DK17" s="736"/>
      <c r="DL17" s="736"/>
      <c r="DM17" s="736"/>
      <c r="DN17" s="736"/>
      <c r="DO17" s="736"/>
      <c r="DP17" s="736"/>
      <c r="DQ17" s="736"/>
      <c r="DR17" s="736"/>
      <c r="DS17" s="736"/>
      <c r="DT17" s="736"/>
      <c r="DU17" s="736"/>
      <c r="DV17" s="736"/>
      <c r="DW17" s="736"/>
      <c r="DX17" s="736"/>
      <c r="DY17" s="736"/>
      <c r="DZ17" s="736"/>
      <c r="EA17" s="736"/>
      <c r="EB17" s="736"/>
      <c r="EC17" s="736"/>
      <c r="ED17" s="736"/>
      <c r="EE17" s="736"/>
      <c r="EF17" s="736"/>
      <c r="EG17" s="736"/>
    </row>
    <row r="18" spans="1:137" ht="60" customHeight="1">
      <c r="A18" s="925"/>
      <c r="B18" s="736"/>
      <c r="C18" s="925" t="str">
        <f>IF('Display-Neuanlage und Masse'!T16="","",'Display-Neuanlage und Masse'!T16)</f>
        <v/>
      </c>
      <c r="D18" s="925" t="str">
        <f>IF('Display-Neuanlage und Masse'!U16="","",'Display-Neuanlage und Masse'!U16)</f>
        <v/>
      </c>
      <c r="E18" s="736"/>
      <c r="F18" s="925" t="str">
        <f>IF('Display-Neuanlage und Masse'!V16="","",'Display-Neuanlage und Masse'!V16)</f>
        <v/>
      </c>
      <c r="G18" s="925" t="str">
        <f>IF('Display-Neuanlage und Masse'!X16="","",VLOOKUP('Display-Neuanlage und Masse'!X16,'Dropdown Auswahl'!BL13:BM265,2,FALSE))</f>
        <v/>
      </c>
      <c r="H18" s="1191"/>
      <c r="I18" s="1191"/>
      <c r="J18" s="1191"/>
      <c r="K18" s="925" t="str">
        <f>IF('Display-Neuanlage und Masse'!AX16="","",'Display-Neuanlage und Masse'!AX16)</f>
        <v/>
      </c>
      <c r="L18" s="925" t="str">
        <f>IF('Display-Neuanlage und Masse'!AY16="","",'Display-Neuanlage und Masse'!AY16)</f>
        <v/>
      </c>
      <c r="M18" s="925" t="str">
        <f>IF('Display-Neuanlage und Masse'!AZ16="","",'Display-Neuanlage und Masse'!AZ16)</f>
        <v/>
      </c>
      <c r="N18" s="736"/>
      <c r="O18" s="736"/>
      <c r="P18" s="878"/>
      <c r="Q18" s="736"/>
      <c r="R18" s="736"/>
      <c r="S18" s="925" t="str">
        <f>IF(AND(Table3[[#This Row],[Menge]]&lt;&gt;"",Table3[[#This Row],[Anzahl Stück im Karton]]&lt;&gt;""),Table3[[#This Row],[Menge]]*Table3[[#This Row],[Anzahl Stück im Karton]],"")</f>
        <v/>
      </c>
      <c r="T18" s="929" t="str">
        <f>IF(AND('Display-Neuanlage und Masse'!G16="",'Display-Neuanlage und Masse'!H16=""),"",
IF('Display-Neuanlage und Masse'!G16&lt;&gt;"",'Display-Neuanlage und Masse'!G16,'Display-Neuanlage und Masse'!H16))</f>
        <v/>
      </c>
      <c r="U18" s="925" t="str">
        <f>IF(AND('Display-Neuanlage und Masse'!G16="",'Display-Neuanlage und Masse'!H16=""),"",
IF('Display-Neuanlage und Masse'!G16&lt;&gt;"","EUR","USD"))</f>
        <v/>
      </c>
      <c r="V18" s="930" t="str">
        <f>IF('Display-Neuanlage und Masse'!I16="","",'Display-Neuanlage und Masse'!I16)</f>
        <v/>
      </c>
      <c r="W18" s="737"/>
      <c r="X18" s="737"/>
      <c r="Y18" s="737"/>
      <c r="Z18" s="737"/>
      <c r="AA18" s="737"/>
      <c r="AB18" s="737"/>
      <c r="AC18" s="737"/>
      <c r="AD18" s="737"/>
      <c r="AE18" s="737"/>
      <c r="AF18" s="737"/>
      <c r="AG18" s="741"/>
      <c r="AH18" s="747"/>
      <c r="AI18" s="750"/>
      <c r="AJ18" s="748"/>
      <c r="AK18" s="748"/>
      <c r="AL18" s="748"/>
      <c r="AM18" s="748"/>
      <c r="AN18" s="748"/>
      <c r="AO18" s="748"/>
      <c r="AP18" s="748"/>
      <c r="AQ18" s="748"/>
      <c r="AR18" s="748"/>
      <c r="AS18" s="748"/>
      <c r="AT18" s="748"/>
      <c r="AU18" s="749"/>
      <c r="AV18" s="747"/>
      <c r="AW18" s="748"/>
      <c r="AX18" s="749"/>
      <c r="AY18" s="747"/>
      <c r="AZ18" s="748"/>
      <c r="BA18" s="749"/>
      <c r="BB18" s="747"/>
      <c r="BC18" s="748"/>
      <c r="BD18" s="748"/>
      <c r="BE18" s="749"/>
      <c r="BF18" s="750"/>
      <c r="BG18" s="748"/>
      <c r="BH18" s="748"/>
      <c r="BI18" s="748"/>
      <c r="BJ18" s="748"/>
      <c r="BK18" s="748"/>
      <c r="BL18" s="748"/>
      <c r="BM18" s="748"/>
      <c r="BN18" s="748"/>
      <c r="BO18" s="736"/>
      <c r="BP18" s="736"/>
      <c r="BQ18" s="735"/>
      <c r="BR18" s="736"/>
      <c r="BS18" s="736"/>
      <c r="BT18" s="736"/>
      <c r="BU18" s="856"/>
      <c r="BV18" s="736"/>
      <c r="BW18" s="736"/>
      <c r="BX18" s="736"/>
      <c r="BY18" s="736"/>
      <c r="BZ18" s="736"/>
      <c r="CA18" s="736"/>
      <c r="CB18" s="736"/>
      <c r="CC18" s="736"/>
      <c r="CD18" s="736"/>
      <c r="CE18" s="736"/>
      <c r="CF18" s="736"/>
      <c r="CG18" s="736"/>
      <c r="CH18" s="736"/>
      <c r="CI18" s="736"/>
      <c r="CJ18" s="736"/>
      <c r="CK18" s="736"/>
      <c r="CL18" s="736"/>
      <c r="CM18" s="736"/>
      <c r="CN18" s="736"/>
      <c r="CO18" s="736"/>
      <c r="CP18" s="736"/>
      <c r="CQ18" s="736"/>
      <c r="CR18" s="736"/>
      <c r="CS18" s="736"/>
      <c r="CT18" s="736"/>
      <c r="CU18" s="736"/>
      <c r="CV18" s="736"/>
      <c r="CW18" s="736"/>
      <c r="CX18" s="736"/>
      <c r="CY18" s="736"/>
      <c r="CZ18" s="736"/>
      <c r="DA18" s="736"/>
      <c r="DB18" s="736"/>
      <c r="DC18" s="736"/>
      <c r="DD18" s="736"/>
      <c r="DE18" s="736"/>
      <c r="DF18" s="736"/>
      <c r="DG18" s="736"/>
      <c r="DH18" s="736"/>
      <c r="DI18" s="736"/>
      <c r="DJ18" s="736"/>
      <c r="DK18" s="736"/>
      <c r="DL18" s="736"/>
      <c r="DM18" s="736"/>
      <c r="DN18" s="736"/>
      <c r="DO18" s="736"/>
      <c r="DP18" s="736"/>
      <c r="DQ18" s="736"/>
      <c r="DR18" s="736"/>
      <c r="DS18" s="736"/>
      <c r="DT18" s="736"/>
      <c r="DU18" s="736"/>
      <c r="DV18" s="736"/>
      <c r="DW18" s="736"/>
      <c r="DX18" s="736"/>
      <c r="DY18" s="736"/>
      <c r="DZ18" s="736"/>
      <c r="EA18" s="736"/>
      <c r="EB18" s="736"/>
      <c r="EC18" s="736"/>
      <c r="ED18" s="736"/>
      <c r="EE18" s="736"/>
      <c r="EF18" s="736"/>
      <c r="EG18" s="736"/>
    </row>
    <row r="19" spans="1:137" ht="60" customHeight="1">
      <c r="A19" s="925"/>
      <c r="B19" s="736"/>
      <c r="C19" s="925" t="str">
        <f>IF('Display-Neuanlage und Masse'!T17="","",'Display-Neuanlage und Masse'!T17)</f>
        <v/>
      </c>
      <c r="D19" s="925" t="str">
        <f>IF('Display-Neuanlage und Masse'!U17="","",'Display-Neuanlage und Masse'!U17)</f>
        <v/>
      </c>
      <c r="E19" s="736"/>
      <c r="F19" s="925" t="str">
        <f>IF('Display-Neuanlage und Masse'!V17="","",'Display-Neuanlage und Masse'!V17)</f>
        <v/>
      </c>
      <c r="G19" s="925" t="str">
        <f>IF('Display-Neuanlage und Masse'!X17="","",VLOOKUP('Display-Neuanlage und Masse'!X17,'Dropdown Auswahl'!BL14:BM266,2,FALSE))</f>
        <v/>
      </c>
      <c r="H19" s="1191"/>
      <c r="I19" s="1191"/>
      <c r="J19" s="1191"/>
      <c r="K19" s="925" t="str">
        <f>IF('Display-Neuanlage und Masse'!AX17="","",'Display-Neuanlage und Masse'!AX17)</f>
        <v/>
      </c>
      <c r="L19" s="925" t="str">
        <f>IF('Display-Neuanlage und Masse'!AY17="","",'Display-Neuanlage und Masse'!AY17)</f>
        <v/>
      </c>
      <c r="M19" s="925" t="str">
        <f>IF('Display-Neuanlage und Masse'!AZ17="","",'Display-Neuanlage und Masse'!AZ17)</f>
        <v/>
      </c>
      <c r="N19" s="736"/>
      <c r="O19" s="736"/>
      <c r="P19" s="878"/>
      <c r="Q19" s="736"/>
      <c r="R19" s="736"/>
      <c r="S19" s="925" t="str">
        <f>IF(AND(Table3[[#This Row],[Menge]]&lt;&gt;"",Table3[[#This Row],[Anzahl Stück im Karton]]&lt;&gt;""),Table3[[#This Row],[Menge]]*Table3[[#This Row],[Anzahl Stück im Karton]],"")</f>
        <v/>
      </c>
      <c r="T19" s="929" t="str">
        <f>IF(AND('Display-Neuanlage und Masse'!G17="",'Display-Neuanlage und Masse'!H17=""),"",
IF('Display-Neuanlage und Masse'!G17&lt;&gt;"",'Display-Neuanlage und Masse'!G17,'Display-Neuanlage und Masse'!H17))</f>
        <v/>
      </c>
      <c r="U19" s="925" t="str">
        <f>IF(AND('Display-Neuanlage und Masse'!G17="",'Display-Neuanlage und Masse'!H17=""),"",
IF('Display-Neuanlage und Masse'!G17&lt;&gt;"","EUR","USD"))</f>
        <v/>
      </c>
      <c r="V19" s="930" t="str">
        <f>IF('Display-Neuanlage und Masse'!I17="","",'Display-Neuanlage und Masse'!I17)</f>
        <v/>
      </c>
      <c r="W19" s="737"/>
      <c r="X19" s="737"/>
      <c r="Y19" s="737"/>
      <c r="Z19" s="737"/>
      <c r="AA19" s="737"/>
      <c r="AB19" s="737"/>
      <c r="AC19" s="737"/>
      <c r="AD19" s="737"/>
      <c r="AE19" s="737"/>
      <c r="AF19" s="737"/>
      <c r="AG19" s="741"/>
      <c r="AH19" s="747"/>
      <c r="AI19" s="750"/>
      <c r="AJ19" s="748"/>
      <c r="AK19" s="748"/>
      <c r="AL19" s="748"/>
      <c r="AM19" s="748"/>
      <c r="AN19" s="748"/>
      <c r="AO19" s="748"/>
      <c r="AP19" s="748"/>
      <c r="AQ19" s="748"/>
      <c r="AR19" s="748"/>
      <c r="AS19" s="748"/>
      <c r="AT19" s="748"/>
      <c r="AU19" s="749"/>
      <c r="AV19" s="747"/>
      <c r="AW19" s="748"/>
      <c r="AX19" s="749"/>
      <c r="AY19" s="747"/>
      <c r="AZ19" s="748"/>
      <c r="BA19" s="749"/>
      <c r="BB19" s="747"/>
      <c r="BC19" s="748"/>
      <c r="BD19" s="748"/>
      <c r="BE19" s="749"/>
      <c r="BF19" s="750"/>
      <c r="BG19" s="748"/>
      <c r="BH19" s="748"/>
      <c r="BI19" s="748"/>
      <c r="BJ19" s="748"/>
      <c r="BK19" s="748"/>
      <c r="BL19" s="748"/>
      <c r="BM19" s="748"/>
      <c r="BN19" s="748"/>
      <c r="BO19" s="736"/>
      <c r="BP19" s="736"/>
      <c r="BQ19" s="735"/>
      <c r="BR19" s="736"/>
      <c r="BS19" s="736"/>
      <c r="BT19" s="736"/>
      <c r="BU19" s="856"/>
      <c r="BV19" s="736"/>
      <c r="BW19" s="736"/>
      <c r="BX19" s="736"/>
      <c r="BY19" s="736"/>
      <c r="BZ19" s="736"/>
      <c r="CA19" s="736"/>
      <c r="CB19" s="736"/>
      <c r="CC19" s="736"/>
      <c r="CD19" s="736"/>
      <c r="CE19" s="736"/>
      <c r="CF19" s="736"/>
      <c r="CG19" s="736"/>
      <c r="CH19" s="736"/>
      <c r="CI19" s="736"/>
      <c r="CJ19" s="736"/>
      <c r="CK19" s="736"/>
      <c r="CL19" s="736"/>
      <c r="CM19" s="736"/>
      <c r="CN19" s="736"/>
      <c r="CO19" s="736"/>
      <c r="CP19" s="736"/>
      <c r="CQ19" s="736"/>
      <c r="CR19" s="736"/>
      <c r="CS19" s="736"/>
      <c r="CT19" s="736"/>
      <c r="CU19" s="736"/>
      <c r="CV19" s="736"/>
      <c r="CW19" s="736"/>
      <c r="CX19" s="736"/>
      <c r="CY19" s="736"/>
      <c r="CZ19" s="736"/>
      <c r="DA19" s="736"/>
      <c r="DB19" s="736"/>
      <c r="DC19" s="736"/>
      <c r="DD19" s="736"/>
      <c r="DE19" s="736"/>
      <c r="DF19" s="736"/>
      <c r="DG19" s="736"/>
      <c r="DH19" s="736"/>
      <c r="DI19" s="736"/>
      <c r="DJ19" s="736"/>
      <c r="DK19" s="736"/>
      <c r="DL19" s="736"/>
      <c r="DM19" s="736"/>
      <c r="DN19" s="736"/>
      <c r="DO19" s="736"/>
      <c r="DP19" s="736"/>
      <c r="DQ19" s="736"/>
      <c r="DR19" s="736"/>
      <c r="DS19" s="736"/>
      <c r="DT19" s="736"/>
      <c r="DU19" s="736"/>
      <c r="DV19" s="736"/>
      <c r="DW19" s="736"/>
      <c r="DX19" s="736"/>
      <c r="DY19" s="736"/>
      <c r="DZ19" s="736"/>
      <c r="EA19" s="736"/>
      <c r="EB19" s="736"/>
      <c r="EC19" s="736"/>
      <c r="ED19" s="736"/>
      <c r="EE19" s="736"/>
      <c r="EF19" s="736"/>
      <c r="EG19" s="736"/>
    </row>
    <row r="20" spans="1:137" ht="60" customHeight="1">
      <c r="A20" s="925"/>
      <c r="B20" s="736"/>
      <c r="C20" s="925" t="str">
        <f>IF('Display-Neuanlage und Masse'!T18="","",'Display-Neuanlage und Masse'!T18)</f>
        <v/>
      </c>
      <c r="D20" s="925" t="str">
        <f>IF('Display-Neuanlage und Masse'!U18="","",'Display-Neuanlage und Masse'!U18)</f>
        <v/>
      </c>
      <c r="E20" s="736"/>
      <c r="F20" s="925" t="str">
        <f>IF('Display-Neuanlage und Masse'!V18="","",'Display-Neuanlage und Masse'!V18)</f>
        <v/>
      </c>
      <c r="G20" s="925" t="str">
        <f>IF('Display-Neuanlage und Masse'!X18="","",VLOOKUP('Display-Neuanlage und Masse'!X18,'Dropdown Auswahl'!BL15:BM267,2,FALSE))</f>
        <v/>
      </c>
      <c r="H20" s="1191"/>
      <c r="I20" s="1191"/>
      <c r="J20" s="1191"/>
      <c r="K20" s="925" t="str">
        <f>IF('Display-Neuanlage und Masse'!AX18="","",'Display-Neuanlage und Masse'!AX18)</f>
        <v/>
      </c>
      <c r="L20" s="925" t="str">
        <f>IF('Display-Neuanlage und Masse'!AY18="","",'Display-Neuanlage und Masse'!AY18)</f>
        <v/>
      </c>
      <c r="M20" s="925" t="str">
        <f>IF('Display-Neuanlage und Masse'!AZ18="","",'Display-Neuanlage und Masse'!AZ18)</f>
        <v/>
      </c>
      <c r="N20" s="736"/>
      <c r="O20" s="736"/>
      <c r="P20" s="878"/>
      <c r="Q20" s="736"/>
      <c r="R20" s="736"/>
      <c r="S20" s="925" t="str">
        <f>IF(AND(Table3[[#This Row],[Menge]]&lt;&gt;"",Table3[[#This Row],[Anzahl Stück im Karton]]&lt;&gt;""),Table3[[#This Row],[Menge]]*Table3[[#This Row],[Anzahl Stück im Karton]],"")</f>
        <v/>
      </c>
      <c r="T20" s="929" t="str">
        <f>IF(AND('Display-Neuanlage und Masse'!G18="",'Display-Neuanlage und Masse'!H18=""),"",
IF('Display-Neuanlage und Masse'!G18&lt;&gt;"",'Display-Neuanlage und Masse'!G18,'Display-Neuanlage und Masse'!H18))</f>
        <v/>
      </c>
      <c r="U20" s="925" t="str">
        <f>IF(AND('Display-Neuanlage und Masse'!G18="",'Display-Neuanlage und Masse'!H18=""),"",
IF('Display-Neuanlage und Masse'!G18&lt;&gt;"","EUR","USD"))</f>
        <v/>
      </c>
      <c r="V20" s="930" t="str">
        <f>IF('Display-Neuanlage und Masse'!I18="","",'Display-Neuanlage und Masse'!I18)</f>
        <v/>
      </c>
      <c r="W20" s="737"/>
      <c r="X20" s="737"/>
      <c r="Y20" s="737"/>
      <c r="Z20" s="737"/>
      <c r="AA20" s="737"/>
      <c r="AB20" s="737"/>
      <c r="AC20" s="737"/>
      <c r="AD20" s="737"/>
      <c r="AE20" s="737"/>
      <c r="AF20" s="737"/>
      <c r="AG20" s="741"/>
      <c r="AH20" s="747"/>
      <c r="AI20" s="750"/>
      <c r="AJ20" s="748"/>
      <c r="AK20" s="748"/>
      <c r="AL20" s="748"/>
      <c r="AM20" s="748"/>
      <c r="AN20" s="748"/>
      <c r="AO20" s="748"/>
      <c r="AP20" s="748"/>
      <c r="AQ20" s="748"/>
      <c r="AR20" s="748"/>
      <c r="AS20" s="748"/>
      <c r="AT20" s="748"/>
      <c r="AU20" s="749"/>
      <c r="AV20" s="747"/>
      <c r="AW20" s="748"/>
      <c r="AX20" s="749"/>
      <c r="AY20" s="747"/>
      <c r="AZ20" s="748"/>
      <c r="BA20" s="749"/>
      <c r="BB20" s="747"/>
      <c r="BC20" s="748"/>
      <c r="BD20" s="748"/>
      <c r="BE20" s="749"/>
      <c r="BF20" s="750"/>
      <c r="BG20" s="748"/>
      <c r="BH20" s="748"/>
      <c r="BI20" s="748"/>
      <c r="BJ20" s="748"/>
      <c r="BK20" s="748"/>
      <c r="BL20" s="748"/>
      <c r="BM20" s="748"/>
      <c r="BN20" s="748"/>
      <c r="BO20" s="736"/>
      <c r="BP20" s="736"/>
      <c r="BQ20" s="735"/>
      <c r="BR20" s="736"/>
      <c r="BS20" s="736"/>
      <c r="BT20" s="736"/>
      <c r="BU20" s="856"/>
      <c r="BV20" s="736"/>
      <c r="BW20" s="736"/>
      <c r="BX20" s="736"/>
      <c r="BY20" s="736"/>
      <c r="BZ20" s="736"/>
      <c r="CA20" s="736"/>
      <c r="CB20" s="736"/>
      <c r="CC20" s="736"/>
      <c r="CD20" s="736"/>
      <c r="CE20" s="736"/>
      <c r="CF20" s="736"/>
      <c r="CG20" s="736"/>
      <c r="CH20" s="736"/>
      <c r="CI20" s="736"/>
      <c r="CJ20" s="736"/>
      <c r="CK20" s="736"/>
      <c r="CL20" s="736"/>
      <c r="CM20" s="736"/>
      <c r="CN20" s="736"/>
      <c r="CO20" s="736"/>
      <c r="CP20" s="736"/>
      <c r="CQ20" s="736"/>
      <c r="CR20" s="736"/>
      <c r="CS20" s="736"/>
      <c r="CT20" s="736"/>
      <c r="CU20" s="736"/>
      <c r="CV20" s="736"/>
      <c r="CW20" s="736"/>
      <c r="CX20" s="736"/>
      <c r="CY20" s="736"/>
      <c r="CZ20" s="736"/>
      <c r="DA20" s="736"/>
      <c r="DB20" s="736"/>
      <c r="DC20" s="736"/>
      <c r="DD20" s="736"/>
      <c r="DE20" s="736"/>
      <c r="DF20" s="736"/>
      <c r="DG20" s="736"/>
      <c r="DH20" s="736"/>
      <c r="DI20" s="736"/>
      <c r="DJ20" s="736"/>
      <c r="DK20" s="736"/>
      <c r="DL20" s="736"/>
      <c r="DM20" s="736"/>
      <c r="DN20" s="736"/>
      <c r="DO20" s="736"/>
      <c r="DP20" s="736"/>
      <c r="DQ20" s="736"/>
      <c r="DR20" s="736"/>
      <c r="DS20" s="736"/>
      <c r="DT20" s="736"/>
      <c r="DU20" s="736"/>
      <c r="DV20" s="736"/>
      <c r="DW20" s="736"/>
      <c r="DX20" s="736"/>
      <c r="DY20" s="736"/>
      <c r="DZ20" s="736"/>
      <c r="EA20" s="736"/>
      <c r="EB20" s="736"/>
      <c r="EC20" s="736"/>
      <c r="ED20" s="736"/>
      <c r="EE20" s="736"/>
      <c r="EF20" s="736"/>
      <c r="EG20" s="736"/>
    </row>
    <row r="21" spans="1:137" ht="60" customHeight="1">
      <c r="A21" s="925"/>
      <c r="B21" s="736"/>
      <c r="C21" s="925" t="str">
        <f>IF('Display-Neuanlage und Masse'!T19="","",'Display-Neuanlage und Masse'!T19)</f>
        <v/>
      </c>
      <c r="D21" s="925" t="str">
        <f>IF('Display-Neuanlage und Masse'!U19="","",'Display-Neuanlage und Masse'!U19)</f>
        <v/>
      </c>
      <c r="E21" s="736"/>
      <c r="F21" s="925" t="str">
        <f>IF('Display-Neuanlage und Masse'!V19="","",'Display-Neuanlage und Masse'!V19)</f>
        <v/>
      </c>
      <c r="G21" s="925" t="str">
        <f>IF('Display-Neuanlage und Masse'!X19="","",VLOOKUP('Display-Neuanlage und Masse'!X19,'Dropdown Auswahl'!BL16:BM268,2,FALSE))</f>
        <v/>
      </c>
      <c r="H21" s="1191"/>
      <c r="I21" s="1191"/>
      <c r="J21" s="1191"/>
      <c r="K21" s="925" t="str">
        <f>IF('Display-Neuanlage und Masse'!AX19="","",'Display-Neuanlage und Masse'!AX19)</f>
        <v/>
      </c>
      <c r="L21" s="925" t="str">
        <f>IF('Display-Neuanlage und Masse'!AY19="","",'Display-Neuanlage und Masse'!AY19)</f>
        <v/>
      </c>
      <c r="M21" s="925" t="str">
        <f>IF('Display-Neuanlage und Masse'!AZ19="","",'Display-Neuanlage und Masse'!AZ19)</f>
        <v/>
      </c>
      <c r="N21" s="736"/>
      <c r="O21" s="736"/>
      <c r="P21" s="878"/>
      <c r="Q21" s="736"/>
      <c r="R21" s="736"/>
      <c r="S21" s="925" t="str">
        <f>IF(AND(Table3[[#This Row],[Menge]]&lt;&gt;"",Table3[[#This Row],[Anzahl Stück im Karton]]&lt;&gt;""),Table3[[#This Row],[Menge]]*Table3[[#This Row],[Anzahl Stück im Karton]],"")</f>
        <v/>
      </c>
      <c r="T21" s="929" t="str">
        <f>IF(AND('Display-Neuanlage und Masse'!G19="",'Display-Neuanlage und Masse'!H19=""),"",
IF('Display-Neuanlage und Masse'!G19&lt;&gt;"",'Display-Neuanlage und Masse'!G19,'Display-Neuanlage und Masse'!H19))</f>
        <v/>
      </c>
      <c r="U21" s="925" t="str">
        <f>IF(AND('Display-Neuanlage und Masse'!G19="",'Display-Neuanlage und Masse'!H19=""),"",
IF('Display-Neuanlage und Masse'!G19&lt;&gt;"","EUR","USD"))</f>
        <v/>
      </c>
      <c r="V21" s="930" t="str">
        <f>IF('Display-Neuanlage und Masse'!I19="","",'Display-Neuanlage und Masse'!I19)</f>
        <v/>
      </c>
      <c r="W21" s="737"/>
      <c r="X21" s="737"/>
      <c r="Y21" s="737"/>
      <c r="Z21" s="737"/>
      <c r="AA21" s="737"/>
      <c r="AB21" s="737"/>
      <c r="AC21" s="737"/>
      <c r="AD21" s="737"/>
      <c r="AE21" s="737"/>
      <c r="AF21" s="737"/>
      <c r="AG21" s="741"/>
      <c r="AH21" s="747"/>
      <c r="AI21" s="750"/>
      <c r="AJ21" s="748"/>
      <c r="AK21" s="748"/>
      <c r="AL21" s="748"/>
      <c r="AM21" s="748"/>
      <c r="AN21" s="748"/>
      <c r="AO21" s="748"/>
      <c r="AP21" s="748"/>
      <c r="AQ21" s="748"/>
      <c r="AR21" s="748"/>
      <c r="AS21" s="748"/>
      <c r="AT21" s="748"/>
      <c r="AU21" s="749"/>
      <c r="AV21" s="747"/>
      <c r="AW21" s="748"/>
      <c r="AX21" s="749"/>
      <c r="AY21" s="747"/>
      <c r="AZ21" s="748"/>
      <c r="BA21" s="749"/>
      <c r="BB21" s="747"/>
      <c r="BC21" s="748"/>
      <c r="BD21" s="748"/>
      <c r="BE21" s="749"/>
      <c r="BF21" s="750"/>
      <c r="BG21" s="748"/>
      <c r="BH21" s="748"/>
      <c r="BI21" s="748"/>
      <c r="BJ21" s="748"/>
      <c r="BK21" s="748"/>
      <c r="BL21" s="748"/>
      <c r="BM21" s="748"/>
      <c r="BN21" s="748"/>
      <c r="BO21" s="736"/>
      <c r="BP21" s="736"/>
      <c r="BQ21" s="735"/>
      <c r="BR21" s="736"/>
      <c r="BS21" s="736"/>
      <c r="BT21" s="736"/>
      <c r="BU21" s="856"/>
      <c r="BV21" s="736"/>
      <c r="BW21" s="736"/>
      <c r="BX21" s="736"/>
      <c r="BY21" s="736"/>
      <c r="BZ21" s="736"/>
      <c r="CA21" s="736"/>
      <c r="CB21" s="736"/>
      <c r="CC21" s="736"/>
      <c r="CD21" s="736"/>
      <c r="CE21" s="736"/>
      <c r="CF21" s="736"/>
      <c r="CG21" s="736"/>
      <c r="CH21" s="736"/>
      <c r="CI21" s="736"/>
      <c r="CJ21" s="736"/>
      <c r="CK21" s="736"/>
      <c r="CL21" s="736"/>
      <c r="CM21" s="736"/>
      <c r="CN21" s="736"/>
      <c r="CO21" s="736"/>
      <c r="CP21" s="736"/>
      <c r="CQ21" s="736"/>
      <c r="CR21" s="736"/>
      <c r="CS21" s="736"/>
      <c r="CT21" s="736"/>
      <c r="CU21" s="736"/>
      <c r="CV21" s="736"/>
      <c r="CW21" s="736"/>
      <c r="CX21" s="736"/>
      <c r="CY21" s="736"/>
      <c r="CZ21" s="736"/>
      <c r="DA21" s="736"/>
      <c r="DB21" s="736"/>
      <c r="DC21" s="736"/>
      <c r="DD21" s="736"/>
      <c r="DE21" s="736"/>
      <c r="DF21" s="736"/>
      <c r="DG21" s="736"/>
      <c r="DH21" s="736"/>
      <c r="DI21" s="736"/>
      <c r="DJ21" s="736"/>
      <c r="DK21" s="736"/>
      <c r="DL21" s="736"/>
      <c r="DM21" s="736"/>
      <c r="DN21" s="736"/>
      <c r="DO21" s="736"/>
      <c r="DP21" s="736"/>
      <c r="DQ21" s="736"/>
      <c r="DR21" s="736"/>
      <c r="DS21" s="736"/>
      <c r="DT21" s="736"/>
      <c r="DU21" s="736"/>
      <c r="DV21" s="736"/>
      <c r="DW21" s="736"/>
      <c r="DX21" s="736"/>
      <c r="DY21" s="736"/>
      <c r="DZ21" s="736"/>
      <c r="EA21" s="736"/>
      <c r="EB21" s="736"/>
      <c r="EC21" s="736"/>
      <c r="ED21" s="736"/>
      <c r="EE21" s="736"/>
      <c r="EF21" s="736"/>
      <c r="EG21" s="736"/>
    </row>
    <row r="22" spans="1:137" ht="60" customHeight="1">
      <c r="A22" s="925"/>
      <c r="B22" s="736"/>
      <c r="C22" s="925" t="str">
        <f>IF('Display-Neuanlage und Masse'!T20="","",'Display-Neuanlage und Masse'!T20)</f>
        <v/>
      </c>
      <c r="D22" s="925" t="str">
        <f>IF('Display-Neuanlage und Masse'!U20="","",'Display-Neuanlage und Masse'!U20)</f>
        <v/>
      </c>
      <c r="E22" s="736"/>
      <c r="F22" s="925" t="str">
        <f>IF('Display-Neuanlage und Masse'!V20="","",'Display-Neuanlage und Masse'!V20)</f>
        <v/>
      </c>
      <c r="G22" s="925" t="str">
        <f>IF('Display-Neuanlage und Masse'!X20="","",VLOOKUP('Display-Neuanlage und Masse'!X20,'Dropdown Auswahl'!BL17:BM269,2,FALSE))</f>
        <v/>
      </c>
      <c r="H22" s="1191"/>
      <c r="I22" s="1191"/>
      <c r="J22" s="1191"/>
      <c r="K22" s="925" t="str">
        <f>IF('Display-Neuanlage und Masse'!AX20="","",'Display-Neuanlage und Masse'!AX20)</f>
        <v/>
      </c>
      <c r="L22" s="925" t="str">
        <f>IF('Display-Neuanlage und Masse'!AY20="","",'Display-Neuanlage und Masse'!AY20)</f>
        <v/>
      </c>
      <c r="M22" s="925" t="str">
        <f>IF('Display-Neuanlage und Masse'!AZ20="","",'Display-Neuanlage und Masse'!AZ20)</f>
        <v/>
      </c>
      <c r="N22" s="736"/>
      <c r="O22" s="736"/>
      <c r="P22" s="878"/>
      <c r="Q22" s="736"/>
      <c r="R22" s="736"/>
      <c r="S22" s="925" t="str">
        <f>IF(AND(Table3[[#This Row],[Menge]]&lt;&gt;"",Table3[[#This Row],[Anzahl Stück im Karton]]&lt;&gt;""),Table3[[#This Row],[Menge]]*Table3[[#This Row],[Anzahl Stück im Karton]],"")</f>
        <v/>
      </c>
      <c r="T22" s="929" t="str">
        <f>IF(AND('Display-Neuanlage und Masse'!G20="",'Display-Neuanlage und Masse'!H20=""),"",
IF('Display-Neuanlage und Masse'!G20&lt;&gt;"",'Display-Neuanlage und Masse'!G20,'Display-Neuanlage und Masse'!H20))</f>
        <v/>
      </c>
      <c r="U22" s="925" t="str">
        <f>IF(AND('Display-Neuanlage und Masse'!G20="",'Display-Neuanlage und Masse'!H20=""),"",
IF('Display-Neuanlage und Masse'!G20&lt;&gt;"","EUR","USD"))</f>
        <v/>
      </c>
      <c r="V22" s="930" t="str">
        <f>IF('Display-Neuanlage und Masse'!I20="","",'Display-Neuanlage und Masse'!I20)</f>
        <v/>
      </c>
      <c r="W22" s="737"/>
      <c r="X22" s="737"/>
      <c r="Y22" s="737"/>
      <c r="Z22" s="737"/>
      <c r="AA22" s="737"/>
      <c r="AB22" s="737"/>
      <c r="AC22" s="737"/>
      <c r="AD22" s="737"/>
      <c r="AE22" s="737"/>
      <c r="AF22" s="737"/>
      <c r="AG22" s="741"/>
      <c r="AH22" s="747"/>
      <c r="AI22" s="750"/>
      <c r="AJ22" s="748"/>
      <c r="AK22" s="748"/>
      <c r="AL22" s="748"/>
      <c r="AM22" s="748"/>
      <c r="AN22" s="748"/>
      <c r="AO22" s="748"/>
      <c r="AP22" s="748"/>
      <c r="AQ22" s="748"/>
      <c r="AR22" s="748"/>
      <c r="AS22" s="748"/>
      <c r="AT22" s="748"/>
      <c r="AU22" s="749"/>
      <c r="AV22" s="747"/>
      <c r="AW22" s="748"/>
      <c r="AX22" s="749"/>
      <c r="AY22" s="747"/>
      <c r="AZ22" s="748"/>
      <c r="BA22" s="749"/>
      <c r="BB22" s="747"/>
      <c r="BC22" s="748"/>
      <c r="BD22" s="748"/>
      <c r="BE22" s="749"/>
      <c r="BF22" s="750"/>
      <c r="BG22" s="748"/>
      <c r="BH22" s="748"/>
      <c r="BI22" s="748"/>
      <c r="BJ22" s="748"/>
      <c r="BK22" s="748"/>
      <c r="BL22" s="748"/>
      <c r="BM22" s="748"/>
      <c r="BN22" s="748"/>
      <c r="BO22" s="736"/>
      <c r="BP22" s="736"/>
      <c r="BQ22" s="735"/>
      <c r="BR22" s="736"/>
      <c r="BS22" s="736"/>
      <c r="BT22" s="736"/>
      <c r="BU22" s="856"/>
      <c r="BV22" s="736"/>
      <c r="BW22" s="736"/>
      <c r="BX22" s="736"/>
      <c r="BY22" s="736"/>
      <c r="BZ22" s="736"/>
      <c r="CA22" s="736"/>
      <c r="CB22" s="736"/>
      <c r="CC22" s="736"/>
      <c r="CD22" s="736"/>
      <c r="CE22" s="736"/>
      <c r="CF22" s="736"/>
      <c r="CG22" s="736"/>
      <c r="CH22" s="736"/>
      <c r="CI22" s="736"/>
      <c r="CJ22" s="736"/>
      <c r="CK22" s="736"/>
      <c r="CL22" s="736"/>
      <c r="CM22" s="736"/>
      <c r="CN22" s="736"/>
      <c r="CO22" s="736"/>
      <c r="CP22" s="736"/>
      <c r="CQ22" s="736"/>
      <c r="CR22" s="736"/>
      <c r="CS22" s="736"/>
      <c r="CT22" s="736"/>
      <c r="CU22" s="736"/>
      <c r="CV22" s="736"/>
      <c r="CW22" s="736"/>
      <c r="CX22" s="736"/>
      <c r="CY22" s="736"/>
      <c r="CZ22" s="736"/>
      <c r="DA22" s="736"/>
      <c r="DB22" s="736"/>
      <c r="DC22" s="736"/>
      <c r="DD22" s="736"/>
      <c r="DE22" s="736"/>
      <c r="DF22" s="736"/>
      <c r="DG22" s="736"/>
      <c r="DH22" s="736"/>
      <c r="DI22" s="736"/>
      <c r="DJ22" s="736"/>
      <c r="DK22" s="736"/>
      <c r="DL22" s="736"/>
      <c r="DM22" s="736"/>
      <c r="DN22" s="736"/>
      <c r="DO22" s="736"/>
      <c r="DP22" s="736"/>
      <c r="DQ22" s="736"/>
      <c r="DR22" s="736"/>
      <c r="DS22" s="736"/>
      <c r="DT22" s="736"/>
      <c r="DU22" s="736"/>
      <c r="DV22" s="736"/>
      <c r="DW22" s="736"/>
      <c r="DX22" s="736"/>
      <c r="DY22" s="736"/>
      <c r="DZ22" s="736"/>
      <c r="EA22" s="736"/>
      <c r="EB22" s="736"/>
      <c r="EC22" s="736"/>
      <c r="ED22" s="736"/>
      <c r="EE22" s="736"/>
      <c r="EF22" s="736"/>
      <c r="EG22" s="736"/>
    </row>
    <row r="23" spans="1:137" ht="60" customHeight="1">
      <c r="A23" s="925"/>
      <c r="B23" s="736"/>
      <c r="C23" s="925" t="str">
        <f>IF('Display-Neuanlage und Masse'!T21="","",'Display-Neuanlage und Masse'!T21)</f>
        <v/>
      </c>
      <c r="D23" s="925" t="str">
        <f>IF('Display-Neuanlage und Masse'!U21="","",'Display-Neuanlage und Masse'!U21)</f>
        <v/>
      </c>
      <c r="E23" s="736"/>
      <c r="F23" s="925" t="str">
        <f>IF('Display-Neuanlage und Masse'!V21="","",'Display-Neuanlage und Masse'!V21)</f>
        <v/>
      </c>
      <c r="G23" s="925" t="str">
        <f>IF('Display-Neuanlage und Masse'!X21="","",VLOOKUP('Display-Neuanlage und Masse'!X21,'Dropdown Auswahl'!BL18:BM270,2,FALSE))</f>
        <v/>
      </c>
      <c r="H23" s="1191"/>
      <c r="I23" s="1191"/>
      <c r="J23" s="1191"/>
      <c r="K23" s="925" t="str">
        <f>IF('Display-Neuanlage und Masse'!AX21="","",'Display-Neuanlage und Masse'!AX21)</f>
        <v/>
      </c>
      <c r="L23" s="925" t="str">
        <f>IF('Display-Neuanlage und Masse'!AY21="","",'Display-Neuanlage und Masse'!AY21)</f>
        <v/>
      </c>
      <c r="M23" s="925" t="str">
        <f>IF('Display-Neuanlage und Masse'!AZ21="","",'Display-Neuanlage und Masse'!AZ21)</f>
        <v/>
      </c>
      <c r="N23" s="736"/>
      <c r="O23" s="736"/>
      <c r="P23" s="878"/>
      <c r="Q23" s="736"/>
      <c r="R23" s="736"/>
      <c r="S23" s="925" t="str">
        <f>IF(AND(Table3[[#This Row],[Menge]]&lt;&gt;"",Table3[[#This Row],[Anzahl Stück im Karton]]&lt;&gt;""),Table3[[#This Row],[Menge]]*Table3[[#This Row],[Anzahl Stück im Karton]],"")</f>
        <v/>
      </c>
      <c r="T23" s="929" t="str">
        <f>IF(AND('Display-Neuanlage und Masse'!G21="",'Display-Neuanlage und Masse'!H21=""),"",
IF('Display-Neuanlage und Masse'!G21&lt;&gt;"",'Display-Neuanlage und Masse'!G21,'Display-Neuanlage und Masse'!H21))</f>
        <v/>
      </c>
      <c r="U23" s="925" t="str">
        <f>IF(AND('Display-Neuanlage und Masse'!G21="",'Display-Neuanlage und Masse'!H21=""),"",
IF('Display-Neuanlage und Masse'!G21&lt;&gt;"","EUR","USD"))</f>
        <v/>
      </c>
      <c r="V23" s="930" t="str">
        <f>IF('Display-Neuanlage und Masse'!I21="","",'Display-Neuanlage und Masse'!I21)</f>
        <v/>
      </c>
      <c r="W23" s="737"/>
      <c r="X23" s="737"/>
      <c r="Y23" s="737"/>
      <c r="Z23" s="737"/>
      <c r="AA23" s="737"/>
      <c r="AB23" s="737"/>
      <c r="AC23" s="737"/>
      <c r="AD23" s="737"/>
      <c r="AE23" s="737"/>
      <c r="AF23" s="737"/>
      <c r="AG23" s="741"/>
      <c r="AH23" s="747"/>
      <c r="AI23" s="750"/>
      <c r="AJ23" s="748"/>
      <c r="AK23" s="748"/>
      <c r="AL23" s="748"/>
      <c r="AM23" s="748"/>
      <c r="AN23" s="748"/>
      <c r="AO23" s="748"/>
      <c r="AP23" s="748"/>
      <c r="AQ23" s="748"/>
      <c r="AR23" s="748"/>
      <c r="AS23" s="748"/>
      <c r="AT23" s="748"/>
      <c r="AU23" s="749"/>
      <c r="AV23" s="747"/>
      <c r="AW23" s="748"/>
      <c r="AX23" s="749"/>
      <c r="AY23" s="747"/>
      <c r="AZ23" s="748"/>
      <c r="BA23" s="749"/>
      <c r="BB23" s="747"/>
      <c r="BC23" s="748"/>
      <c r="BD23" s="748"/>
      <c r="BE23" s="749"/>
      <c r="BF23" s="750"/>
      <c r="BG23" s="748"/>
      <c r="BH23" s="748"/>
      <c r="BI23" s="748"/>
      <c r="BJ23" s="748"/>
      <c r="BK23" s="748"/>
      <c r="BL23" s="748"/>
      <c r="BM23" s="748"/>
      <c r="BN23" s="748"/>
      <c r="BO23" s="736"/>
      <c r="BP23" s="736"/>
      <c r="BQ23" s="735"/>
      <c r="BR23" s="736"/>
      <c r="BS23" s="736"/>
      <c r="BT23" s="736"/>
      <c r="BU23" s="856"/>
      <c r="BV23" s="736"/>
      <c r="BW23" s="736"/>
      <c r="BX23" s="736"/>
      <c r="BY23" s="736"/>
      <c r="BZ23" s="736"/>
      <c r="CA23" s="736"/>
      <c r="CB23" s="736"/>
      <c r="CC23" s="736"/>
      <c r="CD23" s="736"/>
      <c r="CE23" s="736"/>
      <c r="CF23" s="736"/>
      <c r="CG23" s="736"/>
      <c r="CH23" s="736"/>
      <c r="CI23" s="736"/>
      <c r="CJ23" s="736"/>
      <c r="CK23" s="736"/>
      <c r="CL23" s="736"/>
      <c r="CM23" s="736"/>
      <c r="CN23" s="736"/>
      <c r="CO23" s="736"/>
      <c r="CP23" s="736"/>
      <c r="CQ23" s="736"/>
      <c r="CR23" s="736"/>
      <c r="CS23" s="736"/>
      <c r="CT23" s="736"/>
      <c r="CU23" s="736"/>
      <c r="CV23" s="736"/>
      <c r="CW23" s="736"/>
      <c r="CX23" s="736"/>
      <c r="CY23" s="736"/>
      <c r="CZ23" s="736"/>
      <c r="DA23" s="736"/>
      <c r="DB23" s="736"/>
      <c r="DC23" s="736"/>
      <c r="DD23" s="736"/>
      <c r="DE23" s="736"/>
      <c r="DF23" s="736"/>
      <c r="DG23" s="736"/>
      <c r="DH23" s="736"/>
      <c r="DI23" s="736"/>
      <c r="DJ23" s="736"/>
      <c r="DK23" s="736"/>
      <c r="DL23" s="736"/>
      <c r="DM23" s="736"/>
      <c r="DN23" s="736"/>
      <c r="DO23" s="736"/>
      <c r="DP23" s="736"/>
      <c r="DQ23" s="736"/>
      <c r="DR23" s="736"/>
      <c r="DS23" s="736"/>
      <c r="DT23" s="736"/>
      <c r="DU23" s="736"/>
      <c r="DV23" s="736"/>
      <c r="DW23" s="736"/>
      <c r="DX23" s="736"/>
      <c r="DY23" s="736"/>
      <c r="DZ23" s="736"/>
      <c r="EA23" s="736"/>
      <c r="EB23" s="736"/>
      <c r="EC23" s="736"/>
      <c r="ED23" s="736"/>
      <c r="EE23" s="736"/>
      <c r="EF23" s="736"/>
      <c r="EG23" s="736"/>
    </row>
    <row r="24" spans="1:137" ht="60" customHeight="1">
      <c r="A24" s="925"/>
      <c r="B24" s="736"/>
      <c r="C24" s="925" t="str">
        <f>IF('Display-Neuanlage und Masse'!T22="","",'Display-Neuanlage und Masse'!T22)</f>
        <v/>
      </c>
      <c r="D24" s="925" t="str">
        <f>IF('Display-Neuanlage und Masse'!U22="","",'Display-Neuanlage und Masse'!U22)</f>
        <v/>
      </c>
      <c r="E24" s="736"/>
      <c r="F24" s="925" t="str">
        <f>IF('Display-Neuanlage und Masse'!V22="","",'Display-Neuanlage und Masse'!V22)</f>
        <v/>
      </c>
      <c r="G24" s="925" t="str">
        <f>IF('Display-Neuanlage und Masse'!X22="","",VLOOKUP('Display-Neuanlage und Masse'!X22,'Dropdown Auswahl'!BL19:BM271,2,FALSE))</f>
        <v/>
      </c>
      <c r="H24" s="1191"/>
      <c r="I24" s="1191"/>
      <c r="J24" s="1191"/>
      <c r="K24" s="925" t="str">
        <f>IF('Display-Neuanlage und Masse'!AX22="","",'Display-Neuanlage und Masse'!AX22)</f>
        <v/>
      </c>
      <c r="L24" s="925" t="str">
        <f>IF('Display-Neuanlage und Masse'!AY22="","",'Display-Neuanlage und Masse'!AY22)</f>
        <v/>
      </c>
      <c r="M24" s="925" t="str">
        <f>IF('Display-Neuanlage und Masse'!AZ22="","",'Display-Neuanlage und Masse'!AZ22)</f>
        <v/>
      </c>
      <c r="N24" s="736"/>
      <c r="O24" s="736"/>
      <c r="P24" s="878"/>
      <c r="Q24" s="736"/>
      <c r="R24" s="736"/>
      <c r="S24" s="925" t="str">
        <f>IF(AND(Table3[[#This Row],[Menge]]&lt;&gt;"",Table3[[#This Row],[Anzahl Stück im Karton]]&lt;&gt;""),Table3[[#This Row],[Menge]]*Table3[[#This Row],[Anzahl Stück im Karton]],"")</f>
        <v/>
      </c>
      <c r="T24" s="929" t="str">
        <f>IF(AND('Display-Neuanlage und Masse'!G22="",'Display-Neuanlage und Masse'!H22=""),"",
IF('Display-Neuanlage und Masse'!G22&lt;&gt;"",'Display-Neuanlage und Masse'!G22,'Display-Neuanlage und Masse'!H22))</f>
        <v/>
      </c>
      <c r="U24" s="925" t="str">
        <f>IF(AND('Display-Neuanlage und Masse'!G22="",'Display-Neuanlage und Masse'!H22=""),"",
IF('Display-Neuanlage und Masse'!G22&lt;&gt;"","EUR","USD"))</f>
        <v/>
      </c>
      <c r="V24" s="930" t="str">
        <f>IF('Display-Neuanlage und Masse'!I22="","",'Display-Neuanlage und Masse'!I22)</f>
        <v/>
      </c>
      <c r="W24" s="737"/>
      <c r="X24" s="737"/>
      <c r="Y24" s="737"/>
      <c r="Z24" s="737"/>
      <c r="AA24" s="737"/>
      <c r="AB24" s="737"/>
      <c r="AC24" s="737"/>
      <c r="AD24" s="737"/>
      <c r="AE24" s="737"/>
      <c r="AF24" s="737"/>
      <c r="AG24" s="741"/>
      <c r="AH24" s="747"/>
      <c r="AI24" s="750"/>
      <c r="AJ24" s="748"/>
      <c r="AK24" s="748"/>
      <c r="AL24" s="748"/>
      <c r="AM24" s="748"/>
      <c r="AN24" s="748"/>
      <c r="AO24" s="748"/>
      <c r="AP24" s="748"/>
      <c r="AQ24" s="748"/>
      <c r="AR24" s="748"/>
      <c r="AS24" s="748"/>
      <c r="AT24" s="748"/>
      <c r="AU24" s="749"/>
      <c r="AV24" s="747"/>
      <c r="AW24" s="748"/>
      <c r="AX24" s="749"/>
      <c r="AY24" s="747"/>
      <c r="AZ24" s="748"/>
      <c r="BA24" s="749"/>
      <c r="BB24" s="747"/>
      <c r="BC24" s="748"/>
      <c r="BD24" s="748"/>
      <c r="BE24" s="749"/>
      <c r="BF24" s="750"/>
      <c r="BG24" s="748"/>
      <c r="BH24" s="748"/>
      <c r="BI24" s="748"/>
      <c r="BJ24" s="748"/>
      <c r="BK24" s="748"/>
      <c r="BL24" s="748"/>
      <c r="BM24" s="748"/>
      <c r="BN24" s="748"/>
      <c r="BO24" s="736"/>
      <c r="BP24" s="736"/>
      <c r="BQ24" s="735"/>
      <c r="BR24" s="736"/>
      <c r="BS24" s="736"/>
      <c r="BT24" s="736"/>
      <c r="BU24" s="856"/>
      <c r="BV24" s="736"/>
      <c r="BW24" s="736"/>
      <c r="BX24" s="736"/>
      <c r="BY24" s="736"/>
      <c r="BZ24" s="736"/>
      <c r="CA24" s="736"/>
      <c r="CB24" s="736"/>
      <c r="CC24" s="736"/>
      <c r="CD24" s="736"/>
      <c r="CE24" s="736"/>
      <c r="CF24" s="736"/>
      <c r="CG24" s="736"/>
      <c r="CH24" s="736"/>
      <c r="CI24" s="736"/>
      <c r="CJ24" s="736"/>
      <c r="CK24" s="736"/>
      <c r="CL24" s="736"/>
      <c r="CM24" s="736"/>
      <c r="CN24" s="736"/>
      <c r="CO24" s="736"/>
      <c r="CP24" s="736"/>
      <c r="CQ24" s="736"/>
      <c r="CR24" s="736"/>
      <c r="CS24" s="736"/>
      <c r="CT24" s="736"/>
      <c r="CU24" s="736"/>
      <c r="CV24" s="736"/>
      <c r="CW24" s="736"/>
      <c r="CX24" s="736"/>
      <c r="CY24" s="736"/>
      <c r="CZ24" s="736"/>
      <c r="DA24" s="736"/>
      <c r="DB24" s="736"/>
      <c r="DC24" s="736"/>
      <c r="DD24" s="736"/>
      <c r="DE24" s="736"/>
      <c r="DF24" s="736"/>
      <c r="DG24" s="736"/>
      <c r="DH24" s="736"/>
      <c r="DI24" s="736"/>
      <c r="DJ24" s="736"/>
      <c r="DK24" s="736"/>
      <c r="DL24" s="736"/>
      <c r="DM24" s="736"/>
      <c r="DN24" s="736"/>
      <c r="DO24" s="736"/>
      <c r="DP24" s="736"/>
      <c r="DQ24" s="736"/>
      <c r="DR24" s="736"/>
      <c r="DS24" s="736"/>
      <c r="DT24" s="736"/>
      <c r="DU24" s="736"/>
      <c r="DV24" s="736"/>
      <c r="DW24" s="736"/>
      <c r="DX24" s="736"/>
      <c r="DY24" s="736"/>
      <c r="DZ24" s="736"/>
      <c r="EA24" s="736"/>
      <c r="EB24" s="736"/>
      <c r="EC24" s="736"/>
      <c r="ED24" s="736"/>
      <c r="EE24" s="736"/>
      <c r="EF24" s="736"/>
      <c r="EG24" s="736"/>
    </row>
    <row r="25" spans="1:137" ht="60" customHeight="1">
      <c r="A25" s="925"/>
      <c r="B25" s="736"/>
      <c r="C25" s="925" t="str">
        <f>IF('Display-Neuanlage und Masse'!T23="","",'Display-Neuanlage und Masse'!T23)</f>
        <v/>
      </c>
      <c r="D25" s="925" t="str">
        <f>IF('Display-Neuanlage und Masse'!U23="","",'Display-Neuanlage und Masse'!U23)</f>
        <v/>
      </c>
      <c r="E25" s="736"/>
      <c r="F25" s="925" t="str">
        <f>IF('Display-Neuanlage und Masse'!V23="","",'Display-Neuanlage und Masse'!V23)</f>
        <v/>
      </c>
      <c r="G25" s="925" t="str">
        <f>IF('Display-Neuanlage und Masse'!X23="","",VLOOKUP('Display-Neuanlage und Masse'!X23,'Dropdown Auswahl'!BL20:BM272,2,FALSE))</f>
        <v/>
      </c>
      <c r="H25" s="1191"/>
      <c r="I25" s="1191"/>
      <c r="J25" s="1191"/>
      <c r="K25" s="925" t="str">
        <f>IF('Display-Neuanlage und Masse'!AX23="","",'Display-Neuanlage und Masse'!AX23)</f>
        <v/>
      </c>
      <c r="L25" s="925" t="str">
        <f>IF('Display-Neuanlage und Masse'!AY23="","",'Display-Neuanlage und Masse'!AY23)</f>
        <v/>
      </c>
      <c r="M25" s="925" t="str">
        <f>IF('Display-Neuanlage und Masse'!AZ23="","",'Display-Neuanlage und Masse'!AZ23)</f>
        <v/>
      </c>
      <c r="N25" s="736"/>
      <c r="O25" s="736"/>
      <c r="P25" s="878"/>
      <c r="Q25" s="736"/>
      <c r="R25" s="736"/>
      <c r="S25" s="925" t="str">
        <f>IF(AND(Table3[[#This Row],[Menge]]&lt;&gt;"",Table3[[#This Row],[Anzahl Stück im Karton]]&lt;&gt;""),Table3[[#This Row],[Menge]]*Table3[[#This Row],[Anzahl Stück im Karton]],"")</f>
        <v/>
      </c>
      <c r="T25" s="929" t="str">
        <f>IF(AND('Display-Neuanlage und Masse'!G23="",'Display-Neuanlage und Masse'!H23=""),"",
IF('Display-Neuanlage und Masse'!G23&lt;&gt;"",'Display-Neuanlage und Masse'!G23,'Display-Neuanlage und Masse'!H23))</f>
        <v/>
      </c>
      <c r="U25" s="925" t="str">
        <f>IF(AND('Display-Neuanlage und Masse'!G23="",'Display-Neuanlage und Masse'!H23=""),"",
IF('Display-Neuanlage und Masse'!G23&lt;&gt;"","EUR","USD"))</f>
        <v/>
      </c>
      <c r="V25" s="930" t="str">
        <f>IF('Display-Neuanlage und Masse'!I23="","",'Display-Neuanlage und Masse'!I23)</f>
        <v/>
      </c>
      <c r="W25" s="737"/>
      <c r="X25" s="737"/>
      <c r="Y25" s="737"/>
      <c r="Z25" s="737"/>
      <c r="AA25" s="737"/>
      <c r="AB25" s="737"/>
      <c r="AC25" s="737"/>
      <c r="AD25" s="737"/>
      <c r="AE25" s="737"/>
      <c r="AF25" s="737"/>
      <c r="AG25" s="741"/>
      <c r="AH25" s="747"/>
      <c r="AI25" s="750"/>
      <c r="AJ25" s="748"/>
      <c r="AK25" s="748"/>
      <c r="AL25" s="748"/>
      <c r="AM25" s="748"/>
      <c r="AN25" s="748"/>
      <c r="AO25" s="748"/>
      <c r="AP25" s="748"/>
      <c r="AQ25" s="748"/>
      <c r="AR25" s="748"/>
      <c r="AS25" s="748"/>
      <c r="AT25" s="748"/>
      <c r="AU25" s="749"/>
      <c r="AV25" s="747"/>
      <c r="AW25" s="748"/>
      <c r="AX25" s="749"/>
      <c r="AY25" s="747"/>
      <c r="AZ25" s="748"/>
      <c r="BA25" s="749"/>
      <c r="BB25" s="747"/>
      <c r="BC25" s="748"/>
      <c r="BD25" s="748"/>
      <c r="BE25" s="749"/>
      <c r="BF25" s="750"/>
      <c r="BG25" s="748"/>
      <c r="BH25" s="748"/>
      <c r="BI25" s="748"/>
      <c r="BJ25" s="748"/>
      <c r="BK25" s="748"/>
      <c r="BL25" s="748"/>
      <c r="BM25" s="748"/>
      <c r="BN25" s="748"/>
      <c r="BO25" s="736"/>
      <c r="BP25" s="736"/>
      <c r="BQ25" s="735"/>
      <c r="BR25" s="736"/>
      <c r="BS25" s="736"/>
      <c r="BT25" s="736"/>
      <c r="BU25" s="856"/>
      <c r="BV25" s="736"/>
      <c r="BW25" s="736"/>
      <c r="BX25" s="736"/>
      <c r="BY25" s="736"/>
      <c r="BZ25" s="736"/>
      <c r="CA25" s="736"/>
      <c r="CB25" s="736"/>
      <c r="CC25" s="736"/>
      <c r="CD25" s="736"/>
      <c r="CE25" s="736"/>
      <c r="CF25" s="736"/>
      <c r="CG25" s="736"/>
      <c r="CH25" s="736"/>
      <c r="CI25" s="736"/>
      <c r="CJ25" s="736"/>
      <c r="CK25" s="736"/>
      <c r="CL25" s="736"/>
      <c r="CM25" s="736"/>
      <c r="CN25" s="736"/>
      <c r="CO25" s="736"/>
      <c r="CP25" s="736"/>
      <c r="CQ25" s="736"/>
      <c r="CR25" s="736"/>
      <c r="CS25" s="736"/>
      <c r="CT25" s="736"/>
      <c r="CU25" s="736"/>
      <c r="CV25" s="736"/>
      <c r="CW25" s="736"/>
      <c r="CX25" s="736"/>
      <c r="CY25" s="736"/>
      <c r="CZ25" s="736"/>
      <c r="DA25" s="736"/>
      <c r="DB25" s="736"/>
      <c r="DC25" s="736"/>
      <c r="DD25" s="736"/>
      <c r="DE25" s="736"/>
      <c r="DF25" s="736"/>
      <c r="DG25" s="736"/>
      <c r="DH25" s="736"/>
      <c r="DI25" s="736"/>
      <c r="DJ25" s="736"/>
      <c r="DK25" s="736"/>
      <c r="DL25" s="736"/>
      <c r="DM25" s="736"/>
      <c r="DN25" s="736"/>
      <c r="DO25" s="736"/>
      <c r="DP25" s="736"/>
      <c r="DQ25" s="736"/>
      <c r="DR25" s="736"/>
      <c r="DS25" s="736"/>
      <c r="DT25" s="736"/>
      <c r="DU25" s="736"/>
      <c r="DV25" s="736"/>
      <c r="DW25" s="736"/>
      <c r="DX25" s="736"/>
      <c r="DY25" s="736"/>
      <c r="DZ25" s="736"/>
      <c r="EA25" s="736"/>
      <c r="EB25" s="736"/>
      <c r="EC25" s="736"/>
      <c r="ED25" s="736"/>
      <c r="EE25" s="736"/>
      <c r="EF25" s="736"/>
      <c r="EG25" s="736"/>
    </row>
    <row r="26" spans="1:137" ht="60" customHeight="1">
      <c r="A26" s="925"/>
      <c r="B26" s="736"/>
      <c r="C26" s="925" t="str">
        <f>IF('Display-Neuanlage und Masse'!T24="","",'Display-Neuanlage und Masse'!T24)</f>
        <v/>
      </c>
      <c r="D26" s="925" t="str">
        <f>IF('Display-Neuanlage und Masse'!U24="","",'Display-Neuanlage und Masse'!U24)</f>
        <v/>
      </c>
      <c r="E26" s="736"/>
      <c r="F26" s="925" t="str">
        <f>IF('Display-Neuanlage und Masse'!V24="","",'Display-Neuanlage und Masse'!V24)</f>
        <v/>
      </c>
      <c r="G26" s="925" t="str">
        <f>IF('Display-Neuanlage und Masse'!X24="","",VLOOKUP('Display-Neuanlage und Masse'!X24,'Dropdown Auswahl'!BL21:BM273,2,FALSE))</f>
        <v/>
      </c>
      <c r="H26" s="1191"/>
      <c r="I26" s="1191"/>
      <c r="J26" s="1191"/>
      <c r="K26" s="925" t="str">
        <f>IF('Display-Neuanlage und Masse'!AX24="","",'Display-Neuanlage und Masse'!AX24)</f>
        <v/>
      </c>
      <c r="L26" s="925" t="str">
        <f>IF('Display-Neuanlage und Masse'!AY24="","",'Display-Neuanlage und Masse'!AY24)</f>
        <v/>
      </c>
      <c r="M26" s="925" t="str">
        <f>IF('Display-Neuanlage und Masse'!AZ24="","",'Display-Neuanlage und Masse'!AZ24)</f>
        <v/>
      </c>
      <c r="N26" s="736"/>
      <c r="O26" s="736"/>
      <c r="P26" s="878"/>
      <c r="Q26" s="736"/>
      <c r="R26" s="736"/>
      <c r="S26" s="925" t="str">
        <f>IF(AND(Table3[[#This Row],[Menge]]&lt;&gt;"",Table3[[#This Row],[Anzahl Stück im Karton]]&lt;&gt;""),Table3[[#This Row],[Menge]]*Table3[[#This Row],[Anzahl Stück im Karton]],"")</f>
        <v/>
      </c>
      <c r="T26" s="929" t="str">
        <f>IF(AND('Display-Neuanlage und Masse'!G24="",'Display-Neuanlage und Masse'!H24=""),"",
IF('Display-Neuanlage und Masse'!G24&lt;&gt;"",'Display-Neuanlage und Masse'!G24,'Display-Neuanlage und Masse'!H24))</f>
        <v/>
      </c>
      <c r="U26" s="925" t="str">
        <f>IF(AND('Display-Neuanlage und Masse'!G24="",'Display-Neuanlage und Masse'!H24=""),"",
IF('Display-Neuanlage und Masse'!G24&lt;&gt;"","EUR","USD"))</f>
        <v/>
      </c>
      <c r="V26" s="930" t="str">
        <f>IF('Display-Neuanlage und Masse'!I24="","",'Display-Neuanlage und Masse'!I24)</f>
        <v/>
      </c>
      <c r="W26" s="737"/>
      <c r="X26" s="737"/>
      <c r="Y26" s="737"/>
      <c r="Z26" s="737"/>
      <c r="AA26" s="737"/>
      <c r="AB26" s="737"/>
      <c r="AC26" s="737"/>
      <c r="AD26" s="737"/>
      <c r="AE26" s="737"/>
      <c r="AF26" s="737"/>
      <c r="AG26" s="741"/>
      <c r="AH26" s="747"/>
      <c r="AI26" s="750"/>
      <c r="AJ26" s="748"/>
      <c r="AK26" s="748"/>
      <c r="AL26" s="748"/>
      <c r="AM26" s="748"/>
      <c r="AN26" s="748"/>
      <c r="AO26" s="748"/>
      <c r="AP26" s="748"/>
      <c r="AQ26" s="748"/>
      <c r="AR26" s="748"/>
      <c r="AS26" s="748"/>
      <c r="AT26" s="748"/>
      <c r="AU26" s="749"/>
      <c r="AV26" s="747"/>
      <c r="AW26" s="748"/>
      <c r="AX26" s="749"/>
      <c r="AY26" s="747"/>
      <c r="AZ26" s="748"/>
      <c r="BA26" s="749"/>
      <c r="BB26" s="747"/>
      <c r="BC26" s="748"/>
      <c r="BD26" s="748"/>
      <c r="BE26" s="749"/>
      <c r="BF26" s="750"/>
      <c r="BG26" s="748"/>
      <c r="BH26" s="748"/>
      <c r="BI26" s="748"/>
      <c r="BJ26" s="748"/>
      <c r="BK26" s="748"/>
      <c r="BL26" s="748"/>
      <c r="BM26" s="748"/>
      <c r="BN26" s="748"/>
      <c r="BO26" s="736"/>
      <c r="BP26" s="736"/>
      <c r="BQ26" s="735"/>
      <c r="BR26" s="736"/>
      <c r="BS26" s="736"/>
      <c r="BT26" s="736"/>
      <c r="BU26" s="856"/>
      <c r="BV26" s="736"/>
      <c r="BW26" s="736"/>
      <c r="BX26" s="736"/>
      <c r="BY26" s="736"/>
      <c r="BZ26" s="736"/>
      <c r="CA26" s="736"/>
      <c r="CB26" s="736"/>
      <c r="CC26" s="736"/>
      <c r="CD26" s="736"/>
      <c r="CE26" s="736"/>
      <c r="CF26" s="736"/>
      <c r="CG26" s="736"/>
      <c r="CH26" s="736"/>
      <c r="CI26" s="736"/>
      <c r="CJ26" s="736"/>
      <c r="CK26" s="736"/>
      <c r="CL26" s="736"/>
      <c r="CM26" s="736"/>
      <c r="CN26" s="736"/>
      <c r="CO26" s="736"/>
      <c r="CP26" s="736"/>
      <c r="CQ26" s="736"/>
      <c r="CR26" s="736"/>
      <c r="CS26" s="736"/>
      <c r="CT26" s="736"/>
      <c r="CU26" s="736"/>
      <c r="CV26" s="736"/>
      <c r="CW26" s="736"/>
      <c r="CX26" s="736"/>
      <c r="CY26" s="736"/>
      <c r="CZ26" s="736"/>
      <c r="DA26" s="736"/>
      <c r="DB26" s="736"/>
      <c r="DC26" s="736"/>
      <c r="DD26" s="736"/>
      <c r="DE26" s="736"/>
      <c r="DF26" s="736"/>
      <c r="DG26" s="736"/>
      <c r="DH26" s="736"/>
      <c r="DI26" s="736"/>
      <c r="DJ26" s="736"/>
      <c r="DK26" s="736"/>
      <c r="DL26" s="736"/>
      <c r="DM26" s="736"/>
      <c r="DN26" s="736"/>
      <c r="DO26" s="736"/>
      <c r="DP26" s="736"/>
      <c r="DQ26" s="736"/>
      <c r="DR26" s="736"/>
      <c r="DS26" s="736"/>
      <c r="DT26" s="736"/>
      <c r="DU26" s="736"/>
      <c r="DV26" s="736"/>
      <c r="DW26" s="736"/>
      <c r="DX26" s="736"/>
      <c r="DY26" s="736"/>
      <c r="DZ26" s="736"/>
      <c r="EA26" s="736"/>
      <c r="EB26" s="736"/>
      <c r="EC26" s="736"/>
      <c r="ED26" s="736"/>
      <c r="EE26" s="736"/>
      <c r="EF26" s="736"/>
      <c r="EG26" s="736"/>
    </row>
    <row r="27" spans="1:137" ht="60" customHeight="1">
      <c r="A27" s="925"/>
      <c r="B27" s="736"/>
      <c r="C27" s="925" t="str">
        <f>IF('Display-Neuanlage und Masse'!T25="","",'Display-Neuanlage und Masse'!T25)</f>
        <v/>
      </c>
      <c r="D27" s="925" t="str">
        <f>IF('Display-Neuanlage und Masse'!U25="","",'Display-Neuanlage und Masse'!U25)</f>
        <v/>
      </c>
      <c r="E27" s="736"/>
      <c r="F27" s="925" t="str">
        <f>IF('Display-Neuanlage und Masse'!V25="","",'Display-Neuanlage und Masse'!V25)</f>
        <v/>
      </c>
      <c r="G27" s="925" t="str">
        <f>IF('Display-Neuanlage und Masse'!X25="","",VLOOKUP('Display-Neuanlage und Masse'!X25,'Dropdown Auswahl'!BL22:BM274,2,FALSE))</f>
        <v/>
      </c>
      <c r="H27" s="1191"/>
      <c r="I27" s="1191"/>
      <c r="J27" s="1191"/>
      <c r="K27" s="925" t="str">
        <f>IF('Display-Neuanlage und Masse'!AX25="","",'Display-Neuanlage und Masse'!AX25)</f>
        <v/>
      </c>
      <c r="L27" s="925" t="str">
        <f>IF('Display-Neuanlage und Masse'!AY25="","",'Display-Neuanlage und Masse'!AY25)</f>
        <v/>
      </c>
      <c r="M27" s="925" t="str">
        <f>IF('Display-Neuanlage und Masse'!AZ25="","",'Display-Neuanlage und Masse'!AZ25)</f>
        <v/>
      </c>
      <c r="N27" s="736"/>
      <c r="O27" s="736"/>
      <c r="P27" s="878"/>
      <c r="Q27" s="736"/>
      <c r="R27" s="736"/>
      <c r="S27" s="925" t="str">
        <f>IF(AND(Table3[[#This Row],[Menge]]&lt;&gt;"",Table3[[#This Row],[Anzahl Stück im Karton]]&lt;&gt;""),Table3[[#This Row],[Menge]]*Table3[[#This Row],[Anzahl Stück im Karton]],"")</f>
        <v/>
      </c>
      <c r="T27" s="929" t="str">
        <f>IF(AND('Display-Neuanlage und Masse'!G25="",'Display-Neuanlage und Masse'!H25=""),"",
IF('Display-Neuanlage und Masse'!G25&lt;&gt;"",'Display-Neuanlage und Masse'!G25,'Display-Neuanlage und Masse'!H25))</f>
        <v/>
      </c>
      <c r="U27" s="925" t="str">
        <f>IF(AND('Display-Neuanlage und Masse'!G25="",'Display-Neuanlage und Masse'!H25=""),"",
IF('Display-Neuanlage und Masse'!G25&lt;&gt;"","EUR","USD"))</f>
        <v/>
      </c>
      <c r="V27" s="930" t="str">
        <f>IF('Display-Neuanlage und Masse'!I25="","",'Display-Neuanlage und Masse'!I25)</f>
        <v/>
      </c>
      <c r="W27" s="737"/>
      <c r="X27" s="737"/>
      <c r="Y27" s="737"/>
      <c r="Z27" s="737"/>
      <c r="AA27" s="737"/>
      <c r="AB27" s="737"/>
      <c r="AC27" s="737"/>
      <c r="AD27" s="737"/>
      <c r="AE27" s="737"/>
      <c r="AF27" s="737"/>
      <c r="AG27" s="741"/>
      <c r="AH27" s="747"/>
      <c r="AI27" s="750"/>
      <c r="AJ27" s="748"/>
      <c r="AK27" s="748"/>
      <c r="AL27" s="748"/>
      <c r="AM27" s="748"/>
      <c r="AN27" s="748"/>
      <c r="AO27" s="748"/>
      <c r="AP27" s="748"/>
      <c r="AQ27" s="748"/>
      <c r="AR27" s="748"/>
      <c r="AS27" s="748"/>
      <c r="AT27" s="748"/>
      <c r="AU27" s="749"/>
      <c r="AV27" s="747"/>
      <c r="AW27" s="748"/>
      <c r="AX27" s="749"/>
      <c r="AY27" s="747"/>
      <c r="AZ27" s="748"/>
      <c r="BA27" s="749"/>
      <c r="BB27" s="747"/>
      <c r="BC27" s="748"/>
      <c r="BD27" s="748"/>
      <c r="BE27" s="749"/>
      <c r="BF27" s="750"/>
      <c r="BG27" s="748"/>
      <c r="BH27" s="748"/>
      <c r="BI27" s="748"/>
      <c r="BJ27" s="748"/>
      <c r="BK27" s="748"/>
      <c r="BL27" s="748"/>
      <c r="BM27" s="748"/>
      <c r="BN27" s="748"/>
      <c r="BO27" s="736"/>
      <c r="BP27" s="736"/>
      <c r="BQ27" s="735"/>
      <c r="BR27" s="736"/>
      <c r="BS27" s="736"/>
      <c r="BT27" s="736"/>
      <c r="BU27" s="856"/>
      <c r="BV27" s="736"/>
      <c r="BW27" s="736"/>
      <c r="BX27" s="736"/>
      <c r="BY27" s="736"/>
      <c r="BZ27" s="736"/>
      <c r="CA27" s="736"/>
      <c r="CB27" s="736"/>
      <c r="CC27" s="736"/>
      <c r="CD27" s="736"/>
      <c r="CE27" s="736"/>
      <c r="CF27" s="736"/>
      <c r="CG27" s="736"/>
      <c r="CH27" s="736"/>
      <c r="CI27" s="736"/>
      <c r="CJ27" s="736"/>
      <c r="CK27" s="736"/>
      <c r="CL27" s="736"/>
      <c r="CM27" s="736"/>
      <c r="CN27" s="736"/>
      <c r="CO27" s="736"/>
      <c r="CP27" s="736"/>
      <c r="CQ27" s="736"/>
      <c r="CR27" s="736"/>
      <c r="CS27" s="736"/>
      <c r="CT27" s="736"/>
      <c r="CU27" s="736"/>
      <c r="CV27" s="736"/>
      <c r="CW27" s="736"/>
      <c r="CX27" s="736"/>
      <c r="CY27" s="736"/>
      <c r="CZ27" s="736"/>
      <c r="DA27" s="736"/>
      <c r="DB27" s="736"/>
      <c r="DC27" s="736"/>
      <c r="DD27" s="736"/>
      <c r="DE27" s="736"/>
      <c r="DF27" s="736"/>
      <c r="DG27" s="736"/>
      <c r="DH27" s="736"/>
      <c r="DI27" s="736"/>
      <c r="DJ27" s="736"/>
      <c r="DK27" s="736"/>
      <c r="DL27" s="736"/>
      <c r="DM27" s="736"/>
      <c r="DN27" s="736"/>
      <c r="DO27" s="736"/>
      <c r="DP27" s="736"/>
      <c r="DQ27" s="736"/>
      <c r="DR27" s="736"/>
      <c r="DS27" s="736"/>
      <c r="DT27" s="736"/>
      <c r="DU27" s="736"/>
      <c r="DV27" s="736"/>
      <c r="DW27" s="736"/>
      <c r="DX27" s="736"/>
      <c r="DY27" s="736"/>
      <c r="DZ27" s="736"/>
      <c r="EA27" s="736"/>
      <c r="EB27" s="736"/>
      <c r="EC27" s="736"/>
      <c r="ED27" s="736"/>
      <c r="EE27" s="736"/>
      <c r="EF27" s="736"/>
      <c r="EG27" s="736"/>
    </row>
    <row r="28" spans="1:137" ht="60" customHeight="1">
      <c r="A28" s="925"/>
      <c r="B28" s="736"/>
      <c r="C28" s="925" t="str">
        <f>IF('Display-Neuanlage und Masse'!T26="","",'Display-Neuanlage und Masse'!T26)</f>
        <v/>
      </c>
      <c r="D28" s="925" t="str">
        <f>IF('Display-Neuanlage und Masse'!U26="","",'Display-Neuanlage und Masse'!U26)</f>
        <v/>
      </c>
      <c r="E28" s="736"/>
      <c r="F28" s="925" t="str">
        <f>IF('Display-Neuanlage und Masse'!V26="","",'Display-Neuanlage und Masse'!V26)</f>
        <v/>
      </c>
      <c r="G28" s="925" t="str">
        <f>IF('Display-Neuanlage und Masse'!X26="","",VLOOKUP('Display-Neuanlage und Masse'!X26,'Dropdown Auswahl'!BL23:BM275,2,FALSE))</f>
        <v/>
      </c>
      <c r="H28" s="1191"/>
      <c r="I28" s="1191"/>
      <c r="J28" s="1191"/>
      <c r="K28" s="925" t="str">
        <f>IF('Display-Neuanlage und Masse'!AX26="","",'Display-Neuanlage und Masse'!AX26)</f>
        <v/>
      </c>
      <c r="L28" s="925" t="str">
        <f>IF('Display-Neuanlage und Masse'!AY26="","",'Display-Neuanlage und Masse'!AY26)</f>
        <v/>
      </c>
      <c r="M28" s="925" t="str">
        <f>IF('Display-Neuanlage und Masse'!AZ26="","",'Display-Neuanlage und Masse'!AZ26)</f>
        <v/>
      </c>
      <c r="N28" s="736"/>
      <c r="O28" s="736"/>
      <c r="P28" s="878"/>
      <c r="Q28" s="736"/>
      <c r="R28" s="736"/>
      <c r="S28" s="925" t="str">
        <f>IF(AND(Table3[[#This Row],[Menge]]&lt;&gt;"",Table3[[#This Row],[Anzahl Stück im Karton]]&lt;&gt;""),Table3[[#This Row],[Menge]]*Table3[[#This Row],[Anzahl Stück im Karton]],"")</f>
        <v/>
      </c>
      <c r="T28" s="929" t="str">
        <f>IF(AND('Display-Neuanlage und Masse'!G26="",'Display-Neuanlage und Masse'!H26=""),"",
IF('Display-Neuanlage und Masse'!G26&lt;&gt;"",'Display-Neuanlage und Masse'!G26,'Display-Neuanlage und Masse'!H26))</f>
        <v/>
      </c>
      <c r="U28" s="925" t="str">
        <f>IF(AND('Display-Neuanlage und Masse'!G26="",'Display-Neuanlage und Masse'!H26=""),"",
IF('Display-Neuanlage und Masse'!G26&lt;&gt;"","EUR","USD"))</f>
        <v/>
      </c>
      <c r="V28" s="930" t="str">
        <f>IF('Display-Neuanlage und Masse'!I26="","",'Display-Neuanlage und Masse'!I26)</f>
        <v/>
      </c>
      <c r="W28" s="737"/>
      <c r="X28" s="737"/>
      <c r="Y28" s="737"/>
      <c r="Z28" s="737"/>
      <c r="AA28" s="737"/>
      <c r="AB28" s="737"/>
      <c r="AC28" s="737"/>
      <c r="AD28" s="737"/>
      <c r="AE28" s="737"/>
      <c r="AF28" s="737"/>
      <c r="AG28" s="741"/>
      <c r="AH28" s="747"/>
      <c r="AI28" s="750"/>
      <c r="AJ28" s="748"/>
      <c r="AK28" s="748"/>
      <c r="AL28" s="748"/>
      <c r="AM28" s="748"/>
      <c r="AN28" s="748"/>
      <c r="AO28" s="748"/>
      <c r="AP28" s="748"/>
      <c r="AQ28" s="748"/>
      <c r="AR28" s="748"/>
      <c r="AS28" s="748"/>
      <c r="AT28" s="748"/>
      <c r="AU28" s="749"/>
      <c r="AV28" s="747"/>
      <c r="AW28" s="748"/>
      <c r="AX28" s="749"/>
      <c r="AY28" s="747"/>
      <c r="AZ28" s="748"/>
      <c r="BA28" s="749"/>
      <c r="BB28" s="747"/>
      <c r="BC28" s="748"/>
      <c r="BD28" s="748"/>
      <c r="BE28" s="749"/>
      <c r="BF28" s="750"/>
      <c r="BG28" s="748"/>
      <c r="BH28" s="748"/>
      <c r="BI28" s="748"/>
      <c r="BJ28" s="748"/>
      <c r="BK28" s="748"/>
      <c r="BL28" s="748"/>
      <c r="BM28" s="748"/>
      <c r="BN28" s="748"/>
      <c r="BO28" s="736"/>
      <c r="BP28" s="736"/>
      <c r="BQ28" s="735"/>
      <c r="BR28" s="736"/>
      <c r="BS28" s="736"/>
      <c r="BT28" s="736"/>
      <c r="BU28" s="856"/>
      <c r="BV28" s="736"/>
      <c r="BW28" s="736"/>
      <c r="BX28" s="736"/>
      <c r="BY28" s="736"/>
      <c r="BZ28" s="736"/>
      <c r="CA28" s="736"/>
      <c r="CB28" s="736"/>
      <c r="CC28" s="736"/>
      <c r="CD28" s="736"/>
      <c r="CE28" s="736"/>
      <c r="CF28" s="736"/>
      <c r="CG28" s="736"/>
      <c r="CH28" s="736"/>
      <c r="CI28" s="736"/>
      <c r="CJ28" s="736"/>
      <c r="CK28" s="736"/>
      <c r="CL28" s="736"/>
      <c r="CM28" s="736"/>
      <c r="CN28" s="736"/>
      <c r="CO28" s="736"/>
      <c r="CP28" s="736"/>
      <c r="CQ28" s="736"/>
      <c r="CR28" s="736"/>
      <c r="CS28" s="736"/>
      <c r="CT28" s="736"/>
      <c r="CU28" s="736"/>
      <c r="CV28" s="736"/>
      <c r="CW28" s="736"/>
      <c r="CX28" s="736"/>
      <c r="CY28" s="736"/>
      <c r="CZ28" s="736"/>
      <c r="DA28" s="736"/>
      <c r="DB28" s="736"/>
      <c r="DC28" s="736"/>
      <c r="DD28" s="736"/>
      <c r="DE28" s="736"/>
      <c r="DF28" s="736"/>
      <c r="DG28" s="736"/>
      <c r="DH28" s="736"/>
      <c r="DI28" s="736"/>
      <c r="DJ28" s="736"/>
      <c r="DK28" s="736"/>
      <c r="DL28" s="736"/>
      <c r="DM28" s="736"/>
      <c r="DN28" s="736"/>
      <c r="DO28" s="736"/>
      <c r="DP28" s="736"/>
      <c r="DQ28" s="736"/>
      <c r="DR28" s="736"/>
      <c r="DS28" s="736"/>
      <c r="DT28" s="736"/>
      <c r="DU28" s="736"/>
      <c r="DV28" s="736"/>
      <c r="DW28" s="736"/>
      <c r="DX28" s="736"/>
      <c r="DY28" s="736"/>
      <c r="DZ28" s="736"/>
      <c r="EA28" s="736"/>
      <c r="EB28" s="736"/>
      <c r="EC28" s="736"/>
      <c r="ED28" s="736"/>
      <c r="EE28" s="736"/>
      <c r="EF28" s="736"/>
      <c r="EG28" s="736"/>
    </row>
    <row r="29" spans="1:137" ht="60" customHeight="1">
      <c r="A29" s="925"/>
      <c r="B29" s="736"/>
      <c r="C29" s="925" t="str">
        <f>IF('Display-Neuanlage und Masse'!T27="","",'Display-Neuanlage und Masse'!T27)</f>
        <v/>
      </c>
      <c r="D29" s="925" t="str">
        <f>IF('Display-Neuanlage und Masse'!U27="","",'Display-Neuanlage und Masse'!U27)</f>
        <v/>
      </c>
      <c r="E29" s="736"/>
      <c r="F29" s="925" t="str">
        <f>IF('Display-Neuanlage und Masse'!V27="","",'Display-Neuanlage und Masse'!V27)</f>
        <v/>
      </c>
      <c r="G29" s="925" t="str">
        <f>IF('Display-Neuanlage und Masse'!X27="","",VLOOKUP('Display-Neuanlage und Masse'!X27,'Dropdown Auswahl'!BL24:BM276,2,FALSE))</f>
        <v/>
      </c>
      <c r="H29" s="1191"/>
      <c r="I29" s="1191"/>
      <c r="J29" s="1191"/>
      <c r="K29" s="925" t="str">
        <f>IF('Display-Neuanlage und Masse'!AX27="","",'Display-Neuanlage und Masse'!AX27)</f>
        <v/>
      </c>
      <c r="L29" s="925" t="str">
        <f>IF('Display-Neuanlage und Masse'!AY27="","",'Display-Neuanlage und Masse'!AY27)</f>
        <v/>
      </c>
      <c r="M29" s="925" t="str">
        <f>IF('Display-Neuanlage und Masse'!AZ27="","",'Display-Neuanlage und Masse'!AZ27)</f>
        <v/>
      </c>
      <c r="N29" s="736"/>
      <c r="O29" s="736"/>
      <c r="P29" s="878"/>
      <c r="Q29" s="736"/>
      <c r="R29" s="736"/>
      <c r="S29" s="925" t="str">
        <f>IF(AND(Table3[[#This Row],[Menge]]&lt;&gt;"",Table3[[#This Row],[Anzahl Stück im Karton]]&lt;&gt;""),Table3[[#This Row],[Menge]]*Table3[[#This Row],[Anzahl Stück im Karton]],"")</f>
        <v/>
      </c>
      <c r="T29" s="929" t="str">
        <f>IF(AND('Display-Neuanlage und Masse'!G27="",'Display-Neuanlage und Masse'!H27=""),"",
IF('Display-Neuanlage und Masse'!G27&lt;&gt;"",'Display-Neuanlage und Masse'!G27,'Display-Neuanlage und Masse'!H27))</f>
        <v/>
      </c>
      <c r="U29" s="925" t="str">
        <f>IF(AND('Display-Neuanlage und Masse'!G27="",'Display-Neuanlage und Masse'!H27=""),"",
IF('Display-Neuanlage und Masse'!G27&lt;&gt;"","EUR","USD"))</f>
        <v/>
      </c>
      <c r="V29" s="930" t="str">
        <f>IF('Display-Neuanlage und Masse'!I27="","",'Display-Neuanlage und Masse'!I27)</f>
        <v/>
      </c>
      <c r="W29" s="737"/>
      <c r="X29" s="737"/>
      <c r="Y29" s="737"/>
      <c r="Z29" s="737"/>
      <c r="AA29" s="737"/>
      <c r="AB29" s="737"/>
      <c r="AC29" s="737"/>
      <c r="AD29" s="737"/>
      <c r="AE29" s="737"/>
      <c r="AF29" s="737"/>
      <c r="AG29" s="741"/>
      <c r="AH29" s="747"/>
      <c r="AI29" s="750"/>
      <c r="AJ29" s="748"/>
      <c r="AK29" s="748"/>
      <c r="AL29" s="748"/>
      <c r="AM29" s="748"/>
      <c r="AN29" s="748"/>
      <c r="AO29" s="748"/>
      <c r="AP29" s="748"/>
      <c r="AQ29" s="748"/>
      <c r="AR29" s="748"/>
      <c r="AS29" s="748"/>
      <c r="AT29" s="748"/>
      <c r="AU29" s="749"/>
      <c r="AV29" s="747"/>
      <c r="AW29" s="748"/>
      <c r="AX29" s="749"/>
      <c r="AY29" s="747"/>
      <c r="AZ29" s="748"/>
      <c r="BA29" s="749"/>
      <c r="BB29" s="747"/>
      <c r="BC29" s="748"/>
      <c r="BD29" s="748"/>
      <c r="BE29" s="749"/>
      <c r="BF29" s="750"/>
      <c r="BG29" s="748"/>
      <c r="BH29" s="748"/>
      <c r="BI29" s="748"/>
      <c r="BJ29" s="748"/>
      <c r="BK29" s="748"/>
      <c r="BL29" s="748"/>
      <c r="BM29" s="748"/>
      <c r="BN29" s="748"/>
      <c r="BO29" s="736"/>
      <c r="BP29" s="736"/>
      <c r="BQ29" s="735"/>
      <c r="BR29" s="736"/>
      <c r="BS29" s="736"/>
      <c r="BT29" s="736"/>
      <c r="BU29" s="856"/>
      <c r="BV29" s="736"/>
      <c r="BW29" s="736"/>
      <c r="BX29" s="736"/>
      <c r="BY29" s="736"/>
      <c r="BZ29" s="736"/>
      <c r="CA29" s="736"/>
      <c r="CB29" s="736"/>
      <c r="CC29" s="736"/>
      <c r="CD29" s="736"/>
      <c r="CE29" s="736"/>
      <c r="CF29" s="736"/>
      <c r="CG29" s="736"/>
      <c r="CH29" s="736"/>
      <c r="CI29" s="736"/>
      <c r="CJ29" s="736"/>
      <c r="CK29" s="736"/>
      <c r="CL29" s="736"/>
      <c r="CM29" s="736"/>
      <c r="CN29" s="736"/>
      <c r="CO29" s="736"/>
      <c r="CP29" s="736"/>
      <c r="CQ29" s="736"/>
      <c r="CR29" s="736"/>
      <c r="CS29" s="736"/>
      <c r="CT29" s="736"/>
      <c r="CU29" s="736"/>
      <c r="CV29" s="736"/>
      <c r="CW29" s="736"/>
      <c r="CX29" s="736"/>
      <c r="CY29" s="736"/>
      <c r="CZ29" s="736"/>
      <c r="DA29" s="736"/>
      <c r="DB29" s="736"/>
      <c r="DC29" s="736"/>
      <c r="DD29" s="736"/>
      <c r="DE29" s="736"/>
      <c r="DF29" s="736"/>
      <c r="DG29" s="736"/>
      <c r="DH29" s="736"/>
      <c r="DI29" s="736"/>
      <c r="DJ29" s="736"/>
      <c r="DK29" s="736"/>
      <c r="DL29" s="736"/>
      <c r="DM29" s="736"/>
      <c r="DN29" s="736"/>
      <c r="DO29" s="736"/>
      <c r="DP29" s="736"/>
      <c r="DQ29" s="736"/>
      <c r="DR29" s="736"/>
      <c r="DS29" s="736"/>
      <c r="DT29" s="736"/>
      <c r="DU29" s="736"/>
      <c r="DV29" s="736"/>
      <c r="DW29" s="736"/>
      <c r="DX29" s="736"/>
      <c r="DY29" s="736"/>
      <c r="DZ29" s="736"/>
      <c r="EA29" s="736"/>
      <c r="EB29" s="736"/>
      <c r="EC29" s="736"/>
      <c r="ED29" s="736"/>
      <c r="EE29" s="736"/>
      <c r="EF29" s="736"/>
      <c r="EG29" s="736"/>
    </row>
    <row r="30" spans="1:137" ht="60" customHeight="1">
      <c r="A30" s="925"/>
      <c r="B30" s="736"/>
      <c r="C30" s="925" t="str">
        <f>IF('Display-Neuanlage und Masse'!T28="","",'Display-Neuanlage und Masse'!T28)</f>
        <v/>
      </c>
      <c r="D30" s="925" t="str">
        <f>IF('Display-Neuanlage und Masse'!U28="","",'Display-Neuanlage und Masse'!U28)</f>
        <v/>
      </c>
      <c r="E30" s="736"/>
      <c r="F30" s="925" t="str">
        <f>IF('Display-Neuanlage und Masse'!V28="","",'Display-Neuanlage und Masse'!V28)</f>
        <v/>
      </c>
      <c r="G30" s="925" t="str">
        <f>IF('Display-Neuanlage und Masse'!X28="","",VLOOKUP('Display-Neuanlage und Masse'!X28,'Dropdown Auswahl'!BL25:BM277,2,FALSE))</f>
        <v/>
      </c>
      <c r="H30" s="1191"/>
      <c r="I30" s="1191"/>
      <c r="J30" s="1191"/>
      <c r="K30" s="925" t="str">
        <f>IF('Display-Neuanlage und Masse'!AX28="","",'Display-Neuanlage und Masse'!AX28)</f>
        <v/>
      </c>
      <c r="L30" s="925" t="str">
        <f>IF('Display-Neuanlage und Masse'!AY28="","",'Display-Neuanlage und Masse'!AY28)</f>
        <v/>
      </c>
      <c r="M30" s="925" t="str">
        <f>IF('Display-Neuanlage und Masse'!AZ28="","",'Display-Neuanlage und Masse'!AZ28)</f>
        <v/>
      </c>
      <c r="N30" s="736"/>
      <c r="O30" s="736"/>
      <c r="P30" s="878"/>
      <c r="Q30" s="736"/>
      <c r="R30" s="736"/>
      <c r="S30" s="925" t="str">
        <f>IF(AND(Table3[[#This Row],[Menge]]&lt;&gt;"",Table3[[#This Row],[Anzahl Stück im Karton]]&lt;&gt;""),Table3[[#This Row],[Menge]]*Table3[[#This Row],[Anzahl Stück im Karton]],"")</f>
        <v/>
      </c>
      <c r="T30" s="929" t="str">
        <f>IF(AND('Display-Neuanlage und Masse'!G28="",'Display-Neuanlage und Masse'!H28=""),"",
IF('Display-Neuanlage und Masse'!G28&lt;&gt;"",'Display-Neuanlage und Masse'!G28,'Display-Neuanlage und Masse'!H28))</f>
        <v/>
      </c>
      <c r="U30" s="925" t="str">
        <f>IF(AND('Display-Neuanlage und Masse'!G28="",'Display-Neuanlage und Masse'!H28=""),"",
IF('Display-Neuanlage und Masse'!G28&lt;&gt;"","EUR","USD"))</f>
        <v/>
      </c>
      <c r="V30" s="930" t="str">
        <f>IF('Display-Neuanlage und Masse'!I28="","",'Display-Neuanlage und Masse'!I28)</f>
        <v/>
      </c>
      <c r="W30" s="737"/>
      <c r="X30" s="737"/>
      <c r="Y30" s="737"/>
      <c r="Z30" s="737"/>
      <c r="AA30" s="737"/>
      <c r="AB30" s="737"/>
      <c r="AC30" s="737"/>
      <c r="AD30" s="737"/>
      <c r="AE30" s="737"/>
      <c r="AF30" s="737"/>
      <c r="AG30" s="741"/>
      <c r="AH30" s="747"/>
      <c r="AI30" s="750"/>
      <c r="AJ30" s="748"/>
      <c r="AK30" s="748"/>
      <c r="AL30" s="748"/>
      <c r="AM30" s="748"/>
      <c r="AN30" s="748"/>
      <c r="AO30" s="748"/>
      <c r="AP30" s="748"/>
      <c r="AQ30" s="748"/>
      <c r="AR30" s="748"/>
      <c r="AS30" s="748"/>
      <c r="AT30" s="748"/>
      <c r="AU30" s="749"/>
      <c r="AV30" s="747"/>
      <c r="AW30" s="748"/>
      <c r="AX30" s="749"/>
      <c r="AY30" s="747"/>
      <c r="AZ30" s="748"/>
      <c r="BA30" s="749"/>
      <c r="BB30" s="747"/>
      <c r="BC30" s="748"/>
      <c r="BD30" s="748"/>
      <c r="BE30" s="749"/>
      <c r="BF30" s="750"/>
      <c r="BG30" s="748"/>
      <c r="BH30" s="748"/>
      <c r="BI30" s="748"/>
      <c r="BJ30" s="748"/>
      <c r="BK30" s="748"/>
      <c r="BL30" s="748"/>
      <c r="BM30" s="748"/>
      <c r="BN30" s="748"/>
      <c r="BO30" s="736"/>
      <c r="BP30" s="736"/>
      <c r="BQ30" s="735"/>
      <c r="BR30" s="736"/>
      <c r="BS30" s="736"/>
      <c r="BT30" s="736"/>
      <c r="BU30" s="856"/>
      <c r="BV30" s="736"/>
      <c r="BW30" s="736"/>
      <c r="BX30" s="736"/>
      <c r="BY30" s="736"/>
      <c r="BZ30" s="736"/>
      <c r="CA30" s="736"/>
      <c r="CB30" s="736"/>
      <c r="CC30" s="736"/>
      <c r="CD30" s="736"/>
      <c r="CE30" s="736"/>
      <c r="CF30" s="736"/>
      <c r="CG30" s="736"/>
      <c r="CH30" s="736"/>
      <c r="CI30" s="736"/>
      <c r="CJ30" s="736"/>
      <c r="CK30" s="736"/>
      <c r="CL30" s="736"/>
      <c r="CM30" s="736"/>
      <c r="CN30" s="736"/>
      <c r="CO30" s="736"/>
      <c r="CP30" s="736"/>
      <c r="CQ30" s="736"/>
      <c r="CR30" s="736"/>
      <c r="CS30" s="736"/>
      <c r="CT30" s="736"/>
      <c r="CU30" s="736"/>
      <c r="CV30" s="736"/>
      <c r="CW30" s="736"/>
      <c r="CX30" s="736"/>
      <c r="CY30" s="736"/>
      <c r="CZ30" s="736"/>
      <c r="DA30" s="736"/>
      <c r="DB30" s="736"/>
      <c r="DC30" s="736"/>
      <c r="DD30" s="736"/>
      <c r="DE30" s="736"/>
      <c r="DF30" s="736"/>
      <c r="DG30" s="736"/>
      <c r="DH30" s="736"/>
      <c r="DI30" s="736"/>
      <c r="DJ30" s="736"/>
      <c r="DK30" s="736"/>
      <c r="DL30" s="736"/>
      <c r="DM30" s="736"/>
      <c r="DN30" s="736"/>
      <c r="DO30" s="736"/>
      <c r="DP30" s="736"/>
      <c r="DQ30" s="736"/>
      <c r="DR30" s="736"/>
      <c r="DS30" s="736"/>
      <c r="DT30" s="736"/>
      <c r="DU30" s="736"/>
      <c r="DV30" s="736"/>
      <c r="DW30" s="736"/>
      <c r="DX30" s="736"/>
      <c r="DY30" s="736"/>
      <c r="DZ30" s="736"/>
      <c r="EA30" s="736"/>
      <c r="EB30" s="736"/>
      <c r="EC30" s="736"/>
      <c r="ED30" s="736"/>
      <c r="EE30" s="736"/>
      <c r="EF30" s="736"/>
      <c r="EG30" s="736"/>
    </row>
    <row r="31" spans="1:137" ht="60" customHeight="1">
      <c r="A31" s="925"/>
      <c r="B31" s="736"/>
      <c r="C31" s="925" t="str">
        <f>IF('Display-Neuanlage und Masse'!T29="","",'Display-Neuanlage und Masse'!T29)</f>
        <v/>
      </c>
      <c r="D31" s="925" t="str">
        <f>IF('Display-Neuanlage und Masse'!U29="","",'Display-Neuanlage und Masse'!U29)</f>
        <v/>
      </c>
      <c r="E31" s="736"/>
      <c r="F31" s="925" t="str">
        <f>IF('Display-Neuanlage und Masse'!V29="","",'Display-Neuanlage und Masse'!V29)</f>
        <v/>
      </c>
      <c r="G31" s="925" t="str">
        <f>IF('Display-Neuanlage und Masse'!X29="","",VLOOKUP('Display-Neuanlage und Masse'!X29,'Dropdown Auswahl'!BL26:BM278,2,FALSE))</f>
        <v/>
      </c>
      <c r="H31" s="1191"/>
      <c r="I31" s="1191"/>
      <c r="J31" s="1191"/>
      <c r="K31" s="925" t="str">
        <f>IF('Display-Neuanlage und Masse'!AX29="","",'Display-Neuanlage und Masse'!AX29)</f>
        <v/>
      </c>
      <c r="L31" s="925" t="str">
        <f>IF('Display-Neuanlage und Masse'!AY29="","",'Display-Neuanlage und Masse'!AY29)</f>
        <v/>
      </c>
      <c r="M31" s="925" t="str">
        <f>IF('Display-Neuanlage und Masse'!AZ29="","",'Display-Neuanlage und Masse'!AZ29)</f>
        <v/>
      </c>
      <c r="N31" s="736"/>
      <c r="O31" s="736"/>
      <c r="P31" s="878"/>
      <c r="Q31" s="736"/>
      <c r="R31" s="736"/>
      <c r="S31" s="925" t="str">
        <f>IF(AND(Table3[[#This Row],[Menge]]&lt;&gt;"",Table3[[#This Row],[Anzahl Stück im Karton]]&lt;&gt;""),Table3[[#This Row],[Menge]]*Table3[[#This Row],[Anzahl Stück im Karton]],"")</f>
        <v/>
      </c>
      <c r="T31" s="929" t="str">
        <f>IF(AND('Display-Neuanlage und Masse'!G29="",'Display-Neuanlage und Masse'!H29=""),"",
IF('Display-Neuanlage und Masse'!G29&lt;&gt;"",'Display-Neuanlage und Masse'!G29,'Display-Neuanlage und Masse'!H29))</f>
        <v/>
      </c>
      <c r="U31" s="925" t="str">
        <f>IF(AND('Display-Neuanlage und Masse'!G29="",'Display-Neuanlage und Masse'!H29=""),"",
IF('Display-Neuanlage und Masse'!G29&lt;&gt;"","EUR","USD"))</f>
        <v/>
      </c>
      <c r="V31" s="930" t="str">
        <f>IF('Display-Neuanlage und Masse'!I29="","",'Display-Neuanlage und Masse'!I29)</f>
        <v/>
      </c>
      <c r="W31" s="737"/>
      <c r="X31" s="737"/>
      <c r="Y31" s="737"/>
      <c r="Z31" s="737"/>
      <c r="AA31" s="737"/>
      <c r="AB31" s="737"/>
      <c r="AC31" s="737"/>
      <c r="AD31" s="737"/>
      <c r="AE31" s="737"/>
      <c r="AF31" s="737"/>
      <c r="AG31" s="741"/>
      <c r="AH31" s="747"/>
      <c r="AI31" s="750"/>
      <c r="AJ31" s="748"/>
      <c r="AK31" s="748"/>
      <c r="AL31" s="748"/>
      <c r="AM31" s="748"/>
      <c r="AN31" s="748"/>
      <c r="AO31" s="748"/>
      <c r="AP31" s="748"/>
      <c r="AQ31" s="748"/>
      <c r="AR31" s="748"/>
      <c r="AS31" s="748"/>
      <c r="AT31" s="748"/>
      <c r="AU31" s="749"/>
      <c r="AV31" s="747"/>
      <c r="AW31" s="748"/>
      <c r="AX31" s="749"/>
      <c r="AY31" s="747"/>
      <c r="AZ31" s="748"/>
      <c r="BA31" s="749"/>
      <c r="BB31" s="747"/>
      <c r="BC31" s="748"/>
      <c r="BD31" s="748"/>
      <c r="BE31" s="749"/>
      <c r="BF31" s="750"/>
      <c r="BG31" s="748"/>
      <c r="BH31" s="748"/>
      <c r="BI31" s="748"/>
      <c r="BJ31" s="748"/>
      <c r="BK31" s="748"/>
      <c r="BL31" s="748"/>
      <c r="BM31" s="748"/>
      <c r="BN31" s="748"/>
      <c r="BO31" s="736"/>
      <c r="BP31" s="736"/>
      <c r="BQ31" s="735"/>
      <c r="BR31" s="736"/>
      <c r="BS31" s="736"/>
      <c r="BT31" s="736"/>
      <c r="BU31" s="856"/>
      <c r="BV31" s="736"/>
      <c r="BW31" s="736"/>
      <c r="BX31" s="736"/>
      <c r="BY31" s="736"/>
      <c r="BZ31" s="736"/>
      <c r="CA31" s="736"/>
      <c r="CB31" s="736"/>
      <c r="CC31" s="736"/>
      <c r="CD31" s="736"/>
      <c r="CE31" s="736"/>
      <c r="CF31" s="736"/>
      <c r="CG31" s="736"/>
      <c r="CH31" s="736"/>
      <c r="CI31" s="736"/>
      <c r="CJ31" s="736"/>
      <c r="CK31" s="736"/>
      <c r="CL31" s="736"/>
      <c r="CM31" s="736"/>
      <c r="CN31" s="736"/>
      <c r="CO31" s="736"/>
      <c r="CP31" s="736"/>
      <c r="CQ31" s="736"/>
      <c r="CR31" s="736"/>
      <c r="CS31" s="736"/>
      <c r="CT31" s="736"/>
      <c r="CU31" s="736"/>
      <c r="CV31" s="736"/>
      <c r="CW31" s="736"/>
      <c r="CX31" s="736"/>
      <c r="CY31" s="736"/>
      <c r="CZ31" s="736"/>
      <c r="DA31" s="736"/>
      <c r="DB31" s="736"/>
      <c r="DC31" s="736"/>
      <c r="DD31" s="736"/>
      <c r="DE31" s="736"/>
      <c r="DF31" s="736"/>
      <c r="DG31" s="736"/>
      <c r="DH31" s="736"/>
      <c r="DI31" s="736"/>
      <c r="DJ31" s="736"/>
      <c r="DK31" s="736"/>
      <c r="DL31" s="736"/>
      <c r="DM31" s="736"/>
      <c r="DN31" s="736"/>
      <c r="DO31" s="736"/>
      <c r="DP31" s="736"/>
      <c r="DQ31" s="736"/>
      <c r="DR31" s="736"/>
      <c r="DS31" s="736"/>
      <c r="DT31" s="736"/>
      <c r="DU31" s="736"/>
      <c r="DV31" s="736"/>
      <c r="DW31" s="736"/>
      <c r="DX31" s="736"/>
      <c r="DY31" s="736"/>
      <c r="DZ31" s="736"/>
      <c r="EA31" s="736"/>
      <c r="EB31" s="736"/>
      <c r="EC31" s="736"/>
      <c r="ED31" s="736"/>
      <c r="EE31" s="736"/>
      <c r="EF31" s="736"/>
      <c r="EG31" s="736"/>
    </row>
    <row r="32" spans="1:137" ht="60" customHeight="1">
      <c r="A32" s="925"/>
      <c r="B32" s="736"/>
      <c r="C32" s="925" t="str">
        <f>IF('Display-Neuanlage und Masse'!T30="","",'Display-Neuanlage und Masse'!T30)</f>
        <v/>
      </c>
      <c r="D32" s="925" t="str">
        <f>IF('Display-Neuanlage und Masse'!U30="","",'Display-Neuanlage und Masse'!U30)</f>
        <v/>
      </c>
      <c r="E32" s="736"/>
      <c r="F32" s="925" t="str">
        <f>IF('Display-Neuanlage und Masse'!V30="","",'Display-Neuanlage und Masse'!V30)</f>
        <v/>
      </c>
      <c r="G32" s="925" t="str">
        <f>IF('Display-Neuanlage und Masse'!X30="","",VLOOKUP('Display-Neuanlage und Masse'!X30,'Dropdown Auswahl'!BL27:BM279,2,FALSE))</f>
        <v/>
      </c>
      <c r="H32" s="1191"/>
      <c r="I32" s="1191"/>
      <c r="J32" s="1191"/>
      <c r="K32" s="925" t="str">
        <f>IF('Display-Neuanlage und Masse'!AX30="","",'Display-Neuanlage und Masse'!AX30)</f>
        <v/>
      </c>
      <c r="L32" s="925" t="str">
        <f>IF('Display-Neuanlage und Masse'!AY30="","",'Display-Neuanlage und Masse'!AY30)</f>
        <v/>
      </c>
      <c r="M32" s="925" t="str">
        <f>IF('Display-Neuanlage und Masse'!AZ30="","",'Display-Neuanlage und Masse'!AZ30)</f>
        <v/>
      </c>
      <c r="N32" s="736"/>
      <c r="O32" s="736"/>
      <c r="P32" s="878"/>
      <c r="Q32" s="736"/>
      <c r="R32" s="736"/>
      <c r="S32" s="925" t="str">
        <f>IF(AND(Table3[[#This Row],[Menge]]&lt;&gt;"",Table3[[#This Row],[Anzahl Stück im Karton]]&lt;&gt;""),Table3[[#This Row],[Menge]]*Table3[[#This Row],[Anzahl Stück im Karton]],"")</f>
        <v/>
      </c>
      <c r="T32" s="929" t="str">
        <f>IF(AND('Display-Neuanlage und Masse'!G30="",'Display-Neuanlage und Masse'!H30=""),"",
IF('Display-Neuanlage und Masse'!G30&lt;&gt;"",'Display-Neuanlage und Masse'!G30,'Display-Neuanlage und Masse'!H30))</f>
        <v/>
      </c>
      <c r="U32" s="925" t="str">
        <f>IF(AND('Display-Neuanlage und Masse'!G30="",'Display-Neuanlage und Masse'!H30=""),"",
IF('Display-Neuanlage und Masse'!G30&lt;&gt;"","EUR","USD"))</f>
        <v/>
      </c>
      <c r="V32" s="930" t="str">
        <f>IF('Display-Neuanlage und Masse'!I30="","",'Display-Neuanlage und Masse'!I30)</f>
        <v/>
      </c>
      <c r="W32" s="737"/>
      <c r="X32" s="737"/>
      <c r="Y32" s="737"/>
      <c r="Z32" s="737"/>
      <c r="AA32" s="737"/>
      <c r="AB32" s="737"/>
      <c r="AC32" s="737"/>
      <c r="AD32" s="737"/>
      <c r="AE32" s="737"/>
      <c r="AF32" s="737"/>
      <c r="AG32" s="741"/>
      <c r="AH32" s="747"/>
      <c r="AI32" s="750"/>
      <c r="AJ32" s="748"/>
      <c r="AK32" s="748"/>
      <c r="AL32" s="748"/>
      <c r="AM32" s="748"/>
      <c r="AN32" s="748"/>
      <c r="AO32" s="748"/>
      <c r="AP32" s="748"/>
      <c r="AQ32" s="748"/>
      <c r="AR32" s="748"/>
      <c r="AS32" s="748"/>
      <c r="AT32" s="748"/>
      <c r="AU32" s="749"/>
      <c r="AV32" s="747"/>
      <c r="AW32" s="748"/>
      <c r="AX32" s="749"/>
      <c r="AY32" s="747"/>
      <c r="AZ32" s="748"/>
      <c r="BA32" s="749"/>
      <c r="BB32" s="747"/>
      <c r="BC32" s="748"/>
      <c r="BD32" s="748"/>
      <c r="BE32" s="749"/>
      <c r="BF32" s="750"/>
      <c r="BG32" s="748"/>
      <c r="BH32" s="748"/>
      <c r="BI32" s="748"/>
      <c r="BJ32" s="748"/>
      <c r="BK32" s="748"/>
      <c r="BL32" s="748"/>
      <c r="BM32" s="748"/>
      <c r="BN32" s="748"/>
      <c r="BO32" s="736"/>
      <c r="BP32" s="736"/>
      <c r="BQ32" s="735"/>
      <c r="BR32" s="736"/>
      <c r="BS32" s="736"/>
      <c r="BT32" s="736"/>
      <c r="BU32" s="856"/>
      <c r="BV32" s="736"/>
      <c r="BW32" s="736"/>
      <c r="BX32" s="736"/>
      <c r="BY32" s="736"/>
      <c r="BZ32" s="736"/>
      <c r="CA32" s="736"/>
      <c r="CB32" s="736"/>
      <c r="CC32" s="736"/>
      <c r="CD32" s="736"/>
      <c r="CE32" s="736"/>
      <c r="CF32" s="736"/>
      <c r="CG32" s="736"/>
      <c r="CH32" s="736"/>
      <c r="CI32" s="736"/>
      <c r="CJ32" s="736"/>
      <c r="CK32" s="736"/>
      <c r="CL32" s="736"/>
      <c r="CM32" s="736"/>
      <c r="CN32" s="736"/>
      <c r="CO32" s="736"/>
      <c r="CP32" s="736"/>
      <c r="CQ32" s="736"/>
      <c r="CR32" s="736"/>
      <c r="CS32" s="736"/>
      <c r="CT32" s="736"/>
      <c r="CU32" s="736"/>
      <c r="CV32" s="736"/>
      <c r="CW32" s="736"/>
      <c r="CX32" s="736"/>
      <c r="CY32" s="736"/>
      <c r="CZ32" s="736"/>
      <c r="DA32" s="736"/>
      <c r="DB32" s="736"/>
      <c r="DC32" s="736"/>
      <c r="DD32" s="736"/>
      <c r="DE32" s="736"/>
      <c r="DF32" s="736"/>
      <c r="DG32" s="736"/>
      <c r="DH32" s="736"/>
      <c r="DI32" s="736"/>
      <c r="DJ32" s="736"/>
      <c r="DK32" s="736"/>
      <c r="DL32" s="736"/>
      <c r="DM32" s="736"/>
      <c r="DN32" s="736"/>
      <c r="DO32" s="736"/>
      <c r="DP32" s="736"/>
      <c r="DQ32" s="736"/>
      <c r="DR32" s="736"/>
      <c r="DS32" s="736"/>
      <c r="DT32" s="736"/>
      <c r="DU32" s="736"/>
      <c r="DV32" s="736"/>
      <c r="DW32" s="736"/>
      <c r="DX32" s="736"/>
      <c r="DY32" s="736"/>
      <c r="DZ32" s="736"/>
      <c r="EA32" s="736"/>
      <c r="EB32" s="736"/>
      <c r="EC32" s="736"/>
      <c r="ED32" s="736"/>
      <c r="EE32" s="736"/>
      <c r="EF32" s="736"/>
      <c r="EG32" s="736"/>
    </row>
    <row r="33" spans="1:137" ht="60" customHeight="1">
      <c r="A33" s="925"/>
      <c r="B33" s="736"/>
      <c r="C33" s="925" t="str">
        <f>IF('Display-Neuanlage und Masse'!T31="","",'Display-Neuanlage und Masse'!T31)</f>
        <v/>
      </c>
      <c r="D33" s="925" t="str">
        <f>IF('Display-Neuanlage und Masse'!U31="","",'Display-Neuanlage und Masse'!U31)</f>
        <v/>
      </c>
      <c r="E33" s="736"/>
      <c r="F33" s="925" t="str">
        <f>IF('Display-Neuanlage und Masse'!V31="","",'Display-Neuanlage und Masse'!V31)</f>
        <v/>
      </c>
      <c r="G33" s="925" t="str">
        <f>IF('Display-Neuanlage und Masse'!X31="","",VLOOKUP('Display-Neuanlage und Masse'!X31,'Dropdown Auswahl'!BL28:BM280,2,FALSE))</f>
        <v/>
      </c>
      <c r="H33" s="1191"/>
      <c r="I33" s="1191"/>
      <c r="J33" s="1191"/>
      <c r="K33" s="925" t="str">
        <f>IF('Display-Neuanlage und Masse'!AX31="","",'Display-Neuanlage und Masse'!AX31)</f>
        <v/>
      </c>
      <c r="L33" s="925" t="str">
        <f>IF('Display-Neuanlage und Masse'!AY31="","",'Display-Neuanlage und Masse'!AY31)</f>
        <v/>
      </c>
      <c r="M33" s="925" t="str">
        <f>IF('Display-Neuanlage und Masse'!AZ31="","",'Display-Neuanlage und Masse'!AZ31)</f>
        <v/>
      </c>
      <c r="N33" s="736"/>
      <c r="O33" s="736"/>
      <c r="P33" s="878"/>
      <c r="Q33" s="736"/>
      <c r="R33" s="736"/>
      <c r="S33" s="925" t="str">
        <f>IF(AND(Table3[[#This Row],[Menge]]&lt;&gt;"",Table3[[#This Row],[Anzahl Stück im Karton]]&lt;&gt;""),Table3[[#This Row],[Menge]]*Table3[[#This Row],[Anzahl Stück im Karton]],"")</f>
        <v/>
      </c>
      <c r="T33" s="929" t="str">
        <f>IF(AND('Display-Neuanlage und Masse'!G31="",'Display-Neuanlage und Masse'!H31=""),"",
IF('Display-Neuanlage und Masse'!G31&lt;&gt;"",'Display-Neuanlage und Masse'!G31,'Display-Neuanlage und Masse'!H31))</f>
        <v/>
      </c>
      <c r="U33" s="925" t="str">
        <f>IF(AND('Display-Neuanlage und Masse'!G31="",'Display-Neuanlage und Masse'!H31=""),"",
IF('Display-Neuanlage und Masse'!G31&lt;&gt;"","EUR","USD"))</f>
        <v/>
      </c>
      <c r="V33" s="930" t="str">
        <f>IF('Display-Neuanlage und Masse'!I31="","",'Display-Neuanlage und Masse'!I31)</f>
        <v/>
      </c>
      <c r="W33" s="737"/>
      <c r="X33" s="737"/>
      <c r="Y33" s="737"/>
      <c r="Z33" s="737"/>
      <c r="AA33" s="737"/>
      <c r="AB33" s="737"/>
      <c r="AC33" s="737"/>
      <c r="AD33" s="737"/>
      <c r="AE33" s="737"/>
      <c r="AF33" s="737"/>
      <c r="AG33" s="741"/>
      <c r="AH33" s="747"/>
      <c r="AI33" s="750"/>
      <c r="AJ33" s="748"/>
      <c r="AK33" s="748"/>
      <c r="AL33" s="748"/>
      <c r="AM33" s="748"/>
      <c r="AN33" s="748"/>
      <c r="AO33" s="748"/>
      <c r="AP33" s="748"/>
      <c r="AQ33" s="748"/>
      <c r="AR33" s="748"/>
      <c r="AS33" s="748"/>
      <c r="AT33" s="748"/>
      <c r="AU33" s="749"/>
      <c r="AV33" s="747"/>
      <c r="AW33" s="748"/>
      <c r="AX33" s="749"/>
      <c r="AY33" s="747"/>
      <c r="AZ33" s="748"/>
      <c r="BA33" s="749"/>
      <c r="BB33" s="747"/>
      <c r="BC33" s="748"/>
      <c r="BD33" s="748"/>
      <c r="BE33" s="749"/>
      <c r="BF33" s="750"/>
      <c r="BG33" s="748"/>
      <c r="BH33" s="748"/>
      <c r="BI33" s="748"/>
      <c r="BJ33" s="748"/>
      <c r="BK33" s="748"/>
      <c r="BL33" s="748"/>
      <c r="BM33" s="748"/>
      <c r="BN33" s="748"/>
      <c r="BO33" s="736"/>
      <c r="BP33" s="736"/>
      <c r="BQ33" s="735"/>
      <c r="BR33" s="736"/>
      <c r="BS33" s="736"/>
      <c r="BT33" s="736"/>
      <c r="BU33" s="856"/>
      <c r="BV33" s="736"/>
      <c r="BW33" s="736"/>
      <c r="BX33" s="736"/>
      <c r="BY33" s="736"/>
      <c r="BZ33" s="736"/>
      <c r="CA33" s="736"/>
      <c r="CB33" s="736"/>
      <c r="CC33" s="736"/>
      <c r="CD33" s="736"/>
      <c r="CE33" s="736"/>
      <c r="CF33" s="736"/>
      <c r="CG33" s="736"/>
      <c r="CH33" s="736"/>
      <c r="CI33" s="736"/>
      <c r="CJ33" s="736"/>
      <c r="CK33" s="736"/>
      <c r="CL33" s="736"/>
      <c r="CM33" s="736"/>
      <c r="CN33" s="736"/>
      <c r="CO33" s="736"/>
      <c r="CP33" s="736"/>
      <c r="CQ33" s="736"/>
      <c r="CR33" s="736"/>
      <c r="CS33" s="736"/>
      <c r="CT33" s="736"/>
      <c r="CU33" s="736"/>
      <c r="CV33" s="736"/>
      <c r="CW33" s="736"/>
      <c r="CX33" s="736"/>
      <c r="CY33" s="736"/>
      <c r="CZ33" s="736"/>
      <c r="DA33" s="736"/>
      <c r="DB33" s="736"/>
      <c r="DC33" s="736"/>
      <c r="DD33" s="736"/>
      <c r="DE33" s="736"/>
      <c r="DF33" s="736"/>
      <c r="DG33" s="736"/>
      <c r="DH33" s="736"/>
      <c r="DI33" s="736"/>
      <c r="DJ33" s="736"/>
      <c r="DK33" s="736"/>
      <c r="DL33" s="736"/>
      <c r="DM33" s="736"/>
      <c r="DN33" s="736"/>
      <c r="DO33" s="736"/>
      <c r="DP33" s="736"/>
      <c r="DQ33" s="736"/>
      <c r="DR33" s="736"/>
      <c r="DS33" s="736"/>
      <c r="DT33" s="736"/>
      <c r="DU33" s="736"/>
      <c r="DV33" s="736"/>
      <c r="DW33" s="736"/>
      <c r="DX33" s="736"/>
      <c r="DY33" s="736"/>
      <c r="DZ33" s="736"/>
      <c r="EA33" s="736"/>
      <c r="EB33" s="736"/>
      <c r="EC33" s="736"/>
      <c r="ED33" s="736"/>
      <c r="EE33" s="736"/>
      <c r="EF33" s="736"/>
      <c r="EG33" s="736"/>
    </row>
    <row r="34" spans="1:137" ht="60" customHeight="1">
      <c r="A34" s="925"/>
      <c r="B34" s="736"/>
      <c r="C34" s="925" t="str">
        <f>IF('Display-Neuanlage und Masse'!T32="","",'Display-Neuanlage und Masse'!T32)</f>
        <v/>
      </c>
      <c r="D34" s="925" t="str">
        <f>IF('Display-Neuanlage und Masse'!U32="","",'Display-Neuanlage und Masse'!U32)</f>
        <v/>
      </c>
      <c r="E34" s="736"/>
      <c r="F34" s="925" t="str">
        <f>IF('Display-Neuanlage und Masse'!V32="","",'Display-Neuanlage und Masse'!V32)</f>
        <v/>
      </c>
      <c r="G34" s="925" t="str">
        <f>IF('Display-Neuanlage und Masse'!X32="","",VLOOKUP('Display-Neuanlage und Masse'!X32,'Dropdown Auswahl'!BL29:BM281,2,FALSE))</f>
        <v/>
      </c>
      <c r="H34" s="1191"/>
      <c r="I34" s="1191"/>
      <c r="J34" s="1191"/>
      <c r="K34" s="925" t="str">
        <f>IF('Display-Neuanlage und Masse'!AX32="","",'Display-Neuanlage und Masse'!AX32)</f>
        <v/>
      </c>
      <c r="L34" s="925" t="str">
        <f>IF('Display-Neuanlage und Masse'!AY32="","",'Display-Neuanlage und Masse'!AY32)</f>
        <v/>
      </c>
      <c r="M34" s="925" t="str">
        <f>IF('Display-Neuanlage und Masse'!AZ32="","",'Display-Neuanlage und Masse'!AZ32)</f>
        <v/>
      </c>
      <c r="N34" s="736"/>
      <c r="O34" s="736"/>
      <c r="P34" s="878"/>
      <c r="Q34" s="736"/>
      <c r="R34" s="736"/>
      <c r="S34" s="925" t="str">
        <f>IF(AND(Table3[[#This Row],[Menge]]&lt;&gt;"",Table3[[#This Row],[Anzahl Stück im Karton]]&lt;&gt;""),Table3[[#This Row],[Menge]]*Table3[[#This Row],[Anzahl Stück im Karton]],"")</f>
        <v/>
      </c>
      <c r="T34" s="929" t="str">
        <f>IF(AND('Display-Neuanlage und Masse'!G32="",'Display-Neuanlage und Masse'!H32=""),"",
IF('Display-Neuanlage und Masse'!G32&lt;&gt;"",'Display-Neuanlage und Masse'!G32,'Display-Neuanlage und Masse'!H32))</f>
        <v/>
      </c>
      <c r="U34" s="925" t="str">
        <f>IF(AND('Display-Neuanlage und Masse'!G32="",'Display-Neuanlage und Masse'!H32=""),"",
IF('Display-Neuanlage und Masse'!G32&lt;&gt;"","EUR","USD"))</f>
        <v/>
      </c>
      <c r="V34" s="930" t="str">
        <f>IF('Display-Neuanlage und Masse'!I32="","",'Display-Neuanlage und Masse'!I32)</f>
        <v/>
      </c>
      <c r="W34" s="737"/>
      <c r="X34" s="737"/>
      <c r="Y34" s="737"/>
      <c r="Z34" s="737"/>
      <c r="AA34" s="737"/>
      <c r="AB34" s="737"/>
      <c r="AC34" s="737"/>
      <c r="AD34" s="737"/>
      <c r="AE34" s="737"/>
      <c r="AF34" s="737"/>
      <c r="AG34" s="741"/>
      <c r="AH34" s="747"/>
      <c r="AI34" s="750"/>
      <c r="AJ34" s="748"/>
      <c r="AK34" s="748"/>
      <c r="AL34" s="748"/>
      <c r="AM34" s="748"/>
      <c r="AN34" s="748"/>
      <c r="AO34" s="748"/>
      <c r="AP34" s="748"/>
      <c r="AQ34" s="748"/>
      <c r="AR34" s="748"/>
      <c r="AS34" s="748"/>
      <c r="AT34" s="748"/>
      <c r="AU34" s="749"/>
      <c r="AV34" s="747"/>
      <c r="AW34" s="748"/>
      <c r="AX34" s="749"/>
      <c r="AY34" s="747"/>
      <c r="AZ34" s="748"/>
      <c r="BA34" s="749"/>
      <c r="BB34" s="747"/>
      <c r="BC34" s="748"/>
      <c r="BD34" s="748"/>
      <c r="BE34" s="749"/>
      <c r="BF34" s="750"/>
      <c r="BG34" s="748"/>
      <c r="BH34" s="748"/>
      <c r="BI34" s="748"/>
      <c r="BJ34" s="748"/>
      <c r="BK34" s="748"/>
      <c r="BL34" s="748"/>
      <c r="BM34" s="748"/>
      <c r="BN34" s="748"/>
      <c r="BO34" s="736"/>
      <c r="BP34" s="736"/>
      <c r="BQ34" s="735"/>
      <c r="BR34" s="736"/>
      <c r="BS34" s="736"/>
      <c r="BT34" s="736"/>
      <c r="BU34" s="856"/>
      <c r="BV34" s="736"/>
      <c r="BW34" s="736"/>
      <c r="BX34" s="736"/>
      <c r="BY34" s="736"/>
      <c r="BZ34" s="736"/>
      <c r="CA34" s="736"/>
      <c r="CB34" s="736"/>
      <c r="CC34" s="736"/>
      <c r="CD34" s="736"/>
      <c r="CE34" s="736"/>
      <c r="CF34" s="736"/>
      <c r="CG34" s="736"/>
      <c r="CH34" s="736"/>
      <c r="CI34" s="736"/>
      <c r="CJ34" s="736"/>
      <c r="CK34" s="736"/>
      <c r="CL34" s="736"/>
      <c r="CM34" s="736"/>
      <c r="CN34" s="736"/>
      <c r="CO34" s="736"/>
      <c r="CP34" s="736"/>
      <c r="CQ34" s="736"/>
      <c r="CR34" s="736"/>
      <c r="CS34" s="736"/>
      <c r="CT34" s="736"/>
      <c r="CU34" s="736"/>
      <c r="CV34" s="736"/>
      <c r="CW34" s="736"/>
      <c r="CX34" s="736"/>
      <c r="CY34" s="736"/>
      <c r="CZ34" s="736"/>
      <c r="DA34" s="736"/>
      <c r="DB34" s="736"/>
      <c r="DC34" s="736"/>
      <c r="DD34" s="736"/>
      <c r="DE34" s="736"/>
      <c r="DF34" s="736"/>
      <c r="DG34" s="736"/>
      <c r="DH34" s="736"/>
      <c r="DI34" s="736"/>
      <c r="DJ34" s="736"/>
      <c r="DK34" s="736"/>
      <c r="DL34" s="736"/>
      <c r="DM34" s="736"/>
      <c r="DN34" s="736"/>
      <c r="DO34" s="736"/>
      <c r="DP34" s="736"/>
      <c r="DQ34" s="736"/>
      <c r="DR34" s="736"/>
      <c r="DS34" s="736"/>
      <c r="DT34" s="736"/>
      <c r="DU34" s="736"/>
      <c r="DV34" s="736"/>
      <c r="DW34" s="736"/>
      <c r="DX34" s="736"/>
      <c r="DY34" s="736"/>
      <c r="DZ34" s="736"/>
      <c r="EA34" s="736"/>
      <c r="EB34" s="736"/>
      <c r="EC34" s="736"/>
      <c r="ED34" s="736"/>
      <c r="EE34" s="736"/>
      <c r="EF34" s="736"/>
      <c r="EG34" s="736"/>
    </row>
    <row r="35" spans="1:137" ht="60" customHeight="1">
      <c r="A35" s="925"/>
      <c r="B35" s="736"/>
      <c r="C35" s="925" t="str">
        <f>IF('Display-Neuanlage und Masse'!T33="","",'Display-Neuanlage und Masse'!T33)</f>
        <v/>
      </c>
      <c r="D35" s="925" t="str">
        <f>IF('Display-Neuanlage und Masse'!U33="","",'Display-Neuanlage und Masse'!U33)</f>
        <v/>
      </c>
      <c r="E35" s="736"/>
      <c r="F35" s="925" t="str">
        <f>IF('Display-Neuanlage und Masse'!V33="","",'Display-Neuanlage und Masse'!V33)</f>
        <v/>
      </c>
      <c r="G35" s="925" t="str">
        <f>IF('Display-Neuanlage und Masse'!X33="","",VLOOKUP('Display-Neuanlage und Masse'!X33,'Dropdown Auswahl'!BL30:BM282,2,FALSE))</f>
        <v/>
      </c>
      <c r="H35" s="1191"/>
      <c r="I35" s="1191"/>
      <c r="J35" s="1191"/>
      <c r="K35" s="925" t="str">
        <f>IF('Display-Neuanlage und Masse'!AX33="","",'Display-Neuanlage und Masse'!AX33)</f>
        <v/>
      </c>
      <c r="L35" s="925" t="str">
        <f>IF('Display-Neuanlage und Masse'!AY33="","",'Display-Neuanlage und Masse'!AY33)</f>
        <v/>
      </c>
      <c r="M35" s="925" t="str">
        <f>IF('Display-Neuanlage und Masse'!AZ33="","",'Display-Neuanlage und Masse'!AZ33)</f>
        <v/>
      </c>
      <c r="N35" s="736"/>
      <c r="O35" s="736"/>
      <c r="P35" s="878"/>
      <c r="Q35" s="736"/>
      <c r="R35" s="736"/>
      <c r="S35" s="925" t="str">
        <f>IF(AND(Table3[[#This Row],[Menge]]&lt;&gt;"",Table3[[#This Row],[Anzahl Stück im Karton]]&lt;&gt;""),Table3[[#This Row],[Menge]]*Table3[[#This Row],[Anzahl Stück im Karton]],"")</f>
        <v/>
      </c>
      <c r="T35" s="929" t="str">
        <f>IF(AND('Display-Neuanlage und Masse'!G33="",'Display-Neuanlage und Masse'!H33=""),"",
IF('Display-Neuanlage und Masse'!G33&lt;&gt;"",'Display-Neuanlage und Masse'!G33,'Display-Neuanlage und Masse'!H33))</f>
        <v/>
      </c>
      <c r="U35" s="925" t="str">
        <f>IF(AND('Display-Neuanlage und Masse'!G33="",'Display-Neuanlage und Masse'!H33=""),"",
IF('Display-Neuanlage und Masse'!G33&lt;&gt;"","EUR","USD"))</f>
        <v/>
      </c>
      <c r="V35" s="930" t="str">
        <f>IF('Display-Neuanlage und Masse'!I33="","",'Display-Neuanlage und Masse'!I33)</f>
        <v/>
      </c>
      <c r="W35" s="737"/>
      <c r="X35" s="737"/>
      <c r="Y35" s="737"/>
      <c r="Z35" s="737"/>
      <c r="AA35" s="737"/>
      <c r="AB35" s="737"/>
      <c r="AC35" s="737"/>
      <c r="AD35" s="737"/>
      <c r="AE35" s="737"/>
      <c r="AF35" s="737"/>
      <c r="AG35" s="741"/>
      <c r="AH35" s="747"/>
      <c r="AI35" s="750"/>
      <c r="AJ35" s="748"/>
      <c r="AK35" s="748"/>
      <c r="AL35" s="748"/>
      <c r="AM35" s="748"/>
      <c r="AN35" s="748"/>
      <c r="AO35" s="748"/>
      <c r="AP35" s="748"/>
      <c r="AQ35" s="748"/>
      <c r="AR35" s="748"/>
      <c r="AS35" s="748"/>
      <c r="AT35" s="748"/>
      <c r="AU35" s="749"/>
      <c r="AV35" s="747"/>
      <c r="AW35" s="748"/>
      <c r="AX35" s="749"/>
      <c r="AY35" s="747"/>
      <c r="AZ35" s="748"/>
      <c r="BA35" s="749"/>
      <c r="BB35" s="747"/>
      <c r="BC35" s="748"/>
      <c r="BD35" s="748"/>
      <c r="BE35" s="749"/>
      <c r="BF35" s="750"/>
      <c r="BG35" s="748"/>
      <c r="BH35" s="748"/>
      <c r="BI35" s="748"/>
      <c r="BJ35" s="748"/>
      <c r="BK35" s="748"/>
      <c r="BL35" s="748"/>
      <c r="BM35" s="748"/>
      <c r="BN35" s="748"/>
      <c r="BO35" s="736"/>
      <c r="BP35" s="736"/>
      <c r="BQ35" s="735"/>
      <c r="BR35" s="736"/>
      <c r="BS35" s="736"/>
      <c r="BT35" s="736"/>
      <c r="BU35" s="856"/>
      <c r="BV35" s="736"/>
      <c r="BW35" s="736"/>
      <c r="BX35" s="736"/>
      <c r="BY35" s="736"/>
      <c r="BZ35" s="736"/>
      <c r="CA35" s="736"/>
      <c r="CB35" s="736"/>
      <c r="CC35" s="736"/>
      <c r="CD35" s="736"/>
      <c r="CE35" s="736"/>
      <c r="CF35" s="736"/>
      <c r="CG35" s="736"/>
      <c r="CH35" s="736"/>
      <c r="CI35" s="736"/>
      <c r="CJ35" s="736"/>
      <c r="CK35" s="736"/>
      <c r="CL35" s="736"/>
      <c r="CM35" s="736"/>
      <c r="CN35" s="736"/>
      <c r="CO35" s="736"/>
      <c r="CP35" s="736"/>
      <c r="CQ35" s="736"/>
      <c r="CR35" s="736"/>
      <c r="CS35" s="736"/>
      <c r="CT35" s="736"/>
      <c r="CU35" s="736"/>
      <c r="CV35" s="736"/>
      <c r="CW35" s="736"/>
      <c r="CX35" s="736"/>
      <c r="CY35" s="736"/>
      <c r="CZ35" s="736"/>
      <c r="DA35" s="736"/>
      <c r="DB35" s="736"/>
      <c r="DC35" s="736"/>
      <c r="DD35" s="736"/>
      <c r="DE35" s="736"/>
      <c r="DF35" s="736"/>
      <c r="DG35" s="736"/>
      <c r="DH35" s="736"/>
      <c r="DI35" s="736"/>
      <c r="DJ35" s="736"/>
      <c r="DK35" s="736"/>
      <c r="DL35" s="736"/>
      <c r="DM35" s="736"/>
      <c r="DN35" s="736"/>
      <c r="DO35" s="736"/>
      <c r="DP35" s="736"/>
      <c r="DQ35" s="736"/>
      <c r="DR35" s="736"/>
      <c r="DS35" s="736"/>
      <c r="DT35" s="736"/>
      <c r="DU35" s="736"/>
      <c r="DV35" s="736"/>
      <c r="DW35" s="736"/>
      <c r="DX35" s="736"/>
      <c r="DY35" s="736"/>
      <c r="DZ35" s="736"/>
      <c r="EA35" s="736"/>
      <c r="EB35" s="736"/>
      <c r="EC35" s="736"/>
      <c r="ED35" s="736"/>
      <c r="EE35" s="736"/>
      <c r="EF35" s="736"/>
      <c r="EG35" s="736"/>
    </row>
    <row r="36" spans="1:137" ht="60" customHeight="1">
      <c r="A36" s="925"/>
      <c r="B36" s="736"/>
      <c r="C36" s="925" t="str">
        <f>IF('Display-Neuanlage und Masse'!T34="","",'Display-Neuanlage und Masse'!T34)</f>
        <v/>
      </c>
      <c r="D36" s="925" t="str">
        <f>IF('Display-Neuanlage und Masse'!U34="","",'Display-Neuanlage und Masse'!U34)</f>
        <v/>
      </c>
      <c r="E36" s="736"/>
      <c r="F36" s="925" t="str">
        <f>IF('Display-Neuanlage und Masse'!V34="","",'Display-Neuanlage und Masse'!V34)</f>
        <v/>
      </c>
      <c r="G36" s="925" t="str">
        <f>IF('Display-Neuanlage und Masse'!X34="","",VLOOKUP('Display-Neuanlage und Masse'!X34,'Dropdown Auswahl'!BL31:BM283,2,FALSE))</f>
        <v/>
      </c>
      <c r="H36" s="1191"/>
      <c r="I36" s="1191"/>
      <c r="J36" s="1191"/>
      <c r="K36" s="925" t="str">
        <f>IF('Display-Neuanlage und Masse'!AX34="","",'Display-Neuanlage und Masse'!AX34)</f>
        <v/>
      </c>
      <c r="L36" s="925" t="str">
        <f>IF('Display-Neuanlage und Masse'!AY34="","",'Display-Neuanlage und Masse'!AY34)</f>
        <v/>
      </c>
      <c r="M36" s="925" t="str">
        <f>IF('Display-Neuanlage und Masse'!AZ34="","",'Display-Neuanlage und Masse'!AZ34)</f>
        <v/>
      </c>
      <c r="N36" s="736"/>
      <c r="O36" s="736"/>
      <c r="P36" s="878"/>
      <c r="Q36" s="736"/>
      <c r="R36" s="736"/>
      <c r="S36" s="925" t="str">
        <f>IF(AND(Table3[[#This Row],[Menge]]&lt;&gt;"",Table3[[#This Row],[Anzahl Stück im Karton]]&lt;&gt;""),Table3[[#This Row],[Menge]]*Table3[[#This Row],[Anzahl Stück im Karton]],"")</f>
        <v/>
      </c>
      <c r="T36" s="929" t="str">
        <f>IF(AND('Display-Neuanlage und Masse'!G34="",'Display-Neuanlage und Masse'!H34=""),"",
IF('Display-Neuanlage und Masse'!G34&lt;&gt;"",'Display-Neuanlage und Masse'!G34,'Display-Neuanlage und Masse'!H34))</f>
        <v/>
      </c>
      <c r="U36" s="925" t="str">
        <f>IF(AND('Display-Neuanlage und Masse'!G34="",'Display-Neuanlage und Masse'!H34=""),"",
IF('Display-Neuanlage und Masse'!G34&lt;&gt;"","EUR","USD"))</f>
        <v/>
      </c>
      <c r="V36" s="930" t="str">
        <f>IF('Display-Neuanlage und Masse'!I34="","",'Display-Neuanlage und Masse'!I34)</f>
        <v/>
      </c>
      <c r="W36" s="737"/>
      <c r="X36" s="737"/>
      <c r="Y36" s="737"/>
      <c r="Z36" s="737"/>
      <c r="AA36" s="737"/>
      <c r="AB36" s="737"/>
      <c r="AC36" s="737"/>
      <c r="AD36" s="737"/>
      <c r="AE36" s="737"/>
      <c r="AF36" s="737"/>
      <c r="AG36" s="741"/>
      <c r="AH36" s="747"/>
      <c r="AI36" s="750"/>
      <c r="AJ36" s="748"/>
      <c r="AK36" s="748"/>
      <c r="AL36" s="748"/>
      <c r="AM36" s="748"/>
      <c r="AN36" s="748"/>
      <c r="AO36" s="748"/>
      <c r="AP36" s="748"/>
      <c r="AQ36" s="748"/>
      <c r="AR36" s="748"/>
      <c r="AS36" s="748"/>
      <c r="AT36" s="748"/>
      <c r="AU36" s="749"/>
      <c r="AV36" s="747"/>
      <c r="AW36" s="748"/>
      <c r="AX36" s="749"/>
      <c r="AY36" s="747"/>
      <c r="AZ36" s="748"/>
      <c r="BA36" s="749"/>
      <c r="BB36" s="747"/>
      <c r="BC36" s="748"/>
      <c r="BD36" s="748"/>
      <c r="BE36" s="749"/>
      <c r="BF36" s="750"/>
      <c r="BG36" s="748"/>
      <c r="BH36" s="748"/>
      <c r="BI36" s="748"/>
      <c r="BJ36" s="748"/>
      <c r="BK36" s="748"/>
      <c r="BL36" s="748"/>
      <c r="BM36" s="748"/>
      <c r="BN36" s="748"/>
      <c r="BO36" s="736"/>
      <c r="BP36" s="736"/>
      <c r="BQ36" s="735"/>
      <c r="BR36" s="736"/>
      <c r="BS36" s="736"/>
      <c r="BT36" s="736"/>
      <c r="BU36" s="856"/>
      <c r="BV36" s="736"/>
      <c r="BW36" s="736"/>
      <c r="BX36" s="736"/>
      <c r="BY36" s="736"/>
      <c r="BZ36" s="736"/>
      <c r="CA36" s="736"/>
      <c r="CB36" s="736"/>
      <c r="CC36" s="736"/>
      <c r="CD36" s="736"/>
      <c r="CE36" s="736"/>
      <c r="CF36" s="736"/>
      <c r="CG36" s="736"/>
      <c r="CH36" s="736"/>
      <c r="CI36" s="736"/>
      <c r="CJ36" s="736"/>
      <c r="CK36" s="736"/>
      <c r="CL36" s="736"/>
      <c r="CM36" s="736"/>
      <c r="CN36" s="736"/>
      <c r="CO36" s="736"/>
      <c r="CP36" s="736"/>
      <c r="CQ36" s="736"/>
      <c r="CR36" s="736"/>
      <c r="CS36" s="736"/>
      <c r="CT36" s="736"/>
      <c r="CU36" s="736"/>
      <c r="CV36" s="736"/>
      <c r="CW36" s="736"/>
      <c r="CX36" s="736"/>
      <c r="CY36" s="736"/>
      <c r="CZ36" s="736"/>
      <c r="DA36" s="736"/>
      <c r="DB36" s="736"/>
      <c r="DC36" s="736"/>
      <c r="DD36" s="736"/>
      <c r="DE36" s="736"/>
      <c r="DF36" s="736"/>
      <c r="DG36" s="736"/>
      <c r="DH36" s="736"/>
      <c r="DI36" s="736"/>
      <c r="DJ36" s="736"/>
      <c r="DK36" s="736"/>
      <c r="DL36" s="736"/>
      <c r="DM36" s="736"/>
      <c r="DN36" s="736"/>
      <c r="DO36" s="736"/>
      <c r="DP36" s="736"/>
      <c r="DQ36" s="736"/>
      <c r="DR36" s="736"/>
      <c r="DS36" s="736"/>
      <c r="DT36" s="736"/>
      <c r="DU36" s="736"/>
      <c r="DV36" s="736"/>
      <c r="DW36" s="736"/>
      <c r="DX36" s="736"/>
      <c r="DY36" s="736"/>
      <c r="DZ36" s="736"/>
      <c r="EA36" s="736"/>
      <c r="EB36" s="736"/>
      <c r="EC36" s="736"/>
      <c r="ED36" s="736"/>
      <c r="EE36" s="736"/>
      <c r="EF36" s="736"/>
      <c r="EG36" s="736"/>
    </row>
    <row r="37" spans="1:137" ht="60" customHeight="1">
      <c r="A37" s="925"/>
      <c r="B37" s="736"/>
      <c r="C37" s="925" t="str">
        <f>IF('Display-Neuanlage und Masse'!T35="","",'Display-Neuanlage und Masse'!T35)</f>
        <v/>
      </c>
      <c r="D37" s="925" t="str">
        <f>IF('Display-Neuanlage und Masse'!U35="","",'Display-Neuanlage und Masse'!U35)</f>
        <v/>
      </c>
      <c r="E37" s="736"/>
      <c r="F37" s="925" t="str">
        <f>IF('Display-Neuanlage und Masse'!V35="","",'Display-Neuanlage und Masse'!V35)</f>
        <v/>
      </c>
      <c r="G37" s="925" t="str">
        <f>IF('Display-Neuanlage und Masse'!X35="","",VLOOKUP('Display-Neuanlage und Masse'!X35,'Dropdown Auswahl'!BL32:BM284,2,FALSE))</f>
        <v/>
      </c>
      <c r="H37" s="1191"/>
      <c r="I37" s="1191"/>
      <c r="J37" s="1191"/>
      <c r="K37" s="925" t="str">
        <f>IF('Display-Neuanlage und Masse'!AX35="","",'Display-Neuanlage und Masse'!AX35)</f>
        <v/>
      </c>
      <c r="L37" s="925" t="str">
        <f>IF('Display-Neuanlage und Masse'!AY35="","",'Display-Neuanlage und Masse'!AY35)</f>
        <v/>
      </c>
      <c r="M37" s="925" t="str">
        <f>IF('Display-Neuanlage und Masse'!AZ35="","",'Display-Neuanlage und Masse'!AZ35)</f>
        <v/>
      </c>
      <c r="N37" s="736"/>
      <c r="O37" s="736"/>
      <c r="P37" s="878"/>
      <c r="Q37" s="736"/>
      <c r="R37" s="736"/>
      <c r="S37" s="925" t="str">
        <f>IF(AND(Table3[[#This Row],[Menge]]&lt;&gt;"",Table3[[#This Row],[Anzahl Stück im Karton]]&lt;&gt;""),Table3[[#This Row],[Menge]]*Table3[[#This Row],[Anzahl Stück im Karton]],"")</f>
        <v/>
      </c>
      <c r="T37" s="929" t="str">
        <f>IF(AND('Display-Neuanlage und Masse'!G35="",'Display-Neuanlage und Masse'!H35=""),"",
IF('Display-Neuanlage und Masse'!G35&lt;&gt;"",'Display-Neuanlage und Masse'!G35,'Display-Neuanlage und Masse'!H35))</f>
        <v/>
      </c>
      <c r="U37" s="925" t="str">
        <f>IF(AND('Display-Neuanlage und Masse'!G35="",'Display-Neuanlage und Masse'!H35=""),"",
IF('Display-Neuanlage und Masse'!G35&lt;&gt;"","EUR","USD"))</f>
        <v/>
      </c>
      <c r="V37" s="930" t="str">
        <f>IF('Display-Neuanlage und Masse'!I35="","",'Display-Neuanlage und Masse'!I35)</f>
        <v/>
      </c>
      <c r="W37" s="737"/>
      <c r="X37" s="737"/>
      <c r="Y37" s="737"/>
      <c r="Z37" s="737"/>
      <c r="AA37" s="737"/>
      <c r="AB37" s="737"/>
      <c r="AC37" s="737"/>
      <c r="AD37" s="737"/>
      <c r="AE37" s="737"/>
      <c r="AF37" s="737"/>
      <c r="AG37" s="741"/>
      <c r="AH37" s="747"/>
      <c r="AI37" s="750"/>
      <c r="AJ37" s="748"/>
      <c r="AK37" s="748"/>
      <c r="AL37" s="748"/>
      <c r="AM37" s="748"/>
      <c r="AN37" s="748"/>
      <c r="AO37" s="748"/>
      <c r="AP37" s="748"/>
      <c r="AQ37" s="748"/>
      <c r="AR37" s="748"/>
      <c r="AS37" s="748"/>
      <c r="AT37" s="748"/>
      <c r="AU37" s="749"/>
      <c r="AV37" s="747"/>
      <c r="AW37" s="748"/>
      <c r="AX37" s="749"/>
      <c r="AY37" s="747"/>
      <c r="AZ37" s="748"/>
      <c r="BA37" s="749"/>
      <c r="BB37" s="747"/>
      <c r="BC37" s="748"/>
      <c r="BD37" s="748"/>
      <c r="BE37" s="749"/>
      <c r="BF37" s="750"/>
      <c r="BG37" s="748"/>
      <c r="BH37" s="748"/>
      <c r="BI37" s="748"/>
      <c r="BJ37" s="748"/>
      <c r="BK37" s="748"/>
      <c r="BL37" s="748"/>
      <c r="BM37" s="748"/>
      <c r="BN37" s="748"/>
      <c r="BO37" s="736"/>
      <c r="BP37" s="736"/>
      <c r="BQ37" s="735"/>
      <c r="BR37" s="736"/>
      <c r="BS37" s="736"/>
      <c r="BT37" s="736"/>
      <c r="BU37" s="856"/>
      <c r="BV37" s="736"/>
      <c r="BW37" s="736"/>
      <c r="BX37" s="736"/>
      <c r="BY37" s="736"/>
      <c r="BZ37" s="736"/>
      <c r="CA37" s="736"/>
      <c r="CB37" s="736"/>
      <c r="CC37" s="736"/>
      <c r="CD37" s="736"/>
      <c r="CE37" s="736"/>
      <c r="CF37" s="736"/>
      <c r="CG37" s="736"/>
      <c r="CH37" s="736"/>
      <c r="CI37" s="736"/>
      <c r="CJ37" s="736"/>
      <c r="CK37" s="736"/>
      <c r="CL37" s="736"/>
      <c r="CM37" s="736"/>
      <c r="CN37" s="736"/>
      <c r="CO37" s="736"/>
      <c r="CP37" s="736"/>
      <c r="CQ37" s="736"/>
      <c r="CR37" s="736"/>
      <c r="CS37" s="736"/>
      <c r="CT37" s="736"/>
      <c r="CU37" s="736"/>
      <c r="CV37" s="736"/>
      <c r="CW37" s="736"/>
      <c r="CX37" s="736"/>
      <c r="CY37" s="736"/>
      <c r="CZ37" s="736"/>
      <c r="DA37" s="736"/>
      <c r="DB37" s="736"/>
      <c r="DC37" s="736"/>
      <c r="DD37" s="736"/>
      <c r="DE37" s="736"/>
      <c r="DF37" s="736"/>
      <c r="DG37" s="736"/>
      <c r="DH37" s="736"/>
      <c r="DI37" s="736"/>
      <c r="DJ37" s="736"/>
      <c r="DK37" s="736"/>
      <c r="DL37" s="736"/>
      <c r="DM37" s="736"/>
      <c r="DN37" s="736"/>
      <c r="DO37" s="736"/>
      <c r="DP37" s="736"/>
      <c r="DQ37" s="736"/>
      <c r="DR37" s="736"/>
      <c r="DS37" s="736"/>
      <c r="DT37" s="736"/>
      <c r="DU37" s="736"/>
      <c r="DV37" s="736"/>
      <c r="DW37" s="736"/>
      <c r="DX37" s="736"/>
      <c r="DY37" s="736"/>
      <c r="DZ37" s="736"/>
      <c r="EA37" s="736"/>
      <c r="EB37" s="736"/>
      <c r="EC37" s="736"/>
      <c r="ED37" s="736"/>
      <c r="EE37" s="736"/>
      <c r="EF37" s="736"/>
      <c r="EG37" s="736"/>
    </row>
    <row r="38" spans="1:137" ht="60" customHeight="1">
      <c r="A38" s="925"/>
      <c r="B38" s="736"/>
      <c r="C38" s="925" t="str">
        <f>IF('Display-Neuanlage und Masse'!T36="","",'Display-Neuanlage und Masse'!T36)</f>
        <v/>
      </c>
      <c r="D38" s="925" t="str">
        <f>IF('Display-Neuanlage und Masse'!U36="","",'Display-Neuanlage und Masse'!U36)</f>
        <v/>
      </c>
      <c r="E38" s="736"/>
      <c r="F38" s="925" t="str">
        <f>IF('Display-Neuanlage und Masse'!V36="","",'Display-Neuanlage und Masse'!V36)</f>
        <v/>
      </c>
      <c r="G38" s="925" t="str">
        <f>IF('Display-Neuanlage und Masse'!X36="","",VLOOKUP('Display-Neuanlage und Masse'!X36,'Dropdown Auswahl'!BL33:BM285,2,FALSE))</f>
        <v/>
      </c>
      <c r="H38" s="1191"/>
      <c r="I38" s="1191"/>
      <c r="J38" s="1191"/>
      <c r="K38" s="925" t="str">
        <f>IF('Display-Neuanlage und Masse'!AX36="","",'Display-Neuanlage und Masse'!AX36)</f>
        <v/>
      </c>
      <c r="L38" s="925" t="str">
        <f>IF('Display-Neuanlage und Masse'!AY36="","",'Display-Neuanlage und Masse'!AY36)</f>
        <v/>
      </c>
      <c r="M38" s="925" t="str">
        <f>IF('Display-Neuanlage und Masse'!AZ36="","",'Display-Neuanlage und Masse'!AZ36)</f>
        <v/>
      </c>
      <c r="N38" s="736"/>
      <c r="O38" s="736"/>
      <c r="P38" s="878"/>
      <c r="Q38" s="736"/>
      <c r="R38" s="736"/>
      <c r="S38" s="925" t="str">
        <f>IF(AND(Table3[[#This Row],[Menge]]&lt;&gt;"",Table3[[#This Row],[Anzahl Stück im Karton]]&lt;&gt;""),Table3[[#This Row],[Menge]]*Table3[[#This Row],[Anzahl Stück im Karton]],"")</f>
        <v/>
      </c>
      <c r="T38" s="929" t="str">
        <f>IF(AND('Display-Neuanlage und Masse'!G36="",'Display-Neuanlage und Masse'!H36=""),"",
IF('Display-Neuanlage und Masse'!G36&lt;&gt;"",'Display-Neuanlage und Masse'!G36,'Display-Neuanlage und Masse'!H36))</f>
        <v/>
      </c>
      <c r="U38" s="925" t="str">
        <f>IF(AND('Display-Neuanlage und Masse'!G36="",'Display-Neuanlage und Masse'!H36=""),"",
IF('Display-Neuanlage und Masse'!G36&lt;&gt;"","EUR","USD"))</f>
        <v/>
      </c>
      <c r="V38" s="930" t="str">
        <f>IF('Display-Neuanlage und Masse'!I36="","",'Display-Neuanlage und Masse'!I36)</f>
        <v/>
      </c>
      <c r="W38" s="737"/>
      <c r="X38" s="737"/>
      <c r="Y38" s="737"/>
      <c r="Z38" s="737"/>
      <c r="AA38" s="737"/>
      <c r="AB38" s="737"/>
      <c r="AC38" s="737"/>
      <c r="AD38" s="737"/>
      <c r="AE38" s="737"/>
      <c r="AF38" s="737"/>
      <c r="AG38" s="741"/>
      <c r="AH38" s="747"/>
      <c r="AI38" s="750"/>
      <c r="AJ38" s="748"/>
      <c r="AK38" s="748"/>
      <c r="AL38" s="748"/>
      <c r="AM38" s="748"/>
      <c r="AN38" s="748"/>
      <c r="AO38" s="748"/>
      <c r="AP38" s="748"/>
      <c r="AQ38" s="748"/>
      <c r="AR38" s="748"/>
      <c r="AS38" s="748"/>
      <c r="AT38" s="748"/>
      <c r="AU38" s="749"/>
      <c r="AV38" s="747"/>
      <c r="AW38" s="748"/>
      <c r="AX38" s="749"/>
      <c r="AY38" s="747"/>
      <c r="AZ38" s="748"/>
      <c r="BA38" s="749"/>
      <c r="BB38" s="747"/>
      <c r="BC38" s="748"/>
      <c r="BD38" s="748"/>
      <c r="BE38" s="749"/>
      <c r="BF38" s="750"/>
      <c r="BG38" s="748"/>
      <c r="BH38" s="748"/>
      <c r="BI38" s="748"/>
      <c r="BJ38" s="748"/>
      <c r="BK38" s="748"/>
      <c r="BL38" s="748"/>
      <c r="BM38" s="748"/>
      <c r="BN38" s="748"/>
      <c r="BO38" s="736"/>
      <c r="BP38" s="736"/>
      <c r="BQ38" s="735"/>
      <c r="BR38" s="736"/>
      <c r="BS38" s="736"/>
      <c r="BT38" s="736"/>
      <c r="BU38" s="856"/>
      <c r="BV38" s="736"/>
      <c r="BW38" s="736"/>
      <c r="BX38" s="736"/>
      <c r="BY38" s="736"/>
      <c r="BZ38" s="736"/>
      <c r="CA38" s="736"/>
      <c r="CB38" s="736"/>
      <c r="CC38" s="736"/>
      <c r="CD38" s="736"/>
      <c r="CE38" s="736"/>
      <c r="CF38" s="736"/>
      <c r="CG38" s="736"/>
      <c r="CH38" s="736"/>
      <c r="CI38" s="736"/>
      <c r="CJ38" s="736"/>
      <c r="CK38" s="736"/>
      <c r="CL38" s="736"/>
      <c r="CM38" s="736"/>
      <c r="CN38" s="736"/>
      <c r="CO38" s="736"/>
      <c r="CP38" s="736"/>
      <c r="CQ38" s="736"/>
      <c r="CR38" s="736"/>
      <c r="CS38" s="736"/>
      <c r="CT38" s="736"/>
      <c r="CU38" s="736"/>
      <c r="CV38" s="736"/>
      <c r="CW38" s="736"/>
      <c r="CX38" s="736"/>
      <c r="CY38" s="736"/>
      <c r="CZ38" s="736"/>
      <c r="DA38" s="736"/>
      <c r="DB38" s="736"/>
      <c r="DC38" s="736"/>
      <c r="DD38" s="736"/>
      <c r="DE38" s="736"/>
      <c r="DF38" s="736"/>
      <c r="DG38" s="736"/>
      <c r="DH38" s="736"/>
      <c r="DI38" s="736"/>
      <c r="DJ38" s="736"/>
      <c r="DK38" s="736"/>
      <c r="DL38" s="736"/>
      <c r="DM38" s="736"/>
      <c r="DN38" s="736"/>
      <c r="DO38" s="736"/>
      <c r="DP38" s="736"/>
      <c r="DQ38" s="736"/>
      <c r="DR38" s="736"/>
      <c r="DS38" s="736"/>
      <c r="DT38" s="736"/>
      <c r="DU38" s="736"/>
      <c r="DV38" s="736"/>
      <c r="DW38" s="736"/>
      <c r="DX38" s="736"/>
      <c r="DY38" s="736"/>
      <c r="DZ38" s="736"/>
      <c r="EA38" s="736"/>
      <c r="EB38" s="736"/>
      <c r="EC38" s="736"/>
      <c r="ED38" s="736"/>
      <c r="EE38" s="736"/>
      <c r="EF38" s="736"/>
      <c r="EG38" s="736"/>
    </row>
    <row r="39" spans="1:137" ht="60" customHeight="1">
      <c r="A39" s="925"/>
      <c r="B39" s="736"/>
      <c r="C39" s="925" t="str">
        <f>IF('Display-Neuanlage und Masse'!T37="","",'Display-Neuanlage und Masse'!T37)</f>
        <v/>
      </c>
      <c r="D39" s="925" t="str">
        <f>IF('Display-Neuanlage und Masse'!U37="","",'Display-Neuanlage und Masse'!U37)</f>
        <v/>
      </c>
      <c r="E39" s="736"/>
      <c r="F39" s="925" t="str">
        <f>IF('Display-Neuanlage und Masse'!V37="","",'Display-Neuanlage und Masse'!V37)</f>
        <v/>
      </c>
      <c r="G39" s="925" t="str">
        <f>IF('Display-Neuanlage und Masse'!X37="","",VLOOKUP('Display-Neuanlage und Masse'!X37,'Dropdown Auswahl'!BL34:BM286,2,FALSE))</f>
        <v/>
      </c>
      <c r="H39" s="1191"/>
      <c r="I39" s="1191"/>
      <c r="J39" s="1191"/>
      <c r="K39" s="925" t="str">
        <f>IF('Display-Neuanlage und Masse'!AX37="","",'Display-Neuanlage und Masse'!AX37)</f>
        <v/>
      </c>
      <c r="L39" s="925" t="str">
        <f>IF('Display-Neuanlage und Masse'!AY37="","",'Display-Neuanlage und Masse'!AY37)</f>
        <v/>
      </c>
      <c r="M39" s="925" t="str">
        <f>IF('Display-Neuanlage und Masse'!AZ37="","",'Display-Neuanlage und Masse'!AZ37)</f>
        <v/>
      </c>
      <c r="N39" s="736"/>
      <c r="O39" s="736"/>
      <c r="P39" s="878"/>
      <c r="Q39" s="736"/>
      <c r="R39" s="736"/>
      <c r="S39" s="925" t="str">
        <f>IF(AND(Table3[[#This Row],[Menge]]&lt;&gt;"",Table3[[#This Row],[Anzahl Stück im Karton]]&lt;&gt;""),Table3[[#This Row],[Menge]]*Table3[[#This Row],[Anzahl Stück im Karton]],"")</f>
        <v/>
      </c>
      <c r="T39" s="929" t="str">
        <f>IF(AND('Display-Neuanlage und Masse'!G37="",'Display-Neuanlage und Masse'!H37=""),"",
IF('Display-Neuanlage und Masse'!G37&lt;&gt;"",'Display-Neuanlage und Masse'!G37,'Display-Neuanlage und Masse'!H37))</f>
        <v/>
      </c>
      <c r="U39" s="925" t="str">
        <f>IF(AND('Display-Neuanlage und Masse'!G37="",'Display-Neuanlage und Masse'!H37=""),"",
IF('Display-Neuanlage und Masse'!G37&lt;&gt;"","EUR","USD"))</f>
        <v/>
      </c>
      <c r="V39" s="930" t="str">
        <f>IF('Display-Neuanlage und Masse'!I37="","",'Display-Neuanlage und Masse'!I37)</f>
        <v/>
      </c>
      <c r="W39" s="737"/>
      <c r="X39" s="737"/>
      <c r="Y39" s="737"/>
      <c r="Z39" s="737"/>
      <c r="AA39" s="737"/>
      <c r="AB39" s="737"/>
      <c r="AC39" s="737"/>
      <c r="AD39" s="737"/>
      <c r="AE39" s="737"/>
      <c r="AF39" s="737"/>
      <c r="AG39" s="741"/>
      <c r="AH39" s="747"/>
      <c r="AI39" s="750"/>
      <c r="AJ39" s="748"/>
      <c r="AK39" s="748"/>
      <c r="AL39" s="748"/>
      <c r="AM39" s="748"/>
      <c r="AN39" s="748"/>
      <c r="AO39" s="748"/>
      <c r="AP39" s="748"/>
      <c r="AQ39" s="748"/>
      <c r="AR39" s="748"/>
      <c r="AS39" s="748"/>
      <c r="AT39" s="748"/>
      <c r="AU39" s="749"/>
      <c r="AV39" s="747"/>
      <c r="AW39" s="748"/>
      <c r="AX39" s="749"/>
      <c r="AY39" s="747"/>
      <c r="AZ39" s="748"/>
      <c r="BA39" s="749"/>
      <c r="BB39" s="747"/>
      <c r="BC39" s="748"/>
      <c r="BD39" s="748"/>
      <c r="BE39" s="749"/>
      <c r="BF39" s="750"/>
      <c r="BG39" s="748"/>
      <c r="BH39" s="748"/>
      <c r="BI39" s="748"/>
      <c r="BJ39" s="748"/>
      <c r="BK39" s="748"/>
      <c r="BL39" s="748"/>
      <c r="BM39" s="748"/>
      <c r="BN39" s="748"/>
      <c r="BO39" s="736"/>
      <c r="BP39" s="736"/>
      <c r="BQ39" s="735"/>
      <c r="BR39" s="736"/>
      <c r="BS39" s="736"/>
      <c r="BT39" s="736"/>
      <c r="BU39" s="856"/>
      <c r="BV39" s="736"/>
      <c r="BW39" s="736"/>
      <c r="BX39" s="736"/>
      <c r="BY39" s="736"/>
      <c r="BZ39" s="736"/>
      <c r="CA39" s="736"/>
      <c r="CB39" s="736"/>
      <c r="CC39" s="736"/>
      <c r="CD39" s="736"/>
      <c r="CE39" s="736"/>
      <c r="CF39" s="736"/>
      <c r="CG39" s="736"/>
      <c r="CH39" s="736"/>
      <c r="CI39" s="736"/>
      <c r="CJ39" s="736"/>
      <c r="CK39" s="736"/>
      <c r="CL39" s="736"/>
      <c r="CM39" s="736"/>
      <c r="CN39" s="736"/>
      <c r="CO39" s="736"/>
      <c r="CP39" s="736"/>
      <c r="CQ39" s="736"/>
      <c r="CR39" s="736"/>
      <c r="CS39" s="736"/>
      <c r="CT39" s="736"/>
      <c r="CU39" s="736"/>
      <c r="CV39" s="736"/>
      <c r="CW39" s="736"/>
      <c r="CX39" s="736"/>
      <c r="CY39" s="736"/>
      <c r="CZ39" s="736"/>
      <c r="DA39" s="736"/>
      <c r="DB39" s="736"/>
      <c r="DC39" s="736"/>
      <c r="DD39" s="736"/>
      <c r="DE39" s="736"/>
      <c r="DF39" s="736"/>
      <c r="DG39" s="736"/>
      <c r="DH39" s="736"/>
      <c r="DI39" s="736"/>
      <c r="DJ39" s="736"/>
      <c r="DK39" s="736"/>
      <c r="DL39" s="736"/>
      <c r="DM39" s="736"/>
      <c r="DN39" s="736"/>
      <c r="DO39" s="736"/>
      <c r="DP39" s="736"/>
      <c r="DQ39" s="736"/>
      <c r="DR39" s="736"/>
      <c r="DS39" s="736"/>
      <c r="DT39" s="736"/>
      <c r="DU39" s="736"/>
      <c r="DV39" s="736"/>
      <c r="DW39" s="736"/>
      <c r="DX39" s="736"/>
      <c r="DY39" s="736"/>
      <c r="DZ39" s="736"/>
      <c r="EA39" s="736"/>
      <c r="EB39" s="736"/>
      <c r="EC39" s="736"/>
      <c r="ED39" s="736"/>
      <c r="EE39" s="736"/>
      <c r="EF39" s="736"/>
      <c r="EG39" s="736"/>
    </row>
    <row r="40" spans="1:137" ht="60" customHeight="1">
      <c r="A40" s="925"/>
      <c r="B40" s="736"/>
      <c r="C40" s="925" t="str">
        <f>IF('Display-Neuanlage und Masse'!T38="","",'Display-Neuanlage und Masse'!T38)</f>
        <v/>
      </c>
      <c r="D40" s="925" t="str">
        <f>IF('Display-Neuanlage und Masse'!U38="","",'Display-Neuanlage und Masse'!U38)</f>
        <v/>
      </c>
      <c r="E40" s="736"/>
      <c r="F40" s="925" t="str">
        <f>IF('Display-Neuanlage und Masse'!V38="","",'Display-Neuanlage und Masse'!V38)</f>
        <v/>
      </c>
      <c r="G40" s="925" t="str">
        <f>IF('Display-Neuanlage und Masse'!X38="","",VLOOKUP('Display-Neuanlage und Masse'!X38,'Dropdown Auswahl'!BL35:BM287,2,FALSE))</f>
        <v/>
      </c>
      <c r="H40" s="1191"/>
      <c r="I40" s="1191"/>
      <c r="J40" s="1191"/>
      <c r="K40" s="925" t="str">
        <f>IF('Display-Neuanlage und Masse'!AX38="","",'Display-Neuanlage und Masse'!AX38)</f>
        <v/>
      </c>
      <c r="L40" s="925" t="str">
        <f>IF('Display-Neuanlage und Masse'!AY38="","",'Display-Neuanlage und Masse'!AY38)</f>
        <v/>
      </c>
      <c r="M40" s="925" t="str">
        <f>IF('Display-Neuanlage und Masse'!AZ38="","",'Display-Neuanlage und Masse'!AZ38)</f>
        <v/>
      </c>
      <c r="N40" s="736"/>
      <c r="O40" s="736"/>
      <c r="P40" s="878"/>
      <c r="Q40" s="736"/>
      <c r="R40" s="736"/>
      <c r="S40" s="925" t="str">
        <f>IF(AND(Table3[[#This Row],[Menge]]&lt;&gt;"",Table3[[#This Row],[Anzahl Stück im Karton]]&lt;&gt;""),Table3[[#This Row],[Menge]]*Table3[[#This Row],[Anzahl Stück im Karton]],"")</f>
        <v/>
      </c>
      <c r="T40" s="929" t="str">
        <f>IF(AND('Display-Neuanlage und Masse'!G38="",'Display-Neuanlage und Masse'!H38=""),"",
IF('Display-Neuanlage und Masse'!G38&lt;&gt;"",'Display-Neuanlage und Masse'!G38,'Display-Neuanlage und Masse'!H38))</f>
        <v/>
      </c>
      <c r="U40" s="925" t="str">
        <f>IF(AND('Display-Neuanlage und Masse'!G38="",'Display-Neuanlage und Masse'!H38=""),"",
IF('Display-Neuanlage und Masse'!G38&lt;&gt;"","EUR","USD"))</f>
        <v/>
      </c>
      <c r="V40" s="930" t="str">
        <f>IF('Display-Neuanlage und Masse'!I38="","",'Display-Neuanlage und Masse'!I38)</f>
        <v/>
      </c>
      <c r="W40" s="737"/>
      <c r="X40" s="737"/>
      <c r="Y40" s="737"/>
      <c r="Z40" s="737"/>
      <c r="AA40" s="737"/>
      <c r="AB40" s="737"/>
      <c r="AC40" s="737"/>
      <c r="AD40" s="737"/>
      <c r="AE40" s="737"/>
      <c r="AF40" s="737"/>
      <c r="AG40" s="741"/>
      <c r="AH40" s="747"/>
      <c r="AI40" s="750"/>
      <c r="AJ40" s="748"/>
      <c r="AK40" s="748"/>
      <c r="AL40" s="748"/>
      <c r="AM40" s="748"/>
      <c r="AN40" s="748"/>
      <c r="AO40" s="748"/>
      <c r="AP40" s="748"/>
      <c r="AQ40" s="748"/>
      <c r="AR40" s="748"/>
      <c r="AS40" s="748"/>
      <c r="AT40" s="748"/>
      <c r="AU40" s="749"/>
      <c r="AV40" s="747"/>
      <c r="AW40" s="748"/>
      <c r="AX40" s="749"/>
      <c r="AY40" s="747"/>
      <c r="AZ40" s="748"/>
      <c r="BA40" s="749"/>
      <c r="BB40" s="747"/>
      <c r="BC40" s="748"/>
      <c r="BD40" s="748"/>
      <c r="BE40" s="749"/>
      <c r="BF40" s="750"/>
      <c r="BG40" s="748"/>
      <c r="BH40" s="748"/>
      <c r="BI40" s="748"/>
      <c r="BJ40" s="748"/>
      <c r="BK40" s="748"/>
      <c r="BL40" s="748"/>
      <c r="BM40" s="748"/>
      <c r="BN40" s="748"/>
      <c r="BO40" s="736"/>
      <c r="BP40" s="736"/>
      <c r="BQ40" s="735"/>
      <c r="BR40" s="736"/>
      <c r="BS40" s="736"/>
      <c r="BT40" s="736"/>
      <c r="BU40" s="856"/>
      <c r="BV40" s="736"/>
      <c r="BW40" s="736"/>
      <c r="BX40" s="736"/>
      <c r="BY40" s="736"/>
      <c r="BZ40" s="736"/>
      <c r="CA40" s="736"/>
      <c r="CB40" s="736"/>
      <c r="CC40" s="736"/>
      <c r="CD40" s="736"/>
      <c r="CE40" s="736"/>
      <c r="CF40" s="736"/>
      <c r="CG40" s="736"/>
      <c r="CH40" s="736"/>
      <c r="CI40" s="736"/>
      <c r="CJ40" s="736"/>
      <c r="CK40" s="736"/>
      <c r="CL40" s="736"/>
      <c r="CM40" s="736"/>
      <c r="CN40" s="736"/>
      <c r="CO40" s="736"/>
      <c r="CP40" s="736"/>
      <c r="CQ40" s="736"/>
      <c r="CR40" s="736"/>
      <c r="CS40" s="736"/>
      <c r="CT40" s="736"/>
      <c r="CU40" s="736"/>
      <c r="CV40" s="736"/>
      <c r="CW40" s="736"/>
      <c r="CX40" s="736"/>
      <c r="CY40" s="736"/>
      <c r="CZ40" s="736"/>
      <c r="DA40" s="736"/>
      <c r="DB40" s="736"/>
      <c r="DC40" s="736"/>
      <c r="DD40" s="736"/>
      <c r="DE40" s="736"/>
      <c r="DF40" s="736"/>
      <c r="DG40" s="736"/>
      <c r="DH40" s="736"/>
      <c r="DI40" s="736"/>
      <c r="DJ40" s="736"/>
      <c r="DK40" s="736"/>
      <c r="DL40" s="736"/>
      <c r="DM40" s="736"/>
      <c r="DN40" s="736"/>
      <c r="DO40" s="736"/>
      <c r="DP40" s="736"/>
      <c r="DQ40" s="736"/>
      <c r="DR40" s="736"/>
      <c r="DS40" s="736"/>
      <c r="DT40" s="736"/>
      <c r="DU40" s="736"/>
      <c r="DV40" s="736"/>
      <c r="DW40" s="736"/>
      <c r="DX40" s="736"/>
      <c r="DY40" s="736"/>
      <c r="DZ40" s="736"/>
      <c r="EA40" s="736"/>
      <c r="EB40" s="736"/>
      <c r="EC40" s="736"/>
      <c r="ED40" s="736"/>
      <c r="EE40" s="736"/>
      <c r="EF40" s="736"/>
      <c r="EG40" s="736"/>
    </row>
    <row r="41" spans="1:137" ht="60" customHeight="1">
      <c r="A41" s="925"/>
      <c r="B41" s="736"/>
      <c r="C41" s="925" t="str">
        <f>IF('Display-Neuanlage und Masse'!T39="","",'Display-Neuanlage und Masse'!T39)</f>
        <v/>
      </c>
      <c r="D41" s="925" t="str">
        <f>IF('Display-Neuanlage und Masse'!U39="","",'Display-Neuanlage und Masse'!U39)</f>
        <v/>
      </c>
      <c r="E41" s="736"/>
      <c r="F41" s="925" t="str">
        <f>IF('Display-Neuanlage und Masse'!V39="","",'Display-Neuanlage und Masse'!V39)</f>
        <v/>
      </c>
      <c r="G41" s="925" t="str">
        <f>IF('Display-Neuanlage und Masse'!X39="","",VLOOKUP('Display-Neuanlage und Masse'!X39,'Dropdown Auswahl'!BL36:BM288,2,FALSE))</f>
        <v/>
      </c>
      <c r="H41" s="1191"/>
      <c r="I41" s="1191"/>
      <c r="J41" s="1191"/>
      <c r="K41" s="925" t="str">
        <f>IF('Display-Neuanlage und Masse'!AX39="","",'Display-Neuanlage und Masse'!AX39)</f>
        <v/>
      </c>
      <c r="L41" s="925" t="str">
        <f>IF('Display-Neuanlage und Masse'!AY39="","",'Display-Neuanlage und Masse'!AY39)</f>
        <v/>
      </c>
      <c r="M41" s="925" t="str">
        <f>IF('Display-Neuanlage und Masse'!AZ39="","",'Display-Neuanlage und Masse'!AZ39)</f>
        <v/>
      </c>
      <c r="N41" s="736"/>
      <c r="O41" s="736"/>
      <c r="P41" s="878"/>
      <c r="Q41" s="736"/>
      <c r="R41" s="736"/>
      <c r="S41" s="925" t="str">
        <f>IF(AND(Table3[[#This Row],[Menge]]&lt;&gt;"",Table3[[#This Row],[Anzahl Stück im Karton]]&lt;&gt;""),Table3[[#This Row],[Menge]]*Table3[[#This Row],[Anzahl Stück im Karton]],"")</f>
        <v/>
      </c>
      <c r="T41" s="929" t="str">
        <f>IF(AND('Display-Neuanlage und Masse'!G39="",'Display-Neuanlage und Masse'!H39=""),"",
IF('Display-Neuanlage und Masse'!G39&lt;&gt;"",'Display-Neuanlage und Masse'!G39,'Display-Neuanlage und Masse'!H39))</f>
        <v/>
      </c>
      <c r="U41" s="925" t="str">
        <f>IF(AND('Display-Neuanlage und Masse'!G39="",'Display-Neuanlage und Masse'!H39=""),"",
IF('Display-Neuanlage und Masse'!G39&lt;&gt;"","EUR","USD"))</f>
        <v/>
      </c>
      <c r="V41" s="930" t="str">
        <f>IF('Display-Neuanlage und Masse'!I39="","",'Display-Neuanlage und Masse'!I39)</f>
        <v/>
      </c>
      <c r="W41" s="737"/>
      <c r="X41" s="737"/>
      <c r="Y41" s="737"/>
      <c r="Z41" s="737"/>
      <c r="AA41" s="737"/>
      <c r="AB41" s="737"/>
      <c r="AC41" s="737"/>
      <c r="AD41" s="737"/>
      <c r="AE41" s="737"/>
      <c r="AF41" s="737"/>
      <c r="AG41" s="741"/>
      <c r="AH41" s="747"/>
      <c r="AI41" s="750"/>
      <c r="AJ41" s="748"/>
      <c r="AK41" s="748"/>
      <c r="AL41" s="748"/>
      <c r="AM41" s="748"/>
      <c r="AN41" s="748"/>
      <c r="AO41" s="748"/>
      <c r="AP41" s="748"/>
      <c r="AQ41" s="748"/>
      <c r="AR41" s="748"/>
      <c r="AS41" s="748"/>
      <c r="AT41" s="748"/>
      <c r="AU41" s="749"/>
      <c r="AV41" s="747"/>
      <c r="AW41" s="748"/>
      <c r="AX41" s="749"/>
      <c r="AY41" s="747"/>
      <c r="AZ41" s="748"/>
      <c r="BA41" s="749"/>
      <c r="BB41" s="747"/>
      <c r="BC41" s="748"/>
      <c r="BD41" s="748"/>
      <c r="BE41" s="749"/>
      <c r="BF41" s="750"/>
      <c r="BG41" s="748"/>
      <c r="BH41" s="748"/>
      <c r="BI41" s="748"/>
      <c r="BJ41" s="748"/>
      <c r="BK41" s="748"/>
      <c r="BL41" s="748"/>
      <c r="BM41" s="748"/>
      <c r="BN41" s="748"/>
      <c r="BO41" s="736"/>
      <c r="BP41" s="736"/>
      <c r="BQ41" s="735"/>
      <c r="BR41" s="736"/>
      <c r="BS41" s="736"/>
      <c r="BT41" s="736"/>
      <c r="BU41" s="856"/>
      <c r="BV41" s="736"/>
      <c r="BW41" s="736"/>
      <c r="BX41" s="736"/>
      <c r="BY41" s="736"/>
      <c r="BZ41" s="736"/>
      <c r="CA41" s="736"/>
      <c r="CB41" s="736"/>
      <c r="CC41" s="736"/>
      <c r="CD41" s="736"/>
      <c r="CE41" s="736"/>
      <c r="CF41" s="736"/>
      <c r="CG41" s="736"/>
      <c r="CH41" s="736"/>
      <c r="CI41" s="736"/>
      <c r="CJ41" s="736"/>
      <c r="CK41" s="736"/>
      <c r="CL41" s="736"/>
      <c r="CM41" s="736"/>
      <c r="CN41" s="736"/>
      <c r="CO41" s="736"/>
      <c r="CP41" s="736"/>
      <c r="CQ41" s="736"/>
      <c r="CR41" s="736"/>
      <c r="CS41" s="736"/>
      <c r="CT41" s="736"/>
      <c r="CU41" s="736"/>
      <c r="CV41" s="736"/>
      <c r="CW41" s="736"/>
      <c r="CX41" s="736"/>
      <c r="CY41" s="736"/>
      <c r="CZ41" s="736"/>
      <c r="DA41" s="736"/>
      <c r="DB41" s="736"/>
      <c r="DC41" s="736"/>
      <c r="DD41" s="736"/>
      <c r="DE41" s="736"/>
      <c r="DF41" s="736"/>
      <c r="DG41" s="736"/>
      <c r="DH41" s="736"/>
      <c r="DI41" s="736"/>
      <c r="DJ41" s="736"/>
      <c r="DK41" s="736"/>
      <c r="DL41" s="736"/>
      <c r="DM41" s="736"/>
      <c r="DN41" s="736"/>
      <c r="DO41" s="736"/>
      <c r="DP41" s="736"/>
      <c r="DQ41" s="736"/>
      <c r="DR41" s="736"/>
      <c r="DS41" s="736"/>
      <c r="DT41" s="736"/>
      <c r="DU41" s="736"/>
      <c r="DV41" s="736"/>
      <c r="DW41" s="736"/>
      <c r="DX41" s="736"/>
      <c r="DY41" s="736"/>
      <c r="DZ41" s="736"/>
      <c r="EA41" s="736"/>
      <c r="EB41" s="736"/>
      <c r="EC41" s="736"/>
      <c r="ED41" s="736"/>
      <c r="EE41" s="736"/>
      <c r="EF41" s="736"/>
      <c r="EG41" s="736"/>
    </row>
    <row r="42" spans="1:137" ht="60" customHeight="1">
      <c r="A42" s="925"/>
      <c r="B42" s="736"/>
      <c r="C42" s="925" t="str">
        <f>IF('Display-Neuanlage und Masse'!T40="","",'Display-Neuanlage und Masse'!T40)</f>
        <v/>
      </c>
      <c r="D42" s="925" t="str">
        <f>IF('Display-Neuanlage und Masse'!U40="","",'Display-Neuanlage und Masse'!U40)</f>
        <v/>
      </c>
      <c r="E42" s="736"/>
      <c r="F42" s="925" t="str">
        <f>IF('Display-Neuanlage und Masse'!V40="","",'Display-Neuanlage und Masse'!V40)</f>
        <v/>
      </c>
      <c r="G42" s="925" t="str">
        <f>IF('Display-Neuanlage und Masse'!X40="","",VLOOKUP('Display-Neuanlage und Masse'!X40,'Dropdown Auswahl'!BL37:BM289,2,FALSE))</f>
        <v/>
      </c>
      <c r="H42" s="1191"/>
      <c r="I42" s="1191"/>
      <c r="J42" s="1191"/>
      <c r="K42" s="925" t="str">
        <f>IF('Display-Neuanlage und Masse'!AX40="","",'Display-Neuanlage und Masse'!AX40)</f>
        <v/>
      </c>
      <c r="L42" s="925" t="str">
        <f>IF('Display-Neuanlage und Masse'!AY40="","",'Display-Neuanlage und Masse'!AY40)</f>
        <v/>
      </c>
      <c r="M42" s="925" t="str">
        <f>IF('Display-Neuanlage und Masse'!AZ40="","",'Display-Neuanlage und Masse'!AZ40)</f>
        <v/>
      </c>
      <c r="N42" s="736"/>
      <c r="O42" s="736"/>
      <c r="P42" s="878"/>
      <c r="Q42" s="736"/>
      <c r="R42" s="736"/>
      <c r="S42" s="925" t="str">
        <f>IF(AND(Table3[[#This Row],[Menge]]&lt;&gt;"",Table3[[#This Row],[Anzahl Stück im Karton]]&lt;&gt;""),Table3[[#This Row],[Menge]]*Table3[[#This Row],[Anzahl Stück im Karton]],"")</f>
        <v/>
      </c>
      <c r="T42" s="929" t="str">
        <f>IF(AND('Display-Neuanlage und Masse'!G40="",'Display-Neuanlage und Masse'!H40=""),"",
IF('Display-Neuanlage und Masse'!G40&lt;&gt;"",'Display-Neuanlage und Masse'!G40,'Display-Neuanlage und Masse'!H40))</f>
        <v/>
      </c>
      <c r="U42" s="925" t="str">
        <f>IF(AND('Display-Neuanlage und Masse'!G40="",'Display-Neuanlage und Masse'!H40=""),"",
IF('Display-Neuanlage und Masse'!G40&lt;&gt;"","EUR","USD"))</f>
        <v/>
      </c>
      <c r="V42" s="930" t="str">
        <f>IF('Display-Neuanlage und Masse'!I40="","",'Display-Neuanlage und Masse'!I40)</f>
        <v/>
      </c>
      <c r="W42" s="737"/>
      <c r="X42" s="737"/>
      <c r="Y42" s="737"/>
      <c r="Z42" s="737"/>
      <c r="AA42" s="737"/>
      <c r="AB42" s="737"/>
      <c r="AC42" s="737"/>
      <c r="AD42" s="737"/>
      <c r="AE42" s="737"/>
      <c r="AF42" s="737"/>
      <c r="AG42" s="741"/>
      <c r="AH42" s="747"/>
      <c r="AI42" s="750"/>
      <c r="AJ42" s="748"/>
      <c r="AK42" s="748"/>
      <c r="AL42" s="748"/>
      <c r="AM42" s="748"/>
      <c r="AN42" s="748"/>
      <c r="AO42" s="748"/>
      <c r="AP42" s="748"/>
      <c r="AQ42" s="748"/>
      <c r="AR42" s="748"/>
      <c r="AS42" s="748"/>
      <c r="AT42" s="748"/>
      <c r="AU42" s="749"/>
      <c r="AV42" s="747"/>
      <c r="AW42" s="748"/>
      <c r="AX42" s="749"/>
      <c r="AY42" s="747"/>
      <c r="AZ42" s="748"/>
      <c r="BA42" s="749"/>
      <c r="BB42" s="747"/>
      <c r="BC42" s="748"/>
      <c r="BD42" s="748"/>
      <c r="BE42" s="749"/>
      <c r="BF42" s="750"/>
      <c r="BG42" s="748"/>
      <c r="BH42" s="748"/>
      <c r="BI42" s="748"/>
      <c r="BJ42" s="748"/>
      <c r="BK42" s="748"/>
      <c r="BL42" s="748"/>
      <c r="BM42" s="748"/>
      <c r="BN42" s="748"/>
      <c r="BO42" s="736"/>
      <c r="BP42" s="736"/>
      <c r="BQ42" s="735"/>
      <c r="BR42" s="736"/>
      <c r="BS42" s="736"/>
      <c r="BT42" s="736"/>
      <c r="BU42" s="856"/>
      <c r="BV42" s="736"/>
      <c r="BW42" s="736"/>
      <c r="BX42" s="736"/>
      <c r="BY42" s="736"/>
      <c r="BZ42" s="736"/>
      <c r="CA42" s="736"/>
      <c r="CB42" s="736"/>
      <c r="CC42" s="736"/>
      <c r="CD42" s="736"/>
      <c r="CE42" s="736"/>
      <c r="CF42" s="736"/>
      <c r="CG42" s="736"/>
      <c r="CH42" s="736"/>
      <c r="CI42" s="736"/>
      <c r="CJ42" s="736"/>
      <c r="CK42" s="736"/>
      <c r="CL42" s="736"/>
      <c r="CM42" s="736"/>
      <c r="CN42" s="736"/>
      <c r="CO42" s="736"/>
      <c r="CP42" s="736"/>
      <c r="CQ42" s="736"/>
      <c r="CR42" s="736"/>
      <c r="CS42" s="736"/>
      <c r="CT42" s="736"/>
      <c r="CU42" s="736"/>
      <c r="CV42" s="736"/>
      <c r="CW42" s="736"/>
      <c r="CX42" s="736"/>
      <c r="CY42" s="736"/>
      <c r="CZ42" s="736"/>
      <c r="DA42" s="736"/>
      <c r="DB42" s="736"/>
      <c r="DC42" s="736"/>
      <c r="DD42" s="736"/>
      <c r="DE42" s="736"/>
      <c r="DF42" s="736"/>
      <c r="DG42" s="736"/>
      <c r="DH42" s="736"/>
      <c r="DI42" s="736"/>
      <c r="DJ42" s="736"/>
      <c r="DK42" s="736"/>
      <c r="DL42" s="736"/>
      <c r="DM42" s="736"/>
      <c r="DN42" s="736"/>
      <c r="DO42" s="736"/>
      <c r="DP42" s="736"/>
      <c r="DQ42" s="736"/>
      <c r="DR42" s="736"/>
      <c r="DS42" s="736"/>
      <c r="DT42" s="736"/>
      <c r="DU42" s="736"/>
      <c r="DV42" s="736"/>
      <c r="DW42" s="736"/>
      <c r="DX42" s="736"/>
      <c r="DY42" s="736"/>
      <c r="DZ42" s="736"/>
      <c r="EA42" s="736"/>
      <c r="EB42" s="736"/>
      <c r="EC42" s="736"/>
      <c r="ED42" s="736"/>
      <c r="EE42" s="736"/>
      <c r="EF42" s="736"/>
      <c r="EG42" s="736"/>
    </row>
    <row r="43" spans="1:137" ht="60" customHeight="1">
      <c r="A43" s="925"/>
      <c r="B43" s="736"/>
      <c r="C43" s="925" t="str">
        <f>IF('Display-Neuanlage und Masse'!T41="","",'Display-Neuanlage und Masse'!T41)</f>
        <v/>
      </c>
      <c r="D43" s="925" t="str">
        <f>IF('Display-Neuanlage und Masse'!U41="","",'Display-Neuanlage und Masse'!U41)</f>
        <v/>
      </c>
      <c r="E43" s="736"/>
      <c r="F43" s="925" t="str">
        <f>IF('Display-Neuanlage und Masse'!V41="","",'Display-Neuanlage und Masse'!V41)</f>
        <v/>
      </c>
      <c r="G43" s="925" t="str">
        <f>IF('Display-Neuanlage und Masse'!X41="","",VLOOKUP('Display-Neuanlage und Masse'!X41,'Dropdown Auswahl'!BL38:BM290,2,FALSE))</f>
        <v/>
      </c>
      <c r="H43" s="1191"/>
      <c r="I43" s="1191"/>
      <c r="J43" s="1191"/>
      <c r="K43" s="925" t="str">
        <f>IF('Display-Neuanlage und Masse'!AX41="","",'Display-Neuanlage und Masse'!AX41)</f>
        <v/>
      </c>
      <c r="L43" s="925" t="str">
        <f>IF('Display-Neuanlage und Masse'!AY41="","",'Display-Neuanlage und Masse'!AY41)</f>
        <v/>
      </c>
      <c r="M43" s="925" t="str">
        <f>IF('Display-Neuanlage und Masse'!AZ41="","",'Display-Neuanlage und Masse'!AZ41)</f>
        <v/>
      </c>
      <c r="N43" s="736"/>
      <c r="O43" s="736"/>
      <c r="P43" s="878"/>
      <c r="Q43" s="736"/>
      <c r="R43" s="736"/>
      <c r="S43" s="925" t="str">
        <f>IF(AND(Table3[[#This Row],[Menge]]&lt;&gt;"",Table3[[#This Row],[Anzahl Stück im Karton]]&lt;&gt;""),Table3[[#This Row],[Menge]]*Table3[[#This Row],[Anzahl Stück im Karton]],"")</f>
        <v/>
      </c>
      <c r="T43" s="929" t="str">
        <f>IF(AND('Display-Neuanlage und Masse'!G41="",'Display-Neuanlage und Masse'!H41=""),"",
IF('Display-Neuanlage und Masse'!G41&lt;&gt;"",'Display-Neuanlage und Masse'!G41,'Display-Neuanlage und Masse'!H41))</f>
        <v/>
      </c>
      <c r="U43" s="925" t="str">
        <f>IF(AND('Display-Neuanlage und Masse'!G41="",'Display-Neuanlage und Masse'!H41=""),"",
IF('Display-Neuanlage und Masse'!G41&lt;&gt;"","EUR","USD"))</f>
        <v/>
      </c>
      <c r="V43" s="930" t="str">
        <f>IF('Display-Neuanlage und Masse'!I41="","",'Display-Neuanlage und Masse'!I41)</f>
        <v/>
      </c>
      <c r="W43" s="737"/>
      <c r="X43" s="737"/>
      <c r="Y43" s="737"/>
      <c r="Z43" s="737"/>
      <c r="AA43" s="737"/>
      <c r="AB43" s="737"/>
      <c r="AC43" s="737"/>
      <c r="AD43" s="737"/>
      <c r="AE43" s="737"/>
      <c r="AF43" s="737"/>
      <c r="AG43" s="741"/>
      <c r="AH43" s="747"/>
      <c r="AI43" s="750"/>
      <c r="AJ43" s="748"/>
      <c r="AK43" s="748"/>
      <c r="AL43" s="748"/>
      <c r="AM43" s="748"/>
      <c r="AN43" s="748"/>
      <c r="AO43" s="748"/>
      <c r="AP43" s="748"/>
      <c r="AQ43" s="748"/>
      <c r="AR43" s="748"/>
      <c r="AS43" s="748"/>
      <c r="AT43" s="748"/>
      <c r="AU43" s="749"/>
      <c r="AV43" s="747"/>
      <c r="AW43" s="748"/>
      <c r="AX43" s="749"/>
      <c r="AY43" s="747"/>
      <c r="AZ43" s="748"/>
      <c r="BA43" s="749"/>
      <c r="BB43" s="747"/>
      <c r="BC43" s="748"/>
      <c r="BD43" s="748"/>
      <c r="BE43" s="749"/>
      <c r="BF43" s="750"/>
      <c r="BG43" s="748"/>
      <c r="BH43" s="748"/>
      <c r="BI43" s="748"/>
      <c r="BJ43" s="748"/>
      <c r="BK43" s="748"/>
      <c r="BL43" s="748"/>
      <c r="BM43" s="748"/>
      <c r="BN43" s="748"/>
      <c r="BO43" s="736"/>
      <c r="BP43" s="736"/>
      <c r="BQ43" s="735"/>
      <c r="BR43" s="736"/>
      <c r="BS43" s="736"/>
      <c r="BT43" s="736"/>
      <c r="BU43" s="856"/>
      <c r="BV43" s="736"/>
      <c r="BW43" s="736"/>
      <c r="BX43" s="736"/>
      <c r="BY43" s="736"/>
      <c r="BZ43" s="736"/>
      <c r="CA43" s="736"/>
      <c r="CB43" s="736"/>
      <c r="CC43" s="736"/>
      <c r="CD43" s="736"/>
      <c r="CE43" s="736"/>
      <c r="CF43" s="736"/>
      <c r="CG43" s="736"/>
      <c r="CH43" s="736"/>
      <c r="CI43" s="736"/>
      <c r="CJ43" s="736"/>
      <c r="CK43" s="736"/>
      <c r="CL43" s="736"/>
      <c r="CM43" s="736"/>
      <c r="CN43" s="736"/>
      <c r="CO43" s="736"/>
      <c r="CP43" s="736"/>
      <c r="CQ43" s="736"/>
      <c r="CR43" s="736"/>
      <c r="CS43" s="736"/>
      <c r="CT43" s="736"/>
      <c r="CU43" s="736"/>
      <c r="CV43" s="736"/>
      <c r="CW43" s="736"/>
      <c r="CX43" s="736"/>
      <c r="CY43" s="736"/>
      <c r="CZ43" s="736"/>
      <c r="DA43" s="736"/>
      <c r="DB43" s="736"/>
      <c r="DC43" s="736"/>
      <c r="DD43" s="736"/>
      <c r="DE43" s="736"/>
      <c r="DF43" s="736"/>
      <c r="DG43" s="736"/>
      <c r="DH43" s="736"/>
      <c r="DI43" s="736"/>
      <c r="DJ43" s="736"/>
      <c r="DK43" s="736"/>
      <c r="DL43" s="736"/>
      <c r="DM43" s="736"/>
      <c r="DN43" s="736"/>
      <c r="DO43" s="736"/>
      <c r="DP43" s="736"/>
      <c r="DQ43" s="736"/>
      <c r="DR43" s="736"/>
      <c r="DS43" s="736"/>
      <c r="DT43" s="736"/>
      <c r="DU43" s="736"/>
      <c r="DV43" s="736"/>
      <c r="DW43" s="736"/>
      <c r="DX43" s="736"/>
      <c r="DY43" s="736"/>
      <c r="DZ43" s="736"/>
      <c r="EA43" s="736"/>
      <c r="EB43" s="736"/>
      <c r="EC43" s="736"/>
      <c r="ED43" s="736"/>
      <c r="EE43" s="736"/>
      <c r="EF43" s="736"/>
      <c r="EG43" s="736"/>
    </row>
    <row r="44" spans="1:137" ht="60" customHeight="1">
      <c r="A44" s="925"/>
      <c r="B44" s="736"/>
      <c r="C44" s="925" t="str">
        <f>IF('Display-Neuanlage und Masse'!T42="","",'Display-Neuanlage und Masse'!T42)</f>
        <v/>
      </c>
      <c r="D44" s="925" t="str">
        <f>IF('Display-Neuanlage und Masse'!U42="","",'Display-Neuanlage und Masse'!U42)</f>
        <v/>
      </c>
      <c r="E44" s="736"/>
      <c r="F44" s="925" t="str">
        <f>IF('Display-Neuanlage und Masse'!V42="","",'Display-Neuanlage und Masse'!V42)</f>
        <v/>
      </c>
      <c r="G44" s="925" t="str">
        <f>IF('Display-Neuanlage und Masse'!X42="","",VLOOKUP('Display-Neuanlage und Masse'!X42,'Dropdown Auswahl'!BL39:BM291,2,FALSE))</f>
        <v/>
      </c>
      <c r="H44" s="1191"/>
      <c r="I44" s="1191"/>
      <c r="J44" s="1191"/>
      <c r="K44" s="925" t="str">
        <f>IF('Display-Neuanlage und Masse'!AX42="","",'Display-Neuanlage und Masse'!AX42)</f>
        <v/>
      </c>
      <c r="L44" s="925" t="str">
        <f>IF('Display-Neuanlage und Masse'!AY42="","",'Display-Neuanlage und Masse'!AY42)</f>
        <v/>
      </c>
      <c r="M44" s="925" t="str">
        <f>IF('Display-Neuanlage und Masse'!AZ42="","",'Display-Neuanlage und Masse'!AZ42)</f>
        <v/>
      </c>
      <c r="N44" s="736"/>
      <c r="O44" s="736"/>
      <c r="P44" s="878"/>
      <c r="Q44" s="736"/>
      <c r="R44" s="736"/>
      <c r="S44" s="925" t="str">
        <f>IF(AND(Table3[[#This Row],[Menge]]&lt;&gt;"",Table3[[#This Row],[Anzahl Stück im Karton]]&lt;&gt;""),Table3[[#This Row],[Menge]]*Table3[[#This Row],[Anzahl Stück im Karton]],"")</f>
        <v/>
      </c>
      <c r="T44" s="929" t="str">
        <f>IF(AND('Display-Neuanlage und Masse'!G42="",'Display-Neuanlage und Masse'!H42=""),"",
IF('Display-Neuanlage und Masse'!G42&lt;&gt;"",'Display-Neuanlage und Masse'!G42,'Display-Neuanlage und Masse'!H42))</f>
        <v/>
      </c>
      <c r="U44" s="925" t="str">
        <f>IF(AND('Display-Neuanlage und Masse'!G42="",'Display-Neuanlage und Masse'!H42=""),"",
IF('Display-Neuanlage und Masse'!G42&lt;&gt;"","EUR","USD"))</f>
        <v/>
      </c>
      <c r="V44" s="930" t="str">
        <f>IF('Display-Neuanlage und Masse'!I42="","",'Display-Neuanlage und Masse'!I42)</f>
        <v/>
      </c>
      <c r="W44" s="737"/>
      <c r="X44" s="737"/>
      <c r="Y44" s="737"/>
      <c r="Z44" s="737"/>
      <c r="AA44" s="737"/>
      <c r="AB44" s="737"/>
      <c r="AC44" s="737"/>
      <c r="AD44" s="737"/>
      <c r="AE44" s="737"/>
      <c r="AF44" s="737"/>
      <c r="AG44" s="741"/>
      <c r="AH44" s="747"/>
      <c r="AI44" s="750"/>
      <c r="AJ44" s="748"/>
      <c r="AK44" s="748"/>
      <c r="AL44" s="748"/>
      <c r="AM44" s="748"/>
      <c r="AN44" s="748"/>
      <c r="AO44" s="748"/>
      <c r="AP44" s="748"/>
      <c r="AQ44" s="748"/>
      <c r="AR44" s="748"/>
      <c r="AS44" s="748"/>
      <c r="AT44" s="748"/>
      <c r="AU44" s="749"/>
      <c r="AV44" s="747"/>
      <c r="AW44" s="748"/>
      <c r="AX44" s="749"/>
      <c r="AY44" s="747"/>
      <c r="AZ44" s="748"/>
      <c r="BA44" s="749"/>
      <c r="BB44" s="747"/>
      <c r="BC44" s="748"/>
      <c r="BD44" s="748"/>
      <c r="BE44" s="749"/>
      <c r="BF44" s="750"/>
      <c r="BG44" s="748"/>
      <c r="BH44" s="748"/>
      <c r="BI44" s="748"/>
      <c r="BJ44" s="748"/>
      <c r="BK44" s="748"/>
      <c r="BL44" s="748"/>
      <c r="BM44" s="748"/>
      <c r="BN44" s="748"/>
      <c r="BO44" s="736"/>
      <c r="BP44" s="736"/>
      <c r="BQ44" s="735"/>
      <c r="BR44" s="736"/>
      <c r="BS44" s="736"/>
      <c r="BT44" s="736"/>
      <c r="BU44" s="856"/>
      <c r="BV44" s="736"/>
      <c r="BW44" s="736"/>
      <c r="BX44" s="736"/>
      <c r="BY44" s="736"/>
      <c r="BZ44" s="736"/>
      <c r="CA44" s="736"/>
      <c r="CB44" s="736"/>
      <c r="CC44" s="736"/>
      <c r="CD44" s="736"/>
      <c r="CE44" s="736"/>
      <c r="CF44" s="736"/>
      <c r="CG44" s="736"/>
      <c r="CH44" s="736"/>
      <c r="CI44" s="736"/>
      <c r="CJ44" s="736"/>
      <c r="CK44" s="736"/>
      <c r="CL44" s="736"/>
      <c r="CM44" s="736"/>
      <c r="CN44" s="736"/>
      <c r="CO44" s="736"/>
      <c r="CP44" s="736"/>
      <c r="CQ44" s="736"/>
      <c r="CR44" s="736"/>
      <c r="CS44" s="736"/>
      <c r="CT44" s="736"/>
      <c r="CU44" s="736"/>
      <c r="CV44" s="736"/>
      <c r="CW44" s="736"/>
      <c r="CX44" s="736"/>
      <c r="CY44" s="736"/>
      <c r="CZ44" s="736"/>
      <c r="DA44" s="736"/>
      <c r="DB44" s="736"/>
      <c r="DC44" s="736"/>
      <c r="DD44" s="736"/>
      <c r="DE44" s="736"/>
      <c r="DF44" s="736"/>
      <c r="DG44" s="736"/>
      <c r="DH44" s="736"/>
      <c r="DI44" s="736"/>
      <c r="DJ44" s="736"/>
      <c r="DK44" s="736"/>
      <c r="DL44" s="736"/>
      <c r="DM44" s="736"/>
      <c r="DN44" s="736"/>
      <c r="DO44" s="736"/>
      <c r="DP44" s="736"/>
      <c r="DQ44" s="736"/>
      <c r="DR44" s="736"/>
      <c r="DS44" s="736"/>
      <c r="DT44" s="736"/>
      <c r="DU44" s="736"/>
      <c r="DV44" s="736"/>
      <c r="DW44" s="736"/>
      <c r="DX44" s="736"/>
      <c r="DY44" s="736"/>
      <c r="DZ44" s="736"/>
      <c r="EA44" s="736"/>
      <c r="EB44" s="736"/>
      <c r="EC44" s="736"/>
      <c r="ED44" s="736"/>
      <c r="EE44" s="736"/>
      <c r="EF44" s="736"/>
      <c r="EG44" s="736"/>
    </row>
    <row r="45" spans="1:137" ht="60" customHeight="1">
      <c r="A45" s="925"/>
      <c r="B45" s="736"/>
      <c r="C45" s="925" t="str">
        <f>IF('Display-Neuanlage und Masse'!T43="","",'Display-Neuanlage und Masse'!T43)</f>
        <v/>
      </c>
      <c r="D45" s="925" t="str">
        <f>IF('Display-Neuanlage und Masse'!U43="","",'Display-Neuanlage und Masse'!U43)</f>
        <v/>
      </c>
      <c r="E45" s="736"/>
      <c r="F45" s="925" t="str">
        <f>IF('Display-Neuanlage und Masse'!V43="","",'Display-Neuanlage und Masse'!V43)</f>
        <v/>
      </c>
      <c r="G45" s="925" t="str">
        <f>IF('Display-Neuanlage und Masse'!X43="","",VLOOKUP('Display-Neuanlage und Masse'!X43,'Dropdown Auswahl'!BL40:BM292,2,FALSE))</f>
        <v/>
      </c>
      <c r="H45" s="1191"/>
      <c r="I45" s="1191"/>
      <c r="J45" s="1191"/>
      <c r="K45" s="925" t="str">
        <f>IF('Display-Neuanlage und Masse'!AX43="","",'Display-Neuanlage und Masse'!AX43)</f>
        <v/>
      </c>
      <c r="L45" s="925" t="str">
        <f>IF('Display-Neuanlage und Masse'!AY43="","",'Display-Neuanlage und Masse'!AY43)</f>
        <v/>
      </c>
      <c r="M45" s="925" t="str">
        <f>IF('Display-Neuanlage und Masse'!AZ43="","",'Display-Neuanlage und Masse'!AZ43)</f>
        <v/>
      </c>
      <c r="N45" s="736"/>
      <c r="O45" s="736"/>
      <c r="P45" s="878"/>
      <c r="Q45" s="736"/>
      <c r="R45" s="736"/>
      <c r="S45" s="925" t="str">
        <f>IF(AND(Table3[[#This Row],[Menge]]&lt;&gt;"",Table3[[#This Row],[Anzahl Stück im Karton]]&lt;&gt;""),Table3[[#This Row],[Menge]]*Table3[[#This Row],[Anzahl Stück im Karton]],"")</f>
        <v/>
      </c>
      <c r="T45" s="929" t="str">
        <f>IF(AND('Display-Neuanlage und Masse'!G43="",'Display-Neuanlage und Masse'!H43=""),"",
IF('Display-Neuanlage und Masse'!G43&lt;&gt;"",'Display-Neuanlage und Masse'!G43,'Display-Neuanlage und Masse'!H43))</f>
        <v/>
      </c>
      <c r="U45" s="925" t="str">
        <f>IF(AND('Display-Neuanlage und Masse'!G43="",'Display-Neuanlage und Masse'!H43=""),"",
IF('Display-Neuanlage und Masse'!G43&lt;&gt;"","EUR","USD"))</f>
        <v/>
      </c>
      <c r="V45" s="930" t="str">
        <f>IF('Display-Neuanlage und Masse'!I43="","",'Display-Neuanlage und Masse'!I43)</f>
        <v/>
      </c>
      <c r="W45" s="737"/>
      <c r="X45" s="737"/>
      <c r="Y45" s="737"/>
      <c r="Z45" s="737"/>
      <c r="AA45" s="737"/>
      <c r="AB45" s="737"/>
      <c r="AC45" s="737"/>
      <c r="AD45" s="737"/>
      <c r="AE45" s="737"/>
      <c r="AF45" s="737"/>
      <c r="AG45" s="741"/>
      <c r="AH45" s="747"/>
      <c r="AI45" s="750"/>
      <c r="AJ45" s="748"/>
      <c r="AK45" s="748"/>
      <c r="AL45" s="748"/>
      <c r="AM45" s="748"/>
      <c r="AN45" s="748"/>
      <c r="AO45" s="748"/>
      <c r="AP45" s="748"/>
      <c r="AQ45" s="748"/>
      <c r="AR45" s="748"/>
      <c r="AS45" s="748"/>
      <c r="AT45" s="748"/>
      <c r="AU45" s="749"/>
      <c r="AV45" s="747"/>
      <c r="AW45" s="748"/>
      <c r="AX45" s="749"/>
      <c r="AY45" s="747"/>
      <c r="AZ45" s="748"/>
      <c r="BA45" s="749"/>
      <c r="BB45" s="747"/>
      <c r="BC45" s="748"/>
      <c r="BD45" s="748"/>
      <c r="BE45" s="749"/>
      <c r="BF45" s="750"/>
      <c r="BG45" s="748"/>
      <c r="BH45" s="748"/>
      <c r="BI45" s="748"/>
      <c r="BJ45" s="748"/>
      <c r="BK45" s="748"/>
      <c r="BL45" s="748"/>
      <c r="BM45" s="748"/>
      <c r="BN45" s="748"/>
      <c r="BO45" s="736"/>
      <c r="BP45" s="736"/>
      <c r="BQ45" s="735"/>
      <c r="BR45" s="736"/>
      <c r="BS45" s="736"/>
      <c r="BT45" s="736"/>
      <c r="BU45" s="856"/>
      <c r="BV45" s="736"/>
      <c r="BW45" s="736"/>
      <c r="BX45" s="736"/>
      <c r="BY45" s="736"/>
      <c r="BZ45" s="736"/>
      <c r="CA45" s="736"/>
      <c r="CB45" s="736"/>
      <c r="CC45" s="736"/>
      <c r="CD45" s="736"/>
      <c r="CE45" s="736"/>
      <c r="CF45" s="736"/>
      <c r="CG45" s="736"/>
      <c r="CH45" s="736"/>
      <c r="CI45" s="736"/>
      <c r="CJ45" s="736"/>
      <c r="CK45" s="736"/>
      <c r="CL45" s="736"/>
      <c r="CM45" s="736"/>
      <c r="CN45" s="736"/>
      <c r="CO45" s="736"/>
      <c r="CP45" s="736"/>
      <c r="CQ45" s="736"/>
      <c r="CR45" s="736"/>
      <c r="CS45" s="736"/>
      <c r="CT45" s="736"/>
      <c r="CU45" s="736"/>
      <c r="CV45" s="736"/>
      <c r="CW45" s="736"/>
      <c r="CX45" s="736"/>
      <c r="CY45" s="736"/>
      <c r="CZ45" s="736"/>
      <c r="DA45" s="736"/>
      <c r="DB45" s="736"/>
      <c r="DC45" s="736"/>
      <c r="DD45" s="736"/>
      <c r="DE45" s="736"/>
      <c r="DF45" s="736"/>
      <c r="DG45" s="736"/>
      <c r="DH45" s="736"/>
      <c r="DI45" s="736"/>
      <c r="DJ45" s="736"/>
      <c r="DK45" s="736"/>
      <c r="DL45" s="736"/>
      <c r="DM45" s="736"/>
      <c r="DN45" s="736"/>
      <c r="DO45" s="736"/>
      <c r="DP45" s="736"/>
      <c r="DQ45" s="736"/>
      <c r="DR45" s="736"/>
      <c r="DS45" s="736"/>
      <c r="DT45" s="736"/>
      <c r="DU45" s="736"/>
      <c r="DV45" s="736"/>
      <c r="DW45" s="736"/>
      <c r="DX45" s="736"/>
      <c r="DY45" s="736"/>
      <c r="DZ45" s="736"/>
      <c r="EA45" s="736"/>
      <c r="EB45" s="736"/>
      <c r="EC45" s="736"/>
      <c r="ED45" s="736"/>
      <c r="EE45" s="736"/>
      <c r="EF45" s="736"/>
      <c r="EG45" s="736"/>
    </row>
    <row r="46" spans="1:137" ht="60" customHeight="1">
      <c r="A46" s="925"/>
      <c r="B46" s="736"/>
      <c r="C46" s="925" t="str">
        <f>IF('Display-Neuanlage und Masse'!T44="","",'Display-Neuanlage und Masse'!T44)</f>
        <v/>
      </c>
      <c r="D46" s="925" t="str">
        <f>IF('Display-Neuanlage und Masse'!U44="","",'Display-Neuanlage und Masse'!U44)</f>
        <v/>
      </c>
      <c r="E46" s="736"/>
      <c r="F46" s="925" t="str">
        <f>IF('Display-Neuanlage und Masse'!V44="","",'Display-Neuanlage und Masse'!V44)</f>
        <v/>
      </c>
      <c r="G46" s="925" t="str">
        <f>IF('Display-Neuanlage und Masse'!X44="","",VLOOKUP('Display-Neuanlage und Masse'!X44,'Dropdown Auswahl'!BL41:BM293,2,FALSE))</f>
        <v/>
      </c>
      <c r="H46" s="1191"/>
      <c r="I46" s="1191"/>
      <c r="J46" s="1191"/>
      <c r="K46" s="925" t="str">
        <f>IF('Display-Neuanlage und Masse'!AX44="","",'Display-Neuanlage und Masse'!AX44)</f>
        <v/>
      </c>
      <c r="L46" s="925" t="str">
        <f>IF('Display-Neuanlage und Masse'!AY44="","",'Display-Neuanlage und Masse'!AY44)</f>
        <v/>
      </c>
      <c r="M46" s="925" t="str">
        <f>IF('Display-Neuanlage und Masse'!AZ44="","",'Display-Neuanlage und Masse'!AZ44)</f>
        <v/>
      </c>
      <c r="N46" s="736"/>
      <c r="O46" s="736"/>
      <c r="P46" s="878"/>
      <c r="Q46" s="736"/>
      <c r="R46" s="736"/>
      <c r="S46" s="925" t="str">
        <f>IF(AND(Table3[[#This Row],[Menge]]&lt;&gt;"",Table3[[#This Row],[Anzahl Stück im Karton]]&lt;&gt;""),Table3[[#This Row],[Menge]]*Table3[[#This Row],[Anzahl Stück im Karton]],"")</f>
        <v/>
      </c>
      <c r="T46" s="929" t="str">
        <f>IF(AND('Display-Neuanlage und Masse'!G44="",'Display-Neuanlage und Masse'!H44=""),"",
IF('Display-Neuanlage und Masse'!G44&lt;&gt;"",'Display-Neuanlage und Masse'!G44,'Display-Neuanlage und Masse'!H44))</f>
        <v/>
      </c>
      <c r="U46" s="925" t="str">
        <f>IF(AND('Display-Neuanlage und Masse'!G44="",'Display-Neuanlage und Masse'!H44=""),"",
IF('Display-Neuanlage und Masse'!G44&lt;&gt;"","EUR","USD"))</f>
        <v/>
      </c>
      <c r="V46" s="930" t="str">
        <f>IF('Display-Neuanlage und Masse'!I44="","",'Display-Neuanlage und Masse'!I44)</f>
        <v/>
      </c>
      <c r="W46" s="737"/>
      <c r="X46" s="737"/>
      <c r="Y46" s="737"/>
      <c r="Z46" s="737"/>
      <c r="AA46" s="737"/>
      <c r="AB46" s="737"/>
      <c r="AC46" s="737"/>
      <c r="AD46" s="737"/>
      <c r="AE46" s="737"/>
      <c r="AF46" s="737"/>
      <c r="AG46" s="741"/>
      <c r="AH46" s="747"/>
      <c r="AI46" s="750"/>
      <c r="AJ46" s="748"/>
      <c r="AK46" s="748"/>
      <c r="AL46" s="748"/>
      <c r="AM46" s="748"/>
      <c r="AN46" s="748"/>
      <c r="AO46" s="748"/>
      <c r="AP46" s="748"/>
      <c r="AQ46" s="748"/>
      <c r="AR46" s="748"/>
      <c r="AS46" s="748"/>
      <c r="AT46" s="748"/>
      <c r="AU46" s="749"/>
      <c r="AV46" s="747"/>
      <c r="AW46" s="748"/>
      <c r="AX46" s="749"/>
      <c r="AY46" s="747"/>
      <c r="AZ46" s="748"/>
      <c r="BA46" s="749"/>
      <c r="BB46" s="747"/>
      <c r="BC46" s="748"/>
      <c r="BD46" s="748"/>
      <c r="BE46" s="749"/>
      <c r="BF46" s="750"/>
      <c r="BG46" s="748"/>
      <c r="BH46" s="748"/>
      <c r="BI46" s="748"/>
      <c r="BJ46" s="748"/>
      <c r="BK46" s="748"/>
      <c r="BL46" s="748"/>
      <c r="BM46" s="748"/>
      <c r="BN46" s="748"/>
      <c r="BO46" s="736"/>
      <c r="BP46" s="736"/>
      <c r="BQ46" s="735"/>
      <c r="BR46" s="736"/>
      <c r="BS46" s="736"/>
      <c r="BT46" s="736"/>
      <c r="BU46" s="856"/>
      <c r="BV46" s="736"/>
      <c r="BW46" s="736"/>
      <c r="BX46" s="736"/>
      <c r="BY46" s="736"/>
      <c r="BZ46" s="736"/>
      <c r="CA46" s="736"/>
      <c r="CB46" s="736"/>
      <c r="CC46" s="736"/>
      <c r="CD46" s="736"/>
      <c r="CE46" s="736"/>
      <c r="CF46" s="736"/>
      <c r="CG46" s="736"/>
      <c r="CH46" s="736"/>
      <c r="CI46" s="736"/>
      <c r="CJ46" s="736"/>
      <c r="CK46" s="736"/>
      <c r="CL46" s="736"/>
      <c r="CM46" s="736"/>
      <c r="CN46" s="736"/>
      <c r="CO46" s="736"/>
      <c r="CP46" s="736"/>
      <c r="CQ46" s="736"/>
      <c r="CR46" s="736"/>
      <c r="CS46" s="736"/>
      <c r="CT46" s="736"/>
      <c r="CU46" s="736"/>
      <c r="CV46" s="736"/>
      <c r="CW46" s="736"/>
      <c r="CX46" s="736"/>
      <c r="CY46" s="736"/>
      <c r="CZ46" s="736"/>
      <c r="DA46" s="736"/>
      <c r="DB46" s="736"/>
      <c r="DC46" s="736"/>
      <c r="DD46" s="736"/>
      <c r="DE46" s="736"/>
      <c r="DF46" s="736"/>
      <c r="DG46" s="736"/>
      <c r="DH46" s="736"/>
      <c r="DI46" s="736"/>
      <c r="DJ46" s="736"/>
      <c r="DK46" s="736"/>
      <c r="DL46" s="736"/>
      <c r="DM46" s="736"/>
      <c r="DN46" s="736"/>
      <c r="DO46" s="736"/>
      <c r="DP46" s="736"/>
      <c r="DQ46" s="736"/>
      <c r="DR46" s="736"/>
      <c r="DS46" s="736"/>
      <c r="DT46" s="736"/>
      <c r="DU46" s="736"/>
      <c r="DV46" s="736"/>
      <c r="DW46" s="736"/>
      <c r="DX46" s="736"/>
      <c r="DY46" s="736"/>
      <c r="DZ46" s="736"/>
      <c r="EA46" s="736"/>
      <c r="EB46" s="736"/>
      <c r="EC46" s="736"/>
      <c r="ED46" s="736"/>
      <c r="EE46" s="736"/>
      <c r="EF46" s="736"/>
      <c r="EG46" s="736"/>
    </row>
    <row r="47" spans="1:137" ht="60" customHeight="1">
      <c r="A47" s="925"/>
      <c r="B47" s="736"/>
      <c r="C47" s="925" t="str">
        <f>IF('Display-Neuanlage und Masse'!T45="","",'Display-Neuanlage und Masse'!T45)</f>
        <v/>
      </c>
      <c r="D47" s="925" t="str">
        <f>IF('Display-Neuanlage und Masse'!U45="","",'Display-Neuanlage und Masse'!U45)</f>
        <v/>
      </c>
      <c r="E47" s="736"/>
      <c r="F47" s="925" t="str">
        <f>IF('Display-Neuanlage und Masse'!V45="","",'Display-Neuanlage und Masse'!V45)</f>
        <v/>
      </c>
      <c r="G47" s="925" t="str">
        <f>IF('Display-Neuanlage und Masse'!X45="","",VLOOKUP('Display-Neuanlage und Masse'!X45,'Dropdown Auswahl'!BL42:BM294,2,FALSE))</f>
        <v/>
      </c>
      <c r="H47" s="1191"/>
      <c r="I47" s="1191"/>
      <c r="J47" s="1191"/>
      <c r="K47" s="925" t="str">
        <f>IF('Display-Neuanlage und Masse'!AX45="","",'Display-Neuanlage und Masse'!AX45)</f>
        <v/>
      </c>
      <c r="L47" s="925" t="str">
        <f>IF('Display-Neuanlage und Masse'!AY45="","",'Display-Neuanlage und Masse'!AY45)</f>
        <v/>
      </c>
      <c r="M47" s="925" t="str">
        <f>IF('Display-Neuanlage und Masse'!AZ45="","",'Display-Neuanlage und Masse'!AZ45)</f>
        <v/>
      </c>
      <c r="N47" s="736"/>
      <c r="O47" s="736"/>
      <c r="P47" s="878"/>
      <c r="Q47" s="736"/>
      <c r="R47" s="736"/>
      <c r="S47" s="925" t="str">
        <f>IF(AND(Table3[[#This Row],[Menge]]&lt;&gt;"",Table3[[#This Row],[Anzahl Stück im Karton]]&lt;&gt;""),Table3[[#This Row],[Menge]]*Table3[[#This Row],[Anzahl Stück im Karton]],"")</f>
        <v/>
      </c>
      <c r="T47" s="929" t="str">
        <f>IF(AND('Display-Neuanlage und Masse'!G45="",'Display-Neuanlage und Masse'!H45=""),"",
IF('Display-Neuanlage und Masse'!G45&lt;&gt;"",'Display-Neuanlage und Masse'!G45,'Display-Neuanlage und Masse'!H45))</f>
        <v/>
      </c>
      <c r="U47" s="925" t="str">
        <f>IF(AND('Display-Neuanlage und Masse'!G45="",'Display-Neuanlage und Masse'!H45=""),"",
IF('Display-Neuanlage und Masse'!G45&lt;&gt;"","EUR","USD"))</f>
        <v/>
      </c>
      <c r="V47" s="930" t="str">
        <f>IF('Display-Neuanlage und Masse'!I45="","",'Display-Neuanlage und Masse'!I45)</f>
        <v/>
      </c>
      <c r="W47" s="737"/>
      <c r="X47" s="737"/>
      <c r="Y47" s="737"/>
      <c r="Z47" s="737"/>
      <c r="AA47" s="737"/>
      <c r="AB47" s="737"/>
      <c r="AC47" s="737"/>
      <c r="AD47" s="737"/>
      <c r="AE47" s="737"/>
      <c r="AF47" s="737"/>
      <c r="AG47" s="741"/>
      <c r="AH47" s="747"/>
      <c r="AI47" s="750"/>
      <c r="AJ47" s="748"/>
      <c r="AK47" s="748"/>
      <c r="AL47" s="748"/>
      <c r="AM47" s="748"/>
      <c r="AN47" s="748"/>
      <c r="AO47" s="748"/>
      <c r="AP47" s="748"/>
      <c r="AQ47" s="748"/>
      <c r="AR47" s="748"/>
      <c r="AS47" s="748"/>
      <c r="AT47" s="748"/>
      <c r="AU47" s="749"/>
      <c r="AV47" s="747"/>
      <c r="AW47" s="748"/>
      <c r="AX47" s="749"/>
      <c r="AY47" s="747"/>
      <c r="AZ47" s="748"/>
      <c r="BA47" s="749"/>
      <c r="BB47" s="747"/>
      <c r="BC47" s="748"/>
      <c r="BD47" s="748"/>
      <c r="BE47" s="749"/>
      <c r="BF47" s="750"/>
      <c r="BG47" s="748"/>
      <c r="BH47" s="748"/>
      <c r="BI47" s="748"/>
      <c r="BJ47" s="748"/>
      <c r="BK47" s="748"/>
      <c r="BL47" s="748"/>
      <c r="BM47" s="748"/>
      <c r="BN47" s="748"/>
      <c r="BO47" s="736"/>
      <c r="BP47" s="736"/>
      <c r="BQ47" s="735"/>
      <c r="BR47" s="736"/>
      <c r="BS47" s="736"/>
      <c r="BT47" s="736"/>
      <c r="BU47" s="856"/>
      <c r="BV47" s="736"/>
      <c r="BW47" s="736"/>
      <c r="BX47" s="736"/>
      <c r="BY47" s="736"/>
      <c r="BZ47" s="736"/>
      <c r="CA47" s="736"/>
      <c r="CB47" s="736"/>
      <c r="CC47" s="736"/>
      <c r="CD47" s="736"/>
      <c r="CE47" s="736"/>
      <c r="CF47" s="736"/>
      <c r="CG47" s="736"/>
      <c r="CH47" s="736"/>
      <c r="CI47" s="736"/>
      <c r="CJ47" s="736"/>
      <c r="CK47" s="736"/>
      <c r="CL47" s="736"/>
      <c r="CM47" s="736"/>
      <c r="CN47" s="736"/>
      <c r="CO47" s="736"/>
      <c r="CP47" s="736"/>
      <c r="CQ47" s="736"/>
      <c r="CR47" s="736"/>
      <c r="CS47" s="736"/>
      <c r="CT47" s="736"/>
      <c r="CU47" s="736"/>
      <c r="CV47" s="736"/>
      <c r="CW47" s="736"/>
      <c r="CX47" s="736"/>
      <c r="CY47" s="736"/>
      <c r="CZ47" s="736"/>
      <c r="DA47" s="736"/>
      <c r="DB47" s="736"/>
      <c r="DC47" s="736"/>
      <c r="DD47" s="736"/>
      <c r="DE47" s="736"/>
      <c r="DF47" s="736"/>
      <c r="DG47" s="736"/>
      <c r="DH47" s="736"/>
      <c r="DI47" s="736"/>
      <c r="DJ47" s="736"/>
      <c r="DK47" s="736"/>
      <c r="DL47" s="736"/>
      <c r="DM47" s="736"/>
      <c r="DN47" s="736"/>
      <c r="DO47" s="736"/>
      <c r="DP47" s="736"/>
      <c r="DQ47" s="736"/>
      <c r="DR47" s="736"/>
      <c r="DS47" s="736"/>
      <c r="DT47" s="736"/>
      <c r="DU47" s="736"/>
      <c r="DV47" s="736"/>
      <c r="DW47" s="736"/>
      <c r="DX47" s="736"/>
      <c r="DY47" s="736"/>
      <c r="DZ47" s="736"/>
      <c r="EA47" s="736"/>
      <c r="EB47" s="736"/>
      <c r="EC47" s="736"/>
      <c r="ED47" s="736"/>
      <c r="EE47" s="736"/>
      <c r="EF47" s="736"/>
      <c r="EG47" s="736"/>
    </row>
    <row r="48" spans="1:137" ht="60" customHeight="1">
      <c r="A48" s="925"/>
      <c r="B48" s="736"/>
      <c r="C48" s="925" t="str">
        <f>IF('Display-Neuanlage und Masse'!T46="","",'Display-Neuanlage und Masse'!T46)</f>
        <v/>
      </c>
      <c r="D48" s="925" t="str">
        <f>IF('Display-Neuanlage und Masse'!U46="","",'Display-Neuanlage und Masse'!U46)</f>
        <v/>
      </c>
      <c r="E48" s="736"/>
      <c r="F48" s="925" t="str">
        <f>IF('Display-Neuanlage und Masse'!V46="","",'Display-Neuanlage und Masse'!V46)</f>
        <v/>
      </c>
      <c r="G48" s="925" t="str">
        <f>IF('Display-Neuanlage und Masse'!X46="","",VLOOKUP('Display-Neuanlage und Masse'!X46,'Dropdown Auswahl'!BL43:BM295,2,FALSE))</f>
        <v/>
      </c>
      <c r="H48" s="1191"/>
      <c r="I48" s="1191"/>
      <c r="J48" s="1191"/>
      <c r="K48" s="925" t="str">
        <f>IF('Display-Neuanlage und Masse'!AX46="","",'Display-Neuanlage und Masse'!AX46)</f>
        <v/>
      </c>
      <c r="L48" s="925" t="str">
        <f>IF('Display-Neuanlage und Masse'!AY46="","",'Display-Neuanlage und Masse'!AY46)</f>
        <v/>
      </c>
      <c r="M48" s="925" t="str">
        <f>IF('Display-Neuanlage und Masse'!AZ46="","",'Display-Neuanlage und Masse'!AZ46)</f>
        <v/>
      </c>
      <c r="N48" s="736"/>
      <c r="O48" s="736"/>
      <c r="P48" s="878"/>
      <c r="Q48" s="736"/>
      <c r="R48" s="736"/>
      <c r="S48" s="925" t="str">
        <f>IF(AND(Table3[[#This Row],[Menge]]&lt;&gt;"",Table3[[#This Row],[Anzahl Stück im Karton]]&lt;&gt;""),Table3[[#This Row],[Menge]]*Table3[[#This Row],[Anzahl Stück im Karton]],"")</f>
        <v/>
      </c>
      <c r="T48" s="929" t="str">
        <f>IF(AND('Display-Neuanlage und Masse'!G46="",'Display-Neuanlage und Masse'!H46=""),"",
IF('Display-Neuanlage und Masse'!G46&lt;&gt;"",'Display-Neuanlage und Masse'!G46,'Display-Neuanlage und Masse'!H46))</f>
        <v/>
      </c>
      <c r="U48" s="925" t="str">
        <f>IF(AND('Display-Neuanlage und Masse'!G46="",'Display-Neuanlage und Masse'!H46=""),"",
IF('Display-Neuanlage und Masse'!G46&lt;&gt;"","EUR","USD"))</f>
        <v/>
      </c>
      <c r="V48" s="930" t="str">
        <f>IF('Display-Neuanlage und Masse'!I46="","",'Display-Neuanlage und Masse'!I46)</f>
        <v/>
      </c>
      <c r="W48" s="737"/>
      <c r="X48" s="737"/>
      <c r="Y48" s="737"/>
      <c r="Z48" s="737"/>
      <c r="AA48" s="737"/>
      <c r="AB48" s="737"/>
      <c r="AC48" s="737"/>
      <c r="AD48" s="737"/>
      <c r="AE48" s="737"/>
      <c r="AF48" s="737"/>
      <c r="AG48" s="741"/>
      <c r="AH48" s="747"/>
      <c r="AI48" s="750"/>
      <c r="AJ48" s="748"/>
      <c r="AK48" s="748"/>
      <c r="AL48" s="748"/>
      <c r="AM48" s="748"/>
      <c r="AN48" s="748"/>
      <c r="AO48" s="748"/>
      <c r="AP48" s="748"/>
      <c r="AQ48" s="748"/>
      <c r="AR48" s="748"/>
      <c r="AS48" s="748"/>
      <c r="AT48" s="748"/>
      <c r="AU48" s="749"/>
      <c r="AV48" s="747"/>
      <c r="AW48" s="748"/>
      <c r="AX48" s="749"/>
      <c r="AY48" s="747"/>
      <c r="AZ48" s="748"/>
      <c r="BA48" s="749"/>
      <c r="BB48" s="747"/>
      <c r="BC48" s="748"/>
      <c r="BD48" s="748"/>
      <c r="BE48" s="749"/>
      <c r="BF48" s="750"/>
      <c r="BG48" s="748"/>
      <c r="BH48" s="748"/>
      <c r="BI48" s="748"/>
      <c r="BJ48" s="748"/>
      <c r="BK48" s="748"/>
      <c r="BL48" s="748"/>
      <c r="BM48" s="748"/>
      <c r="BN48" s="748"/>
      <c r="BO48" s="736"/>
      <c r="BP48" s="736"/>
      <c r="BQ48" s="735"/>
      <c r="BR48" s="736"/>
      <c r="BS48" s="736"/>
      <c r="BT48" s="736"/>
      <c r="BU48" s="856"/>
      <c r="BV48" s="736"/>
      <c r="BW48" s="736"/>
      <c r="BX48" s="736"/>
      <c r="BY48" s="736"/>
      <c r="BZ48" s="736"/>
      <c r="CA48" s="736"/>
      <c r="CB48" s="736"/>
      <c r="CC48" s="736"/>
      <c r="CD48" s="736"/>
      <c r="CE48" s="736"/>
      <c r="CF48" s="736"/>
      <c r="CG48" s="736"/>
      <c r="CH48" s="736"/>
      <c r="CI48" s="736"/>
      <c r="CJ48" s="736"/>
      <c r="CK48" s="736"/>
      <c r="CL48" s="736"/>
      <c r="CM48" s="736"/>
      <c r="CN48" s="736"/>
      <c r="CO48" s="736"/>
      <c r="CP48" s="736"/>
      <c r="CQ48" s="736"/>
      <c r="CR48" s="736"/>
      <c r="CS48" s="736"/>
      <c r="CT48" s="736"/>
      <c r="CU48" s="736"/>
      <c r="CV48" s="736"/>
      <c r="CW48" s="736"/>
      <c r="CX48" s="736"/>
      <c r="CY48" s="736"/>
      <c r="CZ48" s="736"/>
      <c r="DA48" s="736"/>
      <c r="DB48" s="736"/>
      <c r="DC48" s="736"/>
      <c r="DD48" s="736"/>
      <c r="DE48" s="736"/>
      <c r="DF48" s="736"/>
      <c r="DG48" s="736"/>
      <c r="DH48" s="736"/>
      <c r="DI48" s="736"/>
      <c r="DJ48" s="736"/>
      <c r="DK48" s="736"/>
      <c r="DL48" s="736"/>
      <c r="DM48" s="736"/>
      <c r="DN48" s="736"/>
      <c r="DO48" s="736"/>
      <c r="DP48" s="736"/>
      <c r="DQ48" s="736"/>
      <c r="DR48" s="736"/>
      <c r="DS48" s="736"/>
      <c r="DT48" s="736"/>
      <c r="DU48" s="736"/>
      <c r="DV48" s="736"/>
      <c r="DW48" s="736"/>
      <c r="DX48" s="736"/>
      <c r="DY48" s="736"/>
      <c r="DZ48" s="736"/>
      <c r="EA48" s="736"/>
      <c r="EB48" s="736"/>
      <c r="EC48" s="736"/>
      <c r="ED48" s="736"/>
      <c r="EE48" s="736"/>
      <c r="EF48" s="736"/>
      <c r="EG48" s="736"/>
    </row>
    <row r="49" spans="1:137" ht="60" customHeight="1">
      <c r="A49" s="925"/>
      <c r="B49" s="736"/>
      <c r="C49" s="925" t="str">
        <f>IF('Display-Neuanlage und Masse'!T47="","",'Display-Neuanlage und Masse'!T47)</f>
        <v/>
      </c>
      <c r="D49" s="925" t="str">
        <f>IF('Display-Neuanlage und Masse'!U47="","",'Display-Neuanlage und Masse'!U47)</f>
        <v/>
      </c>
      <c r="E49" s="736"/>
      <c r="F49" s="925" t="str">
        <f>IF('Display-Neuanlage und Masse'!V47="","",'Display-Neuanlage und Masse'!V47)</f>
        <v/>
      </c>
      <c r="G49" s="925" t="str">
        <f>IF('Display-Neuanlage und Masse'!X47="","",VLOOKUP('Display-Neuanlage und Masse'!X47,'Dropdown Auswahl'!BL44:BM296,2,FALSE))</f>
        <v/>
      </c>
      <c r="H49" s="1191"/>
      <c r="I49" s="1191"/>
      <c r="J49" s="1191"/>
      <c r="K49" s="925" t="str">
        <f>IF('Display-Neuanlage und Masse'!AX47="","",'Display-Neuanlage und Masse'!AX47)</f>
        <v/>
      </c>
      <c r="L49" s="925" t="str">
        <f>IF('Display-Neuanlage und Masse'!AY47="","",'Display-Neuanlage und Masse'!AY47)</f>
        <v/>
      </c>
      <c r="M49" s="925" t="str">
        <f>IF('Display-Neuanlage und Masse'!AZ47="","",'Display-Neuanlage und Masse'!AZ47)</f>
        <v/>
      </c>
      <c r="N49" s="736"/>
      <c r="O49" s="736"/>
      <c r="P49" s="878"/>
      <c r="Q49" s="736"/>
      <c r="R49" s="736"/>
      <c r="S49" s="925" t="str">
        <f>IF(AND(Table3[[#This Row],[Menge]]&lt;&gt;"",Table3[[#This Row],[Anzahl Stück im Karton]]&lt;&gt;""),Table3[[#This Row],[Menge]]*Table3[[#This Row],[Anzahl Stück im Karton]],"")</f>
        <v/>
      </c>
      <c r="T49" s="929" t="str">
        <f>IF(AND('Display-Neuanlage und Masse'!G47="",'Display-Neuanlage und Masse'!H47=""),"",
IF('Display-Neuanlage und Masse'!G47&lt;&gt;"",'Display-Neuanlage und Masse'!G47,'Display-Neuanlage und Masse'!H47))</f>
        <v/>
      </c>
      <c r="U49" s="925" t="str">
        <f>IF(AND('Display-Neuanlage und Masse'!G47="",'Display-Neuanlage und Masse'!H47=""),"",
IF('Display-Neuanlage und Masse'!G47&lt;&gt;"","EUR","USD"))</f>
        <v/>
      </c>
      <c r="V49" s="930" t="str">
        <f>IF('Display-Neuanlage und Masse'!I47="","",'Display-Neuanlage und Masse'!I47)</f>
        <v/>
      </c>
      <c r="W49" s="737"/>
      <c r="X49" s="737"/>
      <c r="Y49" s="737"/>
      <c r="Z49" s="737"/>
      <c r="AA49" s="737"/>
      <c r="AB49" s="737"/>
      <c r="AC49" s="737"/>
      <c r="AD49" s="737"/>
      <c r="AE49" s="737"/>
      <c r="AF49" s="737"/>
      <c r="AG49" s="741"/>
      <c r="AH49" s="747"/>
      <c r="AI49" s="750"/>
      <c r="AJ49" s="748"/>
      <c r="AK49" s="748"/>
      <c r="AL49" s="748"/>
      <c r="AM49" s="748"/>
      <c r="AN49" s="748"/>
      <c r="AO49" s="748"/>
      <c r="AP49" s="748"/>
      <c r="AQ49" s="748"/>
      <c r="AR49" s="748"/>
      <c r="AS49" s="748"/>
      <c r="AT49" s="748"/>
      <c r="AU49" s="749"/>
      <c r="AV49" s="747"/>
      <c r="AW49" s="748"/>
      <c r="AX49" s="749"/>
      <c r="AY49" s="747"/>
      <c r="AZ49" s="748"/>
      <c r="BA49" s="749"/>
      <c r="BB49" s="747"/>
      <c r="BC49" s="748"/>
      <c r="BD49" s="748"/>
      <c r="BE49" s="749"/>
      <c r="BF49" s="750"/>
      <c r="BG49" s="748"/>
      <c r="BH49" s="748"/>
      <c r="BI49" s="748"/>
      <c r="BJ49" s="748"/>
      <c r="BK49" s="748"/>
      <c r="BL49" s="748"/>
      <c r="BM49" s="748"/>
      <c r="BN49" s="748"/>
      <c r="BO49" s="736"/>
      <c r="BP49" s="736"/>
      <c r="BQ49" s="735"/>
      <c r="BR49" s="736"/>
      <c r="BS49" s="736"/>
      <c r="BT49" s="736"/>
      <c r="BU49" s="856"/>
      <c r="BV49" s="736"/>
      <c r="BW49" s="736"/>
      <c r="BX49" s="736"/>
      <c r="BY49" s="736"/>
      <c r="BZ49" s="736"/>
      <c r="CA49" s="736"/>
      <c r="CB49" s="736"/>
      <c r="CC49" s="736"/>
      <c r="CD49" s="736"/>
      <c r="CE49" s="736"/>
      <c r="CF49" s="736"/>
      <c r="CG49" s="736"/>
      <c r="CH49" s="736"/>
      <c r="CI49" s="736"/>
      <c r="CJ49" s="736"/>
      <c r="CK49" s="736"/>
      <c r="CL49" s="736"/>
      <c r="CM49" s="736"/>
      <c r="CN49" s="736"/>
      <c r="CO49" s="736"/>
      <c r="CP49" s="736"/>
      <c r="CQ49" s="736"/>
      <c r="CR49" s="736"/>
      <c r="CS49" s="736"/>
      <c r="CT49" s="736"/>
      <c r="CU49" s="736"/>
      <c r="CV49" s="736"/>
      <c r="CW49" s="736"/>
      <c r="CX49" s="736"/>
      <c r="CY49" s="736"/>
      <c r="CZ49" s="736"/>
      <c r="DA49" s="736"/>
      <c r="DB49" s="736"/>
      <c r="DC49" s="736"/>
      <c r="DD49" s="736"/>
      <c r="DE49" s="736"/>
      <c r="DF49" s="736"/>
      <c r="DG49" s="736"/>
      <c r="DH49" s="736"/>
      <c r="DI49" s="736"/>
      <c r="DJ49" s="736"/>
      <c r="DK49" s="736"/>
      <c r="DL49" s="736"/>
      <c r="DM49" s="736"/>
      <c r="DN49" s="736"/>
      <c r="DO49" s="736"/>
      <c r="DP49" s="736"/>
      <c r="DQ49" s="736"/>
      <c r="DR49" s="736"/>
      <c r="DS49" s="736"/>
      <c r="DT49" s="736"/>
      <c r="DU49" s="736"/>
      <c r="DV49" s="736"/>
      <c r="DW49" s="736"/>
      <c r="DX49" s="736"/>
      <c r="DY49" s="736"/>
      <c r="DZ49" s="736"/>
      <c r="EA49" s="736"/>
      <c r="EB49" s="736"/>
      <c r="EC49" s="736"/>
      <c r="ED49" s="736"/>
      <c r="EE49" s="736"/>
      <c r="EF49" s="736"/>
      <c r="EG49" s="736"/>
    </row>
    <row r="50" spans="1:137" ht="60" customHeight="1">
      <c r="A50" s="925"/>
      <c r="B50" s="736"/>
      <c r="C50" s="925" t="str">
        <f>IF('Display-Neuanlage und Masse'!T48="","",'Display-Neuanlage und Masse'!T48)</f>
        <v/>
      </c>
      <c r="D50" s="925" t="str">
        <f>IF('Display-Neuanlage und Masse'!U48="","",'Display-Neuanlage und Masse'!U48)</f>
        <v/>
      </c>
      <c r="E50" s="736"/>
      <c r="F50" s="925" t="str">
        <f>IF('Display-Neuanlage und Masse'!V48="","",'Display-Neuanlage und Masse'!V48)</f>
        <v/>
      </c>
      <c r="G50" s="925" t="str">
        <f>IF('Display-Neuanlage und Masse'!X48="","",VLOOKUP('Display-Neuanlage und Masse'!X48,'Dropdown Auswahl'!BL45:BM297,2,FALSE))</f>
        <v/>
      </c>
      <c r="H50" s="1191"/>
      <c r="I50" s="1191"/>
      <c r="J50" s="1191"/>
      <c r="K50" s="925" t="str">
        <f>IF('Display-Neuanlage und Masse'!AX48="","",'Display-Neuanlage und Masse'!AX48)</f>
        <v/>
      </c>
      <c r="L50" s="925" t="str">
        <f>IF('Display-Neuanlage und Masse'!AY48="","",'Display-Neuanlage und Masse'!AY48)</f>
        <v/>
      </c>
      <c r="M50" s="925" t="str">
        <f>IF('Display-Neuanlage und Masse'!AZ48="","",'Display-Neuanlage und Masse'!AZ48)</f>
        <v/>
      </c>
      <c r="N50" s="736"/>
      <c r="O50" s="736"/>
      <c r="P50" s="878"/>
      <c r="Q50" s="736"/>
      <c r="R50" s="736"/>
      <c r="S50" s="925" t="str">
        <f>IF(AND(Table3[[#This Row],[Menge]]&lt;&gt;"",Table3[[#This Row],[Anzahl Stück im Karton]]&lt;&gt;""),Table3[[#This Row],[Menge]]*Table3[[#This Row],[Anzahl Stück im Karton]],"")</f>
        <v/>
      </c>
      <c r="T50" s="929" t="str">
        <f>IF(AND('Display-Neuanlage und Masse'!G48="",'Display-Neuanlage und Masse'!H48=""),"",
IF('Display-Neuanlage und Masse'!G48&lt;&gt;"",'Display-Neuanlage und Masse'!G48,'Display-Neuanlage und Masse'!H48))</f>
        <v/>
      </c>
      <c r="U50" s="925" t="str">
        <f>IF(AND('Display-Neuanlage und Masse'!G48="",'Display-Neuanlage und Masse'!H48=""),"",
IF('Display-Neuanlage und Masse'!G48&lt;&gt;"","EUR","USD"))</f>
        <v/>
      </c>
      <c r="V50" s="930" t="str">
        <f>IF('Display-Neuanlage und Masse'!I48="","",'Display-Neuanlage und Masse'!I48)</f>
        <v/>
      </c>
      <c r="W50" s="737"/>
      <c r="X50" s="737"/>
      <c r="Y50" s="737"/>
      <c r="Z50" s="737"/>
      <c r="AA50" s="737"/>
      <c r="AB50" s="737"/>
      <c r="AC50" s="737"/>
      <c r="AD50" s="737"/>
      <c r="AE50" s="737"/>
      <c r="AF50" s="737"/>
      <c r="AG50" s="741"/>
      <c r="AH50" s="747"/>
      <c r="AI50" s="750"/>
      <c r="AJ50" s="748"/>
      <c r="AK50" s="748"/>
      <c r="AL50" s="748"/>
      <c r="AM50" s="748"/>
      <c r="AN50" s="748"/>
      <c r="AO50" s="748"/>
      <c r="AP50" s="748"/>
      <c r="AQ50" s="748"/>
      <c r="AR50" s="748"/>
      <c r="AS50" s="748"/>
      <c r="AT50" s="748"/>
      <c r="AU50" s="749"/>
      <c r="AV50" s="747"/>
      <c r="AW50" s="748"/>
      <c r="AX50" s="749"/>
      <c r="AY50" s="747"/>
      <c r="AZ50" s="748"/>
      <c r="BA50" s="749"/>
      <c r="BB50" s="747"/>
      <c r="BC50" s="748"/>
      <c r="BD50" s="748"/>
      <c r="BE50" s="749"/>
      <c r="BF50" s="750"/>
      <c r="BG50" s="748"/>
      <c r="BH50" s="748"/>
      <c r="BI50" s="748"/>
      <c r="BJ50" s="748"/>
      <c r="BK50" s="748"/>
      <c r="BL50" s="748"/>
      <c r="BM50" s="748"/>
      <c r="BN50" s="748"/>
      <c r="BO50" s="736"/>
      <c r="BP50" s="736"/>
      <c r="BQ50" s="735"/>
      <c r="BR50" s="736"/>
      <c r="BS50" s="736"/>
      <c r="BT50" s="736"/>
      <c r="BU50" s="856"/>
      <c r="BV50" s="736"/>
      <c r="BW50" s="736"/>
      <c r="BX50" s="736"/>
      <c r="BY50" s="736"/>
      <c r="BZ50" s="736"/>
      <c r="CA50" s="736"/>
      <c r="CB50" s="736"/>
      <c r="CC50" s="736"/>
      <c r="CD50" s="736"/>
      <c r="CE50" s="736"/>
      <c r="CF50" s="736"/>
      <c r="CG50" s="736"/>
      <c r="CH50" s="736"/>
      <c r="CI50" s="736"/>
      <c r="CJ50" s="736"/>
      <c r="CK50" s="736"/>
      <c r="CL50" s="736"/>
      <c r="CM50" s="736"/>
      <c r="CN50" s="736"/>
      <c r="CO50" s="736"/>
      <c r="CP50" s="736"/>
      <c r="CQ50" s="736"/>
      <c r="CR50" s="736"/>
      <c r="CS50" s="736"/>
      <c r="CT50" s="736"/>
      <c r="CU50" s="736"/>
      <c r="CV50" s="736"/>
      <c r="CW50" s="736"/>
      <c r="CX50" s="736"/>
      <c r="CY50" s="736"/>
      <c r="CZ50" s="736"/>
      <c r="DA50" s="736"/>
      <c r="DB50" s="736"/>
      <c r="DC50" s="736"/>
      <c r="DD50" s="736"/>
      <c r="DE50" s="736"/>
      <c r="DF50" s="736"/>
      <c r="DG50" s="736"/>
      <c r="DH50" s="736"/>
      <c r="DI50" s="736"/>
      <c r="DJ50" s="736"/>
      <c r="DK50" s="736"/>
      <c r="DL50" s="736"/>
      <c r="DM50" s="736"/>
      <c r="DN50" s="736"/>
      <c r="DO50" s="736"/>
      <c r="DP50" s="736"/>
      <c r="DQ50" s="736"/>
      <c r="DR50" s="736"/>
      <c r="DS50" s="736"/>
      <c r="DT50" s="736"/>
      <c r="DU50" s="736"/>
      <c r="DV50" s="736"/>
      <c r="DW50" s="736"/>
      <c r="DX50" s="736"/>
      <c r="DY50" s="736"/>
      <c r="DZ50" s="736"/>
      <c r="EA50" s="736"/>
      <c r="EB50" s="736"/>
      <c r="EC50" s="736"/>
      <c r="ED50" s="736"/>
      <c r="EE50" s="736"/>
      <c r="EF50" s="736"/>
      <c r="EG50" s="736"/>
    </row>
    <row r="51" spans="1:137" ht="60" customHeight="1">
      <c r="A51" s="925"/>
      <c r="B51" s="736"/>
      <c r="C51" s="925" t="str">
        <f>IF('Display-Neuanlage und Masse'!T49="","",'Display-Neuanlage und Masse'!T49)</f>
        <v/>
      </c>
      <c r="D51" s="925" t="str">
        <f>IF('Display-Neuanlage und Masse'!U49="","",'Display-Neuanlage und Masse'!U49)</f>
        <v/>
      </c>
      <c r="E51" s="736"/>
      <c r="F51" s="925" t="str">
        <f>IF('Display-Neuanlage und Masse'!V49="","",'Display-Neuanlage und Masse'!V49)</f>
        <v/>
      </c>
      <c r="G51" s="925" t="str">
        <f>IF('Display-Neuanlage und Masse'!X49="","",VLOOKUP('Display-Neuanlage und Masse'!X49,'Dropdown Auswahl'!BL46:BM298,2,FALSE))</f>
        <v/>
      </c>
      <c r="H51" s="1191"/>
      <c r="I51" s="1191"/>
      <c r="J51" s="1191"/>
      <c r="K51" s="925" t="str">
        <f>IF('Display-Neuanlage und Masse'!AX49="","",'Display-Neuanlage und Masse'!AX49)</f>
        <v/>
      </c>
      <c r="L51" s="925" t="str">
        <f>IF('Display-Neuanlage und Masse'!AY49="","",'Display-Neuanlage und Masse'!AY49)</f>
        <v/>
      </c>
      <c r="M51" s="925" t="str">
        <f>IF('Display-Neuanlage und Masse'!AZ49="","",'Display-Neuanlage und Masse'!AZ49)</f>
        <v/>
      </c>
      <c r="N51" s="736"/>
      <c r="O51" s="736"/>
      <c r="P51" s="878"/>
      <c r="Q51" s="736"/>
      <c r="R51" s="736"/>
      <c r="S51" s="925" t="str">
        <f>IF(AND(Table3[[#This Row],[Menge]]&lt;&gt;"",Table3[[#This Row],[Anzahl Stück im Karton]]&lt;&gt;""),Table3[[#This Row],[Menge]]*Table3[[#This Row],[Anzahl Stück im Karton]],"")</f>
        <v/>
      </c>
      <c r="T51" s="929" t="str">
        <f>IF(AND('Display-Neuanlage und Masse'!G49="",'Display-Neuanlage und Masse'!H49=""),"",
IF('Display-Neuanlage und Masse'!G49&lt;&gt;"",'Display-Neuanlage und Masse'!G49,'Display-Neuanlage und Masse'!H49))</f>
        <v/>
      </c>
      <c r="U51" s="925" t="str">
        <f>IF(AND('Display-Neuanlage und Masse'!G49="",'Display-Neuanlage und Masse'!H49=""),"",
IF('Display-Neuanlage und Masse'!G49&lt;&gt;"","EUR","USD"))</f>
        <v/>
      </c>
      <c r="V51" s="930" t="str">
        <f>IF('Display-Neuanlage und Masse'!I49="","",'Display-Neuanlage und Masse'!I49)</f>
        <v/>
      </c>
      <c r="W51" s="737"/>
      <c r="X51" s="737"/>
      <c r="Y51" s="737"/>
      <c r="Z51" s="737"/>
      <c r="AA51" s="737"/>
      <c r="AB51" s="737"/>
      <c r="AC51" s="737"/>
      <c r="AD51" s="737"/>
      <c r="AE51" s="737"/>
      <c r="AF51" s="737"/>
      <c r="AG51" s="741"/>
      <c r="AH51" s="747"/>
      <c r="AI51" s="750"/>
      <c r="AJ51" s="748"/>
      <c r="AK51" s="748"/>
      <c r="AL51" s="748"/>
      <c r="AM51" s="748"/>
      <c r="AN51" s="748"/>
      <c r="AO51" s="748"/>
      <c r="AP51" s="748"/>
      <c r="AQ51" s="748"/>
      <c r="AR51" s="748"/>
      <c r="AS51" s="748"/>
      <c r="AT51" s="748"/>
      <c r="AU51" s="749"/>
      <c r="AV51" s="747"/>
      <c r="AW51" s="748"/>
      <c r="AX51" s="749"/>
      <c r="AY51" s="747"/>
      <c r="AZ51" s="748"/>
      <c r="BA51" s="749"/>
      <c r="BB51" s="747"/>
      <c r="BC51" s="748"/>
      <c r="BD51" s="748"/>
      <c r="BE51" s="749"/>
      <c r="BF51" s="750"/>
      <c r="BG51" s="748"/>
      <c r="BH51" s="748"/>
      <c r="BI51" s="748"/>
      <c r="BJ51" s="748"/>
      <c r="BK51" s="748"/>
      <c r="BL51" s="748"/>
      <c r="BM51" s="748"/>
      <c r="BN51" s="748"/>
      <c r="BO51" s="736"/>
      <c r="BP51" s="736"/>
      <c r="BQ51" s="735"/>
      <c r="BR51" s="736"/>
      <c r="BS51" s="736"/>
      <c r="BT51" s="736"/>
      <c r="BU51" s="856"/>
      <c r="BV51" s="736"/>
      <c r="BW51" s="736"/>
      <c r="BX51" s="736"/>
      <c r="BY51" s="736"/>
      <c r="BZ51" s="736"/>
      <c r="CA51" s="736"/>
      <c r="CB51" s="736"/>
      <c r="CC51" s="736"/>
      <c r="CD51" s="736"/>
      <c r="CE51" s="736"/>
      <c r="CF51" s="736"/>
      <c r="CG51" s="736"/>
      <c r="CH51" s="736"/>
      <c r="CI51" s="736"/>
      <c r="CJ51" s="736"/>
      <c r="CK51" s="736"/>
      <c r="CL51" s="736"/>
      <c r="CM51" s="736"/>
      <c r="CN51" s="736"/>
      <c r="CO51" s="736"/>
      <c r="CP51" s="736"/>
      <c r="CQ51" s="736"/>
      <c r="CR51" s="736"/>
      <c r="CS51" s="736"/>
      <c r="CT51" s="736"/>
      <c r="CU51" s="736"/>
      <c r="CV51" s="736"/>
      <c r="CW51" s="736"/>
      <c r="CX51" s="736"/>
      <c r="CY51" s="736"/>
      <c r="CZ51" s="736"/>
      <c r="DA51" s="736"/>
      <c r="DB51" s="736"/>
      <c r="DC51" s="736"/>
      <c r="DD51" s="736"/>
      <c r="DE51" s="736"/>
      <c r="DF51" s="736"/>
      <c r="DG51" s="736"/>
      <c r="DH51" s="736"/>
      <c r="DI51" s="736"/>
      <c r="DJ51" s="736"/>
      <c r="DK51" s="736"/>
      <c r="DL51" s="736"/>
      <c r="DM51" s="736"/>
      <c r="DN51" s="736"/>
      <c r="DO51" s="736"/>
      <c r="DP51" s="736"/>
      <c r="DQ51" s="736"/>
      <c r="DR51" s="736"/>
      <c r="DS51" s="736"/>
      <c r="DT51" s="736"/>
      <c r="DU51" s="736"/>
      <c r="DV51" s="736"/>
      <c r="DW51" s="736"/>
      <c r="DX51" s="736"/>
      <c r="DY51" s="736"/>
      <c r="DZ51" s="736"/>
      <c r="EA51" s="736"/>
      <c r="EB51" s="736"/>
      <c r="EC51" s="736"/>
      <c r="ED51" s="736"/>
      <c r="EE51" s="736"/>
      <c r="EF51" s="736"/>
      <c r="EG51" s="736"/>
    </row>
    <row r="52" spans="1:137" ht="60" customHeight="1">
      <c r="A52" s="925"/>
      <c r="B52" s="736"/>
      <c r="C52" s="925" t="str">
        <f>IF('Display-Neuanlage und Masse'!T50="","",'Display-Neuanlage und Masse'!T50)</f>
        <v/>
      </c>
      <c r="D52" s="925" t="str">
        <f>IF('Display-Neuanlage und Masse'!U50="","",'Display-Neuanlage und Masse'!U50)</f>
        <v/>
      </c>
      <c r="E52" s="736"/>
      <c r="F52" s="925" t="str">
        <f>IF('Display-Neuanlage und Masse'!V50="","",'Display-Neuanlage und Masse'!V50)</f>
        <v/>
      </c>
      <c r="G52" s="925" t="str">
        <f>IF('Display-Neuanlage und Masse'!X50="","",VLOOKUP('Display-Neuanlage und Masse'!X50,'Dropdown Auswahl'!BL47:BM299,2,FALSE))</f>
        <v/>
      </c>
      <c r="H52" s="1191"/>
      <c r="I52" s="1191"/>
      <c r="J52" s="1191"/>
      <c r="K52" s="925" t="str">
        <f>IF('Display-Neuanlage und Masse'!AX50="","",'Display-Neuanlage und Masse'!AX50)</f>
        <v/>
      </c>
      <c r="L52" s="925" t="str">
        <f>IF('Display-Neuanlage und Masse'!AY50="","",'Display-Neuanlage und Masse'!AY50)</f>
        <v/>
      </c>
      <c r="M52" s="925" t="str">
        <f>IF('Display-Neuanlage und Masse'!AZ50="","",'Display-Neuanlage und Masse'!AZ50)</f>
        <v/>
      </c>
      <c r="N52" s="736"/>
      <c r="O52" s="736"/>
      <c r="P52" s="878"/>
      <c r="Q52" s="736"/>
      <c r="R52" s="736"/>
      <c r="S52" s="925" t="str">
        <f>IF(AND(Table3[[#This Row],[Menge]]&lt;&gt;"",Table3[[#This Row],[Anzahl Stück im Karton]]&lt;&gt;""),Table3[[#This Row],[Menge]]*Table3[[#This Row],[Anzahl Stück im Karton]],"")</f>
        <v/>
      </c>
      <c r="T52" s="929" t="str">
        <f>IF(AND('Display-Neuanlage und Masse'!G50="",'Display-Neuanlage und Masse'!H50=""),"",
IF('Display-Neuanlage und Masse'!G50&lt;&gt;"",'Display-Neuanlage und Masse'!G50,'Display-Neuanlage und Masse'!H50))</f>
        <v/>
      </c>
      <c r="U52" s="925" t="str">
        <f>IF(AND('Display-Neuanlage und Masse'!G50="",'Display-Neuanlage und Masse'!H50=""),"",
IF('Display-Neuanlage und Masse'!G50&lt;&gt;"","EUR","USD"))</f>
        <v/>
      </c>
      <c r="V52" s="930" t="str">
        <f>IF('Display-Neuanlage und Masse'!I50="","",'Display-Neuanlage und Masse'!I50)</f>
        <v/>
      </c>
      <c r="W52" s="737"/>
      <c r="X52" s="737"/>
      <c r="Y52" s="737"/>
      <c r="Z52" s="737"/>
      <c r="AA52" s="737"/>
      <c r="AB52" s="737"/>
      <c r="AC52" s="737"/>
      <c r="AD52" s="737"/>
      <c r="AE52" s="737"/>
      <c r="AF52" s="737"/>
      <c r="AG52" s="741"/>
      <c r="AH52" s="747"/>
      <c r="AI52" s="750"/>
      <c r="AJ52" s="748"/>
      <c r="AK52" s="748"/>
      <c r="AL52" s="748"/>
      <c r="AM52" s="748"/>
      <c r="AN52" s="748"/>
      <c r="AO52" s="748"/>
      <c r="AP52" s="748"/>
      <c r="AQ52" s="748"/>
      <c r="AR52" s="748"/>
      <c r="AS52" s="748"/>
      <c r="AT52" s="748"/>
      <c r="AU52" s="749"/>
      <c r="AV52" s="747"/>
      <c r="AW52" s="748"/>
      <c r="AX52" s="749"/>
      <c r="AY52" s="747"/>
      <c r="AZ52" s="748"/>
      <c r="BA52" s="749"/>
      <c r="BB52" s="747"/>
      <c r="BC52" s="748"/>
      <c r="BD52" s="748"/>
      <c r="BE52" s="749"/>
      <c r="BF52" s="750"/>
      <c r="BG52" s="748"/>
      <c r="BH52" s="748"/>
      <c r="BI52" s="748"/>
      <c r="BJ52" s="748"/>
      <c r="BK52" s="748"/>
      <c r="BL52" s="748"/>
      <c r="BM52" s="748"/>
      <c r="BN52" s="748"/>
      <c r="BO52" s="736"/>
      <c r="BP52" s="736"/>
      <c r="BQ52" s="735"/>
      <c r="BR52" s="736"/>
      <c r="BS52" s="736"/>
      <c r="BT52" s="736"/>
      <c r="BU52" s="856"/>
      <c r="BV52" s="736"/>
      <c r="BW52" s="736"/>
      <c r="BX52" s="736"/>
      <c r="BY52" s="736"/>
      <c r="BZ52" s="736"/>
      <c r="CA52" s="736"/>
      <c r="CB52" s="736"/>
      <c r="CC52" s="736"/>
      <c r="CD52" s="736"/>
      <c r="CE52" s="736"/>
      <c r="CF52" s="736"/>
      <c r="CG52" s="736"/>
      <c r="CH52" s="736"/>
      <c r="CI52" s="736"/>
      <c r="CJ52" s="736"/>
      <c r="CK52" s="736"/>
      <c r="CL52" s="736"/>
      <c r="CM52" s="736"/>
      <c r="CN52" s="736"/>
      <c r="CO52" s="736"/>
      <c r="CP52" s="736"/>
      <c r="CQ52" s="736"/>
      <c r="CR52" s="736"/>
      <c r="CS52" s="736"/>
      <c r="CT52" s="736"/>
      <c r="CU52" s="736"/>
      <c r="CV52" s="736"/>
      <c r="CW52" s="736"/>
      <c r="CX52" s="736"/>
      <c r="CY52" s="736"/>
      <c r="CZ52" s="736"/>
      <c r="DA52" s="736"/>
      <c r="DB52" s="736"/>
      <c r="DC52" s="736"/>
      <c r="DD52" s="736"/>
      <c r="DE52" s="736"/>
      <c r="DF52" s="736"/>
      <c r="DG52" s="736"/>
      <c r="DH52" s="736"/>
      <c r="DI52" s="736"/>
      <c r="DJ52" s="736"/>
      <c r="DK52" s="736"/>
      <c r="DL52" s="736"/>
      <c r="DM52" s="736"/>
      <c r="DN52" s="736"/>
      <c r="DO52" s="736"/>
      <c r="DP52" s="736"/>
      <c r="DQ52" s="736"/>
      <c r="DR52" s="736"/>
      <c r="DS52" s="736"/>
      <c r="DT52" s="736"/>
      <c r="DU52" s="736"/>
      <c r="DV52" s="736"/>
      <c r="DW52" s="736"/>
      <c r="DX52" s="736"/>
      <c r="DY52" s="736"/>
      <c r="DZ52" s="736"/>
      <c r="EA52" s="736"/>
      <c r="EB52" s="736"/>
      <c r="EC52" s="736"/>
      <c r="ED52" s="736"/>
      <c r="EE52" s="736"/>
      <c r="EF52" s="736"/>
      <c r="EG52" s="736"/>
    </row>
    <row r="53" spans="1:137" ht="60" customHeight="1">
      <c r="A53" s="925"/>
      <c r="B53" s="736"/>
      <c r="C53" s="925" t="str">
        <f>IF('Display-Neuanlage und Masse'!T51="","",'Display-Neuanlage und Masse'!T51)</f>
        <v/>
      </c>
      <c r="D53" s="925" t="str">
        <f>IF('Display-Neuanlage und Masse'!U51="","",'Display-Neuanlage und Masse'!U51)</f>
        <v/>
      </c>
      <c r="E53" s="736"/>
      <c r="F53" s="925" t="str">
        <f>IF('Display-Neuanlage und Masse'!V51="","",'Display-Neuanlage und Masse'!V51)</f>
        <v/>
      </c>
      <c r="G53" s="925" t="str">
        <f>IF('Display-Neuanlage und Masse'!X51="","",VLOOKUP('Display-Neuanlage und Masse'!X51,'Dropdown Auswahl'!BL48:BM300,2,FALSE))</f>
        <v/>
      </c>
      <c r="H53" s="1191"/>
      <c r="I53" s="1191"/>
      <c r="J53" s="1191"/>
      <c r="K53" s="925" t="str">
        <f>IF('Display-Neuanlage und Masse'!AX51="","",'Display-Neuanlage und Masse'!AX51)</f>
        <v/>
      </c>
      <c r="L53" s="925" t="str">
        <f>IF('Display-Neuanlage und Masse'!AY51="","",'Display-Neuanlage und Masse'!AY51)</f>
        <v/>
      </c>
      <c r="M53" s="925" t="str">
        <f>IF('Display-Neuanlage und Masse'!AZ51="","",'Display-Neuanlage und Masse'!AZ51)</f>
        <v/>
      </c>
      <c r="N53" s="736"/>
      <c r="O53" s="736"/>
      <c r="P53" s="878"/>
      <c r="Q53" s="736"/>
      <c r="R53" s="736"/>
      <c r="S53" s="925" t="str">
        <f>IF(AND(Table3[[#This Row],[Menge]]&lt;&gt;"",Table3[[#This Row],[Anzahl Stück im Karton]]&lt;&gt;""),Table3[[#This Row],[Menge]]*Table3[[#This Row],[Anzahl Stück im Karton]],"")</f>
        <v/>
      </c>
      <c r="T53" s="929" t="str">
        <f>IF(AND('Display-Neuanlage und Masse'!G51="",'Display-Neuanlage und Masse'!H51=""),"",
IF('Display-Neuanlage und Masse'!G51&lt;&gt;"",'Display-Neuanlage und Masse'!G51,'Display-Neuanlage und Masse'!H51))</f>
        <v/>
      </c>
      <c r="U53" s="925" t="str">
        <f>IF(AND('Display-Neuanlage und Masse'!G51="",'Display-Neuanlage und Masse'!H51=""),"",
IF('Display-Neuanlage und Masse'!G51&lt;&gt;"","EUR","USD"))</f>
        <v/>
      </c>
      <c r="V53" s="930" t="str">
        <f>IF('Display-Neuanlage und Masse'!I51="","",'Display-Neuanlage und Masse'!I51)</f>
        <v/>
      </c>
      <c r="W53" s="737"/>
      <c r="X53" s="737"/>
      <c r="Y53" s="737"/>
      <c r="Z53" s="737"/>
      <c r="AA53" s="737"/>
      <c r="AB53" s="737"/>
      <c r="AC53" s="737"/>
      <c r="AD53" s="737"/>
      <c r="AE53" s="737"/>
      <c r="AF53" s="737"/>
      <c r="AG53" s="741"/>
      <c r="AH53" s="747"/>
      <c r="AI53" s="750"/>
      <c r="AJ53" s="748"/>
      <c r="AK53" s="748"/>
      <c r="AL53" s="748"/>
      <c r="AM53" s="748"/>
      <c r="AN53" s="748"/>
      <c r="AO53" s="748"/>
      <c r="AP53" s="748"/>
      <c r="AQ53" s="748"/>
      <c r="AR53" s="748"/>
      <c r="AS53" s="748"/>
      <c r="AT53" s="748"/>
      <c r="AU53" s="749"/>
      <c r="AV53" s="747"/>
      <c r="AW53" s="748"/>
      <c r="AX53" s="749"/>
      <c r="AY53" s="747"/>
      <c r="AZ53" s="748"/>
      <c r="BA53" s="749"/>
      <c r="BB53" s="747"/>
      <c r="BC53" s="748"/>
      <c r="BD53" s="748"/>
      <c r="BE53" s="749"/>
      <c r="BF53" s="750"/>
      <c r="BG53" s="748"/>
      <c r="BH53" s="748"/>
      <c r="BI53" s="748"/>
      <c r="BJ53" s="748"/>
      <c r="BK53" s="748"/>
      <c r="BL53" s="748"/>
      <c r="BM53" s="748"/>
      <c r="BN53" s="748"/>
      <c r="BO53" s="736"/>
      <c r="BP53" s="736"/>
      <c r="BQ53" s="735"/>
      <c r="BR53" s="736"/>
      <c r="BS53" s="736"/>
      <c r="BT53" s="736"/>
      <c r="BU53" s="856"/>
      <c r="BV53" s="736"/>
      <c r="BW53" s="736"/>
      <c r="BX53" s="736"/>
      <c r="BY53" s="736"/>
      <c r="BZ53" s="736"/>
      <c r="CA53" s="736"/>
      <c r="CB53" s="736"/>
      <c r="CC53" s="736"/>
      <c r="CD53" s="736"/>
      <c r="CE53" s="736"/>
      <c r="CF53" s="736"/>
      <c r="CG53" s="736"/>
      <c r="CH53" s="736"/>
      <c r="CI53" s="736"/>
      <c r="CJ53" s="736"/>
      <c r="CK53" s="736"/>
      <c r="CL53" s="736"/>
      <c r="CM53" s="736"/>
      <c r="CN53" s="736"/>
      <c r="CO53" s="736"/>
      <c r="CP53" s="736"/>
      <c r="CQ53" s="736"/>
      <c r="CR53" s="736"/>
      <c r="CS53" s="736"/>
      <c r="CT53" s="736"/>
      <c r="CU53" s="736"/>
      <c r="CV53" s="736"/>
      <c r="CW53" s="736"/>
      <c r="CX53" s="736"/>
      <c r="CY53" s="736"/>
      <c r="CZ53" s="736"/>
      <c r="DA53" s="736"/>
      <c r="DB53" s="736"/>
      <c r="DC53" s="736"/>
      <c r="DD53" s="736"/>
      <c r="DE53" s="736"/>
      <c r="DF53" s="736"/>
      <c r="DG53" s="736"/>
      <c r="DH53" s="736"/>
      <c r="DI53" s="736"/>
      <c r="DJ53" s="736"/>
      <c r="DK53" s="736"/>
      <c r="DL53" s="736"/>
      <c r="DM53" s="736"/>
      <c r="DN53" s="736"/>
      <c r="DO53" s="736"/>
      <c r="DP53" s="736"/>
      <c r="DQ53" s="736"/>
      <c r="DR53" s="736"/>
      <c r="DS53" s="736"/>
      <c r="DT53" s="736"/>
      <c r="DU53" s="736"/>
      <c r="DV53" s="736"/>
      <c r="DW53" s="736"/>
      <c r="DX53" s="736"/>
      <c r="DY53" s="736"/>
      <c r="DZ53" s="736"/>
      <c r="EA53" s="736"/>
      <c r="EB53" s="736"/>
      <c r="EC53" s="736"/>
      <c r="ED53" s="736"/>
      <c r="EE53" s="736"/>
      <c r="EF53" s="736"/>
      <c r="EG53" s="736"/>
    </row>
    <row r="54" spans="1:137" ht="60" customHeight="1">
      <c r="A54" s="925"/>
      <c r="B54" s="736"/>
      <c r="C54" s="925" t="str">
        <f>IF('Display-Neuanlage und Masse'!T52="","",'Display-Neuanlage und Masse'!T52)</f>
        <v/>
      </c>
      <c r="D54" s="925" t="str">
        <f>IF('Display-Neuanlage und Masse'!U52="","",'Display-Neuanlage und Masse'!U52)</f>
        <v/>
      </c>
      <c r="E54" s="736"/>
      <c r="F54" s="925" t="str">
        <f>IF('Display-Neuanlage und Masse'!V52="","",'Display-Neuanlage und Masse'!V52)</f>
        <v/>
      </c>
      <c r="G54" s="925" t="str">
        <f>IF('Display-Neuanlage und Masse'!X52="","",VLOOKUP('Display-Neuanlage und Masse'!X52,'Dropdown Auswahl'!BL49:BM301,2,FALSE))</f>
        <v/>
      </c>
      <c r="H54" s="1191"/>
      <c r="I54" s="1191"/>
      <c r="J54" s="1191"/>
      <c r="K54" s="925" t="str">
        <f>IF('Display-Neuanlage und Masse'!AX52="","",'Display-Neuanlage und Masse'!AX52)</f>
        <v/>
      </c>
      <c r="L54" s="925" t="str">
        <f>IF('Display-Neuanlage und Masse'!AY52="","",'Display-Neuanlage und Masse'!AY52)</f>
        <v/>
      </c>
      <c r="M54" s="925" t="str">
        <f>IF('Display-Neuanlage und Masse'!AZ52="","",'Display-Neuanlage und Masse'!AZ52)</f>
        <v/>
      </c>
      <c r="N54" s="736"/>
      <c r="O54" s="736"/>
      <c r="P54" s="878"/>
      <c r="Q54" s="736"/>
      <c r="R54" s="736"/>
      <c r="S54" s="925" t="str">
        <f>IF(AND(Table3[[#This Row],[Menge]]&lt;&gt;"",Table3[[#This Row],[Anzahl Stück im Karton]]&lt;&gt;""),Table3[[#This Row],[Menge]]*Table3[[#This Row],[Anzahl Stück im Karton]],"")</f>
        <v/>
      </c>
      <c r="T54" s="929" t="str">
        <f>IF(AND('Display-Neuanlage und Masse'!G52="",'Display-Neuanlage und Masse'!H52=""),"",
IF('Display-Neuanlage und Masse'!G52&lt;&gt;"",'Display-Neuanlage und Masse'!G52,'Display-Neuanlage und Masse'!H52))</f>
        <v/>
      </c>
      <c r="U54" s="925" t="str">
        <f>IF(AND('Display-Neuanlage und Masse'!G52="",'Display-Neuanlage und Masse'!H52=""),"",
IF('Display-Neuanlage und Masse'!G52&lt;&gt;"","EUR","USD"))</f>
        <v/>
      </c>
      <c r="V54" s="930" t="str">
        <f>IF('Display-Neuanlage und Masse'!I52="","",'Display-Neuanlage und Masse'!I52)</f>
        <v/>
      </c>
      <c r="W54" s="737"/>
      <c r="X54" s="737"/>
      <c r="Y54" s="737"/>
      <c r="Z54" s="737"/>
      <c r="AA54" s="737"/>
      <c r="AB54" s="737"/>
      <c r="AC54" s="737"/>
      <c r="AD54" s="737"/>
      <c r="AE54" s="737"/>
      <c r="AF54" s="737"/>
      <c r="AG54" s="741"/>
      <c r="AH54" s="747"/>
      <c r="AI54" s="750"/>
      <c r="AJ54" s="748"/>
      <c r="AK54" s="748"/>
      <c r="AL54" s="748"/>
      <c r="AM54" s="748"/>
      <c r="AN54" s="748"/>
      <c r="AO54" s="748"/>
      <c r="AP54" s="748"/>
      <c r="AQ54" s="748"/>
      <c r="AR54" s="748"/>
      <c r="AS54" s="748"/>
      <c r="AT54" s="748"/>
      <c r="AU54" s="749"/>
      <c r="AV54" s="747"/>
      <c r="AW54" s="748"/>
      <c r="AX54" s="749"/>
      <c r="AY54" s="747"/>
      <c r="AZ54" s="748"/>
      <c r="BA54" s="749"/>
      <c r="BB54" s="747"/>
      <c r="BC54" s="748"/>
      <c r="BD54" s="748"/>
      <c r="BE54" s="749"/>
      <c r="BF54" s="750"/>
      <c r="BG54" s="748"/>
      <c r="BH54" s="748"/>
      <c r="BI54" s="748"/>
      <c r="BJ54" s="748"/>
      <c r="BK54" s="748"/>
      <c r="BL54" s="748"/>
      <c r="BM54" s="748"/>
      <c r="BN54" s="748"/>
      <c r="BO54" s="736"/>
      <c r="BP54" s="736"/>
      <c r="BQ54" s="735"/>
      <c r="BR54" s="736"/>
      <c r="BS54" s="736"/>
      <c r="BT54" s="736"/>
      <c r="BU54" s="856"/>
      <c r="BV54" s="736"/>
      <c r="BW54" s="736"/>
      <c r="BX54" s="736"/>
      <c r="BY54" s="736"/>
      <c r="BZ54" s="736"/>
      <c r="CA54" s="736"/>
      <c r="CB54" s="736"/>
      <c r="CC54" s="736"/>
      <c r="CD54" s="736"/>
      <c r="CE54" s="736"/>
      <c r="CF54" s="736"/>
      <c r="CG54" s="736"/>
      <c r="CH54" s="736"/>
      <c r="CI54" s="736"/>
      <c r="CJ54" s="736"/>
      <c r="CK54" s="736"/>
      <c r="CL54" s="736"/>
      <c r="CM54" s="736"/>
      <c r="CN54" s="736"/>
      <c r="CO54" s="736"/>
      <c r="CP54" s="736"/>
      <c r="CQ54" s="736"/>
      <c r="CR54" s="736"/>
      <c r="CS54" s="736"/>
      <c r="CT54" s="736"/>
      <c r="CU54" s="736"/>
      <c r="CV54" s="736"/>
      <c r="CW54" s="736"/>
      <c r="CX54" s="736"/>
      <c r="CY54" s="736"/>
      <c r="CZ54" s="736"/>
      <c r="DA54" s="736"/>
      <c r="DB54" s="736"/>
      <c r="DC54" s="736"/>
      <c r="DD54" s="736"/>
      <c r="DE54" s="736"/>
      <c r="DF54" s="736"/>
      <c r="DG54" s="736"/>
      <c r="DH54" s="736"/>
      <c r="DI54" s="736"/>
      <c r="DJ54" s="736"/>
      <c r="DK54" s="736"/>
      <c r="DL54" s="736"/>
      <c r="DM54" s="736"/>
      <c r="DN54" s="736"/>
      <c r="DO54" s="736"/>
      <c r="DP54" s="736"/>
      <c r="DQ54" s="736"/>
      <c r="DR54" s="736"/>
      <c r="DS54" s="736"/>
      <c r="DT54" s="736"/>
      <c r="DU54" s="736"/>
      <c r="DV54" s="736"/>
      <c r="DW54" s="736"/>
      <c r="DX54" s="736"/>
      <c r="DY54" s="736"/>
      <c r="DZ54" s="736"/>
      <c r="EA54" s="736"/>
      <c r="EB54" s="736"/>
      <c r="EC54" s="736"/>
      <c r="ED54" s="736"/>
      <c r="EE54" s="736"/>
      <c r="EF54" s="736"/>
      <c r="EG54" s="736"/>
    </row>
    <row r="55" spans="1:137" ht="60" customHeight="1">
      <c r="A55" s="925"/>
      <c r="B55" s="736"/>
      <c r="C55" s="925" t="str">
        <f>IF('Display-Neuanlage und Masse'!T53="","",'Display-Neuanlage und Masse'!T53)</f>
        <v/>
      </c>
      <c r="D55" s="925" t="str">
        <f>IF('Display-Neuanlage und Masse'!U53="","",'Display-Neuanlage und Masse'!U53)</f>
        <v/>
      </c>
      <c r="E55" s="736"/>
      <c r="F55" s="925" t="str">
        <f>IF('Display-Neuanlage und Masse'!V53="","",'Display-Neuanlage und Masse'!V53)</f>
        <v/>
      </c>
      <c r="G55" s="925" t="str">
        <f>IF('Display-Neuanlage und Masse'!X53="","",VLOOKUP('Display-Neuanlage und Masse'!X53,'Dropdown Auswahl'!BL50:BM302,2,FALSE))</f>
        <v/>
      </c>
      <c r="H55" s="1191"/>
      <c r="I55" s="1191"/>
      <c r="J55" s="1191"/>
      <c r="K55" s="925" t="str">
        <f>IF('Display-Neuanlage und Masse'!AX53="","",'Display-Neuanlage und Masse'!AX53)</f>
        <v/>
      </c>
      <c r="L55" s="925" t="str">
        <f>IF('Display-Neuanlage und Masse'!AY53="","",'Display-Neuanlage und Masse'!AY53)</f>
        <v/>
      </c>
      <c r="M55" s="925" t="str">
        <f>IF('Display-Neuanlage und Masse'!AZ53="","",'Display-Neuanlage und Masse'!AZ53)</f>
        <v/>
      </c>
      <c r="N55" s="736"/>
      <c r="O55" s="736"/>
      <c r="P55" s="878"/>
      <c r="Q55" s="736"/>
      <c r="R55" s="736"/>
      <c r="S55" s="925" t="str">
        <f>IF(AND(Table3[[#This Row],[Menge]]&lt;&gt;"",Table3[[#This Row],[Anzahl Stück im Karton]]&lt;&gt;""),Table3[[#This Row],[Menge]]*Table3[[#This Row],[Anzahl Stück im Karton]],"")</f>
        <v/>
      </c>
      <c r="T55" s="929" t="str">
        <f>IF(AND('Display-Neuanlage und Masse'!G53="",'Display-Neuanlage und Masse'!H53=""),"",
IF('Display-Neuanlage und Masse'!G53&lt;&gt;"",'Display-Neuanlage und Masse'!G53,'Display-Neuanlage und Masse'!H53))</f>
        <v/>
      </c>
      <c r="U55" s="925" t="str">
        <f>IF(AND('Display-Neuanlage und Masse'!G53="",'Display-Neuanlage und Masse'!H53=""),"",
IF('Display-Neuanlage und Masse'!G53&lt;&gt;"","EUR","USD"))</f>
        <v/>
      </c>
      <c r="V55" s="930" t="str">
        <f>IF('Display-Neuanlage und Masse'!I53="","",'Display-Neuanlage und Masse'!I53)</f>
        <v/>
      </c>
      <c r="W55" s="737"/>
      <c r="X55" s="737"/>
      <c r="Y55" s="737"/>
      <c r="Z55" s="737"/>
      <c r="AA55" s="737"/>
      <c r="AB55" s="737"/>
      <c r="AC55" s="737"/>
      <c r="AD55" s="737"/>
      <c r="AE55" s="737"/>
      <c r="AF55" s="737"/>
      <c r="AG55" s="741"/>
      <c r="AH55" s="747"/>
      <c r="AI55" s="750"/>
      <c r="AJ55" s="748"/>
      <c r="AK55" s="748"/>
      <c r="AL55" s="748"/>
      <c r="AM55" s="748"/>
      <c r="AN55" s="748"/>
      <c r="AO55" s="748"/>
      <c r="AP55" s="748"/>
      <c r="AQ55" s="748"/>
      <c r="AR55" s="748"/>
      <c r="AS55" s="748"/>
      <c r="AT55" s="748"/>
      <c r="AU55" s="749"/>
      <c r="AV55" s="747"/>
      <c r="AW55" s="748"/>
      <c r="AX55" s="749"/>
      <c r="AY55" s="747"/>
      <c r="AZ55" s="748"/>
      <c r="BA55" s="749"/>
      <c r="BB55" s="747"/>
      <c r="BC55" s="748"/>
      <c r="BD55" s="748"/>
      <c r="BE55" s="749"/>
      <c r="BF55" s="750"/>
      <c r="BG55" s="748"/>
      <c r="BH55" s="748"/>
      <c r="BI55" s="748"/>
      <c r="BJ55" s="748"/>
      <c r="BK55" s="748"/>
      <c r="BL55" s="748"/>
      <c r="BM55" s="748"/>
      <c r="BN55" s="748"/>
      <c r="BO55" s="736"/>
      <c r="BP55" s="736"/>
      <c r="BQ55" s="735"/>
      <c r="BR55" s="736"/>
      <c r="BS55" s="736"/>
      <c r="BT55" s="736"/>
      <c r="BU55" s="856"/>
      <c r="BV55" s="736"/>
      <c r="BW55" s="736"/>
      <c r="BX55" s="736"/>
      <c r="BY55" s="736"/>
      <c r="BZ55" s="736"/>
      <c r="CA55" s="736"/>
      <c r="CB55" s="736"/>
      <c r="CC55" s="736"/>
      <c r="CD55" s="736"/>
      <c r="CE55" s="736"/>
      <c r="CF55" s="736"/>
      <c r="CG55" s="736"/>
      <c r="CH55" s="736"/>
      <c r="CI55" s="736"/>
      <c r="CJ55" s="736"/>
      <c r="CK55" s="736"/>
      <c r="CL55" s="736"/>
      <c r="CM55" s="736"/>
      <c r="CN55" s="736"/>
      <c r="CO55" s="736"/>
      <c r="CP55" s="736"/>
      <c r="CQ55" s="736"/>
      <c r="CR55" s="736"/>
      <c r="CS55" s="736"/>
      <c r="CT55" s="736"/>
      <c r="CU55" s="736"/>
      <c r="CV55" s="736"/>
      <c r="CW55" s="736"/>
      <c r="CX55" s="736"/>
      <c r="CY55" s="736"/>
      <c r="CZ55" s="736"/>
      <c r="DA55" s="736"/>
      <c r="DB55" s="736"/>
      <c r="DC55" s="736"/>
      <c r="DD55" s="736"/>
      <c r="DE55" s="736"/>
      <c r="DF55" s="736"/>
      <c r="DG55" s="736"/>
      <c r="DH55" s="736"/>
      <c r="DI55" s="736"/>
      <c r="DJ55" s="736"/>
      <c r="DK55" s="736"/>
      <c r="DL55" s="736"/>
      <c r="DM55" s="736"/>
      <c r="DN55" s="736"/>
      <c r="DO55" s="736"/>
      <c r="DP55" s="736"/>
      <c r="DQ55" s="736"/>
      <c r="DR55" s="736"/>
      <c r="DS55" s="736"/>
      <c r="DT55" s="736"/>
      <c r="DU55" s="736"/>
      <c r="DV55" s="736"/>
      <c r="DW55" s="736"/>
      <c r="DX55" s="736"/>
      <c r="DY55" s="736"/>
      <c r="DZ55" s="736"/>
      <c r="EA55" s="736"/>
      <c r="EB55" s="736"/>
      <c r="EC55" s="736"/>
      <c r="ED55" s="736"/>
      <c r="EE55" s="736"/>
      <c r="EF55" s="736"/>
      <c r="EG55" s="736"/>
    </row>
    <row r="56" spans="1:137" ht="60" customHeight="1">
      <c r="A56" s="925"/>
      <c r="B56" s="736"/>
      <c r="C56" s="925" t="str">
        <f>IF('Display-Neuanlage und Masse'!T54="","",'Display-Neuanlage und Masse'!T54)</f>
        <v/>
      </c>
      <c r="D56" s="925" t="str">
        <f>IF('Display-Neuanlage und Masse'!U54="","",'Display-Neuanlage und Masse'!U54)</f>
        <v/>
      </c>
      <c r="E56" s="736"/>
      <c r="F56" s="925" t="str">
        <f>IF('Display-Neuanlage und Masse'!V54="","",'Display-Neuanlage und Masse'!V54)</f>
        <v/>
      </c>
      <c r="G56" s="925" t="str">
        <f>IF('Display-Neuanlage und Masse'!X54="","",VLOOKUP('Display-Neuanlage und Masse'!X54,'Dropdown Auswahl'!BL51:BM303,2,FALSE))</f>
        <v/>
      </c>
      <c r="H56" s="1191"/>
      <c r="I56" s="1191"/>
      <c r="J56" s="1191"/>
      <c r="K56" s="925" t="str">
        <f>IF('Display-Neuanlage und Masse'!AX54="","",'Display-Neuanlage und Masse'!AX54)</f>
        <v/>
      </c>
      <c r="L56" s="925" t="str">
        <f>IF('Display-Neuanlage und Masse'!AY54="","",'Display-Neuanlage und Masse'!AY54)</f>
        <v/>
      </c>
      <c r="M56" s="925" t="str">
        <f>IF('Display-Neuanlage und Masse'!AZ54="","",'Display-Neuanlage und Masse'!AZ54)</f>
        <v/>
      </c>
      <c r="N56" s="736"/>
      <c r="O56" s="736"/>
      <c r="P56" s="878"/>
      <c r="Q56" s="736"/>
      <c r="R56" s="736"/>
      <c r="S56" s="925" t="str">
        <f>IF(AND(Table3[[#This Row],[Menge]]&lt;&gt;"",Table3[[#This Row],[Anzahl Stück im Karton]]&lt;&gt;""),Table3[[#This Row],[Menge]]*Table3[[#This Row],[Anzahl Stück im Karton]],"")</f>
        <v/>
      </c>
      <c r="T56" s="929" t="str">
        <f>IF(AND('Display-Neuanlage und Masse'!G54="",'Display-Neuanlage und Masse'!H54=""),"",
IF('Display-Neuanlage und Masse'!G54&lt;&gt;"",'Display-Neuanlage und Masse'!G54,'Display-Neuanlage und Masse'!H54))</f>
        <v/>
      </c>
      <c r="U56" s="925" t="str">
        <f>IF(AND('Display-Neuanlage und Masse'!G54="",'Display-Neuanlage und Masse'!H54=""),"",
IF('Display-Neuanlage und Masse'!G54&lt;&gt;"","EUR","USD"))</f>
        <v/>
      </c>
      <c r="V56" s="930" t="str">
        <f>IF('Display-Neuanlage und Masse'!I54="","",'Display-Neuanlage und Masse'!I54)</f>
        <v/>
      </c>
      <c r="W56" s="737"/>
      <c r="X56" s="737"/>
      <c r="Y56" s="737"/>
      <c r="Z56" s="737"/>
      <c r="AA56" s="737"/>
      <c r="AB56" s="737"/>
      <c r="AC56" s="737"/>
      <c r="AD56" s="737"/>
      <c r="AE56" s="737"/>
      <c r="AF56" s="737"/>
      <c r="AG56" s="741"/>
      <c r="AH56" s="747"/>
      <c r="AI56" s="750"/>
      <c r="AJ56" s="748"/>
      <c r="AK56" s="748"/>
      <c r="AL56" s="748"/>
      <c r="AM56" s="748"/>
      <c r="AN56" s="748"/>
      <c r="AO56" s="748"/>
      <c r="AP56" s="748"/>
      <c r="AQ56" s="748"/>
      <c r="AR56" s="748"/>
      <c r="AS56" s="748"/>
      <c r="AT56" s="748"/>
      <c r="AU56" s="749"/>
      <c r="AV56" s="747"/>
      <c r="AW56" s="748"/>
      <c r="AX56" s="749"/>
      <c r="AY56" s="747"/>
      <c r="AZ56" s="748"/>
      <c r="BA56" s="749"/>
      <c r="BB56" s="747"/>
      <c r="BC56" s="748"/>
      <c r="BD56" s="748"/>
      <c r="BE56" s="749"/>
      <c r="BF56" s="750"/>
      <c r="BG56" s="748"/>
      <c r="BH56" s="748"/>
      <c r="BI56" s="748"/>
      <c r="BJ56" s="748"/>
      <c r="BK56" s="748"/>
      <c r="BL56" s="748"/>
      <c r="BM56" s="748"/>
      <c r="BN56" s="748"/>
      <c r="BO56" s="736"/>
      <c r="BP56" s="736"/>
      <c r="BQ56" s="735"/>
      <c r="BR56" s="736"/>
      <c r="BS56" s="736"/>
      <c r="BT56" s="736"/>
      <c r="BU56" s="856"/>
      <c r="BV56" s="736"/>
      <c r="BW56" s="736"/>
      <c r="BX56" s="736"/>
      <c r="BY56" s="736"/>
      <c r="BZ56" s="736"/>
      <c r="CA56" s="736"/>
      <c r="CB56" s="736"/>
      <c r="CC56" s="736"/>
      <c r="CD56" s="736"/>
      <c r="CE56" s="736"/>
      <c r="CF56" s="736"/>
      <c r="CG56" s="736"/>
      <c r="CH56" s="736"/>
      <c r="CI56" s="736"/>
      <c r="CJ56" s="736"/>
      <c r="CK56" s="736"/>
      <c r="CL56" s="736"/>
      <c r="CM56" s="736"/>
      <c r="CN56" s="736"/>
      <c r="CO56" s="736"/>
      <c r="CP56" s="736"/>
      <c r="CQ56" s="736"/>
      <c r="CR56" s="736"/>
      <c r="CS56" s="736"/>
      <c r="CT56" s="736"/>
      <c r="CU56" s="736"/>
      <c r="CV56" s="736"/>
      <c r="CW56" s="736"/>
      <c r="CX56" s="736"/>
      <c r="CY56" s="736"/>
      <c r="CZ56" s="736"/>
      <c r="DA56" s="736"/>
      <c r="DB56" s="736"/>
      <c r="DC56" s="736"/>
      <c r="DD56" s="736"/>
      <c r="DE56" s="736"/>
      <c r="DF56" s="736"/>
      <c r="DG56" s="736"/>
      <c r="DH56" s="736"/>
      <c r="DI56" s="736"/>
      <c r="DJ56" s="736"/>
      <c r="DK56" s="736"/>
      <c r="DL56" s="736"/>
      <c r="DM56" s="736"/>
      <c r="DN56" s="736"/>
      <c r="DO56" s="736"/>
      <c r="DP56" s="736"/>
      <c r="DQ56" s="736"/>
      <c r="DR56" s="736"/>
      <c r="DS56" s="736"/>
      <c r="DT56" s="736"/>
      <c r="DU56" s="736"/>
      <c r="DV56" s="736"/>
      <c r="DW56" s="736"/>
      <c r="DX56" s="736"/>
      <c r="DY56" s="736"/>
      <c r="DZ56" s="736"/>
      <c r="EA56" s="736"/>
      <c r="EB56" s="736"/>
      <c r="EC56" s="736"/>
      <c r="ED56" s="736"/>
      <c r="EE56" s="736"/>
      <c r="EF56" s="736"/>
      <c r="EG56" s="736"/>
    </row>
    <row r="57" spans="1:137" ht="60" customHeight="1">
      <c r="A57" s="925"/>
      <c r="B57" s="736"/>
      <c r="C57" s="925" t="str">
        <f>IF('Display-Neuanlage und Masse'!T55="","",'Display-Neuanlage und Masse'!T55)</f>
        <v/>
      </c>
      <c r="D57" s="925" t="str">
        <f>IF('Display-Neuanlage und Masse'!U55="","",'Display-Neuanlage und Masse'!U55)</f>
        <v/>
      </c>
      <c r="E57" s="736"/>
      <c r="F57" s="925" t="str">
        <f>IF('Display-Neuanlage und Masse'!V55="","",'Display-Neuanlage und Masse'!V55)</f>
        <v/>
      </c>
      <c r="G57" s="925" t="str">
        <f>IF('Display-Neuanlage und Masse'!X55="","",VLOOKUP('Display-Neuanlage und Masse'!X55,'Dropdown Auswahl'!BL52:BM304,2,FALSE))</f>
        <v/>
      </c>
      <c r="H57" s="1191"/>
      <c r="I57" s="1191"/>
      <c r="J57" s="1191"/>
      <c r="K57" s="925" t="str">
        <f>IF('Display-Neuanlage und Masse'!AX55="","",'Display-Neuanlage und Masse'!AX55)</f>
        <v/>
      </c>
      <c r="L57" s="925" t="str">
        <f>IF('Display-Neuanlage und Masse'!AY55="","",'Display-Neuanlage und Masse'!AY55)</f>
        <v/>
      </c>
      <c r="M57" s="925" t="str">
        <f>IF('Display-Neuanlage und Masse'!AZ55="","",'Display-Neuanlage und Masse'!AZ55)</f>
        <v/>
      </c>
      <c r="N57" s="736"/>
      <c r="O57" s="736"/>
      <c r="P57" s="878"/>
      <c r="Q57" s="736"/>
      <c r="R57" s="736"/>
      <c r="S57" s="925" t="str">
        <f>IF(AND(Table3[[#This Row],[Menge]]&lt;&gt;"",Table3[[#This Row],[Anzahl Stück im Karton]]&lt;&gt;""),Table3[[#This Row],[Menge]]*Table3[[#This Row],[Anzahl Stück im Karton]],"")</f>
        <v/>
      </c>
      <c r="T57" s="929" t="str">
        <f>IF(AND('Display-Neuanlage und Masse'!G55="",'Display-Neuanlage und Masse'!H55=""),"",
IF('Display-Neuanlage und Masse'!G55&lt;&gt;"",'Display-Neuanlage und Masse'!G55,'Display-Neuanlage und Masse'!H55))</f>
        <v/>
      </c>
      <c r="U57" s="925" t="str">
        <f>IF(AND('Display-Neuanlage und Masse'!G55="",'Display-Neuanlage und Masse'!H55=""),"",
IF('Display-Neuanlage und Masse'!G55&lt;&gt;"","EUR","USD"))</f>
        <v/>
      </c>
      <c r="V57" s="930" t="str">
        <f>IF('Display-Neuanlage und Masse'!I55="","",'Display-Neuanlage und Masse'!I55)</f>
        <v/>
      </c>
      <c r="W57" s="737"/>
      <c r="X57" s="737"/>
      <c r="Y57" s="737"/>
      <c r="Z57" s="737"/>
      <c r="AA57" s="737"/>
      <c r="AB57" s="737"/>
      <c r="AC57" s="737"/>
      <c r="AD57" s="737"/>
      <c r="AE57" s="737"/>
      <c r="AF57" s="737"/>
      <c r="AG57" s="741"/>
      <c r="AH57" s="747"/>
      <c r="AI57" s="750"/>
      <c r="AJ57" s="748"/>
      <c r="AK57" s="748"/>
      <c r="AL57" s="748"/>
      <c r="AM57" s="748"/>
      <c r="AN57" s="748"/>
      <c r="AO57" s="748"/>
      <c r="AP57" s="748"/>
      <c r="AQ57" s="748"/>
      <c r="AR57" s="748"/>
      <c r="AS57" s="748"/>
      <c r="AT57" s="748"/>
      <c r="AU57" s="749"/>
      <c r="AV57" s="747"/>
      <c r="AW57" s="748"/>
      <c r="AX57" s="749"/>
      <c r="AY57" s="747"/>
      <c r="AZ57" s="748"/>
      <c r="BA57" s="749"/>
      <c r="BB57" s="747"/>
      <c r="BC57" s="748"/>
      <c r="BD57" s="748"/>
      <c r="BE57" s="749"/>
      <c r="BF57" s="750"/>
      <c r="BG57" s="748"/>
      <c r="BH57" s="748"/>
      <c r="BI57" s="748"/>
      <c r="BJ57" s="748"/>
      <c r="BK57" s="748"/>
      <c r="BL57" s="748"/>
      <c r="BM57" s="748"/>
      <c r="BN57" s="748"/>
      <c r="BO57" s="736"/>
      <c r="BP57" s="736"/>
      <c r="BQ57" s="735"/>
      <c r="BR57" s="736"/>
      <c r="BS57" s="736"/>
      <c r="BT57" s="736"/>
      <c r="BU57" s="856"/>
      <c r="BV57" s="736"/>
      <c r="BW57" s="736"/>
      <c r="BX57" s="736"/>
      <c r="BY57" s="736"/>
      <c r="BZ57" s="736"/>
      <c r="CA57" s="736"/>
      <c r="CB57" s="736"/>
      <c r="CC57" s="736"/>
      <c r="CD57" s="736"/>
      <c r="CE57" s="736"/>
      <c r="CF57" s="736"/>
      <c r="CG57" s="736"/>
      <c r="CH57" s="736"/>
      <c r="CI57" s="736"/>
      <c r="CJ57" s="736"/>
      <c r="CK57" s="736"/>
      <c r="CL57" s="736"/>
      <c r="CM57" s="736"/>
      <c r="CN57" s="736"/>
      <c r="CO57" s="736"/>
      <c r="CP57" s="736"/>
      <c r="CQ57" s="736"/>
      <c r="CR57" s="736"/>
      <c r="CS57" s="736"/>
      <c r="CT57" s="736"/>
      <c r="CU57" s="736"/>
      <c r="CV57" s="736"/>
      <c r="CW57" s="736"/>
      <c r="CX57" s="736"/>
      <c r="CY57" s="736"/>
      <c r="CZ57" s="736"/>
      <c r="DA57" s="736"/>
      <c r="DB57" s="736"/>
      <c r="DC57" s="736"/>
      <c r="DD57" s="736"/>
      <c r="DE57" s="736"/>
      <c r="DF57" s="736"/>
      <c r="DG57" s="736"/>
      <c r="DH57" s="736"/>
      <c r="DI57" s="736"/>
      <c r="DJ57" s="736"/>
      <c r="DK57" s="736"/>
      <c r="DL57" s="736"/>
      <c r="DM57" s="736"/>
      <c r="DN57" s="736"/>
      <c r="DO57" s="736"/>
      <c r="DP57" s="736"/>
      <c r="DQ57" s="736"/>
      <c r="DR57" s="736"/>
      <c r="DS57" s="736"/>
      <c r="DT57" s="736"/>
      <c r="DU57" s="736"/>
      <c r="DV57" s="736"/>
      <c r="DW57" s="736"/>
      <c r="DX57" s="736"/>
      <c r="DY57" s="736"/>
      <c r="DZ57" s="736"/>
      <c r="EA57" s="736"/>
      <c r="EB57" s="736"/>
      <c r="EC57" s="736"/>
      <c r="ED57" s="736"/>
      <c r="EE57" s="736"/>
      <c r="EF57" s="736"/>
      <c r="EG57" s="736"/>
    </row>
    <row r="58" spans="1:137" ht="60" customHeight="1">
      <c r="A58" s="925"/>
      <c r="B58" s="736"/>
      <c r="C58" s="925" t="str">
        <f>IF('Display-Neuanlage und Masse'!T56="","",'Display-Neuanlage und Masse'!T56)</f>
        <v/>
      </c>
      <c r="D58" s="925" t="str">
        <f>IF('Display-Neuanlage und Masse'!U56="","",'Display-Neuanlage und Masse'!U56)</f>
        <v/>
      </c>
      <c r="E58" s="736"/>
      <c r="F58" s="925" t="str">
        <f>IF('Display-Neuanlage und Masse'!V56="","",'Display-Neuanlage und Masse'!V56)</f>
        <v/>
      </c>
      <c r="G58" s="925" t="str">
        <f>IF('Display-Neuanlage und Masse'!X56="","",VLOOKUP('Display-Neuanlage und Masse'!X56,'Dropdown Auswahl'!BL53:BM305,2,FALSE))</f>
        <v/>
      </c>
      <c r="H58" s="1191"/>
      <c r="I58" s="1191"/>
      <c r="J58" s="1191"/>
      <c r="K58" s="925" t="str">
        <f>IF('Display-Neuanlage und Masse'!AX56="","",'Display-Neuanlage und Masse'!AX56)</f>
        <v/>
      </c>
      <c r="L58" s="925" t="str">
        <f>IF('Display-Neuanlage und Masse'!AY56="","",'Display-Neuanlage und Masse'!AY56)</f>
        <v/>
      </c>
      <c r="M58" s="925" t="str">
        <f>IF('Display-Neuanlage und Masse'!AZ56="","",'Display-Neuanlage und Masse'!AZ56)</f>
        <v/>
      </c>
      <c r="N58" s="736"/>
      <c r="O58" s="736"/>
      <c r="P58" s="878"/>
      <c r="Q58" s="736"/>
      <c r="R58" s="736"/>
      <c r="S58" s="925" t="str">
        <f>IF(AND(Table3[[#This Row],[Menge]]&lt;&gt;"",Table3[[#This Row],[Anzahl Stück im Karton]]&lt;&gt;""),Table3[[#This Row],[Menge]]*Table3[[#This Row],[Anzahl Stück im Karton]],"")</f>
        <v/>
      </c>
      <c r="T58" s="929" t="str">
        <f>IF(AND('Display-Neuanlage und Masse'!G56="",'Display-Neuanlage und Masse'!H56=""),"",
IF('Display-Neuanlage und Masse'!G56&lt;&gt;"",'Display-Neuanlage und Masse'!G56,'Display-Neuanlage und Masse'!H56))</f>
        <v/>
      </c>
      <c r="U58" s="925" t="str">
        <f>IF(AND('Display-Neuanlage und Masse'!G56="",'Display-Neuanlage und Masse'!H56=""),"",
IF('Display-Neuanlage und Masse'!G56&lt;&gt;"","EUR","USD"))</f>
        <v/>
      </c>
      <c r="V58" s="930" t="str">
        <f>IF('Display-Neuanlage und Masse'!I56="","",'Display-Neuanlage und Masse'!I56)</f>
        <v/>
      </c>
      <c r="W58" s="737"/>
      <c r="X58" s="737"/>
      <c r="Y58" s="737"/>
      <c r="Z58" s="737"/>
      <c r="AA58" s="737"/>
      <c r="AB58" s="737"/>
      <c r="AC58" s="737"/>
      <c r="AD58" s="737"/>
      <c r="AE58" s="737"/>
      <c r="AF58" s="737"/>
      <c r="AG58" s="741"/>
      <c r="AH58" s="747"/>
      <c r="AI58" s="750"/>
      <c r="AJ58" s="748"/>
      <c r="AK58" s="748"/>
      <c r="AL58" s="748"/>
      <c r="AM58" s="748"/>
      <c r="AN58" s="748"/>
      <c r="AO58" s="748"/>
      <c r="AP58" s="748"/>
      <c r="AQ58" s="748"/>
      <c r="AR58" s="748"/>
      <c r="AS58" s="748"/>
      <c r="AT58" s="748"/>
      <c r="AU58" s="749"/>
      <c r="AV58" s="747"/>
      <c r="AW58" s="748"/>
      <c r="AX58" s="749"/>
      <c r="AY58" s="747"/>
      <c r="AZ58" s="748"/>
      <c r="BA58" s="749"/>
      <c r="BB58" s="747"/>
      <c r="BC58" s="748"/>
      <c r="BD58" s="748"/>
      <c r="BE58" s="749"/>
      <c r="BF58" s="750"/>
      <c r="BG58" s="748"/>
      <c r="BH58" s="748"/>
      <c r="BI58" s="748"/>
      <c r="BJ58" s="748"/>
      <c r="BK58" s="748"/>
      <c r="BL58" s="748"/>
      <c r="BM58" s="748"/>
      <c r="BN58" s="748"/>
      <c r="BO58" s="736"/>
      <c r="BP58" s="736"/>
      <c r="BQ58" s="735"/>
      <c r="BR58" s="736"/>
      <c r="BS58" s="736"/>
      <c r="BT58" s="736"/>
      <c r="BU58" s="856"/>
      <c r="BV58" s="736"/>
      <c r="BW58" s="736"/>
      <c r="BX58" s="736"/>
      <c r="BY58" s="736"/>
      <c r="BZ58" s="736"/>
      <c r="CA58" s="736"/>
      <c r="CB58" s="736"/>
      <c r="CC58" s="736"/>
      <c r="CD58" s="736"/>
      <c r="CE58" s="736"/>
      <c r="CF58" s="736"/>
      <c r="CG58" s="736"/>
      <c r="CH58" s="736"/>
      <c r="CI58" s="736"/>
      <c r="CJ58" s="736"/>
      <c r="CK58" s="736"/>
      <c r="CL58" s="736"/>
      <c r="CM58" s="736"/>
      <c r="CN58" s="736"/>
      <c r="CO58" s="736"/>
      <c r="CP58" s="736"/>
      <c r="CQ58" s="736"/>
      <c r="CR58" s="736"/>
      <c r="CS58" s="736"/>
      <c r="CT58" s="736"/>
      <c r="CU58" s="736"/>
      <c r="CV58" s="736"/>
      <c r="CW58" s="736"/>
      <c r="CX58" s="736"/>
      <c r="CY58" s="736"/>
      <c r="CZ58" s="736"/>
      <c r="DA58" s="736"/>
      <c r="DB58" s="736"/>
      <c r="DC58" s="736"/>
      <c r="DD58" s="736"/>
      <c r="DE58" s="736"/>
      <c r="DF58" s="736"/>
      <c r="DG58" s="736"/>
      <c r="DH58" s="736"/>
      <c r="DI58" s="736"/>
      <c r="DJ58" s="736"/>
      <c r="DK58" s="736"/>
      <c r="DL58" s="736"/>
      <c r="DM58" s="736"/>
      <c r="DN58" s="736"/>
      <c r="DO58" s="736"/>
      <c r="DP58" s="736"/>
      <c r="DQ58" s="736"/>
      <c r="DR58" s="736"/>
      <c r="DS58" s="736"/>
      <c r="DT58" s="736"/>
      <c r="DU58" s="736"/>
      <c r="DV58" s="736"/>
      <c r="DW58" s="736"/>
      <c r="DX58" s="736"/>
      <c r="DY58" s="736"/>
      <c r="DZ58" s="736"/>
      <c r="EA58" s="736"/>
      <c r="EB58" s="736"/>
      <c r="EC58" s="736"/>
      <c r="ED58" s="736"/>
      <c r="EE58" s="736"/>
      <c r="EF58" s="736"/>
      <c r="EG58" s="736"/>
    </row>
    <row r="59" spans="1:137" ht="60" customHeight="1">
      <c r="A59" s="925"/>
      <c r="B59" s="736"/>
      <c r="C59" s="925" t="str">
        <f>IF('Display-Neuanlage und Masse'!T57="","",'Display-Neuanlage und Masse'!T57)</f>
        <v/>
      </c>
      <c r="D59" s="925" t="str">
        <f>IF('Display-Neuanlage und Masse'!U57="","",'Display-Neuanlage und Masse'!U57)</f>
        <v/>
      </c>
      <c r="E59" s="736"/>
      <c r="F59" s="925" t="str">
        <f>IF('Display-Neuanlage und Masse'!V57="","",'Display-Neuanlage und Masse'!V57)</f>
        <v/>
      </c>
      <c r="G59" s="925" t="str">
        <f>IF('Display-Neuanlage und Masse'!X57="","",VLOOKUP('Display-Neuanlage und Masse'!X57,'Dropdown Auswahl'!BL54:BM306,2,FALSE))</f>
        <v/>
      </c>
      <c r="H59" s="1191"/>
      <c r="I59" s="1191"/>
      <c r="J59" s="1191"/>
      <c r="K59" s="925" t="str">
        <f>IF('Display-Neuanlage und Masse'!AX57="","",'Display-Neuanlage und Masse'!AX57)</f>
        <v/>
      </c>
      <c r="L59" s="925" t="str">
        <f>IF('Display-Neuanlage und Masse'!AY57="","",'Display-Neuanlage und Masse'!AY57)</f>
        <v/>
      </c>
      <c r="M59" s="925" t="str">
        <f>IF('Display-Neuanlage und Masse'!AZ57="","",'Display-Neuanlage und Masse'!AZ57)</f>
        <v/>
      </c>
      <c r="N59" s="736"/>
      <c r="O59" s="736"/>
      <c r="P59" s="878"/>
      <c r="Q59" s="736"/>
      <c r="R59" s="736"/>
      <c r="S59" s="925" t="str">
        <f>IF(AND(Table3[[#This Row],[Menge]]&lt;&gt;"",Table3[[#This Row],[Anzahl Stück im Karton]]&lt;&gt;""),Table3[[#This Row],[Menge]]*Table3[[#This Row],[Anzahl Stück im Karton]],"")</f>
        <v/>
      </c>
      <c r="T59" s="929" t="str">
        <f>IF(AND('Display-Neuanlage und Masse'!G57="",'Display-Neuanlage und Masse'!H57=""),"",
IF('Display-Neuanlage und Masse'!G57&lt;&gt;"",'Display-Neuanlage und Masse'!G57,'Display-Neuanlage und Masse'!H57))</f>
        <v/>
      </c>
      <c r="U59" s="925" t="str">
        <f>IF(AND('Display-Neuanlage und Masse'!G57="",'Display-Neuanlage und Masse'!H57=""),"",
IF('Display-Neuanlage und Masse'!G57&lt;&gt;"","EUR","USD"))</f>
        <v/>
      </c>
      <c r="V59" s="930" t="str">
        <f>IF('Display-Neuanlage und Masse'!I57="","",'Display-Neuanlage und Masse'!I57)</f>
        <v/>
      </c>
      <c r="W59" s="737"/>
      <c r="X59" s="737"/>
      <c r="Y59" s="737"/>
      <c r="Z59" s="737"/>
      <c r="AA59" s="737"/>
      <c r="AB59" s="737"/>
      <c r="AC59" s="737"/>
      <c r="AD59" s="737"/>
      <c r="AE59" s="737"/>
      <c r="AF59" s="737"/>
      <c r="AG59" s="741"/>
      <c r="AH59" s="747"/>
      <c r="AI59" s="750"/>
      <c r="AJ59" s="748"/>
      <c r="AK59" s="748"/>
      <c r="AL59" s="748"/>
      <c r="AM59" s="748"/>
      <c r="AN59" s="748"/>
      <c r="AO59" s="748"/>
      <c r="AP59" s="748"/>
      <c r="AQ59" s="748"/>
      <c r="AR59" s="748"/>
      <c r="AS59" s="748"/>
      <c r="AT59" s="748"/>
      <c r="AU59" s="749"/>
      <c r="AV59" s="747"/>
      <c r="AW59" s="748"/>
      <c r="AX59" s="749"/>
      <c r="AY59" s="747"/>
      <c r="AZ59" s="748"/>
      <c r="BA59" s="749"/>
      <c r="BB59" s="747"/>
      <c r="BC59" s="748"/>
      <c r="BD59" s="748"/>
      <c r="BE59" s="749"/>
      <c r="BF59" s="750"/>
      <c r="BG59" s="748"/>
      <c r="BH59" s="748"/>
      <c r="BI59" s="748"/>
      <c r="BJ59" s="748"/>
      <c r="BK59" s="748"/>
      <c r="BL59" s="748"/>
      <c r="BM59" s="748"/>
      <c r="BN59" s="748"/>
      <c r="BO59" s="736"/>
      <c r="BP59" s="736"/>
      <c r="BQ59" s="735"/>
      <c r="BR59" s="736"/>
      <c r="BS59" s="736"/>
      <c r="BT59" s="736"/>
      <c r="BU59" s="856"/>
      <c r="BV59" s="736"/>
      <c r="BW59" s="736"/>
      <c r="BX59" s="736"/>
      <c r="BY59" s="736"/>
      <c r="BZ59" s="736"/>
      <c r="CA59" s="736"/>
      <c r="CB59" s="736"/>
      <c r="CC59" s="736"/>
      <c r="CD59" s="736"/>
      <c r="CE59" s="736"/>
      <c r="CF59" s="736"/>
      <c r="CG59" s="736"/>
      <c r="CH59" s="736"/>
      <c r="CI59" s="736"/>
      <c r="CJ59" s="736"/>
      <c r="CK59" s="736"/>
      <c r="CL59" s="736"/>
      <c r="CM59" s="736"/>
      <c r="CN59" s="736"/>
      <c r="CO59" s="736"/>
      <c r="CP59" s="736"/>
      <c r="CQ59" s="736"/>
      <c r="CR59" s="736"/>
      <c r="CS59" s="736"/>
      <c r="CT59" s="736"/>
      <c r="CU59" s="736"/>
      <c r="CV59" s="736"/>
      <c r="CW59" s="736"/>
      <c r="CX59" s="736"/>
      <c r="CY59" s="736"/>
      <c r="CZ59" s="736"/>
      <c r="DA59" s="736"/>
      <c r="DB59" s="736"/>
      <c r="DC59" s="736"/>
      <c r="DD59" s="736"/>
      <c r="DE59" s="736"/>
      <c r="DF59" s="736"/>
      <c r="DG59" s="736"/>
      <c r="DH59" s="736"/>
      <c r="DI59" s="736"/>
      <c r="DJ59" s="736"/>
      <c r="DK59" s="736"/>
      <c r="DL59" s="736"/>
      <c r="DM59" s="736"/>
      <c r="DN59" s="736"/>
      <c r="DO59" s="736"/>
      <c r="DP59" s="736"/>
      <c r="DQ59" s="736"/>
      <c r="DR59" s="736"/>
      <c r="DS59" s="736"/>
      <c r="DT59" s="736"/>
      <c r="DU59" s="736"/>
      <c r="DV59" s="736"/>
      <c r="DW59" s="736"/>
      <c r="DX59" s="736"/>
      <c r="DY59" s="736"/>
      <c r="DZ59" s="736"/>
      <c r="EA59" s="736"/>
      <c r="EB59" s="736"/>
      <c r="EC59" s="736"/>
      <c r="ED59" s="736"/>
      <c r="EE59" s="736"/>
      <c r="EF59" s="736"/>
      <c r="EG59" s="736"/>
    </row>
    <row r="60" spans="1:137" ht="60" customHeight="1">
      <c r="A60" s="925"/>
      <c r="B60" s="736"/>
      <c r="C60" s="925" t="str">
        <f>IF('Display-Neuanlage und Masse'!T58="","",'Display-Neuanlage und Masse'!T58)</f>
        <v/>
      </c>
      <c r="D60" s="925" t="str">
        <f>IF('Display-Neuanlage und Masse'!U58="","",'Display-Neuanlage und Masse'!U58)</f>
        <v/>
      </c>
      <c r="E60" s="736"/>
      <c r="F60" s="925" t="str">
        <f>IF('Display-Neuanlage und Masse'!V58="","",'Display-Neuanlage und Masse'!V58)</f>
        <v/>
      </c>
      <c r="G60" s="925" t="str">
        <f>IF('Display-Neuanlage und Masse'!X58="","",VLOOKUP('Display-Neuanlage und Masse'!X58,'Dropdown Auswahl'!BL55:BM307,2,FALSE))</f>
        <v/>
      </c>
      <c r="H60" s="1191"/>
      <c r="I60" s="1191"/>
      <c r="J60" s="1191"/>
      <c r="K60" s="925" t="str">
        <f>IF('Display-Neuanlage und Masse'!AX58="","",'Display-Neuanlage und Masse'!AX58)</f>
        <v/>
      </c>
      <c r="L60" s="925" t="str">
        <f>IF('Display-Neuanlage und Masse'!AY58="","",'Display-Neuanlage und Masse'!AY58)</f>
        <v/>
      </c>
      <c r="M60" s="925" t="str">
        <f>IF('Display-Neuanlage und Masse'!AZ58="","",'Display-Neuanlage und Masse'!AZ58)</f>
        <v/>
      </c>
      <c r="N60" s="736"/>
      <c r="O60" s="736"/>
      <c r="P60" s="878"/>
      <c r="Q60" s="736"/>
      <c r="R60" s="736"/>
      <c r="S60" s="925" t="str">
        <f>IF(AND(Table3[[#This Row],[Menge]]&lt;&gt;"",Table3[[#This Row],[Anzahl Stück im Karton]]&lt;&gt;""),Table3[[#This Row],[Menge]]*Table3[[#This Row],[Anzahl Stück im Karton]],"")</f>
        <v/>
      </c>
      <c r="T60" s="929" t="str">
        <f>IF(AND('Display-Neuanlage und Masse'!G58="",'Display-Neuanlage und Masse'!H58=""),"",
IF('Display-Neuanlage und Masse'!G58&lt;&gt;"",'Display-Neuanlage und Masse'!G58,'Display-Neuanlage und Masse'!H58))</f>
        <v/>
      </c>
      <c r="U60" s="925" t="str">
        <f>IF(AND('Display-Neuanlage und Masse'!G58="",'Display-Neuanlage und Masse'!H58=""),"",
IF('Display-Neuanlage und Masse'!G58&lt;&gt;"","EUR","USD"))</f>
        <v/>
      </c>
      <c r="V60" s="930" t="str">
        <f>IF('Display-Neuanlage und Masse'!I58="","",'Display-Neuanlage und Masse'!I58)</f>
        <v/>
      </c>
      <c r="W60" s="737"/>
      <c r="X60" s="737"/>
      <c r="Y60" s="737"/>
      <c r="Z60" s="737"/>
      <c r="AA60" s="737"/>
      <c r="AB60" s="737"/>
      <c r="AC60" s="737"/>
      <c r="AD60" s="737"/>
      <c r="AE60" s="737"/>
      <c r="AF60" s="737"/>
      <c r="AG60" s="741"/>
      <c r="AH60" s="747"/>
      <c r="AI60" s="750"/>
      <c r="AJ60" s="748"/>
      <c r="AK60" s="748"/>
      <c r="AL60" s="748"/>
      <c r="AM60" s="748"/>
      <c r="AN60" s="748"/>
      <c r="AO60" s="748"/>
      <c r="AP60" s="748"/>
      <c r="AQ60" s="748"/>
      <c r="AR60" s="748"/>
      <c r="AS60" s="748"/>
      <c r="AT60" s="748"/>
      <c r="AU60" s="749"/>
      <c r="AV60" s="747"/>
      <c r="AW60" s="748"/>
      <c r="AX60" s="749"/>
      <c r="AY60" s="747"/>
      <c r="AZ60" s="748"/>
      <c r="BA60" s="749"/>
      <c r="BB60" s="747"/>
      <c r="BC60" s="748"/>
      <c r="BD60" s="748"/>
      <c r="BE60" s="749"/>
      <c r="BF60" s="750"/>
      <c r="BG60" s="748"/>
      <c r="BH60" s="748"/>
      <c r="BI60" s="748"/>
      <c r="BJ60" s="748"/>
      <c r="BK60" s="748"/>
      <c r="BL60" s="748"/>
      <c r="BM60" s="748"/>
      <c r="BN60" s="748"/>
      <c r="BO60" s="736"/>
      <c r="BP60" s="736"/>
      <c r="BQ60" s="735"/>
      <c r="BR60" s="736"/>
      <c r="BS60" s="736"/>
      <c r="BT60" s="736"/>
      <c r="BU60" s="856"/>
      <c r="BV60" s="736"/>
      <c r="BW60" s="736"/>
      <c r="BX60" s="736"/>
      <c r="BY60" s="736"/>
      <c r="BZ60" s="736"/>
      <c r="CA60" s="736"/>
      <c r="CB60" s="736"/>
      <c r="CC60" s="736"/>
      <c r="CD60" s="736"/>
      <c r="CE60" s="736"/>
      <c r="CF60" s="736"/>
      <c r="CG60" s="736"/>
      <c r="CH60" s="736"/>
      <c r="CI60" s="736"/>
      <c r="CJ60" s="736"/>
      <c r="CK60" s="736"/>
      <c r="CL60" s="736"/>
      <c r="CM60" s="736"/>
      <c r="CN60" s="736"/>
      <c r="CO60" s="736"/>
      <c r="CP60" s="736"/>
      <c r="CQ60" s="736"/>
      <c r="CR60" s="736"/>
      <c r="CS60" s="736"/>
      <c r="CT60" s="736"/>
      <c r="CU60" s="736"/>
      <c r="CV60" s="736"/>
      <c r="CW60" s="736"/>
      <c r="CX60" s="736"/>
      <c r="CY60" s="736"/>
      <c r="CZ60" s="736"/>
      <c r="DA60" s="736"/>
      <c r="DB60" s="736"/>
      <c r="DC60" s="736"/>
      <c r="DD60" s="736"/>
      <c r="DE60" s="736"/>
      <c r="DF60" s="736"/>
      <c r="DG60" s="736"/>
      <c r="DH60" s="736"/>
      <c r="DI60" s="736"/>
      <c r="DJ60" s="736"/>
      <c r="DK60" s="736"/>
      <c r="DL60" s="736"/>
      <c r="DM60" s="736"/>
      <c r="DN60" s="736"/>
      <c r="DO60" s="736"/>
      <c r="DP60" s="736"/>
      <c r="DQ60" s="736"/>
      <c r="DR60" s="736"/>
      <c r="DS60" s="736"/>
      <c r="DT60" s="736"/>
      <c r="DU60" s="736"/>
      <c r="DV60" s="736"/>
      <c r="DW60" s="736"/>
      <c r="DX60" s="736"/>
      <c r="DY60" s="736"/>
      <c r="DZ60" s="736"/>
      <c r="EA60" s="736"/>
      <c r="EB60" s="736"/>
      <c r="EC60" s="736"/>
      <c r="ED60" s="736"/>
      <c r="EE60" s="736"/>
      <c r="EF60" s="736"/>
      <c r="EG60" s="736"/>
    </row>
    <row r="61" spans="1:137" ht="60" customHeight="1">
      <c r="A61" s="925"/>
      <c r="B61" s="736"/>
      <c r="C61" s="925" t="str">
        <f>IF('Display-Neuanlage und Masse'!T59="","",'Display-Neuanlage und Masse'!T59)</f>
        <v/>
      </c>
      <c r="D61" s="925" t="str">
        <f>IF('Display-Neuanlage und Masse'!U59="","",'Display-Neuanlage und Masse'!U59)</f>
        <v/>
      </c>
      <c r="E61" s="736"/>
      <c r="F61" s="925" t="str">
        <f>IF('Display-Neuanlage und Masse'!V59="","",'Display-Neuanlage und Masse'!V59)</f>
        <v/>
      </c>
      <c r="G61" s="925" t="str">
        <f>IF('Display-Neuanlage und Masse'!X59="","",VLOOKUP('Display-Neuanlage und Masse'!X59,'Dropdown Auswahl'!BL56:BM308,2,FALSE))</f>
        <v/>
      </c>
      <c r="H61" s="1191"/>
      <c r="I61" s="1191"/>
      <c r="J61" s="1191"/>
      <c r="K61" s="925" t="str">
        <f>IF('Display-Neuanlage und Masse'!AX59="","",'Display-Neuanlage und Masse'!AX59)</f>
        <v/>
      </c>
      <c r="L61" s="925" t="str">
        <f>IF('Display-Neuanlage und Masse'!AY59="","",'Display-Neuanlage und Masse'!AY59)</f>
        <v/>
      </c>
      <c r="M61" s="925" t="str">
        <f>IF('Display-Neuanlage und Masse'!AZ59="","",'Display-Neuanlage und Masse'!AZ59)</f>
        <v/>
      </c>
      <c r="N61" s="736"/>
      <c r="O61" s="736"/>
      <c r="P61" s="878"/>
      <c r="Q61" s="736"/>
      <c r="R61" s="736"/>
      <c r="S61" s="925" t="str">
        <f>IF(AND(Table3[[#This Row],[Menge]]&lt;&gt;"",Table3[[#This Row],[Anzahl Stück im Karton]]&lt;&gt;""),Table3[[#This Row],[Menge]]*Table3[[#This Row],[Anzahl Stück im Karton]],"")</f>
        <v/>
      </c>
      <c r="T61" s="929" t="str">
        <f>IF(AND('Display-Neuanlage und Masse'!G59="",'Display-Neuanlage und Masse'!H59=""),"",
IF('Display-Neuanlage und Masse'!G59&lt;&gt;"",'Display-Neuanlage und Masse'!G59,'Display-Neuanlage und Masse'!H59))</f>
        <v/>
      </c>
      <c r="U61" s="925" t="str">
        <f>IF(AND('Display-Neuanlage und Masse'!G59="",'Display-Neuanlage und Masse'!H59=""),"",
IF('Display-Neuanlage und Masse'!G59&lt;&gt;"","EUR","USD"))</f>
        <v/>
      </c>
      <c r="V61" s="930" t="str">
        <f>IF('Display-Neuanlage und Masse'!I59="","",'Display-Neuanlage und Masse'!I59)</f>
        <v/>
      </c>
      <c r="W61" s="737"/>
      <c r="X61" s="737"/>
      <c r="Y61" s="737"/>
      <c r="Z61" s="737"/>
      <c r="AA61" s="737"/>
      <c r="AB61" s="737"/>
      <c r="AC61" s="737"/>
      <c r="AD61" s="737"/>
      <c r="AE61" s="737"/>
      <c r="AF61" s="737"/>
      <c r="AG61" s="741"/>
      <c r="AH61" s="747"/>
      <c r="AI61" s="750"/>
      <c r="AJ61" s="748"/>
      <c r="AK61" s="748"/>
      <c r="AL61" s="748"/>
      <c r="AM61" s="748"/>
      <c r="AN61" s="748"/>
      <c r="AO61" s="748"/>
      <c r="AP61" s="748"/>
      <c r="AQ61" s="748"/>
      <c r="AR61" s="748"/>
      <c r="AS61" s="748"/>
      <c r="AT61" s="748"/>
      <c r="AU61" s="749"/>
      <c r="AV61" s="747"/>
      <c r="AW61" s="748"/>
      <c r="AX61" s="749"/>
      <c r="AY61" s="747"/>
      <c r="AZ61" s="748"/>
      <c r="BA61" s="749"/>
      <c r="BB61" s="747"/>
      <c r="BC61" s="748"/>
      <c r="BD61" s="748"/>
      <c r="BE61" s="749"/>
      <c r="BF61" s="750"/>
      <c r="BG61" s="748"/>
      <c r="BH61" s="748"/>
      <c r="BI61" s="748"/>
      <c r="BJ61" s="748"/>
      <c r="BK61" s="748"/>
      <c r="BL61" s="748"/>
      <c r="BM61" s="748"/>
      <c r="BN61" s="748"/>
      <c r="BO61" s="736"/>
      <c r="BP61" s="736"/>
      <c r="BQ61" s="735"/>
      <c r="BR61" s="736"/>
      <c r="BS61" s="736"/>
      <c r="BT61" s="736"/>
      <c r="BU61" s="856"/>
      <c r="BV61" s="736"/>
      <c r="BW61" s="736"/>
      <c r="BX61" s="736"/>
      <c r="BY61" s="736"/>
      <c r="BZ61" s="736"/>
      <c r="CA61" s="736"/>
      <c r="CB61" s="736"/>
      <c r="CC61" s="736"/>
      <c r="CD61" s="736"/>
      <c r="CE61" s="736"/>
      <c r="CF61" s="736"/>
      <c r="CG61" s="736"/>
      <c r="CH61" s="736"/>
      <c r="CI61" s="736"/>
      <c r="CJ61" s="736"/>
      <c r="CK61" s="736"/>
      <c r="CL61" s="736"/>
      <c r="CM61" s="736"/>
      <c r="CN61" s="736"/>
      <c r="CO61" s="736"/>
      <c r="CP61" s="736"/>
      <c r="CQ61" s="736"/>
      <c r="CR61" s="736"/>
      <c r="CS61" s="736"/>
      <c r="CT61" s="736"/>
      <c r="CU61" s="736"/>
      <c r="CV61" s="736"/>
      <c r="CW61" s="736"/>
      <c r="CX61" s="736"/>
      <c r="CY61" s="736"/>
      <c r="CZ61" s="736"/>
      <c r="DA61" s="736"/>
      <c r="DB61" s="736"/>
      <c r="DC61" s="736"/>
      <c r="DD61" s="736"/>
      <c r="DE61" s="736"/>
      <c r="DF61" s="736"/>
      <c r="DG61" s="736"/>
      <c r="DH61" s="736"/>
      <c r="DI61" s="736"/>
      <c r="DJ61" s="736"/>
      <c r="DK61" s="736"/>
      <c r="DL61" s="736"/>
      <c r="DM61" s="736"/>
      <c r="DN61" s="736"/>
      <c r="DO61" s="736"/>
      <c r="DP61" s="736"/>
      <c r="DQ61" s="736"/>
      <c r="DR61" s="736"/>
      <c r="DS61" s="736"/>
      <c r="DT61" s="736"/>
      <c r="DU61" s="736"/>
      <c r="DV61" s="736"/>
      <c r="DW61" s="736"/>
      <c r="DX61" s="736"/>
      <c r="DY61" s="736"/>
      <c r="DZ61" s="736"/>
      <c r="EA61" s="736"/>
      <c r="EB61" s="736"/>
      <c r="EC61" s="736"/>
      <c r="ED61" s="736"/>
      <c r="EE61" s="736"/>
      <c r="EF61" s="736"/>
      <c r="EG61" s="736"/>
    </row>
    <row r="62" spans="1:137" ht="60" customHeight="1">
      <c r="A62" s="925"/>
      <c r="B62" s="736"/>
      <c r="C62" s="925" t="str">
        <f>IF('Display-Neuanlage und Masse'!T60="","",'Display-Neuanlage und Masse'!T60)</f>
        <v/>
      </c>
      <c r="D62" s="925" t="str">
        <f>IF('Display-Neuanlage und Masse'!U60="","",'Display-Neuanlage und Masse'!U60)</f>
        <v/>
      </c>
      <c r="E62" s="736"/>
      <c r="F62" s="925" t="str">
        <f>IF('Display-Neuanlage und Masse'!V60="","",'Display-Neuanlage und Masse'!V60)</f>
        <v/>
      </c>
      <c r="G62" s="925" t="str">
        <f>IF('Display-Neuanlage und Masse'!X60="","",VLOOKUP('Display-Neuanlage und Masse'!X60,'Dropdown Auswahl'!BL57:BM309,2,FALSE))</f>
        <v/>
      </c>
      <c r="H62" s="1191"/>
      <c r="I62" s="1191"/>
      <c r="J62" s="1191"/>
      <c r="K62" s="925" t="str">
        <f>IF('Display-Neuanlage und Masse'!AX60="","",'Display-Neuanlage und Masse'!AX60)</f>
        <v/>
      </c>
      <c r="L62" s="925" t="str">
        <f>IF('Display-Neuanlage und Masse'!AY60="","",'Display-Neuanlage und Masse'!AY60)</f>
        <v/>
      </c>
      <c r="M62" s="925" t="str">
        <f>IF('Display-Neuanlage und Masse'!AZ60="","",'Display-Neuanlage und Masse'!AZ60)</f>
        <v/>
      </c>
      <c r="N62" s="736"/>
      <c r="O62" s="736"/>
      <c r="P62" s="878"/>
      <c r="Q62" s="736"/>
      <c r="R62" s="736"/>
      <c r="S62" s="925" t="str">
        <f>IF(AND(Table3[[#This Row],[Menge]]&lt;&gt;"",Table3[[#This Row],[Anzahl Stück im Karton]]&lt;&gt;""),Table3[[#This Row],[Menge]]*Table3[[#This Row],[Anzahl Stück im Karton]],"")</f>
        <v/>
      </c>
      <c r="T62" s="929" t="str">
        <f>IF(AND('Display-Neuanlage und Masse'!G60="",'Display-Neuanlage und Masse'!H60=""),"",
IF('Display-Neuanlage und Masse'!G60&lt;&gt;"",'Display-Neuanlage und Masse'!G60,'Display-Neuanlage und Masse'!H60))</f>
        <v/>
      </c>
      <c r="U62" s="925" t="str">
        <f>IF(AND('Display-Neuanlage und Masse'!G60="",'Display-Neuanlage und Masse'!H60=""),"",
IF('Display-Neuanlage und Masse'!G60&lt;&gt;"","EUR","USD"))</f>
        <v/>
      </c>
      <c r="V62" s="930" t="str">
        <f>IF('Display-Neuanlage und Masse'!I60="","",'Display-Neuanlage und Masse'!I60)</f>
        <v/>
      </c>
      <c r="W62" s="737"/>
      <c r="X62" s="737"/>
      <c r="Y62" s="737"/>
      <c r="Z62" s="737"/>
      <c r="AA62" s="737"/>
      <c r="AB62" s="737"/>
      <c r="AC62" s="737"/>
      <c r="AD62" s="737"/>
      <c r="AE62" s="737"/>
      <c r="AF62" s="737"/>
      <c r="AG62" s="741"/>
      <c r="AH62" s="747"/>
      <c r="AI62" s="750"/>
      <c r="AJ62" s="748"/>
      <c r="AK62" s="748"/>
      <c r="AL62" s="748"/>
      <c r="AM62" s="748"/>
      <c r="AN62" s="748"/>
      <c r="AO62" s="748"/>
      <c r="AP62" s="748"/>
      <c r="AQ62" s="748"/>
      <c r="AR62" s="748"/>
      <c r="AS62" s="748"/>
      <c r="AT62" s="748"/>
      <c r="AU62" s="749"/>
      <c r="AV62" s="747"/>
      <c r="AW62" s="748"/>
      <c r="AX62" s="749"/>
      <c r="AY62" s="747"/>
      <c r="AZ62" s="748"/>
      <c r="BA62" s="749"/>
      <c r="BB62" s="747"/>
      <c r="BC62" s="748"/>
      <c r="BD62" s="748"/>
      <c r="BE62" s="749"/>
      <c r="BF62" s="750"/>
      <c r="BG62" s="748"/>
      <c r="BH62" s="748"/>
      <c r="BI62" s="748"/>
      <c r="BJ62" s="748"/>
      <c r="BK62" s="748"/>
      <c r="BL62" s="748"/>
      <c r="BM62" s="748"/>
      <c r="BN62" s="748"/>
      <c r="BO62" s="736"/>
      <c r="BP62" s="736"/>
      <c r="BQ62" s="735"/>
      <c r="BR62" s="736"/>
      <c r="BS62" s="736"/>
      <c r="BT62" s="736"/>
      <c r="BU62" s="856"/>
      <c r="BV62" s="736"/>
      <c r="BW62" s="736"/>
      <c r="BX62" s="736"/>
      <c r="BY62" s="736"/>
      <c r="BZ62" s="736"/>
      <c r="CA62" s="736"/>
      <c r="CB62" s="736"/>
      <c r="CC62" s="736"/>
      <c r="CD62" s="736"/>
      <c r="CE62" s="736"/>
      <c r="CF62" s="736"/>
      <c r="CG62" s="736"/>
      <c r="CH62" s="736"/>
      <c r="CI62" s="736"/>
      <c r="CJ62" s="736"/>
      <c r="CK62" s="736"/>
      <c r="CL62" s="736"/>
      <c r="CM62" s="736"/>
      <c r="CN62" s="736"/>
      <c r="CO62" s="736"/>
      <c r="CP62" s="736"/>
      <c r="CQ62" s="736"/>
      <c r="CR62" s="736"/>
      <c r="CS62" s="736"/>
      <c r="CT62" s="736"/>
      <c r="CU62" s="736"/>
      <c r="CV62" s="736"/>
      <c r="CW62" s="736"/>
      <c r="CX62" s="736"/>
      <c r="CY62" s="736"/>
      <c r="CZ62" s="736"/>
      <c r="DA62" s="736"/>
      <c r="DB62" s="736"/>
      <c r="DC62" s="736"/>
      <c r="DD62" s="736"/>
      <c r="DE62" s="736"/>
      <c r="DF62" s="736"/>
      <c r="DG62" s="736"/>
      <c r="DH62" s="736"/>
      <c r="DI62" s="736"/>
      <c r="DJ62" s="736"/>
      <c r="DK62" s="736"/>
      <c r="DL62" s="736"/>
      <c r="DM62" s="736"/>
      <c r="DN62" s="736"/>
      <c r="DO62" s="736"/>
      <c r="DP62" s="736"/>
      <c r="DQ62" s="736"/>
      <c r="DR62" s="736"/>
      <c r="DS62" s="736"/>
      <c r="DT62" s="736"/>
      <c r="DU62" s="736"/>
      <c r="DV62" s="736"/>
      <c r="DW62" s="736"/>
      <c r="DX62" s="736"/>
      <c r="DY62" s="736"/>
      <c r="DZ62" s="736"/>
      <c r="EA62" s="736"/>
      <c r="EB62" s="736"/>
      <c r="EC62" s="736"/>
      <c r="ED62" s="736"/>
      <c r="EE62" s="736"/>
      <c r="EF62" s="736"/>
      <c r="EG62" s="736"/>
    </row>
    <row r="63" spans="1:137" ht="60" customHeight="1">
      <c r="A63" s="925"/>
      <c r="B63" s="736"/>
      <c r="C63" s="925" t="str">
        <f>IF('Display-Neuanlage und Masse'!T61="","",'Display-Neuanlage und Masse'!T61)</f>
        <v/>
      </c>
      <c r="D63" s="925" t="str">
        <f>IF('Display-Neuanlage und Masse'!U61="","",'Display-Neuanlage und Masse'!U61)</f>
        <v/>
      </c>
      <c r="E63" s="736"/>
      <c r="F63" s="925" t="str">
        <f>IF('Display-Neuanlage und Masse'!V61="","",'Display-Neuanlage und Masse'!V61)</f>
        <v/>
      </c>
      <c r="G63" s="925" t="str">
        <f>IF('Display-Neuanlage und Masse'!X61="","",VLOOKUP('Display-Neuanlage und Masse'!X61,'Dropdown Auswahl'!BL58:BM310,2,FALSE))</f>
        <v/>
      </c>
      <c r="H63" s="1191"/>
      <c r="I63" s="1191"/>
      <c r="J63" s="1191"/>
      <c r="K63" s="925" t="str">
        <f>IF('Display-Neuanlage und Masse'!AX61="","",'Display-Neuanlage und Masse'!AX61)</f>
        <v/>
      </c>
      <c r="L63" s="925" t="str">
        <f>IF('Display-Neuanlage und Masse'!AY61="","",'Display-Neuanlage und Masse'!AY61)</f>
        <v/>
      </c>
      <c r="M63" s="925" t="str">
        <f>IF('Display-Neuanlage und Masse'!AZ61="","",'Display-Neuanlage und Masse'!AZ61)</f>
        <v/>
      </c>
      <c r="N63" s="736"/>
      <c r="O63" s="736"/>
      <c r="P63" s="878"/>
      <c r="Q63" s="736"/>
      <c r="R63" s="736"/>
      <c r="S63" s="925" t="str">
        <f>IF(AND(Table3[[#This Row],[Menge]]&lt;&gt;"",Table3[[#This Row],[Anzahl Stück im Karton]]&lt;&gt;""),Table3[[#This Row],[Menge]]*Table3[[#This Row],[Anzahl Stück im Karton]],"")</f>
        <v/>
      </c>
      <c r="T63" s="929" t="str">
        <f>IF(AND('Display-Neuanlage und Masse'!G61="",'Display-Neuanlage und Masse'!H61=""),"",
IF('Display-Neuanlage und Masse'!G61&lt;&gt;"",'Display-Neuanlage und Masse'!G61,'Display-Neuanlage und Masse'!H61))</f>
        <v/>
      </c>
      <c r="U63" s="925" t="str">
        <f>IF(AND('Display-Neuanlage und Masse'!G61="",'Display-Neuanlage und Masse'!H61=""),"",
IF('Display-Neuanlage und Masse'!G61&lt;&gt;"","EUR","USD"))</f>
        <v/>
      </c>
      <c r="V63" s="930" t="str">
        <f>IF('Display-Neuanlage und Masse'!I61="","",'Display-Neuanlage und Masse'!I61)</f>
        <v/>
      </c>
      <c r="W63" s="737"/>
      <c r="X63" s="737"/>
      <c r="Y63" s="737"/>
      <c r="Z63" s="737"/>
      <c r="AA63" s="737"/>
      <c r="AB63" s="737"/>
      <c r="AC63" s="737"/>
      <c r="AD63" s="737"/>
      <c r="AE63" s="737"/>
      <c r="AF63" s="737"/>
      <c r="AG63" s="741"/>
      <c r="AH63" s="747"/>
      <c r="AI63" s="750"/>
      <c r="AJ63" s="748"/>
      <c r="AK63" s="748"/>
      <c r="AL63" s="748"/>
      <c r="AM63" s="748"/>
      <c r="AN63" s="748"/>
      <c r="AO63" s="748"/>
      <c r="AP63" s="748"/>
      <c r="AQ63" s="748"/>
      <c r="AR63" s="748"/>
      <c r="AS63" s="748"/>
      <c r="AT63" s="748"/>
      <c r="AU63" s="749"/>
      <c r="AV63" s="747"/>
      <c r="AW63" s="748"/>
      <c r="AX63" s="749"/>
      <c r="AY63" s="747"/>
      <c r="AZ63" s="748"/>
      <c r="BA63" s="749"/>
      <c r="BB63" s="747"/>
      <c r="BC63" s="748"/>
      <c r="BD63" s="748"/>
      <c r="BE63" s="749"/>
      <c r="BF63" s="750"/>
      <c r="BG63" s="748"/>
      <c r="BH63" s="748"/>
      <c r="BI63" s="748"/>
      <c r="BJ63" s="748"/>
      <c r="BK63" s="748"/>
      <c r="BL63" s="748"/>
      <c r="BM63" s="748"/>
      <c r="BN63" s="748"/>
      <c r="BO63" s="736"/>
      <c r="BP63" s="736"/>
      <c r="BQ63" s="735"/>
      <c r="BR63" s="736"/>
      <c r="BS63" s="736"/>
      <c r="BT63" s="736"/>
      <c r="BU63" s="856"/>
      <c r="BV63" s="736"/>
      <c r="BW63" s="736"/>
      <c r="BX63" s="736"/>
      <c r="BY63" s="736"/>
      <c r="BZ63" s="736"/>
      <c r="CA63" s="736"/>
      <c r="CB63" s="736"/>
      <c r="CC63" s="736"/>
      <c r="CD63" s="736"/>
      <c r="CE63" s="736"/>
      <c r="CF63" s="736"/>
      <c r="CG63" s="736"/>
      <c r="CH63" s="736"/>
      <c r="CI63" s="736"/>
      <c r="CJ63" s="736"/>
      <c r="CK63" s="736"/>
      <c r="CL63" s="736"/>
      <c r="CM63" s="736"/>
      <c r="CN63" s="736"/>
      <c r="CO63" s="736"/>
      <c r="CP63" s="736"/>
      <c r="CQ63" s="736"/>
      <c r="CR63" s="736"/>
      <c r="CS63" s="736"/>
      <c r="CT63" s="736"/>
      <c r="CU63" s="736"/>
      <c r="CV63" s="736"/>
      <c r="CW63" s="736"/>
      <c r="CX63" s="736"/>
      <c r="CY63" s="736"/>
      <c r="CZ63" s="736"/>
      <c r="DA63" s="736"/>
      <c r="DB63" s="736"/>
      <c r="DC63" s="736"/>
      <c r="DD63" s="736"/>
      <c r="DE63" s="736"/>
      <c r="DF63" s="736"/>
      <c r="DG63" s="736"/>
      <c r="DH63" s="736"/>
      <c r="DI63" s="736"/>
      <c r="DJ63" s="736"/>
      <c r="DK63" s="736"/>
      <c r="DL63" s="736"/>
      <c r="DM63" s="736"/>
      <c r="DN63" s="736"/>
      <c r="DO63" s="736"/>
      <c r="DP63" s="736"/>
      <c r="DQ63" s="736"/>
      <c r="DR63" s="736"/>
      <c r="DS63" s="736"/>
      <c r="DT63" s="736"/>
      <c r="DU63" s="736"/>
      <c r="DV63" s="736"/>
      <c r="DW63" s="736"/>
      <c r="DX63" s="736"/>
      <c r="DY63" s="736"/>
      <c r="DZ63" s="736"/>
      <c r="EA63" s="736"/>
      <c r="EB63" s="736"/>
      <c r="EC63" s="736"/>
      <c r="ED63" s="736"/>
      <c r="EE63" s="736"/>
      <c r="EF63" s="736"/>
      <c r="EG63" s="736"/>
    </row>
    <row r="64" spans="1:137" ht="60" customHeight="1">
      <c r="A64" s="925"/>
      <c r="B64" s="736"/>
      <c r="C64" s="925" t="str">
        <f>IF('Display-Neuanlage und Masse'!T62="","",'Display-Neuanlage und Masse'!T62)</f>
        <v/>
      </c>
      <c r="D64" s="925" t="str">
        <f>IF('Display-Neuanlage und Masse'!U62="","",'Display-Neuanlage und Masse'!U62)</f>
        <v/>
      </c>
      <c r="E64" s="736"/>
      <c r="F64" s="925" t="str">
        <f>IF('Display-Neuanlage und Masse'!V62="","",'Display-Neuanlage und Masse'!V62)</f>
        <v/>
      </c>
      <c r="G64" s="925" t="str">
        <f>IF('Display-Neuanlage und Masse'!X62="","",VLOOKUP('Display-Neuanlage und Masse'!X62,'Dropdown Auswahl'!BL59:BM311,2,FALSE))</f>
        <v/>
      </c>
      <c r="H64" s="1191"/>
      <c r="I64" s="1191"/>
      <c r="J64" s="1191"/>
      <c r="K64" s="925" t="str">
        <f>IF('Display-Neuanlage und Masse'!AX62="","",'Display-Neuanlage und Masse'!AX62)</f>
        <v/>
      </c>
      <c r="L64" s="925" t="str">
        <f>IF('Display-Neuanlage und Masse'!AY62="","",'Display-Neuanlage und Masse'!AY62)</f>
        <v/>
      </c>
      <c r="M64" s="925" t="str">
        <f>IF('Display-Neuanlage und Masse'!AZ62="","",'Display-Neuanlage und Masse'!AZ62)</f>
        <v/>
      </c>
      <c r="N64" s="736"/>
      <c r="O64" s="736"/>
      <c r="P64" s="878"/>
      <c r="Q64" s="736"/>
      <c r="R64" s="736"/>
      <c r="S64" s="925" t="str">
        <f>IF(AND(Table3[[#This Row],[Menge]]&lt;&gt;"",Table3[[#This Row],[Anzahl Stück im Karton]]&lt;&gt;""),Table3[[#This Row],[Menge]]*Table3[[#This Row],[Anzahl Stück im Karton]],"")</f>
        <v/>
      </c>
      <c r="T64" s="929" t="str">
        <f>IF(AND('Display-Neuanlage und Masse'!G62="",'Display-Neuanlage und Masse'!H62=""),"",
IF('Display-Neuanlage und Masse'!G62&lt;&gt;"",'Display-Neuanlage und Masse'!G62,'Display-Neuanlage und Masse'!H62))</f>
        <v/>
      </c>
      <c r="U64" s="925" t="str">
        <f>IF(AND('Display-Neuanlage und Masse'!G62="",'Display-Neuanlage und Masse'!H62=""),"",
IF('Display-Neuanlage und Masse'!G62&lt;&gt;"","EUR","USD"))</f>
        <v/>
      </c>
      <c r="V64" s="930" t="str">
        <f>IF('Display-Neuanlage und Masse'!I62="","",'Display-Neuanlage und Masse'!I62)</f>
        <v/>
      </c>
      <c r="W64" s="737"/>
      <c r="X64" s="737"/>
      <c r="Y64" s="737"/>
      <c r="Z64" s="737"/>
      <c r="AA64" s="737"/>
      <c r="AB64" s="737"/>
      <c r="AC64" s="737"/>
      <c r="AD64" s="737"/>
      <c r="AE64" s="737"/>
      <c r="AF64" s="737"/>
      <c r="AG64" s="741"/>
      <c r="AH64" s="747"/>
      <c r="AI64" s="750"/>
      <c r="AJ64" s="748"/>
      <c r="AK64" s="748"/>
      <c r="AL64" s="748"/>
      <c r="AM64" s="748"/>
      <c r="AN64" s="748"/>
      <c r="AO64" s="748"/>
      <c r="AP64" s="748"/>
      <c r="AQ64" s="748"/>
      <c r="AR64" s="748"/>
      <c r="AS64" s="748"/>
      <c r="AT64" s="748"/>
      <c r="AU64" s="749"/>
      <c r="AV64" s="747"/>
      <c r="AW64" s="748"/>
      <c r="AX64" s="749"/>
      <c r="AY64" s="747"/>
      <c r="AZ64" s="748"/>
      <c r="BA64" s="749"/>
      <c r="BB64" s="747"/>
      <c r="BC64" s="748"/>
      <c r="BD64" s="748"/>
      <c r="BE64" s="749"/>
      <c r="BF64" s="750"/>
      <c r="BG64" s="748"/>
      <c r="BH64" s="748"/>
      <c r="BI64" s="748"/>
      <c r="BJ64" s="748"/>
      <c r="BK64" s="748"/>
      <c r="BL64" s="748"/>
      <c r="BM64" s="748"/>
      <c r="BN64" s="748"/>
      <c r="BO64" s="736"/>
      <c r="BP64" s="736"/>
      <c r="BQ64" s="735"/>
      <c r="BR64" s="736"/>
      <c r="BS64" s="736"/>
      <c r="BT64" s="736"/>
      <c r="BU64" s="856"/>
      <c r="BV64" s="736"/>
      <c r="BW64" s="736"/>
      <c r="BX64" s="736"/>
      <c r="BY64" s="736"/>
      <c r="BZ64" s="736"/>
      <c r="CA64" s="736"/>
      <c r="CB64" s="736"/>
      <c r="CC64" s="736"/>
      <c r="CD64" s="736"/>
      <c r="CE64" s="736"/>
      <c r="CF64" s="736"/>
      <c r="CG64" s="736"/>
      <c r="CH64" s="736"/>
      <c r="CI64" s="736"/>
      <c r="CJ64" s="736"/>
      <c r="CK64" s="736"/>
      <c r="CL64" s="736"/>
      <c r="CM64" s="736"/>
      <c r="CN64" s="736"/>
      <c r="CO64" s="736"/>
      <c r="CP64" s="736"/>
      <c r="CQ64" s="736"/>
      <c r="CR64" s="736"/>
      <c r="CS64" s="736"/>
      <c r="CT64" s="736"/>
      <c r="CU64" s="736"/>
      <c r="CV64" s="736"/>
      <c r="CW64" s="736"/>
      <c r="CX64" s="736"/>
      <c r="CY64" s="736"/>
      <c r="CZ64" s="736"/>
      <c r="DA64" s="736"/>
      <c r="DB64" s="736"/>
      <c r="DC64" s="736"/>
      <c r="DD64" s="736"/>
      <c r="DE64" s="736"/>
      <c r="DF64" s="736"/>
      <c r="DG64" s="736"/>
      <c r="DH64" s="736"/>
      <c r="DI64" s="736"/>
      <c r="DJ64" s="736"/>
      <c r="DK64" s="736"/>
      <c r="DL64" s="736"/>
      <c r="DM64" s="736"/>
      <c r="DN64" s="736"/>
      <c r="DO64" s="736"/>
      <c r="DP64" s="736"/>
      <c r="DQ64" s="736"/>
      <c r="DR64" s="736"/>
      <c r="DS64" s="736"/>
      <c r="DT64" s="736"/>
      <c r="DU64" s="736"/>
      <c r="DV64" s="736"/>
      <c r="DW64" s="736"/>
      <c r="DX64" s="736"/>
      <c r="DY64" s="736"/>
      <c r="DZ64" s="736"/>
      <c r="EA64" s="736"/>
      <c r="EB64" s="736"/>
      <c r="EC64" s="736"/>
      <c r="ED64" s="736"/>
      <c r="EE64" s="736"/>
      <c r="EF64" s="736"/>
      <c r="EG64" s="736"/>
    </row>
    <row r="65" spans="1:137" ht="60" customHeight="1">
      <c r="A65" s="925"/>
      <c r="B65" s="736"/>
      <c r="C65" s="925" t="str">
        <f>IF('Display-Neuanlage und Masse'!T63="","",'Display-Neuanlage und Masse'!T63)</f>
        <v/>
      </c>
      <c r="D65" s="925" t="str">
        <f>IF('Display-Neuanlage und Masse'!U63="","",'Display-Neuanlage und Masse'!U63)</f>
        <v/>
      </c>
      <c r="E65" s="736"/>
      <c r="F65" s="925" t="str">
        <f>IF('Display-Neuanlage und Masse'!V63="","",'Display-Neuanlage und Masse'!V63)</f>
        <v/>
      </c>
      <c r="G65" s="925" t="str">
        <f>IF('Display-Neuanlage und Masse'!X63="","",VLOOKUP('Display-Neuanlage und Masse'!X63,'Dropdown Auswahl'!BL60:BM312,2,FALSE))</f>
        <v/>
      </c>
      <c r="H65" s="1191"/>
      <c r="I65" s="1191"/>
      <c r="J65" s="1191"/>
      <c r="K65" s="925" t="str">
        <f>IF('Display-Neuanlage und Masse'!AX63="","",'Display-Neuanlage und Masse'!AX63)</f>
        <v/>
      </c>
      <c r="L65" s="925" t="str">
        <f>IF('Display-Neuanlage und Masse'!AY63="","",'Display-Neuanlage und Masse'!AY63)</f>
        <v/>
      </c>
      <c r="M65" s="925" t="str">
        <f>IF('Display-Neuanlage und Masse'!AZ63="","",'Display-Neuanlage und Masse'!AZ63)</f>
        <v/>
      </c>
      <c r="N65" s="736"/>
      <c r="O65" s="736"/>
      <c r="P65" s="878"/>
      <c r="Q65" s="736"/>
      <c r="R65" s="736"/>
      <c r="S65" s="925" t="str">
        <f>IF(AND(Table3[[#This Row],[Menge]]&lt;&gt;"",Table3[[#This Row],[Anzahl Stück im Karton]]&lt;&gt;""),Table3[[#This Row],[Menge]]*Table3[[#This Row],[Anzahl Stück im Karton]],"")</f>
        <v/>
      </c>
      <c r="T65" s="929" t="str">
        <f>IF(AND('Display-Neuanlage und Masse'!G63="",'Display-Neuanlage und Masse'!H63=""),"",
IF('Display-Neuanlage und Masse'!G63&lt;&gt;"",'Display-Neuanlage und Masse'!G63,'Display-Neuanlage und Masse'!H63))</f>
        <v/>
      </c>
      <c r="U65" s="925" t="str">
        <f>IF(AND('Display-Neuanlage und Masse'!G63="",'Display-Neuanlage und Masse'!H63=""),"",
IF('Display-Neuanlage und Masse'!G63&lt;&gt;"","EUR","USD"))</f>
        <v/>
      </c>
      <c r="V65" s="930" t="str">
        <f>IF('Display-Neuanlage und Masse'!I63="","",'Display-Neuanlage und Masse'!I63)</f>
        <v/>
      </c>
      <c r="W65" s="737"/>
      <c r="X65" s="737"/>
      <c r="Y65" s="737"/>
      <c r="Z65" s="737"/>
      <c r="AA65" s="737"/>
      <c r="AB65" s="737"/>
      <c r="AC65" s="737"/>
      <c r="AD65" s="737"/>
      <c r="AE65" s="737"/>
      <c r="AF65" s="737"/>
      <c r="AG65" s="741"/>
      <c r="AH65" s="747"/>
      <c r="AI65" s="750"/>
      <c r="AJ65" s="748"/>
      <c r="AK65" s="748"/>
      <c r="AL65" s="748"/>
      <c r="AM65" s="748"/>
      <c r="AN65" s="748"/>
      <c r="AO65" s="748"/>
      <c r="AP65" s="748"/>
      <c r="AQ65" s="748"/>
      <c r="AR65" s="748"/>
      <c r="AS65" s="748"/>
      <c r="AT65" s="748"/>
      <c r="AU65" s="749"/>
      <c r="AV65" s="747"/>
      <c r="AW65" s="748"/>
      <c r="AX65" s="749"/>
      <c r="AY65" s="747"/>
      <c r="AZ65" s="748"/>
      <c r="BA65" s="749"/>
      <c r="BB65" s="747"/>
      <c r="BC65" s="748"/>
      <c r="BD65" s="748"/>
      <c r="BE65" s="749"/>
      <c r="BF65" s="750"/>
      <c r="BG65" s="748"/>
      <c r="BH65" s="748"/>
      <c r="BI65" s="748"/>
      <c r="BJ65" s="748"/>
      <c r="BK65" s="748"/>
      <c r="BL65" s="748"/>
      <c r="BM65" s="748"/>
      <c r="BN65" s="748"/>
      <c r="BO65" s="736"/>
      <c r="BP65" s="736"/>
      <c r="BQ65" s="735"/>
      <c r="BR65" s="736"/>
      <c r="BS65" s="736"/>
      <c r="BT65" s="736"/>
      <c r="BU65" s="856"/>
      <c r="BV65" s="736"/>
      <c r="BW65" s="736"/>
      <c r="BX65" s="736"/>
      <c r="BY65" s="736"/>
      <c r="BZ65" s="736"/>
      <c r="CA65" s="736"/>
      <c r="CB65" s="736"/>
      <c r="CC65" s="736"/>
      <c r="CD65" s="736"/>
      <c r="CE65" s="736"/>
      <c r="CF65" s="736"/>
      <c r="CG65" s="736"/>
      <c r="CH65" s="736"/>
      <c r="CI65" s="736"/>
      <c r="CJ65" s="736"/>
      <c r="CK65" s="736"/>
      <c r="CL65" s="736"/>
      <c r="CM65" s="736"/>
      <c r="CN65" s="736"/>
      <c r="CO65" s="736"/>
      <c r="CP65" s="736"/>
      <c r="CQ65" s="736"/>
      <c r="CR65" s="736"/>
      <c r="CS65" s="736"/>
      <c r="CT65" s="736"/>
      <c r="CU65" s="736"/>
      <c r="CV65" s="736"/>
      <c r="CW65" s="736"/>
      <c r="CX65" s="736"/>
      <c r="CY65" s="736"/>
      <c r="CZ65" s="736"/>
      <c r="DA65" s="736"/>
      <c r="DB65" s="736"/>
      <c r="DC65" s="736"/>
      <c r="DD65" s="736"/>
      <c r="DE65" s="736"/>
      <c r="DF65" s="736"/>
      <c r="DG65" s="736"/>
      <c r="DH65" s="736"/>
      <c r="DI65" s="736"/>
      <c r="DJ65" s="736"/>
      <c r="DK65" s="736"/>
      <c r="DL65" s="736"/>
      <c r="DM65" s="736"/>
      <c r="DN65" s="736"/>
      <c r="DO65" s="736"/>
      <c r="DP65" s="736"/>
      <c r="DQ65" s="736"/>
      <c r="DR65" s="736"/>
      <c r="DS65" s="736"/>
      <c r="DT65" s="736"/>
      <c r="DU65" s="736"/>
      <c r="DV65" s="736"/>
      <c r="DW65" s="736"/>
      <c r="DX65" s="736"/>
      <c r="DY65" s="736"/>
      <c r="DZ65" s="736"/>
      <c r="EA65" s="736"/>
      <c r="EB65" s="736"/>
      <c r="EC65" s="736"/>
      <c r="ED65" s="736"/>
      <c r="EE65" s="736"/>
      <c r="EF65" s="736"/>
      <c r="EG65" s="736"/>
    </row>
    <row r="66" spans="1:137" ht="60" customHeight="1">
      <c r="A66" s="925"/>
      <c r="B66" s="736"/>
      <c r="C66" s="925" t="str">
        <f>IF('Display-Neuanlage und Masse'!T64="","",'Display-Neuanlage und Masse'!T64)</f>
        <v/>
      </c>
      <c r="D66" s="925" t="str">
        <f>IF('Display-Neuanlage und Masse'!U64="","",'Display-Neuanlage und Masse'!U64)</f>
        <v/>
      </c>
      <c r="E66" s="736"/>
      <c r="F66" s="925" t="str">
        <f>IF('Display-Neuanlage und Masse'!V64="","",'Display-Neuanlage und Masse'!V64)</f>
        <v/>
      </c>
      <c r="G66" s="925" t="str">
        <f>IF('Display-Neuanlage und Masse'!X64="","",VLOOKUP('Display-Neuanlage und Masse'!X64,'Dropdown Auswahl'!BL61:BM313,2,FALSE))</f>
        <v/>
      </c>
      <c r="H66" s="1191"/>
      <c r="I66" s="1191"/>
      <c r="J66" s="1191"/>
      <c r="K66" s="925" t="str">
        <f>IF('Display-Neuanlage und Masse'!AX64="","",'Display-Neuanlage und Masse'!AX64)</f>
        <v/>
      </c>
      <c r="L66" s="925" t="str">
        <f>IF('Display-Neuanlage und Masse'!AY64="","",'Display-Neuanlage und Masse'!AY64)</f>
        <v/>
      </c>
      <c r="M66" s="925" t="str">
        <f>IF('Display-Neuanlage und Masse'!AZ64="","",'Display-Neuanlage und Masse'!AZ64)</f>
        <v/>
      </c>
      <c r="N66" s="736"/>
      <c r="O66" s="736"/>
      <c r="P66" s="878"/>
      <c r="Q66" s="736"/>
      <c r="R66" s="736"/>
      <c r="S66" s="925" t="str">
        <f>IF(AND(Table3[[#This Row],[Menge]]&lt;&gt;"",Table3[[#This Row],[Anzahl Stück im Karton]]&lt;&gt;""),Table3[[#This Row],[Menge]]*Table3[[#This Row],[Anzahl Stück im Karton]],"")</f>
        <v/>
      </c>
      <c r="T66" s="929" t="str">
        <f>IF(AND('Display-Neuanlage und Masse'!G64="",'Display-Neuanlage und Masse'!H64=""),"",
IF('Display-Neuanlage und Masse'!G64&lt;&gt;"",'Display-Neuanlage und Masse'!G64,'Display-Neuanlage und Masse'!H64))</f>
        <v/>
      </c>
      <c r="U66" s="925" t="str">
        <f>IF(AND('Display-Neuanlage und Masse'!G64="",'Display-Neuanlage und Masse'!H64=""),"",
IF('Display-Neuanlage und Masse'!G64&lt;&gt;"","EUR","USD"))</f>
        <v/>
      </c>
      <c r="V66" s="930" t="str">
        <f>IF('Display-Neuanlage und Masse'!I64="","",'Display-Neuanlage und Masse'!I64)</f>
        <v/>
      </c>
      <c r="W66" s="737"/>
      <c r="X66" s="737"/>
      <c r="Y66" s="737"/>
      <c r="Z66" s="737"/>
      <c r="AA66" s="737"/>
      <c r="AB66" s="737"/>
      <c r="AC66" s="737"/>
      <c r="AD66" s="737"/>
      <c r="AE66" s="737"/>
      <c r="AF66" s="737"/>
      <c r="AG66" s="741"/>
      <c r="AH66" s="747"/>
      <c r="AI66" s="750"/>
      <c r="AJ66" s="748"/>
      <c r="AK66" s="748"/>
      <c r="AL66" s="748"/>
      <c r="AM66" s="748"/>
      <c r="AN66" s="748"/>
      <c r="AO66" s="748"/>
      <c r="AP66" s="748"/>
      <c r="AQ66" s="748"/>
      <c r="AR66" s="748"/>
      <c r="AS66" s="748"/>
      <c r="AT66" s="748"/>
      <c r="AU66" s="749"/>
      <c r="AV66" s="747"/>
      <c r="AW66" s="748"/>
      <c r="AX66" s="749"/>
      <c r="AY66" s="747"/>
      <c r="AZ66" s="748"/>
      <c r="BA66" s="749"/>
      <c r="BB66" s="747"/>
      <c r="BC66" s="748"/>
      <c r="BD66" s="748"/>
      <c r="BE66" s="749"/>
      <c r="BF66" s="750"/>
      <c r="BG66" s="748"/>
      <c r="BH66" s="748"/>
      <c r="BI66" s="748"/>
      <c r="BJ66" s="748"/>
      <c r="BK66" s="748"/>
      <c r="BL66" s="748"/>
      <c r="BM66" s="748"/>
      <c r="BN66" s="748"/>
      <c r="BO66" s="736"/>
      <c r="BP66" s="736"/>
      <c r="BQ66" s="735"/>
      <c r="BR66" s="736"/>
      <c r="BS66" s="736"/>
      <c r="BT66" s="736"/>
      <c r="BU66" s="856"/>
      <c r="BV66" s="736"/>
      <c r="BW66" s="736"/>
      <c r="BX66" s="736"/>
      <c r="BY66" s="736"/>
      <c r="BZ66" s="736"/>
      <c r="CA66" s="736"/>
      <c r="CB66" s="736"/>
      <c r="CC66" s="736"/>
      <c r="CD66" s="736"/>
      <c r="CE66" s="736"/>
      <c r="CF66" s="736"/>
      <c r="CG66" s="736"/>
      <c r="CH66" s="736"/>
      <c r="CI66" s="736"/>
      <c r="CJ66" s="736"/>
      <c r="CK66" s="736"/>
      <c r="CL66" s="736"/>
      <c r="CM66" s="736"/>
      <c r="CN66" s="736"/>
      <c r="CO66" s="736"/>
      <c r="CP66" s="736"/>
      <c r="CQ66" s="736"/>
      <c r="CR66" s="736"/>
      <c r="CS66" s="736"/>
      <c r="CT66" s="736"/>
      <c r="CU66" s="736"/>
      <c r="CV66" s="736"/>
      <c r="CW66" s="736"/>
      <c r="CX66" s="736"/>
      <c r="CY66" s="736"/>
      <c r="CZ66" s="736"/>
      <c r="DA66" s="736"/>
      <c r="DB66" s="736"/>
      <c r="DC66" s="736"/>
      <c r="DD66" s="736"/>
      <c r="DE66" s="736"/>
      <c r="DF66" s="736"/>
      <c r="DG66" s="736"/>
      <c r="DH66" s="736"/>
      <c r="DI66" s="736"/>
      <c r="DJ66" s="736"/>
      <c r="DK66" s="736"/>
      <c r="DL66" s="736"/>
      <c r="DM66" s="736"/>
      <c r="DN66" s="736"/>
      <c r="DO66" s="736"/>
      <c r="DP66" s="736"/>
      <c r="DQ66" s="736"/>
      <c r="DR66" s="736"/>
      <c r="DS66" s="736"/>
      <c r="DT66" s="736"/>
      <c r="DU66" s="736"/>
      <c r="DV66" s="736"/>
      <c r="DW66" s="736"/>
      <c r="DX66" s="736"/>
      <c r="DY66" s="736"/>
      <c r="DZ66" s="736"/>
      <c r="EA66" s="736"/>
      <c r="EB66" s="736"/>
      <c r="EC66" s="736"/>
      <c r="ED66" s="736"/>
      <c r="EE66" s="736"/>
      <c r="EF66" s="736"/>
      <c r="EG66" s="736"/>
    </row>
    <row r="67" spans="1:137" ht="60" customHeight="1">
      <c r="A67" s="925"/>
      <c r="B67" s="736"/>
      <c r="C67" s="925" t="str">
        <f>IF('Display-Neuanlage und Masse'!T65="","",'Display-Neuanlage und Masse'!T65)</f>
        <v/>
      </c>
      <c r="D67" s="925" t="str">
        <f>IF('Display-Neuanlage und Masse'!U65="","",'Display-Neuanlage und Masse'!U65)</f>
        <v/>
      </c>
      <c r="E67" s="736"/>
      <c r="F67" s="925" t="str">
        <f>IF('Display-Neuanlage und Masse'!V65="","",'Display-Neuanlage und Masse'!V65)</f>
        <v/>
      </c>
      <c r="G67" s="925" t="str">
        <f>IF('Display-Neuanlage und Masse'!X65="","",VLOOKUP('Display-Neuanlage und Masse'!X65,'Dropdown Auswahl'!BL62:BM314,2,FALSE))</f>
        <v/>
      </c>
      <c r="H67" s="1191"/>
      <c r="I67" s="1191"/>
      <c r="J67" s="1191"/>
      <c r="K67" s="925" t="str">
        <f>IF('Display-Neuanlage und Masse'!AX65="","",'Display-Neuanlage und Masse'!AX65)</f>
        <v/>
      </c>
      <c r="L67" s="925" t="str">
        <f>IF('Display-Neuanlage und Masse'!AY65="","",'Display-Neuanlage und Masse'!AY65)</f>
        <v/>
      </c>
      <c r="M67" s="925" t="str">
        <f>IF('Display-Neuanlage und Masse'!AZ65="","",'Display-Neuanlage und Masse'!AZ65)</f>
        <v/>
      </c>
      <c r="N67" s="736"/>
      <c r="O67" s="736"/>
      <c r="P67" s="878"/>
      <c r="Q67" s="736"/>
      <c r="R67" s="736"/>
      <c r="S67" s="925" t="str">
        <f>IF(AND(Table3[[#This Row],[Menge]]&lt;&gt;"",Table3[[#This Row],[Anzahl Stück im Karton]]&lt;&gt;""),Table3[[#This Row],[Menge]]*Table3[[#This Row],[Anzahl Stück im Karton]],"")</f>
        <v/>
      </c>
      <c r="T67" s="929" t="str">
        <f>IF(AND('Display-Neuanlage und Masse'!G65="",'Display-Neuanlage und Masse'!H65=""),"",
IF('Display-Neuanlage und Masse'!G65&lt;&gt;"",'Display-Neuanlage und Masse'!G65,'Display-Neuanlage und Masse'!H65))</f>
        <v/>
      </c>
      <c r="U67" s="925" t="str">
        <f>IF(AND('Display-Neuanlage und Masse'!G65="",'Display-Neuanlage und Masse'!H65=""),"",
IF('Display-Neuanlage und Masse'!G65&lt;&gt;"","EUR","USD"))</f>
        <v/>
      </c>
      <c r="V67" s="930" t="str">
        <f>IF('Display-Neuanlage und Masse'!I65="","",'Display-Neuanlage und Masse'!I65)</f>
        <v/>
      </c>
      <c r="W67" s="737"/>
      <c r="X67" s="737"/>
      <c r="Y67" s="737"/>
      <c r="Z67" s="737"/>
      <c r="AA67" s="737"/>
      <c r="AB67" s="737"/>
      <c r="AC67" s="737"/>
      <c r="AD67" s="737"/>
      <c r="AE67" s="737"/>
      <c r="AF67" s="737"/>
      <c r="AG67" s="741"/>
      <c r="AH67" s="747"/>
      <c r="AI67" s="750"/>
      <c r="AJ67" s="748"/>
      <c r="AK67" s="748"/>
      <c r="AL67" s="748"/>
      <c r="AM67" s="748"/>
      <c r="AN67" s="748"/>
      <c r="AO67" s="748"/>
      <c r="AP67" s="748"/>
      <c r="AQ67" s="748"/>
      <c r="AR67" s="748"/>
      <c r="AS67" s="748"/>
      <c r="AT67" s="748"/>
      <c r="AU67" s="749"/>
      <c r="AV67" s="747"/>
      <c r="AW67" s="748"/>
      <c r="AX67" s="749"/>
      <c r="AY67" s="747"/>
      <c r="AZ67" s="748"/>
      <c r="BA67" s="749"/>
      <c r="BB67" s="747"/>
      <c r="BC67" s="748"/>
      <c r="BD67" s="748"/>
      <c r="BE67" s="749"/>
      <c r="BF67" s="750"/>
      <c r="BG67" s="748"/>
      <c r="BH67" s="748"/>
      <c r="BI67" s="748"/>
      <c r="BJ67" s="748"/>
      <c r="BK67" s="748"/>
      <c r="BL67" s="748"/>
      <c r="BM67" s="748"/>
      <c r="BN67" s="748"/>
      <c r="BO67" s="736"/>
      <c r="BP67" s="736"/>
      <c r="BQ67" s="735"/>
      <c r="BR67" s="736"/>
      <c r="BS67" s="736"/>
      <c r="BT67" s="736"/>
      <c r="BU67" s="856"/>
      <c r="BV67" s="736"/>
      <c r="BW67" s="736"/>
      <c r="BX67" s="736"/>
      <c r="BY67" s="736"/>
      <c r="BZ67" s="736"/>
      <c r="CA67" s="736"/>
      <c r="CB67" s="736"/>
      <c r="CC67" s="736"/>
      <c r="CD67" s="736"/>
      <c r="CE67" s="736"/>
      <c r="CF67" s="736"/>
      <c r="CG67" s="736"/>
      <c r="CH67" s="736"/>
      <c r="CI67" s="736"/>
      <c r="CJ67" s="736"/>
      <c r="CK67" s="736"/>
      <c r="CL67" s="736"/>
      <c r="CM67" s="736"/>
      <c r="CN67" s="736"/>
      <c r="CO67" s="736"/>
      <c r="CP67" s="736"/>
      <c r="CQ67" s="736"/>
      <c r="CR67" s="736"/>
      <c r="CS67" s="736"/>
      <c r="CT67" s="736"/>
      <c r="CU67" s="736"/>
      <c r="CV67" s="736"/>
      <c r="CW67" s="736"/>
      <c r="CX67" s="736"/>
      <c r="CY67" s="736"/>
      <c r="CZ67" s="736"/>
      <c r="DA67" s="736"/>
      <c r="DB67" s="736"/>
      <c r="DC67" s="736"/>
      <c r="DD67" s="736"/>
      <c r="DE67" s="736"/>
      <c r="DF67" s="736"/>
      <c r="DG67" s="736"/>
      <c r="DH67" s="736"/>
      <c r="DI67" s="736"/>
      <c r="DJ67" s="736"/>
      <c r="DK67" s="736"/>
      <c r="DL67" s="736"/>
      <c r="DM67" s="736"/>
      <c r="DN67" s="736"/>
      <c r="DO67" s="736"/>
      <c r="DP67" s="736"/>
      <c r="DQ67" s="736"/>
      <c r="DR67" s="736"/>
      <c r="DS67" s="736"/>
      <c r="DT67" s="736"/>
      <c r="DU67" s="736"/>
      <c r="DV67" s="736"/>
      <c r="DW67" s="736"/>
      <c r="DX67" s="736"/>
      <c r="DY67" s="736"/>
      <c r="DZ67" s="736"/>
      <c r="EA67" s="736"/>
      <c r="EB67" s="736"/>
      <c r="EC67" s="736"/>
      <c r="ED67" s="736"/>
      <c r="EE67" s="736"/>
      <c r="EF67" s="736"/>
      <c r="EG67" s="736"/>
    </row>
    <row r="68" spans="1:137" ht="60" customHeight="1">
      <c r="A68" s="925"/>
      <c r="B68" s="736"/>
      <c r="C68" s="925" t="str">
        <f>IF('Display-Neuanlage und Masse'!T66="","",'Display-Neuanlage und Masse'!T66)</f>
        <v/>
      </c>
      <c r="D68" s="925" t="str">
        <f>IF('Display-Neuanlage und Masse'!U66="","",'Display-Neuanlage und Masse'!U66)</f>
        <v/>
      </c>
      <c r="E68" s="736"/>
      <c r="F68" s="925" t="str">
        <f>IF('Display-Neuanlage und Masse'!V66="","",'Display-Neuanlage und Masse'!V66)</f>
        <v/>
      </c>
      <c r="G68" s="925" t="str">
        <f>IF('Display-Neuanlage und Masse'!X66="","",VLOOKUP('Display-Neuanlage und Masse'!X66,'Dropdown Auswahl'!BL63:BM315,2,FALSE))</f>
        <v/>
      </c>
      <c r="H68" s="1191"/>
      <c r="I68" s="1191"/>
      <c r="J68" s="1191"/>
      <c r="K68" s="925" t="str">
        <f>IF('Display-Neuanlage und Masse'!AX66="","",'Display-Neuanlage und Masse'!AX66)</f>
        <v/>
      </c>
      <c r="L68" s="925" t="str">
        <f>IF('Display-Neuanlage und Masse'!AY66="","",'Display-Neuanlage und Masse'!AY66)</f>
        <v/>
      </c>
      <c r="M68" s="925" t="str">
        <f>IF('Display-Neuanlage und Masse'!AZ66="","",'Display-Neuanlage und Masse'!AZ66)</f>
        <v/>
      </c>
      <c r="N68" s="736"/>
      <c r="O68" s="736"/>
      <c r="P68" s="878"/>
      <c r="Q68" s="736"/>
      <c r="R68" s="736"/>
      <c r="S68" s="925" t="str">
        <f>IF(AND(Table3[[#This Row],[Menge]]&lt;&gt;"",Table3[[#This Row],[Anzahl Stück im Karton]]&lt;&gt;""),Table3[[#This Row],[Menge]]*Table3[[#This Row],[Anzahl Stück im Karton]],"")</f>
        <v/>
      </c>
      <c r="T68" s="929" t="str">
        <f>IF(AND('Display-Neuanlage und Masse'!G66="",'Display-Neuanlage und Masse'!H66=""),"",
IF('Display-Neuanlage und Masse'!G66&lt;&gt;"",'Display-Neuanlage und Masse'!G66,'Display-Neuanlage und Masse'!H66))</f>
        <v/>
      </c>
      <c r="U68" s="925" t="str">
        <f>IF(AND('Display-Neuanlage und Masse'!G66="",'Display-Neuanlage und Masse'!H66=""),"",
IF('Display-Neuanlage und Masse'!G66&lt;&gt;"","EUR","USD"))</f>
        <v/>
      </c>
      <c r="V68" s="930" t="str">
        <f>IF('Display-Neuanlage und Masse'!I66="","",'Display-Neuanlage und Masse'!I66)</f>
        <v/>
      </c>
      <c r="W68" s="737"/>
      <c r="X68" s="737"/>
      <c r="Y68" s="737"/>
      <c r="Z68" s="737"/>
      <c r="AA68" s="737"/>
      <c r="AB68" s="737"/>
      <c r="AC68" s="737"/>
      <c r="AD68" s="737"/>
      <c r="AE68" s="737"/>
      <c r="AF68" s="737"/>
      <c r="AG68" s="741"/>
      <c r="AH68" s="747"/>
      <c r="AI68" s="750"/>
      <c r="AJ68" s="748"/>
      <c r="AK68" s="748"/>
      <c r="AL68" s="748"/>
      <c r="AM68" s="748"/>
      <c r="AN68" s="748"/>
      <c r="AO68" s="748"/>
      <c r="AP68" s="748"/>
      <c r="AQ68" s="748"/>
      <c r="AR68" s="748"/>
      <c r="AS68" s="748"/>
      <c r="AT68" s="748"/>
      <c r="AU68" s="749"/>
      <c r="AV68" s="747"/>
      <c r="AW68" s="748"/>
      <c r="AX68" s="749"/>
      <c r="AY68" s="747"/>
      <c r="AZ68" s="748"/>
      <c r="BA68" s="749"/>
      <c r="BB68" s="747"/>
      <c r="BC68" s="748"/>
      <c r="BD68" s="748"/>
      <c r="BE68" s="749"/>
      <c r="BF68" s="750"/>
      <c r="BG68" s="748"/>
      <c r="BH68" s="748"/>
      <c r="BI68" s="748"/>
      <c r="BJ68" s="748"/>
      <c r="BK68" s="748"/>
      <c r="BL68" s="748"/>
      <c r="BM68" s="748"/>
      <c r="BN68" s="748"/>
      <c r="BO68" s="736"/>
      <c r="BP68" s="736"/>
      <c r="BQ68" s="735"/>
      <c r="BR68" s="736"/>
      <c r="BS68" s="736"/>
      <c r="BT68" s="736"/>
      <c r="BU68" s="856"/>
      <c r="BV68" s="736"/>
      <c r="BW68" s="736"/>
      <c r="BX68" s="736"/>
      <c r="BY68" s="736"/>
      <c r="BZ68" s="736"/>
      <c r="CA68" s="736"/>
      <c r="CB68" s="736"/>
      <c r="CC68" s="736"/>
      <c r="CD68" s="736"/>
      <c r="CE68" s="736"/>
      <c r="CF68" s="736"/>
      <c r="CG68" s="736"/>
      <c r="CH68" s="736"/>
      <c r="CI68" s="736"/>
      <c r="CJ68" s="736"/>
      <c r="CK68" s="736"/>
      <c r="CL68" s="736"/>
      <c r="CM68" s="736"/>
      <c r="CN68" s="736"/>
      <c r="CO68" s="736"/>
      <c r="CP68" s="736"/>
      <c r="CQ68" s="736"/>
      <c r="CR68" s="736"/>
      <c r="CS68" s="736"/>
      <c r="CT68" s="736"/>
      <c r="CU68" s="736"/>
      <c r="CV68" s="736"/>
      <c r="CW68" s="736"/>
      <c r="CX68" s="736"/>
      <c r="CY68" s="736"/>
      <c r="CZ68" s="736"/>
      <c r="DA68" s="736"/>
      <c r="DB68" s="736"/>
      <c r="DC68" s="736"/>
      <c r="DD68" s="736"/>
      <c r="DE68" s="736"/>
      <c r="DF68" s="736"/>
      <c r="DG68" s="736"/>
      <c r="DH68" s="736"/>
      <c r="DI68" s="736"/>
      <c r="DJ68" s="736"/>
      <c r="DK68" s="736"/>
      <c r="DL68" s="736"/>
      <c r="DM68" s="736"/>
      <c r="DN68" s="736"/>
      <c r="DO68" s="736"/>
      <c r="DP68" s="736"/>
      <c r="DQ68" s="736"/>
      <c r="DR68" s="736"/>
      <c r="DS68" s="736"/>
      <c r="DT68" s="736"/>
      <c r="DU68" s="736"/>
      <c r="DV68" s="736"/>
      <c r="DW68" s="736"/>
      <c r="DX68" s="736"/>
      <c r="DY68" s="736"/>
      <c r="DZ68" s="736"/>
      <c r="EA68" s="736"/>
      <c r="EB68" s="736"/>
      <c r="EC68" s="736"/>
      <c r="ED68" s="736"/>
      <c r="EE68" s="736"/>
      <c r="EF68" s="736"/>
      <c r="EG68" s="736"/>
    </row>
    <row r="69" spans="1:137" ht="60" customHeight="1">
      <c r="A69" s="925"/>
      <c r="B69" s="736"/>
      <c r="C69" s="925" t="str">
        <f>IF('Display-Neuanlage und Masse'!T67="","",'Display-Neuanlage und Masse'!T67)</f>
        <v/>
      </c>
      <c r="D69" s="925" t="str">
        <f>IF('Display-Neuanlage und Masse'!U67="","",'Display-Neuanlage und Masse'!U67)</f>
        <v/>
      </c>
      <c r="E69" s="736"/>
      <c r="F69" s="925" t="str">
        <f>IF('Display-Neuanlage und Masse'!V67="","",'Display-Neuanlage und Masse'!V67)</f>
        <v/>
      </c>
      <c r="G69" s="925" t="str">
        <f>IF('Display-Neuanlage und Masse'!X67="","",VLOOKUP('Display-Neuanlage und Masse'!X67,'Dropdown Auswahl'!BL64:BM316,2,FALSE))</f>
        <v/>
      </c>
      <c r="H69" s="1191"/>
      <c r="I69" s="1191"/>
      <c r="J69" s="1191"/>
      <c r="K69" s="925" t="str">
        <f>IF('Display-Neuanlage und Masse'!AX67="","",'Display-Neuanlage und Masse'!AX67)</f>
        <v/>
      </c>
      <c r="L69" s="925" t="str">
        <f>IF('Display-Neuanlage und Masse'!AY67="","",'Display-Neuanlage und Masse'!AY67)</f>
        <v/>
      </c>
      <c r="M69" s="925" t="str">
        <f>IF('Display-Neuanlage und Masse'!AZ67="","",'Display-Neuanlage und Masse'!AZ67)</f>
        <v/>
      </c>
      <c r="N69" s="736"/>
      <c r="O69" s="736"/>
      <c r="P69" s="878"/>
      <c r="Q69" s="736"/>
      <c r="R69" s="736"/>
      <c r="S69" s="925" t="str">
        <f>IF(AND(Table3[[#This Row],[Menge]]&lt;&gt;"",Table3[[#This Row],[Anzahl Stück im Karton]]&lt;&gt;""),Table3[[#This Row],[Menge]]*Table3[[#This Row],[Anzahl Stück im Karton]],"")</f>
        <v/>
      </c>
      <c r="T69" s="929" t="str">
        <f>IF(AND('Display-Neuanlage und Masse'!G67="",'Display-Neuanlage und Masse'!H67=""),"",
IF('Display-Neuanlage und Masse'!G67&lt;&gt;"",'Display-Neuanlage und Masse'!G67,'Display-Neuanlage und Masse'!H67))</f>
        <v/>
      </c>
      <c r="U69" s="925" t="str">
        <f>IF(AND('Display-Neuanlage und Masse'!G67="",'Display-Neuanlage und Masse'!H67=""),"",
IF('Display-Neuanlage und Masse'!G67&lt;&gt;"","EUR","USD"))</f>
        <v/>
      </c>
      <c r="V69" s="930" t="str">
        <f>IF('Display-Neuanlage und Masse'!I67="","",'Display-Neuanlage und Masse'!I67)</f>
        <v/>
      </c>
      <c r="W69" s="737"/>
      <c r="X69" s="737"/>
      <c r="Y69" s="737"/>
      <c r="Z69" s="737"/>
      <c r="AA69" s="737"/>
      <c r="AB69" s="737"/>
      <c r="AC69" s="737"/>
      <c r="AD69" s="737"/>
      <c r="AE69" s="737"/>
      <c r="AF69" s="737"/>
      <c r="AG69" s="741"/>
      <c r="AH69" s="747"/>
      <c r="AI69" s="750"/>
      <c r="AJ69" s="748"/>
      <c r="AK69" s="748"/>
      <c r="AL69" s="748"/>
      <c r="AM69" s="748"/>
      <c r="AN69" s="748"/>
      <c r="AO69" s="748"/>
      <c r="AP69" s="748"/>
      <c r="AQ69" s="748"/>
      <c r="AR69" s="748"/>
      <c r="AS69" s="748"/>
      <c r="AT69" s="748"/>
      <c r="AU69" s="749"/>
      <c r="AV69" s="747"/>
      <c r="AW69" s="748"/>
      <c r="AX69" s="749"/>
      <c r="AY69" s="747"/>
      <c r="AZ69" s="748"/>
      <c r="BA69" s="749"/>
      <c r="BB69" s="747"/>
      <c r="BC69" s="748"/>
      <c r="BD69" s="748"/>
      <c r="BE69" s="749"/>
      <c r="BF69" s="750"/>
      <c r="BG69" s="748"/>
      <c r="BH69" s="748"/>
      <c r="BI69" s="748"/>
      <c r="BJ69" s="748"/>
      <c r="BK69" s="748"/>
      <c r="BL69" s="748"/>
      <c r="BM69" s="748"/>
      <c r="BN69" s="748"/>
      <c r="BO69" s="736"/>
      <c r="BP69" s="736"/>
      <c r="BQ69" s="735"/>
      <c r="BR69" s="736"/>
      <c r="BS69" s="736"/>
      <c r="BT69" s="736"/>
      <c r="BU69" s="856"/>
      <c r="BV69" s="736"/>
      <c r="BW69" s="736"/>
      <c r="BX69" s="736"/>
      <c r="BY69" s="736"/>
      <c r="BZ69" s="736"/>
      <c r="CA69" s="736"/>
      <c r="CB69" s="736"/>
      <c r="CC69" s="736"/>
      <c r="CD69" s="736"/>
      <c r="CE69" s="736"/>
      <c r="CF69" s="736"/>
      <c r="CG69" s="736"/>
      <c r="CH69" s="736"/>
      <c r="CI69" s="736"/>
      <c r="CJ69" s="736"/>
      <c r="CK69" s="736"/>
      <c r="CL69" s="736"/>
      <c r="CM69" s="736"/>
      <c r="CN69" s="736"/>
      <c r="CO69" s="736"/>
      <c r="CP69" s="736"/>
      <c r="CQ69" s="736"/>
      <c r="CR69" s="736"/>
      <c r="CS69" s="736"/>
      <c r="CT69" s="736"/>
      <c r="CU69" s="736"/>
      <c r="CV69" s="736"/>
      <c r="CW69" s="736"/>
      <c r="CX69" s="736"/>
      <c r="CY69" s="736"/>
      <c r="CZ69" s="736"/>
      <c r="DA69" s="736"/>
      <c r="DB69" s="736"/>
      <c r="DC69" s="736"/>
      <c r="DD69" s="736"/>
      <c r="DE69" s="736"/>
      <c r="DF69" s="736"/>
      <c r="DG69" s="736"/>
      <c r="DH69" s="736"/>
      <c r="DI69" s="736"/>
      <c r="DJ69" s="736"/>
      <c r="DK69" s="736"/>
      <c r="DL69" s="736"/>
      <c r="DM69" s="736"/>
      <c r="DN69" s="736"/>
      <c r="DO69" s="736"/>
      <c r="DP69" s="736"/>
      <c r="DQ69" s="736"/>
      <c r="DR69" s="736"/>
      <c r="DS69" s="736"/>
      <c r="DT69" s="736"/>
      <c r="DU69" s="736"/>
      <c r="DV69" s="736"/>
      <c r="DW69" s="736"/>
      <c r="DX69" s="736"/>
      <c r="DY69" s="736"/>
      <c r="DZ69" s="736"/>
      <c r="EA69" s="736"/>
      <c r="EB69" s="736"/>
      <c r="EC69" s="736"/>
      <c r="ED69" s="736"/>
      <c r="EE69" s="736"/>
      <c r="EF69" s="736"/>
      <c r="EG69" s="736"/>
    </row>
    <row r="70" spans="1:137" ht="60" customHeight="1">
      <c r="A70" s="925"/>
      <c r="B70" s="736"/>
      <c r="C70" s="925" t="str">
        <f>IF('Display-Neuanlage und Masse'!T68="","",'Display-Neuanlage und Masse'!T68)</f>
        <v/>
      </c>
      <c r="D70" s="925" t="str">
        <f>IF('Display-Neuanlage und Masse'!U68="","",'Display-Neuanlage und Masse'!U68)</f>
        <v/>
      </c>
      <c r="E70" s="736"/>
      <c r="F70" s="925" t="str">
        <f>IF('Display-Neuanlage und Masse'!V68="","",'Display-Neuanlage und Masse'!V68)</f>
        <v/>
      </c>
      <c r="G70" s="925" t="str">
        <f>IF('Display-Neuanlage und Masse'!X68="","",VLOOKUP('Display-Neuanlage und Masse'!X68,'Dropdown Auswahl'!BL65:BM317,2,FALSE))</f>
        <v/>
      </c>
      <c r="H70" s="1191"/>
      <c r="I70" s="1191"/>
      <c r="J70" s="1191"/>
      <c r="K70" s="925" t="str">
        <f>IF('Display-Neuanlage und Masse'!AX68="","",'Display-Neuanlage und Masse'!AX68)</f>
        <v/>
      </c>
      <c r="L70" s="925" t="str">
        <f>IF('Display-Neuanlage und Masse'!AY68="","",'Display-Neuanlage und Masse'!AY68)</f>
        <v/>
      </c>
      <c r="M70" s="925" t="str">
        <f>IF('Display-Neuanlage und Masse'!AZ68="","",'Display-Neuanlage und Masse'!AZ68)</f>
        <v/>
      </c>
      <c r="N70" s="736"/>
      <c r="O70" s="736"/>
      <c r="P70" s="878"/>
      <c r="Q70" s="736"/>
      <c r="R70" s="736"/>
      <c r="S70" s="925" t="str">
        <f>IF(AND(Table3[[#This Row],[Menge]]&lt;&gt;"",Table3[[#This Row],[Anzahl Stück im Karton]]&lt;&gt;""),Table3[[#This Row],[Menge]]*Table3[[#This Row],[Anzahl Stück im Karton]],"")</f>
        <v/>
      </c>
      <c r="T70" s="929" t="str">
        <f>IF(AND('Display-Neuanlage und Masse'!G68="",'Display-Neuanlage und Masse'!H68=""),"",
IF('Display-Neuanlage und Masse'!G68&lt;&gt;"",'Display-Neuanlage und Masse'!G68,'Display-Neuanlage und Masse'!H68))</f>
        <v/>
      </c>
      <c r="U70" s="925" t="str">
        <f>IF(AND('Display-Neuanlage und Masse'!G68="",'Display-Neuanlage und Masse'!H68=""),"",
IF('Display-Neuanlage und Masse'!G68&lt;&gt;"","EUR","USD"))</f>
        <v/>
      </c>
      <c r="V70" s="930" t="str">
        <f>IF('Display-Neuanlage und Masse'!I68="","",'Display-Neuanlage und Masse'!I68)</f>
        <v/>
      </c>
      <c r="W70" s="737"/>
      <c r="X70" s="737"/>
      <c r="Y70" s="737"/>
      <c r="Z70" s="737"/>
      <c r="AA70" s="737"/>
      <c r="AB70" s="737"/>
      <c r="AC70" s="737"/>
      <c r="AD70" s="737"/>
      <c r="AE70" s="737"/>
      <c r="AF70" s="737"/>
      <c r="AG70" s="741"/>
      <c r="AH70" s="747"/>
      <c r="AI70" s="750"/>
      <c r="AJ70" s="748"/>
      <c r="AK70" s="748"/>
      <c r="AL70" s="748"/>
      <c r="AM70" s="748"/>
      <c r="AN70" s="748"/>
      <c r="AO70" s="748"/>
      <c r="AP70" s="748"/>
      <c r="AQ70" s="748"/>
      <c r="AR70" s="748"/>
      <c r="AS70" s="748"/>
      <c r="AT70" s="748"/>
      <c r="AU70" s="749"/>
      <c r="AV70" s="747"/>
      <c r="AW70" s="748"/>
      <c r="AX70" s="749"/>
      <c r="AY70" s="747"/>
      <c r="AZ70" s="748"/>
      <c r="BA70" s="749"/>
      <c r="BB70" s="747"/>
      <c r="BC70" s="748"/>
      <c r="BD70" s="748"/>
      <c r="BE70" s="749"/>
      <c r="BF70" s="750"/>
      <c r="BG70" s="748"/>
      <c r="BH70" s="748"/>
      <c r="BI70" s="748"/>
      <c r="BJ70" s="748"/>
      <c r="BK70" s="748"/>
      <c r="BL70" s="748"/>
      <c r="BM70" s="748"/>
      <c r="BN70" s="748"/>
      <c r="BO70" s="736"/>
      <c r="BP70" s="736"/>
      <c r="BQ70" s="735"/>
      <c r="BR70" s="736"/>
      <c r="BS70" s="736"/>
      <c r="BT70" s="736"/>
      <c r="BU70" s="856"/>
      <c r="BV70" s="736"/>
      <c r="BW70" s="736"/>
      <c r="BX70" s="736"/>
      <c r="BY70" s="736"/>
      <c r="BZ70" s="736"/>
      <c r="CA70" s="736"/>
      <c r="CB70" s="736"/>
      <c r="CC70" s="736"/>
      <c r="CD70" s="736"/>
      <c r="CE70" s="736"/>
      <c r="CF70" s="736"/>
      <c r="CG70" s="736"/>
      <c r="CH70" s="736"/>
      <c r="CI70" s="736"/>
      <c r="CJ70" s="736"/>
      <c r="CK70" s="736"/>
      <c r="CL70" s="736"/>
      <c r="CM70" s="736"/>
      <c r="CN70" s="736"/>
      <c r="CO70" s="736"/>
      <c r="CP70" s="736"/>
      <c r="CQ70" s="736"/>
      <c r="CR70" s="736"/>
      <c r="CS70" s="736"/>
      <c r="CT70" s="736"/>
      <c r="CU70" s="736"/>
      <c r="CV70" s="736"/>
      <c r="CW70" s="736"/>
      <c r="CX70" s="736"/>
      <c r="CY70" s="736"/>
      <c r="CZ70" s="736"/>
      <c r="DA70" s="736"/>
      <c r="DB70" s="736"/>
      <c r="DC70" s="736"/>
      <c r="DD70" s="736"/>
      <c r="DE70" s="736"/>
      <c r="DF70" s="736"/>
      <c r="DG70" s="736"/>
      <c r="DH70" s="736"/>
      <c r="DI70" s="736"/>
      <c r="DJ70" s="736"/>
      <c r="DK70" s="736"/>
      <c r="DL70" s="736"/>
      <c r="DM70" s="736"/>
      <c r="DN70" s="736"/>
      <c r="DO70" s="736"/>
      <c r="DP70" s="736"/>
      <c r="DQ70" s="736"/>
      <c r="DR70" s="736"/>
      <c r="DS70" s="736"/>
      <c r="DT70" s="736"/>
      <c r="DU70" s="736"/>
      <c r="DV70" s="736"/>
      <c r="DW70" s="736"/>
      <c r="DX70" s="736"/>
      <c r="DY70" s="736"/>
      <c r="DZ70" s="736"/>
      <c r="EA70" s="736"/>
      <c r="EB70" s="736"/>
      <c r="EC70" s="736"/>
      <c r="ED70" s="736"/>
      <c r="EE70" s="736"/>
      <c r="EF70" s="736"/>
      <c r="EG70" s="736"/>
    </row>
    <row r="71" spans="1:137" ht="60" customHeight="1">
      <c r="A71" s="925"/>
      <c r="B71" s="736"/>
      <c r="C71" s="925" t="str">
        <f>IF('Display-Neuanlage und Masse'!T69="","",'Display-Neuanlage und Masse'!T69)</f>
        <v/>
      </c>
      <c r="D71" s="925" t="str">
        <f>IF('Display-Neuanlage und Masse'!U69="","",'Display-Neuanlage und Masse'!U69)</f>
        <v/>
      </c>
      <c r="E71" s="736"/>
      <c r="F71" s="925" t="str">
        <f>IF('Display-Neuanlage und Masse'!V69="","",'Display-Neuanlage und Masse'!V69)</f>
        <v/>
      </c>
      <c r="G71" s="925" t="str">
        <f>IF('Display-Neuanlage und Masse'!X69="","",VLOOKUP('Display-Neuanlage und Masse'!X69,'Dropdown Auswahl'!BL66:BM318,2,FALSE))</f>
        <v/>
      </c>
      <c r="H71" s="1191"/>
      <c r="I71" s="1191"/>
      <c r="J71" s="1191"/>
      <c r="K71" s="925" t="str">
        <f>IF('Display-Neuanlage und Masse'!AX69="","",'Display-Neuanlage und Masse'!AX69)</f>
        <v/>
      </c>
      <c r="L71" s="925" t="str">
        <f>IF('Display-Neuanlage und Masse'!AY69="","",'Display-Neuanlage und Masse'!AY69)</f>
        <v/>
      </c>
      <c r="M71" s="925" t="str">
        <f>IF('Display-Neuanlage und Masse'!AZ69="","",'Display-Neuanlage und Masse'!AZ69)</f>
        <v/>
      </c>
      <c r="N71" s="736"/>
      <c r="O71" s="736"/>
      <c r="P71" s="878"/>
      <c r="Q71" s="736"/>
      <c r="R71" s="736"/>
      <c r="S71" s="925" t="str">
        <f>IF(AND(Table3[[#This Row],[Menge]]&lt;&gt;"",Table3[[#This Row],[Anzahl Stück im Karton]]&lt;&gt;""),Table3[[#This Row],[Menge]]*Table3[[#This Row],[Anzahl Stück im Karton]],"")</f>
        <v/>
      </c>
      <c r="T71" s="929" t="str">
        <f>IF(AND('Display-Neuanlage und Masse'!G69="",'Display-Neuanlage und Masse'!H69=""),"",
IF('Display-Neuanlage und Masse'!G69&lt;&gt;"",'Display-Neuanlage und Masse'!G69,'Display-Neuanlage und Masse'!H69))</f>
        <v/>
      </c>
      <c r="U71" s="925" t="str">
        <f>IF(AND('Display-Neuanlage und Masse'!G69="",'Display-Neuanlage und Masse'!H69=""),"",
IF('Display-Neuanlage und Masse'!G69&lt;&gt;"","EUR","USD"))</f>
        <v/>
      </c>
      <c r="V71" s="930" t="str">
        <f>IF('Display-Neuanlage und Masse'!I69="","",'Display-Neuanlage und Masse'!I69)</f>
        <v/>
      </c>
      <c r="W71" s="737"/>
      <c r="X71" s="737"/>
      <c r="Y71" s="737"/>
      <c r="Z71" s="737"/>
      <c r="AA71" s="737"/>
      <c r="AB71" s="737"/>
      <c r="AC71" s="737"/>
      <c r="AD71" s="737"/>
      <c r="AE71" s="737"/>
      <c r="AF71" s="737"/>
      <c r="AG71" s="741"/>
      <c r="AH71" s="747"/>
      <c r="AI71" s="750"/>
      <c r="AJ71" s="748"/>
      <c r="AK71" s="748"/>
      <c r="AL71" s="748"/>
      <c r="AM71" s="748"/>
      <c r="AN71" s="748"/>
      <c r="AO71" s="748"/>
      <c r="AP71" s="748"/>
      <c r="AQ71" s="748"/>
      <c r="AR71" s="748"/>
      <c r="AS71" s="748"/>
      <c r="AT71" s="748"/>
      <c r="AU71" s="749"/>
      <c r="AV71" s="747"/>
      <c r="AW71" s="748"/>
      <c r="AX71" s="749"/>
      <c r="AY71" s="747"/>
      <c r="AZ71" s="748"/>
      <c r="BA71" s="749"/>
      <c r="BB71" s="747"/>
      <c r="BC71" s="748"/>
      <c r="BD71" s="748"/>
      <c r="BE71" s="749"/>
      <c r="BF71" s="750"/>
      <c r="BG71" s="748"/>
      <c r="BH71" s="748"/>
      <c r="BI71" s="748"/>
      <c r="BJ71" s="748"/>
      <c r="BK71" s="748"/>
      <c r="BL71" s="748"/>
      <c r="BM71" s="748"/>
      <c r="BN71" s="748"/>
      <c r="BO71" s="736"/>
      <c r="BP71" s="736"/>
      <c r="BQ71" s="735"/>
      <c r="BR71" s="736"/>
      <c r="BS71" s="736"/>
      <c r="BT71" s="736"/>
      <c r="BU71" s="856"/>
      <c r="BV71" s="736"/>
      <c r="BW71" s="736"/>
      <c r="BX71" s="736"/>
      <c r="BY71" s="736"/>
      <c r="BZ71" s="736"/>
      <c r="CA71" s="736"/>
      <c r="CB71" s="736"/>
      <c r="CC71" s="736"/>
      <c r="CD71" s="736"/>
      <c r="CE71" s="736"/>
      <c r="CF71" s="736"/>
      <c r="CG71" s="736"/>
      <c r="CH71" s="736"/>
      <c r="CI71" s="736"/>
      <c r="CJ71" s="736"/>
      <c r="CK71" s="736"/>
      <c r="CL71" s="736"/>
      <c r="CM71" s="736"/>
      <c r="CN71" s="736"/>
      <c r="CO71" s="736"/>
      <c r="CP71" s="736"/>
      <c r="CQ71" s="736"/>
      <c r="CR71" s="736"/>
      <c r="CS71" s="736"/>
      <c r="CT71" s="736"/>
      <c r="CU71" s="736"/>
      <c r="CV71" s="736"/>
      <c r="CW71" s="736"/>
      <c r="CX71" s="736"/>
      <c r="CY71" s="736"/>
      <c r="CZ71" s="736"/>
      <c r="DA71" s="736"/>
      <c r="DB71" s="736"/>
      <c r="DC71" s="736"/>
      <c r="DD71" s="736"/>
      <c r="DE71" s="736"/>
      <c r="DF71" s="736"/>
      <c r="DG71" s="736"/>
      <c r="DH71" s="736"/>
      <c r="DI71" s="736"/>
      <c r="DJ71" s="736"/>
      <c r="DK71" s="736"/>
      <c r="DL71" s="736"/>
      <c r="DM71" s="736"/>
      <c r="DN71" s="736"/>
      <c r="DO71" s="736"/>
      <c r="DP71" s="736"/>
      <c r="DQ71" s="736"/>
      <c r="DR71" s="736"/>
      <c r="DS71" s="736"/>
      <c r="DT71" s="736"/>
      <c r="DU71" s="736"/>
      <c r="DV71" s="736"/>
      <c r="DW71" s="736"/>
      <c r="DX71" s="736"/>
      <c r="DY71" s="736"/>
      <c r="DZ71" s="736"/>
      <c r="EA71" s="736"/>
      <c r="EB71" s="736"/>
      <c r="EC71" s="736"/>
      <c r="ED71" s="736"/>
      <c r="EE71" s="736"/>
      <c r="EF71" s="736"/>
      <c r="EG71" s="736"/>
    </row>
    <row r="72" spans="1:137" ht="60" customHeight="1">
      <c r="A72" s="925"/>
      <c r="B72" s="736"/>
      <c r="C72" s="925" t="str">
        <f>IF('Display-Neuanlage und Masse'!T70="","",'Display-Neuanlage und Masse'!T70)</f>
        <v/>
      </c>
      <c r="D72" s="925" t="str">
        <f>IF('Display-Neuanlage und Masse'!U70="","",'Display-Neuanlage und Masse'!U70)</f>
        <v/>
      </c>
      <c r="E72" s="736"/>
      <c r="F72" s="925" t="str">
        <f>IF('Display-Neuanlage und Masse'!V70="","",'Display-Neuanlage und Masse'!V70)</f>
        <v/>
      </c>
      <c r="G72" s="925" t="str">
        <f>IF('Display-Neuanlage und Masse'!X70="","",VLOOKUP('Display-Neuanlage und Masse'!X70,'Dropdown Auswahl'!BL67:BM319,2,FALSE))</f>
        <v/>
      </c>
      <c r="H72" s="1191"/>
      <c r="I72" s="1191"/>
      <c r="J72" s="1191"/>
      <c r="K72" s="925" t="str">
        <f>IF('Display-Neuanlage und Masse'!AX70="","",'Display-Neuanlage und Masse'!AX70)</f>
        <v/>
      </c>
      <c r="L72" s="925" t="str">
        <f>IF('Display-Neuanlage und Masse'!AY70="","",'Display-Neuanlage und Masse'!AY70)</f>
        <v/>
      </c>
      <c r="M72" s="925" t="str">
        <f>IF('Display-Neuanlage und Masse'!AZ70="","",'Display-Neuanlage und Masse'!AZ70)</f>
        <v/>
      </c>
      <c r="N72" s="736"/>
      <c r="O72" s="736"/>
      <c r="P72" s="878"/>
      <c r="Q72" s="736"/>
      <c r="R72" s="736"/>
      <c r="S72" s="925" t="str">
        <f>IF(AND(Table3[[#This Row],[Menge]]&lt;&gt;"",Table3[[#This Row],[Anzahl Stück im Karton]]&lt;&gt;""),Table3[[#This Row],[Menge]]*Table3[[#This Row],[Anzahl Stück im Karton]],"")</f>
        <v/>
      </c>
      <c r="T72" s="929" t="str">
        <f>IF(AND('Display-Neuanlage und Masse'!G70="",'Display-Neuanlage und Masse'!H70=""),"",
IF('Display-Neuanlage und Masse'!G70&lt;&gt;"",'Display-Neuanlage und Masse'!G70,'Display-Neuanlage und Masse'!H70))</f>
        <v/>
      </c>
      <c r="U72" s="925" t="str">
        <f>IF(AND('Display-Neuanlage und Masse'!G70="",'Display-Neuanlage und Masse'!H70=""),"",
IF('Display-Neuanlage und Masse'!G70&lt;&gt;"","EUR","USD"))</f>
        <v/>
      </c>
      <c r="V72" s="930" t="str">
        <f>IF('Display-Neuanlage und Masse'!I70="","",'Display-Neuanlage und Masse'!I70)</f>
        <v/>
      </c>
      <c r="W72" s="737"/>
      <c r="X72" s="737"/>
      <c r="Y72" s="737"/>
      <c r="Z72" s="737"/>
      <c r="AA72" s="737"/>
      <c r="AB72" s="737"/>
      <c r="AC72" s="737"/>
      <c r="AD72" s="737"/>
      <c r="AE72" s="737"/>
      <c r="AF72" s="737"/>
      <c r="AG72" s="741"/>
      <c r="AH72" s="747"/>
      <c r="AI72" s="750"/>
      <c r="AJ72" s="748"/>
      <c r="AK72" s="748"/>
      <c r="AL72" s="748"/>
      <c r="AM72" s="748"/>
      <c r="AN72" s="748"/>
      <c r="AO72" s="748"/>
      <c r="AP72" s="748"/>
      <c r="AQ72" s="748"/>
      <c r="AR72" s="748"/>
      <c r="AS72" s="748"/>
      <c r="AT72" s="748"/>
      <c r="AU72" s="749"/>
      <c r="AV72" s="747"/>
      <c r="AW72" s="748"/>
      <c r="AX72" s="749"/>
      <c r="AY72" s="747"/>
      <c r="AZ72" s="748"/>
      <c r="BA72" s="749"/>
      <c r="BB72" s="747"/>
      <c r="BC72" s="748"/>
      <c r="BD72" s="748"/>
      <c r="BE72" s="749"/>
      <c r="BF72" s="750"/>
      <c r="BG72" s="748"/>
      <c r="BH72" s="748"/>
      <c r="BI72" s="748"/>
      <c r="BJ72" s="748"/>
      <c r="BK72" s="748"/>
      <c r="BL72" s="748"/>
      <c r="BM72" s="748"/>
      <c r="BN72" s="748"/>
      <c r="BO72" s="736"/>
      <c r="BP72" s="736"/>
      <c r="BQ72" s="735"/>
      <c r="BR72" s="736"/>
      <c r="BS72" s="736"/>
      <c r="BT72" s="736"/>
      <c r="BU72" s="856"/>
      <c r="BV72" s="736"/>
      <c r="BW72" s="736"/>
      <c r="BX72" s="736"/>
      <c r="BY72" s="736"/>
      <c r="BZ72" s="736"/>
      <c r="CA72" s="736"/>
      <c r="CB72" s="736"/>
      <c r="CC72" s="736"/>
      <c r="CD72" s="736"/>
      <c r="CE72" s="736"/>
      <c r="CF72" s="736"/>
      <c r="CG72" s="736"/>
      <c r="CH72" s="736"/>
      <c r="CI72" s="736"/>
      <c r="CJ72" s="736"/>
      <c r="CK72" s="736"/>
      <c r="CL72" s="736"/>
      <c r="CM72" s="736"/>
      <c r="CN72" s="736"/>
      <c r="CO72" s="736"/>
      <c r="CP72" s="736"/>
      <c r="CQ72" s="736"/>
      <c r="CR72" s="736"/>
      <c r="CS72" s="736"/>
      <c r="CT72" s="736"/>
      <c r="CU72" s="736"/>
      <c r="CV72" s="736"/>
      <c r="CW72" s="736"/>
      <c r="CX72" s="736"/>
      <c r="CY72" s="736"/>
      <c r="CZ72" s="736"/>
      <c r="DA72" s="736"/>
      <c r="DB72" s="736"/>
      <c r="DC72" s="736"/>
      <c r="DD72" s="736"/>
      <c r="DE72" s="736"/>
      <c r="DF72" s="736"/>
      <c r="DG72" s="736"/>
      <c r="DH72" s="736"/>
      <c r="DI72" s="736"/>
      <c r="DJ72" s="736"/>
      <c r="DK72" s="736"/>
      <c r="DL72" s="736"/>
      <c r="DM72" s="736"/>
      <c r="DN72" s="736"/>
      <c r="DO72" s="736"/>
      <c r="DP72" s="736"/>
      <c r="DQ72" s="736"/>
      <c r="DR72" s="736"/>
      <c r="DS72" s="736"/>
      <c r="DT72" s="736"/>
      <c r="DU72" s="736"/>
      <c r="DV72" s="736"/>
      <c r="DW72" s="736"/>
      <c r="DX72" s="736"/>
      <c r="DY72" s="736"/>
      <c r="DZ72" s="736"/>
      <c r="EA72" s="736"/>
      <c r="EB72" s="736"/>
      <c r="EC72" s="736"/>
      <c r="ED72" s="736"/>
      <c r="EE72" s="736"/>
      <c r="EF72" s="736"/>
      <c r="EG72" s="736"/>
    </row>
    <row r="73" spans="1:137" ht="60" customHeight="1">
      <c r="A73" s="925"/>
      <c r="B73" s="736"/>
      <c r="C73" s="925" t="str">
        <f>IF('Display-Neuanlage und Masse'!T71="","",'Display-Neuanlage und Masse'!T71)</f>
        <v/>
      </c>
      <c r="D73" s="925" t="str">
        <f>IF('Display-Neuanlage und Masse'!U71="","",'Display-Neuanlage und Masse'!U71)</f>
        <v/>
      </c>
      <c r="E73" s="736"/>
      <c r="F73" s="925" t="str">
        <f>IF('Display-Neuanlage und Masse'!V71="","",'Display-Neuanlage und Masse'!V71)</f>
        <v/>
      </c>
      <c r="G73" s="925" t="str">
        <f>IF('Display-Neuanlage und Masse'!X71="","",VLOOKUP('Display-Neuanlage und Masse'!X71,'Dropdown Auswahl'!BL68:BM320,2,FALSE))</f>
        <v/>
      </c>
      <c r="H73" s="1191"/>
      <c r="I73" s="1191"/>
      <c r="J73" s="1191"/>
      <c r="K73" s="925" t="str">
        <f>IF('Display-Neuanlage und Masse'!AX71="","",'Display-Neuanlage und Masse'!AX71)</f>
        <v/>
      </c>
      <c r="L73" s="925" t="str">
        <f>IF('Display-Neuanlage und Masse'!AY71="","",'Display-Neuanlage und Masse'!AY71)</f>
        <v/>
      </c>
      <c r="M73" s="925" t="str">
        <f>IF('Display-Neuanlage und Masse'!AZ71="","",'Display-Neuanlage und Masse'!AZ71)</f>
        <v/>
      </c>
      <c r="N73" s="736"/>
      <c r="O73" s="736"/>
      <c r="P73" s="878"/>
      <c r="Q73" s="736"/>
      <c r="R73" s="736"/>
      <c r="S73" s="925" t="str">
        <f>IF(AND(Table3[[#This Row],[Menge]]&lt;&gt;"",Table3[[#This Row],[Anzahl Stück im Karton]]&lt;&gt;""),Table3[[#This Row],[Menge]]*Table3[[#This Row],[Anzahl Stück im Karton]],"")</f>
        <v/>
      </c>
      <c r="T73" s="929" t="str">
        <f>IF(AND('Display-Neuanlage und Masse'!G71="",'Display-Neuanlage und Masse'!H71=""),"",
IF('Display-Neuanlage und Masse'!G71&lt;&gt;"",'Display-Neuanlage und Masse'!G71,'Display-Neuanlage und Masse'!H71))</f>
        <v/>
      </c>
      <c r="U73" s="925" t="str">
        <f>IF(AND('Display-Neuanlage und Masse'!G71="",'Display-Neuanlage und Masse'!H71=""),"",
IF('Display-Neuanlage und Masse'!G71&lt;&gt;"","EUR","USD"))</f>
        <v/>
      </c>
      <c r="V73" s="930" t="str">
        <f>IF('Display-Neuanlage und Masse'!I71="","",'Display-Neuanlage und Masse'!I71)</f>
        <v/>
      </c>
      <c r="W73" s="737"/>
      <c r="X73" s="737"/>
      <c r="Y73" s="737"/>
      <c r="Z73" s="737"/>
      <c r="AA73" s="737"/>
      <c r="AB73" s="737"/>
      <c r="AC73" s="737"/>
      <c r="AD73" s="737"/>
      <c r="AE73" s="737"/>
      <c r="AF73" s="737"/>
      <c r="AG73" s="741"/>
      <c r="AH73" s="747"/>
      <c r="AI73" s="750"/>
      <c r="AJ73" s="748"/>
      <c r="AK73" s="748"/>
      <c r="AL73" s="748"/>
      <c r="AM73" s="748"/>
      <c r="AN73" s="748"/>
      <c r="AO73" s="748"/>
      <c r="AP73" s="748"/>
      <c r="AQ73" s="748"/>
      <c r="AR73" s="748"/>
      <c r="AS73" s="748"/>
      <c r="AT73" s="748"/>
      <c r="AU73" s="749"/>
      <c r="AV73" s="747"/>
      <c r="AW73" s="748"/>
      <c r="AX73" s="749"/>
      <c r="AY73" s="747"/>
      <c r="AZ73" s="748"/>
      <c r="BA73" s="749"/>
      <c r="BB73" s="747"/>
      <c r="BC73" s="748"/>
      <c r="BD73" s="748"/>
      <c r="BE73" s="749"/>
      <c r="BF73" s="750"/>
      <c r="BG73" s="748"/>
      <c r="BH73" s="748"/>
      <c r="BI73" s="748"/>
      <c r="BJ73" s="748"/>
      <c r="BK73" s="748"/>
      <c r="BL73" s="748"/>
      <c r="BM73" s="748"/>
      <c r="BN73" s="748"/>
      <c r="BO73" s="736"/>
      <c r="BP73" s="736"/>
      <c r="BQ73" s="735"/>
      <c r="BR73" s="736"/>
      <c r="BS73" s="736"/>
      <c r="BT73" s="736"/>
      <c r="BU73" s="856"/>
      <c r="BV73" s="736"/>
      <c r="BW73" s="736"/>
      <c r="BX73" s="736"/>
      <c r="BY73" s="736"/>
      <c r="BZ73" s="736"/>
      <c r="CA73" s="736"/>
      <c r="CB73" s="736"/>
      <c r="CC73" s="736"/>
      <c r="CD73" s="736"/>
      <c r="CE73" s="736"/>
      <c r="CF73" s="736"/>
      <c r="CG73" s="736"/>
      <c r="CH73" s="736"/>
      <c r="CI73" s="736"/>
      <c r="CJ73" s="736"/>
      <c r="CK73" s="736"/>
      <c r="CL73" s="736"/>
      <c r="CM73" s="736"/>
      <c r="CN73" s="736"/>
      <c r="CO73" s="736"/>
      <c r="CP73" s="736"/>
      <c r="CQ73" s="736"/>
      <c r="CR73" s="736"/>
      <c r="CS73" s="736"/>
      <c r="CT73" s="736"/>
      <c r="CU73" s="736"/>
      <c r="CV73" s="736"/>
      <c r="CW73" s="736"/>
      <c r="CX73" s="736"/>
      <c r="CY73" s="736"/>
      <c r="CZ73" s="736"/>
      <c r="DA73" s="736"/>
      <c r="DB73" s="736"/>
      <c r="DC73" s="736"/>
      <c r="DD73" s="736"/>
      <c r="DE73" s="736"/>
      <c r="DF73" s="736"/>
      <c r="DG73" s="736"/>
      <c r="DH73" s="736"/>
      <c r="DI73" s="736"/>
      <c r="DJ73" s="736"/>
      <c r="DK73" s="736"/>
      <c r="DL73" s="736"/>
      <c r="DM73" s="736"/>
      <c r="DN73" s="736"/>
      <c r="DO73" s="736"/>
      <c r="DP73" s="736"/>
      <c r="DQ73" s="736"/>
      <c r="DR73" s="736"/>
      <c r="DS73" s="736"/>
      <c r="DT73" s="736"/>
      <c r="DU73" s="736"/>
      <c r="DV73" s="736"/>
      <c r="DW73" s="736"/>
      <c r="DX73" s="736"/>
      <c r="DY73" s="736"/>
      <c r="DZ73" s="736"/>
      <c r="EA73" s="736"/>
      <c r="EB73" s="736"/>
      <c r="EC73" s="736"/>
      <c r="ED73" s="736"/>
      <c r="EE73" s="736"/>
      <c r="EF73" s="736"/>
      <c r="EG73" s="736"/>
    </row>
    <row r="74" spans="1:137" ht="60" customHeight="1">
      <c r="A74" s="925"/>
      <c r="B74" s="736"/>
      <c r="C74" s="925" t="str">
        <f>IF('Display-Neuanlage und Masse'!T72="","",'Display-Neuanlage und Masse'!T72)</f>
        <v/>
      </c>
      <c r="D74" s="925" t="str">
        <f>IF('Display-Neuanlage und Masse'!U72="","",'Display-Neuanlage und Masse'!U72)</f>
        <v/>
      </c>
      <c r="E74" s="736"/>
      <c r="F74" s="925" t="str">
        <f>IF('Display-Neuanlage und Masse'!V72="","",'Display-Neuanlage und Masse'!V72)</f>
        <v/>
      </c>
      <c r="G74" s="925" t="str">
        <f>IF('Display-Neuanlage und Masse'!X72="","",VLOOKUP('Display-Neuanlage und Masse'!X72,'Dropdown Auswahl'!BL69:BM321,2,FALSE))</f>
        <v/>
      </c>
      <c r="H74" s="1191"/>
      <c r="I74" s="1191"/>
      <c r="J74" s="1191"/>
      <c r="K74" s="925" t="str">
        <f>IF('Display-Neuanlage und Masse'!AX72="","",'Display-Neuanlage und Masse'!AX72)</f>
        <v/>
      </c>
      <c r="L74" s="925" t="str">
        <f>IF('Display-Neuanlage und Masse'!AY72="","",'Display-Neuanlage und Masse'!AY72)</f>
        <v/>
      </c>
      <c r="M74" s="925" t="str">
        <f>IF('Display-Neuanlage und Masse'!AZ72="","",'Display-Neuanlage und Masse'!AZ72)</f>
        <v/>
      </c>
      <c r="N74" s="736"/>
      <c r="O74" s="736"/>
      <c r="P74" s="878"/>
      <c r="Q74" s="736"/>
      <c r="R74" s="736"/>
      <c r="S74" s="925" t="str">
        <f>IF(AND(Table3[[#This Row],[Menge]]&lt;&gt;"",Table3[[#This Row],[Anzahl Stück im Karton]]&lt;&gt;""),Table3[[#This Row],[Menge]]*Table3[[#This Row],[Anzahl Stück im Karton]],"")</f>
        <v/>
      </c>
      <c r="T74" s="929" t="str">
        <f>IF(AND('Display-Neuanlage und Masse'!G72="",'Display-Neuanlage und Masse'!H72=""),"",
IF('Display-Neuanlage und Masse'!G72&lt;&gt;"",'Display-Neuanlage und Masse'!G72,'Display-Neuanlage und Masse'!H72))</f>
        <v/>
      </c>
      <c r="U74" s="925" t="str">
        <f>IF(AND('Display-Neuanlage und Masse'!G72="",'Display-Neuanlage und Masse'!H72=""),"",
IF('Display-Neuanlage und Masse'!G72&lt;&gt;"","EUR","USD"))</f>
        <v/>
      </c>
      <c r="V74" s="930" t="str">
        <f>IF('Display-Neuanlage und Masse'!I72="","",'Display-Neuanlage und Masse'!I72)</f>
        <v/>
      </c>
      <c r="W74" s="737"/>
      <c r="X74" s="737"/>
      <c r="Y74" s="737"/>
      <c r="Z74" s="737"/>
      <c r="AA74" s="737"/>
      <c r="AB74" s="737"/>
      <c r="AC74" s="737"/>
      <c r="AD74" s="737"/>
      <c r="AE74" s="737"/>
      <c r="AF74" s="737"/>
      <c r="AG74" s="741"/>
      <c r="AH74" s="747"/>
      <c r="AI74" s="750"/>
      <c r="AJ74" s="748"/>
      <c r="AK74" s="748"/>
      <c r="AL74" s="748"/>
      <c r="AM74" s="748"/>
      <c r="AN74" s="748"/>
      <c r="AO74" s="748"/>
      <c r="AP74" s="748"/>
      <c r="AQ74" s="748"/>
      <c r="AR74" s="748"/>
      <c r="AS74" s="748"/>
      <c r="AT74" s="748"/>
      <c r="AU74" s="749"/>
      <c r="AV74" s="747"/>
      <c r="AW74" s="748"/>
      <c r="AX74" s="749"/>
      <c r="AY74" s="747"/>
      <c r="AZ74" s="748"/>
      <c r="BA74" s="749"/>
      <c r="BB74" s="747"/>
      <c r="BC74" s="748"/>
      <c r="BD74" s="748"/>
      <c r="BE74" s="749"/>
      <c r="BF74" s="750"/>
      <c r="BG74" s="748"/>
      <c r="BH74" s="748"/>
      <c r="BI74" s="748"/>
      <c r="BJ74" s="748"/>
      <c r="BK74" s="748"/>
      <c r="BL74" s="748"/>
      <c r="BM74" s="748"/>
      <c r="BN74" s="748"/>
      <c r="BO74" s="736"/>
      <c r="BP74" s="736"/>
      <c r="BQ74" s="735"/>
      <c r="BR74" s="736"/>
      <c r="BS74" s="736"/>
      <c r="BT74" s="736"/>
      <c r="BU74" s="856"/>
      <c r="BV74" s="736"/>
      <c r="BW74" s="736"/>
      <c r="BX74" s="736"/>
      <c r="BY74" s="736"/>
      <c r="BZ74" s="736"/>
      <c r="CA74" s="736"/>
      <c r="CB74" s="736"/>
      <c r="CC74" s="736"/>
      <c r="CD74" s="736"/>
      <c r="CE74" s="736"/>
      <c r="CF74" s="736"/>
      <c r="CG74" s="736"/>
      <c r="CH74" s="736"/>
      <c r="CI74" s="736"/>
      <c r="CJ74" s="736"/>
      <c r="CK74" s="736"/>
      <c r="CL74" s="736"/>
      <c r="CM74" s="736"/>
      <c r="CN74" s="736"/>
      <c r="CO74" s="736"/>
      <c r="CP74" s="736"/>
      <c r="CQ74" s="736"/>
      <c r="CR74" s="736"/>
      <c r="CS74" s="736"/>
      <c r="CT74" s="736"/>
      <c r="CU74" s="736"/>
      <c r="CV74" s="736"/>
      <c r="CW74" s="736"/>
      <c r="CX74" s="736"/>
      <c r="CY74" s="736"/>
      <c r="CZ74" s="736"/>
      <c r="DA74" s="736"/>
      <c r="DB74" s="736"/>
      <c r="DC74" s="736"/>
      <c r="DD74" s="736"/>
      <c r="DE74" s="736"/>
      <c r="DF74" s="736"/>
      <c r="DG74" s="736"/>
      <c r="DH74" s="736"/>
      <c r="DI74" s="736"/>
      <c r="DJ74" s="736"/>
      <c r="DK74" s="736"/>
      <c r="DL74" s="736"/>
      <c r="DM74" s="736"/>
      <c r="DN74" s="736"/>
      <c r="DO74" s="736"/>
      <c r="DP74" s="736"/>
      <c r="DQ74" s="736"/>
      <c r="DR74" s="736"/>
      <c r="DS74" s="736"/>
      <c r="DT74" s="736"/>
      <c r="DU74" s="736"/>
      <c r="DV74" s="736"/>
      <c r="DW74" s="736"/>
      <c r="DX74" s="736"/>
      <c r="DY74" s="736"/>
      <c r="DZ74" s="736"/>
      <c r="EA74" s="736"/>
      <c r="EB74" s="736"/>
      <c r="EC74" s="736"/>
      <c r="ED74" s="736"/>
      <c r="EE74" s="736"/>
      <c r="EF74" s="736"/>
      <c r="EG74" s="736"/>
    </row>
    <row r="75" spans="1:137" ht="60" customHeight="1">
      <c r="A75" s="925"/>
      <c r="B75" s="736"/>
      <c r="C75" s="925" t="str">
        <f>IF('Display-Neuanlage und Masse'!T73="","",'Display-Neuanlage und Masse'!T73)</f>
        <v/>
      </c>
      <c r="D75" s="925" t="str">
        <f>IF('Display-Neuanlage und Masse'!U73="","",'Display-Neuanlage und Masse'!U73)</f>
        <v/>
      </c>
      <c r="E75" s="736"/>
      <c r="F75" s="925" t="str">
        <f>IF('Display-Neuanlage und Masse'!V73="","",'Display-Neuanlage und Masse'!V73)</f>
        <v/>
      </c>
      <c r="G75" s="925" t="str">
        <f>IF('Display-Neuanlage und Masse'!X73="","",VLOOKUP('Display-Neuanlage und Masse'!X73,'Dropdown Auswahl'!BL70:BM322,2,FALSE))</f>
        <v/>
      </c>
      <c r="H75" s="1191"/>
      <c r="I75" s="1191"/>
      <c r="J75" s="1191"/>
      <c r="K75" s="925" t="str">
        <f>IF('Display-Neuanlage und Masse'!AX73="","",'Display-Neuanlage und Masse'!AX73)</f>
        <v/>
      </c>
      <c r="L75" s="925" t="str">
        <f>IF('Display-Neuanlage und Masse'!AY73="","",'Display-Neuanlage und Masse'!AY73)</f>
        <v/>
      </c>
      <c r="M75" s="925" t="str">
        <f>IF('Display-Neuanlage und Masse'!AZ73="","",'Display-Neuanlage und Masse'!AZ73)</f>
        <v/>
      </c>
      <c r="N75" s="736"/>
      <c r="O75" s="736"/>
      <c r="P75" s="878"/>
      <c r="Q75" s="736"/>
      <c r="R75" s="736"/>
      <c r="S75" s="925" t="str">
        <f>IF(AND(Table3[[#This Row],[Menge]]&lt;&gt;"",Table3[[#This Row],[Anzahl Stück im Karton]]&lt;&gt;""),Table3[[#This Row],[Menge]]*Table3[[#This Row],[Anzahl Stück im Karton]],"")</f>
        <v/>
      </c>
      <c r="T75" s="929" t="str">
        <f>IF(AND('Display-Neuanlage und Masse'!G73="",'Display-Neuanlage und Masse'!H73=""),"",
IF('Display-Neuanlage und Masse'!G73&lt;&gt;"",'Display-Neuanlage und Masse'!G73,'Display-Neuanlage und Masse'!H73))</f>
        <v/>
      </c>
      <c r="U75" s="925" t="str">
        <f>IF(AND('Display-Neuanlage und Masse'!G73="",'Display-Neuanlage und Masse'!H73=""),"",
IF('Display-Neuanlage und Masse'!G73&lt;&gt;"","EUR","USD"))</f>
        <v/>
      </c>
      <c r="V75" s="930" t="str">
        <f>IF('Display-Neuanlage und Masse'!I73="","",'Display-Neuanlage und Masse'!I73)</f>
        <v/>
      </c>
      <c r="W75" s="737"/>
      <c r="X75" s="737"/>
      <c r="Y75" s="737"/>
      <c r="Z75" s="737"/>
      <c r="AA75" s="737"/>
      <c r="AB75" s="737"/>
      <c r="AC75" s="737"/>
      <c r="AD75" s="737"/>
      <c r="AE75" s="737"/>
      <c r="AF75" s="737"/>
      <c r="AG75" s="741"/>
      <c r="AH75" s="747"/>
      <c r="AI75" s="750"/>
      <c r="AJ75" s="748"/>
      <c r="AK75" s="748"/>
      <c r="AL75" s="748"/>
      <c r="AM75" s="748"/>
      <c r="AN75" s="748"/>
      <c r="AO75" s="748"/>
      <c r="AP75" s="748"/>
      <c r="AQ75" s="748"/>
      <c r="AR75" s="748"/>
      <c r="AS75" s="748"/>
      <c r="AT75" s="748"/>
      <c r="AU75" s="749"/>
      <c r="AV75" s="747"/>
      <c r="AW75" s="748"/>
      <c r="AX75" s="749"/>
      <c r="AY75" s="747"/>
      <c r="AZ75" s="748"/>
      <c r="BA75" s="749"/>
      <c r="BB75" s="747"/>
      <c r="BC75" s="748"/>
      <c r="BD75" s="748"/>
      <c r="BE75" s="749"/>
      <c r="BF75" s="750"/>
      <c r="BG75" s="748"/>
      <c r="BH75" s="748"/>
      <c r="BI75" s="748"/>
      <c r="BJ75" s="748"/>
      <c r="BK75" s="748"/>
      <c r="BL75" s="748"/>
      <c r="BM75" s="748"/>
      <c r="BN75" s="748"/>
      <c r="BO75" s="736"/>
      <c r="BP75" s="736"/>
      <c r="BQ75" s="735"/>
      <c r="BR75" s="736"/>
      <c r="BS75" s="736"/>
      <c r="BT75" s="736"/>
      <c r="BU75" s="856"/>
      <c r="BV75" s="736"/>
      <c r="BW75" s="736"/>
      <c r="BX75" s="736"/>
      <c r="BY75" s="736"/>
      <c r="BZ75" s="736"/>
      <c r="CA75" s="736"/>
      <c r="CB75" s="736"/>
      <c r="CC75" s="736"/>
      <c r="CD75" s="736"/>
      <c r="CE75" s="736"/>
      <c r="CF75" s="736"/>
      <c r="CG75" s="736"/>
      <c r="CH75" s="736"/>
      <c r="CI75" s="736"/>
      <c r="CJ75" s="736"/>
      <c r="CK75" s="736"/>
      <c r="CL75" s="736"/>
      <c r="CM75" s="736"/>
      <c r="CN75" s="736"/>
      <c r="CO75" s="736"/>
      <c r="CP75" s="736"/>
      <c r="CQ75" s="736"/>
      <c r="CR75" s="736"/>
      <c r="CS75" s="736"/>
      <c r="CT75" s="736"/>
      <c r="CU75" s="736"/>
      <c r="CV75" s="736"/>
      <c r="CW75" s="736"/>
      <c r="CX75" s="736"/>
      <c r="CY75" s="736"/>
      <c r="CZ75" s="736"/>
      <c r="DA75" s="736"/>
      <c r="DB75" s="736"/>
      <c r="DC75" s="736"/>
      <c r="DD75" s="736"/>
      <c r="DE75" s="736"/>
      <c r="DF75" s="736"/>
      <c r="DG75" s="736"/>
      <c r="DH75" s="736"/>
      <c r="DI75" s="736"/>
      <c r="DJ75" s="736"/>
      <c r="DK75" s="736"/>
      <c r="DL75" s="736"/>
      <c r="DM75" s="736"/>
      <c r="DN75" s="736"/>
      <c r="DO75" s="736"/>
      <c r="DP75" s="736"/>
      <c r="DQ75" s="736"/>
      <c r="DR75" s="736"/>
      <c r="DS75" s="736"/>
      <c r="DT75" s="736"/>
      <c r="DU75" s="736"/>
      <c r="DV75" s="736"/>
      <c r="DW75" s="736"/>
      <c r="DX75" s="736"/>
      <c r="DY75" s="736"/>
      <c r="DZ75" s="736"/>
      <c r="EA75" s="736"/>
      <c r="EB75" s="736"/>
      <c r="EC75" s="736"/>
      <c r="ED75" s="736"/>
      <c r="EE75" s="736"/>
      <c r="EF75" s="736"/>
      <c r="EG75" s="736"/>
    </row>
    <row r="76" spans="1:137" ht="60" customHeight="1">
      <c r="A76" s="925"/>
      <c r="B76" s="736"/>
      <c r="C76" s="925" t="str">
        <f>IF('Display-Neuanlage und Masse'!T74="","",'Display-Neuanlage und Masse'!T74)</f>
        <v/>
      </c>
      <c r="D76" s="925" t="str">
        <f>IF('Display-Neuanlage und Masse'!U74="","",'Display-Neuanlage und Masse'!U74)</f>
        <v/>
      </c>
      <c r="E76" s="736"/>
      <c r="F76" s="925" t="str">
        <f>IF('Display-Neuanlage und Masse'!V74="","",'Display-Neuanlage und Masse'!V74)</f>
        <v/>
      </c>
      <c r="G76" s="925" t="str">
        <f>IF('Display-Neuanlage und Masse'!X74="","",VLOOKUP('Display-Neuanlage und Masse'!X74,'Dropdown Auswahl'!BL71:BM323,2,FALSE))</f>
        <v/>
      </c>
      <c r="H76" s="1191"/>
      <c r="I76" s="1191"/>
      <c r="J76" s="1191"/>
      <c r="K76" s="925" t="str">
        <f>IF('Display-Neuanlage und Masse'!AX74="","",'Display-Neuanlage und Masse'!AX74)</f>
        <v/>
      </c>
      <c r="L76" s="925" t="str">
        <f>IF('Display-Neuanlage und Masse'!AY74="","",'Display-Neuanlage und Masse'!AY74)</f>
        <v/>
      </c>
      <c r="M76" s="925" t="str">
        <f>IF('Display-Neuanlage und Masse'!AZ74="","",'Display-Neuanlage und Masse'!AZ74)</f>
        <v/>
      </c>
      <c r="N76" s="736"/>
      <c r="O76" s="736"/>
      <c r="P76" s="878"/>
      <c r="Q76" s="736"/>
      <c r="R76" s="736"/>
      <c r="S76" s="925" t="str">
        <f>IF(AND(Table3[[#This Row],[Menge]]&lt;&gt;"",Table3[[#This Row],[Anzahl Stück im Karton]]&lt;&gt;""),Table3[[#This Row],[Menge]]*Table3[[#This Row],[Anzahl Stück im Karton]],"")</f>
        <v/>
      </c>
      <c r="T76" s="929" t="str">
        <f>IF(AND('Display-Neuanlage und Masse'!G74="",'Display-Neuanlage und Masse'!H74=""),"",
IF('Display-Neuanlage und Masse'!G74&lt;&gt;"",'Display-Neuanlage und Masse'!G74,'Display-Neuanlage und Masse'!H74))</f>
        <v/>
      </c>
      <c r="U76" s="925" t="str">
        <f>IF(AND('Display-Neuanlage und Masse'!G74="",'Display-Neuanlage und Masse'!H74=""),"",
IF('Display-Neuanlage und Masse'!G74&lt;&gt;"","EUR","USD"))</f>
        <v/>
      </c>
      <c r="V76" s="930" t="str">
        <f>IF('Display-Neuanlage und Masse'!I74="","",'Display-Neuanlage und Masse'!I74)</f>
        <v/>
      </c>
      <c r="W76" s="737"/>
      <c r="X76" s="737"/>
      <c r="Y76" s="737"/>
      <c r="Z76" s="737"/>
      <c r="AA76" s="737"/>
      <c r="AB76" s="737"/>
      <c r="AC76" s="737"/>
      <c r="AD76" s="737"/>
      <c r="AE76" s="737"/>
      <c r="AF76" s="737"/>
      <c r="AG76" s="741"/>
      <c r="AH76" s="747"/>
      <c r="AI76" s="750"/>
      <c r="AJ76" s="748"/>
      <c r="AK76" s="748"/>
      <c r="AL76" s="748"/>
      <c r="AM76" s="748"/>
      <c r="AN76" s="748"/>
      <c r="AO76" s="748"/>
      <c r="AP76" s="748"/>
      <c r="AQ76" s="748"/>
      <c r="AR76" s="748"/>
      <c r="AS76" s="748"/>
      <c r="AT76" s="748"/>
      <c r="AU76" s="749"/>
      <c r="AV76" s="747"/>
      <c r="AW76" s="748"/>
      <c r="AX76" s="749"/>
      <c r="AY76" s="747"/>
      <c r="AZ76" s="748"/>
      <c r="BA76" s="749"/>
      <c r="BB76" s="747"/>
      <c r="BC76" s="748"/>
      <c r="BD76" s="748"/>
      <c r="BE76" s="749"/>
      <c r="BF76" s="750"/>
      <c r="BG76" s="748"/>
      <c r="BH76" s="748"/>
      <c r="BI76" s="748"/>
      <c r="BJ76" s="748"/>
      <c r="BK76" s="748"/>
      <c r="BL76" s="748"/>
      <c r="BM76" s="748"/>
      <c r="BN76" s="748"/>
      <c r="BO76" s="736"/>
      <c r="BP76" s="736"/>
      <c r="BQ76" s="735"/>
      <c r="BR76" s="736"/>
      <c r="BS76" s="736"/>
      <c r="BT76" s="736"/>
      <c r="BU76" s="856"/>
      <c r="BV76" s="736"/>
      <c r="BW76" s="736"/>
      <c r="BX76" s="736"/>
      <c r="BY76" s="736"/>
      <c r="BZ76" s="736"/>
      <c r="CA76" s="736"/>
      <c r="CB76" s="736"/>
      <c r="CC76" s="736"/>
      <c r="CD76" s="736"/>
      <c r="CE76" s="736"/>
      <c r="CF76" s="736"/>
      <c r="CG76" s="736"/>
      <c r="CH76" s="736"/>
      <c r="CI76" s="736"/>
      <c r="CJ76" s="736"/>
      <c r="CK76" s="736"/>
      <c r="CL76" s="736"/>
      <c r="CM76" s="736"/>
      <c r="CN76" s="736"/>
      <c r="CO76" s="736"/>
      <c r="CP76" s="736"/>
      <c r="CQ76" s="736"/>
      <c r="CR76" s="736"/>
      <c r="CS76" s="736"/>
      <c r="CT76" s="736"/>
      <c r="CU76" s="736"/>
      <c r="CV76" s="736"/>
      <c r="CW76" s="736"/>
      <c r="CX76" s="736"/>
      <c r="CY76" s="736"/>
      <c r="CZ76" s="736"/>
      <c r="DA76" s="736"/>
      <c r="DB76" s="736"/>
      <c r="DC76" s="736"/>
      <c r="DD76" s="736"/>
      <c r="DE76" s="736"/>
      <c r="DF76" s="736"/>
      <c r="DG76" s="736"/>
      <c r="DH76" s="736"/>
      <c r="DI76" s="736"/>
      <c r="DJ76" s="736"/>
      <c r="DK76" s="736"/>
      <c r="DL76" s="736"/>
      <c r="DM76" s="736"/>
      <c r="DN76" s="736"/>
      <c r="DO76" s="736"/>
      <c r="DP76" s="736"/>
      <c r="DQ76" s="736"/>
      <c r="DR76" s="736"/>
      <c r="DS76" s="736"/>
      <c r="DT76" s="736"/>
      <c r="DU76" s="736"/>
      <c r="DV76" s="736"/>
      <c r="DW76" s="736"/>
      <c r="DX76" s="736"/>
      <c r="DY76" s="736"/>
      <c r="DZ76" s="736"/>
      <c r="EA76" s="736"/>
      <c r="EB76" s="736"/>
      <c r="EC76" s="736"/>
      <c r="ED76" s="736"/>
      <c r="EE76" s="736"/>
      <c r="EF76" s="736"/>
      <c r="EG76" s="736"/>
    </row>
    <row r="77" spans="1:137" ht="60" customHeight="1">
      <c r="A77" s="925"/>
      <c r="B77" s="736"/>
      <c r="C77" s="925" t="str">
        <f>IF('Display-Neuanlage und Masse'!T75="","",'Display-Neuanlage und Masse'!T75)</f>
        <v/>
      </c>
      <c r="D77" s="925" t="str">
        <f>IF('Display-Neuanlage und Masse'!U75="","",'Display-Neuanlage und Masse'!U75)</f>
        <v/>
      </c>
      <c r="E77" s="736"/>
      <c r="F77" s="925" t="str">
        <f>IF('Display-Neuanlage und Masse'!V75="","",'Display-Neuanlage und Masse'!V75)</f>
        <v/>
      </c>
      <c r="G77" s="925" t="str">
        <f>IF('Display-Neuanlage und Masse'!X75="","",VLOOKUP('Display-Neuanlage und Masse'!X75,'Dropdown Auswahl'!BL72:BM324,2,FALSE))</f>
        <v/>
      </c>
      <c r="H77" s="1191"/>
      <c r="I77" s="1191"/>
      <c r="J77" s="1191"/>
      <c r="K77" s="925" t="str">
        <f>IF('Display-Neuanlage und Masse'!AX75="","",'Display-Neuanlage und Masse'!AX75)</f>
        <v/>
      </c>
      <c r="L77" s="925" t="str">
        <f>IF('Display-Neuanlage und Masse'!AY75="","",'Display-Neuanlage und Masse'!AY75)</f>
        <v/>
      </c>
      <c r="M77" s="925" t="str">
        <f>IF('Display-Neuanlage und Masse'!AZ75="","",'Display-Neuanlage und Masse'!AZ75)</f>
        <v/>
      </c>
      <c r="N77" s="736"/>
      <c r="O77" s="736"/>
      <c r="P77" s="878"/>
      <c r="Q77" s="736"/>
      <c r="R77" s="736"/>
      <c r="S77" s="925" t="str">
        <f>IF(AND(Table3[[#This Row],[Menge]]&lt;&gt;"",Table3[[#This Row],[Anzahl Stück im Karton]]&lt;&gt;""),Table3[[#This Row],[Menge]]*Table3[[#This Row],[Anzahl Stück im Karton]],"")</f>
        <v/>
      </c>
      <c r="T77" s="929" t="str">
        <f>IF(AND('Display-Neuanlage und Masse'!G75="",'Display-Neuanlage und Masse'!H75=""),"",
IF('Display-Neuanlage und Masse'!G75&lt;&gt;"",'Display-Neuanlage und Masse'!G75,'Display-Neuanlage und Masse'!H75))</f>
        <v/>
      </c>
      <c r="U77" s="925" t="str">
        <f>IF(AND('Display-Neuanlage und Masse'!G75="",'Display-Neuanlage und Masse'!H75=""),"",
IF('Display-Neuanlage und Masse'!G75&lt;&gt;"","EUR","USD"))</f>
        <v/>
      </c>
      <c r="V77" s="930" t="str">
        <f>IF('Display-Neuanlage und Masse'!I75="","",'Display-Neuanlage und Masse'!I75)</f>
        <v/>
      </c>
      <c r="W77" s="737"/>
      <c r="X77" s="737"/>
      <c r="Y77" s="737"/>
      <c r="Z77" s="737"/>
      <c r="AA77" s="737"/>
      <c r="AB77" s="737"/>
      <c r="AC77" s="737"/>
      <c r="AD77" s="737"/>
      <c r="AE77" s="737"/>
      <c r="AF77" s="737"/>
      <c r="AG77" s="741"/>
      <c r="AH77" s="747"/>
      <c r="AI77" s="750"/>
      <c r="AJ77" s="748"/>
      <c r="AK77" s="748"/>
      <c r="AL77" s="748"/>
      <c r="AM77" s="748"/>
      <c r="AN77" s="748"/>
      <c r="AO77" s="748"/>
      <c r="AP77" s="748"/>
      <c r="AQ77" s="748"/>
      <c r="AR77" s="748"/>
      <c r="AS77" s="748"/>
      <c r="AT77" s="748"/>
      <c r="AU77" s="749"/>
      <c r="AV77" s="747"/>
      <c r="AW77" s="748"/>
      <c r="AX77" s="749"/>
      <c r="AY77" s="747"/>
      <c r="AZ77" s="748"/>
      <c r="BA77" s="749"/>
      <c r="BB77" s="747"/>
      <c r="BC77" s="748"/>
      <c r="BD77" s="748"/>
      <c r="BE77" s="749"/>
      <c r="BF77" s="750"/>
      <c r="BG77" s="748"/>
      <c r="BH77" s="748"/>
      <c r="BI77" s="748"/>
      <c r="BJ77" s="748"/>
      <c r="BK77" s="748"/>
      <c r="BL77" s="748"/>
      <c r="BM77" s="748"/>
      <c r="BN77" s="748"/>
      <c r="BO77" s="736"/>
      <c r="BP77" s="736"/>
      <c r="BQ77" s="735"/>
      <c r="BR77" s="736"/>
      <c r="BS77" s="736"/>
      <c r="BT77" s="736"/>
      <c r="BU77" s="856"/>
      <c r="BV77" s="736"/>
      <c r="BW77" s="736"/>
      <c r="BX77" s="736"/>
      <c r="BY77" s="736"/>
      <c r="BZ77" s="736"/>
      <c r="CA77" s="736"/>
      <c r="CB77" s="736"/>
      <c r="CC77" s="736"/>
      <c r="CD77" s="736"/>
      <c r="CE77" s="736"/>
      <c r="CF77" s="736"/>
      <c r="CG77" s="736"/>
      <c r="CH77" s="736"/>
      <c r="CI77" s="736"/>
      <c r="CJ77" s="736"/>
      <c r="CK77" s="736"/>
      <c r="CL77" s="736"/>
      <c r="CM77" s="736"/>
      <c r="CN77" s="736"/>
      <c r="CO77" s="736"/>
      <c r="CP77" s="736"/>
      <c r="CQ77" s="736"/>
      <c r="CR77" s="736"/>
      <c r="CS77" s="736"/>
      <c r="CT77" s="736"/>
      <c r="CU77" s="736"/>
      <c r="CV77" s="736"/>
      <c r="CW77" s="736"/>
      <c r="CX77" s="736"/>
      <c r="CY77" s="736"/>
      <c r="CZ77" s="736"/>
      <c r="DA77" s="736"/>
      <c r="DB77" s="736"/>
      <c r="DC77" s="736"/>
      <c r="DD77" s="736"/>
      <c r="DE77" s="736"/>
      <c r="DF77" s="736"/>
      <c r="DG77" s="736"/>
      <c r="DH77" s="736"/>
      <c r="DI77" s="736"/>
      <c r="DJ77" s="736"/>
      <c r="DK77" s="736"/>
      <c r="DL77" s="736"/>
      <c r="DM77" s="736"/>
      <c r="DN77" s="736"/>
      <c r="DO77" s="736"/>
      <c r="DP77" s="736"/>
      <c r="DQ77" s="736"/>
      <c r="DR77" s="736"/>
      <c r="DS77" s="736"/>
      <c r="DT77" s="736"/>
      <c r="DU77" s="736"/>
      <c r="DV77" s="736"/>
      <c r="DW77" s="736"/>
      <c r="DX77" s="736"/>
      <c r="DY77" s="736"/>
      <c r="DZ77" s="736"/>
      <c r="EA77" s="736"/>
      <c r="EB77" s="736"/>
      <c r="EC77" s="736"/>
      <c r="ED77" s="736"/>
      <c r="EE77" s="736"/>
      <c r="EF77" s="736"/>
      <c r="EG77" s="736"/>
    </row>
    <row r="78" spans="1:137" ht="60" customHeight="1">
      <c r="A78" s="925"/>
      <c r="B78" s="736"/>
      <c r="C78" s="925" t="str">
        <f>IF('Display-Neuanlage und Masse'!T76="","",'Display-Neuanlage und Masse'!T76)</f>
        <v/>
      </c>
      <c r="D78" s="925" t="str">
        <f>IF('Display-Neuanlage und Masse'!U76="","",'Display-Neuanlage und Masse'!U76)</f>
        <v/>
      </c>
      <c r="E78" s="736"/>
      <c r="F78" s="925" t="str">
        <f>IF('Display-Neuanlage und Masse'!V76="","",'Display-Neuanlage und Masse'!V76)</f>
        <v/>
      </c>
      <c r="G78" s="925" t="str">
        <f>IF('Display-Neuanlage und Masse'!X76="","",VLOOKUP('Display-Neuanlage und Masse'!X76,'Dropdown Auswahl'!BL73:BM325,2,FALSE))</f>
        <v/>
      </c>
      <c r="H78" s="1191"/>
      <c r="I78" s="1191"/>
      <c r="J78" s="1191"/>
      <c r="K78" s="925" t="str">
        <f>IF('Display-Neuanlage und Masse'!AX76="","",'Display-Neuanlage und Masse'!AX76)</f>
        <v/>
      </c>
      <c r="L78" s="925" t="str">
        <f>IF('Display-Neuanlage und Masse'!AY76="","",'Display-Neuanlage und Masse'!AY76)</f>
        <v/>
      </c>
      <c r="M78" s="925" t="str">
        <f>IF('Display-Neuanlage und Masse'!AZ76="","",'Display-Neuanlage und Masse'!AZ76)</f>
        <v/>
      </c>
      <c r="N78" s="736"/>
      <c r="O78" s="736"/>
      <c r="P78" s="878"/>
      <c r="Q78" s="736"/>
      <c r="R78" s="736"/>
      <c r="S78" s="925" t="str">
        <f>IF(AND(Table3[[#This Row],[Menge]]&lt;&gt;"",Table3[[#This Row],[Anzahl Stück im Karton]]&lt;&gt;""),Table3[[#This Row],[Menge]]*Table3[[#This Row],[Anzahl Stück im Karton]],"")</f>
        <v/>
      </c>
      <c r="T78" s="929" t="str">
        <f>IF(AND('Display-Neuanlage und Masse'!G76="",'Display-Neuanlage und Masse'!H76=""),"",
IF('Display-Neuanlage und Masse'!G76&lt;&gt;"",'Display-Neuanlage und Masse'!G76,'Display-Neuanlage und Masse'!H76))</f>
        <v/>
      </c>
      <c r="U78" s="925" t="str">
        <f>IF(AND('Display-Neuanlage und Masse'!G76="",'Display-Neuanlage und Masse'!H76=""),"",
IF('Display-Neuanlage und Masse'!G76&lt;&gt;"","EUR","USD"))</f>
        <v/>
      </c>
      <c r="V78" s="930" t="str">
        <f>IF('Display-Neuanlage und Masse'!I76="","",'Display-Neuanlage und Masse'!I76)</f>
        <v/>
      </c>
      <c r="W78" s="737"/>
      <c r="X78" s="737"/>
      <c r="Y78" s="737"/>
      <c r="Z78" s="737"/>
      <c r="AA78" s="737"/>
      <c r="AB78" s="737"/>
      <c r="AC78" s="737"/>
      <c r="AD78" s="737"/>
      <c r="AE78" s="737"/>
      <c r="AF78" s="737"/>
      <c r="AG78" s="741"/>
      <c r="AH78" s="747"/>
      <c r="AI78" s="750"/>
      <c r="AJ78" s="748"/>
      <c r="AK78" s="748"/>
      <c r="AL78" s="748"/>
      <c r="AM78" s="748"/>
      <c r="AN78" s="748"/>
      <c r="AO78" s="748"/>
      <c r="AP78" s="748"/>
      <c r="AQ78" s="748"/>
      <c r="AR78" s="748"/>
      <c r="AS78" s="748"/>
      <c r="AT78" s="748"/>
      <c r="AU78" s="749"/>
      <c r="AV78" s="747"/>
      <c r="AW78" s="748"/>
      <c r="AX78" s="749"/>
      <c r="AY78" s="747"/>
      <c r="AZ78" s="748"/>
      <c r="BA78" s="749"/>
      <c r="BB78" s="747"/>
      <c r="BC78" s="748"/>
      <c r="BD78" s="748"/>
      <c r="BE78" s="749"/>
      <c r="BF78" s="750"/>
      <c r="BG78" s="748"/>
      <c r="BH78" s="748"/>
      <c r="BI78" s="748"/>
      <c r="BJ78" s="748"/>
      <c r="BK78" s="748"/>
      <c r="BL78" s="748"/>
      <c r="BM78" s="748"/>
      <c r="BN78" s="748"/>
      <c r="BO78" s="736"/>
      <c r="BP78" s="736"/>
      <c r="BQ78" s="735"/>
      <c r="BR78" s="736"/>
      <c r="BS78" s="736"/>
      <c r="BT78" s="736"/>
      <c r="BU78" s="856"/>
      <c r="BV78" s="736"/>
      <c r="BW78" s="736"/>
      <c r="BX78" s="736"/>
      <c r="BY78" s="736"/>
      <c r="BZ78" s="736"/>
      <c r="CA78" s="736"/>
      <c r="CB78" s="736"/>
      <c r="CC78" s="736"/>
      <c r="CD78" s="736"/>
      <c r="CE78" s="736"/>
      <c r="CF78" s="736"/>
      <c r="CG78" s="736"/>
      <c r="CH78" s="736"/>
      <c r="CI78" s="736"/>
      <c r="CJ78" s="736"/>
      <c r="CK78" s="736"/>
      <c r="CL78" s="736"/>
      <c r="CM78" s="736"/>
      <c r="CN78" s="736"/>
      <c r="CO78" s="736"/>
      <c r="CP78" s="736"/>
      <c r="CQ78" s="736"/>
      <c r="CR78" s="736"/>
      <c r="CS78" s="736"/>
      <c r="CT78" s="736"/>
      <c r="CU78" s="736"/>
      <c r="CV78" s="736"/>
      <c r="CW78" s="736"/>
      <c r="CX78" s="736"/>
      <c r="CY78" s="736"/>
      <c r="CZ78" s="736"/>
      <c r="DA78" s="736"/>
      <c r="DB78" s="736"/>
      <c r="DC78" s="736"/>
      <c r="DD78" s="736"/>
      <c r="DE78" s="736"/>
      <c r="DF78" s="736"/>
      <c r="DG78" s="736"/>
      <c r="DH78" s="736"/>
      <c r="DI78" s="736"/>
      <c r="DJ78" s="736"/>
      <c r="DK78" s="736"/>
      <c r="DL78" s="736"/>
      <c r="DM78" s="736"/>
      <c r="DN78" s="736"/>
      <c r="DO78" s="736"/>
      <c r="DP78" s="736"/>
      <c r="DQ78" s="736"/>
      <c r="DR78" s="736"/>
      <c r="DS78" s="736"/>
      <c r="DT78" s="736"/>
      <c r="DU78" s="736"/>
      <c r="DV78" s="736"/>
      <c r="DW78" s="736"/>
      <c r="DX78" s="736"/>
      <c r="DY78" s="736"/>
      <c r="DZ78" s="736"/>
      <c r="EA78" s="736"/>
      <c r="EB78" s="736"/>
      <c r="EC78" s="736"/>
      <c r="ED78" s="736"/>
      <c r="EE78" s="736"/>
      <c r="EF78" s="736"/>
      <c r="EG78" s="736"/>
    </row>
    <row r="79" spans="1:137" ht="60" customHeight="1">
      <c r="A79" s="925"/>
      <c r="B79" s="736"/>
      <c r="C79" s="925" t="str">
        <f>IF('Display-Neuanlage und Masse'!T77="","",'Display-Neuanlage und Masse'!T77)</f>
        <v/>
      </c>
      <c r="D79" s="925" t="str">
        <f>IF('Display-Neuanlage und Masse'!U77="","",'Display-Neuanlage und Masse'!U77)</f>
        <v/>
      </c>
      <c r="E79" s="736"/>
      <c r="F79" s="925" t="str">
        <f>IF('Display-Neuanlage und Masse'!V77="","",'Display-Neuanlage und Masse'!V77)</f>
        <v/>
      </c>
      <c r="G79" s="925" t="str">
        <f>IF('Display-Neuanlage und Masse'!X77="","",VLOOKUP('Display-Neuanlage und Masse'!X77,'Dropdown Auswahl'!BL74:BM326,2,FALSE))</f>
        <v/>
      </c>
      <c r="H79" s="1191"/>
      <c r="I79" s="1191"/>
      <c r="J79" s="1191"/>
      <c r="K79" s="925" t="str">
        <f>IF('Display-Neuanlage und Masse'!AX77="","",'Display-Neuanlage und Masse'!AX77)</f>
        <v/>
      </c>
      <c r="L79" s="925" t="str">
        <f>IF('Display-Neuanlage und Masse'!AY77="","",'Display-Neuanlage und Masse'!AY77)</f>
        <v/>
      </c>
      <c r="M79" s="925" t="str">
        <f>IF('Display-Neuanlage und Masse'!AZ77="","",'Display-Neuanlage und Masse'!AZ77)</f>
        <v/>
      </c>
      <c r="N79" s="736"/>
      <c r="O79" s="736"/>
      <c r="P79" s="878"/>
      <c r="Q79" s="736"/>
      <c r="R79" s="736"/>
      <c r="S79" s="925" t="str">
        <f>IF(AND(Table3[[#This Row],[Menge]]&lt;&gt;"",Table3[[#This Row],[Anzahl Stück im Karton]]&lt;&gt;""),Table3[[#This Row],[Menge]]*Table3[[#This Row],[Anzahl Stück im Karton]],"")</f>
        <v/>
      </c>
      <c r="T79" s="929" t="str">
        <f>IF(AND('Display-Neuanlage und Masse'!G77="",'Display-Neuanlage und Masse'!H77=""),"",
IF('Display-Neuanlage und Masse'!G77&lt;&gt;"",'Display-Neuanlage und Masse'!G77,'Display-Neuanlage und Masse'!H77))</f>
        <v/>
      </c>
      <c r="U79" s="925" t="str">
        <f>IF(AND('Display-Neuanlage und Masse'!G77="",'Display-Neuanlage und Masse'!H77=""),"",
IF('Display-Neuanlage und Masse'!G77&lt;&gt;"","EUR","USD"))</f>
        <v/>
      </c>
      <c r="V79" s="930" t="str">
        <f>IF('Display-Neuanlage und Masse'!I77="","",'Display-Neuanlage und Masse'!I77)</f>
        <v/>
      </c>
      <c r="W79" s="737"/>
      <c r="X79" s="737"/>
      <c r="Y79" s="737"/>
      <c r="Z79" s="737"/>
      <c r="AA79" s="737"/>
      <c r="AB79" s="737"/>
      <c r="AC79" s="737"/>
      <c r="AD79" s="737"/>
      <c r="AE79" s="737"/>
      <c r="AF79" s="737"/>
      <c r="AG79" s="741"/>
      <c r="AH79" s="747"/>
      <c r="AI79" s="750"/>
      <c r="AJ79" s="748"/>
      <c r="AK79" s="748"/>
      <c r="AL79" s="748"/>
      <c r="AM79" s="748"/>
      <c r="AN79" s="748"/>
      <c r="AO79" s="748"/>
      <c r="AP79" s="748"/>
      <c r="AQ79" s="748"/>
      <c r="AR79" s="748"/>
      <c r="AS79" s="748"/>
      <c r="AT79" s="748"/>
      <c r="AU79" s="749"/>
      <c r="AV79" s="747"/>
      <c r="AW79" s="748"/>
      <c r="AX79" s="749"/>
      <c r="AY79" s="747"/>
      <c r="AZ79" s="748"/>
      <c r="BA79" s="749"/>
      <c r="BB79" s="747"/>
      <c r="BC79" s="748"/>
      <c r="BD79" s="748"/>
      <c r="BE79" s="749"/>
      <c r="BF79" s="750"/>
      <c r="BG79" s="748"/>
      <c r="BH79" s="748"/>
      <c r="BI79" s="748"/>
      <c r="BJ79" s="748"/>
      <c r="BK79" s="748"/>
      <c r="BL79" s="748"/>
      <c r="BM79" s="748"/>
      <c r="BN79" s="748"/>
      <c r="BO79" s="736"/>
      <c r="BP79" s="736"/>
      <c r="BQ79" s="735"/>
      <c r="BR79" s="736"/>
      <c r="BS79" s="736"/>
      <c r="BT79" s="736"/>
      <c r="BU79" s="856"/>
      <c r="BV79" s="736"/>
      <c r="BW79" s="736"/>
      <c r="BX79" s="736"/>
      <c r="BY79" s="736"/>
      <c r="BZ79" s="736"/>
      <c r="CA79" s="736"/>
      <c r="CB79" s="736"/>
      <c r="CC79" s="736"/>
      <c r="CD79" s="736"/>
      <c r="CE79" s="736"/>
      <c r="CF79" s="736"/>
      <c r="CG79" s="736"/>
      <c r="CH79" s="736"/>
      <c r="CI79" s="736"/>
      <c r="CJ79" s="736"/>
      <c r="CK79" s="736"/>
      <c r="CL79" s="736"/>
      <c r="CM79" s="736"/>
      <c r="CN79" s="736"/>
      <c r="CO79" s="736"/>
      <c r="CP79" s="736"/>
      <c r="CQ79" s="736"/>
      <c r="CR79" s="736"/>
      <c r="CS79" s="736"/>
      <c r="CT79" s="736"/>
      <c r="CU79" s="736"/>
      <c r="CV79" s="736"/>
      <c r="CW79" s="736"/>
      <c r="CX79" s="736"/>
      <c r="CY79" s="736"/>
      <c r="CZ79" s="736"/>
      <c r="DA79" s="736"/>
      <c r="DB79" s="736"/>
      <c r="DC79" s="736"/>
      <c r="DD79" s="736"/>
      <c r="DE79" s="736"/>
      <c r="DF79" s="736"/>
      <c r="DG79" s="736"/>
      <c r="DH79" s="736"/>
      <c r="DI79" s="736"/>
      <c r="DJ79" s="736"/>
      <c r="DK79" s="736"/>
      <c r="DL79" s="736"/>
      <c r="DM79" s="736"/>
      <c r="DN79" s="736"/>
      <c r="DO79" s="736"/>
      <c r="DP79" s="736"/>
      <c r="DQ79" s="736"/>
      <c r="DR79" s="736"/>
      <c r="DS79" s="736"/>
      <c r="DT79" s="736"/>
      <c r="DU79" s="736"/>
      <c r="DV79" s="736"/>
      <c r="DW79" s="736"/>
      <c r="DX79" s="736"/>
      <c r="DY79" s="736"/>
      <c r="DZ79" s="736"/>
      <c r="EA79" s="736"/>
      <c r="EB79" s="736"/>
      <c r="EC79" s="736"/>
      <c r="ED79" s="736"/>
      <c r="EE79" s="736"/>
      <c r="EF79" s="736"/>
      <c r="EG79" s="736"/>
    </row>
    <row r="80" spans="1:137" ht="60" customHeight="1">
      <c r="A80" s="925"/>
      <c r="B80" s="736"/>
      <c r="C80" s="925" t="str">
        <f>IF('Display-Neuanlage und Masse'!T78="","",'Display-Neuanlage und Masse'!T78)</f>
        <v/>
      </c>
      <c r="D80" s="925" t="str">
        <f>IF('Display-Neuanlage und Masse'!U78="","",'Display-Neuanlage und Masse'!U78)</f>
        <v/>
      </c>
      <c r="E80" s="736"/>
      <c r="F80" s="925" t="str">
        <f>IF('Display-Neuanlage und Masse'!V78="","",'Display-Neuanlage und Masse'!V78)</f>
        <v/>
      </c>
      <c r="G80" s="925" t="str">
        <f>IF('Display-Neuanlage und Masse'!X78="","",VLOOKUP('Display-Neuanlage und Masse'!X78,'Dropdown Auswahl'!BL75:BM327,2,FALSE))</f>
        <v/>
      </c>
      <c r="H80" s="1191"/>
      <c r="I80" s="1191"/>
      <c r="J80" s="1191"/>
      <c r="K80" s="925" t="str">
        <f>IF('Display-Neuanlage und Masse'!AX78="","",'Display-Neuanlage und Masse'!AX78)</f>
        <v/>
      </c>
      <c r="L80" s="925" t="str">
        <f>IF('Display-Neuanlage und Masse'!AY78="","",'Display-Neuanlage und Masse'!AY78)</f>
        <v/>
      </c>
      <c r="M80" s="925" t="str">
        <f>IF('Display-Neuanlage und Masse'!AZ78="","",'Display-Neuanlage und Masse'!AZ78)</f>
        <v/>
      </c>
      <c r="N80" s="736"/>
      <c r="O80" s="736"/>
      <c r="P80" s="878"/>
      <c r="Q80" s="736"/>
      <c r="R80" s="736"/>
      <c r="S80" s="925" t="str">
        <f>IF(AND(Table3[[#This Row],[Menge]]&lt;&gt;"",Table3[[#This Row],[Anzahl Stück im Karton]]&lt;&gt;""),Table3[[#This Row],[Menge]]*Table3[[#This Row],[Anzahl Stück im Karton]],"")</f>
        <v/>
      </c>
      <c r="T80" s="929" t="str">
        <f>IF(AND('Display-Neuanlage und Masse'!G78="",'Display-Neuanlage und Masse'!H78=""),"",
IF('Display-Neuanlage und Masse'!G78&lt;&gt;"",'Display-Neuanlage und Masse'!G78,'Display-Neuanlage und Masse'!H78))</f>
        <v/>
      </c>
      <c r="U80" s="925" t="str">
        <f>IF(AND('Display-Neuanlage und Masse'!G78="",'Display-Neuanlage und Masse'!H78=""),"",
IF('Display-Neuanlage und Masse'!G78&lt;&gt;"","EUR","USD"))</f>
        <v/>
      </c>
      <c r="V80" s="930" t="str">
        <f>IF('Display-Neuanlage und Masse'!I78="","",'Display-Neuanlage und Masse'!I78)</f>
        <v/>
      </c>
      <c r="W80" s="737"/>
      <c r="X80" s="737"/>
      <c r="Y80" s="737"/>
      <c r="Z80" s="737"/>
      <c r="AA80" s="737"/>
      <c r="AB80" s="737"/>
      <c r="AC80" s="737"/>
      <c r="AD80" s="737"/>
      <c r="AE80" s="737"/>
      <c r="AF80" s="737"/>
      <c r="AG80" s="741"/>
      <c r="AH80" s="747"/>
      <c r="AI80" s="750"/>
      <c r="AJ80" s="748"/>
      <c r="AK80" s="748"/>
      <c r="AL80" s="748"/>
      <c r="AM80" s="748"/>
      <c r="AN80" s="748"/>
      <c r="AO80" s="748"/>
      <c r="AP80" s="748"/>
      <c r="AQ80" s="748"/>
      <c r="AR80" s="748"/>
      <c r="AS80" s="748"/>
      <c r="AT80" s="748"/>
      <c r="AU80" s="749"/>
      <c r="AV80" s="747"/>
      <c r="AW80" s="748"/>
      <c r="AX80" s="749"/>
      <c r="AY80" s="747"/>
      <c r="AZ80" s="748"/>
      <c r="BA80" s="749"/>
      <c r="BB80" s="747"/>
      <c r="BC80" s="748"/>
      <c r="BD80" s="748"/>
      <c r="BE80" s="749"/>
      <c r="BF80" s="750"/>
      <c r="BG80" s="748"/>
      <c r="BH80" s="748"/>
      <c r="BI80" s="748"/>
      <c r="BJ80" s="748"/>
      <c r="BK80" s="748"/>
      <c r="BL80" s="748"/>
      <c r="BM80" s="748"/>
      <c r="BN80" s="748"/>
      <c r="BO80" s="736"/>
      <c r="BP80" s="736"/>
      <c r="BQ80" s="735"/>
      <c r="BR80" s="736"/>
      <c r="BS80" s="736"/>
      <c r="BT80" s="736"/>
      <c r="BU80" s="856"/>
      <c r="BV80" s="736"/>
      <c r="BW80" s="736"/>
      <c r="BX80" s="736"/>
      <c r="BY80" s="736"/>
      <c r="BZ80" s="736"/>
      <c r="CA80" s="736"/>
      <c r="CB80" s="736"/>
      <c r="CC80" s="736"/>
      <c r="CD80" s="736"/>
      <c r="CE80" s="736"/>
      <c r="CF80" s="736"/>
      <c r="CG80" s="736"/>
      <c r="CH80" s="736"/>
      <c r="CI80" s="736"/>
      <c r="CJ80" s="736"/>
      <c r="CK80" s="736"/>
      <c r="CL80" s="736"/>
      <c r="CM80" s="736"/>
      <c r="CN80" s="736"/>
      <c r="CO80" s="736"/>
      <c r="CP80" s="736"/>
      <c r="CQ80" s="736"/>
      <c r="CR80" s="736"/>
      <c r="CS80" s="736"/>
      <c r="CT80" s="736"/>
      <c r="CU80" s="736"/>
      <c r="CV80" s="736"/>
      <c r="CW80" s="736"/>
      <c r="CX80" s="736"/>
      <c r="CY80" s="736"/>
      <c r="CZ80" s="736"/>
      <c r="DA80" s="736"/>
      <c r="DB80" s="736"/>
      <c r="DC80" s="736"/>
      <c r="DD80" s="736"/>
      <c r="DE80" s="736"/>
      <c r="DF80" s="736"/>
      <c r="DG80" s="736"/>
      <c r="DH80" s="736"/>
      <c r="DI80" s="736"/>
      <c r="DJ80" s="736"/>
      <c r="DK80" s="736"/>
      <c r="DL80" s="736"/>
      <c r="DM80" s="736"/>
      <c r="DN80" s="736"/>
      <c r="DO80" s="736"/>
      <c r="DP80" s="736"/>
      <c r="DQ80" s="736"/>
      <c r="DR80" s="736"/>
      <c r="DS80" s="736"/>
      <c r="DT80" s="736"/>
      <c r="DU80" s="736"/>
      <c r="DV80" s="736"/>
      <c r="DW80" s="736"/>
      <c r="DX80" s="736"/>
      <c r="DY80" s="736"/>
      <c r="DZ80" s="736"/>
      <c r="EA80" s="736"/>
      <c r="EB80" s="736"/>
      <c r="EC80" s="736"/>
      <c r="ED80" s="736"/>
      <c r="EE80" s="736"/>
      <c r="EF80" s="736"/>
      <c r="EG80" s="736"/>
    </row>
    <row r="81" spans="1:137" ht="60" customHeight="1">
      <c r="A81" s="925"/>
      <c r="B81" s="736"/>
      <c r="C81" s="925" t="str">
        <f>IF('Display-Neuanlage und Masse'!T79="","",'Display-Neuanlage und Masse'!T79)</f>
        <v/>
      </c>
      <c r="D81" s="925" t="str">
        <f>IF('Display-Neuanlage und Masse'!U79="","",'Display-Neuanlage und Masse'!U79)</f>
        <v/>
      </c>
      <c r="E81" s="736"/>
      <c r="F81" s="925" t="str">
        <f>IF('Display-Neuanlage und Masse'!V79="","",'Display-Neuanlage und Masse'!V79)</f>
        <v/>
      </c>
      <c r="G81" s="925" t="str">
        <f>IF('Display-Neuanlage und Masse'!X79="","",VLOOKUP('Display-Neuanlage und Masse'!X79,'Dropdown Auswahl'!BL76:BM328,2,FALSE))</f>
        <v/>
      </c>
      <c r="H81" s="1191"/>
      <c r="I81" s="1191"/>
      <c r="J81" s="1191"/>
      <c r="K81" s="925" t="str">
        <f>IF('Display-Neuanlage und Masse'!AX79="","",'Display-Neuanlage und Masse'!AX79)</f>
        <v/>
      </c>
      <c r="L81" s="925" t="str">
        <f>IF('Display-Neuanlage und Masse'!AY79="","",'Display-Neuanlage und Masse'!AY79)</f>
        <v/>
      </c>
      <c r="M81" s="925" t="str">
        <f>IF('Display-Neuanlage und Masse'!AZ79="","",'Display-Neuanlage und Masse'!AZ79)</f>
        <v/>
      </c>
      <c r="N81" s="736"/>
      <c r="O81" s="736"/>
      <c r="P81" s="878"/>
      <c r="Q81" s="736"/>
      <c r="R81" s="736"/>
      <c r="S81" s="925" t="str">
        <f>IF(AND(Table3[[#This Row],[Menge]]&lt;&gt;"",Table3[[#This Row],[Anzahl Stück im Karton]]&lt;&gt;""),Table3[[#This Row],[Menge]]*Table3[[#This Row],[Anzahl Stück im Karton]],"")</f>
        <v/>
      </c>
      <c r="T81" s="929" t="str">
        <f>IF(AND('Display-Neuanlage und Masse'!G79="",'Display-Neuanlage und Masse'!H79=""),"",
IF('Display-Neuanlage und Masse'!G79&lt;&gt;"",'Display-Neuanlage und Masse'!G79,'Display-Neuanlage und Masse'!H79))</f>
        <v/>
      </c>
      <c r="U81" s="925" t="str">
        <f>IF(AND('Display-Neuanlage und Masse'!G79="",'Display-Neuanlage und Masse'!H79=""),"",
IF('Display-Neuanlage und Masse'!G79&lt;&gt;"","EUR","USD"))</f>
        <v/>
      </c>
      <c r="V81" s="930" t="str">
        <f>IF('Display-Neuanlage und Masse'!I79="","",'Display-Neuanlage und Masse'!I79)</f>
        <v/>
      </c>
      <c r="W81" s="737"/>
      <c r="X81" s="737"/>
      <c r="Y81" s="737"/>
      <c r="Z81" s="737"/>
      <c r="AA81" s="737"/>
      <c r="AB81" s="737"/>
      <c r="AC81" s="737"/>
      <c r="AD81" s="737"/>
      <c r="AE81" s="737"/>
      <c r="AF81" s="737"/>
      <c r="AG81" s="741"/>
      <c r="AH81" s="747"/>
      <c r="AI81" s="750"/>
      <c r="AJ81" s="748"/>
      <c r="AK81" s="748"/>
      <c r="AL81" s="748"/>
      <c r="AM81" s="748"/>
      <c r="AN81" s="748"/>
      <c r="AO81" s="748"/>
      <c r="AP81" s="748"/>
      <c r="AQ81" s="748"/>
      <c r="AR81" s="748"/>
      <c r="AS81" s="748"/>
      <c r="AT81" s="748"/>
      <c r="AU81" s="749"/>
      <c r="AV81" s="747"/>
      <c r="AW81" s="748"/>
      <c r="AX81" s="749"/>
      <c r="AY81" s="747"/>
      <c r="AZ81" s="748"/>
      <c r="BA81" s="749"/>
      <c r="BB81" s="747"/>
      <c r="BC81" s="748"/>
      <c r="BD81" s="748"/>
      <c r="BE81" s="749"/>
      <c r="BF81" s="750"/>
      <c r="BG81" s="748"/>
      <c r="BH81" s="748"/>
      <c r="BI81" s="748"/>
      <c r="BJ81" s="748"/>
      <c r="BK81" s="748"/>
      <c r="BL81" s="748"/>
      <c r="BM81" s="748"/>
      <c r="BN81" s="748"/>
      <c r="BO81" s="736"/>
      <c r="BP81" s="736"/>
      <c r="BQ81" s="735"/>
      <c r="BR81" s="736"/>
      <c r="BS81" s="736"/>
      <c r="BT81" s="736"/>
      <c r="BU81" s="856"/>
      <c r="BV81" s="736"/>
      <c r="BW81" s="736"/>
      <c r="BX81" s="736"/>
      <c r="BY81" s="736"/>
      <c r="BZ81" s="736"/>
      <c r="CA81" s="736"/>
      <c r="CB81" s="736"/>
      <c r="CC81" s="736"/>
      <c r="CD81" s="736"/>
      <c r="CE81" s="736"/>
      <c r="CF81" s="736"/>
      <c r="CG81" s="736"/>
      <c r="CH81" s="736"/>
      <c r="CI81" s="736"/>
      <c r="CJ81" s="736"/>
      <c r="CK81" s="736"/>
      <c r="CL81" s="736"/>
      <c r="CM81" s="736"/>
      <c r="CN81" s="736"/>
      <c r="CO81" s="736"/>
      <c r="CP81" s="736"/>
      <c r="CQ81" s="736"/>
      <c r="CR81" s="736"/>
      <c r="CS81" s="736"/>
      <c r="CT81" s="736"/>
      <c r="CU81" s="736"/>
      <c r="CV81" s="736"/>
      <c r="CW81" s="736"/>
      <c r="CX81" s="736"/>
      <c r="CY81" s="736"/>
      <c r="CZ81" s="736"/>
      <c r="DA81" s="736"/>
      <c r="DB81" s="736"/>
      <c r="DC81" s="736"/>
      <c r="DD81" s="736"/>
      <c r="DE81" s="736"/>
      <c r="DF81" s="736"/>
      <c r="DG81" s="736"/>
      <c r="DH81" s="736"/>
      <c r="DI81" s="736"/>
      <c r="DJ81" s="736"/>
      <c r="DK81" s="736"/>
      <c r="DL81" s="736"/>
      <c r="DM81" s="736"/>
      <c r="DN81" s="736"/>
      <c r="DO81" s="736"/>
      <c r="DP81" s="736"/>
      <c r="DQ81" s="736"/>
      <c r="DR81" s="736"/>
      <c r="DS81" s="736"/>
      <c r="DT81" s="736"/>
      <c r="DU81" s="736"/>
      <c r="DV81" s="736"/>
      <c r="DW81" s="736"/>
      <c r="DX81" s="736"/>
      <c r="DY81" s="736"/>
      <c r="DZ81" s="736"/>
      <c r="EA81" s="736"/>
      <c r="EB81" s="736"/>
      <c r="EC81" s="736"/>
      <c r="ED81" s="736"/>
      <c r="EE81" s="736"/>
      <c r="EF81" s="736"/>
      <c r="EG81" s="736"/>
    </row>
    <row r="82" spans="1:137" ht="60" customHeight="1">
      <c r="A82" s="925"/>
      <c r="B82" s="736"/>
      <c r="C82" s="925" t="str">
        <f>IF('Display-Neuanlage und Masse'!T80="","",'Display-Neuanlage und Masse'!T80)</f>
        <v/>
      </c>
      <c r="D82" s="925" t="str">
        <f>IF('Display-Neuanlage und Masse'!U80="","",'Display-Neuanlage und Masse'!U80)</f>
        <v/>
      </c>
      <c r="E82" s="736"/>
      <c r="F82" s="925" t="str">
        <f>IF('Display-Neuanlage und Masse'!V80="","",'Display-Neuanlage und Masse'!V80)</f>
        <v/>
      </c>
      <c r="G82" s="925" t="str">
        <f>IF('Display-Neuanlage und Masse'!X80="","",VLOOKUP('Display-Neuanlage und Masse'!X80,'Dropdown Auswahl'!BL77:BM329,2,FALSE))</f>
        <v/>
      </c>
      <c r="H82" s="1191"/>
      <c r="I82" s="1191"/>
      <c r="J82" s="1191"/>
      <c r="K82" s="925" t="str">
        <f>IF('Display-Neuanlage und Masse'!AX80="","",'Display-Neuanlage und Masse'!AX80)</f>
        <v/>
      </c>
      <c r="L82" s="925" t="str">
        <f>IF('Display-Neuanlage und Masse'!AY80="","",'Display-Neuanlage und Masse'!AY80)</f>
        <v/>
      </c>
      <c r="M82" s="925" t="str">
        <f>IF('Display-Neuanlage und Masse'!AZ80="","",'Display-Neuanlage und Masse'!AZ80)</f>
        <v/>
      </c>
      <c r="N82" s="736"/>
      <c r="O82" s="736"/>
      <c r="P82" s="878"/>
      <c r="Q82" s="736"/>
      <c r="R82" s="736"/>
      <c r="S82" s="925" t="str">
        <f>IF(AND(Table3[[#This Row],[Menge]]&lt;&gt;"",Table3[[#This Row],[Anzahl Stück im Karton]]&lt;&gt;""),Table3[[#This Row],[Menge]]*Table3[[#This Row],[Anzahl Stück im Karton]],"")</f>
        <v/>
      </c>
      <c r="T82" s="929" t="str">
        <f>IF(AND('Display-Neuanlage und Masse'!G80="",'Display-Neuanlage und Masse'!H80=""),"",
IF('Display-Neuanlage und Masse'!G80&lt;&gt;"",'Display-Neuanlage und Masse'!G80,'Display-Neuanlage und Masse'!H80))</f>
        <v/>
      </c>
      <c r="U82" s="925" t="str">
        <f>IF(AND('Display-Neuanlage und Masse'!G80="",'Display-Neuanlage und Masse'!H80=""),"",
IF('Display-Neuanlage und Masse'!G80&lt;&gt;"","EUR","USD"))</f>
        <v/>
      </c>
      <c r="V82" s="930" t="str">
        <f>IF('Display-Neuanlage und Masse'!I80="","",'Display-Neuanlage und Masse'!I80)</f>
        <v/>
      </c>
      <c r="W82" s="737"/>
      <c r="X82" s="737"/>
      <c r="Y82" s="737"/>
      <c r="Z82" s="737"/>
      <c r="AA82" s="737"/>
      <c r="AB82" s="737"/>
      <c r="AC82" s="737"/>
      <c r="AD82" s="737"/>
      <c r="AE82" s="737"/>
      <c r="AF82" s="737"/>
      <c r="AG82" s="741"/>
      <c r="AH82" s="747"/>
      <c r="AI82" s="750"/>
      <c r="AJ82" s="748"/>
      <c r="AK82" s="748"/>
      <c r="AL82" s="748"/>
      <c r="AM82" s="748"/>
      <c r="AN82" s="748"/>
      <c r="AO82" s="748"/>
      <c r="AP82" s="748"/>
      <c r="AQ82" s="748"/>
      <c r="AR82" s="748"/>
      <c r="AS82" s="748"/>
      <c r="AT82" s="748"/>
      <c r="AU82" s="749"/>
      <c r="AV82" s="747"/>
      <c r="AW82" s="748"/>
      <c r="AX82" s="749"/>
      <c r="AY82" s="747"/>
      <c r="AZ82" s="748"/>
      <c r="BA82" s="749"/>
      <c r="BB82" s="747"/>
      <c r="BC82" s="748"/>
      <c r="BD82" s="748"/>
      <c r="BE82" s="749"/>
      <c r="BF82" s="750"/>
      <c r="BG82" s="748"/>
      <c r="BH82" s="748"/>
      <c r="BI82" s="748"/>
      <c r="BJ82" s="748"/>
      <c r="BK82" s="748"/>
      <c r="BL82" s="748"/>
      <c r="BM82" s="748"/>
      <c r="BN82" s="748"/>
      <c r="BO82" s="736"/>
      <c r="BP82" s="736"/>
      <c r="BQ82" s="735"/>
      <c r="BR82" s="736"/>
      <c r="BS82" s="736"/>
      <c r="BT82" s="736"/>
      <c r="BU82" s="856"/>
      <c r="BV82" s="736"/>
      <c r="BW82" s="736"/>
      <c r="BX82" s="736"/>
      <c r="BY82" s="736"/>
      <c r="BZ82" s="736"/>
      <c r="CA82" s="736"/>
      <c r="CB82" s="736"/>
      <c r="CC82" s="736"/>
      <c r="CD82" s="736"/>
      <c r="CE82" s="736"/>
      <c r="CF82" s="736"/>
      <c r="CG82" s="736"/>
      <c r="CH82" s="736"/>
      <c r="CI82" s="736"/>
      <c r="CJ82" s="736"/>
      <c r="CK82" s="736"/>
      <c r="CL82" s="736"/>
      <c r="CM82" s="736"/>
      <c r="CN82" s="736"/>
      <c r="CO82" s="736"/>
      <c r="CP82" s="736"/>
      <c r="CQ82" s="736"/>
      <c r="CR82" s="736"/>
      <c r="CS82" s="736"/>
      <c r="CT82" s="736"/>
      <c r="CU82" s="736"/>
      <c r="CV82" s="736"/>
      <c r="CW82" s="736"/>
      <c r="CX82" s="736"/>
      <c r="CY82" s="736"/>
      <c r="CZ82" s="736"/>
      <c r="DA82" s="736"/>
      <c r="DB82" s="736"/>
      <c r="DC82" s="736"/>
      <c r="DD82" s="736"/>
      <c r="DE82" s="736"/>
      <c r="DF82" s="736"/>
      <c r="DG82" s="736"/>
      <c r="DH82" s="736"/>
      <c r="DI82" s="736"/>
      <c r="DJ82" s="736"/>
      <c r="DK82" s="736"/>
      <c r="DL82" s="736"/>
      <c r="DM82" s="736"/>
      <c r="DN82" s="736"/>
      <c r="DO82" s="736"/>
      <c r="DP82" s="736"/>
      <c r="DQ82" s="736"/>
      <c r="DR82" s="736"/>
      <c r="DS82" s="736"/>
      <c r="DT82" s="736"/>
      <c r="DU82" s="736"/>
      <c r="DV82" s="736"/>
      <c r="DW82" s="736"/>
      <c r="DX82" s="736"/>
      <c r="DY82" s="736"/>
      <c r="DZ82" s="736"/>
      <c r="EA82" s="736"/>
      <c r="EB82" s="736"/>
      <c r="EC82" s="736"/>
      <c r="ED82" s="736"/>
      <c r="EE82" s="736"/>
      <c r="EF82" s="736"/>
      <c r="EG82" s="736"/>
    </row>
    <row r="83" spans="1:137" ht="60" customHeight="1">
      <c r="A83" s="925"/>
      <c r="B83" s="736"/>
      <c r="C83" s="925" t="str">
        <f>IF('Display-Neuanlage und Masse'!T81="","",'Display-Neuanlage und Masse'!T81)</f>
        <v/>
      </c>
      <c r="D83" s="925" t="str">
        <f>IF('Display-Neuanlage und Masse'!U81="","",'Display-Neuanlage und Masse'!U81)</f>
        <v/>
      </c>
      <c r="E83" s="736"/>
      <c r="F83" s="925" t="str">
        <f>IF('Display-Neuanlage und Masse'!V81="","",'Display-Neuanlage und Masse'!V81)</f>
        <v/>
      </c>
      <c r="G83" s="925" t="str">
        <f>IF('Display-Neuanlage und Masse'!X81="","",VLOOKUP('Display-Neuanlage und Masse'!X81,'Dropdown Auswahl'!BL78:BM330,2,FALSE))</f>
        <v/>
      </c>
      <c r="H83" s="1191"/>
      <c r="I83" s="1191"/>
      <c r="J83" s="1191"/>
      <c r="K83" s="925" t="str">
        <f>IF('Display-Neuanlage und Masse'!AX81="","",'Display-Neuanlage und Masse'!AX81)</f>
        <v/>
      </c>
      <c r="L83" s="925" t="str">
        <f>IF('Display-Neuanlage und Masse'!AY81="","",'Display-Neuanlage und Masse'!AY81)</f>
        <v/>
      </c>
      <c r="M83" s="925" t="str">
        <f>IF('Display-Neuanlage und Masse'!AZ81="","",'Display-Neuanlage und Masse'!AZ81)</f>
        <v/>
      </c>
      <c r="N83" s="736"/>
      <c r="O83" s="736"/>
      <c r="P83" s="878"/>
      <c r="Q83" s="736"/>
      <c r="R83" s="736"/>
      <c r="S83" s="925" t="str">
        <f>IF(AND(Table3[[#This Row],[Menge]]&lt;&gt;"",Table3[[#This Row],[Anzahl Stück im Karton]]&lt;&gt;""),Table3[[#This Row],[Menge]]*Table3[[#This Row],[Anzahl Stück im Karton]],"")</f>
        <v/>
      </c>
      <c r="T83" s="929" t="str">
        <f>IF(AND('Display-Neuanlage und Masse'!G81="",'Display-Neuanlage und Masse'!H81=""),"",
IF('Display-Neuanlage und Masse'!G81&lt;&gt;"",'Display-Neuanlage und Masse'!G81,'Display-Neuanlage und Masse'!H81))</f>
        <v/>
      </c>
      <c r="U83" s="925" t="str">
        <f>IF(AND('Display-Neuanlage und Masse'!G81="",'Display-Neuanlage und Masse'!H81=""),"",
IF('Display-Neuanlage und Masse'!G81&lt;&gt;"","EUR","USD"))</f>
        <v/>
      </c>
      <c r="V83" s="930" t="str">
        <f>IF('Display-Neuanlage und Masse'!I81="","",'Display-Neuanlage und Masse'!I81)</f>
        <v/>
      </c>
      <c r="W83" s="737"/>
      <c r="X83" s="737"/>
      <c r="Y83" s="737"/>
      <c r="Z83" s="737"/>
      <c r="AA83" s="737"/>
      <c r="AB83" s="737"/>
      <c r="AC83" s="737"/>
      <c r="AD83" s="737"/>
      <c r="AE83" s="737"/>
      <c r="AF83" s="737"/>
      <c r="AG83" s="741"/>
      <c r="AH83" s="747"/>
      <c r="AI83" s="750"/>
      <c r="AJ83" s="748"/>
      <c r="AK83" s="748"/>
      <c r="AL83" s="748"/>
      <c r="AM83" s="748"/>
      <c r="AN83" s="748"/>
      <c r="AO83" s="748"/>
      <c r="AP83" s="748"/>
      <c r="AQ83" s="748"/>
      <c r="AR83" s="748"/>
      <c r="AS83" s="748"/>
      <c r="AT83" s="748"/>
      <c r="AU83" s="749"/>
      <c r="AV83" s="747"/>
      <c r="AW83" s="748"/>
      <c r="AX83" s="749"/>
      <c r="AY83" s="747"/>
      <c r="AZ83" s="748"/>
      <c r="BA83" s="749"/>
      <c r="BB83" s="747"/>
      <c r="BC83" s="748"/>
      <c r="BD83" s="748"/>
      <c r="BE83" s="749"/>
      <c r="BF83" s="750"/>
      <c r="BG83" s="748"/>
      <c r="BH83" s="748"/>
      <c r="BI83" s="748"/>
      <c r="BJ83" s="748"/>
      <c r="BK83" s="748"/>
      <c r="BL83" s="748"/>
      <c r="BM83" s="748"/>
      <c r="BN83" s="748"/>
      <c r="BO83" s="736"/>
      <c r="BP83" s="736"/>
      <c r="BQ83" s="735"/>
      <c r="BR83" s="736"/>
      <c r="BS83" s="736"/>
      <c r="BT83" s="736"/>
      <c r="BU83" s="856"/>
      <c r="BV83" s="736"/>
      <c r="BW83" s="736"/>
      <c r="BX83" s="736"/>
      <c r="BY83" s="736"/>
      <c r="BZ83" s="736"/>
      <c r="CA83" s="736"/>
      <c r="CB83" s="736"/>
      <c r="CC83" s="736"/>
      <c r="CD83" s="736"/>
      <c r="CE83" s="736"/>
      <c r="CF83" s="736"/>
      <c r="CG83" s="736"/>
      <c r="CH83" s="736"/>
      <c r="CI83" s="736"/>
      <c r="CJ83" s="736"/>
      <c r="CK83" s="736"/>
      <c r="CL83" s="736"/>
      <c r="CM83" s="736"/>
      <c r="CN83" s="736"/>
      <c r="CO83" s="736"/>
      <c r="CP83" s="736"/>
      <c r="CQ83" s="736"/>
      <c r="CR83" s="736"/>
      <c r="CS83" s="736"/>
      <c r="CT83" s="736"/>
      <c r="CU83" s="736"/>
      <c r="CV83" s="736"/>
      <c r="CW83" s="736"/>
      <c r="CX83" s="736"/>
      <c r="CY83" s="736"/>
      <c r="CZ83" s="736"/>
      <c r="DA83" s="736"/>
      <c r="DB83" s="736"/>
      <c r="DC83" s="736"/>
      <c r="DD83" s="736"/>
      <c r="DE83" s="736"/>
      <c r="DF83" s="736"/>
      <c r="DG83" s="736"/>
      <c r="DH83" s="736"/>
      <c r="DI83" s="736"/>
      <c r="DJ83" s="736"/>
      <c r="DK83" s="736"/>
      <c r="DL83" s="736"/>
      <c r="DM83" s="736"/>
      <c r="DN83" s="736"/>
      <c r="DO83" s="736"/>
      <c r="DP83" s="736"/>
      <c r="DQ83" s="736"/>
      <c r="DR83" s="736"/>
      <c r="DS83" s="736"/>
      <c r="DT83" s="736"/>
      <c r="DU83" s="736"/>
      <c r="DV83" s="736"/>
      <c r="DW83" s="736"/>
      <c r="DX83" s="736"/>
      <c r="DY83" s="736"/>
      <c r="DZ83" s="736"/>
      <c r="EA83" s="736"/>
      <c r="EB83" s="736"/>
      <c r="EC83" s="736"/>
      <c r="ED83" s="736"/>
      <c r="EE83" s="736"/>
      <c r="EF83" s="736"/>
      <c r="EG83" s="736"/>
    </row>
    <row r="84" spans="1:137" ht="60" customHeight="1">
      <c r="A84" s="925"/>
      <c r="B84" s="736"/>
      <c r="C84" s="925" t="str">
        <f>IF('Display-Neuanlage und Masse'!T82="","",'Display-Neuanlage und Masse'!T82)</f>
        <v/>
      </c>
      <c r="D84" s="925" t="str">
        <f>IF('Display-Neuanlage und Masse'!U82="","",'Display-Neuanlage und Masse'!U82)</f>
        <v/>
      </c>
      <c r="E84" s="736"/>
      <c r="F84" s="925" t="str">
        <f>IF('Display-Neuanlage und Masse'!V82="","",'Display-Neuanlage und Masse'!V82)</f>
        <v/>
      </c>
      <c r="G84" s="925" t="str">
        <f>IF('Display-Neuanlage und Masse'!X82="","",VLOOKUP('Display-Neuanlage und Masse'!X82,'Dropdown Auswahl'!BL79:BM331,2,FALSE))</f>
        <v/>
      </c>
      <c r="H84" s="1191"/>
      <c r="I84" s="1191"/>
      <c r="J84" s="1191"/>
      <c r="K84" s="925" t="str">
        <f>IF('Display-Neuanlage und Masse'!AX82="","",'Display-Neuanlage und Masse'!AX82)</f>
        <v/>
      </c>
      <c r="L84" s="925" t="str">
        <f>IF('Display-Neuanlage und Masse'!AY82="","",'Display-Neuanlage und Masse'!AY82)</f>
        <v/>
      </c>
      <c r="M84" s="925" t="str">
        <f>IF('Display-Neuanlage und Masse'!AZ82="","",'Display-Neuanlage und Masse'!AZ82)</f>
        <v/>
      </c>
      <c r="N84" s="736"/>
      <c r="O84" s="736"/>
      <c r="P84" s="878"/>
      <c r="Q84" s="736"/>
      <c r="R84" s="736"/>
      <c r="S84" s="925" t="str">
        <f>IF(AND(Table3[[#This Row],[Menge]]&lt;&gt;"",Table3[[#This Row],[Anzahl Stück im Karton]]&lt;&gt;""),Table3[[#This Row],[Menge]]*Table3[[#This Row],[Anzahl Stück im Karton]],"")</f>
        <v/>
      </c>
      <c r="T84" s="929" t="str">
        <f>IF(AND('Display-Neuanlage und Masse'!G82="",'Display-Neuanlage und Masse'!H82=""),"",
IF('Display-Neuanlage und Masse'!G82&lt;&gt;"",'Display-Neuanlage und Masse'!G82,'Display-Neuanlage und Masse'!H82))</f>
        <v/>
      </c>
      <c r="U84" s="925" t="str">
        <f>IF(AND('Display-Neuanlage und Masse'!G82="",'Display-Neuanlage und Masse'!H82=""),"",
IF('Display-Neuanlage und Masse'!G82&lt;&gt;"","EUR","USD"))</f>
        <v/>
      </c>
      <c r="V84" s="930" t="str">
        <f>IF('Display-Neuanlage und Masse'!I82="","",'Display-Neuanlage und Masse'!I82)</f>
        <v/>
      </c>
      <c r="W84" s="737"/>
      <c r="X84" s="737"/>
      <c r="Y84" s="737"/>
      <c r="Z84" s="737"/>
      <c r="AA84" s="737"/>
      <c r="AB84" s="737"/>
      <c r="AC84" s="737"/>
      <c r="AD84" s="737"/>
      <c r="AE84" s="737"/>
      <c r="AF84" s="737"/>
      <c r="AG84" s="741"/>
      <c r="AH84" s="747"/>
      <c r="AI84" s="750"/>
      <c r="AJ84" s="748"/>
      <c r="AK84" s="748"/>
      <c r="AL84" s="748"/>
      <c r="AM84" s="748"/>
      <c r="AN84" s="748"/>
      <c r="AO84" s="748"/>
      <c r="AP84" s="748"/>
      <c r="AQ84" s="748"/>
      <c r="AR84" s="748"/>
      <c r="AS84" s="748"/>
      <c r="AT84" s="748"/>
      <c r="AU84" s="749"/>
      <c r="AV84" s="747"/>
      <c r="AW84" s="748"/>
      <c r="AX84" s="749"/>
      <c r="AY84" s="747"/>
      <c r="AZ84" s="748"/>
      <c r="BA84" s="749"/>
      <c r="BB84" s="747"/>
      <c r="BC84" s="748"/>
      <c r="BD84" s="748"/>
      <c r="BE84" s="749"/>
      <c r="BF84" s="750"/>
      <c r="BG84" s="748"/>
      <c r="BH84" s="748"/>
      <c r="BI84" s="748"/>
      <c r="BJ84" s="748"/>
      <c r="BK84" s="748"/>
      <c r="BL84" s="748"/>
      <c r="BM84" s="748"/>
      <c r="BN84" s="748"/>
      <c r="BO84" s="736"/>
      <c r="BP84" s="736"/>
      <c r="BQ84" s="735"/>
      <c r="BR84" s="736"/>
      <c r="BS84" s="736"/>
      <c r="BT84" s="736"/>
      <c r="BU84" s="856"/>
      <c r="BV84" s="736"/>
      <c r="BW84" s="736"/>
      <c r="BX84" s="736"/>
      <c r="BY84" s="736"/>
      <c r="BZ84" s="736"/>
      <c r="CA84" s="736"/>
      <c r="CB84" s="736"/>
      <c r="CC84" s="736"/>
      <c r="CD84" s="736"/>
      <c r="CE84" s="736"/>
      <c r="CF84" s="736"/>
      <c r="CG84" s="736"/>
      <c r="CH84" s="736"/>
      <c r="CI84" s="736"/>
      <c r="CJ84" s="736"/>
      <c r="CK84" s="736"/>
      <c r="CL84" s="736"/>
      <c r="CM84" s="736"/>
      <c r="CN84" s="736"/>
      <c r="CO84" s="736"/>
      <c r="CP84" s="736"/>
      <c r="CQ84" s="736"/>
      <c r="CR84" s="736"/>
      <c r="CS84" s="736"/>
      <c r="CT84" s="736"/>
      <c r="CU84" s="736"/>
      <c r="CV84" s="736"/>
      <c r="CW84" s="736"/>
      <c r="CX84" s="736"/>
      <c r="CY84" s="736"/>
      <c r="CZ84" s="736"/>
      <c r="DA84" s="736"/>
      <c r="DB84" s="736"/>
      <c r="DC84" s="736"/>
      <c r="DD84" s="736"/>
      <c r="DE84" s="736"/>
      <c r="DF84" s="736"/>
      <c r="DG84" s="736"/>
      <c r="DH84" s="736"/>
      <c r="DI84" s="736"/>
      <c r="DJ84" s="736"/>
      <c r="DK84" s="736"/>
      <c r="DL84" s="736"/>
      <c r="DM84" s="736"/>
      <c r="DN84" s="736"/>
      <c r="DO84" s="736"/>
      <c r="DP84" s="736"/>
      <c r="DQ84" s="736"/>
      <c r="DR84" s="736"/>
      <c r="DS84" s="736"/>
      <c r="DT84" s="736"/>
      <c r="DU84" s="736"/>
      <c r="DV84" s="736"/>
      <c r="DW84" s="736"/>
      <c r="DX84" s="736"/>
      <c r="DY84" s="736"/>
      <c r="DZ84" s="736"/>
      <c r="EA84" s="736"/>
      <c r="EB84" s="736"/>
      <c r="EC84" s="736"/>
      <c r="ED84" s="736"/>
      <c r="EE84" s="736"/>
      <c r="EF84" s="736"/>
      <c r="EG84" s="736"/>
    </row>
    <row r="85" spans="1:137" ht="60" customHeight="1">
      <c r="A85" s="925"/>
      <c r="B85" s="736"/>
      <c r="C85" s="925" t="str">
        <f>IF('Display-Neuanlage und Masse'!T83="","",'Display-Neuanlage und Masse'!T83)</f>
        <v/>
      </c>
      <c r="D85" s="925" t="str">
        <f>IF('Display-Neuanlage und Masse'!U83="","",'Display-Neuanlage und Masse'!U83)</f>
        <v/>
      </c>
      <c r="E85" s="736"/>
      <c r="F85" s="925" t="str">
        <f>IF('Display-Neuanlage und Masse'!V83="","",'Display-Neuanlage und Masse'!V83)</f>
        <v/>
      </c>
      <c r="G85" s="925" t="str">
        <f>IF('Display-Neuanlage und Masse'!X83="","",VLOOKUP('Display-Neuanlage und Masse'!X83,'Dropdown Auswahl'!BL80:BM332,2,FALSE))</f>
        <v/>
      </c>
      <c r="H85" s="1191"/>
      <c r="I85" s="1191"/>
      <c r="J85" s="1191"/>
      <c r="K85" s="925" t="str">
        <f>IF('Display-Neuanlage und Masse'!AX83="","",'Display-Neuanlage und Masse'!AX83)</f>
        <v/>
      </c>
      <c r="L85" s="925" t="str">
        <f>IF('Display-Neuanlage und Masse'!AY83="","",'Display-Neuanlage und Masse'!AY83)</f>
        <v/>
      </c>
      <c r="M85" s="925" t="str">
        <f>IF('Display-Neuanlage und Masse'!AZ83="","",'Display-Neuanlage und Masse'!AZ83)</f>
        <v/>
      </c>
      <c r="N85" s="736"/>
      <c r="O85" s="736"/>
      <c r="P85" s="878"/>
      <c r="Q85" s="736"/>
      <c r="R85" s="736"/>
      <c r="S85" s="925" t="str">
        <f>IF(AND(Table3[[#This Row],[Menge]]&lt;&gt;"",Table3[[#This Row],[Anzahl Stück im Karton]]&lt;&gt;""),Table3[[#This Row],[Menge]]*Table3[[#This Row],[Anzahl Stück im Karton]],"")</f>
        <v/>
      </c>
      <c r="T85" s="929" t="str">
        <f>IF(AND('Display-Neuanlage und Masse'!G83="",'Display-Neuanlage und Masse'!H83=""),"",
IF('Display-Neuanlage und Masse'!G83&lt;&gt;"",'Display-Neuanlage und Masse'!G83,'Display-Neuanlage und Masse'!H83))</f>
        <v/>
      </c>
      <c r="U85" s="925" t="str">
        <f>IF(AND('Display-Neuanlage und Masse'!G83="",'Display-Neuanlage und Masse'!H83=""),"",
IF('Display-Neuanlage und Masse'!G83&lt;&gt;"","EUR","USD"))</f>
        <v/>
      </c>
      <c r="V85" s="930" t="str">
        <f>IF('Display-Neuanlage und Masse'!I83="","",'Display-Neuanlage und Masse'!I83)</f>
        <v/>
      </c>
      <c r="W85" s="737"/>
      <c r="X85" s="737"/>
      <c r="Y85" s="737"/>
      <c r="Z85" s="737"/>
      <c r="AA85" s="737"/>
      <c r="AB85" s="737"/>
      <c r="AC85" s="737"/>
      <c r="AD85" s="737"/>
      <c r="AE85" s="737"/>
      <c r="AF85" s="737"/>
      <c r="AG85" s="741"/>
      <c r="AH85" s="747"/>
      <c r="AI85" s="750"/>
      <c r="AJ85" s="748"/>
      <c r="AK85" s="748"/>
      <c r="AL85" s="748"/>
      <c r="AM85" s="748"/>
      <c r="AN85" s="748"/>
      <c r="AO85" s="748"/>
      <c r="AP85" s="748"/>
      <c r="AQ85" s="748"/>
      <c r="AR85" s="748"/>
      <c r="AS85" s="748"/>
      <c r="AT85" s="748"/>
      <c r="AU85" s="749"/>
      <c r="AV85" s="747"/>
      <c r="AW85" s="748"/>
      <c r="AX85" s="749"/>
      <c r="AY85" s="747"/>
      <c r="AZ85" s="748"/>
      <c r="BA85" s="749"/>
      <c r="BB85" s="747"/>
      <c r="BC85" s="748"/>
      <c r="BD85" s="748"/>
      <c r="BE85" s="749"/>
      <c r="BF85" s="750"/>
      <c r="BG85" s="748"/>
      <c r="BH85" s="748"/>
      <c r="BI85" s="748"/>
      <c r="BJ85" s="748"/>
      <c r="BK85" s="748"/>
      <c r="BL85" s="748"/>
      <c r="BM85" s="748"/>
      <c r="BN85" s="748"/>
      <c r="BO85" s="736"/>
      <c r="BP85" s="736"/>
      <c r="BQ85" s="735"/>
      <c r="BR85" s="736"/>
      <c r="BS85" s="736"/>
      <c r="BT85" s="736"/>
      <c r="BU85" s="856"/>
      <c r="BV85" s="736"/>
      <c r="BW85" s="736"/>
      <c r="BX85" s="736"/>
      <c r="BY85" s="736"/>
      <c r="BZ85" s="736"/>
      <c r="CA85" s="736"/>
      <c r="CB85" s="736"/>
      <c r="CC85" s="736"/>
      <c r="CD85" s="736"/>
      <c r="CE85" s="736"/>
      <c r="CF85" s="736"/>
      <c r="CG85" s="736"/>
      <c r="CH85" s="736"/>
      <c r="CI85" s="736"/>
      <c r="CJ85" s="736"/>
      <c r="CK85" s="736"/>
      <c r="CL85" s="736"/>
      <c r="CM85" s="736"/>
      <c r="CN85" s="736"/>
      <c r="CO85" s="736"/>
      <c r="CP85" s="736"/>
      <c r="CQ85" s="736"/>
      <c r="CR85" s="736"/>
      <c r="CS85" s="736"/>
      <c r="CT85" s="736"/>
      <c r="CU85" s="736"/>
      <c r="CV85" s="736"/>
      <c r="CW85" s="736"/>
      <c r="CX85" s="736"/>
      <c r="CY85" s="736"/>
      <c r="CZ85" s="736"/>
      <c r="DA85" s="736"/>
      <c r="DB85" s="736"/>
      <c r="DC85" s="736"/>
      <c r="DD85" s="736"/>
      <c r="DE85" s="736"/>
      <c r="DF85" s="736"/>
      <c r="DG85" s="736"/>
      <c r="DH85" s="736"/>
      <c r="DI85" s="736"/>
      <c r="DJ85" s="736"/>
      <c r="DK85" s="736"/>
      <c r="DL85" s="736"/>
      <c r="DM85" s="736"/>
      <c r="DN85" s="736"/>
      <c r="DO85" s="736"/>
      <c r="DP85" s="736"/>
      <c r="DQ85" s="736"/>
      <c r="DR85" s="736"/>
      <c r="DS85" s="736"/>
      <c r="DT85" s="736"/>
      <c r="DU85" s="736"/>
      <c r="DV85" s="736"/>
      <c r="DW85" s="736"/>
      <c r="DX85" s="736"/>
      <c r="DY85" s="736"/>
      <c r="DZ85" s="736"/>
      <c r="EA85" s="736"/>
      <c r="EB85" s="736"/>
      <c r="EC85" s="736"/>
      <c r="ED85" s="736"/>
      <c r="EE85" s="736"/>
      <c r="EF85" s="736"/>
      <c r="EG85" s="736"/>
    </row>
    <row r="86" spans="1:137" ht="60" customHeight="1">
      <c r="A86" s="925"/>
      <c r="B86" s="736"/>
      <c r="C86" s="925" t="str">
        <f>IF('Display-Neuanlage und Masse'!T84="","",'Display-Neuanlage und Masse'!T84)</f>
        <v/>
      </c>
      <c r="D86" s="925" t="str">
        <f>IF('Display-Neuanlage und Masse'!U84="","",'Display-Neuanlage und Masse'!U84)</f>
        <v/>
      </c>
      <c r="E86" s="736"/>
      <c r="F86" s="925" t="str">
        <f>IF('Display-Neuanlage und Masse'!V84="","",'Display-Neuanlage und Masse'!V84)</f>
        <v/>
      </c>
      <c r="G86" s="925" t="str">
        <f>IF('Display-Neuanlage und Masse'!X84="","",VLOOKUP('Display-Neuanlage und Masse'!X84,'Dropdown Auswahl'!BL81:BM333,2,FALSE))</f>
        <v/>
      </c>
      <c r="H86" s="1191"/>
      <c r="I86" s="1191"/>
      <c r="J86" s="1191"/>
      <c r="K86" s="925" t="str">
        <f>IF('Display-Neuanlage und Masse'!AX84="","",'Display-Neuanlage und Masse'!AX84)</f>
        <v/>
      </c>
      <c r="L86" s="925" t="str">
        <f>IF('Display-Neuanlage und Masse'!AY84="","",'Display-Neuanlage und Masse'!AY84)</f>
        <v/>
      </c>
      <c r="M86" s="925" t="str">
        <f>IF('Display-Neuanlage und Masse'!AZ84="","",'Display-Neuanlage und Masse'!AZ84)</f>
        <v/>
      </c>
      <c r="N86" s="736"/>
      <c r="O86" s="736"/>
      <c r="P86" s="878"/>
      <c r="Q86" s="736"/>
      <c r="R86" s="736"/>
      <c r="S86" s="925" t="str">
        <f>IF(AND(Table3[[#This Row],[Menge]]&lt;&gt;"",Table3[[#This Row],[Anzahl Stück im Karton]]&lt;&gt;""),Table3[[#This Row],[Menge]]*Table3[[#This Row],[Anzahl Stück im Karton]],"")</f>
        <v/>
      </c>
      <c r="T86" s="929" t="str">
        <f>IF(AND('Display-Neuanlage und Masse'!G84="",'Display-Neuanlage und Masse'!H84=""),"",
IF('Display-Neuanlage und Masse'!G84&lt;&gt;"",'Display-Neuanlage und Masse'!G84,'Display-Neuanlage und Masse'!H84))</f>
        <v/>
      </c>
      <c r="U86" s="925" t="str">
        <f>IF(AND('Display-Neuanlage und Masse'!G84="",'Display-Neuanlage und Masse'!H84=""),"",
IF('Display-Neuanlage und Masse'!G84&lt;&gt;"","EUR","USD"))</f>
        <v/>
      </c>
      <c r="V86" s="930" t="str">
        <f>IF('Display-Neuanlage und Masse'!I84="","",'Display-Neuanlage und Masse'!I84)</f>
        <v/>
      </c>
      <c r="W86" s="737"/>
      <c r="X86" s="737"/>
      <c r="Y86" s="737"/>
      <c r="Z86" s="737"/>
      <c r="AA86" s="737"/>
      <c r="AB86" s="737"/>
      <c r="AC86" s="737"/>
      <c r="AD86" s="737"/>
      <c r="AE86" s="737"/>
      <c r="AF86" s="737"/>
      <c r="AG86" s="741"/>
      <c r="AH86" s="747"/>
      <c r="AI86" s="750"/>
      <c r="AJ86" s="748"/>
      <c r="AK86" s="748"/>
      <c r="AL86" s="748"/>
      <c r="AM86" s="748"/>
      <c r="AN86" s="748"/>
      <c r="AO86" s="748"/>
      <c r="AP86" s="748"/>
      <c r="AQ86" s="748"/>
      <c r="AR86" s="748"/>
      <c r="AS86" s="748"/>
      <c r="AT86" s="748"/>
      <c r="AU86" s="749"/>
      <c r="AV86" s="747"/>
      <c r="AW86" s="748"/>
      <c r="AX86" s="749"/>
      <c r="AY86" s="747"/>
      <c r="AZ86" s="748"/>
      <c r="BA86" s="749"/>
      <c r="BB86" s="747"/>
      <c r="BC86" s="748"/>
      <c r="BD86" s="748"/>
      <c r="BE86" s="749"/>
      <c r="BF86" s="750"/>
      <c r="BG86" s="748"/>
      <c r="BH86" s="748"/>
      <c r="BI86" s="748"/>
      <c r="BJ86" s="748"/>
      <c r="BK86" s="748"/>
      <c r="BL86" s="748"/>
      <c r="BM86" s="748"/>
      <c r="BN86" s="748"/>
      <c r="BO86" s="736"/>
      <c r="BP86" s="736"/>
      <c r="BQ86" s="735"/>
      <c r="BR86" s="736"/>
      <c r="BS86" s="736"/>
      <c r="BT86" s="736"/>
      <c r="BU86" s="856"/>
      <c r="BV86" s="736"/>
      <c r="BW86" s="736"/>
      <c r="BX86" s="736"/>
      <c r="BY86" s="736"/>
      <c r="BZ86" s="736"/>
      <c r="CA86" s="736"/>
      <c r="CB86" s="736"/>
      <c r="CC86" s="736"/>
      <c r="CD86" s="736"/>
      <c r="CE86" s="736"/>
      <c r="CF86" s="736"/>
      <c r="CG86" s="736"/>
      <c r="CH86" s="736"/>
      <c r="CI86" s="736"/>
      <c r="CJ86" s="736"/>
      <c r="CK86" s="736"/>
      <c r="CL86" s="736"/>
      <c r="CM86" s="736"/>
      <c r="CN86" s="736"/>
      <c r="CO86" s="736"/>
      <c r="CP86" s="736"/>
      <c r="CQ86" s="736"/>
      <c r="CR86" s="736"/>
      <c r="CS86" s="736"/>
      <c r="CT86" s="736"/>
      <c r="CU86" s="736"/>
      <c r="CV86" s="736"/>
      <c r="CW86" s="736"/>
      <c r="CX86" s="736"/>
      <c r="CY86" s="736"/>
      <c r="CZ86" s="736"/>
      <c r="DA86" s="736"/>
      <c r="DB86" s="736"/>
      <c r="DC86" s="736"/>
      <c r="DD86" s="736"/>
      <c r="DE86" s="736"/>
      <c r="DF86" s="736"/>
      <c r="DG86" s="736"/>
      <c r="DH86" s="736"/>
      <c r="DI86" s="736"/>
      <c r="DJ86" s="736"/>
      <c r="DK86" s="736"/>
      <c r="DL86" s="736"/>
      <c r="DM86" s="736"/>
      <c r="DN86" s="736"/>
      <c r="DO86" s="736"/>
      <c r="DP86" s="736"/>
      <c r="DQ86" s="736"/>
      <c r="DR86" s="736"/>
      <c r="DS86" s="736"/>
      <c r="DT86" s="736"/>
      <c r="DU86" s="736"/>
      <c r="DV86" s="736"/>
      <c r="DW86" s="736"/>
      <c r="DX86" s="736"/>
      <c r="DY86" s="736"/>
      <c r="DZ86" s="736"/>
      <c r="EA86" s="736"/>
      <c r="EB86" s="736"/>
      <c r="EC86" s="736"/>
      <c r="ED86" s="736"/>
      <c r="EE86" s="736"/>
      <c r="EF86" s="736"/>
      <c r="EG86" s="736"/>
    </row>
    <row r="87" spans="1:137" ht="60" customHeight="1">
      <c r="A87" s="925"/>
      <c r="B87" s="736"/>
      <c r="C87" s="925" t="str">
        <f>IF('Display-Neuanlage und Masse'!T85="","",'Display-Neuanlage und Masse'!T85)</f>
        <v/>
      </c>
      <c r="D87" s="925" t="str">
        <f>IF('Display-Neuanlage und Masse'!U85="","",'Display-Neuanlage und Masse'!U85)</f>
        <v/>
      </c>
      <c r="E87" s="736"/>
      <c r="F87" s="925" t="str">
        <f>IF('Display-Neuanlage und Masse'!V85="","",'Display-Neuanlage und Masse'!V85)</f>
        <v/>
      </c>
      <c r="G87" s="925" t="str">
        <f>IF('Display-Neuanlage und Masse'!X85="","",VLOOKUP('Display-Neuanlage und Masse'!X85,'Dropdown Auswahl'!BL82:BM334,2,FALSE))</f>
        <v/>
      </c>
      <c r="H87" s="1191"/>
      <c r="I87" s="1191"/>
      <c r="J87" s="1191"/>
      <c r="K87" s="925" t="str">
        <f>IF('Display-Neuanlage und Masse'!AX85="","",'Display-Neuanlage und Masse'!AX85)</f>
        <v/>
      </c>
      <c r="L87" s="925" t="str">
        <f>IF('Display-Neuanlage und Masse'!AY85="","",'Display-Neuanlage und Masse'!AY85)</f>
        <v/>
      </c>
      <c r="M87" s="925" t="str">
        <f>IF('Display-Neuanlage und Masse'!AZ85="","",'Display-Neuanlage und Masse'!AZ85)</f>
        <v/>
      </c>
      <c r="N87" s="736"/>
      <c r="O87" s="736"/>
      <c r="P87" s="878"/>
      <c r="Q87" s="736"/>
      <c r="R87" s="736"/>
      <c r="S87" s="925" t="str">
        <f>IF(AND(Table3[[#This Row],[Menge]]&lt;&gt;"",Table3[[#This Row],[Anzahl Stück im Karton]]&lt;&gt;""),Table3[[#This Row],[Menge]]*Table3[[#This Row],[Anzahl Stück im Karton]],"")</f>
        <v/>
      </c>
      <c r="T87" s="929" t="str">
        <f>IF(AND('Display-Neuanlage und Masse'!G85="",'Display-Neuanlage und Masse'!H85=""),"",
IF('Display-Neuanlage und Masse'!G85&lt;&gt;"",'Display-Neuanlage und Masse'!G85,'Display-Neuanlage und Masse'!H85))</f>
        <v/>
      </c>
      <c r="U87" s="925" t="str">
        <f>IF(AND('Display-Neuanlage und Masse'!G85="",'Display-Neuanlage und Masse'!H85=""),"",
IF('Display-Neuanlage und Masse'!G85&lt;&gt;"","EUR","USD"))</f>
        <v/>
      </c>
      <c r="V87" s="930" t="str">
        <f>IF('Display-Neuanlage und Masse'!I85="","",'Display-Neuanlage und Masse'!I85)</f>
        <v/>
      </c>
      <c r="W87" s="737"/>
      <c r="X87" s="737"/>
      <c r="Y87" s="737"/>
      <c r="Z87" s="737"/>
      <c r="AA87" s="737"/>
      <c r="AB87" s="737"/>
      <c r="AC87" s="737"/>
      <c r="AD87" s="737"/>
      <c r="AE87" s="737"/>
      <c r="AF87" s="737"/>
      <c r="AG87" s="741"/>
      <c r="AH87" s="747"/>
      <c r="AI87" s="750"/>
      <c r="AJ87" s="748"/>
      <c r="AK87" s="748"/>
      <c r="AL87" s="748"/>
      <c r="AM87" s="748"/>
      <c r="AN87" s="748"/>
      <c r="AO87" s="748"/>
      <c r="AP87" s="748"/>
      <c r="AQ87" s="748"/>
      <c r="AR87" s="748"/>
      <c r="AS87" s="748"/>
      <c r="AT87" s="748"/>
      <c r="AU87" s="749"/>
      <c r="AV87" s="747"/>
      <c r="AW87" s="748"/>
      <c r="AX87" s="749"/>
      <c r="AY87" s="747"/>
      <c r="AZ87" s="748"/>
      <c r="BA87" s="749"/>
      <c r="BB87" s="747"/>
      <c r="BC87" s="748"/>
      <c r="BD87" s="748"/>
      <c r="BE87" s="749"/>
      <c r="BF87" s="750"/>
      <c r="BG87" s="748"/>
      <c r="BH87" s="748"/>
      <c r="BI87" s="748"/>
      <c r="BJ87" s="748"/>
      <c r="BK87" s="748"/>
      <c r="BL87" s="748"/>
      <c r="BM87" s="748"/>
      <c r="BN87" s="748"/>
      <c r="BO87" s="736"/>
      <c r="BP87" s="736"/>
      <c r="BQ87" s="735"/>
      <c r="BR87" s="736"/>
      <c r="BS87" s="736"/>
      <c r="BT87" s="736"/>
      <c r="BU87" s="856"/>
      <c r="BV87" s="736"/>
      <c r="BW87" s="736"/>
      <c r="BX87" s="736"/>
      <c r="BY87" s="736"/>
      <c r="BZ87" s="736"/>
      <c r="CA87" s="736"/>
      <c r="CB87" s="736"/>
      <c r="CC87" s="736"/>
      <c r="CD87" s="736"/>
      <c r="CE87" s="736"/>
      <c r="CF87" s="736"/>
      <c r="CG87" s="736"/>
      <c r="CH87" s="736"/>
      <c r="CI87" s="736"/>
      <c r="CJ87" s="736"/>
      <c r="CK87" s="736"/>
      <c r="CL87" s="736"/>
      <c r="CM87" s="736"/>
      <c r="CN87" s="736"/>
      <c r="CO87" s="736"/>
      <c r="CP87" s="736"/>
      <c r="CQ87" s="736"/>
      <c r="CR87" s="736"/>
      <c r="CS87" s="736"/>
      <c r="CT87" s="736"/>
      <c r="CU87" s="736"/>
      <c r="CV87" s="736"/>
      <c r="CW87" s="736"/>
      <c r="CX87" s="736"/>
      <c r="CY87" s="736"/>
      <c r="CZ87" s="736"/>
      <c r="DA87" s="736"/>
      <c r="DB87" s="736"/>
      <c r="DC87" s="736"/>
      <c r="DD87" s="736"/>
      <c r="DE87" s="736"/>
      <c r="DF87" s="736"/>
      <c r="DG87" s="736"/>
      <c r="DH87" s="736"/>
      <c r="DI87" s="736"/>
      <c r="DJ87" s="736"/>
      <c r="DK87" s="736"/>
      <c r="DL87" s="736"/>
      <c r="DM87" s="736"/>
      <c r="DN87" s="736"/>
      <c r="DO87" s="736"/>
      <c r="DP87" s="736"/>
      <c r="DQ87" s="736"/>
      <c r="DR87" s="736"/>
      <c r="DS87" s="736"/>
      <c r="DT87" s="736"/>
      <c r="DU87" s="736"/>
      <c r="DV87" s="736"/>
      <c r="DW87" s="736"/>
      <c r="DX87" s="736"/>
      <c r="DY87" s="736"/>
      <c r="DZ87" s="736"/>
      <c r="EA87" s="736"/>
      <c r="EB87" s="736"/>
      <c r="EC87" s="736"/>
      <c r="ED87" s="736"/>
      <c r="EE87" s="736"/>
      <c r="EF87" s="736"/>
      <c r="EG87" s="736"/>
    </row>
    <row r="88" spans="1:137" ht="60" customHeight="1">
      <c r="A88" s="925"/>
      <c r="B88" s="736"/>
      <c r="C88" s="925" t="str">
        <f>IF('Display-Neuanlage und Masse'!T86="","",'Display-Neuanlage und Masse'!T86)</f>
        <v/>
      </c>
      <c r="D88" s="925" t="str">
        <f>IF('Display-Neuanlage und Masse'!U86="","",'Display-Neuanlage und Masse'!U86)</f>
        <v/>
      </c>
      <c r="E88" s="736"/>
      <c r="F88" s="925" t="str">
        <f>IF('Display-Neuanlage und Masse'!V86="","",'Display-Neuanlage und Masse'!V86)</f>
        <v/>
      </c>
      <c r="G88" s="925" t="str">
        <f>IF('Display-Neuanlage und Masse'!X86="","",VLOOKUP('Display-Neuanlage und Masse'!X86,'Dropdown Auswahl'!BL83:BM335,2,FALSE))</f>
        <v/>
      </c>
      <c r="H88" s="1191"/>
      <c r="I88" s="1191"/>
      <c r="J88" s="1191"/>
      <c r="K88" s="925" t="str">
        <f>IF('Display-Neuanlage und Masse'!AX86="","",'Display-Neuanlage und Masse'!AX86)</f>
        <v/>
      </c>
      <c r="L88" s="925" t="str">
        <f>IF('Display-Neuanlage und Masse'!AY86="","",'Display-Neuanlage und Masse'!AY86)</f>
        <v/>
      </c>
      <c r="M88" s="925" t="str">
        <f>IF('Display-Neuanlage und Masse'!AZ86="","",'Display-Neuanlage und Masse'!AZ86)</f>
        <v/>
      </c>
      <c r="N88" s="736"/>
      <c r="O88" s="736"/>
      <c r="P88" s="878"/>
      <c r="Q88" s="736"/>
      <c r="R88" s="736"/>
      <c r="S88" s="925" t="str">
        <f>IF(AND(Table3[[#This Row],[Menge]]&lt;&gt;"",Table3[[#This Row],[Anzahl Stück im Karton]]&lt;&gt;""),Table3[[#This Row],[Menge]]*Table3[[#This Row],[Anzahl Stück im Karton]],"")</f>
        <v/>
      </c>
      <c r="T88" s="929" t="str">
        <f>IF(AND('Display-Neuanlage und Masse'!G86="",'Display-Neuanlage und Masse'!H86=""),"",
IF('Display-Neuanlage und Masse'!G86&lt;&gt;"",'Display-Neuanlage und Masse'!G86,'Display-Neuanlage und Masse'!H86))</f>
        <v/>
      </c>
      <c r="U88" s="925" t="str">
        <f>IF(AND('Display-Neuanlage und Masse'!G86="",'Display-Neuanlage und Masse'!H86=""),"",
IF('Display-Neuanlage und Masse'!G86&lt;&gt;"","EUR","USD"))</f>
        <v/>
      </c>
      <c r="V88" s="930" t="str">
        <f>IF('Display-Neuanlage und Masse'!I86="","",'Display-Neuanlage und Masse'!I86)</f>
        <v/>
      </c>
      <c r="W88" s="737"/>
      <c r="X88" s="737"/>
      <c r="Y88" s="737"/>
      <c r="Z88" s="737"/>
      <c r="AA88" s="737"/>
      <c r="AB88" s="737"/>
      <c r="AC88" s="737"/>
      <c r="AD88" s="737"/>
      <c r="AE88" s="737"/>
      <c r="AF88" s="737"/>
      <c r="AG88" s="741"/>
      <c r="AH88" s="747"/>
      <c r="AI88" s="750"/>
      <c r="AJ88" s="748"/>
      <c r="AK88" s="748"/>
      <c r="AL88" s="748"/>
      <c r="AM88" s="748"/>
      <c r="AN88" s="748"/>
      <c r="AO88" s="748"/>
      <c r="AP88" s="748"/>
      <c r="AQ88" s="748"/>
      <c r="AR88" s="748"/>
      <c r="AS88" s="748"/>
      <c r="AT88" s="748"/>
      <c r="AU88" s="749"/>
      <c r="AV88" s="747"/>
      <c r="AW88" s="748"/>
      <c r="AX88" s="749"/>
      <c r="AY88" s="747"/>
      <c r="AZ88" s="748"/>
      <c r="BA88" s="749"/>
      <c r="BB88" s="747"/>
      <c r="BC88" s="748"/>
      <c r="BD88" s="748"/>
      <c r="BE88" s="749"/>
      <c r="BF88" s="750"/>
      <c r="BG88" s="748"/>
      <c r="BH88" s="748"/>
      <c r="BI88" s="748"/>
      <c r="BJ88" s="748"/>
      <c r="BK88" s="748"/>
      <c r="BL88" s="748"/>
      <c r="BM88" s="748"/>
      <c r="BN88" s="748"/>
      <c r="BO88" s="736"/>
      <c r="BP88" s="736"/>
      <c r="BQ88" s="735"/>
      <c r="BR88" s="736"/>
      <c r="BS88" s="736"/>
      <c r="BT88" s="736"/>
      <c r="BU88" s="856"/>
      <c r="BV88" s="736"/>
      <c r="BW88" s="736"/>
      <c r="BX88" s="736"/>
      <c r="BY88" s="736"/>
      <c r="BZ88" s="736"/>
      <c r="CA88" s="736"/>
      <c r="CB88" s="736"/>
      <c r="CC88" s="736"/>
      <c r="CD88" s="736"/>
      <c r="CE88" s="736"/>
      <c r="CF88" s="736"/>
      <c r="CG88" s="736"/>
      <c r="CH88" s="736"/>
      <c r="CI88" s="736"/>
      <c r="CJ88" s="736"/>
      <c r="CK88" s="736"/>
      <c r="CL88" s="736"/>
      <c r="CM88" s="736"/>
      <c r="CN88" s="736"/>
      <c r="CO88" s="736"/>
      <c r="CP88" s="736"/>
      <c r="CQ88" s="736"/>
      <c r="CR88" s="736"/>
      <c r="CS88" s="736"/>
      <c r="CT88" s="736"/>
      <c r="CU88" s="736"/>
      <c r="CV88" s="736"/>
      <c r="CW88" s="736"/>
      <c r="CX88" s="736"/>
      <c r="CY88" s="736"/>
      <c r="CZ88" s="736"/>
      <c r="DA88" s="736"/>
      <c r="DB88" s="736"/>
      <c r="DC88" s="736"/>
      <c r="DD88" s="736"/>
      <c r="DE88" s="736"/>
      <c r="DF88" s="736"/>
      <c r="DG88" s="736"/>
      <c r="DH88" s="736"/>
      <c r="DI88" s="736"/>
      <c r="DJ88" s="736"/>
      <c r="DK88" s="736"/>
      <c r="DL88" s="736"/>
      <c r="DM88" s="736"/>
      <c r="DN88" s="736"/>
      <c r="DO88" s="736"/>
      <c r="DP88" s="736"/>
      <c r="DQ88" s="736"/>
      <c r="DR88" s="736"/>
      <c r="DS88" s="736"/>
      <c r="DT88" s="736"/>
      <c r="DU88" s="736"/>
      <c r="DV88" s="736"/>
      <c r="DW88" s="736"/>
      <c r="DX88" s="736"/>
      <c r="DY88" s="736"/>
      <c r="DZ88" s="736"/>
      <c r="EA88" s="736"/>
      <c r="EB88" s="736"/>
      <c r="EC88" s="736"/>
      <c r="ED88" s="736"/>
      <c r="EE88" s="736"/>
      <c r="EF88" s="736"/>
      <c r="EG88" s="736"/>
    </row>
    <row r="89" spans="1:137" ht="60" customHeight="1">
      <c r="A89" s="925"/>
      <c r="B89" s="736"/>
      <c r="C89" s="925" t="str">
        <f>IF('Display-Neuanlage und Masse'!T87="","",'Display-Neuanlage und Masse'!T87)</f>
        <v/>
      </c>
      <c r="D89" s="925" t="str">
        <f>IF('Display-Neuanlage und Masse'!U87="","",'Display-Neuanlage und Masse'!U87)</f>
        <v/>
      </c>
      <c r="E89" s="736"/>
      <c r="F89" s="925" t="str">
        <f>IF('Display-Neuanlage und Masse'!V87="","",'Display-Neuanlage und Masse'!V87)</f>
        <v/>
      </c>
      <c r="G89" s="925" t="str">
        <f>IF('Display-Neuanlage und Masse'!X87="","",VLOOKUP('Display-Neuanlage und Masse'!X87,'Dropdown Auswahl'!BL84:BM336,2,FALSE))</f>
        <v/>
      </c>
      <c r="H89" s="1191"/>
      <c r="I89" s="1191"/>
      <c r="J89" s="1191"/>
      <c r="K89" s="925" t="str">
        <f>IF('Display-Neuanlage und Masse'!AX87="","",'Display-Neuanlage und Masse'!AX87)</f>
        <v/>
      </c>
      <c r="L89" s="925" t="str">
        <f>IF('Display-Neuanlage und Masse'!AY87="","",'Display-Neuanlage und Masse'!AY87)</f>
        <v/>
      </c>
      <c r="M89" s="925" t="str">
        <f>IF('Display-Neuanlage und Masse'!AZ87="","",'Display-Neuanlage und Masse'!AZ87)</f>
        <v/>
      </c>
      <c r="N89" s="736"/>
      <c r="O89" s="736"/>
      <c r="P89" s="878"/>
      <c r="Q89" s="736"/>
      <c r="R89" s="736"/>
      <c r="S89" s="925" t="str">
        <f>IF(AND(Table3[[#This Row],[Menge]]&lt;&gt;"",Table3[[#This Row],[Anzahl Stück im Karton]]&lt;&gt;""),Table3[[#This Row],[Menge]]*Table3[[#This Row],[Anzahl Stück im Karton]],"")</f>
        <v/>
      </c>
      <c r="T89" s="929" t="str">
        <f>IF(AND('Display-Neuanlage und Masse'!G87="",'Display-Neuanlage und Masse'!H87=""),"",
IF('Display-Neuanlage und Masse'!G87&lt;&gt;"",'Display-Neuanlage und Masse'!G87,'Display-Neuanlage und Masse'!H87))</f>
        <v/>
      </c>
      <c r="U89" s="925" t="str">
        <f>IF(AND('Display-Neuanlage und Masse'!G87="",'Display-Neuanlage und Masse'!H87=""),"",
IF('Display-Neuanlage und Masse'!G87&lt;&gt;"","EUR","USD"))</f>
        <v/>
      </c>
      <c r="V89" s="930" t="str">
        <f>IF('Display-Neuanlage und Masse'!I87="","",'Display-Neuanlage und Masse'!I87)</f>
        <v/>
      </c>
      <c r="W89" s="737"/>
      <c r="X89" s="737"/>
      <c r="Y89" s="737"/>
      <c r="Z89" s="737"/>
      <c r="AA89" s="737"/>
      <c r="AB89" s="737"/>
      <c r="AC89" s="737"/>
      <c r="AD89" s="737"/>
      <c r="AE89" s="737"/>
      <c r="AF89" s="737"/>
      <c r="AG89" s="741"/>
      <c r="AH89" s="747"/>
      <c r="AI89" s="750"/>
      <c r="AJ89" s="748"/>
      <c r="AK89" s="748"/>
      <c r="AL89" s="748"/>
      <c r="AM89" s="748"/>
      <c r="AN89" s="748"/>
      <c r="AO89" s="748"/>
      <c r="AP89" s="748"/>
      <c r="AQ89" s="748"/>
      <c r="AR89" s="748"/>
      <c r="AS89" s="748"/>
      <c r="AT89" s="748"/>
      <c r="AU89" s="749"/>
      <c r="AV89" s="747"/>
      <c r="AW89" s="748"/>
      <c r="AX89" s="749"/>
      <c r="AY89" s="747"/>
      <c r="AZ89" s="748"/>
      <c r="BA89" s="749"/>
      <c r="BB89" s="747"/>
      <c r="BC89" s="748"/>
      <c r="BD89" s="748"/>
      <c r="BE89" s="749"/>
      <c r="BF89" s="750"/>
      <c r="BG89" s="748"/>
      <c r="BH89" s="748"/>
      <c r="BI89" s="748"/>
      <c r="BJ89" s="748"/>
      <c r="BK89" s="748"/>
      <c r="BL89" s="748"/>
      <c r="BM89" s="748"/>
      <c r="BN89" s="748"/>
      <c r="BO89" s="736"/>
      <c r="BP89" s="736"/>
      <c r="BQ89" s="735"/>
      <c r="BR89" s="736"/>
      <c r="BS89" s="736"/>
      <c r="BT89" s="736"/>
      <c r="BU89" s="856"/>
      <c r="BV89" s="736"/>
      <c r="BW89" s="736"/>
      <c r="BX89" s="736"/>
      <c r="BY89" s="736"/>
      <c r="BZ89" s="736"/>
      <c r="CA89" s="736"/>
      <c r="CB89" s="736"/>
      <c r="CC89" s="736"/>
      <c r="CD89" s="736"/>
      <c r="CE89" s="736"/>
      <c r="CF89" s="736"/>
      <c r="CG89" s="736"/>
      <c r="CH89" s="736"/>
      <c r="CI89" s="736"/>
      <c r="CJ89" s="736"/>
      <c r="CK89" s="736"/>
      <c r="CL89" s="736"/>
      <c r="CM89" s="736"/>
      <c r="CN89" s="736"/>
      <c r="CO89" s="736"/>
      <c r="CP89" s="736"/>
      <c r="CQ89" s="736"/>
      <c r="CR89" s="736"/>
      <c r="CS89" s="736"/>
      <c r="CT89" s="736"/>
      <c r="CU89" s="736"/>
      <c r="CV89" s="736"/>
      <c r="CW89" s="736"/>
      <c r="CX89" s="736"/>
      <c r="CY89" s="736"/>
      <c r="CZ89" s="736"/>
      <c r="DA89" s="736"/>
      <c r="DB89" s="736"/>
      <c r="DC89" s="736"/>
      <c r="DD89" s="736"/>
      <c r="DE89" s="736"/>
      <c r="DF89" s="736"/>
      <c r="DG89" s="736"/>
      <c r="DH89" s="736"/>
      <c r="DI89" s="736"/>
      <c r="DJ89" s="736"/>
      <c r="DK89" s="736"/>
      <c r="DL89" s="736"/>
      <c r="DM89" s="736"/>
      <c r="DN89" s="736"/>
      <c r="DO89" s="736"/>
      <c r="DP89" s="736"/>
      <c r="DQ89" s="736"/>
      <c r="DR89" s="736"/>
      <c r="DS89" s="736"/>
      <c r="DT89" s="736"/>
      <c r="DU89" s="736"/>
      <c r="DV89" s="736"/>
      <c r="DW89" s="736"/>
      <c r="DX89" s="736"/>
      <c r="DY89" s="736"/>
      <c r="DZ89" s="736"/>
      <c r="EA89" s="736"/>
      <c r="EB89" s="736"/>
      <c r="EC89" s="736"/>
      <c r="ED89" s="736"/>
      <c r="EE89" s="736"/>
      <c r="EF89" s="736"/>
      <c r="EG89" s="736"/>
    </row>
    <row r="90" spans="1:137" ht="60" customHeight="1">
      <c r="A90" s="925"/>
      <c r="B90" s="736"/>
      <c r="C90" s="925" t="str">
        <f>IF('Display-Neuanlage und Masse'!T88="","",'Display-Neuanlage und Masse'!T88)</f>
        <v/>
      </c>
      <c r="D90" s="925" t="str">
        <f>IF('Display-Neuanlage und Masse'!U88="","",'Display-Neuanlage und Masse'!U88)</f>
        <v/>
      </c>
      <c r="E90" s="736"/>
      <c r="F90" s="925" t="str">
        <f>IF('Display-Neuanlage und Masse'!V88="","",'Display-Neuanlage und Masse'!V88)</f>
        <v/>
      </c>
      <c r="G90" s="925" t="str">
        <f>IF('Display-Neuanlage und Masse'!X88="","",VLOOKUP('Display-Neuanlage und Masse'!X88,'Dropdown Auswahl'!BL85:BM337,2,FALSE))</f>
        <v/>
      </c>
      <c r="H90" s="1191"/>
      <c r="I90" s="1191"/>
      <c r="J90" s="1191"/>
      <c r="K90" s="925" t="str">
        <f>IF('Display-Neuanlage und Masse'!AX88="","",'Display-Neuanlage und Masse'!AX88)</f>
        <v/>
      </c>
      <c r="L90" s="925" t="str">
        <f>IF('Display-Neuanlage und Masse'!AY88="","",'Display-Neuanlage und Masse'!AY88)</f>
        <v/>
      </c>
      <c r="M90" s="925" t="str">
        <f>IF('Display-Neuanlage und Masse'!AZ88="","",'Display-Neuanlage und Masse'!AZ88)</f>
        <v/>
      </c>
      <c r="N90" s="736"/>
      <c r="O90" s="736"/>
      <c r="P90" s="878"/>
      <c r="Q90" s="736"/>
      <c r="R90" s="736"/>
      <c r="S90" s="925" t="str">
        <f>IF(AND(Table3[[#This Row],[Menge]]&lt;&gt;"",Table3[[#This Row],[Anzahl Stück im Karton]]&lt;&gt;""),Table3[[#This Row],[Menge]]*Table3[[#This Row],[Anzahl Stück im Karton]],"")</f>
        <v/>
      </c>
      <c r="T90" s="929" t="str">
        <f>IF(AND('Display-Neuanlage und Masse'!G88="",'Display-Neuanlage und Masse'!H88=""),"",
IF('Display-Neuanlage und Masse'!G88&lt;&gt;"",'Display-Neuanlage und Masse'!G88,'Display-Neuanlage und Masse'!H88))</f>
        <v/>
      </c>
      <c r="U90" s="925" t="str">
        <f>IF(AND('Display-Neuanlage und Masse'!G88="",'Display-Neuanlage und Masse'!H88=""),"",
IF('Display-Neuanlage und Masse'!G88&lt;&gt;"","EUR","USD"))</f>
        <v/>
      </c>
      <c r="V90" s="930" t="str">
        <f>IF('Display-Neuanlage und Masse'!I88="","",'Display-Neuanlage und Masse'!I88)</f>
        <v/>
      </c>
      <c r="W90" s="737"/>
      <c r="X90" s="737"/>
      <c r="Y90" s="737"/>
      <c r="Z90" s="737"/>
      <c r="AA90" s="737"/>
      <c r="AB90" s="737"/>
      <c r="AC90" s="737"/>
      <c r="AD90" s="737"/>
      <c r="AE90" s="737"/>
      <c r="AF90" s="737"/>
      <c r="AG90" s="741"/>
      <c r="AH90" s="747"/>
      <c r="AI90" s="750"/>
      <c r="AJ90" s="748"/>
      <c r="AK90" s="748"/>
      <c r="AL90" s="748"/>
      <c r="AM90" s="748"/>
      <c r="AN90" s="748"/>
      <c r="AO90" s="748"/>
      <c r="AP90" s="748"/>
      <c r="AQ90" s="748"/>
      <c r="AR90" s="748"/>
      <c r="AS90" s="748"/>
      <c r="AT90" s="748"/>
      <c r="AU90" s="749"/>
      <c r="AV90" s="747"/>
      <c r="AW90" s="748"/>
      <c r="AX90" s="749"/>
      <c r="AY90" s="747"/>
      <c r="AZ90" s="748"/>
      <c r="BA90" s="749"/>
      <c r="BB90" s="747"/>
      <c r="BC90" s="748"/>
      <c r="BD90" s="748"/>
      <c r="BE90" s="749"/>
      <c r="BF90" s="750"/>
      <c r="BG90" s="748"/>
      <c r="BH90" s="748"/>
      <c r="BI90" s="748"/>
      <c r="BJ90" s="748"/>
      <c r="BK90" s="748"/>
      <c r="BL90" s="748"/>
      <c r="BM90" s="748"/>
      <c r="BN90" s="748"/>
      <c r="BO90" s="736"/>
      <c r="BP90" s="736"/>
      <c r="BQ90" s="735"/>
      <c r="BR90" s="736"/>
      <c r="BS90" s="736"/>
      <c r="BT90" s="736"/>
      <c r="BU90" s="856"/>
      <c r="BV90" s="736"/>
      <c r="BW90" s="736"/>
      <c r="BX90" s="736"/>
      <c r="BY90" s="736"/>
      <c r="BZ90" s="736"/>
      <c r="CA90" s="736"/>
      <c r="CB90" s="736"/>
      <c r="CC90" s="736"/>
      <c r="CD90" s="736"/>
      <c r="CE90" s="736"/>
      <c r="CF90" s="736"/>
      <c r="CG90" s="736"/>
      <c r="CH90" s="736"/>
      <c r="CI90" s="736"/>
      <c r="CJ90" s="736"/>
      <c r="CK90" s="736"/>
      <c r="CL90" s="736"/>
      <c r="CM90" s="736"/>
      <c r="CN90" s="736"/>
      <c r="CO90" s="736"/>
      <c r="CP90" s="736"/>
      <c r="CQ90" s="736"/>
      <c r="CR90" s="736"/>
      <c r="CS90" s="736"/>
      <c r="CT90" s="736"/>
      <c r="CU90" s="736"/>
      <c r="CV90" s="736"/>
      <c r="CW90" s="736"/>
      <c r="CX90" s="736"/>
      <c r="CY90" s="736"/>
      <c r="CZ90" s="736"/>
      <c r="DA90" s="736"/>
      <c r="DB90" s="736"/>
      <c r="DC90" s="736"/>
      <c r="DD90" s="736"/>
      <c r="DE90" s="736"/>
      <c r="DF90" s="736"/>
      <c r="DG90" s="736"/>
      <c r="DH90" s="736"/>
      <c r="DI90" s="736"/>
      <c r="DJ90" s="736"/>
      <c r="DK90" s="736"/>
      <c r="DL90" s="736"/>
      <c r="DM90" s="736"/>
      <c r="DN90" s="736"/>
      <c r="DO90" s="736"/>
      <c r="DP90" s="736"/>
      <c r="DQ90" s="736"/>
      <c r="DR90" s="736"/>
      <c r="DS90" s="736"/>
      <c r="DT90" s="736"/>
      <c r="DU90" s="736"/>
      <c r="DV90" s="736"/>
      <c r="DW90" s="736"/>
      <c r="DX90" s="736"/>
      <c r="DY90" s="736"/>
      <c r="DZ90" s="736"/>
      <c r="EA90" s="736"/>
      <c r="EB90" s="736"/>
      <c r="EC90" s="736"/>
      <c r="ED90" s="736"/>
      <c r="EE90" s="736"/>
      <c r="EF90" s="736"/>
      <c r="EG90" s="736"/>
    </row>
    <row r="91" spans="1:137" ht="60" customHeight="1">
      <c r="A91" s="925"/>
      <c r="B91" s="736"/>
      <c r="C91" s="925" t="str">
        <f>IF('Display-Neuanlage und Masse'!T89="","",'Display-Neuanlage und Masse'!T89)</f>
        <v/>
      </c>
      <c r="D91" s="925" t="str">
        <f>IF('Display-Neuanlage und Masse'!U89="","",'Display-Neuanlage und Masse'!U89)</f>
        <v/>
      </c>
      <c r="E91" s="736"/>
      <c r="F91" s="925" t="str">
        <f>IF('Display-Neuanlage und Masse'!V89="","",'Display-Neuanlage und Masse'!V89)</f>
        <v/>
      </c>
      <c r="G91" s="925" t="str">
        <f>IF('Display-Neuanlage und Masse'!X89="","",VLOOKUP('Display-Neuanlage und Masse'!X89,'Dropdown Auswahl'!BL86:BM338,2,FALSE))</f>
        <v/>
      </c>
      <c r="H91" s="1191"/>
      <c r="I91" s="1191"/>
      <c r="J91" s="1191"/>
      <c r="K91" s="925" t="str">
        <f>IF('Display-Neuanlage und Masse'!AX89="","",'Display-Neuanlage und Masse'!AX89)</f>
        <v/>
      </c>
      <c r="L91" s="925" t="str">
        <f>IF('Display-Neuanlage und Masse'!AY89="","",'Display-Neuanlage und Masse'!AY89)</f>
        <v/>
      </c>
      <c r="M91" s="925" t="str">
        <f>IF('Display-Neuanlage und Masse'!AZ89="","",'Display-Neuanlage und Masse'!AZ89)</f>
        <v/>
      </c>
      <c r="N91" s="736"/>
      <c r="O91" s="736"/>
      <c r="P91" s="878"/>
      <c r="Q91" s="736"/>
      <c r="R91" s="736"/>
      <c r="S91" s="925" t="str">
        <f>IF(AND(Table3[[#This Row],[Menge]]&lt;&gt;"",Table3[[#This Row],[Anzahl Stück im Karton]]&lt;&gt;""),Table3[[#This Row],[Menge]]*Table3[[#This Row],[Anzahl Stück im Karton]],"")</f>
        <v/>
      </c>
      <c r="T91" s="929" t="str">
        <f>IF(AND('Display-Neuanlage und Masse'!G89="",'Display-Neuanlage und Masse'!H89=""),"",
IF('Display-Neuanlage und Masse'!G89&lt;&gt;"",'Display-Neuanlage und Masse'!G89,'Display-Neuanlage und Masse'!H89))</f>
        <v/>
      </c>
      <c r="U91" s="925" t="str">
        <f>IF(AND('Display-Neuanlage und Masse'!G89="",'Display-Neuanlage und Masse'!H89=""),"",
IF('Display-Neuanlage und Masse'!G89&lt;&gt;"","EUR","USD"))</f>
        <v/>
      </c>
      <c r="V91" s="930" t="str">
        <f>IF('Display-Neuanlage und Masse'!I89="","",'Display-Neuanlage und Masse'!I89)</f>
        <v/>
      </c>
      <c r="W91" s="737"/>
      <c r="X91" s="737"/>
      <c r="Y91" s="737"/>
      <c r="Z91" s="737"/>
      <c r="AA91" s="737"/>
      <c r="AB91" s="737"/>
      <c r="AC91" s="737"/>
      <c r="AD91" s="737"/>
      <c r="AE91" s="737"/>
      <c r="AF91" s="737"/>
      <c r="AG91" s="741"/>
      <c r="AH91" s="747"/>
      <c r="AI91" s="750"/>
      <c r="AJ91" s="748"/>
      <c r="AK91" s="748"/>
      <c r="AL91" s="748"/>
      <c r="AM91" s="748"/>
      <c r="AN91" s="748"/>
      <c r="AO91" s="748"/>
      <c r="AP91" s="748"/>
      <c r="AQ91" s="748"/>
      <c r="AR91" s="748"/>
      <c r="AS91" s="748"/>
      <c r="AT91" s="748"/>
      <c r="AU91" s="749"/>
      <c r="AV91" s="747"/>
      <c r="AW91" s="748"/>
      <c r="AX91" s="749"/>
      <c r="AY91" s="747"/>
      <c r="AZ91" s="748"/>
      <c r="BA91" s="749"/>
      <c r="BB91" s="747"/>
      <c r="BC91" s="748"/>
      <c r="BD91" s="748"/>
      <c r="BE91" s="749"/>
      <c r="BF91" s="750"/>
      <c r="BG91" s="748"/>
      <c r="BH91" s="748"/>
      <c r="BI91" s="748"/>
      <c r="BJ91" s="748"/>
      <c r="BK91" s="748"/>
      <c r="BL91" s="748"/>
      <c r="BM91" s="748"/>
      <c r="BN91" s="748"/>
      <c r="BO91" s="736"/>
      <c r="BP91" s="736"/>
      <c r="BQ91" s="735"/>
      <c r="BR91" s="736"/>
      <c r="BS91" s="736"/>
      <c r="BT91" s="736"/>
      <c r="BU91" s="856"/>
      <c r="BV91" s="736"/>
      <c r="BW91" s="736"/>
      <c r="BX91" s="736"/>
      <c r="BY91" s="736"/>
      <c r="BZ91" s="736"/>
      <c r="CA91" s="736"/>
      <c r="CB91" s="736"/>
      <c r="CC91" s="736"/>
      <c r="CD91" s="736"/>
      <c r="CE91" s="736"/>
      <c r="CF91" s="736"/>
      <c r="CG91" s="736"/>
      <c r="CH91" s="736"/>
      <c r="CI91" s="736"/>
      <c r="CJ91" s="736"/>
      <c r="CK91" s="736"/>
      <c r="CL91" s="736"/>
      <c r="CM91" s="736"/>
      <c r="CN91" s="736"/>
      <c r="CO91" s="736"/>
      <c r="CP91" s="736"/>
      <c r="CQ91" s="736"/>
      <c r="CR91" s="736"/>
      <c r="CS91" s="736"/>
      <c r="CT91" s="736"/>
      <c r="CU91" s="736"/>
      <c r="CV91" s="736"/>
      <c r="CW91" s="736"/>
      <c r="CX91" s="736"/>
      <c r="CY91" s="736"/>
      <c r="CZ91" s="736"/>
      <c r="DA91" s="736"/>
      <c r="DB91" s="736"/>
      <c r="DC91" s="736"/>
      <c r="DD91" s="736"/>
      <c r="DE91" s="736"/>
      <c r="DF91" s="736"/>
      <c r="DG91" s="736"/>
      <c r="DH91" s="736"/>
      <c r="DI91" s="736"/>
      <c r="DJ91" s="736"/>
      <c r="DK91" s="736"/>
      <c r="DL91" s="736"/>
      <c r="DM91" s="736"/>
      <c r="DN91" s="736"/>
      <c r="DO91" s="736"/>
      <c r="DP91" s="736"/>
      <c r="DQ91" s="736"/>
      <c r="DR91" s="736"/>
      <c r="DS91" s="736"/>
      <c r="DT91" s="736"/>
      <c r="DU91" s="736"/>
      <c r="DV91" s="736"/>
      <c r="DW91" s="736"/>
      <c r="DX91" s="736"/>
      <c r="DY91" s="736"/>
      <c r="DZ91" s="736"/>
      <c r="EA91" s="736"/>
      <c r="EB91" s="736"/>
      <c r="EC91" s="736"/>
      <c r="ED91" s="736"/>
      <c r="EE91" s="736"/>
      <c r="EF91" s="736"/>
      <c r="EG91" s="736"/>
    </row>
    <row r="92" spans="1:137" ht="60" customHeight="1">
      <c r="A92" s="925"/>
      <c r="B92" s="736"/>
      <c r="C92" s="925" t="str">
        <f>IF('Display-Neuanlage und Masse'!T90="","",'Display-Neuanlage und Masse'!T90)</f>
        <v/>
      </c>
      <c r="D92" s="925" t="str">
        <f>IF('Display-Neuanlage und Masse'!U90="","",'Display-Neuanlage und Masse'!U90)</f>
        <v/>
      </c>
      <c r="E92" s="736"/>
      <c r="F92" s="925" t="str">
        <f>IF('Display-Neuanlage und Masse'!V90="","",'Display-Neuanlage und Masse'!V90)</f>
        <v/>
      </c>
      <c r="G92" s="925" t="str">
        <f>IF('Display-Neuanlage und Masse'!X90="","",VLOOKUP('Display-Neuanlage und Masse'!X90,'Dropdown Auswahl'!BL87:BM339,2,FALSE))</f>
        <v/>
      </c>
      <c r="H92" s="1191"/>
      <c r="I92" s="1191"/>
      <c r="J92" s="1191"/>
      <c r="K92" s="925" t="str">
        <f>IF('Display-Neuanlage und Masse'!AX90="","",'Display-Neuanlage und Masse'!AX90)</f>
        <v/>
      </c>
      <c r="L92" s="925" t="str">
        <f>IF('Display-Neuanlage und Masse'!AY90="","",'Display-Neuanlage und Masse'!AY90)</f>
        <v/>
      </c>
      <c r="M92" s="925" t="str">
        <f>IF('Display-Neuanlage und Masse'!AZ90="","",'Display-Neuanlage und Masse'!AZ90)</f>
        <v/>
      </c>
      <c r="N92" s="736"/>
      <c r="O92" s="736"/>
      <c r="P92" s="878"/>
      <c r="Q92" s="736"/>
      <c r="R92" s="736"/>
      <c r="S92" s="925" t="str">
        <f>IF(AND(Table3[[#This Row],[Menge]]&lt;&gt;"",Table3[[#This Row],[Anzahl Stück im Karton]]&lt;&gt;""),Table3[[#This Row],[Menge]]*Table3[[#This Row],[Anzahl Stück im Karton]],"")</f>
        <v/>
      </c>
      <c r="T92" s="929" t="str">
        <f>IF(AND('Display-Neuanlage und Masse'!G90="",'Display-Neuanlage und Masse'!H90=""),"",
IF('Display-Neuanlage und Masse'!G90&lt;&gt;"",'Display-Neuanlage und Masse'!G90,'Display-Neuanlage und Masse'!H90))</f>
        <v/>
      </c>
      <c r="U92" s="925" t="str">
        <f>IF(AND('Display-Neuanlage und Masse'!G90="",'Display-Neuanlage und Masse'!H90=""),"",
IF('Display-Neuanlage und Masse'!G90&lt;&gt;"","EUR","USD"))</f>
        <v/>
      </c>
      <c r="V92" s="930" t="str">
        <f>IF('Display-Neuanlage und Masse'!I90="","",'Display-Neuanlage und Masse'!I90)</f>
        <v/>
      </c>
      <c r="W92" s="737"/>
      <c r="X92" s="737"/>
      <c r="Y92" s="737"/>
      <c r="Z92" s="737"/>
      <c r="AA92" s="737"/>
      <c r="AB92" s="737"/>
      <c r="AC92" s="737"/>
      <c r="AD92" s="737"/>
      <c r="AE92" s="737"/>
      <c r="AF92" s="737"/>
      <c r="AG92" s="741"/>
      <c r="AH92" s="747"/>
      <c r="AI92" s="750"/>
      <c r="AJ92" s="748"/>
      <c r="AK92" s="748"/>
      <c r="AL92" s="748"/>
      <c r="AM92" s="748"/>
      <c r="AN92" s="748"/>
      <c r="AO92" s="748"/>
      <c r="AP92" s="748"/>
      <c r="AQ92" s="748"/>
      <c r="AR92" s="748"/>
      <c r="AS92" s="748"/>
      <c r="AT92" s="748"/>
      <c r="AU92" s="749"/>
      <c r="AV92" s="747"/>
      <c r="AW92" s="748"/>
      <c r="AX92" s="749"/>
      <c r="AY92" s="747"/>
      <c r="AZ92" s="748"/>
      <c r="BA92" s="749"/>
      <c r="BB92" s="747"/>
      <c r="BC92" s="748"/>
      <c r="BD92" s="748"/>
      <c r="BE92" s="749"/>
      <c r="BF92" s="750"/>
      <c r="BG92" s="748"/>
      <c r="BH92" s="748"/>
      <c r="BI92" s="748"/>
      <c r="BJ92" s="748"/>
      <c r="BK92" s="748"/>
      <c r="BL92" s="748"/>
      <c r="BM92" s="748"/>
      <c r="BN92" s="748"/>
      <c r="BO92" s="736"/>
      <c r="BP92" s="736"/>
      <c r="BQ92" s="735"/>
      <c r="BR92" s="736"/>
      <c r="BS92" s="736"/>
      <c r="BT92" s="736"/>
      <c r="BU92" s="856"/>
      <c r="BV92" s="736"/>
      <c r="BW92" s="736"/>
      <c r="BX92" s="736"/>
      <c r="BY92" s="736"/>
      <c r="BZ92" s="736"/>
      <c r="CA92" s="736"/>
      <c r="CB92" s="736"/>
      <c r="CC92" s="736"/>
      <c r="CD92" s="736"/>
      <c r="CE92" s="736"/>
      <c r="CF92" s="736"/>
      <c r="CG92" s="736"/>
      <c r="CH92" s="736"/>
      <c r="CI92" s="736"/>
      <c r="CJ92" s="736"/>
      <c r="CK92" s="736"/>
      <c r="CL92" s="736"/>
      <c r="CM92" s="736"/>
      <c r="CN92" s="736"/>
      <c r="CO92" s="736"/>
      <c r="CP92" s="736"/>
      <c r="CQ92" s="736"/>
      <c r="CR92" s="736"/>
      <c r="CS92" s="736"/>
      <c r="CT92" s="736"/>
      <c r="CU92" s="736"/>
      <c r="CV92" s="736"/>
      <c r="CW92" s="736"/>
      <c r="CX92" s="736"/>
      <c r="CY92" s="736"/>
      <c r="CZ92" s="736"/>
      <c r="DA92" s="736"/>
      <c r="DB92" s="736"/>
      <c r="DC92" s="736"/>
      <c r="DD92" s="736"/>
      <c r="DE92" s="736"/>
      <c r="DF92" s="736"/>
      <c r="DG92" s="736"/>
      <c r="DH92" s="736"/>
      <c r="DI92" s="736"/>
      <c r="DJ92" s="736"/>
      <c r="DK92" s="736"/>
      <c r="DL92" s="736"/>
      <c r="DM92" s="736"/>
      <c r="DN92" s="736"/>
      <c r="DO92" s="736"/>
      <c r="DP92" s="736"/>
      <c r="DQ92" s="736"/>
      <c r="DR92" s="736"/>
      <c r="DS92" s="736"/>
      <c r="DT92" s="736"/>
      <c r="DU92" s="736"/>
      <c r="DV92" s="736"/>
      <c r="DW92" s="736"/>
      <c r="DX92" s="736"/>
      <c r="DY92" s="736"/>
      <c r="DZ92" s="736"/>
      <c r="EA92" s="736"/>
      <c r="EB92" s="736"/>
      <c r="EC92" s="736"/>
      <c r="ED92" s="736"/>
      <c r="EE92" s="736"/>
      <c r="EF92" s="736"/>
      <c r="EG92" s="736"/>
    </row>
    <row r="93" spans="1:137" ht="60" customHeight="1">
      <c r="A93" s="925"/>
      <c r="B93" s="736"/>
      <c r="C93" s="925" t="str">
        <f>IF('Display-Neuanlage und Masse'!T91="","",'Display-Neuanlage und Masse'!T91)</f>
        <v/>
      </c>
      <c r="D93" s="925" t="str">
        <f>IF('Display-Neuanlage und Masse'!U91="","",'Display-Neuanlage und Masse'!U91)</f>
        <v/>
      </c>
      <c r="E93" s="736"/>
      <c r="F93" s="925" t="str">
        <f>IF('Display-Neuanlage und Masse'!V91="","",'Display-Neuanlage und Masse'!V91)</f>
        <v/>
      </c>
      <c r="G93" s="925" t="str">
        <f>IF('Display-Neuanlage und Masse'!X91="","",VLOOKUP('Display-Neuanlage und Masse'!X91,'Dropdown Auswahl'!BL88:BM340,2,FALSE))</f>
        <v/>
      </c>
      <c r="H93" s="1191"/>
      <c r="I93" s="1191"/>
      <c r="J93" s="1191"/>
      <c r="K93" s="925" t="str">
        <f>IF('Display-Neuanlage und Masse'!AX91="","",'Display-Neuanlage und Masse'!AX91)</f>
        <v/>
      </c>
      <c r="L93" s="925" t="str">
        <f>IF('Display-Neuanlage und Masse'!AY91="","",'Display-Neuanlage und Masse'!AY91)</f>
        <v/>
      </c>
      <c r="M93" s="925" t="str">
        <f>IF('Display-Neuanlage und Masse'!AZ91="","",'Display-Neuanlage und Masse'!AZ91)</f>
        <v/>
      </c>
      <c r="N93" s="736"/>
      <c r="O93" s="736"/>
      <c r="P93" s="878"/>
      <c r="Q93" s="736"/>
      <c r="R93" s="736"/>
      <c r="S93" s="925" t="str">
        <f>IF(AND(Table3[[#This Row],[Menge]]&lt;&gt;"",Table3[[#This Row],[Anzahl Stück im Karton]]&lt;&gt;""),Table3[[#This Row],[Menge]]*Table3[[#This Row],[Anzahl Stück im Karton]],"")</f>
        <v/>
      </c>
      <c r="T93" s="929" t="str">
        <f>IF(AND('Display-Neuanlage und Masse'!G91="",'Display-Neuanlage und Masse'!H91=""),"",
IF('Display-Neuanlage und Masse'!G91&lt;&gt;"",'Display-Neuanlage und Masse'!G91,'Display-Neuanlage und Masse'!H91))</f>
        <v/>
      </c>
      <c r="U93" s="925" t="str">
        <f>IF(AND('Display-Neuanlage und Masse'!G91="",'Display-Neuanlage und Masse'!H91=""),"",
IF('Display-Neuanlage und Masse'!G91&lt;&gt;"","EUR","USD"))</f>
        <v/>
      </c>
      <c r="V93" s="930" t="str">
        <f>IF('Display-Neuanlage und Masse'!I91="","",'Display-Neuanlage und Masse'!I91)</f>
        <v/>
      </c>
      <c r="W93" s="737"/>
      <c r="X93" s="737"/>
      <c r="Y93" s="737"/>
      <c r="Z93" s="737"/>
      <c r="AA93" s="737"/>
      <c r="AB93" s="737"/>
      <c r="AC93" s="737"/>
      <c r="AD93" s="737"/>
      <c r="AE93" s="737"/>
      <c r="AF93" s="737"/>
      <c r="AG93" s="741"/>
      <c r="AH93" s="747"/>
      <c r="AI93" s="750"/>
      <c r="AJ93" s="748"/>
      <c r="AK93" s="748"/>
      <c r="AL93" s="748"/>
      <c r="AM93" s="748"/>
      <c r="AN93" s="748"/>
      <c r="AO93" s="748"/>
      <c r="AP93" s="748"/>
      <c r="AQ93" s="748"/>
      <c r="AR93" s="748"/>
      <c r="AS93" s="748"/>
      <c r="AT93" s="748"/>
      <c r="AU93" s="749"/>
      <c r="AV93" s="747"/>
      <c r="AW93" s="748"/>
      <c r="AX93" s="749"/>
      <c r="AY93" s="747"/>
      <c r="AZ93" s="748"/>
      <c r="BA93" s="749"/>
      <c r="BB93" s="747"/>
      <c r="BC93" s="748"/>
      <c r="BD93" s="748"/>
      <c r="BE93" s="749"/>
      <c r="BF93" s="750"/>
      <c r="BG93" s="748"/>
      <c r="BH93" s="748"/>
      <c r="BI93" s="748"/>
      <c r="BJ93" s="748"/>
      <c r="BK93" s="748"/>
      <c r="BL93" s="748"/>
      <c r="BM93" s="748"/>
      <c r="BN93" s="748"/>
      <c r="BO93" s="736"/>
      <c r="BP93" s="736"/>
      <c r="BQ93" s="735"/>
      <c r="BR93" s="736"/>
      <c r="BS93" s="736"/>
      <c r="BT93" s="736"/>
      <c r="BU93" s="856"/>
      <c r="BV93" s="736"/>
      <c r="BW93" s="736"/>
      <c r="BX93" s="736"/>
      <c r="BY93" s="736"/>
      <c r="BZ93" s="736"/>
      <c r="CA93" s="736"/>
      <c r="CB93" s="736"/>
      <c r="CC93" s="736"/>
      <c r="CD93" s="736"/>
      <c r="CE93" s="736"/>
      <c r="CF93" s="736"/>
      <c r="CG93" s="736"/>
      <c r="CH93" s="736"/>
      <c r="CI93" s="736"/>
      <c r="CJ93" s="736"/>
      <c r="CK93" s="736"/>
      <c r="CL93" s="736"/>
      <c r="CM93" s="736"/>
      <c r="CN93" s="736"/>
      <c r="CO93" s="736"/>
      <c r="CP93" s="736"/>
      <c r="CQ93" s="736"/>
      <c r="CR93" s="736"/>
      <c r="CS93" s="736"/>
      <c r="CT93" s="736"/>
      <c r="CU93" s="736"/>
      <c r="CV93" s="736"/>
      <c r="CW93" s="736"/>
      <c r="CX93" s="736"/>
      <c r="CY93" s="736"/>
      <c r="CZ93" s="736"/>
      <c r="DA93" s="736"/>
      <c r="DB93" s="736"/>
      <c r="DC93" s="736"/>
      <c r="DD93" s="736"/>
      <c r="DE93" s="736"/>
      <c r="DF93" s="736"/>
      <c r="DG93" s="736"/>
      <c r="DH93" s="736"/>
      <c r="DI93" s="736"/>
      <c r="DJ93" s="736"/>
      <c r="DK93" s="736"/>
      <c r="DL93" s="736"/>
      <c r="DM93" s="736"/>
      <c r="DN93" s="736"/>
      <c r="DO93" s="736"/>
      <c r="DP93" s="736"/>
      <c r="DQ93" s="736"/>
      <c r="DR93" s="736"/>
      <c r="DS93" s="736"/>
      <c r="DT93" s="736"/>
      <c r="DU93" s="736"/>
      <c r="DV93" s="736"/>
      <c r="DW93" s="736"/>
      <c r="DX93" s="736"/>
      <c r="DY93" s="736"/>
      <c r="DZ93" s="736"/>
      <c r="EA93" s="736"/>
      <c r="EB93" s="736"/>
      <c r="EC93" s="736"/>
      <c r="ED93" s="736"/>
      <c r="EE93" s="736"/>
      <c r="EF93" s="736"/>
      <c r="EG93" s="736"/>
    </row>
    <row r="94" spans="1:137" ht="60" customHeight="1">
      <c r="A94" s="925"/>
      <c r="B94" s="736"/>
      <c r="C94" s="925" t="str">
        <f>IF('Display-Neuanlage und Masse'!T92="","",'Display-Neuanlage und Masse'!T92)</f>
        <v/>
      </c>
      <c r="D94" s="925" t="str">
        <f>IF('Display-Neuanlage und Masse'!U92="","",'Display-Neuanlage und Masse'!U92)</f>
        <v/>
      </c>
      <c r="E94" s="736"/>
      <c r="F94" s="925" t="str">
        <f>IF('Display-Neuanlage und Masse'!V92="","",'Display-Neuanlage und Masse'!V92)</f>
        <v/>
      </c>
      <c r="G94" s="925" t="str">
        <f>IF('Display-Neuanlage und Masse'!X92="","",VLOOKUP('Display-Neuanlage und Masse'!X92,'Dropdown Auswahl'!BL89:BM341,2,FALSE))</f>
        <v/>
      </c>
      <c r="H94" s="1191"/>
      <c r="I94" s="1191"/>
      <c r="J94" s="1191"/>
      <c r="K94" s="925" t="str">
        <f>IF('Display-Neuanlage und Masse'!AX92="","",'Display-Neuanlage und Masse'!AX92)</f>
        <v/>
      </c>
      <c r="L94" s="925" t="str">
        <f>IF('Display-Neuanlage und Masse'!AY92="","",'Display-Neuanlage und Masse'!AY92)</f>
        <v/>
      </c>
      <c r="M94" s="925" t="str">
        <f>IF('Display-Neuanlage und Masse'!AZ92="","",'Display-Neuanlage und Masse'!AZ92)</f>
        <v/>
      </c>
      <c r="N94" s="736"/>
      <c r="O94" s="736"/>
      <c r="P94" s="878"/>
      <c r="Q94" s="736"/>
      <c r="R94" s="736"/>
      <c r="S94" s="925" t="str">
        <f>IF(AND(Table3[[#This Row],[Menge]]&lt;&gt;"",Table3[[#This Row],[Anzahl Stück im Karton]]&lt;&gt;""),Table3[[#This Row],[Menge]]*Table3[[#This Row],[Anzahl Stück im Karton]],"")</f>
        <v/>
      </c>
      <c r="T94" s="929" t="str">
        <f>IF(AND('Display-Neuanlage und Masse'!G92="",'Display-Neuanlage und Masse'!H92=""),"",
IF('Display-Neuanlage und Masse'!G92&lt;&gt;"",'Display-Neuanlage und Masse'!G92,'Display-Neuanlage und Masse'!H92))</f>
        <v/>
      </c>
      <c r="U94" s="925" t="str">
        <f>IF(AND('Display-Neuanlage und Masse'!G92="",'Display-Neuanlage und Masse'!H92=""),"",
IF('Display-Neuanlage und Masse'!G92&lt;&gt;"","EUR","USD"))</f>
        <v/>
      </c>
      <c r="V94" s="930" t="str">
        <f>IF('Display-Neuanlage und Masse'!I92="","",'Display-Neuanlage und Masse'!I92)</f>
        <v/>
      </c>
      <c r="W94" s="737"/>
      <c r="X94" s="737"/>
      <c r="Y94" s="737"/>
      <c r="Z94" s="737"/>
      <c r="AA94" s="737"/>
      <c r="AB94" s="737"/>
      <c r="AC94" s="737"/>
      <c r="AD94" s="737"/>
      <c r="AE94" s="737"/>
      <c r="AF94" s="737"/>
      <c r="AG94" s="741"/>
      <c r="AH94" s="747"/>
      <c r="AI94" s="750"/>
      <c r="AJ94" s="748"/>
      <c r="AK94" s="748"/>
      <c r="AL94" s="748"/>
      <c r="AM94" s="748"/>
      <c r="AN94" s="748"/>
      <c r="AO94" s="748"/>
      <c r="AP94" s="748"/>
      <c r="AQ94" s="748"/>
      <c r="AR94" s="748"/>
      <c r="AS94" s="748"/>
      <c r="AT94" s="748"/>
      <c r="AU94" s="749"/>
      <c r="AV94" s="747"/>
      <c r="AW94" s="748"/>
      <c r="AX94" s="749"/>
      <c r="AY94" s="747"/>
      <c r="AZ94" s="748"/>
      <c r="BA94" s="749"/>
      <c r="BB94" s="747"/>
      <c r="BC94" s="748"/>
      <c r="BD94" s="748"/>
      <c r="BE94" s="749"/>
      <c r="BF94" s="750"/>
      <c r="BG94" s="748"/>
      <c r="BH94" s="748"/>
      <c r="BI94" s="748"/>
      <c r="BJ94" s="748"/>
      <c r="BK94" s="748"/>
      <c r="BL94" s="748"/>
      <c r="BM94" s="748"/>
      <c r="BN94" s="748"/>
      <c r="BO94" s="736"/>
      <c r="BP94" s="736"/>
      <c r="BQ94" s="735"/>
      <c r="BR94" s="736"/>
      <c r="BS94" s="736"/>
      <c r="BT94" s="736"/>
      <c r="BU94" s="856"/>
      <c r="BV94" s="736"/>
      <c r="BW94" s="736"/>
      <c r="BX94" s="736"/>
      <c r="BY94" s="736"/>
      <c r="BZ94" s="736"/>
      <c r="CA94" s="736"/>
      <c r="CB94" s="736"/>
      <c r="CC94" s="736"/>
      <c r="CD94" s="736"/>
      <c r="CE94" s="736"/>
      <c r="CF94" s="736"/>
      <c r="CG94" s="736"/>
      <c r="CH94" s="736"/>
      <c r="CI94" s="736"/>
      <c r="CJ94" s="736"/>
      <c r="CK94" s="736"/>
      <c r="CL94" s="736"/>
      <c r="CM94" s="736"/>
      <c r="CN94" s="736"/>
      <c r="CO94" s="736"/>
      <c r="CP94" s="736"/>
      <c r="CQ94" s="736"/>
      <c r="CR94" s="736"/>
      <c r="CS94" s="736"/>
      <c r="CT94" s="736"/>
      <c r="CU94" s="736"/>
      <c r="CV94" s="736"/>
      <c r="CW94" s="736"/>
      <c r="CX94" s="736"/>
      <c r="CY94" s="736"/>
      <c r="CZ94" s="736"/>
      <c r="DA94" s="736"/>
      <c r="DB94" s="736"/>
      <c r="DC94" s="736"/>
      <c r="DD94" s="736"/>
      <c r="DE94" s="736"/>
      <c r="DF94" s="736"/>
      <c r="DG94" s="736"/>
      <c r="DH94" s="736"/>
      <c r="DI94" s="736"/>
      <c r="DJ94" s="736"/>
      <c r="DK94" s="736"/>
      <c r="DL94" s="736"/>
      <c r="DM94" s="736"/>
      <c r="DN94" s="736"/>
      <c r="DO94" s="736"/>
      <c r="DP94" s="736"/>
      <c r="DQ94" s="736"/>
      <c r="DR94" s="736"/>
      <c r="DS94" s="736"/>
      <c r="DT94" s="736"/>
      <c r="DU94" s="736"/>
      <c r="DV94" s="736"/>
      <c r="DW94" s="736"/>
      <c r="DX94" s="736"/>
      <c r="DY94" s="736"/>
      <c r="DZ94" s="736"/>
      <c r="EA94" s="736"/>
      <c r="EB94" s="736"/>
      <c r="EC94" s="736"/>
      <c r="ED94" s="736"/>
      <c r="EE94" s="736"/>
      <c r="EF94" s="736"/>
      <c r="EG94" s="736"/>
    </row>
    <row r="95" spans="1:137" ht="60" customHeight="1">
      <c r="A95" s="925"/>
      <c r="B95" s="736"/>
      <c r="C95" s="925" t="str">
        <f>IF('Display-Neuanlage und Masse'!T93="","",'Display-Neuanlage und Masse'!T93)</f>
        <v/>
      </c>
      <c r="D95" s="925" t="str">
        <f>IF('Display-Neuanlage und Masse'!U93="","",'Display-Neuanlage und Masse'!U93)</f>
        <v/>
      </c>
      <c r="E95" s="736"/>
      <c r="F95" s="925" t="str">
        <f>IF('Display-Neuanlage und Masse'!V93="","",'Display-Neuanlage und Masse'!V93)</f>
        <v/>
      </c>
      <c r="G95" s="925" t="str">
        <f>IF('Display-Neuanlage und Masse'!X93="","",VLOOKUP('Display-Neuanlage und Masse'!X93,'Dropdown Auswahl'!BL90:BM342,2,FALSE))</f>
        <v/>
      </c>
      <c r="H95" s="1191"/>
      <c r="I95" s="1191"/>
      <c r="J95" s="1191"/>
      <c r="K95" s="925" t="str">
        <f>IF('Display-Neuanlage und Masse'!AX93="","",'Display-Neuanlage und Masse'!AX93)</f>
        <v/>
      </c>
      <c r="L95" s="925" t="str">
        <f>IF('Display-Neuanlage und Masse'!AY93="","",'Display-Neuanlage und Masse'!AY93)</f>
        <v/>
      </c>
      <c r="M95" s="925" t="str">
        <f>IF('Display-Neuanlage und Masse'!AZ93="","",'Display-Neuanlage und Masse'!AZ93)</f>
        <v/>
      </c>
      <c r="N95" s="736"/>
      <c r="O95" s="736"/>
      <c r="P95" s="878"/>
      <c r="Q95" s="736"/>
      <c r="R95" s="736"/>
      <c r="S95" s="925" t="str">
        <f>IF(AND(Table3[[#This Row],[Menge]]&lt;&gt;"",Table3[[#This Row],[Anzahl Stück im Karton]]&lt;&gt;""),Table3[[#This Row],[Menge]]*Table3[[#This Row],[Anzahl Stück im Karton]],"")</f>
        <v/>
      </c>
      <c r="T95" s="929" t="str">
        <f>IF(AND('Display-Neuanlage und Masse'!G93="",'Display-Neuanlage und Masse'!H93=""),"",
IF('Display-Neuanlage und Masse'!G93&lt;&gt;"",'Display-Neuanlage und Masse'!G93,'Display-Neuanlage und Masse'!H93))</f>
        <v/>
      </c>
      <c r="U95" s="925" t="str">
        <f>IF(AND('Display-Neuanlage und Masse'!G93="",'Display-Neuanlage und Masse'!H93=""),"",
IF('Display-Neuanlage und Masse'!G93&lt;&gt;"","EUR","USD"))</f>
        <v/>
      </c>
      <c r="V95" s="930" t="str">
        <f>IF('Display-Neuanlage und Masse'!I93="","",'Display-Neuanlage und Masse'!I93)</f>
        <v/>
      </c>
      <c r="W95" s="737"/>
      <c r="X95" s="737"/>
      <c r="Y95" s="737"/>
      <c r="Z95" s="737"/>
      <c r="AA95" s="737"/>
      <c r="AB95" s="737"/>
      <c r="AC95" s="737"/>
      <c r="AD95" s="737"/>
      <c r="AE95" s="737"/>
      <c r="AF95" s="737"/>
      <c r="AG95" s="741"/>
      <c r="AH95" s="747"/>
      <c r="AI95" s="750"/>
      <c r="AJ95" s="748"/>
      <c r="AK95" s="748"/>
      <c r="AL95" s="748"/>
      <c r="AM95" s="748"/>
      <c r="AN95" s="748"/>
      <c r="AO95" s="748"/>
      <c r="AP95" s="748"/>
      <c r="AQ95" s="748"/>
      <c r="AR95" s="748"/>
      <c r="AS95" s="748"/>
      <c r="AT95" s="748"/>
      <c r="AU95" s="749"/>
      <c r="AV95" s="747"/>
      <c r="AW95" s="748"/>
      <c r="AX95" s="749"/>
      <c r="AY95" s="747"/>
      <c r="AZ95" s="748"/>
      <c r="BA95" s="749"/>
      <c r="BB95" s="747"/>
      <c r="BC95" s="748"/>
      <c r="BD95" s="748"/>
      <c r="BE95" s="749"/>
      <c r="BF95" s="750"/>
      <c r="BG95" s="748"/>
      <c r="BH95" s="748"/>
      <c r="BI95" s="748"/>
      <c r="BJ95" s="748"/>
      <c r="BK95" s="748"/>
      <c r="BL95" s="748"/>
      <c r="BM95" s="748"/>
      <c r="BN95" s="748"/>
      <c r="BO95" s="736"/>
      <c r="BP95" s="736"/>
      <c r="BQ95" s="735"/>
      <c r="BR95" s="736"/>
      <c r="BS95" s="736"/>
      <c r="BT95" s="736"/>
      <c r="BU95" s="856"/>
      <c r="BV95" s="736"/>
      <c r="BW95" s="736"/>
      <c r="BX95" s="736"/>
      <c r="BY95" s="736"/>
      <c r="BZ95" s="736"/>
      <c r="CA95" s="736"/>
      <c r="CB95" s="736"/>
      <c r="CC95" s="736"/>
      <c r="CD95" s="736"/>
      <c r="CE95" s="736"/>
      <c r="CF95" s="736"/>
      <c r="CG95" s="736"/>
      <c r="CH95" s="736"/>
      <c r="CI95" s="736"/>
      <c r="CJ95" s="736"/>
      <c r="CK95" s="736"/>
      <c r="CL95" s="736"/>
      <c r="CM95" s="736"/>
      <c r="CN95" s="736"/>
      <c r="CO95" s="736"/>
      <c r="CP95" s="736"/>
      <c r="CQ95" s="736"/>
      <c r="CR95" s="736"/>
      <c r="CS95" s="736"/>
      <c r="CT95" s="736"/>
      <c r="CU95" s="736"/>
      <c r="CV95" s="736"/>
      <c r="CW95" s="736"/>
      <c r="CX95" s="736"/>
      <c r="CY95" s="736"/>
      <c r="CZ95" s="736"/>
      <c r="DA95" s="736"/>
      <c r="DB95" s="736"/>
      <c r="DC95" s="736"/>
      <c r="DD95" s="736"/>
      <c r="DE95" s="736"/>
      <c r="DF95" s="736"/>
      <c r="DG95" s="736"/>
      <c r="DH95" s="736"/>
      <c r="DI95" s="736"/>
      <c r="DJ95" s="736"/>
      <c r="DK95" s="736"/>
      <c r="DL95" s="736"/>
      <c r="DM95" s="736"/>
      <c r="DN95" s="736"/>
      <c r="DO95" s="736"/>
      <c r="DP95" s="736"/>
      <c r="DQ95" s="736"/>
      <c r="DR95" s="736"/>
      <c r="DS95" s="736"/>
      <c r="DT95" s="736"/>
      <c r="DU95" s="736"/>
      <c r="DV95" s="736"/>
      <c r="DW95" s="736"/>
      <c r="DX95" s="736"/>
      <c r="DY95" s="736"/>
      <c r="DZ95" s="736"/>
      <c r="EA95" s="736"/>
      <c r="EB95" s="736"/>
      <c r="EC95" s="736"/>
      <c r="ED95" s="736"/>
      <c r="EE95" s="736"/>
      <c r="EF95" s="736"/>
      <c r="EG95" s="736"/>
    </row>
    <row r="96" spans="1:137" ht="60" customHeight="1">
      <c r="A96" s="925"/>
      <c r="B96" s="736"/>
      <c r="C96" s="925" t="str">
        <f>IF('Display-Neuanlage und Masse'!T94="","",'Display-Neuanlage und Masse'!T94)</f>
        <v/>
      </c>
      <c r="D96" s="925" t="str">
        <f>IF('Display-Neuanlage und Masse'!U94="","",'Display-Neuanlage und Masse'!U94)</f>
        <v/>
      </c>
      <c r="E96" s="736"/>
      <c r="F96" s="925" t="str">
        <f>IF('Display-Neuanlage und Masse'!V94="","",'Display-Neuanlage und Masse'!V94)</f>
        <v/>
      </c>
      <c r="G96" s="925" t="str">
        <f>IF('Display-Neuanlage und Masse'!X94="","",VLOOKUP('Display-Neuanlage und Masse'!X94,'Dropdown Auswahl'!BL91:BM343,2,FALSE))</f>
        <v/>
      </c>
      <c r="H96" s="1191"/>
      <c r="I96" s="1191"/>
      <c r="J96" s="1191"/>
      <c r="K96" s="925" t="str">
        <f>IF('Display-Neuanlage und Masse'!AX94="","",'Display-Neuanlage und Masse'!AX94)</f>
        <v/>
      </c>
      <c r="L96" s="925" t="str">
        <f>IF('Display-Neuanlage und Masse'!AY94="","",'Display-Neuanlage und Masse'!AY94)</f>
        <v/>
      </c>
      <c r="M96" s="925" t="str">
        <f>IF('Display-Neuanlage und Masse'!AZ94="","",'Display-Neuanlage und Masse'!AZ94)</f>
        <v/>
      </c>
      <c r="N96" s="736"/>
      <c r="O96" s="736"/>
      <c r="P96" s="878"/>
      <c r="Q96" s="736"/>
      <c r="R96" s="736"/>
      <c r="S96" s="925" t="str">
        <f>IF(AND(Table3[[#This Row],[Menge]]&lt;&gt;"",Table3[[#This Row],[Anzahl Stück im Karton]]&lt;&gt;""),Table3[[#This Row],[Menge]]*Table3[[#This Row],[Anzahl Stück im Karton]],"")</f>
        <v/>
      </c>
      <c r="T96" s="929" t="str">
        <f>IF(AND('Display-Neuanlage und Masse'!G94="",'Display-Neuanlage und Masse'!H94=""),"",
IF('Display-Neuanlage und Masse'!G94&lt;&gt;"",'Display-Neuanlage und Masse'!G94,'Display-Neuanlage und Masse'!H94))</f>
        <v/>
      </c>
      <c r="U96" s="925" t="str">
        <f>IF(AND('Display-Neuanlage und Masse'!G94="",'Display-Neuanlage und Masse'!H94=""),"",
IF('Display-Neuanlage und Masse'!G94&lt;&gt;"","EUR","USD"))</f>
        <v/>
      </c>
      <c r="V96" s="930" t="str">
        <f>IF('Display-Neuanlage und Masse'!I94="","",'Display-Neuanlage und Masse'!I94)</f>
        <v/>
      </c>
      <c r="W96" s="737"/>
      <c r="X96" s="737"/>
      <c r="Y96" s="737"/>
      <c r="Z96" s="737"/>
      <c r="AA96" s="737"/>
      <c r="AB96" s="737"/>
      <c r="AC96" s="737"/>
      <c r="AD96" s="737"/>
      <c r="AE96" s="737"/>
      <c r="AF96" s="737"/>
      <c r="AG96" s="741"/>
      <c r="AH96" s="747"/>
      <c r="AI96" s="750"/>
      <c r="AJ96" s="748"/>
      <c r="AK96" s="748"/>
      <c r="AL96" s="748"/>
      <c r="AM96" s="748"/>
      <c r="AN96" s="748"/>
      <c r="AO96" s="748"/>
      <c r="AP96" s="748"/>
      <c r="AQ96" s="748"/>
      <c r="AR96" s="748"/>
      <c r="AS96" s="748"/>
      <c r="AT96" s="748"/>
      <c r="AU96" s="749"/>
      <c r="AV96" s="747"/>
      <c r="AW96" s="748"/>
      <c r="AX96" s="749"/>
      <c r="AY96" s="747"/>
      <c r="AZ96" s="748"/>
      <c r="BA96" s="749"/>
      <c r="BB96" s="747"/>
      <c r="BC96" s="748"/>
      <c r="BD96" s="748"/>
      <c r="BE96" s="749"/>
      <c r="BF96" s="750"/>
      <c r="BG96" s="748"/>
      <c r="BH96" s="748"/>
      <c r="BI96" s="748"/>
      <c r="BJ96" s="748"/>
      <c r="BK96" s="748"/>
      <c r="BL96" s="748"/>
      <c r="BM96" s="748"/>
      <c r="BN96" s="748"/>
      <c r="BO96" s="736"/>
      <c r="BP96" s="736"/>
      <c r="BQ96" s="735"/>
      <c r="BR96" s="736"/>
      <c r="BS96" s="736"/>
      <c r="BT96" s="736"/>
      <c r="BU96" s="856"/>
      <c r="BV96" s="736"/>
      <c r="BW96" s="736"/>
      <c r="BX96" s="736"/>
      <c r="BY96" s="736"/>
      <c r="BZ96" s="736"/>
      <c r="CA96" s="736"/>
      <c r="CB96" s="736"/>
      <c r="CC96" s="736"/>
      <c r="CD96" s="736"/>
      <c r="CE96" s="736"/>
      <c r="CF96" s="736"/>
      <c r="CG96" s="736"/>
      <c r="CH96" s="736"/>
      <c r="CI96" s="736"/>
      <c r="CJ96" s="736"/>
      <c r="CK96" s="736"/>
      <c r="CL96" s="736"/>
      <c r="CM96" s="736"/>
      <c r="CN96" s="736"/>
      <c r="CO96" s="736"/>
      <c r="CP96" s="736"/>
      <c r="CQ96" s="736"/>
      <c r="CR96" s="736"/>
      <c r="CS96" s="736"/>
      <c r="CT96" s="736"/>
      <c r="CU96" s="736"/>
      <c r="CV96" s="736"/>
      <c r="CW96" s="736"/>
      <c r="CX96" s="736"/>
      <c r="CY96" s="736"/>
      <c r="CZ96" s="736"/>
      <c r="DA96" s="736"/>
      <c r="DB96" s="736"/>
      <c r="DC96" s="736"/>
      <c r="DD96" s="736"/>
      <c r="DE96" s="736"/>
      <c r="DF96" s="736"/>
      <c r="DG96" s="736"/>
      <c r="DH96" s="736"/>
      <c r="DI96" s="736"/>
      <c r="DJ96" s="736"/>
      <c r="DK96" s="736"/>
      <c r="DL96" s="736"/>
      <c r="DM96" s="736"/>
      <c r="DN96" s="736"/>
      <c r="DO96" s="736"/>
      <c r="DP96" s="736"/>
      <c r="DQ96" s="736"/>
      <c r="DR96" s="736"/>
      <c r="DS96" s="736"/>
      <c r="DT96" s="736"/>
      <c r="DU96" s="736"/>
      <c r="DV96" s="736"/>
      <c r="DW96" s="736"/>
      <c r="DX96" s="736"/>
      <c r="DY96" s="736"/>
      <c r="DZ96" s="736"/>
      <c r="EA96" s="736"/>
      <c r="EB96" s="736"/>
      <c r="EC96" s="736"/>
      <c r="ED96" s="736"/>
      <c r="EE96" s="736"/>
      <c r="EF96" s="736"/>
      <c r="EG96" s="736"/>
    </row>
    <row r="97" spans="1:137" ht="60" customHeight="1">
      <c r="A97" s="925"/>
      <c r="B97" s="736"/>
      <c r="C97" s="925" t="str">
        <f>IF('Display-Neuanlage und Masse'!T95="","",'Display-Neuanlage und Masse'!T95)</f>
        <v/>
      </c>
      <c r="D97" s="925" t="str">
        <f>IF('Display-Neuanlage und Masse'!U95="","",'Display-Neuanlage und Masse'!U95)</f>
        <v/>
      </c>
      <c r="E97" s="736"/>
      <c r="F97" s="925" t="str">
        <f>IF('Display-Neuanlage und Masse'!V95="","",'Display-Neuanlage und Masse'!V95)</f>
        <v/>
      </c>
      <c r="G97" s="925" t="str">
        <f>IF('Display-Neuanlage und Masse'!X95="","",VLOOKUP('Display-Neuanlage und Masse'!X95,'Dropdown Auswahl'!BL92:BM344,2,FALSE))</f>
        <v/>
      </c>
      <c r="H97" s="1191"/>
      <c r="I97" s="1191"/>
      <c r="J97" s="1191"/>
      <c r="K97" s="925" t="str">
        <f>IF('Display-Neuanlage und Masse'!AX95="","",'Display-Neuanlage und Masse'!AX95)</f>
        <v/>
      </c>
      <c r="L97" s="925" t="str">
        <f>IF('Display-Neuanlage und Masse'!AY95="","",'Display-Neuanlage und Masse'!AY95)</f>
        <v/>
      </c>
      <c r="M97" s="925" t="str">
        <f>IF('Display-Neuanlage und Masse'!AZ95="","",'Display-Neuanlage und Masse'!AZ95)</f>
        <v/>
      </c>
      <c r="N97" s="736"/>
      <c r="O97" s="736"/>
      <c r="P97" s="878"/>
      <c r="Q97" s="736"/>
      <c r="R97" s="736"/>
      <c r="S97" s="925" t="str">
        <f>IF(AND(Table3[[#This Row],[Menge]]&lt;&gt;"",Table3[[#This Row],[Anzahl Stück im Karton]]&lt;&gt;""),Table3[[#This Row],[Menge]]*Table3[[#This Row],[Anzahl Stück im Karton]],"")</f>
        <v/>
      </c>
      <c r="T97" s="929" t="str">
        <f>IF(AND('Display-Neuanlage und Masse'!G95="",'Display-Neuanlage und Masse'!H95=""),"",
IF('Display-Neuanlage und Masse'!G95&lt;&gt;"",'Display-Neuanlage und Masse'!G95,'Display-Neuanlage und Masse'!H95))</f>
        <v/>
      </c>
      <c r="U97" s="925" t="str">
        <f>IF(AND('Display-Neuanlage und Masse'!G95="",'Display-Neuanlage und Masse'!H95=""),"",
IF('Display-Neuanlage und Masse'!G95&lt;&gt;"","EUR","USD"))</f>
        <v/>
      </c>
      <c r="V97" s="930" t="str">
        <f>IF('Display-Neuanlage und Masse'!I95="","",'Display-Neuanlage und Masse'!I95)</f>
        <v/>
      </c>
      <c r="W97" s="737"/>
      <c r="X97" s="737"/>
      <c r="Y97" s="737"/>
      <c r="Z97" s="737"/>
      <c r="AA97" s="737"/>
      <c r="AB97" s="737"/>
      <c r="AC97" s="737"/>
      <c r="AD97" s="737"/>
      <c r="AE97" s="737"/>
      <c r="AF97" s="737"/>
      <c r="AG97" s="741"/>
      <c r="AH97" s="747"/>
      <c r="AI97" s="750"/>
      <c r="AJ97" s="748"/>
      <c r="AK97" s="748"/>
      <c r="AL97" s="748"/>
      <c r="AM97" s="748"/>
      <c r="AN97" s="748"/>
      <c r="AO97" s="748"/>
      <c r="AP97" s="748"/>
      <c r="AQ97" s="748"/>
      <c r="AR97" s="748"/>
      <c r="AS97" s="748"/>
      <c r="AT97" s="748"/>
      <c r="AU97" s="749"/>
      <c r="AV97" s="747"/>
      <c r="AW97" s="748"/>
      <c r="AX97" s="749"/>
      <c r="AY97" s="747"/>
      <c r="AZ97" s="748"/>
      <c r="BA97" s="749"/>
      <c r="BB97" s="747"/>
      <c r="BC97" s="748"/>
      <c r="BD97" s="748"/>
      <c r="BE97" s="749"/>
      <c r="BF97" s="750"/>
      <c r="BG97" s="748"/>
      <c r="BH97" s="748"/>
      <c r="BI97" s="748"/>
      <c r="BJ97" s="748"/>
      <c r="BK97" s="748"/>
      <c r="BL97" s="748"/>
      <c r="BM97" s="748"/>
      <c r="BN97" s="748"/>
      <c r="BO97" s="736"/>
      <c r="BP97" s="736"/>
      <c r="BQ97" s="735"/>
      <c r="BR97" s="736"/>
      <c r="BS97" s="736"/>
      <c r="BT97" s="736"/>
      <c r="BU97" s="856"/>
      <c r="BV97" s="736"/>
      <c r="BW97" s="736"/>
      <c r="BX97" s="736"/>
      <c r="BY97" s="736"/>
      <c r="BZ97" s="736"/>
      <c r="CA97" s="736"/>
      <c r="CB97" s="736"/>
      <c r="CC97" s="736"/>
      <c r="CD97" s="736"/>
      <c r="CE97" s="736"/>
      <c r="CF97" s="736"/>
      <c r="CG97" s="736"/>
      <c r="CH97" s="736"/>
      <c r="CI97" s="736"/>
      <c r="CJ97" s="736"/>
      <c r="CK97" s="736"/>
      <c r="CL97" s="736"/>
      <c r="CM97" s="736"/>
      <c r="CN97" s="736"/>
      <c r="CO97" s="736"/>
      <c r="CP97" s="736"/>
      <c r="CQ97" s="736"/>
      <c r="CR97" s="736"/>
      <c r="CS97" s="736"/>
      <c r="CT97" s="736"/>
      <c r="CU97" s="736"/>
      <c r="CV97" s="736"/>
      <c r="CW97" s="736"/>
      <c r="CX97" s="736"/>
      <c r="CY97" s="736"/>
      <c r="CZ97" s="736"/>
      <c r="DA97" s="736"/>
      <c r="DB97" s="736"/>
      <c r="DC97" s="736"/>
      <c r="DD97" s="736"/>
      <c r="DE97" s="736"/>
      <c r="DF97" s="736"/>
      <c r="DG97" s="736"/>
      <c r="DH97" s="736"/>
      <c r="DI97" s="736"/>
      <c r="DJ97" s="736"/>
      <c r="DK97" s="736"/>
      <c r="DL97" s="736"/>
      <c r="DM97" s="736"/>
      <c r="DN97" s="736"/>
      <c r="DO97" s="736"/>
      <c r="DP97" s="736"/>
      <c r="DQ97" s="736"/>
      <c r="DR97" s="736"/>
      <c r="DS97" s="736"/>
      <c r="DT97" s="736"/>
      <c r="DU97" s="736"/>
      <c r="DV97" s="736"/>
      <c r="DW97" s="736"/>
      <c r="DX97" s="736"/>
      <c r="DY97" s="736"/>
      <c r="DZ97" s="736"/>
      <c r="EA97" s="736"/>
      <c r="EB97" s="736"/>
      <c r="EC97" s="736"/>
      <c r="ED97" s="736"/>
      <c r="EE97" s="736"/>
      <c r="EF97" s="736"/>
      <c r="EG97" s="736"/>
    </row>
    <row r="98" spans="1:137" ht="60" customHeight="1">
      <c r="A98" s="925"/>
      <c r="B98" s="736"/>
      <c r="C98" s="925" t="str">
        <f>IF('Display-Neuanlage und Masse'!T96="","",'Display-Neuanlage und Masse'!T96)</f>
        <v/>
      </c>
      <c r="D98" s="925" t="str">
        <f>IF('Display-Neuanlage und Masse'!U96="","",'Display-Neuanlage und Masse'!U96)</f>
        <v/>
      </c>
      <c r="E98" s="736"/>
      <c r="F98" s="925" t="str">
        <f>IF('Display-Neuanlage und Masse'!V96="","",'Display-Neuanlage und Masse'!V96)</f>
        <v/>
      </c>
      <c r="G98" s="925" t="str">
        <f>IF('Display-Neuanlage und Masse'!X96="","",VLOOKUP('Display-Neuanlage und Masse'!X96,'Dropdown Auswahl'!BL93:BM345,2,FALSE))</f>
        <v/>
      </c>
      <c r="H98" s="1191"/>
      <c r="I98" s="1191"/>
      <c r="J98" s="1191"/>
      <c r="K98" s="925" t="str">
        <f>IF('Display-Neuanlage und Masse'!AX96="","",'Display-Neuanlage und Masse'!AX96)</f>
        <v/>
      </c>
      <c r="L98" s="925" t="str">
        <f>IF('Display-Neuanlage und Masse'!AY96="","",'Display-Neuanlage und Masse'!AY96)</f>
        <v/>
      </c>
      <c r="M98" s="925" t="str">
        <f>IF('Display-Neuanlage und Masse'!AZ96="","",'Display-Neuanlage und Masse'!AZ96)</f>
        <v/>
      </c>
      <c r="N98" s="736"/>
      <c r="O98" s="736"/>
      <c r="P98" s="878"/>
      <c r="Q98" s="736"/>
      <c r="R98" s="736"/>
      <c r="S98" s="925" t="str">
        <f>IF(AND(Table3[[#This Row],[Menge]]&lt;&gt;"",Table3[[#This Row],[Anzahl Stück im Karton]]&lt;&gt;""),Table3[[#This Row],[Menge]]*Table3[[#This Row],[Anzahl Stück im Karton]],"")</f>
        <v/>
      </c>
      <c r="T98" s="929" t="str">
        <f>IF(AND('Display-Neuanlage und Masse'!G96="",'Display-Neuanlage und Masse'!H96=""),"",
IF('Display-Neuanlage und Masse'!G96&lt;&gt;"",'Display-Neuanlage und Masse'!G96,'Display-Neuanlage und Masse'!H96))</f>
        <v/>
      </c>
      <c r="U98" s="925" t="str">
        <f>IF(AND('Display-Neuanlage und Masse'!G96="",'Display-Neuanlage und Masse'!H96=""),"",
IF('Display-Neuanlage und Masse'!G96&lt;&gt;"","EUR","USD"))</f>
        <v/>
      </c>
      <c r="V98" s="930" t="str">
        <f>IF('Display-Neuanlage und Masse'!I96="","",'Display-Neuanlage und Masse'!I96)</f>
        <v/>
      </c>
      <c r="W98" s="737"/>
      <c r="X98" s="737"/>
      <c r="Y98" s="737"/>
      <c r="Z98" s="737"/>
      <c r="AA98" s="737"/>
      <c r="AB98" s="737"/>
      <c r="AC98" s="737"/>
      <c r="AD98" s="737"/>
      <c r="AE98" s="737"/>
      <c r="AF98" s="737"/>
      <c r="AG98" s="741"/>
      <c r="AH98" s="747"/>
      <c r="AI98" s="750"/>
      <c r="AJ98" s="748"/>
      <c r="AK98" s="748"/>
      <c r="AL98" s="748"/>
      <c r="AM98" s="748"/>
      <c r="AN98" s="748"/>
      <c r="AO98" s="748"/>
      <c r="AP98" s="748"/>
      <c r="AQ98" s="748"/>
      <c r="AR98" s="748"/>
      <c r="AS98" s="748"/>
      <c r="AT98" s="748"/>
      <c r="AU98" s="749"/>
      <c r="AV98" s="747"/>
      <c r="AW98" s="748"/>
      <c r="AX98" s="749"/>
      <c r="AY98" s="747"/>
      <c r="AZ98" s="748"/>
      <c r="BA98" s="749"/>
      <c r="BB98" s="747"/>
      <c r="BC98" s="748"/>
      <c r="BD98" s="748"/>
      <c r="BE98" s="749"/>
      <c r="BF98" s="750"/>
      <c r="BG98" s="748"/>
      <c r="BH98" s="748"/>
      <c r="BI98" s="748"/>
      <c r="BJ98" s="748"/>
      <c r="BK98" s="748"/>
      <c r="BL98" s="748"/>
      <c r="BM98" s="748"/>
      <c r="BN98" s="748"/>
      <c r="BO98" s="736"/>
      <c r="BP98" s="736"/>
      <c r="BQ98" s="735"/>
      <c r="BR98" s="736"/>
      <c r="BS98" s="736"/>
      <c r="BT98" s="736"/>
      <c r="BU98" s="856"/>
      <c r="BV98" s="736"/>
      <c r="BW98" s="736"/>
      <c r="BX98" s="736"/>
      <c r="BY98" s="736"/>
      <c r="BZ98" s="736"/>
      <c r="CA98" s="736"/>
      <c r="CB98" s="736"/>
      <c r="CC98" s="736"/>
      <c r="CD98" s="736"/>
      <c r="CE98" s="736"/>
      <c r="CF98" s="736"/>
      <c r="CG98" s="736"/>
      <c r="CH98" s="736"/>
      <c r="CI98" s="736"/>
      <c r="CJ98" s="736"/>
      <c r="CK98" s="736"/>
      <c r="CL98" s="736"/>
      <c r="CM98" s="736"/>
      <c r="CN98" s="736"/>
      <c r="CO98" s="736"/>
      <c r="CP98" s="736"/>
      <c r="CQ98" s="736"/>
      <c r="CR98" s="736"/>
      <c r="CS98" s="736"/>
      <c r="CT98" s="736"/>
      <c r="CU98" s="736"/>
      <c r="CV98" s="736"/>
      <c r="CW98" s="736"/>
      <c r="CX98" s="736"/>
      <c r="CY98" s="736"/>
      <c r="CZ98" s="736"/>
      <c r="DA98" s="736"/>
      <c r="DB98" s="736"/>
      <c r="DC98" s="736"/>
      <c r="DD98" s="736"/>
      <c r="DE98" s="736"/>
      <c r="DF98" s="736"/>
      <c r="DG98" s="736"/>
      <c r="DH98" s="736"/>
      <c r="DI98" s="736"/>
      <c r="DJ98" s="736"/>
      <c r="DK98" s="736"/>
      <c r="DL98" s="736"/>
      <c r="DM98" s="736"/>
      <c r="DN98" s="736"/>
      <c r="DO98" s="736"/>
      <c r="DP98" s="736"/>
      <c r="DQ98" s="736"/>
      <c r="DR98" s="736"/>
      <c r="DS98" s="736"/>
      <c r="DT98" s="736"/>
      <c r="DU98" s="736"/>
      <c r="DV98" s="736"/>
      <c r="DW98" s="736"/>
      <c r="DX98" s="736"/>
      <c r="DY98" s="736"/>
      <c r="DZ98" s="736"/>
      <c r="EA98" s="736"/>
      <c r="EB98" s="736"/>
      <c r="EC98" s="736"/>
      <c r="ED98" s="736"/>
      <c r="EE98" s="736"/>
      <c r="EF98" s="736"/>
      <c r="EG98" s="736"/>
    </row>
    <row r="99" spans="1:137" ht="60" customHeight="1">
      <c r="A99" s="925"/>
      <c r="B99" s="736"/>
      <c r="C99" s="925" t="str">
        <f>IF('Display-Neuanlage und Masse'!T97="","",'Display-Neuanlage und Masse'!T97)</f>
        <v/>
      </c>
      <c r="D99" s="925" t="str">
        <f>IF('Display-Neuanlage und Masse'!U97="","",'Display-Neuanlage und Masse'!U97)</f>
        <v/>
      </c>
      <c r="E99" s="736"/>
      <c r="F99" s="925" t="str">
        <f>IF('Display-Neuanlage und Masse'!V97="","",'Display-Neuanlage und Masse'!V97)</f>
        <v/>
      </c>
      <c r="G99" s="925" t="str">
        <f>IF('Display-Neuanlage und Masse'!X97="","",VLOOKUP('Display-Neuanlage und Masse'!X97,'Dropdown Auswahl'!BL94:BM346,2,FALSE))</f>
        <v/>
      </c>
      <c r="H99" s="1191"/>
      <c r="I99" s="1191"/>
      <c r="J99" s="1191"/>
      <c r="K99" s="925" t="str">
        <f>IF('Display-Neuanlage und Masse'!AX97="","",'Display-Neuanlage und Masse'!AX97)</f>
        <v/>
      </c>
      <c r="L99" s="925" t="str">
        <f>IF('Display-Neuanlage und Masse'!AY97="","",'Display-Neuanlage und Masse'!AY97)</f>
        <v/>
      </c>
      <c r="M99" s="925" t="str">
        <f>IF('Display-Neuanlage und Masse'!AZ97="","",'Display-Neuanlage und Masse'!AZ97)</f>
        <v/>
      </c>
      <c r="N99" s="736"/>
      <c r="O99" s="736"/>
      <c r="P99" s="878"/>
      <c r="Q99" s="736"/>
      <c r="R99" s="736"/>
      <c r="S99" s="925" t="str">
        <f>IF(AND(Table3[[#This Row],[Menge]]&lt;&gt;"",Table3[[#This Row],[Anzahl Stück im Karton]]&lt;&gt;""),Table3[[#This Row],[Menge]]*Table3[[#This Row],[Anzahl Stück im Karton]],"")</f>
        <v/>
      </c>
      <c r="T99" s="929" t="str">
        <f>IF(AND('Display-Neuanlage und Masse'!G97="",'Display-Neuanlage und Masse'!H97=""),"",
IF('Display-Neuanlage und Masse'!G97&lt;&gt;"",'Display-Neuanlage und Masse'!G97,'Display-Neuanlage und Masse'!H97))</f>
        <v/>
      </c>
      <c r="U99" s="925" t="str">
        <f>IF(AND('Display-Neuanlage und Masse'!G97="",'Display-Neuanlage und Masse'!H97=""),"",
IF('Display-Neuanlage und Masse'!G97&lt;&gt;"","EUR","USD"))</f>
        <v/>
      </c>
      <c r="V99" s="930" t="str">
        <f>IF('Display-Neuanlage und Masse'!I97="","",'Display-Neuanlage und Masse'!I97)</f>
        <v/>
      </c>
      <c r="W99" s="737"/>
      <c r="X99" s="737"/>
      <c r="Y99" s="737"/>
      <c r="Z99" s="737"/>
      <c r="AA99" s="737"/>
      <c r="AB99" s="737"/>
      <c r="AC99" s="737"/>
      <c r="AD99" s="737"/>
      <c r="AE99" s="737"/>
      <c r="AF99" s="737"/>
      <c r="AG99" s="741"/>
      <c r="AH99" s="747"/>
      <c r="AI99" s="750"/>
      <c r="AJ99" s="748"/>
      <c r="AK99" s="748"/>
      <c r="AL99" s="748"/>
      <c r="AM99" s="748"/>
      <c r="AN99" s="748"/>
      <c r="AO99" s="748"/>
      <c r="AP99" s="748"/>
      <c r="AQ99" s="748"/>
      <c r="AR99" s="748"/>
      <c r="AS99" s="748"/>
      <c r="AT99" s="748"/>
      <c r="AU99" s="749"/>
      <c r="AV99" s="747"/>
      <c r="AW99" s="748"/>
      <c r="AX99" s="749"/>
      <c r="AY99" s="747"/>
      <c r="AZ99" s="748"/>
      <c r="BA99" s="749"/>
      <c r="BB99" s="747"/>
      <c r="BC99" s="748"/>
      <c r="BD99" s="748"/>
      <c r="BE99" s="749"/>
      <c r="BF99" s="750"/>
      <c r="BG99" s="748"/>
      <c r="BH99" s="748"/>
      <c r="BI99" s="748"/>
      <c r="BJ99" s="748"/>
      <c r="BK99" s="748"/>
      <c r="BL99" s="748"/>
      <c r="BM99" s="748"/>
      <c r="BN99" s="748"/>
      <c r="BO99" s="736"/>
      <c r="BP99" s="736"/>
      <c r="BQ99" s="735"/>
      <c r="BR99" s="736"/>
      <c r="BS99" s="736"/>
      <c r="BT99" s="736"/>
      <c r="BU99" s="856"/>
      <c r="BV99" s="736"/>
      <c r="BW99" s="736"/>
      <c r="BX99" s="736"/>
      <c r="BY99" s="736"/>
      <c r="BZ99" s="736"/>
      <c r="CA99" s="736"/>
      <c r="CB99" s="736"/>
      <c r="CC99" s="736"/>
      <c r="CD99" s="736"/>
      <c r="CE99" s="736"/>
      <c r="CF99" s="736"/>
      <c r="CG99" s="736"/>
      <c r="CH99" s="736"/>
      <c r="CI99" s="736"/>
      <c r="CJ99" s="736"/>
      <c r="CK99" s="736"/>
      <c r="CL99" s="736"/>
      <c r="CM99" s="736"/>
      <c r="CN99" s="736"/>
      <c r="CO99" s="736"/>
      <c r="CP99" s="736"/>
      <c r="CQ99" s="736"/>
      <c r="CR99" s="736"/>
      <c r="CS99" s="736"/>
      <c r="CT99" s="736"/>
      <c r="CU99" s="736"/>
      <c r="CV99" s="736"/>
      <c r="CW99" s="736"/>
      <c r="CX99" s="736"/>
      <c r="CY99" s="736"/>
      <c r="CZ99" s="736"/>
      <c r="DA99" s="736"/>
      <c r="DB99" s="736"/>
      <c r="DC99" s="736"/>
      <c r="DD99" s="736"/>
      <c r="DE99" s="736"/>
      <c r="DF99" s="736"/>
      <c r="DG99" s="736"/>
      <c r="DH99" s="736"/>
      <c r="DI99" s="736"/>
      <c r="DJ99" s="736"/>
      <c r="DK99" s="736"/>
      <c r="DL99" s="736"/>
      <c r="DM99" s="736"/>
      <c r="DN99" s="736"/>
      <c r="DO99" s="736"/>
      <c r="DP99" s="736"/>
      <c r="DQ99" s="736"/>
      <c r="DR99" s="736"/>
      <c r="DS99" s="736"/>
      <c r="DT99" s="736"/>
      <c r="DU99" s="736"/>
      <c r="DV99" s="736"/>
      <c r="DW99" s="736"/>
      <c r="DX99" s="736"/>
      <c r="DY99" s="736"/>
      <c r="DZ99" s="736"/>
      <c r="EA99" s="736"/>
      <c r="EB99" s="736"/>
      <c r="EC99" s="736"/>
      <c r="ED99" s="736"/>
      <c r="EE99" s="736"/>
      <c r="EF99" s="736"/>
      <c r="EG99" s="736"/>
    </row>
    <row r="100" spans="1:137" ht="60" customHeight="1">
      <c r="A100" s="925"/>
      <c r="B100" s="736"/>
      <c r="C100" s="925" t="str">
        <f>IF('Display-Neuanlage und Masse'!T98="","",'Display-Neuanlage und Masse'!T98)</f>
        <v/>
      </c>
      <c r="D100" s="925" t="str">
        <f>IF('Display-Neuanlage und Masse'!U98="","",'Display-Neuanlage und Masse'!U98)</f>
        <v/>
      </c>
      <c r="E100" s="736"/>
      <c r="F100" s="925" t="str">
        <f>IF('Display-Neuanlage und Masse'!V98="","",'Display-Neuanlage und Masse'!V98)</f>
        <v/>
      </c>
      <c r="G100" s="925" t="str">
        <f>IF('Display-Neuanlage und Masse'!X98="","",VLOOKUP('Display-Neuanlage und Masse'!X98,'Dropdown Auswahl'!BL95:BM347,2,FALSE))</f>
        <v/>
      </c>
      <c r="H100" s="1191"/>
      <c r="I100" s="1191"/>
      <c r="J100" s="1191"/>
      <c r="K100" s="925" t="str">
        <f>IF('Display-Neuanlage und Masse'!AX98="","",'Display-Neuanlage und Masse'!AX98)</f>
        <v/>
      </c>
      <c r="L100" s="925" t="str">
        <f>IF('Display-Neuanlage und Masse'!AY98="","",'Display-Neuanlage und Masse'!AY98)</f>
        <v/>
      </c>
      <c r="M100" s="925" t="str">
        <f>IF('Display-Neuanlage und Masse'!AZ98="","",'Display-Neuanlage und Masse'!AZ98)</f>
        <v/>
      </c>
      <c r="N100" s="736"/>
      <c r="O100" s="736"/>
      <c r="P100" s="878"/>
      <c r="Q100" s="736"/>
      <c r="R100" s="736"/>
      <c r="S100" s="925" t="str">
        <f>IF(AND(Table3[[#This Row],[Menge]]&lt;&gt;"",Table3[[#This Row],[Anzahl Stück im Karton]]&lt;&gt;""),Table3[[#This Row],[Menge]]*Table3[[#This Row],[Anzahl Stück im Karton]],"")</f>
        <v/>
      </c>
      <c r="T100" s="929" t="str">
        <f>IF(AND('Display-Neuanlage und Masse'!G98="",'Display-Neuanlage und Masse'!H98=""),"",
IF('Display-Neuanlage und Masse'!G98&lt;&gt;"",'Display-Neuanlage und Masse'!G98,'Display-Neuanlage und Masse'!H98))</f>
        <v/>
      </c>
      <c r="U100" s="925" t="str">
        <f>IF(AND('Display-Neuanlage und Masse'!G98="",'Display-Neuanlage und Masse'!H98=""),"",
IF('Display-Neuanlage und Masse'!G98&lt;&gt;"","EUR","USD"))</f>
        <v/>
      </c>
      <c r="V100" s="930" t="str">
        <f>IF('Display-Neuanlage und Masse'!I98="","",'Display-Neuanlage und Masse'!I98)</f>
        <v/>
      </c>
      <c r="W100" s="737"/>
      <c r="X100" s="737"/>
      <c r="Y100" s="737"/>
      <c r="Z100" s="737"/>
      <c r="AA100" s="737"/>
      <c r="AB100" s="737"/>
      <c r="AC100" s="737"/>
      <c r="AD100" s="737"/>
      <c r="AE100" s="737"/>
      <c r="AF100" s="737"/>
      <c r="AG100" s="741"/>
      <c r="AH100" s="747"/>
      <c r="AI100" s="750"/>
      <c r="AJ100" s="748"/>
      <c r="AK100" s="748"/>
      <c r="AL100" s="748"/>
      <c r="AM100" s="748"/>
      <c r="AN100" s="748"/>
      <c r="AO100" s="748"/>
      <c r="AP100" s="748"/>
      <c r="AQ100" s="748"/>
      <c r="AR100" s="748"/>
      <c r="AS100" s="748"/>
      <c r="AT100" s="748"/>
      <c r="AU100" s="749"/>
      <c r="AV100" s="747"/>
      <c r="AW100" s="748"/>
      <c r="AX100" s="749"/>
      <c r="AY100" s="747"/>
      <c r="AZ100" s="748"/>
      <c r="BA100" s="749"/>
      <c r="BB100" s="747"/>
      <c r="BC100" s="748"/>
      <c r="BD100" s="748"/>
      <c r="BE100" s="749"/>
      <c r="BF100" s="750"/>
      <c r="BG100" s="748"/>
      <c r="BH100" s="748"/>
      <c r="BI100" s="748"/>
      <c r="BJ100" s="748"/>
      <c r="BK100" s="748"/>
      <c r="BL100" s="748"/>
      <c r="BM100" s="748"/>
      <c r="BN100" s="748"/>
      <c r="BO100" s="736"/>
      <c r="BP100" s="736"/>
      <c r="BQ100" s="735"/>
      <c r="BR100" s="736"/>
      <c r="BS100" s="736"/>
      <c r="BT100" s="736"/>
      <c r="BU100" s="856"/>
      <c r="BV100" s="736"/>
      <c r="BW100" s="736"/>
      <c r="BX100" s="736"/>
      <c r="BY100" s="736"/>
      <c r="BZ100" s="736"/>
      <c r="CA100" s="736"/>
      <c r="CB100" s="736"/>
      <c r="CC100" s="736"/>
      <c r="CD100" s="736"/>
      <c r="CE100" s="736"/>
      <c r="CF100" s="736"/>
      <c r="CG100" s="736"/>
      <c r="CH100" s="736"/>
      <c r="CI100" s="736"/>
      <c r="CJ100" s="736"/>
      <c r="CK100" s="736"/>
      <c r="CL100" s="736"/>
      <c r="CM100" s="736"/>
      <c r="CN100" s="736"/>
      <c r="CO100" s="736"/>
      <c r="CP100" s="736"/>
      <c r="CQ100" s="736"/>
      <c r="CR100" s="736"/>
      <c r="CS100" s="736"/>
      <c r="CT100" s="736"/>
      <c r="CU100" s="736"/>
      <c r="CV100" s="736"/>
      <c r="CW100" s="736"/>
      <c r="CX100" s="736"/>
      <c r="CY100" s="736"/>
      <c r="CZ100" s="736"/>
      <c r="DA100" s="736"/>
      <c r="DB100" s="736"/>
      <c r="DC100" s="736"/>
      <c r="DD100" s="736"/>
      <c r="DE100" s="736"/>
      <c r="DF100" s="736"/>
      <c r="DG100" s="736"/>
      <c r="DH100" s="736"/>
      <c r="DI100" s="736"/>
      <c r="DJ100" s="736"/>
      <c r="DK100" s="736"/>
      <c r="DL100" s="736"/>
      <c r="DM100" s="736"/>
      <c r="DN100" s="736"/>
      <c r="DO100" s="736"/>
      <c r="DP100" s="736"/>
      <c r="DQ100" s="736"/>
      <c r="DR100" s="736"/>
      <c r="DS100" s="736"/>
      <c r="DT100" s="736"/>
      <c r="DU100" s="736"/>
      <c r="DV100" s="736"/>
      <c r="DW100" s="736"/>
      <c r="DX100" s="736"/>
      <c r="DY100" s="736"/>
      <c r="DZ100" s="736"/>
      <c r="EA100" s="736"/>
      <c r="EB100" s="736"/>
      <c r="EC100" s="736"/>
      <c r="ED100" s="736"/>
      <c r="EE100" s="736"/>
      <c r="EF100" s="736"/>
      <c r="EG100" s="736"/>
    </row>
    <row r="101" spans="1:137" ht="60" customHeight="1">
      <c r="A101" s="925"/>
      <c r="B101" s="736"/>
      <c r="C101" s="925" t="str">
        <f>IF('Display-Neuanlage und Masse'!T99="","",'Display-Neuanlage und Masse'!T99)</f>
        <v/>
      </c>
      <c r="D101" s="925" t="str">
        <f>IF('Display-Neuanlage und Masse'!U99="","",'Display-Neuanlage und Masse'!U99)</f>
        <v/>
      </c>
      <c r="E101" s="736"/>
      <c r="F101" s="925" t="str">
        <f>IF('Display-Neuanlage und Masse'!V99="","",'Display-Neuanlage und Masse'!V99)</f>
        <v/>
      </c>
      <c r="G101" s="925" t="str">
        <f>IF('Display-Neuanlage und Masse'!X99="","",VLOOKUP('Display-Neuanlage und Masse'!X99,'Dropdown Auswahl'!BL96:BM348,2,FALSE))</f>
        <v/>
      </c>
      <c r="H101" s="1191"/>
      <c r="I101" s="1191"/>
      <c r="J101" s="1191"/>
      <c r="K101" s="925" t="str">
        <f>IF('Display-Neuanlage und Masse'!AX99="","",'Display-Neuanlage und Masse'!AX99)</f>
        <v/>
      </c>
      <c r="L101" s="925" t="str">
        <f>IF('Display-Neuanlage und Masse'!AY99="","",'Display-Neuanlage und Masse'!AY99)</f>
        <v/>
      </c>
      <c r="M101" s="925" t="str">
        <f>IF('Display-Neuanlage und Masse'!AZ99="","",'Display-Neuanlage und Masse'!AZ99)</f>
        <v/>
      </c>
      <c r="N101" s="736"/>
      <c r="O101" s="736"/>
      <c r="P101" s="878"/>
      <c r="Q101" s="736"/>
      <c r="R101" s="736"/>
      <c r="S101" s="925" t="str">
        <f>IF(AND(Table3[[#This Row],[Menge]]&lt;&gt;"",Table3[[#This Row],[Anzahl Stück im Karton]]&lt;&gt;""),Table3[[#This Row],[Menge]]*Table3[[#This Row],[Anzahl Stück im Karton]],"")</f>
        <v/>
      </c>
      <c r="T101" s="929" t="str">
        <f>IF(AND('Display-Neuanlage und Masse'!G99="",'Display-Neuanlage und Masse'!H99=""),"",
IF('Display-Neuanlage und Masse'!G99&lt;&gt;"",'Display-Neuanlage und Masse'!G99,'Display-Neuanlage und Masse'!H99))</f>
        <v/>
      </c>
      <c r="U101" s="925" t="str">
        <f>IF(AND('Display-Neuanlage und Masse'!G99="",'Display-Neuanlage und Masse'!H99=""),"",
IF('Display-Neuanlage und Masse'!G99&lt;&gt;"","EUR","USD"))</f>
        <v/>
      </c>
      <c r="V101" s="930" t="str">
        <f>IF('Display-Neuanlage und Masse'!I99="","",'Display-Neuanlage und Masse'!I99)</f>
        <v/>
      </c>
      <c r="W101" s="737"/>
      <c r="X101" s="737"/>
      <c r="Y101" s="737"/>
      <c r="Z101" s="737"/>
      <c r="AA101" s="737"/>
      <c r="AB101" s="737"/>
      <c r="AC101" s="737"/>
      <c r="AD101" s="737"/>
      <c r="AE101" s="737"/>
      <c r="AF101" s="737"/>
      <c r="AG101" s="741"/>
      <c r="AH101" s="747"/>
      <c r="AI101" s="750"/>
      <c r="AJ101" s="748"/>
      <c r="AK101" s="748"/>
      <c r="AL101" s="748"/>
      <c r="AM101" s="748"/>
      <c r="AN101" s="748"/>
      <c r="AO101" s="748"/>
      <c r="AP101" s="748"/>
      <c r="AQ101" s="748"/>
      <c r="AR101" s="748"/>
      <c r="AS101" s="748"/>
      <c r="AT101" s="748"/>
      <c r="AU101" s="749"/>
      <c r="AV101" s="747"/>
      <c r="AW101" s="748"/>
      <c r="AX101" s="749"/>
      <c r="AY101" s="747"/>
      <c r="AZ101" s="748"/>
      <c r="BA101" s="749"/>
      <c r="BB101" s="747"/>
      <c r="BC101" s="748"/>
      <c r="BD101" s="748"/>
      <c r="BE101" s="749"/>
      <c r="BF101" s="750"/>
      <c r="BG101" s="748"/>
      <c r="BH101" s="748"/>
      <c r="BI101" s="748"/>
      <c r="BJ101" s="748"/>
      <c r="BK101" s="748"/>
      <c r="BL101" s="748"/>
      <c r="BM101" s="748"/>
      <c r="BN101" s="748"/>
      <c r="BO101" s="736"/>
      <c r="BP101" s="736"/>
      <c r="BQ101" s="735"/>
      <c r="BR101" s="736"/>
      <c r="BS101" s="736"/>
      <c r="BT101" s="736"/>
      <c r="BU101" s="856"/>
      <c r="BV101" s="736"/>
      <c r="BW101" s="736"/>
      <c r="BX101" s="736"/>
      <c r="BY101" s="736"/>
      <c r="BZ101" s="736"/>
      <c r="CA101" s="736"/>
      <c r="CB101" s="736"/>
      <c r="CC101" s="736"/>
      <c r="CD101" s="736"/>
      <c r="CE101" s="736"/>
      <c r="CF101" s="736"/>
      <c r="CG101" s="736"/>
      <c r="CH101" s="736"/>
      <c r="CI101" s="736"/>
      <c r="CJ101" s="736"/>
      <c r="CK101" s="736"/>
      <c r="CL101" s="736"/>
      <c r="CM101" s="736"/>
      <c r="CN101" s="736"/>
      <c r="CO101" s="736"/>
      <c r="CP101" s="736"/>
      <c r="CQ101" s="736"/>
      <c r="CR101" s="736"/>
      <c r="CS101" s="736"/>
      <c r="CT101" s="736"/>
      <c r="CU101" s="736"/>
      <c r="CV101" s="736"/>
      <c r="CW101" s="736"/>
      <c r="CX101" s="736"/>
      <c r="CY101" s="736"/>
      <c r="CZ101" s="736"/>
      <c r="DA101" s="736"/>
      <c r="DB101" s="736"/>
      <c r="DC101" s="736"/>
      <c r="DD101" s="736"/>
      <c r="DE101" s="736"/>
      <c r="DF101" s="736"/>
      <c r="DG101" s="736"/>
      <c r="DH101" s="736"/>
      <c r="DI101" s="736"/>
      <c r="DJ101" s="736"/>
      <c r="DK101" s="736"/>
      <c r="DL101" s="736"/>
      <c r="DM101" s="736"/>
      <c r="DN101" s="736"/>
      <c r="DO101" s="736"/>
      <c r="DP101" s="736"/>
      <c r="DQ101" s="736"/>
      <c r="DR101" s="736"/>
      <c r="DS101" s="736"/>
      <c r="DT101" s="736"/>
      <c r="DU101" s="736"/>
      <c r="DV101" s="736"/>
      <c r="DW101" s="736"/>
      <c r="DX101" s="736"/>
      <c r="DY101" s="736"/>
      <c r="DZ101" s="736"/>
      <c r="EA101" s="736"/>
      <c r="EB101" s="736"/>
      <c r="EC101" s="736"/>
      <c r="ED101" s="736"/>
      <c r="EE101" s="736"/>
      <c r="EF101" s="736"/>
      <c r="EG101" s="736"/>
    </row>
    <row r="102" spans="1:137" ht="60" customHeight="1">
      <c r="A102" s="925"/>
      <c r="B102" s="736"/>
      <c r="C102" s="925" t="str">
        <f>IF('Display-Neuanlage und Masse'!T100="","",'Display-Neuanlage und Masse'!T100)</f>
        <v/>
      </c>
      <c r="D102" s="925" t="str">
        <f>IF('Display-Neuanlage und Masse'!U100="","",'Display-Neuanlage und Masse'!U100)</f>
        <v/>
      </c>
      <c r="E102" s="736"/>
      <c r="F102" s="925" t="str">
        <f>IF('Display-Neuanlage und Masse'!V100="","",'Display-Neuanlage und Masse'!V100)</f>
        <v/>
      </c>
      <c r="G102" s="925" t="str">
        <f>IF('Display-Neuanlage und Masse'!X100="","",VLOOKUP('Display-Neuanlage und Masse'!X100,'Dropdown Auswahl'!BL97:BM349,2,FALSE))</f>
        <v/>
      </c>
      <c r="H102" s="1191"/>
      <c r="I102" s="1191"/>
      <c r="J102" s="1191"/>
      <c r="K102" s="925" t="str">
        <f>IF('Display-Neuanlage und Masse'!AX100="","",'Display-Neuanlage und Masse'!AX100)</f>
        <v/>
      </c>
      <c r="L102" s="925" t="str">
        <f>IF('Display-Neuanlage und Masse'!AY100="","",'Display-Neuanlage und Masse'!AY100)</f>
        <v/>
      </c>
      <c r="M102" s="925" t="str">
        <f>IF('Display-Neuanlage und Masse'!AZ100="","",'Display-Neuanlage und Masse'!AZ100)</f>
        <v/>
      </c>
      <c r="N102" s="736"/>
      <c r="O102" s="736"/>
      <c r="P102" s="878"/>
      <c r="Q102" s="736"/>
      <c r="R102" s="736"/>
      <c r="S102" s="925" t="str">
        <f>IF(AND(Table3[[#This Row],[Menge]]&lt;&gt;"",Table3[[#This Row],[Anzahl Stück im Karton]]&lt;&gt;""),Table3[[#This Row],[Menge]]*Table3[[#This Row],[Anzahl Stück im Karton]],"")</f>
        <v/>
      </c>
      <c r="T102" s="929" t="str">
        <f>IF(AND('Display-Neuanlage und Masse'!G100="",'Display-Neuanlage und Masse'!H100=""),"",
IF('Display-Neuanlage und Masse'!G100&lt;&gt;"",'Display-Neuanlage und Masse'!G100,'Display-Neuanlage und Masse'!H100))</f>
        <v/>
      </c>
      <c r="U102" s="925" t="str">
        <f>IF(AND('Display-Neuanlage und Masse'!G100="",'Display-Neuanlage und Masse'!H100=""),"",
IF('Display-Neuanlage und Masse'!G100&lt;&gt;"","EUR","USD"))</f>
        <v/>
      </c>
      <c r="V102" s="930" t="str">
        <f>IF('Display-Neuanlage und Masse'!I100="","",'Display-Neuanlage und Masse'!I100)</f>
        <v/>
      </c>
      <c r="W102" s="737"/>
      <c r="X102" s="737"/>
      <c r="Y102" s="737"/>
      <c r="Z102" s="737"/>
      <c r="AA102" s="737"/>
      <c r="AB102" s="737"/>
      <c r="AC102" s="737"/>
      <c r="AD102" s="737"/>
      <c r="AE102" s="737"/>
      <c r="AF102" s="737"/>
      <c r="AG102" s="741"/>
      <c r="AH102" s="747"/>
      <c r="AI102" s="750"/>
      <c r="AJ102" s="748"/>
      <c r="AK102" s="748"/>
      <c r="AL102" s="748"/>
      <c r="AM102" s="748"/>
      <c r="AN102" s="748"/>
      <c r="AO102" s="748"/>
      <c r="AP102" s="748"/>
      <c r="AQ102" s="748"/>
      <c r="AR102" s="748"/>
      <c r="AS102" s="748"/>
      <c r="AT102" s="748"/>
      <c r="AU102" s="749"/>
      <c r="AV102" s="747"/>
      <c r="AW102" s="748"/>
      <c r="AX102" s="749"/>
      <c r="AY102" s="747"/>
      <c r="AZ102" s="748"/>
      <c r="BA102" s="749"/>
      <c r="BB102" s="747"/>
      <c r="BC102" s="748"/>
      <c r="BD102" s="748"/>
      <c r="BE102" s="749"/>
      <c r="BF102" s="750"/>
      <c r="BG102" s="748"/>
      <c r="BH102" s="748"/>
      <c r="BI102" s="748"/>
      <c r="BJ102" s="748"/>
      <c r="BK102" s="748"/>
      <c r="BL102" s="748"/>
      <c r="BM102" s="748"/>
      <c r="BN102" s="748"/>
      <c r="BO102" s="736"/>
      <c r="BP102" s="736"/>
      <c r="BQ102" s="735"/>
      <c r="BR102" s="736"/>
      <c r="BS102" s="736"/>
      <c r="BT102" s="736"/>
      <c r="BU102" s="856"/>
      <c r="BV102" s="736"/>
      <c r="BW102" s="736"/>
      <c r="BX102" s="736"/>
      <c r="BY102" s="736"/>
      <c r="BZ102" s="736"/>
      <c r="CA102" s="736"/>
      <c r="CB102" s="736"/>
      <c r="CC102" s="736"/>
      <c r="CD102" s="736"/>
      <c r="CE102" s="736"/>
      <c r="CF102" s="736"/>
      <c r="CG102" s="736"/>
      <c r="CH102" s="736"/>
      <c r="CI102" s="736"/>
      <c r="CJ102" s="736"/>
      <c r="CK102" s="736"/>
      <c r="CL102" s="736"/>
      <c r="CM102" s="736"/>
      <c r="CN102" s="736"/>
      <c r="CO102" s="736"/>
      <c r="CP102" s="736"/>
      <c r="CQ102" s="736"/>
      <c r="CR102" s="736"/>
      <c r="CS102" s="736"/>
      <c r="CT102" s="736"/>
      <c r="CU102" s="736"/>
      <c r="CV102" s="736"/>
      <c r="CW102" s="736"/>
      <c r="CX102" s="736"/>
      <c r="CY102" s="736"/>
      <c r="CZ102" s="736"/>
      <c r="DA102" s="736"/>
      <c r="DB102" s="736"/>
      <c r="DC102" s="736"/>
      <c r="DD102" s="736"/>
      <c r="DE102" s="736"/>
      <c r="DF102" s="736"/>
      <c r="DG102" s="736"/>
      <c r="DH102" s="736"/>
      <c r="DI102" s="736"/>
      <c r="DJ102" s="736"/>
      <c r="DK102" s="736"/>
      <c r="DL102" s="736"/>
      <c r="DM102" s="736"/>
      <c r="DN102" s="736"/>
      <c r="DO102" s="736"/>
      <c r="DP102" s="736"/>
      <c r="DQ102" s="736"/>
      <c r="DR102" s="736"/>
      <c r="DS102" s="736"/>
      <c r="DT102" s="736"/>
      <c r="DU102" s="736"/>
      <c r="DV102" s="736"/>
      <c r="DW102" s="736"/>
      <c r="DX102" s="736"/>
      <c r="DY102" s="736"/>
      <c r="DZ102" s="736"/>
      <c r="EA102" s="736"/>
      <c r="EB102" s="736"/>
      <c r="EC102" s="736"/>
      <c r="ED102" s="736"/>
      <c r="EE102" s="736"/>
      <c r="EF102" s="736"/>
      <c r="EG102" s="736"/>
    </row>
    <row r="103" spans="1:137" ht="60" customHeight="1">
      <c r="A103" s="925"/>
      <c r="B103" s="736"/>
      <c r="C103" s="925" t="str">
        <f>IF('Display-Neuanlage und Masse'!T101="","",'Display-Neuanlage und Masse'!T101)</f>
        <v/>
      </c>
      <c r="D103" s="925" t="str">
        <f>IF('Display-Neuanlage und Masse'!U101="","",'Display-Neuanlage und Masse'!U101)</f>
        <v/>
      </c>
      <c r="E103" s="736"/>
      <c r="F103" s="925" t="str">
        <f>IF('Display-Neuanlage und Masse'!V101="","",'Display-Neuanlage und Masse'!V101)</f>
        <v/>
      </c>
      <c r="G103" s="925" t="str">
        <f>IF('Display-Neuanlage und Masse'!X101="","",VLOOKUP('Display-Neuanlage und Masse'!X101,'Dropdown Auswahl'!BL98:BM350,2,FALSE))</f>
        <v/>
      </c>
      <c r="H103" s="1191"/>
      <c r="I103" s="1191"/>
      <c r="J103" s="1191"/>
      <c r="K103" s="925" t="str">
        <f>IF('Display-Neuanlage und Masse'!AX101="","",'Display-Neuanlage und Masse'!AX101)</f>
        <v/>
      </c>
      <c r="L103" s="925" t="str">
        <f>IF('Display-Neuanlage und Masse'!AY101="","",'Display-Neuanlage und Masse'!AY101)</f>
        <v/>
      </c>
      <c r="M103" s="925" t="str">
        <f>IF('Display-Neuanlage und Masse'!AZ101="","",'Display-Neuanlage und Masse'!AZ101)</f>
        <v/>
      </c>
      <c r="N103" s="736"/>
      <c r="O103" s="736"/>
      <c r="P103" s="878"/>
      <c r="Q103" s="736"/>
      <c r="R103" s="736"/>
      <c r="S103" s="925" t="str">
        <f>IF(AND(Table3[[#This Row],[Menge]]&lt;&gt;"",Table3[[#This Row],[Anzahl Stück im Karton]]&lt;&gt;""),Table3[[#This Row],[Menge]]*Table3[[#This Row],[Anzahl Stück im Karton]],"")</f>
        <v/>
      </c>
      <c r="T103" s="929" t="str">
        <f>IF(AND('Display-Neuanlage und Masse'!G101="",'Display-Neuanlage und Masse'!H101=""),"",
IF('Display-Neuanlage und Masse'!G101&lt;&gt;"",'Display-Neuanlage und Masse'!G101,'Display-Neuanlage und Masse'!H101))</f>
        <v/>
      </c>
      <c r="U103" s="925" t="str">
        <f>IF(AND('Display-Neuanlage und Masse'!G101="",'Display-Neuanlage und Masse'!H101=""),"",
IF('Display-Neuanlage und Masse'!G101&lt;&gt;"","EUR","USD"))</f>
        <v/>
      </c>
      <c r="V103" s="930" t="str">
        <f>IF('Display-Neuanlage und Masse'!I101="","",'Display-Neuanlage und Masse'!I101)</f>
        <v/>
      </c>
      <c r="W103" s="737"/>
      <c r="X103" s="737"/>
      <c r="Y103" s="737"/>
      <c r="Z103" s="737"/>
      <c r="AA103" s="737"/>
      <c r="AB103" s="737"/>
      <c r="AC103" s="737"/>
      <c r="AD103" s="737"/>
      <c r="AE103" s="737"/>
      <c r="AF103" s="737"/>
      <c r="AG103" s="741"/>
      <c r="AH103" s="747"/>
      <c r="AI103" s="750"/>
      <c r="AJ103" s="748"/>
      <c r="AK103" s="748"/>
      <c r="AL103" s="748"/>
      <c r="AM103" s="748"/>
      <c r="AN103" s="748"/>
      <c r="AO103" s="748"/>
      <c r="AP103" s="748"/>
      <c r="AQ103" s="748"/>
      <c r="AR103" s="748"/>
      <c r="AS103" s="748"/>
      <c r="AT103" s="748"/>
      <c r="AU103" s="749"/>
      <c r="AV103" s="747"/>
      <c r="AW103" s="748"/>
      <c r="AX103" s="749"/>
      <c r="AY103" s="747"/>
      <c r="AZ103" s="748"/>
      <c r="BA103" s="749"/>
      <c r="BB103" s="747"/>
      <c r="BC103" s="748"/>
      <c r="BD103" s="748"/>
      <c r="BE103" s="749"/>
      <c r="BF103" s="750"/>
      <c r="BG103" s="748"/>
      <c r="BH103" s="748"/>
      <c r="BI103" s="748"/>
      <c r="BJ103" s="748"/>
      <c r="BK103" s="748"/>
      <c r="BL103" s="748"/>
      <c r="BM103" s="748"/>
      <c r="BN103" s="748"/>
      <c r="BO103" s="736"/>
      <c r="BP103" s="736"/>
      <c r="BQ103" s="735"/>
      <c r="BR103" s="736"/>
      <c r="BS103" s="736"/>
      <c r="BT103" s="736"/>
      <c r="BU103" s="856"/>
      <c r="BV103" s="736"/>
      <c r="BW103" s="736"/>
      <c r="BX103" s="736"/>
      <c r="BY103" s="736"/>
      <c r="BZ103" s="736"/>
      <c r="CA103" s="736"/>
      <c r="CB103" s="736"/>
      <c r="CC103" s="736"/>
      <c r="CD103" s="736"/>
      <c r="CE103" s="736"/>
      <c r="CF103" s="736"/>
      <c r="CG103" s="736"/>
      <c r="CH103" s="736"/>
      <c r="CI103" s="736"/>
      <c r="CJ103" s="736"/>
      <c r="CK103" s="736"/>
      <c r="CL103" s="736"/>
      <c r="CM103" s="736"/>
      <c r="CN103" s="736"/>
      <c r="CO103" s="736"/>
      <c r="CP103" s="736"/>
      <c r="CQ103" s="736"/>
      <c r="CR103" s="736"/>
      <c r="CS103" s="736"/>
      <c r="CT103" s="736"/>
      <c r="CU103" s="736"/>
      <c r="CV103" s="736"/>
      <c r="CW103" s="736"/>
      <c r="CX103" s="736"/>
      <c r="CY103" s="736"/>
      <c r="CZ103" s="736"/>
      <c r="DA103" s="736"/>
      <c r="DB103" s="736"/>
      <c r="DC103" s="736"/>
      <c r="DD103" s="736"/>
      <c r="DE103" s="736"/>
      <c r="DF103" s="736"/>
      <c r="DG103" s="736"/>
      <c r="DH103" s="736"/>
      <c r="DI103" s="736"/>
      <c r="DJ103" s="736"/>
      <c r="DK103" s="736"/>
      <c r="DL103" s="736"/>
      <c r="DM103" s="736"/>
      <c r="DN103" s="736"/>
      <c r="DO103" s="736"/>
      <c r="DP103" s="736"/>
      <c r="DQ103" s="736"/>
      <c r="DR103" s="736"/>
      <c r="DS103" s="736"/>
      <c r="DT103" s="736"/>
      <c r="DU103" s="736"/>
      <c r="DV103" s="736"/>
      <c r="DW103" s="736"/>
      <c r="DX103" s="736"/>
      <c r="DY103" s="736"/>
      <c r="DZ103" s="736"/>
      <c r="EA103" s="736"/>
      <c r="EB103" s="736"/>
      <c r="EC103" s="736"/>
      <c r="ED103" s="736"/>
      <c r="EE103" s="736"/>
      <c r="EF103" s="736"/>
      <c r="EG103" s="736"/>
    </row>
    <row r="104" spans="1:137" ht="60" customHeight="1">
      <c r="A104" s="925"/>
      <c r="B104" s="736"/>
      <c r="C104" s="925" t="str">
        <f>IF('Display-Neuanlage und Masse'!T102="","",'Display-Neuanlage und Masse'!T102)</f>
        <v/>
      </c>
      <c r="D104" s="925" t="str">
        <f>IF('Display-Neuanlage und Masse'!U102="","",'Display-Neuanlage und Masse'!U102)</f>
        <v/>
      </c>
      <c r="E104" s="736"/>
      <c r="F104" s="925" t="str">
        <f>IF('Display-Neuanlage und Masse'!V102="","",'Display-Neuanlage und Masse'!V102)</f>
        <v/>
      </c>
      <c r="G104" s="925" t="str">
        <f>IF('Display-Neuanlage und Masse'!X102="","",VLOOKUP('Display-Neuanlage und Masse'!X102,'Dropdown Auswahl'!BL99:BM351,2,FALSE))</f>
        <v/>
      </c>
      <c r="H104" s="1191"/>
      <c r="I104" s="1191"/>
      <c r="J104" s="1191"/>
      <c r="K104" s="925" t="str">
        <f>IF('Display-Neuanlage und Masse'!AX102="","",'Display-Neuanlage und Masse'!AX102)</f>
        <v/>
      </c>
      <c r="L104" s="925" t="str">
        <f>IF('Display-Neuanlage und Masse'!AY102="","",'Display-Neuanlage und Masse'!AY102)</f>
        <v/>
      </c>
      <c r="M104" s="925" t="str">
        <f>IF('Display-Neuanlage und Masse'!AZ102="","",'Display-Neuanlage und Masse'!AZ102)</f>
        <v/>
      </c>
      <c r="N104" s="736"/>
      <c r="O104" s="736"/>
      <c r="P104" s="878"/>
      <c r="Q104" s="736"/>
      <c r="R104" s="736"/>
      <c r="S104" s="925" t="str">
        <f>IF(AND(Table3[[#This Row],[Menge]]&lt;&gt;"",Table3[[#This Row],[Anzahl Stück im Karton]]&lt;&gt;""),Table3[[#This Row],[Menge]]*Table3[[#This Row],[Anzahl Stück im Karton]],"")</f>
        <v/>
      </c>
      <c r="T104" s="929" t="str">
        <f>IF(AND('Display-Neuanlage und Masse'!G102="",'Display-Neuanlage und Masse'!H102=""),"",
IF('Display-Neuanlage und Masse'!G102&lt;&gt;"",'Display-Neuanlage und Masse'!G102,'Display-Neuanlage und Masse'!H102))</f>
        <v/>
      </c>
      <c r="U104" s="925" t="str">
        <f>IF(AND('Display-Neuanlage und Masse'!G102="",'Display-Neuanlage und Masse'!H102=""),"",
IF('Display-Neuanlage und Masse'!G102&lt;&gt;"","EUR","USD"))</f>
        <v/>
      </c>
      <c r="V104" s="930" t="str">
        <f>IF('Display-Neuanlage und Masse'!I102="","",'Display-Neuanlage und Masse'!I102)</f>
        <v/>
      </c>
      <c r="W104" s="737"/>
      <c r="X104" s="737"/>
      <c r="Y104" s="737"/>
      <c r="Z104" s="737"/>
      <c r="AA104" s="737"/>
      <c r="AB104" s="737"/>
      <c r="AC104" s="737"/>
      <c r="AD104" s="737"/>
      <c r="AE104" s="737"/>
      <c r="AF104" s="737"/>
      <c r="AG104" s="741"/>
      <c r="AH104" s="747"/>
      <c r="AI104" s="750"/>
      <c r="AJ104" s="748"/>
      <c r="AK104" s="748"/>
      <c r="AL104" s="748"/>
      <c r="AM104" s="748"/>
      <c r="AN104" s="748"/>
      <c r="AO104" s="748"/>
      <c r="AP104" s="748"/>
      <c r="AQ104" s="748"/>
      <c r="AR104" s="748"/>
      <c r="AS104" s="748"/>
      <c r="AT104" s="748"/>
      <c r="AU104" s="749"/>
      <c r="AV104" s="747"/>
      <c r="AW104" s="748"/>
      <c r="AX104" s="749"/>
      <c r="AY104" s="747"/>
      <c r="AZ104" s="748"/>
      <c r="BA104" s="749"/>
      <c r="BB104" s="747"/>
      <c r="BC104" s="748"/>
      <c r="BD104" s="748"/>
      <c r="BE104" s="749"/>
      <c r="BF104" s="750"/>
      <c r="BG104" s="748"/>
      <c r="BH104" s="748"/>
      <c r="BI104" s="748"/>
      <c r="BJ104" s="748"/>
      <c r="BK104" s="748"/>
      <c r="BL104" s="748"/>
      <c r="BM104" s="748"/>
      <c r="BN104" s="748"/>
      <c r="BO104" s="736"/>
      <c r="BP104" s="736"/>
      <c r="BQ104" s="735"/>
      <c r="BR104" s="736"/>
      <c r="BS104" s="736"/>
      <c r="BT104" s="736"/>
      <c r="BU104" s="856"/>
      <c r="BV104" s="736"/>
      <c r="BW104" s="736"/>
      <c r="BX104" s="736"/>
      <c r="BY104" s="736"/>
      <c r="BZ104" s="736"/>
      <c r="CA104" s="736"/>
      <c r="CB104" s="736"/>
      <c r="CC104" s="736"/>
      <c r="CD104" s="736"/>
      <c r="CE104" s="736"/>
      <c r="CF104" s="736"/>
      <c r="CG104" s="736"/>
      <c r="CH104" s="736"/>
      <c r="CI104" s="736"/>
      <c r="CJ104" s="736"/>
      <c r="CK104" s="736"/>
      <c r="CL104" s="736"/>
      <c r="CM104" s="736"/>
      <c r="CN104" s="736"/>
      <c r="CO104" s="736"/>
      <c r="CP104" s="736"/>
      <c r="CQ104" s="736"/>
      <c r="CR104" s="736"/>
      <c r="CS104" s="736"/>
      <c r="CT104" s="736"/>
      <c r="CU104" s="736"/>
      <c r="CV104" s="736"/>
      <c r="CW104" s="736"/>
      <c r="CX104" s="736"/>
      <c r="CY104" s="736"/>
      <c r="CZ104" s="736"/>
      <c r="DA104" s="736"/>
      <c r="DB104" s="736"/>
      <c r="DC104" s="736"/>
      <c r="DD104" s="736"/>
      <c r="DE104" s="736"/>
      <c r="DF104" s="736"/>
      <c r="DG104" s="736"/>
      <c r="DH104" s="736"/>
      <c r="DI104" s="736"/>
      <c r="DJ104" s="736"/>
      <c r="DK104" s="736"/>
      <c r="DL104" s="736"/>
      <c r="DM104" s="736"/>
      <c r="DN104" s="736"/>
      <c r="DO104" s="736"/>
      <c r="DP104" s="736"/>
      <c r="DQ104" s="736"/>
      <c r="DR104" s="736"/>
      <c r="DS104" s="736"/>
      <c r="DT104" s="736"/>
      <c r="DU104" s="736"/>
      <c r="DV104" s="736"/>
      <c r="DW104" s="736"/>
      <c r="DX104" s="736"/>
      <c r="DY104" s="736"/>
      <c r="DZ104" s="736"/>
      <c r="EA104" s="736"/>
      <c r="EB104" s="736"/>
      <c r="EC104" s="736"/>
      <c r="ED104" s="736"/>
      <c r="EE104" s="736"/>
      <c r="EF104" s="736"/>
      <c r="EG104" s="736"/>
    </row>
    <row r="105" spans="1:137" ht="60" customHeight="1">
      <c r="A105" s="925"/>
      <c r="B105" s="736"/>
      <c r="C105" s="925" t="str">
        <f>IF('Display-Neuanlage und Masse'!T103="","",'Display-Neuanlage und Masse'!T103)</f>
        <v/>
      </c>
      <c r="D105" s="925" t="str">
        <f>IF('Display-Neuanlage und Masse'!U103="","",'Display-Neuanlage und Masse'!U103)</f>
        <v/>
      </c>
      <c r="E105" s="736"/>
      <c r="F105" s="925" t="str">
        <f>IF('Display-Neuanlage und Masse'!V103="","",'Display-Neuanlage und Masse'!V103)</f>
        <v/>
      </c>
      <c r="G105" s="925" t="str">
        <f>IF('Display-Neuanlage und Masse'!X103="","",VLOOKUP('Display-Neuanlage und Masse'!X103,'Dropdown Auswahl'!BL100:BM352,2,FALSE))</f>
        <v/>
      </c>
      <c r="H105" s="1191"/>
      <c r="I105" s="1191"/>
      <c r="J105" s="1191"/>
      <c r="K105" s="925" t="str">
        <f>IF('Display-Neuanlage und Masse'!AX103="","",'Display-Neuanlage und Masse'!AX103)</f>
        <v/>
      </c>
      <c r="L105" s="925" t="str">
        <f>IF('Display-Neuanlage und Masse'!AY103="","",'Display-Neuanlage und Masse'!AY103)</f>
        <v/>
      </c>
      <c r="M105" s="925" t="str">
        <f>IF('Display-Neuanlage und Masse'!AZ103="","",'Display-Neuanlage und Masse'!AZ103)</f>
        <v/>
      </c>
      <c r="N105" s="736"/>
      <c r="O105" s="736"/>
      <c r="P105" s="878"/>
      <c r="Q105" s="736"/>
      <c r="R105" s="736"/>
      <c r="S105" s="925" t="str">
        <f>IF(AND(Table3[[#This Row],[Menge]]&lt;&gt;"",Table3[[#This Row],[Anzahl Stück im Karton]]&lt;&gt;""),Table3[[#This Row],[Menge]]*Table3[[#This Row],[Anzahl Stück im Karton]],"")</f>
        <v/>
      </c>
      <c r="T105" s="929" t="str">
        <f>IF(AND('Display-Neuanlage und Masse'!G103="",'Display-Neuanlage und Masse'!H103=""),"",
IF('Display-Neuanlage und Masse'!G103&lt;&gt;"",'Display-Neuanlage und Masse'!G103,'Display-Neuanlage und Masse'!H103))</f>
        <v/>
      </c>
      <c r="U105" s="925" t="str">
        <f>IF(AND('Display-Neuanlage und Masse'!G103="",'Display-Neuanlage und Masse'!H103=""),"",
IF('Display-Neuanlage und Masse'!G103&lt;&gt;"","EUR","USD"))</f>
        <v/>
      </c>
      <c r="V105" s="930" t="str">
        <f>IF('Display-Neuanlage und Masse'!I103="","",'Display-Neuanlage und Masse'!I103)</f>
        <v/>
      </c>
      <c r="W105" s="737"/>
      <c r="X105" s="737"/>
      <c r="Y105" s="737"/>
      <c r="Z105" s="737"/>
      <c r="AA105" s="737"/>
      <c r="AB105" s="737"/>
      <c r="AC105" s="737"/>
      <c r="AD105" s="737"/>
      <c r="AE105" s="737"/>
      <c r="AF105" s="737"/>
      <c r="AG105" s="741"/>
      <c r="AH105" s="747"/>
      <c r="AI105" s="750"/>
      <c r="AJ105" s="748"/>
      <c r="AK105" s="748"/>
      <c r="AL105" s="748"/>
      <c r="AM105" s="748"/>
      <c r="AN105" s="748"/>
      <c r="AO105" s="748"/>
      <c r="AP105" s="748"/>
      <c r="AQ105" s="748"/>
      <c r="AR105" s="748"/>
      <c r="AS105" s="748"/>
      <c r="AT105" s="748"/>
      <c r="AU105" s="749"/>
      <c r="AV105" s="747"/>
      <c r="AW105" s="748"/>
      <c r="AX105" s="749"/>
      <c r="AY105" s="747"/>
      <c r="AZ105" s="748"/>
      <c r="BA105" s="749"/>
      <c r="BB105" s="747"/>
      <c r="BC105" s="748"/>
      <c r="BD105" s="748"/>
      <c r="BE105" s="749"/>
      <c r="BF105" s="750"/>
      <c r="BG105" s="748"/>
      <c r="BH105" s="748"/>
      <c r="BI105" s="748"/>
      <c r="BJ105" s="748"/>
      <c r="BK105" s="748"/>
      <c r="BL105" s="748"/>
      <c r="BM105" s="748"/>
      <c r="BN105" s="748"/>
      <c r="BO105" s="736"/>
      <c r="BP105" s="736"/>
      <c r="BQ105" s="735"/>
      <c r="BR105" s="736"/>
      <c r="BS105" s="736"/>
      <c r="BT105" s="736"/>
      <c r="BU105" s="856"/>
      <c r="BV105" s="736"/>
      <c r="BW105" s="736"/>
      <c r="BX105" s="736"/>
      <c r="BY105" s="736"/>
      <c r="BZ105" s="736"/>
      <c r="CA105" s="736"/>
      <c r="CB105" s="736"/>
      <c r="CC105" s="736"/>
      <c r="CD105" s="736"/>
      <c r="CE105" s="736"/>
      <c r="CF105" s="736"/>
      <c r="CG105" s="736"/>
      <c r="CH105" s="736"/>
      <c r="CI105" s="736"/>
      <c r="CJ105" s="736"/>
      <c r="CK105" s="736"/>
      <c r="CL105" s="736"/>
      <c r="CM105" s="736"/>
      <c r="CN105" s="736"/>
      <c r="CO105" s="736"/>
      <c r="CP105" s="736"/>
      <c r="CQ105" s="736"/>
      <c r="CR105" s="736"/>
      <c r="CS105" s="736"/>
      <c r="CT105" s="736"/>
      <c r="CU105" s="736"/>
      <c r="CV105" s="736"/>
      <c r="CW105" s="736"/>
      <c r="CX105" s="736"/>
      <c r="CY105" s="736"/>
      <c r="CZ105" s="736"/>
      <c r="DA105" s="736"/>
      <c r="DB105" s="736"/>
      <c r="DC105" s="736"/>
      <c r="DD105" s="736"/>
      <c r="DE105" s="736"/>
      <c r="DF105" s="736"/>
      <c r="DG105" s="736"/>
      <c r="DH105" s="736"/>
      <c r="DI105" s="736"/>
      <c r="DJ105" s="736"/>
      <c r="DK105" s="736"/>
      <c r="DL105" s="736"/>
      <c r="DM105" s="736"/>
      <c r="DN105" s="736"/>
      <c r="DO105" s="736"/>
      <c r="DP105" s="736"/>
      <c r="DQ105" s="736"/>
      <c r="DR105" s="736"/>
      <c r="DS105" s="736"/>
      <c r="DT105" s="736"/>
      <c r="DU105" s="736"/>
      <c r="DV105" s="736"/>
      <c r="DW105" s="736"/>
      <c r="DX105" s="736"/>
      <c r="DY105" s="736"/>
      <c r="DZ105" s="736"/>
      <c r="EA105" s="736"/>
      <c r="EB105" s="736"/>
      <c r="EC105" s="736"/>
      <c r="ED105" s="736"/>
      <c r="EE105" s="736"/>
      <c r="EF105" s="736"/>
      <c r="EG105" s="736"/>
    </row>
    <row r="106" spans="1:137" ht="60" customHeight="1">
      <c r="A106" s="925"/>
      <c r="B106" s="736"/>
      <c r="C106" s="925" t="str">
        <f>IF('Display-Neuanlage und Masse'!T104="","",'Display-Neuanlage und Masse'!T104)</f>
        <v/>
      </c>
      <c r="D106" s="925" t="str">
        <f>IF('Display-Neuanlage und Masse'!U104="","",'Display-Neuanlage und Masse'!U104)</f>
        <v/>
      </c>
      <c r="E106" s="736"/>
      <c r="F106" s="925" t="str">
        <f>IF('Display-Neuanlage und Masse'!V104="","",'Display-Neuanlage und Masse'!V104)</f>
        <v/>
      </c>
      <c r="G106" s="925" t="str">
        <f>IF('Display-Neuanlage und Masse'!X104="","",VLOOKUP('Display-Neuanlage und Masse'!X104,'Dropdown Auswahl'!BL101:BM353,2,FALSE))</f>
        <v/>
      </c>
      <c r="H106" s="1191"/>
      <c r="I106" s="1191"/>
      <c r="J106" s="1191"/>
      <c r="K106" s="925" t="str">
        <f>IF('Display-Neuanlage und Masse'!AX104="","",'Display-Neuanlage und Masse'!AX104)</f>
        <v/>
      </c>
      <c r="L106" s="925" t="str">
        <f>IF('Display-Neuanlage und Masse'!AY104="","",'Display-Neuanlage und Masse'!AY104)</f>
        <v/>
      </c>
      <c r="M106" s="925" t="str">
        <f>IF('Display-Neuanlage und Masse'!AZ104="","",'Display-Neuanlage und Masse'!AZ104)</f>
        <v/>
      </c>
      <c r="N106" s="736"/>
      <c r="O106" s="736"/>
      <c r="P106" s="878"/>
      <c r="Q106" s="736"/>
      <c r="R106" s="736"/>
      <c r="S106" s="925" t="str">
        <f>IF(AND(Table3[[#This Row],[Menge]]&lt;&gt;"",Table3[[#This Row],[Anzahl Stück im Karton]]&lt;&gt;""),Table3[[#This Row],[Menge]]*Table3[[#This Row],[Anzahl Stück im Karton]],"")</f>
        <v/>
      </c>
      <c r="T106" s="929" t="str">
        <f>IF(AND('Display-Neuanlage und Masse'!G104="",'Display-Neuanlage und Masse'!H104=""),"",
IF('Display-Neuanlage und Masse'!G104&lt;&gt;"",'Display-Neuanlage und Masse'!G104,'Display-Neuanlage und Masse'!H104))</f>
        <v/>
      </c>
      <c r="U106" s="925" t="str">
        <f>IF(AND('Display-Neuanlage und Masse'!G104="",'Display-Neuanlage und Masse'!H104=""),"",
IF('Display-Neuanlage und Masse'!G104&lt;&gt;"","EUR","USD"))</f>
        <v/>
      </c>
      <c r="V106" s="930" t="str">
        <f>IF('Display-Neuanlage und Masse'!I104="","",'Display-Neuanlage und Masse'!I104)</f>
        <v/>
      </c>
      <c r="W106" s="737"/>
      <c r="X106" s="737"/>
      <c r="Y106" s="737"/>
      <c r="Z106" s="737"/>
      <c r="AA106" s="737"/>
      <c r="AB106" s="737"/>
      <c r="AC106" s="737"/>
      <c r="AD106" s="737"/>
      <c r="AE106" s="737"/>
      <c r="AF106" s="737"/>
      <c r="AG106" s="741"/>
      <c r="AH106" s="747"/>
      <c r="AI106" s="750"/>
      <c r="AJ106" s="748"/>
      <c r="AK106" s="748"/>
      <c r="AL106" s="748"/>
      <c r="AM106" s="748"/>
      <c r="AN106" s="748"/>
      <c r="AO106" s="748"/>
      <c r="AP106" s="748"/>
      <c r="AQ106" s="748"/>
      <c r="AR106" s="748"/>
      <c r="AS106" s="748"/>
      <c r="AT106" s="748"/>
      <c r="AU106" s="749"/>
      <c r="AV106" s="747"/>
      <c r="AW106" s="748"/>
      <c r="AX106" s="749"/>
      <c r="AY106" s="747"/>
      <c r="AZ106" s="748"/>
      <c r="BA106" s="749"/>
      <c r="BB106" s="747"/>
      <c r="BC106" s="748"/>
      <c r="BD106" s="748"/>
      <c r="BE106" s="749"/>
      <c r="BF106" s="750"/>
      <c r="BG106" s="748"/>
      <c r="BH106" s="748"/>
      <c r="BI106" s="748"/>
      <c r="BJ106" s="748"/>
      <c r="BK106" s="748"/>
      <c r="BL106" s="748"/>
      <c r="BM106" s="748"/>
      <c r="BN106" s="748"/>
      <c r="BO106" s="736"/>
      <c r="BP106" s="736"/>
      <c r="BQ106" s="735"/>
      <c r="BR106" s="736"/>
      <c r="BS106" s="736"/>
      <c r="BT106" s="736"/>
      <c r="BU106" s="856"/>
      <c r="BV106" s="736"/>
      <c r="BW106" s="736"/>
      <c r="BX106" s="736"/>
      <c r="BY106" s="736"/>
      <c r="BZ106" s="736"/>
      <c r="CA106" s="736"/>
      <c r="CB106" s="736"/>
      <c r="CC106" s="736"/>
      <c r="CD106" s="736"/>
      <c r="CE106" s="736"/>
      <c r="CF106" s="736"/>
      <c r="CG106" s="736"/>
      <c r="CH106" s="736"/>
      <c r="CI106" s="736"/>
      <c r="CJ106" s="736"/>
      <c r="CK106" s="736"/>
      <c r="CL106" s="736"/>
      <c r="CM106" s="736"/>
      <c r="CN106" s="736"/>
      <c r="CO106" s="736"/>
      <c r="CP106" s="736"/>
      <c r="CQ106" s="736"/>
      <c r="CR106" s="736"/>
      <c r="CS106" s="736"/>
      <c r="CT106" s="736"/>
      <c r="CU106" s="736"/>
      <c r="CV106" s="736"/>
      <c r="CW106" s="736"/>
      <c r="CX106" s="736"/>
      <c r="CY106" s="736"/>
      <c r="CZ106" s="736"/>
      <c r="DA106" s="736"/>
      <c r="DB106" s="736"/>
      <c r="DC106" s="736"/>
      <c r="DD106" s="736"/>
      <c r="DE106" s="736"/>
      <c r="DF106" s="736"/>
      <c r="DG106" s="736"/>
      <c r="DH106" s="736"/>
      <c r="DI106" s="736"/>
      <c r="DJ106" s="736"/>
      <c r="DK106" s="736"/>
      <c r="DL106" s="736"/>
      <c r="DM106" s="736"/>
      <c r="DN106" s="736"/>
      <c r="DO106" s="736"/>
      <c r="DP106" s="736"/>
      <c r="DQ106" s="736"/>
      <c r="DR106" s="736"/>
      <c r="DS106" s="736"/>
      <c r="DT106" s="736"/>
      <c r="DU106" s="736"/>
      <c r="DV106" s="736"/>
      <c r="DW106" s="736"/>
      <c r="DX106" s="736"/>
      <c r="DY106" s="736"/>
      <c r="DZ106" s="736"/>
      <c r="EA106" s="736"/>
      <c r="EB106" s="736"/>
      <c r="EC106" s="736"/>
      <c r="ED106" s="736"/>
      <c r="EE106" s="736"/>
      <c r="EF106" s="736"/>
      <c r="EG106" s="736"/>
    </row>
    <row r="107" spans="1:137" ht="60" customHeight="1">
      <c r="A107" s="925"/>
      <c r="B107" s="736"/>
      <c r="C107" s="925" t="str">
        <f>IF('Display-Neuanlage und Masse'!T105="","",'Display-Neuanlage und Masse'!T105)</f>
        <v/>
      </c>
      <c r="D107" s="925" t="str">
        <f>IF('Display-Neuanlage und Masse'!U105="","",'Display-Neuanlage und Masse'!U105)</f>
        <v/>
      </c>
      <c r="E107" s="736"/>
      <c r="F107" s="925" t="str">
        <f>IF('Display-Neuanlage und Masse'!V105="","",'Display-Neuanlage und Masse'!V105)</f>
        <v/>
      </c>
      <c r="G107" s="925" t="str">
        <f>IF('Display-Neuanlage und Masse'!X105="","",VLOOKUP('Display-Neuanlage und Masse'!X105,'Dropdown Auswahl'!BL102:BM354,2,FALSE))</f>
        <v/>
      </c>
      <c r="H107" s="1191"/>
      <c r="I107" s="1191"/>
      <c r="J107" s="1191"/>
      <c r="K107" s="925" t="str">
        <f>IF('Display-Neuanlage und Masse'!AX105="","",'Display-Neuanlage und Masse'!AX105)</f>
        <v/>
      </c>
      <c r="L107" s="925" t="str">
        <f>IF('Display-Neuanlage und Masse'!AY105="","",'Display-Neuanlage und Masse'!AY105)</f>
        <v/>
      </c>
      <c r="M107" s="925" t="str">
        <f>IF('Display-Neuanlage und Masse'!AZ105="","",'Display-Neuanlage und Masse'!AZ105)</f>
        <v/>
      </c>
      <c r="N107" s="736"/>
      <c r="O107" s="736"/>
      <c r="P107" s="878"/>
      <c r="Q107" s="736"/>
      <c r="R107" s="736"/>
      <c r="S107" s="925" t="str">
        <f>IF(AND(Table3[[#This Row],[Menge]]&lt;&gt;"",Table3[[#This Row],[Anzahl Stück im Karton]]&lt;&gt;""),Table3[[#This Row],[Menge]]*Table3[[#This Row],[Anzahl Stück im Karton]],"")</f>
        <v/>
      </c>
      <c r="T107" s="929" t="str">
        <f>IF(AND('Display-Neuanlage und Masse'!G105="",'Display-Neuanlage und Masse'!H105=""),"",
IF('Display-Neuanlage und Masse'!G105&lt;&gt;"",'Display-Neuanlage und Masse'!G105,'Display-Neuanlage und Masse'!H105))</f>
        <v/>
      </c>
      <c r="U107" s="925" t="str">
        <f>IF(AND('Display-Neuanlage und Masse'!G105="",'Display-Neuanlage und Masse'!H105=""),"",
IF('Display-Neuanlage und Masse'!G105&lt;&gt;"","EUR","USD"))</f>
        <v/>
      </c>
      <c r="V107" s="930" t="str">
        <f>IF('Display-Neuanlage und Masse'!I105="","",'Display-Neuanlage und Masse'!I105)</f>
        <v/>
      </c>
      <c r="W107" s="737"/>
      <c r="X107" s="737"/>
      <c r="Y107" s="737"/>
      <c r="Z107" s="737"/>
      <c r="AA107" s="737"/>
      <c r="AB107" s="737"/>
      <c r="AC107" s="737"/>
      <c r="AD107" s="737"/>
      <c r="AE107" s="737"/>
      <c r="AF107" s="737"/>
      <c r="AG107" s="741"/>
      <c r="AH107" s="747"/>
      <c r="AI107" s="750"/>
      <c r="AJ107" s="748"/>
      <c r="AK107" s="748"/>
      <c r="AL107" s="748"/>
      <c r="AM107" s="748"/>
      <c r="AN107" s="748"/>
      <c r="AO107" s="748"/>
      <c r="AP107" s="748"/>
      <c r="AQ107" s="748"/>
      <c r="AR107" s="748"/>
      <c r="AS107" s="748"/>
      <c r="AT107" s="748"/>
      <c r="AU107" s="749"/>
      <c r="AV107" s="747"/>
      <c r="AW107" s="748"/>
      <c r="AX107" s="749"/>
      <c r="AY107" s="747"/>
      <c r="AZ107" s="748"/>
      <c r="BA107" s="749"/>
      <c r="BB107" s="747"/>
      <c r="BC107" s="748"/>
      <c r="BD107" s="748"/>
      <c r="BE107" s="749"/>
      <c r="BF107" s="750"/>
      <c r="BG107" s="748"/>
      <c r="BH107" s="748"/>
      <c r="BI107" s="748"/>
      <c r="BJ107" s="748"/>
      <c r="BK107" s="748"/>
      <c r="BL107" s="748"/>
      <c r="BM107" s="748"/>
      <c r="BN107" s="748"/>
      <c r="BO107" s="736"/>
      <c r="BP107" s="736"/>
      <c r="BQ107" s="735"/>
      <c r="BR107" s="736"/>
      <c r="BS107" s="736"/>
      <c r="BT107" s="736"/>
      <c r="BU107" s="856"/>
      <c r="BV107" s="736"/>
      <c r="BW107" s="736"/>
      <c r="BX107" s="736"/>
      <c r="BY107" s="736"/>
      <c r="BZ107" s="736"/>
      <c r="CA107" s="736"/>
      <c r="CB107" s="736"/>
      <c r="CC107" s="736"/>
      <c r="CD107" s="736"/>
      <c r="CE107" s="736"/>
      <c r="CF107" s="736"/>
      <c r="CG107" s="736"/>
      <c r="CH107" s="736"/>
      <c r="CI107" s="736"/>
      <c r="CJ107" s="736"/>
      <c r="CK107" s="736"/>
      <c r="CL107" s="736"/>
      <c r="CM107" s="736"/>
      <c r="CN107" s="736"/>
      <c r="CO107" s="736"/>
      <c r="CP107" s="736"/>
      <c r="CQ107" s="736"/>
      <c r="CR107" s="736"/>
      <c r="CS107" s="736"/>
      <c r="CT107" s="736"/>
      <c r="CU107" s="736"/>
      <c r="CV107" s="736"/>
      <c r="CW107" s="736"/>
      <c r="CX107" s="736"/>
      <c r="CY107" s="736"/>
      <c r="CZ107" s="736"/>
      <c r="DA107" s="736"/>
      <c r="DB107" s="736"/>
      <c r="DC107" s="736"/>
      <c r="DD107" s="736"/>
      <c r="DE107" s="736"/>
      <c r="DF107" s="736"/>
      <c r="DG107" s="736"/>
      <c r="DH107" s="736"/>
      <c r="DI107" s="736"/>
      <c r="DJ107" s="736"/>
      <c r="DK107" s="736"/>
      <c r="DL107" s="736"/>
      <c r="DM107" s="736"/>
      <c r="DN107" s="736"/>
      <c r="DO107" s="736"/>
      <c r="DP107" s="736"/>
      <c r="DQ107" s="736"/>
      <c r="DR107" s="736"/>
      <c r="DS107" s="736"/>
      <c r="DT107" s="736"/>
      <c r="DU107" s="736"/>
      <c r="DV107" s="736"/>
      <c r="DW107" s="736"/>
      <c r="DX107" s="736"/>
      <c r="DY107" s="736"/>
      <c r="DZ107" s="736"/>
      <c r="EA107" s="736"/>
      <c r="EB107" s="736"/>
      <c r="EC107" s="736"/>
      <c r="ED107" s="736"/>
      <c r="EE107" s="736"/>
      <c r="EF107" s="736"/>
      <c r="EG107" s="736"/>
    </row>
    <row r="108" spans="1:137" ht="60" customHeight="1">
      <c r="A108" s="925"/>
      <c r="B108" s="736"/>
      <c r="C108" s="925" t="str">
        <f>IF('Display-Neuanlage und Masse'!T106="","",'Display-Neuanlage und Masse'!T106)</f>
        <v/>
      </c>
      <c r="D108" s="925" t="str">
        <f>IF('Display-Neuanlage und Masse'!U106="","",'Display-Neuanlage und Masse'!U106)</f>
        <v/>
      </c>
      <c r="E108" s="736"/>
      <c r="F108" s="925" t="str">
        <f>IF('Display-Neuanlage und Masse'!V106="","",'Display-Neuanlage und Masse'!V106)</f>
        <v/>
      </c>
      <c r="G108" s="925" t="str">
        <f>IF('Display-Neuanlage und Masse'!X106="","",VLOOKUP('Display-Neuanlage und Masse'!X106,'Dropdown Auswahl'!BL103:BM355,2,FALSE))</f>
        <v/>
      </c>
      <c r="H108" s="1191"/>
      <c r="I108" s="1191"/>
      <c r="J108" s="1191"/>
      <c r="K108" s="925" t="str">
        <f>IF('Display-Neuanlage und Masse'!AX106="","",'Display-Neuanlage und Masse'!AX106)</f>
        <v/>
      </c>
      <c r="L108" s="925" t="str">
        <f>IF('Display-Neuanlage und Masse'!AY106="","",'Display-Neuanlage und Masse'!AY106)</f>
        <v/>
      </c>
      <c r="M108" s="925" t="str">
        <f>IF('Display-Neuanlage und Masse'!AZ106="","",'Display-Neuanlage und Masse'!AZ106)</f>
        <v/>
      </c>
      <c r="N108" s="736"/>
      <c r="O108" s="736"/>
      <c r="P108" s="878"/>
      <c r="Q108" s="736"/>
      <c r="R108" s="736"/>
      <c r="S108" s="925" t="str">
        <f>IF(AND(Table3[[#This Row],[Menge]]&lt;&gt;"",Table3[[#This Row],[Anzahl Stück im Karton]]&lt;&gt;""),Table3[[#This Row],[Menge]]*Table3[[#This Row],[Anzahl Stück im Karton]],"")</f>
        <v/>
      </c>
      <c r="T108" s="929" t="str">
        <f>IF(AND('Display-Neuanlage und Masse'!G106="",'Display-Neuanlage und Masse'!H106=""),"",
IF('Display-Neuanlage und Masse'!G106&lt;&gt;"",'Display-Neuanlage und Masse'!G106,'Display-Neuanlage und Masse'!H106))</f>
        <v/>
      </c>
      <c r="U108" s="925" t="str">
        <f>IF(AND('Display-Neuanlage und Masse'!G106="",'Display-Neuanlage und Masse'!H106=""),"",
IF('Display-Neuanlage und Masse'!G106&lt;&gt;"","EUR","USD"))</f>
        <v/>
      </c>
      <c r="V108" s="930" t="str">
        <f>IF('Display-Neuanlage und Masse'!I106="","",'Display-Neuanlage und Masse'!I106)</f>
        <v/>
      </c>
      <c r="W108" s="737"/>
      <c r="X108" s="737"/>
      <c r="Y108" s="737"/>
      <c r="Z108" s="737"/>
      <c r="AA108" s="737"/>
      <c r="AB108" s="737"/>
      <c r="AC108" s="737"/>
      <c r="AD108" s="737"/>
      <c r="AE108" s="737"/>
      <c r="AF108" s="737"/>
      <c r="AG108" s="741"/>
      <c r="AH108" s="747"/>
      <c r="AI108" s="750"/>
      <c r="AJ108" s="748"/>
      <c r="AK108" s="748"/>
      <c r="AL108" s="748"/>
      <c r="AM108" s="748"/>
      <c r="AN108" s="748"/>
      <c r="AO108" s="748"/>
      <c r="AP108" s="748"/>
      <c r="AQ108" s="748"/>
      <c r="AR108" s="748"/>
      <c r="AS108" s="748"/>
      <c r="AT108" s="748"/>
      <c r="AU108" s="749"/>
      <c r="AV108" s="747"/>
      <c r="AW108" s="748"/>
      <c r="AX108" s="749"/>
      <c r="AY108" s="747"/>
      <c r="AZ108" s="748"/>
      <c r="BA108" s="749"/>
      <c r="BB108" s="747"/>
      <c r="BC108" s="748"/>
      <c r="BD108" s="748"/>
      <c r="BE108" s="749"/>
      <c r="BF108" s="750"/>
      <c r="BG108" s="748"/>
      <c r="BH108" s="748"/>
      <c r="BI108" s="748"/>
      <c r="BJ108" s="748"/>
      <c r="BK108" s="748"/>
      <c r="BL108" s="748"/>
      <c r="BM108" s="748"/>
      <c r="BN108" s="748"/>
      <c r="BO108" s="736"/>
      <c r="BP108" s="736"/>
      <c r="BQ108" s="735"/>
      <c r="BR108" s="736"/>
      <c r="BS108" s="736"/>
      <c r="BT108" s="736"/>
      <c r="BU108" s="856"/>
      <c r="BV108" s="736"/>
      <c r="BW108" s="736"/>
      <c r="BX108" s="736"/>
      <c r="BY108" s="736"/>
      <c r="BZ108" s="736"/>
      <c r="CA108" s="736"/>
      <c r="CB108" s="736"/>
      <c r="CC108" s="736"/>
      <c r="CD108" s="736"/>
      <c r="CE108" s="736"/>
      <c r="CF108" s="736"/>
      <c r="CG108" s="736"/>
      <c r="CH108" s="736"/>
      <c r="CI108" s="736"/>
      <c r="CJ108" s="736"/>
      <c r="CK108" s="736"/>
      <c r="CL108" s="736"/>
      <c r="CM108" s="736"/>
      <c r="CN108" s="736"/>
      <c r="CO108" s="736"/>
      <c r="CP108" s="736"/>
      <c r="CQ108" s="736"/>
      <c r="CR108" s="736"/>
      <c r="CS108" s="736"/>
      <c r="CT108" s="736"/>
      <c r="CU108" s="736"/>
      <c r="CV108" s="736"/>
      <c r="CW108" s="736"/>
      <c r="CX108" s="736"/>
      <c r="CY108" s="736"/>
      <c r="CZ108" s="736"/>
      <c r="DA108" s="736"/>
      <c r="DB108" s="736"/>
      <c r="DC108" s="736"/>
      <c r="DD108" s="736"/>
      <c r="DE108" s="736"/>
      <c r="DF108" s="736"/>
      <c r="DG108" s="736"/>
      <c r="DH108" s="736"/>
      <c r="DI108" s="736"/>
      <c r="DJ108" s="736"/>
      <c r="DK108" s="736"/>
      <c r="DL108" s="736"/>
      <c r="DM108" s="736"/>
      <c r="DN108" s="736"/>
      <c r="DO108" s="736"/>
      <c r="DP108" s="736"/>
      <c r="DQ108" s="736"/>
      <c r="DR108" s="736"/>
      <c r="DS108" s="736"/>
      <c r="DT108" s="736"/>
      <c r="DU108" s="736"/>
      <c r="DV108" s="736"/>
      <c r="DW108" s="736"/>
      <c r="DX108" s="736"/>
      <c r="DY108" s="736"/>
      <c r="DZ108" s="736"/>
      <c r="EA108" s="736"/>
      <c r="EB108" s="736"/>
      <c r="EC108" s="736"/>
      <c r="ED108" s="736"/>
      <c r="EE108" s="736"/>
      <c r="EF108" s="736"/>
      <c r="EG108" s="736"/>
    </row>
    <row r="109" spans="1:137" ht="60" customHeight="1">
      <c r="A109" s="925"/>
      <c r="B109" s="736"/>
      <c r="C109" s="925" t="str">
        <f>IF('Display-Neuanlage und Masse'!T107="","",'Display-Neuanlage und Masse'!T107)</f>
        <v/>
      </c>
      <c r="D109" s="925" t="str">
        <f>IF('Display-Neuanlage und Masse'!U107="","",'Display-Neuanlage und Masse'!U107)</f>
        <v/>
      </c>
      <c r="E109" s="736"/>
      <c r="F109" s="925" t="str">
        <f>IF('Display-Neuanlage und Masse'!V107="","",'Display-Neuanlage und Masse'!V107)</f>
        <v/>
      </c>
      <c r="G109" s="925" t="str">
        <f>IF('Display-Neuanlage und Masse'!X107="","",VLOOKUP('Display-Neuanlage und Masse'!X107,'Dropdown Auswahl'!BL104:BM356,2,FALSE))</f>
        <v/>
      </c>
      <c r="H109" s="1191"/>
      <c r="I109" s="1191"/>
      <c r="J109" s="1191"/>
      <c r="K109" s="925" t="str">
        <f>IF('Display-Neuanlage und Masse'!AX107="","",'Display-Neuanlage und Masse'!AX107)</f>
        <v/>
      </c>
      <c r="L109" s="925" t="str">
        <f>IF('Display-Neuanlage und Masse'!AY107="","",'Display-Neuanlage und Masse'!AY107)</f>
        <v/>
      </c>
      <c r="M109" s="925" t="str">
        <f>IF('Display-Neuanlage und Masse'!AZ107="","",'Display-Neuanlage und Masse'!AZ107)</f>
        <v/>
      </c>
      <c r="N109" s="736"/>
      <c r="O109" s="736"/>
      <c r="P109" s="878"/>
      <c r="Q109" s="736"/>
      <c r="R109" s="736"/>
      <c r="S109" s="925" t="str">
        <f>IF(AND(Table3[[#This Row],[Menge]]&lt;&gt;"",Table3[[#This Row],[Anzahl Stück im Karton]]&lt;&gt;""),Table3[[#This Row],[Menge]]*Table3[[#This Row],[Anzahl Stück im Karton]],"")</f>
        <v/>
      </c>
      <c r="T109" s="929" t="str">
        <f>IF(AND('Display-Neuanlage und Masse'!G107="",'Display-Neuanlage und Masse'!H107=""),"",
IF('Display-Neuanlage und Masse'!G107&lt;&gt;"",'Display-Neuanlage und Masse'!G107,'Display-Neuanlage und Masse'!H107))</f>
        <v/>
      </c>
      <c r="U109" s="925" t="str">
        <f>IF(AND('Display-Neuanlage und Masse'!G107="",'Display-Neuanlage und Masse'!H107=""),"",
IF('Display-Neuanlage und Masse'!G107&lt;&gt;"","EUR","USD"))</f>
        <v/>
      </c>
      <c r="V109" s="930" t="str">
        <f>IF('Display-Neuanlage und Masse'!I107="","",'Display-Neuanlage und Masse'!I107)</f>
        <v/>
      </c>
      <c r="W109" s="737"/>
      <c r="X109" s="737"/>
      <c r="Y109" s="737"/>
      <c r="Z109" s="737"/>
      <c r="AA109" s="737"/>
      <c r="AB109" s="737"/>
      <c r="AC109" s="737"/>
      <c r="AD109" s="737"/>
      <c r="AE109" s="737"/>
      <c r="AF109" s="737"/>
      <c r="AG109" s="741"/>
      <c r="AH109" s="747"/>
      <c r="AI109" s="750"/>
      <c r="AJ109" s="748"/>
      <c r="AK109" s="748"/>
      <c r="AL109" s="748"/>
      <c r="AM109" s="748"/>
      <c r="AN109" s="748"/>
      <c r="AO109" s="748"/>
      <c r="AP109" s="748"/>
      <c r="AQ109" s="748"/>
      <c r="AR109" s="748"/>
      <c r="AS109" s="748"/>
      <c r="AT109" s="748"/>
      <c r="AU109" s="749"/>
      <c r="AV109" s="747"/>
      <c r="AW109" s="748"/>
      <c r="AX109" s="749"/>
      <c r="AY109" s="747"/>
      <c r="AZ109" s="748"/>
      <c r="BA109" s="749"/>
      <c r="BB109" s="747"/>
      <c r="BC109" s="748"/>
      <c r="BD109" s="748"/>
      <c r="BE109" s="749"/>
      <c r="BF109" s="750"/>
      <c r="BG109" s="748"/>
      <c r="BH109" s="748"/>
      <c r="BI109" s="748"/>
      <c r="BJ109" s="748"/>
      <c r="BK109" s="748"/>
      <c r="BL109" s="748"/>
      <c r="BM109" s="748"/>
      <c r="BN109" s="748"/>
      <c r="BO109" s="736"/>
      <c r="BP109" s="736"/>
      <c r="BQ109" s="735"/>
      <c r="BR109" s="736"/>
      <c r="BS109" s="736"/>
      <c r="BT109" s="736"/>
      <c r="BU109" s="856"/>
      <c r="BV109" s="736"/>
      <c r="BW109" s="736"/>
      <c r="BX109" s="736"/>
      <c r="BY109" s="736"/>
      <c r="BZ109" s="736"/>
      <c r="CA109" s="736"/>
      <c r="CB109" s="736"/>
      <c r="CC109" s="736"/>
      <c r="CD109" s="736"/>
      <c r="CE109" s="736"/>
      <c r="CF109" s="736"/>
      <c r="CG109" s="736"/>
      <c r="CH109" s="736"/>
      <c r="CI109" s="736"/>
      <c r="CJ109" s="736"/>
      <c r="CK109" s="736"/>
      <c r="CL109" s="736"/>
      <c r="CM109" s="736"/>
      <c r="CN109" s="736"/>
      <c r="CO109" s="736"/>
      <c r="CP109" s="736"/>
      <c r="CQ109" s="736"/>
      <c r="CR109" s="736"/>
      <c r="CS109" s="736"/>
      <c r="CT109" s="736"/>
      <c r="CU109" s="736"/>
      <c r="CV109" s="736"/>
      <c r="CW109" s="736"/>
      <c r="CX109" s="736"/>
      <c r="CY109" s="736"/>
      <c r="CZ109" s="736"/>
      <c r="DA109" s="736"/>
      <c r="DB109" s="736"/>
      <c r="DC109" s="736"/>
      <c r="DD109" s="736"/>
      <c r="DE109" s="736"/>
      <c r="DF109" s="736"/>
      <c r="DG109" s="736"/>
      <c r="DH109" s="736"/>
      <c r="DI109" s="736"/>
      <c r="DJ109" s="736"/>
      <c r="DK109" s="736"/>
      <c r="DL109" s="736"/>
      <c r="DM109" s="736"/>
      <c r="DN109" s="736"/>
      <c r="DO109" s="736"/>
      <c r="DP109" s="736"/>
      <c r="DQ109" s="736"/>
      <c r="DR109" s="736"/>
      <c r="DS109" s="736"/>
      <c r="DT109" s="736"/>
      <c r="DU109" s="736"/>
      <c r="DV109" s="736"/>
      <c r="DW109" s="736"/>
      <c r="DX109" s="736"/>
      <c r="DY109" s="736"/>
      <c r="DZ109" s="736"/>
      <c r="EA109" s="736"/>
      <c r="EB109" s="736"/>
      <c r="EC109" s="736"/>
      <c r="ED109" s="736"/>
      <c r="EE109" s="736"/>
      <c r="EF109" s="736"/>
      <c r="EG109" s="736"/>
    </row>
    <row r="110" spans="1:137" ht="60" customHeight="1">
      <c r="A110" s="925"/>
      <c r="B110" s="736"/>
      <c r="C110" s="925" t="str">
        <f>IF('Display-Neuanlage und Masse'!T108="","",'Display-Neuanlage und Masse'!T108)</f>
        <v/>
      </c>
      <c r="D110" s="925" t="str">
        <f>IF('Display-Neuanlage und Masse'!U108="","",'Display-Neuanlage und Masse'!U108)</f>
        <v/>
      </c>
      <c r="E110" s="736"/>
      <c r="F110" s="925" t="str">
        <f>IF('Display-Neuanlage und Masse'!V108="","",'Display-Neuanlage und Masse'!V108)</f>
        <v/>
      </c>
      <c r="G110" s="925" t="str">
        <f>IF('Display-Neuanlage und Masse'!X108="","",VLOOKUP('Display-Neuanlage und Masse'!X108,'Dropdown Auswahl'!BL105:BM357,2,FALSE))</f>
        <v/>
      </c>
      <c r="H110" s="1191"/>
      <c r="I110" s="1191"/>
      <c r="J110" s="1191"/>
      <c r="K110" s="925" t="str">
        <f>IF('Display-Neuanlage und Masse'!AX108="","",'Display-Neuanlage und Masse'!AX108)</f>
        <v/>
      </c>
      <c r="L110" s="925" t="str">
        <f>IF('Display-Neuanlage und Masse'!AY108="","",'Display-Neuanlage und Masse'!AY108)</f>
        <v/>
      </c>
      <c r="M110" s="925" t="str">
        <f>IF('Display-Neuanlage und Masse'!AZ108="","",'Display-Neuanlage und Masse'!AZ108)</f>
        <v/>
      </c>
      <c r="N110" s="736"/>
      <c r="O110" s="736"/>
      <c r="P110" s="878"/>
      <c r="Q110" s="736"/>
      <c r="R110" s="736"/>
      <c r="S110" s="925" t="str">
        <f>IF(AND(Table3[[#This Row],[Menge]]&lt;&gt;"",Table3[[#This Row],[Anzahl Stück im Karton]]&lt;&gt;""),Table3[[#This Row],[Menge]]*Table3[[#This Row],[Anzahl Stück im Karton]],"")</f>
        <v/>
      </c>
      <c r="T110" s="929" t="str">
        <f>IF(AND('Display-Neuanlage und Masse'!G108="",'Display-Neuanlage und Masse'!H108=""),"",
IF('Display-Neuanlage und Masse'!G108&lt;&gt;"",'Display-Neuanlage und Masse'!G108,'Display-Neuanlage und Masse'!H108))</f>
        <v/>
      </c>
      <c r="U110" s="925" t="str">
        <f>IF(AND('Display-Neuanlage und Masse'!G108="",'Display-Neuanlage und Masse'!H108=""),"",
IF('Display-Neuanlage und Masse'!G108&lt;&gt;"","EUR","USD"))</f>
        <v/>
      </c>
      <c r="V110" s="930" t="str">
        <f>IF('Display-Neuanlage und Masse'!I108="","",'Display-Neuanlage und Masse'!I108)</f>
        <v/>
      </c>
      <c r="W110" s="737"/>
      <c r="X110" s="737"/>
      <c r="Y110" s="737"/>
      <c r="Z110" s="737"/>
      <c r="AA110" s="737"/>
      <c r="AB110" s="737"/>
      <c r="AC110" s="737"/>
      <c r="AD110" s="737"/>
      <c r="AE110" s="737"/>
      <c r="AF110" s="737"/>
      <c r="AG110" s="741"/>
      <c r="AH110" s="747"/>
      <c r="AI110" s="750"/>
      <c r="AJ110" s="748"/>
      <c r="AK110" s="748"/>
      <c r="AL110" s="748"/>
      <c r="AM110" s="748"/>
      <c r="AN110" s="748"/>
      <c r="AO110" s="748"/>
      <c r="AP110" s="748"/>
      <c r="AQ110" s="748"/>
      <c r="AR110" s="748"/>
      <c r="AS110" s="748"/>
      <c r="AT110" s="748"/>
      <c r="AU110" s="749"/>
      <c r="AV110" s="747"/>
      <c r="AW110" s="748"/>
      <c r="AX110" s="749"/>
      <c r="AY110" s="747"/>
      <c r="AZ110" s="748"/>
      <c r="BA110" s="749"/>
      <c r="BB110" s="747"/>
      <c r="BC110" s="748"/>
      <c r="BD110" s="748"/>
      <c r="BE110" s="749"/>
      <c r="BF110" s="750"/>
      <c r="BG110" s="748"/>
      <c r="BH110" s="748"/>
      <c r="BI110" s="748"/>
      <c r="BJ110" s="748"/>
      <c r="BK110" s="748"/>
      <c r="BL110" s="748"/>
      <c r="BM110" s="748"/>
      <c r="BN110" s="748"/>
      <c r="BO110" s="736"/>
      <c r="BP110" s="736"/>
      <c r="BQ110" s="735"/>
      <c r="BR110" s="736"/>
      <c r="BS110" s="736"/>
      <c r="BT110" s="736"/>
      <c r="BU110" s="856"/>
      <c r="BV110" s="736"/>
      <c r="BW110" s="736"/>
      <c r="BX110" s="736"/>
      <c r="BY110" s="736"/>
      <c r="BZ110" s="736"/>
      <c r="CA110" s="736"/>
      <c r="CB110" s="736"/>
      <c r="CC110" s="736"/>
      <c r="CD110" s="736"/>
      <c r="CE110" s="736"/>
      <c r="CF110" s="736"/>
      <c r="CG110" s="736"/>
      <c r="CH110" s="736"/>
      <c r="CI110" s="736"/>
      <c r="CJ110" s="736"/>
      <c r="CK110" s="736"/>
      <c r="CL110" s="736"/>
      <c r="CM110" s="736"/>
      <c r="CN110" s="736"/>
      <c r="CO110" s="736"/>
      <c r="CP110" s="736"/>
      <c r="CQ110" s="736"/>
      <c r="CR110" s="736"/>
      <c r="CS110" s="736"/>
      <c r="CT110" s="736"/>
      <c r="CU110" s="736"/>
      <c r="CV110" s="736"/>
      <c r="CW110" s="736"/>
      <c r="CX110" s="736"/>
      <c r="CY110" s="736"/>
      <c r="CZ110" s="736"/>
      <c r="DA110" s="736"/>
      <c r="DB110" s="736"/>
      <c r="DC110" s="736"/>
      <c r="DD110" s="736"/>
      <c r="DE110" s="736"/>
      <c r="DF110" s="736"/>
      <c r="DG110" s="736"/>
      <c r="DH110" s="736"/>
      <c r="DI110" s="736"/>
      <c r="DJ110" s="736"/>
      <c r="DK110" s="736"/>
      <c r="DL110" s="736"/>
      <c r="DM110" s="736"/>
      <c r="DN110" s="736"/>
      <c r="DO110" s="736"/>
      <c r="DP110" s="736"/>
      <c r="DQ110" s="736"/>
      <c r="DR110" s="736"/>
      <c r="DS110" s="736"/>
      <c r="DT110" s="736"/>
      <c r="DU110" s="736"/>
      <c r="DV110" s="736"/>
      <c r="DW110" s="736"/>
      <c r="DX110" s="736"/>
      <c r="DY110" s="736"/>
      <c r="DZ110" s="736"/>
      <c r="EA110" s="736"/>
      <c r="EB110" s="736"/>
      <c r="EC110" s="736"/>
      <c r="ED110" s="736"/>
      <c r="EE110" s="736"/>
      <c r="EF110" s="736"/>
      <c r="EG110" s="736"/>
    </row>
    <row r="111" spans="1:137" ht="60" customHeight="1">
      <c r="A111" s="925"/>
      <c r="B111" s="736"/>
      <c r="C111" s="925" t="str">
        <f>IF('Display-Neuanlage und Masse'!T109="","",'Display-Neuanlage und Masse'!T109)</f>
        <v/>
      </c>
      <c r="D111" s="925" t="str">
        <f>IF('Display-Neuanlage und Masse'!U109="","",'Display-Neuanlage und Masse'!U109)</f>
        <v/>
      </c>
      <c r="E111" s="736"/>
      <c r="F111" s="925" t="str">
        <f>IF('Display-Neuanlage und Masse'!V109="","",'Display-Neuanlage und Masse'!V109)</f>
        <v/>
      </c>
      <c r="G111" s="925" t="str">
        <f>IF('Display-Neuanlage und Masse'!X109="","",VLOOKUP('Display-Neuanlage und Masse'!X109,'Dropdown Auswahl'!BL106:BM358,2,FALSE))</f>
        <v/>
      </c>
      <c r="H111" s="1191"/>
      <c r="I111" s="1191"/>
      <c r="J111" s="1191"/>
      <c r="K111" s="925" t="str">
        <f>IF('Display-Neuanlage und Masse'!AX109="","",'Display-Neuanlage und Masse'!AX109)</f>
        <v/>
      </c>
      <c r="L111" s="925" t="str">
        <f>IF('Display-Neuanlage und Masse'!AY109="","",'Display-Neuanlage und Masse'!AY109)</f>
        <v/>
      </c>
      <c r="M111" s="925" t="str">
        <f>IF('Display-Neuanlage und Masse'!AZ109="","",'Display-Neuanlage und Masse'!AZ109)</f>
        <v/>
      </c>
      <c r="N111" s="736"/>
      <c r="O111" s="736"/>
      <c r="P111" s="878"/>
      <c r="Q111" s="736"/>
      <c r="R111" s="736"/>
      <c r="S111" s="925" t="str">
        <f>IF(AND(Table3[[#This Row],[Menge]]&lt;&gt;"",Table3[[#This Row],[Anzahl Stück im Karton]]&lt;&gt;""),Table3[[#This Row],[Menge]]*Table3[[#This Row],[Anzahl Stück im Karton]],"")</f>
        <v/>
      </c>
      <c r="T111" s="929" t="str">
        <f>IF(AND('Display-Neuanlage und Masse'!G109="",'Display-Neuanlage und Masse'!H109=""),"",
IF('Display-Neuanlage und Masse'!G109&lt;&gt;"",'Display-Neuanlage und Masse'!G109,'Display-Neuanlage und Masse'!H109))</f>
        <v/>
      </c>
      <c r="U111" s="925" t="str">
        <f>IF(AND('Display-Neuanlage und Masse'!G109="",'Display-Neuanlage und Masse'!H109=""),"",
IF('Display-Neuanlage und Masse'!G109&lt;&gt;"","EUR","USD"))</f>
        <v/>
      </c>
      <c r="V111" s="930" t="str">
        <f>IF('Display-Neuanlage und Masse'!I109="","",'Display-Neuanlage und Masse'!I109)</f>
        <v/>
      </c>
      <c r="W111" s="737"/>
      <c r="X111" s="737"/>
      <c r="Y111" s="737"/>
      <c r="Z111" s="737"/>
      <c r="AA111" s="737"/>
      <c r="AB111" s="737"/>
      <c r="AC111" s="737"/>
      <c r="AD111" s="737"/>
      <c r="AE111" s="737"/>
      <c r="AF111" s="737"/>
      <c r="AG111" s="741"/>
      <c r="AH111" s="747"/>
      <c r="AI111" s="750"/>
      <c r="AJ111" s="748"/>
      <c r="AK111" s="748"/>
      <c r="AL111" s="748"/>
      <c r="AM111" s="748"/>
      <c r="AN111" s="748"/>
      <c r="AO111" s="748"/>
      <c r="AP111" s="748"/>
      <c r="AQ111" s="748"/>
      <c r="AR111" s="748"/>
      <c r="AS111" s="748"/>
      <c r="AT111" s="748"/>
      <c r="AU111" s="749"/>
      <c r="AV111" s="747"/>
      <c r="AW111" s="748"/>
      <c r="AX111" s="749"/>
      <c r="AY111" s="747"/>
      <c r="AZ111" s="748"/>
      <c r="BA111" s="749"/>
      <c r="BB111" s="747"/>
      <c r="BC111" s="748"/>
      <c r="BD111" s="748"/>
      <c r="BE111" s="749"/>
      <c r="BF111" s="750"/>
      <c r="BG111" s="748"/>
      <c r="BH111" s="748"/>
      <c r="BI111" s="748"/>
      <c r="BJ111" s="748"/>
      <c r="BK111" s="748"/>
      <c r="BL111" s="748"/>
      <c r="BM111" s="748"/>
      <c r="BN111" s="748"/>
      <c r="BO111" s="736"/>
      <c r="BP111" s="736"/>
      <c r="BQ111" s="735"/>
      <c r="BR111" s="736"/>
      <c r="BS111" s="736"/>
      <c r="BT111" s="736"/>
      <c r="BU111" s="856"/>
      <c r="BV111" s="736"/>
      <c r="BW111" s="736"/>
      <c r="BX111" s="736"/>
      <c r="BY111" s="736"/>
      <c r="BZ111" s="736"/>
      <c r="CA111" s="736"/>
      <c r="CB111" s="736"/>
      <c r="CC111" s="736"/>
      <c r="CD111" s="736"/>
      <c r="CE111" s="736"/>
      <c r="CF111" s="736"/>
      <c r="CG111" s="736"/>
      <c r="CH111" s="736"/>
      <c r="CI111" s="736"/>
      <c r="CJ111" s="736"/>
      <c r="CK111" s="736"/>
      <c r="CL111" s="736"/>
      <c r="CM111" s="736"/>
      <c r="CN111" s="736"/>
      <c r="CO111" s="736"/>
      <c r="CP111" s="736"/>
      <c r="CQ111" s="736"/>
      <c r="CR111" s="736"/>
      <c r="CS111" s="736"/>
      <c r="CT111" s="736"/>
      <c r="CU111" s="736"/>
      <c r="CV111" s="736"/>
      <c r="CW111" s="736"/>
      <c r="CX111" s="736"/>
      <c r="CY111" s="736"/>
      <c r="CZ111" s="736"/>
      <c r="DA111" s="736"/>
      <c r="DB111" s="736"/>
      <c r="DC111" s="736"/>
      <c r="DD111" s="736"/>
      <c r="DE111" s="736"/>
      <c r="DF111" s="736"/>
      <c r="DG111" s="736"/>
      <c r="DH111" s="736"/>
      <c r="DI111" s="736"/>
      <c r="DJ111" s="736"/>
      <c r="DK111" s="736"/>
      <c r="DL111" s="736"/>
      <c r="DM111" s="736"/>
      <c r="DN111" s="736"/>
      <c r="DO111" s="736"/>
      <c r="DP111" s="736"/>
      <c r="DQ111" s="736"/>
      <c r="DR111" s="736"/>
      <c r="DS111" s="736"/>
      <c r="DT111" s="736"/>
      <c r="DU111" s="736"/>
      <c r="DV111" s="736"/>
      <c r="DW111" s="736"/>
      <c r="DX111" s="736"/>
      <c r="DY111" s="736"/>
      <c r="DZ111" s="736"/>
      <c r="EA111" s="736"/>
      <c r="EB111" s="736"/>
      <c r="EC111" s="736"/>
      <c r="ED111" s="736"/>
      <c r="EE111" s="736"/>
      <c r="EF111" s="736"/>
      <c r="EG111" s="736"/>
    </row>
    <row r="112" spans="1:137" ht="60" customHeight="1">
      <c r="A112" s="925"/>
      <c r="B112" s="736"/>
      <c r="C112" s="925" t="str">
        <f>IF('Display-Neuanlage und Masse'!T110="","",'Display-Neuanlage und Masse'!T110)</f>
        <v/>
      </c>
      <c r="D112" s="925" t="str">
        <f>IF('Display-Neuanlage und Masse'!U110="","",'Display-Neuanlage und Masse'!U110)</f>
        <v/>
      </c>
      <c r="E112" s="736"/>
      <c r="F112" s="925" t="str">
        <f>IF('Display-Neuanlage und Masse'!V110="","",'Display-Neuanlage und Masse'!V110)</f>
        <v/>
      </c>
      <c r="G112" s="925" t="str">
        <f>IF('Display-Neuanlage und Masse'!X110="","",VLOOKUP('Display-Neuanlage und Masse'!X110,'Dropdown Auswahl'!BL107:BM359,2,FALSE))</f>
        <v/>
      </c>
      <c r="H112" s="1191"/>
      <c r="I112" s="1191"/>
      <c r="J112" s="1191"/>
      <c r="K112" s="925" t="str">
        <f>IF('Display-Neuanlage und Masse'!AX110="","",'Display-Neuanlage und Masse'!AX110)</f>
        <v/>
      </c>
      <c r="L112" s="925" t="str">
        <f>IF('Display-Neuanlage und Masse'!AY110="","",'Display-Neuanlage und Masse'!AY110)</f>
        <v/>
      </c>
      <c r="M112" s="925" t="str">
        <f>IF('Display-Neuanlage und Masse'!AZ110="","",'Display-Neuanlage und Masse'!AZ110)</f>
        <v/>
      </c>
      <c r="N112" s="736"/>
      <c r="O112" s="736"/>
      <c r="P112" s="878"/>
      <c r="Q112" s="736"/>
      <c r="R112" s="736"/>
      <c r="S112" s="925" t="str">
        <f>IF(AND(Table3[[#This Row],[Menge]]&lt;&gt;"",Table3[[#This Row],[Anzahl Stück im Karton]]&lt;&gt;""),Table3[[#This Row],[Menge]]*Table3[[#This Row],[Anzahl Stück im Karton]],"")</f>
        <v/>
      </c>
      <c r="T112" s="929" t="str">
        <f>IF(AND('Display-Neuanlage und Masse'!G110="",'Display-Neuanlage und Masse'!H110=""),"",
IF('Display-Neuanlage und Masse'!G110&lt;&gt;"",'Display-Neuanlage und Masse'!G110,'Display-Neuanlage und Masse'!H110))</f>
        <v/>
      </c>
      <c r="U112" s="925" t="str">
        <f>IF(AND('Display-Neuanlage und Masse'!G110="",'Display-Neuanlage und Masse'!H110=""),"",
IF('Display-Neuanlage und Masse'!G110&lt;&gt;"","EUR","USD"))</f>
        <v/>
      </c>
      <c r="V112" s="930" t="str">
        <f>IF('Display-Neuanlage und Masse'!I110="","",'Display-Neuanlage und Masse'!I110)</f>
        <v/>
      </c>
      <c r="W112" s="737"/>
      <c r="X112" s="737"/>
      <c r="Y112" s="737"/>
      <c r="Z112" s="737"/>
      <c r="AA112" s="737"/>
      <c r="AB112" s="737"/>
      <c r="AC112" s="737"/>
      <c r="AD112" s="737"/>
      <c r="AE112" s="737"/>
      <c r="AF112" s="737"/>
      <c r="AG112" s="741"/>
      <c r="AH112" s="747"/>
      <c r="AI112" s="750"/>
      <c r="AJ112" s="748"/>
      <c r="AK112" s="748"/>
      <c r="AL112" s="748"/>
      <c r="AM112" s="748"/>
      <c r="AN112" s="748"/>
      <c r="AO112" s="748"/>
      <c r="AP112" s="748"/>
      <c r="AQ112" s="748"/>
      <c r="AR112" s="748"/>
      <c r="AS112" s="748"/>
      <c r="AT112" s="748"/>
      <c r="AU112" s="749"/>
      <c r="AV112" s="747"/>
      <c r="AW112" s="748"/>
      <c r="AX112" s="749"/>
      <c r="AY112" s="747"/>
      <c r="AZ112" s="748"/>
      <c r="BA112" s="749"/>
      <c r="BB112" s="747"/>
      <c r="BC112" s="748"/>
      <c r="BD112" s="748"/>
      <c r="BE112" s="749"/>
      <c r="BF112" s="750"/>
      <c r="BG112" s="748"/>
      <c r="BH112" s="748"/>
      <c r="BI112" s="748"/>
      <c r="BJ112" s="748"/>
      <c r="BK112" s="748"/>
      <c r="BL112" s="748"/>
      <c r="BM112" s="748"/>
      <c r="BN112" s="748"/>
      <c r="BO112" s="736"/>
      <c r="BP112" s="736"/>
      <c r="BQ112" s="735"/>
      <c r="BR112" s="736"/>
      <c r="BS112" s="736"/>
      <c r="BT112" s="736"/>
      <c r="BU112" s="856"/>
      <c r="BV112" s="736"/>
      <c r="BW112" s="736"/>
      <c r="BX112" s="736"/>
      <c r="BY112" s="736"/>
      <c r="BZ112" s="736"/>
      <c r="CA112" s="736"/>
      <c r="CB112" s="736"/>
      <c r="CC112" s="736"/>
      <c r="CD112" s="736"/>
      <c r="CE112" s="736"/>
      <c r="CF112" s="736"/>
      <c r="CG112" s="736"/>
      <c r="CH112" s="736"/>
      <c r="CI112" s="736"/>
      <c r="CJ112" s="736"/>
      <c r="CK112" s="736"/>
      <c r="CL112" s="736"/>
      <c r="CM112" s="736"/>
      <c r="CN112" s="736"/>
      <c r="CO112" s="736"/>
      <c r="CP112" s="736"/>
      <c r="CQ112" s="736"/>
      <c r="CR112" s="736"/>
      <c r="CS112" s="736"/>
      <c r="CT112" s="736"/>
      <c r="CU112" s="736"/>
      <c r="CV112" s="736"/>
      <c r="CW112" s="736"/>
      <c r="CX112" s="736"/>
      <c r="CY112" s="736"/>
      <c r="CZ112" s="736"/>
      <c r="DA112" s="736"/>
      <c r="DB112" s="736"/>
      <c r="DC112" s="736"/>
      <c r="DD112" s="736"/>
      <c r="DE112" s="736"/>
      <c r="DF112" s="736"/>
      <c r="DG112" s="736"/>
      <c r="DH112" s="736"/>
      <c r="DI112" s="736"/>
      <c r="DJ112" s="736"/>
      <c r="DK112" s="736"/>
      <c r="DL112" s="736"/>
      <c r="DM112" s="736"/>
      <c r="DN112" s="736"/>
      <c r="DO112" s="736"/>
      <c r="DP112" s="736"/>
      <c r="DQ112" s="736"/>
      <c r="DR112" s="736"/>
      <c r="DS112" s="736"/>
      <c r="DT112" s="736"/>
      <c r="DU112" s="736"/>
      <c r="DV112" s="736"/>
      <c r="DW112" s="736"/>
      <c r="DX112" s="736"/>
      <c r="DY112" s="736"/>
      <c r="DZ112" s="736"/>
      <c r="EA112" s="736"/>
      <c r="EB112" s="736"/>
      <c r="EC112" s="736"/>
      <c r="ED112" s="736"/>
      <c r="EE112" s="736"/>
      <c r="EF112" s="736"/>
      <c r="EG112" s="736"/>
    </row>
    <row r="113" spans="1:137" ht="60" customHeight="1">
      <c r="A113" s="925"/>
      <c r="B113" s="736"/>
      <c r="C113" s="925" t="str">
        <f>IF('Display-Neuanlage und Masse'!T111="","",'Display-Neuanlage und Masse'!T111)</f>
        <v/>
      </c>
      <c r="D113" s="925" t="str">
        <f>IF('Display-Neuanlage und Masse'!U111="","",'Display-Neuanlage und Masse'!U111)</f>
        <v/>
      </c>
      <c r="E113" s="736"/>
      <c r="F113" s="925" t="str">
        <f>IF('Display-Neuanlage und Masse'!V111="","",'Display-Neuanlage und Masse'!V111)</f>
        <v/>
      </c>
      <c r="G113" s="925" t="str">
        <f>IF('Display-Neuanlage und Masse'!X111="","",VLOOKUP('Display-Neuanlage und Masse'!X111,'Dropdown Auswahl'!BL108:BM360,2,FALSE))</f>
        <v/>
      </c>
      <c r="H113" s="1191"/>
      <c r="I113" s="1191"/>
      <c r="J113" s="1191"/>
      <c r="K113" s="925" t="str">
        <f>IF('Display-Neuanlage und Masse'!AX111="","",'Display-Neuanlage und Masse'!AX111)</f>
        <v/>
      </c>
      <c r="L113" s="925" t="str">
        <f>IF('Display-Neuanlage und Masse'!AY111="","",'Display-Neuanlage und Masse'!AY111)</f>
        <v/>
      </c>
      <c r="M113" s="925" t="str">
        <f>IF('Display-Neuanlage und Masse'!AZ111="","",'Display-Neuanlage und Masse'!AZ111)</f>
        <v/>
      </c>
      <c r="N113" s="736"/>
      <c r="O113" s="736"/>
      <c r="P113" s="878"/>
      <c r="Q113" s="736"/>
      <c r="R113" s="736"/>
      <c r="S113" s="925" t="str">
        <f>IF(AND(Table3[[#This Row],[Menge]]&lt;&gt;"",Table3[[#This Row],[Anzahl Stück im Karton]]&lt;&gt;""),Table3[[#This Row],[Menge]]*Table3[[#This Row],[Anzahl Stück im Karton]],"")</f>
        <v/>
      </c>
      <c r="T113" s="929" t="str">
        <f>IF(AND('Display-Neuanlage und Masse'!G111="",'Display-Neuanlage und Masse'!H111=""),"",
IF('Display-Neuanlage und Masse'!G111&lt;&gt;"",'Display-Neuanlage und Masse'!G111,'Display-Neuanlage und Masse'!H111))</f>
        <v/>
      </c>
      <c r="U113" s="925" t="str">
        <f>IF(AND('Display-Neuanlage und Masse'!G111="",'Display-Neuanlage und Masse'!H111=""),"",
IF('Display-Neuanlage und Masse'!G111&lt;&gt;"","EUR","USD"))</f>
        <v/>
      </c>
      <c r="V113" s="930" t="str">
        <f>IF('Display-Neuanlage und Masse'!I111="","",'Display-Neuanlage und Masse'!I111)</f>
        <v/>
      </c>
      <c r="W113" s="737"/>
      <c r="X113" s="737"/>
      <c r="Y113" s="737"/>
      <c r="Z113" s="737"/>
      <c r="AA113" s="737"/>
      <c r="AB113" s="737"/>
      <c r="AC113" s="737"/>
      <c r="AD113" s="737"/>
      <c r="AE113" s="737"/>
      <c r="AF113" s="737"/>
      <c r="AG113" s="741"/>
      <c r="AH113" s="747"/>
      <c r="AI113" s="750"/>
      <c r="AJ113" s="748"/>
      <c r="AK113" s="748"/>
      <c r="AL113" s="748"/>
      <c r="AM113" s="748"/>
      <c r="AN113" s="748"/>
      <c r="AO113" s="748"/>
      <c r="AP113" s="748"/>
      <c r="AQ113" s="748"/>
      <c r="AR113" s="748"/>
      <c r="AS113" s="748"/>
      <c r="AT113" s="748"/>
      <c r="AU113" s="749"/>
      <c r="AV113" s="747"/>
      <c r="AW113" s="748"/>
      <c r="AX113" s="749"/>
      <c r="AY113" s="747"/>
      <c r="AZ113" s="748"/>
      <c r="BA113" s="749"/>
      <c r="BB113" s="747"/>
      <c r="BC113" s="748"/>
      <c r="BD113" s="748"/>
      <c r="BE113" s="749"/>
      <c r="BF113" s="750"/>
      <c r="BG113" s="748"/>
      <c r="BH113" s="748"/>
      <c r="BI113" s="748"/>
      <c r="BJ113" s="748"/>
      <c r="BK113" s="748"/>
      <c r="BL113" s="748"/>
      <c r="BM113" s="748"/>
      <c r="BN113" s="748"/>
      <c r="BO113" s="736"/>
      <c r="BP113" s="736"/>
      <c r="BQ113" s="735"/>
      <c r="BR113" s="736"/>
      <c r="BS113" s="736"/>
      <c r="BT113" s="736"/>
      <c r="BU113" s="856"/>
      <c r="BV113" s="736"/>
      <c r="BW113" s="736"/>
      <c r="BX113" s="736"/>
      <c r="BY113" s="736"/>
      <c r="BZ113" s="736"/>
      <c r="CA113" s="736"/>
      <c r="CB113" s="736"/>
      <c r="CC113" s="736"/>
      <c r="CD113" s="736"/>
      <c r="CE113" s="736"/>
      <c r="CF113" s="736"/>
      <c r="CG113" s="736"/>
      <c r="CH113" s="736"/>
      <c r="CI113" s="736"/>
      <c r="CJ113" s="736"/>
      <c r="CK113" s="736"/>
      <c r="CL113" s="736"/>
      <c r="CM113" s="736"/>
      <c r="CN113" s="736"/>
      <c r="CO113" s="736"/>
      <c r="CP113" s="736"/>
      <c r="CQ113" s="736"/>
      <c r="CR113" s="736"/>
      <c r="CS113" s="736"/>
      <c r="CT113" s="736"/>
      <c r="CU113" s="736"/>
      <c r="CV113" s="736"/>
      <c r="CW113" s="736"/>
      <c r="CX113" s="736"/>
      <c r="CY113" s="736"/>
      <c r="CZ113" s="736"/>
      <c r="DA113" s="736"/>
      <c r="DB113" s="736"/>
      <c r="DC113" s="736"/>
      <c r="DD113" s="736"/>
      <c r="DE113" s="736"/>
      <c r="DF113" s="736"/>
      <c r="DG113" s="736"/>
      <c r="DH113" s="736"/>
      <c r="DI113" s="736"/>
      <c r="DJ113" s="736"/>
      <c r="DK113" s="736"/>
      <c r="DL113" s="736"/>
      <c r="DM113" s="736"/>
      <c r="DN113" s="736"/>
      <c r="DO113" s="736"/>
      <c r="DP113" s="736"/>
      <c r="DQ113" s="736"/>
      <c r="DR113" s="736"/>
      <c r="DS113" s="736"/>
      <c r="DT113" s="736"/>
      <c r="DU113" s="736"/>
      <c r="DV113" s="736"/>
      <c r="DW113" s="736"/>
      <c r="DX113" s="736"/>
      <c r="DY113" s="736"/>
      <c r="DZ113" s="736"/>
      <c r="EA113" s="736"/>
      <c r="EB113" s="736"/>
      <c r="EC113" s="736"/>
      <c r="ED113" s="736"/>
      <c r="EE113" s="736"/>
      <c r="EF113" s="736"/>
      <c r="EG113" s="736"/>
    </row>
    <row r="114" spans="1:137" ht="60" customHeight="1">
      <c r="A114" s="925"/>
      <c r="B114" s="736"/>
      <c r="C114" s="925" t="str">
        <f>IF('Display-Neuanlage und Masse'!T112="","",'Display-Neuanlage und Masse'!T112)</f>
        <v/>
      </c>
      <c r="D114" s="925" t="str">
        <f>IF('Display-Neuanlage und Masse'!U112="","",'Display-Neuanlage und Masse'!U112)</f>
        <v/>
      </c>
      <c r="E114" s="736"/>
      <c r="F114" s="925" t="str">
        <f>IF('Display-Neuanlage und Masse'!V112="","",'Display-Neuanlage und Masse'!V112)</f>
        <v/>
      </c>
      <c r="G114" s="925" t="str">
        <f>IF('Display-Neuanlage und Masse'!X112="","",VLOOKUP('Display-Neuanlage und Masse'!X112,'Dropdown Auswahl'!BL109:BM361,2,FALSE))</f>
        <v/>
      </c>
      <c r="H114" s="1191"/>
      <c r="I114" s="1191"/>
      <c r="J114" s="1191"/>
      <c r="K114" s="925" t="str">
        <f>IF('Display-Neuanlage und Masse'!AX112="","",'Display-Neuanlage und Masse'!AX112)</f>
        <v/>
      </c>
      <c r="L114" s="925" t="str">
        <f>IF('Display-Neuanlage und Masse'!AY112="","",'Display-Neuanlage und Masse'!AY112)</f>
        <v/>
      </c>
      <c r="M114" s="925" t="str">
        <f>IF('Display-Neuanlage und Masse'!AZ112="","",'Display-Neuanlage und Masse'!AZ112)</f>
        <v/>
      </c>
      <c r="N114" s="736"/>
      <c r="O114" s="736"/>
      <c r="P114" s="878"/>
      <c r="Q114" s="736"/>
      <c r="R114" s="736"/>
      <c r="S114" s="925" t="str">
        <f>IF(AND(Table3[[#This Row],[Menge]]&lt;&gt;"",Table3[[#This Row],[Anzahl Stück im Karton]]&lt;&gt;""),Table3[[#This Row],[Menge]]*Table3[[#This Row],[Anzahl Stück im Karton]],"")</f>
        <v/>
      </c>
      <c r="T114" s="929" t="str">
        <f>IF(AND('Display-Neuanlage und Masse'!G112="",'Display-Neuanlage und Masse'!H112=""),"",
IF('Display-Neuanlage und Masse'!G112&lt;&gt;"",'Display-Neuanlage und Masse'!G112,'Display-Neuanlage und Masse'!H112))</f>
        <v/>
      </c>
      <c r="U114" s="925" t="str">
        <f>IF(AND('Display-Neuanlage und Masse'!G112="",'Display-Neuanlage und Masse'!H112=""),"",
IF('Display-Neuanlage und Masse'!G112&lt;&gt;"","EUR","USD"))</f>
        <v/>
      </c>
      <c r="V114" s="930" t="str">
        <f>IF('Display-Neuanlage und Masse'!I112="","",'Display-Neuanlage und Masse'!I112)</f>
        <v/>
      </c>
      <c r="W114" s="737"/>
      <c r="X114" s="737"/>
      <c r="Y114" s="737"/>
      <c r="Z114" s="737"/>
      <c r="AA114" s="737"/>
      <c r="AB114" s="737"/>
      <c r="AC114" s="737"/>
      <c r="AD114" s="737"/>
      <c r="AE114" s="737"/>
      <c r="AF114" s="737"/>
      <c r="AG114" s="741"/>
      <c r="AH114" s="747"/>
      <c r="AI114" s="750"/>
      <c r="AJ114" s="748"/>
      <c r="AK114" s="748"/>
      <c r="AL114" s="748"/>
      <c r="AM114" s="748"/>
      <c r="AN114" s="748"/>
      <c r="AO114" s="748"/>
      <c r="AP114" s="748"/>
      <c r="AQ114" s="748"/>
      <c r="AR114" s="748"/>
      <c r="AS114" s="748"/>
      <c r="AT114" s="748"/>
      <c r="AU114" s="749"/>
      <c r="AV114" s="747"/>
      <c r="AW114" s="748"/>
      <c r="AX114" s="749"/>
      <c r="AY114" s="747"/>
      <c r="AZ114" s="748"/>
      <c r="BA114" s="749"/>
      <c r="BB114" s="747"/>
      <c r="BC114" s="748"/>
      <c r="BD114" s="748"/>
      <c r="BE114" s="749"/>
      <c r="BF114" s="750"/>
      <c r="BG114" s="748"/>
      <c r="BH114" s="748"/>
      <c r="BI114" s="748"/>
      <c r="BJ114" s="748"/>
      <c r="BK114" s="748"/>
      <c r="BL114" s="748"/>
      <c r="BM114" s="748"/>
      <c r="BN114" s="748"/>
      <c r="BO114" s="736"/>
      <c r="BP114" s="736"/>
      <c r="BQ114" s="735"/>
      <c r="BR114" s="736"/>
      <c r="BS114" s="736"/>
      <c r="BT114" s="736"/>
      <c r="BU114" s="856"/>
      <c r="BV114" s="736"/>
      <c r="BW114" s="736"/>
      <c r="BX114" s="736"/>
      <c r="BY114" s="736"/>
      <c r="BZ114" s="736"/>
      <c r="CA114" s="736"/>
      <c r="CB114" s="736"/>
      <c r="CC114" s="736"/>
      <c r="CD114" s="736"/>
      <c r="CE114" s="736"/>
      <c r="CF114" s="736"/>
      <c r="CG114" s="736"/>
      <c r="CH114" s="736"/>
      <c r="CI114" s="736"/>
      <c r="CJ114" s="736"/>
      <c r="CK114" s="736"/>
      <c r="CL114" s="736"/>
      <c r="CM114" s="736"/>
      <c r="CN114" s="736"/>
      <c r="CO114" s="736"/>
      <c r="CP114" s="736"/>
      <c r="CQ114" s="736"/>
      <c r="CR114" s="736"/>
      <c r="CS114" s="736"/>
      <c r="CT114" s="736"/>
      <c r="CU114" s="736"/>
      <c r="CV114" s="736"/>
      <c r="CW114" s="736"/>
      <c r="CX114" s="736"/>
      <c r="CY114" s="736"/>
      <c r="CZ114" s="736"/>
      <c r="DA114" s="736"/>
      <c r="DB114" s="736"/>
      <c r="DC114" s="736"/>
      <c r="DD114" s="736"/>
      <c r="DE114" s="736"/>
      <c r="DF114" s="736"/>
      <c r="DG114" s="736"/>
      <c r="DH114" s="736"/>
      <c r="DI114" s="736"/>
      <c r="DJ114" s="736"/>
      <c r="DK114" s="736"/>
      <c r="DL114" s="736"/>
      <c r="DM114" s="736"/>
      <c r="DN114" s="736"/>
      <c r="DO114" s="736"/>
      <c r="DP114" s="736"/>
      <c r="DQ114" s="736"/>
      <c r="DR114" s="736"/>
      <c r="DS114" s="736"/>
      <c r="DT114" s="736"/>
      <c r="DU114" s="736"/>
      <c r="DV114" s="736"/>
      <c r="DW114" s="736"/>
      <c r="DX114" s="736"/>
      <c r="DY114" s="736"/>
      <c r="DZ114" s="736"/>
      <c r="EA114" s="736"/>
      <c r="EB114" s="736"/>
      <c r="EC114" s="736"/>
      <c r="ED114" s="736"/>
      <c r="EE114" s="736"/>
      <c r="EF114" s="736"/>
      <c r="EG114" s="736"/>
    </row>
    <row r="115" spans="1:137" ht="60" customHeight="1">
      <c r="A115" s="925"/>
      <c r="B115" s="736"/>
      <c r="C115" s="925" t="str">
        <f>IF('Display-Neuanlage und Masse'!T113="","",'Display-Neuanlage und Masse'!T113)</f>
        <v/>
      </c>
      <c r="D115" s="925" t="str">
        <f>IF('Display-Neuanlage und Masse'!U113="","",'Display-Neuanlage und Masse'!U113)</f>
        <v/>
      </c>
      <c r="E115" s="736"/>
      <c r="F115" s="925" t="str">
        <f>IF('Display-Neuanlage und Masse'!V113="","",'Display-Neuanlage und Masse'!V113)</f>
        <v/>
      </c>
      <c r="G115" s="925" t="str">
        <f>IF('Display-Neuanlage und Masse'!X113="","",VLOOKUP('Display-Neuanlage und Masse'!X113,'Dropdown Auswahl'!BL110:BM362,2,FALSE))</f>
        <v/>
      </c>
      <c r="H115" s="1191"/>
      <c r="I115" s="1191"/>
      <c r="J115" s="1191"/>
      <c r="K115" s="925" t="str">
        <f>IF('Display-Neuanlage und Masse'!AX113="","",'Display-Neuanlage und Masse'!AX113)</f>
        <v/>
      </c>
      <c r="L115" s="925" t="str">
        <f>IF('Display-Neuanlage und Masse'!AY113="","",'Display-Neuanlage und Masse'!AY113)</f>
        <v/>
      </c>
      <c r="M115" s="925" t="str">
        <f>IF('Display-Neuanlage und Masse'!AZ113="","",'Display-Neuanlage und Masse'!AZ113)</f>
        <v/>
      </c>
      <c r="N115" s="736"/>
      <c r="O115" s="736"/>
      <c r="P115" s="878"/>
      <c r="Q115" s="736"/>
      <c r="R115" s="736"/>
      <c r="S115" s="925" t="str">
        <f>IF(AND(Table3[[#This Row],[Menge]]&lt;&gt;"",Table3[[#This Row],[Anzahl Stück im Karton]]&lt;&gt;""),Table3[[#This Row],[Menge]]*Table3[[#This Row],[Anzahl Stück im Karton]],"")</f>
        <v/>
      </c>
      <c r="T115" s="929" t="str">
        <f>IF(AND('Display-Neuanlage und Masse'!G113="",'Display-Neuanlage und Masse'!H113=""),"",
IF('Display-Neuanlage und Masse'!G113&lt;&gt;"",'Display-Neuanlage und Masse'!G113,'Display-Neuanlage und Masse'!H113))</f>
        <v/>
      </c>
      <c r="U115" s="925" t="str">
        <f>IF(AND('Display-Neuanlage und Masse'!G113="",'Display-Neuanlage und Masse'!H113=""),"",
IF('Display-Neuanlage und Masse'!G113&lt;&gt;"","EUR","USD"))</f>
        <v/>
      </c>
      <c r="V115" s="930" t="str">
        <f>IF('Display-Neuanlage und Masse'!I113="","",'Display-Neuanlage und Masse'!I113)</f>
        <v/>
      </c>
      <c r="W115" s="737"/>
      <c r="X115" s="737"/>
      <c r="Y115" s="737"/>
      <c r="Z115" s="737"/>
      <c r="AA115" s="737"/>
      <c r="AB115" s="737"/>
      <c r="AC115" s="737"/>
      <c r="AD115" s="737"/>
      <c r="AE115" s="737"/>
      <c r="AF115" s="737"/>
      <c r="AG115" s="741"/>
      <c r="AH115" s="747"/>
      <c r="AI115" s="750"/>
      <c r="AJ115" s="748"/>
      <c r="AK115" s="748"/>
      <c r="AL115" s="748"/>
      <c r="AM115" s="748"/>
      <c r="AN115" s="748"/>
      <c r="AO115" s="748"/>
      <c r="AP115" s="748"/>
      <c r="AQ115" s="748"/>
      <c r="AR115" s="748"/>
      <c r="AS115" s="748"/>
      <c r="AT115" s="748"/>
      <c r="AU115" s="749"/>
      <c r="AV115" s="747"/>
      <c r="AW115" s="748"/>
      <c r="AX115" s="749"/>
      <c r="AY115" s="747"/>
      <c r="AZ115" s="748"/>
      <c r="BA115" s="749"/>
      <c r="BB115" s="747"/>
      <c r="BC115" s="748"/>
      <c r="BD115" s="748"/>
      <c r="BE115" s="749"/>
      <c r="BF115" s="750"/>
      <c r="BG115" s="748"/>
      <c r="BH115" s="748"/>
      <c r="BI115" s="748"/>
      <c r="BJ115" s="748"/>
      <c r="BK115" s="748"/>
      <c r="BL115" s="748"/>
      <c r="BM115" s="748"/>
      <c r="BN115" s="748"/>
      <c r="BO115" s="736"/>
      <c r="BP115" s="736"/>
      <c r="BQ115" s="735"/>
      <c r="BR115" s="736"/>
      <c r="BS115" s="736"/>
      <c r="BT115" s="736"/>
      <c r="BU115" s="856"/>
      <c r="BV115" s="736"/>
      <c r="BW115" s="736"/>
      <c r="BX115" s="736"/>
      <c r="BY115" s="736"/>
      <c r="BZ115" s="736"/>
      <c r="CA115" s="736"/>
      <c r="CB115" s="736"/>
      <c r="CC115" s="736"/>
      <c r="CD115" s="736"/>
      <c r="CE115" s="736"/>
      <c r="CF115" s="736"/>
      <c r="CG115" s="736"/>
      <c r="CH115" s="736"/>
      <c r="CI115" s="736"/>
      <c r="CJ115" s="736"/>
      <c r="CK115" s="736"/>
      <c r="CL115" s="736"/>
      <c r="CM115" s="736"/>
      <c r="CN115" s="736"/>
      <c r="CO115" s="736"/>
      <c r="CP115" s="736"/>
      <c r="CQ115" s="736"/>
      <c r="CR115" s="736"/>
      <c r="CS115" s="736"/>
      <c r="CT115" s="736"/>
      <c r="CU115" s="736"/>
      <c r="CV115" s="736"/>
      <c r="CW115" s="736"/>
      <c r="CX115" s="736"/>
      <c r="CY115" s="736"/>
      <c r="CZ115" s="736"/>
      <c r="DA115" s="736"/>
      <c r="DB115" s="736"/>
      <c r="DC115" s="736"/>
      <c r="DD115" s="736"/>
      <c r="DE115" s="736"/>
      <c r="DF115" s="736"/>
      <c r="DG115" s="736"/>
      <c r="DH115" s="736"/>
      <c r="DI115" s="736"/>
      <c r="DJ115" s="736"/>
      <c r="DK115" s="736"/>
      <c r="DL115" s="736"/>
      <c r="DM115" s="736"/>
      <c r="DN115" s="736"/>
      <c r="DO115" s="736"/>
      <c r="DP115" s="736"/>
      <c r="DQ115" s="736"/>
      <c r="DR115" s="736"/>
      <c r="DS115" s="736"/>
      <c r="DT115" s="736"/>
      <c r="DU115" s="736"/>
      <c r="DV115" s="736"/>
      <c r="DW115" s="736"/>
      <c r="DX115" s="736"/>
      <c r="DY115" s="736"/>
      <c r="DZ115" s="736"/>
      <c r="EA115" s="736"/>
      <c r="EB115" s="736"/>
      <c r="EC115" s="736"/>
      <c r="ED115" s="736"/>
      <c r="EE115" s="736"/>
      <c r="EF115" s="736"/>
      <c r="EG115" s="736"/>
    </row>
    <row r="116" spans="1:137" ht="60" customHeight="1">
      <c r="A116" s="925"/>
      <c r="B116" s="736"/>
      <c r="C116" s="925" t="str">
        <f>IF('Display-Neuanlage und Masse'!T114="","",'Display-Neuanlage und Masse'!T114)</f>
        <v/>
      </c>
      <c r="D116" s="925" t="str">
        <f>IF('Display-Neuanlage und Masse'!U114="","",'Display-Neuanlage und Masse'!U114)</f>
        <v/>
      </c>
      <c r="E116" s="736"/>
      <c r="F116" s="925" t="str">
        <f>IF('Display-Neuanlage und Masse'!V114="","",'Display-Neuanlage und Masse'!V114)</f>
        <v/>
      </c>
      <c r="G116" s="925" t="str">
        <f>IF('Display-Neuanlage und Masse'!X114="","",VLOOKUP('Display-Neuanlage und Masse'!X114,'Dropdown Auswahl'!BL111:BM363,2,FALSE))</f>
        <v/>
      </c>
      <c r="H116" s="1191"/>
      <c r="I116" s="1191"/>
      <c r="J116" s="1191"/>
      <c r="K116" s="925" t="str">
        <f>IF('Display-Neuanlage und Masse'!AX114="","",'Display-Neuanlage und Masse'!AX114)</f>
        <v/>
      </c>
      <c r="L116" s="925" t="str">
        <f>IF('Display-Neuanlage und Masse'!AY114="","",'Display-Neuanlage und Masse'!AY114)</f>
        <v/>
      </c>
      <c r="M116" s="925" t="str">
        <f>IF('Display-Neuanlage und Masse'!AZ114="","",'Display-Neuanlage und Masse'!AZ114)</f>
        <v/>
      </c>
      <c r="N116" s="736"/>
      <c r="O116" s="736"/>
      <c r="P116" s="878"/>
      <c r="Q116" s="736"/>
      <c r="R116" s="736"/>
      <c r="S116" s="925" t="str">
        <f>IF(AND(Table3[[#This Row],[Menge]]&lt;&gt;"",Table3[[#This Row],[Anzahl Stück im Karton]]&lt;&gt;""),Table3[[#This Row],[Menge]]*Table3[[#This Row],[Anzahl Stück im Karton]],"")</f>
        <v/>
      </c>
      <c r="T116" s="929" t="str">
        <f>IF(AND('Display-Neuanlage und Masse'!G114="",'Display-Neuanlage und Masse'!H114=""),"",
IF('Display-Neuanlage und Masse'!G114&lt;&gt;"",'Display-Neuanlage und Masse'!G114,'Display-Neuanlage und Masse'!H114))</f>
        <v/>
      </c>
      <c r="U116" s="925" t="str">
        <f>IF(AND('Display-Neuanlage und Masse'!G114="",'Display-Neuanlage und Masse'!H114=""),"",
IF('Display-Neuanlage und Masse'!G114&lt;&gt;"","EUR","USD"))</f>
        <v/>
      </c>
      <c r="V116" s="930" t="str">
        <f>IF('Display-Neuanlage und Masse'!I114="","",'Display-Neuanlage und Masse'!I114)</f>
        <v/>
      </c>
      <c r="W116" s="737"/>
      <c r="X116" s="737"/>
      <c r="Y116" s="737"/>
      <c r="Z116" s="737"/>
      <c r="AA116" s="737"/>
      <c r="AB116" s="737"/>
      <c r="AC116" s="737"/>
      <c r="AD116" s="737"/>
      <c r="AE116" s="737"/>
      <c r="AF116" s="737"/>
      <c r="AG116" s="741"/>
      <c r="AH116" s="747"/>
      <c r="AI116" s="750"/>
      <c r="AJ116" s="748"/>
      <c r="AK116" s="748"/>
      <c r="AL116" s="748"/>
      <c r="AM116" s="748"/>
      <c r="AN116" s="748"/>
      <c r="AO116" s="748"/>
      <c r="AP116" s="748"/>
      <c r="AQ116" s="748"/>
      <c r="AR116" s="748"/>
      <c r="AS116" s="748"/>
      <c r="AT116" s="748"/>
      <c r="AU116" s="749"/>
      <c r="AV116" s="747"/>
      <c r="AW116" s="748"/>
      <c r="AX116" s="749"/>
      <c r="AY116" s="747"/>
      <c r="AZ116" s="748"/>
      <c r="BA116" s="749"/>
      <c r="BB116" s="747"/>
      <c r="BC116" s="748"/>
      <c r="BD116" s="748"/>
      <c r="BE116" s="749"/>
      <c r="BF116" s="750"/>
      <c r="BG116" s="748"/>
      <c r="BH116" s="748"/>
      <c r="BI116" s="748"/>
      <c r="BJ116" s="748"/>
      <c r="BK116" s="748"/>
      <c r="BL116" s="748"/>
      <c r="BM116" s="748"/>
      <c r="BN116" s="748"/>
      <c r="BO116" s="736"/>
      <c r="BP116" s="736"/>
      <c r="BQ116" s="735"/>
      <c r="BR116" s="736"/>
      <c r="BS116" s="736"/>
      <c r="BT116" s="736"/>
      <c r="BU116" s="856"/>
      <c r="BV116" s="736"/>
      <c r="BW116" s="736"/>
      <c r="BX116" s="736"/>
      <c r="BY116" s="736"/>
      <c r="BZ116" s="736"/>
      <c r="CA116" s="736"/>
      <c r="CB116" s="736"/>
      <c r="CC116" s="736"/>
      <c r="CD116" s="736"/>
      <c r="CE116" s="736"/>
      <c r="CF116" s="736"/>
      <c r="CG116" s="736"/>
      <c r="CH116" s="736"/>
      <c r="CI116" s="736"/>
      <c r="CJ116" s="736"/>
      <c r="CK116" s="736"/>
      <c r="CL116" s="736"/>
      <c r="CM116" s="736"/>
      <c r="CN116" s="736"/>
      <c r="CO116" s="736"/>
      <c r="CP116" s="736"/>
      <c r="CQ116" s="736"/>
      <c r="CR116" s="736"/>
      <c r="CS116" s="736"/>
      <c r="CT116" s="736"/>
      <c r="CU116" s="736"/>
      <c r="CV116" s="736"/>
      <c r="CW116" s="736"/>
      <c r="CX116" s="736"/>
      <c r="CY116" s="736"/>
      <c r="CZ116" s="736"/>
      <c r="DA116" s="736"/>
      <c r="DB116" s="736"/>
      <c r="DC116" s="736"/>
      <c r="DD116" s="736"/>
      <c r="DE116" s="736"/>
      <c r="DF116" s="736"/>
      <c r="DG116" s="736"/>
      <c r="DH116" s="736"/>
      <c r="DI116" s="736"/>
      <c r="DJ116" s="736"/>
      <c r="DK116" s="736"/>
      <c r="DL116" s="736"/>
      <c r="DM116" s="736"/>
      <c r="DN116" s="736"/>
      <c r="DO116" s="736"/>
      <c r="DP116" s="736"/>
      <c r="DQ116" s="736"/>
      <c r="DR116" s="736"/>
      <c r="DS116" s="736"/>
      <c r="DT116" s="736"/>
      <c r="DU116" s="736"/>
      <c r="DV116" s="736"/>
      <c r="DW116" s="736"/>
      <c r="DX116" s="736"/>
      <c r="DY116" s="736"/>
      <c r="DZ116" s="736"/>
      <c r="EA116" s="736"/>
      <c r="EB116" s="736"/>
      <c r="EC116" s="736"/>
      <c r="ED116" s="736"/>
      <c r="EE116" s="736"/>
      <c r="EF116" s="736"/>
      <c r="EG116" s="736"/>
    </row>
    <row r="117" spans="1:137" ht="60" customHeight="1">
      <c r="A117" s="925"/>
      <c r="B117" s="736"/>
      <c r="C117" s="925" t="str">
        <f>IF('Display-Neuanlage und Masse'!T115="","",'Display-Neuanlage und Masse'!T115)</f>
        <v/>
      </c>
      <c r="D117" s="925" t="str">
        <f>IF('Display-Neuanlage und Masse'!U115="","",'Display-Neuanlage und Masse'!U115)</f>
        <v/>
      </c>
      <c r="E117" s="736"/>
      <c r="F117" s="925" t="str">
        <f>IF('Display-Neuanlage und Masse'!V115="","",'Display-Neuanlage und Masse'!V115)</f>
        <v/>
      </c>
      <c r="G117" s="925" t="str">
        <f>IF('Display-Neuanlage und Masse'!X115="","",VLOOKUP('Display-Neuanlage und Masse'!X115,'Dropdown Auswahl'!BL112:BM364,2,FALSE))</f>
        <v/>
      </c>
      <c r="H117" s="1191"/>
      <c r="I117" s="1191"/>
      <c r="J117" s="1191"/>
      <c r="K117" s="925" t="str">
        <f>IF('Display-Neuanlage und Masse'!AX115="","",'Display-Neuanlage und Masse'!AX115)</f>
        <v/>
      </c>
      <c r="L117" s="925" t="str">
        <f>IF('Display-Neuanlage und Masse'!AY115="","",'Display-Neuanlage und Masse'!AY115)</f>
        <v/>
      </c>
      <c r="M117" s="925" t="str">
        <f>IF('Display-Neuanlage und Masse'!AZ115="","",'Display-Neuanlage und Masse'!AZ115)</f>
        <v/>
      </c>
      <c r="N117" s="736"/>
      <c r="O117" s="736"/>
      <c r="P117" s="878"/>
      <c r="Q117" s="736"/>
      <c r="R117" s="736"/>
      <c r="S117" s="925" t="str">
        <f>IF(AND(Table3[[#This Row],[Menge]]&lt;&gt;"",Table3[[#This Row],[Anzahl Stück im Karton]]&lt;&gt;""),Table3[[#This Row],[Menge]]*Table3[[#This Row],[Anzahl Stück im Karton]],"")</f>
        <v/>
      </c>
      <c r="T117" s="929" t="str">
        <f>IF(AND('Display-Neuanlage und Masse'!G115="",'Display-Neuanlage und Masse'!H115=""),"",
IF('Display-Neuanlage und Masse'!G115&lt;&gt;"",'Display-Neuanlage und Masse'!G115,'Display-Neuanlage und Masse'!H115))</f>
        <v/>
      </c>
      <c r="U117" s="925" t="str">
        <f>IF(AND('Display-Neuanlage und Masse'!G115="",'Display-Neuanlage und Masse'!H115=""),"",
IF('Display-Neuanlage und Masse'!G115&lt;&gt;"","EUR","USD"))</f>
        <v/>
      </c>
      <c r="V117" s="930" t="str">
        <f>IF('Display-Neuanlage und Masse'!I115="","",'Display-Neuanlage und Masse'!I115)</f>
        <v/>
      </c>
      <c r="W117" s="737"/>
      <c r="X117" s="737"/>
      <c r="Y117" s="737"/>
      <c r="Z117" s="737"/>
      <c r="AA117" s="737"/>
      <c r="AB117" s="737"/>
      <c r="AC117" s="737"/>
      <c r="AD117" s="737"/>
      <c r="AE117" s="737"/>
      <c r="AF117" s="737"/>
      <c r="AG117" s="741"/>
      <c r="AH117" s="747"/>
      <c r="AI117" s="750"/>
      <c r="AJ117" s="748"/>
      <c r="AK117" s="748"/>
      <c r="AL117" s="748"/>
      <c r="AM117" s="748"/>
      <c r="AN117" s="748"/>
      <c r="AO117" s="748"/>
      <c r="AP117" s="748"/>
      <c r="AQ117" s="748"/>
      <c r="AR117" s="748"/>
      <c r="AS117" s="748"/>
      <c r="AT117" s="748"/>
      <c r="AU117" s="749"/>
      <c r="AV117" s="747"/>
      <c r="AW117" s="748"/>
      <c r="AX117" s="749"/>
      <c r="AY117" s="747"/>
      <c r="AZ117" s="748"/>
      <c r="BA117" s="749"/>
      <c r="BB117" s="747"/>
      <c r="BC117" s="748"/>
      <c r="BD117" s="748"/>
      <c r="BE117" s="749"/>
      <c r="BF117" s="750"/>
      <c r="BG117" s="748"/>
      <c r="BH117" s="748"/>
      <c r="BI117" s="748"/>
      <c r="BJ117" s="748"/>
      <c r="BK117" s="748"/>
      <c r="BL117" s="748"/>
      <c r="BM117" s="748"/>
      <c r="BN117" s="748"/>
      <c r="BO117" s="736"/>
      <c r="BP117" s="736"/>
      <c r="BQ117" s="735"/>
      <c r="BR117" s="736"/>
      <c r="BS117" s="736"/>
      <c r="BT117" s="736"/>
      <c r="BU117" s="856"/>
      <c r="BV117" s="736"/>
      <c r="BW117" s="736"/>
      <c r="BX117" s="736"/>
      <c r="BY117" s="736"/>
      <c r="BZ117" s="736"/>
      <c r="CA117" s="736"/>
      <c r="CB117" s="736"/>
      <c r="CC117" s="736"/>
      <c r="CD117" s="736"/>
      <c r="CE117" s="736"/>
      <c r="CF117" s="736"/>
      <c r="CG117" s="736"/>
      <c r="CH117" s="736"/>
      <c r="CI117" s="736"/>
      <c r="CJ117" s="736"/>
      <c r="CK117" s="736"/>
      <c r="CL117" s="736"/>
      <c r="CM117" s="736"/>
      <c r="CN117" s="736"/>
      <c r="CO117" s="736"/>
      <c r="CP117" s="736"/>
      <c r="CQ117" s="736"/>
      <c r="CR117" s="736"/>
      <c r="CS117" s="736"/>
      <c r="CT117" s="736"/>
      <c r="CU117" s="736"/>
      <c r="CV117" s="736"/>
      <c r="CW117" s="736"/>
      <c r="CX117" s="736"/>
      <c r="CY117" s="736"/>
      <c r="CZ117" s="736"/>
      <c r="DA117" s="736"/>
      <c r="DB117" s="736"/>
      <c r="DC117" s="736"/>
      <c r="DD117" s="736"/>
      <c r="DE117" s="736"/>
      <c r="DF117" s="736"/>
      <c r="DG117" s="736"/>
      <c r="DH117" s="736"/>
      <c r="DI117" s="736"/>
      <c r="DJ117" s="736"/>
      <c r="DK117" s="736"/>
      <c r="DL117" s="736"/>
      <c r="DM117" s="736"/>
      <c r="DN117" s="736"/>
      <c r="DO117" s="736"/>
      <c r="DP117" s="736"/>
      <c r="DQ117" s="736"/>
      <c r="DR117" s="736"/>
      <c r="DS117" s="736"/>
      <c r="DT117" s="736"/>
      <c r="DU117" s="736"/>
      <c r="DV117" s="736"/>
      <c r="DW117" s="736"/>
      <c r="DX117" s="736"/>
      <c r="DY117" s="736"/>
      <c r="DZ117" s="736"/>
      <c r="EA117" s="736"/>
      <c r="EB117" s="736"/>
      <c r="EC117" s="736"/>
      <c r="ED117" s="736"/>
      <c r="EE117" s="736"/>
      <c r="EF117" s="736"/>
      <c r="EG117" s="736"/>
    </row>
    <row r="118" spans="1:137" ht="60" customHeight="1">
      <c r="A118" s="925"/>
      <c r="B118" s="736"/>
      <c r="C118" s="925" t="str">
        <f>IF('Display-Neuanlage und Masse'!T116="","",'Display-Neuanlage und Masse'!T116)</f>
        <v/>
      </c>
      <c r="D118" s="925" t="str">
        <f>IF('Display-Neuanlage und Masse'!U116="","",'Display-Neuanlage und Masse'!U116)</f>
        <v/>
      </c>
      <c r="E118" s="736"/>
      <c r="F118" s="925" t="str">
        <f>IF('Display-Neuanlage und Masse'!V116="","",'Display-Neuanlage und Masse'!V116)</f>
        <v/>
      </c>
      <c r="G118" s="925" t="str">
        <f>IF('Display-Neuanlage und Masse'!X116="","",VLOOKUP('Display-Neuanlage und Masse'!X116,'Dropdown Auswahl'!BL113:BM365,2,FALSE))</f>
        <v/>
      </c>
      <c r="H118" s="1191"/>
      <c r="I118" s="1191"/>
      <c r="J118" s="1191"/>
      <c r="K118" s="925" t="str">
        <f>IF('Display-Neuanlage und Masse'!AX116="","",'Display-Neuanlage und Masse'!AX116)</f>
        <v/>
      </c>
      <c r="L118" s="925" t="str">
        <f>IF('Display-Neuanlage und Masse'!AY116="","",'Display-Neuanlage und Masse'!AY116)</f>
        <v/>
      </c>
      <c r="M118" s="925" t="str">
        <f>IF('Display-Neuanlage und Masse'!AZ116="","",'Display-Neuanlage und Masse'!AZ116)</f>
        <v/>
      </c>
      <c r="N118" s="736"/>
      <c r="O118" s="736"/>
      <c r="P118" s="878"/>
      <c r="Q118" s="736"/>
      <c r="R118" s="736"/>
      <c r="S118" s="925" t="str">
        <f>IF(AND(Table3[[#This Row],[Menge]]&lt;&gt;"",Table3[[#This Row],[Anzahl Stück im Karton]]&lt;&gt;""),Table3[[#This Row],[Menge]]*Table3[[#This Row],[Anzahl Stück im Karton]],"")</f>
        <v/>
      </c>
      <c r="T118" s="929" t="str">
        <f>IF(AND('Display-Neuanlage und Masse'!G116="",'Display-Neuanlage und Masse'!H116=""),"",
IF('Display-Neuanlage und Masse'!G116&lt;&gt;"",'Display-Neuanlage und Masse'!G116,'Display-Neuanlage und Masse'!H116))</f>
        <v/>
      </c>
      <c r="U118" s="925" t="str">
        <f>IF(AND('Display-Neuanlage und Masse'!G116="",'Display-Neuanlage und Masse'!H116=""),"",
IF('Display-Neuanlage und Masse'!G116&lt;&gt;"","EUR","USD"))</f>
        <v/>
      </c>
      <c r="V118" s="930" t="str">
        <f>IF('Display-Neuanlage und Masse'!I116="","",'Display-Neuanlage und Masse'!I116)</f>
        <v/>
      </c>
      <c r="W118" s="737"/>
      <c r="X118" s="737"/>
      <c r="Y118" s="737"/>
      <c r="Z118" s="737"/>
      <c r="AA118" s="737"/>
      <c r="AB118" s="737"/>
      <c r="AC118" s="737"/>
      <c r="AD118" s="737"/>
      <c r="AE118" s="737"/>
      <c r="AF118" s="737"/>
      <c r="AG118" s="741"/>
      <c r="AH118" s="747"/>
      <c r="AI118" s="750"/>
      <c r="AJ118" s="748"/>
      <c r="AK118" s="748"/>
      <c r="AL118" s="748"/>
      <c r="AM118" s="748"/>
      <c r="AN118" s="748"/>
      <c r="AO118" s="748"/>
      <c r="AP118" s="748"/>
      <c r="AQ118" s="748"/>
      <c r="AR118" s="748"/>
      <c r="AS118" s="748"/>
      <c r="AT118" s="748"/>
      <c r="AU118" s="749"/>
      <c r="AV118" s="747"/>
      <c r="AW118" s="748"/>
      <c r="AX118" s="749"/>
      <c r="AY118" s="747"/>
      <c r="AZ118" s="748"/>
      <c r="BA118" s="749"/>
      <c r="BB118" s="747"/>
      <c r="BC118" s="748"/>
      <c r="BD118" s="748"/>
      <c r="BE118" s="749"/>
      <c r="BF118" s="750"/>
      <c r="BG118" s="748"/>
      <c r="BH118" s="748"/>
      <c r="BI118" s="748"/>
      <c r="BJ118" s="748"/>
      <c r="BK118" s="748"/>
      <c r="BL118" s="748"/>
      <c r="BM118" s="748"/>
      <c r="BN118" s="748"/>
      <c r="BO118" s="736"/>
      <c r="BP118" s="736"/>
      <c r="BQ118" s="735"/>
      <c r="BR118" s="736"/>
      <c r="BS118" s="736"/>
      <c r="BT118" s="736"/>
      <c r="BU118" s="856"/>
      <c r="BV118" s="736"/>
      <c r="BW118" s="736"/>
      <c r="BX118" s="736"/>
      <c r="BY118" s="736"/>
      <c r="BZ118" s="736"/>
      <c r="CA118" s="736"/>
      <c r="CB118" s="736"/>
      <c r="CC118" s="736"/>
      <c r="CD118" s="736"/>
      <c r="CE118" s="736"/>
      <c r="CF118" s="736"/>
      <c r="CG118" s="736"/>
      <c r="CH118" s="736"/>
      <c r="CI118" s="736"/>
      <c r="CJ118" s="736"/>
      <c r="CK118" s="736"/>
      <c r="CL118" s="736"/>
      <c r="CM118" s="736"/>
      <c r="CN118" s="736"/>
      <c r="CO118" s="736"/>
      <c r="CP118" s="736"/>
      <c r="CQ118" s="736"/>
      <c r="CR118" s="736"/>
      <c r="CS118" s="736"/>
      <c r="CT118" s="736"/>
      <c r="CU118" s="736"/>
      <c r="CV118" s="736"/>
      <c r="CW118" s="736"/>
      <c r="CX118" s="736"/>
      <c r="CY118" s="736"/>
      <c r="CZ118" s="736"/>
      <c r="DA118" s="736"/>
      <c r="DB118" s="736"/>
      <c r="DC118" s="736"/>
      <c r="DD118" s="736"/>
      <c r="DE118" s="736"/>
      <c r="DF118" s="736"/>
      <c r="DG118" s="736"/>
      <c r="DH118" s="736"/>
      <c r="DI118" s="736"/>
      <c r="DJ118" s="736"/>
      <c r="DK118" s="736"/>
      <c r="DL118" s="736"/>
      <c r="DM118" s="736"/>
      <c r="DN118" s="736"/>
      <c r="DO118" s="736"/>
      <c r="DP118" s="736"/>
      <c r="DQ118" s="736"/>
      <c r="DR118" s="736"/>
      <c r="DS118" s="736"/>
      <c r="DT118" s="736"/>
      <c r="DU118" s="736"/>
      <c r="DV118" s="736"/>
      <c r="DW118" s="736"/>
      <c r="DX118" s="736"/>
      <c r="DY118" s="736"/>
      <c r="DZ118" s="736"/>
      <c r="EA118" s="736"/>
      <c r="EB118" s="736"/>
      <c r="EC118" s="736"/>
      <c r="ED118" s="736"/>
      <c r="EE118" s="736"/>
      <c r="EF118" s="736"/>
      <c r="EG118" s="736"/>
    </row>
    <row r="119" spans="1:137" ht="60" customHeight="1">
      <c r="A119" s="925"/>
      <c r="B119" s="736"/>
      <c r="C119" s="925" t="str">
        <f>IF('Display-Neuanlage und Masse'!T117="","",'Display-Neuanlage und Masse'!T117)</f>
        <v/>
      </c>
      <c r="D119" s="925" t="str">
        <f>IF('Display-Neuanlage und Masse'!U117="","",'Display-Neuanlage und Masse'!U117)</f>
        <v/>
      </c>
      <c r="E119" s="736"/>
      <c r="F119" s="925" t="str">
        <f>IF('Display-Neuanlage und Masse'!V117="","",'Display-Neuanlage und Masse'!V117)</f>
        <v/>
      </c>
      <c r="G119" s="925" t="str">
        <f>IF('Display-Neuanlage und Masse'!X117="","",VLOOKUP('Display-Neuanlage und Masse'!X117,'Dropdown Auswahl'!BL114:BM366,2,FALSE))</f>
        <v/>
      </c>
      <c r="H119" s="1191"/>
      <c r="I119" s="1191"/>
      <c r="J119" s="1191"/>
      <c r="K119" s="925" t="str">
        <f>IF('Display-Neuanlage und Masse'!AX117="","",'Display-Neuanlage und Masse'!AX117)</f>
        <v/>
      </c>
      <c r="L119" s="925" t="str">
        <f>IF('Display-Neuanlage und Masse'!AY117="","",'Display-Neuanlage und Masse'!AY117)</f>
        <v/>
      </c>
      <c r="M119" s="925" t="str">
        <f>IF('Display-Neuanlage und Masse'!AZ117="","",'Display-Neuanlage und Masse'!AZ117)</f>
        <v/>
      </c>
      <c r="N119" s="736"/>
      <c r="O119" s="736"/>
      <c r="P119" s="878"/>
      <c r="Q119" s="736"/>
      <c r="R119" s="736"/>
      <c r="S119" s="925" t="str">
        <f>IF(AND(Table3[[#This Row],[Menge]]&lt;&gt;"",Table3[[#This Row],[Anzahl Stück im Karton]]&lt;&gt;""),Table3[[#This Row],[Menge]]*Table3[[#This Row],[Anzahl Stück im Karton]],"")</f>
        <v/>
      </c>
      <c r="T119" s="929" t="str">
        <f>IF(AND('Display-Neuanlage und Masse'!G117="",'Display-Neuanlage und Masse'!H117=""),"",
IF('Display-Neuanlage und Masse'!G117&lt;&gt;"",'Display-Neuanlage und Masse'!G117,'Display-Neuanlage und Masse'!H117))</f>
        <v/>
      </c>
      <c r="U119" s="925" t="str">
        <f>IF(AND('Display-Neuanlage und Masse'!G117="",'Display-Neuanlage und Masse'!H117=""),"",
IF('Display-Neuanlage und Masse'!G117&lt;&gt;"","EUR","USD"))</f>
        <v/>
      </c>
      <c r="V119" s="930" t="str">
        <f>IF('Display-Neuanlage und Masse'!I117="","",'Display-Neuanlage und Masse'!I117)</f>
        <v/>
      </c>
      <c r="W119" s="737"/>
      <c r="X119" s="737"/>
      <c r="Y119" s="737"/>
      <c r="Z119" s="737"/>
      <c r="AA119" s="737"/>
      <c r="AB119" s="737"/>
      <c r="AC119" s="737"/>
      <c r="AD119" s="737"/>
      <c r="AE119" s="737"/>
      <c r="AF119" s="737"/>
      <c r="AG119" s="741"/>
      <c r="AH119" s="747"/>
      <c r="AI119" s="750"/>
      <c r="AJ119" s="748"/>
      <c r="AK119" s="748"/>
      <c r="AL119" s="748"/>
      <c r="AM119" s="748"/>
      <c r="AN119" s="748"/>
      <c r="AO119" s="748"/>
      <c r="AP119" s="748"/>
      <c r="AQ119" s="748"/>
      <c r="AR119" s="748"/>
      <c r="AS119" s="748"/>
      <c r="AT119" s="748"/>
      <c r="AU119" s="749"/>
      <c r="AV119" s="747"/>
      <c r="AW119" s="748"/>
      <c r="AX119" s="749"/>
      <c r="AY119" s="747"/>
      <c r="AZ119" s="748"/>
      <c r="BA119" s="749"/>
      <c r="BB119" s="747"/>
      <c r="BC119" s="748"/>
      <c r="BD119" s="748"/>
      <c r="BE119" s="749"/>
      <c r="BF119" s="750"/>
      <c r="BG119" s="748"/>
      <c r="BH119" s="748"/>
      <c r="BI119" s="748"/>
      <c r="BJ119" s="748"/>
      <c r="BK119" s="748"/>
      <c r="BL119" s="748"/>
      <c r="BM119" s="748"/>
      <c r="BN119" s="748"/>
      <c r="BO119" s="736"/>
      <c r="BP119" s="736"/>
      <c r="BQ119" s="735"/>
      <c r="BR119" s="736"/>
      <c r="BS119" s="736"/>
      <c r="BT119" s="736"/>
      <c r="BU119" s="856"/>
      <c r="BV119" s="736"/>
      <c r="BW119" s="736"/>
      <c r="BX119" s="736"/>
      <c r="BY119" s="736"/>
      <c r="BZ119" s="736"/>
      <c r="CA119" s="736"/>
      <c r="CB119" s="736"/>
      <c r="CC119" s="736"/>
      <c r="CD119" s="736"/>
      <c r="CE119" s="736"/>
      <c r="CF119" s="736"/>
      <c r="CG119" s="736"/>
      <c r="CH119" s="736"/>
      <c r="CI119" s="736"/>
      <c r="CJ119" s="736"/>
      <c r="CK119" s="736"/>
      <c r="CL119" s="736"/>
      <c r="CM119" s="736"/>
      <c r="CN119" s="736"/>
      <c r="CO119" s="736"/>
      <c r="CP119" s="736"/>
      <c r="CQ119" s="736"/>
      <c r="CR119" s="736"/>
      <c r="CS119" s="736"/>
      <c r="CT119" s="736"/>
      <c r="CU119" s="736"/>
      <c r="CV119" s="736"/>
      <c r="CW119" s="736"/>
      <c r="CX119" s="736"/>
      <c r="CY119" s="736"/>
      <c r="CZ119" s="736"/>
      <c r="DA119" s="736"/>
      <c r="DB119" s="736"/>
      <c r="DC119" s="736"/>
      <c r="DD119" s="736"/>
      <c r="DE119" s="736"/>
      <c r="DF119" s="736"/>
      <c r="DG119" s="736"/>
      <c r="DH119" s="736"/>
      <c r="DI119" s="736"/>
      <c r="DJ119" s="736"/>
      <c r="DK119" s="736"/>
      <c r="DL119" s="736"/>
      <c r="DM119" s="736"/>
      <c r="DN119" s="736"/>
      <c r="DO119" s="736"/>
      <c r="DP119" s="736"/>
      <c r="DQ119" s="736"/>
      <c r="DR119" s="736"/>
      <c r="DS119" s="736"/>
      <c r="DT119" s="736"/>
      <c r="DU119" s="736"/>
      <c r="DV119" s="736"/>
      <c r="DW119" s="736"/>
      <c r="DX119" s="736"/>
      <c r="DY119" s="736"/>
      <c r="DZ119" s="736"/>
      <c r="EA119" s="736"/>
      <c r="EB119" s="736"/>
      <c r="EC119" s="736"/>
      <c r="ED119" s="736"/>
      <c r="EE119" s="736"/>
      <c r="EF119" s="736"/>
      <c r="EG119" s="736"/>
    </row>
    <row r="120" spans="1:137" ht="60" customHeight="1">
      <c r="A120" s="925"/>
      <c r="B120" s="736"/>
      <c r="C120" s="925" t="str">
        <f>IF('Display-Neuanlage und Masse'!T118="","",'Display-Neuanlage und Masse'!T118)</f>
        <v/>
      </c>
      <c r="D120" s="925" t="str">
        <f>IF('Display-Neuanlage und Masse'!U118="","",'Display-Neuanlage und Masse'!U118)</f>
        <v/>
      </c>
      <c r="E120" s="736"/>
      <c r="F120" s="925" t="str">
        <f>IF('Display-Neuanlage und Masse'!V118="","",'Display-Neuanlage und Masse'!V118)</f>
        <v/>
      </c>
      <c r="G120" s="925" t="str">
        <f>IF('Display-Neuanlage und Masse'!X118="","",VLOOKUP('Display-Neuanlage und Masse'!X118,'Dropdown Auswahl'!BL115:BM367,2,FALSE))</f>
        <v/>
      </c>
      <c r="H120" s="1191"/>
      <c r="I120" s="1191"/>
      <c r="J120" s="1191"/>
      <c r="K120" s="925" t="str">
        <f>IF('Display-Neuanlage und Masse'!AX118="","",'Display-Neuanlage und Masse'!AX118)</f>
        <v/>
      </c>
      <c r="L120" s="925" t="str">
        <f>IF('Display-Neuanlage und Masse'!AY118="","",'Display-Neuanlage und Masse'!AY118)</f>
        <v/>
      </c>
      <c r="M120" s="925" t="str">
        <f>IF('Display-Neuanlage und Masse'!AZ118="","",'Display-Neuanlage und Masse'!AZ118)</f>
        <v/>
      </c>
      <c r="N120" s="736"/>
      <c r="O120" s="736"/>
      <c r="P120" s="878"/>
      <c r="Q120" s="736"/>
      <c r="R120" s="736"/>
      <c r="S120" s="925" t="str">
        <f>IF(AND(Table3[[#This Row],[Menge]]&lt;&gt;"",Table3[[#This Row],[Anzahl Stück im Karton]]&lt;&gt;""),Table3[[#This Row],[Menge]]*Table3[[#This Row],[Anzahl Stück im Karton]],"")</f>
        <v/>
      </c>
      <c r="T120" s="929" t="str">
        <f>IF(AND('Display-Neuanlage und Masse'!G118="",'Display-Neuanlage und Masse'!H118=""),"",
IF('Display-Neuanlage und Masse'!G118&lt;&gt;"",'Display-Neuanlage und Masse'!G118,'Display-Neuanlage und Masse'!H118))</f>
        <v/>
      </c>
      <c r="U120" s="925" t="str">
        <f>IF(AND('Display-Neuanlage und Masse'!G118="",'Display-Neuanlage und Masse'!H118=""),"",
IF('Display-Neuanlage und Masse'!G118&lt;&gt;"","EUR","USD"))</f>
        <v/>
      </c>
      <c r="V120" s="930" t="str">
        <f>IF('Display-Neuanlage und Masse'!I118="","",'Display-Neuanlage und Masse'!I118)</f>
        <v/>
      </c>
      <c r="W120" s="737"/>
      <c r="X120" s="737"/>
      <c r="Y120" s="737"/>
      <c r="Z120" s="737"/>
      <c r="AA120" s="737"/>
      <c r="AB120" s="737"/>
      <c r="AC120" s="737"/>
      <c r="AD120" s="737"/>
      <c r="AE120" s="737"/>
      <c r="AF120" s="737"/>
      <c r="AG120" s="741"/>
      <c r="AH120" s="747"/>
      <c r="AI120" s="750"/>
      <c r="AJ120" s="748"/>
      <c r="AK120" s="748"/>
      <c r="AL120" s="748"/>
      <c r="AM120" s="748"/>
      <c r="AN120" s="748"/>
      <c r="AO120" s="748"/>
      <c r="AP120" s="748"/>
      <c r="AQ120" s="748"/>
      <c r="AR120" s="748"/>
      <c r="AS120" s="748"/>
      <c r="AT120" s="748"/>
      <c r="AU120" s="749"/>
      <c r="AV120" s="747"/>
      <c r="AW120" s="748"/>
      <c r="AX120" s="749"/>
      <c r="AY120" s="747"/>
      <c r="AZ120" s="748"/>
      <c r="BA120" s="749"/>
      <c r="BB120" s="747"/>
      <c r="BC120" s="748"/>
      <c r="BD120" s="748"/>
      <c r="BE120" s="749"/>
      <c r="BF120" s="750"/>
      <c r="BG120" s="748"/>
      <c r="BH120" s="748"/>
      <c r="BI120" s="748"/>
      <c r="BJ120" s="748"/>
      <c r="BK120" s="748"/>
      <c r="BL120" s="748"/>
      <c r="BM120" s="748"/>
      <c r="BN120" s="748"/>
      <c r="BO120" s="736"/>
      <c r="BP120" s="736"/>
      <c r="BQ120" s="735"/>
      <c r="BR120" s="736"/>
      <c r="BS120" s="736"/>
      <c r="BT120" s="736"/>
      <c r="BU120" s="856"/>
      <c r="BV120" s="736"/>
      <c r="BW120" s="736"/>
      <c r="BX120" s="736"/>
      <c r="BY120" s="736"/>
      <c r="BZ120" s="736"/>
      <c r="CA120" s="736"/>
      <c r="CB120" s="736"/>
      <c r="CC120" s="736"/>
      <c r="CD120" s="736"/>
      <c r="CE120" s="736"/>
      <c r="CF120" s="736"/>
      <c r="CG120" s="736"/>
      <c r="CH120" s="736"/>
      <c r="CI120" s="736"/>
      <c r="CJ120" s="736"/>
      <c r="CK120" s="736"/>
      <c r="CL120" s="736"/>
      <c r="CM120" s="736"/>
      <c r="CN120" s="736"/>
      <c r="CO120" s="736"/>
      <c r="CP120" s="736"/>
      <c r="CQ120" s="736"/>
      <c r="CR120" s="736"/>
      <c r="CS120" s="736"/>
      <c r="CT120" s="736"/>
      <c r="CU120" s="736"/>
      <c r="CV120" s="736"/>
      <c r="CW120" s="736"/>
      <c r="CX120" s="736"/>
      <c r="CY120" s="736"/>
      <c r="CZ120" s="736"/>
      <c r="DA120" s="736"/>
      <c r="DB120" s="736"/>
      <c r="DC120" s="736"/>
      <c r="DD120" s="736"/>
      <c r="DE120" s="736"/>
      <c r="DF120" s="736"/>
      <c r="DG120" s="736"/>
      <c r="DH120" s="736"/>
      <c r="DI120" s="736"/>
      <c r="DJ120" s="736"/>
      <c r="DK120" s="736"/>
      <c r="DL120" s="736"/>
      <c r="DM120" s="736"/>
      <c r="DN120" s="736"/>
      <c r="DO120" s="736"/>
      <c r="DP120" s="736"/>
      <c r="DQ120" s="736"/>
      <c r="DR120" s="736"/>
      <c r="DS120" s="736"/>
      <c r="DT120" s="736"/>
      <c r="DU120" s="736"/>
      <c r="DV120" s="736"/>
      <c r="DW120" s="736"/>
      <c r="DX120" s="736"/>
      <c r="DY120" s="736"/>
      <c r="DZ120" s="736"/>
      <c r="EA120" s="736"/>
      <c r="EB120" s="736"/>
      <c r="EC120" s="736"/>
      <c r="ED120" s="736"/>
      <c r="EE120" s="736"/>
      <c r="EF120" s="736"/>
      <c r="EG120" s="736"/>
    </row>
    <row r="121" spans="1:137" ht="60" customHeight="1">
      <c r="A121" s="925"/>
      <c r="B121" s="736"/>
      <c r="C121" s="925" t="str">
        <f>IF('Display-Neuanlage und Masse'!T119="","",'Display-Neuanlage und Masse'!T119)</f>
        <v/>
      </c>
      <c r="D121" s="925" t="str">
        <f>IF('Display-Neuanlage und Masse'!U119="","",'Display-Neuanlage und Masse'!U119)</f>
        <v/>
      </c>
      <c r="E121" s="736"/>
      <c r="F121" s="925" t="str">
        <f>IF('Display-Neuanlage und Masse'!V119="","",'Display-Neuanlage und Masse'!V119)</f>
        <v/>
      </c>
      <c r="G121" s="925" t="str">
        <f>IF('Display-Neuanlage und Masse'!X119="","",VLOOKUP('Display-Neuanlage und Masse'!X119,'Dropdown Auswahl'!BL116:BM368,2,FALSE))</f>
        <v/>
      </c>
      <c r="H121" s="1191"/>
      <c r="I121" s="1191"/>
      <c r="J121" s="1191"/>
      <c r="K121" s="925" t="str">
        <f>IF('Display-Neuanlage und Masse'!AX119="","",'Display-Neuanlage und Masse'!AX119)</f>
        <v/>
      </c>
      <c r="L121" s="925" t="str">
        <f>IF('Display-Neuanlage und Masse'!AY119="","",'Display-Neuanlage und Masse'!AY119)</f>
        <v/>
      </c>
      <c r="M121" s="925" t="str">
        <f>IF('Display-Neuanlage und Masse'!AZ119="","",'Display-Neuanlage und Masse'!AZ119)</f>
        <v/>
      </c>
      <c r="N121" s="736"/>
      <c r="O121" s="736"/>
      <c r="P121" s="878"/>
      <c r="Q121" s="736"/>
      <c r="R121" s="736"/>
      <c r="S121" s="925" t="str">
        <f>IF(AND(Table3[[#This Row],[Menge]]&lt;&gt;"",Table3[[#This Row],[Anzahl Stück im Karton]]&lt;&gt;""),Table3[[#This Row],[Menge]]*Table3[[#This Row],[Anzahl Stück im Karton]],"")</f>
        <v/>
      </c>
      <c r="T121" s="929" t="str">
        <f>IF(AND('Display-Neuanlage und Masse'!G119="",'Display-Neuanlage und Masse'!H119=""),"",
IF('Display-Neuanlage und Masse'!G119&lt;&gt;"",'Display-Neuanlage und Masse'!G119,'Display-Neuanlage und Masse'!H119))</f>
        <v/>
      </c>
      <c r="U121" s="925" t="str">
        <f>IF(AND('Display-Neuanlage und Masse'!G119="",'Display-Neuanlage und Masse'!H119=""),"",
IF('Display-Neuanlage und Masse'!G119&lt;&gt;"","EUR","USD"))</f>
        <v/>
      </c>
      <c r="V121" s="930" t="str">
        <f>IF('Display-Neuanlage und Masse'!I119="","",'Display-Neuanlage und Masse'!I119)</f>
        <v/>
      </c>
      <c r="W121" s="737"/>
      <c r="X121" s="737"/>
      <c r="Y121" s="737"/>
      <c r="Z121" s="737"/>
      <c r="AA121" s="737"/>
      <c r="AB121" s="737"/>
      <c r="AC121" s="737"/>
      <c r="AD121" s="737"/>
      <c r="AE121" s="737"/>
      <c r="AF121" s="737"/>
      <c r="AG121" s="741"/>
      <c r="AH121" s="747"/>
      <c r="AI121" s="750"/>
      <c r="AJ121" s="748"/>
      <c r="AK121" s="748"/>
      <c r="AL121" s="748"/>
      <c r="AM121" s="748"/>
      <c r="AN121" s="748"/>
      <c r="AO121" s="748"/>
      <c r="AP121" s="748"/>
      <c r="AQ121" s="748"/>
      <c r="AR121" s="748"/>
      <c r="AS121" s="748"/>
      <c r="AT121" s="748"/>
      <c r="AU121" s="749"/>
      <c r="AV121" s="747"/>
      <c r="AW121" s="748"/>
      <c r="AX121" s="749"/>
      <c r="AY121" s="747"/>
      <c r="AZ121" s="748"/>
      <c r="BA121" s="749"/>
      <c r="BB121" s="747"/>
      <c r="BC121" s="748"/>
      <c r="BD121" s="748"/>
      <c r="BE121" s="749"/>
      <c r="BF121" s="750"/>
      <c r="BG121" s="748"/>
      <c r="BH121" s="748"/>
      <c r="BI121" s="748"/>
      <c r="BJ121" s="748"/>
      <c r="BK121" s="748"/>
      <c r="BL121" s="748"/>
      <c r="BM121" s="748"/>
      <c r="BN121" s="748"/>
      <c r="BO121" s="736"/>
      <c r="BP121" s="736"/>
      <c r="BQ121" s="735"/>
      <c r="BR121" s="736"/>
      <c r="BS121" s="736"/>
      <c r="BT121" s="736"/>
      <c r="BU121" s="856"/>
      <c r="BV121" s="736"/>
      <c r="BW121" s="736"/>
      <c r="BX121" s="736"/>
      <c r="BY121" s="736"/>
      <c r="BZ121" s="736"/>
      <c r="CA121" s="736"/>
      <c r="CB121" s="736"/>
      <c r="CC121" s="736"/>
      <c r="CD121" s="736"/>
      <c r="CE121" s="736"/>
      <c r="CF121" s="736"/>
      <c r="CG121" s="736"/>
      <c r="CH121" s="736"/>
      <c r="CI121" s="736"/>
      <c r="CJ121" s="736"/>
      <c r="CK121" s="736"/>
      <c r="CL121" s="736"/>
      <c r="CM121" s="736"/>
      <c r="CN121" s="736"/>
      <c r="CO121" s="736"/>
      <c r="CP121" s="736"/>
      <c r="CQ121" s="736"/>
      <c r="CR121" s="736"/>
      <c r="CS121" s="736"/>
      <c r="CT121" s="736"/>
      <c r="CU121" s="736"/>
      <c r="CV121" s="736"/>
      <c r="CW121" s="736"/>
      <c r="CX121" s="736"/>
      <c r="CY121" s="736"/>
      <c r="CZ121" s="736"/>
      <c r="DA121" s="736"/>
      <c r="DB121" s="736"/>
      <c r="DC121" s="736"/>
      <c r="DD121" s="736"/>
      <c r="DE121" s="736"/>
      <c r="DF121" s="736"/>
      <c r="DG121" s="736"/>
      <c r="DH121" s="736"/>
      <c r="DI121" s="736"/>
      <c r="DJ121" s="736"/>
      <c r="DK121" s="736"/>
      <c r="DL121" s="736"/>
      <c r="DM121" s="736"/>
      <c r="DN121" s="736"/>
      <c r="DO121" s="736"/>
      <c r="DP121" s="736"/>
      <c r="DQ121" s="736"/>
      <c r="DR121" s="736"/>
      <c r="DS121" s="736"/>
      <c r="DT121" s="736"/>
      <c r="DU121" s="736"/>
      <c r="DV121" s="736"/>
      <c r="DW121" s="736"/>
      <c r="DX121" s="736"/>
      <c r="DY121" s="736"/>
      <c r="DZ121" s="736"/>
      <c r="EA121" s="736"/>
      <c r="EB121" s="736"/>
      <c r="EC121" s="736"/>
      <c r="ED121" s="736"/>
      <c r="EE121" s="736"/>
      <c r="EF121" s="736"/>
      <c r="EG121" s="736"/>
    </row>
    <row r="122" spans="1:137" ht="60" customHeight="1">
      <c r="A122" s="925"/>
      <c r="B122" s="736"/>
      <c r="C122" s="925" t="str">
        <f>IF('Display-Neuanlage und Masse'!T120="","",'Display-Neuanlage und Masse'!T120)</f>
        <v/>
      </c>
      <c r="D122" s="925" t="str">
        <f>IF('Display-Neuanlage und Masse'!U120="","",'Display-Neuanlage und Masse'!U120)</f>
        <v/>
      </c>
      <c r="E122" s="736"/>
      <c r="F122" s="925" t="str">
        <f>IF('Display-Neuanlage und Masse'!V120="","",'Display-Neuanlage und Masse'!V120)</f>
        <v/>
      </c>
      <c r="G122" s="925" t="str">
        <f>IF('Display-Neuanlage und Masse'!X120="","",VLOOKUP('Display-Neuanlage und Masse'!X120,'Dropdown Auswahl'!BL117:BM369,2,FALSE))</f>
        <v/>
      </c>
      <c r="H122" s="1191"/>
      <c r="I122" s="1191"/>
      <c r="J122" s="1191"/>
      <c r="K122" s="925" t="str">
        <f>IF('Display-Neuanlage und Masse'!AX120="","",'Display-Neuanlage und Masse'!AX120)</f>
        <v/>
      </c>
      <c r="L122" s="925" t="str">
        <f>IF('Display-Neuanlage und Masse'!AY120="","",'Display-Neuanlage und Masse'!AY120)</f>
        <v/>
      </c>
      <c r="M122" s="925" t="str">
        <f>IF('Display-Neuanlage und Masse'!AZ120="","",'Display-Neuanlage und Masse'!AZ120)</f>
        <v/>
      </c>
      <c r="N122" s="736"/>
      <c r="O122" s="736"/>
      <c r="P122" s="878"/>
      <c r="Q122" s="736"/>
      <c r="R122" s="736"/>
      <c r="S122" s="925" t="str">
        <f>IF(AND(Table3[[#This Row],[Menge]]&lt;&gt;"",Table3[[#This Row],[Anzahl Stück im Karton]]&lt;&gt;""),Table3[[#This Row],[Menge]]*Table3[[#This Row],[Anzahl Stück im Karton]],"")</f>
        <v/>
      </c>
      <c r="T122" s="929" t="str">
        <f>IF(AND('Display-Neuanlage und Masse'!G120="",'Display-Neuanlage und Masse'!H120=""),"",
IF('Display-Neuanlage und Masse'!G120&lt;&gt;"",'Display-Neuanlage und Masse'!G120,'Display-Neuanlage und Masse'!H120))</f>
        <v/>
      </c>
      <c r="U122" s="925" t="str">
        <f>IF(AND('Display-Neuanlage und Masse'!G120="",'Display-Neuanlage und Masse'!H120=""),"",
IF('Display-Neuanlage und Masse'!G120&lt;&gt;"","EUR","USD"))</f>
        <v/>
      </c>
      <c r="V122" s="930" t="str">
        <f>IF('Display-Neuanlage und Masse'!I120="","",'Display-Neuanlage und Masse'!I120)</f>
        <v/>
      </c>
      <c r="W122" s="737"/>
      <c r="X122" s="737"/>
      <c r="Y122" s="737"/>
      <c r="Z122" s="737"/>
      <c r="AA122" s="737"/>
      <c r="AB122" s="737"/>
      <c r="AC122" s="737"/>
      <c r="AD122" s="737"/>
      <c r="AE122" s="737"/>
      <c r="AF122" s="737"/>
      <c r="AG122" s="741"/>
      <c r="AH122" s="747"/>
      <c r="AI122" s="750"/>
      <c r="AJ122" s="748"/>
      <c r="AK122" s="748"/>
      <c r="AL122" s="748"/>
      <c r="AM122" s="748"/>
      <c r="AN122" s="748"/>
      <c r="AO122" s="748"/>
      <c r="AP122" s="748"/>
      <c r="AQ122" s="748"/>
      <c r="AR122" s="748"/>
      <c r="AS122" s="748"/>
      <c r="AT122" s="748"/>
      <c r="AU122" s="749"/>
      <c r="AV122" s="747"/>
      <c r="AW122" s="748"/>
      <c r="AX122" s="749"/>
      <c r="AY122" s="747"/>
      <c r="AZ122" s="748"/>
      <c r="BA122" s="749"/>
      <c r="BB122" s="747"/>
      <c r="BC122" s="748"/>
      <c r="BD122" s="748"/>
      <c r="BE122" s="749"/>
      <c r="BF122" s="750"/>
      <c r="BG122" s="748"/>
      <c r="BH122" s="748"/>
      <c r="BI122" s="748"/>
      <c r="BJ122" s="748"/>
      <c r="BK122" s="748"/>
      <c r="BL122" s="748"/>
      <c r="BM122" s="748"/>
      <c r="BN122" s="748"/>
      <c r="BO122" s="736"/>
      <c r="BP122" s="736"/>
      <c r="BQ122" s="735"/>
      <c r="BR122" s="736"/>
      <c r="BS122" s="736"/>
      <c r="BT122" s="736"/>
      <c r="BU122" s="856"/>
      <c r="BV122" s="736"/>
      <c r="BW122" s="736"/>
      <c r="BX122" s="736"/>
      <c r="BY122" s="736"/>
      <c r="BZ122" s="736"/>
      <c r="CA122" s="736"/>
      <c r="CB122" s="736"/>
      <c r="CC122" s="736"/>
      <c r="CD122" s="736"/>
      <c r="CE122" s="736"/>
      <c r="CF122" s="736"/>
      <c r="CG122" s="736"/>
      <c r="CH122" s="736"/>
      <c r="CI122" s="736"/>
      <c r="CJ122" s="736"/>
      <c r="CK122" s="736"/>
      <c r="CL122" s="736"/>
      <c r="CM122" s="736"/>
      <c r="CN122" s="736"/>
      <c r="CO122" s="736"/>
      <c r="CP122" s="736"/>
      <c r="CQ122" s="736"/>
      <c r="CR122" s="736"/>
      <c r="CS122" s="736"/>
      <c r="CT122" s="736"/>
      <c r="CU122" s="736"/>
      <c r="CV122" s="736"/>
      <c r="CW122" s="736"/>
      <c r="CX122" s="736"/>
      <c r="CY122" s="736"/>
      <c r="CZ122" s="736"/>
      <c r="DA122" s="736"/>
      <c r="DB122" s="736"/>
      <c r="DC122" s="736"/>
      <c r="DD122" s="736"/>
      <c r="DE122" s="736"/>
      <c r="DF122" s="736"/>
      <c r="DG122" s="736"/>
      <c r="DH122" s="736"/>
      <c r="DI122" s="736"/>
      <c r="DJ122" s="736"/>
      <c r="DK122" s="736"/>
      <c r="DL122" s="736"/>
      <c r="DM122" s="736"/>
      <c r="DN122" s="736"/>
      <c r="DO122" s="736"/>
      <c r="DP122" s="736"/>
      <c r="DQ122" s="736"/>
      <c r="DR122" s="736"/>
      <c r="DS122" s="736"/>
      <c r="DT122" s="736"/>
      <c r="DU122" s="736"/>
      <c r="DV122" s="736"/>
      <c r="DW122" s="736"/>
      <c r="DX122" s="736"/>
      <c r="DY122" s="736"/>
      <c r="DZ122" s="736"/>
      <c r="EA122" s="736"/>
      <c r="EB122" s="736"/>
      <c r="EC122" s="736"/>
      <c r="ED122" s="736"/>
      <c r="EE122" s="736"/>
      <c r="EF122" s="736"/>
      <c r="EG122" s="736"/>
    </row>
    <row r="123" spans="1:137" ht="60" customHeight="1">
      <c r="A123" s="925"/>
      <c r="B123" s="736"/>
      <c r="C123" s="925" t="str">
        <f>IF('Display-Neuanlage und Masse'!T121="","",'Display-Neuanlage und Masse'!T121)</f>
        <v/>
      </c>
      <c r="D123" s="925" t="str">
        <f>IF('Display-Neuanlage und Masse'!U121="","",'Display-Neuanlage und Masse'!U121)</f>
        <v/>
      </c>
      <c r="E123" s="736"/>
      <c r="F123" s="925" t="str">
        <f>IF('Display-Neuanlage und Masse'!V121="","",'Display-Neuanlage und Masse'!V121)</f>
        <v/>
      </c>
      <c r="G123" s="925" t="str">
        <f>IF('Display-Neuanlage und Masse'!X121="","",VLOOKUP('Display-Neuanlage und Masse'!X121,'Dropdown Auswahl'!BL118:BM370,2,FALSE))</f>
        <v/>
      </c>
      <c r="H123" s="1191"/>
      <c r="I123" s="1191"/>
      <c r="J123" s="1191"/>
      <c r="K123" s="925" t="str">
        <f>IF('Display-Neuanlage und Masse'!AX121="","",'Display-Neuanlage und Masse'!AX121)</f>
        <v/>
      </c>
      <c r="L123" s="925" t="str">
        <f>IF('Display-Neuanlage und Masse'!AY121="","",'Display-Neuanlage und Masse'!AY121)</f>
        <v/>
      </c>
      <c r="M123" s="925" t="str">
        <f>IF('Display-Neuanlage und Masse'!AZ121="","",'Display-Neuanlage und Masse'!AZ121)</f>
        <v/>
      </c>
      <c r="N123" s="736"/>
      <c r="O123" s="736"/>
      <c r="P123" s="878"/>
      <c r="Q123" s="736"/>
      <c r="R123" s="736"/>
      <c r="S123" s="925" t="str">
        <f>IF(AND(Table3[[#This Row],[Menge]]&lt;&gt;"",Table3[[#This Row],[Anzahl Stück im Karton]]&lt;&gt;""),Table3[[#This Row],[Menge]]*Table3[[#This Row],[Anzahl Stück im Karton]],"")</f>
        <v/>
      </c>
      <c r="T123" s="929" t="str">
        <f>IF(AND('Display-Neuanlage und Masse'!G121="",'Display-Neuanlage und Masse'!H121=""),"",
IF('Display-Neuanlage und Masse'!G121&lt;&gt;"",'Display-Neuanlage und Masse'!G121,'Display-Neuanlage und Masse'!H121))</f>
        <v/>
      </c>
      <c r="U123" s="925" t="str">
        <f>IF(AND('Display-Neuanlage und Masse'!G121="",'Display-Neuanlage und Masse'!H121=""),"",
IF('Display-Neuanlage und Masse'!G121&lt;&gt;"","EUR","USD"))</f>
        <v/>
      </c>
      <c r="V123" s="930" t="str">
        <f>IF('Display-Neuanlage und Masse'!I121="","",'Display-Neuanlage und Masse'!I121)</f>
        <v/>
      </c>
      <c r="W123" s="737"/>
      <c r="X123" s="737"/>
      <c r="Y123" s="737"/>
      <c r="Z123" s="737"/>
      <c r="AA123" s="737"/>
      <c r="AB123" s="737"/>
      <c r="AC123" s="737"/>
      <c r="AD123" s="737"/>
      <c r="AE123" s="737"/>
      <c r="AF123" s="737"/>
      <c r="AG123" s="741"/>
      <c r="AH123" s="747"/>
      <c r="AI123" s="750"/>
      <c r="AJ123" s="748"/>
      <c r="AK123" s="748"/>
      <c r="AL123" s="748"/>
      <c r="AM123" s="748"/>
      <c r="AN123" s="748"/>
      <c r="AO123" s="748"/>
      <c r="AP123" s="748"/>
      <c r="AQ123" s="748"/>
      <c r="AR123" s="748"/>
      <c r="AS123" s="748"/>
      <c r="AT123" s="748"/>
      <c r="AU123" s="749"/>
      <c r="AV123" s="747"/>
      <c r="AW123" s="748"/>
      <c r="AX123" s="749"/>
      <c r="AY123" s="747"/>
      <c r="AZ123" s="748"/>
      <c r="BA123" s="749"/>
      <c r="BB123" s="747"/>
      <c r="BC123" s="748"/>
      <c r="BD123" s="748"/>
      <c r="BE123" s="749"/>
      <c r="BF123" s="750"/>
      <c r="BG123" s="748"/>
      <c r="BH123" s="748"/>
      <c r="BI123" s="748"/>
      <c r="BJ123" s="748"/>
      <c r="BK123" s="748"/>
      <c r="BL123" s="748"/>
      <c r="BM123" s="748"/>
      <c r="BN123" s="748"/>
      <c r="BO123" s="736"/>
      <c r="BP123" s="736"/>
      <c r="BQ123" s="735"/>
      <c r="BR123" s="736"/>
      <c r="BS123" s="736"/>
      <c r="BT123" s="736"/>
      <c r="BU123" s="856"/>
      <c r="BV123" s="736"/>
      <c r="BW123" s="736"/>
      <c r="BX123" s="736"/>
      <c r="BY123" s="736"/>
      <c r="BZ123" s="736"/>
      <c r="CA123" s="736"/>
      <c r="CB123" s="736"/>
      <c r="CC123" s="736"/>
      <c r="CD123" s="736"/>
      <c r="CE123" s="736"/>
      <c r="CF123" s="736"/>
      <c r="CG123" s="736"/>
      <c r="CH123" s="736"/>
      <c r="CI123" s="736"/>
      <c r="CJ123" s="736"/>
      <c r="CK123" s="736"/>
      <c r="CL123" s="736"/>
      <c r="CM123" s="736"/>
      <c r="CN123" s="736"/>
      <c r="CO123" s="736"/>
      <c r="CP123" s="736"/>
      <c r="CQ123" s="736"/>
      <c r="CR123" s="736"/>
      <c r="CS123" s="736"/>
      <c r="CT123" s="736"/>
      <c r="CU123" s="736"/>
      <c r="CV123" s="736"/>
      <c r="CW123" s="736"/>
      <c r="CX123" s="736"/>
      <c r="CY123" s="736"/>
      <c r="CZ123" s="736"/>
      <c r="DA123" s="736"/>
      <c r="DB123" s="736"/>
      <c r="DC123" s="736"/>
      <c r="DD123" s="736"/>
      <c r="DE123" s="736"/>
      <c r="DF123" s="736"/>
      <c r="DG123" s="736"/>
      <c r="DH123" s="736"/>
      <c r="DI123" s="736"/>
      <c r="DJ123" s="736"/>
      <c r="DK123" s="736"/>
      <c r="DL123" s="736"/>
      <c r="DM123" s="736"/>
      <c r="DN123" s="736"/>
      <c r="DO123" s="736"/>
      <c r="DP123" s="736"/>
      <c r="DQ123" s="736"/>
      <c r="DR123" s="736"/>
      <c r="DS123" s="736"/>
      <c r="DT123" s="736"/>
      <c r="DU123" s="736"/>
      <c r="DV123" s="736"/>
      <c r="DW123" s="736"/>
      <c r="DX123" s="736"/>
      <c r="DY123" s="736"/>
      <c r="DZ123" s="736"/>
      <c r="EA123" s="736"/>
      <c r="EB123" s="736"/>
      <c r="EC123" s="736"/>
      <c r="ED123" s="736"/>
      <c r="EE123" s="736"/>
      <c r="EF123" s="736"/>
      <c r="EG123" s="736"/>
    </row>
    <row r="124" spans="1:137" ht="60" customHeight="1">
      <c r="A124" s="925"/>
      <c r="B124" s="736"/>
      <c r="C124" s="925" t="str">
        <f>IF('Display-Neuanlage und Masse'!T122="","",'Display-Neuanlage und Masse'!T122)</f>
        <v/>
      </c>
      <c r="D124" s="925" t="str">
        <f>IF('Display-Neuanlage und Masse'!U122="","",'Display-Neuanlage und Masse'!U122)</f>
        <v/>
      </c>
      <c r="E124" s="736"/>
      <c r="F124" s="925" t="str">
        <f>IF('Display-Neuanlage und Masse'!V122="","",'Display-Neuanlage und Masse'!V122)</f>
        <v/>
      </c>
      <c r="G124" s="925" t="str">
        <f>IF('Display-Neuanlage und Masse'!X122="","",VLOOKUP('Display-Neuanlage und Masse'!X122,'Dropdown Auswahl'!BL119:BM371,2,FALSE))</f>
        <v/>
      </c>
      <c r="H124" s="1191"/>
      <c r="I124" s="1191"/>
      <c r="J124" s="1191"/>
      <c r="K124" s="925" t="str">
        <f>IF('Display-Neuanlage und Masse'!AX122="","",'Display-Neuanlage und Masse'!AX122)</f>
        <v/>
      </c>
      <c r="L124" s="925" t="str">
        <f>IF('Display-Neuanlage und Masse'!AY122="","",'Display-Neuanlage und Masse'!AY122)</f>
        <v/>
      </c>
      <c r="M124" s="925" t="str">
        <f>IF('Display-Neuanlage und Masse'!AZ122="","",'Display-Neuanlage und Masse'!AZ122)</f>
        <v/>
      </c>
      <c r="N124" s="736"/>
      <c r="O124" s="736"/>
      <c r="P124" s="878"/>
      <c r="Q124" s="736"/>
      <c r="R124" s="736"/>
      <c r="S124" s="925" t="str">
        <f>IF(AND(Table3[[#This Row],[Menge]]&lt;&gt;"",Table3[[#This Row],[Anzahl Stück im Karton]]&lt;&gt;""),Table3[[#This Row],[Menge]]*Table3[[#This Row],[Anzahl Stück im Karton]],"")</f>
        <v/>
      </c>
      <c r="T124" s="929" t="str">
        <f>IF(AND('Display-Neuanlage und Masse'!G122="",'Display-Neuanlage und Masse'!H122=""),"",
IF('Display-Neuanlage und Masse'!G122&lt;&gt;"",'Display-Neuanlage und Masse'!G122,'Display-Neuanlage und Masse'!H122))</f>
        <v/>
      </c>
      <c r="U124" s="925" t="str">
        <f>IF(AND('Display-Neuanlage und Masse'!G122="",'Display-Neuanlage und Masse'!H122=""),"",
IF('Display-Neuanlage und Masse'!G122&lt;&gt;"","EUR","USD"))</f>
        <v/>
      </c>
      <c r="V124" s="930" t="str">
        <f>IF('Display-Neuanlage und Masse'!I122="","",'Display-Neuanlage und Masse'!I122)</f>
        <v/>
      </c>
      <c r="W124" s="737"/>
      <c r="X124" s="737"/>
      <c r="Y124" s="737"/>
      <c r="Z124" s="737"/>
      <c r="AA124" s="737"/>
      <c r="AB124" s="737"/>
      <c r="AC124" s="737"/>
      <c r="AD124" s="737"/>
      <c r="AE124" s="737"/>
      <c r="AF124" s="737"/>
      <c r="AG124" s="741"/>
      <c r="AH124" s="747"/>
      <c r="AI124" s="750"/>
      <c r="AJ124" s="748"/>
      <c r="AK124" s="748"/>
      <c r="AL124" s="748"/>
      <c r="AM124" s="748"/>
      <c r="AN124" s="748"/>
      <c r="AO124" s="748"/>
      <c r="AP124" s="748"/>
      <c r="AQ124" s="748"/>
      <c r="AR124" s="748"/>
      <c r="AS124" s="748"/>
      <c r="AT124" s="748"/>
      <c r="AU124" s="749"/>
      <c r="AV124" s="747"/>
      <c r="AW124" s="748"/>
      <c r="AX124" s="749"/>
      <c r="AY124" s="747"/>
      <c r="AZ124" s="748"/>
      <c r="BA124" s="749"/>
      <c r="BB124" s="747"/>
      <c r="BC124" s="748"/>
      <c r="BD124" s="748"/>
      <c r="BE124" s="749"/>
      <c r="BF124" s="750"/>
      <c r="BG124" s="748"/>
      <c r="BH124" s="748"/>
      <c r="BI124" s="748"/>
      <c r="BJ124" s="748"/>
      <c r="BK124" s="748"/>
      <c r="BL124" s="748"/>
      <c r="BM124" s="748"/>
      <c r="BN124" s="748"/>
      <c r="BO124" s="736"/>
      <c r="BP124" s="736"/>
      <c r="BQ124" s="735"/>
      <c r="BR124" s="736"/>
      <c r="BS124" s="736"/>
      <c r="BT124" s="736"/>
      <c r="BU124" s="856"/>
      <c r="BV124" s="736"/>
      <c r="BW124" s="736"/>
      <c r="BX124" s="736"/>
      <c r="BY124" s="736"/>
      <c r="BZ124" s="736"/>
      <c r="CA124" s="736"/>
      <c r="CB124" s="736"/>
      <c r="CC124" s="736"/>
      <c r="CD124" s="736"/>
      <c r="CE124" s="736"/>
      <c r="CF124" s="736"/>
      <c r="CG124" s="736"/>
      <c r="CH124" s="736"/>
      <c r="CI124" s="736"/>
      <c r="CJ124" s="736"/>
      <c r="CK124" s="736"/>
      <c r="CL124" s="736"/>
      <c r="CM124" s="736"/>
      <c r="CN124" s="736"/>
      <c r="CO124" s="736"/>
      <c r="CP124" s="736"/>
      <c r="CQ124" s="736"/>
      <c r="CR124" s="736"/>
      <c r="CS124" s="736"/>
      <c r="CT124" s="736"/>
      <c r="CU124" s="736"/>
      <c r="CV124" s="736"/>
      <c r="CW124" s="736"/>
      <c r="CX124" s="736"/>
      <c r="CY124" s="736"/>
      <c r="CZ124" s="736"/>
      <c r="DA124" s="736"/>
      <c r="DB124" s="736"/>
      <c r="DC124" s="736"/>
      <c r="DD124" s="736"/>
      <c r="DE124" s="736"/>
      <c r="DF124" s="736"/>
      <c r="DG124" s="736"/>
      <c r="DH124" s="736"/>
      <c r="DI124" s="736"/>
      <c r="DJ124" s="736"/>
      <c r="DK124" s="736"/>
      <c r="DL124" s="736"/>
      <c r="DM124" s="736"/>
      <c r="DN124" s="736"/>
      <c r="DO124" s="736"/>
      <c r="DP124" s="736"/>
      <c r="DQ124" s="736"/>
      <c r="DR124" s="736"/>
      <c r="DS124" s="736"/>
      <c r="DT124" s="736"/>
      <c r="DU124" s="736"/>
      <c r="DV124" s="736"/>
      <c r="DW124" s="736"/>
      <c r="DX124" s="736"/>
      <c r="DY124" s="736"/>
      <c r="DZ124" s="736"/>
      <c r="EA124" s="736"/>
      <c r="EB124" s="736"/>
      <c r="EC124" s="736"/>
      <c r="ED124" s="736"/>
      <c r="EE124" s="736"/>
      <c r="EF124" s="736"/>
      <c r="EG124" s="736"/>
    </row>
    <row r="125" spans="1:137" ht="60" customHeight="1">
      <c r="A125" s="925"/>
      <c r="B125" s="736"/>
      <c r="C125" s="925" t="str">
        <f>IF('Display-Neuanlage und Masse'!T123="","",'Display-Neuanlage und Masse'!T123)</f>
        <v/>
      </c>
      <c r="D125" s="925" t="str">
        <f>IF('Display-Neuanlage und Masse'!U123="","",'Display-Neuanlage und Masse'!U123)</f>
        <v/>
      </c>
      <c r="E125" s="736"/>
      <c r="F125" s="925" t="str">
        <f>IF('Display-Neuanlage und Masse'!V123="","",'Display-Neuanlage und Masse'!V123)</f>
        <v/>
      </c>
      <c r="G125" s="925" t="str">
        <f>IF('Display-Neuanlage und Masse'!X123="","",VLOOKUP('Display-Neuanlage und Masse'!X123,'Dropdown Auswahl'!BL120:BM372,2,FALSE))</f>
        <v/>
      </c>
      <c r="H125" s="1191"/>
      <c r="I125" s="1191"/>
      <c r="J125" s="1191"/>
      <c r="K125" s="925" t="str">
        <f>IF('Display-Neuanlage und Masse'!AX123="","",'Display-Neuanlage und Masse'!AX123)</f>
        <v/>
      </c>
      <c r="L125" s="925" t="str">
        <f>IF('Display-Neuanlage und Masse'!AY123="","",'Display-Neuanlage und Masse'!AY123)</f>
        <v/>
      </c>
      <c r="M125" s="925" t="str">
        <f>IF('Display-Neuanlage und Masse'!AZ123="","",'Display-Neuanlage und Masse'!AZ123)</f>
        <v/>
      </c>
      <c r="N125" s="736"/>
      <c r="O125" s="736"/>
      <c r="P125" s="878"/>
      <c r="Q125" s="736"/>
      <c r="R125" s="736"/>
      <c r="S125" s="925" t="str">
        <f>IF(AND(Table3[[#This Row],[Menge]]&lt;&gt;"",Table3[[#This Row],[Anzahl Stück im Karton]]&lt;&gt;""),Table3[[#This Row],[Menge]]*Table3[[#This Row],[Anzahl Stück im Karton]],"")</f>
        <v/>
      </c>
      <c r="T125" s="929" t="str">
        <f>IF(AND('Display-Neuanlage und Masse'!G123="",'Display-Neuanlage und Masse'!H123=""),"",
IF('Display-Neuanlage und Masse'!G123&lt;&gt;"",'Display-Neuanlage und Masse'!G123,'Display-Neuanlage und Masse'!H123))</f>
        <v/>
      </c>
      <c r="U125" s="925" t="str">
        <f>IF(AND('Display-Neuanlage und Masse'!G123="",'Display-Neuanlage und Masse'!H123=""),"",
IF('Display-Neuanlage und Masse'!G123&lt;&gt;"","EUR","USD"))</f>
        <v/>
      </c>
      <c r="V125" s="930" t="str">
        <f>IF('Display-Neuanlage und Masse'!I123="","",'Display-Neuanlage und Masse'!I123)</f>
        <v/>
      </c>
      <c r="W125" s="737"/>
      <c r="X125" s="737"/>
      <c r="Y125" s="737"/>
      <c r="Z125" s="737"/>
      <c r="AA125" s="737"/>
      <c r="AB125" s="737"/>
      <c r="AC125" s="737"/>
      <c r="AD125" s="737"/>
      <c r="AE125" s="737"/>
      <c r="AF125" s="737"/>
      <c r="AG125" s="741"/>
      <c r="AH125" s="747"/>
      <c r="AI125" s="750"/>
      <c r="AJ125" s="748"/>
      <c r="AK125" s="748"/>
      <c r="AL125" s="748"/>
      <c r="AM125" s="748"/>
      <c r="AN125" s="748"/>
      <c r="AO125" s="748"/>
      <c r="AP125" s="748"/>
      <c r="AQ125" s="748"/>
      <c r="AR125" s="748"/>
      <c r="AS125" s="748"/>
      <c r="AT125" s="748"/>
      <c r="AU125" s="749"/>
      <c r="AV125" s="747"/>
      <c r="AW125" s="748"/>
      <c r="AX125" s="749"/>
      <c r="AY125" s="747"/>
      <c r="AZ125" s="748"/>
      <c r="BA125" s="749"/>
      <c r="BB125" s="747"/>
      <c r="BC125" s="748"/>
      <c r="BD125" s="748"/>
      <c r="BE125" s="749"/>
      <c r="BF125" s="750"/>
      <c r="BG125" s="748"/>
      <c r="BH125" s="748"/>
      <c r="BI125" s="748"/>
      <c r="BJ125" s="748"/>
      <c r="BK125" s="748"/>
      <c r="BL125" s="748"/>
      <c r="BM125" s="748"/>
      <c r="BN125" s="748"/>
      <c r="BO125" s="736"/>
      <c r="BP125" s="736"/>
      <c r="BQ125" s="735"/>
      <c r="BR125" s="736"/>
      <c r="BS125" s="736"/>
      <c r="BT125" s="736"/>
      <c r="BU125" s="856"/>
      <c r="BV125" s="736"/>
      <c r="BW125" s="736"/>
      <c r="BX125" s="736"/>
      <c r="BY125" s="736"/>
      <c r="BZ125" s="736"/>
      <c r="CA125" s="736"/>
      <c r="CB125" s="736"/>
      <c r="CC125" s="736"/>
      <c r="CD125" s="736"/>
      <c r="CE125" s="736"/>
      <c r="CF125" s="736"/>
      <c r="CG125" s="736"/>
      <c r="CH125" s="736"/>
      <c r="CI125" s="736"/>
      <c r="CJ125" s="736"/>
      <c r="CK125" s="736"/>
      <c r="CL125" s="736"/>
      <c r="CM125" s="736"/>
      <c r="CN125" s="736"/>
      <c r="CO125" s="736"/>
      <c r="CP125" s="736"/>
      <c r="CQ125" s="736"/>
      <c r="CR125" s="736"/>
      <c r="CS125" s="736"/>
      <c r="CT125" s="736"/>
      <c r="CU125" s="736"/>
      <c r="CV125" s="736"/>
      <c r="CW125" s="736"/>
      <c r="CX125" s="736"/>
      <c r="CY125" s="736"/>
      <c r="CZ125" s="736"/>
      <c r="DA125" s="736"/>
      <c r="DB125" s="736"/>
      <c r="DC125" s="736"/>
      <c r="DD125" s="736"/>
      <c r="DE125" s="736"/>
      <c r="DF125" s="736"/>
      <c r="DG125" s="736"/>
      <c r="DH125" s="736"/>
      <c r="DI125" s="736"/>
      <c r="DJ125" s="736"/>
      <c r="DK125" s="736"/>
      <c r="DL125" s="736"/>
      <c r="DM125" s="736"/>
      <c r="DN125" s="736"/>
      <c r="DO125" s="736"/>
      <c r="DP125" s="736"/>
      <c r="DQ125" s="736"/>
      <c r="DR125" s="736"/>
      <c r="DS125" s="736"/>
      <c r="DT125" s="736"/>
      <c r="DU125" s="736"/>
      <c r="DV125" s="736"/>
      <c r="DW125" s="736"/>
      <c r="DX125" s="736"/>
      <c r="DY125" s="736"/>
      <c r="DZ125" s="736"/>
      <c r="EA125" s="736"/>
      <c r="EB125" s="736"/>
      <c r="EC125" s="736"/>
      <c r="ED125" s="736"/>
      <c r="EE125" s="736"/>
      <c r="EF125" s="736"/>
      <c r="EG125" s="736"/>
    </row>
    <row r="126" spans="1:137" ht="60" customHeight="1">
      <c r="A126" s="925"/>
      <c r="B126" s="736"/>
      <c r="C126" s="925" t="str">
        <f>IF('Display-Neuanlage und Masse'!T124="","",'Display-Neuanlage und Masse'!T124)</f>
        <v/>
      </c>
      <c r="D126" s="925" t="str">
        <f>IF('Display-Neuanlage und Masse'!U124="","",'Display-Neuanlage und Masse'!U124)</f>
        <v/>
      </c>
      <c r="E126" s="736"/>
      <c r="F126" s="925" t="str">
        <f>IF('Display-Neuanlage und Masse'!V124="","",'Display-Neuanlage und Masse'!V124)</f>
        <v/>
      </c>
      <c r="G126" s="925" t="str">
        <f>IF('Display-Neuanlage und Masse'!X124="","",VLOOKUP('Display-Neuanlage und Masse'!X124,'Dropdown Auswahl'!BL121:BM373,2,FALSE))</f>
        <v/>
      </c>
      <c r="H126" s="1191"/>
      <c r="I126" s="1191"/>
      <c r="J126" s="1191"/>
      <c r="K126" s="925" t="str">
        <f>IF('Display-Neuanlage und Masse'!AX124="","",'Display-Neuanlage und Masse'!AX124)</f>
        <v/>
      </c>
      <c r="L126" s="925" t="str">
        <f>IF('Display-Neuanlage und Masse'!AY124="","",'Display-Neuanlage und Masse'!AY124)</f>
        <v/>
      </c>
      <c r="M126" s="925" t="str">
        <f>IF('Display-Neuanlage und Masse'!AZ124="","",'Display-Neuanlage und Masse'!AZ124)</f>
        <v/>
      </c>
      <c r="N126" s="736"/>
      <c r="O126" s="736"/>
      <c r="P126" s="878"/>
      <c r="Q126" s="736"/>
      <c r="R126" s="736"/>
      <c r="S126" s="925" t="str">
        <f>IF(AND(Table3[[#This Row],[Menge]]&lt;&gt;"",Table3[[#This Row],[Anzahl Stück im Karton]]&lt;&gt;""),Table3[[#This Row],[Menge]]*Table3[[#This Row],[Anzahl Stück im Karton]],"")</f>
        <v/>
      </c>
      <c r="T126" s="929" t="str">
        <f>IF(AND('Display-Neuanlage und Masse'!G124="",'Display-Neuanlage und Masse'!H124=""),"",
IF('Display-Neuanlage und Masse'!G124&lt;&gt;"",'Display-Neuanlage und Masse'!G124,'Display-Neuanlage und Masse'!H124))</f>
        <v/>
      </c>
      <c r="U126" s="925" t="str">
        <f>IF(AND('Display-Neuanlage und Masse'!G124="",'Display-Neuanlage und Masse'!H124=""),"",
IF('Display-Neuanlage und Masse'!G124&lt;&gt;"","EUR","USD"))</f>
        <v/>
      </c>
      <c r="V126" s="930" t="str">
        <f>IF('Display-Neuanlage und Masse'!I124="","",'Display-Neuanlage und Masse'!I124)</f>
        <v/>
      </c>
      <c r="W126" s="737"/>
      <c r="X126" s="737"/>
      <c r="Y126" s="737"/>
      <c r="Z126" s="737"/>
      <c r="AA126" s="737"/>
      <c r="AB126" s="737"/>
      <c r="AC126" s="737"/>
      <c r="AD126" s="737"/>
      <c r="AE126" s="737"/>
      <c r="AF126" s="737"/>
      <c r="AG126" s="741"/>
      <c r="AH126" s="747"/>
      <c r="AI126" s="750"/>
      <c r="AJ126" s="748"/>
      <c r="AK126" s="748"/>
      <c r="AL126" s="748"/>
      <c r="AM126" s="748"/>
      <c r="AN126" s="748"/>
      <c r="AO126" s="748"/>
      <c r="AP126" s="748"/>
      <c r="AQ126" s="748"/>
      <c r="AR126" s="748"/>
      <c r="AS126" s="748"/>
      <c r="AT126" s="748"/>
      <c r="AU126" s="749"/>
      <c r="AV126" s="747"/>
      <c r="AW126" s="748"/>
      <c r="AX126" s="749"/>
      <c r="AY126" s="747"/>
      <c r="AZ126" s="748"/>
      <c r="BA126" s="749"/>
      <c r="BB126" s="747"/>
      <c r="BC126" s="748"/>
      <c r="BD126" s="748"/>
      <c r="BE126" s="749"/>
      <c r="BF126" s="750"/>
      <c r="BG126" s="748"/>
      <c r="BH126" s="748"/>
      <c r="BI126" s="748"/>
      <c r="BJ126" s="748"/>
      <c r="BK126" s="748"/>
      <c r="BL126" s="748"/>
      <c r="BM126" s="748"/>
      <c r="BN126" s="748"/>
      <c r="BO126" s="736"/>
      <c r="BP126" s="736"/>
      <c r="BQ126" s="735"/>
      <c r="BR126" s="736"/>
      <c r="BS126" s="736"/>
      <c r="BT126" s="736"/>
      <c r="BU126" s="856"/>
      <c r="BV126" s="736"/>
      <c r="BW126" s="736"/>
      <c r="BX126" s="736"/>
      <c r="BY126" s="736"/>
      <c r="BZ126" s="736"/>
      <c r="CA126" s="736"/>
      <c r="CB126" s="736"/>
      <c r="CC126" s="736"/>
      <c r="CD126" s="736"/>
      <c r="CE126" s="736"/>
      <c r="CF126" s="736"/>
      <c r="CG126" s="736"/>
      <c r="CH126" s="736"/>
      <c r="CI126" s="736"/>
      <c r="CJ126" s="736"/>
      <c r="CK126" s="736"/>
      <c r="CL126" s="736"/>
      <c r="CM126" s="736"/>
      <c r="CN126" s="736"/>
      <c r="CO126" s="736"/>
      <c r="CP126" s="736"/>
      <c r="CQ126" s="736"/>
      <c r="CR126" s="736"/>
      <c r="CS126" s="736"/>
      <c r="CT126" s="736"/>
      <c r="CU126" s="736"/>
      <c r="CV126" s="736"/>
      <c r="CW126" s="736"/>
      <c r="CX126" s="736"/>
      <c r="CY126" s="736"/>
      <c r="CZ126" s="736"/>
      <c r="DA126" s="736"/>
      <c r="DB126" s="736"/>
      <c r="DC126" s="736"/>
      <c r="DD126" s="736"/>
      <c r="DE126" s="736"/>
      <c r="DF126" s="736"/>
      <c r="DG126" s="736"/>
      <c r="DH126" s="736"/>
      <c r="DI126" s="736"/>
      <c r="DJ126" s="736"/>
      <c r="DK126" s="736"/>
      <c r="DL126" s="736"/>
      <c r="DM126" s="736"/>
      <c r="DN126" s="736"/>
      <c r="DO126" s="736"/>
      <c r="DP126" s="736"/>
      <c r="DQ126" s="736"/>
      <c r="DR126" s="736"/>
      <c r="DS126" s="736"/>
      <c r="DT126" s="736"/>
      <c r="DU126" s="736"/>
      <c r="DV126" s="736"/>
      <c r="DW126" s="736"/>
      <c r="DX126" s="736"/>
      <c r="DY126" s="736"/>
      <c r="DZ126" s="736"/>
      <c r="EA126" s="736"/>
      <c r="EB126" s="736"/>
      <c r="EC126" s="736"/>
      <c r="ED126" s="736"/>
      <c r="EE126" s="736"/>
      <c r="EF126" s="736"/>
      <c r="EG126" s="736"/>
    </row>
    <row r="127" spans="1:137" ht="60" customHeight="1">
      <c r="A127" s="925"/>
      <c r="B127" s="736"/>
      <c r="C127" s="925" t="str">
        <f>IF('Display-Neuanlage und Masse'!T125="","",'Display-Neuanlage und Masse'!T125)</f>
        <v/>
      </c>
      <c r="D127" s="925" t="str">
        <f>IF('Display-Neuanlage und Masse'!U125="","",'Display-Neuanlage und Masse'!U125)</f>
        <v/>
      </c>
      <c r="E127" s="736"/>
      <c r="F127" s="925" t="str">
        <f>IF('Display-Neuanlage und Masse'!V125="","",'Display-Neuanlage und Masse'!V125)</f>
        <v/>
      </c>
      <c r="G127" s="925" t="str">
        <f>IF('Display-Neuanlage und Masse'!X125="","",VLOOKUP('Display-Neuanlage und Masse'!X125,'Dropdown Auswahl'!BL122:BM374,2,FALSE))</f>
        <v/>
      </c>
      <c r="H127" s="1191"/>
      <c r="I127" s="1191"/>
      <c r="J127" s="1191"/>
      <c r="K127" s="925" t="str">
        <f>IF('Display-Neuanlage und Masse'!AX125="","",'Display-Neuanlage und Masse'!AX125)</f>
        <v/>
      </c>
      <c r="L127" s="925" t="str">
        <f>IF('Display-Neuanlage und Masse'!AY125="","",'Display-Neuanlage und Masse'!AY125)</f>
        <v/>
      </c>
      <c r="M127" s="925" t="str">
        <f>IF('Display-Neuanlage und Masse'!AZ125="","",'Display-Neuanlage und Masse'!AZ125)</f>
        <v/>
      </c>
      <c r="N127" s="736"/>
      <c r="O127" s="736"/>
      <c r="P127" s="878"/>
      <c r="Q127" s="736"/>
      <c r="R127" s="736"/>
      <c r="S127" s="925" t="str">
        <f>IF(AND(Table3[[#This Row],[Menge]]&lt;&gt;"",Table3[[#This Row],[Anzahl Stück im Karton]]&lt;&gt;""),Table3[[#This Row],[Menge]]*Table3[[#This Row],[Anzahl Stück im Karton]],"")</f>
        <v/>
      </c>
      <c r="T127" s="929" t="str">
        <f>IF(AND('Display-Neuanlage und Masse'!G125="",'Display-Neuanlage und Masse'!H125=""),"",
IF('Display-Neuanlage und Masse'!G125&lt;&gt;"",'Display-Neuanlage und Masse'!G125,'Display-Neuanlage und Masse'!H125))</f>
        <v/>
      </c>
      <c r="U127" s="925" t="str">
        <f>IF(AND('Display-Neuanlage und Masse'!G125="",'Display-Neuanlage und Masse'!H125=""),"",
IF('Display-Neuanlage und Masse'!G125&lt;&gt;"","EUR","USD"))</f>
        <v/>
      </c>
      <c r="V127" s="930" t="str">
        <f>IF('Display-Neuanlage und Masse'!I125="","",'Display-Neuanlage und Masse'!I125)</f>
        <v/>
      </c>
      <c r="W127" s="737"/>
      <c r="X127" s="737"/>
      <c r="Y127" s="737"/>
      <c r="Z127" s="737"/>
      <c r="AA127" s="737"/>
      <c r="AB127" s="737"/>
      <c r="AC127" s="737"/>
      <c r="AD127" s="737"/>
      <c r="AE127" s="737"/>
      <c r="AF127" s="737"/>
      <c r="AG127" s="741"/>
      <c r="AH127" s="747"/>
      <c r="AI127" s="750"/>
      <c r="AJ127" s="748"/>
      <c r="AK127" s="748"/>
      <c r="AL127" s="748"/>
      <c r="AM127" s="748"/>
      <c r="AN127" s="748"/>
      <c r="AO127" s="748"/>
      <c r="AP127" s="748"/>
      <c r="AQ127" s="748"/>
      <c r="AR127" s="748"/>
      <c r="AS127" s="748"/>
      <c r="AT127" s="748"/>
      <c r="AU127" s="749"/>
      <c r="AV127" s="747"/>
      <c r="AW127" s="748"/>
      <c r="AX127" s="749"/>
      <c r="AY127" s="747"/>
      <c r="AZ127" s="748"/>
      <c r="BA127" s="749"/>
      <c r="BB127" s="747"/>
      <c r="BC127" s="748"/>
      <c r="BD127" s="748"/>
      <c r="BE127" s="749"/>
      <c r="BF127" s="750"/>
      <c r="BG127" s="748"/>
      <c r="BH127" s="748"/>
      <c r="BI127" s="748"/>
      <c r="BJ127" s="748"/>
      <c r="BK127" s="748"/>
      <c r="BL127" s="748"/>
      <c r="BM127" s="748"/>
      <c r="BN127" s="748"/>
      <c r="BO127" s="736"/>
      <c r="BP127" s="736"/>
      <c r="BQ127" s="735"/>
      <c r="BR127" s="736"/>
      <c r="BS127" s="736"/>
      <c r="BT127" s="736"/>
      <c r="BU127" s="856"/>
      <c r="BV127" s="736"/>
      <c r="BW127" s="736"/>
      <c r="BX127" s="736"/>
      <c r="BY127" s="736"/>
      <c r="BZ127" s="736"/>
      <c r="CA127" s="736"/>
      <c r="CB127" s="736"/>
      <c r="CC127" s="736"/>
      <c r="CD127" s="736"/>
      <c r="CE127" s="736"/>
      <c r="CF127" s="736"/>
      <c r="CG127" s="736"/>
      <c r="CH127" s="736"/>
      <c r="CI127" s="736"/>
      <c r="CJ127" s="736"/>
      <c r="CK127" s="736"/>
      <c r="CL127" s="736"/>
      <c r="CM127" s="736"/>
      <c r="CN127" s="736"/>
      <c r="CO127" s="736"/>
      <c r="CP127" s="736"/>
      <c r="CQ127" s="736"/>
      <c r="CR127" s="736"/>
      <c r="CS127" s="736"/>
      <c r="CT127" s="736"/>
      <c r="CU127" s="736"/>
      <c r="CV127" s="736"/>
      <c r="CW127" s="736"/>
      <c r="CX127" s="736"/>
      <c r="CY127" s="736"/>
      <c r="CZ127" s="736"/>
      <c r="DA127" s="736"/>
      <c r="DB127" s="736"/>
      <c r="DC127" s="736"/>
      <c r="DD127" s="736"/>
      <c r="DE127" s="736"/>
      <c r="DF127" s="736"/>
      <c r="DG127" s="736"/>
      <c r="DH127" s="736"/>
      <c r="DI127" s="736"/>
      <c r="DJ127" s="736"/>
      <c r="DK127" s="736"/>
      <c r="DL127" s="736"/>
      <c r="DM127" s="736"/>
      <c r="DN127" s="736"/>
      <c r="DO127" s="736"/>
      <c r="DP127" s="736"/>
      <c r="DQ127" s="736"/>
      <c r="DR127" s="736"/>
      <c r="DS127" s="736"/>
      <c r="DT127" s="736"/>
      <c r="DU127" s="736"/>
      <c r="DV127" s="736"/>
      <c r="DW127" s="736"/>
      <c r="DX127" s="736"/>
      <c r="DY127" s="736"/>
      <c r="DZ127" s="736"/>
      <c r="EA127" s="736"/>
      <c r="EB127" s="736"/>
      <c r="EC127" s="736"/>
      <c r="ED127" s="736"/>
      <c r="EE127" s="736"/>
      <c r="EF127" s="736"/>
      <c r="EG127" s="736"/>
    </row>
    <row r="128" spans="1:137" ht="60" customHeight="1">
      <c r="A128" s="925"/>
      <c r="B128" s="736"/>
      <c r="C128" s="925" t="str">
        <f>IF('Display-Neuanlage und Masse'!T126="","",'Display-Neuanlage und Masse'!T126)</f>
        <v/>
      </c>
      <c r="D128" s="925" t="str">
        <f>IF('Display-Neuanlage und Masse'!U126="","",'Display-Neuanlage und Masse'!U126)</f>
        <v/>
      </c>
      <c r="E128" s="736"/>
      <c r="F128" s="925" t="str">
        <f>IF('Display-Neuanlage und Masse'!V126="","",'Display-Neuanlage und Masse'!V126)</f>
        <v/>
      </c>
      <c r="G128" s="925" t="str">
        <f>IF('Display-Neuanlage und Masse'!X126="","",VLOOKUP('Display-Neuanlage und Masse'!X126,'Dropdown Auswahl'!BL123:BM375,2,FALSE))</f>
        <v/>
      </c>
      <c r="H128" s="1191"/>
      <c r="I128" s="1191"/>
      <c r="J128" s="1191"/>
      <c r="K128" s="925" t="str">
        <f>IF('Display-Neuanlage und Masse'!AX126="","",'Display-Neuanlage und Masse'!AX126)</f>
        <v/>
      </c>
      <c r="L128" s="925" t="str">
        <f>IF('Display-Neuanlage und Masse'!AY126="","",'Display-Neuanlage und Masse'!AY126)</f>
        <v/>
      </c>
      <c r="M128" s="925" t="str">
        <f>IF('Display-Neuanlage und Masse'!AZ126="","",'Display-Neuanlage und Masse'!AZ126)</f>
        <v/>
      </c>
      <c r="N128" s="736"/>
      <c r="O128" s="736"/>
      <c r="P128" s="878"/>
      <c r="Q128" s="736"/>
      <c r="R128" s="736"/>
      <c r="S128" s="925" t="str">
        <f>IF(AND(Table3[[#This Row],[Menge]]&lt;&gt;"",Table3[[#This Row],[Anzahl Stück im Karton]]&lt;&gt;""),Table3[[#This Row],[Menge]]*Table3[[#This Row],[Anzahl Stück im Karton]],"")</f>
        <v/>
      </c>
      <c r="T128" s="929" t="str">
        <f>IF(AND('Display-Neuanlage und Masse'!G126="",'Display-Neuanlage und Masse'!H126=""),"",
IF('Display-Neuanlage und Masse'!G126&lt;&gt;"",'Display-Neuanlage und Masse'!G126,'Display-Neuanlage und Masse'!H126))</f>
        <v/>
      </c>
      <c r="U128" s="925" t="str">
        <f>IF(AND('Display-Neuanlage und Masse'!G126="",'Display-Neuanlage und Masse'!H126=""),"",
IF('Display-Neuanlage und Masse'!G126&lt;&gt;"","EUR","USD"))</f>
        <v/>
      </c>
      <c r="V128" s="930" t="str">
        <f>IF('Display-Neuanlage und Masse'!I126="","",'Display-Neuanlage und Masse'!I126)</f>
        <v/>
      </c>
      <c r="W128" s="737"/>
      <c r="X128" s="737"/>
      <c r="Y128" s="737"/>
      <c r="Z128" s="737"/>
      <c r="AA128" s="737"/>
      <c r="AB128" s="737"/>
      <c r="AC128" s="737"/>
      <c r="AD128" s="737"/>
      <c r="AE128" s="737"/>
      <c r="AF128" s="737"/>
      <c r="AG128" s="741"/>
      <c r="AH128" s="747"/>
      <c r="AI128" s="750"/>
      <c r="AJ128" s="748"/>
      <c r="AK128" s="748"/>
      <c r="AL128" s="748"/>
      <c r="AM128" s="748"/>
      <c r="AN128" s="748"/>
      <c r="AO128" s="748"/>
      <c r="AP128" s="748"/>
      <c r="AQ128" s="748"/>
      <c r="AR128" s="748"/>
      <c r="AS128" s="748"/>
      <c r="AT128" s="748"/>
      <c r="AU128" s="749"/>
      <c r="AV128" s="747"/>
      <c r="AW128" s="748"/>
      <c r="AX128" s="749"/>
      <c r="AY128" s="747"/>
      <c r="AZ128" s="748"/>
      <c r="BA128" s="749"/>
      <c r="BB128" s="747"/>
      <c r="BC128" s="748"/>
      <c r="BD128" s="748"/>
      <c r="BE128" s="749"/>
      <c r="BF128" s="750"/>
      <c r="BG128" s="748"/>
      <c r="BH128" s="748"/>
      <c r="BI128" s="748"/>
      <c r="BJ128" s="748"/>
      <c r="BK128" s="748"/>
      <c r="BL128" s="748"/>
      <c r="BM128" s="748"/>
      <c r="BN128" s="748"/>
      <c r="BO128" s="736"/>
      <c r="BP128" s="736"/>
      <c r="BQ128" s="735"/>
      <c r="BR128" s="736"/>
      <c r="BS128" s="736"/>
      <c r="BT128" s="736"/>
      <c r="BU128" s="856"/>
      <c r="BV128" s="736"/>
      <c r="BW128" s="736"/>
      <c r="BX128" s="736"/>
      <c r="BY128" s="736"/>
      <c r="BZ128" s="736"/>
      <c r="CA128" s="736"/>
      <c r="CB128" s="736"/>
      <c r="CC128" s="736"/>
      <c r="CD128" s="736"/>
      <c r="CE128" s="736"/>
      <c r="CF128" s="736"/>
      <c r="CG128" s="736"/>
      <c r="CH128" s="736"/>
      <c r="CI128" s="736"/>
      <c r="CJ128" s="736"/>
      <c r="CK128" s="736"/>
      <c r="CL128" s="736"/>
      <c r="CM128" s="736"/>
      <c r="CN128" s="736"/>
      <c r="CO128" s="736"/>
      <c r="CP128" s="736"/>
      <c r="CQ128" s="736"/>
      <c r="CR128" s="736"/>
      <c r="CS128" s="736"/>
      <c r="CT128" s="736"/>
      <c r="CU128" s="736"/>
      <c r="CV128" s="736"/>
      <c r="CW128" s="736"/>
      <c r="CX128" s="736"/>
      <c r="CY128" s="736"/>
      <c r="CZ128" s="736"/>
      <c r="DA128" s="736"/>
      <c r="DB128" s="736"/>
      <c r="DC128" s="736"/>
      <c r="DD128" s="736"/>
      <c r="DE128" s="736"/>
      <c r="DF128" s="736"/>
      <c r="DG128" s="736"/>
      <c r="DH128" s="736"/>
      <c r="DI128" s="736"/>
      <c r="DJ128" s="736"/>
      <c r="DK128" s="736"/>
      <c r="DL128" s="736"/>
      <c r="DM128" s="736"/>
      <c r="DN128" s="736"/>
      <c r="DO128" s="736"/>
      <c r="DP128" s="736"/>
      <c r="DQ128" s="736"/>
      <c r="DR128" s="736"/>
      <c r="DS128" s="736"/>
      <c r="DT128" s="736"/>
      <c r="DU128" s="736"/>
      <c r="DV128" s="736"/>
      <c r="DW128" s="736"/>
      <c r="DX128" s="736"/>
      <c r="DY128" s="736"/>
      <c r="DZ128" s="736"/>
      <c r="EA128" s="736"/>
      <c r="EB128" s="736"/>
      <c r="EC128" s="736"/>
      <c r="ED128" s="736"/>
      <c r="EE128" s="736"/>
      <c r="EF128" s="736"/>
      <c r="EG128" s="736"/>
    </row>
    <row r="129" spans="1:137" ht="60" customHeight="1">
      <c r="A129" s="925"/>
      <c r="B129" s="736"/>
      <c r="C129" s="925" t="str">
        <f>IF('Display-Neuanlage und Masse'!T127="","",'Display-Neuanlage und Masse'!T127)</f>
        <v/>
      </c>
      <c r="D129" s="925" t="str">
        <f>IF('Display-Neuanlage und Masse'!U127="","",'Display-Neuanlage und Masse'!U127)</f>
        <v/>
      </c>
      <c r="E129" s="736"/>
      <c r="F129" s="925" t="str">
        <f>IF('Display-Neuanlage und Masse'!V127="","",'Display-Neuanlage und Masse'!V127)</f>
        <v/>
      </c>
      <c r="G129" s="925" t="str">
        <f>IF('Display-Neuanlage und Masse'!X127="","",VLOOKUP('Display-Neuanlage und Masse'!X127,'Dropdown Auswahl'!BL124:BM376,2,FALSE))</f>
        <v/>
      </c>
      <c r="H129" s="1191"/>
      <c r="I129" s="1191"/>
      <c r="J129" s="1191"/>
      <c r="K129" s="925" t="str">
        <f>IF('Display-Neuanlage und Masse'!AX127="","",'Display-Neuanlage und Masse'!AX127)</f>
        <v/>
      </c>
      <c r="L129" s="925" t="str">
        <f>IF('Display-Neuanlage und Masse'!AY127="","",'Display-Neuanlage und Masse'!AY127)</f>
        <v/>
      </c>
      <c r="M129" s="925" t="str">
        <f>IF('Display-Neuanlage und Masse'!AZ127="","",'Display-Neuanlage und Masse'!AZ127)</f>
        <v/>
      </c>
      <c r="N129" s="736"/>
      <c r="O129" s="736"/>
      <c r="P129" s="878"/>
      <c r="Q129" s="736"/>
      <c r="R129" s="736"/>
      <c r="S129" s="925" t="str">
        <f>IF(AND(Table3[[#This Row],[Menge]]&lt;&gt;"",Table3[[#This Row],[Anzahl Stück im Karton]]&lt;&gt;""),Table3[[#This Row],[Menge]]*Table3[[#This Row],[Anzahl Stück im Karton]],"")</f>
        <v/>
      </c>
      <c r="T129" s="929" t="str">
        <f>IF(AND('Display-Neuanlage und Masse'!G127="",'Display-Neuanlage und Masse'!H127=""),"",
IF('Display-Neuanlage und Masse'!G127&lt;&gt;"",'Display-Neuanlage und Masse'!G127,'Display-Neuanlage und Masse'!H127))</f>
        <v/>
      </c>
      <c r="U129" s="925" t="str">
        <f>IF(AND('Display-Neuanlage und Masse'!G127="",'Display-Neuanlage und Masse'!H127=""),"",
IF('Display-Neuanlage und Masse'!G127&lt;&gt;"","EUR","USD"))</f>
        <v/>
      </c>
      <c r="V129" s="930" t="str">
        <f>IF('Display-Neuanlage und Masse'!I127="","",'Display-Neuanlage und Masse'!I127)</f>
        <v/>
      </c>
      <c r="W129" s="737"/>
      <c r="X129" s="737"/>
      <c r="Y129" s="737"/>
      <c r="Z129" s="737"/>
      <c r="AA129" s="737"/>
      <c r="AB129" s="737"/>
      <c r="AC129" s="737"/>
      <c r="AD129" s="737"/>
      <c r="AE129" s="737"/>
      <c r="AF129" s="737"/>
      <c r="AG129" s="741"/>
      <c r="AH129" s="747"/>
      <c r="AI129" s="750"/>
      <c r="AJ129" s="748"/>
      <c r="AK129" s="748"/>
      <c r="AL129" s="748"/>
      <c r="AM129" s="748"/>
      <c r="AN129" s="748"/>
      <c r="AO129" s="748"/>
      <c r="AP129" s="748"/>
      <c r="AQ129" s="748"/>
      <c r="AR129" s="748"/>
      <c r="AS129" s="748"/>
      <c r="AT129" s="748"/>
      <c r="AU129" s="749"/>
      <c r="AV129" s="747"/>
      <c r="AW129" s="748"/>
      <c r="AX129" s="749"/>
      <c r="AY129" s="747"/>
      <c r="AZ129" s="748"/>
      <c r="BA129" s="749"/>
      <c r="BB129" s="747"/>
      <c r="BC129" s="748"/>
      <c r="BD129" s="748"/>
      <c r="BE129" s="749"/>
      <c r="BF129" s="750"/>
      <c r="BG129" s="748"/>
      <c r="BH129" s="748"/>
      <c r="BI129" s="748"/>
      <c r="BJ129" s="748"/>
      <c r="BK129" s="748"/>
      <c r="BL129" s="748"/>
      <c r="BM129" s="748"/>
      <c r="BN129" s="748"/>
      <c r="BO129" s="736"/>
      <c r="BP129" s="736"/>
      <c r="BQ129" s="735"/>
      <c r="BR129" s="736"/>
      <c r="BS129" s="736"/>
      <c r="BT129" s="736"/>
      <c r="BU129" s="856"/>
      <c r="BV129" s="736"/>
      <c r="BW129" s="736"/>
      <c r="BX129" s="736"/>
      <c r="BY129" s="736"/>
      <c r="BZ129" s="736"/>
      <c r="CA129" s="736"/>
      <c r="CB129" s="736"/>
      <c r="CC129" s="736"/>
      <c r="CD129" s="736"/>
      <c r="CE129" s="736"/>
      <c r="CF129" s="736"/>
      <c r="CG129" s="736"/>
      <c r="CH129" s="736"/>
      <c r="CI129" s="736"/>
      <c r="CJ129" s="736"/>
      <c r="CK129" s="736"/>
      <c r="CL129" s="736"/>
      <c r="CM129" s="736"/>
      <c r="CN129" s="736"/>
      <c r="CO129" s="736"/>
      <c r="CP129" s="736"/>
      <c r="CQ129" s="736"/>
      <c r="CR129" s="736"/>
      <c r="CS129" s="736"/>
      <c r="CT129" s="736"/>
      <c r="CU129" s="736"/>
      <c r="CV129" s="736"/>
      <c r="CW129" s="736"/>
      <c r="CX129" s="736"/>
      <c r="CY129" s="736"/>
      <c r="CZ129" s="736"/>
      <c r="DA129" s="736"/>
      <c r="DB129" s="736"/>
      <c r="DC129" s="736"/>
      <c r="DD129" s="736"/>
      <c r="DE129" s="736"/>
      <c r="DF129" s="736"/>
      <c r="DG129" s="736"/>
      <c r="DH129" s="736"/>
      <c r="DI129" s="736"/>
      <c r="DJ129" s="736"/>
      <c r="DK129" s="736"/>
      <c r="DL129" s="736"/>
      <c r="DM129" s="736"/>
      <c r="DN129" s="736"/>
      <c r="DO129" s="736"/>
      <c r="DP129" s="736"/>
      <c r="DQ129" s="736"/>
      <c r="DR129" s="736"/>
      <c r="DS129" s="736"/>
      <c r="DT129" s="736"/>
      <c r="DU129" s="736"/>
      <c r="DV129" s="736"/>
      <c r="DW129" s="736"/>
      <c r="DX129" s="736"/>
      <c r="DY129" s="736"/>
      <c r="DZ129" s="736"/>
      <c r="EA129" s="736"/>
      <c r="EB129" s="736"/>
      <c r="EC129" s="736"/>
      <c r="ED129" s="736"/>
      <c r="EE129" s="736"/>
      <c r="EF129" s="736"/>
      <c r="EG129" s="736"/>
    </row>
    <row r="130" spans="1:137" ht="60" customHeight="1">
      <c r="A130" s="925"/>
      <c r="B130" s="736"/>
      <c r="C130" s="925" t="str">
        <f>IF('Display-Neuanlage und Masse'!T128="","",'Display-Neuanlage und Masse'!T128)</f>
        <v/>
      </c>
      <c r="D130" s="925" t="str">
        <f>IF('Display-Neuanlage und Masse'!U128="","",'Display-Neuanlage und Masse'!U128)</f>
        <v/>
      </c>
      <c r="E130" s="736"/>
      <c r="F130" s="925" t="str">
        <f>IF('Display-Neuanlage und Masse'!V128="","",'Display-Neuanlage und Masse'!V128)</f>
        <v/>
      </c>
      <c r="G130" s="925" t="str">
        <f>IF('Display-Neuanlage und Masse'!X128="","",VLOOKUP('Display-Neuanlage und Masse'!X128,'Dropdown Auswahl'!BL125:BM377,2,FALSE))</f>
        <v/>
      </c>
      <c r="H130" s="1191"/>
      <c r="I130" s="1191"/>
      <c r="J130" s="1191"/>
      <c r="K130" s="925" t="str">
        <f>IF('Display-Neuanlage und Masse'!AX128="","",'Display-Neuanlage und Masse'!AX128)</f>
        <v/>
      </c>
      <c r="L130" s="925" t="str">
        <f>IF('Display-Neuanlage und Masse'!AY128="","",'Display-Neuanlage und Masse'!AY128)</f>
        <v/>
      </c>
      <c r="M130" s="925" t="str">
        <f>IF('Display-Neuanlage und Masse'!AZ128="","",'Display-Neuanlage und Masse'!AZ128)</f>
        <v/>
      </c>
      <c r="N130" s="736"/>
      <c r="O130" s="736"/>
      <c r="P130" s="878"/>
      <c r="Q130" s="736"/>
      <c r="R130" s="736"/>
      <c r="S130" s="925" t="str">
        <f>IF(AND(Table3[[#This Row],[Menge]]&lt;&gt;"",Table3[[#This Row],[Anzahl Stück im Karton]]&lt;&gt;""),Table3[[#This Row],[Menge]]*Table3[[#This Row],[Anzahl Stück im Karton]],"")</f>
        <v/>
      </c>
      <c r="T130" s="929" t="str">
        <f>IF(AND('Display-Neuanlage und Masse'!G128="",'Display-Neuanlage und Masse'!H128=""),"",
IF('Display-Neuanlage und Masse'!G128&lt;&gt;"",'Display-Neuanlage und Masse'!G128,'Display-Neuanlage und Masse'!H128))</f>
        <v/>
      </c>
      <c r="U130" s="925" t="str">
        <f>IF(AND('Display-Neuanlage und Masse'!G128="",'Display-Neuanlage und Masse'!H128=""),"",
IF('Display-Neuanlage und Masse'!G128&lt;&gt;"","EUR","USD"))</f>
        <v/>
      </c>
      <c r="V130" s="930" t="str">
        <f>IF('Display-Neuanlage und Masse'!I128="","",'Display-Neuanlage und Masse'!I128)</f>
        <v/>
      </c>
      <c r="W130" s="737"/>
      <c r="X130" s="737"/>
      <c r="Y130" s="737"/>
      <c r="Z130" s="737"/>
      <c r="AA130" s="737"/>
      <c r="AB130" s="737"/>
      <c r="AC130" s="737"/>
      <c r="AD130" s="737"/>
      <c r="AE130" s="737"/>
      <c r="AF130" s="737"/>
      <c r="AG130" s="741"/>
      <c r="AH130" s="747"/>
      <c r="AI130" s="750"/>
      <c r="AJ130" s="748"/>
      <c r="AK130" s="748"/>
      <c r="AL130" s="748"/>
      <c r="AM130" s="748"/>
      <c r="AN130" s="748"/>
      <c r="AO130" s="748"/>
      <c r="AP130" s="748"/>
      <c r="AQ130" s="748"/>
      <c r="AR130" s="748"/>
      <c r="AS130" s="748"/>
      <c r="AT130" s="748"/>
      <c r="AU130" s="749"/>
      <c r="AV130" s="747"/>
      <c r="AW130" s="748"/>
      <c r="AX130" s="749"/>
      <c r="AY130" s="747"/>
      <c r="AZ130" s="748"/>
      <c r="BA130" s="749"/>
      <c r="BB130" s="747"/>
      <c r="BC130" s="748"/>
      <c r="BD130" s="748"/>
      <c r="BE130" s="749"/>
      <c r="BF130" s="750"/>
      <c r="BG130" s="748"/>
      <c r="BH130" s="748"/>
      <c r="BI130" s="748"/>
      <c r="BJ130" s="748"/>
      <c r="BK130" s="748"/>
      <c r="BL130" s="748"/>
      <c r="BM130" s="748"/>
      <c r="BN130" s="748"/>
      <c r="BO130" s="736"/>
      <c r="BP130" s="736"/>
      <c r="BQ130" s="735"/>
      <c r="BR130" s="736"/>
      <c r="BS130" s="736"/>
      <c r="BT130" s="736"/>
      <c r="BU130" s="856"/>
      <c r="BV130" s="736"/>
      <c r="BW130" s="736"/>
      <c r="BX130" s="736"/>
      <c r="BY130" s="736"/>
      <c r="BZ130" s="736"/>
      <c r="CA130" s="736"/>
      <c r="CB130" s="736"/>
      <c r="CC130" s="736"/>
      <c r="CD130" s="736"/>
      <c r="CE130" s="736"/>
      <c r="CF130" s="736"/>
      <c r="CG130" s="736"/>
      <c r="CH130" s="736"/>
      <c r="CI130" s="736"/>
      <c r="CJ130" s="736"/>
      <c r="CK130" s="736"/>
      <c r="CL130" s="736"/>
      <c r="CM130" s="736"/>
      <c r="CN130" s="736"/>
      <c r="CO130" s="736"/>
      <c r="CP130" s="736"/>
      <c r="CQ130" s="736"/>
      <c r="CR130" s="736"/>
      <c r="CS130" s="736"/>
      <c r="CT130" s="736"/>
      <c r="CU130" s="736"/>
      <c r="CV130" s="736"/>
      <c r="CW130" s="736"/>
      <c r="CX130" s="736"/>
      <c r="CY130" s="736"/>
      <c r="CZ130" s="736"/>
      <c r="DA130" s="736"/>
      <c r="DB130" s="736"/>
      <c r="DC130" s="736"/>
      <c r="DD130" s="736"/>
      <c r="DE130" s="736"/>
      <c r="DF130" s="736"/>
      <c r="DG130" s="736"/>
      <c r="DH130" s="736"/>
      <c r="DI130" s="736"/>
      <c r="DJ130" s="736"/>
      <c r="DK130" s="736"/>
      <c r="DL130" s="736"/>
      <c r="DM130" s="736"/>
      <c r="DN130" s="736"/>
      <c r="DO130" s="736"/>
      <c r="DP130" s="736"/>
      <c r="DQ130" s="736"/>
      <c r="DR130" s="736"/>
      <c r="DS130" s="736"/>
      <c r="DT130" s="736"/>
      <c r="DU130" s="736"/>
      <c r="DV130" s="736"/>
      <c r="DW130" s="736"/>
      <c r="DX130" s="736"/>
      <c r="DY130" s="736"/>
      <c r="DZ130" s="736"/>
      <c r="EA130" s="736"/>
      <c r="EB130" s="736"/>
      <c r="EC130" s="736"/>
      <c r="ED130" s="736"/>
      <c r="EE130" s="736"/>
      <c r="EF130" s="736"/>
      <c r="EG130" s="736"/>
    </row>
    <row r="131" spans="1:137" ht="60" customHeight="1">
      <c r="A131" s="925"/>
      <c r="B131" s="736"/>
      <c r="C131" s="925" t="str">
        <f>IF('Display-Neuanlage und Masse'!T129="","",'Display-Neuanlage und Masse'!T129)</f>
        <v/>
      </c>
      <c r="D131" s="925" t="str">
        <f>IF('Display-Neuanlage und Masse'!U129="","",'Display-Neuanlage und Masse'!U129)</f>
        <v/>
      </c>
      <c r="E131" s="736"/>
      <c r="F131" s="925" t="str">
        <f>IF('Display-Neuanlage und Masse'!V129="","",'Display-Neuanlage und Masse'!V129)</f>
        <v/>
      </c>
      <c r="G131" s="925" t="str">
        <f>IF('Display-Neuanlage und Masse'!X129="","",VLOOKUP('Display-Neuanlage und Masse'!X129,'Dropdown Auswahl'!BL126:BM378,2,FALSE))</f>
        <v/>
      </c>
      <c r="H131" s="1191"/>
      <c r="I131" s="1191"/>
      <c r="J131" s="1191"/>
      <c r="K131" s="925" t="str">
        <f>IF('Display-Neuanlage und Masse'!AX129="","",'Display-Neuanlage und Masse'!AX129)</f>
        <v/>
      </c>
      <c r="L131" s="925" t="str">
        <f>IF('Display-Neuanlage und Masse'!AY129="","",'Display-Neuanlage und Masse'!AY129)</f>
        <v/>
      </c>
      <c r="M131" s="925" t="str">
        <f>IF('Display-Neuanlage und Masse'!AZ129="","",'Display-Neuanlage und Masse'!AZ129)</f>
        <v/>
      </c>
      <c r="N131" s="736"/>
      <c r="O131" s="736"/>
      <c r="P131" s="878"/>
      <c r="Q131" s="736"/>
      <c r="R131" s="736"/>
      <c r="S131" s="925" t="str">
        <f>IF(AND(Table3[[#This Row],[Menge]]&lt;&gt;"",Table3[[#This Row],[Anzahl Stück im Karton]]&lt;&gt;""),Table3[[#This Row],[Menge]]*Table3[[#This Row],[Anzahl Stück im Karton]],"")</f>
        <v/>
      </c>
      <c r="T131" s="929" t="str">
        <f>IF(AND('Display-Neuanlage und Masse'!G129="",'Display-Neuanlage und Masse'!H129=""),"",
IF('Display-Neuanlage und Masse'!G129&lt;&gt;"",'Display-Neuanlage und Masse'!G129,'Display-Neuanlage und Masse'!H129))</f>
        <v/>
      </c>
      <c r="U131" s="925" t="str">
        <f>IF(AND('Display-Neuanlage und Masse'!G129="",'Display-Neuanlage und Masse'!H129=""),"",
IF('Display-Neuanlage und Masse'!G129&lt;&gt;"","EUR","USD"))</f>
        <v/>
      </c>
      <c r="V131" s="930" t="str">
        <f>IF('Display-Neuanlage und Masse'!I129="","",'Display-Neuanlage und Masse'!I129)</f>
        <v/>
      </c>
      <c r="W131" s="737"/>
      <c r="X131" s="737"/>
      <c r="Y131" s="737"/>
      <c r="Z131" s="737"/>
      <c r="AA131" s="737"/>
      <c r="AB131" s="737"/>
      <c r="AC131" s="737"/>
      <c r="AD131" s="737"/>
      <c r="AE131" s="737"/>
      <c r="AF131" s="737"/>
      <c r="AG131" s="741"/>
      <c r="AH131" s="747"/>
      <c r="AI131" s="750"/>
      <c r="AJ131" s="748"/>
      <c r="AK131" s="748"/>
      <c r="AL131" s="748"/>
      <c r="AM131" s="748"/>
      <c r="AN131" s="748"/>
      <c r="AO131" s="748"/>
      <c r="AP131" s="748"/>
      <c r="AQ131" s="748"/>
      <c r="AR131" s="748"/>
      <c r="AS131" s="748"/>
      <c r="AT131" s="748"/>
      <c r="AU131" s="749"/>
      <c r="AV131" s="747"/>
      <c r="AW131" s="748"/>
      <c r="AX131" s="749"/>
      <c r="AY131" s="747"/>
      <c r="AZ131" s="748"/>
      <c r="BA131" s="749"/>
      <c r="BB131" s="747"/>
      <c r="BC131" s="748"/>
      <c r="BD131" s="748"/>
      <c r="BE131" s="749"/>
      <c r="BF131" s="750"/>
      <c r="BG131" s="748"/>
      <c r="BH131" s="748"/>
      <c r="BI131" s="748"/>
      <c r="BJ131" s="748"/>
      <c r="BK131" s="748"/>
      <c r="BL131" s="748"/>
      <c r="BM131" s="748"/>
      <c r="BN131" s="748"/>
      <c r="BO131" s="736"/>
      <c r="BP131" s="736"/>
      <c r="BQ131" s="735"/>
      <c r="BR131" s="736"/>
      <c r="BS131" s="736"/>
      <c r="BT131" s="736"/>
      <c r="BU131" s="856"/>
      <c r="BV131" s="736"/>
      <c r="BW131" s="736"/>
      <c r="BX131" s="736"/>
      <c r="BY131" s="736"/>
      <c r="BZ131" s="736"/>
      <c r="CA131" s="736"/>
      <c r="CB131" s="736"/>
      <c r="CC131" s="736"/>
      <c r="CD131" s="736"/>
      <c r="CE131" s="736"/>
      <c r="CF131" s="736"/>
      <c r="CG131" s="736"/>
      <c r="CH131" s="736"/>
      <c r="CI131" s="736"/>
      <c r="CJ131" s="736"/>
      <c r="CK131" s="736"/>
      <c r="CL131" s="736"/>
      <c r="CM131" s="736"/>
      <c r="CN131" s="736"/>
      <c r="CO131" s="736"/>
      <c r="CP131" s="736"/>
      <c r="CQ131" s="736"/>
      <c r="CR131" s="736"/>
      <c r="CS131" s="736"/>
      <c r="CT131" s="736"/>
      <c r="CU131" s="736"/>
      <c r="CV131" s="736"/>
      <c r="CW131" s="736"/>
      <c r="CX131" s="736"/>
      <c r="CY131" s="736"/>
      <c r="CZ131" s="736"/>
      <c r="DA131" s="736"/>
      <c r="DB131" s="736"/>
      <c r="DC131" s="736"/>
      <c r="DD131" s="736"/>
      <c r="DE131" s="736"/>
      <c r="DF131" s="736"/>
      <c r="DG131" s="736"/>
      <c r="DH131" s="736"/>
      <c r="DI131" s="736"/>
      <c r="DJ131" s="736"/>
      <c r="DK131" s="736"/>
      <c r="DL131" s="736"/>
      <c r="DM131" s="736"/>
      <c r="DN131" s="736"/>
      <c r="DO131" s="736"/>
      <c r="DP131" s="736"/>
      <c r="DQ131" s="736"/>
      <c r="DR131" s="736"/>
      <c r="DS131" s="736"/>
      <c r="DT131" s="736"/>
      <c r="DU131" s="736"/>
      <c r="DV131" s="736"/>
      <c r="DW131" s="736"/>
      <c r="DX131" s="736"/>
      <c r="DY131" s="736"/>
      <c r="DZ131" s="736"/>
      <c r="EA131" s="736"/>
      <c r="EB131" s="736"/>
      <c r="EC131" s="736"/>
      <c r="ED131" s="736"/>
      <c r="EE131" s="736"/>
      <c r="EF131" s="736"/>
      <c r="EG131" s="736"/>
    </row>
    <row r="132" spans="1:137" ht="60" customHeight="1">
      <c r="A132" s="925"/>
      <c r="B132" s="736"/>
      <c r="C132" s="925" t="str">
        <f>IF('Display-Neuanlage und Masse'!T130="","",'Display-Neuanlage und Masse'!T130)</f>
        <v/>
      </c>
      <c r="D132" s="925" t="str">
        <f>IF('Display-Neuanlage und Masse'!U130="","",'Display-Neuanlage und Masse'!U130)</f>
        <v/>
      </c>
      <c r="E132" s="736"/>
      <c r="F132" s="925" t="str">
        <f>IF('Display-Neuanlage und Masse'!V130="","",'Display-Neuanlage und Masse'!V130)</f>
        <v/>
      </c>
      <c r="G132" s="925" t="str">
        <f>IF('Display-Neuanlage und Masse'!X130="","",VLOOKUP('Display-Neuanlage und Masse'!X130,'Dropdown Auswahl'!BL127:BM379,2,FALSE))</f>
        <v/>
      </c>
      <c r="H132" s="1191"/>
      <c r="I132" s="1191"/>
      <c r="J132" s="1191"/>
      <c r="K132" s="925" t="str">
        <f>IF('Display-Neuanlage und Masse'!AX130="","",'Display-Neuanlage und Masse'!AX130)</f>
        <v/>
      </c>
      <c r="L132" s="925" t="str">
        <f>IF('Display-Neuanlage und Masse'!AY130="","",'Display-Neuanlage und Masse'!AY130)</f>
        <v/>
      </c>
      <c r="M132" s="925" t="str">
        <f>IF('Display-Neuanlage und Masse'!AZ130="","",'Display-Neuanlage und Masse'!AZ130)</f>
        <v/>
      </c>
      <c r="N132" s="736"/>
      <c r="O132" s="736"/>
      <c r="P132" s="878"/>
      <c r="Q132" s="736"/>
      <c r="R132" s="736"/>
      <c r="S132" s="925" t="str">
        <f>IF(AND(Table3[[#This Row],[Menge]]&lt;&gt;"",Table3[[#This Row],[Anzahl Stück im Karton]]&lt;&gt;""),Table3[[#This Row],[Menge]]*Table3[[#This Row],[Anzahl Stück im Karton]],"")</f>
        <v/>
      </c>
      <c r="T132" s="929" t="str">
        <f>IF(AND('Display-Neuanlage und Masse'!G130="",'Display-Neuanlage und Masse'!H130=""),"",
IF('Display-Neuanlage und Masse'!G130&lt;&gt;"",'Display-Neuanlage und Masse'!G130,'Display-Neuanlage und Masse'!H130))</f>
        <v/>
      </c>
      <c r="U132" s="925" t="str">
        <f>IF(AND('Display-Neuanlage und Masse'!G130="",'Display-Neuanlage und Masse'!H130=""),"",
IF('Display-Neuanlage und Masse'!G130&lt;&gt;"","EUR","USD"))</f>
        <v/>
      </c>
      <c r="V132" s="930" t="str">
        <f>IF('Display-Neuanlage und Masse'!I130="","",'Display-Neuanlage und Masse'!I130)</f>
        <v/>
      </c>
      <c r="W132" s="737"/>
      <c r="X132" s="737"/>
      <c r="Y132" s="737"/>
      <c r="Z132" s="737"/>
      <c r="AA132" s="737"/>
      <c r="AB132" s="737"/>
      <c r="AC132" s="737"/>
      <c r="AD132" s="737"/>
      <c r="AE132" s="737"/>
      <c r="AF132" s="737"/>
      <c r="AG132" s="741"/>
      <c r="AH132" s="747"/>
      <c r="AI132" s="750"/>
      <c r="AJ132" s="748"/>
      <c r="AK132" s="748"/>
      <c r="AL132" s="748"/>
      <c r="AM132" s="748"/>
      <c r="AN132" s="748"/>
      <c r="AO132" s="748"/>
      <c r="AP132" s="748"/>
      <c r="AQ132" s="748"/>
      <c r="AR132" s="748"/>
      <c r="AS132" s="748"/>
      <c r="AT132" s="748"/>
      <c r="AU132" s="749"/>
      <c r="AV132" s="747"/>
      <c r="AW132" s="748"/>
      <c r="AX132" s="749"/>
      <c r="AY132" s="747"/>
      <c r="AZ132" s="748"/>
      <c r="BA132" s="749"/>
      <c r="BB132" s="747"/>
      <c r="BC132" s="748"/>
      <c r="BD132" s="748"/>
      <c r="BE132" s="749"/>
      <c r="BF132" s="750"/>
      <c r="BG132" s="748"/>
      <c r="BH132" s="748"/>
      <c r="BI132" s="748"/>
      <c r="BJ132" s="748"/>
      <c r="BK132" s="748"/>
      <c r="BL132" s="748"/>
      <c r="BM132" s="748"/>
      <c r="BN132" s="748"/>
      <c r="BO132" s="736"/>
      <c r="BP132" s="736"/>
      <c r="BQ132" s="735"/>
      <c r="BR132" s="736"/>
      <c r="BS132" s="736"/>
      <c r="BT132" s="736"/>
      <c r="BU132" s="856"/>
      <c r="BV132" s="736"/>
      <c r="BW132" s="736"/>
      <c r="BX132" s="736"/>
      <c r="BY132" s="736"/>
      <c r="BZ132" s="736"/>
      <c r="CA132" s="736"/>
      <c r="CB132" s="736"/>
      <c r="CC132" s="736"/>
      <c r="CD132" s="736"/>
      <c r="CE132" s="736"/>
      <c r="CF132" s="736"/>
      <c r="CG132" s="736"/>
      <c r="CH132" s="736"/>
      <c r="CI132" s="736"/>
      <c r="CJ132" s="736"/>
      <c r="CK132" s="736"/>
      <c r="CL132" s="736"/>
      <c r="CM132" s="736"/>
      <c r="CN132" s="736"/>
      <c r="CO132" s="736"/>
      <c r="CP132" s="736"/>
      <c r="CQ132" s="736"/>
      <c r="CR132" s="736"/>
      <c r="CS132" s="736"/>
      <c r="CT132" s="736"/>
      <c r="CU132" s="736"/>
      <c r="CV132" s="736"/>
      <c r="CW132" s="736"/>
      <c r="CX132" s="736"/>
      <c r="CY132" s="736"/>
      <c r="CZ132" s="736"/>
      <c r="DA132" s="736"/>
      <c r="DB132" s="736"/>
      <c r="DC132" s="736"/>
      <c r="DD132" s="736"/>
      <c r="DE132" s="736"/>
      <c r="DF132" s="736"/>
      <c r="DG132" s="736"/>
      <c r="DH132" s="736"/>
      <c r="DI132" s="736"/>
      <c r="DJ132" s="736"/>
      <c r="DK132" s="736"/>
      <c r="DL132" s="736"/>
      <c r="DM132" s="736"/>
      <c r="DN132" s="736"/>
      <c r="DO132" s="736"/>
      <c r="DP132" s="736"/>
      <c r="DQ132" s="736"/>
      <c r="DR132" s="736"/>
      <c r="DS132" s="736"/>
      <c r="DT132" s="736"/>
      <c r="DU132" s="736"/>
      <c r="DV132" s="736"/>
      <c r="DW132" s="736"/>
      <c r="DX132" s="736"/>
      <c r="DY132" s="736"/>
      <c r="DZ132" s="736"/>
      <c r="EA132" s="736"/>
      <c r="EB132" s="736"/>
      <c r="EC132" s="736"/>
      <c r="ED132" s="736"/>
      <c r="EE132" s="736"/>
      <c r="EF132" s="736"/>
      <c r="EG132" s="736"/>
    </row>
    <row r="133" spans="1:137" ht="60" customHeight="1">
      <c r="A133" s="925"/>
      <c r="B133" s="736"/>
      <c r="C133" s="925" t="str">
        <f>IF('Display-Neuanlage und Masse'!T131="","",'Display-Neuanlage und Masse'!T131)</f>
        <v/>
      </c>
      <c r="D133" s="925" t="str">
        <f>IF('Display-Neuanlage und Masse'!U131="","",'Display-Neuanlage und Masse'!U131)</f>
        <v/>
      </c>
      <c r="E133" s="736"/>
      <c r="F133" s="925" t="str">
        <f>IF('Display-Neuanlage und Masse'!V131="","",'Display-Neuanlage und Masse'!V131)</f>
        <v/>
      </c>
      <c r="G133" s="925" t="str">
        <f>IF('Display-Neuanlage und Masse'!X131="","",VLOOKUP('Display-Neuanlage und Masse'!X131,'Dropdown Auswahl'!BL128:BM380,2,FALSE))</f>
        <v/>
      </c>
      <c r="H133" s="1191"/>
      <c r="I133" s="1191"/>
      <c r="J133" s="1191"/>
      <c r="K133" s="925" t="str">
        <f>IF('Display-Neuanlage und Masse'!AX131="","",'Display-Neuanlage und Masse'!AX131)</f>
        <v/>
      </c>
      <c r="L133" s="925" t="str">
        <f>IF('Display-Neuanlage und Masse'!AY131="","",'Display-Neuanlage und Masse'!AY131)</f>
        <v/>
      </c>
      <c r="M133" s="925" t="str">
        <f>IF('Display-Neuanlage und Masse'!AZ131="","",'Display-Neuanlage und Masse'!AZ131)</f>
        <v/>
      </c>
      <c r="N133" s="736"/>
      <c r="O133" s="736"/>
      <c r="P133" s="878"/>
      <c r="Q133" s="736"/>
      <c r="R133" s="736"/>
      <c r="S133" s="925" t="str">
        <f>IF(AND(Table3[[#This Row],[Menge]]&lt;&gt;"",Table3[[#This Row],[Anzahl Stück im Karton]]&lt;&gt;""),Table3[[#This Row],[Menge]]*Table3[[#This Row],[Anzahl Stück im Karton]],"")</f>
        <v/>
      </c>
      <c r="T133" s="929" t="str">
        <f>IF(AND('Display-Neuanlage und Masse'!G131="",'Display-Neuanlage und Masse'!H131=""),"",
IF('Display-Neuanlage und Masse'!G131&lt;&gt;"",'Display-Neuanlage und Masse'!G131,'Display-Neuanlage und Masse'!H131))</f>
        <v/>
      </c>
      <c r="U133" s="925" t="str">
        <f>IF(AND('Display-Neuanlage und Masse'!G131="",'Display-Neuanlage und Masse'!H131=""),"",
IF('Display-Neuanlage und Masse'!G131&lt;&gt;"","EUR","USD"))</f>
        <v/>
      </c>
      <c r="V133" s="930" t="str">
        <f>IF('Display-Neuanlage und Masse'!I131="","",'Display-Neuanlage und Masse'!I131)</f>
        <v/>
      </c>
      <c r="W133" s="737"/>
      <c r="X133" s="737"/>
      <c r="Y133" s="737"/>
      <c r="Z133" s="737"/>
      <c r="AA133" s="737"/>
      <c r="AB133" s="737"/>
      <c r="AC133" s="737"/>
      <c r="AD133" s="737"/>
      <c r="AE133" s="737"/>
      <c r="AF133" s="737"/>
      <c r="AG133" s="741"/>
      <c r="AH133" s="747"/>
      <c r="AI133" s="750"/>
      <c r="AJ133" s="748"/>
      <c r="AK133" s="748"/>
      <c r="AL133" s="748"/>
      <c r="AM133" s="748"/>
      <c r="AN133" s="748"/>
      <c r="AO133" s="748"/>
      <c r="AP133" s="748"/>
      <c r="AQ133" s="748"/>
      <c r="AR133" s="748"/>
      <c r="AS133" s="748"/>
      <c r="AT133" s="748"/>
      <c r="AU133" s="749"/>
      <c r="AV133" s="747"/>
      <c r="AW133" s="748"/>
      <c r="AX133" s="749"/>
      <c r="AY133" s="747"/>
      <c r="AZ133" s="748"/>
      <c r="BA133" s="749"/>
      <c r="BB133" s="747"/>
      <c r="BC133" s="748"/>
      <c r="BD133" s="748"/>
      <c r="BE133" s="749"/>
      <c r="BF133" s="750"/>
      <c r="BG133" s="748"/>
      <c r="BH133" s="748"/>
      <c r="BI133" s="748"/>
      <c r="BJ133" s="748"/>
      <c r="BK133" s="748"/>
      <c r="BL133" s="748"/>
      <c r="BM133" s="748"/>
      <c r="BN133" s="748"/>
      <c r="BO133" s="736"/>
      <c r="BP133" s="736"/>
      <c r="BQ133" s="735"/>
      <c r="BR133" s="736"/>
      <c r="BS133" s="736"/>
      <c r="BT133" s="736"/>
      <c r="BU133" s="856"/>
      <c r="BV133" s="736"/>
      <c r="BW133" s="736"/>
      <c r="BX133" s="736"/>
      <c r="BY133" s="736"/>
      <c r="BZ133" s="736"/>
      <c r="CA133" s="736"/>
      <c r="CB133" s="736"/>
      <c r="CC133" s="736"/>
      <c r="CD133" s="736"/>
      <c r="CE133" s="736"/>
      <c r="CF133" s="736"/>
      <c r="CG133" s="736"/>
      <c r="CH133" s="736"/>
      <c r="CI133" s="736"/>
      <c r="CJ133" s="736"/>
      <c r="CK133" s="736"/>
      <c r="CL133" s="736"/>
      <c r="CM133" s="736"/>
      <c r="CN133" s="736"/>
      <c r="CO133" s="736"/>
      <c r="CP133" s="736"/>
      <c r="CQ133" s="736"/>
      <c r="CR133" s="736"/>
      <c r="CS133" s="736"/>
      <c r="CT133" s="736"/>
      <c r="CU133" s="736"/>
      <c r="CV133" s="736"/>
      <c r="CW133" s="736"/>
      <c r="CX133" s="736"/>
      <c r="CY133" s="736"/>
      <c r="CZ133" s="736"/>
      <c r="DA133" s="736"/>
      <c r="DB133" s="736"/>
      <c r="DC133" s="736"/>
      <c r="DD133" s="736"/>
      <c r="DE133" s="736"/>
      <c r="DF133" s="736"/>
      <c r="DG133" s="736"/>
      <c r="DH133" s="736"/>
      <c r="DI133" s="736"/>
      <c r="DJ133" s="736"/>
      <c r="DK133" s="736"/>
      <c r="DL133" s="736"/>
      <c r="DM133" s="736"/>
      <c r="DN133" s="736"/>
      <c r="DO133" s="736"/>
      <c r="DP133" s="736"/>
      <c r="DQ133" s="736"/>
      <c r="DR133" s="736"/>
      <c r="DS133" s="736"/>
      <c r="DT133" s="736"/>
      <c r="DU133" s="736"/>
      <c r="DV133" s="736"/>
      <c r="DW133" s="736"/>
      <c r="DX133" s="736"/>
      <c r="DY133" s="736"/>
      <c r="DZ133" s="736"/>
      <c r="EA133" s="736"/>
      <c r="EB133" s="736"/>
      <c r="EC133" s="736"/>
      <c r="ED133" s="736"/>
      <c r="EE133" s="736"/>
      <c r="EF133" s="736"/>
      <c r="EG133" s="736"/>
    </row>
    <row r="134" spans="1:137" ht="60" customHeight="1">
      <c r="A134" s="925"/>
      <c r="B134" s="736"/>
      <c r="C134" s="925" t="str">
        <f>IF('Display-Neuanlage und Masse'!T132="","",'Display-Neuanlage und Masse'!T132)</f>
        <v/>
      </c>
      <c r="D134" s="925" t="str">
        <f>IF('Display-Neuanlage und Masse'!U132="","",'Display-Neuanlage und Masse'!U132)</f>
        <v/>
      </c>
      <c r="E134" s="736"/>
      <c r="F134" s="925" t="str">
        <f>IF('Display-Neuanlage und Masse'!V132="","",'Display-Neuanlage und Masse'!V132)</f>
        <v/>
      </c>
      <c r="G134" s="925" t="str">
        <f>IF('Display-Neuanlage und Masse'!X132="","",VLOOKUP('Display-Neuanlage und Masse'!X132,'Dropdown Auswahl'!BL129:BM381,2,FALSE))</f>
        <v/>
      </c>
      <c r="H134" s="1191"/>
      <c r="I134" s="1191"/>
      <c r="J134" s="1191"/>
      <c r="K134" s="925" t="str">
        <f>IF('Display-Neuanlage und Masse'!AX132="","",'Display-Neuanlage und Masse'!AX132)</f>
        <v/>
      </c>
      <c r="L134" s="925" t="str">
        <f>IF('Display-Neuanlage und Masse'!AY132="","",'Display-Neuanlage und Masse'!AY132)</f>
        <v/>
      </c>
      <c r="M134" s="925" t="str">
        <f>IF('Display-Neuanlage und Masse'!AZ132="","",'Display-Neuanlage und Masse'!AZ132)</f>
        <v/>
      </c>
      <c r="N134" s="736"/>
      <c r="O134" s="736"/>
      <c r="P134" s="878"/>
      <c r="Q134" s="736"/>
      <c r="R134" s="736"/>
      <c r="S134" s="925" t="str">
        <f>IF(AND(Table3[[#This Row],[Menge]]&lt;&gt;"",Table3[[#This Row],[Anzahl Stück im Karton]]&lt;&gt;""),Table3[[#This Row],[Menge]]*Table3[[#This Row],[Anzahl Stück im Karton]],"")</f>
        <v/>
      </c>
      <c r="T134" s="929" t="str">
        <f>IF(AND('Display-Neuanlage und Masse'!G132="",'Display-Neuanlage und Masse'!H132=""),"",
IF('Display-Neuanlage und Masse'!G132&lt;&gt;"",'Display-Neuanlage und Masse'!G132,'Display-Neuanlage und Masse'!H132))</f>
        <v/>
      </c>
      <c r="U134" s="925" t="str">
        <f>IF(AND('Display-Neuanlage und Masse'!G132="",'Display-Neuanlage und Masse'!H132=""),"",
IF('Display-Neuanlage und Masse'!G132&lt;&gt;"","EUR","USD"))</f>
        <v/>
      </c>
      <c r="V134" s="930" t="str">
        <f>IF('Display-Neuanlage und Masse'!I132="","",'Display-Neuanlage und Masse'!I132)</f>
        <v/>
      </c>
      <c r="W134" s="737"/>
      <c r="X134" s="737"/>
      <c r="Y134" s="737"/>
      <c r="Z134" s="737"/>
      <c r="AA134" s="737"/>
      <c r="AB134" s="737"/>
      <c r="AC134" s="737"/>
      <c r="AD134" s="737"/>
      <c r="AE134" s="737"/>
      <c r="AF134" s="737"/>
      <c r="AG134" s="741"/>
      <c r="AH134" s="747"/>
      <c r="AI134" s="750"/>
      <c r="AJ134" s="748"/>
      <c r="AK134" s="748"/>
      <c r="AL134" s="748"/>
      <c r="AM134" s="748"/>
      <c r="AN134" s="748"/>
      <c r="AO134" s="748"/>
      <c r="AP134" s="748"/>
      <c r="AQ134" s="748"/>
      <c r="AR134" s="748"/>
      <c r="AS134" s="748"/>
      <c r="AT134" s="748"/>
      <c r="AU134" s="749"/>
      <c r="AV134" s="747"/>
      <c r="AW134" s="748"/>
      <c r="AX134" s="749"/>
      <c r="AY134" s="747"/>
      <c r="AZ134" s="748"/>
      <c r="BA134" s="749"/>
      <c r="BB134" s="747"/>
      <c r="BC134" s="748"/>
      <c r="BD134" s="748"/>
      <c r="BE134" s="749"/>
      <c r="BF134" s="750"/>
      <c r="BG134" s="748"/>
      <c r="BH134" s="748"/>
      <c r="BI134" s="748"/>
      <c r="BJ134" s="748"/>
      <c r="BK134" s="748"/>
      <c r="BL134" s="748"/>
      <c r="BM134" s="748"/>
      <c r="BN134" s="748"/>
      <c r="BO134" s="736"/>
      <c r="BP134" s="736"/>
      <c r="BQ134" s="735"/>
      <c r="BR134" s="736"/>
      <c r="BS134" s="736"/>
      <c r="BT134" s="736"/>
      <c r="BU134" s="856"/>
      <c r="BV134" s="736"/>
      <c r="BW134" s="736"/>
      <c r="BX134" s="736"/>
      <c r="BY134" s="736"/>
      <c r="BZ134" s="736"/>
      <c r="CA134" s="736"/>
      <c r="CB134" s="736"/>
      <c r="CC134" s="736"/>
      <c r="CD134" s="736"/>
      <c r="CE134" s="736"/>
      <c r="CF134" s="736"/>
      <c r="CG134" s="736"/>
      <c r="CH134" s="736"/>
      <c r="CI134" s="736"/>
      <c r="CJ134" s="736"/>
      <c r="CK134" s="736"/>
      <c r="CL134" s="736"/>
      <c r="CM134" s="736"/>
      <c r="CN134" s="736"/>
      <c r="CO134" s="736"/>
      <c r="CP134" s="736"/>
      <c r="CQ134" s="736"/>
      <c r="CR134" s="736"/>
      <c r="CS134" s="736"/>
      <c r="CT134" s="736"/>
      <c r="CU134" s="736"/>
      <c r="CV134" s="736"/>
      <c r="CW134" s="736"/>
      <c r="CX134" s="736"/>
      <c r="CY134" s="736"/>
      <c r="CZ134" s="736"/>
      <c r="DA134" s="736"/>
      <c r="DB134" s="736"/>
      <c r="DC134" s="736"/>
      <c r="DD134" s="736"/>
      <c r="DE134" s="736"/>
      <c r="DF134" s="736"/>
      <c r="DG134" s="736"/>
      <c r="DH134" s="736"/>
      <c r="DI134" s="736"/>
      <c r="DJ134" s="736"/>
      <c r="DK134" s="736"/>
      <c r="DL134" s="736"/>
      <c r="DM134" s="736"/>
      <c r="DN134" s="736"/>
      <c r="DO134" s="736"/>
      <c r="DP134" s="736"/>
      <c r="DQ134" s="736"/>
      <c r="DR134" s="736"/>
      <c r="DS134" s="736"/>
      <c r="DT134" s="736"/>
      <c r="DU134" s="736"/>
      <c r="DV134" s="736"/>
      <c r="DW134" s="736"/>
      <c r="DX134" s="736"/>
      <c r="DY134" s="736"/>
      <c r="DZ134" s="736"/>
      <c r="EA134" s="736"/>
      <c r="EB134" s="736"/>
      <c r="EC134" s="736"/>
      <c r="ED134" s="736"/>
      <c r="EE134" s="736"/>
      <c r="EF134" s="736"/>
      <c r="EG134" s="736"/>
    </row>
    <row r="135" spans="1:137" ht="60" customHeight="1">
      <c r="A135" s="925"/>
      <c r="B135" s="736"/>
      <c r="C135" s="925" t="str">
        <f>IF('Display-Neuanlage und Masse'!T133="","",'Display-Neuanlage und Masse'!T133)</f>
        <v/>
      </c>
      <c r="D135" s="925" t="str">
        <f>IF('Display-Neuanlage und Masse'!U133="","",'Display-Neuanlage und Masse'!U133)</f>
        <v/>
      </c>
      <c r="E135" s="736"/>
      <c r="F135" s="925" t="str">
        <f>IF('Display-Neuanlage und Masse'!V133="","",'Display-Neuanlage und Masse'!V133)</f>
        <v/>
      </c>
      <c r="G135" s="925" t="str">
        <f>IF('Display-Neuanlage und Masse'!X133="","",VLOOKUP('Display-Neuanlage und Masse'!X133,'Dropdown Auswahl'!BL130:BM382,2,FALSE))</f>
        <v/>
      </c>
      <c r="H135" s="1191"/>
      <c r="I135" s="1191"/>
      <c r="J135" s="1191"/>
      <c r="K135" s="925" t="str">
        <f>IF('Display-Neuanlage und Masse'!AX133="","",'Display-Neuanlage und Masse'!AX133)</f>
        <v/>
      </c>
      <c r="L135" s="925" t="str">
        <f>IF('Display-Neuanlage und Masse'!AY133="","",'Display-Neuanlage und Masse'!AY133)</f>
        <v/>
      </c>
      <c r="M135" s="925" t="str">
        <f>IF('Display-Neuanlage und Masse'!AZ133="","",'Display-Neuanlage und Masse'!AZ133)</f>
        <v/>
      </c>
      <c r="N135" s="736"/>
      <c r="O135" s="736"/>
      <c r="P135" s="878"/>
      <c r="Q135" s="736"/>
      <c r="R135" s="736"/>
      <c r="S135" s="925" t="str">
        <f>IF(AND(Table3[[#This Row],[Menge]]&lt;&gt;"",Table3[[#This Row],[Anzahl Stück im Karton]]&lt;&gt;""),Table3[[#This Row],[Menge]]*Table3[[#This Row],[Anzahl Stück im Karton]],"")</f>
        <v/>
      </c>
      <c r="T135" s="929" t="str">
        <f>IF(AND('Display-Neuanlage und Masse'!G133="",'Display-Neuanlage und Masse'!H133=""),"",
IF('Display-Neuanlage und Masse'!G133&lt;&gt;"",'Display-Neuanlage und Masse'!G133,'Display-Neuanlage und Masse'!H133))</f>
        <v/>
      </c>
      <c r="U135" s="925" t="str">
        <f>IF(AND('Display-Neuanlage und Masse'!G133="",'Display-Neuanlage und Masse'!H133=""),"",
IF('Display-Neuanlage und Masse'!G133&lt;&gt;"","EUR","USD"))</f>
        <v/>
      </c>
      <c r="V135" s="930" t="str">
        <f>IF('Display-Neuanlage und Masse'!I133="","",'Display-Neuanlage und Masse'!I133)</f>
        <v/>
      </c>
      <c r="W135" s="737"/>
      <c r="X135" s="737"/>
      <c r="Y135" s="737"/>
      <c r="Z135" s="737"/>
      <c r="AA135" s="737"/>
      <c r="AB135" s="737"/>
      <c r="AC135" s="737"/>
      <c r="AD135" s="737"/>
      <c r="AE135" s="737"/>
      <c r="AF135" s="737"/>
      <c r="AG135" s="741"/>
      <c r="AH135" s="747"/>
      <c r="AI135" s="750"/>
      <c r="AJ135" s="748"/>
      <c r="AK135" s="748"/>
      <c r="AL135" s="748"/>
      <c r="AM135" s="748"/>
      <c r="AN135" s="748"/>
      <c r="AO135" s="748"/>
      <c r="AP135" s="748"/>
      <c r="AQ135" s="748"/>
      <c r="AR135" s="748"/>
      <c r="AS135" s="748"/>
      <c r="AT135" s="748"/>
      <c r="AU135" s="749"/>
      <c r="AV135" s="747"/>
      <c r="AW135" s="748"/>
      <c r="AX135" s="749"/>
      <c r="AY135" s="747"/>
      <c r="AZ135" s="748"/>
      <c r="BA135" s="749"/>
      <c r="BB135" s="747"/>
      <c r="BC135" s="748"/>
      <c r="BD135" s="748"/>
      <c r="BE135" s="749"/>
      <c r="BF135" s="750"/>
      <c r="BG135" s="748"/>
      <c r="BH135" s="748"/>
      <c r="BI135" s="748"/>
      <c r="BJ135" s="748"/>
      <c r="BK135" s="748"/>
      <c r="BL135" s="748"/>
      <c r="BM135" s="748"/>
      <c r="BN135" s="748"/>
      <c r="BO135" s="736"/>
      <c r="BP135" s="736"/>
      <c r="BQ135" s="735"/>
      <c r="BR135" s="736"/>
      <c r="BS135" s="736"/>
      <c r="BT135" s="736"/>
      <c r="BU135" s="856"/>
      <c r="BV135" s="736"/>
      <c r="BW135" s="736"/>
      <c r="BX135" s="736"/>
      <c r="BY135" s="736"/>
      <c r="BZ135" s="736"/>
      <c r="CA135" s="736"/>
      <c r="CB135" s="736"/>
      <c r="CC135" s="736"/>
      <c r="CD135" s="736"/>
      <c r="CE135" s="736"/>
      <c r="CF135" s="736"/>
      <c r="CG135" s="736"/>
      <c r="CH135" s="736"/>
      <c r="CI135" s="736"/>
      <c r="CJ135" s="736"/>
      <c r="CK135" s="736"/>
      <c r="CL135" s="736"/>
      <c r="CM135" s="736"/>
      <c r="CN135" s="736"/>
      <c r="CO135" s="736"/>
      <c r="CP135" s="736"/>
      <c r="CQ135" s="736"/>
      <c r="CR135" s="736"/>
      <c r="CS135" s="736"/>
      <c r="CT135" s="736"/>
      <c r="CU135" s="736"/>
      <c r="CV135" s="736"/>
      <c r="CW135" s="736"/>
      <c r="CX135" s="736"/>
      <c r="CY135" s="736"/>
      <c r="CZ135" s="736"/>
      <c r="DA135" s="736"/>
      <c r="DB135" s="736"/>
      <c r="DC135" s="736"/>
      <c r="DD135" s="736"/>
      <c r="DE135" s="736"/>
      <c r="DF135" s="736"/>
      <c r="DG135" s="736"/>
      <c r="DH135" s="736"/>
      <c r="DI135" s="736"/>
      <c r="DJ135" s="736"/>
      <c r="DK135" s="736"/>
      <c r="DL135" s="736"/>
      <c r="DM135" s="736"/>
      <c r="DN135" s="736"/>
      <c r="DO135" s="736"/>
      <c r="DP135" s="736"/>
      <c r="DQ135" s="736"/>
      <c r="DR135" s="736"/>
      <c r="DS135" s="736"/>
      <c r="DT135" s="736"/>
      <c r="DU135" s="736"/>
      <c r="DV135" s="736"/>
      <c r="DW135" s="736"/>
      <c r="DX135" s="736"/>
      <c r="DY135" s="736"/>
      <c r="DZ135" s="736"/>
      <c r="EA135" s="736"/>
      <c r="EB135" s="736"/>
      <c r="EC135" s="736"/>
      <c r="ED135" s="736"/>
      <c r="EE135" s="736"/>
      <c r="EF135" s="736"/>
      <c r="EG135" s="736"/>
    </row>
    <row r="136" spans="1:137" ht="60" customHeight="1">
      <c r="A136" s="925"/>
      <c r="B136" s="736"/>
      <c r="C136" s="925" t="str">
        <f>IF('Display-Neuanlage und Masse'!T134="","",'Display-Neuanlage und Masse'!T134)</f>
        <v/>
      </c>
      <c r="D136" s="925" t="str">
        <f>IF('Display-Neuanlage und Masse'!U134="","",'Display-Neuanlage und Masse'!U134)</f>
        <v/>
      </c>
      <c r="E136" s="736"/>
      <c r="F136" s="925" t="str">
        <f>IF('Display-Neuanlage und Masse'!V134="","",'Display-Neuanlage und Masse'!V134)</f>
        <v/>
      </c>
      <c r="G136" s="925" t="str">
        <f>IF('Display-Neuanlage und Masse'!X134="","",VLOOKUP('Display-Neuanlage und Masse'!X134,'Dropdown Auswahl'!BL131:BM383,2,FALSE))</f>
        <v/>
      </c>
      <c r="H136" s="1191"/>
      <c r="I136" s="1191"/>
      <c r="J136" s="1191"/>
      <c r="K136" s="925" t="str">
        <f>IF('Display-Neuanlage und Masse'!AX134="","",'Display-Neuanlage und Masse'!AX134)</f>
        <v/>
      </c>
      <c r="L136" s="925" t="str">
        <f>IF('Display-Neuanlage und Masse'!AY134="","",'Display-Neuanlage und Masse'!AY134)</f>
        <v/>
      </c>
      <c r="M136" s="925" t="str">
        <f>IF('Display-Neuanlage und Masse'!AZ134="","",'Display-Neuanlage und Masse'!AZ134)</f>
        <v/>
      </c>
      <c r="N136" s="736"/>
      <c r="O136" s="736"/>
      <c r="P136" s="878"/>
      <c r="Q136" s="736"/>
      <c r="R136" s="736"/>
      <c r="S136" s="925" t="str">
        <f>IF(AND(Table3[[#This Row],[Menge]]&lt;&gt;"",Table3[[#This Row],[Anzahl Stück im Karton]]&lt;&gt;""),Table3[[#This Row],[Menge]]*Table3[[#This Row],[Anzahl Stück im Karton]],"")</f>
        <v/>
      </c>
      <c r="T136" s="929" t="str">
        <f>IF(AND('Display-Neuanlage und Masse'!G134="",'Display-Neuanlage und Masse'!H134=""),"",
IF('Display-Neuanlage und Masse'!G134&lt;&gt;"",'Display-Neuanlage und Masse'!G134,'Display-Neuanlage und Masse'!H134))</f>
        <v/>
      </c>
      <c r="U136" s="925" t="str">
        <f>IF(AND('Display-Neuanlage und Masse'!G134="",'Display-Neuanlage und Masse'!H134=""),"",
IF('Display-Neuanlage und Masse'!G134&lt;&gt;"","EUR","USD"))</f>
        <v/>
      </c>
      <c r="V136" s="930" t="str">
        <f>IF('Display-Neuanlage und Masse'!I134="","",'Display-Neuanlage und Masse'!I134)</f>
        <v/>
      </c>
      <c r="W136" s="737"/>
      <c r="X136" s="737"/>
      <c r="Y136" s="737"/>
      <c r="Z136" s="737"/>
      <c r="AA136" s="737"/>
      <c r="AB136" s="737"/>
      <c r="AC136" s="737"/>
      <c r="AD136" s="737"/>
      <c r="AE136" s="737"/>
      <c r="AF136" s="737"/>
      <c r="AG136" s="741"/>
      <c r="AH136" s="747"/>
      <c r="AI136" s="750"/>
      <c r="AJ136" s="748"/>
      <c r="AK136" s="748"/>
      <c r="AL136" s="748"/>
      <c r="AM136" s="748"/>
      <c r="AN136" s="748"/>
      <c r="AO136" s="748"/>
      <c r="AP136" s="748"/>
      <c r="AQ136" s="748"/>
      <c r="AR136" s="748"/>
      <c r="AS136" s="748"/>
      <c r="AT136" s="748"/>
      <c r="AU136" s="749"/>
      <c r="AV136" s="747"/>
      <c r="AW136" s="748"/>
      <c r="AX136" s="749"/>
      <c r="AY136" s="747"/>
      <c r="AZ136" s="748"/>
      <c r="BA136" s="749"/>
      <c r="BB136" s="747"/>
      <c r="BC136" s="748"/>
      <c r="BD136" s="748"/>
      <c r="BE136" s="749"/>
      <c r="BF136" s="750"/>
      <c r="BG136" s="748"/>
      <c r="BH136" s="748"/>
      <c r="BI136" s="748"/>
      <c r="BJ136" s="748"/>
      <c r="BK136" s="748"/>
      <c r="BL136" s="748"/>
      <c r="BM136" s="748"/>
      <c r="BN136" s="748"/>
      <c r="BO136" s="736"/>
      <c r="BP136" s="736"/>
      <c r="BQ136" s="735"/>
      <c r="BR136" s="736"/>
      <c r="BS136" s="736"/>
      <c r="BT136" s="736"/>
      <c r="BU136" s="856"/>
      <c r="BV136" s="736"/>
      <c r="BW136" s="736"/>
      <c r="BX136" s="736"/>
      <c r="BY136" s="736"/>
      <c r="BZ136" s="736"/>
      <c r="CA136" s="736"/>
      <c r="CB136" s="736"/>
      <c r="CC136" s="736"/>
      <c r="CD136" s="736"/>
      <c r="CE136" s="736"/>
      <c r="CF136" s="736"/>
      <c r="CG136" s="736"/>
      <c r="CH136" s="736"/>
      <c r="CI136" s="736"/>
      <c r="CJ136" s="736"/>
      <c r="CK136" s="736"/>
      <c r="CL136" s="736"/>
      <c r="CM136" s="736"/>
      <c r="CN136" s="736"/>
      <c r="CO136" s="736"/>
      <c r="CP136" s="736"/>
      <c r="CQ136" s="736"/>
      <c r="CR136" s="736"/>
      <c r="CS136" s="736"/>
      <c r="CT136" s="736"/>
      <c r="CU136" s="736"/>
      <c r="CV136" s="736"/>
      <c r="CW136" s="736"/>
      <c r="CX136" s="736"/>
      <c r="CY136" s="736"/>
      <c r="CZ136" s="736"/>
      <c r="DA136" s="736"/>
      <c r="DB136" s="736"/>
      <c r="DC136" s="736"/>
      <c r="DD136" s="736"/>
      <c r="DE136" s="736"/>
      <c r="DF136" s="736"/>
      <c r="DG136" s="736"/>
      <c r="DH136" s="736"/>
      <c r="DI136" s="736"/>
      <c r="DJ136" s="736"/>
      <c r="DK136" s="736"/>
      <c r="DL136" s="736"/>
      <c r="DM136" s="736"/>
      <c r="DN136" s="736"/>
      <c r="DO136" s="736"/>
      <c r="DP136" s="736"/>
      <c r="DQ136" s="736"/>
      <c r="DR136" s="736"/>
      <c r="DS136" s="736"/>
      <c r="DT136" s="736"/>
      <c r="DU136" s="736"/>
      <c r="DV136" s="736"/>
      <c r="DW136" s="736"/>
      <c r="DX136" s="736"/>
      <c r="DY136" s="736"/>
      <c r="DZ136" s="736"/>
      <c r="EA136" s="736"/>
      <c r="EB136" s="736"/>
      <c r="EC136" s="736"/>
      <c r="ED136" s="736"/>
      <c r="EE136" s="736"/>
      <c r="EF136" s="736"/>
      <c r="EG136" s="736"/>
    </row>
    <row r="137" spans="1:137" ht="60" customHeight="1">
      <c r="A137" s="925"/>
      <c r="B137" s="736"/>
      <c r="C137" s="925" t="str">
        <f>IF('Display-Neuanlage und Masse'!T135="","",'Display-Neuanlage und Masse'!T135)</f>
        <v/>
      </c>
      <c r="D137" s="925" t="str">
        <f>IF('Display-Neuanlage und Masse'!U135="","",'Display-Neuanlage und Masse'!U135)</f>
        <v/>
      </c>
      <c r="E137" s="736"/>
      <c r="F137" s="925" t="str">
        <f>IF('Display-Neuanlage und Masse'!V135="","",'Display-Neuanlage und Masse'!V135)</f>
        <v/>
      </c>
      <c r="G137" s="925" t="str">
        <f>IF('Display-Neuanlage und Masse'!X135="","",VLOOKUP('Display-Neuanlage und Masse'!X135,'Dropdown Auswahl'!BL132:BM384,2,FALSE))</f>
        <v/>
      </c>
      <c r="H137" s="1191"/>
      <c r="I137" s="1191"/>
      <c r="J137" s="1191"/>
      <c r="K137" s="925" t="str">
        <f>IF('Display-Neuanlage und Masse'!AX135="","",'Display-Neuanlage und Masse'!AX135)</f>
        <v/>
      </c>
      <c r="L137" s="925" t="str">
        <f>IF('Display-Neuanlage und Masse'!AY135="","",'Display-Neuanlage und Masse'!AY135)</f>
        <v/>
      </c>
      <c r="M137" s="925" t="str">
        <f>IF('Display-Neuanlage und Masse'!AZ135="","",'Display-Neuanlage und Masse'!AZ135)</f>
        <v/>
      </c>
      <c r="N137" s="736"/>
      <c r="O137" s="736"/>
      <c r="P137" s="878"/>
      <c r="Q137" s="736"/>
      <c r="R137" s="736"/>
      <c r="S137" s="925" t="str">
        <f>IF(AND(Table3[[#This Row],[Menge]]&lt;&gt;"",Table3[[#This Row],[Anzahl Stück im Karton]]&lt;&gt;""),Table3[[#This Row],[Menge]]*Table3[[#This Row],[Anzahl Stück im Karton]],"")</f>
        <v/>
      </c>
      <c r="T137" s="929" t="str">
        <f>IF(AND('Display-Neuanlage und Masse'!G135="",'Display-Neuanlage und Masse'!H135=""),"",
IF('Display-Neuanlage und Masse'!G135&lt;&gt;"",'Display-Neuanlage und Masse'!G135,'Display-Neuanlage und Masse'!H135))</f>
        <v/>
      </c>
      <c r="U137" s="925" t="str">
        <f>IF(AND('Display-Neuanlage und Masse'!G135="",'Display-Neuanlage und Masse'!H135=""),"",
IF('Display-Neuanlage und Masse'!G135&lt;&gt;"","EUR","USD"))</f>
        <v/>
      </c>
      <c r="V137" s="930" t="str">
        <f>IF('Display-Neuanlage und Masse'!I135="","",'Display-Neuanlage und Masse'!I135)</f>
        <v/>
      </c>
      <c r="W137" s="737"/>
      <c r="X137" s="737"/>
      <c r="Y137" s="737"/>
      <c r="Z137" s="737"/>
      <c r="AA137" s="737"/>
      <c r="AB137" s="737"/>
      <c r="AC137" s="737"/>
      <c r="AD137" s="737"/>
      <c r="AE137" s="737"/>
      <c r="AF137" s="737"/>
      <c r="AG137" s="741"/>
      <c r="AH137" s="747"/>
      <c r="AI137" s="750"/>
      <c r="AJ137" s="748"/>
      <c r="AK137" s="748"/>
      <c r="AL137" s="748"/>
      <c r="AM137" s="748"/>
      <c r="AN137" s="748"/>
      <c r="AO137" s="748"/>
      <c r="AP137" s="748"/>
      <c r="AQ137" s="748"/>
      <c r="AR137" s="748"/>
      <c r="AS137" s="748"/>
      <c r="AT137" s="748"/>
      <c r="AU137" s="749"/>
      <c r="AV137" s="747"/>
      <c r="AW137" s="748"/>
      <c r="AX137" s="749"/>
      <c r="AY137" s="747"/>
      <c r="AZ137" s="748"/>
      <c r="BA137" s="749"/>
      <c r="BB137" s="747"/>
      <c r="BC137" s="748"/>
      <c r="BD137" s="748"/>
      <c r="BE137" s="749"/>
      <c r="BF137" s="750"/>
      <c r="BG137" s="748"/>
      <c r="BH137" s="748"/>
      <c r="BI137" s="748"/>
      <c r="BJ137" s="748"/>
      <c r="BK137" s="748"/>
      <c r="BL137" s="748"/>
      <c r="BM137" s="748"/>
      <c r="BN137" s="748"/>
      <c r="BO137" s="736"/>
      <c r="BP137" s="736"/>
      <c r="BQ137" s="735"/>
      <c r="BR137" s="736"/>
      <c r="BS137" s="736"/>
      <c r="BT137" s="736"/>
      <c r="BU137" s="856"/>
      <c r="BV137" s="736"/>
      <c r="BW137" s="736"/>
      <c r="BX137" s="736"/>
      <c r="BY137" s="736"/>
      <c r="BZ137" s="736"/>
      <c r="CA137" s="736"/>
      <c r="CB137" s="736"/>
      <c r="CC137" s="736"/>
      <c r="CD137" s="736"/>
      <c r="CE137" s="736"/>
      <c r="CF137" s="736"/>
      <c r="CG137" s="736"/>
      <c r="CH137" s="736"/>
      <c r="CI137" s="736"/>
      <c r="CJ137" s="736"/>
      <c r="CK137" s="736"/>
      <c r="CL137" s="736"/>
      <c r="CM137" s="736"/>
      <c r="CN137" s="736"/>
      <c r="CO137" s="736"/>
      <c r="CP137" s="736"/>
      <c r="CQ137" s="736"/>
      <c r="CR137" s="736"/>
      <c r="CS137" s="736"/>
      <c r="CT137" s="736"/>
      <c r="CU137" s="736"/>
      <c r="CV137" s="736"/>
      <c r="CW137" s="736"/>
      <c r="CX137" s="736"/>
      <c r="CY137" s="736"/>
      <c r="CZ137" s="736"/>
      <c r="DA137" s="736"/>
      <c r="DB137" s="736"/>
      <c r="DC137" s="736"/>
      <c r="DD137" s="736"/>
      <c r="DE137" s="736"/>
      <c r="DF137" s="736"/>
      <c r="DG137" s="736"/>
      <c r="DH137" s="736"/>
      <c r="DI137" s="736"/>
      <c r="DJ137" s="736"/>
      <c r="DK137" s="736"/>
      <c r="DL137" s="736"/>
      <c r="DM137" s="736"/>
      <c r="DN137" s="736"/>
      <c r="DO137" s="736"/>
      <c r="DP137" s="736"/>
      <c r="DQ137" s="736"/>
      <c r="DR137" s="736"/>
      <c r="DS137" s="736"/>
      <c r="DT137" s="736"/>
      <c r="DU137" s="736"/>
      <c r="DV137" s="736"/>
      <c r="DW137" s="736"/>
      <c r="DX137" s="736"/>
      <c r="DY137" s="736"/>
      <c r="DZ137" s="736"/>
      <c r="EA137" s="736"/>
      <c r="EB137" s="736"/>
      <c r="EC137" s="736"/>
      <c r="ED137" s="736"/>
      <c r="EE137" s="736"/>
      <c r="EF137" s="736"/>
      <c r="EG137" s="736"/>
    </row>
    <row r="138" spans="1:137" ht="60" customHeight="1">
      <c r="A138" s="925"/>
      <c r="B138" s="736"/>
      <c r="C138" s="925" t="str">
        <f>IF('Display-Neuanlage und Masse'!T136="","",'Display-Neuanlage und Masse'!T136)</f>
        <v/>
      </c>
      <c r="D138" s="925" t="str">
        <f>IF('Display-Neuanlage und Masse'!U136="","",'Display-Neuanlage und Masse'!U136)</f>
        <v/>
      </c>
      <c r="E138" s="736"/>
      <c r="F138" s="925" t="str">
        <f>IF('Display-Neuanlage und Masse'!V136="","",'Display-Neuanlage und Masse'!V136)</f>
        <v/>
      </c>
      <c r="G138" s="925" t="str">
        <f>IF('Display-Neuanlage und Masse'!X136="","",VLOOKUP('Display-Neuanlage und Masse'!X136,'Dropdown Auswahl'!BL133:BM385,2,FALSE))</f>
        <v/>
      </c>
      <c r="H138" s="1191"/>
      <c r="I138" s="1191"/>
      <c r="J138" s="1191"/>
      <c r="K138" s="925" t="str">
        <f>IF('Display-Neuanlage und Masse'!AX136="","",'Display-Neuanlage und Masse'!AX136)</f>
        <v/>
      </c>
      <c r="L138" s="925" t="str">
        <f>IF('Display-Neuanlage und Masse'!AY136="","",'Display-Neuanlage und Masse'!AY136)</f>
        <v/>
      </c>
      <c r="M138" s="925" t="str">
        <f>IF('Display-Neuanlage und Masse'!AZ136="","",'Display-Neuanlage und Masse'!AZ136)</f>
        <v/>
      </c>
      <c r="N138" s="736"/>
      <c r="O138" s="736"/>
      <c r="P138" s="878"/>
      <c r="Q138" s="736"/>
      <c r="R138" s="736"/>
      <c r="S138" s="925" t="str">
        <f>IF(AND(Table3[[#This Row],[Menge]]&lt;&gt;"",Table3[[#This Row],[Anzahl Stück im Karton]]&lt;&gt;""),Table3[[#This Row],[Menge]]*Table3[[#This Row],[Anzahl Stück im Karton]],"")</f>
        <v/>
      </c>
      <c r="T138" s="929" t="str">
        <f>IF(AND('Display-Neuanlage und Masse'!G136="",'Display-Neuanlage und Masse'!H136=""),"",
IF('Display-Neuanlage und Masse'!G136&lt;&gt;"",'Display-Neuanlage und Masse'!G136,'Display-Neuanlage und Masse'!H136))</f>
        <v/>
      </c>
      <c r="U138" s="925" t="str">
        <f>IF(AND('Display-Neuanlage und Masse'!G136="",'Display-Neuanlage und Masse'!H136=""),"",
IF('Display-Neuanlage und Masse'!G136&lt;&gt;"","EUR","USD"))</f>
        <v/>
      </c>
      <c r="V138" s="930" t="str">
        <f>IF('Display-Neuanlage und Masse'!I136="","",'Display-Neuanlage und Masse'!I136)</f>
        <v/>
      </c>
      <c r="W138" s="737"/>
      <c r="X138" s="737"/>
      <c r="Y138" s="737"/>
      <c r="Z138" s="737"/>
      <c r="AA138" s="737"/>
      <c r="AB138" s="737"/>
      <c r="AC138" s="737"/>
      <c r="AD138" s="737"/>
      <c r="AE138" s="737"/>
      <c r="AF138" s="737"/>
      <c r="AG138" s="741"/>
      <c r="AH138" s="747"/>
      <c r="AI138" s="750"/>
      <c r="AJ138" s="748"/>
      <c r="AK138" s="748"/>
      <c r="AL138" s="748"/>
      <c r="AM138" s="748"/>
      <c r="AN138" s="748"/>
      <c r="AO138" s="748"/>
      <c r="AP138" s="748"/>
      <c r="AQ138" s="748"/>
      <c r="AR138" s="748"/>
      <c r="AS138" s="748"/>
      <c r="AT138" s="748"/>
      <c r="AU138" s="749"/>
      <c r="AV138" s="747"/>
      <c r="AW138" s="748"/>
      <c r="AX138" s="749"/>
      <c r="AY138" s="747"/>
      <c r="AZ138" s="748"/>
      <c r="BA138" s="749"/>
      <c r="BB138" s="747"/>
      <c r="BC138" s="748"/>
      <c r="BD138" s="748"/>
      <c r="BE138" s="749"/>
      <c r="BF138" s="750"/>
      <c r="BG138" s="748"/>
      <c r="BH138" s="748"/>
      <c r="BI138" s="748"/>
      <c r="BJ138" s="748"/>
      <c r="BK138" s="748"/>
      <c r="BL138" s="748"/>
      <c r="BM138" s="748"/>
      <c r="BN138" s="748"/>
      <c r="BO138" s="736"/>
      <c r="BP138" s="736"/>
      <c r="BQ138" s="735"/>
      <c r="BR138" s="736"/>
      <c r="BS138" s="736"/>
      <c r="BT138" s="736"/>
      <c r="BU138" s="856"/>
      <c r="BV138" s="736"/>
      <c r="BW138" s="736"/>
      <c r="BX138" s="736"/>
      <c r="BY138" s="736"/>
      <c r="BZ138" s="736"/>
      <c r="CA138" s="736"/>
      <c r="CB138" s="736"/>
      <c r="CC138" s="736"/>
      <c r="CD138" s="736"/>
      <c r="CE138" s="736"/>
      <c r="CF138" s="736"/>
      <c r="CG138" s="736"/>
      <c r="CH138" s="736"/>
      <c r="CI138" s="736"/>
      <c r="CJ138" s="736"/>
      <c r="CK138" s="736"/>
      <c r="CL138" s="736"/>
      <c r="CM138" s="736"/>
      <c r="CN138" s="736"/>
      <c r="CO138" s="736"/>
      <c r="CP138" s="736"/>
      <c r="CQ138" s="736"/>
      <c r="CR138" s="736"/>
      <c r="CS138" s="736"/>
      <c r="CT138" s="736"/>
      <c r="CU138" s="736"/>
      <c r="CV138" s="736"/>
      <c r="CW138" s="736"/>
      <c r="CX138" s="736"/>
      <c r="CY138" s="736"/>
      <c r="CZ138" s="736"/>
      <c r="DA138" s="736"/>
      <c r="DB138" s="736"/>
      <c r="DC138" s="736"/>
      <c r="DD138" s="736"/>
      <c r="DE138" s="736"/>
      <c r="DF138" s="736"/>
      <c r="DG138" s="736"/>
      <c r="DH138" s="736"/>
      <c r="DI138" s="736"/>
      <c r="DJ138" s="736"/>
      <c r="DK138" s="736"/>
      <c r="DL138" s="736"/>
      <c r="DM138" s="736"/>
      <c r="DN138" s="736"/>
      <c r="DO138" s="736"/>
      <c r="DP138" s="736"/>
      <c r="DQ138" s="736"/>
      <c r="DR138" s="736"/>
      <c r="DS138" s="736"/>
      <c r="DT138" s="736"/>
      <c r="DU138" s="736"/>
      <c r="DV138" s="736"/>
      <c r="DW138" s="736"/>
      <c r="DX138" s="736"/>
      <c r="DY138" s="736"/>
      <c r="DZ138" s="736"/>
      <c r="EA138" s="736"/>
      <c r="EB138" s="736"/>
      <c r="EC138" s="736"/>
      <c r="ED138" s="736"/>
      <c r="EE138" s="736"/>
      <c r="EF138" s="736"/>
      <c r="EG138" s="736"/>
    </row>
    <row r="139" spans="1:137" ht="60" customHeight="1">
      <c r="A139" s="925"/>
      <c r="B139" s="736"/>
      <c r="C139" s="925" t="str">
        <f>IF('Display-Neuanlage und Masse'!T137="","",'Display-Neuanlage und Masse'!T137)</f>
        <v/>
      </c>
      <c r="D139" s="925" t="str">
        <f>IF('Display-Neuanlage und Masse'!U137="","",'Display-Neuanlage und Masse'!U137)</f>
        <v/>
      </c>
      <c r="E139" s="736"/>
      <c r="F139" s="925" t="str">
        <f>IF('Display-Neuanlage und Masse'!V137="","",'Display-Neuanlage und Masse'!V137)</f>
        <v/>
      </c>
      <c r="G139" s="925" t="str">
        <f>IF('Display-Neuanlage und Masse'!X137="","",VLOOKUP('Display-Neuanlage und Masse'!X137,'Dropdown Auswahl'!BL134:BM386,2,FALSE))</f>
        <v/>
      </c>
      <c r="H139" s="1191"/>
      <c r="I139" s="1191"/>
      <c r="J139" s="1191"/>
      <c r="K139" s="925" t="str">
        <f>IF('Display-Neuanlage und Masse'!AX137="","",'Display-Neuanlage und Masse'!AX137)</f>
        <v/>
      </c>
      <c r="L139" s="925" t="str">
        <f>IF('Display-Neuanlage und Masse'!AY137="","",'Display-Neuanlage und Masse'!AY137)</f>
        <v/>
      </c>
      <c r="M139" s="925" t="str">
        <f>IF('Display-Neuanlage und Masse'!AZ137="","",'Display-Neuanlage und Masse'!AZ137)</f>
        <v/>
      </c>
      <c r="N139" s="736"/>
      <c r="O139" s="736"/>
      <c r="P139" s="878"/>
      <c r="Q139" s="736"/>
      <c r="R139" s="736"/>
      <c r="S139" s="925" t="str">
        <f>IF(AND(Table3[[#This Row],[Menge]]&lt;&gt;"",Table3[[#This Row],[Anzahl Stück im Karton]]&lt;&gt;""),Table3[[#This Row],[Menge]]*Table3[[#This Row],[Anzahl Stück im Karton]],"")</f>
        <v/>
      </c>
      <c r="T139" s="929" t="str">
        <f>IF(AND('Display-Neuanlage und Masse'!G137="",'Display-Neuanlage und Masse'!H137=""),"",
IF('Display-Neuanlage und Masse'!G137&lt;&gt;"",'Display-Neuanlage und Masse'!G137,'Display-Neuanlage und Masse'!H137))</f>
        <v/>
      </c>
      <c r="U139" s="925" t="str">
        <f>IF(AND('Display-Neuanlage und Masse'!G137="",'Display-Neuanlage und Masse'!H137=""),"",
IF('Display-Neuanlage und Masse'!G137&lt;&gt;"","EUR","USD"))</f>
        <v/>
      </c>
      <c r="V139" s="930" t="str">
        <f>IF('Display-Neuanlage und Masse'!I137="","",'Display-Neuanlage und Masse'!I137)</f>
        <v/>
      </c>
      <c r="W139" s="737"/>
      <c r="X139" s="737"/>
      <c r="Y139" s="737"/>
      <c r="Z139" s="737"/>
      <c r="AA139" s="737"/>
      <c r="AB139" s="737"/>
      <c r="AC139" s="737"/>
      <c r="AD139" s="737"/>
      <c r="AE139" s="737"/>
      <c r="AF139" s="737"/>
      <c r="AG139" s="741"/>
      <c r="AH139" s="747"/>
      <c r="AI139" s="750"/>
      <c r="AJ139" s="748"/>
      <c r="AK139" s="748"/>
      <c r="AL139" s="748"/>
      <c r="AM139" s="748"/>
      <c r="AN139" s="748"/>
      <c r="AO139" s="748"/>
      <c r="AP139" s="748"/>
      <c r="AQ139" s="748"/>
      <c r="AR139" s="748"/>
      <c r="AS139" s="748"/>
      <c r="AT139" s="748"/>
      <c r="AU139" s="749"/>
      <c r="AV139" s="747"/>
      <c r="AW139" s="748"/>
      <c r="AX139" s="749"/>
      <c r="AY139" s="747"/>
      <c r="AZ139" s="748"/>
      <c r="BA139" s="749"/>
      <c r="BB139" s="747"/>
      <c r="BC139" s="748"/>
      <c r="BD139" s="748"/>
      <c r="BE139" s="749"/>
      <c r="BF139" s="750"/>
      <c r="BG139" s="748"/>
      <c r="BH139" s="748"/>
      <c r="BI139" s="748"/>
      <c r="BJ139" s="748"/>
      <c r="BK139" s="748"/>
      <c r="BL139" s="748"/>
      <c r="BM139" s="748"/>
      <c r="BN139" s="748"/>
      <c r="BO139" s="736"/>
      <c r="BP139" s="736"/>
      <c r="BQ139" s="735"/>
      <c r="BR139" s="736"/>
      <c r="BS139" s="736"/>
      <c r="BT139" s="736"/>
      <c r="BU139" s="856"/>
      <c r="BV139" s="736"/>
      <c r="BW139" s="736"/>
      <c r="BX139" s="736"/>
      <c r="BY139" s="736"/>
      <c r="BZ139" s="736"/>
      <c r="CA139" s="736"/>
      <c r="CB139" s="736"/>
      <c r="CC139" s="736"/>
      <c r="CD139" s="736"/>
      <c r="CE139" s="736"/>
      <c r="CF139" s="736"/>
      <c r="CG139" s="736"/>
      <c r="CH139" s="736"/>
      <c r="CI139" s="736"/>
      <c r="CJ139" s="736"/>
      <c r="CK139" s="736"/>
      <c r="CL139" s="736"/>
      <c r="CM139" s="736"/>
      <c r="CN139" s="736"/>
      <c r="CO139" s="736"/>
      <c r="CP139" s="736"/>
      <c r="CQ139" s="736"/>
      <c r="CR139" s="736"/>
      <c r="CS139" s="736"/>
      <c r="CT139" s="736"/>
      <c r="CU139" s="736"/>
      <c r="CV139" s="736"/>
      <c r="CW139" s="736"/>
      <c r="CX139" s="736"/>
      <c r="CY139" s="736"/>
      <c r="CZ139" s="736"/>
      <c r="DA139" s="736"/>
      <c r="DB139" s="736"/>
      <c r="DC139" s="736"/>
      <c r="DD139" s="736"/>
      <c r="DE139" s="736"/>
      <c r="DF139" s="736"/>
      <c r="DG139" s="736"/>
      <c r="DH139" s="736"/>
      <c r="DI139" s="736"/>
      <c r="DJ139" s="736"/>
      <c r="DK139" s="736"/>
      <c r="DL139" s="736"/>
      <c r="DM139" s="736"/>
      <c r="DN139" s="736"/>
      <c r="DO139" s="736"/>
      <c r="DP139" s="736"/>
      <c r="DQ139" s="736"/>
      <c r="DR139" s="736"/>
      <c r="DS139" s="736"/>
      <c r="DT139" s="736"/>
      <c r="DU139" s="736"/>
      <c r="DV139" s="736"/>
      <c r="DW139" s="736"/>
      <c r="DX139" s="736"/>
      <c r="DY139" s="736"/>
      <c r="DZ139" s="736"/>
      <c r="EA139" s="736"/>
      <c r="EB139" s="736"/>
      <c r="EC139" s="736"/>
      <c r="ED139" s="736"/>
      <c r="EE139" s="736"/>
      <c r="EF139" s="736"/>
      <c r="EG139" s="736"/>
    </row>
    <row r="140" spans="1:137" ht="60" customHeight="1">
      <c r="A140" s="925"/>
      <c r="B140" s="736"/>
      <c r="C140" s="925" t="str">
        <f>IF('Display-Neuanlage und Masse'!T138="","",'Display-Neuanlage und Masse'!T138)</f>
        <v/>
      </c>
      <c r="D140" s="925" t="str">
        <f>IF('Display-Neuanlage und Masse'!U138="","",'Display-Neuanlage und Masse'!U138)</f>
        <v/>
      </c>
      <c r="E140" s="736"/>
      <c r="F140" s="925" t="str">
        <f>IF('Display-Neuanlage und Masse'!V138="","",'Display-Neuanlage und Masse'!V138)</f>
        <v/>
      </c>
      <c r="G140" s="925" t="str">
        <f>IF('Display-Neuanlage und Masse'!X138="","",VLOOKUP('Display-Neuanlage und Masse'!X138,'Dropdown Auswahl'!BL135:BM387,2,FALSE))</f>
        <v/>
      </c>
      <c r="H140" s="1191"/>
      <c r="I140" s="1191"/>
      <c r="J140" s="1191"/>
      <c r="K140" s="925" t="str">
        <f>IF('Display-Neuanlage und Masse'!AX138="","",'Display-Neuanlage und Masse'!AX138)</f>
        <v/>
      </c>
      <c r="L140" s="925" t="str">
        <f>IF('Display-Neuanlage und Masse'!AY138="","",'Display-Neuanlage und Masse'!AY138)</f>
        <v/>
      </c>
      <c r="M140" s="925" t="str">
        <f>IF('Display-Neuanlage und Masse'!AZ138="","",'Display-Neuanlage und Masse'!AZ138)</f>
        <v/>
      </c>
      <c r="N140" s="736"/>
      <c r="O140" s="736"/>
      <c r="P140" s="878"/>
      <c r="Q140" s="736"/>
      <c r="R140" s="736"/>
      <c r="S140" s="925" t="str">
        <f>IF(AND(Table3[[#This Row],[Menge]]&lt;&gt;"",Table3[[#This Row],[Anzahl Stück im Karton]]&lt;&gt;""),Table3[[#This Row],[Menge]]*Table3[[#This Row],[Anzahl Stück im Karton]],"")</f>
        <v/>
      </c>
      <c r="T140" s="929" t="str">
        <f>IF(AND('Display-Neuanlage und Masse'!G138="",'Display-Neuanlage und Masse'!H138=""),"",
IF('Display-Neuanlage und Masse'!G138&lt;&gt;"",'Display-Neuanlage und Masse'!G138,'Display-Neuanlage und Masse'!H138))</f>
        <v/>
      </c>
      <c r="U140" s="925" t="str">
        <f>IF(AND('Display-Neuanlage und Masse'!G138="",'Display-Neuanlage und Masse'!H138=""),"",
IF('Display-Neuanlage und Masse'!G138&lt;&gt;"","EUR","USD"))</f>
        <v/>
      </c>
      <c r="V140" s="930" t="str">
        <f>IF('Display-Neuanlage und Masse'!I138="","",'Display-Neuanlage und Masse'!I138)</f>
        <v/>
      </c>
      <c r="W140" s="737"/>
      <c r="X140" s="737"/>
      <c r="Y140" s="737"/>
      <c r="Z140" s="737"/>
      <c r="AA140" s="737"/>
      <c r="AB140" s="737"/>
      <c r="AC140" s="737"/>
      <c r="AD140" s="737"/>
      <c r="AE140" s="737"/>
      <c r="AF140" s="737"/>
      <c r="AG140" s="741"/>
      <c r="AH140" s="747"/>
      <c r="AI140" s="750"/>
      <c r="AJ140" s="748"/>
      <c r="AK140" s="748"/>
      <c r="AL140" s="748"/>
      <c r="AM140" s="748"/>
      <c r="AN140" s="748"/>
      <c r="AO140" s="748"/>
      <c r="AP140" s="748"/>
      <c r="AQ140" s="748"/>
      <c r="AR140" s="748"/>
      <c r="AS140" s="748"/>
      <c r="AT140" s="748"/>
      <c r="AU140" s="749"/>
      <c r="AV140" s="747"/>
      <c r="AW140" s="748"/>
      <c r="AX140" s="749"/>
      <c r="AY140" s="747"/>
      <c r="AZ140" s="748"/>
      <c r="BA140" s="749"/>
      <c r="BB140" s="747"/>
      <c r="BC140" s="748"/>
      <c r="BD140" s="748"/>
      <c r="BE140" s="749"/>
      <c r="BF140" s="750"/>
      <c r="BG140" s="748"/>
      <c r="BH140" s="748"/>
      <c r="BI140" s="748"/>
      <c r="BJ140" s="748"/>
      <c r="BK140" s="748"/>
      <c r="BL140" s="748"/>
      <c r="BM140" s="748"/>
      <c r="BN140" s="748"/>
      <c r="BO140" s="736"/>
      <c r="BP140" s="736"/>
      <c r="BQ140" s="735"/>
      <c r="BR140" s="736"/>
      <c r="BS140" s="736"/>
      <c r="BT140" s="736"/>
      <c r="BU140" s="856"/>
      <c r="BV140" s="736"/>
      <c r="BW140" s="736"/>
      <c r="BX140" s="736"/>
      <c r="BY140" s="736"/>
      <c r="BZ140" s="736"/>
      <c r="CA140" s="736"/>
      <c r="CB140" s="736"/>
      <c r="CC140" s="736"/>
      <c r="CD140" s="736"/>
      <c r="CE140" s="736"/>
      <c r="CF140" s="736"/>
      <c r="CG140" s="736"/>
      <c r="CH140" s="736"/>
      <c r="CI140" s="736"/>
      <c r="CJ140" s="736"/>
      <c r="CK140" s="736"/>
      <c r="CL140" s="736"/>
      <c r="CM140" s="736"/>
      <c r="CN140" s="736"/>
      <c r="CO140" s="736"/>
      <c r="CP140" s="736"/>
      <c r="CQ140" s="736"/>
      <c r="CR140" s="736"/>
      <c r="CS140" s="736"/>
      <c r="CT140" s="736"/>
      <c r="CU140" s="736"/>
      <c r="CV140" s="736"/>
      <c r="CW140" s="736"/>
      <c r="CX140" s="736"/>
      <c r="CY140" s="736"/>
      <c r="CZ140" s="736"/>
      <c r="DA140" s="736"/>
      <c r="DB140" s="736"/>
      <c r="DC140" s="736"/>
      <c r="DD140" s="736"/>
      <c r="DE140" s="736"/>
      <c r="DF140" s="736"/>
      <c r="DG140" s="736"/>
      <c r="DH140" s="736"/>
      <c r="DI140" s="736"/>
      <c r="DJ140" s="736"/>
      <c r="DK140" s="736"/>
      <c r="DL140" s="736"/>
      <c r="DM140" s="736"/>
      <c r="DN140" s="736"/>
      <c r="DO140" s="736"/>
      <c r="DP140" s="736"/>
      <c r="DQ140" s="736"/>
      <c r="DR140" s="736"/>
      <c r="DS140" s="736"/>
      <c r="DT140" s="736"/>
      <c r="DU140" s="736"/>
      <c r="DV140" s="736"/>
      <c r="DW140" s="736"/>
      <c r="DX140" s="736"/>
      <c r="DY140" s="736"/>
      <c r="DZ140" s="736"/>
      <c r="EA140" s="736"/>
      <c r="EB140" s="736"/>
      <c r="EC140" s="736"/>
      <c r="ED140" s="736"/>
      <c r="EE140" s="736"/>
      <c r="EF140" s="736"/>
      <c r="EG140" s="736"/>
    </row>
    <row r="141" spans="1:137" ht="60" customHeight="1">
      <c r="A141" s="925"/>
      <c r="B141" s="736"/>
      <c r="C141" s="925" t="str">
        <f>IF('Display-Neuanlage und Masse'!T139="","",'Display-Neuanlage und Masse'!T139)</f>
        <v/>
      </c>
      <c r="D141" s="925" t="str">
        <f>IF('Display-Neuanlage und Masse'!U139="","",'Display-Neuanlage und Masse'!U139)</f>
        <v/>
      </c>
      <c r="E141" s="736"/>
      <c r="F141" s="925" t="str">
        <f>IF('Display-Neuanlage und Masse'!V139="","",'Display-Neuanlage und Masse'!V139)</f>
        <v/>
      </c>
      <c r="G141" s="925" t="str">
        <f>IF('Display-Neuanlage und Masse'!X139="","",VLOOKUP('Display-Neuanlage und Masse'!X139,'Dropdown Auswahl'!BL136:BM388,2,FALSE))</f>
        <v/>
      </c>
      <c r="H141" s="1191"/>
      <c r="I141" s="1191"/>
      <c r="J141" s="1191"/>
      <c r="K141" s="925" t="str">
        <f>IF('Display-Neuanlage und Masse'!AX139="","",'Display-Neuanlage und Masse'!AX139)</f>
        <v/>
      </c>
      <c r="L141" s="925" t="str">
        <f>IF('Display-Neuanlage und Masse'!AY139="","",'Display-Neuanlage und Masse'!AY139)</f>
        <v/>
      </c>
      <c r="M141" s="925" t="str">
        <f>IF('Display-Neuanlage und Masse'!AZ139="","",'Display-Neuanlage und Masse'!AZ139)</f>
        <v/>
      </c>
      <c r="N141" s="736"/>
      <c r="O141" s="736"/>
      <c r="P141" s="878"/>
      <c r="Q141" s="736"/>
      <c r="R141" s="736"/>
      <c r="S141" s="925" t="str">
        <f>IF(AND(Table3[[#This Row],[Menge]]&lt;&gt;"",Table3[[#This Row],[Anzahl Stück im Karton]]&lt;&gt;""),Table3[[#This Row],[Menge]]*Table3[[#This Row],[Anzahl Stück im Karton]],"")</f>
        <v/>
      </c>
      <c r="T141" s="929" t="str">
        <f>IF(AND('Display-Neuanlage und Masse'!G139="",'Display-Neuanlage und Masse'!H139=""),"",
IF('Display-Neuanlage und Masse'!G139&lt;&gt;"",'Display-Neuanlage und Masse'!G139,'Display-Neuanlage und Masse'!H139))</f>
        <v/>
      </c>
      <c r="U141" s="925" t="str">
        <f>IF(AND('Display-Neuanlage und Masse'!G139="",'Display-Neuanlage und Masse'!H139=""),"",
IF('Display-Neuanlage und Masse'!G139&lt;&gt;"","EUR","USD"))</f>
        <v/>
      </c>
      <c r="V141" s="930" t="str">
        <f>IF('Display-Neuanlage und Masse'!I139="","",'Display-Neuanlage und Masse'!I139)</f>
        <v/>
      </c>
      <c r="W141" s="737"/>
      <c r="X141" s="737"/>
      <c r="Y141" s="737"/>
      <c r="Z141" s="737"/>
      <c r="AA141" s="737"/>
      <c r="AB141" s="737"/>
      <c r="AC141" s="737"/>
      <c r="AD141" s="737"/>
      <c r="AE141" s="737"/>
      <c r="AF141" s="737"/>
      <c r="AG141" s="741"/>
      <c r="AH141" s="747"/>
      <c r="AI141" s="750"/>
      <c r="AJ141" s="748"/>
      <c r="AK141" s="748"/>
      <c r="AL141" s="748"/>
      <c r="AM141" s="748"/>
      <c r="AN141" s="748"/>
      <c r="AO141" s="748"/>
      <c r="AP141" s="748"/>
      <c r="AQ141" s="748"/>
      <c r="AR141" s="748"/>
      <c r="AS141" s="748"/>
      <c r="AT141" s="748"/>
      <c r="AU141" s="749"/>
      <c r="AV141" s="747"/>
      <c r="AW141" s="748"/>
      <c r="AX141" s="749"/>
      <c r="AY141" s="747"/>
      <c r="AZ141" s="748"/>
      <c r="BA141" s="749"/>
      <c r="BB141" s="747"/>
      <c r="BC141" s="748"/>
      <c r="BD141" s="748"/>
      <c r="BE141" s="749"/>
      <c r="BF141" s="750"/>
      <c r="BG141" s="748"/>
      <c r="BH141" s="748"/>
      <c r="BI141" s="748"/>
      <c r="BJ141" s="748"/>
      <c r="BK141" s="748"/>
      <c r="BL141" s="748"/>
      <c r="BM141" s="748"/>
      <c r="BN141" s="748"/>
      <c r="BO141" s="736"/>
      <c r="BP141" s="736"/>
      <c r="BQ141" s="735"/>
      <c r="BR141" s="736"/>
      <c r="BS141" s="736"/>
      <c r="BT141" s="736"/>
      <c r="BU141" s="856"/>
      <c r="BV141" s="736"/>
      <c r="BW141" s="736"/>
      <c r="BX141" s="736"/>
      <c r="BY141" s="736"/>
      <c r="BZ141" s="736"/>
      <c r="CA141" s="736"/>
      <c r="CB141" s="736"/>
      <c r="CC141" s="736"/>
      <c r="CD141" s="736"/>
      <c r="CE141" s="736"/>
      <c r="CF141" s="736"/>
      <c r="CG141" s="736"/>
      <c r="CH141" s="736"/>
      <c r="CI141" s="736"/>
      <c r="CJ141" s="736"/>
      <c r="CK141" s="736"/>
      <c r="CL141" s="736"/>
      <c r="CM141" s="736"/>
      <c r="CN141" s="736"/>
      <c r="CO141" s="736"/>
      <c r="CP141" s="736"/>
      <c r="CQ141" s="736"/>
      <c r="CR141" s="736"/>
      <c r="CS141" s="736"/>
      <c r="CT141" s="736"/>
      <c r="CU141" s="736"/>
      <c r="CV141" s="736"/>
      <c r="CW141" s="736"/>
      <c r="CX141" s="736"/>
      <c r="CY141" s="736"/>
      <c r="CZ141" s="736"/>
      <c r="DA141" s="736"/>
      <c r="DB141" s="736"/>
      <c r="DC141" s="736"/>
      <c r="DD141" s="736"/>
      <c r="DE141" s="736"/>
      <c r="DF141" s="736"/>
      <c r="DG141" s="736"/>
      <c r="DH141" s="736"/>
      <c r="DI141" s="736"/>
      <c r="DJ141" s="736"/>
      <c r="DK141" s="736"/>
      <c r="DL141" s="736"/>
      <c r="DM141" s="736"/>
      <c r="DN141" s="736"/>
      <c r="DO141" s="736"/>
      <c r="DP141" s="736"/>
      <c r="DQ141" s="736"/>
      <c r="DR141" s="736"/>
      <c r="DS141" s="736"/>
      <c r="DT141" s="736"/>
      <c r="DU141" s="736"/>
      <c r="DV141" s="736"/>
      <c r="DW141" s="736"/>
      <c r="DX141" s="736"/>
      <c r="DY141" s="736"/>
      <c r="DZ141" s="736"/>
      <c r="EA141" s="736"/>
      <c r="EB141" s="736"/>
      <c r="EC141" s="736"/>
      <c r="ED141" s="736"/>
      <c r="EE141" s="736"/>
      <c r="EF141" s="736"/>
      <c r="EG141" s="736"/>
    </row>
    <row r="142" spans="1:137" ht="60" customHeight="1">
      <c r="A142" s="925"/>
      <c r="B142" s="736"/>
      <c r="C142" s="925" t="str">
        <f>IF('Display-Neuanlage und Masse'!T140="","",'Display-Neuanlage und Masse'!T140)</f>
        <v/>
      </c>
      <c r="D142" s="925" t="str">
        <f>IF('Display-Neuanlage und Masse'!U140="","",'Display-Neuanlage und Masse'!U140)</f>
        <v/>
      </c>
      <c r="E142" s="736"/>
      <c r="F142" s="925" t="str">
        <f>IF('Display-Neuanlage und Masse'!V140="","",'Display-Neuanlage und Masse'!V140)</f>
        <v/>
      </c>
      <c r="G142" s="925" t="str">
        <f>IF('Display-Neuanlage und Masse'!X140="","",VLOOKUP('Display-Neuanlage und Masse'!X140,'Dropdown Auswahl'!BL137:BM389,2,FALSE))</f>
        <v/>
      </c>
      <c r="H142" s="1191"/>
      <c r="I142" s="1191"/>
      <c r="J142" s="1191"/>
      <c r="K142" s="925" t="str">
        <f>IF('Display-Neuanlage und Masse'!AX140="","",'Display-Neuanlage und Masse'!AX140)</f>
        <v/>
      </c>
      <c r="L142" s="925" t="str">
        <f>IF('Display-Neuanlage und Masse'!AY140="","",'Display-Neuanlage und Masse'!AY140)</f>
        <v/>
      </c>
      <c r="M142" s="925" t="str">
        <f>IF('Display-Neuanlage und Masse'!AZ140="","",'Display-Neuanlage und Masse'!AZ140)</f>
        <v/>
      </c>
      <c r="N142" s="736"/>
      <c r="O142" s="736"/>
      <c r="P142" s="878"/>
      <c r="Q142" s="736"/>
      <c r="R142" s="736"/>
      <c r="S142" s="925" t="str">
        <f>IF(AND(Table3[[#This Row],[Menge]]&lt;&gt;"",Table3[[#This Row],[Anzahl Stück im Karton]]&lt;&gt;""),Table3[[#This Row],[Menge]]*Table3[[#This Row],[Anzahl Stück im Karton]],"")</f>
        <v/>
      </c>
      <c r="T142" s="929" t="str">
        <f>IF(AND('Display-Neuanlage und Masse'!G140="",'Display-Neuanlage und Masse'!H140=""),"",
IF('Display-Neuanlage und Masse'!G140&lt;&gt;"",'Display-Neuanlage und Masse'!G140,'Display-Neuanlage und Masse'!H140))</f>
        <v/>
      </c>
      <c r="U142" s="925" t="str">
        <f>IF(AND('Display-Neuanlage und Masse'!G140="",'Display-Neuanlage und Masse'!H140=""),"",
IF('Display-Neuanlage und Masse'!G140&lt;&gt;"","EUR","USD"))</f>
        <v/>
      </c>
      <c r="V142" s="930" t="str">
        <f>IF('Display-Neuanlage und Masse'!I140="","",'Display-Neuanlage und Masse'!I140)</f>
        <v/>
      </c>
      <c r="W142" s="737"/>
      <c r="X142" s="737"/>
      <c r="Y142" s="737"/>
      <c r="Z142" s="737"/>
      <c r="AA142" s="737"/>
      <c r="AB142" s="737"/>
      <c r="AC142" s="737"/>
      <c r="AD142" s="737"/>
      <c r="AE142" s="737"/>
      <c r="AF142" s="737"/>
      <c r="AG142" s="741"/>
      <c r="AH142" s="747"/>
      <c r="AI142" s="750"/>
      <c r="AJ142" s="748"/>
      <c r="AK142" s="748"/>
      <c r="AL142" s="748"/>
      <c r="AM142" s="748"/>
      <c r="AN142" s="748"/>
      <c r="AO142" s="748"/>
      <c r="AP142" s="748"/>
      <c r="AQ142" s="748"/>
      <c r="AR142" s="748"/>
      <c r="AS142" s="748"/>
      <c r="AT142" s="748"/>
      <c r="AU142" s="749"/>
      <c r="AV142" s="747"/>
      <c r="AW142" s="748"/>
      <c r="AX142" s="749"/>
      <c r="AY142" s="747"/>
      <c r="AZ142" s="748"/>
      <c r="BA142" s="749"/>
      <c r="BB142" s="747"/>
      <c r="BC142" s="748"/>
      <c r="BD142" s="748"/>
      <c r="BE142" s="749"/>
      <c r="BF142" s="750"/>
      <c r="BG142" s="748"/>
      <c r="BH142" s="748"/>
      <c r="BI142" s="748"/>
      <c r="BJ142" s="748"/>
      <c r="BK142" s="748"/>
      <c r="BL142" s="748"/>
      <c r="BM142" s="748"/>
      <c r="BN142" s="748"/>
      <c r="BO142" s="736"/>
      <c r="BP142" s="736"/>
      <c r="BQ142" s="735"/>
      <c r="BR142" s="736"/>
      <c r="BS142" s="736"/>
      <c r="BT142" s="736"/>
      <c r="BU142" s="856"/>
      <c r="BV142" s="736"/>
      <c r="BW142" s="736"/>
      <c r="BX142" s="736"/>
      <c r="BY142" s="736"/>
      <c r="BZ142" s="736"/>
      <c r="CA142" s="736"/>
      <c r="CB142" s="736"/>
      <c r="CC142" s="736"/>
      <c r="CD142" s="736"/>
      <c r="CE142" s="736"/>
      <c r="CF142" s="736"/>
      <c r="CG142" s="736"/>
      <c r="CH142" s="736"/>
      <c r="CI142" s="736"/>
      <c r="CJ142" s="736"/>
      <c r="CK142" s="736"/>
      <c r="CL142" s="736"/>
      <c r="CM142" s="736"/>
      <c r="CN142" s="736"/>
      <c r="CO142" s="736"/>
      <c r="CP142" s="736"/>
      <c r="CQ142" s="736"/>
      <c r="CR142" s="736"/>
      <c r="CS142" s="736"/>
      <c r="CT142" s="736"/>
      <c r="CU142" s="736"/>
      <c r="CV142" s="736"/>
      <c r="CW142" s="736"/>
      <c r="CX142" s="736"/>
      <c r="CY142" s="736"/>
      <c r="CZ142" s="736"/>
      <c r="DA142" s="736"/>
      <c r="DB142" s="736"/>
      <c r="DC142" s="736"/>
      <c r="DD142" s="736"/>
      <c r="DE142" s="736"/>
      <c r="DF142" s="736"/>
      <c r="DG142" s="736"/>
      <c r="DH142" s="736"/>
      <c r="DI142" s="736"/>
      <c r="DJ142" s="736"/>
      <c r="DK142" s="736"/>
      <c r="DL142" s="736"/>
      <c r="DM142" s="736"/>
      <c r="DN142" s="736"/>
      <c r="DO142" s="736"/>
      <c r="DP142" s="736"/>
      <c r="DQ142" s="736"/>
      <c r="DR142" s="736"/>
      <c r="DS142" s="736"/>
      <c r="DT142" s="736"/>
      <c r="DU142" s="736"/>
      <c r="DV142" s="736"/>
      <c r="DW142" s="736"/>
      <c r="DX142" s="736"/>
      <c r="DY142" s="736"/>
      <c r="DZ142" s="736"/>
      <c r="EA142" s="736"/>
      <c r="EB142" s="736"/>
      <c r="EC142" s="736"/>
      <c r="ED142" s="736"/>
      <c r="EE142" s="736"/>
      <c r="EF142" s="736"/>
      <c r="EG142" s="736"/>
    </row>
    <row r="143" spans="1:137" ht="60" customHeight="1">
      <c r="A143" s="925"/>
      <c r="B143" s="736"/>
      <c r="C143" s="925" t="str">
        <f>IF('Display-Neuanlage und Masse'!T141="","",'Display-Neuanlage und Masse'!T141)</f>
        <v/>
      </c>
      <c r="D143" s="925" t="str">
        <f>IF('Display-Neuanlage und Masse'!U141="","",'Display-Neuanlage und Masse'!U141)</f>
        <v/>
      </c>
      <c r="E143" s="736"/>
      <c r="F143" s="925" t="str">
        <f>IF('Display-Neuanlage und Masse'!V141="","",'Display-Neuanlage und Masse'!V141)</f>
        <v/>
      </c>
      <c r="G143" s="925" t="str">
        <f>IF('Display-Neuanlage und Masse'!X141="","",VLOOKUP('Display-Neuanlage und Masse'!X141,'Dropdown Auswahl'!BL138:BM390,2,FALSE))</f>
        <v/>
      </c>
      <c r="H143" s="1191"/>
      <c r="I143" s="1191"/>
      <c r="J143" s="1191"/>
      <c r="K143" s="925" t="str">
        <f>IF('Display-Neuanlage und Masse'!AX141="","",'Display-Neuanlage und Masse'!AX141)</f>
        <v/>
      </c>
      <c r="L143" s="925" t="str">
        <f>IF('Display-Neuanlage und Masse'!AY141="","",'Display-Neuanlage und Masse'!AY141)</f>
        <v/>
      </c>
      <c r="M143" s="925" t="str">
        <f>IF('Display-Neuanlage und Masse'!AZ141="","",'Display-Neuanlage und Masse'!AZ141)</f>
        <v/>
      </c>
      <c r="N143" s="736"/>
      <c r="O143" s="736"/>
      <c r="P143" s="878"/>
      <c r="Q143" s="736"/>
      <c r="R143" s="736"/>
      <c r="S143" s="925" t="str">
        <f>IF(AND(Table3[[#This Row],[Menge]]&lt;&gt;"",Table3[[#This Row],[Anzahl Stück im Karton]]&lt;&gt;""),Table3[[#This Row],[Menge]]*Table3[[#This Row],[Anzahl Stück im Karton]],"")</f>
        <v/>
      </c>
      <c r="T143" s="929" t="str">
        <f>IF(AND('Display-Neuanlage und Masse'!G141="",'Display-Neuanlage und Masse'!H141=""),"",
IF('Display-Neuanlage und Masse'!G141&lt;&gt;"",'Display-Neuanlage und Masse'!G141,'Display-Neuanlage und Masse'!H141))</f>
        <v/>
      </c>
      <c r="U143" s="925" t="str">
        <f>IF(AND('Display-Neuanlage und Masse'!G141="",'Display-Neuanlage und Masse'!H141=""),"",
IF('Display-Neuanlage und Masse'!G141&lt;&gt;"","EUR","USD"))</f>
        <v/>
      </c>
      <c r="V143" s="930" t="str">
        <f>IF('Display-Neuanlage und Masse'!I141="","",'Display-Neuanlage und Masse'!I141)</f>
        <v/>
      </c>
      <c r="W143" s="737"/>
      <c r="X143" s="737"/>
      <c r="Y143" s="737"/>
      <c r="Z143" s="737"/>
      <c r="AA143" s="737"/>
      <c r="AB143" s="737"/>
      <c r="AC143" s="737"/>
      <c r="AD143" s="737"/>
      <c r="AE143" s="737"/>
      <c r="AF143" s="737"/>
      <c r="AG143" s="741"/>
      <c r="AH143" s="747"/>
      <c r="AI143" s="750"/>
      <c r="AJ143" s="748"/>
      <c r="AK143" s="748"/>
      <c r="AL143" s="748"/>
      <c r="AM143" s="748"/>
      <c r="AN143" s="748"/>
      <c r="AO143" s="748"/>
      <c r="AP143" s="748"/>
      <c r="AQ143" s="748"/>
      <c r="AR143" s="748"/>
      <c r="AS143" s="748"/>
      <c r="AT143" s="748"/>
      <c r="AU143" s="749"/>
      <c r="AV143" s="747"/>
      <c r="AW143" s="748"/>
      <c r="AX143" s="749"/>
      <c r="AY143" s="747"/>
      <c r="AZ143" s="748"/>
      <c r="BA143" s="749"/>
      <c r="BB143" s="747"/>
      <c r="BC143" s="748"/>
      <c r="BD143" s="748"/>
      <c r="BE143" s="749"/>
      <c r="BF143" s="750"/>
      <c r="BG143" s="748"/>
      <c r="BH143" s="748"/>
      <c r="BI143" s="748"/>
      <c r="BJ143" s="748"/>
      <c r="BK143" s="748"/>
      <c r="BL143" s="748"/>
      <c r="BM143" s="748"/>
      <c r="BN143" s="748"/>
      <c r="BO143" s="736"/>
      <c r="BP143" s="736"/>
      <c r="BQ143" s="735"/>
      <c r="BR143" s="736"/>
      <c r="BS143" s="736"/>
      <c r="BT143" s="736"/>
      <c r="BU143" s="856"/>
      <c r="BV143" s="736"/>
      <c r="BW143" s="736"/>
      <c r="BX143" s="736"/>
      <c r="BY143" s="736"/>
      <c r="BZ143" s="736"/>
      <c r="CA143" s="736"/>
      <c r="CB143" s="736"/>
      <c r="CC143" s="736"/>
      <c r="CD143" s="736"/>
      <c r="CE143" s="736"/>
      <c r="CF143" s="736"/>
      <c r="CG143" s="736"/>
      <c r="CH143" s="736"/>
      <c r="CI143" s="736"/>
      <c r="CJ143" s="736"/>
      <c r="CK143" s="736"/>
      <c r="CL143" s="736"/>
      <c r="CM143" s="736"/>
      <c r="CN143" s="736"/>
      <c r="CO143" s="736"/>
      <c r="CP143" s="736"/>
      <c r="CQ143" s="736"/>
      <c r="CR143" s="736"/>
      <c r="CS143" s="736"/>
      <c r="CT143" s="736"/>
      <c r="CU143" s="736"/>
      <c r="CV143" s="736"/>
      <c r="CW143" s="736"/>
      <c r="CX143" s="736"/>
      <c r="CY143" s="736"/>
      <c r="CZ143" s="736"/>
      <c r="DA143" s="736"/>
      <c r="DB143" s="736"/>
      <c r="DC143" s="736"/>
      <c r="DD143" s="736"/>
      <c r="DE143" s="736"/>
      <c r="DF143" s="736"/>
      <c r="DG143" s="736"/>
      <c r="DH143" s="736"/>
      <c r="DI143" s="736"/>
      <c r="DJ143" s="736"/>
      <c r="DK143" s="736"/>
      <c r="DL143" s="736"/>
      <c r="DM143" s="736"/>
      <c r="DN143" s="736"/>
      <c r="DO143" s="736"/>
      <c r="DP143" s="736"/>
      <c r="DQ143" s="736"/>
      <c r="DR143" s="736"/>
      <c r="DS143" s="736"/>
      <c r="DT143" s="736"/>
      <c r="DU143" s="736"/>
      <c r="DV143" s="736"/>
      <c r="DW143" s="736"/>
      <c r="DX143" s="736"/>
      <c r="DY143" s="736"/>
      <c r="DZ143" s="736"/>
      <c r="EA143" s="736"/>
      <c r="EB143" s="736"/>
      <c r="EC143" s="736"/>
      <c r="ED143" s="736"/>
      <c r="EE143" s="736"/>
      <c r="EF143" s="736"/>
      <c r="EG143" s="736"/>
    </row>
    <row r="144" spans="1:137" ht="60" customHeight="1">
      <c r="A144" s="925"/>
      <c r="B144" s="736"/>
      <c r="C144" s="925" t="str">
        <f>IF('Display-Neuanlage und Masse'!T142="","",'Display-Neuanlage und Masse'!T142)</f>
        <v/>
      </c>
      <c r="D144" s="925" t="str">
        <f>IF('Display-Neuanlage und Masse'!U142="","",'Display-Neuanlage und Masse'!U142)</f>
        <v/>
      </c>
      <c r="E144" s="736"/>
      <c r="F144" s="925" t="str">
        <f>IF('Display-Neuanlage und Masse'!V142="","",'Display-Neuanlage und Masse'!V142)</f>
        <v/>
      </c>
      <c r="G144" s="925" t="str">
        <f>IF('Display-Neuanlage und Masse'!X142="","",VLOOKUP('Display-Neuanlage und Masse'!X142,'Dropdown Auswahl'!BL139:BM391,2,FALSE))</f>
        <v/>
      </c>
      <c r="H144" s="1191"/>
      <c r="I144" s="1191"/>
      <c r="J144" s="1191"/>
      <c r="K144" s="925" t="str">
        <f>IF('Display-Neuanlage und Masse'!AX142="","",'Display-Neuanlage und Masse'!AX142)</f>
        <v/>
      </c>
      <c r="L144" s="925" t="str">
        <f>IF('Display-Neuanlage und Masse'!AY142="","",'Display-Neuanlage und Masse'!AY142)</f>
        <v/>
      </c>
      <c r="M144" s="925" t="str">
        <f>IF('Display-Neuanlage und Masse'!AZ142="","",'Display-Neuanlage und Masse'!AZ142)</f>
        <v/>
      </c>
      <c r="N144" s="736"/>
      <c r="O144" s="736"/>
      <c r="P144" s="878"/>
      <c r="Q144" s="736"/>
      <c r="R144" s="736"/>
      <c r="S144" s="925" t="str">
        <f>IF(AND(Table3[[#This Row],[Menge]]&lt;&gt;"",Table3[[#This Row],[Anzahl Stück im Karton]]&lt;&gt;""),Table3[[#This Row],[Menge]]*Table3[[#This Row],[Anzahl Stück im Karton]],"")</f>
        <v/>
      </c>
      <c r="T144" s="929" t="str">
        <f>IF(AND('Display-Neuanlage und Masse'!G142="",'Display-Neuanlage und Masse'!H142=""),"",
IF('Display-Neuanlage und Masse'!G142&lt;&gt;"",'Display-Neuanlage und Masse'!G142,'Display-Neuanlage und Masse'!H142))</f>
        <v/>
      </c>
      <c r="U144" s="925" t="str">
        <f>IF(AND('Display-Neuanlage und Masse'!G142="",'Display-Neuanlage und Masse'!H142=""),"",
IF('Display-Neuanlage und Masse'!G142&lt;&gt;"","EUR","USD"))</f>
        <v/>
      </c>
      <c r="V144" s="930" t="str">
        <f>IF('Display-Neuanlage und Masse'!I142="","",'Display-Neuanlage und Masse'!I142)</f>
        <v/>
      </c>
      <c r="W144" s="737"/>
      <c r="X144" s="737"/>
      <c r="Y144" s="737"/>
      <c r="Z144" s="737"/>
      <c r="AA144" s="737"/>
      <c r="AB144" s="737"/>
      <c r="AC144" s="737"/>
      <c r="AD144" s="737"/>
      <c r="AE144" s="737"/>
      <c r="AF144" s="737"/>
      <c r="AG144" s="741"/>
      <c r="AH144" s="747"/>
      <c r="AI144" s="750"/>
      <c r="AJ144" s="748"/>
      <c r="AK144" s="748"/>
      <c r="AL144" s="748"/>
      <c r="AM144" s="748"/>
      <c r="AN144" s="748"/>
      <c r="AO144" s="748"/>
      <c r="AP144" s="748"/>
      <c r="AQ144" s="748"/>
      <c r="AR144" s="748"/>
      <c r="AS144" s="748"/>
      <c r="AT144" s="748"/>
      <c r="AU144" s="749"/>
      <c r="AV144" s="747"/>
      <c r="AW144" s="748"/>
      <c r="AX144" s="749"/>
      <c r="AY144" s="747"/>
      <c r="AZ144" s="748"/>
      <c r="BA144" s="749"/>
      <c r="BB144" s="747"/>
      <c r="BC144" s="748"/>
      <c r="BD144" s="748"/>
      <c r="BE144" s="749"/>
      <c r="BF144" s="750"/>
      <c r="BG144" s="748"/>
      <c r="BH144" s="748"/>
      <c r="BI144" s="748"/>
      <c r="BJ144" s="748"/>
      <c r="BK144" s="748"/>
      <c r="BL144" s="748"/>
      <c r="BM144" s="748"/>
      <c r="BN144" s="748"/>
      <c r="BO144" s="736"/>
      <c r="BP144" s="736"/>
      <c r="BQ144" s="735"/>
      <c r="BR144" s="736"/>
      <c r="BS144" s="736"/>
      <c r="BT144" s="736"/>
      <c r="BU144" s="856"/>
      <c r="BV144" s="736"/>
      <c r="BW144" s="736"/>
      <c r="BX144" s="736"/>
      <c r="BY144" s="736"/>
      <c r="BZ144" s="736"/>
      <c r="CA144" s="736"/>
      <c r="CB144" s="736"/>
      <c r="CC144" s="736"/>
      <c r="CD144" s="736"/>
      <c r="CE144" s="736"/>
      <c r="CF144" s="736"/>
      <c r="CG144" s="736"/>
      <c r="CH144" s="736"/>
      <c r="CI144" s="736"/>
      <c r="CJ144" s="736"/>
      <c r="CK144" s="736"/>
      <c r="CL144" s="736"/>
      <c r="CM144" s="736"/>
      <c r="CN144" s="736"/>
      <c r="CO144" s="736"/>
      <c r="CP144" s="736"/>
      <c r="CQ144" s="736"/>
      <c r="CR144" s="736"/>
      <c r="CS144" s="736"/>
      <c r="CT144" s="736"/>
      <c r="CU144" s="736"/>
      <c r="CV144" s="736"/>
      <c r="CW144" s="736"/>
      <c r="CX144" s="736"/>
      <c r="CY144" s="736"/>
      <c r="CZ144" s="736"/>
      <c r="DA144" s="736"/>
      <c r="DB144" s="736"/>
      <c r="DC144" s="736"/>
      <c r="DD144" s="736"/>
      <c r="DE144" s="736"/>
      <c r="DF144" s="736"/>
      <c r="DG144" s="736"/>
      <c r="DH144" s="736"/>
      <c r="DI144" s="736"/>
      <c r="DJ144" s="736"/>
      <c r="DK144" s="736"/>
      <c r="DL144" s="736"/>
      <c r="DM144" s="736"/>
      <c r="DN144" s="736"/>
      <c r="DO144" s="736"/>
      <c r="DP144" s="736"/>
      <c r="DQ144" s="736"/>
      <c r="DR144" s="736"/>
      <c r="DS144" s="736"/>
      <c r="DT144" s="736"/>
      <c r="DU144" s="736"/>
      <c r="DV144" s="736"/>
      <c r="DW144" s="736"/>
      <c r="DX144" s="736"/>
      <c r="DY144" s="736"/>
      <c r="DZ144" s="736"/>
      <c r="EA144" s="736"/>
      <c r="EB144" s="736"/>
      <c r="EC144" s="736"/>
      <c r="ED144" s="736"/>
      <c r="EE144" s="736"/>
      <c r="EF144" s="736"/>
      <c r="EG144" s="736"/>
    </row>
    <row r="145" spans="1:137" ht="60" customHeight="1">
      <c r="A145" s="925"/>
      <c r="B145" s="736"/>
      <c r="C145" s="925" t="str">
        <f>IF('Display-Neuanlage und Masse'!T143="","",'Display-Neuanlage und Masse'!T143)</f>
        <v/>
      </c>
      <c r="D145" s="925" t="str">
        <f>IF('Display-Neuanlage und Masse'!U143="","",'Display-Neuanlage und Masse'!U143)</f>
        <v/>
      </c>
      <c r="E145" s="736"/>
      <c r="F145" s="925" t="str">
        <f>IF('Display-Neuanlage und Masse'!V143="","",'Display-Neuanlage und Masse'!V143)</f>
        <v/>
      </c>
      <c r="G145" s="925" t="str">
        <f>IF('Display-Neuanlage und Masse'!X143="","",VLOOKUP('Display-Neuanlage und Masse'!X143,'Dropdown Auswahl'!BL140:BM392,2,FALSE))</f>
        <v/>
      </c>
      <c r="H145" s="1191"/>
      <c r="I145" s="1191"/>
      <c r="J145" s="1191"/>
      <c r="K145" s="925" t="str">
        <f>IF('Display-Neuanlage und Masse'!AX143="","",'Display-Neuanlage und Masse'!AX143)</f>
        <v/>
      </c>
      <c r="L145" s="925" t="str">
        <f>IF('Display-Neuanlage und Masse'!AY143="","",'Display-Neuanlage und Masse'!AY143)</f>
        <v/>
      </c>
      <c r="M145" s="925" t="str">
        <f>IF('Display-Neuanlage und Masse'!AZ143="","",'Display-Neuanlage und Masse'!AZ143)</f>
        <v/>
      </c>
      <c r="N145" s="736"/>
      <c r="O145" s="736"/>
      <c r="P145" s="878"/>
      <c r="Q145" s="736"/>
      <c r="R145" s="736"/>
      <c r="S145" s="925" t="str">
        <f>IF(AND(Table3[[#This Row],[Menge]]&lt;&gt;"",Table3[[#This Row],[Anzahl Stück im Karton]]&lt;&gt;""),Table3[[#This Row],[Menge]]*Table3[[#This Row],[Anzahl Stück im Karton]],"")</f>
        <v/>
      </c>
      <c r="T145" s="929" t="str">
        <f>IF(AND('Display-Neuanlage und Masse'!G143="",'Display-Neuanlage und Masse'!H143=""),"",
IF('Display-Neuanlage und Masse'!G143&lt;&gt;"",'Display-Neuanlage und Masse'!G143,'Display-Neuanlage und Masse'!H143))</f>
        <v/>
      </c>
      <c r="U145" s="925" t="str">
        <f>IF(AND('Display-Neuanlage und Masse'!G143="",'Display-Neuanlage und Masse'!H143=""),"",
IF('Display-Neuanlage und Masse'!G143&lt;&gt;"","EUR","USD"))</f>
        <v/>
      </c>
      <c r="V145" s="930" t="str">
        <f>IF('Display-Neuanlage und Masse'!I143="","",'Display-Neuanlage und Masse'!I143)</f>
        <v/>
      </c>
      <c r="W145" s="737"/>
      <c r="X145" s="737"/>
      <c r="Y145" s="737"/>
      <c r="Z145" s="737"/>
      <c r="AA145" s="737"/>
      <c r="AB145" s="737"/>
      <c r="AC145" s="737"/>
      <c r="AD145" s="737"/>
      <c r="AE145" s="737"/>
      <c r="AF145" s="737"/>
      <c r="AG145" s="741"/>
      <c r="AH145" s="747"/>
      <c r="AI145" s="750"/>
      <c r="AJ145" s="748"/>
      <c r="AK145" s="748"/>
      <c r="AL145" s="748"/>
      <c r="AM145" s="748"/>
      <c r="AN145" s="748"/>
      <c r="AO145" s="748"/>
      <c r="AP145" s="748"/>
      <c r="AQ145" s="748"/>
      <c r="AR145" s="748"/>
      <c r="AS145" s="748"/>
      <c r="AT145" s="748"/>
      <c r="AU145" s="749"/>
      <c r="AV145" s="747"/>
      <c r="AW145" s="748"/>
      <c r="AX145" s="749"/>
      <c r="AY145" s="747"/>
      <c r="AZ145" s="748"/>
      <c r="BA145" s="749"/>
      <c r="BB145" s="747"/>
      <c r="BC145" s="748"/>
      <c r="BD145" s="748"/>
      <c r="BE145" s="749"/>
      <c r="BF145" s="750"/>
      <c r="BG145" s="748"/>
      <c r="BH145" s="748"/>
      <c r="BI145" s="748"/>
      <c r="BJ145" s="748"/>
      <c r="BK145" s="748"/>
      <c r="BL145" s="748"/>
      <c r="BM145" s="748"/>
      <c r="BN145" s="748"/>
      <c r="BO145" s="736"/>
      <c r="BP145" s="736"/>
      <c r="BQ145" s="735"/>
      <c r="BR145" s="736"/>
      <c r="BS145" s="736"/>
      <c r="BT145" s="736"/>
      <c r="BU145" s="856"/>
      <c r="BV145" s="736"/>
      <c r="BW145" s="736"/>
      <c r="BX145" s="736"/>
      <c r="BY145" s="736"/>
      <c r="BZ145" s="736"/>
      <c r="CA145" s="736"/>
      <c r="CB145" s="736"/>
      <c r="CC145" s="736"/>
      <c r="CD145" s="736"/>
      <c r="CE145" s="736"/>
      <c r="CF145" s="736"/>
      <c r="CG145" s="736"/>
      <c r="CH145" s="736"/>
      <c r="CI145" s="736"/>
      <c r="CJ145" s="736"/>
      <c r="CK145" s="736"/>
      <c r="CL145" s="736"/>
      <c r="CM145" s="736"/>
      <c r="CN145" s="736"/>
      <c r="CO145" s="736"/>
      <c r="CP145" s="736"/>
      <c r="CQ145" s="736"/>
      <c r="CR145" s="736"/>
      <c r="CS145" s="736"/>
      <c r="CT145" s="736"/>
      <c r="CU145" s="736"/>
      <c r="CV145" s="736"/>
      <c r="CW145" s="736"/>
      <c r="CX145" s="736"/>
      <c r="CY145" s="736"/>
      <c r="CZ145" s="736"/>
      <c r="DA145" s="736"/>
      <c r="DB145" s="736"/>
      <c r="DC145" s="736"/>
      <c r="DD145" s="736"/>
      <c r="DE145" s="736"/>
      <c r="DF145" s="736"/>
      <c r="DG145" s="736"/>
      <c r="DH145" s="736"/>
      <c r="DI145" s="736"/>
      <c r="DJ145" s="736"/>
      <c r="DK145" s="736"/>
      <c r="DL145" s="736"/>
      <c r="DM145" s="736"/>
      <c r="DN145" s="736"/>
      <c r="DO145" s="736"/>
      <c r="DP145" s="736"/>
      <c r="DQ145" s="736"/>
      <c r="DR145" s="736"/>
      <c r="DS145" s="736"/>
      <c r="DT145" s="736"/>
      <c r="DU145" s="736"/>
      <c r="DV145" s="736"/>
      <c r="DW145" s="736"/>
      <c r="DX145" s="736"/>
      <c r="DY145" s="736"/>
      <c r="DZ145" s="736"/>
      <c r="EA145" s="736"/>
      <c r="EB145" s="736"/>
      <c r="EC145" s="736"/>
      <c r="ED145" s="736"/>
      <c r="EE145" s="736"/>
      <c r="EF145" s="736"/>
      <c r="EG145" s="736"/>
    </row>
    <row r="146" spans="1:137" ht="60" customHeight="1">
      <c r="A146" s="925"/>
      <c r="B146" s="736"/>
      <c r="C146" s="925" t="str">
        <f>IF('Display-Neuanlage und Masse'!T144="","",'Display-Neuanlage und Masse'!T144)</f>
        <v/>
      </c>
      <c r="D146" s="925" t="str">
        <f>IF('Display-Neuanlage und Masse'!U144="","",'Display-Neuanlage und Masse'!U144)</f>
        <v/>
      </c>
      <c r="E146" s="736"/>
      <c r="F146" s="925" t="str">
        <f>IF('Display-Neuanlage und Masse'!V144="","",'Display-Neuanlage und Masse'!V144)</f>
        <v/>
      </c>
      <c r="G146" s="925" t="str">
        <f>IF('Display-Neuanlage und Masse'!X144="","",VLOOKUP('Display-Neuanlage und Masse'!X144,'Dropdown Auswahl'!BL141:BM393,2,FALSE))</f>
        <v/>
      </c>
      <c r="H146" s="1191"/>
      <c r="I146" s="1191"/>
      <c r="J146" s="1191"/>
      <c r="K146" s="925" t="str">
        <f>IF('Display-Neuanlage und Masse'!AX144="","",'Display-Neuanlage und Masse'!AX144)</f>
        <v/>
      </c>
      <c r="L146" s="925" t="str">
        <f>IF('Display-Neuanlage und Masse'!AY144="","",'Display-Neuanlage und Masse'!AY144)</f>
        <v/>
      </c>
      <c r="M146" s="925" t="str">
        <f>IF('Display-Neuanlage und Masse'!AZ144="","",'Display-Neuanlage und Masse'!AZ144)</f>
        <v/>
      </c>
      <c r="N146" s="736"/>
      <c r="O146" s="736"/>
      <c r="P146" s="878"/>
      <c r="Q146" s="736"/>
      <c r="R146" s="736"/>
      <c r="S146" s="925" t="str">
        <f>IF(AND(Table3[[#This Row],[Menge]]&lt;&gt;"",Table3[[#This Row],[Anzahl Stück im Karton]]&lt;&gt;""),Table3[[#This Row],[Menge]]*Table3[[#This Row],[Anzahl Stück im Karton]],"")</f>
        <v/>
      </c>
      <c r="T146" s="929" t="str">
        <f>IF(AND('Display-Neuanlage und Masse'!G144="",'Display-Neuanlage und Masse'!H144=""),"",
IF('Display-Neuanlage und Masse'!G144&lt;&gt;"",'Display-Neuanlage und Masse'!G144,'Display-Neuanlage und Masse'!H144))</f>
        <v/>
      </c>
      <c r="U146" s="925" t="str">
        <f>IF(AND('Display-Neuanlage und Masse'!G144="",'Display-Neuanlage und Masse'!H144=""),"",
IF('Display-Neuanlage und Masse'!G144&lt;&gt;"","EUR","USD"))</f>
        <v/>
      </c>
      <c r="V146" s="930" t="str">
        <f>IF('Display-Neuanlage und Masse'!I144="","",'Display-Neuanlage und Masse'!I144)</f>
        <v/>
      </c>
      <c r="W146" s="737"/>
      <c r="X146" s="737"/>
      <c r="Y146" s="737"/>
      <c r="Z146" s="737"/>
      <c r="AA146" s="737"/>
      <c r="AB146" s="737"/>
      <c r="AC146" s="737"/>
      <c r="AD146" s="737"/>
      <c r="AE146" s="737"/>
      <c r="AF146" s="737"/>
      <c r="AG146" s="741"/>
      <c r="AH146" s="747"/>
      <c r="AI146" s="750"/>
      <c r="AJ146" s="748"/>
      <c r="AK146" s="748"/>
      <c r="AL146" s="748"/>
      <c r="AM146" s="748"/>
      <c r="AN146" s="748"/>
      <c r="AO146" s="748"/>
      <c r="AP146" s="748"/>
      <c r="AQ146" s="748"/>
      <c r="AR146" s="748"/>
      <c r="AS146" s="748"/>
      <c r="AT146" s="748"/>
      <c r="AU146" s="749"/>
      <c r="AV146" s="747"/>
      <c r="AW146" s="748"/>
      <c r="AX146" s="749"/>
      <c r="AY146" s="747"/>
      <c r="AZ146" s="748"/>
      <c r="BA146" s="749"/>
      <c r="BB146" s="747"/>
      <c r="BC146" s="748"/>
      <c r="BD146" s="748"/>
      <c r="BE146" s="749"/>
      <c r="BF146" s="750"/>
      <c r="BG146" s="748"/>
      <c r="BH146" s="748"/>
      <c r="BI146" s="748"/>
      <c r="BJ146" s="748"/>
      <c r="BK146" s="748"/>
      <c r="BL146" s="748"/>
      <c r="BM146" s="748"/>
      <c r="BN146" s="748"/>
      <c r="BO146" s="736"/>
      <c r="BP146" s="736"/>
      <c r="BQ146" s="735"/>
      <c r="BR146" s="736"/>
      <c r="BS146" s="736"/>
      <c r="BT146" s="736"/>
      <c r="BU146" s="856"/>
      <c r="BV146" s="736"/>
      <c r="BW146" s="736"/>
      <c r="BX146" s="736"/>
      <c r="BY146" s="736"/>
      <c r="BZ146" s="736"/>
      <c r="CA146" s="736"/>
      <c r="CB146" s="736"/>
      <c r="CC146" s="736"/>
      <c r="CD146" s="736"/>
      <c r="CE146" s="736"/>
      <c r="CF146" s="736"/>
      <c r="CG146" s="736"/>
      <c r="CH146" s="736"/>
      <c r="CI146" s="736"/>
      <c r="CJ146" s="736"/>
      <c r="CK146" s="736"/>
      <c r="CL146" s="736"/>
      <c r="CM146" s="736"/>
      <c r="CN146" s="736"/>
      <c r="CO146" s="736"/>
      <c r="CP146" s="736"/>
      <c r="CQ146" s="736"/>
      <c r="CR146" s="736"/>
      <c r="CS146" s="736"/>
      <c r="CT146" s="736"/>
      <c r="CU146" s="736"/>
      <c r="CV146" s="736"/>
      <c r="CW146" s="736"/>
      <c r="CX146" s="736"/>
      <c r="CY146" s="736"/>
      <c r="CZ146" s="736"/>
      <c r="DA146" s="736"/>
      <c r="DB146" s="736"/>
      <c r="DC146" s="736"/>
      <c r="DD146" s="736"/>
      <c r="DE146" s="736"/>
      <c r="DF146" s="736"/>
      <c r="DG146" s="736"/>
      <c r="DH146" s="736"/>
      <c r="DI146" s="736"/>
      <c r="DJ146" s="736"/>
      <c r="DK146" s="736"/>
      <c r="DL146" s="736"/>
      <c r="DM146" s="736"/>
      <c r="DN146" s="736"/>
      <c r="DO146" s="736"/>
      <c r="DP146" s="736"/>
      <c r="DQ146" s="736"/>
      <c r="DR146" s="736"/>
      <c r="DS146" s="736"/>
      <c r="DT146" s="736"/>
      <c r="DU146" s="736"/>
      <c r="DV146" s="736"/>
      <c r="DW146" s="736"/>
      <c r="DX146" s="736"/>
      <c r="DY146" s="736"/>
      <c r="DZ146" s="736"/>
      <c r="EA146" s="736"/>
      <c r="EB146" s="736"/>
      <c r="EC146" s="736"/>
      <c r="ED146" s="736"/>
      <c r="EE146" s="736"/>
      <c r="EF146" s="736"/>
      <c r="EG146" s="736"/>
    </row>
    <row r="147" spans="1:137" ht="60" customHeight="1">
      <c r="A147" s="925"/>
      <c r="B147" s="736"/>
      <c r="C147" s="925" t="str">
        <f>IF('Display-Neuanlage und Masse'!T145="","",'Display-Neuanlage und Masse'!T145)</f>
        <v/>
      </c>
      <c r="D147" s="925" t="str">
        <f>IF('Display-Neuanlage und Masse'!U145="","",'Display-Neuanlage und Masse'!U145)</f>
        <v/>
      </c>
      <c r="E147" s="736"/>
      <c r="F147" s="925" t="str">
        <f>IF('Display-Neuanlage und Masse'!V145="","",'Display-Neuanlage und Masse'!V145)</f>
        <v/>
      </c>
      <c r="G147" s="925" t="str">
        <f>IF('Display-Neuanlage und Masse'!X145="","",VLOOKUP('Display-Neuanlage und Masse'!X145,'Dropdown Auswahl'!BL142:BM394,2,FALSE))</f>
        <v/>
      </c>
      <c r="H147" s="1191"/>
      <c r="I147" s="1191"/>
      <c r="J147" s="1191"/>
      <c r="K147" s="925" t="str">
        <f>IF('Display-Neuanlage und Masse'!AX145="","",'Display-Neuanlage und Masse'!AX145)</f>
        <v/>
      </c>
      <c r="L147" s="925" t="str">
        <f>IF('Display-Neuanlage und Masse'!AY145="","",'Display-Neuanlage und Masse'!AY145)</f>
        <v/>
      </c>
      <c r="M147" s="925" t="str">
        <f>IF('Display-Neuanlage und Masse'!AZ145="","",'Display-Neuanlage und Masse'!AZ145)</f>
        <v/>
      </c>
      <c r="N147" s="736"/>
      <c r="O147" s="736"/>
      <c r="P147" s="878"/>
      <c r="Q147" s="736"/>
      <c r="R147" s="736"/>
      <c r="S147" s="925" t="str">
        <f>IF(AND(Table3[[#This Row],[Menge]]&lt;&gt;"",Table3[[#This Row],[Anzahl Stück im Karton]]&lt;&gt;""),Table3[[#This Row],[Menge]]*Table3[[#This Row],[Anzahl Stück im Karton]],"")</f>
        <v/>
      </c>
      <c r="T147" s="929" t="str">
        <f>IF(AND('Display-Neuanlage und Masse'!G145="",'Display-Neuanlage und Masse'!H145=""),"",
IF('Display-Neuanlage und Masse'!G145&lt;&gt;"",'Display-Neuanlage und Masse'!G145,'Display-Neuanlage und Masse'!H145))</f>
        <v/>
      </c>
      <c r="U147" s="925" t="str">
        <f>IF(AND('Display-Neuanlage und Masse'!G145="",'Display-Neuanlage und Masse'!H145=""),"",
IF('Display-Neuanlage und Masse'!G145&lt;&gt;"","EUR","USD"))</f>
        <v/>
      </c>
      <c r="V147" s="930" t="str">
        <f>IF('Display-Neuanlage und Masse'!I145="","",'Display-Neuanlage und Masse'!I145)</f>
        <v/>
      </c>
      <c r="W147" s="737"/>
      <c r="X147" s="737"/>
      <c r="Y147" s="737"/>
      <c r="Z147" s="737"/>
      <c r="AA147" s="737"/>
      <c r="AB147" s="737"/>
      <c r="AC147" s="737"/>
      <c r="AD147" s="737"/>
      <c r="AE147" s="737"/>
      <c r="AF147" s="737"/>
      <c r="AG147" s="741"/>
      <c r="AH147" s="747"/>
      <c r="AI147" s="750"/>
      <c r="AJ147" s="748"/>
      <c r="AK147" s="748"/>
      <c r="AL147" s="748"/>
      <c r="AM147" s="748"/>
      <c r="AN147" s="748"/>
      <c r="AO147" s="748"/>
      <c r="AP147" s="748"/>
      <c r="AQ147" s="748"/>
      <c r="AR147" s="748"/>
      <c r="AS147" s="748"/>
      <c r="AT147" s="748"/>
      <c r="AU147" s="749"/>
      <c r="AV147" s="747"/>
      <c r="AW147" s="748"/>
      <c r="AX147" s="749"/>
      <c r="AY147" s="747"/>
      <c r="AZ147" s="748"/>
      <c r="BA147" s="749"/>
      <c r="BB147" s="747"/>
      <c r="BC147" s="748"/>
      <c r="BD147" s="748"/>
      <c r="BE147" s="749"/>
      <c r="BF147" s="750"/>
      <c r="BG147" s="748"/>
      <c r="BH147" s="748"/>
      <c r="BI147" s="748"/>
      <c r="BJ147" s="748"/>
      <c r="BK147" s="748"/>
      <c r="BL147" s="748"/>
      <c r="BM147" s="748"/>
      <c r="BN147" s="748"/>
      <c r="BO147" s="736"/>
      <c r="BP147" s="736"/>
      <c r="BQ147" s="735"/>
      <c r="BR147" s="736"/>
      <c r="BS147" s="736"/>
      <c r="BT147" s="736"/>
      <c r="BU147" s="856"/>
      <c r="BV147" s="736"/>
      <c r="BW147" s="736"/>
      <c r="BX147" s="736"/>
      <c r="BY147" s="736"/>
      <c r="BZ147" s="736"/>
      <c r="CA147" s="736"/>
      <c r="CB147" s="736"/>
      <c r="CC147" s="736"/>
      <c r="CD147" s="736"/>
      <c r="CE147" s="736"/>
      <c r="CF147" s="736"/>
      <c r="CG147" s="736"/>
      <c r="CH147" s="736"/>
      <c r="CI147" s="736"/>
      <c r="CJ147" s="736"/>
      <c r="CK147" s="736"/>
      <c r="CL147" s="736"/>
      <c r="CM147" s="736"/>
      <c r="CN147" s="736"/>
      <c r="CO147" s="736"/>
      <c r="CP147" s="736"/>
      <c r="CQ147" s="736"/>
      <c r="CR147" s="736"/>
      <c r="CS147" s="736"/>
      <c r="CT147" s="736"/>
      <c r="CU147" s="736"/>
      <c r="CV147" s="736"/>
      <c r="CW147" s="736"/>
      <c r="CX147" s="736"/>
      <c r="CY147" s="736"/>
      <c r="CZ147" s="736"/>
      <c r="DA147" s="736"/>
      <c r="DB147" s="736"/>
      <c r="DC147" s="736"/>
      <c r="DD147" s="736"/>
      <c r="DE147" s="736"/>
      <c r="DF147" s="736"/>
      <c r="DG147" s="736"/>
      <c r="DH147" s="736"/>
      <c r="DI147" s="736"/>
      <c r="DJ147" s="736"/>
      <c r="DK147" s="736"/>
      <c r="DL147" s="736"/>
      <c r="DM147" s="736"/>
      <c r="DN147" s="736"/>
      <c r="DO147" s="736"/>
      <c r="DP147" s="736"/>
      <c r="DQ147" s="736"/>
      <c r="DR147" s="736"/>
      <c r="DS147" s="736"/>
      <c r="DT147" s="736"/>
      <c r="DU147" s="736"/>
      <c r="DV147" s="736"/>
      <c r="DW147" s="736"/>
      <c r="DX147" s="736"/>
      <c r="DY147" s="736"/>
      <c r="DZ147" s="736"/>
      <c r="EA147" s="736"/>
      <c r="EB147" s="736"/>
      <c r="EC147" s="736"/>
      <c r="ED147" s="736"/>
      <c r="EE147" s="736"/>
      <c r="EF147" s="736"/>
      <c r="EG147" s="736"/>
    </row>
    <row r="148" spans="1:137" ht="60" customHeight="1">
      <c r="A148" s="925"/>
      <c r="B148" s="736"/>
      <c r="C148" s="925" t="str">
        <f>IF('Display-Neuanlage und Masse'!T146="","",'Display-Neuanlage und Masse'!T146)</f>
        <v/>
      </c>
      <c r="D148" s="925" t="str">
        <f>IF('Display-Neuanlage und Masse'!U146="","",'Display-Neuanlage und Masse'!U146)</f>
        <v/>
      </c>
      <c r="E148" s="736"/>
      <c r="F148" s="925" t="str">
        <f>IF('Display-Neuanlage und Masse'!V146="","",'Display-Neuanlage und Masse'!V146)</f>
        <v/>
      </c>
      <c r="G148" s="925" t="str">
        <f>IF('Display-Neuanlage und Masse'!X146="","",VLOOKUP('Display-Neuanlage und Masse'!X146,'Dropdown Auswahl'!BL143:BM395,2,FALSE))</f>
        <v/>
      </c>
      <c r="H148" s="1191"/>
      <c r="I148" s="1191"/>
      <c r="J148" s="1191"/>
      <c r="K148" s="925" t="str">
        <f>IF('Display-Neuanlage und Masse'!AX146="","",'Display-Neuanlage und Masse'!AX146)</f>
        <v/>
      </c>
      <c r="L148" s="925" t="str">
        <f>IF('Display-Neuanlage und Masse'!AY146="","",'Display-Neuanlage und Masse'!AY146)</f>
        <v/>
      </c>
      <c r="M148" s="925" t="str">
        <f>IF('Display-Neuanlage und Masse'!AZ146="","",'Display-Neuanlage und Masse'!AZ146)</f>
        <v/>
      </c>
      <c r="N148" s="736"/>
      <c r="O148" s="736"/>
      <c r="P148" s="878"/>
      <c r="Q148" s="736"/>
      <c r="R148" s="736"/>
      <c r="S148" s="925" t="str">
        <f>IF(AND(Table3[[#This Row],[Menge]]&lt;&gt;"",Table3[[#This Row],[Anzahl Stück im Karton]]&lt;&gt;""),Table3[[#This Row],[Menge]]*Table3[[#This Row],[Anzahl Stück im Karton]],"")</f>
        <v/>
      </c>
      <c r="T148" s="929" t="str">
        <f>IF(AND('Display-Neuanlage und Masse'!G146="",'Display-Neuanlage und Masse'!H146=""),"",
IF('Display-Neuanlage und Masse'!G146&lt;&gt;"",'Display-Neuanlage und Masse'!G146,'Display-Neuanlage und Masse'!H146))</f>
        <v/>
      </c>
      <c r="U148" s="925" t="str">
        <f>IF(AND('Display-Neuanlage und Masse'!G146="",'Display-Neuanlage und Masse'!H146=""),"",
IF('Display-Neuanlage und Masse'!G146&lt;&gt;"","EUR","USD"))</f>
        <v/>
      </c>
      <c r="V148" s="930" t="str">
        <f>IF('Display-Neuanlage und Masse'!I146="","",'Display-Neuanlage und Masse'!I146)</f>
        <v/>
      </c>
      <c r="W148" s="737"/>
      <c r="X148" s="737"/>
      <c r="Y148" s="737"/>
      <c r="Z148" s="737"/>
      <c r="AA148" s="737"/>
      <c r="AB148" s="737"/>
      <c r="AC148" s="737"/>
      <c r="AD148" s="737"/>
      <c r="AE148" s="737"/>
      <c r="AF148" s="737"/>
      <c r="AG148" s="741"/>
      <c r="AH148" s="747"/>
      <c r="AI148" s="750"/>
      <c r="AJ148" s="748"/>
      <c r="AK148" s="748"/>
      <c r="AL148" s="748"/>
      <c r="AM148" s="748"/>
      <c r="AN148" s="748"/>
      <c r="AO148" s="748"/>
      <c r="AP148" s="748"/>
      <c r="AQ148" s="748"/>
      <c r="AR148" s="748"/>
      <c r="AS148" s="748"/>
      <c r="AT148" s="748"/>
      <c r="AU148" s="749"/>
      <c r="AV148" s="747"/>
      <c r="AW148" s="748"/>
      <c r="AX148" s="749"/>
      <c r="AY148" s="747"/>
      <c r="AZ148" s="748"/>
      <c r="BA148" s="749"/>
      <c r="BB148" s="747"/>
      <c r="BC148" s="748"/>
      <c r="BD148" s="748"/>
      <c r="BE148" s="749"/>
      <c r="BF148" s="750"/>
      <c r="BG148" s="748"/>
      <c r="BH148" s="748"/>
      <c r="BI148" s="748"/>
      <c r="BJ148" s="748"/>
      <c r="BK148" s="748"/>
      <c r="BL148" s="748"/>
      <c r="BM148" s="748"/>
      <c r="BN148" s="748"/>
      <c r="BO148" s="736"/>
      <c r="BP148" s="736"/>
      <c r="BQ148" s="735"/>
      <c r="BR148" s="736"/>
      <c r="BS148" s="736"/>
      <c r="BT148" s="736"/>
      <c r="BU148" s="856"/>
      <c r="BV148" s="736"/>
      <c r="BW148" s="736"/>
      <c r="BX148" s="736"/>
      <c r="BY148" s="736"/>
      <c r="BZ148" s="736"/>
      <c r="CA148" s="736"/>
      <c r="CB148" s="736"/>
      <c r="CC148" s="736"/>
      <c r="CD148" s="736"/>
      <c r="CE148" s="736"/>
      <c r="CF148" s="736"/>
      <c r="CG148" s="736"/>
      <c r="CH148" s="736"/>
      <c r="CI148" s="736"/>
      <c r="CJ148" s="736"/>
      <c r="CK148" s="736"/>
      <c r="CL148" s="736"/>
      <c r="CM148" s="736"/>
      <c r="CN148" s="736"/>
      <c r="CO148" s="736"/>
      <c r="CP148" s="736"/>
      <c r="CQ148" s="736"/>
      <c r="CR148" s="736"/>
      <c r="CS148" s="736"/>
      <c r="CT148" s="736"/>
      <c r="CU148" s="736"/>
      <c r="CV148" s="736"/>
      <c r="CW148" s="736"/>
      <c r="CX148" s="736"/>
      <c r="CY148" s="736"/>
      <c r="CZ148" s="736"/>
      <c r="DA148" s="736"/>
      <c r="DB148" s="736"/>
      <c r="DC148" s="736"/>
      <c r="DD148" s="736"/>
      <c r="DE148" s="736"/>
      <c r="DF148" s="736"/>
      <c r="DG148" s="736"/>
      <c r="DH148" s="736"/>
      <c r="DI148" s="736"/>
      <c r="DJ148" s="736"/>
      <c r="DK148" s="736"/>
      <c r="DL148" s="736"/>
      <c r="DM148" s="736"/>
      <c r="DN148" s="736"/>
      <c r="DO148" s="736"/>
      <c r="DP148" s="736"/>
      <c r="DQ148" s="736"/>
      <c r="DR148" s="736"/>
      <c r="DS148" s="736"/>
      <c r="DT148" s="736"/>
      <c r="DU148" s="736"/>
      <c r="DV148" s="736"/>
      <c r="DW148" s="736"/>
      <c r="DX148" s="736"/>
      <c r="DY148" s="736"/>
      <c r="DZ148" s="736"/>
      <c r="EA148" s="736"/>
      <c r="EB148" s="736"/>
      <c r="EC148" s="736"/>
      <c r="ED148" s="736"/>
      <c r="EE148" s="736"/>
      <c r="EF148" s="736"/>
      <c r="EG148" s="736"/>
    </row>
    <row r="149" spans="1:137" ht="60" customHeight="1">
      <c r="A149" s="925"/>
      <c r="B149" s="736"/>
      <c r="C149" s="925" t="str">
        <f>IF('Display-Neuanlage und Masse'!T147="","",'Display-Neuanlage und Masse'!T147)</f>
        <v/>
      </c>
      <c r="D149" s="925" t="str">
        <f>IF('Display-Neuanlage und Masse'!U147="","",'Display-Neuanlage und Masse'!U147)</f>
        <v/>
      </c>
      <c r="E149" s="736"/>
      <c r="F149" s="925" t="str">
        <f>IF('Display-Neuanlage und Masse'!V147="","",'Display-Neuanlage und Masse'!V147)</f>
        <v/>
      </c>
      <c r="G149" s="925" t="str">
        <f>IF('Display-Neuanlage und Masse'!X147="","",VLOOKUP('Display-Neuanlage und Masse'!X147,'Dropdown Auswahl'!BL144:BM396,2,FALSE))</f>
        <v/>
      </c>
      <c r="H149" s="1191"/>
      <c r="I149" s="1191"/>
      <c r="J149" s="1191"/>
      <c r="K149" s="925" t="str">
        <f>IF('Display-Neuanlage und Masse'!AX147="","",'Display-Neuanlage und Masse'!AX147)</f>
        <v/>
      </c>
      <c r="L149" s="925" t="str">
        <f>IF('Display-Neuanlage und Masse'!AY147="","",'Display-Neuanlage und Masse'!AY147)</f>
        <v/>
      </c>
      <c r="M149" s="925" t="str">
        <f>IF('Display-Neuanlage und Masse'!AZ147="","",'Display-Neuanlage und Masse'!AZ147)</f>
        <v/>
      </c>
      <c r="N149" s="736"/>
      <c r="O149" s="736"/>
      <c r="P149" s="878"/>
      <c r="Q149" s="736"/>
      <c r="R149" s="736"/>
      <c r="S149" s="925" t="str">
        <f>IF(AND(Table3[[#This Row],[Menge]]&lt;&gt;"",Table3[[#This Row],[Anzahl Stück im Karton]]&lt;&gt;""),Table3[[#This Row],[Menge]]*Table3[[#This Row],[Anzahl Stück im Karton]],"")</f>
        <v/>
      </c>
      <c r="T149" s="929" t="str">
        <f>IF(AND('Display-Neuanlage und Masse'!G147="",'Display-Neuanlage und Masse'!H147=""),"",
IF('Display-Neuanlage und Masse'!G147&lt;&gt;"",'Display-Neuanlage und Masse'!G147,'Display-Neuanlage und Masse'!H147))</f>
        <v/>
      </c>
      <c r="U149" s="925" t="str">
        <f>IF(AND('Display-Neuanlage und Masse'!G147="",'Display-Neuanlage und Masse'!H147=""),"",
IF('Display-Neuanlage und Masse'!G147&lt;&gt;"","EUR","USD"))</f>
        <v/>
      </c>
      <c r="V149" s="930" t="str">
        <f>IF('Display-Neuanlage und Masse'!I147="","",'Display-Neuanlage und Masse'!I147)</f>
        <v/>
      </c>
      <c r="W149" s="737"/>
      <c r="X149" s="737"/>
      <c r="Y149" s="737"/>
      <c r="Z149" s="737"/>
      <c r="AA149" s="737"/>
      <c r="AB149" s="737"/>
      <c r="AC149" s="737"/>
      <c r="AD149" s="737"/>
      <c r="AE149" s="737"/>
      <c r="AF149" s="737"/>
      <c r="AG149" s="741"/>
      <c r="AH149" s="747"/>
      <c r="AI149" s="750"/>
      <c r="AJ149" s="748"/>
      <c r="AK149" s="748"/>
      <c r="AL149" s="748"/>
      <c r="AM149" s="748"/>
      <c r="AN149" s="748"/>
      <c r="AO149" s="748"/>
      <c r="AP149" s="748"/>
      <c r="AQ149" s="748"/>
      <c r="AR149" s="748"/>
      <c r="AS149" s="748"/>
      <c r="AT149" s="748"/>
      <c r="AU149" s="749"/>
      <c r="AV149" s="747"/>
      <c r="AW149" s="748"/>
      <c r="AX149" s="749"/>
      <c r="AY149" s="747"/>
      <c r="AZ149" s="748"/>
      <c r="BA149" s="749"/>
      <c r="BB149" s="747"/>
      <c r="BC149" s="748"/>
      <c r="BD149" s="748"/>
      <c r="BE149" s="749"/>
      <c r="BF149" s="750"/>
      <c r="BG149" s="748"/>
      <c r="BH149" s="748"/>
      <c r="BI149" s="748"/>
      <c r="BJ149" s="748"/>
      <c r="BK149" s="748"/>
      <c r="BL149" s="748"/>
      <c r="BM149" s="748"/>
      <c r="BN149" s="748"/>
      <c r="BO149" s="736"/>
      <c r="BP149" s="736"/>
      <c r="BQ149" s="735"/>
      <c r="BR149" s="736"/>
      <c r="BS149" s="736"/>
      <c r="BT149" s="736"/>
      <c r="BU149" s="856"/>
      <c r="BV149" s="736"/>
      <c r="BW149" s="736"/>
      <c r="BX149" s="736"/>
      <c r="BY149" s="736"/>
      <c r="BZ149" s="736"/>
      <c r="CA149" s="736"/>
      <c r="CB149" s="736"/>
      <c r="CC149" s="736"/>
      <c r="CD149" s="736"/>
      <c r="CE149" s="736"/>
      <c r="CF149" s="736"/>
      <c r="CG149" s="736"/>
      <c r="CH149" s="736"/>
      <c r="CI149" s="736"/>
      <c r="CJ149" s="736"/>
      <c r="CK149" s="736"/>
      <c r="CL149" s="736"/>
      <c r="CM149" s="736"/>
      <c r="CN149" s="736"/>
      <c r="CO149" s="736"/>
      <c r="CP149" s="736"/>
      <c r="CQ149" s="736"/>
      <c r="CR149" s="736"/>
      <c r="CS149" s="736"/>
      <c r="CT149" s="736"/>
      <c r="CU149" s="736"/>
      <c r="CV149" s="736"/>
      <c r="CW149" s="736"/>
      <c r="CX149" s="736"/>
      <c r="CY149" s="736"/>
      <c r="CZ149" s="736"/>
      <c r="DA149" s="736"/>
      <c r="DB149" s="736"/>
      <c r="DC149" s="736"/>
      <c r="DD149" s="736"/>
      <c r="DE149" s="736"/>
      <c r="DF149" s="736"/>
      <c r="DG149" s="736"/>
      <c r="DH149" s="736"/>
      <c r="DI149" s="736"/>
      <c r="DJ149" s="736"/>
      <c r="DK149" s="736"/>
      <c r="DL149" s="736"/>
      <c r="DM149" s="736"/>
      <c r="DN149" s="736"/>
      <c r="DO149" s="736"/>
      <c r="DP149" s="736"/>
      <c r="DQ149" s="736"/>
      <c r="DR149" s="736"/>
      <c r="DS149" s="736"/>
      <c r="DT149" s="736"/>
      <c r="DU149" s="736"/>
      <c r="DV149" s="736"/>
      <c r="DW149" s="736"/>
      <c r="DX149" s="736"/>
      <c r="DY149" s="736"/>
      <c r="DZ149" s="736"/>
      <c r="EA149" s="736"/>
      <c r="EB149" s="736"/>
      <c r="EC149" s="736"/>
      <c r="ED149" s="736"/>
      <c r="EE149" s="736"/>
      <c r="EF149" s="736"/>
      <c r="EG149" s="736"/>
    </row>
    <row r="150" spans="1:137" ht="60" customHeight="1">
      <c r="A150" s="925"/>
      <c r="B150" s="736"/>
      <c r="C150" s="925" t="str">
        <f>IF('Display-Neuanlage und Masse'!T148="","",'Display-Neuanlage und Masse'!T148)</f>
        <v/>
      </c>
      <c r="D150" s="925" t="str">
        <f>IF('Display-Neuanlage und Masse'!U148="","",'Display-Neuanlage und Masse'!U148)</f>
        <v/>
      </c>
      <c r="E150" s="736"/>
      <c r="F150" s="925" t="str">
        <f>IF('Display-Neuanlage und Masse'!V148="","",'Display-Neuanlage und Masse'!V148)</f>
        <v/>
      </c>
      <c r="G150" s="925" t="str">
        <f>IF('Display-Neuanlage und Masse'!X148="","",VLOOKUP('Display-Neuanlage und Masse'!X148,'Dropdown Auswahl'!BL145:BM397,2,FALSE))</f>
        <v/>
      </c>
      <c r="H150" s="1191"/>
      <c r="I150" s="1191"/>
      <c r="J150" s="1191"/>
      <c r="K150" s="925" t="str">
        <f>IF('Display-Neuanlage und Masse'!AX148="","",'Display-Neuanlage und Masse'!AX148)</f>
        <v/>
      </c>
      <c r="L150" s="925" t="str">
        <f>IF('Display-Neuanlage und Masse'!AY148="","",'Display-Neuanlage und Masse'!AY148)</f>
        <v/>
      </c>
      <c r="M150" s="925" t="str">
        <f>IF('Display-Neuanlage und Masse'!AZ148="","",'Display-Neuanlage und Masse'!AZ148)</f>
        <v/>
      </c>
      <c r="N150" s="736"/>
      <c r="O150" s="736"/>
      <c r="P150" s="878"/>
      <c r="Q150" s="736"/>
      <c r="R150" s="736"/>
      <c r="S150" s="925" t="str">
        <f>IF(AND(Table3[[#This Row],[Menge]]&lt;&gt;"",Table3[[#This Row],[Anzahl Stück im Karton]]&lt;&gt;""),Table3[[#This Row],[Menge]]*Table3[[#This Row],[Anzahl Stück im Karton]],"")</f>
        <v/>
      </c>
      <c r="T150" s="929" t="str">
        <f>IF(AND('Display-Neuanlage und Masse'!G148="",'Display-Neuanlage und Masse'!H148=""),"",
IF('Display-Neuanlage und Masse'!G148&lt;&gt;"",'Display-Neuanlage und Masse'!G148,'Display-Neuanlage und Masse'!H148))</f>
        <v/>
      </c>
      <c r="U150" s="925" t="str">
        <f>IF(AND('Display-Neuanlage und Masse'!G148="",'Display-Neuanlage und Masse'!H148=""),"",
IF('Display-Neuanlage und Masse'!G148&lt;&gt;"","EUR","USD"))</f>
        <v/>
      </c>
      <c r="V150" s="930" t="str">
        <f>IF('Display-Neuanlage und Masse'!I148="","",'Display-Neuanlage und Masse'!I148)</f>
        <v/>
      </c>
      <c r="W150" s="737"/>
      <c r="X150" s="737"/>
      <c r="Y150" s="737"/>
      <c r="Z150" s="737"/>
      <c r="AA150" s="737"/>
      <c r="AB150" s="737"/>
      <c r="AC150" s="737"/>
      <c r="AD150" s="737"/>
      <c r="AE150" s="737"/>
      <c r="AF150" s="737"/>
      <c r="AG150" s="741"/>
      <c r="AH150" s="747"/>
      <c r="AI150" s="750"/>
      <c r="AJ150" s="748"/>
      <c r="AK150" s="748"/>
      <c r="AL150" s="748"/>
      <c r="AM150" s="748"/>
      <c r="AN150" s="748"/>
      <c r="AO150" s="748"/>
      <c r="AP150" s="748"/>
      <c r="AQ150" s="748"/>
      <c r="AR150" s="748"/>
      <c r="AS150" s="748"/>
      <c r="AT150" s="748"/>
      <c r="AU150" s="749"/>
      <c r="AV150" s="747"/>
      <c r="AW150" s="748"/>
      <c r="AX150" s="749"/>
      <c r="AY150" s="747"/>
      <c r="AZ150" s="748"/>
      <c r="BA150" s="749"/>
      <c r="BB150" s="747"/>
      <c r="BC150" s="748"/>
      <c r="BD150" s="748"/>
      <c r="BE150" s="749"/>
      <c r="BF150" s="750"/>
      <c r="BG150" s="748"/>
      <c r="BH150" s="748"/>
      <c r="BI150" s="748"/>
      <c r="BJ150" s="748"/>
      <c r="BK150" s="748"/>
      <c r="BL150" s="748"/>
      <c r="BM150" s="748"/>
      <c r="BN150" s="748"/>
      <c r="BO150" s="736"/>
      <c r="BP150" s="736"/>
      <c r="BQ150" s="735"/>
      <c r="BR150" s="736"/>
      <c r="BS150" s="736"/>
      <c r="BT150" s="736"/>
      <c r="BU150" s="856"/>
      <c r="BV150" s="736"/>
      <c r="BW150" s="736"/>
      <c r="BX150" s="736"/>
      <c r="BY150" s="736"/>
      <c r="BZ150" s="736"/>
      <c r="CA150" s="736"/>
      <c r="CB150" s="736"/>
      <c r="CC150" s="736"/>
      <c r="CD150" s="736"/>
      <c r="CE150" s="736"/>
      <c r="CF150" s="736"/>
      <c r="CG150" s="736"/>
      <c r="CH150" s="736"/>
      <c r="CI150" s="736"/>
      <c r="CJ150" s="736"/>
      <c r="CK150" s="736"/>
      <c r="CL150" s="736"/>
      <c r="CM150" s="736"/>
      <c r="CN150" s="736"/>
      <c r="CO150" s="736"/>
      <c r="CP150" s="736"/>
      <c r="CQ150" s="736"/>
      <c r="CR150" s="736"/>
      <c r="CS150" s="736"/>
      <c r="CT150" s="736"/>
      <c r="CU150" s="736"/>
      <c r="CV150" s="736"/>
      <c r="CW150" s="736"/>
      <c r="CX150" s="736"/>
      <c r="CY150" s="736"/>
      <c r="CZ150" s="736"/>
      <c r="DA150" s="736"/>
      <c r="DB150" s="736"/>
      <c r="DC150" s="736"/>
      <c r="DD150" s="736"/>
      <c r="DE150" s="736"/>
      <c r="DF150" s="736"/>
      <c r="DG150" s="736"/>
      <c r="DH150" s="736"/>
      <c r="DI150" s="736"/>
      <c r="DJ150" s="736"/>
      <c r="DK150" s="736"/>
      <c r="DL150" s="736"/>
      <c r="DM150" s="736"/>
      <c r="DN150" s="736"/>
      <c r="DO150" s="736"/>
      <c r="DP150" s="736"/>
      <c r="DQ150" s="736"/>
      <c r="DR150" s="736"/>
      <c r="DS150" s="736"/>
      <c r="DT150" s="736"/>
      <c r="DU150" s="736"/>
      <c r="DV150" s="736"/>
      <c r="DW150" s="736"/>
      <c r="DX150" s="736"/>
      <c r="DY150" s="736"/>
      <c r="DZ150" s="736"/>
      <c r="EA150" s="736"/>
      <c r="EB150" s="736"/>
      <c r="EC150" s="736"/>
      <c r="ED150" s="736"/>
      <c r="EE150" s="736"/>
      <c r="EF150" s="736"/>
      <c r="EG150" s="736"/>
    </row>
    <row r="151" spans="1:137" ht="60" customHeight="1">
      <c r="A151" s="925"/>
      <c r="B151" s="736"/>
      <c r="C151" s="925" t="str">
        <f>IF('Display-Neuanlage und Masse'!T149="","",'Display-Neuanlage und Masse'!T149)</f>
        <v/>
      </c>
      <c r="D151" s="925" t="str">
        <f>IF('Display-Neuanlage und Masse'!U149="","",'Display-Neuanlage und Masse'!U149)</f>
        <v/>
      </c>
      <c r="E151" s="736"/>
      <c r="F151" s="925" t="str">
        <f>IF('Display-Neuanlage und Masse'!V149="","",'Display-Neuanlage und Masse'!V149)</f>
        <v/>
      </c>
      <c r="G151" s="925" t="str">
        <f>IF('Display-Neuanlage und Masse'!X149="","",VLOOKUP('Display-Neuanlage und Masse'!X149,'Dropdown Auswahl'!BL146:BM398,2,FALSE))</f>
        <v/>
      </c>
      <c r="H151" s="1191"/>
      <c r="I151" s="1191"/>
      <c r="J151" s="1191"/>
      <c r="K151" s="925" t="str">
        <f>IF('Display-Neuanlage und Masse'!AX149="","",'Display-Neuanlage und Masse'!AX149)</f>
        <v/>
      </c>
      <c r="L151" s="925" t="str">
        <f>IF('Display-Neuanlage und Masse'!AY149="","",'Display-Neuanlage und Masse'!AY149)</f>
        <v/>
      </c>
      <c r="M151" s="925" t="str">
        <f>IF('Display-Neuanlage und Masse'!AZ149="","",'Display-Neuanlage und Masse'!AZ149)</f>
        <v/>
      </c>
      <c r="N151" s="736"/>
      <c r="O151" s="736"/>
      <c r="P151" s="878"/>
      <c r="Q151" s="736"/>
      <c r="R151" s="736"/>
      <c r="S151" s="925" t="str">
        <f>IF(AND(Table3[[#This Row],[Menge]]&lt;&gt;"",Table3[[#This Row],[Anzahl Stück im Karton]]&lt;&gt;""),Table3[[#This Row],[Menge]]*Table3[[#This Row],[Anzahl Stück im Karton]],"")</f>
        <v/>
      </c>
      <c r="T151" s="929" t="str">
        <f>IF(AND('Display-Neuanlage und Masse'!G149="",'Display-Neuanlage und Masse'!H149=""),"",
IF('Display-Neuanlage und Masse'!G149&lt;&gt;"",'Display-Neuanlage und Masse'!G149,'Display-Neuanlage und Masse'!H149))</f>
        <v/>
      </c>
      <c r="U151" s="925" t="str">
        <f>IF(AND('Display-Neuanlage und Masse'!G149="",'Display-Neuanlage und Masse'!H149=""),"",
IF('Display-Neuanlage und Masse'!G149&lt;&gt;"","EUR","USD"))</f>
        <v/>
      </c>
      <c r="V151" s="930" t="str">
        <f>IF('Display-Neuanlage und Masse'!I149="","",'Display-Neuanlage und Masse'!I149)</f>
        <v/>
      </c>
      <c r="W151" s="737"/>
      <c r="X151" s="737"/>
      <c r="Y151" s="737"/>
      <c r="Z151" s="737"/>
      <c r="AA151" s="737"/>
      <c r="AB151" s="737"/>
      <c r="AC151" s="737"/>
      <c r="AD151" s="737"/>
      <c r="AE151" s="737"/>
      <c r="AF151" s="737"/>
      <c r="AG151" s="741"/>
      <c r="AH151" s="747"/>
      <c r="AI151" s="750"/>
      <c r="AJ151" s="748"/>
      <c r="AK151" s="748"/>
      <c r="AL151" s="748"/>
      <c r="AM151" s="748"/>
      <c r="AN151" s="748"/>
      <c r="AO151" s="748"/>
      <c r="AP151" s="748"/>
      <c r="AQ151" s="748"/>
      <c r="AR151" s="748"/>
      <c r="AS151" s="748"/>
      <c r="AT151" s="748"/>
      <c r="AU151" s="749"/>
      <c r="AV151" s="747"/>
      <c r="AW151" s="748"/>
      <c r="AX151" s="749"/>
      <c r="AY151" s="747"/>
      <c r="AZ151" s="748"/>
      <c r="BA151" s="749"/>
      <c r="BB151" s="747"/>
      <c r="BC151" s="748"/>
      <c r="BD151" s="748"/>
      <c r="BE151" s="749"/>
      <c r="BF151" s="750"/>
      <c r="BG151" s="748"/>
      <c r="BH151" s="748"/>
      <c r="BI151" s="748"/>
      <c r="BJ151" s="748"/>
      <c r="BK151" s="748"/>
      <c r="BL151" s="748"/>
      <c r="BM151" s="748"/>
      <c r="BN151" s="748"/>
      <c r="BO151" s="736"/>
      <c r="BP151" s="736"/>
      <c r="BQ151" s="735"/>
      <c r="BR151" s="736"/>
      <c r="BS151" s="736"/>
      <c r="BT151" s="736"/>
      <c r="BU151" s="856"/>
      <c r="BV151" s="736"/>
      <c r="BW151" s="736"/>
      <c r="BX151" s="736"/>
      <c r="BY151" s="736"/>
      <c r="BZ151" s="736"/>
      <c r="CA151" s="736"/>
      <c r="CB151" s="736"/>
      <c r="CC151" s="736"/>
      <c r="CD151" s="736"/>
      <c r="CE151" s="736"/>
      <c r="CF151" s="736"/>
      <c r="CG151" s="736"/>
      <c r="CH151" s="736"/>
      <c r="CI151" s="736"/>
      <c r="CJ151" s="736"/>
      <c r="CK151" s="736"/>
      <c r="CL151" s="736"/>
      <c r="CM151" s="736"/>
      <c r="CN151" s="736"/>
      <c r="CO151" s="736"/>
      <c r="CP151" s="736"/>
      <c r="CQ151" s="736"/>
      <c r="CR151" s="736"/>
      <c r="CS151" s="736"/>
      <c r="CT151" s="736"/>
      <c r="CU151" s="736"/>
      <c r="CV151" s="736"/>
      <c r="CW151" s="736"/>
      <c r="CX151" s="736"/>
      <c r="CY151" s="736"/>
      <c r="CZ151" s="736"/>
      <c r="DA151" s="736"/>
      <c r="DB151" s="736"/>
      <c r="DC151" s="736"/>
      <c r="DD151" s="736"/>
      <c r="DE151" s="736"/>
      <c r="DF151" s="736"/>
      <c r="DG151" s="736"/>
      <c r="DH151" s="736"/>
      <c r="DI151" s="736"/>
      <c r="DJ151" s="736"/>
      <c r="DK151" s="736"/>
      <c r="DL151" s="736"/>
      <c r="DM151" s="736"/>
      <c r="DN151" s="736"/>
      <c r="DO151" s="736"/>
      <c r="DP151" s="736"/>
      <c r="DQ151" s="736"/>
      <c r="DR151" s="736"/>
      <c r="DS151" s="736"/>
      <c r="DT151" s="736"/>
      <c r="DU151" s="736"/>
      <c r="DV151" s="736"/>
      <c r="DW151" s="736"/>
      <c r="DX151" s="736"/>
      <c r="DY151" s="736"/>
      <c r="DZ151" s="736"/>
      <c r="EA151" s="736"/>
      <c r="EB151" s="736"/>
      <c r="EC151" s="736"/>
      <c r="ED151" s="736"/>
      <c r="EE151" s="736"/>
      <c r="EF151" s="736"/>
      <c r="EG151" s="736"/>
    </row>
    <row r="152" spans="1:137" ht="60" customHeight="1">
      <c r="A152" s="925"/>
      <c r="B152" s="736"/>
      <c r="C152" s="925" t="str">
        <f>IF('Display-Neuanlage und Masse'!T150="","",'Display-Neuanlage und Masse'!T150)</f>
        <v/>
      </c>
      <c r="D152" s="925" t="str">
        <f>IF('Display-Neuanlage und Masse'!U150="","",'Display-Neuanlage und Masse'!U150)</f>
        <v/>
      </c>
      <c r="E152" s="736"/>
      <c r="F152" s="925" t="str">
        <f>IF('Display-Neuanlage und Masse'!V150="","",'Display-Neuanlage und Masse'!V150)</f>
        <v/>
      </c>
      <c r="G152" s="925" t="str">
        <f>IF('Display-Neuanlage und Masse'!X150="","",VLOOKUP('Display-Neuanlage und Masse'!X150,'Dropdown Auswahl'!BL147:BM399,2,FALSE))</f>
        <v/>
      </c>
      <c r="H152" s="1191"/>
      <c r="I152" s="1191"/>
      <c r="J152" s="1191"/>
      <c r="K152" s="925" t="str">
        <f>IF('Display-Neuanlage und Masse'!AX150="","",'Display-Neuanlage und Masse'!AX150)</f>
        <v/>
      </c>
      <c r="L152" s="925" t="str">
        <f>IF('Display-Neuanlage und Masse'!AY150="","",'Display-Neuanlage und Masse'!AY150)</f>
        <v/>
      </c>
      <c r="M152" s="925" t="str">
        <f>IF('Display-Neuanlage und Masse'!AZ150="","",'Display-Neuanlage und Masse'!AZ150)</f>
        <v/>
      </c>
      <c r="N152" s="736"/>
      <c r="O152" s="736"/>
      <c r="P152" s="878"/>
      <c r="Q152" s="736"/>
      <c r="R152" s="736"/>
      <c r="S152" s="925" t="str">
        <f>IF(AND(Table3[[#This Row],[Menge]]&lt;&gt;"",Table3[[#This Row],[Anzahl Stück im Karton]]&lt;&gt;""),Table3[[#This Row],[Menge]]*Table3[[#This Row],[Anzahl Stück im Karton]],"")</f>
        <v/>
      </c>
      <c r="T152" s="929" t="str">
        <f>IF(AND('Display-Neuanlage und Masse'!G150="",'Display-Neuanlage und Masse'!H150=""),"",
IF('Display-Neuanlage und Masse'!G150&lt;&gt;"",'Display-Neuanlage und Masse'!G150,'Display-Neuanlage und Masse'!H150))</f>
        <v/>
      </c>
      <c r="U152" s="925" t="str">
        <f>IF(AND('Display-Neuanlage und Masse'!G150="",'Display-Neuanlage und Masse'!H150=""),"",
IF('Display-Neuanlage und Masse'!G150&lt;&gt;"","EUR","USD"))</f>
        <v/>
      </c>
      <c r="V152" s="930" t="str">
        <f>IF('Display-Neuanlage und Masse'!I150="","",'Display-Neuanlage und Masse'!I150)</f>
        <v/>
      </c>
      <c r="W152" s="737"/>
      <c r="X152" s="737"/>
      <c r="Y152" s="737"/>
      <c r="Z152" s="737"/>
      <c r="AA152" s="737"/>
      <c r="AB152" s="737"/>
      <c r="AC152" s="737"/>
      <c r="AD152" s="737"/>
      <c r="AE152" s="737"/>
      <c r="AF152" s="737"/>
      <c r="AG152" s="741"/>
      <c r="AH152" s="747"/>
      <c r="AI152" s="750"/>
      <c r="AJ152" s="748"/>
      <c r="AK152" s="748"/>
      <c r="AL152" s="748"/>
      <c r="AM152" s="748"/>
      <c r="AN152" s="748"/>
      <c r="AO152" s="748"/>
      <c r="AP152" s="748"/>
      <c r="AQ152" s="748"/>
      <c r="AR152" s="748"/>
      <c r="AS152" s="748"/>
      <c r="AT152" s="748"/>
      <c r="AU152" s="749"/>
      <c r="AV152" s="747"/>
      <c r="AW152" s="748"/>
      <c r="AX152" s="749"/>
      <c r="AY152" s="747"/>
      <c r="AZ152" s="748"/>
      <c r="BA152" s="749"/>
      <c r="BB152" s="747"/>
      <c r="BC152" s="748"/>
      <c r="BD152" s="748"/>
      <c r="BE152" s="749"/>
      <c r="BF152" s="750"/>
      <c r="BG152" s="748"/>
      <c r="BH152" s="748"/>
      <c r="BI152" s="748"/>
      <c r="BJ152" s="748"/>
      <c r="BK152" s="748"/>
      <c r="BL152" s="748"/>
      <c r="BM152" s="748"/>
      <c r="BN152" s="748"/>
      <c r="BO152" s="736"/>
      <c r="BP152" s="736"/>
      <c r="BQ152" s="735"/>
      <c r="BR152" s="736"/>
      <c r="BS152" s="736"/>
      <c r="BT152" s="736"/>
      <c r="BU152" s="856"/>
      <c r="BV152" s="736"/>
      <c r="BW152" s="736"/>
      <c r="BX152" s="736"/>
      <c r="BY152" s="736"/>
      <c r="BZ152" s="736"/>
      <c r="CA152" s="736"/>
      <c r="CB152" s="736"/>
      <c r="CC152" s="736"/>
      <c r="CD152" s="736"/>
      <c r="CE152" s="736"/>
      <c r="CF152" s="736"/>
      <c r="CG152" s="736"/>
      <c r="CH152" s="736"/>
      <c r="CI152" s="736"/>
      <c r="CJ152" s="736"/>
      <c r="CK152" s="736"/>
      <c r="CL152" s="736"/>
      <c r="CM152" s="736"/>
      <c r="CN152" s="736"/>
      <c r="CO152" s="736"/>
      <c r="CP152" s="736"/>
      <c r="CQ152" s="736"/>
      <c r="CR152" s="736"/>
      <c r="CS152" s="736"/>
      <c r="CT152" s="736"/>
      <c r="CU152" s="736"/>
      <c r="CV152" s="736"/>
      <c r="CW152" s="736"/>
      <c r="CX152" s="736"/>
      <c r="CY152" s="736"/>
      <c r="CZ152" s="736"/>
      <c r="DA152" s="736"/>
      <c r="DB152" s="736"/>
      <c r="DC152" s="736"/>
      <c r="DD152" s="736"/>
      <c r="DE152" s="736"/>
      <c r="DF152" s="736"/>
      <c r="DG152" s="736"/>
      <c r="DH152" s="736"/>
      <c r="DI152" s="736"/>
      <c r="DJ152" s="736"/>
      <c r="DK152" s="736"/>
      <c r="DL152" s="736"/>
      <c r="DM152" s="736"/>
      <c r="DN152" s="736"/>
      <c r="DO152" s="736"/>
      <c r="DP152" s="736"/>
      <c r="DQ152" s="736"/>
      <c r="DR152" s="736"/>
      <c r="DS152" s="736"/>
      <c r="DT152" s="736"/>
      <c r="DU152" s="736"/>
      <c r="DV152" s="736"/>
      <c r="DW152" s="736"/>
      <c r="DX152" s="736"/>
      <c r="DY152" s="736"/>
      <c r="DZ152" s="736"/>
      <c r="EA152" s="736"/>
      <c r="EB152" s="736"/>
      <c r="EC152" s="736"/>
      <c r="ED152" s="736"/>
      <c r="EE152" s="736"/>
      <c r="EF152" s="736"/>
      <c r="EG152" s="736"/>
    </row>
    <row r="153" spans="1:137" ht="60" customHeight="1">
      <c r="A153" s="925"/>
      <c r="B153" s="736"/>
      <c r="C153" s="925" t="str">
        <f>IF('Display-Neuanlage und Masse'!T151="","",'Display-Neuanlage und Masse'!T151)</f>
        <v/>
      </c>
      <c r="D153" s="925" t="str">
        <f>IF('Display-Neuanlage und Masse'!U151="","",'Display-Neuanlage und Masse'!U151)</f>
        <v/>
      </c>
      <c r="E153" s="736"/>
      <c r="F153" s="925" t="str">
        <f>IF('Display-Neuanlage und Masse'!V151="","",'Display-Neuanlage und Masse'!V151)</f>
        <v/>
      </c>
      <c r="G153" s="925" t="str">
        <f>IF('Display-Neuanlage und Masse'!X151="","",VLOOKUP('Display-Neuanlage und Masse'!X151,'Dropdown Auswahl'!BL148:BM400,2,FALSE))</f>
        <v/>
      </c>
      <c r="H153" s="1191"/>
      <c r="I153" s="1191"/>
      <c r="J153" s="1191"/>
      <c r="K153" s="925" t="str">
        <f>IF('Display-Neuanlage und Masse'!AX151="","",'Display-Neuanlage und Masse'!AX151)</f>
        <v/>
      </c>
      <c r="L153" s="925" t="str">
        <f>IF('Display-Neuanlage und Masse'!AY151="","",'Display-Neuanlage und Masse'!AY151)</f>
        <v/>
      </c>
      <c r="M153" s="925" t="str">
        <f>IF('Display-Neuanlage und Masse'!AZ151="","",'Display-Neuanlage und Masse'!AZ151)</f>
        <v/>
      </c>
      <c r="N153" s="736"/>
      <c r="O153" s="736"/>
      <c r="P153" s="878"/>
      <c r="Q153" s="736"/>
      <c r="R153" s="736"/>
      <c r="S153" s="925" t="str">
        <f>IF(AND(Table3[[#This Row],[Menge]]&lt;&gt;"",Table3[[#This Row],[Anzahl Stück im Karton]]&lt;&gt;""),Table3[[#This Row],[Menge]]*Table3[[#This Row],[Anzahl Stück im Karton]],"")</f>
        <v/>
      </c>
      <c r="T153" s="929" t="str">
        <f>IF(AND('Display-Neuanlage und Masse'!G151="",'Display-Neuanlage und Masse'!H151=""),"",
IF('Display-Neuanlage und Masse'!G151&lt;&gt;"",'Display-Neuanlage und Masse'!G151,'Display-Neuanlage und Masse'!H151))</f>
        <v/>
      </c>
      <c r="U153" s="925" t="str">
        <f>IF(AND('Display-Neuanlage und Masse'!G151="",'Display-Neuanlage und Masse'!H151=""),"",
IF('Display-Neuanlage und Masse'!G151&lt;&gt;"","EUR","USD"))</f>
        <v/>
      </c>
      <c r="V153" s="930" t="str">
        <f>IF('Display-Neuanlage und Masse'!I151="","",'Display-Neuanlage und Masse'!I151)</f>
        <v/>
      </c>
      <c r="W153" s="737"/>
      <c r="X153" s="737"/>
      <c r="Y153" s="737"/>
      <c r="Z153" s="737"/>
      <c r="AA153" s="737"/>
      <c r="AB153" s="737"/>
      <c r="AC153" s="737"/>
      <c r="AD153" s="737"/>
      <c r="AE153" s="737"/>
      <c r="AF153" s="737"/>
      <c r="AG153" s="741"/>
      <c r="AH153" s="747"/>
      <c r="AI153" s="750"/>
      <c r="AJ153" s="748"/>
      <c r="AK153" s="748"/>
      <c r="AL153" s="748"/>
      <c r="AM153" s="748"/>
      <c r="AN153" s="748"/>
      <c r="AO153" s="748"/>
      <c r="AP153" s="748"/>
      <c r="AQ153" s="748"/>
      <c r="AR153" s="748"/>
      <c r="AS153" s="748"/>
      <c r="AT153" s="748"/>
      <c r="AU153" s="749"/>
      <c r="AV153" s="747"/>
      <c r="AW153" s="748"/>
      <c r="AX153" s="749"/>
      <c r="AY153" s="747"/>
      <c r="AZ153" s="748"/>
      <c r="BA153" s="749"/>
      <c r="BB153" s="747"/>
      <c r="BC153" s="748"/>
      <c r="BD153" s="748"/>
      <c r="BE153" s="749"/>
      <c r="BF153" s="750"/>
      <c r="BG153" s="748"/>
      <c r="BH153" s="748"/>
      <c r="BI153" s="748"/>
      <c r="BJ153" s="748"/>
      <c r="BK153" s="748"/>
      <c r="BL153" s="748"/>
      <c r="BM153" s="748"/>
      <c r="BN153" s="748"/>
      <c r="BO153" s="736"/>
      <c r="BP153" s="736"/>
      <c r="BQ153" s="735"/>
      <c r="BR153" s="736"/>
      <c r="BS153" s="736"/>
      <c r="BT153" s="736"/>
      <c r="BU153" s="856"/>
      <c r="BV153" s="736"/>
      <c r="BW153" s="736"/>
      <c r="BX153" s="736"/>
      <c r="BY153" s="736"/>
      <c r="BZ153" s="736"/>
      <c r="CA153" s="736"/>
      <c r="CB153" s="736"/>
      <c r="CC153" s="736"/>
      <c r="CD153" s="736"/>
      <c r="CE153" s="736"/>
      <c r="CF153" s="736"/>
      <c r="CG153" s="736"/>
      <c r="CH153" s="736"/>
      <c r="CI153" s="736"/>
      <c r="CJ153" s="736"/>
      <c r="CK153" s="736"/>
      <c r="CL153" s="736"/>
      <c r="CM153" s="736"/>
      <c r="CN153" s="736"/>
      <c r="CO153" s="736"/>
      <c r="CP153" s="736"/>
      <c r="CQ153" s="736"/>
      <c r="CR153" s="736"/>
      <c r="CS153" s="736"/>
      <c r="CT153" s="736"/>
      <c r="CU153" s="736"/>
      <c r="CV153" s="736"/>
      <c r="CW153" s="736"/>
      <c r="CX153" s="736"/>
      <c r="CY153" s="736"/>
      <c r="CZ153" s="736"/>
      <c r="DA153" s="736"/>
      <c r="DB153" s="736"/>
      <c r="DC153" s="736"/>
      <c r="DD153" s="736"/>
      <c r="DE153" s="736"/>
      <c r="DF153" s="736"/>
      <c r="DG153" s="736"/>
      <c r="DH153" s="736"/>
      <c r="DI153" s="736"/>
      <c r="DJ153" s="736"/>
      <c r="DK153" s="736"/>
      <c r="DL153" s="736"/>
      <c r="DM153" s="736"/>
      <c r="DN153" s="736"/>
      <c r="DO153" s="736"/>
      <c r="DP153" s="736"/>
      <c r="DQ153" s="736"/>
      <c r="DR153" s="736"/>
      <c r="DS153" s="736"/>
      <c r="DT153" s="736"/>
      <c r="DU153" s="736"/>
      <c r="DV153" s="736"/>
      <c r="DW153" s="736"/>
      <c r="DX153" s="736"/>
      <c r="DY153" s="736"/>
      <c r="DZ153" s="736"/>
      <c r="EA153" s="736"/>
      <c r="EB153" s="736"/>
      <c r="EC153" s="736"/>
      <c r="ED153" s="736"/>
      <c r="EE153" s="736"/>
      <c r="EF153" s="736"/>
      <c r="EG153" s="736"/>
    </row>
    <row r="154" spans="1:137" ht="60" customHeight="1">
      <c r="A154" s="925"/>
      <c r="B154" s="736"/>
      <c r="C154" s="925" t="str">
        <f>IF('Display-Neuanlage und Masse'!T152="","",'Display-Neuanlage und Masse'!T152)</f>
        <v/>
      </c>
      <c r="D154" s="925" t="str">
        <f>IF('Display-Neuanlage und Masse'!U152="","",'Display-Neuanlage und Masse'!U152)</f>
        <v/>
      </c>
      <c r="E154" s="736"/>
      <c r="F154" s="925" t="str">
        <f>IF('Display-Neuanlage und Masse'!V152="","",'Display-Neuanlage und Masse'!V152)</f>
        <v/>
      </c>
      <c r="G154" s="925" t="str">
        <f>IF('Display-Neuanlage und Masse'!X152="","",VLOOKUP('Display-Neuanlage und Masse'!X152,'Dropdown Auswahl'!BL149:BM401,2,FALSE))</f>
        <v/>
      </c>
      <c r="H154" s="1191"/>
      <c r="I154" s="1191"/>
      <c r="J154" s="1191"/>
      <c r="K154" s="925" t="str">
        <f>IF('Display-Neuanlage und Masse'!AX152="","",'Display-Neuanlage und Masse'!AX152)</f>
        <v/>
      </c>
      <c r="L154" s="925" t="str">
        <f>IF('Display-Neuanlage und Masse'!AY152="","",'Display-Neuanlage und Masse'!AY152)</f>
        <v/>
      </c>
      <c r="M154" s="925" t="str">
        <f>IF('Display-Neuanlage und Masse'!AZ152="","",'Display-Neuanlage und Masse'!AZ152)</f>
        <v/>
      </c>
      <c r="N154" s="736"/>
      <c r="O154" s="736"/>
      <c r="P154" s="878"/>
      <c r="Q154" s="736"/>
      <c r="R154" s="736"/>
      <c r="S154" s="925" t="str">
        <f>IF(AND(Table3[[#This Row],[Menge]]&lt;&gt;"",Table3[[#This Row],[Anzahl Stück im Karton]]&lt;&gt;""),Table3[[#This Row],[Menge]]*Table3[[#This Row],[Anzahl Stück im Karton]],"")</f>
        <v/>
      </c>
      <c r="T154" s="929" t="str">
        <f>IF(AND('Display-Neuanlage und Masse'!G152="",'Display-Neuanlage und Masse'!H152=""),"",
IF('Display-Neuanlage und Masse'!G152&lt;&gt;"",'Display-Neuanlage und Masse'!G152,'Display-Neuanlage und Masse'!H152))</f>
        <v/>
      </c>
      <c r="U154" s="925" t="str">
        <f>IF(AND('Display-Neuanlage und Masse'!G152="",'Display-Neuanlage und Masse'!H152=""),"",
IF('Display-Neuanlage und Masse'!G152&lt;&gt;"","EUR","USD"))</f>
        <v/>
      </c>
      <c r="V154" s="930" t="str">
        <f>IF('Display-Neuanlage und Masse'!I152="","",'Display-Neuanlage und Masse'!I152)</f>
        <v/>
      </c>
      <c r="W154" s="737"/>
      <c r="X154" s="737"/>
      <c r="Y154" s="737"/>
      <c r="Z154" s="737"/>
      <c r="AA154" s="737"/>
      <c r="AB154" s="737"/>
      <c r="AC154" s="737"/>
      <c r="AD154" s="737"/>
      <c r="AE154" s="737"/>
      <c r="AF154" s="737"/>
      <c r="AG154" s="741"/>
      <c r="AH154" s="747"/>
      <c r="AI154" s="750"/>
      <c r="AJ154" s="748"/>
      <c r="AK154" s="748"/>
      <c r="AL154" s="748"/>
      <c r="AM154" s="748"/>
      <c r="AN154" s="748"/>
      <c r="AO154" s="748"/>
      <c r="AP154" s="748"/>
      <c r="AQ154" s="748"/>
      <c r="AR154" s="748"/>
      <c r="AS154" s="748"/>
      <c r="AT154" s="748"/>
      <c r="AU154" s="749"/>
      <c r="AV154" s="747"/>
      <c r="AW154" s="748"/>
      <c r="AX154" s="749"/>
      <c r="AY154" s="747"/>
      <c r="AZ154" s="748"/>
      <c r="BA154" s="749"/>
      <c r="BB154" s="747"/>
      <c r="BC154" s="748"/>
      <c r="BD154" s="748"/>
      <c r="BE154" s="749"/>
      <c r="BF154" s="750"/>
      <c r="BG154" s="748"/>
      <c r="BH154" s="748"/>
      <c r="BI154" s="748"/>
      <c r="BJ154" s="748"/>
      <c r="BK154" s="748"/>
      <c r="BL154" s="748"/>
      <c r="BM154" s="748"/>
      <c r="BN154" s="748"/>
      <c r="BO154" s="736"/>
      <c r="BP154" s="736"/>
      <c r="BQ154" s="735"/>
      <c r="BR154" s="736"/>
      <c r="BS154" s="736"/>
      <c r="BT154" s="736"/>
      <c r="BU154" s="856"/>
      <c r="BV154" s="736"/>
      <c r="BW154" s="736"/>
      <c r="BX154" s="736"/>
      <c r="BY154" s="736"/>
      <c r="BZ154" s="736"/>
      <c r="CA154" s="736"/>
      <c r="CB154" s="736"/>
      <c r="CC154" s="736"/>
      <c r="CD154" s="736"/>
      <c r="CE154" s="736"/>
      <c r="CF154" s="736"/>
      <c r="CG154" s="736"/>
      <c r="CH154" s="736"/>
      <c r="CI154" s="736"/>
      <c r="CJ154" s="736"/>
      <c r="CK154" s="736"/>
      <c r="CL154" s="736"/>
      <c r="CM154" s="736"/>
      <c r="CN154" s="736"/>
      <c r="CO154" s="736"/>
      <c r="CP154" s="736"/>
      <c r="CQ154" s="736"/>
      <c r="CR154" s="736"/>
      <c r="CS154" s="736"/>
      <c r="CT154" s="736"/>
      <c r="CU154" s="736"/>
      <c r="CV154" s="736"/>
      <c r="CW154" s="736"/>
      <c r="CX154" s="736"/>
      <c r="CY154" s="736"/>
      <c r="CZ154" s="736"/>
      <c r="DA154" s="736"/>
      <c r="DB154" s="736"/>
      <c r="DC154" s="736"/>
      <c r="DD154" s="736"/>
      <c r="DE154" s="736"/>
      <c r="DF154" s="736"/>
      <c r="DG154" s="736"/>
      <c r="DH154" s="736"/>
      <c r="DI154" s="736"/>
      <c r="DJ154" s="736"/>
      <c r="DK154" s="736"/>
      <c r="DL154" s="736"/>
      <c r="DM154" s="736"/>
      <c r="DN154" s="736"/>
      <c r="DO154" s="736"/>
      <c r="DP154" s="736"/>
      <c r="DQ154" s="736"/>
      <c r="DR154" s="736"/>
      <c r="DS154" s="736"/>
      <c r="DT154" s="736"/>
      <c r="DU154" s="736"/>
      <c r="DV154" s="736"/>
      <c r="DW154" s="736"/>
      <c r="DX154" s="736"/>
      <c r="DY154" s="736"/>
      <c r="DZ154" s="736"/>
      <c r="EA154" s="736"/>
      <c r="EB154" s="736"/>
      <c r="EC154" s="736"/>
      <c r="ED154" s="736"/>
      <c r="EE154" s="736"/>
      <c r="EF154" s="736"/>
      <c r="EG154" s="736"/>
    </row>
    <row r="155" spans="1:137" ht="60" customHeight="1">
      <c r="A155" s="925"/>
      <c r="B155" s="736"/>
      <c r="C155" s="925" t="str">
        <f>IF('Display-Neuanlage und Masse'!T153="","",'Display-Neuanlage und Masse'!T153)</f>
        <v/>
      </c>
      <c r="D155" s="925" t="str">
        <f>IF('Display-Neuanlage und Masse'!U153="","",'Display-Neuanlage und Masse'!U153)</f>
        <v/>
      </c>
      <c r="E155" s="736"/>
      <c r="F155" s="925" t="str">
        <f>IF('Display-Neuanlage und Masse'!V153="","",'Display-Neuanlage und Masse'!V153)</f>
        <v/>
      </c>
      <c r="G155" s="925" t="str">
        <f>IF('Display-Neuanlage und Masse'!X153="","",VLOOKUP('Display-Neuanlage und Masse'!X153,'Dropdown Auswahl'!BL150:BM402,2,FALSE))</f>
        <v/>
      </c>
      <c r="H155" s="1191"/>
      <c r="I155" s="1191"/>
      <c r="J155" s="1191"/>
      <c r="K155" s="925" t="str">
        <f>IF('Display-Neuanlage und Masse'!AX153="","",'Display-Neuanlage und Masse'!AX153)</f>
        <v/>
      </c>
      <c r="L155" s="925" t="str">
        <f>IF('Display-Neuanlage und Masse'!AY153="","",'Display-Neuanlage und Masse'!AY153)</f>
        <v/>
      </c>
      <c r="M155" s="925" t="str">
        <f>IF('Display-Neuanlage und Masse'!AZ153="","",'Display-Neuanlage und Masse'!AZ153)</f>
        <v/>
      </c>
      <c r="N155" s="736"/>
      <c r="O155" s="736"/>
      <c r="P155" s="878"/>
      <c r="Q155" s="736"/>
      <c r="R155" s="736"/>
      <c r="S155" s="925" t="str">
        <f>IF(AND(Table3[[#This Row],[Menge]]&lt;&gt;"",Table3[[#This Row],[Anzahl Stück im Karton]]&lt;&gt;""),Table3[[#This Row],[Menge]]*Table3[[#This Row],[Anzahl Stück im Karton]],"")</f>
        <v/>
      </c>
      <c r="T155" s="929" t="str">
        <f>IF(AND('Display-Neuanlage und Masse'!G153="",'Display-Neuanlage und Masse'!H153=""),"",
IF('Display-Neuanlage und Masse'!G153&lt;&gt;"",'Display-Neuanlage und Masse'!G153,'Display-Neuanlage und Masse'!H153))</f>
        <v/>
      </c>
      <c r="U155" s="925" t="str">
        <f>IF(AND('Display-Neuanlage und Masse'!G153="",'Display-Neuanlage und Masse'!H153=""),"",
IF('Display-Neuanlage und Masse'!G153&lt;&gt;"","EUR","USD"))</f>
        <v/>
      </c>
      <c r="V155" s="930" t="str">
        <f>IF('Display-Neuanlage und Masse'!I153="","",'Display-Neuanlage und Masse'!I153)</f>
        <v/>
      </c>
      <c r="W155" s="737"/>
      <c r="X155" s="737"/>
      <c r="Y155" s="737"/>
      <c r="Z155" s="737"/>
      <c r="AA155" s="737"/>
      <c r="AB155" s="737"/>
      <c r="AC155" s="737"/>
      <c r="AD155" s="737"/>
      <c r="AE155" s="737"/>
      <c r="AF155" s="737"/>
      <c r="AG155" s="741"/>
      <c r="AH155" s="747"/>
      <c r="AI155" s="750"/>
      <c r="AJ155" s="748"/>
      <c r="AK155" s="748"/>
      <c r="AL155" s="748"/>
      <c r="AM155" s="748"/>
      <c r="AN155" s="748"/>
      <c r="AO155" s="748"/>
      <c r="AP155" s="748"/>
      <c r="AQ155" s="748"/>
      <c r="AR155" s="748"/>
      <c r="AS155" s="748"/>
      <c r="AT155" s="748"/>
      <c r="AU155" s="749"/>
      <c r="AV155" s="747"/>
      <c r="AW155" s="748"/>
      <c r="AX155" s="749"/>
      <c r="AY155" s="747"/>
      <c r="AZ155" s="748"/>
      <c r="BA155" s="749"/>
      <c r="BB155" s="747"/>
      <c r="BC155" s="748"/>
      <c r="BD155" s="748"/>
      <c r="BE155" s="749"/>
      <c r="BF155" s="750"/>
      <c r="BG155" s="748"/>
      <c r="BH155" s="748"/>
      <c r="BI155" s="748"/>
      <c r="BJ155" s="748"/>
      <c r="BK155" s="748"/>
      <c r="BL155" s="748"/>
      <c r="BM155" s="748"/>
      <c r="BN155" s="748"/>
      <c r="BO155" s="736"/>
      <c r="BP155" s="736"/>
      <c r="BQ155" s="735"/>
      <c r="BR155" s="736"/>
      <c r="BS155" s="736"/>
      <c r="BT155" s="736"/>
      <c r="BU155" s="856"/>
      <c r="BV155" s="736"/>
      <c r="BW155" s="736"/>
      <c r="BX155" s="736"/>
      <c r="BY155" s="736"/>
      <c r="BZ155" s="736"/>
      <c r="CA155" s="736"/>
      <c r="CB155" s="736"/>
      <c r="CC155" s="736"/>
      <c r="CD155" s="736"/>
      <c r="CE155" s="736"/>
      <c r="CF155" s="736"/>
      <c r="CG155" s="736"/>
      <c r="CH155" s="736"/>
      <c r="CI155" s="736"/>
      <c r="CJ155" s="736"/>
      <c r="CK155" s="736"/>
      <c r="CL155" s="736"/>
      <c r="CM155" s="736"/>
      <c r="CN155" s="736"/>
      <c r="CO155" s="736"/>
      <c r="CP155" s="736"/>
      <c r="CQ155" s="736"/>
      <c r="CR155" s="736"/>
      <c r="CS155" s="736"/>
      <c r="CT155" s="736"/>
      <c r="CU155" s="736"/>
      <c r="CV155" s="736"/>
      <c r="CW155" s="736"/>
      <c r="CX155" s="736"/>
      <c r="CY155" s="736"/>
      <c r="CZ155" s="736"/>
      <c r="DA155" s="736"/>
      <c r="DB155" s="736"/>
      <c r="DC155" s="736"/>
      <c r="DD155" s="736"/>
      <c r="DE155" s="736"/>
      <c r="DF155" s="736"/>
      <c r="DG155" s="736"/>
      <c r="DH155" s="736"/>
      <c r="DI155" s="736"/>
      <c r="DJ155" s="736"/>
      <c r="DK155" s="736"/>
      <c r="DL155" s="736"/>
      <c r="DM155" s="736"/>
      <c r="DN155" s="736"/>
      <c r="DO155" s="736"/>
      <c r="DP155" s="736"/>
      <c r="DQ155" s="736"/>
      <c r="DR155" s="736"/>
      <c r="DS155" s="736"/>
      <c r="DT155" s="736"/>
      <c r="DU155" s="736"/>
      <c r="DV155" s="736"/>
      <c r="DW155" s="736"/>
      <c r="DX155" s="736"/>
      <c r="DY155" s="736"/>
      <c r="DZ155" s="736"/>
      <c r="EA155" s="736"/>
      <c r="EB155" s="736"/>
      <c r="EC155" s="736"/>
      <c r="ED155" s="736"/>
      <c r="EE155" s="736"/>
      <c r="EF155" s="736"/>
      <c r="EG155" s="736"/>
    </row>
    <row r="156" spans="1:137" ht="60" customHeight="1">
      <c r="A156" s="925"/>
      <c r="B156" s="736"/>
      <c r="C156" s="925" t="str">
        <f>IF('Display-Neuanlage und Masse'!T154="","",'Display-Neuanlage und Masse'!T154)</f>
        <v/>
      </c>
      <c r="D156" s="925" t="str">
        <f>IF('Display-Neuanlage und Masse'!U154="","",'Display-Neuanlage und Masse'!U154)</f>
        <v/>
      </c>
      <c r="E156" s="736"/>
      <c r="F156" s="925" t="str">
        <f>IF('Display-Neuanlage und Masse'!V154="","",'Display-Neuanlage und Masse'!V154)</f>
        <v/>
      </c>
      <c r="G156" s="925" t="str">
        <f>IF('Display-Neuanlage und Masse'!X154="","",VLOOKUP('Display-Neuanlage und Masse'!X154,'Dropdown Auswahl'!BL151:BM403,2,FALSE))</f>
        <v/>
      </c>
      <c r="H156" s="1191"/>
      <c r="I156" s="1191"/>
      <c r="J156" s="1191"/>
      <c r="K156" s="925" t="str">
        <f>IF('Display-Neuanlage und Masse'!AX154="","",'Display-Neuanlage und Masse'!AX154)</f>
        <v/>
      </c>
      <c r="L156" s="925" t="str">
        <f>IF('Display-Neuanlage und Masse'!AY154="","",'Display-Neuanlage und Masse'!AY154)</f>
        <v/>
      </c>
      <c r="M156" s="925" t="str">
        <f>IF('Display-Neuanlage und Masse'!AZ154="","",'Display-Neuanlage und Masse'!AZ154)</f>
        <v/>
      </c>
      <c r="N156" s="736"/>
      <c r="O156" s="736"/>
      <c r="P156" s="878"/>
      <c r="Q156" s="736"/>
      <c r="R156" s="736"/>
      <c r="S156" s="925" t="str">
        <f>IF(AND(Table3[[#This Row],[Menge]]&lt;&gt;"",Table3[[#This Row],[Anzahl Stück im Karton]]&lt;&gt;""),Table3[[#This Row],[Menge]]*Table3[[#This Row],[Anzahl Stück im Karton]],"")</f>
        <v/>
      </c>
      <c r="T156" s="929" t="str">
        <f>IF(AND('Display-Neuanlage und Masse'!G154="",'Display-Neuanlage und Masse'!H154=""),"",
IF('Display-Neuanlage und Masse'!G154&lt;&gt;"",'Display-Neuanlage und Masse'!G154,'Display-Neuanlage und Masse'!H154))</f>
        <v/>
      </c>
      <c r="U156" s="925" t="str">
        <f>IF(AND('Display-Neuanlage und Masse'!G154="",'Display-Neuanlage und Masse'!H154=""),"",
IF('Display-Neuanlage und Masse'!G154&lt;&gt;"","EUR","USD"))</f>
        <v/>
      </c>
      <c r="V156" s="930" t="str">
        <f>IF('Display-Neuanlage und Masse'!I154="","",'Display-Neuanlage und Masse'!I154)</f>
        <v/>
      </c>
      <c r="W156" s="737"/>
      <c r="X156" s="737"/>
      <c r="Y156" s="737"/>
      <c r="Z156" s="737"/>
      <c r="AA156" s="737"/>
      <c r="AB156" s="737"/>
      <c r="AC156" s="737"/>
      <c r="AD156" s="737"/>
      <c r="AE156" s="737"/>
      <c r="AF156" s="737"/>
      <c r="AG156" s="741"/>
      <c r="AH156" s="747"/>
      <c r="AI156" s="750"/>
      <c r="AJ156" s="748"/>
      <c r="AK156" s="748"/>
      <c r="AL156" s="748"/>
      <c r="AM156" s="748"/>
      <c r="AN156" s="748"/>
      <c r="AO156" s="748"/>
      <c r="AP156" s="748"/>
      <c r="AQ156" s="748"/>
      <c r="AR156" s="748"/>
      <c r="AS156" s="748"/>
      <c r="AT156" s="748"/>
      <c r="AU156" s="749"/>
      <c r="AV156" s="747"/>
      <c r="AW156" s="748"/>
      <c r="AX156" s="749"/>
      <c r="AY156" s="747"/>
      <c r="AZ156" s="748"/>
      <c r="BA156" s="749"/>
      <c r="BB156" s="747"/>
      <c r="BC156" s="748"/>
      <c r="BD156" s="748"/>
      <c r="BE156" s="749"/>
      <c r="BF156" s="750"/>
      <c r="BG156" s="748"/>
      <c r="BH156" s="748"/>
      <c r="BI156" s="748"/>
      <c r="BJ156" s="748"/>
      <c r="BK156" s="748"/>
      <c r="BL156" s="748"/>
      <c r="BM156" s="748"/>
      <c r="BN156" s="748"/>
      <c r="BO156" s="736"/>
      <c r="BP156" s="736"/>
      <c r="BQ156" s="735"/>
      <c r="BR156" s="736"/>
      <c r="BS156" s="736"/>
      <c r="BT156" s="736"/>
      <c r="BU156" s="856"/>
      <c r="BV156" s="736"/>
      <c r="BW156" s="736"/>
      <c r="BX156" s="736"/>
      <c r="BY156" s="736"/>
      <c r="BZ156" s="736"/>
      <c r="CA156" s="736"/>
      <c r="CB156" s="736"/>
      <c r="CC156" s="736"/>
      <c r="CD156" s="736"/>
      <c r="CE156" s="736"/>
      <c r="CF156" s="736"/>
      <c r="CG156" s="736"/>
      <c r="CH156" s="736"/>
      <c r="CI156" s="736"/>
      <c r="CJ156" s="736"/>
      <c r="CK156" s="736"/>
      <c r="CL156" s="736"/>
      <c r="CM156" s="736"/>
      <c r="CN156" s="736"/>
      <c r="CO156" s="736"/>
      <c r="CP156" s="736"/>
      <c r="CQ156" s="736"/>
      <c r="CR156" s="736"/>
      <c r="CS156" s="736"/>
      <c r="CT156" s="736"/>
      <c r="CU156" s="736"/>
      <c r="CV156" s="736"/>
      <c r="CW156" s="736"/>
      <c r="CX156" s="736"/>
      <c r="CY156" s="736"/>
      <c r="CZ156" s="736"/>
      <c r="DA156" s="736"/>
      <c r="DB156" s="736"/>
      <c r="DC156" s="736"/>
      <c r="DD156" s="736"/>
      <c r="DE156" s="736"/>
      <c r="DF156" s="736"/>
      <c r="DG156" s="736"/>
      <c r="DH156" s="736"/>
      <c r="DI156" s="736"/>
      <c r="DJ156" s="736"/>
      <c r="DK156" s="736"/>
      <c r="DL156" s="736"/>
      <c r="DM156" s="736"/>
      <c r="DN156" s="736"/>
      <c r="DO156" s="736"/>
      <c r="DP156" s="736"/>
      <c r="DQ156" s="736"/>
      <c r="DR156" s="736"/>
      <c r="DS156" s="736"/>
      <c r="DT156" s="736"/>
      <c r="DU156" s="736"/>
      <c r="DV156" s="736"/>
      <c r="DW156" s="736"/>
      <c r="DX156" s="736"/>
      <c r="DY156" s="736"/>
      <c r="DZ156" s="736"/>
      <c r="EA156" s="736"/>
      <c r="EB156" s="736"/>
      <c r="EC156" s="736"/>
      <c r="ED156" s="736"/>
      <c r="EE156" s="736"/>
      <c r="EF156" s="736"/>
      <c r="EG156" s="736"/>
    </row>
    <row r="157" spans="1:137" ht="60" customHeight="1">
      <c r="A157" s="925"/>
      <c r="B157" s="736"/>
      <c r="C157" s="925" t="str">
        <f>IF('Display-Neuanlage und Masse'!T155="","",'Display-Neuanlage und Masse'!T155)</f>
        <v/>
      </c>
      <c r="D157" s="925" t="str">
        <f>IF('Display-Neuanlage und Masse'!U155="","",'Display-Neuanlage und Masse'!U155)</f>
        <v/>
      </c>
      <c r="E157" s="736"/>
      <c r="F157" s="925" t="str">
        <f>IF('Display-Neuanlage und Masse'!V155="","",'Display-Neuanlage und Masse'!V155)</f>
        <v/>
      </c>
      <c r="G157" s="925" t="str">
        <f>IF('Display-Neuanlage und Masse'!X155="","",VLOOKUP('Display-Neuanlage und Masse'!X155,'Dropdown Auswahl'!BL152:BM404,2,FALSE))</f>
        <v/>
      </c>
      <c r="H157" s="1191"/>
      <c r="I157" s="1191"/>
      <c r="J157" s="1191"/>
      <c r="K157" s="925" t="str">
        <f>IF('Display-Neuanlage und Masse'!AX155="","",'Display-Neuanlage und Masse'!AX155)</f>
        <v/>
      </c>
      <c r="L157" s="925" t="str">
        <f>IF('Display-Neuanlage und Masse'!AY155="","",'Display-Neuanlage und Masse'!AY155)</f>
        <v/>
      </c>
      <c r="M157" s="925" t="str">
        <f>IF('Display-Neuanlage und Masse'!AZ155="","",'Display-Neuanlage und Masse'!AZ155)</f>
        <v/>
      </c>
      <c r="N157" s="736"/>
      <c r="O157" s="736"/>
      <c r="P157" s="878"/>
      <c r="Q157" s="736"/>
      <c r="R157" s="736"/>
      <c r="S157" s="925" t="str">
        <f>IF(AND(Table3[[#This Row],[Menge]]&lt;&gt;"",Table3[[#This Row],[Anzahl Stück im Karton]]&lt;&gt;""),Table3[[#This Row],[Menge]]*Table3[[#This Row],[Anzahl Stück im Karton]],"")</f>
        <v/>
      </c>
      <c r="T157" s="929" t="str">
        <f>IF(AND('Display-Neuanlage und Masse'!G155="",'Display-Neuanlage und Masse'!H155=""),"",
IF('Display-Neuanlage und Masse'!G155&lt;&gt;"",'Display-Neuanlage und Masse'!G155,'Display-Neuanlage und Masse'!H155))</f>
        <v/>
      </c>
      <c r="U157" s="925" t="str">
        <f>IF(AND('Display-Neuanlage und Masse'!G155="",'Display-Neuanlage und Masse'!H155=""),"",
IF('Display-Neuanlage und Masse'!G155&lt;&gt;"","EUR","USD"))</f>
        <v/>
      </c>
      <c r="V157" s="930" t="str">
        <f>IF('Display-Neuanlage und Masse'!I155="","",'Display-Neuanlage und Masse'!I155)</f>
        <v/>
      </c>
      <c r="W157" s="737"/>
      <c r="X157" s="737"/>
      <c r="Y157" s="737"/>
      <c r="Z157" s="737"/>
      <c r="AA157" s="737"/>
      <c r="AB157" s="737"/>
      <c r="AC157" s="737"/>
      <c r="AD157" s="737"/>
      <c r="AE157" s="737"/>
      <c r="AF157" s="737"/>
      <c r="AG157" s="741"/>
      <c r="AH157" s="747"/>
      <c r="AI157" s="750"/>
      <c r="AJ157" s="748"/>
      <c r="AK157" s="748"/>
      <c r="AL157" s="748"/>
      <c r="AM157" s="748"/>
      <c r="AN157" s="748"/>
      <c r="AO157" s="748"/>
      <c r="AP157" s="748"/>
      <c r="AQ157" s="748"/>
      <c r="AR157" s="748"/>
      <c r="AS157" s="748"/>
      <c r="AT157" s="748"/>
      <c r="AU157" s="749"/>
      <c r="AV157" s="747"/>
      <c r="AW157" s="748"/>
      <c r="AX157" s="749"/>
      <c r="AY157" s="747"/>
      <c r="AZ157" s="748"/>
      <c r="BA157" s="749"/>
      <c r="BB157" s="747"/>
      <c r="BC157" s="748"/>
      <c r="BD157" s="748"/>
      <c r="BE157" s="749"/>
      <c r="BF157" s="750"/>
      <c r="BG157" s="748"/>
      <c r="BH157" s="748"/>
      <c r="BI157" s="748"/>
      <c r="BJ157" s="748"/>
      <c r="BK157" s="748"/>
      <c r="BL157" s="748"/>
      <c r="BM157" s="748"/>
      <c r="BN157" s="748"/>
      <c r="BO157" s="736"/>
      <c r="BP157" s="736"/>
      <c r="BQ157" s="735"/>
      <c r="BR157" s="736"/>
      <c r="BS157" s="736"/>
      <c r="BT157" s="736"/>
      <c r="BU157" s="856"/>
      <c r="BV157" s="736"/>
      <c r="BW157" s="736"/>
      <c r="BX157" s="736"/>
      <c r="BY157" s="736"/>
      <c r="BZ157" s="736"/>
      <c r="CA157" s="736"/>
      <c r="CB157" s="736"/>
      <c r="CC157" s="736"/>
      <c r="CD157" s="736"/>
      <c r="CE157" s="736"/>
      <c r="CF157" s="736"/>
      <c r="CG157" s="736"/>
      <c r="CH157" s="736"/>
      <c r="CI157" s="736"/>
      <c r="CJ157" s="736"/>
      <c r="CK157" s="736"/>
      <c r="CL157" s="736"/>
      <c r="CM157" s="736"/>
      <c r="CN157" s="736"/>
      <c r="CO157" s="736"/>
      <c r="CP157" s="736"/>
      <c r="CQ157" s="736"/>
      <c r="CR157" s="736"/>
      <c r="CS157" s="736"/>
      <c r="CT157" s="736"/>
      <c r="CU157" s="736"/>
      <c r="CV157" s="736"/>
      <c r="CW157" s="736"/>
      <c r="CX157" s="736"/>
      <c r="CY157" s="736"/>
      <c r="CZ157" s="736"/>
      <c r="DA157" s="736"/>
      <c r="DB157" s="736"/>
      <c r="DC157" s="736"/>
      <c r="DD157" s="736"/>
      <c r="DE157" s="736"/>
      <c r="DF157" s="736"/>
      <c r="DG157" s="736"/>
      <c r="DH157" s="736"/>
      <c r="DI157" s="736"/>
      <c r="DJ157" s="736"/>
      <c r="DK157" s="736"/>
      <c r="DL157" s="736"/>
      <c r="DM157" s="736"/>
      <c r="DN157" s="736"/>
      <c r="DO157" s="736"/>
      <c r="DP157" s="736"/>
      <c r="DQ157" s="736"/>
      <c r="DR157" s="736"/>
      <c r="DS157" s="736"/>
      <c r="DT157" s="736"/>
      <c r="DU157" s="736"/>
      <c r="DV157" s="736"/>
      <c r="DW157" s="736"/>
      <c r="DX157" s="736"/>
      <c r="DY157" s="736"/>
      <c r="DZ157" s="736"/>
      <c r="EA157" s="736"/>
      <c r="EB157" s="736"/>
      <c r="EC157" s="736"/>
      <c r="ED157" s="736"/>
      <c r="EE157" s="736"/>
      <c r="EF157" s="736"/>
      <c r="EG157" s="736"/>
    </row>
    <row r="158" spans="1:137" ht="60" customHeight="1">
      <c r="A158" s="925"/>
      <c r="B158" s="736"/>
      <c r="C158" s="925" t="str">
        <f>IF('Display-Neuanlage und Masse'!T156="","",'Display-Neuanlage und Masse'!T156)</f>
        <v/>
      </c>
      <c r="D158" s="925" t="str">
        <f>IF('Display-Neuanlage und Masse'!U156="","",'Display-Neuanlage und Masse'!U156)</f>
        <v/>
      </c>
      <c r="E158" s="736"/>
      <c r="F158" s="925" t="str">
        <f>IF('Display-Neuanlage und Masse'!V156="","",'Display-Neuanlage und Masse'!V156)</f>
        <v/>
      </c>
      <c r="G158" s="925" t="str">
        <f>IF('Display-Neuanlage und Masse'!X156="","",VLOOKUP('Display-Neuanlage und Masse'!X156,'Dropdown Auswahl'!BL153:BM405,2,FALSE))</f>
        <v/>
      </c>
      <c r="H158" s="1191"/>
      <c r="I158" s="1191"/>
      <c r="J158" s="1191"/>
      <c r="K158" s="925" t="str">
        <f>IF('Display-Neuanlage und Masse'!AX156="","",'Display-Neuanlage und Masse'!AX156)</f>
        <v/>
      </c>
      <c r="L158" s="925" t="str">
        <f>IF('Display-Neuanlage und Masse'!AY156="","",'Display-Neuanlage und Masse'!AY156)</f>
        <v/>
      </c>
      <c r="M158" s="925" t="str">
        <f>IF('Display-Neuanlage und Masse'!AZ156="","",'Display-Neuanlage und Masse'!AZ156)</f>
        <v/>
      </c>
      <c r="N158" s="736"/>
      <c r="O158" s="736"/>
      <c r="P158" s="878"/>
      <c r="Q158" s="736"/>
      <c r="R158" s="736"/>
      <c r="S158" s="925" t="str">
        <f>IF(AND(Table3[[#This Row],[Menge]]&lt;&gt;"",Table3[[#This Row],[Anzahl Stück im Karton]]&lt;&gt;""),Table3[[#This Row],[Menge]]*Table3[[#This Row],[Anzahl Stück im Karton]],"")</f>
        <v/>
      </c>
      <c r="T158" s="929" t="str">
        <f>IF(AND('Display-Neuanlage und Masse'!G156="",'Display-Neuanlage und Masse'!H156=""),"",
IF('Display-Neuanlage und Masse'!G156&lt;&gt;"",'Display-Neuanlage und Masse'!G156,'Display-Neuanlage und Masse'!H156))</f>
        <v/>
      </c>
      <c r="U158" s="925" t="str">
        <f>IF(AND('Display-Neuanlage und Masse'!G156="",'Display-Neuanlage und Masse'!H156=""),"",
IF('Display-Neuanlage und Masse'!G156&lt;&gt;"","EUR","USD"))</f>
        <v/>
      </c>
      <c r="V158" s="930" t="str">
        <f>IF('Display-Neuanlage und Masse'!I156="","",'Display-Neuanlage und Masse'!I156)</f>
        <v/>
      </c>
      <c r="W158" s="737"/>
      <c r="X158" s="737"/>
      <c r="Y158" s="737"/>
      <c r="Z158" s="737"/>
      <c r="AA158" s="737"/>
      <c r="AB158" s="737"/>
      <c r="AC158" s="737"/>
      <c r="AD158" s="737"/>
      <c r="AE158" s="737"/>
      <c r="AF158" s="737"/>
      <c r="AG158" s="741"/>
      <c r="AH158" s="747"/>
      <c r="AI158" s="750"/>
      <c r="AJ158" s="748"/>
      <c r="AK158" s="748"/>
      <c r="AL158" s="748"/>
      <c r="AM158" s="748"/>
      <c r="AN158" s="748"/>
      <c r="AO158" s="748"/>
      <c r="AP158" s="748"/>
      <c r="AQ158" s="748"/>
      <c r="AR158" s="748"/>
      <c r="AS158" s="748"/>
      <c r="AT158" s="748"/>
      <c r="AU158" s="749"/>
      <c r="AV158" s="747"/>
      <c r="AW158" s="748"/>
      <c r="AX158" s="749"/>
      <c r="AY158" s="747"/>
      <c r="AZ158" s="748"/>
      <c r="BA158" s="749"/>
      <c r="BB158" s="747"/>
      <c r="BC158" s="748"/>
      <c r="BD158" s="748"/>
      <c r="BE158" s="749"/>
      <c r="BF158" s="750"/>
      <c r="BG158" s="748"/>
      <c r="BH158" s="748"/>
      <c r="BI158" s="748"/>
      <c r="BJ158" s="748"/>
      <c r="BK158" s="748"/>
      <c r="BL158" s="748"/>
      <c r="BM158" s="748"/>
      <c r="BN158" s="748"/>
      <c r="BO158" s="736"/>
      <c r="BP158" s="736"/>
      <c r="BQ158" s="735"/>
      <c r="BR158" s="736"/>
      <c r="BS158" s="736"/>
      <c r="BT158" s="736"/>
      <c r="BU158" s="856"/>
      <c r="BV158" s="736"/>
      <c r="BW158" s="736"/>
      <c r="BX158" s="736"/>
      <c r="BY158" s="736"/>
      <c r="BZ158" s="736"/>
      <c r="CA158" s="736"/>
      <c r="CB158" s="736"/>
      <c r="CC158" s="736"/>
      <c r="CD158" s="736"/>
      <c r="CE158" s="736"/>
      <c r="CF158" s="736"/>
      <c r="CG158" s="736"/>
      <c r="CH158" s="736"/>
      <c r="CI158" s="736"/>
      <c r="CJ158" s="736"/>
      <c r="CK158" s="736"/>
      <c r="CL158" s="736"/>
      <c r="CM158" s="736"/>
      <c r="CN158" s="736"/>
      <c r="CO158" s="736"/>
      <c r="CP158" s="736"/>
      <c r="CQ158" s="736"/>
      <c r="CR158" s="736"/>
      <c r="CS158" s="736"/>
      <c r="CT158" s="736"/>
      <c r="CU158" s="736"/>
      <c r="CV158" s="736"/>
      <c r="CW158" s="736"/>
      <c r="CX158" s="736"/>
      <c r="CY158" s="736"/>
      <c r="CZ158" s="736"/>
      <c r="DA158" s="736"/>
      <c r="DB158" s="736"/>
      <c r="DC158" s="736"/>
      <c r="DD158" s="736"/>
      <c r="DE158" s="736"/>
      <c r="DF158" s="736"/>
      <c r="DG158" s="736"/>
      <c r="DH158" s="736"/>
      <c r="DI158" s="736"/>
      <c r="DJ158" s="736"/>
      <c r="DK158" s="736"/>
      <c r="DL158" s="736"/>
      <c r="DM158" s="736"/>
      <c r="DN158" s="736"/>
      <c r="DO158" s="736"/>
      <c r="DP158" s="736"/>
      <c r="DQ158" s="736"/>
      <c r="DR158" s="736"/>
      <c r="DS158" s="736"/>
      <c r="DT158" s="736"/>
      <c r="DU158" s="736"/>
      <c r="DV158" s="736"/>
      <c r="DW158" s="736"/>
      <c r="DX158" s="736"/>
      <c r="DY158" s="736"/>
      <c r="DZ158" s="736"/>
      <c r="EA158" s="736"/>
      <c r="EB158" s="736"/>
      <c r="EC158" s="736"/>
      <c r="ED158" s="736"/>
      <c r="EE158" s="736"/>
      <c r="EF158" s="736"/>
      <c r="EG158" s="736"/>
    </row>
    <row r="159" spans="1:137" ht="60" customHeight="1">
      <c r="A159" s="925"/>
      <c r="B159" s="736"/>
      <c r="C159" s="925" t="str">
        <f>IF('Display-Neuanlage und Masse'!T157="","",'Display-Neuanlage und Masse'!T157)</f>
        <v/>
      </c>
      <c r="D159" s="925" t="str">
        <f>IF('Display-Neuanlage und Masse'!U157="","",'Display-Neuanlage und Masse'!U157)</f>
        <v/>
      </c>
      <c r="E159" s="736"/>
      <c r="F159" s="925" t="str">
        <f>IF('Display-Neuanlage und Masse'!V157="","",'Display-Neuanlage und Masse'!V157)</f>
        <v/>
      </c>
      <c r="G159" s="925" t="str">
        <f>IF('Display-Neuanlage und Masse'!X157="","",VLOOKUP('Display-Neuanlage und Masse'!X157,'Dropdown Auswahl'!BL154:BM406,2,FALSE))</f>
        <v/>
      </c>
      <c r="H159" s="1191"/>
      <c r="I159" s="1191"/>
      <c r="J159" s="1191"/>
      <c r="K159" s="925" t="str">
        <f>IF('Display-Neuanlage und Masse'!AX157="","",'Display-Neuanlage und Masse'!AX157)</f>
        <v/>
      </c>
      <c r="L159" s="925" t="str">
        <f>IF('Display-Neuanlage und Masse'!AY157="","",'Display-Neuanlage und Masse'!AY157)</f>
        <v/>
      </c>
      <c r="M159" s="925" t="str">
        <f>IF('Display-Neuanlage und Masse'!AZ157="","",'Display-Neuanlage und Masse'!AZ157)</f>
        <v/>
      </c>
      <c r="N159" s="736"/>
      <c r="O159" s="736"/>
      <c r="P159" s="878"/>
      <c r="Q159" s="736"/>
      <c r="R159" s="736"/>
      <c r="S159" s="925" t="str">
        <f>IF(AND(Table3[[#This Row],[Menge]]&lt;&gt;"",Table3[[#This Row],[Anzahl Stück im Karton]]&lt;&gt;""),Table3[[#This Row],[Menge]]*Table3[[#This Row],[Anzahl Stück im Karton]],"")</f>
        <v/>
      </c>
      <c r="T159" s="929" t="str">
        <f>IF(AND('Display-Neuanlage und Masse'!G157="",'Display-Neuanlage und Masse'!H157=""),"",
IF('Display-Neuanlage und Masse'!G157&lt;&gt;"",'Display-Neuanlage und Masse'!G157,'Display-Neuanlage und Masse'!H157))</f>
        <v/>
      </c>
      <c r="U159" s="925" t="str">
        <f>IF(AND('Display-Neuanlage und Masse'!G157="",'Display-Neuanlage und Masse'!H157=""),"",
IF('Display-Neuanlage und Masse'!G157&lt;&gt;"","EUR","USD"))</f>
        <v/>
      </c>
      <c r="V159" s="930" t="str">
        <f>IF('Display-Neuanlage und Masse'!I157="","",'Display-Neuanlage und Masse'!I157)</f>
        <v/>
      </c>
      <c r="W159" s="737"/>
      <c r="X159" s="737"/>
      <c r="Y159" s="737"/>
      <c r="Z159" s="737"/>
      <c r="AA159" s="737"/>
      <c r="AB159" s="737"/>
      <c r="AC159" s="737"/>
      <c r="AD159" s="737"/>
      <c r="AE159" s="737"/>
      <c r="AF159" s="737"/>
      <c r="AG159" s="741"/>
      <c r="AH159" s="747"/>
      <c r="AI159" s="750"/>
      <c r="AJ159" s="748"/>
      <c r="AK159" s="748"/>
      <c r="AL159" s="748"/>
      <c r="AM159" s="748"/>
      <c r="AN159" s="748"/>
      <c r="AO159" s="748"/>
      <c r="AP159" s="748"/>
      <c r="AQ159" s="748"/>
      <c r="AR159" s="748"/>
      <c r="AS159" s="748"/>
      <c r="AT159" s="748"/>
      <c r="AU159" s="749"/>
      <c r="AV159" s="747"/>
      <c r="AW159" s="748"/>
      <c r="AX159" s="749"/>
      <c r="AY159" s="747"/>
      <c r="AZ159" s="748"/>
      <c r="BA159" s="749"/>
      <c r="BB159" s="747"/>
      <c r="BC159" s="748"/>
      <c r="BD159" s="748"/>
      <c r="BE159" s="749"/>
      <c r="BF159" s="750"/>
      <c r="BG159" s="748"/>
      <c r="BH159" s="748"/>
      <c r="BI159" s="748"/>
      <c r="BJ159" s="748"/>
      <c r="BK159" s="748"/>
      <c r="BL159" s="748"/>
      <c r="BM159" s="748"/>
      <c r="BN159" s="748"/>
      <c r="BO159" s="736"/>
      <c r="BP159" s="736"/>
      <c r="BQ159" s="735"/>
      <c r="BR159" s="736"/>
      <c r="BS159" s="736"/>
      <c r="BT159" s="736"/>
      <c r="BU159" s="856"/>
      <c r="BV159" s="736"/>
      <c r="BW159" s="736"/>
      <c r="BX159" s="736"/>
      <c r="BY159" s="736"/>
      <c r="BZ159" s="736"/>
      <c r="CA159" s="736"/>
      <c r="CB159" s="736"/>
      <c r="CC159" s="736"/>
      <c r="CD159" s="736"/>
      <c r="CE159" s="736"/>
      <c r="CF159" s="736"/>
      <c r="CG159" s="736"/>
      <c r="CH159" s="736"/>
      <c r="CI159" s="736"/>
      <c r="CJ159" s="736"/>
      <c r="CK159" s="736"/>
      <c r="CL159" s="736"/>
      <c r="CM159" s="736"/>
      <c r="CN159" s="736"/>
      <c r="CO159" s="736"/>
      <c r="CP159" s="736"/>
      <c r="CQ159" s="736"/>
      <c r="CR159" s="736"/>
      <c r="CS159" s="736"/>
      <c r="CT159" s="736"/>
      <c r="CU159" s="736"/>
      <c r="CV159" s="736"/>
      <c r="CW159" s="736"/>
      <c r="CX159" s="736"/>
      <c r="CY159" s="736"/>
      <c r="CZ159" s="736"/>
      <c r="DA159" s="736"/>
      <c r="DB159" s="736"/>
      <c r="DC159" s="736"/>
      <c r="DD159" s="736"/>
      <c r="DE159" s="736"/>
      <c r="DF159" s="736"/>
      <c r="DG159" s="736"/>
      <c r="DH159" s="736"/>
      <c r="DI159" s="736"/>
      <c r="DJ159" s="736"/>
      <c r="DK159" s="736"/>
      <c r="DL159" s="736"/>
      <c r="DM159" s="736"/>
      <c r="DN159" s="736"/>
      <c r="DO159" s="736"/>
      <c r="DP159" s="736"/>
      <c r="DQ159" s="736"/>
      <c r="DR159" s="736"/>
      <c r="DS159" s="736"/>
      <c r="DT159" s="736"/>
      <c r="DU159" s="736"/>
      <c r="DV159" s="736"/>
      <c r="DW159" s="736"/>
      <c r="DX159" s="736"/>
      <c r="DY159" s="736"/>
      <c r="DZ159" s="736"/>
      <c r="EA159" s="736"/>
      <c r="EB159" s="736"/>
      <c r="EC159" s="736"/>
      <c r="ED159" s="736"/>
      <c r="EE159" s="736"/>
      <c r="EF159" s="736"/>
      <c r="EG159" s="736"/>
    </row>
    <row r="160" spans="1:137" ht="60" customHeight="1">
      <c r="A160" s="925"/>
      <c r="B160" s="736"/>
      <c r="C160" s="925" t="str">
        <f>IF('Display-Neuanlage und Masse'!T158="","",'Display-Neuanlage und Masse'!T158)</f>
        <v/>
      </c>
      <c r="D160" s="925" t="str">
        <f>IF('Display-Neuanlage und Masse'!U158="","",'Display-Neuanlage und Masse'!U158)</f>
        <v/>
      </c>
      <c r="E160" s="736"/>
      <c r="F160" s="925" t="str">
        <f>IF('Display-Neuanlage und Masse'!V158="","",'Display-Neuanlage und Masse'!V158)</f>
        <v/>
      </c>
      <c r="G160" s="925" t="str">
        <f>IF('Display-Neuanlage und Masse'!X158="","",VLOOKUP('Display-Neuanlage und Masse'!X158,'Dropdown Auswahl'!BL155:BM407,2,FALSE))</f>
        <v/>
      </c>
      <c r="H160" s="1191"/>
      <c r="I160" s="1191"/>
      <c r="J160" s="1191"/>
      <c r="K160" s="925" t="str">
        <f>IF('Display-Neuanlage und Masse'!AX158="","",'Display-Neuanlage und Masse'!AX158)</f>
        <v/>
      </c>
      <c r="L160" s="925" t="str">
        <f>IF('Display-Neuanlage und Masse'!AY158="","",'Display-Neuanlage und Masse'!AY158)</f>
        <v/>
      </c>
      <c r="M160" s="925" t="str">
        <f>IF('Display-Neuanlage und Masse'!AZ158="","",'Display-Neuanlage und Masse'!AZ158)</f>
        <v/>
      </c>
      <c r="N160" s="736"/>
      <c r="O160" s="736"/>
      <c r="P160" s="878"/>
      <c r="Q160" s="736"/>
      <c r="R160" s="736"/>
      <c r="S160" s="925" t="str">
        <f>IF(AND(Table3[[#This Row],[Menge]]&lt;&gt;"",Table3[[#This Row],[Anzahl Stück im Karton]]&lt;&gt;""),Table3[[#This Row],[Menge]]*Table3[[#This Row],[Anzahl Stück im Karton]],"")</f>
        <v/>
      </c>
      <c r="T160" s="929" t="str">
        <f>IF(AND('Display-Neuanlage und Masse'!G158="",'Display-Neuanlage und Masse'!H158=""),"",
IF('Display-Neuanlage und Masse'!G158&lt;&gt;"",'Display-Neuanlage und Masse'!G158,'Display-Neuanlage und Masse'!H158))</f>
        <v/>
      </c>
      <c r="U160" s="925" t="str">
        <f>IF(AND('Display-Neuanlage und Masse'!G158="",'Display-Neuanlage und Masse'!H158=""),"",
IF('Display-Neuanlage und Masse'!G158&lt;&gt;"","EUR","USD"))</f>
        <v/>
      </c>
      <c r="V160" s="930" t="str">
        <f>IF('Display-Neuanlage und Masse'!I158="","",'Display-Neuanlage und Masse'!I158)</f>
        <v/>
      </c>
      <c r="W160" s="737"/>
      <c r="X160" s="737"/>
      <c r="Y160" s="737"/>
      <c r="Z160" s="737"/>
      <c r="AA160" s="737"/>
      <c r="AB160" s="737"/>
      <c r="AC160" s="737"/>
      <c r="AD160" s="737"/>
      <c r="AE160" s="737"/>
      <c r="AF160" s="737"/>
      <c r="AG160" s="741"/>
      <c r="AH160" s="747"/>
      <c r="AI160" s="750"/>
      <c r="AJ160" s="748"/>
      <c r="AK160" s="748"/>
      <c r="AL160" s="748"/>
      <c r="AM160" s="748"/>
      <c r="AN160" s="748"/>
      <c r="AO160" s="748"/>
      <c r="AP160" s="748"/>
      <c r="AQ160" s="748"/>
      <c r="AR160" s="748"/>
      <c r="AS160" s="748"/>
      <c r="AT160" s="748"/>
      <c r="AU160" s="749"/>
      <c r="AV160" s="747"/>
      <c r="AW160" s="748"/>
      <c r="AX160" s="749"/>
      <c r="AY160" s="747"/>
      <c r="AZ160" s="748"/>
      <c r="BA160" s="749"/>
      <c r="BB160" s="747"/>
      <c r="BC160" s="748"/>
      <c r="BD160" s="748"/>
      <c r="BE160" s="749"/>
      <c r="BF160" s="750"/>
      <c r="BG160" s="748"/>
      <c r="BH160" s="748"/>
      <c r="BI160" s="748"/>
      <c r="BJ160" s="748"/>
      <c r="BK160" s="748"/>
      <c r="BL160" s="748"/>
      <c r="BM160" s="748"/>
      <c r="BN160" s="748"/>
      <c r="BO160" s="736"/>
      <c r="BP160" s="736"/>
      <c r="BQ160" s="735"/>
      <c r="BR160" s="736"/>
      <c r="BS160" s="736"/>
      <c r="BT160" s="736"/>
      <c r="BU160" s="856"/>
      <c r="BV160" s="736"/>
      <c r="BW160" s="736"/>
      <c r="BX160" s="736"/>
      <c r="BY160" s="736"/>
      <c r="BZ160" s="736"/>
      <c r="CA160" s="736"/>
      <c r="CB160" s="736"/>
      <c r="CC160" s="736"/>
      <c r="CD160" s="736"/>
      <c r="CE160" s="736"/>
      <c r="CF160" s="736"/>
      <c r="CG160" s="736"/>
      <c r="CH160" s="736"/>
      <c r="CI160" s="736"/>
      <c r="CJ160" s="736"/>
      <c r="CK160" s="736"/>
      <c r="CL160" s="736"/>
      <c r="CM160" s="736"/>
      <c r="CN160" s="736"/>
      <c r="CO160" s="736"/>
      <c r="CP160" s="736"/>
      <c r="CQ160" s="736"/>
      <c r="CR160" s="736"/>
      <c r="CS160" s="736"/>
      <c r="CT160" s="736"/>
      <c r="CU160" s="736"/>
      <c r="CV160" s="736"/>
      <c r="CW160" s="736"/>
      <c r="CX160" s="736"/>
      <c r="CY160" s="736"/>
      <c r="CZ160" s="736"/>
      <c r="DA160" s="736"/>
      <c r="DB160" s="736"/>
      <c r="DC160" s="736"/>
      <c r="DD160" s="736"/>
      <c r="DE160" s="736"/>
      <c r="DF160" s="736"/>
      <c r="DG160" s="736"/>
      <c r="DH160" s="736"/>
      <c r="DI160" s="736"/>
      <c r="DJ160" s="736"/>
      <c r="DK160" s="736"/>
      <c r="DL160" s="736"/>
      <c r="DM160" s="736"/>
      <c r="DN160" s="736"/>
      <c r="DO160" s="736"/>
      <c r="DP160" s="736"/>
      <c r="DQ160" s="736"/>
      <c r="DR160" s="736"/>
      <c r="DS160" s="736"/>
      <c r="DT160" s="736"/>
      <c r="DU160" s="736"/>
      <c r="DV160" s="736"/>
      <c r="DW160" s="736"/>
      <c r="DX160" s="736"/>
      <c r="DY160" s="736"/>
      <c r="DZ160" s="736"/>
      <c r="EA160" s="736"/>
      <c r="EB160" s="736"/>
      <c r="EC160" s="736"/>
      <c r="ED160" s="736"/>
      <c r="EE160" s="736"/>
      <c r="EF160" s="736"/>
      <c r="EG160" s="736"/>
    </row>
    <row r="161" spans="1:137" ht="60" customHeight="1">
      <c r="A161" s="925"/>
      <c r="B161" s="736"/>
      <c r="C161" s="925" t="str">
        <f>IF('Display-Neuanlage und Masse'!T159="","",'Display-Neuanlage und Masse'!T159)</f>
        <v/>
      </c>
      <c r="D161" s="925" t="str">
        <f>IF('Display-Neuanlage und Masse'!U159="","",'Display-Neuanlage und Masse'!U159)</f>
        <v/>
      </c>
      <c r="E161" s="736"/>
      <c r="F161" s="925" t="str">
        <f>IF('Display-Neuanlage und Masse'!V159="","",'Display-Neuanlage und Masse'!V159)</f>
        <v/>
      </c>
      <c r="G161" s="925" t="str">
        <f>IF('Display-Neuanlage und Masse'!X159="","",VLOOKUP('Display-Neuanlage und Masse'!X159,'Dropdown Auswahl'!BL156:BM408,2,FALSE))</f>
        <v/>
      </c>
      <c r="H161" s="1191"/>
      <c r="I161" s="1191"/>
      <c r="J161" s="1191"/>
      <c r="K161" s="925" t="str">
        <f>IF('Display-Neuanlage und Masse'!AX159="","",'Display-Neuanlage und Masse'!AX159)</f>
        <v/>
      </c>
      <c r="L161" s="925" t="str">
        <f>IF('Display-Neuanlage und Masse'!AY159="","",'Display-Neuanlage und Masse'!AY159)</f>
        <v/>
      </c>
      <c r="M161" s="925" t="str">
        <f>IF('Display-Neuanlage und Masse'!AZ159="","",'Display-Neuanlage und Masse'!AZ159)</f>
        <v/>
      </c>
      <c r="N161" s="736"/>
      <c r="O161" s="736"/>
      <c r="P161" s="878"/>
      <c r="Q161" s="736"/>
      <c r="R161" s="736"/>
      <c r="S161" s="925" t="str">
        <f>IF(AND(Table3[[#This Row],[Menge]]&lt;&gt;"",Table3[[#This Row],[Anzahl Stück im Karton]]&lt;&gt;""),Table3[[#This Row],[Menge]]*Table3[[#This Row],[Anzahl Stück im Karton]],"")</f>
        <v/>
      </c>
      <c r="T161" s="929" t="str">
        <f>IF(AND('Display-Neuanlage und Masse'!G159="",'Display-Neuanlage und Masse'!H159=""),"",
IF('Display-Neuanlage und Masse'!G159&lt;&gt;"",'Display-Neuanlage und Masse'!G159,'Display-Neuanlage und Masse'!H159))</f>
        <v/>
      </c>
      <c r="U161" s="925" t="str">
        <f>IF(AND('Display-Neuanlage und Masse'!G159="",'Display-Neuanlage und Masse'!H159=""),"",
IF('Display-Neuanlage und Masse'!G159&lt;&gt;"","EUR","USD"))</f>
        <v/>
      </c>
      <c r="V161" s="930" t="str">
        <f>IF('Display-Neuanlage und Masse'!I159="","",'Display-Neuanlage und Masse'!I159)</f>
        <v/>
      </c>
      <c r="W161" s="737"/>
      <c r="X161" s="737"/>
      <c r="Y161" s="737"/>
      <c r="Z161" s="737"/>
      <c r="AA161" s="737"/>
      <c r="AB161" s="737"/>
      <c r="AC161" s="737"/>
      <c r="AD161" s="737"/>
      <c r="AE161" s="737"/>
      <c r="AF161" s="737"/>
      <c r="AG161" s="741"/>
      <c r="AH161" s="747"/>
      <c r="AI161" s="750"/>
      <c r="AJ161" s="748"/>
      <c r="AK161" s="748"/>
      <c r="AL161" s="748"/>
      <c r="AM161" s="748"/>
      <c r="AN161" s="748"/>
      <c r="AO161" s="748"/>
      <c r="AP161" s="748"/>
      <c r="AQ161" s="748"/>
      <c r="AR161" s="748"/>
      <c r="AS161" s="748"/>
      <c r="AT161" s="748"/>
      <c r="AU161" s="749"/>
      <c r="AV161" s="747"/>
      <c r="AW161" s="748"/>
      <c r="AX161" s="749"/>
      <c r="AY161" s="747"/>
      <c r="AZ161" s="748"/>
      <c r="BA161" s="749"/>
      <c r="BB161" s="747"/>
      <c r="BC161" s="748"/>
      <c r="BD161" s="748"/>
      <c r="BE161" s="749"/>
      <c r="BF161" s="750"/>
      <c r="BG161" s="748"/>
      <c r="BH161" s="748"/>
      <c r="BI161" s="748"/>
      <c r="BJ161" s="748"/>
      <c r="BK161" s="748"/>
      <c r="BL161" s="748"/>
      <c r="BM161" s="748"/>
      <c r="BN161" s="748"/>
      <c r="BO161" s="736"/>
      <c r="BP161" s="736"/>
      <c r="BQ161" s="735"/>
      <c r="BR161" s="736"/>
      <c r="BS161" s="736"/>
      <c r="BT161" s="736"/>
      <c r="BU161" s="856"/>
      <c r="BV161" s="736"/>
      <c r="BW161" s="736"/>
      <c r="BX161" s="736"/>
      <c r="BY161" s="736"/>
      <c r="BZ161" s="736"/>
      <c r="CA161" s="736"/>
      <c r="CB161" s="736"/>
      <c r="CC161" s="736"/>
      <c r="CD161" s="736"/>
      <c r="CE161" s="736"/>
      <c r="CF161" s="736"/>
      <c r="CG161" s="736"/>
      <c r="CH161" s="736"/>
      <c r="CI161" s="736"/>
      <c r="CJ161" s="736"/>
      <c r="CK161" s="736"/>
      <c r="CL161" s="736"/>
      <c r="CM161" s="736"/>
      <c r="CN161" s="736"/>
      <c r="CO161" s="736"/>
      <c r="CP161" s="736"/>
      <c r="CQ161" s="736"/>
      <c r="CR161" s="736"/>
      <c r="CS161" s="736"/>
      <c r="CT161" s="736"/>
      <c r="CU161" s="736"/>
      <c r="CV161" s="736"/>
      <c r="CW161" s="736"/>
      <c r="CX161" s="736"/>
      <c r="CY161" s="736"/>
      <c r="CZ161" s="736"/>
      <c r="DA161" s="736"/>
      <c r="DB161" s="736"/>
      <c r="DC161" s="736"/>
      <c r="DD161" s="736"/>
      <c r="DE161" s="736"/>
      <c r="DF161" s="736"/>
      <c r="DG161" s="736"/>
      <c r="DH161" s="736"/>
      <c r="DI161" s="736"/>
      <c r="DJ161" s="736"/>
      <c r="DK161" s="736"/>
      <c r="DL161" s="736"/>
      <c r="DM161" s="736"/>
      <c r="DN161" s="736"/>
      <c r="DO161" s="736"/>
      <c r="DP161" s="736"/>
      <c r="DQ161" s="736"/>
      <c r="DR161" s="736"/>
      <c r="DS161" s="736"/>
      <c r="DT161" s="736"/>
      <c r="DU161" s="736"/>
      <c r="DV161" s="736"/>
      <c r="DW161" s="736"/>
      <c r="DX161" s="736"/>
      <c r="DY161" s="736"/>
      <c r="DZ161" s="736"/>
      <c r="EA161" s="736"/>
      <c r="EB161" s="736"/>
      <c r="EC161" s="736"/>
      <c r="ED161" s="736"/>
      <c r="EE161" s="736"/>
      <c r="EF161" s="736"/>
      <c r="EG161" s="736"/>
    </row>
    <row r="162" spans="1:137" ht="60" customHeight="1">
      <c r="A162" s="925"/>
      <c r="B162" s="736"/>
      <c r="C162" s="925" t="str">
        <f>IF('Display-Neuanlage und Masse'!T160="","",'Display-Neuanlage und Masse'!T160)</f>
        <v/>
      </c>
      <c r="D162" s="925" t="str">
        <f>IF('Display-Neuanlage und Masse'!U160="","",'Display-Neuanlage und Masse'!U160)</f>
        <v/>
      </c>
      <c r="E162" s="736"/>
      <c r="F162" s="925" t="str">
        <f>IF('Display-Neuanlage und Masse'!V160="","",'Display-Neuanlage und Masse'!V160)</f>
        <v/>
      </c>
      <c r="G162" s="925" t="str">
        <f>IF('Display-Neuanlage und Masse'!X160="","",VLOOKUP('Display-Neuanlage und Masse'!X160,'Dropdown Auswahl'!BL157:BM409,2,FALSE))</f>
        <v/>
      </c>
      <c r="H162" s="1191"/>
      <c r="I162" s="1191"/>
      <c r="J162" s="1191"/>
      <c r="K162" s="925" t="str">
        <f>IF('Display-Neuanlage und Masse'!AX160="","",'Display-Neuanlage und Masse'!AX160)</f>
        <v/>
      </c>
      <c r="L162" s="925" t="str">
        <f>IF('Display-Neuanlage und Masse'!AY160="","",'Display-Neuanlage und Masse'!AY160)</f>
        <v/>
      </c>
      <c r="M162" s="925" t="str">
        <f>IF('Display-Neuanlage und Masse'!AZ160="","",'Display-Neuanlage und Masse'!AZ160)</f>
        <v/>
      </c>
      <c r="N162" s="736"/>
      <c r="O162" s="736"/>
      <c r="P162" s="878"/>
      <c r="Q162" s="736"/>
      <c r="R162" s="736"/>
      <c r="S162" s="925" t="str">
        <f>IF(AND(Table3[[#This Row],[Menge]]&lt;&gt;"",Table3[[#This Row],[Anzahl Stück im Karton]]&lt;&gt;""),Table3[[#This Row],[Menge]]*Table3[[#This Row],[Anzahl Stück im Karton]],"")</f>
        <v/>
      </c>
      <c r="T162" s="929" t="str">
        <f>IF(AND('Display-Neuanlage und Masse'!G160="",'Display-Neuanlage und Masse'!H160=""),"",
IF('Display-Neuanlage und Masse'!G160&lt;&gt;"",'Display-Neuanlage und Masse'!G160,'Display-Neuanlage und Masse'!H160))</f>
        <v/>
      </c>
      <c r="U162" s="925" t="str">
        <f>IF(AND('Display-Neuanlage und Masse'!G160="",'Display-Neuanlage und Masse'!H160=""),"",
IF('Display-Neuanlage und Masse'!G160&lt;&gt;"","EUR","USD"))</f>
        <v/>
      </c>
      <c r="V162" s="930" t="str">
        <f>IF('Display-Neuanlage und Masse'!I160="","",'Display-Neuanlage und Masse'!I160)</f>
        <v/>
      </c>
      <c r="W162" s="737"/>
      <c r="X162" s="737"/>
      <c r="Y162" s="737"/>
      <c r="Z162" s="737"/>
      <c r="AA162" s="737"/>
      <c r="AB162" s="737"/>
      <c r="AC162" s="737"/>
      <c r="AD162" s="737"/>
      <c r="AE162" s="737"/>
      <c r="AF162" s="737"/>
      <c r="AG162" s="741"/>
      <c r="AH162" s="747"/>
      <c r="AI162" s="750"/>
      <c r="AJ162" s="748"/>
      <c r="AK162" s="748"/>
      <c r="AL162" s="748"/>
      <c r="AM162" s="748"/>
      <c r="AN162" s="748"/>
      <c r="AO162" s="748"/>
      <c r="AP162" s="748"/>
      <c r="AQ162" s="748"/>
      <c r="AR162" s="748"/>
      <c r="AS162" s="748"/>
      <c r="AT162" s="748"/>
      <c r="AU162" s="749"/>
      <c r="AV162" s="747"/>
      <c r="AW162" s="748"/>
      <c r="AX162" s="749"/>
      <c r="AY162" s="747"/>
      <c r="AZ162" s="748"/>
      <c r="BA162" s="749"/>
      <c r="BB162" s="747"/>
      <c r="BC162" s="748"/>
      <c r="BD162" s="748"/>
      <c r="BE162" s="749"/>
      <c r="BF162" s="750"/>
      <c r="BG162" s="748"/>
      <c r="BH162" s="748"/>
      <c r="BI162" s="748"/>
      <c r="BJ162" s="748"/>
      <c r="BK162" s="748"/>
      <c r="BL162" s="748"/>
      <c r="BM162" s="748"/>
      <c r="BN162" s="748"/>
      <c r="BO162" s="736"/>
      <c r="BP162" s="736"/>
      <c r="BQ162" s="735"/>
      <c r="BR162" s="736"/>
      <c r="BS162" s="736"/>
      <c r="BT162" s="736"/>
      <c r="BU162" s="856"/>
      <c r="BV162" s="736"/>
      <c r="BW162" s="736"/>
      <c r="BX162" s="736"/>
      <c r="BY162" s="736"/>
      <c r="BZ162" s="736"/>
      <c r="CA162" s="736"/>
      <c r="CB162" s="736"/>
      <c r="CC162" s="736"/>
      <c r="CD162" s="736"/>
      <c r="CE162" s="736"/>
      <c r="CF162" s="736"/>
      <c r="CG162" s="736"/>
      <c r="CH162" s="736"/>
      <c r="CI162" s="736"/>
      <c r="CJ162" s="736"/>
      <c r="CK162" s="736"/>
      <c r="CL162" s="736"/>
      <c r="CM162" s="736"/>
      <c r="CN162" s="736"/>
      <c r="CO162" s="736"/>
      <c r="CP162" s="736"/>
      <c r="CQ162" s="736"/>
      <c r="CR162" s="736"/>
      <c r="CS162" s="736"/>
      <c r="CT162" s="736"/>
      <c r="CU162" s="736"/>
      <c r="CV162" s="736"/>
      <c r="CW162" s="736"/>
      <c r="CX162" s="736"/>
      <c r="CY162" s="736"/>
      <c r="CZ162" s="736"/>
      <c r="DA162" s="736"/>
      <c r="DB162" s="736"/>
      <c r="DC162" s="736"/>
      <c r="DD162" s="736"/>
      <c r="DE162" s="736"/>
      <c r="DF162" s="736"/>
      <c r="DG162" s="736"/>
      <c r="DH162" s="736"/>
      <c r="DI162" s="736"/>
      <c r="DJ162" s="736"/>
      <c r="DK162" s="736"/>
      <c r="DL162" s="736"/>
      <c r="DM162" s="736"/>
      <c r="DN162" s="736"/>
      <c r="DO162" s="736"/>
      <c r="DP162" s="736"/>
      <c r="DQ162" s="736"/>
      <c r="DR162" s="736"/>
      <c r="DS162" s="736"/>
      <c r="DT162" s="736"/>
      <c r="DU162" s="736"/>
      <c r="DV162" s="736"/>
      <c r="DW162" s="736"/>
      <c r="DX162" s="736"/>
      <c r="DY162" s="736"/>
      <c r="DZ162" s="736"/>
      <c r="EA162" s="736"/>
      <c r="EB162" s="736"/>
      <c r="EC162" s="736"/>
      <c r="ED162" s="736"/>
      <c r="EE162" s="736"/>
      <c r="EF162" s="736"/>
      <c r="EG162" s="736"/>
    </row>
    <row r="163" spans="1:137" ht="60" customHeight="1">
      <c r="A163" s="925"/>
      <c r="B163" s="736"/>
      <c r="C163" s="925" t="str">
        <f>IF('Display-Neuanlage und Masse'!T161="","",'Display-Neuanlage und Masse'!T161)</f>
        <v/>
      </c>
      <c r="D163" s="925" t="str">
        <f>IF('Display-Neuanlage und Masse'!U161="","",'Display-Neuanlage und Masse'!U161)</f>
        <v/>
      </c>
      <c r="E163" s="736"/>
      <c r="F163" s="925" t="str">
        <f>IF('Display-Neuanlage und Masse'!V161="","",'Display-Neuanlage und Masse'!V161)</f>
        <v/>
      </c>
      <c r="G163" s="925" t="str">
        <f>IF('Display-Neuanlage und Masse'!X161="","",VLOOKUP('Display-Neuanlage und Masse'!X161,'Dropdown Auswahl'!BL158:BM410,2,FALSE))</f>
        <v/>
      </c>
      <c r="H163" s="1191"/>
      <c r="I163" s="1191"/>
      <c r="J163" s="1191"/>
      <c r="K163" s="925" t="str">
        <f>IF('Display-Neuanlage und Masse'!AX161="","",'Display-Neuanlage und Masse'!AX161)</f>
        <v/>
      </c>
      <c r="L163" s="925" t="str">
        <f>IF('Display-Neuanlage und Masse'!AY161="","",'Display-Neuanlage und Masse'!AY161)</f>
        <v/>
      </c>
      <c r="M163" s="925" t="str">
        <f>IF('Display-Neuanlage und Masse'!AZ161="","",'Display-Neuanlage und Masse'!AZ161)</f>
        <v/>
      </c>
      <c r="N163" s="736"/>
      <c r="O163" s="736"/>
      <c r="P163" s="878"/>
      <c r="Q163" s="736"/>
      <c r="R163" s="736"/>
      <c r="S163" s="925" t="str">
        <f>IF(AND(Table3[[#This Row],[Menge]]&lt;&gt;"",Table3[[#This Row],[Anzahl Stück im Karton]]&lt;&gt;""),Table3[[#This Row],[Menge]]*Table3[[#This Row],[Anzahl Stück im Karton]],"")</f>
        <v/>
      </c>
      <c r="T163" s="929" t="str">
        <f>IF(AND('Display-Neuanlage und Masse'!G161="",'Display-Neuanlage und Masse'!H161=""),"",
IF('Display-Neuanlage und Masse'!G161&lt;&gt;"",'Display-Neuanlage und Masse'!G161,'Display-Neuanlage und Masse'!H161))</f>
        <v/>
      </c>
      <c r="U163" s="925" t="str">
        <f>IF(AND('Display-Neuanlage und Masse'!G161="",'Display-Neuanlage und Masse'!H161=""),"",
IF('Display-Neuanlage und Masse'!G161&lt;&gt;"","EUR","USD"))</f>
        <v/>
      </c>
      <c r="V163" s="930" t="str">
        <f>IF('Display-Neuanlage und Masse'!I161="","",'Display-Neuanlage und Masse'!I161)</f>
        <v/>
      </c>
      <c r="W163" s="737"/>
      <c r="X163" s="737"/>
      <c r="Y163" s="737"/>
      <c r="Z163" s="737"/>
      <c r="AA163" s="737"/>
      <c r="AB163" s="737"/>
      <c r="AC163" s="737"/>
      <c r="AD163" s="737"/>
      <c r="AE163" s="737"/>
      <c r="AF163" s="737"/>
      <c r="AG163" s="741"/>
      <c r="AH163" s="747"/>
      <c r="AI163" s="750"/>
      <c r="AJ163" s="748"/>
      <c r="AK163" s="748"/>
      <c r="AL163" s="748"/>
      <c r="AM163" s="748"/>
      <c r="AN163" s="748"/>
      <c r="AO163" s="748"/>
      <c r="AP163" s="748"/>
      <c r="AQ163" s="748"/>
      <c r="AR163" s="748"/>
      <c r="AS163" s="748"/>
      <c r="AT163" s="748"/>
      <c r="AU163" s="749"/>
      <c r="AV163" s="747"/>
      <c r="AW163" s="748"/>
      <c r="AX163" s="749"/>
      <c r="AY163" s="747"/>
      <c r="AZ163" s="748"/>
      <c r="BA163" s="749"/>
      <c r="BB163" s="747"/>
      <c r="BC163" s="748"/>
      <c r="BD163" s="748"/>
      <c r="BE163" s="749"/>
      <c r="BF163" s="750"/>
      <c r="BG163" s="748"/>
      <c r="BH163" s="748"/>
      <c r="BI163" s="748"/>
      <c r="BJ163" s="748"/>
      <c r="BK163" s="748"/>
      <c r="BL163" s="748"/>
      <c r="BM163" s="748"/>
      <c r="BN163" s="748"/>
      <c r="BO163" s="736"/>
      <c r="BP163" s="736"/>
      <c r="BQ163" s="735"/>
      <c r="BR163" s="736"/>
      <c r="BS163" s="736"/>
      <c r="BT163" s="736"/>
      <c r="BU163" s="856"/>
      <c r="BV163" s="736"/>
      <c r="BW163" s="736"/>
      <c r="BX163" s="736"/>
      <c r="BY163" s="736"/>
      <c r="BZ163" s="736"/>
      <c r="CA163" s="736"/>
      <c r="CB163" s="736"/>
      <c r="CC163" s="736"/>
      <c r="CD163" s="736"/>
      <c r="CE163" s="736"/>
      <c r="CF163" s="736"/>
      <c r="CG163" s="736"/>
      <c r="CH163" s="736"/>
      <c r="CI163" s="736"/>
      <c r="CJ163" s="736"/>
      <c r="CK163" s="736"/>
      <c r="CL163" s="736"/>
      <c r="CM163" s="736"/>
      <c r="CN163" s="736"/>
      <c r="CO163" s="736"/>
      <c r="CP163" s="736"/>
      <c r="CQ163" s="736"/>
      <c r="CR163" s="736"/>
      <c r="CS163" s="736"/>
      <c r="CT163" s="736"/>
      <c r="CU163" s="736"/>
      <c r="CV163" s="736"/>
      <c r="CW163" s="736"/>
      <c r="CX163" s="736"/>
      <c r="CY163" s="736"/>
      <c r="CZ163" s="736"/>
      <c r="DA163" s="736"/>
      <c r="DB163" s="736"/>
      <c r="DC163" s="736"/>
      <c r="DD163" s="736"/>
      <c r="DE163" s="736"/>
      <c r="DF163" s="736"/>
      <c r="DG163" s="736"/>
      <c r="DH163" s="736"/>
      <c r="DI163" s="736"/>
      <c r="DJ163" s="736"/>
      <c r="DK163" s="736"/>
      <c r="DL163" s="736"/>
      <c r="DM163" s="736"/>
      <c r="DN163" s="736"/>
      <c r="DO163" s="736"/>
      <c r="DP163" s="736"/>
      <c r="DQ163" s="736"/>
      <c r="DR163" s="736"/>
      <c r="DS163" s="736"/>
      <c r="DT163" s="736"/>
      <c r="DU163" s="736"/>
      <c r="DV163" s="736"/>
      <c r="DW163" s="736"/>
      <c r="DX163" s="736"/>
      <c r="DY163" s="736"/>
      <c r="DZ163" s="736"/>
      <c r="EA163" s="736"/>
      <c r="EB163" s="736"/>
      <c r="EC163" s="736"/>
      <c r="ED163" s="736"/>
      <c r="EE163" s="736"/>
      <c r="EF163" s="736"/>
      <c r="EG163" s="736"/>
    </row>
    <row r="164" spans="1:137" ht="60" customHeight="1">
      <c r="A164" s="925"/>
      <c r="B164" s="736"/>
      <c r="C164" s="925" t="str">
        <f>IF('Display-Neuanlage und Masse'!T162="","",'Display-Neuanlage und Masse'!T162)</f>
        <v/>
      </c>
      <c r="D164" s="925" t="str">
        <f>IF('Display-Neuanlage und Masse'!U162="","",'Display-Neuanlage und Masse'!U162)</f>
        <v/>
      </c>
      <c r="E164" s="736"/>
      <c r="F164" s="925" t="str">
        <f>IF('Display-Neuanlage und Masse'!V162="","",'Display-Neuanlage und Masse'!V162)</f>
        <v/>
      </c>
      <c r="G164" s="925" t="str">
        <f>IF('Display-Neuanlage und Masse'!X162="","",VLOOKUP('Display-Neuanlage und Masse'!X162,'Dropdown Auswahl'!BL159:BM411,2,FALSE))</f>
        <v/>
      </c>
      <c r="H164" s="1191"/>
      <c r="I164" s="1191"/>
      <c r="J164" s="1191"/>
      <c r="K164" s="925" t="str">
        <f>IF('Display-Neuanlage und Masse'!AX162="","",'Display-Neuanlage und Masse'!AX162)</f>
        <v/>
      </c>
      <c r="L164" s="925" t="str">
        <f>IF('Display-Neuanlage und Masse'!AY162="","",'Display-Neuanlage und Masse'!AY162)</f>
        <v/>
      </c>
      <c r="M164" s="925" t="str">
        <f>IF('Display-Neuanlage und Masse'!AZ162="","",'Display-Neuanlage und Masse'!AZ162)</f>
        <v/>
      </c>
      <c r="N164" s="736"/>
      <c r="O164" s="736"/>
      <c r="P164" s="878"/>
      <c r="Q164" s="736"/>
      <c r="R164" s="736"/>
      <c r="S164" s="925" t="str">
        <f>IF(AND(Table3[[#This Row],[Menge]]&lt;&gt;"",Table3[[#This Row],[Anzahl Stück im Karton]]&lt;&gt;""),Table3[[#This Row],[Menge]]*Table3[[#This Row],[Anzahl Stück im Karton]],"")</f>
        <v/>
      </c>
      <c r="T164" s="929" t="str">
        <f>IF(AND('Display-Neuanlage und Masse'!G162="",'Display-Neuanlage und Masse'!H162=""),"",
IF('Display-Neuanlage und Masse'!G162&lt;&gt;"",'Display-Neuanlage und Masse'!G162,'Display-Neuanlage und Masse'!H162))</f>
        <v/>
      </c>
      <c r="U164" s="925" t="str">
        <f>IF(AND('Display-Neuanlage und Masse'!G162="",'Display-Neuanlage und Masse'!H162=""),"",
IF('Display-Neuanlage und Masse'!G162&lt;&gt;"","EUR","USD"))</f>
        <v/>
      </c>
      <c r="V164" s="930" t="str">
        <f>IF('Display-Neuanlage und Masse'!I162="","",'Display-Neuanlage und Masse'!I162)</f>
        <v/>
      </c>
      <c r="W164" s="737"/>
      <c r="X164" s="737"/>
      <c r="Y164" s="737"/>
      <c r="Z164" s="737"/>
      <c r="AA164" s="737"/>
      <c r="AB164" s="737"/>
      <c r="AC164" s="737"/>
      <c r="AD164" s="737"/>
      <c r="AE164" s="737"/>
      <c r="AF164" s="737"/>
      <c r="AG164" s="741"/>
      <c r="AH164" s="747"/>
      <c r="AI164" s="750"/>
      <c r="AJ164" s="748"/>
      <c r="AK164" s="748"/>
      <c r="AL164" s="748"/>
      <c r="AM164" s="748"/>
      <c r="AN164" s="748"/>
      <c r="AO164" s="748"/>
      <c r="AP164" s="748"/>
      <c r="AQ164" s="748"/>
      <c r="AR164" s="748"/>
      <c r="AS164" s="748"/>
      <c r="AT164" s="748"/>
      <c r="AU164" s="749"/>
      <c r="AV164" s="747"/>
      <c r="AW164" s="748"/>
      <c r="AX164" s="749"/>
      <c r="AY164" s="747"/>
      <c r="AZ164" s="748"/>
      <c r="BA164" s="749"/>
      <c r="BB164" s="747"/>
      <c r="BC164" s="748"/>
      <c r="BD164" s="748"/>
      <c r="BE164" s="749"/>
      <c r="BF164" s="750"/>
      <c r="BG164" s="748"/>
      <c r="BH164" s="748"/>
      <c r="BI164" s="748"/>
      <c r="BJ164" s="748"/>
      <c r="BK164" s="748"/>
      <c r="BL164" s="748"/>
      <c r="BM164" s="748"/>
      <c r="BN164" s="748"/>
      <c r="BO164" s="736"/>
      <c r="BP164" s="736"/>
      <c r="BQ164" s="735"/>
      <c r="BR164" s="736"/>
      <c r="BS164" s="736"/>
      <c r="BT164" s="736"/>
      <c r="BU164" s="856"/>
      <c r="BV164" s="736"/>
      <c r="BW164" s="736"/>
      <c r="BX164" s="736"/>
      <c r="BY164" s="736"/>
      <c r="BZ164" s="736"/>
      <c r="CA164" s="736"/>
      <c r="CB164" s="736"/>
      <c r="CC164" s="736"/>
      <c r="CD164" s="736"/>
      <c r="CE164" s="736"/>
      <c r="CF164" s="736"/>
      <c r="CG164" s="736"/>
      <c r="CH164" s="736"/>
      <c r="CI164" s="736"/>
      <c r="CJ164" s="736"/>
      <c r="CK164" s="736"/>
      <c r="CL164" s="736"/>
      <c r="CM164" s="736"/>
      <c r="CN164" s="736"/>
      <c r="CO164" s="736"/>
      <c r="CP164" s="736"/>
      <c r="CQ164" s="736"/>
      <c r="CR164" s="736"/>
      <c r="CS164" s="736"/>
      <c r="CT164" s="736"/>
      <c r="CU164" s="736"/>
      <c r="CV164" s="736"/>
      <c r="CW164" s="736"/>
      <c r="CX164" s="736"/>
      <c r="CY164" s="736"/>
      <c r="CZ164" s="736"/>
      <c r="DA164" s="736"/>
      <c r="DB164" s="736"/>
      <c r="DC164" s="736"/>
      <c r="DD164" s="736"/>
      <c r="DE164" s="736"/>
      <c r="DF164" s="736"/>
      <c r="DG164" s="736"/>
      <c r="DH164" s="736"/>
      <c r="DI164" s="736"/>
      <c r="DJ164" s="736"/>
      <c r="DK164" s="736"/>
      <c r="DL164" s="736"/>
      <c r="DM164" s="736"/>
      <c r="DN164" s="736"/>
      <c r="DO164" s="736"/>
      <c r="DP164" s="736"/>
      <c r="DQ164" s="736"/>
      <c r="DR164" s="736"/>
      <c r="DS164" s="736"/>
      <c r="DT164" s="736"/>
      <c r="DU164" s="736"/>
      <c r="DV164" s="736"/>
      <c r="DW164" s="736"/>
      <c r="DX164" s="736"/>
      <c r="DY164" s="736"/>
      <c r="DZ164" s="736"/>
      <c r="EA164" s="736"/>
      <c r="EB164" s="736"/>
      <c r="EC164" s="736"/>
      <c r="ED164" s="736"/>
      <c r="EE164" s="736"/>
      <c r="EF164" s="736"/>
      <c r="EG164" s="736"/>
    </row>
    <row r="165" spans="1:137" ht="60" customHeight="1">
      <c r="A165" s="925"/>
      <c r="B165" s="736"/>
      <c r="C165" s="925" t="str">
        <f>IF('Display-Neuanlage und Masse'!T163="","",'Display-Neuanlage und Masse'!T163)</f>
        <v/>
      </c>
      <c r="D165" s="925" t="str">
        <f>IF('Display-Neuanlage und Masse'!U163="","",'Display-Neuanlage und Masse'!U163)</f>
        <v/>
      </c>
      <c r="E165" s="736"/>
      <c r="F165" s="925" t="str">
        <f>IF('Display-Neuanlage und Masse'!V163="","",'Display-Neuanlage und Masse'!V163)</f>
        <v/>
      </c>
      <c r="G165" s="925" t="str">
        <f>IF('Display-Neuanlage und Masse'!X163="","",VLOOKUP('Display-Neuanlage und Masse'!X163,'Dropdown Auswahl'!BL160:BM412,2,FALSE))</f>
        <v/>
      </c>
      <c r="H165" s="1191"/>
      <c r="I165" s="1191"/>
      <c r="J165" s="1191"/>
      <c r="K165" s="925" t="str">
        <f>IF('Display-Neuanlage und Masse'!AX163="","",'Display-Neuanlage und Masse'!AX163)</f>
        <v/>
      </c>
      <c r="L165" s="925" t="str">
        <f>IF('Display-Neuanlage und Masse'!AY163="","",'Display-Neuanlage und Masse'!AY163)</f>
        <v/>
      </c>
      <c r="M165" s="925" t="str">
        <f>IF('Display-Neuanlage und Masse'!AZ163="","",'Display-Neuanlage und Masse'!AZ163)</f>
        <v/>
      </c>
      <c r="N165" s="736"/>
      <c r="O165" s="736"/>
      <c r="P165" s="878"/>
      <c r="Q165" s="736"/>
      <c r="R165" s="736"/>
      <c r="S165" s="925" t="str">
        <f>IF(AND(Table3[[#This Row],[Menge]]&lt;&gt;"",Table3[[#This Row],[Anzahl Stück im Karton]]&lt;&gt;""),Table3[[#This Row],[Menge]]*Table3[[#This Row],[Anzahl Stück im Karton]],"")</f>
        <v/>
      </c>
      <c r="T165" s="929" t="str">
        <f>IF(AND('Display-Neuanlage und Masse'!G163="",'Display-Neuanlage und Masse'!H163=""),"",
IF('Display-Neuanlage und Masse'!G163&lt;&gt;"",'Display-Neuanlage und Masse'!G163,'Display-Neuanlage und Masse'!H163))</f>
        <v/>
      </c>
      <c r="U165" s="925" t="str">
        <f>IF(AND('Display-Neuanlage und Masse'!G163="",'Display-Neuanlage und Masse'!H163=""),"",
IF('Display-Neuanlage und Masse'!G163&lt;&gt;"","EUR","USD"))</f>
        <v/>
      </c>
      <c r="V165" s="930" t="str">
        <f>IF('Display-Neuanlage und Masse'!I163="","",'Display-Neuanlage und Masse'!I163)</f>
        <v/>
      </c>
      <c r="W165" s="737"/>
      <c r="X165" s="737"/>
      <c r="Y165" s="737"/>
      <c r="Z165" s="737"/>
      <c r="AA165" s="737"/>
      <c r="AB165" s="737"/>
      <c r="AC165" s="737"/>
      <c r="AD165" s="737"/>
      <c r="AE165" s="737"/>
      <c r="AF165" s="737"/>
      <c r="AG165" s="741"/>
      <c r="AH165" s="747"/>
      <c r="AI165" s="750"/>
      <c r="AJ165" s="748"/>
      <c r="AK165" s="748"/>
      <c r="AL165" s="748"/>
      <c r="AM165" s="748"/>
      <c r="AN165" s="748"/>
      <c r="AO165" s="748"/>
      <c r="AP165" s="748"/>
      <c r="AQ165" s="748"/>
      <c r="AR165" s="748"/>
      <c r="AS165" s="748"/>
      <c r="AT165" s="748"/>
      <c r="AU165" s="749"/>
      <c r="AV165" s="747"/>
      <c r="AW165" s="748"/>
      <c r="AX165" s="749"/>
      <c r="AY165" s="747"/>
      <c r="AZ165" s="748"/>
      <c r="BA165" s="749"/>
      <c r="BB165" s="747"/>
      <c r="BC165" s="748"/>
      <c r="BD165" s="748"/>
      <c r="BE165" s="749"/>
      <c r="BF165" s="750"/>
      <c r="BG165" s="748"/>
      <c r="BH165" s="748"/>
      <c r="BI165" s="748"/>
      <c r="BJ165" s="748"/>
      <c r="BK165" s="748"/>
      <c r="BL165" s="748"/>
      <c r="BM165" s="748"/>
      <c r="BN165" s="748"/>
      <c r="BO165" s="736"/>
      <c r="BP165" s="736"/>
      <c r="BQ165" s="735"/>
      <c r="BR165" s="736"/>
      <c r="BS165" s="736"/>
      <c r="BT165" s="736"/>
      <c r="BU165" s="856"/>
      <c r="BV165" s="736"/>
      <c r="BW165" s="736"/>
      <c r="BX165" s="736"/>
      <c r="BY165" s="736"/>
      <c r="BZ165" s="736"/>
      <c r="CA165" s="736"/>
      <c r="CB165" s="736"/>
      <c r="CC165" s="736"/>
      <c r="CD165" s="736"/>
      <c r="CE165" s="736"/>
      <c r="CF165" s="736"/>
      <c r="CG165" s="736"/>
      <c r="CH165" s="736"/>
      <c r="CI165" s="736"/>
      <c r="CJ165" s="736"/>
      <c r="CK165" s="736"/>
      <c r="CL165" s="736"/>
      <c r="CM165" s="736"/>
      <c r="CN165" s="736"/>
      <c r="CO165" s="736"/>
      <c r="CP165" s="736"/>
      <c r="CQ165" s="736"/>
      <c r="CR165" s="736"/>
      <c r="CS165" s="736"/>
      <c r="CT165" s="736"/>
      <c r="CU165" s="736"/>
      <c r="CV165" s="736"/>
      <c r="CW165" s="736"/>
      <c r="CX165" s="736"/>
      <c r="CY165" s="736"/>
      <c r="CZ165" s="736"/>
      <c r="DA165" s="736"/>
      <c r="DB165" s="736"/>
      <c r="DC165" s="736"/>
      <c r="DD165" s="736"/>
      <c r="DE165" s="736"/>
      <c r="DF165" s="736"/>
      <c r="DG165" s="736"/>
      <c r="DH165" s="736"/>
      <c r="DI165" s="736"/>
      <c r="DJ165" s="736"/>
      <c r="DK165" s="736"/>
      <c r="DL165" s="736"/>
      <c r="DM165" s="736"/>
      <c r="DN165" s="736"/>
      <c r="DO165" s="736"/>
      <c r="DP165" s="736"/>
      <c r="DQ165" s="736"/>
      <c r="DR165" s="736"/>
      <c r="DS165" s="736"/>
      <c r="DT165" s="736"/>
      <c r="DU165" s="736"/>
      <c r="DV165" s="736"/>
      <c r="DW165" s="736"/>
      <c r="DX165" s="736"/>
      <c r="DY165" s="736"/>
      <c r="DZ165" s="736"/>
      <c r="EA165" s="736"/>
      <c r="EB165" s="736"/>
      <c r="EC165" s="736"/>
      <c r="ED165" s="736"/>
      <c r="EE165" s="736"/>
      <c r="EF165" s="736"/>
      <c r="EG165" s="736"/>
    </row>
    <row r="166" spans="1:137" ht="60" customHeight="1">
      <c r="A166" s="925"/>
      <c r="B166" s="736"/>
      <c r="C166" s="925" t="str">
        <f>IF('Display-Neuanlage und Masse'!T164="","",'Display-Neuanlage und Masse'!T164)</f>
        <v/>
      </c>
      <c r="D166" s="925" t="str">
        <f>IF('Display-Neuanlage und Masse'!U164="","",'Display-Neuanlage und Masse'!U164)</f>
        <v/>
      </c>
      <c r="E166" s="736"/>
      <c r="F166" s="925" t="str">
        <f>IF('Display-Neuanlage und Masse'!V164="","",'Display-Neuanlage und Masse'!V164)</f>
        <v/>
      </c>
      <c r="G166" s="925" t="str">
        <f>IF('Display-Neuanlage und Masse'!X164="","",VLOOKUP('Display-Neuanlage und Masse'!X164,'Dropdown Auswahl'!BL161:BM413,2,FALSE))</f>
        <v/>
      </c>
      <c r="H166" s="1191"/>
      <c r="I166" s="1191"/>
      <c r="J166" s="1191"/>
      <c r="K166" s="925" t="str">
        <f>IF('Display-Neuanlage und Masse'!AX164="","",'Display-Neuanlage und Masse'!AX164)</f>
        <v/>
      </c>
      <c r="L166" s="925" t="str">
        <f>IF('Display-Neuanlage und Masse'!AY164="","",'Display-Neuanlage und Masse'!AY164)</f>
        <v/>
      </c>
      <c r="M166" s="925" t="str">
        <f>IF('Display-Neuanlage und Masse'!AZ164="","",'Display-Neuanlage und Masse'!AZ164)</f>
        <v/>
      </c>
      <c r="N166" s="736"/>
      <c r="O166" s="736"/>
      <c r="P166" s="878"/>
      <c r="Q166" s="736"/>
      <c r="R166" s="736"/>
      <c r="S166" s="925" t="str">
        <f>IF(AND(Table3[[#This Row],[Menge]]&lt;&gt;"",Table3[[#This Row],[Anzahl Stück im Karton]]&lt;&gt;""),Table3[[#This Row],[Menge]]*Table3[[#This Row],[Anzahl Stück im Karton]],"")</f>
        <v/>
      </c>
      <c r="T166" s="929" t="str">
        <f>IF(AND('Display-Neuanlage und Masse'!G164="",'Display-Neuanlage und Masse'!H164=""),"",
IF('Display-Neuanlage und Masse'!G164&lt;&gt;"",'Display-Neuanlage und Masse'!G164,'Display-Neuanlage und Masse'!H164))</f>
        <v/>
      </c>
      <c r="U166" s="925" t="str">
        <f>IF(AND('Display-Neuanlage und Masse'!G164="",'Display-Neuanlage und Masse'!H164=""),"",
IF('Display-Neuanlage und Masse'!G164&lt;&gt;"","EUR","USD"))</f>
        <v/>
      </c>
      <c r="V166" s="930" t="str">
        <f>IF('Display-Neuanlage und Masse'!I164="","",'Display-Neuanlage und Masse'!I164)</f>
        <v/>
      </c>
      <c r="W166" s="737"/>
      <c r="X166" s="737"/>
      <c r="Y166" s="737"/>
      <c r="Z166" s="737"/>
      <c r="AA166" s="737"/>
      <c r="AB166" s="737"/>
      <c r="AC166" s="737"/>
      <c r="AD166" s="737"/>
      <c r="AE166" s="737"/>
      <c r="AF166" s="737"/>
      <c r="AG166" s="741"/>
      <c r="AH166" s="747"/>
      <c r="AI166" s="750"/>
      <c r="AJ166" s="748"/>
      <c r="AK166" s="748"/>
      <c r="AL166" s="748"/>
      <c r="AM166" s="748"/>
      <c r="AN166" s="748"/>
      <c r="AO166" s="748"/>
      <c r="AP166" s="748"/>
      <c r="AQ166" s="748"/>
      <c r="AR166" s="748"/>
      <c r="AS166" s="748"/>
      <c r="AT166" s="748"/>
      <c r="AU166" s="749"/>
      <c r="AV166" s="747"/>
      <c r="AW166" s="748"/>
      <c r="AX166" s="749"/>
      <c r="AY166" s="747"/>
      <c r="AZ166" s="748"/>
      <c r="BA166" s="749"/>
      <c r="BB166" s="747"/>
      <c r="BC166" s="748"/>
      <c r="BD166" s="748"/>
      <c r="BE166" s="749"/>
      <c r="BF166" s="750"/>
      <c r="BG166" s="748"/>
      <c r="BH166" s="748"/>
      <c r="BI166" s="748"/>
      <c r="BJ166" s="748"/>
      <c r="BK166" s="748"/>
      <c r="BL166" s="748"/>
      <c r="BM166" s="748"/>
      <c r="BN166" s="748"/>
      <c r="BO166" s="736"/>
      <c r="BP166" s="736"/>
      <c r="BQ166" s="735"/>
      <c r="BR166" s="736"/>
      <c r="BS166" s="736"/>
      <c r="BT166" s="736"/>
      <c r="BU166" s="856"/>
      <c r="BV166" s="736"/>
      <c r="BW166" s="736"/>
      <c r="BX166" s="736"/>
      <c r="BY166" s="736"/>
      <c r="BZ166" s="736"/>
      <c r="CA166" s="736"/>
      <c r="CB166" s="736"/>
      <c r="CC166" s="736"/>
      <c r="CD166" s="736"/>
      <c r="CE166" s="736"/>
      <c r="CF166" s="736"/>
      <c r="CG166" s="736"/>
      <c r="CH166" s="736"/>
      <c r="CI166" s="736"/>
      <c r="CJ166" s="736"/>
      <c r="CK166" s="736"/>
      <c r="CL166" s="736"/>
      <c r="CM166" s="736"/>
      <c r="CN166" s="736"/>
      <c r="CO166" s="736"/>
      <c r="CP166" s="736"/>
      <c r="CQ166" s="736"/>
      <c r="CR166" s="736"/>
      <c r="CS166" s="736"/>
      <c r="CT166" s="736"/>
      <c r="CU166" s="736"/>
      <c r="CV166" s="736"/>
      <c r="CW166" s="736"/>
      <c r="CX166" s="736"/>
      <c r="CY166" s="736"/>
      <c r="CZ166" s="736"/>
      <c r="DA166" s="736"/>
      <c r="DB166" s="736"/>
      <c r="DC166" s="736"/>
      <c r="DD166" s="736"/>
      <c r="DE166" s="736"/>
      <c r="DF166" s="736"/>
      <c r="DG166" s="736"/>
      <c r="DH166" s="736"/>
      <c r="DI166" s="736"/>
      <c r="DJ166" s="736"/>
      <c r="DK166" s="736"/>
      <c r="DL166" s="736"/>
      <c r="DM166" s="736"/>
      <c r="DN166" s="736"/>
      <c r="DO166" s="736"/>
      <c r="DP166" s="736"/>
      <c r="DQ166" s="736"/>
      <c r="DR166" s="736"/>
      <c r="DS166" s="736"/>
      <c r="DT166" s="736"/>
      <c r="DU166" s="736"/>
      <c r="DV166" s="736"/>
      <c r="DW166" s="736"/>
      <c r="DX166" s="736"/>
      <c r="DY166" s="736"/>
      <c r="DZ166" s="736"/>
      <c r="EA166" s="736"/>
      <c r="EB166" s="736"/>
      <c r="EC166" s="736"/>
      <c r="ED166" s="736"/>
      <c r="EE166" s="736"/>
      <c r="EF166" s="736"/>
      <c r="EG166" s="736"/>
    </row>
    <row r="167" spans="1:137" ht="60" customHeight="1">
      <c r="A167" s="925"/>
      <c r="B167" s="736"/>
      <c r="C167" s="925" t="str">
        <f>IF('Display-Neuanlage und Masse'!T165="","",'Display-Neuanlage und Masse'!T165)</f>
        <v/>
      </c>
      <c r="D167" s="925" t="str">
        <f>IF('Display-Neuanlage und Masse'!U165="","",'Display-Neuanlage und Masse'!U165)</f>
        <v/>
      </c>
      <c r="E167" s="736"/>
      <c r="F167" s="925" t="str">
        <f>IF('Display-Neuanlage und Masse'!V165="","",'Display-Neuanlage und Masse'!V165)</f>
        <v/>
      </c>
      <c r="G167" s="925" t="str">
        <f>IF('Display-Neuanlage und Masse'!X165="","",VLOOKUP('Display-Neuanlage und Masse'!X165,'Dropdown Auswahl'!BL162:BM414,2,FALSE))</f>
        <v/>
      </c>
      <c r="H167" s="1191"/>
      <c r="I167" s="1191"/>
      <c r="J167" s="1191"/>
      <c r="K167" s="925" t="str">
        <f>IF('Display-Neuanlage und Masse'!AX165="","",'Display-Neuanlage und Masse'!AX165)</f>
        <v/>
      </c>
      <c r="L167" s="925" t="str">
        <f>IF('Display-Neuanlage und Masse'!AY165="","",'Display-Neuanlage und Masse'!AY165)</f>
        <v/>
      </c>
      <c r="M167" s="925" t="str">
        <f>IF('Display-Neuanlage und Masse'!AZ165="","",'Display-Neuanlage und Masse'!AZ165)</f>
        <v/>
      </c>
      <c r="N167" s="736"/>
      <c r="O167" s="736"/>
      <c r="P167" s="878"/>
      <c r="Q167" s="736"/>
      <c r="R167" s="736"/>
      <c r="S167" s="925" t="str">
        <f>IF(AND(Table3[[#This Row],[Menge]]&lt;&gt;"",Table3[[#This Row],[Anzahl Stück im Karton]]&lt;&gt;""),Table3[[#This Row],[Menge]]*Table3[[#This Row],[Anzahl Stück im Karton]],"")</f>
        <v/>
      </c>
      <c r="T167" s="929" t="str">
        <f>IF(AND('Display-Neuanlage und Masse'!G165="",'Display-Neuanlage und Masse'!H165=""),"",
IF('Display-Neuanlage und Masse'!G165&lt;&gt;"",'Display-Neuanlage und Masse'!G165,'Display-Neuanlage und Masse'!H165))</f>
        <v/>
      </c>
      <c r="U167" s="925" t="str">
        <f>IF(AND('Display-Neuanlage und Masse'!G165="",'Display-Neuanlage und Masse'!H165=""),"",
IF('Display-Neuanlage und Masse'!G165&lt;&gt;"","EUR","USD"))</f>
        <v/>
      </c>
      <c r="V167" s="930" t="str">
        <f>IF('Display-Neuanlage und Masse'!I165="","",'Display-Neuanlage und Masse'!I165)</f>
        <v/>
      </c>
      <c r="W167" s="737"/>
      <c r="X167" s="737"/>
      <c r="Y167" s="737"/>
      <c r="Z167" s="737"/>
      <c r="AA167" s="737"/>
      <c r="AB167" s="737"/>
      <c r="AC167" s="737"/>
      <c r="AD167" s="737"/>
      <c r="AE167" s="737"/>
      <c r="AF167" s="737"/>
      <c r="AG167" s="741"/>
      <c r="AH167" s="747"/>
      <c r="AI167" s="750"/>
      <c r="AJ167" s="748"/>
      <c r="AK167" s="748"/>
      <c r="AL167" s="748"/>
      <c r="AM167" s="748"/>
      <c r="AN167" s="748"/>
      <c r="AO167" s="748"/>
      <c r="AP167" s="748"/>
      <c r="AQ167" s="748"/>
      <c r="AR167" s="748"/>
      <c r="AS167" s="748"/>
      <c r="AT167" s="748"/>
      <c r="AU167" s="749"/>
      <c r="AV167" s="747"/>
      <c r="AW167" s="748"/>
      <c r="AX167" s="749"/>
      <c r="AY167" s="747"/>
      <c r="AZ167" s="748"/>
      <c r="BA167" s="749"/>
      <c r="BB167" s="747"/>
      <c r="BC167" s="748"/>
      <c r="BD167" s="748"/>
      <c r="BE167" s="749"/>
      <c r="BF167" s="750"/>
      <c r="BG167" s="748"/>
      <c r="BH167" s="748"/>
      <c r="BI167" s="748"/>
      <c r="BJ167" s="748"/>
      <c r="BK167" s="748"/>
      <c r="BL167" s="748"/>
      <c r="BM167" s="748"/>
      <c r="BN167" s="748"/>
      <c r="BO167" s="736"/>
      <c r="BP167" s="736"/>
      <c r="BQ167" s="735"/>
      <c r="BR167" s="736"/>
      <c r="BS167" s="736"/>
      <c r="BT167" s="736"/>
      <c r="BU167" s="856"/>
      <c r="BV167" s="736"/>
      <c r="BW167" s="736"/>
      <c r="BX167" s="736"/>
      <c r="BY167" s="736"/>
      <c r="BZ167" s="736"/>
      <c r="CA167" s="736"/>
      <c r="CB167" s="736"/>
      <c r="CC167" s="736"/>
      <c r="CD167" s="736"/>
      <c r="CE167" s="736"/>
      <c r="CF167" s="736"/>
      <c r="CG167" s="736"/>
      <c r="CH167" s="736"/>
      <c r="CI167" s="736"/>
      <c r="CJ167" s="736"/>
      <c r="CK167" s="736"/>
      <c r="CL167" s="736"/>
      <c r="CM167" s="736"/>
      <c r="CN167" s="736"/>
      <c r="CO167" s="736"/>
      <c r="CP167" s="736"/>
      <c r="CQ167" s="736"/>
      <c r="CR167" s="736"/>
      <c r="CS167" s="736"/>
      <c r="CT167" s="736"/>
      <c r="CU167" s="736"/>
      <c r="CV167" s="736"/>
      <c r="CW167" s="736"/>
      <c r="CX167" s="736"/>
      <c r="CY167" s="736"/>
      <c r="CZ167" s="736"/>
      <c r="DA167" s="736"/>
      <c r="DB167" s="736"/>
      <c r="DC167" s="736"/>
      <c r="DD167" s="736"/>
      <c r="DE167" s="736"/>
      <c r="DF167" s="736"/>
      <c r="DG167" s="736"/>
      <c r="DH167" s="736"/>
      <c r="DI167" s="736"/>
      <c r="DJ167" s="736"/>
      <c r="DK167" s="736"/>
      <c r="DL167" s="736"/>
      <c r="DM167" s="736"/>
      <c r="DN167" s="736"/>
      <c r="DO167" s="736"/>
      <c r="DP167" s="736"/>
      <c r="DQ167" s="736"/>
      <c r="DR167" s="736"/>
      <c r="DS167" s="736"/>
      <c r="DT167" s="736"/>
      <c r="DU167" s="736"/>
      <c r="DV167" s="736"/>
      <c r="DW167" s="736"/>
      <c r="DX167" s="736"/>
      <c r="DY167" s="736"/>
      <c r="DZ167" s="736"/>
      <c r="EA167" s="736"/>
      <c r="EB167" s="736"/>
      <c r="EC167" s="736"/>
      <c r="ED167" s="736"/>
      <c r="EE167" s="736"/>
      <c r="EF167" s="736"/>
      <c r="EG167" s="736"/>
    </row>
    <row r="168" spans="1:137" ht="60" customHeight="1">
      <c r="A168" s="925"/>
      <c r="B168" s="736"/>
      <c r="C168" s="925" t="str">
        <f>IF('Display-Neuanlage und Masse'!T166="","",'Display-Neuanlage und Masse'!T166)</f>
        <v/>
      </c>
      <c r="D168" s="925" t="str">
        <f>IF('Display-Neuanlage und Masse'!U166="","",'Display-Neuanlage und Masse'!U166)</f>
        <v/>
      </c>
      <c r="E168" s="736"/>
      <c r="F168" s="925" t="str">
        <f>IF('Display-Neuanlage und Masse'!V166="","",'Display-Neuanlage und Masse'!V166)</f>
        <v/>
      </c>
      <c r="G168" s="925" t="str">
        <f>IF('Display-Neuanlage und Masse'!X166="","",VLOOKUP('Display-Neuanlage und Masse'!X166,'Dropdown Auswahl'!BL163:BM415,2,FALSE))</f>
        <v/>
      </c>
      <c r="H168" s="1191"/>
      <c r="I168" s="1191"/>
      <c r="J168" s="1191"/>
      <c r="K168" s="925" t="str">
        <f>IF('Display-Neuanlage und Masse'!AX166="","",'Display-Neuanlage und Masse'!AX166)</f>
        <v/>
      </c>
      <c r="L168" s="925" t="str">
        <f>IF('Display-Neuanlage und Masse'!AY166="","",'Display-Neuanlage und Masse'!AY166)</f>
        <v/>
      </c>
      <c r="M168" s="925" t="str">
        <f>IF('Display-Neuanlage und Masse'!AZ166="","",'Display-Neuanlage und Masse'!AZ166)</f>
        <v/>
      </c>
      <c r="N168" s="736"/>
      <c r="O168" s="736"/>
      <c r="P168" s="878"/>
      <c r="Q168" s="736"/>
      <c r="R168" s="736"/>
      <c r="S168" s="925" t="str">
        <f>IF(AND(Table3[[#This Row],[Menge]]&lt;&gt;"",Table3[[#This Row],[Anzahl Stück im Karton]]&lt;&gt;""),Table3[[#This Row],[Menge]]*Table3[[#This Row],[Anzahl Stück im Karton]],"")</f>
        <v/>
      </c>
      <c r="T168" s="929" t="str">
        <f>IF(AND('Display-Neuanlage und Masse'!G166="",'Display-Neuanlage und Masse'!H166=""),"",
IF('Display-Neuanlage und Masse'!G166&lt;&gt;"",'Display-Neuanlage und Masse'!G166,'Display-Neuanlage und Masse'!H166))</f>
        <v/>
      </c>
      <c r="U168" s="925" t="str">
        <f>IF(AND('Display-Neuanlage und Masse'!G166="",'Display-Neuanlage und Masse'!H166=""),"",
IF('Display-Neuanlage und Masse'!G166&lt;&gt;"","EUR","USD"))</f>
        <v/>
      </c>
      <c r="V168" s="930" t="str">
        <f>IF('Display-Neuanlage und Masse'!I166="","",'Display-Neuanlage und Masse'!I166)</f>
        <v/>
      </c>
      <c r="W168" s="737"/>
      <c r="X168" s="737"/>
      <c r="Y168" s="737"/>
      <c r="Z168" s="737"/>
      <c r="AA168" s="737"/>
      <c r="AB168" s="737"/>
      <c r="AC168" s="737"/>
      <c r="AD168" s="737"/>
      <c r="AE168" s="737"/>
      <c r="AF168" s="737"/>
      <c r="AG168" s="741"/>
      <c r="AH168" s="747"/>
      <c r="AI168" s="750"/>
      <c r="AJ168" s="748"/>
      <c r="AK168" s="748"/>
      <c r="AL168" s="748"/>
      <c r="AM168" s="748"/>
      <c r="AN168" s="748"/>
      <c r="AO168" s="748"/>
      <c r="AP168" s="748"/>
      <c r="AQ168" s="748"/>
      <c r="AR168" s="748"/>
      <c r="AS168" s="748"/>
      <c r="AT168" s="748"/>
      <c r="AU168" s="749"/>
      <c r="AV168" s="747"/>
      <c r="AW168" s="748"/>
      <c r="AX168" s="749"/>
      <c r="AY168" s="747"/>
      <c r="AZ168" s="748"/>
      <c r="BA168" s="749"/>
      <c r="BB168" s="747"/>
      <c r="BC168" s="748"/>
      <c r="BD168" s="748"/>
      <c r="BE168" s="749"/>
      <c r="BF168" s="750"/>
      <c r="BG168" s="748"/>
      <c r="BH168" s="748"/>
      <c r="BI168" s="748"/>
      <c r="BJ168" s="748"/>
      <c r="BK168" s="748"/>
      <c r="BL168" s="748"/>
      <c r="BM168" s="748"/>
      <c r="BN168" s="748"/>
      <c r="BO168" s="736"/>
      <c r="BP168" s="736"/>
      <c r="BQ168" s="735"/>
      <c r="BR168" s="736"/>
      <c r="BS168" s="736"/>
      <c r="BT168" s="736"/>
      <c r="BU168" s="856"/>
      <c r="BV168" s="736"/>
      <c r="BW168" s="736"/>
      <c r="BX168" s="736"/>
      <c r="BY168" s="736"/>
      <c r="BZ168" s="736"/>
      <c r="CA168" s="736"/>
      <c r="CB168" s="736"/>
      <c r="CC168" s="736"/>
      <c r="CD168" s="736"/>
      <c r="CE168" s="736"/>
      <c r="CF168" s="736"/>
      <c r="CG168" s="736"/>
      <c r="CH168" s="736"/>
      <c r="CI168" s="736"/>
      <c r="CJ168" s="736"/>
      <c r="CK168" s="736"/>
      <c r="CL168" s="736"/>
      <c r="CM168" s="736"/>
      <c r="CN168" s="736"/>
      <c r="CO168" s="736"/>
      <c r="CP168" s="736"/>
      <c r="CQ168" s="736"/>
      <c r="CR168" s="736"/>
      <c r="CS168" s="736"/>
      <c r="CT168" s="736"/>
      <c r="CU168" s="736"/>
      <c r="CV168" s="736"/>
      <c r="CW168" s="736"/>
      <c r="CX168" s="736"/>
      <c r="CY168" s="736"/>
      <c r="CZ168" s="736"/>
      <c r="DA168" s="736"/>
      <c r="DB168" s="736"/>
      <c r="DC168" s="736"/>
      <c r="DD168" s="736"/>
      <c r="DE168" s="736"/>
      <c r="DF168" s="736"/>
      <c r="DG168" s="736"/>
      <c r="DH168" s="736"/>
      <c r="DI168" s="736"/>
      <c r="DJ168" s="736"/>
      <c r="DK168" s="736"/>
      <c r="DL168" s="736"/>
      <c r="DM168" s="736"/>
      <c r="DN168" s="736"/>
      <c r="DO168" s="736"/>
      <c r="DP168" s="736"/>
      <c r="DQ168" s="736"/>
      <c r="DR168" s="736"/>
      <c r="DS168" s="736"/>
      <c r="DT168" s="736"/>
      <c r="DU168" s="736"/>
      <c r="DV168" s="736"/>
      <c r="DW168" s="736"/>
      <c r="DX168" s="736"/>
      <c r="DY168" s="736"/>
      <c r="DZ168" s="736"/>
      <c r="EA168" s="736"/>
      <c r="EB168" s="736"/>
      <c r="EC168" s="736"/>
      <c r="ED168" s="736"/>
      <c r="EE168" s="736"/>
      <c r="EF168" s="736"/>
      <c r="EG168" s="736"/>
    </row>
    <row r="169" spans="1:137" ht="60" customHeight="1">
      <c r="A169" s="925"/>
      <c r="B169" s="736"/>
      <c r="C169" s="925" t="str">
        <f>IF('Display-Neuanlage und Masse'!T167="","",'Display-Neuanlage und Masse'!T167)</f>
        <v/>
      </c>
      <c r="D169" s="925" t="str">
        <f>IF('Display-Neuanlage und Masse'!U167="","",'Display-Neuanlage und Masse'!U167)</f>
        <v/>
      </c>
      <c r="E169" s="736"/>
      <c r="F169" s="925" t="str">
        <f>IF('Display-Neuanlage und Masse'!V167="","",'Display-Neuanlage und Masse'!V167)</f>
        <v/>
      </c>
      <c r="G169" s="925" t="str">
        <f>IF('Display-Neuanlage und Masse'!X167="","",VLOOKUP('Display-Neuanlage und Masse'!X167,'Dropdown Auswahl'!BL164:BM416,2,FALSE))</f>
        <v/>
      </c>
      <c r="H169" s="1191"/>
      <c r="I169" s="1191"/>
      <c r="J169" s="1191"/>
      <c r="K169" s="925" t="str">
        <f>IF('Display-Neuanlage und Masse'!AX167="","",'Display-Neuanlage und Masse'!AX167)</f>
        <v/>
      </c>
      <c r="L169" s="925" t="str">
        <f>IF('Display-Neuanlage und Masse'!AY167="","",'Display-Neuanlage und Masse'!AY167)</f>
        <v/>
      </c>
      <c r="M169" s="925" t="str">
        <f>IF('Display-Neuanlage und Masse'!AZ167="","",'Display-Neuanlage und Masse'!AZ167)</f>
        <v/>
      </c>
      <c r="N169" s="736"/>
      <c r="O169" s="736"/>
      <c r="P169" s="878"/>
      <c r="Q169" s="736"/>
      <c r="R169" s="736"/>
      <c r="S169" s="925" t="str">
        <f>IF(AND(Table3[[#This Row],[Menge]]&lt;&gt;"",Table3[[#This Row],[Anzahl Stück im Karton]]&lt;&gt;""),Table3[[#This Row],[Menge]]*Table3[[#This Row],[Anzahl Stück im Karton]],"")</f>
        <v/>
      </c>
      <c r="T169" s="929" t="str">
        <f>IF(AND('Display-Neuanlage und Masse'!G167="",'Display-Neuanlage und Masse'!H167=""),"",
IF('Display-Neuanlage und Masse'!G167&lt;&gt;"",'Display-Neuanlage und Masse'!G167,'Display-Neuanlage und Masse'!H167))</f>
        <v/>
      </c>
      <c r="U169" s="925" t="str">
        <f>IF(AND('Display-Neuanlage und Masse'!G167="",'Display-Neuanlage und Masse'!H167=""),"",
IF('Display-Neuanlage und Masse'!G167&lt;&gt;"","EUR","USD"))</f>
        <v/>
      </c>
      <c r="V169" s="930" t="str">
        <f>IF('Display-Neuanlage und Masse'!I167="","",'Display-Neuanlage und Masse'!I167)</f>
        <v/>
      </c>
      <c r="W169" s="737"/>
      <c r="X169" s="737"/>
      <c r="Y169" s="737"/>
      <c r="Z169" s="737"/>
      <c r="AA169" s="737"/>
      <c r="AB169" s="737"/>
      <c r="AC169" s="737"/>
      <c r="AD169" s="737"/>
      <c r="AE169" s="737"/>
      <c r="AF169" s="737"/>
      <c r="AG169" s="741"/>
      <c r="AH169" s="747"/>
      <c r="AI169" s="750"/>
      <c r="AJ169" s="748"/>
      <c r="AK169" s="748"/>
      <c r="AL169" s="748"/>
      <c r="AM169" s="748"/>
      <c r="AN169" s="748"/>
      <c r="AO169" s="748"/>
      <c r="AP169" s="748"/>
      <c r="AQ169" s="748"/>
      <c r="AR169" s="748"/>
      <c r="AS169" s="748"/>
      <c r="AT169" s="748"/>
      <c r="AU169" s="749"/>
      <c r="AV169" s="747"/>
      <c r="AW169" s="748"/>
      <c r="AX169" s="749"/>
      <c r="AY169" s="747"/>
      <c r="AZ169" s="748"/>
      <c r="BA169" s="749"/>
      <c r="BB169" s="747"/>
      <c r="BC169" s="748"/>
      <c r="BD169" s="748"/>
      <c r="BE169" s="749"/>
      <c r="BF169" s="750"/>
      <c r="BG169" s="748"/>
      <c r="BH169" s="748"/>
      <c r="BI169" s="748"/>
      <c r="BJ169" s="748"/>
      <c r="BK169" s="748"/>
      <c r="BL169" s="748"/>
      <c r="BM169" s="748"/>
      <c r="BN169" s="748"/>
      <c r="BO169" s="736"/>
      <c r="BP169" s="736"/>
      <c r="BQ169" s="735"/>
      <c r="BR169" s="736"/>
      <c r="BS169" s="736"/>
      <c r="BT169" s="736"/>
      <c r="BU169" s="856"/>
      <c r="BV169" s="736"/>
      <c r="BW169" s="736"/>
      <c r="BX169" s="736"/>
      <c r="BY169" s="736"/>
      <c r="BZ169" s="736"/>
      <c r="CA169" s="736"/>
      <c r="CB169" s="736"/>
      <c r="CC169" s="736"/>
      <c r="CD169" s="736"/>
      <c r="CE169" s="736"/>
      <c r="CF169" s="736"/>
      <c r="CG169" s="736"/>
      <c r="CH169" s="736"/>
      <c r="CI169" s="736"/>
      <c r="CJ169" s="736"/>
      <c r="CK169" s="736"/>
      <c r="CL169" s="736"/>
      <c r="CM169" s="736"/>
      <c r="CN169" s="736"/>
      <c r="CO169" s="736"/>
      <c r="CP169" s="736"/>
      <c r="CQ169" s="736"/>
      <c r="CR169" s="736"/>
      <c r="CS169" s="736"/>
      <c r="CT169" s="736"/>
      <c r="CU169" s="736"/>
      <c r="CV169" s="736"/>
      <c r="CW169" s="736"/>
      <c r="CX169" s="736"/>
      <c r="CY169" s="736"/>
      <c r="CZ169" s="736"/>
      <c r="DA169" s="736"/>
      <c r="DB169" s="736"/>
      <c r="DC169" s="736"/>
      <c r="DD169" s="736"/>
      <c r="DE169" s="736"/>
      <c r="DF169" s="736"/>
      <c r="DG169" s="736"/>
      <c r="DH169" s="736"/>
      <c r="DI169" s="736"/>
      <c r="DJ169" s="736"/>
      <c r="DK169" s="736"/>
      <c r="DL169" s="736"/>
      <c r="DM169" s="736"/>
      <c r="DN169" s="736"/>
      <c r="DO169" s="736"/>
      <c r="DP169" s="736"/>
      <c r="DQ169" s="736"/>
      <c r="DR169" s="736"/>
      <c r="DS169" s="736"/>
      <c r="DT169" s="736"/>
      <c r="DU169" s="736"/>
      <c r="DV169" s="736"/>
      <c r="DW169" s="736"/>
      <c r="DX169" s="736"/>
      <c r="DY169" s="736"/>
      <c r="DZ169" s="736"/>
      <c r="EA169" s="736"/>
      <c r="EB169" s="736"/>
      <c r="EC169" s="736"/>
      <c r="ED169" s="736"/>
      <c r="EE169" s="736"/>
      <c r="EF169" s="736"/>
      <c r="EG169" s="736"/>
    </row>
    <row r="170" spans="1:137" ht="60" customHeight="1">
      <c r="A170" s="925"/>
      <c r="B170" s="736"/>
      <c r="C170" s="925" t="str">
        <f>IF('Display-Neuanlage und Masse'!T168="","",'Display-Neuanlage und Masse'!T168)</f>
        <v/>
      </c>
      <c r="D170" s="925" t="str">
        <f>IF('Display-Neuanlage und Masse'!U168="","",'Display-Neuanlage und Masse'!U168)</f>
        <v/>
      </c>
      <c r="E170" s="736"/>
      <c r="F170" s="925" t="str">
        <f>IF('Display-Neuanlage und Masse'!V168="","",'Display-Neuanlage und Masse'!V168)</f>
        <v/>
      </c>
      <c r="G170" s="925" t="str">
        <f>IF('Display-Neuanlage und Masse'!X168="","",VLOOKUP('Display-Neuanlage und Masse'!X168,'Dropdown Auswahl'!BL165:BM417,2,FALSE))</f>
        <v/>
      </c>
      <c r="H170" s="1191"/>
      <c r="I170" s="1191"/>
      <c r="J170" s="1191"/>
      <c r="K170" s="925" t="str">
        <f>IF('Display-Neuanlage und Masse'!AX168="","",'Display-Neuanlage und Masse'!AX168)</f>
        <v/>
      </c>
      <c r="L170" s="925" t="str">
        <f>IF('Display-Neuanlage und Masse'!AY168="","",'Display-Neuanlage und Masse'!AY168)</f>
        <v/>
      </c>
      <c r="M170" s="925" t="str">
        <f>IF('Display-Neuanlage und Masse'!AZ168="","",'Display-Neuanlage und Masse'!AZ168)</f>
        <v/>
      </c>
      <c r="N170" s="736"/>
      <c r="O170" s="736"/>
      <c r="P170" s="878"/>
      <c r="Q170" s="736"/>
      <c r="R170" s="736"/>
      <c r="S170" s="925" t="str">
        <f>IF(AND(Table3[[#This Row],[Menge]]&lt;&gt;"",Table3[[#This Row],[Anzahl Stück im Karton]]&lt;&gt;""),Table3[[#This Row],[Menge]]*Table3[[#This Row],[Anzahl Stück im Karton]],"")</f>
        <v/>
      </c>
      <c r="T170" s="929" t="str">
        <f>IF(AND('Display-Neuanlage und Masse'!G168="",'Display-Neuanlage und Masse'!H168=""),"",
IF('Display-Neuanlage und Masse'!G168&lt;&gt;"",'Display-Neuanlage und Masse'!G168,'Display-Neuanlage und Masse'!H168))</f>
        <v/>
      </c>
      <c r="U170" s="925" t="str">
        <f>IF(AND('Display-Neuanlage und Masse'!G168="",'Display-Neuanlage und Masse'!H168=""),"",
IF('Display-Neuanlage und Masse'!G168&lt;&gt;"","EUR","USD"))</f>
        <v/>
      </c>
      <c r="V170" s="930" t="str">
        <f>IF('Display-Neuanlage und Masse'!I168="","",'Display-Neuanlage und Masse'!I168)</f>
        <v/>
      </c>
      <c r="W170" s="737"/>
      <c r="X170" s="737"/>
      <c r="Y170" s="737"/>
      <c r="Z170" s="737"/>
      <c r="AA170" s="737"/>
      <c r="AB170" s="737"/>
      <c r="AC170" s="737"/>
      <c r="AD170" s="737"/>
      <c r="AE170" s="737"/>
      <c r="AF170" s="737"/>
      <c r="AG170" s="741"/>
      <c r="AH170" s="747"/>
      <c r="AI170" s="750"/>
      <c r="AJ170" s="748"/>
      <c r="AK170" s="748"/>
      <c r="AL170" s="748"/>
      <c r="AM170" s="748"/>
      <c r="AN170" s="748"/>
      <c r="AO170" s="748"/>
      <c r="AP170" s="748"/>
      <c r="AQ170" s="748"/>
      <c r="AR170" s="748"/>
      <c r="AS170" s="748"/>
      <c r="AT170" s="748"/>
      <c r="AU170" s="749"/>
      <c r="AV170" s="747"/>
      <c r="AW170" s="748"/>
      <c r="AX170" s="749"/>
      <c r="AY170" s="747"/>
      <c r="AZ170" s="748"/>
      <c r="BA170" s="749"/>
      <c r="BB170" s="747"/>
      <c r="BC170" s="748"/>
      <c r="BD170" s="748"/>
      <c r="BE170" s="749"/>
      <c r="BF170" s="750"/>
      <c r="BG170" s="748"/>
      <c r="BH170" s="748"/>
      <c r="BI170" s="748"/>
      <c r="BJ170" s="748"/>
      <c r="BK170" s="748"/>
      <c r="BL170" s="748"/>
      <c r="BM170" s="748"/>
      <c r="BN170" s="748"/>
      <c r="BO170" s="736"/>
      <c r="BP170" s="736"/>
      <c r="BQ170" s="735"/>
      <c r="BR170" s="736"/>
      <c r="BS170" s="736"/>
      <c r="BT170" s="736"/>
      <c r="BU170" s="856"/>
      <c r="BV170" s="736"/>
      <c r="BW170" s="736"/>
      <c r="BX170" s="736"/>
      <c r="BY170" s="736"/>
      <c r="BZ170" s="736"/>
      <c r="CA170" s="736"/>
      <c r="CB170" s="736"/>
      <c r="CC170" s="736"/>
      <c r="CD170" s="736"/>
      <c r="CE170" s="736"/>
      <c r="CF170" s="736"/>
      <c r="CG170" s="736"/>
      <c r="CH170" s="736"/>
      <c r="CI170" s="736"/>
      <c r="CJ170" s="736"/>
      <c r="CK170" s="736"/>
      <c r="CL170" s="736"/>
      <c r="CM170" s="736"/>
      <c r="CN170" s="736"/>
      <c r="CO170" s="736"/>
      <c r="CP170" s="736"/>
      <c r="CQ170" s="736"/>
      <c r="CR170" s="736"/>
      <c r="CS170" s="736"/>
      <c r="CT170" s="736"/>
      <c r="CU170" s="736"/>
      <c r="CV170" s="736"/>
      <c r="CW170" s="736"/>
      <c r="CX170" s="736"/>
      <c r="CY170" s="736"/>
      <c r="CZ170" s="736"/>
      <c r="DA170" s="736"/>
      <c r="DB170" s="736"/>
      <c r="DC170" s="736"/>
      <c r="DD170" s="736"/>
      <c r="DE170" s="736"/>
      <c r="DF170" s="736"/>
      <c r="DG170" s="736"/>
      <c r="DH170" s="736"/>
      <c r="DI170" s="736"/>
      <c r="DJ170" s="736"/>
      <c r="DK170" s="736"/>
      <c r="DL170" s="736"/>
      <c r="DM170" s="736"/>
      <c r="DN170" s="736"/>
      <c r="DO170" s="736"/>
      <c r="DP170" s="736"/>
      <c r="DQ170" s="736"/>
      <c r="DR170" s="736"/>
      <c r="DS170" s="736"/>
      <c r="DT170" s="736"/>
      <c r="DU170" s="736"/>
      <c r="DV170" s="736"/>
      <c r="DW170" s="736"/>
      <c r="DX170" s="736"/>
      <c r="DY170" s="736"/>
      <c r="DZ170" s="736"/>
      <c r="EA170" s="736"/>
      <c r="EB170" s="736"/>
      <c r="EC170" s="736"/>
      <c r="ED170" s="736"/>
      <c r="EE170" s="736"/>
      <c r="EF170" s="736"/>
      <c r="EG170" s="736"/>
    </row>
    <row r="171" spans="1:137" ht="60" customHeight="1">
      <c r="A171" s="925"/>
      <c r="B171" s="736"/>
      <c r="C171" s="925" t="str">
        <f>IF('Display-Neuanlage und Masse'!T169="","",'Display-Neuanlage und Masse'!T169)</f>
        <v/>
      </c>
      <c r="D171" s="925" t="str">
        <f>IF('Display-Neuanlage und Masse'!U169="","",'Display-Neuanlage und Masse'!U169)</f>
        <v/>
      </c>
      <c r="E171" s="736"/>
      <c r="F171" s="925" t="str">
        <f>IF('Display-Neuanlage und Masse'!V169="","",'Display-Neuanlage und Masse'!V169)</f>
        <v/>
      </c>
      <c r="G171" s="925" t="str">
        <f>IF('Display-Neuanlage und Masse'!X169="","",VLOOKUP('Display-Neuanlage und Masse'!X169,'Dropdown Auswahl'!BL166:BM418,2,FALSE))</f>
        <v/>
      </c>
      <c r="H171" s="1191"/>
      <c r="I171" s="1191"/>
      <c r="J171" s="1191"/>
      <c r="K171" s="925" t="str">
        <f>IF('Display-Neuanlage und Masse'!AX169="","",'Display-Neuanlage und Masse'!AX169)</f>
        <v/>
      </c>
      <c r="L171" s="925" t="str">
        <f>IF('Display-Neuanlage und Masse'!AY169="","",'Display-Neuanlage und Masse'!AY169)</f>
        <v/>
      </c>
      <c r="M171" s="925" t="str">
        <f>IF('Display-Neuanlage und Masse'!AZ169="","",'Display-Neuanlage und Masse'!AZ169)</f>
        <v/>
      </c>
      <c r="N171" s="736"/>
      <c r="O171" s="736"/>
      <c r="P171" s="878"/>
      <c r="Q171" s="736"/>
      <c r="R171" s="736"/>
      <c r="S171" s="925" t="str">
        <f>IF(AND(Table3[[#This Row],[Menge]]&lt;&gt;"",Table3[[#This Row],[Anzahl Stück im Karton]]&lt;&gt;""),Table3[[#This Row],[Menge]]*Table3[[#This Row],[Anzahl Stück im Karton]],"")</f>
        <v/>
      </c>
      <c r="T171" s="929" t="str">
        <f>IF(AND('Display-Neuanlage und Masse'!G169="",'Display-Neuanlage und Masse'!H169=""),"",
IF('Display-Neuanlage und Masse'!G169&lt;&gt;"",'Display-Neuanlage und Masse'!G169,'Display-Neuanlage und Masse'!H169))</f>
        <v/>
      </c>
      <c r="U171" s="925" t="str">
        <f>IF(AND('Display-Neuanlage und Masse'!G169="",'Display-Neuanlage und Masse'!H169=""),"",
IF('Display-Neuanlage und Masse'!G169&lt;&gt;"","EUR","USD"))</f>
        <v/>
      </c>
      <c r="V171" s="930" t="str">
        <f>IF('Display-Neuanlage und Masse'!I169="","",'Display-Neuanlage und Masse'!I169)</f>
        <v/>
      </c>
      <c r="W171" s="737"/>
      <c r="X171" s="737"/>
      <c r="Y171" s="737"/>
      <c r="Z171" s="737"/>
      <c r="AA171" s="737"/>
      <c r="AB171" s="737"/>
      <c r="AC171" s="737"/>
      <c r="AD171" s="737"/>
      <c r="AE171" s="737"/>
      <c r="AF171" s="737"/>
      <c r="AG171" s="741"/>
      <c r="AH171" s="747"/>
      <c r="AI171" s="750"/>
      <c r="AJ171" s="748"/>
      <c r="AK171" s="748"/>
      <c r="AL171" s="748"/>
      <c r="AM171" s="748"/>
      <c r="AN171" s="748"/>
      <c r="AO171" s="748"/>
      <c r="AP171" s="748"/>
      <c r="AQ171" s="748"/>
      <c r="AR171" s="748"/>
      <c r="AS171" s="748"/>
      <c r="AT171" s="748"/>
      <c r="AU171" s="749"/>
      <c r="AV171" s="747"/>
      <c r="AW171" s="748"/>
      <c r="AX171" s="749"/>
      <c r="AY171" s="747"/>
      <c r="AZ171" s="748"/>
      <c r="BA171" s="749"/>
      <c r="BB171" s="747"/>
      <c r="BC171" s="748"/>
      <c r="BD171" s="748"/>
      <c r="BE171" s="749"/>
      <c r="BF171" s="750"/>
      <c r="BG171" s="748"/>
      <c r="BH171" s="748"/>
      <c r="BI171" s="748"/>
      <c r="BJ171" s="748"/>
      <c r="BK171" s="748"/>
      <c r="BL171" s="748"/>
      <c r="BM171" s="748"/>
      <c r="BN171" s="748"/>
      <c r="BO171" s="736"/>
      <c r="BP171" s="736"/>
      <c r="BQ171" s="735"/>
      <c r="BR171" s="736"/>
      <c r="BS171" s="736"/>
      <c r="BT171" s="736"/>
      <c r="BU171" s="856"/>
      <c r="BV171" s="736"/>
      <c r="BW171" s="736"/>
      <c r="BX171" s="736"/>
      <c r="BY171" s="736"/>
      <c r="BZ171" s="736"/>
      <c r="CA171" s="736"/>
      <c r="CB171" s="736"/>
      <c r="CC171" s="736"/>
      <c r="CD171" s="736"/>
      <c r="CE171" s="736"/>
      <c r="CF171" s="736"/>
      <c r="CG171" s="736"/>
      <c r="CH171" s="736"/>
      <c r="CI171" s="736"/>
      <c r="CJ171" s="736"/>
      <c r="CK171" s="736"/>
      <c r="CL171" s="736"/>
      <c r="CM171" s="736"/>
      <c r="CN171" s="736"/>
      <c r="CO171" s="736"/>
      <c r="CP171" s="736"/>
      <c r="CQ171" s="736"/>
      <c r="CR171" s="736"/>
      <c r="CS171" s="736"/>
      <c r="CT171" s="736"/>
      <c r="CU171" s="736"/>
      <c r="CV171" s="736"/>
      <c r="CW171" s="736"/>
      <c r="CX171" s="736"/>
      <c r="CY171" s="736"/>
      <c r="CZ171" s="736"/>
      <c r="DA171" s="736"/>
      <c r="DB171" s="736"/>
      <c r="DC171" s="736"/>
      <c r="DD171" s="736"/>
      <c r="DE171" s="736"/>
      <c r="DF171" s="736"/>
      <c r="DG171" s="736"/>
      <c r="DH171" s="736"/>
      <c r="DI171" s="736"/>
      <c r="DJ171" s="736"/>
      <c r="DK171" s="736"/>
      <c r="DL171" s="736"/>
      <c r="DM171" s="736"/>
      <c r="DN171" s="736"/>
      <c r="DO171" s="736"/>
      <c r="DP171" s="736"/>
      <c r="DQ171" s="736"/>
      <c r="DR171" s="736"/>
      <c r="DS171" s="736"/>
      <c r="DT171" s="736"/>
      <c r="DU171" s="736"/>
      <c r="DV171" s="736"/>
      <c r="DW171" s="736"/>
      <c r="DX171" s="736"/>
      <c r="DY171" s="736"/>
      <c r="DZ171" s="736"/>
      <c r="EA171" s="736"/>
      <c r="EB171" s="736"/>
      <c r="EC171" s="736"/>
      <c r="ED171" s="736"/>
      <c r="EE171" s="736"/>
      <c r="EF171" s="736"/>
      <c r="EG171" s="736"/>
    </row>
    <row r="172" spans="1:137" ht="60" customHeight="1">
      <c r="A172" s="925"/>
      <c r="B172" s="736"/>
      <c r="C172" s="925" t="str">
        <f>IF('Display-Neuanlage und Masse'!T170="","",'Display-Neuanlage und Masse'!T170)</f>
        <v/>
      </c>
      <c r="D172" s="925" t="str">
        <f>IF('Display-Neuanlage und Masse'!U170="","",'Display-Neuanlage und Masse'!U170)</f>
        <v/>
      </c>
      <c r="E172" s="736"/>
      <c r="F172" s="925" t="str">
        <f>IF('Display-Neuanlage und Masse'!V170="","",'Display-Neuanlage und Masse'!V170)</f>
        <v/>
      </c>
      <c r="G172" s="925" t="str">
        <f>IF('Display-Neuanlage und Masse'!X170="","",VLOOKUP('Display-Neuanlage und Masse'!X170,'Dropdown Auswahl'!BL167:BM419,2,FALSE))</f>
        <v/>
      </c>
      <c r="H172" s="1191"/>
      <c r="I172" s="1191"/>
      <c r="J172" s="1191"/>
      <c r="K172" s="925" t="str">
        <f>IF('Display-Neuanlage und Masse'!AX170="","",'Display-Neuanlage und Masse'!AX170)</f>
        <v/>
      </c>
      <c r="L172" s="925" t="str">
        <f>IF('Display-Neuanlage und Masse'!AY170="","",'Display-Neuanlage und Masse'!AY170)</f>
        <v/>
      </c>
      <c r="M172" s="925" t="str">
        <f>IF('Display-Neuanlage und Masse'!AZ170="","",'Display-Neuanlage und Masse'!AZ170)</f>
        <v/>
      </c>
      <c r="N172" s="736"/>
      <c r="O172" s="736"/>
      <c r="P172" s="878"/>
      <c r="Q172" s="736"/>
      <c r="R172" s="736"/>
      <c r="S172" s="925" t="str">
        <f>IF(AND(Table3[[#This Row],[Menge]]&lt;&gt;"",Table3[[#This Row],[Anzahl Stück im Karton]]&lt;&gt;""),Table3[[#This Row],[Menge]]*Table3[[#This Row],[Anzahl Stück im Karton]],"")</f>
        <v/>
      </c>
      <c r="T172" s="929" t="str">
        <f>IF(AND('Display-Neuanlage und Masse'!G170="",'Display-Neuanlage und Masse'!H170=""),"",
IF('Display-Neuanlage und Masse'!G170&lt;&gt;"",'Display-Neuanlage und Masse'!G170,'Display-Neuanlage und Masse'!H170))</f>
        <v/>
      </c>
      <c r="U172" s="925" t="str">
        <f>IF(AND('Display-Neuanlage und Masse'!G170="",'Display-Neuanlage und Masse'!H170=""),"",
IF('Display-Neuanlage und Masse'!G170&lt;&gt;"","EUR","USD"))</f>
        <v/>
      </c>
      <c r="V172" s="930" t="str">
        <f>IF('Display-Neuanlage und Masse'!I170="","",'Display-Neuanlage und Masse'!I170)</f>
        <v/>
      </c>
      <c r="W172" s="737"/>
      <c r="X172" s="737"/>
      <c r="Y172" s="737"/>
      <c r="Z172" s="737"/>
      <c r="AA172" s="737"/>
      <c r="AB172" s="737"/>
      <c r="AC172" s="737"/>
      <c r="AD172" s="737"/>
      <c r="AE172" s="737"/>
      <c r="AF172" s="737"/>
      <c r="AG172" s="741"/>
      <c r="AH172" s="747"/>
      <c r="AI172" s="750"/>
      <c r="AJ172" s="748"/>
      <c r="AK172" s="748"/>
      <c r="AL172" s="748"/>
      <c r="AM172" s="748"/>
      <c r="AN172" s="748"/>
      <c r="AO172" s="748"/>
      <c r="AP172" s="748"/>
      <c r="AQ172" s="748"/>
      <c r="AR172" s="748"/>
      <c r="AS172" s="748"/>
      <c r="AT172" s="748"/>
      <c r="AU172" s="749"/>
      <c r="AV172" s="747"/>
      <c r="AW172" s="748"/>
      <c r="AX172" s="749"/>
      <c r="AY172" s="747"/>
      <c r="AZ172" s="748"/>
      <c r="BA172" s="749"/>
      <c r="BB172" s="747"/>
      <c r="BC172" s="748"/>
      <c r="BD172" s="748"/>
      <c r="BE172" s="749"/>
      <c r="BF172" s="750"/>
      <c r="BG172" s="748"/>
      <c r="BH172" s="748"/>
      <c r="BI172" s="748"/>
      <c r="BJ172" s="748"/>
      <c r="BK172" s="748"/>
      <c r="BL172" s="748"/>
      <c r="BM172" s="748"/>
      <c r="BN172" s="748"/>
      <c r="BO172" s="736"/>
      <c r="BP172" s="736"/>
      <c r="BQ172" s="735"/>
      <c r="BR172" s="736"/>
      <c r="BS172" s="736"/>
      <c r="BT172" s="736"/>
      <c r="BU172" s="856"/>
      <c r="BV172" s="736"/>
      <c r="BW172" s="736"/>
      <c r="BX172" s="736"/>
      <c r="BY172" s="736"/>
      <c r="BZ172" s="736"/>
      <c r="CA172" s="736"/>
      <c r="CB172" s="736"/>
      <c r="CC172" s="736"/>
      <c r="CD172" s="736"/>
      <c r="CE172" s="736"/>
      <c r="CF172" s="736"/>
      <c r="CG172" s="736"/>
      <c r="CH172" s="736"/>
      <c r="CI172" s="736"/>
      <c r="CJ172" s="736"/>
      <c r="CK172" s="736"/>
      <c r="CL172" s="736"/>
      <c r="CM172" s="736"/>
      <c r="CN172" s="736"/>
      <c r="CO172" s="736"/>
      <c r="CP172" s="736"/>
      <c r="CQ172" s="736"/>
      <c r="CR172" s="736"/>
      <c r="CS172" s="736"/>
      <c r="CT172" s="736"/>
      <c r="CU172" s="736"/>
      <c r="CV172" s="736"/>
      <c r="CW172" s="736"/>
      <c r="CX172" s="736"/>
      <c r="CY172" s="736"/>
      <c r="CZ172" s="736"/>
      <c r="DA172" s="736"/>
      <c r="DB172" s="736"/>
      <c r="DC172" s="736"/>
      <c r="DD172" s="736"/>
      <c r="DE172" s="736"/>
      <c r="DF172" s="736"/>
      <c r="DG172" s="736"/>
      <c r="DH172" s="736"/>
      <c r="DI172" s="736"/>
      <c r="DJ172" s="736"/>
      <c r="DK172" s="736"/>
      <c r="DL172" s="736"/>
      <c r="DM172" s="736"/>
      <c r="DN172" s="736"/>
      <c r="DO172" s="736"/>
      <c r="DP172" s="736"/>
      <c r="DQ172" s="736"/>
      <c r="DR172" s="736"/>
      <c r="DS172" s="736"/>
      <c r="DT172" s="736"/>
      <c r="DU172" s="736"/>
      <c r="DV172" s="736"/>
      <c r="DW172" s="736"/>
      <c r="DX172" s="736"/>
      <c r="DY172" s="736"/>
      <c r="DZ172" s="736"/>
      <c r="EA172" s="736"/>
      <c r="EB172" s="736"/>
      <c r="EC172" s="736"/>
      <c r="ED172" s="736"/>
      <c r="EE172" s="736"/>
      <c r="EF172" s="736"/>
      <c r="EG172" s="736"/>
    </row>
    <row r="173" spans="1:137" ht="60" customHeight="1">
      <c r="A173" s="925"/>
      <c r="B173" s="736"/>
      <c r="C173" s="925" t="str">
        <f>IF('Display-Neuanlage und Masse'!T171="","",'Display-Neuanlage und Masse'!T171)</f>
        <v/>
      </c>
      <c r="D173" s="925" t="str">
        <f>IF('Display-Neuanlage und Masse'!U171="","",'Display-Neuanlage und Masse'!U171)</f>
        <v/>
      </c>
      <c r="E173" s="736"/>
      <c r="F173" s="925" t="str">
        <f>IF('Display-Neuanlage und Masse'!V171="","",'Display-Neuanlage und Masse'!V171)</f>
        <v/>
      </c>
      <c r="G173" s="925" t="str">
        <f>IF('Display-Neuanlage und Masse'!X171="","",VLOOKUP('Display-Neuanlage und Masse'!X171,'Dropdown Auswahl'!BL168:BM420,2,FALSE))</f>
        <v/>
      </c>
      <c r="H173" s="1191"/>
      <c r="I173" s="1191"/>
      <c r="J173" s="1191"/>
      <c r="K173" s="925" t="str">
        <f>IF('Display-Neuanlage und Masse'!AX171="","",'Display-Neuanlage und Masse'!AX171)</f>
        <v/>
      </c>
      <c r="L173" s="925" t="str">
        <f>IF('Display-Neuanlage und Masse'!AY171="","",'Display-Neuanlage und Masse'!AY171)</f>
        <v/>
      </c>
      <c r="M173" s="925" t="str">
        <f>IF('Display-Neuanlage und Masse'!AZ171="","",'Display-Neuanlage und Masse'!AZ171)</f>
        <v/>
      </c>
      <c r="N173" s="736"/>
      <c r="O173" s="736"/>
      <c r="P173" s="878"/>
      <c r="Q173" s="736"/>
      <c r="R173" s="736"/>
      <c r="S173" s="925" t="str">
        <f>IF(AND(Table3[[#This Row],[Menge]]&lt;&gt;"",Table3[[#This Row],[Anzahl Stück im Karton]]&lt;&gt;""),Table3[[#This Row],[Menge]]*Table3[[#This Row],[Anzahl Stück im Karton]],"")</f>
        <v/>
      </c>
      <c r="T173" s="929" t="str">
        <f>IF(AND('Display-Neuanlage und Masse'!G171="",'Display-Neuanlage und Masse'!H171=""),"",
IF('Display-Neuanlage und Masse'!G171&lt;&gt;"",'Display-Neuanlage und Masse'!G171,'Display-Neuanlage und Masse'!H171))</f>
        <v/>
      </c>
      <c r="U173" s="925" t="str">
        <f>IF(AND('Display-Neuanlage und Masse'!G171="",'Display-Neuanlage und Masse'!H171=""),"",
IF('Display-Neuanlage und Masse'!G171&lt;&gt;"","EUR","USD"))</f>
        <v/>
      </c>
      <c r="V173" s="930" t="str">
        <f>IF('Display-Neuanlage und Masse'!I171="","",'Display-Neuanlage und Masse'!I171)</f>
        <v/>
      </c>
      <c r="W173" s="737"/>
      <c r="X173" s="737"/>
      <c r="Y173" s="737"/>
      <c r="Z173" s="737"/>
      <c r="AA173" s="737"/>
      <c r="AB173" s="737"/>
      <c r="AC173" s="737"/>
      <c r="AD173" s="737"/>
      <c r="AE173" s="737"/>
      <c r="AF173" s="737"/>
      <c r="AG173" s="741"/>
      <c r="AH173" s="747"/>
      <c r="AI173" s="750"/>
      <c r="AJ173" s="748"/>
      <c r="AK173" s="748"/>
      <c r="AL173" s="748"/>
      <c r="AM173" s="748"/>
      <c r="AN173" s="748"/>
      <c r="AO173" s="748"/>
      <c r="AP173" s="748"/>
      <c r="AQ173" s="748"/>
      <c r="AR173" s="748"/>
      <c r="AS173" s="748"/>
      <c r="AT173" s="748"/>
      <c r="AU173" s="749"/>
      <c r="AV173" s="747"/>
      <c r="AW173" s="748"/>
      <c r="AX173" s="749"/>
      <c r="AY173" s="747"/>
      <c r="AZ173" s="748"/>
      <c r="BA173" s="749"/>
      <c r="BB173" s="747"/>
      <c r="BC173" s="748"/>
      <c r="BD173" s="748"/>
      <c r="BE173" s="749"/>
      <c r="BF173" s="750"/>
      <c r="BG173" s="748"/>
      <c r="BH173" s="748"/>
      <c r="BI173" s="748"/>
      <c r="BJ173" s="748"/>
      <c r="BK173" s="748"/>
      <c r="BL173" s="748"/>
      <c r="BM173" s="748"/>
      <c r="BN173" s="748"/>
      <c r="BO173" s="736"/>
      <c r="BP173" s="736"/>
      <c r="BQ173" s="735"/>
      <c r="BR173" s="736"/>
      <c r="BS173" s="736"/>
      <c r="BT173" s="736"/>
      <c r="BU173" s="856"/>
      <c r="BV173" s="736"/>
      <c r="BW173" s="736"/>
      <c r="BX173" s="736"/>
      <c r="BY173" s="736"/>
      <c r="BZ173" s="736"/>
      <c r="CA173" s="736"/>
      <c r="CB173" s="736"/>
      <c r="CC173" s="736"/>
      <c r="CD173" s="736"/>
      <c r="CE173" s="736"/>
      <c r="CF173" s="736"/>
      <c r="CG173" s="736"/>
      <c r="CH173" s="736"/>
      <c r="CI173" s="736"/>
      <c r="CJ173" s="736"/>
      <c r="CK173" s="736"/>
      <c r="CL173" s="736"/>
      <c r="CM173" s="736"/>
      <c r="CN173" s="736"/>
      <c r="CO173" s="736"/>
      <c r="CP173" s="736"/>
      <c r="CQ173" s="736"/>
      <c r="CR173" s="736"/>
      <c r="CS173" s="736"/>
      <c r="CT173" s="736"/>
      <c r="CU173" s="736"/>
      <c r="CV173" s="736"/>
      <c r="CW173" s="736"/>
      <c r="CX173" s="736"/>
      <c r="CY173" s="736"/>
      <c r="CZ173" s="736"/>
      <c r="DA173" s="736"/>
      <c r="DB173" s="736"/>
      <c r="DC173" s="736"/>
      <c r="DD173" s="736"/>
      <c r="DE173" s="736"/>
      <c r="DF173" s="736"/>
      <c r="DG173" s="736"/>
      <c r="DH173" s="736"/>
      <c r="DI173" s="736"/>
      <c r="DJ173" s="736"/>
      <c r="DK173" s="736"/>
      <c r="DL173" s="736"/>
      <c r="DM173" s="736"/>
      <c r="DN173" s="736"/>
      <c r="DO173" s="736"/>
      <c r="DP173" s="736"/>
      <c r="DQ173" s="736"/>
      <c r="DR173" s="736"/>
      <c r="DS173" s="736"/>
      <c r="DT173" s="736"/>
      <c r="DU173" s="736"/>
      <c r="DV173" s="736"/>
      <c r="DW173" s="736"/>
      <c r="DX173" s="736"/>
      <c r="DY173" s="736"/>
      <c r="DZ173" s="736"/>
      <c r="EA173" s="736"/>
      <c r="EB173" s="736"/>
      <c r="EC173" s="736"/>
      <c r="ED173" s="736"/>
      <c r="EE173" s="736"/>
      <c r="EF173" s="736"/>
      <c r="EG173" s="736"/>
    </row>
    <row r="174" spans="1:137" ht="60" customHeight="1">
      <c r="A174" s="925"/>
      <c r="B174" s="736"/>
      <c r="C174" s="925" t="str">
        <f>IF('Display-Neuanlage und Masse'!T172="","",'Display-Neuanlage und Masse'!T172)</f>
        <v/>
      </c>
      <c r="D174" s="925" t="str">
        <f>IF('Display-Neuanlage und Masse'!U172="","",'Display-Neuanlage und Masse'!U172)</f>
        <v/>
      </c>
      <c r="E174" s="736"/>
      <c r="F174" s="925" t="str">
        <f>IF('Display-Neuanlage und Masse'!V172="","",'Display-Neuanlage und Masse'!V172)</f>
        <v/>
      </c>
      <c r="G174" s="925" t="str">
        <f>IF('Display-Neuanlage und Masse'!X172="","",VLOOKUP('Display-Neuanlage und Masse'!X172,'Dropdown Auswahl'!BL169:BM421,2,FALSE))</f>
        <v/>
      </c>
      <c r="H174" s="1191"/>
      <c r="I174" s="1191"/>
      <c r="J174" s="1191"/>
      <c r="K174" s="925" t="str">
        <f>IF('Display-Neuanlage und Masse'!AX172="","",'Display-Neuanlage und Masse'!AX172)</f>
        <v/>
      </c>
      <c r="L174" s="925" t="str">
        <f>IF('Display-Neuanlage und Masse'!AY172="","",'Display-Neuanlage und Masse'!AY172)</f>
        <v/>
      </c>
      <c r="M174" s="925" t="str">
        <f>IF('Display-Neuanlage und Masse'!AZ172="","",'Display-Neuanlage und Masse'!AZ172)</f>
        <v/>
      </c>
      <c r="N174" s="736"/>
      <c r="O174" s="736"/>
      <c r="P174" s="878"/>
      <c r="Q174" s="736"/>
      <c r="R174" s="736"/>
      <c r="S174" s="925" t="str">
        <f>IF(AND(Table3[[#This Row],[Menge]]&lt;&gt;"",Table3[[#This Row],[Anzahl Stück im Karton]]&lt;&gt;""),Table3[[#This Row],[Menge]]*Table3[[#This Row],[Anzahl Stück im Karton]],"")</f>
        <v/>
      </c>
      <c r="T174" s="929" t="str">
        <f>IF(AND('Display-Neuanlage und Masse'!G172="",'Display-Neuanlage und Masse'!H172=""),"",
IF('Display-Neuanlage und Masse'!G172&lt;&gt;"",'Display-Neuanlage und Masse'!G172,'Display-Neuanlage und Masse'!H172))</f>
        <v/>
      </c>
      <c r="U174" s="925" t="str">
        <f>IF(AND('Display-Neuanlage und Masse'!G172="",'Display-Neuanlage und Masse'!H172=""),"",
IF('Display-Neuanlage und Masse'!G172&lt;&gt;"","EUR","USD"))</f>
        <v/>
      </c>
      <c r="V174" s="930" t="str">
        <f>IF('Display-Neuanlage und Masse'!I172="","",'Display-Neuanlage und Masse'!I172)</f>
        <v/>
      </c>
      <c r="W174" s="737"/>
      <c r="X174" s="737"/>
      <c r="Y174" s="737"/>
      <c r="Z174" s="737"/>
      <c r="AA174" s="737"/>
      <c r="AB174" s="737"/>
      <c r="AC174" s="737"/>
      <c r="AD174" s="737"/>
      <c r="AE174" s="737"/>
      <c r="AF174" s="737"/>
      <c r="AG174" s="741"/>
      <c r="AH174" s="747"/>
      <c r="AI174" s="750"/>
      <c r="AJ174" s="748"/>
      <c r="AK174" s="748"/>
      <c r="AL174" s="748"/>
      <c r="AM174" s="748"/>
      <c r="AN174" s="748"/>
      <c r="AO174" s="748"/>
      <c r="AP174" s="748"/>
      <c r="AQ174" s="748"/>
      <c r="AR174" s="748"/>
      <c r="AS174" s="748"/>
      <c r="AT174" s="748"/>
      <c r="AU174" s="749"/>
      <c r="AV174" s="747"/>
      <c r="AW174" s="748"/>
      <c r="AX174" s="749"/>
      <c r="AY174" s="747"/>
      <c r="AZ174" s="748"/>
      <c r="BA174" s="749"/>
      <c r="BB174" s="747"/>
      <c r="BC174" s="748"/>
      <c r="BD174" s="748"/>
      <c r="BE174" s="749"/>
      <c r="BF174" s="750"/>
      <c r="BG174" s="748"/>
      <c r="BH174" s="748"/>
      <c r="BI174" s="748"/>
      <c r="BJ174" s="748"/>
      <c r="BK174" s="748"/>
      <c r="BL174" s="748"/>
      <c r="BM174" s="748"/>
      <c r="BN174" s="748"/>
      <c r="BO174" s="736"/>
      <c r="BP174" s="736"/>
      <c r="BQ174" s="735"/>
      <c r="BR174" s="736"/>
      <c r="BS174" s="736"/>
      <c r="BT174" s="736"/>
      <c r="BU174" s="856"/>
      <c r="BV174" s="736"/>
      <c r="BW174" s="736"/>
      <c r="BX174" s="736"/>
      <c r="BY174" s="736"/>
      <c r="BZ174" s="736"/>
      <c r="CA174" s="736"/>
      <c r="CB174" s="736"/>
      <c r="CC174" s="736"/>
      <c r="CD174" s="736"/>
      <c r="CE174" s="736"/>
      <c r="CF174" s="736"/>
      <c r="CG174" s="736"/>
      <c r="CH174" s="736"/>
      <c r="CI174" s="736"/>
      <c r="CJ174" s="736"/>
      <c r="CK174" s="736"/>
      <c r="CL174" s="736"/>
      <c r="CM174" s="736"/>
      <c r="CN174" s="736"/>
      <c r="CO174" s="736"/>
      <c r="CP174" s="736"/>
      <c r="CQ174" s="736"/>
      <c r="CR174" s="736"/>
      <c r="CS174" s="736"/>
      <c r="CT174" s="736"/>
      <c r="CU174" s="736"/>
      <c r="CV174" s="736"/>
      <c r="CW174" s="736"/>
      <c r="CX174" s="736"/>
      <c r="CY174" s="736"/>
      <c r="CZ174" s="736"/>
      <c r="DA174" s="736"/>
      <c r="DB174" s="736"/>
      <c r="DC174" s="736"/>
      <c r="DD174" s="736"/>
      <c r="DE174" s="736"/>
      <c r="DF174" s="736"/>
      <c r="DG174" s="736"/>
      <c r="DH174" s="736"/>
      <c r="DI174" s="736"/>
      <c r="DJ174" s="736"/>
      <c r="DK174" s="736"/>
      <c r="DL174" s="736"/>
      <c r="DM174" s="736"/>
      <c r="DN174" s="736"/>
      <c r="DO174" s="736"/>
      <c r="DP174" s="736"/>
      <c r="DQ174" s="736"/>
      <c r="DR174" s="736"/>
      <c r="DS174" s="736"/>
      <c r="DT174" s="736"/>
      <c r="DU174" s="736"/>
      <c r="DV174" s="736"/>
      <c r="DW174" s="736"/>
      <c r="DX174" s="736"/>
      <c r="DY174" s="736"/>
      <c r="DZ174" s="736"/>
      <c r="EA174" s="736"/>
      <c r="EB174" s="736"/>
      <c r="EC174" s="736"/>
      <c r="ED174" s="736"/>
      <c r="EE174" s="736"/>
      <c r="EF174" s="736"/>
      <c r="EG174" s="736"/>
    </row>
    <row r="175" spans="1:137" ht="60" customHeight="1">
      <c r="A175" s="925"/>
      <c r="B175" s="736"/>
      <c r="C175" s="925" t="str">
        <f>IF('Display-Neuanlage und Masse'!T173="","",'Display-Neuanlage und Masse'!T173)</f>
        <v/>
      </c>
      <c r="D175" s="925" t="str">
        <f>IF('Display-Neuanlage und Masse'!U173="","",'Display-Neuanlage und Masse'!U173)</f>
        <v/>
      </c>
      <c r="E175" s="736"/>
      <c r="F175" s="925" t="str">
        <f>IF('Display-Neuanlage und Masse'!V173="","",'Display-Neuanlage und Masse'!V173)</f>
        <v/>
      </c>
      <c r="G175" s="925" t="str">
        <f>IF('Display-Neuanlage und Masse'!X173="","",VLOOKUP('Display-Neuanlage und Masse'!X173,'Dropdown Auswahl'!BL170:BM422,2,FALSE))</f>
        <v/>
      </c>
      <c r="H175" s="1191"/>
      <c r="I175" s="1191"/>
      <c r="J175" s="1191"/>
      <c r="K175" s="925" t="str">
        <f>IF('Display-Neuanlage und Masse'!AX173="","",'Display-Neuanlage und Masse'!AX173)</f>
        <v/>
      </c>
      <c r="L175" s="925" t="str">
        <f>IF('Display-Neuanlage und Masse'!AY173="","",'Display-Neuanlage und Masse'!AY173)</f>
        <v/>
      </c>
      <c r="M175" s="925" t="str">
        <f>IF('Display-Neuanlage und Masse'!AZ173="","",'Display-Neuanlage und Masse'!AZ173)</f>
        <v/>
      </c>
      <c r="N175" s="736"/>
      <c r="O175" s="736"/>
      <c r="P175" s="878"/>
      <c r="Q175" s="736"/>
      <c r="R175" s="736"/>
      <c r="S175" s="925" t="str">
        <f>IF(AND(Table3[[#This Row],[Menge]]&lt;&gt;"",Table3[[#This Row],[Anzahl Stück im Karton]]&lt;&gt;""),Table3[[#This Row],[Menge]]*Table3[[#This Row],[Anzahl Stück im Karton]],"")</f>
        <v/>
      </c>
      <c r="T175" s="929" t="str">
        <f>IF(AND('Display-Neuanlage und Masse'!G173="",'Display-Neuanlage und Masse'!H173=""),"",
IF('Display-Neuanlage und Masse'!G173&lt;&gt;"",'Display-Neuanlage und Masse'!G173,'Display-Neuanlage und Masse'!H173))</f>
        <v/>
      </c>
      <c r="U175" s="925" t="str">
        <f>IF(AND('Display-Neuanlage und Masse'!G173="",'Display-Neuanlage und Masse'!H173=""),"",
IF('Display-Neuanlage und Masse'!G173&lt;&gt;"","EUR","USD"))</f>
        <v/>
      </c>
      <c r="V175" s="930" t="str">
        <f>IF('Display-Neuanlage und Masse'!I173="","",'Display-Neuanlage und Masse'!I173)</f>
        <v/>
      </c>
      <c r="W175" s="737"/>
      <c r="X175" s="737"/>
      <c r="Y175" s="737"/>
      <c r="Z175" s="737"/>
      <c r="AA175" s="737"/>
      <c r="AB175" s="737"/>
      <c r="AC175" s="737"/>
      <c r="AD175" s="737"/>
      <c r="AE175" s="737"/>
      <c r="AF175" s="737"/>
      <c r="AG175" s="741"/>
      <c r="AH175" s="747"/>
      <c r="AI175" s="750"/>
      <c r="AJ175" s="748"/>
      <c r="AK175" s="748"/>
      <c r="AL175" s="748"/>
      <c r="AM175" s="748"/>
      <c r="AN175" s="748"/>
      <c r="AO175" s="748"/>
      <c r="AP175" s="748"/>
      <c r="AQ175" s="748"/>
      <c r="AR175" s="748"/>
      <c r="AS175" s="748"/>
      <c r="AT175" s="748"/>
      <c r="AU175" s="749"/>
      <c r="AV175" s="747"/>
      <c r="AW175" s="748"/>
      <c r="AX175" s="749"/>
      <c r="AY175" s="747"/>
      <c r="AZ175" s="748"/>
      <c r="BA175" s="749"/>
      <c r="BB175" s="747"/>
      <c r="BC175" s="748"/>
      <c r="BD175" s="748"/>
      <c r="BE175" s="749"/>
      <c r="BF175" s="750"/>
      <c r="BG175" s="748"/>
      <c r="BH175" s="748"/>
      <c r="BI175" s="748"/>
      <c r="BJ175" s="748"/>
      <c r="BK175" s="748"/>
      <c r="BL175" s="748"/>
      <c r="BM175" s="748"/>
      <c r="BN175" s="748"/>
      <c r="BO175" s="736"/>
      <c r="BP175" s="736"/>
      <c r="BQ175" s="735"/>
      <c r="BR175" s="736"/>
      <c r="BS175" s="736"/>
      <c r="BT175" s="736"/>
      <c r="BU175" s="856"/>
      <c r="BV175" s="736"/>
      <c r="BW175" s="736"/>
      <c r="BX175" s="736"/>
      <c r="BY175" s="736"/>
      <c r="BZ175" s="736"/>
      <c r="CA175" s="736"/>
      <c r="CB175" s="736"/>
      <c r="CC175" s="736"/>
      <c r="CD175" s="736"/>
      <c r="CE175" s="736"/>
      <c r="CF175" s="736"/>
      <c r="CG175" s="736"/>
      <c r="CH175" s="736"/>
      <c r="CI175" s="736"/>
      <c r="CJ175" s="736"/>
      <c r="CK175" s="736"/>
      <c r="CL175" s="736"/>
      <c r="CM175" s="736"/>
      <c r="CN175" s="736"/>
      <c r="CO175" s="736"/>
      <c r="CP175" s="736"/>
      <c r="CQ175" s="736"/>
      <c r="CR175" s="736"/>
      <c r="CS175" s="736"/>
      <c r="CT175" s="736"/>
      <c r="CU175" s="736"/>
      <c r="CV175" s="736"/>
      <c r="CW175" s="736"/>
      <c r="CX175" s="736"/>
      <c r="CY175" s="736"/>
      <c r="CZ175" s="736"/>
      <c r="DA175" s="736"/>
      <c r="DB175" s="736"/>
      <c r="DC175" s="736"/>
      <c r="DD175" s="736"/>
      <c r="DE175" s="736"/>
      <c r="DF175" s="736"/>
      <c r="DG175" s="736"/>
      <c r="DH175" s="736"/>
      <c r="DI175" s="736"/>
      <c r="DJ175" s="736"/>
      <c r="DK175" s="736"/>
      <c r="DL175" s="736"/>
      <c r="DM175" s="736"/>
      <c r="DN175" s="736"/>
      <c r="DO175" s="736"/>
      <c r="DP175" s="736"/>
      <c r="DQ175" s="736"/>
      <c r="DR175" s="736"/>
      <c r="DS175" s="736"/>
      <c r="DT175" s="736"/>
      <c r="DU175" s="736"/>
      <c r="DV175" s="736"/>
      <c r="DW175" s="736"/>
      <c r="DX175" s="736"/>
      <c r="DY175" s="736"/>
      <c r="DZ175" s="736"/>
      <c r="EA175" s="736"/>
      <c r="EB175" s="736"/>
      <c r="EC175" s="736"/>
      <c r="ED175" s="736"/>
      <c r="EE175" s="736"/>
      <c r="EF175" s="736"/>
      <c r="EG175" s="736"/>
    </row>
    <row r="176" spans="1:137" ht="60" customHeight="1">
      <c r="A176" s="925"/>
      <c r="B176" s="736"/>
      <c r="C176" s="925" t="str">
        <f>IF('Display-Neuanlage und Masse'!T174="","",'Display-Neuanlage und Masse'!T174)</f>
        <v/>
      </c>
      <c r="D176" s="925" t="str">
        <f>IF('Display-Neuanlage und Masse'!U174="","",'Display-Neuanlage und Masse'!U174)</f>
        <v/>
      </c>
      <c r="E176" s="736"/>
      <c r="F176" s="925" t="str">
        <f>IF('Display-Neuanlage und Masse'!V174="","",'Display-Neuanlage und Masse'!V174)</f>
        <v/>
      </c>
      <c r="G176" s="925" t="str">
        <f>IF('Display-Neuanlage und Masse'!X174="","",VLOOKUP('Display-Neuanlage und Masse'!X174,'Dropdown Auswahl'!BL171:BM423,2,FALSE))</f>
        <v/>
      </c>
      <c r="H176" s="1191"/>
      <c r="I176" s="1191"/>
      <c r="J176" s="1191"/>
      <c r="K176" s="925" t="str">
        <f>IF('Display-Neuanlage und Masse'!AX174="","",'Display-Neuanlage und Masse'!AX174)</f>
        <v/>
      </c>
      <c r="L176" s="925" t="str">
        <f>IF('Display-Neuanlage und Masse'!AY174="","",'Display-Neuanlage und Masse'!AY174)</f>
        <v/>
      </c>
      <c r="M176" s="925" t="str">
        <f>IF('Display-Neuanlage und Masse'!AZ174="","",'Display-Neuanlage und Masse'!AZ174)</f>
        <v/>
      </c>
      <c r="N176" s="736"/>
      <c r="O176" s="736"/>
      <c r="P176" s="878"/>
      <c r="Q176" s="736"/>
      <c r="R176" s="736"/>
      <c r="S176" s="925" t="str">
        <f>IF(AND(Table3[[#This Row],[Menge]]&lt;&gt;"",Table3[[#This Row],[Anzahl Stück im Karton]]&lt;&gt;""),Table3[[#This Row],[Menge]]*Table3[[#This Row],[Anzahl Stück im Karton]],"")</f>
        <v/>
      </c>
      <c r="T176" s="929" t="str">
        <f>IF(AND('Display-Neuanlage und Masse'!G174="",'Display-Neuanlage und Masse'!H174=""),"",
IF('Display-Neuanlage und Masse'!G174&lt;&gt;"",'Display-Neuanlage und Masse'!G174,'Display-Neuanlage und Masse'!H174))</f>
        <v/>
      </c>
      <c r="U176" s="925" t="str">
        <f>IF(AND('Display-Neuanlage und Masse'!G174="",'Display-Neuanlage und Masse'!H174=""),"",
IF('Display-Neuanlage und Masse'!G174&lt;&gt;"","EUR","USD"))</f>
        <v/>
      </c>
      <c r="V176" s="930" t="str">
        <f>IF('Display-Neuanlage und Masse'!I174="","",'Display-Neuanlage und Masse'!I174)</f>
        <v/>
      </c>
      <c r="W176" s="737"/>
      <c r="X176" s="737"/>
      <c r="Y176" s="737"/>
      <c r="Z176" s="737"/>
      <c r="AA176" s="737"/>
      <c r="AB176" s="737"/>
      <c r="AC176" s="737"/>
      <c r="AD176" s="737"/>
      <c r="AE176" s="737"/>
      <c r="AF176" s="737"/>
      <c r="AG176" s="741"/>
      <c r="AH176" s="747"/>
      <c r="AI176" s="750"/>
      <c r="AJ176" s="748"/>
      <c r="AK176" s="748"/>
      <c r="AL176" s="748"/>
      <c r="AM176" s="748"/>
      <c r="AN176" s="748"/>
      <c r="AO176" s="748"/>
      <c r="AP176" s="748"/>
      <c r="AQ176" s="748"/>
      <c r="AR176" s="748"/>
      <c r="AS176" s="748"/>
      <c r="AT176" s="748"/>
      <c r="AU176" s="749"/>
      <c r="AV176" s="747"/>
      <c r="AW176" s="748"/>
      <c r="AX176" s="749"/>
      <c r="AY176" s="747"/>
      <c r="AZ176" s="748"/>
      <c r="BA176" s="749"/>
      <c r="BB176" s="747"/>
      <c r="BC176" s="748"/>
      <c r="BD176" s="748"/>
      <c r="BE176" s="749"/>
      <c r="BF176" s="750"/>
      <c r="BG176" s="748"/>
      <c r="BH176" s="748"/>
      <c r="BI176" s="748"/>
      <c r="BJ176" s="748"/>
      <c r="BK176" s="748"/>
      <c r="BL176" s="748"/>
      <c r="BM176" s="748"/>
      <c r="BN176" s="748"/>
      <c r="BO176" s="736"/>
      <c r="BP176" s="736"/>
      <c r="BQ176" s="735"/>
      <c r="BR176" s="736"/>
      <c r="BS176" s="736"/>
      <c r="BT176" s="736"/>
      <c r="BU176" s="856"/>
      <c r="BV176" s="736"/>
      <c r="BW176" s="736"/>
      <c r="BX176" s="736"/>
      <c r="BY176" s="736"/>
      <c r="BZ176" s="736"/>
      <c r="CA176" s="736"/>
      <c r="CB176" s="736"/>
      <c r="CC176" s="736"/>
      <c r="CD176" s="736"/>
      <c r="CE176" s="736"/>
      <c r="CF176" s="736"/>
      <c r="CG176" s="736"/>
      <c r="CH176" s="736"/>
      <c r="CI176" s="736"/>
      <c r="CJ176" s="736"/>
      <c r="CK176" s="736"/>
      <c r="CL176" s="736"/>
      <c r="CM176" s="736"/>
      <c r="CN176" s="736"/>
      <c r="CO176" s="736"/>
      <c r="CP176" s="736"/>
      <c r="CQ176" s="736"/>
      <c r="CR176" s="736"/>
      <c r="CS176" s="736"/>
      <c r="CT176" s="736"/>
      <c r="CU176" s="736"/>
      <c r="CV176" s="736"/>
      <c r="CW176" s="736"/>
      <c r="CX176" s="736"/>
      <c r="CY176" s="736"/>
      <c r="CZ176" s="736"/>
      <c r="DA176" s="736"/>
      <c r="DB176" s="736"/>
      <c r="DC176" s="736"/>
      <c r="DD176" s="736"/>
      <c r="DE176" s="736"/>
      <c r="DF176" s="736"/>
      <c r="DG176" s="736"/>
      <c r="DH176" s="736"/>
      <c r="DI176" s="736"/>
      <c r="DJ176" s="736"/>
      <c r="DK176" s="736"/>
      <c r="DL176" s="736"/>
      <c r="DM176" s="736"/>
      <c r="DN176" s="736"/>
      <c r="DO176" s="736"/>
      <c r="DP176" s="736"/>
      <c r="DQ176" s="736"/>
      <c r="DR176" s="736"/>
      <c r="DS176" s="736"/>
      <c r="DT176" s="736"/>
      <c r="DU176" s="736"/>
      <c r="DV176" s="736"/>
      <c r="DW176" s="736"/>
      <c r="DX176" s="736"/>
      <c r="DY176" s="736"/>
      <c r="DZ176" s="736"/>
      <c r="EA176" s="736"/>
      <c r="EB176" s="736"/>
      <c r="EC176" s="736"/>
      <c r="ED176" s="736"/>
      <c r="EE176" s="736"/>
      <c r="EF176" s="736"/>
      <c r="EG176" s="736"/>
    </row>
    <row r="177" spans="1:137" ht="60" customHeight="1">
      <c r="A177" s="925"/>
      <c r="B177" s="736"/>
      <c r="C177" s="925" t="str">
        <f>IF('Display-Neuanlage und Masse'!T175="","",'Display-Neuanlage und Masse'!T175)</f>
        <v/>
      </c>
      <c r="D177" s="925" t="str">
        <f>IF('Display-Neuanlage und Masse'!U175="","",'Display-Neuanlage und Masse'!U175)</f>
        <v/>
      </c>
      <c r="E177" s="736"/>
      <c r="F177" s="925" t="str">
        <f>IF('Display-Neuanlage und Masse'!V175="","",'Display-Neuanlage und Masse'!V175)</f>
        <v/>
      </c>
      <c r="G177" s="925" t="str">
        <f>IF('Display-Neuanlage und Masse'!X175="","",VLOOKUP('Display-Neuanlage und Masse'!X175,'Dropdown Auswahl'!BL172:BM424,2,FALSE))</f>
        <v/>
      </c>
      <c r="H177" s="1191"/>
      <c r="I177" s="1191"/>
      <c r="J177" s="1191"/>
      <c r="K177" s="925" t="str">
        <f>IF('Display-Neuanlage und Masse'!AX175="","",'Display-Neuanlage und Masse'!AX175)</f>
        <v/>
      </c>
      <c r="L177" s="925" t="str">
        <f>IF('Display-Neuanlage und Masse'!AY175="","",'Display-Neuanlage und Masse'!AY175)</f>
        <v/>
      </c>
      <c r="M177" s="925" t="str">
        <f>IF('Display-Neuanlage und Masse'!AZ175="","",'Display-Neuanlage und Masse'!AZ175)</f>
        <v/>
      </c>
      <c r="N177" s="736"/>
      <c r="O177" s="736"/>
      <c r="P177" s="878"/>
      <c r="Q177" s="736"/>
      <c r="R177" s="736"/>
      <c r="S177" s="925" t="str">
        <f>IF(AND(Table3[[#This Row],[Menge]]&lt;&gt;"",Table3[[#This Row],[Anzahl Stück im Karton]]&lt;&gt;""),Table3[[#This Row],[Menge]]*Table3[[#This Row],[Anzahl Stück im Karton]],"")</f>
        <v/>
      </c>
      <c r="T177" s="929" t="str">
        <f>IF(AND('Display-Neuanlage und Masse'!G175="",'Display-Neuanlage und Masse'!H175=""),"",
IF('Display-Neuanlage und Masse'!G175&lt;&gt;"",'Display-Neuanlage und Masse'!G175,'Display-Neuanlage und Masse'!H175))</f>
        <v/>
      </c>
      <c r="U177" s="925" t="str">
        <f>IF(AND('Display-Neuanlage und Masse'!G175="",'Display-Neuanlage und Masse'!H175=""),"",
IF('Display-Neuanlage und Masse'!G175&lt;&gt;"","EUR","USD"))</f>
        <v/>
      </c>
      <c r="V177" s="930" t="str">
        <f>IF('Display-Neuanlage und Masse'!I175="","",'Display-Neuanlage und Masse'!I175)</f>
        <v/>
      </c>
      <c r="W177" s="737"/>
      <c r="X177" s="737"/>
      <c r="Y177" s="737"/>
      <c r="Z177" s="737"/>
      <c r="AA177" s="737"/>
      <c r="AB177" s="737"/>
      <c r="AC177" s="737"/>
      <c r="AD177" s="737"/>
      <c r="AE177" s="737"/>
      <c r="AF177" s="737"/>
      <c r="AG177" s="741"/>
      <c r="AH177" s="747"/>
      <c r="AI177" s="750"/>
      <c r="AJ177" s="748"/>
      <c r="AK177" s="748"/>
      <c r="AL177" s="748"/>
      <c r="AM177" s="748"/>
      <c r="AN177" s="748"/>
      <c r="AO177" s="748"/>
      <c r="AP177" s="748"/>
      <c r="AQ177" s="748"/>
      <c r="AR177" s="748"/>
      <c r="AS177" s="748"/>
      <c r="AT177" s="748"/>
      <c r="AU177" s="749"/>
      <c r="AV177" s="747"/>
      <c r="AW177" s="748"/>
      <c r="AX177" s="749"/>
      <c r="AY177" s="747"/>
      <c r="AZ177" s="748"/>
      <c r="BA177" s="749"/>
      <c r="BB177" s="747"/>
      <c r="BC177" s="748"/>
      <c r="BD177" s="748"/>
      <c r="BE177" s="749"/>
      <c r="BF177" s="750"/>
      <c r="BG177" s="748"/>
      <c r="BH177" s="748"/>
      <c r="BI177" s="748"/>
      <c r="BJ177" s="748"/>
      <c r="BK177" s="748"/>
      <c r="BL177" s="748"/>
      <c r="BM177" s="748"/>
      <c r="BN177" s="748"/>
      <c r="BO177" s="736"/>
      <c r="BP177" s="736"/>
      <c r="BQ177" s="735"/>
      <c r="BR177" s="736"/>
      <c r="BS177" s="736"/>
      <c r="BT177" s="736"/>
      <c r="BU177" s="856"/>
      <c r="BV177" s="736"/>
      <c r="BW177" s="736"/>
      <c r="BX177" s="736"/>
      <c r="BY177" s="736"/>
      <c r="BZ177" s="736"/>
      <c r="CA177" s="736"/>
      <c r="CB177" s="736"/>
      <c r="CC177" s="736"/>
      <c r="CD177" s="736"/>
      <c r="CE177" s="736"/>
      <c r="CF177" s="736"/>
      <c r="CG177" s="736"/>
      <c r="CH177" s="736"/>
      <c r="CI177" s="736"/>
      <c r="CJ177" s="736"/>
      <c r="CK177" s="736"/>
      <c r="CL177" s="736"/>
      <c r="CM177" s="736"/>
      <c r="CN177" s="736"/>
      <c r="CO177" s="736"/>
      <c r="CP177" s="736"/>
      <c r="CQ177" s="736"/>
      <c r="CR177" s="736"/>
      <c r="CS177" s="736"/>
      <c r="CT177" s="736"/>
      <c r="CU177" s="736"/>
      <c r="CV177" s="736"/>
      <c r="CW177" s="736"/>
      <c r="CX177" s="736"/>
      <c r="CY177" s="736"/>
      <c r="CZ177" s="736"/>
      <c r="DA177" s="736"/>
      <c r="DB177" s="736"/>
      <c r="DC177" s="736"/>
      <c r="DD177" s="736"/>
      <c r="DE177" s="736"/>
      <c r="DF177" s="736"/>
      <c r="DG177" s="736"/>
      <c r="DH177" s="736"/>
      <c r="DI177" s="736"/>
      <c r="DJ177" s="736"/>
      <c r="DK177" s="736"/>
      <c r="DL177" s="736"/>
      <c r="DM177" s="736"/>
      <c r="DN177" s="736"/>
      <c r="DO177" s="736"/>
      <c r="DP177" s="736"/>
      <c r="DQ177" s="736"/>
      <c r="DR177" s="736"/>
      <c r="DS177" s="736"/>
      <c r="DT177" s="736"/>
      <c r="DU177" s="736"/>
      <c r="DV177" s="736"/>
      <c r="DW177" s="736"/>
      <c r="DX177" s="736"/>
      <c r="DY177" s="736"/>
      <c r="DZ177" s="736"/>
      <c r="EA177" s="736"/>
      <c r="EB177" s="736"/>
      <c r="EC177" s="736"/>
      <c r="ED177" s="736"/>
      <c r="EE177" s="736"/>
      <c r="EF177" s="736"/>
      <c r="EG177" s="736"/>
    </row>
    <row r="178" spans="1:137" ht="60" customHeight="1">
      <c r="A178" s="925"/>
      <c r="B178" s="736"/>
      <c r="C178" s="925" t="str">
        <f>IF('Display-Neuanlage und Masse'!T176="","",'Display-Neuanlage und Masse'!T176)</f>
        <v/>
      </c>
      <c r="D178" s="925" t="str">
        <f>IF('Display-Neuanlage und Masse'!U176="","",'Display-Neuanlage und Masse'!U176)</f>
        <v/>
      </c>
      <c r="E178" s="736"/>
      <c r="F178" s="925" t="str">
        <f>IF('Display-Neuanlage und Masse'!V176="","",'Display-Neuanlage und Masse'!V176)</f>
        <v/>
      </c>
      <c r="G178" s="925" t="str">
        <f>IF('Display-Neuanlage und Masse'!X176="","",VLOOKUP('Display-Neuanlage und Masse'!X176,'Dropdown Auswahl'!BL173:BM425,2,FALSE))</f>
        <v/>
      </c>
      <c r="H178" s="1191"/>
      <c r="I178" s="1191"/>
      <c r="J178" s="1191"/>
      <c r="K178" s="925" t="str">
        <f>IF('Display-Neuanlage und Masse'!AX176="","",'Display-Neuanlage und Masse'!AX176)</f>
        <v/>
      </c>
      <c r="L178" s="925" t="str">
        <f>IF('Display-Neuanlage und Masse'!AY176="","",'Display-Neuanlage und Masse'!AY176)</f>
        <v/>
      </c>
      <c r="M178" s="925" t="str">
        <f>IF('Display-Neuanlage und Masse'!AZ176="","",'Display-Neuanlage und Masse'!AZ176)</f>
        <v/>
      </c>
      <c r="N178" s="736"/>
      <c r="O178" s="736"/>
      <c r="P178" s="878"/>
      <c r="Q178" s="736"/>
      <c r="R178" s="736"/>
      <c r="S178" s="925" t="str">
        <f>IF(AND(Table3[[#This Row],[Menge]]&lt;&gt;"",Table3[[#This Row],[Anzahl Stück im Karton]]&lt;&gt;""),Table3[[#This Row],[Menge]]*Table3[[#This Row],[Anzahl Stück im Karton]],"")</f>
        <v/>
      </c>
      <c r="T178" s="929" t="str">
        <f>IF(AND('Display-Neuanlage und Masse'!G176="",'Display-Neuanlage und Masse'!H176=""),"",
IF('Display-Neuanlage und Masse'!G176&lt;&gt;"",'Display-Neuanlage und Masse'!G176,'Display-Neuanlage und Masse'!H176))</f>
        <v/>
      </c>
      <c r="U178" s="925" t="str">
        <f>IF(AND('Display-Neuanlage und Masse'!G176="",'Display-Neuanlage und Masse'!H176=""),"",
IF('Display-Neuanlage und Masse'!G176&lt;&gt;"","EUR","USD"))</f>
        <v/>
      </c>
      <c r="V178" s="930" t="str">
        <f>IF('Display-Neuanlage und Masse'!I176="","",'Display-Neuanlage und Masse'!I176)</f>
        <v/>
      </c>
      <c r="W178" s="737"/>
      <c r="X178" s="737"/>
      <c r="Y178" s="737"/>
      <c r="Z178" s="737"/>
      <c r="AA178" s="737"/>
      <c r="AB178" s="737"/>
      <c r="AC178" s="737"/>
      <c r="AD178" s="737"/>
      <c r="AE178" s="737"/>
      <c r="AF178" s="737"/>
      <c r="AG178" s="741"/>
      <c r="AH178" s="747"/>
      <c r="AI178" s="750"/>
      <c r="AJ178" s="748"/>
      <c r="AK178" s="748"/>
      <c r="AL178" s="748"/>
      <c r="AM178" s="748"/>
      <c r="AN178" s="748"/>
      <c r="AO178" s="748"/>
      <c r="AP178" s="748"/>
      <c r="AQ178" s="748"/>
      <c r="AR178" s="748"/>
      <c r="AS178" s="748"/>
      <c r="AT178" s="748"/>
      <c r="AU178" s="749"/>
      <c r="AV178" s="747"/>
      <c r="AW178" s="748"/>
      <c r="AX178" s="749"/>
      <c r="AY178" s="747"/>
      <c r="AZ178" s="748"/>
      <c r="BA178" s="749"/>
      <c r="BB178" s="747"/>
      <c r="BC178" s="748"/>
      <c r="BD178" s="748"/>
      <c r="BE178" s="749"/>
      <c r="BF178" s="750"/>
      <c r="BG178" s="748"/>
      <c r="BH178" s="748"/>
      <c r="BI178" s="748"/>
      <c r="BJ178" s="748"/>
      <c r="BK178" s="748"/>
      <c r="BL178" s="748"/>
      <c r="BM178" s="748"/>
      <c r="BN178" s="748"/>
      <c r="BO178" s="736"/>
      <c r="BP178" s="736"/>
      <c r="BQ178" s="735"/>
      <c r="BR178" s="736"/>
      <c r="BS178" s="736"/>
      <c r="BT178" s="736"/>
      <c r="BU178" s="856"/>
      <c r="BV178" s="736"/>
      <c r="BW178" s="736"/>
      <c r="BX178" s="736"/>
      <c r="BY178" s="736"/>
      <c r="BZ178" s="736"/>
      <c r="CA178" s="736"/>
      <c r="CB178" s="736"/>
      <c r="CC178" s="736"/>
      <c r="CD178" s="736"/>
      <c r="CE178" s="736"/>
      <c r="CF178" s="736"/>
      <c r="CG178" s="736"/>
      <c r="CH178" s="736"/>
      <c r="CI178" s="736"/>
      <c r="CJ178" s="736"/>
      <c r="CK178" s="736"/>
      <c r="CL178" s="736"/>
      <c r="CM178" s="736"/>
      <c r="CN178" s="736"/>
      <c r="CO178" s="736"/>
      <c r="CP178" s="736"/>
      <c r="CQ178" s="736"/>
      <c r="CR178" s="736"/>
      <c r="CS178" s="736"/>
      <c r="CT178" s="736"/>
      <c r="CU178" s="736"/>
      <c r="CV178" s="736"/>
      <c r="CW178" s="736"/>
      <c r="CX178" s="736"/>
      <c r="CY178" s="736"/>
      <c r="CZ178" s="736"/>
      <c r="DA178" s="736"/>
      <c r="DB178" s="736"/>
      <c r="DC178" s="736"/>
      <c r="DD178" s="736"/>
      <c r="DE178" s="736"/>
      <c r="DF178" s="736"/>
      <c r="DG178" s="736"/>
      <c r="DH178" s="736"/>
      <c r="DI178" s="736"/>
      <c r="DJ178" s="736"/>
      <c r="DK178" s="736"/>
      <c r="DL178" s="736"/>
      <c r="DM178" s="736"/>
      <c r="DN178" s="736"/>
      <c r="DO178" s="736"/>
      <c r="DP178" s="736"/>
      <c r="DQ178" s="736"/>
      <c r="DR178" s="736"/>
      <c r="DS178" s="736"/>
      <c r="DT178" s="736"/>
      <c r="DU178" s="736"/>
      <c r="DV178" s="736"/>
      <c r="DW178" s="736"/>
      <c r="DX178" s="736"/>
      <c r="DY178" s="736"/>
      <c r="DZ178" s="736"/>
      <c r="EA178" s="736"/>
      <c r="EB178" s="736"/>
      <c r="EC178" s="736"/>
      <c r="ED178" s="736"/>
      <c r="EE178" s="736"/>
      <c r="EF178" s="736"/>
      <c r="EG178" s="736"/>
    </row>
    <row r="179" spans="1:137" ht="60" customHeight="1">
      <c r="A179" s="925"/>
      <c r="B179" s="736"/>
      <c r="C179" s="925" t="str">
        <f>IF('Display-Neuanlage und Masse'!T177="","",'Display-Neuanlage und Masse'!T177)</f>
        <v/>
      </c>
      <c r="D179" s="925" t="str">
        <f>IF('Display-Neuanlage und Masse'!U177="","",'Display-Neuanlage und Masse'!U177)</f>
        <v/>
      </c>
      <c r="E179" s="736"/>
      <c r="F179" s="925" t="str">
        <f>IF('Display-Neuanlage und Masse'!V177="","",'Display-Neuanlage und Masse'!V177)</f>
        <v/>
      </c>
      <c r="G179" s="925" t="str">
        <f>IF('Display-Neuanlage und Masse'!X177="","",VLOOKUP('Display-Neuanlage und Masse'!X177,'Dropdown Auswahl'!BL174:BM426,2,FALSE))</f>
        <v/>
      </c>
      <c r="H179" s="1191"/>
      <c r="I179" s="1191"/>
      <c r="J179" s="1191"/>
      <c r="K179" s="925" t="str">
        <f>IF('Display-Neuanlage und Masse'!AX177="","",'Display-Neuanlage und Masse'!AX177)</f>
        <v/>
      </c>
      <c r="L179" s="925" t="str">
        <f>IF('Display-Neuanlage und Masse'!AY177="","",'Display-Neuanlage und Masse'!AY177)</f>
        <v/>
      </c>
      <c r="M179" s="925" t="str">
        <f>IF('Display-Neuanlage und Masse'!AZ177="","",'Display-Neuanlage und Masse'!AZ177)</f>
        <v/>
      </c>
      <c r="N179" s="736"/>
      <c r="O179" s="736"/>
      <c r="P179" s="878"/>
      <c r="Q179" s="736"/>
      <c r="R179" s="736"/>
      <c r="S179" s="925" t="str">
        <f>IF(AND(Table3[[#This Row],[Menge]]&lt;&gt;"",Table3[[#This Row],[Anzahl Stück im Karton]]&lt;&gt;""),Table3[[#This Row],[Menge]]*Table3[[#This Row],[Anzahl Stück im Karton]],"")</f>
        <v/>
      </c>
      <c r="T179" s="929" t="str">
        <f>IF(AND('Display-Neuanlage und Masse'!G177="",'Display-Neuanlage und Masse'!H177=""),"",
IF('Display-Neuanlage und Masse'!G177&lt;&gt;"",'Display-Neuanlage und Masse'!G177,'Display-Neuanlage und Masse'!H177))</f>
        <v/>
      </c>
      <c r="U179" s="925" t="str">
        <f>IF(AND('Display-Neuanlage und Masse'!G177="",'Display-Neuanlage und Masse'!H177=""),"",
IF('Display-Neuanlage und Masse'!G177&lt;&gt;"","EUR","USD"))</f>
        <v/>
      </c>
      <c r="V179" s="930" t="str">
        <f>IF('Display-Neuanlage und Masse'!I177="","",'Display-Neuanlage und Masse'!I177)</f>
        <v/>
      </c>
      <c r="W179" s="737"/>
      <c r="X179" s="737"/>
      <c r="Y179" s="737"/>
      <c r="Z179" s="737"/>
      <c r="AA179" s="737"/>
      <c r="AB179" s="737"/>
      <c r="AC179" s="737"/>
      <c r="AD179" s="737"/>
      <c r="AE179" s="737"/>
      <c r="AF179" s="737"/>
      <c r="AG179" s="741"/>
      <c r="AH179" s="747"/>
      <c r="AI179" s="750"/>
      <c r="AJ179" s="748"/>
      <c r="AK179" s="748"/>
      <c r="AL179" s="748"/>
      <c r="AM179" s="748"/>
      <c r="AN179" s="748"/>
      <c r="AO179" s="748"/>
      <c r="AP179" s="748"/>
      <c r="AQ179" s="748"/>
      <c r="AR179" s="748"/>
      <c r="AS179" s="748"/>
      <c r="AT179" s="748"/>
      <c r="AU179" s="749"/>
      <c r="AV179" s="747"/>
      <c r="AW179" s="748"/>
      <c r="AX179" s="749"/>
      <c r="AY179" s="747"/>
      <c r="AZ179" s="748"/>
      <c r="BA179" s="749"/>
      <c r="BB179" s="747"/>
      <c r="BC179" s="748"/>
      <c r="BD179" s="748"/>
      <c r="BE179" s="749"/>
      <c r="BF179" s="750"/>
      <c r="BG179" s="748"/>
      <c r="BH179" s="748"/>
      <c r="BI179" s="748"/>
      <c r="BJ179" s="748"/>
      <c r="BK179" s="748"/>
      <c r="BL179" s="748"/>
      <c r="BM179" s="748"/>
      <c r="BN179" s="748"/>
      <c r="BO179" s="736"/>
      <c r="BP179" s="736"/>
      <c r="BQ179" s="735"/>
      <c r="BR179" s="736"/>
      <c r="BS179" s="736"/>
      <c r="BT179" s="736"/>
      <c r="BU179" s="856"/>
      <c r="BV179" s="736"/>
      <c r="BW179" s="736"/>
      <c r="BX179" s="736"/>
      <c r="BY179" s="736"/>
      <c r="BZ179" s="736"/>
      <c r="CA179" s="736"/>
      <c r="CB179" s="736"/>
      <c r="CC179" s="736"/>
      <c r="CD179" s="736"/>
      <c r="CE179" s="736"/>
      <c r="CF179" s="736"/>
      <c r="CG179" s="736"/>
      <c r="CH179" s="736"/>
      <c r="CI179" s="736"/>
      <c r="CJ179" s="736"/>
      <c r="CK179" s="736"/>
      <c r="CL179" s="736"/>
      <c r="CM179" s="736"/>
      <c r="CN179" s="736"/>
      <c r="CO179" s="736"/>
      <c r="CP179" s="736"/>
      <c r="CQ179" s="736"/>
      <c r="CR179" s="736"/>
      <c r="CS179" s="736"/>
      <c r="CT179" s="736"/>
      <c r="CU179" s="736"/>
      <c r="CV179" s="736"/>
      <c r="CW179" s="736"/>
      <c r="CX179" s="736"/>
      <c r="CY179" s="736"/>
      <c r="CZ179" s="736"/>
      <c r="DA179" s="736"/>
      <c r="DB179" s="736"/>
      <c r="DC179" s="736"/>
      <c r="DD179" s="736"/>
      <c r="DE179" s="736"/>
      <c r="DF179" s="736"/>
      <c r="DG179" s="736"/>
      <c r="DH179" s="736"/>
      <c r="DI179" s="736"/>
      <c r="DJ179" s="736"/>
      <c r="DK179" s="736"/>
      <c r="DL179" s="736"/>
      <c r="DM179" s="736"/>
      <c r="DN179" s="736"/>
      <c r="DO179" s="736"/>
      <c r="DP179" s="736"/>
      <c r="DQ179" s="736"/>
      <c r="DR179" s="736"/>
      <c r="DS179" s="736"/>
      <c r="DT179" s="736"/>
      <c r="DU179" s="736"/>
      <c r="DV179" s="736"/>
      <c r="DW179" s="736"/>
      <c r="DX179" s="736"/>
      <c r="DY179" s="736"/>
      <c r="DZ179" s="736"/>
      <c r="EA179" s="736"/>
      <c r="EB179" s="736"/>
      <c r="EC179" s="736"/>
      <c r="ED179" s="736"/>
      <c r="EE179" s="736"/>
      <c r="EF179" s="736"/>
      <c r="EG179" s="736"/>
    </row>
    <row r="180" spans="1:137" ht="60" customHeight="1">
      <c r="A180" s="925"/>
      <c r="B180" s="736"/>
      <c r="C180" s="925" t="str">
        <f>IF('Display-Neuanlage und Masse'!T178="","",'Display-Neuanlage und Masse'!T178)</f>
        <v/>
      </c>
      <c r="D180" s="925" t="str">
        <f>IF('Display-Neuanlage und Masse'!U178="","",'Display-Neuanlage und Masse'!U178)</f>
        <v/>
      </c>
      <c r="E180" s="736"/>
      <c r="F180" s="925" t="str">
        <f>IF('Display-Neuanlage und Masse'!V178="","",'Display-Neuanlage und Masse'!V178)</f>
        <v/>
      </c>
      <c r="G180" s="925" t="str">
        <f>IF('Display-Neuanlage und Masse'!X178="","",VLOOKUP('Display-Neuanlage und Masse'!X178,'Dropdown Auswahl'!BL175:BM427,2,FALSE))</f>
        <v/>
      </c>
      <c r="H180" s="1191"/>
      <c r="I180" s="1191"/>
      <c r="J180" s="1191"/>
      <c r="K180" s="925" t="str">
        <f>IF('Display-Neuanlage und Masse'!AX178="","",'Display-Neuanlage und Masse'!AX178)</f>
        <v/>
      </c>
      <c r="L180" s="925" t="str">
        <f>IF('Display-Neuanlage und Masse'!AY178="","",'Display-Neuanlage und Masse'!AY178)</f>
        <v/>
      </c>
      <c r="M180" s="925" t="str">
        <f>IF('Display-Neuanlage und Masse'!AZ178="","",'Display-Neuanlage und Masse'!AZ178)</f>
        <v/>
      </c>
      <c r="N180" s="736"/>
      <c r="O180" s="736"/>
      <c r="P180" s="878"/>
      <c r="Q180" s="736"/>
      <c r="R180" s="736"/>
      <c r="S180" s="925" t="str">
        <f>IF(AND(Table3[[#This Row],[Menge]]&lt;&gt;"",Table3[[#This Row],[Anzahl Stück im Karton]]&lt;&gt;""),Table3[[#This Row],[Menge]]*Table3[[#This Row],[Anzahl Stück im Karton]],"")</f>
        <v/>
      </c>
      <c r="T180" s="929" t="str">
        <f>IF(AND('Display-Neuanlage und Masse'!G178="",'Display-Neuanlage und Masse'!H178=""),"",
IF('Display-Neuanlage und Masse'!G178&lt;&gt;"",'Display-Neuanlage und Masse'!G178,'Display-Neuanlage und Masse'!H178))</f>
        <v/>
      </c>
      <c r="U180" s="925" t="str">
        <f>IF(AND('Display-Neuanlage und Masse'!G178="",'Display-Neuanlage und Masse'!H178=""),"",
IF('Display-Neuanlage und Masse'!G178&lt;&gt;"","EUR","USD"))</f>
        <v/>
      </c>
      <c r="V180" s="930" t="str">
        <f>IF('Display-Neuanlage und Masse'!I178="","",'Display-Neuanlage und Masse'!I178)</f>
        <v/>
      </c>
      <c r="W180" s="737"/>
      <c r="X180" s="737"/>
      <c r="Y180" s="737"/>
      <c r="Z180" s="737"/>
      <c r="AA180" s="737"/>
      <c r="AB180" s="737"/>
      <c r="AC180" s="737"/>
      <c r="AD180" s="737"/>
      <c r="AE180" s="737"/>
      <c r="AF180" s="737"/>
      <c r="AG180" s="741"/>
      <c r="AH180" s="747"/>
      <c r="AI180" s="750"/>
      <c r="AJ180" s="748"/>
      <c r="AK180" s="748"/>
      <c r="AL180" s="748"/>
      <c r="AM180" s="748"/>
      <c r="AN180" s="748"/>
      <c r="AO180" s="748"/>
      <c r="AP180" s="748"/>
      <c r="AQ180" s="748"/>
      <c r="AR180" s="748"/>
      <c r="AS180" s="748"/>
      <c r="AT180" s="748"/>
      <c r="AU180" s="749"/>
      <c r="AV180" s="747"/>
      <c r="AW180" s="748"/>
      <c r="AX180" s="749"/>
      <c r="AY180" s="747"/>
      <c r="AZ180" s="748"/>
      <c r="BA180" s="749"/>
      <c r="BB180" s="747"/>
      <c r="BC180" s="748"/>
      <c r="BD180" s="748"/>
      <c r="BE180" s="749"/>
      <c r="BF180" s="750"/>
      <c r="BG180" s="748"/>
      <c r="BH180" s="748"/>
      <c r="BI180" s="748"/>
      <c r="BJ180" s="748"/>
      <c r="BK180" s="748"/>
      <c r="BL180" s="748"/>
      <c r="BM180" s="748"/>
      <c r="BN180" s="748"/>
      <c r="BO180" s="736"/>
      <c r="BP180" s="736"/>
      <c r="BQ180" s="735"/>
      <c r="BR180" s="736"/>
      <c r="BS180" s="736"/>
      <c r="BT180" s="736"/>
      <c r="BU180" s="856"/>
      <c r="BV180" s="736"/>
      <c r="BW180" s="736"/>
      <c r="BX180" s="736"/>
      <c r="BY180" s="736"/>
      <c r="BZ180" s="736"/>
      <c r="CA180" s="736"/>
      <c r="CB180" s="736"/>
      <c r="CC180" s="736"/>
      <c r="CD180" s="736"/>
      <c r="CE180" s="736"/>
      <c r="CF180" s="736"/>
      <c r="CG180" s="736"/>
      <c r="CH180" s="736"/>
      <c r="CI180" s="736"/>
      <c r="CJ180" s="736"/>
      <c r="CK180" s="736"/>
      <c r="CL180" s="736"/>
      <c r="CM180" s="736"/>
      <c r="CN180" s="736"/>
      <c r="CO180" s="736"/>
      <c r="CP180" s="736"/>
      <c r="CQ180" s="736"/>
      <c r="CR180" s="736"/>
      <c r="CS180" s="736"/>
      <c r="CT180" s="736"/>
      <c r="CU180" s="736"/>
      <c r="CV180" s="736"/>
      <c r="CW180" s="736"/>
      <c r="CX180" s="736"/>
      <c r="CY180" s="736"/>
      <c r="CZ180" s="736"/>
      <c r="DA180" s="736"/>
      <c r="DB180" s="736"/>
      <c r="DC180" s="736"/>
      <c r="DD180" s="736"/>
      <c r="DE180" s="736"/>
      <c r="DF180" s="736"/>
      <c r="DG180" s="736"/>
      <c r="DH180" s="736"/>
      <c r="DI180" s="736"/>
      <c r="DJ180" s="736"/>
      <c r="DK180" s="736"/>
      <c r="DL180" s="736"/>
      <c r="DM180" s="736"/>
      <c r="DN180" s="736"/>
      <c r="DO180" s="736"/>
      <c r="DP180" s="736"/>
      <c r="DQ180" s="736"/>
      <c r="DR180" s="736"/>
      <c r="DS180" s="736"/>
      <c r="DT180" s="736"/>
      <c r="DU180" s="736"/>
      <c r="DV180" s="736"/>
      <c r="DW180" s="736"/>
      <c r="DX180" s="736"/>
      <c r="DY180" s="736"/>
      <c r="DZ180" s="736"/>
      <c r="EA180" s="736"/>
      <c r="EB180" s="736"/>
      <c r="EC180" s="736"/>
      <c r="ED180" s="736"/>
      <c r="EE180" s="736"/>
      <c r="EF180" s="736"/>
      <c r="EG180" s="736"/>
    </row>
    <row r="181" spans="1:137" ht="60" customHeight="1">
      <c r="A181" s="925"/>
      <c r="B181" s="736"/>
      <c r="C181" s="925" t="str">
        <f>IF('Display-Neuanlage und Masse'!T179="","",'Display-Neuanlage und Masse'!T179)</f>
        <v/>
      </c>
      <c r="D181" s="925" t="str">
        <f>IF('Display-Neuanlage und Masse'!U179="","",'Display-Neuanlage und Masse'!U179)</f>
        <v/>
      </c>
      <c r="E181" s="736"/>
      <c r="F181" s="925" t="str">
        <f>IF('Display-Neuanlage und Masse'!V179="","",'Display-Neuanlage und Masse'!V179)</f>
        <v/>
      </c>
      <c r="G181" s="925" t="str">
        <f>IF('Display-Neuanlage und Masse'!X179="","",VLOOKUP('Display-Neuanlage und Masse'!X179,'Dropdown Auswahl'!BL176:BM428,2,FALSE))</f>
        <v/>
      </c>
      <c r="H181" s="1191"/>
      <c r="I181" s="1191"/>
      <c r="J181" s="1191"/>
      <c r="K181" s="925" t="str">
        <f>IF('Display-Neuanlage und Masse'!AX179="","",'Display-Neuanlage und Masse'!AX179)</f>
        <v/>
      </c>
      <c r="L181" s="925" t="str">
        <f>IF('Display-Neuanlage und Masse'!AY179="","",'Display-Neuanlage und Masse'!AY179)</f>
        <v/>
      </c>
      <c r="M181" s="925" t="str">
        <f>IF('Display-Neuanlage und Masse'!AZ179="","",'Display-Neuanlage und Masse'!AZ179)</f>
        <v/>
      </c>
      <c r="N181" s="736"/>
      <c r="O181" s="736"/>
      <c r="P181" s="878"/>
      <c r="Q181" s="736"/>
      <c r="R181" s="736"/>
      <c r="S181" s="925" t="str">
        <f>IF(AND(Table3[[#This Row],[Menge]]&lt;&gt;"",Table3[[#This Row],[Anzahl Stück im Karton]]&lt;&gt;""),Table3[[#This Row],[Menge]]*Table3[[#This Row],[Anzahl Stück im Karton]],"")</f>
        <v/>
      </c>
      <c r="T181" s="929" t="str">
        <f>IF(AND('Display-Neuanlage und Masse'!G179="",'Display-Neuanlage und Masse'!H179=""),"",
IF('Display-Neuanlage und Masse'!G179&lt;&gt;"",'Display-Neuanlage und Masse'!G179,'Display-Neuanlage und Masse'!H179))</f>
        <v/>
      </c>
      <c r="U181" s="925" t="str">
        <f>IF(AND('Display-Neuanlage und Masse'!G179="",'Display-Neuanlage und Masse'!H179=""),"",
IF('Display-Neuanlage und Masse'!G179&lt;&gt;"","EUR","USD"))</f>
        <v/>
      </c>
      <c r="V181" s="930" t="str">
        <f>IF('Display-Neuanlage und Masse'!I179="","",'Display-Neuanlage und Masse'!I179)</f>
        <v/>
      </c>
      <c r="W181" s="737"/>
      <c r="X181" s="737"/>
      <c r="Y181" s="737"/>
      <c r="Z181" s="737"/>
      <c r="AA181" s="737"/>
      <c r="AB181" s="737"/>
      <c r="AC181" s="737"/>
      <c r="AD181" s="737"/>
      <c r="AE181" s="737"/>
      <c r="AF181" s="737"/>
      <c r="AG181" s="741"/>
      <c r="AH181" s="747"/>
      <c r="AI181" s="750"/>
      <c r="AJ181" s="748"/>
      <c r="AK181" s="748"/>
      <c r="AL181" s="748"/>
      <c r="AM181" s="748"/>
      <c r="AN181" s="748"/>
      <c r="AO181" s="748"/>
      <c r="AP181" s="748"/>
      <c r="AQ181" s="748"/>
      <c r="AR181" s="748"/>
      <c r="AS181" s="748"/>
      <c r="AT181" s="748"/>
      <c r="AU181" s="749"/>
      <c r="AV181" s="747"/>
      <c r="AW181" s="748"/>
      <c r="AX181" s="749"/>
      <c r="AY181" s="747"/>
      <c r="AZ181" s="748"/>
      <c r="BA181" s="749"/>
      <c r="BB181" s="747"/>
      <c r="BC181" s="748"/>
      <c r="BD181" s="748"/>
      <c r="BE181" s="749"/>
      <c r="BF181" s="750"/>
      <c r="BG181" s="748"/>
      <c r="BH181" s="748"/>
      <c r="BI181" s="748"/>
      <c r="BJ181" s="748"/>
      <c r="BK181" s="748"/>
      <c r="BL181" s="748"/>
      <c r="BM181" s="748"/>
      <c r="BN181" s="748"/>
      <c r="BO181" s="736"/>
      <c r="BP181" s="736"/>
      <c r="BQ181" s="735"/>
      <c r="BR181" s="736"/>
      <c r="BS181" s="736"/>
      <c r="BT181" s="736"/>
      <c r="BU181" s="856"/>
      <c r="BV181" s="736"/>
      <c r="BW181" s="736"/>
      <c r="BX181" s="736"/>
      <c r="BY181" s="736"/>
      <c r="BZ181" s="736"/>
      <c r="CA181" s="736"/>
      <c r="CB181" s="736"/>
      <c r="CC181" s="736"/>
      <c r="CD181" s="736"/>
      <c r="CE181" s="736"/>
      <c r="CF181" s="736"/>
      <c r="CG181" s="736"/>
      <c r="CH181" s="736"/>
      <c r="CI181" s="736"/>
      <c r="CJ181" s="736"/>
      <c r="CK181" s="736"/>
      <c r="CL181" s="736"/>
      <c r="CM181" s="736"/>
      <c r="CN181" s="736"/>
      <c r="CO181" s="736"/>
      <c r="CP181" s="736"/>
      <c r="CQ181" s="736"/>
      <c r="CR181" s="736"/>
      <c r="CS181" s="736"/>
      <c r="CT181" s="736"/>
      <c r="CU181" s="736"/>
      <c r="CV181" s="736"/>
      <c r="CW181" s="736"/>
      <c r="CX181" s="736"/>
      <c r="CY181" s="736"/>
      <c r="CZ181" s="736"/>
      <c r="DA181" s="736"/>
      <c r="DB181" s="736"/>
      <c r="DC181" s="736"/>
      <c r="DD181" s="736"/>
      <c r="DE181" s="736"/>
      <c r="DF181" s="736"/>
      <c r="DG181" s="736"/>
      <c r="DH181" s="736"/>
      <c r="DI181" s="736"/>
      <c r="DJ181" s="736"/>
      <c r="DK181" s="736"/>
      <c r="DL181" s="736"/>
      <c r="DM181" s="736"/>
      <c r="DN181" s="736"/>
      <c r="DO181" s="736"/>
      <c r="DP181" s="736"/>
      <c r="DQ181" s="736"/>
      <c r="DR181" s="736"/>
      <c r="DS181" s="736"/>
      <c r="DT181" s="736"/>
      <c r="DU181" s="736"/>
      <c r="DV181" s="736"/>
      <c r="DW181" s="736"/>
      <c r="DX181" s="736"/>
      <c r="DY181" s="736"/>
      <c r="DZ181" s="736"/>
      <c r="EA181" s="736"/>
      <c r="EB181" s="736"/>
      <c r="EC181" s="736"/>
      <c r="ED181" s="736"/>
      <c r="EE181" s="736"/>
      <c r="EF181" s="736"/>
      <c r="EG181" s="736"/>
    </row>
    <row r="182" spans="1:137" ht="60" customHeight="1">
      <c r="A182" s="925"/>
      <c r="B182" s="736"/>
      <c r="C182" s="925" t="str">
        <f>IF('Display-Neuanlage und Masse'!T180="","",'Display-Neuanlage und Masse'!T180)</f>
        <v/>
      </c>
      <c r="D182" s="925" t="str">
        <f>IF('Display-Neuanlage und Masse'!U180="","",'Display-Neuanlage und Masse'!U180)</f>
        <v/>
      </c>
      <c r="E182" s="736"/>
      <c r="F182" s="925" t="str">
        <f>IF('Display-Neuanlage und Masse'!V180="","",'Display-Neuanlage und Masse'!V180)</f>
        <v/>
      </c>
      <c r="G182" s="925" t="str">
        <f>IF('Display-Neuanlage und Masse'!X180="","",VLOOKUP('Display-Neuanlage und Masse'!X180,'Dropdown Auswahl'!BL177:BM429,2,FALSE))</f>
        <v/>
      </c>
      <c r="H182" s="1191"/>
      <c r="I182" s="1191"/>
      <c r="J182" s="1191"/>
      <c r="K182" s="925" t="str">
        <f>IF('Display-Neuanlage und Masse'!AX180="","",'Display-Neuanlage und Masse'!AX180)</f>
        <v/>
      </c>
      <c r="L182" s="925" t="str">
        <f>IF('Display-Neuanlage und Masse'!AY180="","",'Display-Neuanlage und Masse'!AY180)</f>
        <v/>
      </c>
      <c r="M182" s="925" t="str">
        <f>IF('Display-Neuanlage und Masse'!AZ180="","",'Display-Neuanlage und Masse'!AZ180)</f>
        <v/>
      </c>
      <c r="N182" s="736"/>
      <c r="O182" s="736"/>
      <c r="P182" s="878"/>
      <c r="Q182" s="736"/>
      <c r="R182" s="736"/>
      <c r="S182" s="925" t="str">
        <f>IF(AND(Table3[[#This Row],[Menge]]&lt;&gt;"",Table3[[#This Row],[Anzahl Stück im Karton]]&lt;&gt;""),Table3[[#This Row],[Menge]]*Table3[[#This Row],[Anzahl Stück im Karton]],"")</f>
        <v/>
      </c>
      <c r="T182" s="929" t="str">
        <f>IF(AND('Display-Neuanlage und Masse'!G180="",'Display-Neuanlage und Masse'!H180=""),"",
IF('Display-Neuanlage und Masse'!G180&lt;&gt;"",'Display-Neuanlage und Masse'!G180,'Display-Neuanlage und Masse'!H180))</f>
        <v/>
      </c>
      <c r="U182" s="925" t="str">
        <f>IF(AND('Display-Neuanlage und Masse'!G180="",'Display-Neuanlage und Masse'!H180=""),"",
IF('Display-Neuanlage und Masse'!G180&lt;&gt;"","EUR","USD"))</f>
        <v/>
      </c>
      <c r="V182" s="930" t="str">
        <f>IF('Display-Neuanlage und Masse'!I180="","",'Display-Neuanlage und Masse'!I180)</f>
        <v/>
      </c>
      <c r="W182" s="737"/>
      <c r="X182" s="737"/>
      <c r="Y182" s="737"/>
      <c r="Z182" s="737"/>
      <c r="AA182" s="737"/>
      <c r="AB182" s="737"/>
      <c r="AC182" s="737"/>
      <c r="AD182" s="737"/>
      <c r="AE182" s="737"/>
      <c r="AF182" s="737"/>
      <c r="AG182" s="741"/>
      <c r="AH182" s="747"/>
      <c r="AI182" s="750"/>
      <c r="AJ182" s="748"/>
      <c r="AK182" s="748"/>
      <c r="AL182" s="748"/>
      <c r="AM182" s="748"/>
      <c r="AN182" s="748"/>
      <c r="AO182" s="748"/>
      <c r="AP182" s="748"/>
      <c r="AQ182" s="748"/>
      <c r="AR182" s="748"/>
      <c r="AS182" s="748"/>
      <c r="AT182" s="748"/>
      <c r="AU182" s="749"/>
      <c r="AV182" s="747"/>
      <c r="AW182" s="748"/>
      <c r="AX182" s="749"/>
      <c r="AY182" s="747"/>
      <c r="AZ182" s="748"/>
      <c r="BA182" s="749"/>
      <c r="BB182" s="747"/>
      <c r="BC182" s="748"/>
      <c r="BD182" s="748"/>
      <c r="BE182" s="749"/>
      <c r="BF182" s="750"/>
      <c r="BG182" s="748"/>
      <c r="BH182" s="748"/>
      <c r="BI182" s="748"/>
      <c r="BJ182" s="748"/>
      <c r="BK182" s="748"/>
      <c r="BL182" s="748"/>
      <c r="BM182" s="748"/>
      <c r="BN182" s="748"/>
      <c r="BO182" s="736"/>
      <c r="BP182" s="736"/>
      <c r="BQ182" s="735"/>
      <c r="BR182" s="736"/>
      <c r="BS182" s="736"/>
      <c r="BT182" s="736"/>
      <c r="BU182" s="856"/>
      <c r="BV182" s="736"/>
      <c r="BW182" s="736"/>
      <c r="BX182" s="736"/>
      <c r="BY182" s="736"/>
      <c r="BZ182" s="736"/>
      <c r="CA182" s="736"/>
      <c r="CB182" s="736"/>
      <c r="CC182" s="736"/>
      <c r="CD182" s="736"/>
      <c r="CE182" s="736"/>
      <c r="CF182" s="736"/>
      <c r="CG182" s="736"/>
      <c r="CH182" s="736"/>
      <c r="CI182" s="736"/>
      <c r="CJ182" s="736"/>
      <c r="CK182" s="736"/>
      <c r="CL182" s="736"/>
      <c r="CM182" s="736"/>
      <c r="CN182" s="736"/>
      <c r="CO182" s="736"/>
      <c r="CP182" s="736"/>
      <c r="CQ182" s="736"/>
      <c r="CR182" s="736"/>
      <c r="CS182" s="736"/>
      <c r="CT182" s="736"/>
      <c r="CU182" s="736"/>
      <c r="CV182" s="736"/>
      <c r="CW182" s="736"/>
      <c r="CX182" s="736"/>
      <c r="CY182" s="736"/>
      <c r="CZ182" s="736"/>
      <c r="DA182" s="736"/>
      <c r="DB182" s="736"/>
      <c r="DC182" s="736"/>
      <c r="DD182" s="736"/>
      <c r="DE182" s="736"/>
      <c r="DF182" s="736"/>
      <c r="DG182" s="736"/>
      <c r="DH182" s="736"/>
      <c r="DI182" s="736"/>
      <c r="DJ182" s="736"/>
      <c r="DK182" s="736"/>
      <c r="DL182" s="736"/>
      <c r="DM182" s="736"/>
      <c r="DN182" s="736"/>
      <c r="DO182" s="736"/>
      <c r="DP182" s="736"/>
      <c r="DQ182" s="736"/>
      <c r="DR182" s="736"/>
      <c r="DS182" s="736"/>
      <c r="DT182" s="736"/>
      <c r="DU182" s="736"/>
      <c r="DV182" s="736"/>
      <c r="DW182" s="736"/>
      <c r="DX182" s="736"/>
      <c r="DY182" s="736"/>
      <c r="DZ182" s="736"/>
      <c r="EA182" s="736"/>
      <c r="EB182" s="736"/>
      <c r="EC182" s="736"/>
      <c r="ED182" s="736"/>
      <c r="EE182" s="736"/>
      <c r="EF182" s="736"/>
      <c r="EG182" s="736"/>
    </row>
    <row r="183" spans="1:137" ht="60" customHeight="1">
      <c r="A183" s="925"/>
      <c r="B183" s="736"/>
      <c r="C183" s="925" t="str">
        <f>IF('Display-Neuanlage und Masse'!T181="","",'Display-Neuanlage und Masse'!T181)</f>
        <v/>
      </c>
      <c r="D183" s="925" t="str">
        <f>IF('Display-Neuanlage und Masse'!U181="","",'Display-Neuanlage und Masse'!U181)</f>
        <v/>
      </c>
      <c r="E183" s="736"/>
      <c r="F183" s="925" t="str">
        <f>IF('Display-Neuanlage und Masse'!V181="","",'Display-Neuanlage und Masse'!V181)</f>
        <v/>
      </c>
      <c r="G183" s="925" t="str">
        <f>IF('Display-Neuanlage und Masse'!X181="","",VLOOKUP('Display-Neuanlage und Masse'!X181,'Dropdown Auswahl'!BL178:BM430,2,FALSE))</f>
        <v/>
      </c>
      <c r="H183" s="1191"/>
      <c r="I183" s="1191"/>
      <c r="J183" s="1191"/>
      <c r="K183" s="925" t="str">
        <f>IF('Display-Neuanlage und Masse'!AX181="","",'Display-Neuanlage und Masse'!AX181)</f>
        <v/>
      </c>
      <c r="L183" s="925" t="str">
        <f>IF('Display-Neuanlage und Masse'!AY181="","",'Display-Neuanlage und Masse'!AY181)</f>
        <v/>
      </c>
      <c r="M183" s="925" t="str">
        <f>IF('Display-Neuanlage und Masse'!AZ181="","",'Display-Neuanlage und Masse'!AZ181)</f>
        <v/>
      </c>
      <c r="N183" s="736"/>
      <c r="O183" s="736"/>
      <c r="P183" s="878"/>
      <c r="Q183" s="736"/>
      <c r="R183" s="736"/>
      <c r="S183" s="925" t="str">
        <f>IF(AND(Table3[[#This Row],[Menge]]&lt;&gt;"",Table3[[#This Row],[Anzahl Stück im Karton]]&lt;&gt;""),Table3[[#This Row],[Menge]]*Table3[[#This Row],[Anzahl Stück im Karton]],"")</f>
        <v/>
      </c>
      <c r="T183" s="929" t="str">
        <f>IF(AND('Display-Neuanlage und Masse'!G181="",'Display-Neuanlage und Masse'!H181=""),"",
IF('Display-Neuanlage und Masse'!G181&lt;&gt;"",'Display-Neuanlage und Masse'!G181,'Display-Neuanlage und Masse'!H181))</f>
        <v/>
      </c>
      <c r="U183" s="925" t="str">
        <f>IF(AND('Display-Neuanlage und Masse'!G181="",'Display-Neuanlage und Masse'!H181=""),"",
IF('Display-Neuanlage und Masse'!G181&lt;&gt;"","EUR","USD"))</f>
        <v/>
      </c>
      <c r="V183" s="930" t="str">
        <f>IF('Display-Neuanlage und Masse'!I181="","",'Display-Neuanlage und Masse'!I181)</f>
        <v/>
      </c>
      <c r="W183" s="737"/>
      <c r="X183" s="737"/>
      <c r="Y183" s="737"/>
      <c r="Z183" s="737"/>
      <c r="AA183" s="737"/>
      <c r="AB183" s="737"/>
      <c r="AC183" s="737"/>
      <c r="AD183" s="737"/>
      <c r="AE183" s="737"/>
      <c r="AF183" s="737"/>
      <c r="AG183" s="741"/>
      <c r="AH183" s="747"/>
      <c r="AI183" s="750"/>
      <c r="AJ183" s="748"/>
      <c r="AK183" s="748"/>
      <c r="AL183" s="748"/>
      <c r="AM183" s="748"/>
      <c r="AN183" s="748"/>
      <c r="AO183" s="748"/>
      <c r="AP183" s="748"/>
      <c r="AQ183" s="748"/>
      <c r="AR183" s="748"/>
      <c r="AS183" s="748"/>
      <c r="AT183" s="748"/>
      <c r="AU183" s="749"/>
      <c r="AV183" s="747"/>
      <c r="AW183" s="748"/>
      <c r="AX183" s="749"/>
      <c r="AY183" s="747"/>
      <c r="AZ183" s="748"/>
      <c r="BA183" s="749"/>
      <c r="BB183" s="747"/>
      <c r="BC183" s="748"/>
      <c r="BD183" s="748"/>
      <c r="BE183" s="749"/>
      <c r="BF183" s="750"/>
      <c r="BG183" s="748"/>
      <c r="BH183" s="748"/>
      <c r="BI183" s="748"/>
      <c r="BJ183" s="748"/>
      <c r="BK183" s="748"/>
      <c r="BL183" s="748"/>
      <c r="BM183" s="748"/>
      <c r="BN183" s="748"/>
      <c r="BO183" s="736"/>
      <c r="BP183" s="736"/>
      <c r="BQ183" s="735"/>
      <c r="BR183" s="736"/>
      <c r="BS183" s="736"/>
      <c r="BT183" s="736"/>
      <c r="BU183" s="856"/>
      <c r="BV183" s="736"/>
      <c r="BW183" s="736"/>
      <c r="BX183" s="736"/>
      <c r="BY183" s="736"/>
      <c r="BZ183" s="736"/>
      <c r="CA183" s="736"/>
      <c r="CB183" s="736"/>
      <c r="CC183" s="736"/>
      <c r="CD183" s="736"/>
      <c r="CE183" s="736"/>
      <c r="CF183" s="736"/>
      <c r="CG183" s="736"/>
      <c r="CH183" s="736"/>
      <c r="CI183" s="736"/>
      <c r="CJ183" s="736"/>
      <c r="CK183" s="736"/>
      <c r="CL183" s="736"/>
      <c r="CM183" s="736"/>
      <c r="CN183" s="736"/>
      <c r="CO183" s="736"/>
      <c r="CP183" s="736"/>
      <c r="CQ183" s="736"/>
      <c r="CR183" s="736"/>
      <c r="CS183" s="736"/>
      <c r="CT183" s="736"/>
      <c r="CU183" s="736"/>
      <c r="CV183" s="736"/>
      <c r="CW183" s="736"/>
      <c r="CX183" s="736"/>
      <c r="CY183" s="736"/>
      <c r="CZ183" s="736"/>
      <c r="DA183" s="736"/>
      <c r="DB183" s="736"/>
      <c r="DC183" s="736"/>
      <c r="DD183" s="736"/>
      <c r="DE183" s="736"/>
      <c r="DF183" s="736"/>
      <c r="DG183" s="736"/>
      <c r="DH183" s="736"/>
      <c r="DI183" s="736"/>
      <c r="DJ183" s="736"/>
      <c r="DK183" s="736"/>
      <c r="DL183" s="736"/>
      <c r="DM183" s="736"/>
      <c r="DN183" s="736"/>
      <c r="DO183" s="736"/>
      <c r="DP183" s="736"/>
      <c r="DQ183" s="736"/>
      <c r="DR183" s="736"/>
      <c r="DS183" s="736"/>
      <c r="DT183" s="736"/>
      <c r="DU183" s="736"/>
      <c r="DV183" s="736"/>
      <c r="DW183" s="736"/>
      <c r="DX183" s="736"/>
      <c r="DY183" s="736"/>
      <c r="DZ183" s="736"/>
      <c r="EA183" s="736"/>
      <c r="EB183" s="736"/>
      <c r="EC183" s="736"/>
      <c r="ED183" s="736"/>
      <c r="EE183" s="736"/>
      <c r="EF183" s="736"/>
      <c r="EG183" s="736"/>
    </row>
    <row r="184" spans="1:137" ht="60" customHeight="1">
      <c r="A184" s="925"/>
      <c r="B184" s="736"/>
      <c r="C184" s="925" t="str">
        <f>IF('Display-Neuanlage und Masse'!T182="","",'Display-Neuanlage und Masse'!T182)</f>
        <v/>
      </c>
      <c r="D184" s="925" t="str">
        <f>IF('Display-Neuanlage und Masse'!U182="","",'Display-Neuanlage und Masse'!U182)</f>
        <v/>
      </c>
      <c r="E184" s="736"/>
      <c r="F184" s="925" t="str">
        <f>IF('Display-Neuanlage und Masse'!V182="","",'Display-Neuanlage und Masse'!V182)</f>
        <v/>
      </c>
      <c r="G184" s="925" t="str">
        <f>IF('Display-Neuanlage und Masse'!X182="","",VLOOKUP('Display-Neuanlage und Masse'!X182,'Dropdown Auswahl'!BL179:BM431,2,FALSE))</f>
        <v/>
      </c>
      <c r="H184" s="1191"/>
      <c r="I184" s="1191"/>
      <c r="J184" s="1191"/>
      <c r="K184" s="925" t="str">
        <f>IF('Display-Neuanlage und Masse'!AX182="","",'Display-Neuanlage und Masse'!AX182)</f>
        <v/>
      </c>
      <c r="L184" s="925" t="str">
        <f>IF('Display-Neuanlage und Masse'!AY182="","",'Display-Neuanlage und Masse'!AY182)</f>
        <v/>
      </c>
      <c r="M184" s="925" t="str">
        <f>IF('Display-Neuanlage und Masse'!AZ182="","",'Display-Neuanlage und Masse'!AZ182)</f>
        <v/>
      </c>
      <c r="N184" s="736"/>
      <c r="O184" s="736"/>
      <c r="P184" s="878"/>
      <c r="Q184" s="736"/>
      <c r="R184" s="736"/>
      <c r="S184" s="925" t="str">
        <f>IF(AND(Table3[[#This Row],[Menge]]&lt;&gt;"",Table3[[#This Row],[Anzahl Stück im Karton]]&lt;&gt;""),Table3[[#This Row],[Menge]]*Table3[[#This Row],[Anzahl Stück im Karton]],"")</f>
        <v/>
      </c>
      <c r="T184" s="929" t="str">
        <f>IF(AND('Display-Neuanlage und Masse'!G182="",'Display-Neuanlage und Masse'!H182=""),"",
IF('Display-Neuanlage und Masse'!G182&lt;&gt;"",'Display-Neuanlage und Masse'!G182,'Display-Neuanlage und Masse'!H182))</f>
        <v/>
      </c>
      <c r="U184" s="925" t="str">
        <f>IF(AND('Display-Neuanlage und Masse'!G182="",'Display-Neuanlage und Masse'!H182=""),"",
IF('Display-Neuanlage und Masse'!G182&lt;&gt;"","EUR","USD"))</f>
        <v/>
      </c>
      <c r="V184" s="930" t="str">
        <f>IF('Display-Neuanlage und Masse'!I182="","",'Display-Neuanlage und Masse'!I182)</f>
        <v/>
      </c>
      <c r="W184" s="737"/>
      <c r="X184" s="737"/>
      <c r="Y184" s="737"/>
      <c r="Z184" s="737"/>
      <c r="AA184" s="737"/>
      <c r="AB184" s="737"/>
      <c r="AC184" s="737"/>
      <c r="AD184" s="737"/>
      <c r="AE184" s="737"/>
      <c r="AF184" s="737"/>
      <c r="AG184" s="741"/>
      <c r="AH184" s="747"/>
      <c r="AI184" s="750"/>
      <c r="AJ184" s="748"/>
      <c r="AK184" s="748"/>
      <c r="AL184" s="748"/>
      <c r="AM184" s="748"/>
      <c r="AN184" s="748"/>
      <c r="AO184" s="748"/>
      <c r="AP184" s="748"/>
      <c r="AQ184" s="748"/>
      <c r="AR184" s="748"/>
      <c r="AS184" s="748"/>
      <c r="AT184" s="748"/>
      <c r="AU184" s="749"/>
      <c r="AV184" s="747"/>
      <c r="AW184" s="748"/>
      <c r="AX184" s="749"/>
      <c r="AY184" s="747"/>
      <c r="AZ184" s="748"/>
      <c r="BA184" s="749"/>
      <c r="BB184" s="747"/>
      <c r="BC184" s="748"/>
      <c r="BD184" s="748"/>
      <c r="BE184" s="749"/>
      <c r="BF184" s="750"/>
      <c r="BG184" s="748"/>
      <c r="BH184" s="748"/>
      <c r="BI184" s="748"/>
      <c r="BJ184" s="748"/>
      <c r="BK184" s="748"/>
      <c r="BL184" s="748"/>
      <c r="BM184" s="748"/>
      <c r="BN184" s="748"/>
      <c r="BO184" s="736"/>
      <c r="BP184" s="736"/>
      <c r="BQ184" s="735"/>
      <c r="BR184" s="736"/>
      <c r="BS184" s="736"/>
      <c r="BT184" s="736"/>
      <c r="BU184" s="856"/>
      <c r="BV184" s="736"/>
      <c r="BW184" s="736"/>
      <c r="BX184" s="736"/>
      <c r="BY184" s="736"/>
      <c r="BZ184" s="736"/>
      <c r="CA184" s="736"/>
      <c r="CB184" s="736"/>
      <c r="CC184" s="736"/>
      <c r="CD184" s="736"/>
      <c r="CE184" s="736"/>
      <c r="CF184" s="736"/>
      <c r="CG184" s="736"/>
      <c r="CH184" s="736"/>
      <c r="CI184" s="736"/>
      <c r="CJ184" s="736"/>
      <c r="CK184" s="736"/>
      <c r="CL184" s="736"/>
      <c r="CM184" s="736"/>
      <c r="CN184" s="736"/>
      <c r="CO184" s="736"/>
      <c r="CP184" s="736"/>
      <c r="CQ184" s="736"/>
      <c r="CR184" s="736"/>
      <c r="CS184" s="736"/>
      <c r="CT184" s="736"/>
      <c r="CU184" s="736"/>
      <c r="CV184" s="736"/>
      <c r="CW184" s="736"/>
      <c r="CX184" s="736"/>
      <c r="CY184" s="736"/>
      <c r="CZ184" s="736"/>
      <c r="DA184" s="736"/>
      <c r="DB184" s="736"/>
      <c r="DC184" s="736"/>
      <c r="DD184" s="736"/>
      <c r="DE184" s="736"/>
      <c r="DF184" s="736"/>
      <c r="DG184" s="736"/>
      <c r="DH184" s="736"/>
      <c r="DI184" s="736"/>
      <c r="DJ184" s="736"/>
      <c r="DK184" s="736"/>
      <c r="DL184" s="736"/>
      <c r="DM184" s="736"/>
      <c r="DN184" s="736"/>
      <c r="DO184" s="736"/>
      <c r="DP184" s="736"/>
      <c r="DQ184" s="736"/>
      <c r="DR184" s="736"/>
      <c r="DS184" s="736"/>
      <c r="DT184" s="736"/>
      <c r="DU184" s="736"/>
      <c r="DV184" s="736"/>
      <c r="DW184" s="736"/>
      <c r="DX184" s="736"/>
      <c r="DY184" s="736"/>
      <c r="DZ184" s="736"/>
      <c r="EA184" s="736"/>
      <c r="EB184" s="736"/>
      <c r="EC184" s="736"/>
      <c r="ED184" s="736"/>
      <c r="EE184" s="736"/>
      <c r="EF184" s="736"/>
      <c r="EG184" s="736"/>
    </row>
    <row r="185" spans="1:137" ht="60" customHeight="1">
      <c r="A185" s="925"/>
      <c r="B185" s="736"/>
      <c r="C185" s="925" t="str">
        <f>IF('Display-Neuanlage und Masse'!T183="","",'Display-Neuanlage und Masse'!T183)</f>
        <v/>
      </c>
      <c r="D185" s="925" t="str">
        <f>IF('Display-Neuanlage und Masse'!U183="","",'Display-Neuanlage und Masse'!U183)</f>
        <v/>
      </c>
      <c r="E185" s="736"/>
      <c r="F185" s="925" t="str">
        <f>IF('Display-Neuanlage und Masse'!V183="","",'Display-Neuanlage und Masse'!V183)</f>
        <v/>
      </c>
      <c r="G185" s="925" t="str">
        <f>IF('Display-Neuanlage und Masse'!X183="","",VLOOKUP('Display-Neuanlage und Masse'!X183,'Dropdown Auswahl'!BL180:BM432,2,FALSE))</f>
        <v/>
      </c>
      <c r="H185" s="1191"/>
      <c r="I185" s="1191"/>
      <c r="J185" s="1191"/>
      <c r="K185" s="925" t="str">
        <f>IF('Display-Neuanlage und Masse'!AX183="","",'Display-Neuanlage und Masse'!AX183)</f>
        <v/>
      </c>
      <c r="L185" s="925" t="str">
        <f>IF('Display-Neuanlage und Masse'!AY183="","",'Display-Neuanlage und Masse'!AY183)</f>
        <v/>
      </c>
      <c r="M185" s="925" t="str">
        <f>IF('Display-Neuanlage und Masse'!AZ183="","",'Display-Neuanlage und Masse'!AZ183)</f>
        <v/>
      </c>
      <c r="N185" s="736"/>
      <c r="O185" s="736"/>
      <c r="P185" s="878"/>
      <c r="Q185" s="736"/>
      <c r="R185" s="736"/>
      <c r="S185" s="925" t="str">
        <f>IF(AND(Table3[[#This Row],[Menge]]&lt;&gt;"",Table3[[#This Row],[Anzahl Stück im Karton]]&lt;&gt;""),Table3[[#This Row],[Menge]]*Table3[[#This Row],[Anzahl Stück im Karton]],"")</f>
        <v/>
      </c>
      <c r="T185" s="929" t="str">
        <f>IF(AND('Display-Neuanlage und Masse'!G183="",'Display-Neuanlage und Masse'!H183=""),"",
IF('Display-Neuanlage und Masse'!G183&lt;&gt;"",'Display-Neuanlage und Masse'!G183,'Display-Neuanlage und Masse'!H183))</f>
        <v/>
      </c>
      <c r="U185" s="925" t="str">
        <f>IF(AND('Display-Neuanlage und Masse'!G183="",'Display-Neuanlage und Masse'!H183=""),"",
IF('Display-Neuanlage und Masse'!G183&lt;&gt;"","EUR","USD"))</f>
        <v/>
      </c>
      <c r="V185" s="930" t="str">
        <f>IF('Display-Neuanlage und Masse'!I183="","",'Display-Neuanlage und Masse'!I183)</f>
        <v/>
      </c>
      <c r="W185" s="737"/>
      <c r="X185" s="737"/>
      <c r="Y185" s="737"/>
      <c r="Z185" s="737"/>
      <c r="AA185" s="737"/>
      <c r="AB185" s="737"/>
      <c r="AC185" s="737"/>
      <c r="AD185" s="737"/>
      <c r="AE185" s="737"/>
      <c r="AF185" s="737"/>
      <c r="AG185" s="741"/>
      <c r="AH185" s="747"/>
      <c r="AI185" s="750"/>
      <c r="AJ185" s="748"/>
      <c r="AK185" s="748"/>
      <c r="AL185" s="748"/>
      <c r="AM185" s="748"/>
      <c r="AN185" s="748"/>
      <c r="AO185" s="748"/>
      <c r="AP185" s="748"/>
      <c r="AQ185" s="748"/>
      <c r="AR185" s="748"/>
      <c r="AS185" s="748"/>
      <c r="AT185" s="748"/>
      <c r="AU185" s="749"/>
      <c r="AV185" s="747"/>
      <c r="AW185" s="748"/>
      <c r="AX185" s="749"/>
      <c r="AY185" s="747"/>
      <c r="AZ185" s="748"/>
      <c r="BA185" s="749"/>
      <c r="BB185" s="747"/>
      <c r="BC185" s="748"/>
      <c r="BD185" s="748"/>
      <c r="BE185" s="749"/>
      <c r="BF185" s="750"/>
      <c r="BG185" s="748"/>
      <c r="BH185" s="748"/>
      <c r="BI185" s="748"/>
      <c r="BJ185" s="748"/>
      <c r="BK185" s="748"/>
      <c r="BL185" s="748"/>
      <c r="BM185" s="748"/>
      <c r="BN185" s="748"/>
      <c r="BO185" s="736"/>
      <c r="BP185" s="736"/>
      <c r="BQ185" s="735"/>
      <c r="BR185" s="736"/>
      <c r="BS185" s="736"/>
      <c r="BT185" s="736"/>
      <c r="BU185" s="856"/>
      <c r="BV185" s="736"/>
      <c r="BW185" s="736"/>
      <c r="BX185" s="736"/>
      <c r="BY185" s="736"/>
      <c r="BZ185" s="736"/>
      <c r="CA185" s="736"/>
      <c r="CB185" s="736"/>
      <c r="CC185" s="736"/>
      <c r="CD185" s="736"/>
      <c r="CE185" s="736"/>
      <c r="CF185" s="736"/>
      <c r="CG185" s="736"/>
      <c r="CH185" s="736"/>
      <c r="CI185" s="736"/>
      <c r="CJ185" s="736"/>
      <c r="CK185" s="736"/>
      <c r="CL185" s="736"/>
      <c r="CM185" s="736"/>
      <c r="CN185" s="736"/>
      <c r="CO185" s="736"/>
      <c r="CP185" s="736"/>
      <c r="CQ185" s="736"/>
      <c r="CR185" s="736"/>
      <c r="CS185" s="736"/>
      <c r="CT185" s="736"/>
      <c r="CU185" s="736"/>
      <c r="CV185" s="736"/>
      <c r="CW185" s="736"/>
      <c r="CX185" s="736"/>
      <c r="CY185" s="736"/>
      <c r="CZ185" s="736"/>
      <c r="DA185" s="736"/>
      <c r="DB185" s="736"/>
      <c r="DC185" s="736"/>
      <c r="DD185" s="736"/>
      <c r="DE185" s="736"/>
      <c r="DF185" s="736"/>
      <c r="DG185" s="736"/>
      <c r="DH185" s="736"/>
      <c r="DI185" s="736"/>
      <c r="DJ185" s="736"/>
      <c r="DK185" s="736"/>
      <c r="DL185" s="736"/>
      <c r="DM185" s="736"/>
      <c r="DN185" s="736"/>
      <c r="DO185" s="736"/>
      <c r="DP185" s="736"/>
      <c r="DQ185" s="736"/>
      <c r="DR185" s="736"/>
      <c r="DS185" s="736"/>
      <c r="DT185" s="736"/>
      <c r="DU185" s="736"/>
      <c r="DV185" s="736"/>
      <c r="DW185" s="736"/>
      <c r="DX185" s="736"/>
      <c r="DY185" s="736"/>
      <c r="DZ185" s="736"/>
      <c r="EA185" s="736"/>
      <c r="EB185" s="736"/>
      <c r="EC185" s="736"/>
      <c r="ED185" s="736"/>
      <c r="EE185" s="736"/>
      <c r="EF185" s="736"/>
      <c r="EG185" s="736"/>
    </row>
    <row r="186" spans="1:137" ht="60" customHeight="1">
      <c r="A186" s="925"/>
      <c r="B186" s="736"/>
      <c r="C186" s="925" t="str">
        <f>IF('Display-Neuanlage und Masse'!T184="","",'Display-Neuanlage und Masse'!T184)</f>
        <v/>
      </c>
      <c r="D186" s="925" t="str">
        <f>IF('Display-Neuanlage und Masse'!U184="","",'Display-Neuanlage und Masse'!U184)</f>
        <v/>
      </c>
      <c r="E186" s="736"/>
      <c r="F186" s="925" t="str">
        <f>IF('Display-Neuanlage und Masse'!V184="","",'Display-Neuanlage und Masse'!V184)</f>
        <v/>
      </c>
      <c r="G186" s="925" t="str">
        <f>IF('Display-Neuanlage und Masse'!X184="","",VLOOKUP('Display-Neuanlage und Masse'!X184,'Dropdown Auswahl'!BL181:BM433,2,FALSE))</f>
        <v/>
      </c>
      <c r="H186" s="1191"/>
      <c r="I186" s="1191"/>
      <c r="J186" s="1191"/>
      <c r="K186" s="925" t="str">
        <f>IF('Display-Neuanlage und Masse'!AX184="","",'Display-Neuanlage und Masse'!AX184)</f>
        <v/>
      </c>
      <c r="L186" s="925" t="str">
        <f>IF('Display-Neuanlage und Masse'!AY184="","",'Display-Neuanlage und Masse'!AY184)</f>
        <v/>
      </c>
      <c r="M186" s="925" t="str">
        <f>IF('Display-Neuanlage und Masse'!AZ184="","",'Display-Neuanlage und Masse'!AZ184)</f>
        <v/>
      </c>
      <c r="N186" s="736"/>
      <c r="O186" s="736"/>
      <c r="P186" s="878"/>
      <c r="Q186" s="736"/>
      <c r="R186" s="736"/>
      <c r="S186" s="925" t="str">
        <f>IF(AND(Table3[[#This Row],[Menge]]&lt;&gt;"",Table3[[#This Row],[Anzahl Stück im Karton]]&lt;&gt;""),Table3[[#This Row],[Menge]]*Table3[[#This Row],[Anzahl Stück im Karton]],"")</f>
        <v/>
      </c>
      <c r="T186" s="929" t="str">
        <f>IF(AND('Display-Neuanlage und Masse'!G184="",'Display-Neuanlage und Masse'!H184=""),"",
IF('Display-Neuanlage und Masse'!G184&lt;&gt;"",'Display-Neuanlage und Masse'!G184,'Display-Neuanlage und Masse'!H184))</f>
        <v/>
      </c>
      <c r="U186" s="925" t="str">
        <f>IF(AND('Display-Neuanlage und Masse'!G184="",'Display-Neuanlage und Masse'!H184=""),"",
IF('Display-Neuanlage und Masse'!G184&lt;&gt;"","EUR","USD"))</f>
        <v/>
      </c>
      <c r="V186" s="930" t="str">
        <f>IF('Display-Neuanlage und Masse'!I184="","",'Display-Neuanlage und Masse'!I184)</f>
        <v/>
      </c>
      <c r="W186" s="737"/>
      <c r="X186" s="737"/>
      <c r="Y186" s="737"/>
      <c r="Z186" s="737"/>
      <c r="AA186" s="737"/>
      <c r="AB186" s="737"/>
      <c r="AC186" s="737"/>
      <c r="AD186" s="737"/>
      <c r="AE186" s="737"/>
      <c r="AF186" s="737"/>
      <c r="AG186" s="741"/>
      <c r="AH186" s="747"/>
      <c r="AI186" s="750"/>
      <c r="AJ186" s="748"/>
      <c r="AK186" s="748"/>
      <c r="AL186" s="748"/>
      <c r="AM186" s="748"/>
      <c r="AN186" s="748"/>
      <c r="AO186" s="748"/>
      <c r="AP186" s="748"/>
      <c r="AQ186" s="748"/>
      <c r="AR186" s="748"/>
      <c r="AS186" s="748"/>
      <c r="AT186" s="748"/>
      <c r="AU186" s="749"/>
      <c r="AV186" s="747"/>
      <c r="AW186" s="748"/>
      <c r="AX186" s="749"/>
      <c r="AY186" s="747"/>
      <c r="AZ186" s="748"/>
      <c r="BA186" s="749"/>
      <c r="BB186" s="747"/>
      <c r="BC186" s="748"/>
      <c r="BD186" s="748"/>
      <c r="BE186" s="749"/>
      <c r="BF186" s="750"/>
      <c r="BG186" s="748"/>
      <c r="BH186" s="748"/>
      <c r="BI186" s="748"/>
      <c r="BJ186" s="748"/>
      <c r="BK186" s="748"/>
      <c r="BL186" s="748"/>
      <c r="BM186" s="748"/>
      <c r="BN186" s="748"/>
      <c r="BO186" s="736"/>
      <c r="BP186" s="736"/>
      <c r="BQ186" s="735"/>
      <c r="BR186" s="736"/>
      <c r="BS186" s="736"/>
      <c r="BT186" s="736"/>
      <c r="BU186" s="856"/>
      <c r="BV186" s="736"/>
      <c r="BW186" s="736"/>
      <c r="BX186" s="736"/>
      <c r="BY186" s="736"/>
      <c r="BZ186" s="736"/>
      <c r="CA186" s="736"/>
      <c r="CB186" s="736"/>
      <c r="CC186" s="736"/>
      <c r="CD186" s="736"/>
      <c r="CE186" s="736"/>
      <c r="CF186" s="736"/>
      <c r="CG186" s="736"/>
      <c r="CH186" s="736"/>
      <c r="CI186" s="736"/>
      <c r="CJ186" s="736"/>
      <c r="CK186" s="736"/>
      <c r="CL186" s="736"/>
      <c r="CM186" s="736"/>
      <c r="CN186" s="736"/>
      <c r="CO186" s="736"/>
      <c r="CP186" s="736"/>
      <c r="CQ186" s="736"/>
      <c r="CR186" s="736"/>
      <c r="CS186" s="736"/>
      <c r="CT186" s="736"/>
      <c r="CU186" s="736"/>
      <c r="CV186" s="736"/>
      <c r="CW186" s="736"/>
      <c r="CX186" s="736"/>
      <c r="CY186" s="736"/>
      <c r="CZ186" s="736"/>
      <c r="DA186" s="736"/>
      <c r="DB186" s="736"/>
      <c r="DC186" s="736"/>
      <c r="DD186" s="736"/>
      <c r="DE186" s="736"/>
      <c r="DF186" s="736"/>
      <c r="DG186" s="736"/>
      <c r="DH186" s="736"/>
      <c r="DI186" s="736"/>
      <c r="DJ186" s="736"/>
      <c r="DK186" s="736"/>
      <c r="DL186" s="736"/>
      <c r="DM186" s="736"/>
      <c r="DN186" s="736"/>
      <c r="DO186" s="736"/>
      <c r="DP186" s="736"/>
      <c r="DQ186" s="736"/>
      <c r="DR186" s="736"/>
      <c r="DS186" s="736"/>
      <c r="DT186" s="736"/>
      <c r="DU186" s="736"/>
      <c r="DV186" s="736"/>
      <c r="DW186" s="736"/>
      <c r="DX186" s="736"/>
      <c r="DY186" s="736"/>
      <c r="DZ186" s="736"/>
      <c r="EA186" s="736"/>
      <c r="EB186" s="736"/>
      <c r="EC186" s="736"/>
      <c r="ED186" s="736"/>
      <c r="EE186" s="736"/>
      <c r="EF186" s="736"/>
      <c r="EG186" s="736"/>
    </row>
    <row r="187" spans="1:137" ht="60" customHeight="1">
      <c r="A187" s="925"/>
      <c r="B187" s="736"/>
      <c r="C187" s="925" t="str">
        <f>IF('Display-Neuanlage und Masse'!T185="","",'Display-Neuanlage und Masse'!T185)</f>
        <v/>
      </c>
      <c r="D187" s="925" t="str">
        <f>IF('Display-Neuanlage und Masse'!U185="","",'Display-Neuanlage und Masse'!U185)</f>
        <v/>
      </c>
      <c r="E187" s="736"/>
      <c r="F187" s="925" t="str">
        <f>IF('Display-Neuanlage und Masse'!V185="","",'Display-Neuanlage und Masse'!V185)</f>
        <v/>
      </c>
      <c r="G187" s="925" t="str">
        <f>IF('Display-Neuanlage und Masse'!X185="","",VLOOKUP('Display-Neuanlage und Masse'!X185,'Dropdown Auswahl'!BL182:BM434,2,FALSE))</f>
        <v/>
      </c>
      <c r="H187" s="1191"/>
      <c r="I187" s="1191"/>
      <c r="J187" s="1191"/>
      <c r="K187" s="925" t="str">
        <f>IF('Display-Neuanlage und Masse'!AX185="","",'Display-Neuanlage und Masse'!AX185)</f>
        <v/>
      </c>
      <c r="L187" s="925" t="str">
        <f>IF('Display-Neuanlage und Masse'!AY185="","",'Display-Neuanlage und Masse'!AY185)</f>
        <v/>
      </c>
      <c r="M187" s="925" t="str">
        <f>IF('Display-Neuanlage und Masse'!AZ185="","",'Display-Neuanlage und Masse'!AZ185)</f>
        <v/>
      </c>
      <c r="N187" s="736"/>
      <c r="O187" s="736"/>
      <c r="P187" s="878"/>
      <c r="Q187" s="736"/>
      <c r="R187" s="736"/>
      <c r="S187" s="925" t="str">
        <f>IF(AND(Table3[[#This Row],[Menge]]&lt;&gt;"",Table3[[#This Row],[Anzahl Stück im Karton]]&lt;&gt;""),Table3[[#This Row],[Menge]]*Table3[[#This Row],[Anzahl Stück im Karton]],"")</f>
        <v/>
      </c>
      <c r="T187" s="929" t="str">
        <f>IF(AND('Display-Neuanlage und Masse'!G185="",'Display-Neuanlage und Masse'!H185=""),"",
IF('Display-Neuanlage und Masse'!G185&lt;&gt;"",'Display-Neuanlage und Masse'!G185,'Display-Neuanlage und Masse'!H185))</f>
        <v/>
      </c>
      <c r="U187" s="925" t="str">
        <f>IF(AND('Display-Neuanlage und Masse'!G185="",'Display-Neuanlage und Masse'!H185=""),"",
IF('Display-Neuanlage und Masse'!G185&lt;&gt;"","EUR","USD"))</f>
        <v/>
      </c>
      <c r="V187" s="930" t="str">
        <f>IF('Display-Neuanlage und Masse'!I185="","",'Display-Neuanlage und Masse'!I185)</f>
        <v/>
      </c>
      <c r="W187" s="737"/>
      <c r="X187" s="737"/>
      <c r="Y187" s="737"/>
      <c r="Z187" s="737"/>
      <c r="AA187" s="737"/>
      <c r="AB187" s="737"/>
      <c r="AC187" s="737"/>
      <c r="AD187" s="737"/>
      <c r="AE187" s="737"/>
      <c r="AF187" s="737"/>
      <c r="AG187" s="741"/>
      <c r="AH187" s="747"/>
      <c r="AI187" s="750"/>
      <c r="AJ187" s="748"/>
      <c r="AK187" s="748"/>
      <c r="AL187" s="748"/>
      <c r="AM187" s="748"/>
      <c r="AN187" s="748"/>
      <c r="AO187" s="748"/>
      <c r="AP187" s="748"/>
      <c r="AQ187" s="748"/>
      <c r="AR187" s="748"/>
      <c r="AS187" s="748"/>
      <c r="AT187" s="748"/>
      <c r="AU187" s="749"/>
      <c r="AV187" s="747"/>
      <c r="AW187" s="748"/>
      <c r="AX187" s="749"/>
      <c r="AY187" s="747"/>
      <c r="AZ187" s="748"/>
      <c r="BA187" s="749"/>
      <c r="BB187" s="747"/>
      <c r="BC187" s="748"/>
      <c r="BD187" s="748"/>
      <c r="BE187" s="749"/>
      <c r="BF187" s="750"/>
      <c r="BG187" s="748"/>
      <c r="BH187" s="748"/>
      <c r="BI187" s="748"/>
      <c r="BJ187" s="748"/>
      <c r="BK187" s="748"/>
      <c r="BL187" s="748"/>
      <c r="BM187" s="748"/>
      <c r="BN187" s="748"/>
      <c r="BO187" s="736"/>
      <c r="BP187" s="736"/>
      <c r="BQ187" s="735"/>
      <c r="BR187" s="736"/>
      <c r="BS187" s="736"/>
      <c r="BT187" s="736"/>
      <c r="BU187" s="856"/>
      <c r="BV187" s="736"/>
      <c r="BW187" s="736"/>
      <c r="BX187" s="736"/>
      <c r="BY187" s="736"/>
      <c r="BZ187" s="736"/>
      <c r="CA187" s="736"/>
      <c r="CB187" s="736"/>
      <c r="CC187" s="736"/>
      <c r="CD187" s="736"/>
      <c r="CE187" s="736"/>
      <c r="CF187" s="736"/>
      <c r="CG187" s="736"/>
      <c r="CH187" s="736"/>
      <c r="CI187" s="736"/>
      <c r="CJ187" s="736"/>
      <c r="CK187" s="736"/>
      <c r="CL187" s="736"/>
      <c r="CM187" s="736"/>
      <c r="CN187" s="736"/>
      <c r="CO187" s="736"/>
      <c r="CP187" s="736"/>
      <c r="CQ187" s="736"/>
      <c r="CR187" s="736"/>
      <c r="CS187" s="736"/>
      <c r="CT187" s="736"/>
      <c r="CU187" s="736"/>
      <c r="CV187" s="736"/>
      <c r="CW187" s="736"/>
      <c r="CX187" s="736"/>
      <c r="CY187" s="736"/>
      <c r="CZ187" s="736"/>
      <c r="DA187" s="736"/>
      <c r="DB187" s="736"/>
      <c r="DC187" s="736"/>
      <c r="DD187" s="736"/>
      <c r="DE187" s="736"/>
      <c r="DF187" s="736"/>
      <c r="DG187" s="736"/>
      <c r="DH187" s="736"/>
      <c r="DI187" s="736"/>
      <c r="DJ187" s="736"/>
      <c r="DK187" s="736"/>
      <c r="DL187" s="736"/>
      <c r="DM187" s="736"/>
      <c r="DN187" s="736"/>
      <c r="DO187" s="736"/>
      <c r="DP187" s="736"/>
      <c r="DQ187" s="736"/>
      <c r="DR187" s="736"/>
      <c r="DS187" s="736"/>
      <c r="DT187" s="736"/>
      <c r="DU187" s="736"/>
      <c r="DV187" s="736"/>
      <c r="DW187" s="736"/>
      <c r="DX187" s="736"/>
      <c r="DY187" s="736"/>
      <c r="DZ187" s="736"/>
      <c r="EA187" s="736"/>
      <c r="EB187" s="736"/>
      <c r="EC187" s="736"/>
      <c r="ED187" s="736"/>
      <c r="EE187" s="736"/>
      <c r="EF187" s="736"/>
      <c r="EG187" s="736"/>
    </row>
    <row r="188" spans="1:137" ht="60" customHeight="1">
      <c r="A188" s="925"/>
      <c r="B188" s="736"/>
      <c r="C188" s="925" t="str">
        <f>IF('Display-Neuanlage und Masse'!T186="","",'Display-Neuanlage und Masse'!T186)</f>
        <v/>
      </c>
      <c r="D188" s="925" t="str">
        <f>IF('Display-Neuanlage und Masse'!U186="","",'Display-Neuanlage und Masse'!U186)</f>
        <v/>
      </c>
      <c r="E188" s="736"/>
      <c r="F188" s="925" t="str">
        <f>IF('Display-Neuanlage und Masse'!V186="","",'Display-Neuanlage und Masse'!V186)</f>
        <v/>
      </c>
      <c r="G188" s="925" t="str">
        <f>IF('Display-Neuanlage und Masse'!X186="","",VLOOKUP('Display-Neuanlage und Masse'!X186,'Dropdown Auswahl'!BL183:BM435,2,FALSE))</f>
        <v/>
      </c>
      <c r="H188" s="1191"/>
      <c r="I188" s="1191"/>
      <c r="J188" s="1191"/>
      <c r="K188" s="925" t="str">
        <f>IF('Display-Neuanlage und Masse'!AX186="","",'Display-Neuanlage und Masse'!AX186)</f>
        <v/>
      </c>
      <c r="L188" s="925" t="str">
        <f>IF('Display-Neuanlage und Masse'!AY186="","",'Display-Neuanlage und Masse'!AY186)</f>
        <v/>
      </c>
      <c r="M188" s="925" t="str">
        <f>IF('Display-Neuanlage und Masse'!AZ186="","",'Display-Neuanlage und Masse'!AZ186)</f>
        <v/>
      </c>
      <c r="N188" s="736"/>
      <c r="O188" s="736"/>
      <c r="P188" s="878"/>
      <c r="Q188" s="736"/>
      <c r="R188" s="736"/>
      <c r="S188" s="925" t="str">
        <f>IF(AND(Table3[[#This Row],[Menge]]&lt;&gt;"",Table3[[#This Row],[Anzahl Stück im Karton]]&lt;&gt;""),Table3[[#This Row],[Menge]]*Table3[[#This Row],[Anzahl Stück im Karton]],"")</f>
        <v/>
      </c>
      <c r="T188" s="929" t="str">
        <f>IF(AND('Display-Neuanlage und Masse'!G186="",'Display-Neuanlage und Masse'!H186=""),"",
IF('Display-Neuanlage und Masse'!G186&lt;&gt;"",'Display-Neuanlage und Masse'!G186,'Display-Neuanlage und Masse'!H186))</f>
        <v/>
      </c>
      <c r="U188" s="925" t="str">
        <f>IF(AND('Display-Neuanlage und Masse'!G186="",'Display-Neuanlage und Masse'!H186=""),"",
IF('Display-Neuanlage und Masse'!G186&lt;&gt;"","EUR","USD"))</f>
        <v/>
      </c>
      <c r="V188" s="930" t="str">
        <f>IF('Display-Neuanlage und Masse'!I186="","",'Display-Neuanlage und Masse'!I186)</f>
        <v/>
      </c>
      <c r="W188" s="737"/>
      <c r="X188" s="737"/>
      <c r="Y188" s="737"/>
      <c r="Z188" s="737"/>
      <c r="AA188" s="737"/>
      <c r="AB188" s="737"/>
      <c r="AC188" s="737"/>
      <c r="AD188" s="737"/>
      <c r="AE188" s="737"/>
      <c r="AF188" s="737"/>
      <c r="AG188" s="741"/>
      <c r="AH188" s="747"/>
      <c r="AI188" s="750"/>
      <c r="AJ188" s="748"/>
      <c r="AK188" s="748"/>
      <c r="AL188" s="748"/>
      <c r="AM188" s="748"/>
      <c r="AN188" s="748"/>
      <c r="AO188" s="748"/>
      <c r="AP188" s="748"/>
      <c r="AQ188" s="748"/>
      <c r="AR188" s="748"/>
      <c r="AS188" s="748"/>
      <c r="AT188" s="748"/>
      <c r="AU188" s="749"/>
      <c r="AV188" s="747"/>
      <c r="AW188" s="748"/>
      <c r="AX188" s="749"/>
      <c r="AY188" s="747"/>
      <c r="AZ188" s="748"/>
      <c r="BA188" s="749"/>
      <c r="BB188" s="747"/>
      <c r="BC188" s="748"/>
      <c r="BD188" s="748"/>
      <c r="BE188" s="749"/>
      <c r="BF188" s="750"/>
      <c r="BG188" s="748"/>
      <c r="BH188" s="748"/>
      <c r="BI188" s="748"/>
      <c r="BJ188" s="748"/>
      <c r="BK188" s="748"/>
      <c r="BL188" s="748"/>
      <c r="BM188" s="748"/>
      <c r="BN188" s="748"/>
      <c r="BO188" s="736"/>
      <c r="BP188" s="736"/>
      <c r="BQ188" s="735"/>
      <c r="BR188" s="736"/>
      <c r="BS188" s="736"/>
      <c r="BT188" s="736"/>
      <c r="BU188" s="856"/>
      <c r="BV188" s="736"/>
      <c r="BW188" s="736"/>
      <c r="BX188" s="736"/>
      <c r="BY188" s="736"/>
      <c r="BZ188" s="736"/>
      <c r="CA188" s="736"/>
      <c r="CB188" s="736"/>
      <c r="CC188" s="736"/>
      <c r="CD188" s="736"/>
      <c r="CE188" s="736"/>
      <c r="CF188" s="736"/>
      <c r="CG188" s="736"/>
      <c r="CH188" s="736"/>
      <c r="CI188" s="736"/>
      <c r="CJ188" s="736"/>
      <c r="CK188" s="736"/>
      <c r="CL188" s="736"/>
      <c r="CM188" s="736"/>
      <c r="CN188" s="736"/>
      <c r="CO188" s="736"/>
      <c r="CP188" s="736"/>
      <c r="CQ188" s="736"/>
      <c r="CR188" s="736"/>
      <c r="CS188" s="736"/>
      <c r="CT188" s="736"/>
      <c r="CU188" s="736"/>
      <c r="CV188" s="736"/>
      <c r="CW188" s="736"/>
      <c r="CX188" s="736"/>
      <c r="CY188" s="736"/>
      <c r="CZ188" s="736"/>
      <c r="DA188" s="736"/>
      <c r="DB188" s="736"/>
      <c r="DC188" s="736"/>
      <c r="DD188" s="736"/>
      <c r="DE188" s="736"/>
      <c r="DF188" s="736"/>
      <c r="DG188" s="736"/>
      <c r="DH188" s="736"/>
      <c r="DI188" s="736"/>
      <c r="DJ188" s="736"/>
      <c r="DK188" s="736"/>
      <c r="DL188" s="736"/>
      <c r="DM188" s="736"/>
      <c r="DN188" s="736"/>
      <c r="DO188" s="736"/>
      <c r="DP188" s="736"/>
      <c r="DQ188" s="736"/>
      <c r="DR188" s="736"/>
      <c r="DS188" s="736"/>
      <c r="DT188" s="736"/>
      <c r="DU188" s="736"/>
      <c r="DV188" s="736"/>
      <c r="DW188" s="736"/>
      <c r="DX188" s="736"/>
      <c r="DY188" s="736"/>
      <c r="DZ188" s="736"/>
      <c r="EA188" s="736"/>
      <c r="EB188" s="736"/>
      <c r="EC188" s="736"/>
      <c r="ED188" s="736"/>
      <c r="EE188" s="736"/>
      <c r="EF188" s="736"/>
      <c r="EG188" s="736"/>
    </row>
    <row r="189" spans="1:137" ht="60" customHeight="1">
      <c r="A189" s="925"/>
      <c r="B189" s="736"/>
      <c r="C189" s="925" t="str">
        <f>IF('Display-Neuanlage und Masse'!T187="","",'Display-Neuanlage und Masse'!T187)</f>
        <v/>
      </c>
      <c r="D189" s="925" t="str">
        <f>IF('Display-Neuanlage und Masse'!U187="","",'Display-Neuanlage und Masse'!U187)</f>
        <v/>
      </c>
      <c r="E189" s="736"/>
      <c r="F189" s="925" t="str">
        <f>IF('Display-Neuanlage und Masse'!V187="","",'Display-Neuanlage und Masse'!V187)</f>
        <v/>
      </c>
      <c r="G189" s="925" t="str">
        <f>IF('Display-Neuanlage und Masse'!X187="","",VLOOKUP('Display-Neuanlage und Masse'!X187,'Dropdown Auswahl'!BL184:BM436,2,FALSE))</f>
        <v/>
      </c>
      <c r="H189" s="1191"/>
      <c r="I189" s="1191"/>
      <c r="J189" s="1191"/>
      <c r="K189" s="925" t="str">
        <f>IF('Display-Neuanlage und Masse'!AX187="","",'Display-Neuanlage und Masse'!AX187)</f>
        <v/>
      </c>
      <c r="L189" s="925" t="str">
        <f>IF('Display-Neuanlage und Masse'!AY187="","",'Display-Neuanlage und Masse'!AY187)</f>
        <v/>
      </c>
      <c r="M189" s="925" t="str">
        <f>IF('Display-Neuanlage und Masse'!AZ187="","",'Display-Neuanlage und Masse'!AZ187)</f>
        <v/>
      </c>
      <c r="N189" s="736"/>
      <c r="O189" s="736"/>
      <c r="P189" s="878"/>
      <c r="Q189" s="736"/>
      <c r="R189" s="736"/>
      <c r="S189" s="925" t="str">
        <f>IF(AND(Table3[[#This Row],[Menge]]&lt;&gt;"",Table3[[#This Row],[Anzahl Stück im Karton]]&lt;&gt;""),Table3[[#This Row],[Menge]]*Table3[[#This Row],[Anzahl Stück im Karton]],"")</f>
        <v/>
      </c>
      <c r="T189" s="929" t="str">
        <f>IF(AND('Display-Neuanlage und Masse'!G187="",'Display-Neuanlage und Masse'!H187=""),"",
IF('Display-Neuanlage und Masse'!G187&lt;&gt;"",'Display-Neuanlage und Masse'!G187,'Display-Neuanlage und Masse'!H187))</f>
        <v/>
      </c>
      <c r="U189" s="925" t="str">
        <f>IF(AND('Display-Neuanlage und Masse'!G187="",'Display-Neuanlage und Masse'!H187=""),"",
IF('Display-Neuanlage und Masse'!G187&lt;&gt;"","EUR","USD"))</f>
        <v/>
      </c>
      <c r="V189" s="930" t="str">
        <f>IF('Display-Neuanlage und Masse'!I187="","",'Display-Neuanlage und Masse'!I187)</f>
        <v/>
      </c>
      <c r="W189" s="737"/>
      <c r="X189" s="737"/>
      <c r="Y189" s="737"/>
      <c r="Z189" s="737"/>
      <c r="AA189" s="737"/>
      <c r="AB189" s="737"/>
      <c r="AC189" s="737"/>
      <c r="AD189" s="737"/>
      <c r="AE189" s="737"/>
      <c r="AF189" s="737"/>
      <c r="AG189" s="741"/>
      <c r="AH189" s="747"/>
      <c r="AI189" s="750"/>
      <c r="AJ189" s="748"/>
      <c r="AK189" s="748"/>
      <c r="AL189" s="748"/>
      <c r="AM189" s="748"/>
      <c r="AN189" s="748"/>
      <c r="AO189" s="748"/>
      <c r="AP189" s="748"/>
      <c r="AQ189" s="748"/>
      <c r="AR189" s="748"/>
      <c r="AS189" s="748"/>
      <c r="AT189" s="748"/>
      <c r="AU189" s="749"/>
      <c r="AV189" s="747"/>
      <c r="AW189" s="748"/>
      <c r="AX189" s="749"/>
      <c r="AY189" s="747"/>
      <c r="AZ189" s="748"/>
      <c r="BA189" s="749"/>
      <c r="BB189" s="747"/>
      <c r="BC189" s="748"/>
      <c r="BD189" s="748"/>
      <c r="BE189" s="749"/>
      <c r="BF189" s="750"/>
      <c r="BG189" s="748"/>
      <c r="BH189" s="748"/>
      <c r="BI189" s="748"/>
      <c r="BJ189" s="748"/>
      <c r="BK189" s="748"/>
      <c r="BL189" s="748"/>
      <c r="BM189" s="748"/>
      <c r="BN189" s="748"/>
      <c r="BO189" s="736"/>
      <c r="BP189" s="736"/>
      <c r="BQ189" s="735"/>
      <c r="BR189" s="736"/>
      <c r="BS189" s="736"/>
      <c r="BT189" s="736"/>
      <c r="BU189" s="856"/>
      <c r="BV189" s="736"/>
      <c r="BW189" s="736"/>
      <c r="BX189" s="736"/>
      <c r="BY189" s="736"/>
      <c r="BZ189" s="736"/>
      <c r="CA189" s="736"/>
      <c r="CB189" s="736"/>
      <c r="CC189" s="736"/>
      <c r="CD189" s="736"/>
      <c r="CE189" s="736"/>
      <c r="CF189" s="736"/>
      <c r="CG189" s="736"/>
      <c r="CH189" s="736"/>
      <c r="CI189" s="736"/>
      <c r="CJ189" s="736"/>
      <c r="CK189" s="736"/>
      <c r="CL189" s="736"/>
      <c r="CM189" s="736"/>
      <c r="CN189" s="736"/>
      <c r="CO189" s="736"/>
      <c r="CP189" s="736"/>
      <c r="CQ189" s="736"/>
      <c r="CR189" s="736"/>
      <c r="CS189" s="736"/>
      <c r="CT189" s="736"/>
      <c r="CU189" s="736"/>
      <c r="CV189" s="736"/>
      <c r="CW189" s="736"/>
      <c r="CX189" s="736"/>
      <c r="CY189" s="736"/>
      <c r="CZ189" s="736"/>
      <c r="DA189" s="736"/>
      <c r="DB189" s="736"/>
      <c r="DC189" s="736"/>
      <c r="DD189" s="736"/>
      <c r="DE189" s="736"/>
      <c r="DF189" s="736"/>
      <c r="DG189" s="736"/>
      <c r="DH189" s="736"/>
      <c r="DI189" s="736"/>
      <c r="DJ189" s="736"/>
      <c r="DK189" s="736"/>
      <c r="DL189" s="736"/>
      <c r="DM189" s="736"/>
      <c r="DN189" s="736"/>
      <c r="DO189" s="736"/>
      <c r="DP189" s="736"/>
      <c r="DQ189" s="736"/>
      <c r="DR189" s="736"/>
      <c r="DS189" s="736"/>
      <c r="DT189" s="736"/>
      <c r="DU189" s="736"/>
      <c r="DV189" s="736"/>
      <c r="DW189" s="736"/>
      <c r="DX189" s="736"/>
      <c r="DY189" s="736"/>
      <c r="DZ189" s="736"/>
      <c r="EA189" s="736"/>
      <c r="EB189" s="736"/>
      <c r="EC189" s="736"/>
      <c r="ED189" s="736"/>
      <c r="EE189" s="736"/>
      <c r="EF189" s="736"/>
      <c r="EG189" s="736"/>
    </row>
    <row r="190" spans="1:137" ht="60" customHeight="1">
      <c r="A190" s="925"/>
      <c r="B190" s="736"/>
      <c r="C190" s="925" t="str">
        <f>IF('Display-Neuanlage und Masse'!T188="","",'Display-Neuanlage und Masse'!T188)</f>
        <v/>
      </c>
      <c r="D190" s="925" t="str">
        <f>IF('Display-Neuanlage und Masse'!U188="","",'Display-Neuanlage und Masse'!U188)</f>
        <v/>
      </c>
      <c r="E190" s="736"/>
      <c r="F190" s="925" t="str">
        <f>IF('Display-Neuanlage und Masse'!V188="","",'Display-Neuanlage und Masse'!V188)</f>
        <v/>
      </c>
      <c r="G190" s="925" t="str">
        <f>IF('Display-Neuanlage und Masse'!X188="","",VLOOKUP('Display-Neuanlage und Masse'!X188,'Dropdown Auswahl'!BL185:BM437,2,FALSE))</f>
        <v/>
      </c>
      <c r="H190" s="1191"/>
      <c r="I190" s="1191"/>
      <c r="J190" s="1191"/>
      <c r="K190" s="925" t="str">
        <f>IF('Display-Neuanlage und Masse'!AX188="","",'Display-Neuanlage und Masse'!AX188)</f>
        <v/>
      </c>
      <c r="L190" s="925" t="str">
        <f>IF('Display-Neuanlage und Masse'!AY188="","",'Display-Neuanlage und Masse'!AY188)</f>
        <v/>
      </c>
      <c r="M190" s="925" t="str">
        <f>IF('Display-Neuanlage und Masse'!AZ188="","",'Display-Neuanlage und Masse'!AZ188)</f>
        <v/>
      </c>
      <c r="N190" s="736"/>
      <c r="O190" s="736"/>
      <c r="P190" s="878"/>
      <c r="Q190" s="736"/>
      <c r="R190" s="736"/>
      <c r="S190" s="925" t="str">
        <f>IF(AND(Table3[[#This Row],[Menge]]&lt;&gt;"",Table3[[#This Row],[Anzahl Stück im Karton]]&lt;&gt;""),Table3[[#This Row],[Menge]]*Table3[[#This Row],[Anzahl Stück im Karton]],"")</f>
        <v/>
      </c>
      <c r="T190" s="929" t="str">
        <f>IF(AND('Display-Neuanlage und Masse'!G188="",'Display-Neuanlage und Masse'!H188=""),"",
IF('Display-Neuanlage und Masse'!G188&lt;&gt;"",'Display-Neuanlage und Masse'!G188,'Display-Neuanlage und Masse'!H188))</f>
        <v/>
      </c>
      <c r="U190" s="925" t="str">
        <f>IF(AND('Display-Neuanlage und Masse'!G188="",'Display-Neuanlage und Masse'!H188=""),"",
IF('Display-Neuanlage und Masse'!G188&lt;&gt;"","EUR","USD"))</f>
        <v/>
      </c>
      <c r="V190" s="930" t="str">
        <f>IF('Display-Neuanlage und Masse'!I188="","",'Display-Neuanlage und Masse'!I188)</f>
        <v/>
      </c>
      <c r="W190" s="737"/>
      <c r="X190" s="737"/>
      <c r="Y190" s="737"/>
      <c r="Z190" s="737"/>
      <c r="AA190" s="737"/>
      <c r="AB190" s="737"/>
      <c r="AC190" s="737"/>
      <c r="AD190" s="737"/>
      <c r="AE190" s="737"/>
      <c r="AF190" s="737"/>
      <c r="AG190" s="741"/>
      <c r="AH190" s="747"/>
      <c r="AI190" s="750"/>
      <c r="AJ190" s="748"/>
      <c r="AK190" s="748"/>
      <c r="AL190" s="748"/>
      <c r="AM190" s="748"/>
      <c r="AN190" s="748"/>
      <c r="AO190" s="748"/>
      <c r="AP190" s="748"/>
      <c r="AQ190" s="748"/>
      <c r="AR190" s="748"/>
      <c r="AS190" s="748"/>
      <c r="AT190" s="748"/>
      <c r="AU190" s="749"/>
      <c r="AV190" s="747"/>
      <c r="AW190" s="748"/>
      <c r="AX190" s="749"/>
      <c r="AY190" s="747"/>
      <c r="AZ190" s="748"/>
      <c r="BA190" s="749"/>
      <c r="BB190" s="747"/>
      <c r="BC190" s="748"/>
      <c r="BD190" s="748"/>
      <c r="BE190" s="749"/>
      <c r="BF190" s="750"/>
      <c r="BG190" s="748"/>
      <c r="BH190" s="748"/>
      <c r="BI190" s="748"/>
      <c r="BJ190" s="748"/>
      <c r="BK190" s="748"/>
      <c r="BL190" s="748"/>
      <c r="BM190" s="748"/>
      <c r="BN190" s="748"/>
      <c r="BO190" s="736"/>
      <c r="BP190" s="736"/>
      <c r="BQ190" s="735"/>
      <c r="BR190" s="736"/>
      <c r="BS190" s="736"/>
      <c r="BT190" s="736"/>
      <c r="BU190" s="856"/>
      <c r="BV190" s="736"/>
      <c r="BW190" s="736"/>
      <c r="BX190" s="736"/>
      <c r="BY190" s="736"/>
      <c r="BZ190" s="736"/>
      <c r="CA190" s="736"/>
      <c r="CB190" s="736"/>
      <c r="CC190" s="736"/>
      <c r="CD190" s="736"/>
      <c r="CE190" s="736"/>
      <c r="CF190" s="736"/>
      <c r="CG190" s="736"/>
      <c r="CH190" s="736"/>
      <c r="CI190" s="736"/>
      <c r="CJ190" s="736"/>
      <c r="CK190" s="736"/>
      <c r="CL190" s="736"/>
      <c r="CM190" s="736"/>
      <c r="CN190" s="736"/>
      <c r="CO190" s="736"/>
      <c r="CP190" s="736"/>
      <c r="CQ190" s="736"/>
      <c r="CR190" s="736"/>
      <c r="CS190" s="736"/>
      <c r="CT190" s="736"/>
      <c r="CU190" s="736"/>
      <c r="CV190" s="736"/>
      <c r="CW190" s="736"/>
      <c r="CX190" s="736"/>
      <c r="CY190" s="736"/>
      <c r="CZ190" s="736"/>
      <c r="DA190" s="736"/>
      <c r="DB190" s="736"/>
      <c r="DC190" s="736"/>
      <c r="DD190" s="736"/>
      <c r="DE190" s="736"/>
      <c r="DF190" s="736"/>
      <c r="DG190" s="736"/>
      <c r="DH190" s="736"/>
      <c r="DI190" s="736"/>
      <c r="DJ190" s="736"/>
      <c r="DK190" s="736"/>
      <c r="DL190" s="736"/>
      <c r="DM190" s="736"/>
      <c r="DN190" s="736"/>
      <c r="DO190" s="736"/>
      <c r="DP190" s="736"/>
      <c r="DQ190" s="736"/>
      <c r="DR190" s="736"/>
      <c r="DS190" s="736"/>
      <c r="DT190" s="736"/>
      <c r="DU190" s="736"/>
      <c r="DV190" s="736"/>
      <c r="DW190" s="736"/>
      <c r="DX190" s="736"/>
      <c r="DY190" s="736"/>
      <c r="DZ190" s="736"/>
      <c r="EA190" s="736"/>
      <c r="EB190" s="736"/>
      <c r="EC190" s="736"/>
      <c r="ED190" s="736"/>
      <c r="EE190" s="736"/>
      <c r="EF190" s="736"/>
      <c r="EG190" s="736"/>
    </row>
    <row r="191" spans="1:137" ht="60" customHeight="1">
      <c r="A191" s="925"/>
      <c r="B191" s="736"/>
      <c r="C191" s="925" t="str">
        <f>IF('Display-Neuanlage und Masse'!T189="","",'Display-Neuanlage und Masse'!T189)</f>
        <v/>
      </c>
      <c r="D191" s="925" t="str">
        <f>IF('Display-Neuanlage und Masse'!U189="","",'Display-Neuanlage und Masse'!U189)</f>
        <v/>
      </c>
      <c r="E191" s="736"/>
      <c r="F191" s="925" t="str">
        <f>IF('Display-Neuanlage und Masse'!V189="","",'Display-Neuanlage und Masse'!V189)</f>
        <v/>
      </c>
      <c r="G191" s="925" t="str">
        <f>IF('Display-Neuanlage und Masse'!X189="","",VLOOKUP('Display-Neuanlage und Masse'!X189,'Dropdown Auswahl'!BL186:BM438,2,FALSE))</f>
        <v/>
      </c>
      <c r="H191" s="1191"/>
      <c r="I191" s="1191"/>
      <c r="J191" s="1191"/>
      <c r="K191" s="925" t="str">
        <f>IF('Display-Neuanlage und Masse'!AX189="","",'Display-Neuanlage und Masse'!AX189)</f>
        <v/>
      </c>
      <c r="L191" s="925" t="str">
        <f>IF('Display-Neuanlage und Masse'!AY189="","",'Display-Neuanlage und Masse'!AY189)</f>
        <v/>
      </c>
      <c r="M191" s="925" t="str">
        <f>IF('Display-Neuanlage und Masse'!AZ189="","",'Display-Neuanlage und Masse'!AZ189)</f>
        <v/>
      </c>
      <c r="N191" s="736"/>
      <c r="O191" s="736"/>
      <c r="P191" s="878"/>
      <c r="Q191" s="736"/>
      <c r="R191" s="736"/>
      <c r="S191" s="925" t="str">
        <f>IF(AND(Table3[[#This Row],[Menge]]&lt;&gt;"",Table3[[#This Row],[Anzahl Stück im Karton]]&lt;&gt;""),Table3[[#This Row],[Menge]]*Table3[[#This Row],[Anzahl Stück im Karton]],"")</f>
        <v/>
      </c>
      <c r="T191" s="929" t="str">
        <f>IF(AND('Display-Neuanlage und Masse'!G189="",'Display-Neuanlage und Masse'!H189=""),"",
IF('Display-Neuanlage und Masse'!G189&lt;&gt;"",'Display-Neuanlage und Masse'!G189,'Display-Neuanlage und Masse'!H189))</f>
        <v/>
      </c>
      <c r="U191" s="925" t="str">
        <f>IF(AND('Display-Neuanlage und Masse'!G189="",'Display-Neuanlage und Masse'!H189=""),"",
IF('Display-Neuanlage und Masse'!G189&lt;&gt;"","EUR","USD"))</f>
        <v/>
      </c>
      <c r="V191" s="930" t="str">
        <f>IF('Display-Neuanlage und Masse'!I189="","",'Display-Neuanlage und Masse'!I189)</f>
        <v/>
      </c>
      <c r="W191" s="737"/>
      <c r="X191" s="737"/>
      <c r="Y191" s="737"/>
      <c r="Z191" s="737"/>
      <c r="AA191" s="737"/>
      <c r="AB191" s="737"/>
      <c r="AC191" s="737"/>
      <c r="AD191" s="737"/>
      <c r="AE191" s="737"/>
      <c r="AF191" s="737"/>
      <c r="AG191" s="741"/>
      <c r="AH191" s="747"/>
      <c r="AI191" s="750"/>
      <c r="AJ191" s="748"/>
      <c r="AK191" s="748"/>
      <c r="AL191" s="748"/>
      <c r="AM191" s="748"/>
      <c r="AN191" s="748"/>
      <c r="AO191" s="748"/>
      <c r="AP191" s="748"/>
      <c r="AQ191" s="748"/>
      <c r="AR191" s="748"/>
      <c r="AS191" s="748"/>
      <c r="AT191" s="748"/>
      <c r="AU191" s="749"/>
      <c r="AV191" s="747"/>
      <c r="AW191" s="748"/>
      <c r="AX191" s="749"/>
      <c r="AY191" s="747"/>
      <c r="AZ191" s="748"/>
      <c r="BA191" s="749"/>
      <c r="BB191" s="747"/>
      <c r="BC191" s="748"/>
      <c r="BD191" s="748"/>
      <c r="BE191" s="749"/>
      <c r="BF191" s="750"/>
      <c r="BG191" s="748"/>
      <c r="BH191" s="748"/>
      <c r="BI191" s="748"/>
      <c r="BJ191" s="748"/>
      <c r="BK191" s="748"/>
      <c r="BL191" s="748"/>
      <c r="BM191" s="748"/>
      <c r="BN191" s="748"/>
      <c r="BO191" s="736"/>
      <c r="BP191" s="736"/>
      <c r="BQ191" s="735"/>
      <c r="BR191" s="736"/>
      <c r="BS191" s="736"/>
      <c r="BT191" s="736"/>
      <c r="BU191" s="856"/>
      <c r="BV191" s="736"/>
      <c r="BW191" s="736"/>
      <c r="BX191" s="736"/>
      <c r="BY191" s="736"/>
      <c r="BZ191" s="736"/>
      <c r="CA191" s="736"/>
      <c r="CB191" s="736"/>
      <c r="CC191" s="736"/>
      <c r="CD191" s="736"/>
      <c r="CE191" s="736"/>
      <c r="CF191" s="736"/>
      <c r="CG191" s="736"/>
      <c r="CH191" s="736"/>
      <c r="CI191" s="736"/>
      <c r="CJ191" s="736"/>
      <c r="CK191" s="736"/>
      <c r="CL191" s="736"/>
      <c r="CM191" s="736"/>
      <c r="CN191" s="736"/>
      <c r="CO191" s="736"/>
      <c r="CP191" s="736"/>
      <c r="CQ191" s="736"/>
      <c r="CR191" s="736"/>
      <c r="CS191" s="736"/>
      <c r="CT191" s="736"/>
      <c r="CU191" s="736"/>
      <c r="CV191" s="736"/>
      <c r="CW191" s="736"/>
      <c r="CX191" s="736"/>
      <c r="CY191" s="736"/>
      <c r="CZ191" s="736"/>
      <c r="DA191" s="736"/>
      <c r="DB191" s="736"/>
      <c r="DC191" s="736"/>
      <c r="DD191" s="736"/>
      <c r="DE191" s="736"/>
      <c r="DF191" s="736"/>
      <c r="DG191" s="736"/>
      <c r="DH191" s="736"/>
      <c r="DI191" s="736"/>
      <c r="DJ191" s="736"/>
      <c r="DK191" s="736"/>
      <c r="DL191" s="736"/>
      <c r="DM191" s="736"/>
      <c r="DN191" s="736"/>
      <c r="DO191" s="736"/>
      <c r="DP191" s="736"/>
      <c r="DQ191" s="736"/>
      <c r="DR191" s="736"/>
      <c r="DS191" s="736"/>
      <c r="DT191" s="736"/>
      <c r="DU191" s="736"/>
      <c r="DV191" s="736"/>
      <c r="DW191" s="736"/>
      <c r="DX191" s="736"/>
      <c r="DY191" s="736"/>
      <c r="DZ191" s="736"/>
      <c r="EA191" s="736"/>
      <c r="EB191" s="736"/>
      <c r="EC191" s="736"/>
      <c r="ED191" s="736"/>
      <c r="EE191" s="736"/>
      <c r="EF191" s="736"/>
      <c r="EG191" s="736"/>
    </row>
    <row r="192" spans="1:137" ht="60" customHeight="1">
      <c r="A192" s="925"/>
      <c r="B192" s="736"/>
      <c r="C192" s="925" t="str">
        <f>IF('Display-Neuanlage und Masse'!T190="","",'Display-Neuanlage und Masse'!T190)</f>
        <v/>
      </c>
      <c r="D192" s="925" t="str">
        <f>IF('Display-Neuanlage und Masse'!U190="","",'Display-Neuanlage und Masse'!U190)</f>
        <v/>
      </c>
      <c r="E192" s="736"/>
      <c r="F192" s="925" t="str">
        <f>IF('Display-Neuanlage und Masse'!V190="","",'Display-Neuanlage und Masse'!V190)</f>
        <v/>
      </c>
      <c r="G192" s="925" t="str">
        <f>IF('Display-Neuanlage und Masse'!X190="","",VLOOKUP('Display-Neuanlage und Masse'!X190,'Dropdown Auswahl'!BL187:BM439,2,FALSE))</f>
        <v/>
      </c>
      <c r="H192" s="1191"/>
      <c r="I192" s="1191"/>
      <c r="J192" s="1191"/>
      <c r="K192" s="925" t="str">
        <f>IF('Display-Neuanlage und Masse'!AX190="","",'Display-Neuanlage und Masse'!AX190)</f>
        <v/>
      </c>
      <c r="L192" s="925" t="str">
        <f>IF('Display-Neuanlage und Masse'!AY190="","",'Display-Neuanlage und Masse'!AY190)</f>
        <v/>
      </c>
      <c r="M192" s="925" t="str">
        <f>IF('Display-Neuanlage und Masse'!AZ190="","",'Display-Neuanlage und Masse'!AZ190)</f>
        <v/>
      </c>
      <c r="N192" s="736"/>
      <c r="O192" s="736"/>
      <c r="P192" s="878"/>
      <c r="Q192" s="736"/>
      <c r="R192" s="736"/>
      <c r="S192" s="925" t="str">
        <f>IF(AND(Table3[[#This Row],[Menge]]&lt;&gt;"",Table3[[#This Row],[Anzahl Stück im Karton]]&lt;&gt;""),Table3[[#This Row],[Menge]]*Table3[[#This Row],[Anzahl Stück im Karton]],"")</f>
        <v/>
      </c>
      <c r="T192" s="929" t="str">
        <f>IF(AND('Display-Neuanlage und Masse'!G190="",'Display-Neuanlage und Masse'!H190=""),"",
IF('Display-Neuanlage und Masse'!G190&lt;&gt;"",'Display-Neuanlage und Masse'!G190,'Display-Neuanlage und Masse'!H190))</f>
        <v/>
      </c>
      <c r="U192" s="925" t="str">
        <f>IF(AND('Display-Neuanlage und Masse'!G190="",'Display-Neuanlage und Masse'!H190=""),"",
IF('Display-Neuanlage und Masse'!G190&lt;&gt;"","EUR","USD"))</f>
        <v/>
      </c>
      <c r="V192" s="930" t="str">
        <f>IF('Display-Neuanlage und Masse'!I190="","",'Display-Neuanlage und Masse'!I190)</f>
        <v/>
      </c>
      <c r="W192" s="737"/>
      <c r="X192" s="737"/>
      <c r="Y192" s="737"/>
      <c r="Z192" s="737"/>
      <c r="AA192" s="737"/>
      <c r="AB192" s="737"/>
      <c r="AC192" s="737"/>
      <c r="AD192" s="737"/>
      <c r="AE192" s="737"/>
      <c r="AF192" s="737"/>
      <c r="AG192" s="741"/>
      <c r="AH192" s="747"/>
      <c r="AI192" s="750"/>
      <c r="AJ192" s="748"/>
      <c r="AK192" s="748"/>
      <c r="AL192" s="748"/>
      <c r="AM192" s="748"/>
      <c r="AN192" s="748"/>
      <c r="AO192" s="748"/>
      <c r="AP192" s="748"/>
      <c r="AQ192" s="748"/>
      <c r="AR192" s="748"/>
      <c r="AS192" s="748"/>
      <c r="AT192" s="748"/>
      <c r="AU192" s="749"/>
      <c r="AV192" s="747"/>
      <c r="AW192" s="748"/>
      <c r="AX192" s="749"/>
      <c r="AY192" s="747"/>
      <c r="AZ192" s="748"/>
      <c r="BA192" s="749"/>
      <c r="BB192" s="747"/>
      <c r="BC192" s="748"/>
      <c r="BD192" s="748"/>
      <c r="BE192" s="749"/>
      <c r="BF192" s="750"/>
      <c r="BG192" s="748"/>
      <c r="BH192" s="748"/>
      <c r="BI192" s="748"/>
      <c r="BJ192" s="748"/>
      <c r="BK192" s="748"/>
      <c r="BL192" s="748"/>
      <c r="BM192" s="748"/>
      <c r="BN192" s="748"/>
      <c r="BO192" s="736"/>
      <c r="BP192" s="736"/>
      <c r="BQ192" s="735"/>
      <c r="BR192" s="736"/>
      <c r="BS192" s="736"/>
      <c r="BT192" s="736"/>
      <c r="BU192" s="856"/>
      <c r="BV192" s="736"/>
      <c r="BW192" s="736"/>
      <c r="BX192" s="736"/>
      <c r="BY192" s="736"/>
      <c r="BZ192" s="736"/>
      <c r="CA192" s="736"/>
      <c r="CB192" s="736"/>
      <c r="CC192" s="736"/>
      <c r="CD192" s="736"/>
      <c r="CE192" s="736"/>
      <c r="CF192" s="736"/>
      <c r="CG192" s="736"/>
      <c r="CH192" s="736"/>
      <c r="CI192" s="736"/>
      <c r="CJ192" s="736"/>
      <c r="CK192" s="736"/>
      <c r="CL192" s="736"/>
      <c r="CM192" s="736"/>
      <c r="CN192" s="736"/>
      <c r="CO192" s="736"/>
      <c r="CP192" s="736"/>
      <c r="CQ192" s="736"/>
      <c r="CR192" s="736"/>
      <c r="CS192" s="736"/>
      <c r="CT192" s="736"/>
      <c r="CU192" s="736"/>
      <c r="CV192" s="736"/>
      <c r="CW192" s="736"/>
      <c r="CX192" s="736"/>
      <c r="CY192" s="736"/>
      <c r="CZ192" s="736"/>
      <c r="DA192" s="736"/>
      <c r="DB192" s="736"/>
      <c r="DC192" s="736"/>
      <c r="DD192" s="736"/>
      <c r="DE192" s="736"/>
      <c r="DF192" s="736"/>
      <c r="DG192" s="736"/>
      <c r="DH192" s="736"/>
      <c r="DI192" s="736"/>
      <c r="DJ192" s="736"/>
      <c r="DK192" s="736"/>
      <c r="DL192" s="736"/>
      <c r="DM192" s="736"/>
      <c r="DN192" s="736"/>
      <c r="DO192" s="736"/>
      <c r="DP192" s="736"/>
      <c r="DQ192" s="736"/>
      <c r="DR192" s="736"/>
      <c r="DS192" s="736"/>
      <c r="DT192" s="736"/>
      <c r="DU192" s="736"/>
      <c r="DV192" s="736"/>
      <c r="DW192" s="736"/>
      <c r="DX192" s="736"/>
      <c r="DY192" s="736"/>
      <c r="DZ192" s="736"/>
      <c r="EA192" s="736"/>
      <c r="EB192" s="736"/>
      <c r="EC192" s="736"/>
      <c r="ED192" s="736"/>
      <c r="EE192" s="736"/>
      <c r="EF192" s="736"/>
      <c r="EG192" s="736"/>
    </row>
    <row r="193" spans="1:137" ht="60" customHeight="1">
      <c r="A193" s="925"/>
      <c r="B193" s="736"/>
      <c r="C193" s="925" t="str">
        <f>IF('Display-Neuanlage und Masse'!T191="","",'Display-Neuanlage und Masse'!T191)</f>
        <v/>
      </c>
      <c r="D193" s="925" t="str">
        <f>IF('Display-Neuanlage und Masse'!U191="","",'Display-Neuanlage und Masse'!U191)</f>
        <v/>
      </c>
      <c r="E193" s="736"/>
      <c r="F193" s="925" t="str">
        <f>IF('Display-Neuanlage und Masse'!V191="","",'Display-Neuanlage und Masse'!V191)</f>
        <v/>
      </c>
      <c r="G193" s="925" t="str">
        <f>IF('Display-Neuanlage und Masse'!X191="","",VLOOKUP('Display-Neuanlage und Masse'!X191,'Dropdown Auswahl'!BL188:BM440,2,FALSE))</f>
        <v/>
      </c>
      <c r="H193" s="1191"/>
      <c r="I193" s="1191"/>
      <c r="J193" s="1191"/>
      <c r="K193" s="925" t="str">
        <f>IF('Display-Neuanlage und Masse'!AX191="","",'Display-Neuanlage und Masse'!AX191)</f>
        <v/>
      </c>
      <c r="L193" s="925" t="str">
        <f>IF('Display-Neuanlage und Masse'!AY191="","",'Display-Neuanlage und Masse'!AY191)</f>
        <v/>
      </c>
      <c r="M193" s="925" t="str">
        <f>IF('Display-Neuanlage und Masse'!AZ191="","",'Display-Neuanlage und Masse'!AZ191)</f>
        <v/>
      </c>
      <c r="N193" s="736"/>
      <c r="O193" s="736"/>
      <c r="P193" s="878"/>
      <c r="Q193" s="736"/>
      <c r="R193" s="736"/>
      <c r="S193" s="925" t="str">
        <f>IF(AND(Table3[[#This Row],[Menge]]&lt;&gt;"",Table3[[#This Row],[Anzahl Stück im Karton]]&lt;&gt;""),Table3[[#This Row],[Menge]]*Table3[[#This Row],[Anzahl Stück im Karton]],"")</f>
        <v/>
      </c>
      <c r="T193" s="929" t="str">
        <f>IF(AND('Display-Neuanlage und Masse'!G191="",'Display-Neuanlage und Masse'!H191=""),"",
IF('Display-Neuanlage und Masse'!G191&lt;&gt;"",'Display-Neuanlage und Masse'!G191,'Display-Neuanlage und Masse'!H191))</f>
        <v/>
      </c>
      <c r="U193" s="925" t="str">
        <f>IF(AND('Display-Neuanlage und Masse'!G191="",'Display-Neuanlage und Masse'!H191=""),"",
IF('Display-Neuanlage und Masse'!G191&lt;&gt;"","EUR","USD"))</f>
        <v/>
      </c>
      <c r="V193" s="930" t="str">
        <f>IF('Display-Neuanlage und Masse'!I191="","",'Display-Neuanlage und Masse'!I191)</f>
        <v/>
      </c>
      <c r="W193" s="737"/>
      <c r="X193" s="737"/>
      <c r="Y193" s="737"/>
      <c r="Z193" s="737"/>
      <c r="AA193" s="737"/>
      <c r="AB193" s="737"/>
      <c r="AC193" s="737"/>
      <c r="AD193" s="737"/>
      <c r="AE193" s="737"/>
      <c r="AF193" s="737"/>
      <c r="AG193" s="741"/>
      <c r="AH193" s="747"/>
      <c r="AI193" s="750"/>
      <c r="AJ193" s="748"/>
      <c r="AK193" s="748"/>
      <c r="AL193" s="748"/>
      <c r="AM193" s="748"/>
      <c r="AN193" s="748"/>
      <c r="AO193" s="748"/>
      <c r="AP193" s="748"/>
      <c r="AQ193" s="748"/>
      <c r="AR193" s="748"/>
      <c r="AS193" s="748"/>
      <c r="AT193" s="748"/>
      <c r="AU193" s="749"/>
      <c r="AV193" s="747"/>
      <c r="AW193" s="748"/>
      <c r="AX193" s="749"/>
      <c r="AY193" s="747"/>
      <c r="AZ193" s="748"/>
      <c r="BA193" s="749"/>
      <c r="BB193" s="747"/>
      <c r="BC193" s="748"/>
      <c r="BD193" s="748"/>
      <c r="BE193" s="749"/>
      <c r="BF193" s="750"/>
      <c r="BG193" s="748"/>
      <c r="BH193" s="748"/>
      <c r="BI193" s="748"/>
      <c r="BJ193" s="748"/>
      <c r="BK193" s="748"/>
      <c r="BL193" s="748"/>
      <c r="BM193" s="748"/>
      <c r="BN193" s="748"/>
      <c r="BO193" s="736"/>
      <c r="BP193" s="736"/>
      <c r="BQ193" s="735"/>
      <c r="BR193" s="736"/>
      <c r="BS193" s="736"/>
      <c r="BT193" s="736"/>
      <c r="BU193" s="856"/>
      <c r="BV193" s="736"/>
      <c r="BW193" s="736"/>
      <c r="BX193" s="736"/>
      <c r="BY193" s="736"/>
      <c r="BZ193" s="736"/>
      <c r="CA193" s="736"/>
      <c r="CB193" s="736"/>
      <c r="CC193" s="736"/>
      <c r="CD193" s="736"/>
      <c r="CE193" s="736"/>
      <c r="CF193" s="736"/>
      <c r="CG193" s="736"/>
      <c r="CH193" s="736"/>
      <c r="CI193" s="736"/>
      <c r="CJ193" s="736"/>
      <c r="CK193" s="736"/>
      <c r="CL193" s="736"/>
      <c r="CM193" s="736"/>
      <c r="CN193" s="736"/>
      <c r="CO193" s="736"/>
      <c r="CP193" s="736"/>
      <c r="CQ193" s="736"/>
      <c r="CR193" s="736"/>
      <c r="CS193" s="736"/>
      <c r="CT193" s="736"/>
      <c r="CU193" s="736"/>
      <c r="CV193" s="736"/>
      <c r="CW193" s="736"/>
      <c r="CX193" s="736"/>
      <c r="CY193" s="736"/>
      <c r="CZ193" s="736"/>
      <c r="DA193" s="736"/>
      <c r="DB193" s="736"/>
      <c r="DC193" s="736"/>
      <c r="DD193" s="736"/>
      <c r="DE193" s="736"/>
      <c r="DF193" s="736"/>
      <c r="DG193" s="736"/>
      <c r="DH193" s="736"/>
      <c r="DI193" s="736"/>
      <c r="DJ193" s="736"/>
      <c r="DK193" s="736"/>
      <c r="DL193" s="736"/>
      <c r="DM193" s="736"/>
      <c r="DN193" s="736"/>
      <c r="DO193" s="736"/>
      <c r="DP193" s="736"/>
      <c r="DQ193" s="736"/>
      <c r="DR193" s="736"/>
      <c r="DS193" s="736"/>
      <c r="DT193" s="736"/>
      <c r="DU193" s="736"/>
      <c r="DV193" s="736"/>
      <c r="DW193" s="736"/>
      <c r="DX193" s="736"/>
      <c r="DY193" s="736"/>
      <c r="DZ193" s="736"/>
      <c r="EA193" s="736"/>
      <c r="EB193" s="736"/>
      <c r="EC193" s="736"/>
      <c r="ED193" s="736"/>
      <c r="EE193" s="736"/>
      <c r="EF193" s="736"/>
      <c r="EG193" s="736"/>
    </row>
    <row r="194" spans="1:137" ht="60" customHeight="1">
      <c r="A194" s="925"/>
      <c r="B194" s="736"/>
      <c r="C194" s="925" t="str">
        <f>IF('Display-Neuanlage und Masse'!T192="","",'Display-Neuanlage und Masse'!T192)</f>
        <v/>
      </c>
      <c r="D194" s="925" t="str">
        <f>IF('Display-Neuanlage und Masse'!U192="","",'Display-Neuanlage und Masse'!U192)</f>
        <v/>
      </c>
      <c r="E194" s="736"/>
      <c r="F194" s="925" t="str">
        <f>IF('Display-Neuanlage und Masse'!V192="","",'Display-Neuanlage und Masse'!V192)</f>
        <v/>
      </c>
      <c r="G194" s="925" t="str">
        <f>IF('Display-Neuanlage und Masse'!X192="","",VLOOKUP('Display-Neuanlage und Masse'!X192,'Dropdown Auswahl'!BL189:BM441,2,FALSE))</f>
        <v/>
      </c>
      <c r="H194" s="1191"/>
      <c r="I194" s="1191"/>
      <c r="J194" s="1191"/>
      <c r="K194" s="925" t="str">
        <f>IF('Display-Neuanlage und Masse'!AX192="","",'Display-Neuanlage und Masse'!AX192)</f>
        <v/>
      </c>
      <c r="L194" s="925" t="str">
        <f>IF('Display-Neuanlage und Masse'!AY192="","",'Display-Neuanlage und Masse'!AY192)</f>
        <v/>
      </c>
      <c r="M194" s="925" t="str">
        <f>IF('Display-Neuanlage und Masse'!AZ192="","",'Display-Neuanlage und Masse'!AZ192)</f>
        <v/>
      </c>
      <c r="N194" s="736"/>
      <c r="O194" s="736"/>
      <c r="P194" s="878"/>
      <c r="Q194" s="736"/>
      <c r="R194" s="736"/>
      <c r="S194" s="925" t="str">
        <f>IF(AND(Table3[[#This Row],[Menge]]&lt;&gt;"",Table3[[#This Row],[Anzahl Stück im Karton]]&lt;&gt;""),Table3[[#This Row],[Menge]]*Table3[[#This Row],[Anzahl Stück im Karton]],"")</f>
        <v/>
      </c>
      <c r="T194" s="929" t="str">
        <f>IF(AND('Display-Neuanlage und Masse'!G192="",'Display-Neuanlage und Masse'!H192=""),"",
IF('Display-Neuanlage und Masse'!G192&lt;&gt;"",'Display-Neuanlage und Masse'!G192,'Display-Neuanlage und Masse'!H192))</f>
        <v/>
      </c>
      <c r="U194" s="925" t="str">
        <f>IF(AND('Display-Neuanlage und Masse'!G192="",'Display-Neuanlage und Masse'!H192=""),"",
IF('Display-Neuanlage und Masse'!G192&lt;&gt;"","EUR","USD"))</f>
        <v/>
      </c>
      <c r="V194" s="930" t="str">
        <f>IF('Display-Neuanlage und Masse'!I192="","",'Display-Neuanlage und Masse'!I192)</f>
        <v/>
      </c>
      <c r="W194" s="737"/>
      <c r="X194" s="737"/>
      <c r="Y194" s="737"/>
      <c r="Z194" s="737"/>
      <c r="AA194" s="737"/>
      <c r="AB194" s="737"/>
      <c r="AC194" s="737"/>
      <c r="AD194" s="737"/>
      <c r="AE194" s="737"/>
      <c r="AF194" s="737"/>
      <c r="AG194" s="741"/>
      <c r="AH194" s="747"/>
      <c r="AI194" s="750"/>
      <c r="AJ194" s="748"/>
      <c r="AK194" s="748"/>
      <c r="AL194" s="748"/>
      <c r="AM194" s="748"/>
      <c r="AN194" s="748"/>
      <c r="AO194" s="748"/>
      <c r="AP194" s="748"/>
      <c r="AQ194" s="748"/>
      <c r="AR194" s="748"/>
      <c r="AS194" s="748"/>
      <c r="AT194" s="748"/>
      <c r="AU194" s="749"/>
      <c r="AV194" s="747"/>
      <c r="AW194" s="748"/>
      <c r="AX194" s="749"/>
      <c r="AY194" s="747"/>
      <c r="AZ194" s="748"/>
      <c r="BA194" s="749"/>
      <c r="BB194" s="747"/>
      <c r="BC194" s="748"/>
      <c r="BD194" s="748"/>
      <c r="BE194" s="749"/>
      <c r="BF194" s="750"/>
      <c r="BG194" s="748"/>
      <c r="BH194" s="748"/>
      <c r="BI194" s="748"/>
      <c r="BJ194" s="748"/>
      <c r="BK194" s="748"/>
      <c r="BL194" s="748"/>
      <c r="BM194" s="748"/>
      <c r="BN194" s="748"/>
      <c r="BO194" s="736"/>
      <c r="BP194" s="736"/>
      <c r="BQ194" s="735"/>
      <c r="BR194" s="736"/>
      <c r="BS194" s="736"/>
      <c r="BT194" s="736"/>
      <c r="BU194" s="856"/>
      <c r="BV194" s="736"/>
      <c r="BW194" s="736"/>
      <c r="BX194" s="736"/>
      <c r="BY194" s="736"/>
      <c r="BZ194" s="736"/>
      <c r="CA194" s="736"/>
      <c r="CB194" s="736"/>
      <c r="CC194" s="736"/>
      <c r="CD194" s="736"/>
      <c r="CE194" s="736"/>
      <c r="CF194" s="736"/>
      <c r="CG194" s="736"/>
      <c r="CH194" s="736"/>
      <c r="CI194" s="736"/>
      <c r="CJ194" s="736"/>
      <c r="CK194" s="736"/>
      <c r="CL194" s="736"/>
      <c r="CM194" s="736"/>
      <c r="CN194" s="736"/>
      <c r="CO194" s="736"/>
      <c r="CP194" s="736"/>
      <c r="CQ194" s="736"/>
      <c r="CR194" s="736"/>
      <c r="CS194" s="736"/>
      <c r="CT194" s="736"/>
      <c r="CU194" s="736"/>
      <c r="CV194" s="736"/>
      <c r="CW194" s="736"/>
      <c r="CX194" s="736"/>
      <c r="CY194" s="736"/>
      <c r="CZ194" s="736"/>
      <c r="DA194" s="736"/>
      <c r="DB194" s="736"/>
      <c r="DC194" s="736"/>
      <c r="DD194" s="736"/>
      <c r="DE194" s="736"/>
      <c r="DF194" s="736"/>
      <c r="DG194" s="736"/>
      <c r="DH194" s="736"/>
      <c r="DI194" s="736"/>
      <c r="DJ194" s="736"/>
      <c r="DK194" s="736"/>
      <c r="DL194" s="736"/>
      <c r="DM194" s="736"/>
      <c r="DN194" s="736"/>
      <c r="DO194" s="736"/>
      <c r="DP194" s="736"/>
      <c r="DQ194" s="736"/>
      <c r="DR194" s="736"/>
      <c r="DS194" s="736"/>
      <c r="DT194" s="736"/>
      <c r="DU194" s="736"/>
      <c r="DV194" s="736"/>
      <c r="DW194" s="736"/>
      <c r="DX194" s="736"/>
      <c r="DY194" s="736"/>
      <c r="DZ194" s="736"/>
      <c r="EA194" s="736"/>
      <c r="EB194" s="736"/>
      <c r="EC194" s="736"/>
      <c r="ED194" s="736"/>
      <c r="EE194" s="736"/>
      <c r="EF194" s="736"/>
      <c r="EG194" s="736"/>
    </row>
    <row r="195" spans="1:137" ht="60" customHeight="1">
      <c r="A195" s="925"/>
      <c r="B195" s="736"/>
      <c r="C195" s="925" t="str">
        <f>IF('Display-Neuanlage und Masse'!T193="","",'Display-Neuanlage und Masse'!T193)</f>
        <v/>
      </c>
      <c r="D195" s="925" t="str">
        <f>IF('Display-Neuanlage und Masse'!U193="","",'Display-Neuanlage und Masse'!U193)</f>
        <v/>
      </c>
      <c r="E195" s="736"/>
      <c r="F195" s="925" t="str">
        <f>IF('Display-Neuanlage und Masse'!V193="","",'Display-Neuanlage und Masse'!V193)</f>
        <v/>
      </c>
      <c r="G195" s="925" t="str">
        <f>IF('Display-Neuanlage und Masse'!X193="","",VLOOKUP('Display-Neuanlage und Masse'!X193,'Dropdown Auswahl'!BL190:BM442,2,FALSE))</f>
        <v/>
      </c>
      <c r="H195" s="1191"/>
      <c r="I195" s="1191"/>
      <c r="J195" s="1191"/>
      <c r="K195" s="925" t="str">
        <f>IF('Display-Neuanlage und Masse'!AX193="","",'Display-Neuanlage und Masse'!AX193)</f>
        <v/>
      </c>
      <c r="L195" s="925" t="str">
        <f>IF('Display-Neuanlage und Masse'!AY193="","",'Display-Neuanlage und Masse'!AY193)</f>
        <v/>
      </c>
      <c r="M195" s="925" t="str">
        <f>IF('Display-Neuanlage und Masse'!AZ193="","",'Display-Neuanlage und Masse'!AZ193)</f>
        <v/>
      </c>
      <c r="N195" s="736"/>
      <c r="O195" s="736"/>
      <c r="P195" s="878"/>
      <c r="Q195" s="736"/>
      <c r="R195" s="736"/>
      <c r="S195" s="925" t="str">
        <f>IF(AND(Table3[[#This Row],[Menge]]&lt;&gt;"",Table3[[#This Row],[Anzahl Stück im Karton]]&lt;&gt;""),Table3[[#This Row],[Menge]]*Table3[[#This Row],[Anzahl Stück im Karton]],"")</f>
        <v/>
      </c>
      <c r="T195" s="929" t="str">
        <f>IF(AND('Display-Neuanlage und Masse'!G193="",'Display-Neuanlage und Masse'!H193=""),"",
IF('Display-Neuanlage und Masse'!G193&lt;&gt;"",'Display-Neuanlage und Masse'!G193,'Display-Neuanlage und Masse'!H193))</f>
        <v/>
      </c>
      <c r="U195" s="925" t="str">
        <f>IF(AND('Display-Neuanlage und Masse'!G193="",'Display-Neuanlage und Masse'!H193=""),"",
IF('Display-Neuanlage und Masse'!G193&lt;&gt;"","EUR","USD"))</f>
        <v/>
      </c>
      <c r="V195" s="930" t="str">
        <f>IF('Display-Neuanlage und Masse'!I193="","",'Display-Neuanlage und Masse'!I193)</f>
        <v/>
      </c>
      <c r="W195" s="737"/>
      <c r="X195" s="737"/>
      <c r="Y195" s="737"/>
      <c r="Z195" s="737"/>
      <c r="AA195" s="737"/>
      <c r="AB195" s="737"/>
      <c r="AC195" s="737"/>
      <c r="AD195" s="737"/>
      <c r="AE195" s="737"/>
      <c r="AF195" s="737"/>
      <c r="AG195" s="741"/>
      <c r="AH195" s="747"/>
      <c r="AI195" s="750"/>
      <c r="AJ195" s="748"/>
      <c r="AK195" s="748"/>
      <c r="AL195" s="748"/>
      <c r="AM195" s="748"/>
      <c r="AN195" s="748"/>
      <c r="AO195" s="748"/>
      <c r="AP195" s="748"/>
      <c r="AQ195" s="748"/>
      <c r="AR195" s="748"/>
      <c r="AS195" s="748"/>
      <c r="AT195" s="748"/>
      <c r="AU195" s="749"/>
      <c r="AV195" s="747"/>
      <c r="AW195" s="748"/>
      <c r="AX195" s="749"/>
      <c r="AY195" s="747"/>
      <c r="AZ195" s="748"/>
      <c r="BA195" s="749"/>
      <c r="BB195" s="747"/>
      <c r="BC195" s="748"/>
      <c r="BD195" s="748"/>
      <c r="BE195" s="749"/>
      <c r="BF195" s="750"/>
      <c r="BG195" s="748"/>
      <c r="BH195" s="748"/>
      <c r="BI195" s="748"/>
      <c r="BJ195" s="748"/>
      <c r="BK195" s="748"/>
      <c r="BL195" s="748"/>
      <c r="BM195" s="748"/>
      <c r="BN195" s="748"/>
      <c r="BO195" s="736"/>
      <c r="BP195" s="736"/>
      <c r="BQ195" s="735"/>
      <c r="BR195" s="736"/>
      <c r="BS195" s="736"/>
      <c r="BT195" s="736"/>
      <c r="BU195" s="856"/>
      <c r="BV195" s="736"/>
      <c r="BW195" s="736"/>
      <c r="BX195" s="736"/>
      <c r="BY195" s="736"/>
      <c r="BZ195" s="736"/>
      <c r="CA195" s="736"/>
      <c r="CB195" s="736"/>
      <c r="CC195" s="736"/>
      <c r="CD195" s="736"/>
      <c r="CE195" s="736"/>
      <c r="CF195" s="736"/>
      <c r="CG195" s="736"/>
      <c r="CH195" s="736"/>
      <c r="CI195" s="736"/>
      <c r="CJ195" s="736"/>
      <c r="CK195" s="736"/>
      <c r="CL195" s="736"/>
      <c r="CM195" s="736"/>
      <c r="CN195" s="736"/>
      <c r="CO195" s="736"/>
      <c r="CP195" s="736"/>
      <c r="CQ195" s="736"/>
      <c r="CR195" s="736"/>
      <c r="CS195" s="736"/>
      <c r="CT195" s="736"/>
      <c r="CU195" s="736"/>
      <c r="CV195" s="736"/>
      <c r="CW195" s="736"/>
      <c r="CX195" s="736"/>
      <c r="CY195" s="736"/>
      <c r="CZ195" s="736"/>
      <c r="DA195" s="736"/>
      <c r="DB195" s="736"/>
      <c r="DC195" s="736"/>
      <c r="DD195" s="736"/>
      <c r="DE195" s="736"/>
      <c r="DF195" s="736"/>
      <c r="DG195" s="736"/>
      <c r="DH195" s="736"/>
      <c r="DI195" s="736"/>
      <c r="DJ195" s="736"/>
      <c r="DK195" s="736"/>
      <c r="DL195" s="736"/>
      <c r="DM195" s="736"/>
      <c r="DN195" s="736"/>
      <c r="DO195" s="736"/>
      <c r="DP195" s="736"/>
      <c r="DQ195" s="736"/>
      <c r="DR195" s="736"/>
      <c r="DS195" s="736"/>
      <c r="DT195" s="736"/>
      <c r="DU195" s="736"/>
      <c r="DV195" s="736"/>
      <c r="DW195" s="736"/>
      <c r="DX195" s="736"/>
      <c r="DY195" s="736"/>
      <c r="DZ195" s="736"/>
      <c r="EA195" s="736"/>
      <c r="EB195" s="736"/>
      <c r="EC195" s="736"/>
      <c r="ED195" s="736"/>
      <c r="EE195" s="736"/>
      <c r="EF195" s="736"/>
      <c r="EG195" s="736"/>
    </row>
    <row r="196" spans="1:137" ht="60" customHeight="1">
      <c r="A196" s="925"/>
      <c r="B196" s="736"/>
      <c r="C196" s="925" t="str">
        <f>IF('Display-Neuanlage und Masse'!T194="","",'Display-Neuanlage und Masse'!T194)</f>
        <v/>
      </c>
      <c r="D196" s="925" t="str">
        <f>IF('Display-Neuanlage und Masse'!U194="","",'Display-Neuanlage und Masse'!U194)</f>
        <v/>
      </c>
      <c r="E196" s="736"/>
      <c r="F196" s="925" t="str">
        <f>IF('Display-Neuanlage und Masse'!V194="","",'Display-Neuanlage und Masse'!V194)</f>
        <v/>
      </c>
      <c r="G196" s="925" t="str">
        <f>IF('Display-Neuanlage und Masse'!X194="","",VLOOKUP('Display-Neuanlage und Masse'!X194,'Dropdown Auswahl'!BL191:BM443,2,FALSE))</f>
        <v/>
      </c>
      <c r="H196" s="1191"/>
      <c r="I196" s="1191"/>
      <c r="J196" s="1191"/>
      <c r="K196" s="925" t="str">
        <f>IF('Display-Neuanlage und Masse'!AX194="","",'Display-Neuanlage und Masse'!AX194)</f>
        <v/>
      </c>
      <c r="L196" s="925" t="str">
        <f>IF('Display-Neuanlage und Masse'!AY194="","",'Display-Neuanlage und Masse'!AY194)</f>
        <v/>
      </c>
      <c r="M196" s="925" t="str">
        <f>IF('Display-Neuanlage und Masse'!AZ194="","",'Display-Neuanlage und Masse'!AZ194)</f>
        <v/>
      </c>
      <c r="N196" s="736"/>
      <c r="O196" s="736"/>
      <c r="P196" s="878"/>
      <c r="Q196" s="736"/>
      <c r="R196" s="736"/>
      <c r="S196" s="925" t="str">
        <f>IF(AND(Table3[[#This Row],[Menge]]&lt;&gt;"",Table3[[#This Row],[Anzahl Stück im Karton]]&lt;&gt;""),Table3[[#This Row],[Menge]]*Table3[[#This Row],[Anzahl Stück im Karton]],"")</f>
        <v/>
      </c>
      <c r="T196" s="929" t="str">
        <f>IF(AND('Display-Neuanlage und Masse'!G194="",'Display-Neuanlage und Masse'!H194=""),"",
IF('Display-Neuanlage und Masse'!G194&lt;&gt;"",'Display-Neuanlage und Masse'!G194,'Display-Neuanlage und Masse'!H194))</f>
        <v/>
      </c>
      <c r="U196" s="925" t="str">
        <f>IF(AND('Display-Neuanlage und Masse'!G194="",'Display-Neuanlage und Masse'!H194=""),"",
IF('Display-Neuanlage und Masse'!G194&lt;&gt;"","EUR","USD"))</f>
        <v/>
      </c>
      <c r="V196" s="930" t="str">
        <f>IF('Display-Neuanlage und Masse'!I194="","",'Display-Neuanlage und Masse'!I194)</f>
        <v/>
      </c>
      <c r="W196" s="737"/>
      <c r="X196" s="737"/>
      <c r="Y196" s="737"/>
      <c r="Z196" s="737"/>
      <c r="AA196" s="737"/>
      <c r="AB196" s="737"/>
      <c r="AC196" s="737"/>
      <c r="AD196" s="737"/>
      <c r="AE196" s="737"/>
      <c r="AF196" s="737"/>
      <c r="AG196" s="741"/>
      <c r="AH196" s="747"/>
      <c r="AI196" s="750"/>
      <c r="AJ196" s="748"/>
      <c r="AK196" s="748"/>
      <c r="AL196" s="748"/>
      <c r="AM196" s="748"/>
      <c r="AN196" s="748"/>
      <c r="AO196" s="748"/>
      <c r="AP196" s="748"/>
      <c r="AQ196" s="748"/>
      <c r="AR196" s="748"/>
      <c r="AS196" s="748"/>
      <c r="AT196" s="748"/>
      <c r="AU196" s="749"/>
      <c r="AV196" s="747"/>
      <c r="AW196" s="748"/>
      <c r="AX196" s="749"/>
      <c r="AY196" s="747"/>
      <c r="AZ196" s="748"/>
      <c r="BA196" s="749"/>
      <c r="BB196" s="747"/>
      <c r="BC196" s="748"/>
      <c r="BD196" s="748"/>
      <c r="BE196" s="749"/>
      <c r="BF196" s="750"/>
      <c r="BG196" s="748"/>
      <c r="BH196" s="748"/>
      <c r="BI196" s="748"/>
      <c r="BJ196" s="748"/>
      <c r="BK196" s="748"/>
      <c r="BL196" s="748"/>
      <c r="BM196" s="748"/>
      <c r="BN196" s="748"/>
      <c r="BO196" s="736"/>
      <c r="BP196" s="736"/>
      <c r="BQ196" s="735"/>
      <c r="BR196" s="736"/>
      <c r="BS196" s="736"/>
      <c r="BT196" s="736"/>
      <c r="BU196" s="856"/>
      <c r="BV196" s="736"/>
      <c r="BW196" s="736"/>
      <c r="BX196" s="736"/>
      <c r="BY196" s="736"/>
      <c r="BZ196" s="736"/>
      <c r="CA196" s="736"/>
      <c r="CB196" s="736"/>
      <c r="CC196" s="736"/>
      <c r="CD196" s="736"/>
      <c r="CE196" s="736"/>
      <c r="CF196" s="736"/>
      <c r="CG196" s="736"/>
      <c r="CH196" s="736"/>
      <c r="CI196" s="736"/>
      <c r="CJ196" s="736"/>
      <c r="CK196" s="736"/>
      <c r="CL196" s="736"/>
      <c r="CM196" s="736"/>
      <c r="CN196" s="736"/>
      <c r="CO196" s="736"/>
      <c r="CP196" s="736"/>
      <c r="CQ196" s="736"/>
      <c r="CR196" s="736"/>
      <c r="CS196" s="736"/>
      <c r="CT196" s="736"/>
      <c r="CU196" s="736"/>
      <c r="CV196" s="736"/>
      <c r="CW196" s="736"/>
      <c r="CX196" s="736"/>
      <c r="CY196" s="736"/>
      <c r="CZ196" s="736"/>
      <c r="DA196" s="736"/>
      <c r="DB196" s="736"/>
      <c r="DC196" s="736"/>
      <c r="DD196" s="736"/>
      <c r="DE196" s="736"/>
      <c r="DF196" s="736"/>
      <c r="DG196" s="736"/>
      <c r="DH196" s="736"/>
      <c r="DI196" s="736"/>
      <c r="DJ196" s="736"/>
      <c r="DK196" s="736"/>
      <c r="DL196" s="736"/>
      <c r="DM196" s="736"/>
      <c r="DN196" s="736"/>
      <c r="DO196" s="736"/>
      <c r="DP196" s="736"/>
      <c r="DQ196" s="736"/>
      <c r="DR196" s="736"/>
      <c r="DS196" s="736"/>
      <c r="DT196" s="736"/>
      <c r="DU196" s="736"/>
      <c r="DV196" s="736"/>
      <c r="DW196" s="736"/>
      <c r="DX196" s="736"/>
      <c r="DY196" s="736"/>
      <c r="DZ196" s="736"/>
      <c r="EA196" s="736"/>
      <c r="EB196" s="736"/>
      <c r="EC196" s="736"/>
      <c r="ED196" s="736"/>
      <c r="EE196" s="736"/>
      <c r="EF196" s="736"/>
      <c r="EG196" s="736"/>
    </row>
    <row r="197" spans="1:137" ht="60" customHeight="1">
      <c r="A197" s="925"/>
      <c r="B197" s="736"/>
      <c r="C197" s="925" t="str">
        <f>IF('Display-Neuanlage und Masse'!T195="","",'Display-Neuanlage und Masse'!T195)</f>
        <v/>
      </c>
      <c r="D197" s="925" t="str">
        <f>IF('Display-Neuanlage und Masse'!U195="","",'Display-Neuanlage und Masse'!U195)</f>
        <v/>
      </c>
      <c r="E197" s="736"/>
      <c r="F197" s="925" t="str">
        <f>IF('Display-Neuanlage und Masse'!V195="","",'Display-Neuanlage und Masse'!V195)</f>
        <v/>
      </c>
      <c r="G197" s="925" t="str">
        <f>IF('Display-Neuanlage und Masse'!X195="","",VLOOKUP('Display-Neuanlage und Masse'!X195,'Dropdown Auswahl'!BL192:BM444,2,FALSE))</f>
        <v/>
      </c>
      <c r="H197" s="1191"/>
      <c r="I197" s="1191"/>
      <c r="J197" s="1191"/>
      <c r="K197" s="925" t="str">
        <f>IF('Display-Neuanlage und Masse'!AX195="","",'Display-Neuanlage und Masse'!AX195)</f>
        <v/>
      </c>
      <c r="L197" s="925" t="str">
        <f>IF('Display-Neuanlage und Masse'!AY195="","",'Display-Neuanlage und Masse'!AY195)</f>
        <v/>
      </c>
      <c r="M197" s="925" t="str">
        <f>IF('Display-Neuanlage und Masse'!AZ195="","",'Display-Neuanlage und Masse'!AZ195)</f>
        <v/>
      </c>
      <c r="N197" s="736"/>
      <c r="O197" s="736"/>
      <c r="P197" s="878"/>
      <c r="Q197" s="736"/>
      <c r="R197" s="736"/>
      <c r="S197" s="925" t="str">
        <f>IF(AND(Table3[[#This Row],[Menge]]&lt;&gt;"",Table3[[#This Row],[Anzahl Stück im Karton]]&lt;&gt;""),Table3[[#This Row],[Menge]]*Table3[[#This Row],[Anzahl Stück im Karton]],"")</f>
        <v/>
      </c>
      <c r="T197" s="929" t="str">
        <f>IF(AND('Display-Neuanlage und Masse'!G195="",'Display-Neuanlage und Masse'!H195=""),"",
IF('Display-Neuanlage und Masse'!G195&lt;&gt;"",'Display-Neuanlage und Masse'!G195,'Display-Neuanlage und Masse'!H195))</f>
        <v/>
      </c>
      <c r="U197" s="925" t="str">
        <f>IF(AND('Display-Neuanlage und Masse'!G195="",'Display-Neuanlage und Masse'!H195=""),"",
IF('Display-Neuanlage und Masse'!G195&lt;&gt;"","EUR","USD"))</f>
        <v/>
      </c>
      <c r="V197" s="930" t="str">
        <f>IF('Display-Neuanlage und Masse'!I195="","",'Display-Neuanlage und Masse'!I195)</f>
        <v/>
      </c>
      <c r="W197" s="737"/>
      <c r="X197" s="737"/>
      <c r="Y197" s="737"/>
      <c r="Z197" s="737"/>
      <c r="AA197" s="737"/>
      <c r="AB197" s="737"/>
      <c r="AC197" s="737"/>
      <c r="AD197" s="737"/>
      <c r="AE197" s="737"/>
      <c r="AF197" s="737"/>
      <c r="AG197" s="741"/>
      <c r="AH197" s="747"/>
      <c r="AI197" s="750"/>
      <c r="AJ197" s="748"/>
      <c r="AK197" s="748"/>
      <c r="AL197" s="748"/>
      <c r="AM197" s="748"/>
      <c r="AN197" s="748"/>
      <c r="AO197" s="748"/>
      <c r="AP197" s="748"/>
      <c r="AQ197" s="748"/>
      <c r="AR197" s="748"/>
      <c r="AS197" s="748"/>
      <c r="AT197" s="748"/>
      <c r="AU197" s="749"/>
      <c r="AV197" s="747"/>
      <c r="AW197" s="748"/>
      <c r="AX197" s="749"/>
      <c r="AY197" s="747"/>
      <c r="AZ197" s="748"/>
      <c r="BA197" s="749"/>
      <c r="BB197" s="747"/>
      <c r="BC197" s="748"/>
      <c r="BD197" s="748"/>
      <c r="BE197" s="749"/>
      <c r="BF197" s="750"/>
      <c r="BG197" s="748"/>
      <c r="BH197" s="748"/>
      <c r="BI197" s="748"/>
      <c r="BJ197" s="748"/>
      <c r="BK197" s="748"/>
      <c r="BL197" s="748"/>
      <c r="BM197" s="748"/>
      <c r="BN197" s="748"/>
      <c r="BO197" s="736"/>
      <c r="BP197" s="736"/>
      <c r="BQ197" s="735"/>
      <c r="BR197" s="736"/>
      <c r="BS197" s="736"/>
      <c r="BT197" s="736"/>
      <c r="BU197" s="856"/>
      <c r="BV197" s="736"/>
      <c r="BW197" s="736"/>
      <c r="BX197" s="736"/>
      <c r="BY197" s="736"/>
      <c r="BZ197" s="736"/>
      <c r="CA197" s="736"/>
      <c r="CB197" s="736"/>
      <c r="CC197" s="736"/>
      <c r="CD197" s="736"/>
      <c r="CE197" s="736"/>
      <c r="CF197" s="736"/>
      <c r="CG197" s="736"/>
      <c r="CH197" s="736"/>
      <c r="CI197" s="736"/>
      <c r="CJ197" s="736"/>
      <c r="CK197" s="736"/>
      <c r="CL197" s="736"/>
      <c r="CM197" s="736"/>
      <c r="CN197" s="736"/>
      <c r="CO197" s="736"/>
      <c r="CP197" s="736"/>
      <c r="CQ197" s="736"/>
      <c r="CR197" s="736"/>
      <c r="CS197" s="736"/>
      <c r="CT197" s="736"/>
      <c r="CU197" s="736"/>
      <c r="CV197" s="736"/>
      <c r="CW197" s="736"/>
      <c r="CX197" s="736"/>
      <c r="CY197" s="736"/>
      <c r="CZ197" s="736"/>
      <c r="DA197" s="736"/>
      <c r="DB197" s="736"/>
      <c r="DC197" s="736"/>
      <c r="DD197" s="736"/>
      <c r="DE197" s="736"/>
      <c r="DF197" s="736"/>
      <c r="DG197" s="736"/>
      <c r="DH197" s="736"/>
      <c r="DI197" s="736"/>
      <c r="DJ197" s="736"/>
      <c r="DK197" s="736"/>
      <c r="DL197" s="736"/>
      <c r="DM197" s="736"/>
      <c r="DN197" s="736"/>
      <c r="DO197" s="736"/>
      <c r="DP197" s="736"/>
      <c r="DQ197" s="736"/>
      <c r="DR197" s="736"/>
      <c r="DS197" s="736"/>
      <c r="DT197" s="736"/>
      <c r="DU197" s="736"/>
      <c r="DV197" s="736"/>
      <c r="DW197" s="736"/>
      <c r="DX197" s="736"/>
      <c r="DY197" s="736"/>
      <c r="DZ197" s="736"/>
      <c r="EA197" s="736"/>
      <c r="EB197" s="736"/>
      <c r="EC197" s="736"/>
      <c r="ED197" s="736"/>
      <c r="EE197" s="736"/>
      <c r="EF197" s="736"/>
      <c r="EG197" s="736"/>
    </row>
    <row r="198" spans="1:137" ht="60" customHeight="1">
      <c r="A198" s="925"/>
      <c r="B198" s="736"/>
      <c r="C198" s="925" t="str">
        <f>IF('Display-Neuanlage und Masse'!T196="","",'Display-Neuanlage und Masse'!T196)</f>
        <v/>
      </c>
      <c r="D198" s="925" t="str">
        <f>IF('Display-Neuanlage und Masse'!U196="","",'Display-Neuanlage und Masse'!U196)</f>
        <v/>
      </c>
      <c r="E198" s="736"/>
      <c r="F198" s="925" t="str">
        <f>IF('Display-Neuanlage und Masse'!V196="","",'Display-Neuanlage und Masse'!V196)</f>
        <v/>
      </c>
      <c r="G198" s="925" t="str">
        <f>IF('Display-Neuanlage und Masse'!X196="","",VLOOKUP('Display-Neuanlage und Masse'!X196,'Dropdown Auswahl'!BL193:BM445,2,FALSE))</f>
        <v/>
      </c>
      <c r="H198" s="1191"/>
      <c r="I198" s="1191"/>
      <c r="J198" s="1191"/>
      <c r="K198" s="925" t="str">
        <f>IF('Display-Neuanlage und Masse'!AX196="","",'Display-Neuanlage und Masse'!AX196)</f>
        <v/>
      </c>
      <c r="L198" s="925" t="str">
        <f>IF('Display-Neuanlage und Masse'!AY196="","",'Display-Neuanlage und Masse'!AY196)</f>
        <v/>
      </c>
      <c r="M198" s="925" t="str">
        <f>IF('Display-Neuanlage und Masse'!AZ196="","",'Display-Neuanlage und Masse'!AZ196)</f>
        <v/>
      </c>
      <c r="N198" s="736"/>
      <c r="O198" s="736"/>
      <c r="P198" s="878"/>
      <c r="Q198" s="736"/>
      <c r="R198" s="736"/>
      <c r="S198" s="925" t="str">
        <f>IF(AND(Table3[[#This Row],[Menge]]&lt;&gt;"",Table3[[#This Row],[Anzahl Stück im Karton]]&lt;&gt;""),Table3[[#This Row],[Menge]]*Table3[[#This Row],[Anzahl Stück im Karton]],"")</f>
        <v/>
      </c>
      <c r="T198" s="929" t="str">
        <f>IF(AND('Display-Neuanlage und Masse'!G196="",'Display-Neuanlage und Masse'!H196=""),"",
IF('Display-Neuanlage und Masse'!G196&lt;&gt;"",'Display-Neuanlage und Masse'!G196,'Display-Neuanlage und Masse'!H196))</f>
        <v/>
      </c>
      <c r="U198" s="925" t="str">
        <f>IF(AND('Display-Neuanlage und Masse'!G196="",'Display-Neuanlage und Masse'!H196=""),"",
IF('Display-Neuanlage und Masse'!G196&lt;&gt;"","EUR","USD"))</f>
        <v/>
      </c>
      <c r="V198" s="930" t="str">
        <f>IF('Display-Neuanlage und Masse'!I196="","",'Display-Neuanlage und Masse'!I196)</f>
        <v/>
      </c>
      <c r="W198" s="737"/>
      <c r="X198" s="737"/>
      <c r="Y198" s="737"/>
      <c r="Z198" s="737"/>
      <c r="AA198" s="737"/>
      <c r="AB198" s="737"/>
      <c r="AC198" s="737"/>
      <c r="AD198" s="737"/>
      <c r="AE198" s="737"/>
      <c r="AF198" s="737"/>
      <c r="AG198" s="741"/>
      <c r="AH198" s="747"/>
      <c r="AI198" s="750"/>
      <c r="AJ198" s="748"/>
      <c r="AK198" s="748"/>
      <c r="AL198" s="748"/>
      <c r="AM198" s="748"/>
      <c r="AN198" s="748"/>
      <c r="AO198" s="748"/>
      <c r="AP198" s="748"/>
      <c r="AQ198" s="748"/>
      <c r="AR198" s="748"/>
      <c r="AS198" s="748"/>
      <c r="AT198" s="748"/>
      <c r="AU198" s="749"/>
      <c r="AV198" s="747"/>
      <c r="AW198" s="748"/>
      <c r="AX198" s="749"/>
      <c r="AY198" s="747"/>
      <c r="AZ198" s="748"/>
      <c r="BA198" s="749"/>
      <c r="BB198" s="747"/>
      <c r="BC198" s="748"/>
      <c r="BD198" s="748"/>
      <c r="BE198" s="749"/>
      <c r="BF198" s="750"/>
      <c r="BG198" s="748"/>
      <c r="BH198" s="748"/>
      <c r="BI198" s="748"/>
      <c r="BJ198" s="748"/>
      <c r="BK198" s="748"/>
      <c r="BL198" s="748"/>
      <c r="BM198" s="748"/>
      <c r="BN198" s="748"/>
      <c r="BO198" s="736"/>
      <c r="BP198" s="736"/>
      <c r="BQ198" s="735"/>
      <c r="BR198" s="736"/>
      <c r="BS198" s="736"/>
      <c r="BT198" s="736"/>
      <c r="BU198" s="856"/>
      <c r="BV198" s="736"/>
      <c r="BW198" s="736"/>
      <c r="BX198" s="736"/>
      <c r="BY198" s="736"/>
      <c r="BZ198" s="736"/>
      <c r="CA198" s="736"/>
      <c r="CB198" s="736"/>
      <c r="CC198" s="736"/>
      <c r="CD198" s="736"/>
      <c r="CE198" s="736"/>
      <c r="CF198" s="736"/>
      <c r="CG198" s="736"/>
      <c r="CH198" s="736"/>
      <c r="CI198" s="736"/>
      <c r="CJ198" s="736"/>
      <c r="CK198" s="736"/>
      <c r="CL198" s="736"/>
      <c r="CM198" s="736"/>
      <c r="CN198" s="736"/>
      <c r="CO198" s="736"/>
      <c r="CP198" s="736"/>
      <c r="CQ198" s="736"/>
      <c r="CR198" s="736"/>
      <c r="CS198" s="736"/>
      <c r="CT198" s="736"/>
      <c r="CU198" s="736"/>
      <c r="CV198" s="736"/>
      <c r="CW198" s="736"/>
      <c r="CX198" s="736"/>
      <c r="CY198" s="736"/>
      <c r="CZ198" s="736"/>
      <c r="DA198" s="736"/>
      <c r="DB198" s="736"/>
      <c r="DC198" s="736"/>
      <c r="DD198" s="736"/>
      <c r="DE198" s="736"/>
      <c r="DF198" s="736"/>
      <c r="DG198" s="736"/>
      <c r="DH198" s="736"/>
      <c r="DI198" s="736"/>
      <c r="DJ198" s="736"/>
      <c r="DK198" s="736"/>
      <c r="DL198" s="736"/>
      <c r="DM198" s="736"/>
      <c r="DN198" s="736"/>
      <c r="DO198" s="736"/>
      <c r="DP198" s="736"/>
      <c r="DQ198" s="736"/>
      <c r="DR198" s="736"/>
      <c r="DS198" s="736"/>
      <c r="DT198" s="736"/>
      <c r="DU198" s="736"/>
      <c r="DV198" s="736"/>
      <c r="DW198" s="736"/>
      <c r="DX198" s="736"/>
      <c r="DY198" s="736"/>
      <c r="DZ198" s="736"/>
      <c r="EA198" s="736"/>
      <c r="EB198" s="736"/>
      <c r="EC198" s="736"/>
      <c r="ED198" s="736"/>
      <c r="EE198" s="736"/>
      <c r="EF198" s="736"/>
      <c r="EG198" s="736"/>
    </row>
    <row r="199" spans="1:137" ht="60" customHeight="1">
      <c r="A199" s="925"/>
      <c r="B199" s="736"/>
      <c r="C199" s="925" t="str">
        <f>IF('Display-Neuanlage und Masse'!T197="","",'Display-Neuanlage und Masse'!T197)</f>
        <v/>
      </c>
      <c r="D199" s="925" t="str">
        <f>IF('Display-Neuanlage und Masse'!U197="","",'Display-Neuanlage und Masse'!U197)</f>
        <v/>
      </c>
      <c r="E199" s="736"/>
      <c r="F199" s="925" t="str">
        <f>IF('Display-Neuanlage und Masse'!V197="","",'Display-Neuanlage und Masse'!V197)</f>
        <v/>
      </c>
      <c r="G199" s="925" t="str">
        <f>IF('Display-Neuanlage und Masse'!X197="","",VLOOKUP('Display-Neuanlage und Masse'!X197,'Dropdown Auswahl'!BL194:BM446,2,FALSE))</f>
        <v/>
      </c>
      <c r="H199" s="1191"/>
      <c r="I199" s="1191"/>
      <c r="J199" s="1191"/>
      <c r="K199" s="925" t="str">
        <f>IF('Display-Neuanlage und Masse'!AX197="","",'Display-Neuanlage und Masse'!AX197)</f>
        <v/>
      </c>
      <c r="L199" s="925" t="str">
        <f>IF('Display-Neuanlage und Masse'!AY197="","",'Display-Neuanlage und Masse'!AY197)</f>
        <v/>
      </c>
      <c r="M199" s="925" t="str">
        <f>IF('Display-Neuanlage und Masse'!AZ197="","",'Display-Neuanlage und Masse'!AZ197)</f>
        <v/>
      </c>
      <c r="N199" s="736"/>
      <c r="O199" s="736"/>
      <c r="P199" s="878"/>
      <c r="Q199" s="736"/>
      <c r="R199" s="736"/>
      <c r="S199" s="925" t="str">
        <f>IF(AND(Table3[[#This Row],[Menge]]&lt;&gt;"",Table3[[#This Row],[Anzahl Stück im Karton]]&lt;&gt;""),Table3[[#This Row],[Menge]]*Table3[[#This Row],[Anzahl Stück im Karton]],"")</f>
        <v/>
      </c>
      <c r="T199" s="929" t="str">
        <f>IF(AND('Display-Neuanlage und Masse'!G197="",'Display-Neuanlage und Masse'!H197=""),"",
IF('Display-Neuanlage und Masse'!G197&lt;&gt;"",'Display-Neuanlage und Masse'!G197,'Display-Neuanlage und Masse'!H197))</f>
        <v/>
      </c>
      <c r="U199" s="925" t="str">
        <f>IF(AND('Display-Neuanlage und Masse'!G197="",'Display-Neuanlage und Masse'!H197=""),"",
IF('Display-Neuanlage und Masse'!G197&lt;&gt;"","EUR","USD"))</f>
        <v/>
      </c>
      <c r="V199" s="930" t="str">
        <f>IF('Display-Neuanlage und Masse'!I197="","",'Display-Neuanlage und Masse'!I197)</f>
        <v/>
      </c>
      <c r="W199" s="737"/>
      <c r="X199" s="737"/>
      <c r="Y199" s="737"/>
      <c r="Z199" s="737"/>
      <c r="AA199" s="737"/>
      <c r="AB199" s="737"/>
      <c r="AC199" s="737"/>
      <c r="AD199" s="737"/>
      <c r="AE199" s="737"/>
      <c r="AF199" s="737"/>
      <c r="AG199" s="741"/>
      <c r="AH199" s="747"/>
      <c r="AI199" s="750"/>
      <c r="AJ199" s="748"/>
      <c r="AK199" s="748"/>
      <c r="AL199" s="748"/>
      <c r="AM199" s="748"/>
      <c r="AN199" s="748"/>
      <c r="AO199" s="748"/>
      <c r="AP199" s="748"/>
      <c r="AQ199" s="748"/>
      <c r="AR199" s="748"/>
      <c r="AS199" s="748"/>
      <c r="AT199" s="748"/>
      <c r="AU199" s="749"/>
      <c r="AV199" s="747"/>
      <c r="AW199" s="748"/>
      <c r="AX199" s="749"/>
      <c r="AY199" s="747"/>
      <c r="AZ199" s="748"/>
      <c r="BA199" s="749"/>
      <c r="BB199" s="747"/>
      <c r="BC199" s="748"/>
      <c r="BD199" s="748"/>
      <c r="BE199" s="749"/>
      <c r="BF199" s="750"/>
      <c r="BG199" s="748"/>
      <c r="BH199" s="748"/>
      <c r="BI199" s="748"/>
      <c r="BJ199" s="748"/>
      <c r="BK199" s="748"/>
      <c r="BL199" s="748"/>
      <c r="BM199" s="748"/>
      <c r="BN199" s="748"/>
      <c r="BO199" s="736"/>
      <c r="BP199" s="736"/>
      <c r="BQ199" s="735"/>
      <c r="BR199" s="736"/>
      <c r="BS199" s="736"/>
      <c r="BT199" s="736"/>
      <c r="BU199" s="856"/>
      <c r="BV199" s="736"/>
      <c r="BW199" s="736"/>
      <c r="BX199" s="736"/>
      <c r="BY199" s="736"/>
      <c r="BZ199" s="736"/>
      <c r="CA199" s="736"/>
      <c r="CB199" s="736"/>
      <c r="CC199" s="736"/>
      <c r="CD199" s="736"/>
      <c r="CE199" s="736"/>
      <c r="CF199" s="736"/>
      <c r="CG199" s="736"/>
      <c r="CH199" s="736"/>
      <c r="CI199" s="736"/>
      <c r="CJ199" s="736"/>
      <c r="CK199" s="736"/>
      <c r="CL199" s="736"/>
      <c r="CM199" s="736"/>
      <c r="CN199" s="736"/>
      <c r="CO199" s="736"/>
      <c r="CP199" s="736"/>
      <c r="CQ199" s="736"/>
      <c r="CR199" s="736"/>
      <c r="CS199" s="736"/>
      <c r="CT199" s="736"/>
      <c r="CU199" s="736"/>
      <c r="CV199" s="736"/>
      <c r="CW199" s="736"/>
      <c r="CX199" s="736"/>
      <c r="CY199" s="736"/>
      <c r="CZ199" s="736"/>
      <c r="DA199" s="736"/>
      <c r="DB199" s="736"/>
      <c r="DC199" s="736"/>
      <c r="DD199" s="736"/>
      <c r="DE199" s="736"/>
      <c r="DF199" s="736"/>
      <c r="DG199" s="736"/>
      <c r="DH199" s="736"/>
      <c r="DI199" s="736"/>
      <c r="DJ199" s="736"/>
      <c r="DK199" s="736"/>
      <c r="DL199" s="736"/>
      <c r="DM199" s="736"/>
      <c r="DN199" s="736"/>
      <c r="DO199" s="736"/>
      <c r="DP199" s="736"/>
      <c r="DQ199" s="736"/>
      <c r="DR199" s="736"/>
      <c r="DS199" s="736"/>
      <c r="DT199" s="736"/>
      <c r="DU199" s="736"/>
      <c r="DV199" s="736"/>
      <c r="DW199" s="736"/>
      <c r="DX199" s="736"/>
      <c r="DY199" s="736"/>
      <c r="DZ199" s="736"/>
      <c r="EA199" s="736"/>
      <c r="EB199" s="736"/>
      <c r="EC199" s="736"/>
      <c r="ED199" s="736"/>
      <c r="EE199" s="736"/>
      <c r="EF199" s="736"/>
      <c r="EG199" s="736"/>
    </row>
    <row r="200" spans="1:137" ht="60" customHeight="1">
      <c r="A200" s="925"/>
      <c r="B200" s="736"/>
      <c r="C200" s="925" t="str">
        <f>IF('Display-Neuanlage und Masse'!T198="","",'Display-Neuanlage und Masse'!T198)</f>
        <v/>
      </c>
      <c r="D200" s="925" t="str">
        <f>IF('Display-Neuanlage und Masse'!U198="","",'Display-Neuanlage und Masse'!U198)</f>
        <v/>
      </c>
      <c r="E200" s="736"/>
      <c r="F200" s="925" t="str">
        <f>IF('Display-Neuanlage und Masse'!V198="","",'Display-Neuanlage und Masse'!V198)</f>
        <v/>
      </c>
      <c r="G200" s="925" t="str">
        <f>IF('Display-Neuanlage und Masse'!X198="","",VLOOKUP('Display-Neuanlage und Masse'!X198,'Dropdown Auswahl'!BL195:BM447,2,FALSE))</f>
        <v/>
      </c>
      <c r="H200" s="1191"/>
      <c r="I200" s="1191"/>
      <c r="J200" s="1191"/>
      <c r="K200" s="925" t="str">
        <f>IF('Display-Neuanlage und Masse'!AX198="","",'Display-Neuanlage und Masse'!AX198)</f>
        <v/>
      </c>
      <c r="L200" s="925" t="str">
        <f>IF('Display-Neuanlage und Masse'!AY198="","",'Display-Neuanlage und Masse'!AY198)</f>
        <v/>
      </c>
      <c r="M200" s="925" t="str">
        <f>IF('Display-Neuanlage und Masse'!AZ198="","",'Display-Neuanlage und Masse'!AZ198)</f>
        <v/>
      </c>
      <c r="N200" s="736"/>
      <c r="O200" s="736"/>
      <c r="P200" s="878"/>
      <c r="Q200" s="736"/>
      <c r="R200" s="736"/>
      <c r="S200" s="925" t="str">
        <f>IF(AND(Table3[[#This Row],[Menge]]&lt;&gt;"",Table3[[#This Row],[Anzahl Stück im Karton]]&lt;&gt;""),Table3[[#This Row],[Menge]]*Table3[[#This Row],[Anzahl Stück im Karton]],"")</f>
        <v/>
      </c>
      <c r="T200" s="929" t="str">
        <f>IF(AND('Display-Neuanlage und Masse'!G198="",'Display-Neuanlage und Masse'!H198=""),"",
IF('Display-Neuanlage und Masse'!G198&lt;&gt;"",'Display-Neuanlage und Masse'!G198,'Display-Neuanlage und Masse'!H198))</f>
        <v/>
      </c>
      <c r="U200" s="925" t="str">
        <f>IF(AND('Display-Neuanlage und Masse'!G198="",'Display-Neuanlage und Masse'!H198=""),"",
IF('Display-Neuanlage und Masse'!G198&lt;&gt;"","EUR","USD"))</f>
        <v/>
      </c>
      <c r="V200" s="930" t="str">
        <f>IF('Display-Neuanlage und Masse'!I198="","",'Display-Neuanlage und Masse'!I198)</f>
        <v/>
      </c>
      <c r="W200" s="737"/>
      <c r="X200" s="737"/>
      <c r="Y200" s="737"/>
      <c r="Z200" s="737"/>
      <c r="AA200" s="737"/>
      <c r="AB200" s="737"/>
      <c r="AC200" s="737"/>
      <c r="AD200" s="737"/>
      <c r="AE200" s="737"/>
      <c r="AF200" s="737"/>
      <c r="AG200" s="741"/>
      <c r="AH200" s="747"/>
      <c r="AI200" s="750"/>
      <c r="AJ200" s="748"/>
      <c r="AK200" s="748"/>
      <c r="AL200" s="748"/>
      <c r="AM200" s="748"/>
      <c r="AN200" s="748"/>
      <c r="AO200" s="748"/>
      <c r="AP200" s="748"/>
      <c r="AQ200" s="748"/>
      <c r="AR200" s="748"/>
      <c r="AS200" s="748"/>
      <c r="AT200" s="748"/>
      <c r="AU200" s="749"/>
      <c r="AV200" s="747"/>
      <c r="AW200" s="748"/>
      <c r="AX200" s="749"/>
      <c r="AY200" s="747"/>
      <c r="AZ200" s="748"/>
      <c r="BA200" s="749"/>
      <c r="BB200" s="747"/>
      <c r="BC200" s="748"/>
      <c r="BD200" s="748"/>
      <c r="BE200" s="749"/>
      <c r="BF200" s="750"/>
      <c r="BG200" s="748"/>
      <c r="BH200" s="748"/>
      <c r="BI200" s="748"/>
      <c r="BJ200" s="748"/>
      <c r="BK200" s="748"/>
      <c r="BL200" s="748"/>
      <c r="BM200" s="748"/>
      <c r="BN200" s="748"/>
      <c r="BO200" s="736"/>
      <c r="BP200" s="736"/>
      <c r="BQ200" s="735"/>
      <c r="BR200" s="736"/>
      <c r="BS200" s="736"/>
      <c r="BT200" s="736"/>
      <c r="BU200" s="856"/>
      <c r="BV200" s="736"/>
      <c r="BW200" s="736"/>
      <c r="BX200" s="736"/>
      <c r="BY200" s="736"/>
      <c r="BZ200" s="736"/>
      <c r="CA200" s="736"/>
      <c r="CB200" s="736"/>
      <c r="CC200" s="736"/>
      <c r="CD200" s="736"/>
      <c r="CE200" s="736"/>
      <c r="CF200" s="736"/>
      <c r="CG200" s="736"/>
      <c r="CH200" s="736"/>
      <c r="CI200" s="736"/>
      <c r="CJ200" s="736"/>
      <c r="CK200" s="736"/>
      <c r="CL200" s="736"/>
      <c r="CM200" s="736"/>
      <c r="CN200" s="736"/>
      <c r="CO200" s="736"/>
      <c r="CP200" s="736"/>
      <c r="CQ200" s="736"/>
      <c r="CR200" s="736"/>
      <c r="CS200" s="736"/>
      <c r="CT200" s="736"/>
      <c r="CU200" s="736"/>
      <c r="CV200" s="736"/>
      <c r="CW200" s="736"/>
      <c r="CX200" s="736"/>
      <c r="CY200" s="736"/>
      <c r="CZ200" s="736"/>
      <c r="DA200" s="736"/>
      <c r="DB200" s="736"/>
      <c r="DC200" s="736"/>
      <c r="DD200" s="736"/>
      <c r="DE200" s="736"/>
      <c r="DF200" s="736"/>
      <c r="DG200" s="736"/>
      <c r="DH200" s="736"/>
      <c r="DI200" s="736"/>
      <c r="DJ200" s="736"/>
      <c r="DK200" s="736"/>
      <c r="DL200" s="736"/>
      <c r="DM200" s="736"/>
      <c r="DN200" s="736"/>
      <c r="DO200" s="736"/>
      <c r="DP200" s="736"/>
      <c r="DQ200" s="736"/>
      <c r="DR200" s="736"/>
      <c r="DS200" s="736"/>
      <c r="DT200" s="736"/>
      <c r="DU200" s="736"/>
      <c r="DV200" s="736"/>
      <c r="DW200" s="736"/>
      <c r="DX200" s="736"/>
      <c r="DY200" s="736"/>
      <c r="DZ200" s="736"/>
      <c r="EA200" s="736"/>
      <c r="EB200" s="736"/>
      <c r="EC200" s="736"/>
      <c r="ED200" s="736"/>
      <c r="EE200" s="736"/>
      <c r="EF200" s="736"/>
      <c r="EG200" s="736"/>
    </row>
    <row r="201" spans="1:137" ht="60" customHeight="1">
      <c r="A201" s="925"/>
      <c r="B201" s="736"/>
      <c r="C201" s="925" t="str">
        <f>IF('Display-Neuanlage und Masse'!T199="","",'Display-Neuanlage und Masse'!T199)</f>
        <v/>
      </c>
      <c r="D201" s="925" t="str">
        <f>IF('Display-Neuanlage und Masse'!U199="","",'Display-Neuanlage und Masse'!U199)</f>
        <v/>
      </c>
      <c r="E201" s="736"/>
      <c r="F201" s="925" t="str">
        <f>IF('Display-Neuanlage und Masse'!V199="","",'Display-Neuanlage und Masse'!V199)</f>
        <v/>
      </c>
      <c r="G201" s="925" t="str">
        <f>IF('Display-Neuanlage und Masse'!X199="","",VLOOKUP('Display-Neuanlage und Masse'!X199,'Dropdown Auswahl'!BL196:BM448,2,FALSE))</f>
        <v/>
      </c>
      <c r="H201" s="1191"/>
      <c r="I201" s="1191"/>
      <c r="J201" s="1191"/>
      <c r="K201" s="925" t="str">
        <f>IF('Display-Neuanlage und Masse'!AX199="","",'Display-Neuanlage und Masse'!AX199)</f>
        <v/>
      </c>
      <c r="L201" s="925" t="str">
        <f>IF('Display-Neuanlage und Masse'!AY199="","",'Display-Neuanlage und Masse'!AY199)</f>
        <v/>
      </c>
      <c r="M201" s="925" t="str">
        <f>IF('Display-Neuanlage und Masse'!AZ199="","",'Display-Neuanlage und Masse'!AZ199)</f>
        <v/>
      </c>
      <c r="N201" s="736"/>
      <c r="O201" s="736"/>
      <c r="P201" s="878"/>
      <c r="Q201" s="736"/>
      <c r="R201" s="736"/>
      <c r="S201" s="925" t="str">
        <f>IF(AND(Table3[[#This Row],[Menge]]&lt;&gt;"",Table3[[#This Row],[Anzahl Stück im Karton]]&lt;&gt;""),Table3[[#This Row],[Menge]]*Table3[[#This Row],[Anzahl Stück im Karton]],"")</f>
        <v/>
      </c>
      <c r="T201" s="929" t="str">
        <f>IF(AND('Display-Neuanlage und Masse'!G199="",'Display-Neuanlage und Masse'!H199=""),"",
IF('Display-Neuanlage und Masse'!G199&lt;&gt;"",'Display-Neuanlage und Masse'!G199,'Display-Neuanlage und Masse'!H199))</f>
        <v/>
      </c>
      <c r="U201" s="925" t="str">
        <f>IF(AND('Display-Neuanlage und Masse'!G199="",'Display-Neuanlage und Masse'!H199=""),"",
IF('Display-Neuanlage und Masse'!G199&lt;&gt;"","EUR","USD"))</f>
        <v/>
      </c>
      <c r="V201" s="930" t="str">
        <f>IF('Display-Neuanlage und Masse'!I199="","",'Display-Neuanlage und Masse'!I199)</f>
        <v/>
      </c>
      <c r="W201" s="737"/>
      <c r="X201" s="737"/>
      <c r="Y201" s="737"/>
      <c r="Z201" s="737"/>
      <c r="AA201" s="737"/>
      <c r="AB201" s="737"/>
      <c r="AC201" s="737"/>
      <c r="AD201" s="737"/>
      <c r="AE201" s="737"/>
      <c r="AF201" s="737"/>
      <c r="AG201" s="741"/>
      <c r="AH201" s="747"/>
      <c r="AI201" s="750"/>
      <c r="AJ201" s="748"/>
      <c r="AK201" s="748"/>
      <c r="AL201" s="748"/>
      <c r="AM201" s="748"/>
      <c r="AN201" s="748"/>
      <c r="AO201" s="748"/>
      <c r="AP201" s="748"/>
      <c r="AQ201" s="748"/>
      <c r="AR201" s="748"/>
      <c r="AS201" s="748"/>
      <c r="AT201" s="748"/>
      <c r="AU201" s="749"/>
      <c r="AV201" s="747"/>
      <c r="AW201" s="748"/>
      <c r="AX201" s="749"/>
      <c r="AY201" s="747"/>
      <c r="AZ201" s="748"/>
      <c r="BA201" s="749"/>
      <c r="BB201" s="747"/>
      <c r="BC201" s="748"/>
      <c r="BD201" s="748"/>
      <c r="BE201" s="749"/>
      <c r="BF201" s="750"/>
      <c r="BG201" s="748"/>
      <c r="BH201" s="748"/>
      <c r="BI201" s="748"/>
      <c r="BJ201" s="748"/>
      <c r="BK201" s="748"/>
      <c r="BL201" s="748"/>
      <c r="BM201" s="748"/>
      <c r="BN201" s="748"/>
      <c r="BO201" s="736"/>
      <c r="BP201" s="736"/>
      <c r="BQ201" s="735"/>
      <c r="BR201" s="736"/>
      <c r="BS201" s="736"/>
      <c r="BT201" s="736"/>
      <c r="BU201" s="856"/>
      <c r="BV201" s="736"/>
      <c r="BW201" s="736"/>
      <c r="BX201" s="736"/>
      <c r="BY201" s="736"/>
      <c r="BZ201" s="736"/>
      <c r="CA201" s="736"/>
      <c r="CB201" s="736"/>
      <c r="CC201" s="736"/>
      <c r="CD201" s="736"/>
      <c r="CE201" s="736"/>
      <c r="CF201" s="736"/>
      <c r="CG201" s="736"/>
      <c r="CH201" s="736"/>
      <c r="CI201" s="736"/>
      <c r="CJ201" s="736"/>
      <c r="CK201" s="736"/>
      <c r="CL201" s="736"/>
      <c r="CM201" s="736"/>
      <c r="CN201" s="736"/>
      <c r="CO201" s="736"/>
      <c r="CP201" s="736"/>
      <c r="CQ201" s="736"/>
      <c r="CR201" s="736"/>
      <c r="CS201" s="736"/>
      <c r="CT201" s="736"/>
      <c r="CU201" s="736"/>
      <c r="CV201" s="736"/>
      <c r="CW201" s="736"/>
      <c r="CX201" s="736"/>
      <c r="CY201" s="736"/>
      <c r="CZ201" s="736"/>
      <c r="DA201" s="736"/>
      <c r="DB201" s="736"/>
      <c r="DC201" s="736"/>
      <c r="DD201" s="736"/>
      <c r="DE201" s="736"/>
      <c r="DF201" s="736"/>
      <c r="DG201" s="736"/>
      <c r="DH201" s="736"/>
      <c r="DI201" s="736"/>
      <c r="DJ201" s="736"/>
      <c r="DK201" s="736"/>
      <c r="DL201" s="736"/>
      <c r="DM201" s="736"/>
      <c r="DN201" s="736"/>
      <c r="DO201" s="736"/>
      <c r="DP201" s="736"/>
      <c r="DQ201" s="736"/>
      <c r="DR201" s="736"/>
      <c r="DS201" s="736"/>
      <c r="DT201" s="736"/>
      <c r="DU201" s="736"/>
      <c r="DV201" s="736"/>
      <c r="DW201" s="736"/>
      <c r="DX201" s="736"/>
      <c r="DY201" s="736"/>
      <c r="DZ201" s="736"/>
      <c r="EA201" s="736"/>
      <c r="EB201" s="736"/>
      <c r="EC201" s="736"/>
      <c r="ED201" s="736"/>
      <c r="EE201" s="736"/>
      <c r="EF201" s="736"/>
      <c r="EG201" s="736"/>
    </row>
    <row r="202" spans="1:137" ht="60" customHeight="1">
      <c r="A202" s="925"/>
      <c r="B202" s="736"/>
      <c r="C202" s="925" t="str">
        <f>IF('Display-Neuanlage und Masse'!T200="","",'Display-Neuanlage und Masse'!T200)</f>
        <v/>
      </c>
      <c r="D202" s="925" t="str">
        <f>IF('Display-Neuanlage und Masse'!U200="","",'Display-Neuanlage und Masse'!U200)</f>
        <v/>
      </c>
      <c r="E202" s="736"/>
      <c r="F202" s="925" t="str">
        <f>IF('Display-Neuanlage und Masse'!V200="","",'Display-Neuanlage und Masse'!V200)</f>
        <v/>
      </c>
      <c r="G202" s="925" t="str">
        <f>IF('Display-Neuanlage und Masse'!X200="","",VLOOKUP('Display-Neuanlage und Masse'!X200,'Dropdown Auswahl'!BL197:BM449,2,FALSE))</f>
        <v/>
      </c>
      <c r="H202" s="1191"/>
      <c r="I202" s="1191"/>
      <c r="J202" s="1191"/>
      <c r="K202" s="925" t="str">
        <f>IF('Display-Neuanlage und Masse'!AX200="","",'Display-Neuanlage und Masse'!AX200)</f>
        <v/>
      </c>
      <c r="L202" s="925" t="str">
        <f>IF('Display-Neuanlage und Masse'!AY200="","",'Display-Neuanlage und Masse'!AY200)</f>
        <v/>
      </c>
      <c r="M202" s="925" t="str">
        <f>IF('Display-Neuanlage und Masse'!AZ200="","",'Display-Neuanlage und Masse'!AZ200)</f>
        <v/>
      </c>
      <c r="N202" s="736"/>
      <c r="O202" s="736"/>
      <c r="P202" s="878"/>
      <c r="Q202" s="736"/>
      <c r="R202" s="736"/>
      <c r="S202" s="925" t="str">
        <f>IF(AND(Table3[[#This Row],[Menge]]&lt;&gt;"",Table3[[#This Row],[Anzahl Stück im Karton]]&lt;&gt;""),Table3[[#This Row],[Menge]]*Table3[[#This Row],[Anzahl Stück im Karton]],"")</f>
        <v/>
      </c>
      <c r="T202" s="929" t="str">
        <f>IF(AND('Display-Neuanlage und Masse'!G200="",'Display-Neuanlage und Masse'!H200=""),"",
IF('Display-Neuanlage und Masse'!G200&lt;&gt;"",'Display-Neuanlage und Masse'!G200,'Display-Neuanlage und Masse'!H200))</f>
        <v/>
      </c>
      <c r="U202" s="925" t="str">
        <f>IF(AND('Display-Neuanlage und Masse'!G200="",'Display-Neuanlage und Masse'!H200=""),"",
IF('Display-Neuanlage und Masse'!G200&lt;&gt;"","EUR","USD"))</f>
        <v/>
      </c>
      <c r="V202" s="930" t="str">
        <f>IF('Display-Neuanlage und Masse'!I200="","",'Display-Neuanlage und Masse'!I200)</f>
        <v/>
      </c>
      <c r="W202" s="737"/>
      <c r="X202" s="737"/>
      <c r="Y202" s="737"/>
      <c r="Z202" s="737"/>
      <c r="AA202" s="737"/>
      <c r="AB202" s="737"/>
      <c r="AC202" s="737"/>
      <c r="AD202" s="737"/>
      <c r="AE202" s="737"/>
      <c r="AF202" s="737"/>
      <c r="AG202" s="741"/>
      <c r="AH202" s="747"/>
      <c r="AI202" s="750"/>
      <c r="AJ202" s="748"/>
      <c r="AK202" s="748"/>
      <c r="AL202" s="748"/>
      <c r="AM202" s="748"/>
      <c r="AN202" s="748"/>
      <c r="AO202" s="748"/>
      <c r="AP202" s="748"/>
      <c r="AQ202" s="748"/>
      <c r="AR202" s="748"/>
      <c r="AS202" s="748"/>
      <c r="AT202" s="748"/>
      <c r="AU202" s="749"/>
      <c r="AV202" s="747"/>
      <c r="AW202" s="748"/>
      <c r="AX202" s="749"/>
      <c r="AY202" s="747"/>
      <c r="AZ202" s="748"/>
      <c r="BA202" s="749"/>
      <c r="BB202" s="747"/>
      <c r="BC202" s="748"/>
      <c r="BD202" s="748"/>
      <c r="BE202" s="749"/>
      <c r="BF202" s="750"/>
      <c r="BG202" s="748"/>
      <c r="BH202" s="748"/>
      <c r="BI202" s="748"/>
      <c r="BJ202" s="748"/>
      <c r="BK202" s="748"/>
      <c r="BL202" s="748"/>
      <c r="BM202" s="748"/>
      <c r="BN202" s="748"/>
      <c r="BO202" s="736"/>
      <c r="BP202" s="736"/>
      <c r="BQ202" s="735"/>
      <c r="BR202" s="736"/>
      <c r="BS202" s="736"/>
      <c r="BT202" s="736"/>
      <c r="BU202" s="856"/>
      <c r="BV202" s="736"/>
      <c r="BW202" s="736"/>
      <c r="BX202" s="736"/>
      <c r="BY202" s="736"/>
      <c r="BZ202" s="736"/>
      <c r="CA202" s="736"/>
      <c r="CB202" s="736"/>
      <c r="CC202" s="736"/>
      <c r="CD202" s="736"/>
      <c r="CE202" s="736"/>
      <c r="CF202" s="736"/>
      <c r="CG202" s="736"/>
      <c r="CH202" s="736"/>
      <c r="CI202" s="736"/>
      <c r="CJ202" s="736"/>
      <c r="CK202" s="736"/>
      <c r="CL202" s="736"/>
      <c r="CM202" s="736"/>
      <c r="CN202" s="736"/>
      <c r="CO202" s="736"/>
      <c r="CP202" s="736"/>
      <c r="CQ202" s="736"/>
      <c r="CR202" s="736"/>
      <c r="CS202" s="736"/>
      <c r="CT202" s="736"/>
      <c r="CU202" s="736"/>
      <c r="CV202" s="736"/>
      <c r="CW202" s="736"/>
      <c r="CX202" s="736"/>
      <c r="CY202" s="736"/>
      <c r="CZ202" s="736"/>
      <c r="DA202" s="736"/>
      <c r="DB202" s="736"/>
      <c r="DC202" s="736"/>
      <c r="DD202" s="736"/>
      <c r="DE202" s="736"/>
      <c r="DF202" s="736"/>
      <c r="DG202" s="736"/>
      <c r="DH202" s="736"/>
      <c r="DI202" s="736"/>
      <c r="DJ202" s="736"/>
      <c r="DK202" s="736"/>
      <c r="DL202" s="736"/>
      <c r="DM202" s="736"/>
      <c r="DN202" s="736"/>
      <c r="DO202" s="736"/>
      <c r="DP202" s="736"/>
      <c r="DQ202" s="736"/>
      <c r="DR202" s="736"/>
      <c r="DS202" s="736"/>
      <c r="DT202" s="736"/>
      <c r="DU202" s="736"/>
      <c r="DV202" s="736"/>
      <c r="DW202" s="736"/>
      <c r="DX202" s="736"/>
      <c r="DY202" s="736"/>
      <c r="DZ202" s="736"/>
      <c r="EA202" s="736"/>
      <c r="EB202" s="736"/>
      <c r="EC202" s="736"/>
      <c r="ED202" s="736"/>
      <c r="EE202" s="736"/>
      <c r="EF202" s="736"/>
      <c r="EG202" s="736"/>
    </row>
    <row r="203" spans="1:137" ht="60" customHeight="1">
      <c r="A203" s="925"/>
      <c r="B203" s="736"/>
      <c r="C203" s="925" t="str">
        <f>IF('Display-Neuanlage und Masse'!T201="","",'Display-Neuanlage und Masse'!T201)</f>
        <v/>
      </c>
      <c r="D203" s="925" t="str">
        <f>IF('Display-Neuanlage und Masse'!U201="","",'Display-Neuanlage und Masse'!U201)</f>
        <v/>
      </c>
      <c r="E203" s="736"/>
      <c r="F203" s="925" t="str">
        <f>IF('Display-Neuanlage und Masse'!V201="","",'Display-Neuanlage und Masse'!V201)</f>
        <v/>
      </c>
      <c r="G203" s="925" t="str">
        <f>IF('Display-Neuanlage und Masse'!X201="","",VLOOKUP('Display-Neuanlage und Masse'!X201,'Dropdown Auswahl'!BL198:BM450,2,FALSE))</f>
        <v/>
      </c>
      <c r="H203" s="1191"/>
      <c r="I203" s="1191"/>
      <c r="J203" s="1191"/>
      <c r="K203" s="925" t="str">
        <f>IF('Display-Neuanlage und Masse'!AX201="","",'Display-Neuanlage und Masse'!AX201)</f>
        <v/>
      </c>
      <c r="L203" s="925" t="str">
        <f>IF('Display-Neuanlage und Masse'!AY201="","",'Display-Neuanlage und Masse'!AY201)</f>
        <v/>
      </c>
      <c r="M203" s="925" t="str">
        <f>IF('Display-Neuanlage und Masse'!AZ201="","",'Display-Neuanlage und Masse'!AZ201)</f>
        <v/>
      </c>
      <c r="N203" s="736"/>
      <c r="O203" s="736"/>
      <c r="P203" s="878"/>
      <c r="Q203" s="736"/>
      <c r="R203" s="736"/>
      <c r="S203" s="925" t="str">
        <f>IF(AND(Table3[[#This Row],[Menge]]&lt;&gt;"",Table3[[#This Row],[Anzahl Stück im Karton]]&lt;&gt;""),Table3[[#This Row],[Menge]]*Table3[[#This Row],[Anzahl Stück im Karton]],"")</f>
        <v/>
      </c>
      <c r="T203" s="929" t="str">
        <f>IF(AND('Display-Neuanlage und Masse'!G201="",'Display-Neuanlage und Masse'!H201=""),"",
IF('Display-Neuanlage und Masse'!G201&lt;&gt;"",'Display-Neuanlage und Masse'!G201,'Display-Neuanlage und Masse'!H201))</f>
        <v/>
      </c>
      <c r="U203" s="925" t="str">
        <f>IF(AND('Display-Neuanlage und Masse'!G201="",'Display-Neuanlage und Masse'!H201=""),"",
IF('Display-Neuanlage und Masse'!G201&lt;&gt;"","EUR","USD"))</f>
        <v/>
      </c>
      <c r="V203" s="930" t="str">
        <f>IF('Display-Neuanlage und Masse'!I201="","",'Display-Neuanlage und Masse'!I201)</f>
        <v/>
      </c>
      <c r="W203" s="737"/>
      <c r="X203" s="737"/>
      <c r="Y203" s="737"/>
      <c r="Z203" s="737"/>
      <c r="AA203" s="737"/>
      <c r="AB203" s="737"/>
      <c r="AC203" s="737"/>
      <c r="AD203" s="737"/>
      <c r="AE203" s="737"/>
      <c r="AF203" s="737"/>
      <c r="AG203" s="741"/>
      <c r="AH203" s="747"/>
      <c r="AI203" s="750"/>
      <c r="AJ203" s="748"/>
      <c r="AK203" s="748"/>
      <c r="AL203" s="748"/>
      <c r="AM203" s="748"/>
      <c r="AN203" s="748"/>
      <c r="AO203" s="748"/>
      <c r="AP203" s="748"/>
      <c r="AQ203" s="748"/>
      <c r="AR203" s="748"/>
      <c r="AS203" s="748"/>
      <c r="AT203" s="748"/>
      <c r="AU203" s="749"/>
      <c r="AV203" s="747"/>
      <c r="AW203" s="748"/>
      <c r="AX203" s="749"/>
      <c r="AY203" s="747"/>
      <c r="AZ203" s="748"/>
      <c r="BA203" s="749"/>
      <c r="BB203" s="747"/>
      <c r="BC203" s="748"/>
      <c r="BD203" s="748"/>
      <c r="BE203" s="749"/>
      <c r="BF203" s="750"/>
      <c r="BG203" s="748"/>
      <c r="BH203" s="748"/>
      <c r="BI203" s="748"/>
      <c r="BJ203" s="748"/>
      <c r="BK203" s="748"/>
      <c r="BL203" s="748"/>
      <c r="BM203" s="748"/>
      <c r="BN203" s="748"/>
      <c r="BO203" s="736"/>
      <c r="BP203" s="736"/>
      <c r="BQ203" s="735"/>
      <c r="BR203" s="736"/>
      <c r="BS203" s="736"/>
      <c r="BT203" s="736"/>
      <c r="BU203" s="856"/>
      <c r="BV203" s="736"/>
      <c r="BW203" s="736"/>
      <c r="BX203" s="736"/>
      <c r="BY203" s="736"/>
      <c r="BZ203" s="736"/>
      <c r="CA203" s="736"/>
      <c r="CB203" s="736"/>
      <c r="CC203" s="736"/>
      <c r="CD203" s="736"/>
      <c r="CE203" s="736"/>
      <c r="CF203" s="736"/>
      <c r="CG203" s="736"/>
      <c r="CH203" s="736"/>
      <c r="CI203" s="736"/>
      <c r="CJ203" s="736"/>
      <c r="CK203" s="736"/>
      <c r="CL203" s="736"/>
      <c r="CM203" s="736"/>
      <c r="CN203" s="736"/>
      <c r="CO203" s="736"/>
      <c r="CP203" s="736"/>
      <c r="CQ203" s="736"/>
      <c r="CR203" s="736"/>
      <c r="CS203" s="736"/>
      <c r="CT203" s="736"/>
      <c r="CU203" s="736"/>
      <c r="CV203" s="736"/>
      <c r="CW203" s="736"/>
      <c r="CX203" s="736"/>
      <c r="CY203" s="736"/>
      <c r="CZ203" s="736"/>
      <c r="DA203" s="736"/>
      <c r="DB203" s="736"/>
      <c r="DC203" s="736"/>
      <c r="DD203" s="736"/>
      <c r="DE203" s="736"/>
      <c r="DF203" s="736"/>
      <c r="DG203" s="736"/>
      <c r="DH203" s="736"/>
      <c r="DI203" s="736"/>
      <c r="DJ203" s="736"/>
      <c r="DK203" s="736"/>
      <c r="DL203" s="736"/>
      <c r="DM203" s="736"/>
      <c r="DN203" s="736"/>
      <c r="DO203" s="736"/>
      <c r="DP203" s="736"/>
      <c r="DQ203" s="736"/>
      <c r="DR203" s="736"/>
      <c r="DS203" s="736"/>
      <c r="DT203" s="736"/>
      <c r="DU203" s="736"/>
      <c r="DV203" s="736"/>
      <c r="DW203" s="736"/>
      <c r="DX203" s="736"/>
      <c r="DY203" s="736"/>
      <c r="DZ203" s="736"/>
      <c r="EA203" s="736"/>
      <c r="EB203" s="736"/>
      <c r="EC203" s="736"/>
      <c r="ED203" s="736"/>
      <c r="EE203" s="736"/>
      <c r="EF203" s="736"/>
      <c r="EG203" s="736"/>
    </row>
    <row r="204" spans="1:137" ht="60" customHeight="1">
      <c r="A204" s="925"/>
      <c r="B204" s="736"/>
      <c r="C204" s="925" t="str">
        <f>IF('Display-Neuanlage und Masse'!T202="","",'Display-Neuanlage und Masse'!T202)</f>
        <v/>
      </c>
      <c r="D204" s="925" t="str">
        <f>IF('Display-Neuanlage und Masse'!U202="","",'Display-Neuanlage und Masse'!U202)</f>
        <v/>
      </c>
      <c r="E204" s="736"/>
      <c r="F204" s="925" t="str">
        <f>IF('Display-Neuanlage und Masse'!V202="","",'Display-Neuanlage und Masse'!V202)</f>
        <v/>
      </c>
      <c r="G204" s="925" t="str">
        <f>IF('Display-Neuanlage und Masse'!X202="","",VLOOKUP('Display-Neuanlage und Masse'!X202,'Dropdown Auswahl'!BL199:BM451,2,FALSE))</f>
        <v/>
      </c>
      <c r="H204" s="1191"/>
      <c r="I204" s="1191"/>
      <c r="J204" s="1191"/>
      <c r="K204" s="925" t="str">
        <f>IF('Display-Neuanlage und Masse'!AX202="","",'Display-Neuanlage und Masse'!AX202)</f>
        <v/>
      </c>
      <c r="L204" s="925" t="str">
        <f>IF('Display-Neuanlage und Masse'!AY202="","",'Display-Neuanlage und Masse'!AY202)</f>
        <v/>
      </c>
      <c r="M204" s="925" t="str">
        <f>IF('Display-Neuanlage und Masse'!AZ202="","",'Display-Neuanlage und Masse'!AZ202)</f>
        <v/>
      </c>
      <c r="N204" s="736"/>
      <c r="O204" s="736"/>
      <c r="P204" s="878"/>
      <c r="Q204" s="736"/>
      <c r="R204" s="736"/>
      <c r="S204" s="925" t="str">
        <f>IF(AND(Table3[[#This Row],[Menge]]&lt;&gt;"",Table3[[#This Row],[Anzahl Stück im Karton]]&lt;&gt;""),Table3[[#This Row],[Menge]]*Table3[[#This Row],[Anzahl Stück im Karton]],"")</f>
        <v/>
      </c>
      <c r="T204" s="929" t="str">
        <f>IF(AND('Display-Neuanlage und Masse'!G202="",'Display-Neuanlage und Masse'!H202=""),"",
IF('Display-Neuanlage und Masse'!G202&lt;&gt;"",'Display-Neuanlage und Masse'!G202,'Display-Neuanlage und Masse'!H202))</f>
        <v/>
      </c>
      <c r="U204" s="925" t="str">
        <f>IF(AND('Display-Neuanlage und Masse'!G202="",'Display-Neuanlage und Masse'!H202=""),"",
IF('Display-Neuanlage und Masse'!G202&lt;&gt;"","EUR","USD"))</f>
        <v/>
      </c>
      <c r="V204" s="930" t="str">
        <f>IF('Display-Neuanlage und Masse'!I202="","",'Display-Neuanlage und Masse'!I202)</f>
        <v/>
      </c>
      <c r="W204" s="737"/>
      <c r="X204" s="737"/>
      <c r="Y204" s="737"/>
      <c r="Z204" s="737"/>
      <c r="AA204" s="737"/>
      <c r="AB204" s="737"/>
      <c r="AC204" s="737"/>
      <c r="AD204" s="737"/>
      <c r="AE204" s="737"/>
      <c r="AF204" s="737"/>
      <c r="AG204" s="741"/>
      <c r="AH204" s="747"/>
      <c r="AI204" s="750"/>
      <c r="AJ204" s="748"/>
      <c r="AK204" s="748"/>
      <c r="AL204" s="748"/>
      <c r="AM204" s="748"/>
      <c r="AN204" s="748"/>
      <c r="AO204" s="748"/>
      <c r="AP204" s="748"/>
      <c r="AQ204" s="748"/>
      <c r="AR204" s="748"/>
      <c r="AS204" s="748"/>
      <c r="AT204" s="748"/>
      <c r="AU204" s="749"/>
      <c r="AV204" s="747"/>
      <c r="AW204" s="748"/>
      <c r="AX204" s="749"/>
      <c r="AY204" s="747"/>
      <c r="AZ204" s="748"/>
      <c r="BA204" s="749"/>
      <c r="BB204" s="747"/>
      <c r="BC204" s="748"/>
      <c r="BD204" s="748"/>
      <c r="BE204" s="749"/>
      <c r="BF204" s="750"/>
      <c r="BG204" s="748"/>
      <c r="BH204" s="748"/>
      <c r="BI204" s="748"/>
      <c r="BJ204" s="748"/>
      <c r="BK204" s="748"/>
      <c r="BL204" s="748"/>
      <c r="BM204" s="748"/>
      <c r="BN204" s="748"/>
      <c r="BO204" s="736"/>
      <c r="BP204" s="736"/>
      <c r="BQ204" s="735"/>
      <c r="BR204" s="736"/>
      <c r="BS204" s="736"/>
      <c r="BT204" s="736"/>
      <c r="BU204" s="856"/>
      <c r="BV204" s="736"/>
      <c r="BW204" s="736"/>
      <c r="BX204" s="736"/>
      <c r="BY204" s="736"/>
      <c r="BZ204" s="736"/>
      <c r="CA204" s="736"/>
      <c r="CB204" s="736"/>
      <c r="CC204" s="736"/>
      <c r="CD204" s="736"/>
      <c r="CE204" s="736"/>
      <c r="CF204" s="736"/>
      <c r="CG204" s="736"/>
      <c r="CH204" s="736"/>
      <c r="CI204" s="736"/>
      <c r="CJ204" s="736"/>
      <c r="CK204" s="736"/>
      <c r="CL204" s="736"/>
      <c r="CM204" s="736"/>
      <c r="CN204" s="736"/>
      <c r="CO204" s="736"/>
      <c r="CP204" s="736"/>
      <c r="CQ204" s="736"/>
      <c r="CR204" s="736"/>
      <c r="CS204" s="736"/>
      <c r="CT204" s="736"/>
      <c r="CU204" s="736"/>
      <c r="CV204" s="736"/>
      <c r="CW204" s="736"/>
      <c r="CX204" s="736"/>
      <c r="CY204" s="736"/>
      <c r="CZ204" s="736"/>
      <c r="DA204" s="736"/>
      <c r="DB204" s="736"/>
      <c r="DC204" s="736"/>
      <c r="DD204" s="736"/>
      <c r="DE204" s="736"/>
      <c r="DF204" s="736"/>
      <c r="DG204" s="736"/>
      <c r="DH204" s="736"/>
      <c r="DI204" s="736"/>
      <c r="DJ204" s="736"/>
      <c r="DK204" s="736"/>
      <c r="DL204" s="736"/>
      <c r="DM204" s="736"/>
      <c r="DN204" s="736"/>
      <c r="DO204" s="736"/>
      <c r="DP204" s="736"/>
      <c r="DQ204" s="736"/>
      <c r="DR204" s="736"/>
      <c r="DS204" s="736"/>
      <c r="DT204" s="736"/>
      <c r="DU204" s="736"/>
      <c r="DV204" s="736"/>
      <c r="DW204" s="736"/>
      <c r="DX204" s="736"/>
      <c r="DY204" s="736"/>
      <c r="DZ204" s="736"/>
      <c r="EA204" s="736"/>
      <c r="EB204" s="736"/>
      <c r="EC204" s="736"/>
      <c r="ED204" s="736"/>
      <c r="EE204" s="736"/>
      <c r="EF204" s="736"/>
      <c r="EG204" s="736"/>
    </row>
    <row r="205" spans="1:137" ht="60" customHeight="1">
      <c r="A205" s="925"/>
      <c r="B205" s="736"/>
      <c r="C205" s="925" t="str">
        <f>IF('Display-Neuanlage und Masse'!T203="","",'Display-Neuanlage und Masse'!T203)</f>
        <v/>
      </c>
      <c r="D205" s="925" t="str">
        <f>IF('Display-Neuanlage und Masse'!U203="","",'Display-Neuanlage und Masse'!U203)</f>
        <v/>
      </c>
      <c r="E205" s="736"/>
      <c r="F205" s="925" t="str">
        <f>IF('Display-Neuanlage und Masse'!V203="","",'Display-Neuanlage und Masse'!V203)</f>
        <v/>
      </c>
      <c r="G205" s="925" t="str">
        <f>IF('Display-Neuanlage und Masse'!X203="","",VLOOKUP('Display-Neuanlage und Masse'!X203,'Dropdown Auswahl'!BL200:BM452,2,FALSE))</f>
        <v/>
      </c>
      <c r="H205" s="1191"/>
      <c r="I205" s="1191"/>
      <c r="J205" s="1191"/>
      <c r="K205" s="925" t="str">
        <f>IF('Display-Neuanlage und Masse'!AX203="","",'Display-Neuanlage und Masse'!AX203)</f>
        <v/>
      </c>
      <c r="L205" s="925" t="str">
        <f>IF('Display-Neuanlage und Masse'!AY203="","",'Display-Neuanlage und Masse'!AY203)</f>
        <v/>
      </c>
      <c r="M205" s="925" t="str">
        <f>IF('Display-Neuanlage und Masse'!AZ203="","",'Display-Neuanlage und Masse'!AZ203)</f>
        <v/>
      </c>
      <c r="N205" s="736"/>
      <c r="O205" s="736"/>
      <c r="P205" s="878"/>
      <c r="Q205" s="736"/>
      <c r="R205" s="736"/>
      <c r="S205" s="925" t="str">
        <f>IF(AND(Table3[[#This Row],[Menge]]&lt;&gt;"",Table3[[#This Row],[Anzahl Stück im Karton]]&lt;&gt;""),Table3[[#This Row],[Menge]]*Table3[[#This Row],[Anzahl Stück im Karton]],"")</f>
        <v/>
      </c>
      <c r="T205" s="929" t="str">
        <f>IF(AND('Display-Neuanlage und Masse'!G203="",'Display-Neuanlage und Masse'!H203=""),"",
IF('Display-Neuanlage und Masse'!G203&lt;&gt;"",'Display-Neuanlage und Masse'!G203,'Display-Neuanlage und Masse'!H203))</f>
        <v/>
      </c>
      <c r="U205" s="925" t="str">
        <f>IF(AND('Display-Neuanlage und Masse'!G203="",'Display-Neuanlage und Masse'!H203=""),"",
IF('Display-Neuanlage und Masse'!G203&lt;&gt;"","EUR","USD"))</f>
        <v/>
      </c>
      <c r="V205" s="930" t="str">
        <f>IF('Display-Neuanlage und Masse'!I203="","",'Display-Neuanlage und Masse'!I203)</f>
        <v/>
      </c>
      <c r="W205" s="737"/>
      <c r="X205" s="737"/>
      <c r="Y205" s="737"/>
      <c r="Z205" s="737"/>
      <c r="AA205" s="737"/>
      <c r="AB205" s="737"/>
      <c r="AC205" s="737"/>
      <c r="AD205" s="737"/>
      <c r="AE205" s="737"/>
      <c r="AF205" s="737"/>
      <c r="AG205" s="741"/>
      <c r="AH205" s="747"/>
      <c r="AI205" s="750"/>
      <c r="AJ205" s="748"/>
      <c r="AK205" s="748"/>
      <c r="AL205" s="748"/>
      <c r="AM205" s="748"/>
      <c r="AN205" s="748"/>
      <c r="AO205" s="748"/>
      <c r="AP205" s="748"/>
      <c r="AQ205" s="748"/>
      <c r="AR205" s="748"/>
      <c r="AS205" s="748"/>
      <c r="AT205" s="748"/>
      <c r="AU205" s="749"/>
      <c r="AV205" s="747"/>
      <c r="AW205" s="748"/>
      <c r="AX205" s="749"/>
      <c r="AY205" s="747"/>
      <c r="AZ205" s="748"/>
      <c r="BA205" s="749"/>
      <c r="BB205" s="747"/>
      <c r="BC205" s="748"/>
      <c r="BD205" s="748"/>
      <c r="BE205" s="749"/>
      <c r="BF205" s="750"/>
      <c r="BG205" s="748"/>
      <c r="BH205" s="748"/>
      <c r="BI205" s="748"/>
      <c r="BJ205" s="748"/>
      <c r="BK205" s="748"/>
      <c r="BL205" s="748"/>
      <c r="BM205" s="748"/>
      <c r="BN205" s="748"/>
      <c r="BO205" s="736"/>
      <c r="BP205" s="736"/>
      <c r="BQ205" s="735"/>
      <c r="BR205" s="736"/>
      <c r="BS205" s="736"/>
      <c r="BT205" s="736"/>
      <c r="BU205" s="856"/>
      <c r="BV205" s="736"/>
      <c r="BW205" s="736"/>
      <c r="BX205" s="736"/>
      <c r="BY205" s="736"/>
      <c r="BZ205" s="736"/>
      <c r="CA205" s="736"/>
      <c r="CB205" s="736"/>
      <c r="CC205" s="736"/>
      <c r="CD205" s="736"/>
      <c r="CE205" s="736"/>
      <c r="CF205" s="736"/>
      <c r="CG205" s="736"/>
      <c r="CH205" s="736"/>
      <c r="CI205" s="736"/>
      <c r="CJ205" s="736"/>
      <c r="CK205" s="736"/>
      <c r="CL205" s="736"/>
      <c r="CM205" s="736"/>
      <c r="CN205" s="736"/>
      <c r="CO205" s="736"/>
      <c r="CP205" s="736"/>
      <c r="CQ205" s="736"/>
      <c r="CR205" s="736"/>
      <c r="CS205" s="736"/>
      <c r="CT205" s="736"/>
      <c r="CU205" s="736"/>
      <c r="CV205" s="736"/>
      <c r="CW205" s="736"/>
      <c r="CX205" s="736"/>
      <c r="CY205" s="736"/>
      <c r="CZ205" s="736"/>
      <c r="DA205" s="736"/>
      <c r="DB205" s="736"/>
      <c r="DC205" s="736"/>
      <c r="DD205" s="736"/>
      <c r="DE205" s="736"/>
      <c r="DF205" s="736"/>
      <c r="DG205" s="736"/>
      <c r="DH205" s="736"/>
      <c r="DI205" s="736"/>
      <c r="DJ205" s="736"/>
      <c r="DK205" s="736"/>
      <c r="DL205" s="736"/>
      <c r="DM205" s="736"/>
      <c r="DN205" s="736"/>
      <c r="DO205" s="736"/>
      <c r="DP205" s="736"/>
      <c r="DQ205" s="736"/>
      <c r="DR205" s="736"/>
      <c r="DS205" s="736"/>
      <c r="DT205" s="736"/>
      <c r="DU205" s="736"/>
      <c r="DV205" s="736"/>
      <c r="DW205" s="736"/>
      <c r="DX205" s="736"/>
      <c r="DY205" s="736"/>
      <c r="DZ205" s="736"/>
      <c r="EA205" s="736"/>
      <c r="EB205" s="736"/>
      <c r="EC205" s="736"/>
      <c r="ED205" s="736"/>
      <c r="EE205" s="736"/>
      <c r="EF205" s="736"/>
      <c r="EG205" s="736"/>
    </row>
    <row r="206" spans="1:137" ht="60" customHeight="1">
      <c r="A206" s="925"/>
      <c r="B206" s="736"/>
      <c r="C206" s="925" t="str">
        <f>IF('Display-Neuanlage und Masse'!T204="","",'Display-Neuanlage und Masse'!T204)</f>
        <v/>
      </c>
      <c r="D206" s="925" t="str">
        <f>IF('Display-Neuanlage und Masse'!U204="","",'Display-Neuanlage und Masse'!U204)</f>
        <v/>
      </c>
      <c r="E206" s="736"/>
      <c r="F206" s="925" t="str">
        <f>IF('Display-Neuanlage und Masse'!V204="","",'Display-Neuanlage und Masse'!V204)</f>
        <v/>
      </c>
      <c r="G206" s="925" t="str">
        <f>IF('Display-Neuanlage und Masse'!X204="","",VLOOKUP('Display-Neuanlage und Masse'!X204,'Dropdown Auswahl'!BL201:BM453,2,FALSE))</f>
        <v/>
      </c>
      <c r="H206" s="1191"/>
      <c r="I206" s="1191"/>
      <c r="J206" s="1191"/>
      <c r="K206" s="925" t="str">
        <f>IF('Display-Neuanlage und Masse'!AX204="","",'Display-Neuanlage und Masse'!AX204)</f>
        <v/>
      </c>
      <c r="L206" s="925" t="str">
        <f>IF('Display-Neuanlage und Masse'!AY204="","",'Display-Neuanlage und Masse'!AY204)</f>
        <v/>
      </c>
      <c r="M206" s="925" t="str">
        <f>IF('Display-Neuanlage und Masse'!AZ204="","",'Display-Neuanlage und Masse'!AZ204)</f>
        <v/>
      </c>
      <c r="N206" s="736"/>
      <c r="O206" s="736"/>
      <c r="P206" s="878"/>
      <c r="Q206" s="736"/>
      <c r="R206" s="736"/>
      <c r="S206" s="925" t="str">
        <f>IF(AND(Table3[[#This Row],[Menge]]&lt;&gt;"",Table3[[#This Row],[Anzahl Stück im Karton]]&lt;&gt;""),Table3[[#This Row],[Menge]]*Table3[[#This Row],[Anzahl Stück im Karton]],"")</f>
        <v/>
      </c>
      <c r="T206" s="929" t="str">
        <f>IF(AND('Display-Neuanlage und Masse'!G204="",'Display-Neuanlage und Masse'!H204=""),"",
IF('Display-Neuanlage und Masse'!G204&lt;&gt;"",'Display-Neuanlage und Masse'!G204,'Display-Neuanlage und Masse'!H204))</f>
        <v/>
      </c>
      <c r="U206" s="925" t="str">
        <f>IF(AND('Display-Neuanlage und Masse'!G204="",'Display-Neuanlage und Masse'!H204=""),"",
IF('Display-Neuanlage und Masse'!G204&lt;&gt;"","EUR","USD"))</f>
        <v/>
      </c>
      <c r="V206" s="930" t="str">
        <f>IF('Display-Neuanlage und Masse'!I204="","",'Display-Neuanlage und Masse'!I204)</f>
        <v/>
      </c>
      <c r="W206" s="737"/>
      <c r="X206" s="737"/>
      <c r="Y206" s="737"/>
      <c r="Z206" s="737"/>
      <c r="AA206" s="737"/>
      <c r="AB206" s="737"/>
      <c r="AC206" s="737"/>
      <c r="AD206" s="737"/>
      <c r="AE206" s="737"/>
      <c r="AF206" s="737"/>
      <c r="AG206" s="741"/>
      <c r="AH206" s="747"/>
      <c r="AI206" s="750"/>
      <c r="AJ206" s="748"/>
      <c r="AK206" s="748"/>
      <c r="AL206" s="748"/>
      <c r="AM206" s="748"/>
      <c r="AN206" s="748"/>
      <c r="AO206" s="748"/>
      <c r="AP206" s="748"/>
      <c r="AQ206" s="748"/>
      <c r="AR206" s="748"/>
      <c r="AS206" s="748"/>
      <c r="AT206" s="748"/>
      <c r="AU206" s="749"/>
      <c r="AV206" s="747"/>
      <c r="AW206" s="748"/>
      <c r="AX206" s="749"/>
      <c r="AY206" s="747"/>
      <c r="AZ206" s="748"/>
      <c r="BA206" s="749"/>
      <c r="BB206" s="747"/>
      <c r="BC206" s="748"/>
      <c r="BD206" s="748"/>
      <c r="BE206" s="749"/>
      <c r="BF206" s="750"/>
      <c r="BG206" s="748"/>
      <c r="BH206" s="748"/>
      <c r="BI206" s="748"/>
      <c r="BJ206" s="748"/>
      <c r="BK206" s="748"/>
      <c r="BL206" s="748"/>
      <c r="BM206" s="748"/>
      <c r="BN206" s="748"/>
      <c r="BO206" s="736"/>
      <c r="BP206" s="736"/>
      <c r="BQ206" s="735"/>
      <c r="BR206" s="736"/>
      <c r="BS206" s="736"/>
      <c r="BT206" s="736"/>
      <c r="BU206" s="856"/>
      <c r="BV206" s="736"/>
      <c r="BW206" s="736"/>
      <c r="BX206" s="736"/>
      <c r="BY206" s="736"/>
      <c r="BZ206" s="736"/>
      <c r="CA206" s="736"/>
      <c r="CB206" s="736"/>
      <c r="CC206" s="736"/>
      <c r="CD206" s="736"/>
      <c r="CE206" s="736"/>
      <c r="CF206" s="736"/>
      <c r="CG206" s="736"/>
      <c r="CH206" s="736"/>
      <c r="CI206" s="736"/>
      <c r="CJ206" s="736"/>
      <c r="CK206" s="736"/>
      <c r="CL206" s="736"/>
      <c r="CM206" s="736"/>
      <c r="CN206" s="736"/>
      <c r="CO206" s="736"/>
      <c r="CP206" s="736"/>
      <c r="CQ206" s="736"/>
      <c r="CR206" s="736"/>
      <c r="CS206" s="736"/>
      <c r="CT206" s="736"/>
      <c r="CU206" s="736"/>
      <c r="CV206" s="736"/>
      <c r="CW206" s="736"/>
      <c r="CX206" s="736"/>
      <c r="CY206" s="736"/>
      <c r="CZ206" s="736"/>
      <c r="DA206" s="736"/>
      <c r="DB206" s="736"/>
      <c r="DC206" s="736"/>
      <c r="DD206" s="736"/>
      <c r="DE206" s="736"/>
      <c r="DF206" s="736"/>
      <c r="DG206" s="736"/>
      <c r="DH206" s="736"/>
      <c r="DI206" s="736"/>
      <c r="DJ206" s="736"/>
      <c r="DK206" s="736"/>
      <c r="DL206" s="736"/>
      <c r="DM206" s="736"/>
      <c r="DN206" s="736"/>
      <c r="DO206" s="736"/>
      <c r="DP206" s="736"/>
      <c r="DQ206" s="736"/>
      <c r="DR206" s="736"/>
      <c r="DS206" s="736"/>
      <c r="DT206" s="736"/>
      <c r="DU206" s="736"/>
      <c r="DV206" s="736"/>
      <c r="DW206" s="736"/>
      <c r="DX206" s="736"/>
      <c r="DY206" s="736"/>
      <c r="DZ206" s="736"/>
      <c r="EA206" s="736"/>
      <c r="EB206" s="736"/>
      <c r="EC206" s="736"/>
      <c r="ED206" s="736"/>
      <c r="EE206" s="736"/>
      <c r="EF206" s="736"/>
      <c r="EG206" s="736"/>
    </row>
    <row r="207" spans="1:137" ht="60" customHeight="1">
      <c r="A207" s="925"/>
      <c r="B207" s="736"/>
      <c r="C207" s="925" t="str">
        <f>IF('Display-Neuanlage und Masse'!T205="","",'Display-Neuanlage und Masse'!T205)</f>
        <v/>
      </c>
      <c r="D207" s="925" t="str">
        <f>IF('Display-Neuanlage und Masse'!U205="","",'Display-Neuanlage und Masse'!U205)</f>
        <v/>
      </c>
      <c r="E207" s="736"/>
      <c r="F207" s="925" t="str">
        <f>IF('Display-Neuanlage und Masse'!V205="","",'Display-Neuanlage und Masse'!V205)</f>
        <v/>
      </c>
      <c r="G207" s="925" t="str">
        <f>IF('Display-Neuanlage und Masse'!X205="","",VLOOKUP('Display-Neuanlage und Masse'!X205,'Dropdown Auswahl'!BL202:BM454,2,FALSE))</f>
        <v/>
      </c>
      <c r="H207" s="1191"/>
      <c r="I207" s="1191"/>
      <c r="J207" s="1191"/>
      <c r="K207" s="925" t="str">
        <f>IF('Display-Neuanlage und Masse'!AX205="","",'Display-Neuanlage und Masse'!AX205)</f>
        <v/>
      </c>
      <c r="L207" s="925" t="str">
        <f>IF('Display-Neuanlage und Masse'!AY205="","",'Display-Neuanlage und Masse'!AY205)</f>
        <v/>
      </c>
      <c r="M207" s="925" t="str">
        <f>IF('Display-Neuanlage und Masse'!AZ205="","",'Display-Neuanlage und Masse'!AZ205)</f>
        <v/>
      </c>
      <c r="N207" s="736"/>
      <c r="O207" s="736"/>
      <c r="P207" s="878"/>
      <c r="Q207" s="736"/>
      <c r="R207" s="736"/>
      <c r="S207" s="925" t="str">
        <f>IF(AND(Table3[[#This Row],[Menge]]&lt;&gt;"",Table3[[#This Row],[Anzahl Stück im Karton]]&lt;&gt;""),Table3[[#This Row],[Menge]]*Table3[[#This Row],[Anzahl Stück im Karton]],"")</f>
        <v/>
      </c>
      <c r="T207" s="929" t="str">
        <f>IF(AND('Display-Neuanlage und Masse'!G205="",'Display-Neuanlage und Masse'!H205=""),"",
IF('Display-Neuanlage und Masse'!G205&lt;&gt;"",'Display-Neuanlage und Masse'!G205,'Display-Neuanlage und Masse'!H205))</f>
        <v/>
      </c>
      <c r="U207" s="925" t="str">
        <f>IF(AND('Display-Neuanlage und Masse'!G205="",'Display-Neuanlage und Masse'!H205=""),"",
IF('Display-Neuanlage und Masse'!G205&lt;&gt;"","EUR","USD"))</f>
        <v/>
      </c>
      <c r="V207" s="930" t="str">
        <f>IF('Display-Neuanlage und Masse'!I205="","",'Display-Neuanlage und Masse'!I205)</f>
        <v/>
      </c>
      <c r="W207" s="737"/>
      <c r="X207" s="737"/>
      <c r="Y207" s="737"/>
      <c r="Z207" s="737"/>
      <c r="AA207" s="737"/>
      <c r="AB207" s="737"/>
      <c r="AC207" s="737"/>
      <c r="AD207" s="737"/>
      <c r="AE207" s="737"/>
      <c r="AF207" s="737"/>
      <c r="AG207" s="741"/>
      <c r="AH207" s="747"/>
      <c r="AI207" s="750"/>
      <c r="AJ207" s="748"/>
      <c r="AK207" s="748"/>
      <c r="AL207" s="748"/>
      <c r="AM207" s="748"/>
      <c r="AN207" s="748"/>
      <c r="AO207" s="748"/>
      <c r="AP207" s="748"/>
      <c r="AQ207" s="748"/>
      <c r="AR207" s="748"/>
      <c r="AS207" s="748"/>
      <c r="AT207" s="748"/>
      <c r="AU207" s="749"/>
      <c r="AV207" s="747"/>
      <c r="AW207" s="748"/>
      <c r="AX207" s="749"/>
      <c r="AY207" s="747"/>
      <c r="AZ207" s="748"/>
      <c r="BA207" s="749"/>
      <c r="BB207" s="747"/>
      <c r="BC207" s="748"/>
      <c r="BD207" s="748"/>
      <c r="BE207" s="749"/>
      <c r="BF207" s="750"/>
      <c r="BG207" s="748"/>
      <c r="BH207" s="748"/>
      <c r="BI207" s="748"/>
      <c r="BJ207" s="748"/>
      <c r="BK207" s="748"/>
      <c r="BL207" s="748"/>
      <c r="BM207" s="748"/>
      <c r="BN207" s="748"/>
      <c r="BO207" s="736"/>
      <c r="BP207" s="736"/>
      <c r="BQ207" s="735"/>
      <c r="BR207" s="736"/>
      <c r="BS207" s="736"/>
      <c r="BT207" s="736"/>
      <c r="BU207" s="856"/>
      <c r="BV207" s="736"/>
      <c r="BW207" s="736"/>
      <c r="BX207" s="736"/>
      <c r="BY207" s="736"/>
      <c r="BZ207" s="736"/>
      <c r="CA207" s="736"/>
      <c r="CB207" s="736"/>
      <c r="CC207" s="736"/>
      <c r="CD207" s="736"/>
      <c r="CE207" s="736"/>
      <c r="CF207" s="736"/>
      <c r="CG207" s="736"/>
      <c r="CH207" s="736"/>
      <c r="CI207" s="736"/>
      <c r="CJ207" s="736"/>
      <c r="CK207" s="736"/>
      <c r="CL207" s="736"/>
      <c r="CM207" s="736"/>
      <c r="CN207" s="736"/>
      <c r="CO207" s="736"/>
      <c r="CP207" s="736"/>
      <c r="CQ207" s="736"/>
      <c r="CR207" s="736"/>
      <c r="CS207" s="736"/>
      <c r="CT207" s="736"/>
      <c r="CU207" s="736"/>
      <c r="CV207" s="736"/>
      <c r="CW207" s="736"/>
      <c r="CX207" s="736"/>
      <c r="CY207" s="736"/>
      <c r="CZ207" s="736"/>
      <c r="DA207" s="736"/>
      <c r="DB207" s="736"/>
      <c r="DC207" s="736"/>
      <c r="DD207" s="736"/>
      <c r="DE207" s="736"/>
      <c r="DF207" s="736"/>
      <c r="DG207" s="736"/>
      <c r="DH207" s="736"/>
      <c r="DI207" s="736"/>
      <c r="DJ207" s="736"/>
      <c r="DK207" s="736"/>
      <c r="DL207" s="736"/>
      <c r="DM207" s="736"/>
      <c r="DN207" s="736"/>
      <c r="DO207" s="736"/>
      <c r="DP207" s="736"/>
      <c r="DQ207" s="736"/>
      <c r="DR207" s="736"/>
      <c r="DS207" s="736"/>
      <c r="DT207" s="736"/>
      <c r="DU207" s="736"/>
      <c r="DV207" s="736"/>
      <c r="DW207" s="736"/>
      <c r="DX207" s="736"/>
      <c r="DY207" s="736"/>
      <c r="DZ207" s="736"/>
      <c r="EA207" s="736"/>
      <c r="EB207" s="736"/>
      <c r="EC207" s="736"/>
      <c r="ED207" s="736"/>
      <c r="EE207" s="736"/>
      <c r="EF207" s="736"/>
      <c r="EG207" s="736"/>
    </row>
    <row r="208" spans="1:137" ht="60" customHeight="1">
      <c r="A208" s="925"/>
      <c r="B208" s="736"/>
      <c r="C208" s="925" t="str">
        <f>IF('Display-Neuanlage und Masse'!T206="","",'Display-Neuanlage und Masse'!T206)</f>
        <v/>
      </c>
      <c r="D208" s="925" t="str">
        <f>IF('Display-Neuanlage und Masse'!U206="","",'Display-Neuanlage und Masse'!U206)</f>
        <v/>
      </c>
      <c r="E208" s="736"/>
      <c r="F208" s="925" t="str">
        <f>IF('Display-Neuanlage und Masse'!V206="","",'Display-Neuanlage und Masse'!V206)</f>
        <v/>
      </c>
      <c r="G208" s="925" t="str">
        <f>IF('Display-Neuanlage und Masse'!X206="","",VLOOKUP('Display-Neuanlage und Masse'!X206,'Dropdown Auswahl'!BL203:BM455,2,FALSE))</f>
        <v/>
      </c>
      <c r="H208" s="1191"/>
      <c r="I208" s="1191"/>
      <c r="J208" s="1191"/>
      <c r="K208" s="925" t="str">
        <f>IF('Display-Neuanlage und Masse'!AX206="","",'Display-Neuanlage und Masse'!AX206)</f>
        <v/>
      </c>
      <c r="L208" s="925" t="str">
        <f>IF('Display-Neuanlage und Masse'!AY206="","",'Display-Neuanlage und Masse'!AY206)</f>
        <v/>
      </c>
      <c r="M208" s="925" t="str">
        <f>IF('Display-Neuanlage und Masse'!AZ206="","",'Display-Neuanlage und Masse'!AZ206)</f>
        <v/>
      </c>
      <c r="N208" s="736"/>
      <c r="O208" s="736"/>
      <c r="P208" s="878"/>
      <c r="Q208" s="736"/>
      <c r="R208" s="736"/>
      <c r="S208" s="925" t="str">
        <f>IF(AND(Table3[[#This Row],[Menge]]&lt;&gt;"",Table3[[#This Row],[Anzahl Stück im Karton]]&lt;&gt;""),Table3[[#This Row],[Menge]]*Table3[[#This Row],[Anzahl Stück im Karton]],"")</f>
        <v/>
      </c>
      <c r="T208" s="929" t="str">
        <f>IF(AND('Display-Neuanlage und Masse'!G206="",'Display-Neuanlage und Masse'!H206=""),"",
IF('Display-Neuanlage und Masse'!G206&lt;&gt;"",'Display-Neuanlage und Masse'!G206,'Display-Neuanlage und Masse'!H206))</f>
        <v/>
      </c>
      <c r="U208" s="925" t="str">
        <f>IF(AND('Display-Neuanlage und Masse'!G206="",'Display-Neuanlage und Masse'!H206=""),"",
IF('Display-Neuanlage und Masse'!G206&lt;&gt;"","EUR","USD"))</f>
        <v/>
      </c>
      <c r="V208" s="930" t="str">
        <f>IF('Display-Neuanlage und Masse'!I206="","",'Display-Neuanlage und Masse'!I206)</f>
        <v/>
      </c>
      <c r="W208" s="737"/>
      <c r="X208" s="737"/>
      <c r="Y208" s="737"/>
      <c r="Z208" s="737"/>
      <c r="AA208" s="737"/>
      <c r="AB208" s="737"/>
      <c r="AC208" s="737"/>
      <c r="AD208" s="737"/>
      <c r="AE208" s="737"/>
      <c r="AF208" s="737"/>
      <c r="AG208" s="741"/>
      <c r="AH208" s="747"/>
      <c r="AI208" s="750"/>
      <c r="AJ208" s="748"/>
      <c r="AK208" s="748"/>
      <c r="AL208" s="748"/>
      <c r="AM208" s="748"/>
      <c r="AN208" s="748"/>
      <c r="AO208" s="748"/>
      <c r="AP208" s="748"/>
      <c r="AQ208" s="748"/>
      <c r="AR208" s="748"/>
      <c r="AS208" s="748"/>
      <c r="AT208" s="748"/>
      <c r="AU208" s="749"/>
      <c r="AV208" s="747"/>
      <c r="AW208" s="748"/>
      <c r="AX208" s="749"/>
      <c r="AY208" s="747"/>
      <c r="AZ208" s="748"/>
      <c r="BA208" s="749"/>
      <c r="BB208" s="747"/>
      <c r="BC208" s="748"/>
      <c r="BD208" s="748"/>
      <c r="BE208" s="749"/>
      <c r="BF208" s="750"/>
      <c r="BG208" s="748"/>
      <c r="BH208" s="748"/>
      <c r="BI208" s="748"/>
      <c r="BJ208" s="748"/>
      <c r="BK208" s="748"/>
      <c r="BL208" s="748"/>
      <c r="BM208" s="748"/>
      <c r="BN208" s="748"/>
      <c r="BO208" s="736"/>
      <c r="BP208" s="736"/>
      <c r="BQ208" s="735"/>
      <c r="BR208" s="736"/>
      <c r="BS208" s="736"/>
      <c r="BT208" s="736"/>
      <c r="BU208" s="856"/>
      <c r="BV208" s="736"/>
      <c r="BW208" s="736"/>
      <c r="BX208" s="736"/>
      <c r="BY208" s="736"/>
      <c r="BZ208" s="736"/>
      <c r="CA208" s="736"/>
      <c r="CB208" s="736"/>
      <c r="CC208" s="736"/>
      <c r="CD208" s="736"/>
      <c r="CE208" s="736"/>
      <c r="CF208" s="736"/>
      <c r="CG208" s="736"/>
      <c r="CH208" s="736"/>
      <c r="CI208" s="736"/>
      <c r="CJ208" s="736"/>
      <c r="CK208" s="736"/>
      <c r="CL208" s="736"/>
      <c r="CM208" s="736"/>
      <c r="CN208" s="736"/>
      <c r="CO208" s="736"/>
      <c r="CP208" s="736"/>
      <c r="CQ208" s="736"/>
      <c r="CR208" s="736"/>
      <c r="CS208" s="736"/>
      <c r="CT208" s="736"/>
      <c r="CU208" s="736"/>
      <c r="CV208" s="736"/>
      <c r="CW208" s="736"/>
      <c r="CX208" s="736"/>
      <c r="CY208" s="736"/>
      <c r="CZ208" s="736"/>
      <c r="DA208" s="736"/>
      <c r="DB208" s="736"/>
      <c r="DC208" s="736"/>
      <c r="DD208" s="736"/>
      <c r="DE208" s="736"/>
      <c r="DF208" s="736"/>
      <c r="DG208" s="736"/>
      <c r="DH208" s="736"/>
      <c r="DI208" s="736"/>
      <c r="DJ208" s="736"/>
      <c r="DK208" s="736"/>
      <c r="DL208" s="736"/>
      <c r="DM208" s="736"/>
      <c r="DN208" s="736"/>
      <c r="DO208" s="736"/>
      <c r="DP208" s="736"/>
      <c r="DQ208" s="736"/>
      <c r="DR208" s="736"/>
      <c r="DS208" s="736"/>
      <c r="DT208" s="736"/>
      <c r="DU208" s="736"/>
      <c r="DV208" s="736"/>
      <c r="DW208" s="736"/>
      <c r="DX208" s="736"/>
      <c r="DY208" s="736"/>
      <c r="DZ208" s="736"/>
      <c r="EA208" s="736"/>
      <c r="EB208" s="736"/>
      <c r="EC208" s="736"/>
      <c r="ED208" s="736"/>
      <c r="EE208" s="736"/>
      <c r="EF208" s="736"/>
      <c r="EG208" s="736"/>
    </row>
    <row r="209" spans="1:137" ht="60" customHeight="1">
      <c r="A209" s="925"/>
      <c r="B209" s="736"/>
      <c r="C209" s="925" t="str">
        <f>IF('Display-Neuanlage und Masse'!T207="","",'Display-Neuanlage und Masse'!T207)</f>
        <v/>
      </c>
      <c r="D209" s="925" t="str">
        <f>IF('Display-Neuanlage und Masse'!U207="","",'Display-Neuanlage und Masse'!U207)</f>
        <v/>
      </c>
      <c r="E209" s="736"/>
      <c r="F209" s="925" t="str">
        <f>IF('Display-Neuanlage und Masse'!V207="","",'Display-Neuanlage und Masse'!V207)</f>
        <v/>
      </c>
      <c r="G209" s="925" t="str">
        <f>IF('Display-Neuanlage und Masse'!X207="","",VLOOKUP('Display-Neuanlage und Masse'!X207,'Dropdown Auswahl'!BL204:BM456,2,FALSE))</f>
        <v/>
      </c>
      <c r="H209" s="1191"/>
      <c r="I209" s="1191"/>
      <c r="J209" s="1191"/>
      <c r="K209" s="925" t="str">
        <f>IF('Display-Neuanlage und Masse'!AX207="","",'Display-Neuanlage und Masse'!AX207)</f>
        <v/>
      </c>
      <c r="L209" s="925" t="str">
        <f>IF('Display-Neuanlage und Masse'!AY207="","",'Display-Neuanlage und Masse'!AY207)</f>
        <v/>
      </c>
      <c r="M209" s="925" t="str">
        <f>IF('Display-Neuanlage und Masse'!AZ207="","",'Display-Neuanlage und Masse'!AZ207)</f>
        <v/>
      </c>
      <c r="N209" s="736"/>
      <c r="O209" s="736"/>
      <c r="P209" s="878"/>
      <c r="Q209" s="736"/>
      <c r="R209" s="736"/>
      <c r="S209" s="925" t="str">
        <f>IF(AND(Table3[[#This Row],[Menge]]&lt;&gt;"",Table3[[#This Row],[Anzahl Stück im Karton]]&lt;&gt;""),Table3[[#This Row],[Menge]]*Table3[[#This Row],[Anzahl Stück im Karton]],"")</f>
        <v/>
      </c>
      <c r="T209" s="929" t="str">
        <f>IF(AND('Display-Neuanlage und Masse'!G207="",'Display-Neuanlage und Masse'!H207=""),"",
IF('Display-Neuanlage und Masse'!G207&lt;&gt;"",'Display-Neuanlage und Masse'!G207,'Display-Neuanlage und Masse'!H207))</f>
        <v/>
      </c>
      <c r="U209" s="925" t="str">
        <f>IF(AND('Display-Neuanlage und Masse'!G207="",'Display-Neuanlage und Masse'!H207=""),"",
IF('Display-Neuanlage und Masse'!G207&lt;&gt;"","EUR","USD"))</f>
        <v/>
      </c>
      <c r="V209" s="930" t="str">
        <f>IF('Display-Neuanlage und Masse'!I207="","",'Display-Neuanlage und Masse'!I207)</f>
        <v/>
      </c>
      <c r="W209" s="737"/>
      <c r="X209" s="737"/>
      <c r="Y209" s="737"/>
      <c r="Z209" s="737"/>
      <c r="AA209" s="737"/>
      <c r="AB209" s="737"/>
      <c r="AC209" s="737"/>
      <c r="AD209" s="737"/>
      <c r="AE209" s="737"/>
      <c r="AF209" s="737"/>
      <c r="AG209" s="741"/>
      <c r="AH209" s="747"/>
      <c r="AI209" s="750"/>
      <c r="AJ209" s="748"/>
      <c r="AK209" s="748"/>
      <c r="AL209" s="748"/>
      <c r="AM209" s="748"/>
      <c r="AN209" s="748"/>
      <c r="AO209" s="748"/>
      <c r="AP209" s="748"/>
      <c r="AQ209" s="748"/>
      <c r="AR209" s="748"/>
      <c r="AS209" s="748"/>
      <c r="AT209" s="748"/>
      <c r="AU209" s="749"/>
      <c r="AV209" s="747"/>
      <c r="AW209" s="748"/>
      <c r="AX209" s="749"/>
      <c r="AY209" s="747"/>
      <c r="AZ209" s="748"/>
      <c r="BA209" s="749"/>
      <c r="BB209" s="747"/>
      <c r="BC209" s="748"/>
      <c r="BD209" s="748"/>
      <c r="BE209" s="749"/>
      <c r="BF209" s="750"/>
      <c r="BG209" s="748"/>
      <c r="BH209" s="748"/>
      <c r="BI209" s="748"/>
      <c r="BJ209" s="748"/>
      <c r="BK209" s="748"/>
      <c r="BL209" s="748"/>
      <c r="BM209" s="748"/>
      <c r="BN209" s="748"/>
      <c r="BO209" s="736"/>
      <c r="BP209" s="736"/>
      <c r="BQ209" s="735"/>
      <c r="BR209" s="736"/>
      <c r="BS209" s="736"/>
      <c r="BT209" s="736"/>
      <c r="BU209" s="856"/>
      <c r="BV209" s="736"/>
      <c r="BW209" s="736"/>
      <c r="BX209" s="736"/>
      <c r="BY209" s="736"/>
      <c r="BZ209" s="736"/>
      <c r="CA209" s="736"/>
      <c r="CB209" s="736"/>
      <c r="CC209" s="736"/>
      <c r="CD209" s="736"/>
      <c r="CE209" s="736"/>
      <c r="CF209" s="736"/>
      <c r="CG209" s="736"/>
      <c r="CH209" s="736"/>
      <c r="CI209" s="736"/>
      <c r="CJ209" s="736"/>
      <c r="CK209" s="736"/>
      <c r="CL209" s="736"/>
      <c r="CM209" s="736"/>
      <c r="CN209" s="736"/>
      <c r="CO209" s="736"/>
      <c r="CP209" s="736"/>
      <c r="CQ209" s="736"/>
      <c r="CR209" s="736"/>
      <c r="CS209" s="736"/>
      <c r="CT209" s="736"/>
      <c r="CU209" s="736"/>
      <c r="CV209" s="736"/>
      <c r="CW209" s="736"/>
      <c r="CX209" s="736"/>
      <c r="CY209" s="736"/>
      <c r="CZ209" s="736"/>
      <c r="DA209" s="736"/>
      <c r="DB209" s="736"/>
      <c r="DC209" s="736"/>
      <c r="DD209" s="736"/>
      <c r="DE209" s="736"/>
      <c r="DF209" s="736"/>
      <c r="DG209" s="736"/>
      <c r="DH209" s="736"/>
      <c r="DI209" s="736"/>
      <c r="DJ209" s="736"/>
      <c r="DK209" s="736"/>
      <c r="DL209" s="736"/>
      <c r="DM209" s="736"/>
      <c r="DN209" s="736"/>
      <c r="DO209" s="736"/>
      <c r="DP209" s="736"/>
      <c r="DQ209" s="736"/>
      <c r="DR209" s="736"/>
      <c r="DS209" s="736"/>
      <c r="DT209" s="736"/>
      <c r="DU209" s="736"/>
      <c r="DV209" s="736"/>
      <c r="DW209" s="736"/>
      <c r="DX209" s="736"/>
      <c r="DY209" s="736"/>
      <c r="DZ209" s="736"/>
      <c r="EA209" s="736"/>
      <c r="EB209" s="736"/>
      <c r="EC209" s="736"/>
      <c r="ED209" s="736"/>
      <c r="EE209" s="736"/>
      <c r="EF209" s="736"/>
      <c r="EG209" s="736"/>
    </row>
    <row r="210" spans="1:137" ht="60" customHeight="1">
      <c r="A210" s="925"/>
      <c r="B210" s="736"/>
      <c r="C210" s="925" t="str">
        <f>IF('Display-Neuanlage und Masse'!T208="","",'Display-Neuanlage und Masse'!T208)</f>
        <v/>
      </c>
      <c r="D210" s="925" t="str">
        <f>IF('Display-Neuanlage und Masse'!U208="","",'Display-Neuanlage und Masse'!U208)</f>
        <v/>
      </c>
      <c r="E210" s="736"/>
      <c r="F210" s="925" t="str">
        <f>IF('Display-Neuanlage und Masse'!V208="","",'Display-Neuanlage und Masse'!V208)</f>
        <v/>
      </c>
      <c r="G210" s="925" t="str">
        <f>IF('Display-Neuanlage und Masse'!X208="","",VLOOKUP('Display-Neuanlage und Masse'!X208,'Dropdown Auswahl'!BL205:BM457,2,FALSE))</f>
        <v/>
      </c>
      <c r="H210" s="1191"/>
      <c r="I210" s="1191"/>
      <c r="J210" s="1191"/>
      <c r="K210" s="925" t="str">
        <f>IF('Display-Neuanlage und Masse'!AX208="","",'Display-Neuanlage und Masse'!AX208)</f>
        <v/>
      </c>
      <c r="L210" s="925" t="str">
        <f>IF('Display-Neuanlage und Masse'!AY208="","",'Display-Neuanlage und Masse'!AY208)</f>
        <v/>
      </c>
      <c r="M210" s="925" t="str">
        <f>IF('Display-Neuanlage und Masse'!AZ208="","",'Display-Neuanlage und Masse'!AZ208)</f>
        <v/>
      </c>
      <c r="N210" s="736"/>
      <c r="O210" s="736"/>
      <c r="P210" s="878"/>
      <c r="Q210" s="736"/>
      <c r="R210" s="736"/>
      <c r="S210" s="925" t="str">
        <f>IF(AND(Table3[[#This Row],[Menge]]&lt;&gt;"",Table3[[#This Row],[Anzahl Stück im Karton]]&lt;&gt;""),Table3[[#This Row],[Menge]]*Table3[[#This Row],[Anzahl Stück im Karton]],"")</f>
        <v/>
      </c>
      <c r="T210" s="929" t="str">
        <f>IF(AND('Display-Neuanlage und Masse'!G208="",'Display-Neuanlage und Masse'!H208=""),"",
IF('Display-Neuanlage und Masse'!G208&lt;&gt;"",'Display-Neuanlage und Masse'!G208,'Display-Neuanlage und Masse'!H208))</f>
        <v/>
      </c>
      <c r="U210" s="925" t="str">
        <f>IF(AND('Display-Neuanlage und Masse'!G208="",'Display-Neuanlage und Masse'!H208=""),"",
IF('Display-Neuanlage und Masse'!G208&lt;&gt;"","EUR","USD"))</f>
        <v/>
      </c>
      <c r="V210" s="930" t="str">
        <f>IF('Display-Neuanlage und Masse'!I208="","",'Display-Neuanlage und Masse'!I208)</f>
        <v/>
      </c>
      <c r="W210" s="737"/>
      <c r="X210" s="737"/>
      <c r="Y210" s="737"/>
      <c r="Z210" s="737"/>
      <c r="AA210" s="737"/>
      <c r="AB210" s="737"/>
      <c r="AC210" s="737"/>
      <c r="AD210" s="737"/>
      <c r="AE210" s="737"/>
      <c r="AF210" s="737"/>
      <c r="AG210" s="741"/>
      <c r="AH210" s="747"/>
      <c r="AI210" s="750"/>
      <c r="AJ210" s="748"/>
      <c r="AK210" s="748"/>
      <c r="AL210" s="748"/>
      <c r="AM210" s="748"/>
      <c r="AN210" s="748"/>
      <c r="AO210" s="748"/>
      <c r="AP210" s="748"/>
      <c r="AQ210" s="748"/>
      <c r="AR210" s="748"/>
      <c r="AS210" s="748"/>
      <c r="AT210" s="748"/>
      <c r="AU210" s="749"/>
      <c r="AV210" s="747"/>
      <c r="AW210" s="748"/>
      <c r="AX210" s="749"/>
      <c r="AY210" s="747"/>
      <c r="AZ210" s="748"/>
      <c r="BA210" s="749"/>
      <c r="BB210" s="747"/>
      <c r="BC210" s="748"/>
      <c r="BD210" s="748"/>
      <c r="BE210" s="749"/>
      <c r="BF210" s="750"/>
      <c r="BG210" s="748"/>
      <c r="BH210" s="748"/>
      <c r="BI210" s="748"/>
      <c r="BJ210" s="748"/>
      <c r="BK210" s="748"/>
      <c r="BL210" s="748"/>
      <c r="BM210" s="748"/>
      <c r="BN210" s="748"/>
      <c r="BO210" s="736"/>
      <c r="BP210" s="736"/>
      <c r="BQ210" s="735"/>
      <c r="BR210" s="736"/>
      <c r="BS210" s="736"/>
      <c r="BT210" s="736"/>
      <c r="BU210" s="856"/>
      <c r="BV210" s="736"/>
      <c r="BW210" s="736"/>
      <c r="BX210" s="736"/>
      <c r="BY210" s="736"/>
      <c r="BZ210" s="736"/>
      <c r="CA210" s="736"/>
      <c r="CB210" s="736"/>
      <c r="CC210" s="736"/>
      <c r="CD210" s="736"/>
      <c r="CE210" s="736"/>
      <c r="CF210" s="736"/>
      <c r="CG210" s="736"/>
      <c r="CH210" s="736"/>
      <c r="CI210" s="736"/>
      <c r="CJ210" s="736"/>
      <c r="CK210" s="736"/>
      <c r="CL210" s="736"/>
      <c r="CM210" s="736"/>
      <c r="CN210" s="736"/>
      <c r="CO210" s="736"/>
      <c r="CP210" s="736"/>
      <c r="CQ210" s="736"/>
      <c r="CR210" s="736"/>
      <c r="CS210" s="736"/>
      <c r="CT210" s="736"/>
      <c r="CU210" s="736"/>
      <c r="CV210" s="736"/>
      <c r="CW210" s="736"/>
      <c r="CX210" s="736"/>
      <c r="CY210" s="736"/>
      <c r="CZ210" s="736"/>
      <c r="DA210" s="736"/>
      <c r="DB210" s="736"/>
      <c r="DC210" s="736"/>
      <c r="DD210" s="736"/>
      <c r="DE210" s="736"/>
      <c r="DF210" s="736"/>
      <c r="DG210" s="736"/>
      <c r="DH210" s="736"/>
      <c r="DI210" s="736"/>
      <c r="DJ210" s="736"/>
      <c r="DK210" s="736"/>
      <c r="DL210" s="736"/>
      <c r="DM210" s="736"/>
      <c r="DN210" s="736"/>
      <c r="DO210" s="736"/>
      <c r="DP210" s="736"/>
      <c r="DQ210" s="736"/>
      <c r="DR210" s="736"/>
      <c r="DS210" s="736"/>
      <c r="DT210" s="736"/>
      <c r="DU210" s="736"/>
      <c r="DV210" s="736"/>
      <c r="DW210" s="736"/>
      <c r="DX210" s="736"/>
      <c r="DY210" s="736"/>
      <c r="DZ210" s="736"/>
      <c r="EA210" s="736"/>
      <c r="EB210" s="736"/>
      <c r="EC210" s="736"/>
      <c r="ED210" s="736"/>
      <c r="EE210" s="736"/>
      <c r="EF210" s="736"/>
      <c r="EG210" s="736"/>
    </row>
    <row r="211" spans="1:137" ht="60" customHeight="1">
      <c r="A211" s="925"/>
      <c r="B211" s="736"/>
      <c r="C211" s="925" t="str">
        <f>IF('Display-Neuanlage und Masse'!T209="","",'Display-Neuanlage und Masse'!T209)</f>
        <v/>
      </c>
      <c r="D211" s="925" t="str">
        <f>IF('Display-Neuanlage und Masse'!U209="","",'Display-Neuanlage und Masse'!U209)</f>
        <v/>
      </c>
      <c r="E211" s="736"/>
      <c r="F211" s="925" t="str">
        <f>IF('Display-Neuanlage und Masse'!V209="","",'Display-Neuanlage und Masse'!V209)</f>
        <v/>
      </c>
      <c r="G211" s="925" t="str">
        <f>IF('Display-Neuanlage und Masse'!X209="","",VLOOKUP('Display-Neuanlage und Masse'!X209,'Dropdown Auswahl'!BL206:BM458,2,FALSE))</f>
        <v/>
      </c>
      <c r="H211" s="1191"/>
      <c r="I211" s="1191"/>
      <c r="J211" s="1191"/>
      <c r="K211" s="925" t="str">
        <f>IF('Display-Neuanlage und Masse'!AX209="","",'Display-Neuanlage und Masse'!AX209)</f>
        <v/>
      </c>
      <c r="L211" s="925" t="str">
        <f>IF('Display-Neuanlage und Masse'!AY209="","",'Display-Neuanlage und Masse'!AY209)</f>
        <v/>
      </c>
      <c r="M211" s="925" t="str">
        <f>IF('Display-Neuanlage und Masse'!AZ209="","",'Display-Neuanlage und Masse'!AZ209)</f>
        <v/>
      </c>
      <c r="N211" s="736"/>
      <c r="O211" s="736"/>
      <c r="P211" s="878"/>
      <c r="Q211" s="736"/>
      <c r="R211" s="736"/>
      <c r="S211" s="925" t="str">
        <f>IF(AND(Table3[[#This Row],[Menge]]&lt;&gt;"",Table3[[#This Row],[Anzahl Stück im Karton]]&lt;&gt;""),Table3[[#This Row],[Menge]]*Table3[[#This Row],[Anzahl Stück im Karton]],"")</f>
        <v/>
      </c>
      <c r="T211" s="929" t="str">
        <f>IF(AND('Display-Neuanlage und Masse'!G209="",'Display-Neuanlage und Masse'!H209=""),"",
IF('Display-Neuanlage und Masse'!G209&lt;&gt;"",'Display-Neuanlage und Masse'!G209,'Display-Neuanlage und Masse'!H209))</f>
        <v/>
      </c>
      <c r="U211" s="925" t="str">
        <f>IF(AND('Display-Neuanlage und Masse'!G209="",'Display-Neuanlage und Masse'!H209=""),"",
IF('Display-Neuanlage und Masse'!G209&lt;&gt;"","EUR","USD"))</f>
        <v/>
      </c>
      <c r="V211" s="930" t="str">
        <f>IF('Display-Neuanlage und Masse'!I209="","",'Display-Neuanlage und Masse'!I209)</f>
        <v/>
      </c>
      <c r="W211" s="737"/>
      <c r="X211" s="737"/>
      <c r="Y211" s="737"/>
      <c r="Z211" s="737"/>
      <c r="AA211" s="737"/>
      <c r="AB211" s="737"/>
      <c r="AC211" s="737"/>
      <c r="AD211" s="737"/>
      <c r="AE211" s="737"/>
      <c r="AF211" s="737"/>
      <c r="AG211" s="741"/>
      <c r="AH211" s="747"/>
      <c r="AI211" s="750"/>
      <c r="AJ211" s="748"/>
      <c r="AK211" s="748"/>
      <c r="AL211" s="748"/>
      <c r="AM211" s="748"/>
      <c r="AN211" s="748"/>
      <c r="AO211" s="748"/>
      <c r="AP211" s="748"/>
      <c r="AQ211" s="748"/>
      <c r="AR211" s="748"/>
      <c r="AS211" s="748"/>
      <c r="AT211" s="748"/>
      <c r="AU211" s="749"/>
      <c r="AV211" s="747"/>
      <c r="AW211" s="748"/>
      <c r="AX211" s="749"/>
      <c r="AY211" s="747"/>
      <c r="AZ211" s="748"/>
      <c r="BA211" s="749"/>
      <c r="BB211" s="747"/>
      <c r="BC211" s="748"/>
      <c r="BD211" s="748"/>
      <c r="BE211" s="749"/>
      <c r="BF211" s="750"/>
      <c r="BG211" s="748"/>
      <c r="BH211" s="748"/>
      <c r="BI211" s="748"/>
      <c r="BJ211" s="748"/>
      <c r="BK211" s="748"/>
      <c r="BL211" s="748"/>
      <c r="BM211" s="748"/>
      <c r="BN211" s="748"/>
      <c r="BO211" s="736"/>
      <c r="BP211" s="736"/>
      <c r="BQ211" s="735"/>
      <c r="BR211" s="736"/>
      <c r="BS211" s="736"/>
      <c r="BT211" s="736"/>
      <c r="BU211" s="856"/>
      <c r="BV211" s="736"/>
      <c r="BW211" s="736"/>
      <c r="BX211" s="736"/>
      <c r="BY211" s="736"/>
      <c r="BZ211" s="736"/>
      <c r="CA211" s="736"/>
      <c r="CB211" s="736"/>
      <c r="CC211" s="736"/>
      <c r="CD211" s="736"/>
      <c r="CE211" s="736"/>
      <c r="CF211" s="736"/>
      <c r="CG211" s="736"/>
      <c r="CH211" s="736"/>
      <c r="CI211" s="736"/>
      <c r="CJ211" s="736"/>
      <c r="CK211" s="736"/>
      <c r="CL211" s="736"/>
      <c r="CM211" s="736"/>
      <c r="CN211" s="736"/>
      <c r="CO211" s="736"/>
      <c r="CP211" s="736"/>
      <c r="CQ211" s="736"/>
      <c r="CR211" s="736"/>
      <c r="CS211" s="736"/>
      <c r="CT211" s="736"/>
      <c r="CU211" s="736"/>
      <c r="CV211" s="736"/>
      <c r="CW211" s="736"/>
      <c r="CX211" s="736"/>
      <c r="CY211" s="736"/>
      <c r="CZ211" s="736"/>
      <c r="DA211" s="736"/>
      <c r="DB211" s="736"/>
      <c r="DC211" s="736"/>
      <c r="DD211" s="736"/>
      <c r="DE211" s="736"/>
      <c r="DF211" s="736"/>
      <c r="DG211" s="736"/>
      <c r="DH211" s="736"/>
      <c r="DI211" s="736"/>
      <c r="DJ211" s="736"/>
      <c r="DK211" s="736"/>
      <c r="DL211" s="736"/>
      <c r="DM211" s="736"/>
      <c r="DN211" s="736"/>
      <c r="DO211" s="736"/>
      <c r="DP211" s="736"/>
      <c r="DQ211" s="736"/>
      <c r="DR211" s="736"/>
      <c r="DS211" s="736"/>
      <c r="DT211" s="736"/>
      <c r="DU211" s="736"/>
      <c r="DV211" s="736"/>
      <c r="DW211" s="736"/>
      <c r="DX211" s="736"/>
      <c r="DY211" s="736"/>
      <c r="DZ211" s="736"/>
      <c r="EA211" s="736"/>
      <c r="EB211" s="736"/>
      <c r="EC211" s="736"/>
      <c r="ED211" s="736"/>
      <c r="EE211" s="736"/>
      <c r="EF211" s="736"/>
      <c r="EG211" s="736"/>
    </row>
    <row r="212" spans="1:137" ht="60" customHeight="1">
      <c r="A212" s="925"/>
      <c r="B212" s="736"/>
      <c r="C212" s="925" t="str">
        <f>IF('Display-Neuanlage und Masse'!T210="","",'Display-Neuanlage und Masse'!T210)</f>
        <v/>
      </c>
      <c r="D212" s="925" t="str">
        <f>IF('Display-Neuanlage und Masse'!U210="","",'Display-Neuanlage und Masse'!U210)</f>
        <v/>
      </c>
      <c r="E212" s="736"/>
      <c r="F212" s="925" t="str">
        <f>IF('Display-Neuanlage und Masse'!V210="","",'Display-Neuanlage und Masse'!V210)</f>
        <v/>
      </c>
      <c r="G212" s="925" t="str">
        <f>IF('Display-Neuanlage und Masse'!X210="","",VLOOKUP('Display-Neuanlage und Masse'!X210,'Dropdown Auswahl'!BL207:BM459,2,FALSE))</f>
        <v/>
      </c>
      <c r="H212" s="1191"/>
      <c r="I212" s="1191"/>
      <c r="J212" s="1191"/>
      <c r="K212" s="925" t="str">
        <f>IF('Display-Neuanlage und Masse'!AX210="","",'Display-Neuanlage und Masse'!AX210)</f>
        <v/>
      </c>
      <c r="L212" s="925" t="str">
        <f>IF('Display-Neuanlage und Masse'!AY210="","",'Display-Neuanlage und Masse'!AY210)</f>
        <v/>
      </c>
      <c r="M212" s="925" t="str">
        <f>IF('Display-Neuanlage und Masse'!AZ210="","",'Display-Neuanlage und Masse'!AZ210)</f>
        <v/>
      </c>
      <c r="N212" s="736"/>
      <c r="O212" s="736"/>
      <c r="P212" s="878"/>
      <c r="Q212" s="736"/>
      <c r="R212" s="736"/>
      <c r="S212" s="925" t="str">
        <f>IF(AND(Table3[[#This Row],[Menge]]&lt;&gt;"",Table3[[#This Row],[Anzahl Stück im Karton]]&lt;&gt;""),Table3[[#This Row],[Menge]]*Table3[[#This Row],[Anzahl Stück im Karton]],"")</f>
        <v/>
      </c>
      <c r="T212" s="929" t="str">
        <f>IF(AND('Display-Neuanlage und Masse'!G210="",'Display-Neuanlage und Masse'!H210=""),"",
IF('Display-Neuanlage und Masse'!G210&lt;&gt;"",'Display-Neuanlage und Masse'!G210,'Display-Neuanlage und Masse'!H210))</f>
        <v/>
      </c>
      <c r="U212" s="925" t="str">
        <f>IF(AND('Display-Neuanlage und Masse'!G210="",'Display-Neuanlage und Masse'!H210=""),"",
IF('Display-Neuanlage und Masse'!G210&lt;&gt;"","EUR","USD"))</f>
        <v/>
      </c>
      <c r="V212" s="930" t="str">
        <f>IF('Display-Neuanlage und Masse'!I210="","",'Display-Neuanlage und Masse'!I210)</f>
        <v/>
      </c>
      <c r="W212" s="737"/>
      <c r="X212" s="737"/>
      <c r="Y212" s="737"/>
      <c r="Z212" s="737"/>
      <c r="AA212" s="737"/>
      <c r="AB212" s="737"/>
      <c r="AC212" s="737"/>
      <c r="AD212" s="737"/>
      <c r="AE212" s="737"/>
      <c r="AF212" s="737"/>
      <c r="AG212" s="741"/>
      <c r="AH212" s="747"/>
      <c r="AI212" s="750"/>
      <c r="AJ212" s="748"/>
      <c r="AK212" s="748"/>
      <c r="AL212" s="748"/>
      <c r="AM212" s="748"/>
      <c r="AN212" s="748"/>
      <c r="AO212" s="748"/>
      <c r="AP212" s="748"/>
      <c r="AQ212" s="748"/>
      <c r="AR212" s="748"/>
      <c r="AS212" s="748"/>
      <c r="AT212" s="748"/>
      <c r="AU212" s="749"/>
      <c r="AV212" s="747"/>
      <c r="AW212" s="748"/>
      <c r="AX212" s="749"/>
      <c r="AY212" s="747"/>
      <c r="AZ212" s="748"/>
      <c r="BA212" s="749"/>
      <c r="BB212" s="747"/>
      <c r="BC212" s="748"/>
      <c r="BD212" s="748"/>
      <c r="BE212" s="749"/>
      <c r="BF212" s="750"/>
      <c r="BG212" s="748"/>
      <c r="BH212" s="748"/>
      <c r="BI212" s="748"/>
      <c r="BJ212" s="748"/>
      <c r="BK212" s="748"/>
      <c r="BL212" s="748"/>
      <c r="BM212" s="748"/>
      <c r="BN212" s="748"/>
      <c r="BO212" s="736"/>
      <c r="BP212" s="736"/>
      <c r="BQ212" s="735"/>
      <c r="BR212" s="736"/>
      <c r="BS212" s="736"/>
      <c r="BT212" s="736"/>
      <c r="BU212" s="856"/>
      <c r="BV212" s="736"/>
      <c r="BW212" s="736"/>
      <c r="BX212" s="736"/>
      <c r="BY212" s="736"/>
      <c r="BZ212" s="736"/>
      <c r="CA212" s="736"/>
      <c r="CB212" s="736"/>
      <c r="CC212" s="736"/>
      <c r="CD212" s="736"/>
      <c r="CE212" s="736"/>
      <c r="CF212" s="736"/>
      <c r="CG212" s="736"/>
      <c r="CH212" s="736"/>
      <c r="CI212" s="736"/>
      <c r="CJ212" s="736"/>
      <c r="CK212" s="736"/>
      <c r="CL212" s="736"/>
      <c r="CM212" s="736"/>
      <c r="CN212" s="736"/>
      <c r="CO212" s="736"/>
      <c r="CP212" s="736"/>
      <c r="CQ212" s="736"/>
      <c r="CR212" s="736"/>
      <c r="CS212" s="736"/>
      <c r="CT212" s="736"/>
      <c r="CU212" s="736"/>
      <c r="CV212" s="736"/>
      <c r="CW212" s="736"/>
      <c r="CX212" s="736"/>
      <c r="CY212" s="736"/>
      <c r="CZ212" s="736"/>
      <c r="DA212" s="736"/>
      <c r="DB212" s="736"/>
      <c r="DC212" s="736"/>
      <c r="DD212" s="736"/>
      <c r="DE212" s="736"/>
      <c r="DF212" s="736"/>
      <c r="DG212" s="736"/>
      <c r="DH212" s="736"/>
      <c r="DI212" s="736"/>
      <c r="DJ212" s="736"/>
      <c r="DK212" s="736"/>
      <c r="DL212" s="736"/>
      <c r="DM212" s="736"/>
      <c r="DN212" s="736"/>
      <c r="DO212" s="736"/>
      <c r="DP212" s="736"/>
      <c r="DQ212" s="736"/>
      <c r="DR212" s="736"/>
      <c r="DS212" s="736"/>
      <c r="DT212" s="736"/>
      <c r="DU212" s="736"/>
      <c r="DV212" s="736"/>
      <c r="DW212" s="736"/>
      <c r="DX212" s="736"/>
      <c r="DY212" s="736"/>
      <c r="DZ212" s="736"/>
      <c r="EA212" s="736"/>
      <c r="EB212" s="736"/>
      <c r="EC212" s="736"/>
      <c r="ED212" s="736"/>
      <c r="EE212" s="736"/>
      <c r="EF212" s="736"/>
      <c r="EG212" s="736"/>
    </row>
    <row r="213" spans="1:137" ht="60" customHeight="1">
      <c r="A213" s="925"/>
      <c r="B213" s="736"/>
      <c r="C213" s="925" t="str">
        <f>IF('Display-Neuanlage und Masse'!T211="","",'Display-Neuanlage und Masse'!T211)</f>
        <v/>
      </c>
      <c r="D213" s="925" t="str">
        <f>IF('Display-Neuanlage und Masse'!U211="","",'Display-Neuanlage und Masse'!U211)</f>
        <v/>
      </c>
      <c r="E213" s="736"/>
      <c r="F213" s="925" t="str">
        <f>IF('Display-Neuanlage und Masse'!V211="","",'Display-Neuanlage und Masse'!V211)</f>
        <v/>
      </c>
      <c r="G213" s="925" t="str">
        <f>IF('Display-Neuanlage und Masse'!X211="","",VLOOKUP('Display-Neuanlage und Masse'!X211,'Dropdown Auswahl'!BL208:BM460,2,FALSE))</f>
        <v/>
      </c>
      <c r="H213" s="1191"/>
      <c r="I213" s="1191"/>
      <c r="J213" s="1191"/>
      <c r="K213" s="925" t="str">
        <f>IF('Display-Neuanlage und Masse'!AX211="","",'Display-Neuanlage und Masse'!AX211)</f>
        <v/>
      </c>
      <c r="L213" s="925" t="str">
        <f>IF('Display-Neuanlage und Masse'!AY211="","",'Display-Neuanlage und Masse'!AY211)</f>
        <v/>
      </c>
      <c r="M213" s="925" t="str">
        <f>IF('Display-Neuanlage und Masse'!AZ211="","",'Display-Neuanlage und Masse'!AZ211)</f>
        <v/>
      </c>
      <c r="N213" s="736"/>
      <c r="O213" s="736"/>
      <c r="P213" s="878"/>
      <c r="Q213" s="736"/>
      <c r="R213" s="736"/>
      <c r="S213" s="925" t="str">
        <f>IF(AND(Table3[[#This Row],[Menge]]&lt;&gt;"",Table3[[#This Row],[Anzahl Stück im Karton]]&lt;&gt;""),Table3[[#This Row],[Menge]]*Table3[[#This Row],[Anzahl Stück im Karton]],"")</f>
        <v/>
      </c>
      <c r="T213" s="929" t="str">
        <f>IF(AND('Display-Neuanlage und Masse'!G211="",'Display-Neuanlage und Masse'!H211=""),"",
IF('Display-Neuanlage und Masse'!G211&lt;&gt;"",'Display-Neuanlage und Masse'!G211,'Display-Neuanlage und Masse'!H211))</f>
        <v/>
      </c>
      <c r="U213" s="925" t="str">
        <f>IF(AND('Display-Neuanlage und Masse'!G211="",'Display-Neuanlage und Masse'!H211=""),"",
IF('Display-Neuanlage und Masse'!G211&lt;&gt;"","EUR","USD"))</f>
        <v/>
      </c>
      <c r="V213" s="930" t="str">
        <f>IF('Display-Neuanlage und Masse'!I211="","",'Display-Neuanlage und Masse'!I211)</f>
        <v/>
      </c>
      <c r="W213" s="737"/>
      <c r="X213" s="737"/>
      <c r="Y213" s="737"/>
      <c r="Z213" s="737"/>
      <c r="AA213" s="737"/>
      <c r="AB213" s="737"/>
      <c r="AC213" s="737"/>
      <c r="AD213" s="737"/>
      <c r="AE213" s="737"/>
      <c r="AF213" s="737"/>
      <c r="AG213" s="741"/>
      <c r="AH213" s="747"/>
      <c r="AI213" s="750"/>
      <c r="AJ213" s="748"/>
      <c r="AK213" s="748"/>
      <c r="AL213" s="748"/>
      <c r="AM213" s="748"/>
      <c r="AN213" s="748"/>
      <c r="AO213" s="748"/>
      <c r="AP213" s="748"/>
      <c r="AQ213" s="748"/>
      <c r="AR213" s="748"/>
      <c r="AS213" s="748"/>
      <c r="AT213" s="748"/>
      <c r="AU213" s="749"/>
      <c r="AV213" s="747"/>
      <c r="AW213" s="748"/>
      <c r="AX213" s="749"/>
      <c r="AY213" s="747"/>
      <c r="AZ213" s="748"/>
      <c r="BA213" s="749"/>
      <c r="BB213" s="747"/>
      <c r="BC213" s="748"/>
      <c r="BD213" s="748"/>
      <c r="BE213" s="749"/>
      <c r="BF213" s="750"/>
      <c r="BG213" s="748"/>
      <c r="BH213" s="748"/>
      <c r="BI213" s="748"/>
      <c r="BJ213" s="748"/>
      <c r="BK213" s="748"/>
      <c r="BL213" s="748"/>
      <c r="BM213" s="748"/>
      <c r="BN213" s="748"/>
      <c r="BO213" s="736"/>
      <c r="BP213" s="736"/>
      <c r="BQ213" s="735"/>
      <c r="BR213" s="736"/>
      <c r="BS213" s="736"/>
      <c r="BT213" s="736"/>
      <c r="BU213" s="856"/>
      <c r="BV213" s="736"/>
      <c r="BW213" s="736"/>
      <c r="BX213" s="736"/>
      <c r="BY213" s="736"/>
      <c r="BZ213" s="736"/>
      <c r="CA213" s="736"/>
      <c r="CB213" s="736"/>
      <c r="CC213" s="736"/>
      <c r="CD213" s="736"/>
      <c r="CE213" s="736"/>
      <c r="CF213" s="736"/>
      <c r="CG213" s="736"/>
      <c r="CH213" s="736"/>
      <c r="CI213" s="736"/>
      <c r="CJ213" s="736"/>
      <c r="CK213" s="736"/>
      <c r="CL213" s="736"/>
      <c r="CM213" s="736"/>
      <c r="CN213" s="736"/>
      <c r="CO213" s="736"/>
      <c r="CP213" s="736"/>
      <c r="CQ213" s="736"/>
      <c r="CR213" s="736"/>
      <c r="CS213" s="736"/>
      <c r="CT213" s="736"/>
      <c r="CU213" s="736"/>
      <c r="CV213" s="736"/>
      <c r="CW213" s="736"/>
      <c r="CX213" s="736"/>
      <c r="CY213" s="736"/>
      <c r="CZ213" s="736"/>
      <c r="DA213" s="736"/>
      <c r="DB213" s="736"/>
      <c r="DC213" s="736"/>
      <c r="DD213" s="736"/>
      <c r="DE213" s="736"/>
      <c r="DF213" s="736"/>
      <c r="DG213" s="736"/>
      <c r="DH213" s="736"/>
      <c r="DI213" s="736"/>
      <c r="DJ213" s="736"/>
      <c r="DK213" s="736"/>
      <c r="DL213" s="736"/>
      <c r="DM213" s="736"/>
      <c r="DN213" s="736"/>
      <c r="DO213" s="736"/>
      <c r="DP213" s="736"/>
      <c r="DQ213" s="736"/>
      <c r="DR213" s="736"/>
      <c r="DS213" s="736"/>
      <c r="DT213" s="736"/>
      <c r="DU213" s="736"/>
      <c r="DV213" s="736"/>
      <c r="DW213" s="736"/>
      <c r="DX213" s="736"/>
      <c r="DY213" s="736"/>
      <c r="DZ213" s="736"/>
      <c r="EA213" s="736"/>
      <c r="EB213" s="736"/>
      <c r="EC213" s="736"/>
      <c r="ED213" s="736"/>
      <c r="EE213" s="736"/>
      <c r="EF213" s="736"/>
      <c r="EG213" s="736"/>
    </row>
    <row r="214" spans="1:137" ht="60" customHeight="1">
      <c r="A214" s="925"/>
      <c r="B214" s="736"/>
      <c r="C214" s="925" t="str">
        <f>IF('Display-Neuanlage und Masse'!T212="","",'Display-Neuanlage und Masse'!T212)</f>
        <v/>
      </c>
      <c r="D214" s="925" t="str">
        <f>IF('Display-Neuanlage und Masse'!U212="","",'Display-Neuanlage und Masse'!U212)</f>
        <v/>
      </c>
      <c r="E214" s="736"/>
      <c r="F214" s="925" t="str">
        <f>IF('Display-Neuanlage und Masse'!V212="","",'Display-Neuanlage und Masse'!V212)</f>
        <v/>
      </c>
      <c r="G214" s="925" t="str">
        <f>IF('Display-Neuanlage und Masse'!X212="","",VLOOKUP('Display-Neuanlage und Masse'!X212,'Dropdown Auswahl'!BL209:BM461,2,FALSE))</f>
        <v/>
      </c>
      <c r="H214" s="1191"/>
      <c r="I214" s="1191"/>
      <c r="J214" s="1191"/>
      <c r="K214" s="925" t="str">
        <f>IF('Display-Neuanlage und Masse'!AX212="","",'Display-Neuanlage und Masse'!AX212)</f>
        <v/>
      </c>
      <c r="L214" s="925" t="str">
        <f>IF('Display-Neuanlage und Masse'!AY212="","",'Display-Neuanlage und Masse'!AY212)</f>
        <v/>
      </c>
      <c r="M214" s="925" t="str">
        <f>IF('Display-Neuanlage und Masse'!AZ212="","",'Display-Neuanlage und Masse'!AZ212)</f>
        <v/>
      </c>
      <c r="N214" s="736"/>
      <c r="O214" s="736"/>
      <c r="P214" s="878"/>
      <c r="Q214" s="736"/>
      <c r="R214" s="736"/>
      <c r="S214" s="925" t="str">
        <f>IF(AND(Table3[[#This Row],[Menge]]&lt;&gt;"",Table3[[#This Row],[Anzahl Stück im Karton]]&lt;&gt;""),Table3[[#This Row],[Menge]]*Table3[[#This Row],[Anzahl Stück im Karton]],"")</f>
        <v/>
      </c>
      <c r="T214" s="929" t="str">
        <f>IF(AND('Display-Neuanlage und Masse'!G212="",'Display-Neuanlage und Masse'!H212=""),"",
IF('Display-Neuanlage und Masse'!G212&lt;&gt;"",'Display-Neuanlage und Masse'!G212,'Display-Neuanlage und Masse'!H212))</f>
        <v/>
      </c>
      <c r="U214" s="925" t="str">
        <f>IF(AND('Display-Neuanlage und Masse'!G212="",'Display-Neuanlage und Masse'!H212=""),"",
IF('Display-Neuanlage und Masse'!G212&lt;&gt;"","EUR","USD"))</f>
        <v/>
      </c>
      <c r="V214" s="930" t="str">
        <f>IF('Display-Neuanlage und Masse'!I212="","",'Display-Neuanlage und Masse'!I212)</f>
        <v/>
      </c>
      <c r="W214" s="737"/>
      <c r="X214" s="737"/>
      <c r="Y214" s="737"/>
      <c r="Z214" s="737"/>
      <c r="AA214" s="737"/>
      <c r="AB214" s="737"/>
      <c r="AC214" s="737"/>
      <c r="AD214" s="737"/>
      <c r="AE214" s="737"/>
      <c r="AF214" s="737"/>
      <c r="AG214" s="741"/>
      <c r="AH214" s="747"/>
      <c r="AI214" s="750"/>
      <c r="AJ214" s="748"/>
      <c r="AK214" s="748"/>
      <c r="AL214" s="748"/>
      <c r="AM214" s="748"/>
      <c r="AN214" s="748"/>
      <c r="AO214" s="748"/>
      <c r="AP214" s="748"/>
      <c r="AQ214" s="748"/>
      <c r="AR214" s="748"/>
      <c r="AS214" s="748"/>
      <c r="AT214" s="748"/>
      <c r="AU214" s="749"/>
      <c r="AV214" s="747"/>
      <c r="AW214" s="748"/>
      <c r="AX214" s="749"/>
      <c r="AY214" s="747"/>
      <c r="AZ214" s="748"/>
      <c r="BA214" s="749"/>
      <c r="BB214" s="747"/>
      <c r="BC214" s="748"/>
      <c r="BD214" s="748"/>
      <c r="BE214" s="749"/>
      <c r="BF214" s="750"/>
      <c r="BG214" s="748"/>
      <c r="BH214" s="748"/>
      <c r="BI214" s="748"/>
      <c r="BJ214" s="748"/>
      <c r="BK214" s="748"/>
      <c r="BL214" s="748"/>
      <c r="BM214" s="748"/>
      <c r="BN214" s="748"/>
      <c r="BO214" s="736"/>
      <c r="BP214" s="736"/>
      <c r="BQ214" s="735"/>
      <c r="BR214" s="736"/>
      <c r="BS214" s="736"/>
      <c r="BT214" s="736"/>
      <c r="BU214" s="856"/>
      <c r="BV214" s="736"/>
      <c r="BW214" s="736"/>
      <c r="BX214" s="736"/>
      <c r="BY214" s="736"/>
      <c r="BZ214" s="736"/>
      <c r="CA214" s="736"/>
      <c r="CB214" s="736"/>
      <c r="CC214" s="736"/>
      <c r="CD214" s="736"/>
      <c r="CE214" s="736"/>
      <c r="CF214" s="736"/>
      <c r="CG214" s="736"/>
      <c r="CH214" s="736"/>
      <c r="CI214" s="736"/>
      <c r="CJ214" s="736"/>
      <c r="CK214" s="736"/>
      <c r="CL214" s="736"/>
      <c r="CM214" s="736"/>
      <c r="CN214" s="736"/>
      <c r="CO214" s="736"/>
      <c r="CP214" s="736"/>
      <c r="CQ214" s="736"/>
      <c r="CR214" s="736"/>
      <c r="CS214" s="736"/>
      <c r="CT214" s="736"/>
      <c r="CU214" s="736"/>
      <c r="CV214" s="736"/>
      <c r="CW214" s="736"/>
      <c r="CX214" s="736"/>
      <c r="CY214" s="736"/>
      <c r="CZ214" s="736"/>
      <c r="DA214" s="736"/>
      <c r="DB214" s="736"/>
      <c r="DC214" s="736"/>
      <c r="DD214" s="736"/>
      <c r="DE214" s="736"/>
      <c r="DF214" s="736"/>
      <c r="DG214" s="736"/>
      <c r="DH214" s="736"/>
      <c r="DI214" s="736"/>
      <c r="DJ214" s="736"/>
      <c r="DK214" s="736"/>
      <c r="DL214" s="736"/>
      <c r="DM214" s="736"/>
      <c r="DN214" s="736"/>
      <c r="DO214" s="736"/>
      <c r="DP214" s="736"/>
      <c r="DQ214" s="736"/>
      <c r="DR214" s="736"/>
      <c r="DS214" s="736"/>
      <c r="DT214" s="736"/>
      <c r="DU214" s="736"/>
      <c r="DV214" s="736"/>
      <c r="DW214" s="736"/>
      <c r="DX214" s="736"/>
      <c r="DY214" s="736"/>
      <c r="DZ214" s="736"/>
      <c r="EA214" s="736"/>
      <c r="EB214" s="736"/>
      <c r="EC214" s="736"/>
      <c r="ED214" s="736"/>
      <c r="EE214" s="736"/>
      <c r="EF214" s="736"/>
      <c r="EG214" s="736"/>
    </row>
    <row r="215" spans="1:137" ht="60" customHeight="1">
      <c r="A215" s="925"/>
      <c r="B215" s="736"/>
      <c r="C215" s="925" t="str">
        <f>IF('Display-Neuanlage und Masse'!T213="","",'Display-Neuanlage und Masse'!T213)</f>
        <v/>
      </c>
      <c r="D215" s="925" t="str">
        <f>IF('Display-Neuanlage und Masse'!U213="","",'Display-Neuanlage und Masse'!U213)</f>
        <v/>
      </c>
      <c r="E215" s="736"/>
      <c r="F215" s="925" t="str">
        <f>IF('Display-Neuanlage und Masse'!V213="","",'Display-Neuanlage und Masse'!V213)</f>
        <v/>
      </c>
      <c r="G215" s="925" t="str">
        <f>IF('Display-Neuanlage und Masse'!X213="","",VLOOKUP('Display-Neuanlage und Masse'!X213,'Dropdown Auswahl'!BL210:BM462,2,FALSE))</f>
        <v/>
      </c>
      <c r="H215" s="1191"/>
      <c r="I215" s="1191"/>
      <c r="J215" s="1191"/>
      <c r="K215" s="925" t="str">
        <f>IF('Display-Neuanlage und Masse'!AX213="","",'Display-Neuanlage und Masse'!AX213)</f>
        <v/>
      </c>
      <c r="L215" s="925" t="str">
        <f>IF('Display-Neuanlage und Masse'!AY213="","",'Display-Neuanlage und Masse'!AY213)</f>
        <v/>
      </c>
      <c r="M215" s="925" t="str">
        <f>IF('Display-Neuanlage und Masse'!AZ213="","",'Display-Neuanlage und Masse'!AZ213)</f>
        <v/>
      </c>
      <c r="N215" s="736"/>
      <c r="O215" s="736"/>
      <c r="P215" s="878"/>
      <c r="Q215" s="736"/>
      <c r="R215" s="736"/>
      <c r="S215" s="925" t="str">
        <f>IF(AND(Table3[[#This Row],[Menge]]&lt;&gt;"",Table3[[#This Row],[Anzahl Stück im Karton]]&lt;&gt;""),Table3[[#This Row],[Menge]]*Table3[[#This Row],[Anzahl Stück im Karton]],"")</f>
        <v/>
      </c>
      <c r="T215" s="929" t="str">
        <f>IF(AND('Display-Neuanlage und Masse'!G213="",'Display-Neuanlage und Masse'!H213=""),"",
IF('Display-Neuanlage und Masse'!G213&lt;&gt;"",'Display-Neuanlage und Masse'!G213,'Display-Neuanlage und Masse'!H213))</f>
        <v/>
      </c>
      <c r="U215" s="925" t="str">
        <f>IF(AND('Display-Neuanlage und Masse'!G213="",'Display-Neuanlage und Masse'!H213=""),"",
IF('Display-Neuanlage und Masse'!G213&lt;&gt;"","EUR","USD"))</f>
        <v/>
      </c>
      <c r="V215" s="930" t="str">
        <f>IF('Display-Neuanlage und Masse'!I213="","",'Display-Neuanlage und Masse'!I213)</f>
        <v/>
      </c>
      <c r="W215" s="737"/>
      <c r="X215" s="737"/>
      <c r="Y215" s="737"/>
      <c r="Z215" s="737"/>
      <c r="AA215" s="737"/>
      <c r="AB215" s="737"/>
      <c r="AC215" s="737"/>
      <c r="AD215" s="737"/>
      <c r="AE215" s="737"/>
      <c r="AF215" s="737"/>
      <c r="AG215" s="741"/>
      <c r="AH215" s="747"/>
      <c r="AI215" s="750"/>
      <c r="AJ215" s="748"/>
      <c r="AK215" s="748"/>
      <c r="AL215" s="748"/>
      <c r="AM215" s="748"/>
      <c r="AN215" s="748"/>
      <c r="AO215" s="748"/>
      <c r="AP215" s="748"/>
      <c r="AQ215" s="748"/>
      <c r="AR215" s="748"/>
      <c r="AS215" s="748"/>
      <c r="AT215" s="748"/>
      <c r="AU215" s="749"/>
      <c r="AV215" s="747"/>
      <c r="AW215" s="748"/>
      <c r="AX215" s="749"/>
      <c r="AY215" s="747"/>
      <c r="AZ215" s="748"/>
      <c r="BA215" s="749"/>
      <c r="BB215" s="747"/>
      <c r="BC215" s="748"/>
      <c r="BD215" s="748"/>
      <c r="BE215" s="749"/>
      <c r="BF215" s="750"/>
      <c r="BG215" s="748"/>
      <c r="BH215" s="748"/>
      <c r="BI215" s="748"/>
      <c r="BJ215" s="748"/>
      <c r="BK215" s="748"/>
      <c r="BL215" s="748"/>
      <c r="BM215" s="748"/>
      <c r="BN215" s="748"/>
      <c r="BO215" s="736"/>
      <c r="BP215" s="736"/>
      <c r="BQ215" s="735"/>
      <c r="BR215" s="736"/>
      <c r="BS215" s="736"/>
      <c r="BT215" s="736"/>
      <c r="BU215" s="856"/>
      <c r="BV215" s="736"/>
      <c r="BW215" s="736"/>
      <c r="BX215" s="736"/>
      <c r="BY215" s="736"/>
      <c r="BZ215" s="736"/>
      <c r="CA215" s="736"/>
      <c r="CB215" s="736"/>
      <c r="CC215" s="736"/>
      <c r="CD215" s="736"/>
      <c r="CE215" s="736"/>
      <c r="CF215" s="736"/>
      <c r="CG215" s="736"/>
      <c r="CH215" s="736"/>
      <c r="CI215" s="736"/>
      <c r="CJ215" s="736"/>
      <c r="CK215" s="736"/>
      <c r="CL215" s="736"/>
      <c r="CM215" s="736"/>
      <c r="CN215" s="736"/>
      <c r="CO215" s="736"/>
      <c r="CP215" s="736"/>
      <c r="CQ215" s="736"/>
      <c r="CR215" s="736"/>
      <c r="CS215" s="736"/>
      <c r="CT215" s="736"/>
      <c r="CU215" s="736"/>
      <c r="CV215" s="736"/>
      <c r="CW215" s="736"/>
      <c r="CX215" s="736"/>
      <c r="CY215" s="736"/>
      <c r="CZ215" s="736"/>
      <c r="DA215" s="736"/>
      <c r="DB215" s="736"/>
      <c r="DC215" s="736"/>
      <c r="DD215" s="736"/>
      <c r="DE215" s="736"/>
      <c r="DF215" s="736"/>
      <c r="DG215" s="736"/>
      <c r="DH215" s="736"/>
      <c r="DI215" s="736"/>
      <c r="DJ215" s="736"/>
      <c r="DK215" s="736"/>
      <c r="DL215" s="736"/>
      <c r="DM215" s="736"/>
      <c r="DN215" s="736"/>
      <c r="DO215" s="736"/>
      <c r="DP215" s="736"/>
      <c r="DQ215" s="736"/>
      <c r="DR215" s="736"/>
      <c r="DS215" s="736"/>
      <c r="DT215" s="736"/>
      <c r="DU215" s="736"/>
      <c r="DV215" s="736"/>
      <c r="DW215" s="736"/>
      <c r="DX215" s="736"/>
      <c r="DY215" s="736"/>
      <c r="DZ215" s="736"/>
      <c r="EA215" s="736"/>
      <c r="EB215" s="736"/>
      <c r="EC215" s="736"/>
      <c r="ED215" s="736"/>
      <c r="EE215" s="736"/>
      <c r="EF215" s="736"/>
      <c r="EG215" s="736"/>
    </row>
    <row r="216" spans="1:137" ht="60" customHeight="1">
      <c r="A216" s="925"/>
      <c r="B216" s="736"/>
      <c r="C216" s="925" t="str">
        <f>IF('Display-Neuanlage und Masse'!T214="","",'Display-Neuanlage und Masse'!T214)</f>
        <v/>
      </c>
      <c r="D216" s="925" t="str">
        <f>IF('Display-Neuanlage und Masse'!U214="","",'Display-Neuanlage und Masse'!U214)</f>
        <v/>
      </c>
      <c r="E216" s="736"/>
      <c r="F216" s="925" t="str">
        <f>IF('Display-Neuanlage und Masse'!V214="","",'Display-Neuanlage und Masse'!V214)</f>
        <v/>
      </c>
      <c r="G216" s="925" t="str">
        <f>IF('Display-Neuanlage und Masse'!X214="","",VLOOKUP('Display-Neuanlage und Masse'!X214,'Dropdown Auswahl'!BL211:BM463,2,FALSE))</f>
        <v/>
      </c>
      <c r="H216" s="1191"/>
      <c r="I216" s="1191"/>
      <c r="J216" s="1191"/>
      <c r="K216" s="925" t="str">
        <f>IF('Display-Neuanlage und Masse'!AX214="","",'Display-Neuanlage und Masse'!AX214)</f>
        <v/>
      </c>
      <c r="L216" s="925" t="str">
        <f>IF('Display-Neuanlage und Masse'!AY214="","",'Display-Neuanlage und Masse'!AY214)</f>
        <v/>
      </c>
      <c r="M216" s="925" t="str">
        <f>IF('Display-Neuanlage und Masse'!AZ214="","",'Display-Neuanlage und Masse'!AZ214)</f>
        <v/>
      </c>
      <c r="N216" s="736"/>
      <c r="O216" s="736"/>
      <c r="P216" s="878"/>
      <c r="Q216" s="736"/>
      <c r="R216" s="736"/>
      <c r="S216" s="925" t="str">
        <f>IF(AND(Table3[[#This Row],[Menge]]&lt;&gt;"",Table3[[#This Row],[Anzahl Stück im Karton]]&lt;&gt;""),Table3[[#This Row],[Menge]]*Table3[[#This Row],[Anzahl Stück im Karton]],"")</f>
        <v/>
      </c>
      <c r="T216" s="929" t="str">
        <f>IF(AND('Display-Neuanlage und Masse'!G214="",'Display-Neuanlage und Masse'!H214=""),"",
IF('Display-Neuanlage und Masse'!G214&lt;&gt;"",'Display-Neuanlage und Masse'!G214,'Display-Neuanlage und Masse'!H214))</f>
        <v/>
      </c>
      <c r="U216" s="925" t="str">
        <f>IF(AND('Display-Neuanlage und Masse'!G214="",'Display-Neuanlage und Masse'!H214=""),"",
IF('Display-Neuanlage und Masse'!G214&lt;&gt;"","EUR","USD"))</f>
        <v/>
      </c>
      <c r="V216" s="930" t="str">
        <f>IF('Display-Neuanlage und Masse'!I214="","",'Display-Neuanlage und Masse'!I214)</f>
        <v/>
      </c>
      <c r="W216" s="737"/>
      <c r="X216" s="737"/>
      <c r="Y216" s="737"/>
      <c r="Z216" s="737"/>
      <c r="AA216" s="737"/>
      <c r="AB216" s="737"/>
      <c r="AC216" s="737"/>
      <c r="AD216" s="737"/>
      <c r="AE216" s="737"/>
      <c r="AF216" s="737"/>
      <c r="AG216" s="741"/>
      <c r="AH216" s="747"/>
      <c r="AI216" s="750"/>
      <c r="AJ216" s="748"/>
      <c r="AK216" s="748"/>
      <c r="AL216" s="748"/>
      <c r="AM216" s="748"/>
      <c r="AN216" s="748"/>
      <c r="AO216" s="748"/>
      <c r="AP216" s="748"/>
      <c r="AQ216" s="748"/>
      <c r="AR216" s="748"/>
      <c r="AS216" s="748"/>
      <c r="AT216" s="748"/>
      <c r="AU216" s="749"/>
      <c r="AV216" s="747"/>
      <c r="AW216" s="748"/>
      <c r="AX216" s="749"/>
      <c r="AY216" s="747"/>
      <c r="AZ216" s="748"/>
      <c r="BA216" s="749"/>
      <c r="BB216" s="747"/>
      <c r="BC216" s="748"/>
      <c r="BD216" s="748"/>
      <c r="BE216" s="749"/>
      <c r="BF216" s="750"/>
      <c r="BG216" s="748"/>
      <c r="BH216" s="748"/>
      <c r="BI216" s="748"/>
      <c r="BJ216" s="748"/>
      <c r="BK216" s="748"/>
      <c r="BL216" s="748"/>
      <c r="BM216" s="748"/>
      <c r="BN216" s="748"/>
      <c r="BO216" s="736"/>
      <c r="BP216" s="736"/>
      <c r="BQ216" s="735"/>
      <c r="BR216" s="736"/>
      <c r="BS216" s="736"/>
      <c r="BT216" s="736"/>
      <c r="BU216" s="856"/>
      <c r="BV216" s="736"/>
      <c r="BW216" s="736"/>
      <c r="BX216" s="736"/>
      <c r="BY216" s="736"/>
      <c r="BZ216" s="736"/>
      <c r="CA216" s="736"/>
      <c r="CB216" s="736"/>
      <c r="CC216" s="736"/>
      <c r="CD216" s="736"/>
      <c r="CE216" s="736"/>
      <c r="CF216" s="736"/>
      <c r="CG216" s="736"/>
      <c r="CH216" s="736"/>
      <c r="CI216" s="736"/>
      <c r="CJ216" s="736"/>
      <c r="CK216" s="736"/>
      <c r="CL216" s="736"/>
      <c r="CM216" s="736"/>
      <c r="CN216" s="736"/>
      <c r="CO216" s="736"/>
      <c r="CP216" s="736"/>
      <c r="CQ216" s="736"/>
      <c r="CR216" s="736"/>
      <c r="CS216" s="736"/>
      <c r="CT216" s="736"/>
      <c r="CU216" s="736"/>
      <c r="CV216" s="736"/>
      <c r="CW216" s="736"/>
      <c r="CX216" s="736"/>
      <c r="CY216" s="736"/>
      <c r="CZ216" s="736"/>
      <c r="DA216" s="736"/>
      <c r="DB216" s="736"/>
      <c r="DC216" s="736"/>
      <c r="DD216" s="736"/>
      <c r="DE216" s="736"/>
      <c r="DF216" s="736"/>
      <c r="DG216" s="736"/>
      <c r="DH216" s="736"/>
      <c r="DI216" s="736"/>
      <c r="DJ216" s="736"/>
      <c r="DK216" s="736"/>
      <c r="DL216" s="736"/>
      <c r="DM216" s="736"/>
      <c r="DN216" s="736"/>
      <c r="DO216" s="736"/>
      <c r="DP216" s="736"/>
      <c r="DQ216" s="736"/>
      <c r="DR216" s="736"/>
      <c r="DS216" s="736"/>
      <c r="DT216" s="736"/>
      <c r="DU216" s="736"/>
      <c r="DV216" s="736"/>
      <c r="DW216" s="736"/>
      <c r="DX216" s="736"/>
      <c r="DY216" s="736"/>
      <c r="DZ216" s="736"/>
      <c r="EA216" s="736"/>
      <c r="EB216" s="736"/>
      <c r="EC216" s="736"/>
      <c r="ED216" s="736"/>
      <c r="EE216" s="736"/>
      <c r="EF216" s="736"/>
      <c r="EG216" s="736"/>
    </row>
    <row r="217" spans="1:137" ht="60" customHeight="1">
      <c r="A217" s="925"/>
      <c r="B217" s="736"/>
      <c r="C217" s="925" t="str">
        <f>IF('Display-Neuanlage und Masse'!T215="","",'Display-Neuanlage und Masse'!T215)</f>
        <v/>
      </c>
      <c r="D217" s="925" t="str">
        <f>IF('Display-Neuanlage und Masse'!U215="","",'Display-Neuanlage und Masse'!U215)</f>
        <v/>
      </c>
      <c r="E217" s="736"/>
      <c r="F217" s="925" t="str">
        <f>IF('Display-Neuanlage und Masse'!V215="","",'Display-Neuanlage und Masse'!V215)</f>
        <v/>
      </c>
      <c r="G217" s="925" t="str">
        <f>IF('Display-Neuanlage und Masse'!X215="","",VLOOKUP('Display-Neuanlage und Masse'!X215,'Dropdown Auswahl'!BL212:BM464,2,FALSE))</f>
        <v/>
      </c>
      <c r="H217" s="1191"/>
      <c r="I217" s="1191"/>
      <c r="J217" s="1191"/>
      <c r="K217" s="925" t="str">
        <f>IF('Display-Neuanlage und Masse'!AX215="","",'Display-Neuanlage und Masse'!AX215)</f>
        <v/>
      </c>
      <c r="L217" s="925" t="str">
        <f>IF('Display-Neuanlage und Masse'!AY215="","",'Display-Neuanlage und Masse'!AY215)</f>
        <v/>
      </c>
      <c r="M217" s="925" t="str">
        <f>IF('Display-Neuanlage und Masse'!AZ215="","",'Display-Neuanlage und Masse'!AZ215)</f>
        <v/>
      </c>
      <c r="N217" s="736"/>
      <c r="O217" s="736"/>
      <c r="P217" s="878"/>
      <c r="Q217" s="736"/>
      <c r="R217" s="736"/>
      <c r="S217" s="925" t="str">
        <f>IF(AND(Table3[[#This Row],[Menge]]&lt;&gt;"",Table3[[#This Row],[Anzahl Stück im Karton]]&lt;&gt;""),Table3[[#This Row],[Menge]]*Table3[[#This Row],[Anzahl Stück im Karton]],"")</f>
        <v/>
      </c>
      <c r="T217" s="929" t="str">
        <f>IF(AND('Display-Neuanlage und Masse'!G215="",'Display-Neuanlage und Masse'!H215=""),"",
IF('Display-Neuanlage und Masse'!G215&lt;&gt;"",'Display-Neuanlage und Masse'!G215,'Display-Neuanlage und Masse'!H215))</f>
        <v/>
      </c>
      <c r="U217" s="925" t="str">
        <f>IF(AND('Display-Neuanlage und Masse'!G215="",'Display-Neuanlage und Masse'!H215=""),"",
IF('Display-Neuanlage und Masse'!G215&lt;&gt;"","EUR","USD"))</f>
        <v/>
      </c>
      <c r="V217" s="930" t="str">
        <f>IF('Display-Neuanlage und Masse'!I215="","",'Display-Neuanlage und Masse'!I215)</f>
        <v/>
      </c>
      <c r="W217" s="737"/>
      <c r="X217" s="737"/>
      <c r="Y217" s="737"/>
      <c r="Z217" s="737"/>
      <c r="AA217" s="737"/>
      <c r="AB217" s="737"/>
      <c r="AC217" s="737"/>
      <c r="AD217" s="737"/>
      <c r="AE217" s="737"/>
      <c r="AF217" s="737"/>
      <c r="AG217" s="741"/>
      <c r="AH217" s="747"/>
      <c r="AI217" s="750"/>
      <c r="AJ217" s="748"/>
      <c r="AK217" s="748"/>
      <c r="AL217" s="748"/>
      <c r="AM217" s="748"/>
      <c r="AN217" s="748"/>
      <c r="AO217" s="748"/>
      <c r="AP217" s="748"/>
      <c r="AQ217" s="748"/>
      <c r="AR217" s="748"/>
      <c r="AS217" s="748"/>
      <c r="AT217" s="748"/>
      <c r="AU217" s="749"/>
      <c r="AV217" s="747"/>
      <c r="AW217" s="748"/>
      <c r="AX217" s="749"/>
      <c r="AY217" s="747"/>
      <c r="AZ217" s="748"/>
      <c r="BA217" s="749"/>
      <c r="BB217" s="747"/>
      <c r="BC217" s="748"/>
      <c r="BD217" s="748"/>
      <c r="BE217" s="749"/>
      <c r="BF217" s="750"/>
      <c r="BG217" s="748"/>
      <c r="BH217" s="748"/>
      <c r="BI217" s="748"/>
      <c r="BJ217" s="748"/>
      <c r="BK217" s="748"/>
      <c r="BL217" s="748"/>
      <c r="BM217" s="748"/>
      <c r="BN217" s="748"/>
      <c r="BO217" s="736"/>
      <c r="BP217" s="736"/>
      <c r="BQ217" s="735"/>
      <c r="BR217" s="736"/>
      <c r="BS217" s="736"/>
      <c r="BT217" s="736"/>
      <c r="BU217" s="856"/>
      <c r="BV217" s="736"/>
      <c r="BW217" s="736"/>
      <c r="BX217" s="736"/>
      <c r="BY217" s="736"/>
      <c r="BZ217" s="736"/>
      <c r="CA217" s="736"/>
      <c r="CB217" s="736"/>
      <c r="CC217" s="736"/>
      <c r="CD217" s="736"/>
      <c r="CE217" s="736"/>
      <c r="CF217" s="736"/>
      <c r="CG217" s="736"/>
      <c r="CH217" s="736"/>
      <c r="CI217" s="736"/>
      <c r="CJ217" s="736"/>
      <c r="CK217" s="736"/>
      <c r="CL217" s="736"/>
      <c r="CM217" s="736"/>
      <c r="CN217" s="736"/>
      <c r="CO217" s="736"/>
      <c r="CP217" s="736"/>
      <c r="CQ217" s="736"/>
      <c r="CR217" s="736"/>
      <c r="CS217" s="736"/>
      <c r="CT217" s="736"/>
      <c r="CU217" s="736"/>
      <c r="CV217" s="736"/>
      <c r="CW217" s="736"/>
      <c r="CX217" s="736"/>
      <c r="CY217" s="736"/>
      <c r="CZ217" s="736"/>
      <c r="DA217" s="736"/>
      <c r="DB217" s="736"/>
      <c r="DC217" s="736"/>
      <c r="DD217" s="736"/>
      <c r="DE217" s="736"/>
      <c r="DF217" s="736"/>
      <c r="DG217" s="736"/>
      <c r="DH217" s="736"/>
      <c r="DI217" s="736"/>
      <c r="DJ217" s="736"/>
      <c r="DK217" s="736"/>
      <c r="DL217" s="736"/>
      <c r="DM217" s="736"/>
      <c r="DN217" s="736"/>
      <c r="DO217" s="736"/>
      <c r="DP217" s="736"/>
      <c r="DQ217" s="736"/>
      <c r="DR217" s="736"/>
      <c r="DS217" s="736"/>
      <c r="DT217" s="736"/>
      <c r="DU217" s="736"/>
      <c r="DV217" s="736"/>
      <c r="DW217" s="736"/>
      <c r="DX217" s="736"/>
      <c r="DY217" s="736"/>
      <c r="DZ217" s="736"/>
      <c r="EA217" s="736"/>
      <c r="EB217" s="736"/>
      <c r="EC217" s="736"/>
      <c r="ED217" s="736"/>
      <c r="EE217" s="736"/>
      <c r="EF217" s="736"/>
      <c r="EG217" s="736"/>
    </row>
    <row r="218" spans="1:137" ht="60" customHeight="1">
      <c r="A218" s="925"/>
      <c r="B218" s="736"/>
      <c r="C218" s="925" t="str">
        <f>IF('Display-Neuanlage und Masse'!T216="","",'Display-Neuanlage und Masse'!T216)</f>
        <v/>
      </c>
      <c r="D218" s="925" t="str">
        <f>IF('Display-Neuanlage und Masse'!U216="","",'Display-Neuanlage und Masse'!U216)</f>
        <v/>
      </c>
      <c r="E218" s="736"/>
      <c r="F218" s="925" t="str">
        <f>IF('Display-Neuanlage und Masse'!V216="","",'Display-Neuanlage und Masse'!V216)</f>
        <v/>
      </c>
      <c r="G218" s="925" t="str">
        <f>IF('Display-Neuanlage und Masse'!X216="","",VLOOKUP('Display-Neuanlage und Masse'!X216,'Dropdown Auswahl'!BL213:BM465,2,FALSE))</f>
        <v/>
      </c>
      <c r="H218" s="1191"/>
      <c r="I218" s="1191"/>
      <c r="J218" s="1191"/>
      <c r="K218" s="925" t="str">
        <f>IF('Display-Neuanlage und Masse'!AX216="","",'Display-Neuanlage und Masse'!AX216)</f>
        <v/>
      </c>
      <c r="L218" s="925" t="str">
        <f>IF('Display-Neuanlage und Masse'!AY216="","",'Display-Neuanlage und Masse'!AY216)</f>
        <v/>
      </c>
      <c r="M218" s="925" t="str">
        <f>IF('Display-Neuanlage und Masse'!AZ216="","",'Display-Neuanlage und Masse'!AZ216)</f>
        <v/>
      </c>
      <c r="N218" s="736"/>
      <c r="O218" s="736"/>
      <c r="P218" s="878"/>
      <c r="Q218" s="736"/>
      <c r="R218" s="736"/>
      <c r="S218" s="925" t="str">
        <f>IF(AND(Table3[[#This Row],[Menge]]&lt;&gt;"",Table3[[#This Row],[Anzahl Stück im Karton]]&lt;&gt;""),Table3[[#This Row],[Menge]]*Table3[[#This Row],[Anzahl Stück im Karton]],"")</f>
        <v/>
      </c>
      <c r="T218" s="929" t="str">
        <f>IF(AND('Display-Neuanlage und Masse'!G216="",'Display-Neuanlage und Masse'!H216=""),"",
IF('Display-Neuanlage und Masse'!G216&lt;&gt;"",'Display-Neuanlage und Masse'!G216,'Display-Neuanlage und Masse'!H216))</f>
        <v/>
      </c>
      <c r="U218" s="925" t="str">
        <f>IF(AND('Display-Neuanlage und Masse'!G216="",'Display-Neuanlage und Masse'!H216=""),"",
IF('Display-Neuanlage und Masse'!G216&lt;&gt;"","EUR","USD"))</f>
        <v/>
      </c>
      <c r="V218" s="930" t="str">
        <f>IF('Display-Neuanlage und Masse'!I216="","",'Display-Neuanlage und Masse'!I216)</f>
        <v/>
      </c>
      <c r="W218" s="737"/>
      <c r="X218" s="737"/>
      <c r="Y218" s="737"/>
      <c r="Z218" s="737"/>
      <c r="AA218" s="737"/>
      <c r="AB218" s="737"/>
      <c r="AC218" s="737"/>
      <c r="AD218" s="737"/>
      <c r="AE218" s="737"/>
      <c r="AF218" s="737"/>
      <c r="AG218" s="741"/>
      <c r="AH218" s="747"/>
      <c r="AI218" s="750"/>
      <c r="AJ218" s="748"/>
      <c r="AK218" s="748"/>
      <c r="AL218" s="748"/>
      <c r="AM218" s="748"/>
      <c r="AN218" s="748"/>
      <c r="AO218" s="748"/>
      <c r="AP218" s="748"/>
      <c r="AQ218" s="748"/>
      <c r="AR218" s="748"/>
      <c r="AS218" s="748"/>
      <c r="AT218" s="748"/>
      <c r="AU218" s="749"/>
      <c r="AV218" s="747"/>
      <c r="AW218" s="748"/>
      <c r="AX218" s="749"/>
      <c r="AY218" s="747"/>
      <c r="AZ218" s="748"/>
      <c r="BA218" s="749"/>
      <c r="BB218" s="747"/>
      <c r="BC218" s="748"/>
      <c r="BD218" s="748"/>
      <c r="BE218" s="749"/>
      <c r="BF218" s="750"/>
      <c r="BG218" s="748"/>
      <c r="BH218" s="748"/>
      <c r="BI218" s="748"/>
      <c r="BJ218" s="748"/>
      <c r="BK218" s="748"/>
      <c r="BL218" s="748"/>
      <c r="BM218" s="748"/>
      <c r="BN218" s="748"/>
      <c r="BO218" s="736"/>
      <c r="BP218" s="736"/>
      <c r="BQ218" s="735"/>
      <c r="BR218" s="736"/>
      <c r="BS218" s="736"/>
      <c r="BT218" s="736"/>
      <c r="BU218" s="856"/>
      <c r="BV218" s="736"/>
      <c r="BW218" s="736"/>
      <c r="BX218" s="736"/>
      <c r="BY218" s="736"/>
      <c r="BZ218" s="736"/>
      <c r="CA218" s="736"/>
      <c r="CB218" s="736"/>
      <c r="CC218" s="736"/>
      <c r="CD218" s="736"/>
      <c r="CE218" s="736"/>
      <c r="CF218" s="736"/>
      <c r="CG218" s="736"/>
      <c r="CH218" s="736"/>
      <c r="CI218" s="736"/>
      <c r="CJ218" s="736"/>
      <c r="CK218" s="736"/>
      <c r="CL218" s="736"/>
      <c r="CM218" s="736"/>
      <c r="CN218" s="736"/>
      <c r="CO218" s="736"/>
      <c r="CP218" s="736"/>
      <c r="CQ218" s="736"/>
      <c r="CR218" s="736"/>
      <c r="CS218" s="736"/>
      <c r="CT218" s="736"/>
      <c r="CU218" s="736"/>
      <c r="CV218" s="736"/>
      <c r="CW218" s="736"/>
      <c r="CX218" s="736"/>
      <c r="CY218" s="736"/>
      <c r="CZ218" s="736"/>
      <c r="DA218" s="736"/>
      <c r="DB218" s="736"/>
      <c r="DC218" s="736"/>
      <c r="DD218" s="736"/>
      <c r="DE218" s="736"/>
      <c r="DF218" s="736"/>
      <c r="DG218" s="736"/>
      <c r="DH218" s="736"/>
      <c r="DI218" s="736"/>
      <c r="DJ218" s="736"/>
      <c r="DK218" s="736"/>
      <c r="DL218" s="736"/>
      <c r="DM218" s="736"/>
      <c r="DN218" s="736"/>
      <c r="DO218" s="736"/>
      <c r="DP218" s="736"/>
      <c r="DQ218" s="736"/>
      <c r="DR218" s="736"/>
      <c r="DS218" s="736"/>
      <c r="DT218" s="736"/>
      <c r="DU218" s="736"/>
      <c r="DV218" s="736"/>
      <c r="DW218" s="736"/>
      <c r="DX218" s="736"/>
      <c r="DY218" s="736"/>
      <c r="DZ218" s="736"/>
      <c r="EA218" s="736"/>
      <c r="EB218" s="736"/>
      <c r="EC218" s="736"/>
      <c r="ED218" s="736"/>
      <c r="EE218" s="736"/>
      <c r="EF218" s="736"/>
      <c r="EG218" s="736"/>
    </row>
    <row r="219" spans="1:137" ht="60" customHeight="1">
      <c r="A219" s="925"/>
      <c r="B219" s="736"/>
      <c r="C219" s="925" t="str">
        <f>IF('Display-Neuanlage und Masse'!T217="","",'Display-Neuanlage und Masse'!T217)</f>
        <v/>
      </c>
      <c r="D219" s="925" t="str">
        <f>IF('Display-Neuanlage und Masse'!U217="","",'Display-Neuanlage und Masse'!U217)</f>
        <v/>
      </c>
      <c r="E219" s="736"/>
      <c r="F219" s="925" t="str">
        <f>IF('Display-Neuanlage und Masse'!V217="","",'Display-Neuanlage und Masse'!V217)</f>
        <v/>
      </c>
      <c r="G219" s="925" t="str">
        <f>IF('Display-Neuanlage und Masse'!X217="","",VLOOKUP('Display-Neuanlage und Masse'!X217,'Dropdown Auswahl'!BL214:BM466,2,FALSE))</f>
        <v/>
      </c>
      <c r="H219" s="1191"/>
      <c r="I219" s="1191"/>
      <c r="J219" s="1191"/>
      <c r="K219" s="925" t="str">
        <f>IF('Display-Neuanlage und Masse'!AX217="","",'Display-Neuanlage und Masse'!AX217)</f>
        <v/>
      </c>
      <c r="L219" s="925" t="str">
        <f>IF('Display-Neuanlage und Masse'!AY217="","",'Display-Neuanlage und Masse'!AY217)</f>
        <v/>
      </c>
      <c r="M219" s="925" t="str">
        <f>IF('Display-Neuanlage und Masse'!AZ217="","",'Display-Neuanlage und Masse'!AZ217)</f>
        <v/>
      </c>
      <c r="N219" s="736"/>
      <c r="O219" s="736"/>
      <c r="P219" s="878"/>
      <c r="Q219" s="736"/>
      <c r="R219" s="736"/>
      <c r="S219" s="925" t="str">
        <f>IF(AND(Table3[[#This Row],[Menge]]&lt;&gt;"",Table3[[#This Row],[Anzahl Stück im Karton]]&lt;&gt;""),Table3[[#This Row],[Menge]]*Table3[[#This Row],[Anzahl Stück im Karton]],"")</f>
        <v/>
      </c>
      <c r="T219" s="929" t="str">
        <f>IF(AND('Display-Neuanlage und Masse'!G217="",'Display-Neuanlage und Masse'!H217=""),"",
IF('Display-Neuanlage und Masse'!G217&lt;&gt;"",'Display-Neuanlage und Masse'!G217,'Display-Neuanlage und Masse'!H217))</f>
        <v/>
      </c>
      <c r="U219" s="925" t="str">
        <f>IF(AND('Display-Neuanlage und Masse'!G217="",'Display-Neuanlage und Masse'!H217=""),"",
IF('Display-Neuanlage und Masse'!G217&lt;&gt;"","EUR","USD"))</f>
        <v/>
      </c>
      <c r="V219" s="930" t="str">
        <f>IF('Display-Neuanlage und Masse'!I217="","",'Display-Neuanlage und Masse'!I217)</f>
        <v/>
      </c>
      <c r="W219" s="737"/>
      <c r="X219" s="737"/>
      <c r="Y219" s="737"/>
      <c r="Z219" s="737"/>
      <c r="AA219" s="737"/>
      <c r="AB219" s="737"/>
      <c r="AC219" s="737"/>
      <c r="AD219" s="737"/>
      <c r="AE219" s="737"/>
      <c r="AF219" s="737"/>
      <c r="AG219" s="741"/>
      <c r="AH219" s="747"/>
      <c r="AI219" s="750"/>
      <c r="AJ219" s="748"/>
      <c r="AK219" s="748"/>
      <c r="AL219" s="748"/>
      <c r="AM219" s="748"/>
      <c r="AN219" s="748"/>
      <c r="AO219" s="748"/>
      <c r="AP219" s="748"/>
      <c r="AQ219" s="748"/>
      <c r="AR219" s="748"/>
      <c r="AS219" s="748"/>
      <c r="AT219" s="748"/>
      <c r="AU219" s="749"/>
      <c r="AV219" s="747"/>
      <c r="AW219" s="748"/>
      <c r="AX219" s="749"/>
      <c r="AY219" s="747"/>
      <c r="AZ219" s="748"/>
      <c r="BA219" s="749"/>
      <c r="BB219" s="747"/>
      <c r="BC219" s="748"/>
      <c r="BD219" s="748"/>
      <c r="BE219" s="749"/>
      <c r="BF219" s="750"/>
      <c r="BG219" s="748"/>
      <c r="BH219" s="748"/>
      <c r="BI219" s="748"/>
      <c r="BJ219" s="748"/>
      <c r="BK219" s="748"/>
      <c r="BL219" s="748"/>
      <c r="BM219" s="748"/>
      <c r="BN219" s="748"/>
      <c r="BO219" s="736"/>
      <c r="BP219" s="736"/>
      <c r="BQ219" s="735"/>
      <c r="BR219" s="736"/>
      <c r="BS219" s="736"/>
      <c r="BT219" s="736"/>
      <c r="BU219" s="856"/>
      <c r="BV219" s="736"/>
      <c r="BW219" s="736"/>
      <c r="BX219" s="736"/>
      <c r="BY219" s="736"/>
      <c r="BZ219" s="736"/>
      <c r="CA219" s="736"/>
      <c r="CB219" s="736"/>
      <c r="CC219" s="736"/>
      <c r="CD219" s="736"/>
      <c r="CE219" s="736"/>
      <c r="CF219" s="736"/>
      <c r="CG219" s="736"/>
      <c r="CH219" s="736"/>
      <c r="CI219" s="736"/>
      <c r="CJ219" s="736"/>
      <c r="CK219" s="736"/>
      <c r="CL219" s="736"/>
      <c r="CM219" s="736"/>
      <c r="CN219" s="736"/>
      <c r="CO219" s="736"/>
      <c r="CP219" s="736"/>
      <c r="CQ219" s="736"/>
      <c r="CR219" s="736"/>
      <c r="CS219" s="736"/>
      <c r="CT219" s="736"/>
      <c r="CU219" s="736"/>
      <c r="CV219" s="736"/>
      <c r="CW219" s="736"/>
      <c r="CX219" s="736"/>
      <c r="CY219" s="736"/>
      <c r="CZ219" s="736"/>
      <c r="DA219" s="736"/>
      <c r="DB219" s="736"/>
      <c r="DC219" s="736"/>
      <c r="DD219" s="736"/>
      <c r="DE219" s="736"/>
      <c r="DF219" s="736"/>
      <c r="DG219" s="736"/>
      <c r="DH219" s="736"/>
      <c r="DI219" s="736"/>
      <c r="DJ219" s="736"/>
      <c r="DK219" s="736"/>
      <c r="DL219" s="736"/>
      <c r="DM219" s="736"/>
      <c r="DN219" s="736"/>
      <c r="DO219" s="736"/>
      <c r="DP219" s="736"/>
      <c r="DQ219" s="736"/>
      <c r="DR219" s="736"/>
      <c r="DS219" s="736"/>
      <c r="DT219" s="736"/>
      <c r="DU219" s="736"/>
      <c r="DV219" s="736"/>
      <c r="DW219" s="736"/>
      <c r="DX219" s="736"/>
      <c r="DY219" s="736"/>
      <c r="DZ219" s="736"/>
      <c r="EA219" s="736"/>
      <c r="EB219" s="736"/>
      <c r="EC219" s="736"/>
      <c r="ED219" s="736"/>
      <c r="EE219" s="736"/>
      <c r="EF219" s="736"/>
      <c r="EG219" s="736"/>
    </row>
    <row r="220" spans="1:137" ht="60" customHeight="1">
      <c r="A220" s="925"/>
      <c r="B220" s="736"/>
      <c r="C220" s="925" t="str">
        <f>IF('Display-Neuanlage und Masse'!T218="","",'Display-Neuanlage und Masse'!T218)</f>
        <v/>
      </c>
      <c r="D220" s="925" t="str">
        <f>IF('Display-Neuanlage und Masse'!U218="","",'Display-Neuanlage und Masse'!U218)</f>
        <v/>
      </c>
      <c r="E220" s="736"/>
      <c r="F220" s="925" t="str">
        <f>IF('Display-Neuanlage und Masse'!V218="","",'Display-Neuanlage und Masse'!V218)</f>
        <v/>
      </c>
      <c r="G220" s="925" t="str">
        <f>IF('Display-Neuanlage und Masse'!X218="","",VLOOKUP('Display-Neuanlage und Masse'!X218,'Dropdown Auswahl'!BL215:BM467,2,FALSE))</f>
        <v/>
      </c>
      <c r="H220" s="1191"/>
      <c r="I220" s="1191"/>
      <c r="J220" s="1191"/>
      <c r="K220" s="925" t="str">
        <f>IF('Display-Neuanlage und Masse'!AX218="","",'Display-Neuanlage und Masse'!AX218)</f>
        <v/>
      </c>
      <c r="L220" s="925" t="str">
        <f>IF('Display-Neuanlage und Masse'!AY218="","",'Display-Neuanlage und Masse'!AY218)</f>
        <v/>
      </c>
      <c r="M220" s="925" t="str">
        <f>IF('Display-Neuanlage und Masse'!AZ218="","",'Display-Neuanlage und Masse'!AZ218)</f>
        <v/>
      </c>
      <c r="N220" s="736"/>
      <c r="O220" s="736"/>
      <c r="P220" s="878"/>
      <c r="Q220" s="736"/>
      <c r="R220" s="736"/>
      <c r="S220" s="925" t="str">
        <f>IF(AND(Table3[[#This Row],[Menge]]&lt;&gt;"",Table3[[#This Row],[Anzahl Stück im Karton]]&lt;&gt;""),Table3[[#This Row],[Menge]]*Table3[[#This Row],[Anzahl Stück im Karton]],"")</f>
        <v/>
      </c>
      <c r="T220" s="929" t="str">
        <f>IF(AND('Display-Neuanlage und Masse'!G218="",'Display-Neuanlage und Masse'!H218=""),"",
IF('Display-Neuanlage und Masse'!G218&lt;&gt;"",'Display-Neuanlage und Masse'!G218,'Display-Neuanlage und Masse'!H218))</f>
        <v/>
      </c>
      <c r="U220" s="925" t="str">
        <f>IF(AND('Display-Neuanlage und Masse'!G218="",'Display-Neuanlage und Masse'!H218=""),"",
IF('Display-Neuanlage und Masse'!G218&lt;&gt;"","EUR","USD"))</f>
        <v/>
      </c>
      <c r="V220" s="930" t="str">
        <f>IF('Display-Neuanlage und Masse'!I218="","",'Display-Neuanlage und Masse'!I218)</f>
        <v/>
      </c>
      <c r="W220" s="737"/>
      <c r="X220" s="737"/>
      <c r="Y220" s="737"/>
      <c r="Z220" s="737"/>
      <c r="AA220" s="737"/>
      <c r="AB220" s="737"/>
      <c r="AC220" s="737"/>
      <c r="AD220" s="737"/>
      <c r="AE220" s="737"/>
      <c r="AF220" s="737"/>
      <c r="AG220" s="741"/>
      <c r="AH220" s="747"/>
      <c r="AI220" s="750"/>
      <c r="AJ220" s="748"/>
      <c r="AK220" s="748"/>
      <c r="AL220" s="748"/>
      <c r="AM220" s="748"/>
      <c r="AN220" s="748"/>
      <c r="AO220" s="748"/>
      <c r="AP220" s="748"/>
      <c r="AQ220" s="748"/>
      <c r="AR220" s="748"/>
      <c r="AS220" s="748"/>
      <c r="AT220" s="748"/>
      <c r="AU220" s="749"/>
      <c r="AV220" s="747"/>
      <c r="AW220" s="748"/>
      <c r="AX220" s="749"/>
      <c r="AY220" s="747"/>
      <c r="AZ220" s="748"/>
      <c r="BA220" s="749"/>
      <c r="BB220" s="747"/>
      <c r="BC220" s="748"/>
      <c r="BD220" s="748"/>
      <c r="BE220" s="749"/>
      <c r="BF220" s="750"/>
      <c r="BG220" s="748"/>
      <c r="BH220" s="748"/>
      <c r="BI220" s="748"/>
      <c r="BJ220" s="748"/>
      <c r="BK220" s="748"/>
      <c r="BL220" s="748"/>
      <c r="BM220" s="748"/>
      <c r="BN220" s="748"/>
      <c r="BO220" s="736"/>
      <c r="BP220" s="736"/>
      <c r="BQ220" s="735"/>
      <c r="BR220" s="736"/>
      <c r="BS220" s="736"/>
      <c r="BT220" s="736"/>
      <c r="BU220" s="856"/>
      <c r="BV220" s="736"/>
      <c r="BW220" s="736"/>
      <c r="BX220" s="736"/>
      <c r="BY220" s="736"/>
      <c r="BZ220" s="736"/>
      <c r="CA220" s="736"/>
      <c r="CB220" s="736"/>
      <c r="CC220" s="736"/>
      <c r="CD220" s="736"/>
      <c r="CE220" s="736"/>
      <c r="CF220" s="736"/>
      <c r="CG220" s="736"/>
      <c r="CH220" s="736"/>
      <c r="CI220" s="736"/>
      <c r="CJ220" s="736"/>
      <c r="CK220" s="736"/>
      <c r="CL220" s="736"/>
      <c r="CM220" s="736"/>
      <c r="CN220" s="736"/>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6"/>
      <c r="DM220" s="736"/>
      <c r="DN220" s="736"/>
      <c r="DO220" s="736"/>
      <c r="DP220" s="736"/>
      <c r="DQ220" s="736"/>
      <c r="DR220" s="736"/>
      <c r="DS220" s="736"/>
      <c r="DT220" s="736"/>
      <c r="DU220" s="736"/>
      <c r="DV220" s="736"/>
      <c r="DW220" s="736"/>
      <c r="DX220" s="736"/>
      <c r="DY220" s="736"/>
      <c r="DZ220" s="736"/>
      <c r="EA220" s="736"/>
      <c r="EB220" s="736"/>
      <c r="EC220" s="736"/>
      <c r="ED220" s="736"/>
      <c r="EE220" s="736"/>
      <c r="EF220" s="736"/>
      <c r="EG220" s="736"/>
    </row>
    <row r="221" spans="1:137" ht="60" customHeight="1">
      <c r="A221" s="925"/>
      <c r="B221" s="736"/>
      <c r="C221" s="925" t="str">
        <f>IF('Display-Neuanlage und Masse'!T219="","",'Display-Neuanlage und Masse'!T219)</f>
        <v/>
      </c>
      <c r="D221" s="925" t="str">
        <f>IF('Display-Neuanlage und Masse'!U219="","",'Display-Neuanlage und Masse'!U219)</f>
        <v/>
      </c>
      <c r="E221" s="736"/>
      <c r="F221" s="925" t="str">
        <f>IF('Display-Neuanlage und Masse'!V219="","",'Display-Neuanlage und Masse'!V219)</f>
        <v/>
      </c>
      <c r="G221" s="925" t="str">
        <f>IF('Display-Neuanlage und Masse'!X219="","",VLOOKUP('Display-Neuanlage und Masse'!X219,'Dropdown Auswahl'!BL216:BM468,2,FALSE))</f>
        <v/>
      </c>
      <c r="H221" s="1191"/>
      <c r="I221" s="1191"/>
      <c r="J221" s="1191"/>
      <c r="K221" s="925" t="str">
        <f>IF('Display-Neuanlage und Masse'!AX219="","",'Display-Neuanlage und Masse'!AX219)</f>
        <v/>
      </c>
      <c r="L221" s="925" t="str">
        <f>IF('Display-Neuanlage und Masse'!AY219="","",'Display-Neuanlage und Masse'!AY219)</f>
        <v/>
      </c>
      <c r="M221" s="925" t="str">
        <f>IF('Display-Neuanlage und Masse'!AZ219="","",'Display-Neuanlage und Masse'!AZ219)</f>
        <v/>
      </c>
      <c r="N221" s="736"/>
      <c r="O221" s="736"/>
      <c r="P221" s="878"/>
      <c r="Q221" s="736"/>
      <c r="R221" s="736"/>
      <c r="S221" s="925" t="str">
        <f>IF(AND(Table3[[#This Row],[Menge]]&lt;&gt;"",Table3[[#This Row],[Anzahl Stück im Karton]]&lt;&gt;""),Table3[[#This Row],[Menge]]*Table3[[#This Row],[Anzahl Stück im Karton]],"")</f>
        <v/>
      </c>
      <c r="T221" s="929" t="str">
        <f>IF(AND('Display-Neuanlage und Masse'!G219="",'Display-Neuanlage und Masse'!H219=""),"",
IF('Display-Neuanlage und Masse'!G219&lt;&gt;"",'Display-Neuanlage und Masse'!G219,'Display-Neuanlage und Masse'!H219))</f>
        <v/>
      </c>
      <c r="U221" s="925" t="str">
        <f>IF(AND('Display-Neuanlage und Masse'!G219="",'Display-Neuanlage und Masse'!H219=""),"",
IF('Display-Neuanlage und Masse'!G219&lt;&gt;"","EUR","USD"))</f>
        <v/>
      </c>
      <c r="V221" s="930" t="str">
        <f>IF('Display-Neuanlage und Masse'!I219="","",'Display-Neuanlage und Masse'!I219)</f>
        <v/>
      </c>
      <c r="W221" s="737"/>
      <c r="X221" s="737"/>
      <c r="Y221" s="737"/>
      <c r="Z221" s="737"/>
      <c r="AA221" s="737"/>
      <c r="AB221" s="737"/>
      <c r="AC221" s="737"/>
      <c r="AD221" s="737"/>
      <c r="AE221" s="737"/>
      <c r="AF221" s="737"/>
      <c r="AG221" s="741"/>
      <c r="AH221" s="747"/>
      <c r="AI221" s="750"/>
      <c r="AJ221" s="748"/>
      <c r="AK221" s="748"/>
      <c r="AL221" s="748"/>
      <c r="AM221" s="748"/>
      <c r="AN221" s="748"/>
      <c r="AO221" s="748"/>
      <c r="AP221" s="748"/>
      <c r="AQ221" s="748"/>
      <c r="AR221" s="748"/>
      <c r="AS221" s="748"/>
      <c r="AT221" s="748"/>
      <c r="AU221" s="749"/>
      <c r="AV221" s="747"/>
      <c r="AW221" s="748"/>
      <c r="AX221" s="749"/>
      <c r="AY221" s="747"/>
      <c r="AZ221" s="748"/>
      <c r="BA221" s="749"/>
      <c r="BB221" s="747"/>
      <c r="BC221" s="748"/>
      <c r="BD221" s="748"/>
      <c r="BE221" s="749"/>
      <c r="BF221" s="750"/>
      <c r="BG221" s="748"/>
      <c r="BH221" s="748"/>
      <c r="BI221" s="748"/>
      <c r="BJ221" s="748"/>
      <c r="BK221" s="748"/>
      <c r="BL221" s="748"/>
      <c r="BM221" s="748"/>
      <c r="BN221" s="748"/>
      <c r="BO221" s="736"/>
      <c r="BP221" s="736"/>
      <c r="BQ221" s="735"/>
      <c r="BR221" s="736"/>
      <c r="BS221" s="736"/>
      <c r="BT221" s="736"/>
      <c r="BU221" s="856"/>
      <c r="BV221" s="736"/>
      <c r="BW221" s="736"/>
      <c r="BX221" s="736"/>
      <c r="BY221" s="736"/>
      <c r="BZ221" s="736"/>
      <c r="CA221" s="736"/>
      <c r="CB221" s="736"/>
      <c r="CC221" s="736"/>
      <c r="CD221" s="736"/>
      <c r="CE221" s="736"/>
      <c r="CF221" s="736"/>
      <c r="CG221" s="736"/>
      <c r="CH221" s="736"/>
      <c r="CI221" s="736"/>
      <c r="CJ221" s="736"/>
      <c r="CK221" s="736"/>
      <c r="CL221" s="736"/>
      <c r="CM221" s="736"/>
      <c r="CN221" s="736"/>
      <c r="CO221" s="736"/>
      <c r="CP221" s="736"/>
      <c r="CQ221" s="736"/>
      <c r="CR221" s="736"/>
      <c r="CS221" s="736"/>
      <c r="CT221" s="736"/>
      <c r="CU221" s="736"/>
      <c r="CV221" s="736"/>
      <c r="CW221" s="736"/>
      <c r="CX221" s="736"/>
      <c r="CY221" s="736"/>
      <c r="CZ221" s="736"/>
      <c r="DA221" s="736"/>
      <c r="DB221" s="736"/>
      <c r="DC221" s="736"/>
      <c r="DD221" s="736"/>
      <c r="DE221" s="736"/>
      <c r="DF221" s="736"/>
      <c r="DG221" s="736"/>
      <c r="DH221" s="736"/>
      <c r="DI221" s="736"/>
      <c r="DJ221" s="736"/>
      <c r="DK221" s="736"/>
      <c r="DL221" s="736"/>
      <c r="DM221" s="736"/>
      <c r="DN221" s="736"/>
      <c r="DO221" s="736"/>
      <c r="DP221" s="736"/>
      <c r="DQ221" s="736"/>
      <c r="DR221" s="736"/>
      <c r="DS221" s="736"/>
      <c r="DT221" s="736"/>
      <c r="DU221" s="736"/>
      <c r="DV221" s="736"/>
      <c r="DW221" s="736"/>
      <c r="DX221" s="736"/>
      <c r="DY221" s="736"/>
      <c r="DZ221" s="736"/>
      <c r="EA221" s="736"/>
      <c r="EB221" s="736"/>
      <c r="EC221" s="736"/>
      <c r="ED221" s="736"/>
      <c r="EE221" s="736"/>
      <c r="EF221" s="736"/>
      <c r="EG221" s="736"/>
    </row>
    <row r="222" spans="1:137" ht="60" customHeight="1">
      <c r="A222" s="925"/>
      <c r="B222" s="736"/>
      <c r="C222" s="925" t="str">
        <f>IF('Display-Neuanlage und Masse'!T220="","",'Display-Neuanlage und Masse'!T220)</f>
        <v/>
      </c>
      <c r="D222" s="925" t="str">
        <f>IF('Display-Neuanlage und Masse'!U220="","",'Display-Neuanlage und Masse'!U220)</f>
        <v/>
      </c>
      <c r="E222" s="736"/>
      <c r="F222" s="925" t="str">
        <f>IF('Display-Neuanlage und Masse'!V220="","",'Display-Neuanlage und Masse'!V220)</f>
        <v/>
      </c>
      <c r="G222" s="925" t="str">
        <f>IF('Display-Neuanlage und Masse'!X220="","",VLOOKUP('Display-Neuanlage und Masse'!X220,'Dropdown Auswahl'!BL217:BM469,2,FALSE))</f>
        <v/>
      </c>
      <c r="H222" s="1191"/>
      <c r="I222" s="1191"/>
      <c r="J222" s="1191"/>
      <c r="K222" s="925" t="str">
        <f>IF('Display-Neuanlage und Masse'!AX220="","",'Display-Neuanlage und Masse'!AX220)</f>
        <v/>
      </c>
      <c r="L222" s="925" t="str">
        <f>IF('Display-Neuanlage und Masse'!AY220="","",'Display-Neuanlage und Masse'!AY220)</f>
        <v/>
      </c>
      <c r="M222" s="925" t="str">
        <f>IF('Display-Neuanlage und Masse'!AZ220="","",'Display-Neuanlage und Masse'!AZ220)</f>
        <v/>
      </c>
      <c r="N222" s="736"/>
      <c r="O222" s="736"/>
      <c r="P222" s="878"/>
      <c r="Q222" s="736"/>
      <c r="R222" s="736"/>
      <c r="S222" s="925" t="str">
        <f>IF(AND(Table3[[#This Row],[Menge]]&lt;&gt;"",Table3[[#This Row],[Anzahl Stück im Karton]]&lt;&gt;""),Table3[[#This Row],[Menge]]*Table3[[#This Row],[Anzahl Stück im Karton]],"")</f>
        <v/>
      </c>
      <c r="T222" s="929" t="str">
        <f>IF(AND('Display-Neuanlage und Masse'!G220="",'Display-Neuanlage und Masse'!H220=""),"",
IF('Display-Neuanlage und Masse'!G220&lt;&gt;"",'Display-Neuanlage und Masse'!G220,'Display-Neuanlage und Masse'!H220))</f>
        <v/>
      </c>
      <c r="U222" s="925" t="str">
        <f>IF(AND('Display-Neuanlage und Masse'!G220="",'Display-Neuanlage und Masse'!H220=""),"",
IF('Display-Neuanlage und Masse'!G220&lt;&gt;"","EUR","USD"))</f>
        <v/>
      </c>
      <c r="V222" s="930" t="str">
        <f>IF('Display-Neuanlage und Masse'!I220="","",'Display-Neuanlage und Masse'!I220)</f>
        <v/>
      </c>
      <c r="W222" s="737"/>
      <c r="X222" s="737"/>
      <c r="Y222" s="737"/>
      <c r="Z222" s="737"/>
      <c r="AA222" s="737"/>
      <c r="AB222" s="737"/>
      <c r="AC222" s="737"/>
      <c r="AD222" s="737"/>
      <c r="AE222" s="737"/>
      <c r="AF222" s="737"/>
      <c r="AG222" s="741"/>
      <c r="AH222" s="747"/>
      <c r="AI222" s="750"/>
      <c r="AJ222" s="748"/>
      <c r="AK222" s="748"/>
      <c r="AL222" s="748"/>
      <c r="AM222" s="748"/>
      <c r="AN222" s="748"/>
      <c r="AO222" s="748"/>
      <c r="AP222" s="748"/>
      <c r="AQ222" s="748"/>
      <c r="AR222" s="748"/>
      <c r="AS222" s="748"/>
      <c r="AT222" s="748"/>
      <c r="AU222" s="749"/>
      <c r="AV222" s="747"/>
      <c r="AW222" s="748"/>
      <c r="AX222" s="749"/>
      <c r="AY222" s="747"/>
      <c r="AZ222" s="748"/>
      <c r="BA222" s="749"/>
      <c r="BB222" s="747"/>
      <c r="BC222" s="748"/>
      <c r="BD222" s="748"/>
      <c r="BE222" s="749"/>
      <c r="BF222" s="750"/>
      <c r="BG222" s="748"/>
      <c r="BH222" s="748"/>
      <c r="BI222" s="748"/>
      <c r="BJ222" s="748"/>
      <c r="BK222" s="748"/>
      <c r="BL222" s="748"/>
      <c r="BM222" s="748"/>
      <c r="BN222" s="748"/>
      <c r="BO222" s="736"/>
      <c r="BP222" s="736"/>
      <c r="BQ222" s="735"/>
      <c r="BR222" s="736"/>
      <c r="BS222" s="736"/>
      <c r="BT222" s="736"/>
      <c r="BU222" s="856"/>
      <c r="BV222" s="736"/>
      <c r="BW222" s="736"/>
      <c r="BX222" s="736"/>
      <c r="BY222" s="736"/>
      <c r="BZ222" s="736"/>
      <c r="CA222" s="736"/>
      <c r="CB222" s="736"/>
      <c r="CC222" s="736"/>
      <c r="CD222" s="736"/>
      <c r="CE222" s="736"/>
      <c r="CF222" s="736"/>
      <c r="CG222" s="736"/>
      <c r="CH222" s="736"/>
      <c r="CI222" s="736"/>
      <c r="CJ222" s="736"/>
      <c r="CK222" s="736"/>
      <c r="CL222" s="736"/>
      <c r="CM222" s="736"/>
      <c r="CN222" s="736"/>
      <c r="CO222" s="736"/>
      <c r="CP222" s="736"/>
      <c r="CQ222" s="736"/>
      <c r="CR222" s="736"/>
      <c r="CS222" s="736"/>
      <c r="CT222" s="736"/>
      <c r="CU222" s="736"/>
      <c r="CV222" s="736"/>
      <c r="CW222" s="736"/>
      <c r="CX222" s="736"/>
      <c r="CY222" s="736"/>
      <c r="CZ222" s="736"/>
      <c r="DA222" s="736"/>
      <c r="DB222" s="736"/>
      <c r="DC222" s="736"/>
      <c r="DD222" s="736"/>
      <c r="DE222" s="736"/>
      <c r="DF222" s="736"/>
      <c r="DG222" s="736"/>
      <c r="DH222" s="736"/>
      <c r="DI222" s="736"/>
      <c r="DJ222" s="736"/>
      <c r="DK222" s="736"/>
      <c r="DL222" s="736"/>
      <c r="DM222" s="736"/>
      <c r="DN222" s="736"/>
      <c r="DO222" s="736"/>
      <c r="DP222" s="736"/>
      <c r="DQ222" s="736"/>
      <c r="DR222" s="736"/>
      <c r="DS222" s="736"/>
      <c r="DT222" s="736"/>
      <c r="DU222" s="736"/>
      <c r="DV222" s="736"/>
      <c r="DW222" s="736"/>
      <c r="DX222" s="736"/>
      <c r="DY222" s="736"/>
      <c r="DZ222" s="736"/>
      <c r="EA222" s="736"/>
      <c r="EB222" s="736"/>
      <c r="EC222" s="736"/>
      <c r="ED222" s="736"/>
      <c r="EE222" s="736"/>
      <c r="EF222" s="736"/>
      <c r="EG222" s="736"/>
    </row>
    <row r="223" spans="1:137" ht="60" customHeight="1">
      <c r="A223" s="925"/>
      <c r="B223" s="736"/>
      <c r="C223" s="925" t="str">
        <f>IF('Display-Neuanlage und Masse'!T221="","",'Display-Neuanlage und Masse'!T221)</f>
        <v/>
      </c>
      <c r="D223" s="925" t="str">
        <f>IF('Display-Neuanlage und Masse'!U221="","",'Display-Neuanlage und Masse'!U221)</f>
        <v/>
      </c>
      <c r="E223" s="736"/>
      <c r="F223" s="925" t="str">
        <f>IF('Display-Neuanlage und Masse'!V221="","",'Display-Neuanlage und Masse'!V221)</f>
        <v/>
      </c>
      <c r="G223" s="925" t="str">
        <f>IF('Display-Neuanlage und Masse'!X221="","",VLOOKUP('Display-Neuanlage und Masse'!X221,'Dropdown Auswahl'!BL218:BM470,2,FALSE))</f>
        <v/>
      </c>
      <c r="H223" s="1191"/>
      <c r="I223" s="1191"/>
      <c r="J223" s="1191"/>
      <c r="K223" s="925" t="str">
        <f>IF('Display-Neuanlage und Masse'!AX221="","",'Display-Neuanlage und Masse'!AX221)</f>
        <v/>
      </c>
      <c r="L223" s="925" t="str">
        <f>IF('Display-Neuanlage und Masse'!AY221="","",'Display-Neuanlage und Masse'!AY221)</f>
        <v/>
      </c>
      <c r="M223" s="925" t="str">
        <f>IF('Display-Neuanlage und Masse'!AZ221="","",'Display-Neuanlage und Masse'!AZ221)</f>
        <v/>
      </c>
      <c r="N223" s="736"/>
      <c r="O223" s="736"/>
      <c r="P223" s="878"/>
      <c r="Q223" s="736"/>
      <c r="R223" s="736"/>
      <c r="S223" s="925" t="str">
        <f>IF(AND(Table3[[#This Row],[Menge]]&lt;&gt;"",Table3[[#This Row],[Anzahl Stück im Karton]]&lt;&gt;""),Table3[[#This Row],[Menge]]*Table3[[#This Row],[Anzahl Stück im Karton]],"")</f>
        <v/>
      </c>
      <c r="T223" s="929" t="str">
        <f>IF(AND('Display-Neuanlage und Masse'!G221="",'Display-Neuanlage und Masse'!H221=""),"",
IF('Display-Neuanlage und Masse'!G221&lt;&gt;"",'Display-Neuanlage und Masse'!G221,'Display-Neuanlage und Masse'!H221))</f>
        <v/>
      </c>
      <c r="U223" s="925" t="str">
        <f>IF(AND('Display-Neuanlage und Masse'!G221="",'Display-Neuanlage und Masse'!H221=""),"",
IF('Display-Neuanlage und Masse'!G221&lt;&gt;"","EUR","USD"))</f>
        <v/>
      </c>
      <c r="V223" s="930" t="str">
        <f>IF('Display-Neuanlage und Masse'!I221="","",'Display-Neuanlage und Masse'!I221)</f>
        <v/>
      </c>
      <c r="W223" s="737"/>
      <c r="X223" s="737"/>
      <c r="Y223" s="737"/>
      <c r="Z223" s="737"/>
      <c r="AA223" s="737"/>
      <c r="AB223" s="737"/>
      <c r="AC223" s="737"/>
      <c r="AD223" s="737"/>
      <c r="AE223" s="737"/>
      <c r="AF223" s="737"/>
      <c r="AG223" s="741"/>
      <c r="AH223" s="747"/>
      <c r="AI223" s="750"/>
      <c r="AJ223" s="748"/>
      <c r="AK223" s="748"/>
      <c r="AL223" s="748"/>
      <c r="AM223" s="748"/>
      <c r="AN223" s="748"/>
      <c r="AO223" s="748"/>
      <c r="AP223" s="748"/>
      <c r="AQ223" s="748"/>
      <c r="AR223" s="748"/>
      <c r="AS223" s="748"/>
      <c r="AT223" s="748"/>
      <c r="AU223" s="749"/>
      <c r="AV223" s="747"/>
      <c r="AW223" s="748"/>
      <c r="AX223" s="749"/>
      <c r="AY223" s="747"/>
      <c r="AZ223" s="748"/>
      <c r="BA223" s="749"/>
      <c r="BB223" s="747"/>
      <c r="BC223" s="748"/>
      <c r="BD223" s="748"/>
      <c r="BE223" s="749"/>
      <c r="BF223" s="750"/>
      <c r="BG223" s="748"/>
      <c r="BH223" s="748"/>
      <c r="BI223" s="748"/>
      <c r="BJ223" s="748"/>
      <c r="BK223" s="748"/>
      <c r="BL223" s="748"/>
      <c r="BM223" s="748"/>
      <c r="BN223" s="748"/>
      <c r="BO223" s="736"/>
      <c r="BP223" s="736"/>
      <c r="BQ223" s="735"/>
      <c r="BR223" s="736"/>
      <c r="BS223" s="736"/>
      <c r="BT223" s="736"/>
      <c r="BU223" s="856"/>
      <c r="BV223" s="736"/>
      <c r="BW223" s="736"/>
      <c r="BX223" s="736"/>
      <c r="BY223" s="736"/>
      <c r="BZ223" s="736"/>
      <c r="CA223" s="736"/>
      <c r="CB223" s="736"/>
      <c r="CC223" s="736"/>
      <c r="CD223" s="736"/>
      <c r="CE223" s="736"/>
      <c r="CF223" s="736"/>
      <c r="CG223" s="736"/>
      <c r="CH223" s="736"/>
      <c r="CI223" s="736"/>
      <c r="CJ223" s="736"/>
      <c r="CK223" s="736"/>
      <c r="CL223" s="736"/>
      <c r="CM223" s="736"/>
      <c r="CN223" s="736"/>
      <c r="CO223" s="736"/>
      <c r="CP223" s="736"/>
      <c r="CQ223" s="736"/>
      <c r="CR223" s="736"/>
      <c r="CS223" s="736"/>
      <c r="CT223" s="736"/>
      <c r="CU223" s="736"/>
      <c r="CV223" s="736"/>
      <c r="CW223" s="736"/>
      <c r="CX223" s="736"/>
      <c r="CY223" s="736"/>
      <c r="CZ223" s="736"/>
      <c r="DA223" s="736"/>
      <c r="DB223" s="736"/>
      <c r="DC223" s="736"/>
      <c r="DD223" s="736"/>
      <c r="DE223" s="736"/>
      <c r="DF223" s="736"/>
      <c r="DG223" s="736"/>
      <c r="DH223" s="736"/>
      <c r="DI223" s="736"/>
      <c r="DJ223" s="736"/>
      <c r="DK223" s="736"/>
      <c r="DL223" s="736"/>
      <c r="DM223" s="736"/>
      <c r="DN223" s="736"/>
      <c r="DO223" s="736"/>
      <c r="DP223" s="736"/>
      <c r="DQ223" s="736"/>
      <c r="DR223" s="736"/>
      <c r="DS223" s="736"/>
      <c r="DT223" s="736"/>
      <c r="DU223" s="736"/>
      <c r="DV223" s="736"/>
      <c r="DW223" s="736"/>
      <c r="DX223" s="736"/>
      <c r="DY223" s="736"/>
      <c r="DZ223" s="736"/>
      <c r="EA223" s="736"/>
      <c r="EB223" s="736"/>
      <c r="EC223" s="736"/>
      <c r="ED223" s="736"/>
      <c r="EE223" s="736"/>
      <c r="EF223" s="736"/>
      <c r="EG223" s="736"/>
    </row>
    <row r="224" spans="1:137" ht="60" customHeight="1">
      <c r="A224" s="925"/>
      <c r="B224" s="736"/>
      <c r="C224" s="925" t="str">
        <f>IF('Display-Neuanlage und Masse'!T222="","",'Display-Neuanlage und Masse'!T222)</f>
        <v/>
      </c>
      <c r="D224" s="925" t="str">
        <f>IF('Display-Neuanlage und Masse'!U222="","",'Display-Neuanlage und Masse'!U222)</f>
        <v/>
      </c>
      <c r="E224" s="736"/>
      <c r="F224" s="925" t="str">
        <f>IF('Display-Neuanlage und Masse'!V222="","",'Display-Neuanlage und Masse'!V222)</f>
        <v/>
      </c>
      <c r="G224" s="925" t="str">
        <f>IF('Display-Neuanlage und Masse'!X222="","",VLOOKUP('Display-Neuanlage und Masse'!X222,'Dropdown Auswahl'!BL219:BM471,2,FALSE))</f>
        <v/>
      </c>
      <c r="H224" s="1191"/>
      <c r="I224" s="1191"/>
      <c r="J224" s="1191"/>
      <c r="K224" s="925" t="str">
        <f>IF('Display-Neuanlage und Masse'!AX222="","",'Display-Neuanlage und Masse'!AX222)</f>
        <v/>
      </c>
      <c r="L224" s="925" t="str">
        <f>IF('Display-Neuanlage und Masse'!AY222="","",'Display-Neuanlage und Masse'!AY222)</f>
        <v/>
      </c>
      <c r="M224" s="925" t="str">
        <f>IF('Display-Neuanlage und Masse'!AZ222="","",'Display-Neuanlage und Masse'!AZ222)</f>
        <v/>
      </c>
      <c r="N224" s="736"/>
      <c r="O224" s="736"/>
      <c r="P224" s="878"/>
      <c r="Q224" s="736"/>
      <c r="R224" s="736"/>
      <c r="S224" s="925" t="str">
        <f>IF(AND(Table3[[#This Row],[Menge]]&lt;&gt;"",Table3[[#This Row],[Anzahl Stück im Karton]]&lt;&gt;""),Table3[[#This Row],[Menge]]*Table3[[#This Row],[Anzahl Stück im Karton]],"")</f>
        <v/>
      </c>
      <c r="T224" s="929" t="str">
        <f>IF(AND('Display-Neuanlage und Masse'!G222="",'Display-Neuanlage und Masse'!H222=""),"",
IF('Display-Neuanlage und Masse'!G222&lt;&gt;"",'Display-Neuanlage und Masse'!G222,'Display-Neuanlage und Masse'!H222))</f>
        <v/>
      </c>
      <c r="U224" s="925" t="str">
        <f>IF(AND('Display-Neuanlage und Masse'!G222="",'Display-Neuanlage und Masse'!H222=""),"",
IF('Display-Neuanlage und Masse'!G222&lt;&gt;"","EUR","USD"))</f>
        <v/>
      </c>
      <c r="V224" s="930" t="str">
        <f>IF('Display-Neuanlage und Masse'!I222="","",'Display-Neuanlage und Masse'!I222)</f>
        <v/>
      </c>
      <c r="W224" s="737"/>
      <c r="X224" s="737"/>
      <c r="Y224" s="737"/>
      <c r="Z224" s="737"/>
      <c r="AA224" s="737"/>
      <c r="AB224" s="737"/>
      <c r="AC224" s="737"/>
      <c r="AD224" s="737"/>
      <c r="AE224" s="737"/>
      <c r="AF224" s="737"/>
      <c r="AG224" s="741"/>
      <c r="AH224" s="747"/>
      <c r="AI224" s="750"/>
      <c r="AJ224" s="748"/>
      <c r="AK224" s="748"/>
      <c r="AL224" s="748"/>
      <c r="AM224" s="748"/>
      <c r="AN224" s="748"/>
      <c r="AO224" s="748"/>
      <c r="AP224" s="748"/>
      <c r="AQ224" s="748"/>
      <c r="AR224" s="748"/>
      <c r="AS224" s="748"/>
      <c r="AT224" s="748"/>
      <c r="AU224" s="749"/>
      <c r="AV224" s="747"/>
      <c r="AW224" s="748"/>
      <c r="AX224" s="749"/>
      <c r="AY224" s="747"/>
      <c r="AZ224" s="748"/>
      <c r="BA224" s="749"/>
      <c r="BB224" s="747"/>
      <c r="BC224" s="748"/>
      <c r="BD224" s="748"/>
      <c r="BE224" s="749"/>
      <c r="BF224" s="750"/>
      <c r="BG224" s="748"/>
      <c r="BH224" s="748"/>
      <c r="BI224" s="748"/>
      <c r="BJ224" s="748"/>
      <c r="BK224" s="748"/>
      <c r="BL224" s="748"/>
      <c r="BM224" s="748"/>
      <c r="BN224" s="748"/>
      <c r="BO224" s="736"/>
      <c r="BP224" s="736"/>
      <c r="BQ224" s="735"/>
      <c r="BR224" s="736"/>
      <c r="BS224" s="736"/>
      <c r="BT224" s="736"/>
      <c r="BU224" s="856"/>
      <c r="BV224" s="736"/>
      <c r="BW224" s="736"/>
      <c r="BX224" s="736"/>
      <c r="BY224" s="736"/>
      <c r="BZ224" s="736"/>
      <c r="CA224" s="736"/>
      <c r="CB224" s="736"/>
      <c r="CC224" s="736"/>
      <c r="CD224" s="736"/>
      <c r="CE224" s="736"/>
      <c r="CF224" s="736"/>
      <c r="CG224" s="736"/>
      <c r="CH224" s="736"/>
      <c r="CI224" s="736"/>
      <c r="CJ224" s="736"/>
      <c r="CK224" s="736"/>
      <c r="CL224" s="736"/>
      <c r="CM224" s="736"/>
      <c r="CN224" s="736"/>
      <c r="CO224" s="736"/>
      <c r="CP224" s="736"/>
      <c r="CQ224" s="736"/>
      <c r="CR224" s="736"/>
      <c r="CS224" s="736"/>
      <c r="CT224" s="736"/>
      <c r="CU224" s="736"/>
      <c r="CV224" s="736"/>
      <c r="CW224" s="736"/>
      <c r="CX224" s="736"/>
      <c r="CY224" s="736"/>
      <c r="CZ224" s="736"/>
      <c r="DA224" s="736"/>
      <c r="DB224" s="736"/>
      <c r="DC224" s="736"/>
      <c r="DD224" s="736"/>
      <c r="DE224" s="736"/>
      <c r="DF224" s="736"/>
      <c r="DG224" s="736"/>
      <c r="DH224" s="736"/>
      <c r="DI224" s="736"/>
      <c r="DJ224" s="736"/>
      <c r="DK224" s="736"/>
      <c r="DL224" s="736"/>
      <c r="DM224" s="736"/>
      <c r="DN224" s="736"/>
      <c r="DO224" s="736"/>
      <c r="DP224" s="736"/>
      <c r="DQ224" s="736"/>
      <c r="DR224" s="736"/>
      <c r="DS224" s="736"/>
      <c r="DT224" s="736"/>
      <c r="DU224" s="736"/>
      <c r="DV224" s="736"/>
      <c r="DW224" s="736"/>
      <c r="DX224" s="736"/>
      <c r="DY224" s="736"/>
      <c r="DZ224" s="736"/>
      <c r="EA224" s="736"/>
      <c r="EB224" s="736"/>
      <c r="EC224" s="736"/>
      <c r="ED224" s="736"/>
      <c r="EE224" s="736"/>
      <c r="EF224" s="736"/>
      <c r="EG224" s="736"/>
    </row>
    <row r="225" spans="1:137" ht="60" customHeight="1">
      <c r="A225" s="925"/>
      <c r="B225" s="736"/>
      <c r="C225" s="925" t="str">
        <f>IF('Display-Neuanlage und Masse'!T223="","",'Display-Neuanlage und Masse'!T223)</f>
        <v/>
      </c>
      <c r="D225" s="925" t="str">
        <f>IF('Display-Neuanlage und Masse'!U223="","",'Display-Neuanlage und Masse'!U223)</f>
        <v/>
      </c>
      <c r="E225" s="736"/>
      <c r="F225" s="925" t="str">
        <f>IF('Display-Neuanlage und Masse'!V223="","",'Display-Neuanlage und Masse'!V223)</f>
        <v/>
      </c>
      <c r="G225" s="925" t="str">
        <f>IF('Display-Neuanlage und Masse'!X223="","",VLOOKUP('Display-Neuanlage und Masse'!X223,'Dropdown Auswahl'!BL220:BM472,2,FALSE))</f>
        <v/>
      </c>
      <c r="H225" s="1191"/>
      <c r="I225" s="1191"/>
      <c r="J225" s="1191"/>
      <c r="K225" s="925" t="str">
        <f>IF('Display-Neuanlage und Masse'!AX223="","",'Display-Neuanlage und Masse'!AX223)</f>
        <v/>
      </c>
      <c r="L225" s="925" t="str">
        <f>IF('Display-Neuanlage und Masse'!AY223="","",'Display-Neuanlage und Masse'!AY223)</f>
        <v/>
      </c>
      <c r="M225" s="925" t="str">
        <f>IF('Display-Neuanlage und Masse'!AZ223="","",'Display-Neuanlage und Masse'!AZ223)</f>
        <v/>
      </c>
      <c r="N225" s="736"/>
      <c r="O225" s="736"/>
      <c r="P225" s="878"/>
      <c r="Q225" s="736"/>
      <c r="R225" s="736"/>
      <c r="S225" s="925" t="str">
        <f>IF(AND(Table3[[#This Row],[Menge]]&lt;&gt;"",Table3[[#This Row],[Anzahl Stück im Karton]]&lt;&gt;""),Table3[[#This Row],[Menge]]*Table3[[#This Row],[Anzahl Stück im Karton]],"")</f>
        <v/>
      </c>
      <c r="T225" s="929" t="str">
        <f>IF(AND('Display-Neuanlage und Masse'!G223="",'Display-Neuanlage und Masse'!H223=""),"",
IF('Display-Neuanlage und Masse'!G223&lt;&gt;"",'Display-Neuanlage und Masse'!G223,'Display-Neuanlage und Masse'!H223))</f>
        <v/>
      </c>
      <c r="U225" s="925" t="str">
        <f>IF(AND('Display-Neuanlage und Masse'!G223="",'Display-Neuanlage und Masse'!H223=""),"",
IF('Display-Neuanlage und Masse'!G223&lt;&gt;"","EUR","USD"))</f>
        <v/>
      </c>
      <c r="V225" s="930" t="str">
        <f>IF('Display-Neuanlage und Masse'!I223="","",'Display-Neuanlage und Masse'!I223)</f>
        <v/>
      </c>
      <c r="W225" s="737"/>
      <c r="X225" s="737"/>
      <c r="Y225" s="737"/>
      <c r="Z225" s="737"/>
      <c r="AA225" s="737"/>
      <c r="AB225" s="737"/>
      <c r="AC225" s="737"/>
      <c r="AD225" s="737"/>
      <c r="AE225" s="737"/>
      <c r="AF225" s="737"/>
      <c r="AG225" s="741"/>
      <c r="AH225" s="747"/>
      <c r="AI225" s="750"/>
      <c r="AJ225" s="748"/>
      <c r="AK225" s="748"/>
      <c r="AL225" s="748"/>
      <c r="AM225" s="748"/>
      <c r="AN225" s="748"/>
      <c r="AO225" s="748"/>
      <c r="AP225" s="748"/>
      <c r="AQ225" s="748"/>
      <c r="AR225" s="748"/>
      <c r="AS225" s="748"/>
      <c r="AT225" s="748"/>
      <c r="AU225" s="749"/>
      <c r="AV225" s="747"/>
      <c r="AW225" s="748"/>
      <c r="AX225" s="749"/>
      <c r="AY225" s="747"/>
      <c r="AZ225" s="748"/>
      <c r="BA225" s="749"/>
      <c r="BB225" s="747"/>
      <c r="BC225" s="748"/>
      <c r="BD225" s="748"/>
      <c r="BE225" s="749"/>
      <c r="BF225" s="750"/>
      <c r="BG225" s="748"/>
      <c r="BH225" s="748"/>
      <c r="BI225" s="748"/>
      <c r="BJ225" s="748"/>
      <c r="BK225" s="748"/>
      <c r="BL225" s="748"/>
      <c r="BM225" s="748"/>
      <c r="BN225" s="748"/>
      <c r="BO225" s="736"/>
      <c r="BP225" s="736"/>
      <c r="BQ225" s="735"/>
      <c r="BR225" s="736"/>
      <c r="BS225" s="736"/>
      <c r="BT225" s="736"/>
      <c r="BU225" s="856"/>
      <c r="BV225" s="736"/>
      <c r="BW225" s="736"/>
      <c r="BX225" s="736"/>
      <c r="BY225" s="736"/>
      <c r="BZ225" s="736"/>
      <c r="CA225" s="736"/>
      <c r="CB225" s="736"/>
      <c r="CC225" s="736"/>
      <c r="CD225" s="736"/>
      <c r="CE225" s="736"/>
      <c r="CF225" s="736"/>
      <c r="CG225" s="736"/>
      <c r="CH225" s="736"/>
      <c r="CI225" s="736"/>
      <c r="CJ225" s="736"/>
      <c r="CK225" s="736"/>
      <c r="CL225" s="736"/>
      <c r="CM225" s="736"/>
      <c r="CN225" s="736"/>
      <c r="CO225" s="736"/>
      <c r="CP225" s="736"/>
      <c r="CQ225" s="736"/>
      <c r="CR225" s="736"/>
      <c r="CS225" s="736"/>
      <c r="CT225" s="736"/>
      <c r="CU225" s="736"/>
      <c r="CV225" s="736"/>
      <c r="CW225" s="736"/>
      <c r="CX225" s="736"/>
      <c r="CY225" s="736"/>
      <c r="CZ225" s="736"/>
      <c r="DA225" s="736"/>
      <c r="DB225" s="736"/>
      <c r="DC225" s="736"/>
      <c r="DD225" s="736"/>
      <c r="DE225" s="736"/>
      <c r="DF225" s="736"/>
      <c r="DG225" s="736"/>
      <c r="DH225" s="736"/>
      <c r="DI225" s="736"/>
      <c r="DJ225" s="736"/>
      <c r="DK225" s="736"/>
      <c r="DL225" s="736"/>
      <c r="DM225" s="736"/>
      <c r="DN225" s="736"/>
      <c r="DO225" s="736"/>
      <c r="DP225" s="736"/>
      <c r="DQ225" s="736"/>
      <c r="DR225" s="736"/>
      <c r="DS225" s="736"/>
      <c r="DT225" s="736"/>
      <c r="DU225" s="736"/>
      <c r="DV225" s="736"/>
      <c r="DW225" s="736"/>
      <c r="DX225" s="736"/>
      <c r="DY225" s="736"/>
      <c r="DZ225" s="736"/>
      <c r="EA225" s="736"/>
      <c r="EB225" s="736"/>
      <c r="EC225" s="736"/>
      <c r="ED225" s="736"/>
      <c r="EE225" s="736"/>
      <c r="EF225" s="736"/>
      <c r="EG225" s="736"/>
    </row>
    <row r="226" spans="1:137" ht="60" customHeight="1">
      <c r="A226" s="925"/>
      <c r="B226" s="736"/>
      <c r="C226" s="925" t="str">
        <f>IF('Display-Neuanlage und Masse'!T224="","",'Display-Neuanlage und Masse'!T224)</f>
        <v/>
      </c>
      <c r="D226" s="925" t="str">
        <f>IF('Display-Neuanlage und Masse'!U224="","",'Display-Neuanlage und Masse'!U224)</f>
        <v/>
      </c>
      <c r="E226" s="736"/>
      <c r="F226" s="925" t="str">
        <f>IF('Display-Neuanlage und Masse'!V224="","",'Display-Neuanlage und Masse'!V224)</f>
        <v/>
      </c>
      <c r="G226" s="925" t="str">
        <f>IF('Display-Neuanlage und Masse'!X224="","",VLOOKUP('Display-Neuanlage und Masse'!X224,'Dropdown Auswahl'!BL221:BM473,2,FALSE))</f>
        <v/>
      </c>
      <c r="H226" s="1191"/>
      <c r="I226" s="1191"/>
      <c r="J226" s="1191"/>
      <c r="K226" s="925" t="str">
        <f>IF('Display-Neuanlage und Masse'!AX224="","",'Display-Neuanlage und Masse'!AX224)</f>
        <v/>
      </c>
      <c r="L226" s="925" t="str">
        <f>IF('Display-Neuanlage und Masse'!AY224="","",'Display-Neuanlage und Masse'!AY224)</f>
        <v/>
      </c>
      <c r="M226" s="925" t="str">
        <f>IF('Display-Neuanlage und Masse'!AZ224="","",'Display-Neuanlage und Masse'!AZ224)</f>
        <v/>
      </c>
      <c r="N226" s="736"/>
      <c r="O226" s="736"/>
      <c r="P226" s="878"/>
      <c r="Q226" s="736"/>
      <c r="R226" s="736"/>
      <c r="S226" s="925" t="str">
        <f>IF(AND(Table3[[#This Row],[Menge]]&lt;&gt;"",Table3[[#This Row],[Anzahl Stück im Karton]]&lt;&gt;""),Table3[[#This Row],[Menge]]*Table3[[#This Row],[Anzahl Stück im Karton]],"")</f>
        <v/>
      </c>
      <c r="T226" s="929" t="str">
        <f>IF(AND('Display-Neuanlage und Masse'!G224="",'Display-Neuanlage und Masse'!H224=""),"",
IF('Display-Neuanlage und Masse'!G224&lt;&gt;"",'Display-Neuanlage und Masse'!G224,'Display-Neuanlage und Masse'!H224))</f>
        <v/>
      </c>
      <c r="U226" s="925" t="str">
        <f>IF(AND('Display-Neuanlage und Masse'!G224="",'Display-Neuanlage und Masse'!H224=""),"",
IF('Display-Neuanlage und Masse'!G224&lt;&gt;"","EUR","USD"))</f>
        <v/>
      </c>
      <c r="V226" s="930" t="str">
        <f>IF('Display-Neuanlage und Masse'!I224="","",'Display-Neuanlage und Masse'!I224)</f>
        <v/>
      </c>
      <c r="W226" s="737"/>
      <c r="X226" s="737"/>
      <c r="Y226" s="737"/>
      <c r="Z226" s="737"/>
      <c r="AA226" s="737"/>
      <c r="AB226" s="737"/>
      <c r="AC226" s="737"/>
      <c r="AD226" s="737"/>
      <c r="AE226" s="737"/>
      <c r="AF226" s="737"/>
      <c r="AG226" s="741"/>
      <c r="AH226" s="747"/>
      <c r="AI226" s="750"/>
      <c r="AJ226" s="748"/>
      <c r="AK226" s="748"/>
      <c r="AL226" s="748"/>
      <c r="AM226" s="748"/>
      <c r="AN226" s="748"/>
      <c r="AO226" s="748"/>
      <c r="AP226" s="748"/>
      <c r="AQ226" s="748"/>
      <c r="AR226" s="748"/>
      <c r="AS226" s="748"/>
      <c r="AT226" s="748"/>
      <c r="AU226" s="749"/>
      <c r="AV226" s="747"/>
      <c r="AW226" s="748"/>
      <c r="AX226" s="749"/>
      <c r="AY226" s="747"/>
      <c r="AZ226" s="748"/>
      <c r="BA226" s="749"/>
      <c r="BB226" s="747"/>
      <c r="BC226" s="748"/>
      <c r="BD226" s="748"/>
      <c r="BE226" s="749"/>
      <c r="BF226" s="750"/>
      <c r="BG226" s="748"/>
      <c r="BH226" s="748"/>
      <c r="BI226" s="748"/>
      <c r="BJ226" s="748"/>
      <c r="BK226" s="748"/>
      <c r="BL226" s="748"/>
      <c r="BM226" s="748"/>
      <c r="BN226" s="748"/>
      <c r="BO226" s="736"/>
      <c r="BP226" s="736"/>
      <c r="BQ226" s="735"/>
      <c r="BR226" s="736"/>
      <c r="BS226" s="736"/>
      <c r="BT226" s="736"/>
      <c r="BU226" s="856"/>
      <c r="BV226" s="736"/>
      <c r="BW226" s="736"/>
      <c r="BX226" s="736"/>
      <c r="BY226" s="736"/>
      <c r="BZ226" s="736"/>
      <c r="CA226" s="736"/>
      <c r="CB226" s="736"/>
      <c r="CC226" s="736"/>
      <c r="CD226" s="736"/>
      <c r="CE226" s="736"/>
      <c r="CF226" s="736"/>
      <c r="CG226" s="736"/>
      <c r="CH226" s="736"/>
      <c r="CI226" s="736"/>
      <c r="CJ226" s="736"/>
      <c r="CK226" s="736"/>
      <c r="CL226" s="736"/>
      <c r="CM226" s="736"/>
      <c r="CN226" s="736"/>
      <c r="CO226" s="736"/>
      <c r="CP226" s="736"/>
      <c r="CQ226" s="736"/>
      <c r="CR226" s="736"/>
      <c r="CS226" s="736"/>
      <c r="CT226" s="736"/>
      <c r="CU226" s="736"/>
      <c r="CV226" s="736"/>
      <c r="CW226" s="736"/>
      <c r="CX226" s="736"/>
      <c r="CY226" s="736"/>
      <c r="CZ226" s="736"/>
      <c r="DA226" s="736"/>
      <c r="DB226" s="736"/>
      <c r="DC226" s="736"/>
      <c r="DD226" s="736"/>
      <c r="DE226" s="736"/>
      <c r="DF226" s="736"/>
      <c r="DG226" s="736"/>
      <c r="DH226" s="736"/>
      <c r="DI226" s="736"/>
      <c r="DJ226" s="736"/>
      <c r="DK226" s="736"/>
      <c r="DL226" s="736"/>
      <c r="DM226" s="736"/>
      <c r="DN226" s="736"/>
      <c r="DO226" s="736"/>
      <c r="DP226" s="736"/>
      <c r="DQ226" s="736"/>
      <c r="DR226" s="736"/>
      <c r="DS226" s="736"/>
      <c r="DT226" s="736"/>
      <c r="DU226" s="736"/>
      <c r="DV226" s="736"/>
      <c r="DW226" s="736"/>
      <c r="DX226" s="736"/>
      <c r="DY226" s="736"/>
      <c r="DZ226" s="736"/>
      <c r="EA226" s="736"/>
      <c r="EB226" s="736"/>
      <c r="EC226" s="736"/>
      <c r="ED226" s="736"/>
      <c r="EE226" s="736"/>
      <c r="EF226" s="736"/>
      <c r="EG226" s="736"/>
    </row>
    <row r="227" spans="1:137" ht="60" customHeight="1">
      <c r="A227" s="925"/>
      <c r="B227" s="736"/>
      <c r="C227" s="925" t="str">
        <f>IF('Display-Neuanlage und Masse'!T225="","",'Display-Neuanlage und Masse'!T225)</f>
        <v/>
      </c>
      <c r="D227" s="925" t="str">
        <f>IF('Display-Neuanlage und Masse'!U225="","",'Display-Neuanlage und Masse'!U225)</f>
        <v/>
      </c>
      <c r="E227" s="736"/>
      <c r="F227" s="925" t="str">
        <f>IF('Display-Neuanlage und Masse'!V225="","",'Display-Neuanlage und Masse'!V225)</f>
        <v/>
      </c>
      <c r="G227" s="925" t="str">
        <f>IF('Display-Neuanlage und Masse'!X225="","",VLOOKUP('Display-Neuanlage und Masse'!X225,'Dropdown Auswahl'!BL222:BM474,2,FALSE))</f>
        <v/>
      </c>
      <c r="H227" s="1191"/>
      <c r="I227" s="1191"/>
      <c r="J227" s="1191"/>
      <c r="K227" s="925" t="str">
        <f>IF('Display-Neuanlage und Masse'!AX225="","",'Display-Neuanlage und Masse'!AX225)</f>
        <v/>
      </c>
      <c r="L227" s="925" t="str">
        <f>IF('Display-Neuanlage und Masse'!AY225="","",'Display-Neuanlage und Masse'!AY225)</f>
        <v/>
      </c>
      <c r="M227" s="925" t="str">
        <f>IF('Display-Neuanlage und Masse'!AZ225="","",'Display-Neuanlage und Masse'!AZ225)</f>
        <v/>
      </c>
      <c r="N227" s="736"/>
      <c r="O227" s="736"/>
      <c r="P227" s="878"/>
      <c r="Q227" s="736"/>
      <c r="R227" s="736"/>
      <c r="S227" s="925" t="str">
        <f>IF(AND(Table3[[#This Row],[Menge]]&lt;&gt;"",Table3[[#This Row],[Anzahl Stück im Karton]]&lt;&gt;""),Table3[[#This Row],[Menge]]*Table3[[#This Row],[Anzahl Stück im Karton]],"")</f>
        <v/>
      </c>
      <c r="T227" s="929" t="str">
        <f>IF(AND('Display-Neuanlage und Masse'!G225="",'Display-Neuanlage und Masse'!H225=""),"",
IF('Display-Neuanlage und Masse'!G225&lt;&gt;"",'Display-Neuanlage und Masse'!G225,'Display-Neuanlage und Masse'!H225))</f>
        <v/>
      </c>
      <c r="U227" s="925" t="str">
        <f>IF(AND('Display-Neuanlage und Masse'!G225="",'Display-Neuanlage und Masse'!H225=""),"",
IF('Display-Neuanlage und Masse'!G225&lt;&gt;"","EUR","USD"))</f>
        <v/>
      </c>
      <c r="V227" s="930" t="str">
        <f>IF('Display-Neuanlage und Masse'!I225="","",'Display-Neuanlage und Masse'!I225)</f>
        <v/>
      </c>
      <c r="W227" s="737"/>
      <c r="X227" s="737"/>
      <c r="Y227" s="737"/>
      <c r="Z227" s="737"/>
      <c r="AA227" s="737"/>
      <c r="AB227" s="737"/>
      <c r="AC227" s="737"/>
      <c r="AD227" s="737"/>
      <c r="AE227" s="737"/>
      <c r="AF227" s="737"/>
      <c r="AG227" s="741"/>
      <c r="AH227" s="747"/>
      <c r="AI227" s="750"/>
      <c r="AJ227" s="748"/>
      <c r="AK227" s="748"/>
      <c r="AL227" s="748"/>
      <c r="AM227" s="748"/>
      <c r="AN227" s="748"/>
      <c r="AO227" s="748"/>
      <c r="AP227" s="748"/>
      <c r="AQ227" s="748"/>
      <c r="AR227" s="748"/>
      <c r="AS227" s="748"/>
      <c r="AT227" s="748"/>
      <c r="AU227" s="749"/>
      <c r="AV227" s="747"/>
      <c r="AW227" s="748"/>
      <c r="AX227" s="749"/>
      <c r="AY227" s="747"/>
      <c r="AZ227" s="748"/>
      <c r="BA227" s="749"/>
      <c r="BB227" s="747"/>
      <c r="BC227" s="748"/>
      <c r="BD227" s="748"/>
      <c r="BE227" s="749"/>
      <c r="BF227" s="750"/>
      <c r="BG227" s="748"/>
      <c r="BH227" s="748"/>
      <c r="BI227" s="748"/>
      <c r="BJ227" s="748"/>
      <c r="BK227" s="748"/>
      <c r="BL227" s="748"/>
      <c r="BM227" s="748"/>
      <c r="BN227" s="748"/>
      <c r="BO227" s="736"/>
      <c r="BP227" s="736"/>
      <c r="BQ227" s="735"/>
      <c r="BR227" s="736"/>
      <c r="BS227" s="736"/>
      <c r="BT227" s="736"/>
      <c r="BU227" s="856"/>
      <c r="BV227" s="736"/>
      <c r="BW227" s="736"/>
      <c r="BX227" s="736"/>
      <c r="BY227" s="736"/>
      <c r="BZ227" s="736"/>
      <c r="CA227" s="736"/>
      <c r="CB227" s="736"/>
      <c r="CC227" s="736"/>
      <c r="CD227" s="736"/>
      <c r="CE227" s="736"/>
      <c r="CF227" s="736"/>
      <c r="CG227" s="736"/>
      <c r="CH227" s="736"/>
      <c r="CI227" s="736"/>
      <c r="CJ227" s="736"/>
      <c r="CK227" s="736"/>
      <c r="CL227" s="736"/>
      <c r="CM227" s="736"/>
      <c r="CN227" s="736"/>
      <c r="CO227" s="736"/>
      <c r="CP227" s="736"/>
      <c r="CQ227" s="736"/>
      <c r="CR227" s="736"/>
      <c r="CS227" s="736"/>
      <c r="CT227" s="736"/>
      <c r="CU227" s="736"/>
      <c r="CV227" s="736"/>
      <c r="CW227" s="736"/>
      <c r="CX227" s="736"/>
      <c r="CY227" s="736"/>
      <c r="CZ227" s="736"/>
      <c r="DA227" s="736"/>
      <c r="DB227" s="736"/>
      <c r="DC227" s="736"/>
      <c r="DD227" s="736"/>
      <c r="DE227" s="736"/>
      <c r="DF227" s="736"/>
      <c r="DG227" s="736"/>
      <c r="DH227" s="736"/>
      <c r="DI227" s="736"/>
      <c r="DJ227" s="736"/>
      <c r="DK227" s="736"/>
      <c r="DL227" s="736"/>
      <c r="DM227" s="736"/>
      <c r="DN227" s="736"/>
      <c r="DO227" s="736"/>
      <c r="DP227" s="736"/>
      <c r="DQ227" s="736"/>
      <c r="DR227" s="736"/>
      <c r="DS227" s="736"/>
      <c r="DT227" s="736"/>
      <c r="DU227" s="736"/>
      <c r="DV227" s="736"/>
      <c r="DW227" s="736"/>
      <c r="DX227" s="736"/>
      <c r="DY227" s="736"/>
      <c r="DZ227" s="736"/>
      <c r="EA227" s="736"/>
      <c r="EB227" s="736"/>
      <c r="EC227" s="736"/>
      <c r="ED227" s="736"/>
      <c r="EE227" s="736"/>
      <c r="EF227" s="736"/>
      <c r="EG227" s="736"/>
    </row>
    <row r="228" spans="1:137" ht="60" customHeight="1">
      <c r="A228" s="925"/>
      <c r="B228" s="736"/>
      <c r="C228" s="925" t="str">
        <f>IF('Display-Neuanlage und Masse'!T226="","",'Display-Neuanlage und Masse'!T226)</f>
        <v/>
      </c>
      <c r="D228" s="925" t="str">
        <f>IF('Display-Neuanlage und Masse'!U226="","",'Display-Neuanlage und Masse'!U226)</f>
        <v/>
      </c>
      <c r="E228" s="736"/>
      <c r="F228" s="925" t="str">
        <f>IF('Display-Neuanlage und Masse'!V226="","",'Display-Neuanlage und Masse'!V226)</f>
        <v/>
      </c>
      <c r="G228" s="925" t="str">
        <f>IF('Display-Neuanlage und Masse'!X226="","",VLOOKUP('Display-Neuanlage und Masse'!X226,'Dropdown Auswahl'!BL223:BM475,2,FALSE))</f>
        <v/>
      </c>
      <c r="H228" s="1191"/>
      <c r="I228" s="1191"/>
      <c r="J228" s="1191"/>
      <c r="K228" s="925" t="str">
        <f>IF('Display-Neuanlage und Masse'!AX226="","",'Display-Neuanlage und Masse'!AX226)</f>
        <v/>
      </c>
      <c r="L228" s="925" t="str">
        <f>IF('Display-Neuanlage und Masse'!AY226="","",'Display-Neuanlage und Masse'!AY226)</f>
        <v/>
      </c>
      <c r="M228" s="925" t="str">
        <f>IF('Display-Neuanlage und Masse'!AZ226="","",'Display-Neuanlage und Masse'!AZ226)</f>
        <v/>
      </c>
      <c r="N228" s="736"/>
      <c r="O228" s="736"/>
      <c r="P228" s="878"/>
      <c r="Q228" s="736"/>
      <c r="R228" s="736"/>
      <c r="S228" s="925" t="str">
        <f>IF(AND(Table3[[#This Row],[Menge]]&lt;&gt;"",Table3[[#This Row],[Anzahl Stück im Karton]]&lt;&gt;""),Table3[[#This Row],[Menge]]*Table3[[#This Row],[Anzahl Stück im Karton]],"")</f>
        <v/>
      </c>
      <c r="T228" s="929" t="str">
        <f>IF(AND('Display-Neuanlage und Masse'!G226="",'Display-Neuanlage und Masse'!H226=""),"",
IF('Display-Neuanlage und Masse'!G226&lt;&gt;"",'Display-Neuanlage und Masse'!G226,'Display-Neuanlage und Masse'!H226))</f>
        <v/>
      </c>
      <c r="U228" s="925" t="str">
        <f>IF(AND('Display-Neuanlage und Masse'!G226="",'Display-Neuanlage und Masse'!H226=""),"",
IF('Display-Neuanlage und Masse'!G226&lt;&gt;"","EUR","USD"))</f>
        <v/>
      </c>
      <c r="V228" s="930" t="str">
        <f>IF('Display-Neuanlage und Masse'!I226="","",'Display-Neuanlage und Masse'!I226)</f>
        <v/>
      </c>
      <c r="W228" s="737"/>
      <c r="X228" s="737"/>
      <c r="Y228" s="737"/>
      <c r="Z228" s="737"/>
      <c r="AA228" s="737"/>
      <c r="AB228" s="737"/>
      <c r="AC228" s="737"/>
      <c r="AD228" s="737"/>
      <c r="AE228" s="737"/>
      <c r="AF228" s="737"/>
      <c r="AG228" s="741"/>
      <c r="AH228" s="747"/>
      <c r="AI228" s="750"/>
      <c r="AJ228" s="748"/>
      <c r="AK228" s="748"/>
      <c r="AL228" s="748"/>
      <c r="AM228" s="748"/>
      <c r="AN228" s="748"/>
      <c r="AO228" s="748"/>
      <c r="AP228" s="748"/>
      <c r="AQ228" s="748"/>
      <c r="AR228" s="748"/>
      <c r="AS228" s="748"/>
      <c r="AT228" s="748"/>
      <c r="AU228" s="749"/>
      <c r="AV228" s="747"/>
      <c r="AW228" s="748"/>
      <c r="AX228" s="749"/>
      <c r="AY228" s="747"/>
      <c r="AZ228" s="748"/>
      <c r="BA228" s="749"/>
      <c r="BB228" s="747"/>
      <c r="BC228" s="748"/>
      <c r="BD228" s="748"/>
      <c r="BE228" s="749"/>
      <c r="BF228" s="750"/>
      <c r="BG228" s="748"/>
      <c r="BH228" s="748"/>
      <c r="BI228" s="748"/>
      <c r="BJ228" s="748"/>
      <c r="BK228" s="748"/>
      <c r="BL228" s="748"/>
      <c r="BM228" s="748"/>
      <c r="BN228" s="748"/>
      <c r="BO228" s="736"/>
      <c r="BP228" s="736"/>
      <c r="BQ228" s="735"/>
      <c r="BR228" s="736"/>
      <c r="BS228" s="736"/>
      <c r="BT228" s="736"/>
      <c r="BU228" s="856"/>
      <c r="BV228" s="736"/>
      <c r="BW228" s="736"/>
      <c r="BX228" s="736"/>
      <c r="BY228" s="736"/>
      <c r="BZ228" s="736"/>
      <c r="CA228" s="736"/>
      <c r="CB228" s="736"/>
      <c r="CC228" s="736"/>
      <c r="CD228" s="736"/>
      <c r="CE228" s="736"/>
      <c r="CF228" s="736"/>
      <c r="CG228" s="736"/>
      <c r="CH228" s="736"/>
      <c r="CI228" s="736"/>
      <c r="CJ228" s="736"/>
      <c r="CK228" s="736"/>
      <c r="CL228" s="736"/>
      <c r="CM228" s="736"/>
      <c r="CN228" s="736"/>
      <c r="CO228" s="736"/>
      <c r="CP228" s="736"/>
      <c r="CQ228" s="736"/>
      <c r="CR228" s="736"/>
      <c r="CS228" s="736"/>
      <c r="CT228" s="736"/>
      <c r="CU228" s="736"/>
      <c r="CV228" s="736"/>
      <c r="CW228" s="736"/>
      <c r="CX228" s="736"/>
      <c r="CY228" s="736"/>
      <c r="CZ228" s="736"/>
      <c r="DA228" s="736"/>
      <c r="DB228" s="736"/>
      <c r="DC228" s="736"/>
      <c r="DD228" s="736"/>
      <c r="DE228" s="736"/>
      <c r="DF228" s="736"/>
      <c r="DG228" s="736"/>
      <c r="DH228" s="736"/>
      <c r="DI228" s="736"/>
      <c r="DJ228" s="736"/>
      <c r="DK228" s="736"/>
      <c r="DL228" s="736"/>
      <c r="DM228" s="736"/>
      <c r="DN228" s="736"/>
      <c r="DO228" s="736"/>
      <c r="DP228" s="736"/>
      <c r="DQ228" s="736"/>
      <c r="DR228" s="736"/>
      <c r="DS228" s="736"/>
      <c r="DT228" s="736"/>
      <c r="DU228" s="736"/>
      <c r="DV228" s="736"/>
      <c r="DW228" s="736"/>
      <c r="DX228" s="736"/>
      <c r="DY228" s="736"/>
      <c r="DZ228" s="736"/>
      <c r="EA228" s="736"/>
      <c r="EB228" s="736"/>
      <c r="EC228" s="736"/>
      <c r="ED228" s="736"/>
      <c r="EE228" s="736"/>
      <c r="EF228" s="736"/>
      <c r="EG228" s="736"/>
    </row>
    <row r="229" spans="1:137" ht="60" customHeight="1">
      <c r="A229" s="925"/>
      <c r="B229" s="736"/>
      <c r="C229" s="925" t="str">
        <f>IF('Display-Neuanlage und Masse'!T227="","",'Display-Neuanlage und Masse'!T227)</f>
        <v/>
      </c>
      <c r="D229" s="925" t="str">
        <f>IF('Display-Neuanlage und Masse'!U227="","",'Display-Neuanlage und Masse'!U227)</f>
        <v/>
      </c>
      <c r="E229" s="736"/>
      <c r="F229" s="925" t="str">
        <f>IF('Display-Neuanlage und Masse'!V227="","",'Display-Neuanlage und Masse'!V227)</f>
        <v/>
      </c>
      <c r="G229" s="925" t="str">
        <f>IF('Display-Neuanlage und Masse'!X227="","",VLOOKUP('Display-Neuanlage und Masse'!X227,'Dropdown Auswahl'!BL224:BM476,2,FALSE))</f>
        <v/>
      </c>
      <c r="H229" s="1191"/>
      <c r="I229" s="1191"/>
      <c r="J229" s="1191"/>
      <c r="K229" s="925" t="str">
        <f>IF('Display-Neuanlage und Masse'!AX227="","",'Display-Neuanlage und Masse'!AX227)</f>
        <v/>
      </c>
      <c r="L229" s="925" t="str">
        <f>IF('Display-Neuanlage und Masse'!AY227="","",'Display-Neuanlage und Masse'!AY227)</f>
        <v/>
      </c>
      <c r="M229" s="925" t="str">
        <f>IF('Display-Neuanlage und Masse'!AZ227="","",'Display-Neuanlage und Masse'!AZ227)</f>
        <v/>
      </c>
      <c r="N229" s="736"/>
      <c r="O229" s="736"/>
      <c r="P229" s="878"/>
      <c r="Q229" s="736"/>
      <c r="R229" s="736"/>
      <c r="S229" s="925" t="str">
        <f>IF(AND(Table3[[#This Row],[Menge]]&lt;&gt;"",Table3[[#This Row],[Anzahl Stück im Karton]]&lt;&gt;""),Table3[[#This Row],[Menge]]*Table3[[#This Row],[Anzahl Stück im Karton]],"")</f>
        <v/>
      </c>
      <c r="T229" s="929" t="str">
        <f>IF(AND('Display-Neuanlage und Masse'!G227="",'Display-Neuanlage und Masse'!H227=""),"",
IF('Display-Neuanlage und Masse'!G227&lt;&gt;"",'Display-Neuanlage und Masse'!G227,'Display-Neuanlage und Masse'!H227))</f>
        <v/>
      </c>
      <c r="U229" s="925" t="str">
        <f>IF(AND('Display-Neuanlage und Masse'!G227="",'Display-Neuanlage und Masse'!H227=""),"",
IF('Display-Neuanlage und Masse'!G227&lt;&gt;"","EUR","USD"))</f>
        <v/>
      </c>
      <c r="V229" s="930" t="str">
        <f>IF('Display-Neuanlage und Masse'!I227="","",'Display-Neuanlage und Masse'!I227)</f>
        <v/>
      </c>
      <c r="W229" s="737"/>
      <c r="X229" s="737"/>
      <c r="Y229" s="737"/>
      <c r="Z229" s="737"/>
      <c r="AA229" s="737"/>
      <c r="AB229" s="737"/>
      <c r="AC229" s="737"/>
      <c r="AD229" s="737"/>
      <c r="AE229" s="737"/>
      <c r="AF229" s="737"/>
      <c r="AG229" s="741"/>
      <c r="AH229" s="747"/>
      <c r="AI229" s="750"/>
      <c r="AJ229" s="748"/>
      <c r="AK229" s="748"/>
      <c r="AL229" s="748"/>
      <c r="AM229" s="748"/>
      <c r="AN229" s="748"/>
      <c r="AO229" s="748"/>
      <c r="AP229" s="748"/>
      <c r="AQ229" s="748"/>
      <c r="AR229" s="748"/>
      <c r="AS229" s="748"/>
      <c r="AT229" s="748"/>
      <c r="AU229" s="749"/>
      <c r="AV229" s="747"/>
      <c r="AW229" s="748"/>
      <c r="AX229" s="749"/>
      <c r="AY229" s="747"/>
      <c r="AZ229" s="748"/>
      <c r="BA229" s="749"/>
      <c r="BB229" s="747"/>
      <c r="BC229" s="748"/>
      <c r="BD229" s="748"/>
      <c r="BE229" s="749"/>
      <c r="BF229" s="750"/>
      <c r="BG229" s="748"/>
      <c r="BH229" s="748"/>
      <c r="BI229" s="748"/>
      <c r="BJ229" s="748"/>
      <c r="BK229" s="748"/>
      <c r="BL229" s="748"/>
      <c r="BM229" s="748"/>
      <c r="BN229" s="748"/>
      <c r="BO229" s="736"/>
      <c r="BP229" s="736"/>
      <c r="BQ229" s="735"/>
      <c r="BR229" s="736"/>
      <c r="BS229" s="736"/>
      <c r="BT229" s="736"/>
      <c r="BU229" s="856"/>
      <c r="BV229" s="736"/>
      <c r="BW229" s="736"/>
      <c r="BX229" s="736"/>
      <c r="BY229" s="736"/>
      <c r="BZ229" s="736"/>
      <c r="CA229" s="736"/>
      <c r="CB229" s="736"/>
      <c r="CC229" s="736"/>
      <c r="CD229" s="736"/>
      <c r="CE229" s="736"/>
      <c r="CF229" s="736"/>
      <c r="CG229" s="736"/>
      <c r="CH229" s="736"/>
      <c r="CI229" s="736"/>
      <c r="CJ229" s="736"/>
      <c r="CK229" s="736"/>
      <c r="CL229" s="736"/>
      <c r="CM229" s="736"/>
      <c r="CN229" s="736"/>
      <c r="CO229" s="736"/>
      <c r="CP229" s="736"/>
      <c r="CQ229" s="736"/>
      <c r="CR229" s="736"/>
      <c r="CS229" s="736"/>
      <c r="CT229" s="736"/>
      <c r="CU229" s="736"/>
      <c r="CV229" s="736"/>
      <c r="CW229" s="736"/>
      <c r="CX229" s="736"/>
      <c r="CY229" s="736"/>
      <c r="CZ229" s="736"/>
      <c r="DA229" s="736"/>
      <c r="DB229" s="736"/>
      <c r="DC229" s="736"/>
      <c r="DD229" s="736"/>
      <c r="DE229" s="736"/>
      <c r="DF229" s="736"/>
      <c r="DG229" s="736"/>
      <c r="DH229" s="736"/>
      <c r="DI229" s="736"/>
      <c r="DJ229" s="736"/>
      <c r="DK229" s="736"/>
      <c r="DL229" s="736"/>
      <c r="DM229" s="736"/>
      <c r="DN229" s="736"/>
      <c r="DO229" s="736"/>
      <c r="DP229" s="736"/>
      <c r="DQ229" s="736"/>
      <c r="DR229" s="736"/>
      <c r="DS229" s="736"/>
      <c r="DT229" s="736"/>
      <c r="DU229" s="736"/>
      <c r="DV229" s="736"/>
      <c r="DW229" s="736"/>
      <c r="DX229" s="736"/>
      <c r="DY229" s="736"/>
      <c r="DZ229" s="736"/>
      <c r="EA229" s="736"/>
      <c r="EB229" s="736"/>
      <c r="EC229" s="736"/>
      <c r="ED229" s="736"/>
      <c r="EE229" s="736"/>
      <c r="EF229" s="736"/>
      <c r="EG229" s="736"/>
    </row>
    <row r="230" spans="1:137" ht="60" customHeight="1">
      <c r="A230" s="925"/>
      <c r="B230" s="736"/>
      <c r="C230" s="925" t="str">
        <f>IF('Display-Neuanlage und Masse'!T228="","",'Display-Neuanlage und Masse'!T228)</f>
        <v/>
      </c>
      <c r="D230" s="925" t="str">
        <f>IF('Display-Neuanlage und Masse'!U228="","",'Display-Neuanlage und Masse'!U228)</f>
        <v/>
      </c>
      <c r="E230" s="736"/>
      <c r="F230" s="925" t="str">
        <f>IF('Display-Neuanlage und Masse'!V228="","",'Display-Neuanlage und Masse'!V228)</f>
        <v/>
      </c>
      <c r="G230" s="925" t="str">
        <f>IF('Display-Neuanlage und Masse'!X228="","",VLOOKUP('Display-Neuanlage und Masse'!X228,'Dropdown Auswahl'!BL225:BM477,2,FALSE))</f>
        <v/>
      </c>
      <c r="H230" s="1191"/>
      <c r="I230" s="1191"/>
      <c r="J230" s="1191"/>
      <c r="K230" s="925" t="str">
        <f>IF('Display-Neuanlage und Masse'!AX228="","",'Display-Neuanlage und Masse'!AX228)</f>
        <v/>
      </c>
      <c r="L230" s="925" t="str">
        <f>IF('Display-Neuanlage und Masse'!AY228="","",'Display-Neuanlage und Masse'!AY228)</f>
        <v/>
      </c>
      <c r="M230" s="925" t="str">
        <f>IF('Display-Neuanlage und Masse'!AZ228="","",'Display-Neuanlage und Masse'!AZ228)</f>
        <v/>
      </c>
      <c r="N230" s="736"/>
      <c r="O230" s="736"/>
      <c r="P230" s="878"/>
      <c r="Q230" s="736"/>
      <c r="R230" s="736"/>
      <c r="S230" s="925" t="str">
        <f>IF(AND(Table3[[#This Row],[Menge]]&lt;&gt;"",Table3[[#This Row],[Anzahl Stück im Karton]]&lt;&gt;""),Table3[[#This Row],[Menge]]*Table3[[#This Row],[Anzahl Stück im Karton]],"")</f>
        <v/>
      </c>
      <c r="T230" s="929" t="str">
        <f>IF(AND('Display-Neuanlage und Masse'!G228="",'Display-Neuanlage und Masse'!H228=""),"",
IF('Display-Neuanlage und Masse'!G228&lt;&gt;"",'Display-Neuanlage und Masse'!G228,'Display-Neuanlage und Masse'!H228))</f>
        <v/>
      </c>
      <c r="U230" s="925" t="str">
        <f>IF(AND('Display-Neuanlage und Masse'!G228="",'Display-Neuanlage und Masse'!H228=""),"",
IF('Display-Neuanlage und Masse'!G228&lt;&gt;"","EUR","USD"))</f>
        <v/>
      </c>
      <c r="V230" s="930" t="str">
        <f>IF('Display-Neuanlage und Masse'!I228="","",'Display-Neuanlage und Masse'!I228)</f>
        <v/>
      </c>
      <c r="W230" s="737"/>
      <c r="X230" s="737"/>
      <c r="Y230" s="737"/>
      <c r="Z230" s="737"/>
      <c r="AA230" s="737"/>
      <c r="AB230" s="737"/>
      <c r="AC230" s="737"/>
      <c r="AD230" s="737"/>
      <c r="AE230" s="737"/>
      <c r="AF230" s="737"/>
      <c r="AG230" s="741"/>
      <c r="AH230" s="747"/>
      <c r="AI230" s="750"/>
      <c r="AJ230" s="748"/>
      <c r="AK230" s="748"/>
      <c r="AL230" s="748"/>
      <c r="AM230" s="748"/>
      <c r="AN230" s="748"/>
      <c r="AO230" s="748"/>
      <c r="AP230" s="748"/>
      <c r="AQ230" s="748"/>
      <c r="AR230" s="748"/>
      <c r="AS230" s="748"/>
      <c r="AT230" s="748"/>
      <c r="AU230" s="749"/>
      <c r="AV230" s="747"/>
      <c r="AW230" s="748"/>
      <c r="AX230" s="749"/>
      <c r="AY230" s="747"/>
      <c r="AZ230" s="748"/>
      <c r="BA230" s="749"/>
      <c r="BB230" s="747"/>
      <c r="BC230" s="748"/>
      <c r="BD230" s="748"/>
      <c r="BE230" s="749"/>
      <c r="BF230" s="750"/>
      <c r="BG230" s="748"/>
      <c r="BH230" s="748"/>
      <c r="BI230" s="748"/>
      <c r="BJ230" s="748"/>
      <c r="BK230" s="748"/>
      <c r="BL230" s="748"/>
      <c r="BM230" s="748"/>
      <c r="BN230" s="748"/>
      <c r="BO230" s="736"/>
      <c r="BP230" s="736"/>
      <c r="BQ230" s="735"/>
      <c r="BR230" s="736"/>
      <c r="BS230" s="736"/>
      <c r="BT230" s="736"/>
      <c r="BU230" s="856"/>
      <c r="BV230" s="736"/>
      <c r="BW230" s="736"/>
      <c r="BX230" s="736"/>
      <c r="BY230" s="736"/>
      <c r="BZ230" s="736"/>
      <c r="CA230" s="736"/>
      <c r="CB230" s="736"/>
      <c r="CC230" s="736"/>
      <c r="CD230" s="736"/>
      <c r="CE230" s="736"/>
      <c r="CF230" s="736"/>
      <c r="CG230" s="736"/>
      <c r="CH230" s="736"/>
      <c r="CI230" s="736"/>
      <c r="CJ230" s="736"/>
      <c r="CK230" s="736"/>
      <c r="CL230" s="736"/>
      <c r="CM230" s="736"/>
      <c r="CN230" s="736"/>
      <c r="CO230" s="736"/>
      <c r="CP230" s="736"/>
      <c r="CQ230" s="736"/>
      <c r="CR230" s="736"/>
      <c r="CS230" s="736"/>
      <c r="CT230" s="736"/>
      <c r="CU230" s="736"/>
      <c r="CV230" s="736"/>
      <c r="CW230" s="736"/>
      <c r="CX230" s="736"/>
      <c r="CY230" s="736"/>
      <c r="CZ230" s="736"/>
      <c r="DA230" s="736"/>
      <c r="DB230" s="736"/>
      <c r="DC230" s="736"/>
      <c r="DD230" s="736"/>
      <c r="DE230" s="736"/>
      <c r="DF230" s="736"/>
      <c r="DG230" s="736"/>
      <c r="DH230" s="736"/>
      <c r="DI230" s="736"/>
      <c r="DJ230" s="736"/>
      <c r="DK230" s="736"/>
      <c r="DL230" s="736"/>
      <c r="DM230" s="736"/>
      <c r="DN230" s="736"/>
      <c r="DO230" s="736"/>
      <c r="DP230" s="736"/>
      <c r="DQ230" s="736"/>
      <c r="DR230" s="736"/>
      <c r="DS230" s="736"/>
      <c r="DT230" s="736"/>
      <c r="DU230" s="736"/>
      <c r="DV230" s="736"/>
      <c r="DW230" s="736"/>
      <c r="DX230" s="736"/>
      <c r="DY230" s="736"/>
      <c r="DZ230" s="736"/>
      <c r="EA230" s="736"/>
      <c r="EB230" s="736"/>
      <c r="EC230" s="736"/>
      <c r="ED230" s="736"/>
      <c r="EE230" s="736"/>
      <c r="EF230" s="736"/>
      <c r="EG230" s="736"/>
    </row>
    <row r="231" spans="1:137" ht="60" customHeight="1">
      <c r="A231" s="925"/>
      <c r="B231" s="736"/>
      <c r="C231" s="925" t="str">
        <f>IF('Display-Neuanlage und Masse'!T229="","",'Display-Neuanlage und Masse'!T229)</f>
        <v/>
      </c>
      <c r="D231" s="925" t="str">
        <f>IF('Display-Neuanlage und Masse'!U229="","",'Display-Neuanlage und Masse'!U229)</f>
        <v/>
      </c>
      <c r="E231" s="736"/>
      <c r="F231" s="925" t="str">
        <f>IF('Display-Neuanlage und Masse'!V229="","",'Display-Neuanlage und Masse'!V229)</f>
        <v/>
      </c>
      <c r="G231" s="925" t="str">
        <f>IF('Display-Neuanlage und Masse'!X229="","",VLOOKUP('Display-Neuanlage und Masse'!X229,'Dropdown Auswahl'!BL226:BM478,2,FALSE))</f>
        <v/>
      </c>
      <c r="H231" s="1191"/>
      <c r="I231" s="1191"/>
      <c r="J231" s="1191"/>
      <c r="K231" s="925" t="str">
        <f>IF('Display-Neuanlage und Masse'!AX229="","",'Display-Neuanlage und Masse'!AX229)</f>
        <v/>
      </c>
      <c r="L231" s="925" t="str">
        <f>IF('Display-Neuanlage und Masse'!AY229="","",'Display-Neuanlage und Masse'!AY229)</f>
        <v/>
      </c>
      <c r="M231" s="925" t="str">
        <f>IF('Display-Neuanlage und Masse'!AZ229="","",'Display-Neuanlage und Masse'!AZ229)</f>
        <v/>
      </c>
      <c r="N231" s="736"/>
      <c r="O231" s="736"/>
      <c r="P231" s="878"/>
      <c r="Q231" s="736"/>
      <c r="R231" s="736"/>
      <c r="S231" s="925" t="str">
        <f>IF(AND(Table3[[#This Row],[Menge]]&lt;&gt;"",Table3[[#This Row],[Anzahl Stück im Karton]]&lt;&gt;""),Table3[[#This Row],[Menge]]*Table3[[#This Row],[Anzahl Stück im Karton]],"")</f>
        <v/>
      </c>
      <c r="T231" s="929" t="str">
        <f>IF(AND('Display-Neuanlage und Masse'!G229="",'Display-Neuanlage und Masse'!H229=""),"",
IF('Display-Neuanlage und Masse'!G229&lt;&gt;"",'Display-Neuanlage und Masse'!G229,'Display-Neuanlage und Masse'!H229))</f>
        <v/>
      </c>
      <c r="U231" s="925" t="str">
        <f>IF(AND('Display-Neuanlage und Masse'!G229="",'Display-Neuanlage und Masse'!H229=""),"",
IF('Display-Neuanlage und Masse'!G229&lt;&gt;"","EUR","USD"))</f>
        <v/>
      </c>
      <c r="V231" s="930" t="str">
        <f>IF('Display-Neuanlage und Masse'!I229="","",'Display-Neuanlage und Masse'!I229)</f>
        <v/>
      </c>
      <c r="W231" s="737"/>
      <c r="X231" s="737"/>
      <c r="Y231" s="737"/>
      <c r="Z231" s="737"/>
      <c r="AA231" s="737"/>
      <c r="AB231" s="737"/>
      <c r="AC231" s="737"/>
      <c r="AD231" s="737"/>
      <c r="AE231" s="737"/>
      <c r="AF231" s="737"/>
      <c r="AG231" s="741"/>
      <c r="AH231" s="747"/>
      <c r="AI231" s="750"/>
      <c r="AJ231" s="748"/>
      <c r="AK231" s="748"/>
      <c r="AL231" s="748"/>
      <c r="AM231" s="748"/>
      <c r="AN231" s="748"/>
      <c r="AO231" s="748"/>
      <c r="AP231" s="748"/>
      <c r="AQ231" s="748"/>
      <c r="AR231" s="748"/>
      <c r="AS231" s="748"/>
      <c r="AT231" s="748"/>
      <c r="AU231" s="749"/>
      <c r="AV231" s="747"/>
      <c r="AW231" s="748"/>
      <c r="AX231" s="749"/>
      <c r="AY231" s="747"/>
      <c r="AZ231" s="748"/>
      <c r="BA231" s="749"/>
      <c r="BB231" s="747"/>
      <c r="BC231" s="748"/>
      <c r="BD231" s="748"/>
      <c r="BE231" s="749"/>
      <c r="BF231" s="750"/>
      <c r="BG231" s="748"/>
      <c r="BH231" s="748"/>
      <c r="BI231" s="748"/>
      <c r="BJ231" s="748"/>
      <c r="BK231" s="748"/>
      <c r="BL231" s="748"/>
      <c r="BM231" s="748"/>
      <c r="BN231" s="748"/>
      <c r="BO231" s="736"/>
      <c r="BP231" s="736"/>
      <c r="BQ231" s="735"/>
      <c r="BR231" s="736"/>
      <c r="BS231" s="736"/>
      <c r="BT231" s="736"/>
      <c r="BU231" s="856"/>
      <c r="BV231" s="736"/>
      <c r="BW231" s="736"/>
      <c r="BX231" s="736"/>
      <c r="BY231" s="736"/>
      <c r="BZ231" s="736"/>
      <c r="CA231" s="736"/>
      <c r="CB231" s="736"/>
      <c r="CC231" s="736"/>
      <c r="CD231" s="736"/>
      <c r="CE231" s="736"/>
      <c r="CF231" s="736"/>
      <c r="CG231" s="736"/>
      <c r="CH231" s="736"/>
      <c r="CI231" s="736"/>
      <c r="CJ231" s="736"/>
      <c r="CK231" s="736"/>
      <c r="CL231" s="736"/>
      <c r="CM231" s="736"/>
      <c r="CN231" s="736"/>
      <c r="CO231" s="736"/>
      <c r="CP231" s="736"/>
      <c r="CQ231" s="736"/>
      <c r="CR231" s="736"/>
      <c r="CS231" s="736"/>
      <c r="CT231" s="736"/>
      <c r="CU231" s="736"/>
      <c r="CV231" s="736"/>
      <c r="CW231" s="736"/>
      <c r="CX231" s="736"/>
      <c r="CY231" s="736"/>
      <c r="CZ231" s="736"/>
      <c r="DA231" s="736"/>
      <c r="DB231" s="736"/>
      <c r="DC231" s="736"/>
      <c r="DD231" s="736"/>
      <c r="DE231" s="736"/>
      <c r="DF231" s="736"/>
      <c r="DG231" s="736"/>
      <c r="DH231" s="736"/>
      <c r="DI231" s="736"/>
      <c r="DJ231" s="736"/>
      <c r="DK231" s="736"/>
      <c r="DL231" s="736"/>
      <c r="DM231" s="736"/>
      <c r="DN231" s="736"/>
      <c r="DO231" s="736"/>
      <c r="DP231" s="736"/>
      <c r="DQ231" s="736"/>
      <c r="DR231" s="736"/>
      <c r="DS231" s="736"/>
      <c r="DT231" s="736"/>
      <c r="DU231" s="736"/>
      <c r="DV231" s="736"/>
      <c r="DW231" s="736"/>
      <c r="DX231" s="736"/>
      <c r="DY231" s="736"/>
      <c r="DZ231" s="736"/>
      <c r="EA231" s="736"/>
      <c r="EB231" s="736"/>
      <c r="EC231" s="736"/>
      <c r="ED231" s="736"/>
      <c r="EE231" s="736"/>
      <c r="EF231" s="736"/>
      <c r="EG231" s="736"/>
    </row>
    <row r="232" spans="1:137" ht="60" customHeight="1">
      <c r="A232" s="925"/>
      <c r="B232" s="736"/>
      <c r="C232" s="925" t="str">
        <f>IF('Display-Neuanlage und Masse'!T230="","",'Display-Neuanlage und Masse'!T230)</f>
        <v/>
      </c>
      <c r="D232" s="925" t="str">
        <f>IF('Display-Neuanlage und Masse'!U230="","",'Display-Neuanlage und Masse'!U230)</f>
        <v/>
      </c>
      <c r="E232" s="736"/>
      <c r="F232" s="925" t="str">
        <f>IF('Display-Neuanlage und Masse'!V230="","",'Display-Neuanlage und Masse'!V230)</f>
        <v/>
      </c>
      <c r="G232" s="925" t="str">
        <f>IF('Display-Neuanlage und Masse'!X230="","",VLOOKUP('Display-Neuanlage und Masse'!X230,'Dropdown Auswahl'!BL227:BM479,2,FALSE))</f>
        <v/>
      </c>
      <c r="H232" s="1191"/>
      <c r="I232" s="1191"/>
      <c r="J232" s="1191"/>
      <c r="K232" s="925" t="str">
        <f>IF('Display-Neuanlage und Masse'!AX230="","",'Display-Neuanlage und Masse'!AX230)</f>
        <v/>
      </c>
      <c r="L232" s="925" t="str">
        <f>IF('Display-Neuanlage und Masse'!AY230="","",'Display-Neuanlage und Masse'!AY230)</f>
        <v/>
      </c>
      <c r="M232" s="925" t="str">
        <f>IF('Display-Neuanlage und Masse'!AZ230="","",'Display-Neuanlage und Masse'!AZ230)</f>
        <v/>
      </c>
      <c r="N232" s="736"/>
      <c r="O232" s="736"/>
      <c r="P232" s="878"/>
      <c r="Q232" s="736"/>
      <c r="R232" s="736"/>
      <c r="S232" s="925" t="str">
        <f>IF(AND(Table3[[#This Row],[Menge]]&lt;&gt;"",Table3[[#This Row],[Anzahl Stück im Karton]]&lt;&gt;""),Table3[[#This Row],[Menge]]*Table3[[#This Row],[Anzahl Stück im Karton]],"")</f>
        <v/>
      </c>
      <c r="T232" s="929" t="str">
        <f>IF(AND('Display-Neuanlage und Masse'!G230="",'Display-Neuanlage und Masse'!H230=""),"",
IF('Display-Neuanlage und Masse'!G230&lt;&gt;"",'Display-Neuanlage und Masse'!G230,'Display-Neuanlage und Masse'!H230))</f>
        <v/>
      </c>
      <c r="U232" s="925" t="str">
        <f>IF(AND('Display-Neuanlage und Masse'!G230="",'Display-Neuanlage und Masse'!H230=""),"",
IF('Display-Neuanlage und Masse'!G230&lt;&gt;"","EUR","USD"))</f>
        <v/>
      </c>
      <c r="V232" s="930" t="str">
        <f>IF('Display-Neuanlage und Masse'!I230="","",'Display-Neuanlage und Masse'!I230)</f>
        <v/>
      </c>
      <c r="W232" s="737"/>
      <c r="X232" s="737"/>
      <c r="Y232" s="737"/>
      <c r="Z232" s="737"/>
      <c r="AA232" s="737"/>
      <c r="AB232" s="737"/>
      <c r="AC232" s="737"/>
      <c r="AD232" s="737"/>
      <c r="AE232" s="737"/>
      <c r="AF232" s="737"/>
      <c r="AG232" s="741"/>
      <c r="AH232" s="747"/>
      <c r="AI232" s="750"/>
      <c r="AJ232" s="748"/>
      <c r="AK232" s="748"/>
      <c r="AL232" s="748"/>
      <c r="AM232" s="748"/>
      <c r="AN232" s="748"/>
      <c r="AO232" s="748"/>
      <c r="AP232" s="748"/>
      <c r="AQ232" s="748"/>
      <c r="AR232" s="748"/>
      <c r="AS232" s="748"/>
      <c r="AT232" s="748"/>
      <c r="AU232" s="749"/>
      <c r="AV232" s="747"/>
      <c r="AW232" s="748"/>
      <c r="AX232" s="749"/>
      <c r="AY232" s="747"/>
      <c r="AZ232" s="748"/>
      <c r="BA232" s="749"/>
      <c r="BB232" s="747"/>
      <c r="BC232" s="748"/>
      <c r="BD232" s="748"/>
      <c r="BE232" s="749"/>
      <c r="BF232" s="750"/>
      <c r="BG232" s="748"/>
      <c r="BH232" s="748"/>
      <c r="BI232" s="748"/>
      <c r="BJ232" s="748"/>
      <c r="BK232" s="748"/>
      <c r="BL232" s="748"/>
      <c r="BM232" s="748"/>
      <c r="BN232" s="748"/>
      <c r="BO232" s="736"/>
      <c r="BP232" s="736"/>
      <c r="BQ232" s="735"/>
      <c r="BR232" s="736"/>
      <c r="BS232" s="736"/>
      <c r="BT232" s="736"/>
      <c r="BU232" s="856"/>
      <c r="BV232" s="736"/>
      <c r="BW232" s="736"/>
      <c r="BX232" s="736"/>
      <c r="BY232" s="736"/>
      <c r="BZ232" s="736"/>
      <c r="CA232" s="736"/>
      <c r="CB232" s="736"/>
      <c r="CC232" s="736"/>
      <c r="CD232" s="736"/>
      <c r="CE232" s="736"/>
      <c r="CF232" s="736"/>
      <c r="CG232" s="736"/>
      <c r="CH232" s="736"/>
      <c r="CI232" s="736"/>
      <c r="CJ232" s="736"/>
      <c r="CK232" s="736"/>
      <c r="CL232" s="736"/>
      <c r="CM232" s="736"/>
      <c r="CN232" s="736"/>
      <c r="CO232" s="736"/>
      <c r="CP232" s="736"/>
      <c r="CQ232" s="736"/>
      <c r="CR232" s="736"/>
      <c r="CS232" s="736"/>
      <c r="CT232" s="736"/>
      <c r="CU232" s="736"/>
      <c r="CV232" s="736"/>
      <c r="CW232" s="736"/>
      <c r="CX232" s="736"/>
      <c r="CY232" s="736"/>
      <c r="CZ232" s="736"/>
      <c r="DA232" s="736"/>
      <c r="DB232" s="736"/>
      <c r="DC232" s="736"/>
      <c r="DD232" s="736"/>
      <c r="DE232" s="736"/>
      <c r="DF232" s="736"/>
      <c r="DG232" s="736"/>
      <c r="DH232" s="736"/>
      <c r="DI232" s="736"/>
      <c r="DJ232" s="736"/>
      <c r="DK232" s="736"/>
      <c r="DL232" s="736"/>
      <c r="DM232" s="736"/>
      <c r="DN232" s="736"/>
      <c r="DO232" s="736"/>
      <c r="DP232" s="736"/>
      <c r="DQ232" s="736"/>
      <c r="DR232" s="736"/>
      <c r="DS232" s="736"/>
      <c r="DT232" s="736"/>
      <c r="DU232" s="736"/>
      <c r="DV232" s="736"/>
      <c r="DW232" s="736"/>
      <c r="DX232" s="736"/>
      <c r="DY232" s="736"/>
      <c r="DZ232" s="736"/>
      <c r="EA232" s="736"/>
      <c r="EB232" s="736"/>
      <c r="EC232" s="736"/>
      <c r="ED232" s="736"/>
      <c r="EE232" s="736"/>
      <c r="EF232" s="736"/>
      <c r="EG232" s="736"/>
    </row>
    <row r="233" spans="1:137" ht="60" customHeight="1">
      <c r="A233" s="925"/>
      <c r="B233" s="736"/>
      <c r="C233" s="925" t="str">
        <f>IF('Display-Neuanlage und Masse'!T231="","",'Display-Neuanlage und Masse'!T231)</f>
        <v/>
      </c>
      <c r="D233" s="925" t="str">
        <f>IF('Display-Neuanlage und Masse'!U231="","",'Display-Neuanlage und Masse'!U231)</f>
        <v/>
      </c>
      <c r="E233" s="736"/>
      <c r="F233" s="925" t="str">
        <f>IF('Display-Neuanlage und Masse'!V231="","",'Display-Neuanlage und Masse'!V231)</f>
        <v/>
      </c>
      <c r="G233" s="925" t="str">
        <f>IF('Display-Neuanlage und Masse'!X231="","",VLOOKUP('Display-Neuanlage und Masse'!X231,'Dropdown Auswahl'!BL228:BM480,2,FALSE))</f>
        <v/>
      </c>
      <c r="H233" s="1191"/>
      <c r="I233" s="1191"/>
      <c r="J233" s="1191"/>
      <c r="K233" s="925" t="str">
        <f>IF('Display-Neuanlage und Masse'!AX231="","",'Display-Neuanlage und Masse'!AX231)</f>
        <v/>
      </c>
      <c r="L233" s="925" t="str">
        <f>IF('Display-Neuanlage und Masse'!AY231="","",'Display-Neuanlage und Masse'!AY231)</f>
        <v/>
      </c>
      <c r="M233" s="925" t="str">
        <f>IF('Display-Neuanlage und Masse'!AZ231="","",'Display-Neuanlage und Masse'!AZ231)</f>
        <v/>
      </c>
      <c r="N233" s="736"/>
      <c r="O233" s="736"/>
      <c r="P233" s="878"/>
      <c r="Q233" s="736"/>
      <c r="R233" s="736"/>
      <c r="S233" s="925" t="str">
        <f>IF(AND(Table3[[#This Row],[Menge]]&lt;&gt;"",Table3[[#This Row],[Anzahl Stück im Karton]]&lt;&gt;""),Table3[[#This Row],[Menge]]*Table3[[#This Row],[Anzahl Stück im Karton]],"")</f>
        <v/>
      </c>
      <c r="T233" s="929" t="str">
        <f>IF(AND('Display-Neuanlage und Masse'!G231="",'Display-Neuanlage und Masse'!H231=""),"",
IF('Display-Neuanlage und Masse'!G231&lt;&gt;"",'Display-Neuanlage und Masse'!G231,'Display-Neuanlage und Masse'!H231))</f>
        <v/>
      </c>
      <c r="U233" s="925" t="str">
        <f>IF(AND('Display-Neuanlage und Masse'!G231="",'Display-Neuanlage und Masse'!H231=""),"",
IF('Display-Neuanlage und Masse'!G231&lt;&gt;"","EUR","USD"))</f>
        <v/>
      </c>
      <c r="V233" s="930" t="str">
        <f>IF('Display-Neuanlage und Masse'!I231="","",'Display-Neuanlage und Masse'!I231)</f>
        <v/>
      </c>
      <c r="W233" s="737"/>
      <c r="X233" s="737"/>
      <c r="Y233" s="737"/>
      <c r="Z233" s="737"/>
      <c r="AA233" s="737"/>
      <c r="AB233" s="737"/>
      <c r="AC233" s="737"/>
      <c r="AD233" s="737"/>
      <c r="AE233" s="737"/>
      <c r="AF233" s="737"/>
      <c r="AG233" s="741"/>
      <c r="AH233" s="747"/>
      <c r="AI233" s="750"/>
      <c r="AJ233" s="748"/>
      <c r="AK233" s="748"/>
      <c r="AL233" s="748"/>
      <c r="AM233" s="748"/>
      <c r="AN233" s="748"/>
      <c r="AO233" s="748"/>
      <c r="AP233" s="748"/>
      <c r="AQ233" s="748"/>
      <c r="AR233" s="748"/>
      <c r="AS233" s="748"/>
      <c r="AT233" s="748"/>
      <c r="AU233" s="749"/>
      <c r="AV233" s="747"/>
      <c r="AW233" s="748"/>
      <c r="AX233" s="749"/>
      <c r="AY233" s="747"/>
      <c r="AZ233" s="748"/>
      <c r="BA233" s="749"/>
      <c r="BB233" s="747"/>
      <c r="BC233" s="748"/>
      <c r="BD233" s="748"/>
      <c r="BE233" s="749"/>
      <c r="BF233" s="750"/>
      <c r="BG233" s="748"/>
      <c r="BH233" s="748"/>
      <c r="BI233" s="748"/>
      <c r="BJ233" s="748"/>
      <c r="BK233" s="748"/>
      <c r="BL233" s="748"/>
      <c r="BM233" s="748"/>
      <c r="BN233" s="748"/>
      <c r="BO233" s="736"/>
      <c r="BP233" s="736"/>
      <c r="BQ233" s="735"/>
      <c r="BR233" s="736"/>
      <c r="BS233" s="736"/>
      <c r="BT233" s="736"/>
      <c r="BU233" s="856"/>
      <c r="BV233" s="736"/>
      <c r="BW233" s="736"/>
      <c r="BX233" s="736"/>
      <c r="BY233" s="736"/>
      <c r="BZ233" s="736"/>
      <c r="CA233" s="736"/>
      <c r="CB233" s="736"/>
      <c r="CC233" s="736"/>
      <c r="CD233" s="736"/>
      <c r="CE233" s="736"/>
      <c r="CF233" s="736"/>
      <c r="CG233" s="736"/>
      <c r="CH233" s="736"/>
      <c r="CI233" s="736"/>
      <c r="CJ233" s="736"/>
      <c r="CK233" s="736"/>
      <c r="CL233" s="736"/>
      <c r="CM233" s="736"/>
      <c r="CN233" s="736"/>
      <c r="CO233" s="736"/>
      <c r="CP233" s="736"/>
      <c r="CQ233" s="736"/>
      <c r="CR233" s="736"/>
      <c r="CS233" s="736"/>
      <c r="CT233" s="736"/>
      <c r="CU233" s="736"/>
      <c r="CV233" s="736"/>
      <c r="CW233" s="736"/>
      <c r="CX233" s="736"/>
      <c r="CY233" s="736"/>
      <c r="CZ233" s="736"/>
      <c r="DA233" s="736"/>
      <c r="DB233" s="736"/>
      <c r="DC233" s="736"/>
      <c r="DD233" s="736"/>
      <c r="DE233" s="736"/>
      <c r="DF233" s="736"/>
      <c r="DG233" s="736"/>
      <c r="DH233" s="736"/>
      <c r="DI233" s="736"/>
      <c r="DJ233" s="736"/>
      <c r="DK233" s="736"/>
      <c r="DL233" s="736"/>
      <c r="DM233" s="736"/>
      <c r="DN233" s="736"/>
      <c r="DO233" s="736"/>
      <c r="DP233" s="736"/>
      <c r="DQ233" s="736"/>
      <c r="DR233" s="736"/>
      <c r="DS233" s="736"/>
      <c r="DT233" s="736"/>
      <c r="DU233" s="736"/>
      <c r="DV233" s="736"/>
      <c r="DW233" s="736"/>
      <c r="DX233" s="736"/>
      <c r="DY233" s="736"/>
      <c r="DZ233" s="736"/>
      <c r="EA233" s="736"/>
      <c r="EB233" s="736"/>
      <c r="EC233" s="736"/>
      <c r="ED233" s="736"/>
      <c r="EE233" s="736"/>
      <c r="EF233" s="736"/>
      <c r="EG233" s="736"/>
    </row>
    <row r="234" spans="1:137" ht="60" customHeight="1">
      <c r="A234" s="925"/>
      <c r="B234" s="736"/>
      <c r="C234" s="925" t="str">
        <f>IF('Display-Neuanlage und Masse'!T232="","",'Display-Neuanlage und Masse'!T232)</f>
        <v/>
      </c>
      <c r="D234" s="925" t="str">
        <f>IF('Display-Neuanlage und Masse'!U232="","",'Display-Neuanlage und Masse'!U232)</f>
        <v/>
      </c>
      <c r="E234" s="736"/>
      <c r="F234" s="925" t="str">
        <f>IF('Display-Neuanlage und Masse'!V232="","",'Display-Neuanlage und Masse'!V232)</f>
        <v/>
      </c>
      <c r="G234" s="925" t="str">
        <f>IF('Display-Neuanlage und Masse'!X232="","",VLOOKUP('Display-Neuanlage und Masse'!X232,'Dropdown Auswahl'!BL229:BM481,2,FALSE))</f>
        <v/>
      </c>
      <c r="H234" s="1191"/>
      <c r="I234" s="1191"/>
      <c r="J234" s="1191"/>
      <c r="K234" s="925" t="str">
        <f>IF('Display-Neuanlage und Masse'!AX232="","",'Display-Neuanlage und Masse'!AX232)</f>
        <v/>
      </c>
      <c r="L234" s="925" t="str">
        <f>IF('Display-Neuanlage und Masse'!AY232="","",'Display-Neuanlage und Masse'!AY232)</f>
        <v/>
      </c>
      <c r="M234" s="925" t="str">
        <f>IF('Display-Neuanlage und Masse'!AZ232="","",'Display-Neuanlage und Masse'!AZ232)</f>
        <v/>
      </c>
      <c r="N234" s="736"/>
      <c r="O234" s="736"/>
      <c r="P234" s="878"/>
      <c r="Q234" s="736"/>
      <c r="R234" s="736"/>
      <c r="S234" s="925" t="str">
        <f>IF(AND(Table3[[#This Row],[Menge]]&lt;&gt;"",Table3[[#This Row],[Anzahl Stück im Karton]]&lt;&gt;""),Table3[[#This Row],[Menge]]*Table3[[#This Row],[Anzahl Stück im Karton]],"")</f>
        <v/>
      </c>
      <c r="T234" s="929" t="str">
        <f>IF(AND('Display-Neuanlage und Masse'!G232="",'Display-Neuanlage und Masse'!H232=""),"",
IF('Display-Neuanlage und Masse'!G232&lt;&gt;"",'Display-Neuanlage und Masse'!G232,'Display-Neuanlage und Masse'!H232))</f>
        <v/>
      </c>
      <c r="U234" s="925" t="str">
        <f>IF(AND('Display-Neuanlage und Masse'!G232="",'Display-Neuanlage und Masse'!H232=""),"",
IF('Display-Neuanlage und Masse'!G232&lt;&gt;"","EUR","USD"))</f>
        <v/>
      </c>
      <c r="V234" s="930" t="str">
        <f>IF('Display-Neuanlage und Masse'!I232="","",'Display-Neuanlage und Masse'!I232)</f>
        <v/>
      </c>
      <c r="W234" s="737"/>
      <c r="X234" s="737"/>
      <c r="Y234" s="737"/>
      <c r="Z234" s="737"/>
      <c r="AA234" s="737"/>
      <c r="AB234" s="737"/>
      <c r="AC234" s="737"/>
      <c r="AD234" s="737"/>
      <c r="AE234" s="737"/>
      <c r="AF234" s="737"/>
      <c r="AG234" s="741"/>
      <c r="AH234" s="747"/>
      <c r="AI234" s="750"/>
      <c r="AJ234" s="748"/>
      <c r="AK234" s="748"/>
      <c r="AL234" s="748"/>
      <c r="AM234" s="748"/>
      <c r="AN234" s="748"/>
      <c r="AO234" s="748"/>
      <c r="AP234" s="748"/>
      <c r="AQ234" s="748"/>
      <c r="AR234" s="748"/>
      <c r="AS234" s="748"/>
      <c r="AT234" s="748"/>
      <c r="AU234" s="749"/>
      <c r="AV234" s="747"/>
      <c r="AW234" s="748"/>
      <c r="AX234" s="749"/>
      <c r="AY234" s="747"/>
      <c r="AZ234" s="748"/>
      <c r="BA234" s="749"/>
      <c r="BB234" s="747"/>
      <c r="BC234" s="748"/>
      <c r="BD234" s="748"/>
      <c r="BE234" s="749"/>
      <c r="BF234" s="750"/>
      <c r="BG234" s="748"/>
      <c r="BH234" s="748"/>
      <c r="BI234" s="748"/>
      <c r="BJ234" s="748"/>
      <c r="BK234" s="748"/>
      <c r="BL234" s="748"/>
      <c r="BM234" s="748"/>
      <c r="BN234" s="748"/>
      <c r="BO234" s="736"/>
      <c r="BP234" s="736"/>
      <c r="BQ234" s="735"/>
      <c r="BR234" s="736"/>
      <c r="BS234" s="736"/>
      <c r="BT234" s="736"/>
      <c r="BU234" s="856"/>
      <c r="BV234" s="736"/>
      <c r="BW234" s="736"/>
      <c r="BX234" s="736"/>
      <c r="BY234" s="736"/>
      <c r="BZ234" s="736"/>
      <c r="CA234" s="736"/>
      <c r="CB234" s="736"/>
      <c r="CC234" s="736"/>
      <c r="CD234" s="736"/>
      <c r="CE234" s="736"/>
      <c r="CF234" s="736"/>
      <c r="CG234" s="736"/>
      <c r="CH234" s="736"/>
      <c r="CI234" s="736"/>
      <c r="CJ234" s="736"/>
      <c r="CK234" s="736"/>
      <c r="CL234" s="736"/>
      <c r="CM234" s="736"/>
      <c r="CN234" s="736"/>
      <c r="CO234" s="736"/>
      <c r="CP234" s="736"/>
      <c r="CQ234" s="736"/>
      <c r="CR234" s="736"/>
      <c r="CS234" s="736"/>
      <c r="CT234" s="736"/>
      <c r="CU234" s="736"/>
      <c r="CV234" s="736"/>
      <c r="CW234" s="736"/>
      <c r="CX234" s="736"/>
      <c r="CY234" s="736"/>
      <c r="CZ234" s="736"/>
      <c r="DA234" s="736"/>
      <c r="DB234" s="736"/>
      <c r="DC234" s="736"/>
      <c r="DD234" s="736"/>
      <c r="DE234" s="736"/>
      <c r="DF234" s="736"/>
      <c r="DG234" s="736"/>
      <c r="DH234" s="736"/>
      <c r="DI234" s="736"/>
      <c r="DJ234" s="736"/>
      <c r="DK234" s="736"/>
      <c r="DL234" s="736"/>
      <c r="DM234" s="736"/>
      <c r="DN234" s="736"/>
      <c r="DO234" s="736"/>
      <c r="DP234" s="736"/>
      <c r="DQ234" s="736"/>
      <c r="DR234" s="736"/>
      <c r="DS234" s="736"/>
      <c r="DT234" s="736"/>
      <c r="DU234" s="736"/>
      <c r="DV234" s="736"/>
      <c r="DW234" s="736"/>
      <c r="DX234" s="736"/>
      <c r="DY234" s="736"/>
      <c r="DZ234" s="736"/>
      <c r="EA234" s="736"/>
      <c r="EB234" s="736"/>
      <c r="EC234" s="736"/>
      <c r="ED234" s="736"/>
      <c r="EE234" s="736"/>
      <c r="EF234" s="736"/>
      <c r="EG234" s="736"/>
    </row>
    <row r="235" spans="1:137" ht="60" customHeight="1">
      <c r="A235" s="925"/>
      <c r="B235" s="736"/>
      <c r="C235" s="925" t="str">
        <f>IF('Display-Neuanlage und Masse'!T233="","",'Display-Neuanlage und Masse'!T233)</f>
        <v/>
      </c>
      <c r="D235" s="925" t="str">
        <f>IF('Display-Neuanlage und Masse'!U233="","",'Display-Neuanlage und Masse'!U233)</f>
        <v/>
      </c>
      <c r="E235" s="736"/>
      <c r="F235" s="925" t="str">
        <f>IF('Display-Neuanlage und Masse'!V233="","",'Display-Neuanlage und Masse'!V233)</f>
        <v/>
      </c>
      <c r="G235" s="925" t="str">
        <f>IF('Display-Neuanlage und Masse'!X233="","",VLOOKUP('Display-Neuanlage und Masse'!X233,'Dropdown Auswahl'!BL230:BM482,2,FALSE))</f>
        <v/>
      </c>
      <c r="H235" s="1191"/>
      <c r="I235" s="1191"/>
      <c r="J235" s="1191"/>
      <c r="K235" s="925" t="str">
        <f>IF('Display-Neuanlage und Masse'!AX233="","",'Display-Neuanlage und Masse'!AX233)</f>
        <v/>
      </c>
      <c r="L235" s="925" t="str">
        <f>IF('Display-Neuanlage und Masse'!AY233="","",'Display-Neuanlage und Masse'!AY233)</f>
        <v/>
      </c>
      <c r="M235" s="925" t="str">
        <f>IF('Display-Neuanlage und Masse'!AZ233="","",'Display-Neuanlage und Masse'!AZ233)</f>
        <v/>
      </c>
      <c r="N235" s="736"/>
      <c r="O235" s="736"/>
      <c r="P235" s="878"/>
      <c r="Q235" s="736"/>
      <c r="R235" s="736"/>
      <c r="S235" s="925" t="str">
        <f>IF(AND(Table3[[#This Row],[Menge]]&lt;&gt;"",Table3[[#This Row],[Anzahl Stück im Karton]]&lt;&gt;""),Table3[[#This Row],[Menge]]*Table3[[#This Row],[Anzahl Stück im Karton]],"")</f>
        <v/>
      </c>
      <c r="T235" s="929" t="str">
        <f>IF(AND('Display-Neuanlage und Masse'!G233="",'Display-Neuanlage und Masse'!H233=""),"",
IF('Display-Neuanlage und Masse'!G233&lt;&gt;"",'Display-Neuanlage und Masse'!G233,'Display-Neuanlage und Masse'!H233))</f>
        <v/>
      </c>
      <c r="U235" s="925" t="str">
        <f>IF(AND('Display-Neuanlage und Masse'!G233="",'Display-Neuanlage und Masse'!H233=""),"",
IF('Display-Neuanlage und Masse'!G233&lt;&gt;"","EUR","USD"))</f>
        <v/>
      </c>
      <c r="V235" s="930" t="str">
        <f>IF('Display-Neuanlage und Masse'!I233="","",'Display-Neuanlage und Masse'!I233)</f>
        <v/>
      </c>
      <c r="W235" s="737"/>
      <c r="X235" s="737"/>
      <c r="Y235" s="737"/>
      <c r="Z235" s="737"/>
      <c r="AA235" s="737"/>
      <c r="AB235" s="737"/>
      <c r="AC235" s="737"/>
      <c r="AD235" s="737"/>
      <c r="AE235" s="737"/>
      <c r="AF235" s="737"/>
      <c r="AG235" s="741"/>
      <c r="AH235" s="747"/>
      <c r="AI235" s="750"/>
      <c r="AJ235" s="748"/>
      <c r="AK235" s="748"/>
      <c r="AL235" s="748"/>
      <c r="AM235" s="748"/>
      <c r="AN235" s="748"/>
      <c r="AO235" s="748"/>
      <c r="AP235" s="748"/>
      <c r="AQ235" s="748"/>
      <c r="AR235" s="748"/>
      <c r="AS235" s="748"/>
      <c r="AT235" s="748"/>
      <c r="AU235" s="749"/>
      <c r="AV235" s="747"/>
      <c r="AW235" s="748"/>
      <c r="AX235" s="749"/>
      <c r="AY235" s="747"/>
      <c r="AZ235" s="748"/>
      <c r="BA235" s="749"/>
      <c r="BB235" s="747"/>
      <c r="BC235" s="748"/>
      <c r="BD235" s="748"/>
      <c r="BE235" s="749"/>
      <c r="BF235" s="750"/>
      <c r="BG235" s="748"/>
      <c r="BH235" s="748"/>
      <c r="BI235" s="748"/>
      <c r="BJ235" s="748"/>
      <c r="BK235" s="748"/>
      <c r="BL235" s="748"/>
      <c r="BM235" s="748"/>
      <c r="BN235" s="748"/>
      <c r="BO235" s="736"/>
      <c r="BP235" s="736"/>
      <c r="BQ235" s="735"/>
      <c r="BR235" s="736"/>
      <c r="BS235" s="736"/>
      <c r="BT235" s="736"/>
      <c r="BU235" s="856"/>
      <c r="BV235" s="736"/>
      <c r="BW235" s="736"/>
      <c r="BX235" s="736"/>
      <c r="BY235" s="736"/>
      <c r="BZ235" s="736"/>
      <c r="CA235" s="736"/>
      <c r="CB235" s="736"/>
      <c r="CC235" s="736"/>
      <c r="CD235" s="736"/>
      <c r="CE235" s="736"/>
      <c r="CF235" s="736"/>
      <c r="CG235" s="736"/>
      <c r="CH235" s="736"/>
      <c r="CI235" s="736"/>
      <c r="CJ235" s="736"/>
      <c r="CK235" s="736"/>
      <c r="CL235" s="736"/>
      <c r="CM235" s="736"/>
      <c r="CN235" s="736"/>
      <c r="CO235" s="736"/>
      <c r="CP235" s="736"/>
      <c r="CQ235" s="736"/>
      <c r="CR235" s="736"/>
      <c r="CS235" s="736"/>
      <c r="CT235" s="736"/>
      <c r="CU235" s="736"/>
      <c r="CV235" s="736"/>
      <c r="CW235" s="736"/>
      <c r="CX235" s="736"/>
      <c r="CY235" s="736"/>
      <c r="CZ235" s="736"/>
      <c r="DA235" s="736"/>
      <c r="DB235" s="736"/>
      <c r="DC235" s="736"/>
      <c r="DD235" s="736"/>
      <c r="DE235" s="736"/>
      <c r="DF235" s="736"/>
      <c r="DG235" s="736"/>
      <c r="DH235" s="736"/>
      <c r="DI235" s="736"/>
      <c r="DJ235" s="736"/>
      <c r="DK235" s="736"/>
      <c r="DL235" s="736"/>
      <c r="DM235" s="736"/>
      <c r="DN235" s="736"/>
      <c r="DO235" s="736"/>
      <c r="DP235" s="736"/>
      <c r="DQ235" s="736"/>
      <c r="DR235" s="736"/>
      <c r="DS235" s="736"/>
      <c r="DT235" s="736"/>
      <c r="DU235" s="736"/>
      <c r="DV235" s="736"/>
      <c r="DW235" s="736"/>
      <c r="DX235" s="736"/>
      <c r="DY235" s="736"/>
      <c r="DZ235" s="736"/>
      <c r="EA235" s="736"/>
      <c r="EB235" s="736"/>
      <c r="EC235" s="736"/>
      <c r="ED235" s="736"/>
      <c r="EE235" s="736"/>
      <c r="EF235" s="736"/>
      <c r="EG235" s="736"/>
    </row>
    <row r="236" spans="1:137" ht="60" customHeight="1">
      <c r="A236" s="925"/>
      <c r="B236" s="736"/>
      <c r="C236" s="925" t="str">
        <f>IF('Display-Neuanlage und Masse'!T234="","",'Display-Neuanlage und Masse'!T234)</f>
        <v/>
      </c>
      <c r="D236" s="925" t="str">
        <f>IF('Display-Neuanlage und Masse'!U234="","",'Display-Neuanlage und Masse'!U234)</f>
        <v/>
      </c>
      <c r="E236" s="736"/>
      <c r="F236" s="925" t="str">
        <f>IF('Display-Neuanlage und Masse'!V234="","",'Display-Neuanlage und Masse'!V234)</f>
        <v/>
      </c>
      <c r="G236" s="925" t="str">
        <f>IF('Display-Neuanlage und Masse'!X234="","",VLOOKUP('Display-Neuanlage und Masse'!X234,'Dropdown Auswahl'!BL231:BM483,2,FALSE))</f>
        <v/>
      </c>
      <c r="H236" s="1191"/>
      <c r="I236" s="1191"/>
      <c r="J236" s="1191"/>
      <c r="K236" s="925" t="str">
        <f>IF('Display-Neuanlage und Masse'!AX234="","",'Display-Neuanlage und Masse'!AX234)</f>
        <v/>
      </c>
      <c r="L236" s="925" t="str">
        <f>IF('Display-Neuanlage und Masse'!AY234="","",'Display-Neuanlage und Masse'!AY234)</f>
        <v/>
      </c>
      <c r="M236" s="925" t="str">
        <f>IF('Display-Neuanlage und Masse'!AZ234="","",'Display-Neuanlage und Masse'!AZ234)</f>
        <v/>
      </c>
      <c r="N236" s="736"/>
      <c r="O236" s="736"/>
      <c r="P236" s="878"/>
      <c r="Q236" s="736"/>
      <c r="R236" s="736"/>
      <c r="S236" s="925" t="str">
        <f>IF(AND(Table3[[#This Row],[Menge]]&lt;&gt;"",Table3[[#This Row],[Anzahl Stück im Karton]]&lt;&gt;""),Table3[[#This Row],[Menge]]*Table3[[#This Row],[Anzahl Stück im Karton]],"")</f>
        <v/>
      </c>
      <c r="T236" s="929" t="str">
        <f>IF(AND('Display-Neuanlage und Masse'!G234="",'Display-Neuanlage und Masse'!H234=""),"",
IF('Display-Neuanlage und Masse'!G234&lt;&gt;"",'Display-Neuanlage und Masse'!G234,'Display-Neuanlage und Masse'!H234))</f>
        <v/>
      </c>
      <c r="U236" s="925" t="str">
        <f>IF(AND('Display-Neuanlage und Masse'!G234="",'Display-Neuanlage und Masse'!H234=""),"",
IF('Display-Neuanlage und Masse'!G234&lt;&gt;"","EUR","USD"))</f>
        <v/>
      </c>
      <c r="V236" s="930" t="str">
        <f>IF('Display-Neuanlage und Masse'!I234="","",'Display-Neuanlage und Masse'!I234)</f>
        <v/>
      </c>
      <c r="W236" s="737"/>
      <c r="X236" s="737"/>
      <c r="Y236" s="737"/>
      <c r="Z236" s="737"/>
      <c r="AA236" s="737"/>
      <c r="AB236" s="737"/>
      <c r="AC236" s="737"/>
      <c r="AD236" s="737"/>
      <c r="AE236" s="737"/>
      <c r="AF236" s="737"/>
      <c r="AG236" s="741"/>
      <c r="AH236" s="747"/>
      <c r="AI236" s="750"/>
      <c r="AJ236" s="748"/>
      <c r="AK236" s="748"/>
      <c r="AL236" s="748"/>
      <c r="AM236" s="748"/>
      <c r="AN236" s="748"/>
      <c r="AO236" s="748"/>
      <c r="AP236" s="748"/>
      <c r="AQ236" s="748"/>
      <c r="AR236" s="748"/>
      <c r="AS236" s="748"/>
      <c r="AT236" s="748"/>
      <c r="AU236" s="749"/>
      <c r="AV236" s="747"/>
      <c r="AW236" s="748"/>
      <c r="AX236" s="749"/>
      <c r="AY236" s="747"/>
      <c r="AZ236" s="748"/>
      <c r="BA236" s="749"/>
      <c r="BB236" s="747"/>
      <c r="BC236" s="748"/>
      <c r="BD236" s="748"/>
      <c r="BE236" s="749"/>
      <c r="BF236" s="750"/>
      <c r="BG236" s="748"/>
      <c r="BH236" s="748"/>
      <c r="BI236" s="748"/>
      <c r="BJ236" s="748"/>
      <c r="BK236" s="748"/>
      <c r="BL236" s="748"/>
      <c r="BM236" s="748"/>
      <c r="BN236" s="748"/>
      <c r="BO236" s="736"/>
      <c r="BP236" s="736"/>
      <c r="BQ236" s="735"/>
      <c r="BR236" s="736"/>
      <c r="BS236" s="736"/>
      <c r="BT236" s="736"/>
      <c r="BU236" s="856"/>
      <c r="BV236" s="736"/>
      <c r="BW236" s="736"/>
      <c r="BX236" s="736"/>
      <c r="BY236" s="736"/>
      <c r="BZ236" s="736"/>
      <c r="CA236" s="736"/>
      <c r="CB236" s="736"/>
      <c r="CC236" s="736"/>
      <c r="CD236" s="736"/>
      <c r="CE236" s="736"/>
      <c r="CF236" s="736"/>
      <c r="CG236" s="736"/>
      <c r="CH236" s="736"/>
      <c r="CI236" s="736"/>
      <c r="CJ236" s="736"/>
      <c r="CK236" s="736"/>
      <c r="CL236" s="736"/>
      <c r="CM236" s="736"/>
      <c r="CN236" s="736"/>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6"/>
      <c r="DM236" s="736"/>
      <c r="DN236" s="736"/>
      <c r="DO236" s="736"/>
      <c r="DP236" s="736"/>
      <c r="DQ236" s="736"/>
      <c r="DR236" s="736"/>
      <c r="DS236" s="736"/>
      <c r="DT236" s="736"/>
      <c r="DU236" s="736"/>
      <c r="DV236" s="736"/>
      <c r="DW236" s="736"/>
      <c r="DX236" s="736"/>
      <c r="DY236" s="736"/>
      <c r="DZ236" s="736"/>
      <c r="EA236" s="736"/>
      <c r="EB236" s="736"/>
      <c r="EC236" s="736"/>
      <c r="ED236" s="736"/>
      <c r="EE236" s="736"/>
      <c r="EF236" s="736"/>
      <c r="EG236" s="736"/>
    </row>
    <row r="237" spans="1:137" ht="60" customHeight="1">
      <c r="A237" s="925"/>
      <c r="B237" s="736"/>
      <c r="C237" s="925" t="str">
        <f>IF('Display-Neuanlage und Masse'!T235="","",'Display-Neuanlage und Masse'!T235)</f>
        <v/>
      </c>
      <c r="D237" s="925" t="str">
        <f>IF('Display-Neuanlage und Masse'!U235="","",'Display-Neuanlage und Masse'!U235)</f>
        <v/>
      </c>
      <c r="E237" s="736"/>
      <c r="F237" s="925" t="str">
        <f>IF('Display-Neuanlage und Masse'!V235="","",'Display-Neuanlage und Masse'!V235)</f>
        <v/>
      </c>
      <c r="G237" s="925" t="str">
        <f>IF('Display-Neuanlage und Masse'!X235="","",VLOOKUP('Display-Neuanlage und Masse'!X235,'Dropdown Auswahl'!BL232:BM484,2,FALSE))</f>
        <v/>
      </c>
      <c r="H237" s="1191"/>
      <c r="I237" s="1191"/>
      <c r="J237" s="1191"/>
      <c r="K237" s="925" t="str">
        <f>IF('Display-Neuanlage und Masse'!AX235="","",'Display-Neuanlage und Masse'!AX235)</f>
        <v/>
      </c>
      <c r="L237" s="925" t="str">
        <f>IF('Display-Neuanlage und Masse'!AY235="","",'Display-Neuanlage und Masse'!AY235)</f>
        <v/>
      </c>
      <c r="M237" s="925" t="str">
        <f>IF('Display-Neuanlage und Masse'!AZ235="","",'Display-Neuanlage und Masse'!AZ235)</f>
        <v/>
      </c>
      <c r="N237" s="736"/>
      <c r="O237" s="736"/>
      <c r="P237" s="878"/>
      <c r="Q237" s="736"/>
      <c r="R237" s="736"/>
      <c r="S237" s="925" t="str">
        <f>IF(AND(Table3[[#This Row],[Menge]]&lt;&gt;"",Table3[[#This Row],[Anzahl Stück im Karton]]&lt;&gt;""),Table3[[#This Row],[Menge]]*Table3[[#This Row],[Anzahl Stück im Karton]],"")</f>
        <v/>
      </c>
      <c r="T237" s="929" t="str">
        <f>IF(AND('Display-Neuanlage und Masse'!G235="",'Display-Neuanlage und Masse'!H235=""),"",
IF('Display-Neuanlage und Masse'!G235&lt;&gt;"",'Display-Neuanlage und Masse'!G235,'Display-Neuanlage und Masse'!H235))</f>
        <v/>
      </c>
      <c r="U237" s="925" t="str">
        <f>IF(AND('Display-Neuanlage und Masse'!G235="",'Display-Neuanlage und Masse'!H235=""),"",
IF('Display-Neuanlage und Masse'!G235&lt;&gt;"","EUR","USD"))</f>
        <v/>
      </c>
      <c r="V237" s="930" t="str">
        <f>IF('Display-Neuanlage und Masse'!I235="","",'Display-Neuanlage und Masse'!I235)</f>
        <v/>
      </c>
      <c r="W237" s="737"/>
      <c r="X237" s="737"/>
      <c r="Y237" s="737"/>
      <c r="Z237" s="737"/>
      <c r="AA237" s="737"/>
      <c r="AB237" s="737"/>
      <c r="AC237" s="737"/>
      <c r="AD237" s="737"/>
      <c r="AE237" s="737"/>
      <c r="AF237" s="737"/>
      <c r="AG237" s="741"/>
      <c r="AH237" s="747"/>
      <c r="AI237" s="750"/>
      <c r="AJ237" s="748"/>
      <c r="AK237" s="748"/>
      <c r="AL237" s="748"/>
      <c r="AM237" s="748"/>
      <c r="AN237" s="748"/>
      <c r="AO237" s="748"/>
      <c r="AP237" s="748"/>
      <c r="AQ237" s="748"/>
      <c r="AR237" s="748"/>
      <c r="AS237" s="748"/>
      <c r="AT237" s="748"/>
      <c r="AU237" s="749"/>
      <c r="AV237" s="747"/>
      <c r="AW237" s="748"/>
      <c r="AX237" s="749"/>
      <c r="AY237" s="747"/>
      <c r="AZ237" s="748"/>
      <c r="BA237" s="749"/>
      <c r="BB237" s="747"/>
      <c r="BC237" s="748"/>
      <c r="BD237" s="748"/>
      <c r="BE237" s="749"/>
      <c r="BF237" s="750"/>
      <c r="BG237" s="748"/>
      <c r="BH237" s="748"/>
      <c r="BI237" s="748"/>
      <c r="BJ237" s="748"/>
      <c r="BK237" s="748"/>
      <c r="BL237" s="748"/>
      <c r="BM237" s="748"/>
      <c r="BN237" s="748"/>
      <c r="BO237" s="736"/>
      <c r="BP237" s="736"/>
      <c r="BQ237" s="735"/>
      <c r="BR237" s="736"/>
      <c r="BS237" s="736"/>
      <c r="BT237" s="736"/>
      <c r="BU237" s="856"/>
      <c r="BV237" s="736"/>
      <c r="BW237" s="736"/>
      <c r="BX237" s="736"/>
      <c r="BY237" s="736"/>
      <c r="BZ237" s="736"/>
      <c r="CA237" s="736"/>
      <c r="CB237" s="736"/>
      <c r="CC237" s="736"/>
      <c r="CD237" s="736"/>
      <c r="CE237" s="736"/>
      <c r="CF237" s="736"/>
      <c r="CG237" s="736"/>
      <c r="CH237" s="736"/>
      <c r="CI237" s="736"/>
      <c r="CJ237" s="736"/>
      <c r="CK237" s="736"/>
      <c r="CL237" s="736"/>
      <c r="CM237" s="736"/>
      <c r="CN237" s="736"/>
      <c r="CO237" s="736"/>
      <c r="CP237" s="736"/>
      <c r="CQ237" s="736"/>
      <c r="CR237" s="736"/>
      <c r="CS237" s="736"/>
      <c r="CT237" s="736"/>
      <c r="CU237" s="736"/>
      <c r="CV237" s="736"/>
      <c r="CW237" s="736"/>
      <c r="CX237" s="736"/>
      <c r="CY237" s="736"/>
      <c r="CZ237" s="736"/>
      <c r="DA237" s="736"/>
      <c r="DB237" s="736"/>
      <c r="DC237" s="736"/>
      <c r="DD237" s="736"/>
      <c r="DE237" s="736"/>
      <c r="DF237" s="736"/>
      <c r="DG237" s="736"/>
      <c r="DH237" s="736"/>
      <c r="DI237" s="736"/>
      <c r="DJ237" s="736"/>
      <c r="DK237" s="736"/>
      <c r="DL237" s="736"/>
      <c r="DM237" s="736"/>
      <c r="DN237" s="736"/>
      <c r="DO237" s="736"/>
      <c r="DP237" s="736"/>
      <c r="DQ237" s="736"/>
      <c r="DR237" s="736"/>
      <c r="DS237" s="736"/>
      <c r="DT237" s="736"/>
      <c r="DU237" s="736"/>
      <c r="DV237" s="736"/>
      <c r="DW237" s="736"/>
      <c r="DX237" s="736"/>
      <c r="DY237" s="736"/>
      <c r="DZ237" s="736"/>
      <c r="EA237" s="736"/>
      <c r="EB237" s="736"/>
      <c r="EC237" s="736"/>
      <c r="ED237" s="736"/>
      <c r="EE237" s="736"/>
      <c r="EF237" s="736"/>
      <c r="EG237" s="736"/>
    </row>
    <row r="238" spans="1:137" ht="60" customHeight="1">
      <c r="A238" s="925"/>
      <c r="B238" s="736"/>
      <c r="C238" s="925" t="str">
        <f>IF('Display-Neuanlage und Masse'!T236="","",'Display-Neuanlage und Masse'!T236)</f>
        <v/>
      </c>
      <c r="D238" s="925" t="str">
        <f>IF('Display-Neuanlage und Masse'!U236="","",'Display-Neuanlage und Masse'!U236)</f>
        <v/>
      </c>
      <c r="E238" s="736"/>
      <c r="F238" s="925" t="str">
        <f>IF('Display-Neuanlage und Masse'!V236="","",'Display-Neuanlage und Masse'!V236)</f>
        <v/>
      </c>
      <c r="G238" s="925" t="str">
        <f>IF('Display-Neuanlage und Masse'!X236="","",VLOOKUP('Display-Neuanlage und Masse'!X236,'Dropdown Auswahl'!BL233:BM485,2,FALSE))</f>
        <v/>
      </c>
      <c r="H238" s="1191"/>
      <c r="I238" s="1191"/>
      <c r="J238" s="1191"/>
      <c r="K238" s="925" t="str">
        <f>IF('Display-Neuanlage und Masse'!AX236="","",'Display-Neuanlage und Masse'!AX236)</f>
        <v/>
      </c>
      <c r="L238" s="925" t="str">
        <f>IF('Display-Neuanlage und Masse'!AY236="","",'Display-Neuanlage und Masse'!AY236)</f>
        <v/>
      </c>
      <c r="M238" s="925" t="str">
        <f>IF('Display-Neuanlage und Masse'!AZ236="","",'Display-Neuanlage und Masse'!AZ236)</f>
        <v/>
      </c>
      <c r="N238" s="736"/>
      <c r="O238" s="736"/>
      <c r="P238" s="878"/>
      <c r="Q238" s="736"/>
      <c r="R238" s="736"/>
      <c r="S238" s="925" t="str">
        <f>IF(AND(Table3[[#This Row],[Menge]]&lt;&gt;"",Table3[[#This Row],[Anzahl Stück im Karton]]&lt;&gt;""),Table3[[#This Row],[Menge]]*Table3[[#This Row],[Anzahl Stück im Karton]],"")</f>
        <v/>
      </c>
      <c r="T238" s="929" t="str">
        <f>IF(AND('Display-Neuanlage und Masse'!G236="",'Display-Neuanlage und Masse'!H236=""),"",
IF('Display-Neuanlage und Masse'!G236&lt;&gt;"",'Display-Neuanlage und Masse'!G236,'Display-Neuanlage und Masse'!H236))</f>
        <v/>
      </c>
      <c r="U238" s="925" t="str">
        <f>IF(AND('Display-Neuanlage und Masse'!G236="",'Display-Neuanlage und Masse'!H236=""),"",
IF('Display-Neuanlage und Masse'!G236&lt;&gt;"","EUR","USD"))</f>
        <v/>
      </c>
      <c r="V238" s="930" t="str">
        <f>IF('Display-Neuanlage und Masse'!I236="","",'Display-Neuanlage und Masse'!I236)</f>
        <v/>
      </c>
      <c r="W238" s="737"/>
      <c r="X238" s="737"/>
      <c r="Y238" s="737"/>
      <c r="Z238" s="737"/>
      <c r="AA238" s="737"/>
      <c r="AB238" s="737"/>
      <c r="AC238" s="737"/>
      <c r="AD238" s="737"/>
      <c r="AE238" s="737"/>
      <c r="AF238" s="737"/>
      <c r="AG238" s="741"/>
      <c r="AH238" s="747"/>
      <c r="AI238" s="750"/>
      <c r="AJ238" s="748"/>
      <c r="AK238" s="748"/>
      <c r="AL238" s="748"/>
      <c r="AM238" s="748"/>
      <c r="AN238" s="748"/>
      <c r="AO238" s="748"/>
      <c r="AP238" s="748"/>
      <c r="AQ238" s="748"/>
      <c r="AR238" s="748"/>
      <c r="AS238" s="748"/>
      <c r="AT238" s="748"/>
      <c r="AU238" s="749"/>
      <c r="AV238" s="747"/>
      <c r="AW238" s="748"/>
      <c r="AX238" s="749"/>
      <c r="AY238" s="747"/>
      <c r="AZ238" s="748"/>
      <c r="BA238" s="749"/>
      <c r="BB238" s="747"/>
      <c r="BC238" s="748"/>
      <c r="BD238" s="748"/>
      <c r="BE238" s="749"/>
      <c r="BF238" s="750"/>
      <c r="BG238" s="748"/>
      <c r="BH238" s="748"/>
      <c r="BI238" s="748"/>
      <c r="BJ238" s="748"/>
      <c r="BK238" s="748"/>
      <c r="BL238" s="748"/>
      <c r="BM238" s="748"/>
      <c r="BN238" s="748"/>
      <c r="BO238" s="736"/>
      <c r="BP238" s="736"/>
      <c r="BQ238" s="735"/>
      <c r="BR238" s="736"/>
      <c r="BS238" s="736"/>
      <c r="BT238" s="736"/>
      <c r="BU238" s="856"/>
      <c r="BV238" s="736"/>
      <c r="BW238" s="736"/>
      <c r="BX238" s="736"/>
      <c r="BY238" s="736"/>
      <c r="BZ238" s="736"/>
      <c r="CA238" s="736"/>
      <c r="CB238" s="736"/>
      <c r="CC238" s="736"/>
      <c r="CD238" s="736"/>
      <c r="CE238" s="736"/>
      <c r="CF238" s="736"/>
      <c r="CG238" s="736"/>
      <c r="CH238" s="736"/>
      <c r="CI238" s="736"/>
      <c r="CJ238" s="736"/>
      <c r="CK238" s="736"/>
      <c r="CL238" s="736"/>
      <c r="CM238" s="736"/>
      <c r="CN238" s="736"/>
      <c r="CO238" s="736"/>
      <c r="CP238" s="736"/>
      <c r="CQ238" s="736"/>
      <c r="CR238" s="736"/>
      <c r="CS238" s="736"/>
      <c r="CT238" s="736"/>
      <c r="CU238" s="736"/>
      <c r="CV238" s="736"/>
      <c r="CW238" s="736"/>
      <c r="CX238" s="736"/>
      <c r="CY238" s="736"/>
      <c r="CZ238" s="736"/>
      <c r="DA238" s="736"/>
      <c r="DB238" s="736"/>
      <c r="DC238" s="736"/>
      <c r="DD238" s="736"/>
      <c r="DE238" s="736"/>
      <c r="DF238" s="736"/>
      <c r="DG238" s="736"/>
      <c r="DH238" s="736"/>
      <c r="DI238" s="736"/>
      <c r="DJ238" s="736"/>
      <c r="DK238" s="736"/>
      <c r="DL238" s="736"/>
      <c r="DM238" s="736"/>
      <c r="DN238" s="736"/>
      <c r="DO238" s="736"/>
      <c r="DP238" s="736"/>
      <c r="DQ238" s="736"/>
      <c r="DR238" s="736"/>
      <c r="DS238" s="736"/>
      <c r="DT238" s="736"/>
      <c r="DU238" s="736"/>
      <c r="DV238" s="736"/>
      <c r="DW238" s="736"/>
      <c r="DX238" s="736"/>
      <c r="DY238" s="736"/>
      <c r="DZ238" s="736"/>
      <c r="EA238" s="736"/>
      <c r="EB238" s="736"/>
      <c r="EC238" s="736"/>
      <c r="ED238" s="736"/>
      <c r="EE238" s="736"/>
      <c r="EF238" s="736"/>
      <c r="EG238" s="736"/>
    </row>
    <row r="239" spans="1:137" ht="60" customHeight="1">
      <c r="A239" s="925"/>
      <c r="B239" s="736"/>
      <c r="C239" s="925" t="str">
        <f>IF('Display-Neuanlage und Masse'!T237="","",'Display-Neuanlage und Masse'!T237)</f>
        <v/>
      </c>
      <c r="D239" s="925" t="str">
        <f>IF('Display-Neuanlage und Masse'!U237="","",'Display-Neuanlage und Masse'!U237)</f>
        <v/>
      </c>
      <c r="E239" s="736"/>
      <c r="F239" s="925" t="str">
        <f>IF('Display-Neuanlage und Masse'!V237="","",'Display-Neuanlage und Masse'!V237)</f>
        <v/>
      </c>
      <c r="G239" s="925" t="str">
        <f>IF('Display-Neuanlage und Masse'!X237="","",VLOOKUP('Display-Neuanlage und Masse'!X237,'Dropdown Auswahl'!BL234:BM486,2,FALSE))</f>
        <v/>
      </c>
      <c r="H239" s="1191"/>
      <c r="I239" s="1191"/>
      <c r="J239" s="1191"/>
      <c r="K239" s="925" t="str">
        <f>IF('Display-Neuanlage und Masse'!AX237="","",'Display-Neuanlage und Masse'!AX237)</f>
        <v/>
      </c>
      <c r="L239" s="925" t="str">
        <f>IF('Display-Neuanlage und Masse'!AY237="","",'Display-Neuanlage und Masse'!AY237)</f>
        <v/>
      </c>
      <c r="M239" s="925" t="str">
        <f>IF('Display-Neuanlage und Masse'!AZ237="","",'Display-Neuanlage und Masse'!AZ237)</f>
        <v/>
      </c>
      <c r="N239" s="736"/>
      <c r="O239" s="736"/>
      <c r="P239" s="878"/>
      <c r="Q239" s="736"/>
      <c r="R239" s="736"/>
      <c r="S239" s="925" t="str">
        <f>IF(AND(Table3[[#This Row],[Menge]]&lt;&gt;"",Table3[[#This Row],[Anzahl Stück im Karton]]&lt;&gt;""),Table3[[#This Row],[Menge]]*Table3[[#This Row],[Anzahl Stück im Karton]],"")</f>
        <v/>
      </c>
      <c r="T239" s="929" t="str">
        <f>IF(AND('Display-Neuanlage und Masse'!G237="",'Display-Neuanlage und Masse'!H237=""),"",
IF('Display-Neuanlage und Masse'!G237&lt;&gt;"",'Display-Neuanlage und Masse'!G237,'Display-Neuanlage und Masse'!H237))</f>
        <v/>
      </c>
      <c r="U239" s="925" t="str">
        <f>IF(AND('Display-Neuanlage und Masse'!G237="",'Display-Neuanlage und Masse'!H237=""),"",
IF('Display-Neuanlage und Masse'!G237&lt;&gt;"","EUR","USD"))</f>
        <v/>
      </c>
      <c r="V239" s="930" t="str">
        <f>IF('Display-Neuanlage und Masse'!I237="","",'Display-Neuanlage und Masse'!I237)</f>
        <v/>
      </c>
      <c r="W239" s="737"/>
      <c r="X239" s="737"/>
      <c r="Y239" s="737"/>
      <c r="Z239" s="737"/>
      <c r="AA239" s="737"/>
      <c r="AB239" s="737"/>
      <c r="AC239" s="737"/>
      <c r="AD239" s="737"/>
      <c r="AE239" s="737"/>
      <c r="AF239" s="737"/>
      <c r="AG239" s="741"/>
      <c r="AH239" s="747"/>
      <c r="AI239" s="750"/>
      <c r="AJ239" s="748"/>
      <c r="AK239" s="748"/>
      <c r="AL239" s="748"/>
      <c r="AM239" s="748"/>
      <c r="AN239" s="748"/>
      <c r="AO239" s="748"/>
      <c r="AP239" s="748"/>
      <c r="AQ239" s="748"/>
      <c r="AR239" s="748"/>
      <c r="AS239" s="748"/>
      <c r="AT239" s="748"/>
      <c r="AU239" s="749"/>
      <c r="AV239" s="747"/>
      <c r="AW239" s="748"/>
      <c r="AX239" s="749"/>
      <c r="AY239" s="747"/>
      <c r="AZ239" s="748"/>
      <c r="BA239" s="749"/>
      <c r="BB239" s="747"/>
      <c r="BC239" s="748"/>
      <c r="BD239" s="748"/>
      <c r="BE239" s="749"/>
      <c r="BF239" s="750"/>
      <c r="BG239" s="748"/>
      <c r="BH239" s="748"/>
      <c r="BI239" s="748"/>
      <c r="BJ239" s="748"/>
      <c r="BK239" s="748"/>
      <c r="BL239" s="748"/>
      <c r="BM239" s="748"/>
      <c r="BN239" s="748"/>
      <c r="BO239" s="736"/>
      <c r="BP239" s="736"/>
      <c r="BQ239" s="735"/>
      <c r="BR239" s="736"/>
      <c r="BS239" s="736"/>
      <c r="BT239" s="736"/>
      <c r="BU239" s="856"/>
      <c r="BV239" s="736"/>
      <c r="BW239" s="736"/>
      <c r="BX239" s="736"/>
      <c r="BY239" s="736"/>
      <c r="BZ239" s="736"/>
      <c r="CA239" s="736"/>
      <c r="CB239" s="736"/>
      <c r="CC239" s="736"/>
      <c r="CD239" s="736"/>
      <c r="CE239" s="736"/>
      <c r="CF239" s="736"/>
      <c r="CG239" s="736"/>
      <c r="CH239" s="736"/>
      <c r="CI239" s="736"/>
      <c r="CJ239" s="736"/>
      <c r="CK239" s="736"/>
      <c r="CL239" s="736"/>
      <c r="CM239" s="736"/>
      <c r="CN239" s="736"/>
      <c r="CO239" s="736"/>
      <c r="CP239" s="736"/>
      <c r="CQ239" s="736"/>
      <c r="CR239" s="736"/>
      <c r="CS239" s="736"/>
      <c r="CT239" s="736"/>
      <c r="CU239" s="736"/>
      <c r="CV239" s="736"/>
      <c r="CW239" s="736"/>
      <c r="CX239" s="736"/>
      <c r="CY239" s="736"/>
      <c r="CZ239" s="736"/>
      <c r="DA239" s="736"/>
      <c r="DB239" s="736"/>
      <c r="DC239" s="736"/>
      <c r="DD239" s="736"/>
      <c r="DE239" s="736"/>
      <c r="DF239" s="736"/>
      <c r="DG239" s="736"/>
      <c r="DH239" s="736"/>
      <c r="DI239" s="736"/>
      <c r="DJ239" s="736"/>
      <c r="DK239" s="736"/>
      <c r="DL239" s="736"/>
      <c r="DM239" s="736"/>
      <c r="DN239" s="736"/>
      <c r="DO239" s="736"/>
      <c r="DP239" s="736"/>
      <c r="DQ239" s="736"/>
      <c r="DR239" s="736"/>
      <c r="DS239" s="736"/>
      <c r="DT239" s="736"/>
      <c r="DU239" s="736"/>
      <c r="DV239" s="736"/>
      <c r="DW239" s="736"/>
      <c r="DX239" s="736"/>
      <c r="DY239" s="736"/>
      <c r="DZ239" s="736"/>
      <c r="EA239" s="736"/>
      <c r="EB239" s="736"/>
      <c r="EC239" s="736"/>
      <c r="ED239" s="736"/>
      <c r="EE239" s="736"/>
      <c r="EF239" s="736"/>
      <c r="EG239" s="736"/>
    </row>
    <row r="240" spans="1:137" ht="60" customHeight="1">
      <c r="A240" s="925"/>
      <c r="B240" s="736"/>
      <c r="C240" s="925" t="str">
        <f>IF('Display-Neuanlage und Masse'!T238="","",'Display-Neuanlage und Masse'!T238)</f>
        <v/>
      </c>
      <c r="D240" s="925" t="str">
        <f>IF('Display-Neuanlage und Masse'!U238="","",'Display-Neuanlage und Masse'!U238)</f>
        <v/>
      </c>
      <c r="E240" s="736"/>
      <c r="F240" s="925" t="str">
        <f>IF('Display-Neuanlage und Masse'!V238="","",'Display-Neuanlage und Masse'!V238)</f>
        <v/>
      </c>
      <c r="G240" s="925" t="str">
        <f>IF('Display-Neuanlage und Masse'!X238="","",VLOOKUP('Display-Neuanlage und Masse'!X238,'Dropdown Auswahl'!BL235:BM487,2,FALSE))</f>
        <v/>
      </c>
      <c r="H240" s="1191"/>
      <c r="I240" s="1191"/>
      <c r="J240" s="1191"/>
      <c r="K240" s="925" t="str">
        <f>IF('Display-Neuanlage und Masse'!AX238="","",'Display-Neuanlage und Masse'!AX238)</f>
        <v/>
      </c>
      <c r="L240" s="925" t="str">
        <f>IF('Display-Neuanlage und Masse'!AY238="","",'Display-Neuanlage und Masse'!AY238)</f>
        <v/>
      </c>
      <c r="M240" s="925" t="str">
        <f>IF('Display-Neuanlage und Masse'!AZ238="","",'Display-Neuanlage und Masse'!AZ238)</f>
        <v/>
      </c>
      <c r="N240" s="736"/>
      <c r="O240" s="736"/>
      <c r="P240" s="878"/>
      <c r="Q240" s="736"/>
      <c r="R240" s="736"/>
      <c r="S240" s="925" t="str">
        <f>IF(AND(Table3[[#This Row],[Menge]]&lt;&gt;"",Table3[[#This Row],[Anzahl Stück im Karton]]&lt;&gt;""),Table3[[#This Row],[Menge]]*Table3[[#This Row],[Anzahl Stück im Karton]],"")</f>
        <v/>
      </c>
      <c r="T240" s="929" t="str">
        <f>IF(AND('Display-Neuanlage und Masse'!G238="",'Display-Neuanlage und Masse'!H238=""),"",
IF('Display-Neuanlage und Masse'!G238&lt;&gt;"",'Display-Neuanlage und Masse'!G238,'Display-Neuanlage und Masse'!H238))</f>
        <v/>
      </c>
      <c r="U240" s="925" t="str">
        <f>IF(AND('Display-Neuanlage und Masse'!G238="",'Display-Neuanlage und Masse'!H238=""),"",
IF('Display-Neuanlage und Masse'!G238&lt;&gt;"","EUR","USD"))</f>
        <v/>
      </c>
      <c r="V240" s="930" t="str">
        <f>IF('Display-Neuanlage und Masse'!I238="","",'Display-Neuanlage und Masse'!I238)</f>
        <v/>
      </c>
      <c r="W240" s="737"/>
      <c r="X240" s="737"/>
      <c r="Y240" s="737"/>
      <c r="Z240" s="737"/>
      <c r="AA240" s="737"/>
      <c r="AB240" s="737"/>
      <c r="AC240" s="737"/>
      <c r="AD240" s="737"/>
      <c r="AE240" s="737"/>
      <c r="AF240" s="737"/>
      <c r="AG240" s="741"/>
      <c r="AH240" s="747"/>
      <c r="AI240" s="750"/>
      <c r="AJ240" s="748"/>
      <c r="AK240" s="748"/>
      <c r="AL240" s="748"/>
      <c r="AM240" s="748"/>
      <c r="AN240" s="748"/>
      <c r="AO240" s="748"/>
      <c r="AP240" s="748"/>
      <c r="AQ240" s="748"/>
      <c r="AR240" s="748"/>
      <c r="AS240" s="748"/>
      <c r="AT240" s="748"/>
      <c r="AU240" s="749"/>
      <c r="AV240" s="747"/>
      <c r="AW240" s="748"/>
      <c r="AX240" s="749"/>
      <c r="AY240" s="747"/>
      <c r="AZ240" s="748"/>
      <c r="BA240" s="749"/>
      <c r="BB240" s="747"/>
      <c r="BC240" s="748"/>
      <c r="BD240" s="748"/>
      <c r="BE240" s="749"/>
      <c r="BF240" s="750"/>
      <c r="BG240" s="748"/>
      <c r="BH240" s="748"/>
      <c r="BI240" s="748"/>
      <c r="BJ240" s="748"/>
      <c r="BK240" s="748"/>
      <c r="BL240" s="748"/>
      <c r="BM240" s="748"/>
      <c r="BN240" s="748"/>
      <c r="BO240" s="736"/>
      <c r="BP240" s="736"/>
      <c r="BQ240" s="735"/>
      <c r="BR240" s="736"/>
      <c r="BS240" s="736"/>
      <c r="BT240" s="736"/>
      <c r="BU240" s="856"/>
      <c r="BV240" s="736"/>
      <c r="BW240" s="736"/>
      <c r="BX240" s="736"/>
      <c r="BY240" s="736"/>
      <c r="BZ240" s="736"/>
      <c r="CA240" s="736"/>
      <c r="CB240" s="736"/>
      <c r="CC240" s="736"/>
      <c r="CD240" s="736"/>
      <c r="CE240" s="736"/>
      <c r="CF240" s="736"/>
      <c r="CG240" s="736"/>
      <c r="CH240" s="736"/>
      <c r="CI240" s="736"/>
      <c r="CJ240" s="736"/>
      <c r="CK240" s="736"/>
      <c r="CL240" s="736"/>
      <c r="CM240" s="736"/>
      <c r="CN240" s="736"/>
      <c r="CO240" s="736"/>
      <c r="CP240" s="736"/>
      <c r="CQ240" s="736"/>
      <c r="CR240" s="736"/>
      <c r="CS240" s="736"/>
      <c r="CT240" s="736"/>
      <c r="CU240" s="736"/>
      <c r="CV240" s="736"/>
      <c r="CW240" s="736"/>
      <c r="CX240" s="736"/>
      <c r="CY240" s="736"/>
      <c r="CZ240" s="736"/>
      <c r="DA240" s="736"/>
      <c r="DB240" s="736"/>
      <c r="DC240" s="736"/>
      <c r="DD240" s="736"/>
      <c r="DE240" s="736"/>
      <c r="DF240" s="736"/>
      <c r="DG240" s="736"/>
      <c r="DH240" s="736"/>
      <c r="DI240" s="736"/>
      <c r="DJ240" s="736"/>
      <c r="DK240" s="736"/>
      <c r="DL240" s="736"/>
      <c r="DM240" s="736"/>
      <c r="DN240" s="736"/>
      <c r="DO240" s="736"/>
      <c r="DP240" s="736"/>
      <c r="DQ240" s="736"/>
      <c r="DR240" s="736"/>
      <c r="DS240" s="736"/>
      <c r="DT240" s="736"/>
      <c r="DU240" s="736"/>
      <c r="DV240" s="736"/>
      <c r="DW240" s="736"/>
      <c r="DX240" s="736"/>
      <c r="DY240" s="736"/>
      <c r="DZ240" s="736"/>
      <c r="EA240" s="736"/>
      <c r="EB240" s="736"/>
      <c r="EC240" s="736"/>
      <c r="ED240" s="736"/>
      <c r="EE240" s="736"/>
      <c r="EF240" s="736"/>
      <c r="EG240" s="736"/>
    </row>
    <row r="241" spans="1:137" ht="60" customHeight="1">
      <c r="A241" s="925"/>
      <c r="B241" s="736"/>
      <c r="C241" s="925" t="str">
        <f>IF('Display-Neuanlage und Masse'!T239="","",'Display-Neuanlage und Masse'!T239)</f>
        <v/>
      </c>
      <c r="D241" s="925" t="str">
        <f>IF('Display-Neuanlage und Masse'!U239="","",'Display-Neuanlage und Masse'!U239)</f>
        <v/>
      </c>
      <c r="E241" s="736"/>
      <c r="F241" s="925" t="str">
        <f>IF('Display-Neuanlage und Masse'!V239="","",'Display-Neuanlage und Masse'!V239)</f>
        <v/>
      </c>
      <c r="G241" s="925" t="str">
        <f>IF('Display-Neuanlage und Masse'!X239="","",VLOOKUP('Display-Neuanlage und Masse'!X239,'Dropdown Auswahl'!BL236:BM488,2,FALSE))</f>
        <v/>
      </c>
      <c r="H241" s="1191"/>
      <c r="I241" s="1191"/>
      <c r="J241" s="1191"/>
      <c r="K241" s="925" t="str">
        <f>IF('Display-Neuanlage und Masse'!AX239="","",'Display-Neuanlage und Masse'!AX239)</f>
        <v/>
      </c>
      <c r="L241" s="925" t="str">
        <f>IF('Display-Neuanlage und Masse'!AY239="","",'Display-Neuanlage und Masse'!AY239)</f>
        <v/>
      </c>
      <c r="M241" s="925" t="str">
        <f>IF('Display-Neuanlage und Masse'!AZ239="","",'Display-Neuanlage und Masse'!AZ239)</f>
        <v/>
      </c>
      <c r="N241" s="736"/>
      <c r="O241" s="736"/>
      <c r="P241" s="878"/>
      <c r="Q241" s="736"/>
      <c r="R241" s="736"/>
      <c r="S241" s="925" t="str">
        <f>IF(AND(Table3[[#This Row],[Menge]]&lt;&gt;"",Table3[[#This Row],[Anzahl Stück im Karton]]&lt;&gt;""),Table3[[#This Row],[Menge]]*Table3[[#This Row],[Anzahl Stück im Karton]],"")</f>
        <v/>
      </c>
      <c r="T241" s="929" t="str">
        <f>IF(AND('Display-Neuanlage und Masse'!G239="",'Display-Neuanlage und Masse'!H239=""),"",
IF('Display-Neuanlage und Masse'!G239&lt;&gt;"",'Display-Neuanlage und Masse'!G239,'Display-Neuanlage und Masse'!H239))</f>
        <v/>
      </c>
      <c r="U241" s="925" t="str">
        <f>IF(AND('Display-Neuanlage und Masse'!G239="",'Display-Neuanlage und Masse'!H239=""),"",
IF('Display-Neuanlage und Masse'!G239&lt;&gt;"","EUR","USD"))</f>
        <v/>
      </c>
      <c r="V241" s="930" t="str">
        <f>IF('Display-Neuanlage und Masse'!I239="","",'Display-Neuanlage und Masse'!I239)</f>
        <v/>
      </c>
      <c r="W241" s="737"/>
      <c r="X241" s="737"/>
      <c r="Y241" s="737"/>
      <c r="Z241" s="737"/>
      <c r="AA241" s="737"/>
      <c r="AB241" s="737"/>
      <c r="AC241" s="737"/>
      <c r="AD241" s="737"/>
      <c r="AE241" s="737"/>
      <c r="AF241" s="737"/>
      <c r="AG241" s="741"/>
      <c r="AH241" s="747"/>
      <c r="AI241" s="750"/>
      <c r="AJ241" s="748"/>
      <c r="AK241" s="748"/>
      <c r="AL241" s="748"/>
      <c r="AM241" s="748"/>
      <c r="AN241" s="748"/>
      <c r="AO241" s="748"/>
      <c r="AP241" s="748"/>
      <c r="AQ241" s="748"/>
      <c r="AR241" s="748"/>
      <c r="AS241" s="748"/>
      <c r="AT241" s="748"/>
      <c r="AU241" s="749"/>
      <c r="AV241" s="747"/>
      <c r="AW241" s="748"/>
      <c r="AX241" s="749"/>
      <c r="AY241" s="747"/>
      <c r="AZ241" s="748"/>
      <c r="BA241" s="749"/>
      <c r="BB241" s="747"/>
      <c r="BC241" s="748"/>
      <c r="BD241" s="748"/>
      <c r="BE241" s="749"/>
      <c r="BF241" s="750"/>
      <c r="BG241" s="748"/>
      <c r="BH241" s="748"/>
      <c r="BI241" s="748"/>
      <c r="BJ241" s="748"/>
      <c r="BK241" s="748"/>
      <c r="BL241" s="748"/>
      <c r="BM241" s="748"/>
      <c r="BN241" s="748"/>
      <c r="BO241" s="736"/>
      <c r="BP241" s="736"/>
      <c r="BQ241" s="735"/>
      <c r="BR241" s="736"/>
      <c r="BS241" s="736"/>
      <c r="BT241" s="736"/>
      <c r="BU241" s="856"/>
      <c r="BV241" s="736"/>
      <c r="BW241" s="736"/>
      <c r="BX241" s="736"/>
      <c r="BY241" s="736"/>
      <c r="BZ241" s="736"/>
      <c r="CA241" s="736"/>
      <c r="CB241" s="736"/>
      <c r="CC241" s="736"/>
      <c r="CD241" s="736"/>
      <c r="CE241" s="736"/>
      <c r="CF241" s="736"/>
      <c r="CG241" s="736"/>
      <c r="CH241" s="736"/>
      <c r="CI241" s="736"/>
      <c r="CJ241" s="736"/>
      <c r="CK241" s="736"/>
      <c r="CL241" s="736"/>
      <c r="CM241" s="736"/>
      <c r="CN241" s="736"/>
      <c r="CO241" s="736"/>
      <c r="CP241" s="736"/>
      <c r="CQ241" s="736"/>
      <c r="CR241" s="736"/>
      <c r="CS241" s="736"/>
      <c r="CT241" s="736"/>
      <c r="CU241" s="736"/>
      <c r="CV241" s="736"/>
      <c r="CW241" s="736"/>
      <c r="CX241" s="736"/>
      <c r="CY241" s="736"/>
      <c r="CZ241" s="736"/>
      <c r="DA241" s="736"/>
      <c r="DB241" s="736"/>
      <c r="DC241" s="736"/>
      <c r="DD241" s="736"/>
      <c r="DE241" s="736"/>
      <c r="DF241" s="736"/>
      <c r="DG241" s="736"/>
      <c r="DH241" s="736"/>
      <c r="DI241" s="736"/>
      <c r="DJ241" s="736"/>
      <c r="DK241" s="736"/>
      <c r="DL241" s="736"/>
      <c r="DM241" s="736"/>
      <c r="DN241" s="736"/>
      <c r="DO241" s="736"/>
      <c r="DP241" s="736"/>
      <c r="DQ241" s="736"/>
      <c r="DR241" s="736"/>
      <c r="DS241" s="736"/>
      <c r="DT241" s="736"/>
      <c r="DU241" s="736"/>
      <c r="DV241" s="736"/>
      <c r="DW241" s="736"/>
      <c r="DX241" s="736"/>
      <c r="DY241" s="736"/>
      <c r="DZ241" s="736"/>
      <c r="EA241" s="736"/>
      <c r="EB241" s="736"/>
      <c r="EC241" s="736"/>
      <c r="ED241" s="736"/>
      <c r="EE241" s="736"/>
      <c r="EF241" s="736"/>
      <c r="EG241" s="736"/>
    </row>
    <row r="242" spans="1:137" ht="60" customHeight="1">
      <c r="A242" s="925"/>
      <c r="B242" s="736"/>
      <c r="C242" s="925" t="str">
        <f>IF('Display-Neuanlage und Masse'!T240="","",'Display-Neuanlage und Masse'!T240)</f>
        <v/>
      </c>
      <c r="D242" s="925" t="str">
        <f>IF('Display-Neuanlage und Masse'!U240="","",'Display-Neuanlage und Masse'!U240)</f>
        <v/>
      </c>
      <c r="E242" s="736"/>
      <c r="F242" s="925" t="str">
        <f>IF('Display-Neuanlage und Masse'!V240="","",'Display-Neuanlage und Masse'!V240)</f>
        <v/>
      </c>
      <c r="G242" s="925" t="str">
        <f>IF('Display-Neuanlage und Masse'!X240="","",VLOOKUP('Display-Neuanlage und Masse'!X240,'Dropdown Auswahl'!BL237:BM489,2,FALSE))</f>
        <v/>
      </c>
      <c r="H242" s="1191"/>
      <c r="I242" s="1191"/>
      <c r="J242" s="1191"/>
      <c r="K242" s="925" t="str">
        <f>IF('Display-Neuanlage und Masse'!AX240="","",'Display-Neuanlage und Masse'!AX240)</f>
        <v/>
      </c>
      <c r="L242" s="925" t="str">
        <f>IF('Display-Neuanlage und Masse'!AY240="","",'Display-Neuanlage und Masse'!AY240)</f>
        <v/>
      </c>
      <c r="M242" s="925" t="str">
        <f>IF('Display-Neuanlage und Masse'!AZ240="","",'Display-Neuanlage und Masse'!AZ240)</f>
        <v/>
      </c>
      <c r="N242" s="736"/>
      <c r="O242" s="736"/>
      <c r="P242" s="878"/>
      <c r="Q242" s="736"/>
      <c r="R242" s="736"/>
      <c r="S242" s="925" t="str">
        <f>IF(AND(Table3[[#This Row],[Menge]]&lt;&gt;"",Table3[[#This Row],[Anzahl Stück im Karton]]&lt;&gt;""),Table3[[#This Row],[Menge]]*Table3[[#This Row],[Anzahl Stück im Karton]],"")</f>
        <v/>
      </c>
      <c r="T242" s="929" t="str">
        <f>IF(AND('Display-Neuanlage und Masse'!G240="",'Display-Neuanlage und Masse'!H240=""),"",
IF('Display-Neuanlage und Masse'!G240&lt;&gt;"",'Display-Neuanlage und Masse'!G240,'Display-Neuanlage und Masse'!H240))</f>
        <v/>
      </c>
      <c r="U242" s="925" t="str">
        <f>IF(AND('Display-Neuanlage und Masse'!G240="",'Display-Neuanlage und Masse'!H240=""),"",
IF('Display-Neuanlage und Masse'!G240&lt;&gt;"","EUR","USD"))</f>
        <v/>
      </c>
      <c r="V242" s="930" t="str">
        <f>IF('Display-Neuanlage und Masse'!I240="","",'Display-Neuanlage und Masse'!I240)</f>
        <v/>
      </c>
      <c r="W242" s="737"/>
      <c r="X242" s="737"/>
      <c r="Y242" s="737"/>
      <c r="Z242" s="737"/>
      <c r="AA242" s="737"/>
      <c r="AB242" s="737"/>
      <c r="AC242" s="737"/>
      <c r="AD242" s="737"/>
      <c r="AE242" s="737"/>
      <c r="AF242" s="737"/>
      <c r="AG242" s="741"/>
      <c r="AH242" s="747"/>
      <c r="AI242" s="750"/>
      <c r="AJ242" s="748"/>
      <c r="AK242" s="748"/>
      <c r="AL242" s="748"/>
      <c r="AM242" s="748"/>
      <c r="AN242" s="748"/>
      <c r="AO242" s="748"/>
      <c r="AP242" s="748"/>
      <c r="AQ242" s="748"/>
      <c r="AR242" s="748"/>
      <c r="AS242" s="748"/>
      <c r="AT242" s="748"/>
      <c r="AU242" s="749"/>
      <c r="AV242" s="747"/>
      <c r="AW242" s="748"/>
      <c r="AX242" s="749"/>
      <c r="AY242" s="747"/>
      <c r="AZ242" s="748"/>
      <c r="BA242" s="749"/>
      <c r="BB242" s="747"/>
      <c r="BC242" s="748"/>
      <c r="BD242" s="748"/>
      <c r="BE242" s="749"/>
      <c r="BF242" s="750"/>
      <c r="BG242" s="748"/>
      <c r="BH242" s="748"/>
      <c r="BI242" s="748"/>
      <c r="BJ242" s="748"/>
      <c r="BK242" s="748"/>
      <c r="BL242" s="748"/>
      <c r="BM242" s="748"/>
      <c r="BN242" s="748"/>
      <c r="BO242" s="736"/>
      <c r="BP242" s="736"/>
      <c r="BQ242" s="735"/>
      <c r="BR242" s="736"/>
      <c r="BS242" s="736"/>
      <c r="BT242" s="736"/>
      <c r="BU242" s="856"/>
      <c r="BV242" s="736"/>
      <c r="BW242" s="736"/>
      <c r="BX242" s="736"/>
      <c r="BY242" s="736"/>
      <c r="BZ242" s="736"/>
      <c r="CA242" s="736"/>
      <c r="CB242" s="736"/>
      <c r="CC242" s="736"/>
      <c r="CD242" s="736"/>
      <c r="CE242" s="736"/>
      <c r="CF242" s="736"/>
      <c r="CG242" s="736"/>
      <c r="CH242" s="736"/>
      <c r="CI242" s="736"/>
      <c r="CJ242" s="736"/>
      <c r="CK242" s="736"/>
      <c r="CL242" s="736"/>
      <c r="CM242" s="736"/>
      <c r="CN242" s="736"/>
      <c r="CO242" s="736"/>
      <c r="CP242" s="736"/>
      <c r="CQ242" s="736"/>
      <c r="CR242" s="736"/>
      <c r="CS242" s="736"/>
      <c r="CT242" s="736"/>
      <c r="CU242" s="736"/>
      <c r="CV242" s="736"/>
      <c r="CW242" s="736"/>
      <c r="CX242" s="736"/>
      <c r="CY242" s="736"/>
      <c r="CZ242" s="736"/>
      <c r="DA242" s="736"/>
      <c r="DB242" s="736"/>
      <c r="DC242" s="736"/>
      <c r="DD242" s="736"/>
      <c r="DE242" s="736"/>
      <c r="DF242" s="736"/>
      <c r="DG242" s="736"/>
      <c r="DH242" s="736"/>
      <c r="DI242" s="736"/>
      <c r="DJ242" s="736"/>
      <c r="DK242" s="736"/>
      <c r="DL242" s="736"/>
      <c r="DM242" s="736"/>
      <c r="DN242" s="736"/>
      <c r="DO242" s="736"/>
      <c r="DP242" s="736"/>
      <c r="DQ242" s="736"/>
      <c r="DR242" s="736"/>
      <c r="DS242" s="736"/>
      <c r="DT242" s="736"/>
      <c r="DU242" s="736"/>
      <c r="DV242" s="736"/>
      <c r="DW242" s="736"/>
      <c r="DX242" s="736"/>
      <c r="DY242" s="736"/>
      <c r="DZ242" s="736"/>
      <c r="EA242" s="736"/>
      <c r="EB242" s="736"/>
      <c r="EC242" s="736"/>
      <c r="ED242" s="736"/>
      <c r="EE242" s="736"/>
      <c r="EF242" s="736"/>
      <c r="EG242" s="736"/>
    </row>
    <row r="243" spans="1:137" ht="60" customHeight="1">
      <c r="A243" s="925"/>
      <c r="B243" s="736"/>
      <c r="C243" s="925" t="str">
        <f>IF('Display-Neuanlage und Masse'!T241="","",'Display-Neuanlage und Masse'!T241)</f>
        <v/>
      </c>
      <c r="D243" s="925" t="str">
        <f>IF('Display-Neuanlage und Masse'!U241="","",'Display-Neuanlage und Masse'!U241)</f>
        <v/>
      </c>
      <c r="E243" s="736"/>
      <c r="F243" s="925" t="str">
        <f>IF('Display-Neuanlage und Masse'!V241="","",'Display-Neuanlage und Masse'!V241)</f>
        <v/>
      </c>
      <c r="G243" s="925" t="str">
        <f>IF('Display-Neuanlage und Masse'!X241="","",VLOOKUP('Display-Neuanlage und Masse'!X241,'Dropdown Auswahl'!BL238:BM490,2,FALSE))</f>
        <v/>
      </c>
      <c r="H243" s="1191"/>
      <c r="I243" s="1191"/>
      <c r="J243" s="1191"/>
      <c r="K243" s="925" t="str">
        <f>IF('Display-Neuanlage und Masse'!AX241="","",'Display-Neuanlage und Masse'!AX241)</f>
        <v/>
      </c>
      <c r="L243" s="925" t="str">
        <f>IF('Display-Neuanlage und Masse'!AY241="","",'Display-Neuanlage und Masse'!AY241)</f>
        <v/>
      </c>
      <c r="M243" s="925" t="str">
        <f>IF('Display-Neuanlage und Masse'!AZ241="","",'Display-Neuanlage und Masse'!AZ241)</f>
        <v/>
      </c>
      <c r="N243" s="736"/>
      <c r="O243" s="736"/>
      <c r="P243" s="878"/>
      <c r="Q243" s="736"/>
      <c r="R243" s="736"/>
      <c r="S243" s="925" t="str">
        <f>IF(AND(Table3[[#This Row],[Menge]]&lt;&gt;"",Table3[[#This Row],[Anzahl Stück im Karton]]&lt;&gt;""),Table3[[#This Row],[Menge]]*Table3[[#This Row],[Anzahl Stück im Karton]],"")</f>
        <v/>
      </c>
      <c r="T243" s="929" t="str">
        <f>IF(AND('Display-Neuanlage und Masse'!G241="",'Display-Neuanlage und Masse'!H241=""),"",
IF('Display-Neuanlage und Masse'!G241&lt;&gt;"",'Display-Neuanlage und Masse'!G241,'Display-Neuanlage und Masse'!H241))</f>
        <v/>
      </c>
      <c r="U243" s="925" t="str">
        <f>IF(AND('Display-Neuanlage und Masse'!G241="",'Display-Neuanlage und Masse'!H241=""),"",
IF('Display-Neuanlage und Masse'!G241&lt;&gt;"","EUR","USD"))</f>
        <v/>
      </c>
      <c r="V243" s="930" t="str">
        <f>IF('Display-Neuanlage und Masse'!I241="","",'Display-Neuanlage und Masse'!I241)</f>
        <v/>
      </c>
      <c r="W243" s="737"/>
      <c r="X243" s="737"/>
      <c r="Y243" s="737"/>
      <c r="Z243" s="737"/>
      <c r="AA243" s="737"/>
      <c r="AB243" s="737"/>
      <c r="AC243" s="737"/>
      <c r="AD243" s="737"/>
      <c r="AE243" s="737"/>
      <c r="AF243" s="737"/>
      <c r="AG243" s="741"/>
      <c r="AH243" s="747"/>
      <c r="AI243" s="750"/>
      <c r="AJ243" s="748"/>
      <c r="AK243" s="748"/>
      <c r="AL243" s="748"/>
      <c r="AM243" s="748"/>
      <c r="AN243" s="748"/>
      <c r="AO243" s="748"/>
      <c r="AP243" s="748"/>
      <c r="AQ243" s="748"/>
      <c r="AR243" s="748"/>
      <c r="AS243" s="748"/>
      <c r="AT243" s="748"/>
      <c r="AU243" s="749"/>
      <c r="AV243" s="747"/>
      <c r="AW243" s="748"/>
      <c r="AX243" s="749"/>
      <c r="AY243" s="747"/>
      <c r="AZ243" s="748"/>
      <c r="BA243" s="749"/>
      <c r="BB243" s="747"/>
      <c r="BC243" s="748"/>
      <c r="BD243" s="748"/>
      <c r="BE243" s="749"/>
      <c r="BF243" s="750"/>
      <c r="BG243" s="748"/>
      <c r="BH243" s="748"/>
      <c r="BI243" s="748"/>
      <c r="BJ243" s="748"/>
      <c r="BK243" s="748"/>
      <c r="BL243" s="748"/>
      <c r="BM243" s="748"/>
      <c r="BN243" s="748"/>
      <c r="BO243" s="736"/>
      <c r="BP243" s="736"/>
      <c r="BQ243" s="735"/>
      <c r="BR243" s="736"/>
      <c r="BS243" s="736"/>
      <c r="BT243" s="736"/>
      <c r="BU243" s="856"/>
      <c r="BV243" s="736"/>
      <c r="BW243" s="736"/>
      <c r="BX243" s="736"/>
      <c r="BY243" s="736"/>
      <c r="BZ243" s="736"/>
      <c r="CA243" s="736"/>
      <c r="CB243" s="736"/>
      <c r="CC243" s="736"/>
      <c r="CD243" s="736"/>
      <c r="CE243" s="736"/>
      <c r="CF243" s="736"/>
      <c r="CG243" s="736"/>
      <c r="CH243" s="736"/>
      <c r="CI243" s="736"/>
      <c r="CJ243" s="736"/>
      <c r="CK243" s="736"/>
      <c r="CL243" s="736"/>
      <c r="CM243" s="736"/>
      <c r="CN243" s="736"/>
      <c r="CO243" s="736"/>
      <c r="CP243" s="736"/>
      <c r="CQ243" s="736"/>
      <c r="CR243" s="736"/>
      <c r="CS243" s="736"/>
      <c r="CT243" s="736"/>
      <c r="CU243" s="736"/>
      <c r="CV243" s="736"/>
      <c r="CW243" s="736"/>
      <c r="CX243" s="736"/>
      <c r="CY243" s="736"/>
      <c r="CZ243" s="736"/>
      <c r="DA243" s="736"/>
      <c r="DB243" s="736"/>
      <c r="DC243" s="736"/>
      <c r="DD243" s="736"/>
      <c r="DE243" s="736"/>
      <c r="DF243" s="736"/>
      <c r="DG243" s="736"/>
      <c r="DH243" s="736"/>
      <c r="DI243" s="736"/>
      <c r="DJ243" s="736"/>
      <c r="DK243" s="736"/>
      <c r="DL243" s="736"/>
      <c r="DM243" s="736"/>
      <c r="DN243" s="736"/>
      <c r="DO243" s="736"/>
      <c r="DP243" s="736"/>
      <c r="DQ243" s="736"/>
      <c r="DR243" s="736"/>
      <c r="DS243" s="736"/>
      <c r="DT243" s="736"/>
      <c r="DU243" s="736"/>
      <c r="DV243" s="736"/>
      <c r="DW243" s="736"/>
      <c r="DX243" s="736"/>
      <c r="DY243" s="736"/>
      <c r="DZ243" s="736"/>
      <c r="EA243" s="736"/>
      <c r="EB243" s="736"/>
      <c r="EC243" s="736"/>
      <c r="ED243" s="736"/>
      <c r="EE243" s="736"/>
      <c r="EF243" s="736"/>
      <c r="EG243" s="736"/>
    </row>
    <row r="244" spans="1:137" ht="60" customHeight="1">
      <c r="A244" s="925"/>
      <c r="B244" s="736"/>
      <c r="C244" s="925" t="str">
        <f>IF('Display-Neuanlage und Masse'!T242="","",'Display-Neuanlage und Masse'!T242)</f>
        <v/>
      </c>
      <c r="D244" s="925" t="str">
        <f>IF('Display-Neuanlage und Masse'!U242="","",'Display-Neuanlage und Masse'!U242)</f>
        <v/>
      </c>
      <c r="E244" s="736"/>
      <c r="F244" s="925" t="str">
        <f>IF('Display-Neuanlage und Masse'!V242="","",'Display-Neuanlage und Masse'!V242)</f>
        <v/>
      </c>
      <c r="G244" s="925" t="str">
        <f>IF('Display-Neuanlage und Masse'!X242="","",VLOOKUP('Display-Neuanlage und Masse'!X242,'Dropdown Auswahl'!BL239:BM491,2,FALSE))</f>
        <v/>
      </c>
      <c r="H244" s="1191"/>
      <c r="I244" s="1191"/>
      <c r="J244" s="1191"/>
      <c r="K244" s="925" t="str">
        <f>IF('Display-Neuanlage und Masse'!AX242="","",'Display-Neuanlage und Masse'!AX242)</f>
        <v/>
      </c>
      <c r="L244" s="925" t="str">
        <f>IF('Display-Neuanlage und Masse'!AY242="","",'Display-Neuanlage und Masse'!AY242)</f>
        <v/>
      </c>
      <c r="M244" s="925" t="str">
        <f>IF('Display-Neuanlage und Masse'!AZ242="","",'Display-Neuanlage und Masse'!AZ242)</f>
        <v/>
      </c>
      <c r="N244" s="736"/>
      <c r="O244" s="736"/>
      <c r="P244" s="878"/>
      <c r="Q244" s="736"/>
      <c r="R244" s="736"/>
      <c r="S244" s="925" t="str">
        <f>IF(AND(Table3[[#This Row],[Menge]]&lt;&gt;"",Table3[[#This Row],[Anzahl Stück im Karton]]&lt;&gt;""),Table3[[#This Row],[Menge]]*Table3[[#This Row],[Anzahl Stück im Karton]],"")</f>
        <v/>
      </c>
      <c r="T244" s="929" t="str">
        <f>IF(AND('Display-Neuanlage und Masse'!G242="",'Display-Neuanlage und Masse'!H242=""),"",
IF('Display-Neuanlage und Masse'!G242&lt;&gt;"",'Display-Neuanlage und Masse'!G242,'Display-Neuanlage und Masse'!H242))</f>
        <v/>
      </c>
      <c r="U244" s="925" t="str">
        <f>IF(AND('Display-Neuanlage und Masse'!G242="",'Display-Neuanlage und Masse'!H242=""),"",
IF('Display-Neuanlage und Masse'!G242&lt;&gt;"","EUR","USD"))</f>
        <v/>
      </c>
      <c r="V244" s="930" t="str">
        <f>IF('Display-Neuanlage und Masse'!I242="","",'Display-Neuanlage und Masse'!I242)</f>
        <v/>
      </c>
      <c r="W244" s="737"/>
      <c r="X244" s="737"/>
      <c r="Y244" s="737"/>
      <c r="Z244" s="737"/>
      <c r="AA244" s="737"/>
      <c r="AB244" s="737"/>
      <c r="AC244" s="737"/>
      <c r="AD244" s="737"/>
      <c r="AE244" s="737"/>
      <c r="AF244" s="737"/>
      <c r="AG244" s="741"/>
      <c r="AH244" s="747"/>
      <c r="AI244" s="750"/>
      <c r="AJ244" s="748"/>
      <c r="AK244" s="748"/>
      <c r="AL244" s="748"/>
      <c r="AM244" s="748"/>
      <c r="AN244" s="748"/>
      <c r="AO244" s="748"/>
      <c r="AP244" s="748"/>
      <c r="AQ244" s="748"/>
      <c r="AR244" s="748"/>
      <c r="AS244" s="748"/>
      <c r="AT244" s="748"/>
      <c r="AU244" s="749"/>
      <c r="AV244" s="747"/>
      <c r="AW244" s="748"/>
      <c r="AX244" s="749"/>
      <c r="AY244" s="747"/>
      <c r="AZ244" s="748"/>
      <c r="BA244" s="749"/>
      <c r="BB244" s="747"/>
      <c r="BC244" s="748"/>
      <c r="BD244" s="748"/>
      <c r="BE244" s="749"/>
      <c r="BF244" s="750"/>
      <c r="BG244" s="748"/>
      <c r="BH244" s="748"/>
      <c r="BI244" s="748"/>
      <c r="BJ244" s="748"/>
      <c r="BK244" s="748"/>
      <c r="BL244" s="748"/>
      <c r="BM244" s="748"/>
      <c r="BN244" s="748"/>
      <c r="BO244" s="736"/>
      <c r="BP244" s="736"/>
      <c r="BQ244" s="735"/>
      <c r="BR244" s="736"/>
      <c r="BS244" s="736"/>
      <c r="BT244" s="736"/>
      <c r="BU244" s="856"/>
      <c r="BV244" s="736"/>
      <c r="BW244" s="736"/>
      <c r="BX244" s="736"/>
      <c r="BY244" s="736"/>
      <c r="BZ244" s="736"/>
      <c r="CA244" s="736"/>
      <c r="CB244" s="736"/>
      <c r="CC244" s="736"/>
      <c r="CD244" s="736"/>
      <c r="CE244" s="736"/>
      <c r="CF244" s="736"/>
      <c r="CG244" s="736"/>
      <c r="CH244" s="736"/>
      <c r="CI244" s="736"/>
      <c r="CJ244" s="736"/>
      <c r="CK244" s="736"/>
      <c r="CL244" s="736"/>
      <c r="CM244" s="736"/>
      <c r="CN244" s="736"/>
      <c r="CO244" s="736"/>
      <c r="CP244" s="736"/>
      <c r="CQ244" s="736"/>
      <c r="CR244" s="736"/>
      <c r="CS244" s="736"/>
      <c r="CT244" s="736"/>
      <c r="CU244" s="736"/>
      <c r="CV244" s="736"/>
      <c r="CW244" s="736"/>
      <c r="CX244" s="736"/>
      <c r="CY244" s="736"/>
      <c r="CZ244" s="736"/>
      <c r="DA244" s="736"/>
      <c r="DB244" s="736"/>
      <c r="DC244" s="736"/>
      <c r="DD244" s="736"/>
      <c r="DE244" s="736"/>
      <c r="DF244" s="736"/>
      <c r="DG244" s="736"/>
      <c r="DH244" s="736"/>
      <c r="DI244" s="736"/>
      <c r="DJ244" s="736"/>
      <c r="DK244" s="736"/>
      <c r="DL244" s="736"/>
      <c r="DM244" s="736"/>
      <c r="DN244" s="736"/>
      <c r="DO244" s="736"/>
      <c r="DP244" s="736"/>
      <c r="DQ244" s="736"/>
      <c r="DR244" s="736"/>
      <c r="DS244" s="736"/>
      <c r="DT244" s="736"/>
      <c r="DU244" s="736"/>
      <c r="DV244" s="736"/>
      <c r="DW244" s="736"/>
      <c r="DX244" s="736"/>
      <c r="DY244" s="736"/>
      <c r="DZ244" s="736"/>
      <c r="EA244" s="736"/>
      <c r="EB244" s="736"/>
      <c r="EC244" s="736"/>
      <c r="ED244" s="736"/>
      <c r="EE244" s="736"/>
      <c r="EF244" s="736"/>
      <c r="EG244" s="736"/>
    </row>
    <row r="245" spans="1:137" ht="60" customHeight="1">
      <c r="A245" s="925"/>
      <c r="B245" s="736"/>
      <c r="C245" s="925" t="str">
        <f>IF('Display-Neuanlage und Masse'!T243="","",'Display-Neuanlage und Masse'!T243)</f>
        <v/>
      </c>
      <c r="D245" s="925" t="str">
        <f>IF('Display-Neuanlage und Masse'!U243="","",'Display-Neuanlage und Masse'!U243)</f>
        <v/>
      </c>
      <c r="E245" s="736"/>
      <c r="F245" s="925" t="str">
        <f>IF('Display-Neuanlage und Masse'!V243="","",'Display-Neuanlage und Masse'!V243)</f>
        <v/>
      </c>
      <c r="G245" s="925" t="str">
        <f>IF('Display-Neuanlage und Masse'!X243="","",VLOOKUP('Display-Neuanlage und Masse'!X243,'Dropdown Auswahl'!BL240:BM492,2,FALSE))</f>
        <v/>
      </c>
      <c r="H245" s="1191"/>
      <c r="I245" s="1191"/>
      <c r="J245" s="1191"/>
      <c r="K245" s="925" t="str">
        <f>IF('Display-Neuanlage und Masse'!AX243="","",'Display-Neuanlage und Masse'!AX243)</f>
        <v/>
      </c>
      <c r="L245" s="925" t="str">
        <f>IF('Display-Neuanlage und Masse'!AY243="","",'Display-Neuanlage und Masse'!AY243)</f>
        <v/>
      </c>
      <c r="M245" s="925" t="str">
        <f>IF('Display-Neuanlage und Masse'!AZ243="","",'Display-Neuanlage und Masse'!AZ243)</f>
        <v/>
      </c>
      <c r="N245" s="736"/>
      <c r="O245" s="736"/>
      <c r="P245" s="878"/>
      <c r="Q245" s="736"/>
      <c r="R245" s="736"/>
      <c r="S245" s="925" t="str">
        <f>IF(AND(Table3[[#This Row],[Menge]]&lt;&gt;"",Table3[[#This Row],[Anzahl Stück im Karton]]&lt;&gt;""),Table3[[#This Row],[Menge]]*Table3[[#This Row],[Anzahl Stück im Karton]],"")</f>
        <v/>
      </c>
      <c r="T245" s="929" t="str">
        <f>IF(AND('Display-Neuanlage und Masse'!G243="",'Display-Neuanlage und Masse'!H243=""),"",
IF('Display-Neuanlage und Masse'!G243&lt;&gt;"",'Display-Neuanlage und Masse'!G243,'Display-Neuanlage und Masse'!H243))</f>
        <v/>
      </c>
      <c r="U245" s="925" t="str">
        <f>IF(AND('Display-Neuanlage und Masse'!G243="",'Display-Neuanlage und Masse'!H243=""),"",
IF('Display-Neuanlage und Masse'!G243&lt;&gt;"","EUR","USD"))</f>
        <v/>
      </c>
      <c r="V245" s="930" t="str">
        <f>IF('Display-Neuanlage und Masse'!I243="","",'Display-Neuanlage und Masse'!I243)</f>
        <v/>
      </c>
      <c r="W245" s="737"/>
      <c r="X245" s="737"/>
      <c r="Y245" s="737"/>
      <c r="Z245" s="737"/>
      <c r="AA245" s="737"/>
      <c r="AB245" s="737"/>
      <c r="AC245" s="737"/>
      <c r="AD245" s="737"/>
      <c r="AE245" s="737"/>
      <c r="AF245" s="737"/>
      <c r="AG245" s="741"/>
      <c r="AH245" s="747"/>
      <c r="AI245" s="750"/>
      <c r="AJ245" s="748"/>
      <c r="AK245" s="748"/>
      <c r="AL245" s="748"/>
      <c r="AM245" s="748"/>
      <c r="AN245" s="748"/>
      <c r="AO245" s="748"/>
      <c r="AP245" s="748"/>
      <c r="AQ245" s="748"/>
      <c r="AR245" s="748"/>
      <c r="AS245" s="748"/>
      <c r="AT245" s="748"/>
      <c r="AU245" s="749"/>
      <c r="AV245" s="747"/>
      <c r="AW245" s="748"/>
      <c r="AX245" s="749"/>
      <c r="AY245" s="747"/>
      <c r="AZ245" s="748"/>
      <c r="BA245" s="749"/>
      <c r="BB245" s="747"/>
      <c r="BC245" s="748"/>
      <c r="BD245" s="748"/>
      <c r="BE245" s="749"/>
      <c r="BF245" s="750"/>
      <c r="BG245" s="748"/>
      <c r="BH245" s="748"/>
      <c r="BI245" s="748"/>
      <c r="BJ245" s="748"/>
      <c r="BK245" s="748"/>
      <c r="BL245" s="748"/>
      <c r="BM245" s="748"/>
      <c r="BN245" s="748"/>
      <c r="BO245" s="736"/>
      <c r="BP245" s="736"/>
      <c r="BQ245" s="735"/>
      <c r="BR245" s="736"/>
      <c r="BS245" s="736"/>
      <c r="BT245" s="736"/>
      <c r="BU245" s="856"/>
      <c r="BV245" s="736"/>
      <c r="BW245" s="736"/>
      <c r="BX245" s="736"/>
      <c r="BY245" s="736"/>
      <c r="BZ245" s="736"/>
      <c r="CA245" s="736"/>
      <c r="CB245" s="736"/>
      <c r="CC245" s="736"/>
      <c r="CD245" s="736"/>
      <c r="CE245" s="736"/>
      <c r="CF245" s="736"/>
      <c r="CG245" s="736"/>
      <c r="CH245" s="736"/>
      <c r="CI245" s="736"/>
      <c r="CJ245" s="736"/>
      <c r="CK245" s="736"/>
      <c r="CL245" s="736"/>
      <c r="CM245" s="736"/>
      <c r="CN245" s="736"/>
      <c r="CO245" s="736"/>
      <c r="CP245" s="736"/>
      <c r="CQ245" s="736"/>
      <c r="CR245" s="736"/>
      <c r="CS245" s="736"/>
      <c r="CT245" s="736"/>
      <c r="CU245" s="736"/>
      <c r="CV245" s="736"/>
      <c r="CW245" s="736"/>
      <c r="CX245" s="736"/>
      <c r="CY245" s="736"/>
      <c r="CZ245" s="736"/>
      <c r="DA245" s="736"/>
      <c r="DB245" s="736"/>
      <c r="DC245" s="736"/>
      <c r="DD245" s="736"/>
      <c r="DE245" s="736"/>
      <c r="DF245" s="736"/>
      <c r="DG245" s="736"/>
      <c r="DH245" s="736"/>
      <c r="DI245" s="736"/>
      <c r="DJ245" s="736"/>
      <c r="DK245" s="736"/>
      <c r="DL245" s="736"/>
      <c r="DM245" s="736"/>
      <c r="DN245" s="736"/>
      <c r="DO245" s="736"/>
      <c r="DP245" s="736"/>
      <c r="DQ245" s="736"/>
      <c r="DR245" s="736"/>
      <c r="DS245" s="736"/>
      <c r="DT245" s="736"/>
      <c r="DU245" s="736"/>
      <c r="DV245" s="736"/>
      <c r="DW245" s="736"/>
      <c r="DX245" s="736"/>
      <c r="DY245" s="736"/>
      <c r="DZ245" s="736"/>
      <c r="EA245" s="736"/>
      <c r="EB245" s="736"/>
      <c r="EC245" s="736"/>
      <c r="ED245" s="736"/>
      <c r="EE245" s="736"/>
      <c r="EF245" s="736"/>
      <c r="EG245" s="736"/>
    </row>
    <row r="246" spans="1:137" ht="60" customHeight="1">
      <c r="A246" s="925"/>
      <c r="B246" s="736"/>
      <c r="C246" s="925" t="str">
        <f>IF('Display-Neuanlage und Masse'!T244="","",'Display-Neuanlage und Masse'!T244)</f>
        <v/>
      </c>
      <c r="D246" s="925" t="str">
        <f>IF('Display-Neuanlage und Masse'!U244="","",'Display-Neuanlage und Masse'!U244)</f>
        <v/>
      </c>
      <c r="E246" s="736"/>
      <c r="F246" s="925" t="str">
        <f>IF('Display-Neuanlage und Masse'!V244="","",'Display-Neuanlage und Masse'!V244)</f>
        <v/>
      </c>
      <c r="G246" s="925" t="str">
        <f>IF('Display-Neuanlage und Masse'!X244="","",VLOOKUP('Display-Neuanlage und Masse'!X244,'Dropdown Auswahl'!BL241:BM493,2,FALSE))</f>
        <v/>
      </c>
      <c r="H246" s="1191"/>
      <c r="I246" s="1191"/>
      <c r="J246" s="1191"/>
      <c r="K246" s="925" t="str">
        <f>IF('Display-Neuanlage und Masse'!AX244="","",'Display-Neuanlage und Masse'!AX244)</f>
        <v/>
      </c>
      <c r="L246" s="925" t="str">
        <f>IF('Display-Neuanlage und Masse'!AY244="","",'Display-Neuanlage und Masse'!AY244)</f>
        <v/>
      </c>
      <c r="M246" s="925" t="str">
        <f>IF('Display-Neuanlage und Masse'!AZ244="","",'Display-Neuanlage und Masse'!AZ244)</f>
        <v/>
      </c>
      <c r="N246" s="736"/>
      <c r="O246" s="736"/>
      <c r="P246" s="878"/>
      <c r="Q246" s="736"/>
      <c r="R246" s="736"/>
      <c r="S246" s="925" t="str">
        <f>IF(AND(Table3[[#This Row],[Menge]]&lt;&gt;"",Table3[[#This Row],[Anzahl Stück im Karton]]&lt;&gt;""),Table3[[#This Row],[Menge]]*Table3[[#This Row],[Anzahl Stück im Karton]],"")</f>
        <v/>
      </c>
      <c r="T246" s="929" t="str">
        <f>IF(AND('Display-Neuanlage und Masse'!G244="",'Display-Neuanlage und Masse'!H244=""),"",
IF('Display-Neuanlage und Masse'!G244&lt;&gt;"",'Display-Neuanlage und Masse'!G244,'Display-Neuanlage und Masse'!H244))</f>
        <v/>
      </c>
      <c r="U246" s="925" t="str">
        <f>IF(AND('Display-Neuanlage und Masse'!G244="",'Display-Neuanlage und Masse'!H244=""),"",
IF('Display-Neuanlage und Masse'!G244&lt;&gt;"","EUR","USD"))</f>
        <v/>
      </c>
      <c r="V246" s="930" t="str">
        <f>IF('Display-Neuanlage und Masse'!I244="","",'Display-Neuanlage und Masse'!I244)</f>
        <v/>
      </c>
      <c r="W246" s="737"/>
      <c r="X246" s="737"/>
      <c r="Y246" s="737"/>
      <c r="Z246" s="737"/>
      <c r="AA246" s="737"/>
      <c r="AB246" s="737"/>
      <c r="AC246" s="737"/>
      <c r="AD246" s="737"/>
      <c r="AE246" s="737"/>
      <c r="AF246" s="737"/>
      <c r="AG246" s="741"/>
      <c r="AH246" s="747"/>
      <c r="AI246" s="750"/>
      <c r="AJ246" s="748"/>
      <c r="AK246" s="748"/>
      <c r="AL246" s="748"/>
      <c r="AM246" s="748"/>
      <c r="AN246" s="748"/>
      <c r="AO246" s="748"/>
      <c r="AP246" s="748"/>
      <c r="AQ246" s="748"/>
      <c r="AR246" s="748"/>
      <c r="AS246" s="748"/>
      <c r="AT246" s="748"/>
      <c r="AU246" s="749"/>
      <c r="AV246" s="747"/>
      <c r="AW246" s="748"/>
      <c r="AX246" s="749"/>
      <c r="AY246" s="747"/>
      <c r="AZ246" s="748"/>
      <c r="BA246" s="749"/>
      <c r="BB246" s="747"/>
      <c r="BC246" s="748"/>
      <c r="BD246" s="748"/>
      <c r="BE246" s="749"/>
      <c r="BF246" s="750"/>
      <c r="BG246" s="748"/>
      <c r="BH246" s="748"/>
      <c r="BI246" s="748"/>
      <c r="BJ246" s="748"/>
      <c r="BK246" s="748"/>
      <c r="BL246" s="748"/>
      <c r="BM246" s="748"/>
      <c r="BN246" s="748"/>
      <c r="BO246" s="736"/>
      <c r="BP246" s="736"/>
      <c r="BQ246" s="735"/>
      <c r="BR246" s="736"/>
      <c r="BS246" s="736"/>
      <c r="BT246" s="736"/>
      <c r="BU246" s="856"/>
      <c r="BV246" s="736"/>
      <c r="BW246" s="736"/>
      <c r="BX246" s="736"/>
      <c r="BY246" s="736"/>
      <c r="BZ246" s="736"/>
      <c r="CA246" s="736"/>
      <c r="CB246" s="736"/>
      <c r="CC246" s="736"/>
      <c r="CD246" s="736"/>
      <c r="CE246" s="736"/>
      <c r="CF246" s="736"/>
      <c r="CG246" s="736"/>
      <c r="CH246" s="736"/>
      <c r="CI246" s="736"/>
      <c r="CJ246" s="736"/>
      <c r="CK246" s="736"/>
      <c r="CL246" s="736"/>
      <c r="CM246" s="736"/>
      <c r="CN246" s="736"/>
      <c r="CO246" s="736"/>
      <c r="CP246" s="736"/>
      <c r="CQ246" s="736"/>
      <c r="CR246" s="736"/>
      <c r="CS246" s="736"/>
      <c r="CT246" s="736"/>
      <c r="CU246" s="736"/>
      <c r="CV246" s="736"/>
      <c r="CW246" s="736"/>
      <c r="CX246" s="736"/>
      <c r="CY246" s="736"/>
      <c r="CZ246" s="736"/>
      <c r="DA246" s="736"/>
      <c r="DB246" s="736"/>
      <c r="DC246" s="736"/>
      <c r="DD246" s="736"/>
      <c r="DE246" s="736"/>
      <c r="DF246" s="736"/>
      <c r="DG246" s="736"/>
      <c r="DH246" s="736"/>
      <c r="DI246" s="736"/>
      <c r="DJ246" s="736"/>
      <c r="DK246" s="736"/>
      <c r="DL246" s="736"/>
      <c r="DM246" s="736"/>
      <c r="DN246" s="736"/>
      <c r="DO246" s="736"/>
      <c r="DP246" s="736"/>
      <c r="DQ246" s="736"/>
      <c r="DR246" s="736"/>
      <c r="DS246" s="736"/>
      <c r="DT246" s="736"/>
      <c r="DU246" s="736"/>
      <c r="DV246" s="736"/>
      <c r="DW246" s="736"/>
      <c r="DX246" s="736"/>
      <c r="DY246" s="736"/>
      <c r="DZ246" s="736"/>
      <c r="EA246" s="736"/>
      <c r="EB246" s="736"/>
      <c r="EC246" s="736"/>
      <c r="ED246" s="736"/>
      <c r="EE246" s="736"/>
      <c r="EF246" s="736"/>
      <c r="EG246" s="736"/>
    </row>
    <row r="247" spans="1:137" ht="60" customHeight="1">
      <c r="A247" s="925"/>
      <c r="B247" s="736"/>
      <c r="C247" s="925" t="str">
        <f>IF('Display-Neuanlage und Masse'!T245="","",'Display-Neuanlage und Masse'!T245)</f>
        <v/>
      </c>
      <c r="D247" s="925" t="str">
        <f>IF('Display-Neuanlage und Masse'!U245="","",'Display-Neuanlage und Masse'!U245)</f>
        <v/>
      </c>
      <c r="E247" s="736"/>
      <c r="F247" s="925" t="str">
        <f>IF('Display-Neuanlage und Masse'!V245="","",'Display-Neuanlage und Masse'!V245)</f>
        <v/>
      </c>
      <c r="G247" s="925" t="str">
        <f>IF('Display-Neuanlage und Masse'!X245="","",VLOOKUP('Display-Neuanlage und Masse'!X245,'Dropdown Auswahl'!BL242:BM494,2,FALSE))</f>
        <v/>
      </c>
      <c r="H247" s="1191"/>
      <c r="I247" s="1191"/>
      <c r="J247" s="1191"/>
      <c r="K247" s="925" t="str">
        <f>IF('Display-Neuanlage und Masse'!AX245="","",'Display-Neuanlage und Masse'!AX245)</f>
        <v/>
      </c>
      <c r="L247" s="925" t="str">
        <f>IF('Display-Neuanlage und Masse'!AY245="","",'Display-Neuanlage und Masse'!AY245)</f>
        <v/>
      </c>
      <c r="M247" s="925" t="str">
        <f>IF('Display-Neuanlage und Masse'!AZ245="","",'Display-Neuanlage und Masse'!AZ245)</f>
        <v/>
      </c>
      <c r="N247" s="736"/>
      <c r="O247" s="736"/>
      <c r="P247" s="878"/>
      <c r="Q247" s="736"/>
      <c r="R247" s="736"/>
      <c r="S247" s="925" t="str">
        <f>IF(AND(Table3[[#This Row],[Menge]]&lt;&gt;"",Table3[[#This Row],[Anzahl Stück im Karton]]&lt;&gt;""),Table3[[#This Row],[Menge]]*Table3[[#This Row],[Anzahl Stück im Karton]],"")</f>
        <v/>
      </c>
      <c r="T247" s="929" t="str">
        <f>IF(AND('Display-Neuanlage und Masse'!G245="",'Display-Neuanlage und Masse'!H245=""),"",
IF('Display-Neuanlage und Masse'!G245&lt;&gt;"",'Display-Neuanlage und Masse'!G245,'Display-Neuanlage und Masse'!H245))</f>
        <v/>
      </c>
      <c r="U247" s="925" t="str">
        <f>IF(AND('Display-Neuanlage und Masse'!G245="",'Display-Neuanlage und Masse'!H245=""),"",
IF('Display-Neuanlage und Masse'!G245&lt;&gt;"","EUR","USD"))</f>
        <v/>
      </c>
      <c r="V247" s="930" t="str">
        <f>IF('Display-Neuanlage und Masse'!I245="","",'Display-Neuanlage und Masse'!I245)</f>
        <v/>
      </c>
      <c r="W247" s="737"/>
      <c r="X247" s="737"/>
      <c r="Y247" s="737"/>
      <c r="Z247" s="737"/>
      <c r="AA247" s="737"/>
      <c r="AB247" s="737"/>
      <c r="AC247" s="737"/>
      <c r="AD247" s="737"/>
      <c r="AE247" s="737"/>
      <c r="AF247" s="737"/>
      <c r="AG247" s="741"/>
      <c r="AH247" s="747"/>
      <c r="AI247" s="750"/>
      <c r="AJ247" s="748"/>
      <c r="AK247" s="748"/>
      <c r="AL247" s="748"/>
      <c r="AM247" s="748"/>
      <c r="AN247" s="748"/>
      <c r="AO247" s="748"/>
      <c r="AP247" s="748"/>
      <c r="AQ247" s="748"/>
      <c r="AR247" s="748"/>
      <c r="AS247" s="748"/>
      <c r="AT247" s="748"/>
      <c r="AU247" s="749"/>
      <c r="AV247" s="747"/>
      <c r="AW247" s="748"/>
      <c r="AX247" s="749"/>
      <c r="AY247" s="747"/>
      <c r="AZ247" s="748"/>
      <c r="BA247" s="749"/>
      <c r="BB247" s="747"/>
      <c r="BC247" s="748"/>
      <c r="BD247" s="748"/>
      <c r="BE247" s="749"/>
      <c r="BF247" s="750"/>
      <c r="BG247" s="748"/>
      <c r="BH247" s="748"/>
      <c r="BI247" s="748"/>
      <c r="BJ247" s="748"/>
      <c r="BK247" s="748"/>
      <c r="BL247" s="748"/>
      <c r="BM247" s="748"/>
      <c r="BN247" s="748"/>
      <c r="BO247" s="736"/>
      <c r="BP247" s="736"/>
      <c r="BQ247" s="735"/>
      <c r="BR247" s="736"/>
      <c r="BS247" s="736"/>
      <c r="BT247" s="736"/>
      <c r="BU247" s="856"/>
      <c r="BV247" s="736"/>
      <c r="BW247" s="736"/>
      <c r="BX247" s="736"/>
      <c r="BY247" s="736"/>
      <c r="BZ247" s="736"/>
      <c r="CA247" s="736"/>
      <c r="CB247" s="736"/>
      <c r="CC247" s="736"/>
      <c r="CD247" s="736"/>
      <c r="CE247" s="736"/>
      <c r="CF247" s="736"/>
      <c r="CG247" s="736"/>
      <c r="CH247" s="736"/>
      <c r="CI247" s="736"/>
      <c r="CJ247" s="736"/>
      <c r="CK247" s="736"/>
      <c r="CL247" s="736"/>
      <c r="CM247" s="736"/>
      <c r="CN247" s="736"/>
      <c r="CO247" s="736"/>
      <c r="CP247" s="736"/>
      <c r="CQ247" s="736"/>
      <c r="CR247" s="736"/>
      <c r="CS247" s="736"/>
      <c r="CT247" s="736"/>
      <c r="CU247" s="736"/>
      <c r="CV247" s="736"/>
      <c r="CW247" s="736"/>
      <c r="CX247" s="736"/>
      <c r="CY247" s="736"/>
      <c r="CZ247" s="736"/>
      <c r="DA247" s="736"/>
      <c r="DB247" s="736"/>
      <c r="DC247" s="736"/>
      <c r="DD247" s="736"/>
      <c r="DE247" s="736"/>
      <c r="DF247" s="736"/>
      <c r="DG247" s="736"/>
      <c r="DH247" s="736"/>
      <c r="DI247" s="736"/>
      <c r="DJ247" s="736"/>
      <c r="DK247" s="736"/>
      <c r="DL247" s="736"/>
      <c r="DM247" s="736"/>
      <c r="DN247" s="736"/>
      <c r="DO247" s="736"/>
      <c r="DP247" s="736"/>
      <c r="DQ247" s="736"/>
      <c r="DR247" s="736"/>
      <c r="DS247" s="736"/>
      <c r="DT247" s="736"/>
      <c r="DU247" s="736"/>
      <c r="DV247" s="736"/>
      <c r="DW247" s="736"/>
      <c r="DX247" s="736"/>
      <c r="DY247" s="736"/>
      <c r="DZ247" s="736"/>
      <c r="EA247" s="736"/>
      <c r="EB247" s="736"/>
      <c r="EC247" s="736"/>
      <c r="ED247" s="736"/>
      <c r="EE247" s="736"/>
      <c r="EF247" s="736"/>
      <c r="EG247" s="736"/>
    </row>
    <row r="248" spans="1:137" ht="60" customHeight="1">
      <c r="A248" s="925"/>
      <c r="B248" s="736"/>
      <c r="C248" s="925" t="str">
        <f>IF('Display-Neuanlage und Masse'!T246="","",'Display-Neuanlage und Masse'!T246)</f>
        <v/>
      </c>
      <c r="D248" s="925" t="str">
        <f>IF('Display-Neuanlage und Masse'!U246="","",'Display-Neuanlage und Masse'!U246)</f>
        <v/>
      </c>
      <c r="E248" s="736"/>
      <c r="F248" s="925" t="str">
        <f>IF('Display-Neuanlage und Masse'!V246="","",'Display-Neuanlage und Masse'!V246)</f>
        <v/>
      </c>
      <c r="G248" s="925" t="str">
        <f>IF('Display-Neuanlage und Masse'!X246="","",VLOOKUP('Display-Neuanlage und Masse'!X246,'Dropdown Auswahl'!BL243:BM495,2,FALSE))</f>
        <v/>
      </c>
      <c r="H248" s="1191"/>
      <c r="I248" s="1191"/>
      <c r="J248" s="1191"/>
      <c r="K248" s="925" t="str">
        <f>IF('Display-Neuanlage und Masse'!AX246="","",'Display-Neuanlage und Masse'!AX246)</f>
        <v/>
      </c>
      <c r="L248" s="925" t="str">
        <f>IF('Display-Neuanlage und Masse'!AY246="","",'Display-Neuanlage und Masse'!AY246)</f>
        <v/>
      </c>
      <c r="M248" s="925" t="str">
        <f>IF('Display-Neuanlage und Masse'!AZ246="","",'Display-Neuanlage und Masse'!AZ246)</f>
        <v/>
      </c>
      <c r="N248" s="736"/>
      <c r="O248" s="736"/>
      <c r="P248" s="878"/>
      <c r="Q248" s="736"/>
      <c r="R248" s="736"/>
      <c r="S248" s="925" t="str">
        <f>IF(AND(Table3[[#This Row],[Menge]]&lt;&gt;"",Table3[[#This Row],[Anzahl Stück im Karton]]&lt;&gt;""),Table3[[#This Row],[Menge]]*Table3[[#This Row],[Anzahl Stück im Karton]],"")</f>
        <v/>
      </c>
      <c r="T248" s="929" t="str">
        <f>IF(AND('Display-Neuanlage und Masse'!G246="",'Display-Neuanlage und Masse'!H246=""),"",
IF('Display-Neuanlage und Masse'!G246&lt;&gt;"",'Display-Neuanlage und Masse'!G246,'Display-Neuanlage und Masse'!H246))</f>
        <v/>
      </c>
      <c r="U248" s="925" t="str">
        <f>IF(AND('Display-Neuanlage und Masse'!G246="",'Display-Neuanlage und Masse'!H246=""),"",
IF('Display-Neuanlage und Masse'!G246&lt;&gt;"","EUR","USD"))</f>
        <v/>
      </c>
      <c r="V248" s="930" t="str">
        <f>IF('Display-Neuanlage und Masse'!I246="","",'Display-Neuanlage und Masse'!I246)</f>
        <v/>
      </c>
      <c r="W248" s="737"/>
      <c r="X248" s="737"/>
      <c r="Y248" s="737"/>
      <c r="Z248" s="737"/>
      <c r="AA248" s="737"/>
      <c r="AB248" s="737"/>
      <c r="AC248" s="737"/>
      <c r="AD248" s="737"/>
      <c r="AE248" s="737"/>
      <c r="AF248" s="737"/>
      <c r="AG248" s="741"/>
      <c r="AH248" s="747"/>
      <c r="AI248" s="750"/>
      <c r="AJ248" s="748"/>
      <c r="AK248" s="748"/>
      <c r="AL248" s="748"/>
      <c r="AM248" s="748"/>
      <c r="AN248" s="748"/>
      <c r="AO248" s="748"/>
      <c r="AP248" s="748"/>
      <c r="AQ248" s="748"/>
      <c r="AR248" s="748"/>
      <c r="AS248" s="748"/>
      <c r="AT248" s="748"/>
      <c r="AU248" s="749"/>
      <c r="AV248" s="747"/>
      <c r="AW248" s="748"/>
      <c r="AX248" s="749"/>
      <c r="AY248" s="747"/>
      <c r="AZ248" s="748"/>
      <c r="BA248" s="749"/>
      <c r="BB248" s="747"/>
      <c r="BC248" s="748"/>
      <c r="BD248" s="748"/>
      <c r="BE248" s="749"/>
      <c r="BF248" s="750"/>
      <c r="BG248" s="748"/>
      <c r="BH248" s="748"/>
      <c r="BI248" s="748"/>
      <c r="BJ248" s="748"/>
      <c r="BK248" s="748"/>
      <c r="BL248" s="748"/>
      <c r="BM248" s="748"/>
      <c r="BN248" s="748"/>
      <c r="BO248" s="736"/>
      <c r="BP248" s="736"/>
      <c r="BQ248" s="735"/>
      <c r="BR248" s="736"/>
      <c r="BS248" s="736"/>
      <c r="BT248" s="736"/>
      <c r="BU248" s="856"/>
      <c r="BV248" s="736"/>
      <c r="BW248" s="736"/>
      <c r="BX248" s="736"/>
      <c r="BY248" s="736"/>
      <c r="BZ248" s="736"/>
      <c r="CA248" s="736"/>
      <c r="CB248" s="736"/>
      <c r="CC248" s="736"/>
      <c r="CD248" s="736"/>
      <c r="CE248" s="736"/>
      <c r="CF248" s="736"/>
      <c r="CG248" s="736"/>
      <c r="CH248" s="736"/>
      <c r="CI248" s="736"/>
      <c r="CJ248" s="736"/>
      <c r="CK248" s="736"/>
      <c r="CL248" s="736"/>
      <c r="CM248" s="736"/>
      <c r="CN248" s="736"/>
      <c r="CO248" s="736"/>
      <c r="CP248" s="736"/>
      <c r="CQ248" s="736"/>
      <c r="CR248" s="736"/>
      <c r="CS248" s="736"/>
      <c r="CT248" s="736"/>
      <c r="CU248" s="736"/>
      <c r="CV248" s="736"/>
      <c r="CW248" s="736"/>
      <c r="CX248" s="736"/>
      <c r="CY248" s="736"/>
      <c r="CZ248" s="736"/>
      <c r="DA248" s="736"/>
      <c r="DB248" s="736"/>
      <c r="DC248" s="736"/>
      <c r="DD248" s="736"/>
      <c r="DE248" s="736"/>
      <c r="DF248" s="736"/>
      <c r="DG248" s="736"/>
      <c r="DH248" s="736"/>
      <c r="DI248" s="736"/>
      <c r="DJ248" s="736"/>
      <c r="DK248" s="736"/>
      <c r="DL248" s="736"/>
      <c r="DM248" s="736"/>
      <c r="DN248" s="736"/>
      <c r="DO248" s="736"/>
      <c r="DP248" s="736"/>
      <c r="DQ248" s="736"/>
      <c r="DR248" s="736"/>
      <c r="DS248" s="736"/>
      <c r="DT248" s="736"/>
      <c r="DU248" s="736"/>
      <c r="DV248" s="736"/>
      <c r="DW248" s="736"/>
      <c r="DX248" s="736"/>
      <c r="DY248" s="736"/>
      <c r="DZ248" s="736"/>
      <c r="EA248" s="736"/>
      <c r="EB248" s="736"/>
      <c r="EC248" s="736"/>
      <c r="ED248" s="736"/>
      <c r="EE248" s="736"/>
      <c r="EF248" s="736"/>
      <c r="EG248" s="736"/>
    </row>
    <row r="249" spans="1:137" ht="60" customHeight="1">
      <c r="A249" s="925"/>
      <c r="B249" s="736"/>
      <c r="C249" s="925" t="str">
        <f>IF('Display-Neuanlage und Masse'!T247="","",'Display-Neuanlage und Masse'!T247)</f>
        <v/>
      </c>
      <c r="D249" s="925" t="str">
        <f>IF('Display-Neuanlage und Masse'!U247="","",'Display-Neuanlage und Masse'!U247)</f>
        <v/>
      </c>
      <c r="E249" s="736"/>
      <c r="F249" s="925" t="str">
        <f>IF('Display-Neuanlage und Masse'!V247="","",'Display-Neuanlage und Masse'!V247)</f>
        <v/>
      </c>
      <c r="G249" s="925" t="str">
        <f>IF('Display-Neuanlage und Masse'!X247="","",VLOOKUP('Display-Neuanlage und Masse'!X247,'Dropdown Auswahl'!BL244:BM496,2,FALSE))</f>
        <v/>
      </c>
      <c r="H249" s="1191"/>
      <c r="I249" s="1191"/>
      <c r="J249" s="1191"/>
      <c r="K249" s="925" t="str">
        <f>IF('Display-Neuanlage und Masse'!AX247="","",'Display-Neuanlage und Masse'!AX247)</f>
        <v/>
      </c>
      <c r="L249" s="925" t="str">
        <f>IF('Display-Neuanlage und Masse'!AY247="","",'Display-Neuanlage und Masse'!AY247)</f>
        <v/>
      </c>
      <c r="M249" s="925" t="str">
        <f>IF('Display-Neuanlage und Masse'!AZ247="","",'Display-Neuanlage und Masse'!AZ247)</f>
        <v/>
      </c>
      <c r="N249" s="736"/>
      <c r="O249" s="736"/>
      <c r="P249" s="878"/>
      <c r="Q249" s="736"/>
      <c r="R249" s="736"/>
      <c r="S249" s="925" t="str">
        <f>IF(AND(Table3[[#This Row],[Menge]]&lt;&gt;"",Table3[[#This Row],[Anzahl Stück im Karton]]&lt;&gt;""),Table3[[#This Row],[Menge]]*Table3[[#This Row],[Anzahl Stück im Karton]],"")</f>
        <v/>
      </c>
      <c r="T249" s="929" t="str">
        <f>IF(AND('Display-Neuanlage und Masse'!G247="",'Display-Neuanlage und Masse'!H247=""),"",
IF('Display-Neuanlage und Masse'!G247&lt;&gt;"",'Display-Neuanlage und Masse'!G247,'Display-Neuanlage und Masse'!H247))</f>
        <v/>
      </c>
      <c r="U249" s="925" t="str">
        <f>IF(AND('Display-Neuanlage und Masse'!G247="",'Display-Neuanlage und Masse'!H247=""),"",
IF('Display-Neuanlage und Masse'!G247&lt;&gt;"","EUR","USD"))</f>
        <v/>
      </c>
      <c r="V249" s="930" t="str">
        <f>IF('Display-Neuanlage und Masse'!I247="","",'Display-Neuanlage und Masse'!I247)</f>
        <v/>
      </c>
      <c r="W249" s="737"/>
      <c r="X249" s="737"/>
      <c r="Y249" s="737"/>
      <c r="Z249" s="737"/>
      <c r="AA249" s="737"/>
      <c r="AB249" s="737"/>
      <c r="AC249" s="737"/>
      <c r="AD249" s="737"/>
      <c r="AE249" s="737"/>
      <c r="AF249" s="737"/>
      <c r="AG249" s="741"/>
      <c r="AH249" s="747"/>
      <c r="AI249" s="750"/>
      <c r="AJ249" s="748"/>
      <c r="AK249" s="748"/>
      <c r="AL249" s="748"/>
      <c r="AM249" s="748"/>
      <c r="AN249" s="748"/>
      <c r="AO249" s="748"/>
      <c r="AP249" s="748"/>
      <c r="AQ249" s="748"/>
      <c r="AR249" s="748"/>
      <c r="AS249" s="748"/>
      <c r="AT249" s="748"/>
      <c r="AU249" s="749"/>
      <c r="AV249" s="747"/>
      <c r="AW249" s="748"/>
      <c r="AX249" s="749"/>
      <c r="AY249" s="747"/>
      <c r="AZ249" s="748"/>
      <c r="BA249" s="749"/>
      <c r="BB249" s="747"/>
      <c r="BC249" s="748"/>
      <c r="BD249" s="748"/>
      <c r="BE249" s="749"/>
      <c r="BF249" s="750"/>
      <c r="BG249" s="748"/>
      <c r="BH249" s="748"/>
      <c r="BI249" s="748"/>
      <c r="BJ249" s="748"/>
      <c r="BK249" s="748"/>
      <c r="BL249" s="748"/>
      <c r="BM249" s="748"/>
      <c r="BN249" s="748"/>
      <c r="BO249" s="736"/>
      <c r="BP249" s="736"/>
      <c r="BQ249" s="735"/>
      <c r="BR249" s="736"/>
      <c r="BS249" s="736"/>
      <c r="BT249" s="736"/>
      <c r="BU249" s="856"/>
      <c r="BV249" s="736"/>
      <c r="BW249" s="736"/>
      <c r="BX249" s="736"/>
      <c r="BY249" s="736"/>
      <c r="BZ249" s="736"/>
      <c r="CA249" s="736"/>
      <c r="CB249" s="736"/>
      <c r="CC249" s="736"/>
      <c r="CD249" s="736"/>
      <c r="CE249" s="736"/>
      <c r="CF249" s="736"/>
      <c r="CG249" s="736"/>
      <c r="CH249" s="736"/>
      <c r="CI249" s="736"/>
      <c r="CJ249" s="736"/>
      <c r="CK249" s="736"/>
      <c r="CL249" s="736"/>
      <c r="CM249" s="736"/>
      <c r="CN249" s="736"/>
      <c r="CO249" s="736"/>
      <c r="CP249" s="736"/>
      <c r="CQ249" s="736"/>
      <c r="CR249" s="736"/>
      <c r="CS249" s="736"/>
      <c r="CT249" s="736"/>
      <c r="CU249" s="736"/>
      <c r="CV249" s="736"/>
      <c r="CW249" s="736"/>
      <c r="CX249" s="736"/>
      <c r="CY249" s="736"/>
      <c r="CZ249" s="736"/>
      <c r="DA249" s="736"/>
      <c r="DB249" s="736"/>
      <c r="DC249" s="736"/>
      <c r="DD249" s="736"/>
      <c r="DE249" s="736"/>
      <c r="DF249" s="736"/>
      <c r="DG249" s="736"/>
      <c r="DH249" s="736"/>
      <c r="DI249" s="736"/>
      <c r="DJ249" s="736"/>
      <c r="DK249" s="736"/>
      <c r="DL249" s="736"/>
      <c r="DM249" s="736"/>
      <c r="DN249" s="736"/>
      <c r="DO249" s="736"/>
      <c r="DP249" s="736"/>
      <c r="DQ249" s="736"/>
      <c r="DR249" s="736"/>
      <c r="DS249" s="736"/>
      <c r="DT249" s="736"/>
      <c r="DU249" s="736"/>
      <c r="DV249" s="736"/>
      <c r="DW249" s="736"/>
      <c r="DX249" s="736"/>
      <c r="DY249" s="736"/>
      <c r="DZ249" s="736"/>
      <c r="EA249" s="736"/>
      <c r="EB249" s="736"/>
      <c r="EC249" s="736"/>
      <c r="ED249" s="736"/>
      <c r="EE249" s="736"/>
      <c r="EF249" s="736"/>
      <c r="EG249" s="736"/>
    </row>
    <row r="250" spans="1:137" ht="60" customHeight="1">
      <c r="A250" s="925"/>
      <c r="B250" s="736"/>
      <c r="C250" s="925" t="str">
        <f>IF('Display-Neuanlage und Masse'!T248="","",'Display-Neuanlage und Masse'!T248)</f>
        <v/>
      </c>
      <c r="D250" s="925" t="str">
        <f>IF('Display-Neuanlage und Masse'!U248="","",'Display-Neuanlage und Masse'!U248)</f>
        <v/>
      </c>
      <c r="E250" s="736"/>
      <c r="F250" s="925" t="str">
        <f>IF('Display-Neuanlage und Masse'!V248="","",'Display-Neuanlage und Masse'!V248)</f>
        <v/>
      </c>
      <c r="G250" s="925" t="str">
        <f>IF('Display-Neuanlage und Masse'!X248="","",VLOOKUP('Display-Neuanlage und Masse'!X248,'Dropdown Auswahl'!BL245:BM497,2,FALSE))</f>
        <v/>
      </c>
      <c r="H250" s="1191"/>
      <c r="I250" s="1191"/>
      <c r="J250" s="1191"/>
      <c r="K250" s="925" t="str">
        <f>IF('Display-Neuanlage und Masse'!AX248="","",'Display-Neuanlage und Masse'!AX248)</f>
        <v/>
      </c>
      <c r="L250" s="925" t="str">
        <f>IF('Display-Neuanlage und Masse'!AY248="","",'Display-Neuanlage und Masse'!AY248)</f>
        <v/>
      </c>
      <c r="M250" s="925" t="str">
        <f>IF('Display-Neuanlage und Masse'!AZ248="","",'Display-Neuanlage und Masse'!AZ248)</f>
        <v/>
      </c>
      <c r="N250" s="736"/>
      <c r="O250" s="736"/>
      <c r="P250" s="878"/>
      <c r="Q250" s="736"/>
      <c r="R250" s="736"/>
      <c r="S250" s="925" t="str">
        <f>IF(AND(Table3[[#This Row],[Menge]]&lt;&gt;"",Table3[[#This Row],[Anzahl Stück im Karton]]&lt;&gt;""),Table3[[#This Row],[Menge]]*Table3[[#This Row],[Anzahl Stück im Karton]],"")</f>
        <v/>
      </c>
      <c r="T250" s="929" t="str">
        <f>IF(AND('Display-Neuanlage und Masse'!G248="",'Display-Neuanlage und Masse'!H248=""),"",
IF('Display-Neuanlage und Masse'!G248&lt;&gt;"",'Display-Neuanlage und Masse'!G248,'Display-Neuanlage und Masse'!H248))</f>
        <v/>
      </c>
      <c r="U250" s="925" t="str">
        <f>IF(AND('Display-Neuanlage und Masse'!G248="",'Display-Neuanlage und Masse'!H248=""),"",
IF('Display-Neuanlage und Masse'!G248&lt;&gt;"","EUR","USD"))</f>
        <v/>
      </c>
      <c r="V250" s="930" t="str">
        <f>IF('Display-Neuanlage und Masse'!I248="","",'Display-Neuanlage und Masse'!I248)</f>
        <v/>
      </c>
      <c r="W250" s="737"/>
      <c r="X250" s="737"/>
      <c r="Y250" s="737"/>
      <c r="Z250" s="737"/>
      <c r="AA250" s="737"/>
      <c r="AB250" s="737"/>
      <c r="AC250" s="737"/>
      <c r="AD250" s="737"/>
      <c r="AE250" s="737"/>
      <c r="AF250" s="737"/>
      <c r="AG250" s="741"/>
      <c r="AH250" s="747"/>
      <c r="AI250" s="750"/>
      <c r="AJ250" s="748"/>
      <c r="AK250" s="748"/>
      <c r="AL250" s="748"/>
      <c r="AM250" s="748"/>
      <c r="AN250" s="748"/>
      <c r="AO250" s="748"/>
      <c r="AP250" s="748"/>
      <c r="AQ250" s="748"/>
      <c r="AR250" s="748"/>
      <c r="AS250" s="748"/>
      <c r="AT250" s="748"/>
      <c r="AU250" s="749"/>
      <c r="AV250" s="747"/>
      <c r="AW250" s="748"/>
      <c r="AX250" s="749"/>
      <c r="AY250" s="747"/>
      <c r="AZ250" s="748"/>
      <c r="BA250" s="749"/>
      <c r="BB250" s="747"/>
      <c r="BC250" s="748"/>
      <c r="BD250" s="748"/>
      <c r="BE250" s="749"/>
      <c r="BF250" s="750"/>
      <c r="BG250" s="748"/>
      <c r="BH250" s="748"/>
      <c r="BI250" s="748"/>
      <c r="BJ250" s="748"/>
      <c r="BK250" s="748"/>
      <c r="BL250" s="748"/>
      <c r="BM250" s="748"/>
      <c r="BN250" s="748"/>
      <c r="BO250" s="736"/>
      <c r="BP250" s="736"/>
      <c r="BQ250" s="735"/>
      <c r="BR250" s="736"/>
      <c r="BS250" s="736"/>
      <c r="BT250" s="736"/>
      <c r="BU250" s="856"/>
      <c r="BV250" s="736"/>
      <c r="BW250" s="736"/>
      <c r="BX250" s="736"/>
      <c r="BY250" s="736"/>
      <c r="BZ250" s="736"/>
      <c r="CA250" s="736"/>
      <c r="CB250" s="736"/>
      <c r="CC250" s="736"/>
      <c r="CD250" s="736"/>
      <c r="CE250" s="736"/>
      <c r="CF250" s="736"/>
      <c r="CG250" s="736"/>
      <c r="CH250" s="736"/>
      <c r="CI250" s="736"/>
      <c r="CJ250" s="736"/>
      <c r="CK250" s="736"/>
      <c r="CL250" s="736"/>
      <c r="CM250" s="736"/>
      <c r="CN250" s="736"/>
      <c r="CO250" s="736"/>
      <c r="CP250" s="736"/>
      <c r="CQ250" s="736"/>
      <c r="CR250" s="736"/>
      <c r="CS250" s="736"/>
      <c r="CT250" s="736"/>
      <c r="CU250" s="736"/>
      <c r="CV250" s="736"/>
      <c r="CW250" s="736"/>
      <c r="CX250" s="736"/>
      <c r="CY250" s="736"/>
      <c r="CZ250" s="736"/>
      <c r="DA250" s="736"/>
      <c r="DB250" s="736"/>
      <c r="DC250" s="736"/>
      <c r="DD250" s="736"/>
      <c r="DE250" s="736"/>
      <c r="DF250" s="736"/>
      <c r="DG250" s="736"/>
      <c r="DH250" s="736"/>
      <c r="DI250" s="736"/>
      <c r="DJ250" s="736"/>
      <c r="DK250" s="736"/>
      <c r="DL250" s="736"/>
      <c r="DM250" s="736"/>
      <c r="DN250" s="736"/>
      <c r="DO250" s="736"/>
      <c r="DP250" s="736"/>
      <c r="DQ250" s="736"/>
      <c r="DR250" s="736"/>
      <c r="DS250" s="736"/>
      <c r="DT250" s="736"/>
      <c r="DU250" s="736"/>
      <c r="DV250" s="736"/>
      <c r="DW250" s="736"/>
      <c r="DX250" s="736"/>
      <c r="DY250" s="736"/>
      <c r="DZ250" s="736"/>
      <c r="EA250" s="736"/>
      <c r="EB250" s="736"/>
      <c r="EC250" s="736"/>
      <c r="ED250" s="736"/>
      <c r="EE250" s="736"/>
      <c r="EF250" s="736"/>
      <c r="EG250" s="736"/>
    </row>
    <row r="251" spans="1:137" ht="60" customHeight="1">
      <c r="A251" s="925"/>
      <c r="B251" s="736"/>
      <c r="C251" s="925" t="str">
        <f>IF('Display-Neuanlage und Masse'!T249="","",'Display-Neuanlage und Masse'!T249)</f>
        <v/>
      </c>
      <c r="D251" s="925" t="str">
        <f>IF('Display-Neuanlage und Masse'!U249="","",'Display-Neuanlage und Masse'!U249)</f>
        <v/>
      </c>
      <c r="E251" s="736"/>
      <c r="F251" s="925" t="str">
        <f>IF('Display-Neuanlage und Masse'!V249="","",'Display-Neuanlage und Masse'!V249)</f>
        <v/>
      </c>
      <c r="G251" s="925" t="str">
        <f>IF('Display-Neuanlage und Masse'!X249="","",VLOOKUP('Display-Neuanlage und Masse'!X249,'Dropdown Auswahl'!BL246:BM498,2,FALSE))</f>
        <v/>
      </c>
      <c r="H251" s="1191"/>
      <c r="I251" s="1191"/>
      <c r="J251" s="1191"/>
      <c r="K251" s="925" t="str">
        <f>IF('Display-Neuanlage und Masse'!AX249="","",'Display-Neuanlage und Masse'!AX249)</f>
        <v/>
      </c>
      <c r="L251" s="925" t="str">
        <f>IF('Display-Neuanlage und Masse'!AY249="","",'Display-Neuanlage und Masse'!AY249)</f>
        <v/>
      </c>
      <c r="M251" s="925" t="str">
        <f>IF('Display-Neuanlage und Masse'!AZ249="","",'Display-Neuanlage und Masse'!AZ249)</f>
        <v/>
      </c>
      <c r="N251" s="736"/>
      <c r="O251" s="736"/>
      <c r="P251" s="878"/>
      <c r="Q251" s="736"/>
      <c r="R251" s="736"/>
      <c r="S251" s="925" t="str">
        <f>IF(AND(Table3[[#This Row],[Menge]]&lt;&gt;"",Table3[[#This Row],[Anzahl Stück im Karton]]&lt;&gt;""),Table3[[#This Row],[Menge]]*Table3[[#This Row],[Anzahl Stück im Karton]],"")</f>
        <v/>
      </c>
      <c r="T251" s="929" t="str">
        <f>IF(AND('Display-Neuanlage und Masse'!G249="",'Display-Neuanlage und Masse'!H249=""),"",
IF('Display-Neuanlage und Masse'!G249&lt;&gt;"",'Display-Neuanlage und Masse'!G249,'Display-Neuanlage und Masse'!H249))</f>
        <v/>
      </c>
      <c r="U251" s="925" t="str">
        <f>IF(AND('Display-Neuanlage und Masse'!G249="",'Display-Neuanlage und Masse'!H249=""),"",
IF('Display-Neuanlage und Masse'!G249&lt;&gt;"","EUR","USD"))</f>
        <v/>
      </c>
      <c r="V251" s="930" t="str">
        <f>IF('Display-Neuanlage und Masse'!I249="","",'Display-Neuanlage und Masse'!I249)</f>
        <v/>
      </c>
      <c r="W251" s="737"/>
      <c r="X251" s="737"/>
      <c r="Y251" s="737"/>
      <c r="Z251" s="737"/>
      <c r="AA251" s="737"/>
      <c r="AB251" s="737"/>
      <c r="AC251" s="737"/>
      <c r="AD251" s="737"/>
      <c r="AE251" s="737"/>
      <c r="AF251" s="737"/>
      <c r="AG251" s="741"/>
      <c r="AH251" s="747"/>
      <c r="AI251" s="750"/>
      <c r="AJ251" s="748"/>
      <c r="AK251" s="748"/>
      <c r="AL251" s="748"/>
      <c r="AM251" s="748"/>
      <c r="AN251" s="748"/>
      <c r="AO251" s="748"/>
      <c r="AP251" s="748"/>
      <c r="AQ251" s="748"/>
      <c r="AR251" s="748"/>
      <c r="AS251" s="748"/>
      <c r="AT251" s="748"/>
      <c r="AU251" s="749"/>
      <c r="AV251" s="747"/>
      <c r="AW251" s="748"/>
      <c r="AX251" s="749"/>
      <c r="AY251" s="747"/>
      <c r="AZ251" s="748"/>
      <c r="BA251" s="749"/>
      <c r="BB251" s="747"/>
      <c r="BC251" s="748"/>
      <c r="BD251" s="748"/>
      <c r="BE251" s="749"/>
      <c r="BF251" s="750"/>
      <c r="BG251" s="748"/>
      <c r="BH251" s="748"/>
      <c r="BI251" s="748"/>
      <c r="BJ251" s="748"/>
      <c r="BK251" s="748"/>
      <c r="BL251" s="748"/>
      <c r="BM251" s="748"/>
      <c r="BN251" s="748"/>
      <c r="BO251" s="736"/>
      <c r="BP251" s="736"/>
      <c r="BQ251" s="735"/>
      <c r="BR251" s="736"/>
      <c r="BS251" s="736"/>
      <c r="BT251" s="736"/>
      <c r="BU251" s="856"/>
      <c r="BV251" s="736"/>
      <c r="BW251" s="736"/>
      <c r="BX251" s="736"/>
      <c r="BY251" s="736"/>
      <c r="BZ251" s="736"/>
      <c r="CA251" s="736"/>
      <c r="CB251" s="736"/>
      <c r="CC251" s="736"/>
      <c r="CD251" s="736"/>
      <c r="CE251" s="736"/>
      <c r="CF251" s="736"/>
      <c r="CG251" s="736"/>
      <c r="CH251" s="736"/>
      <c r="CI251" s="736"/>
      <c r="CJ251" s="736"/>
      <c r="CK251" s="736"/>
      <c r="CL251" s="736"/>
      <c r="CM251" s="736"/>
      <c r="CN251" s="736"/>
      <c r="CO251" s="736"/>
      <c r="CP251" s="736"/>
      <c r="CQ251" s="736"/>
      <c r="CR251" s="736"/>
      <c r="CS251" s="736"/>
      <c r="CT251" s="736"/>
      <c r="CU251" s="736"/>
      <c r="CV251" s="736"/>
      <c r="CW251" s="736"/>
      <c r="CX251" s="736"/>
      <c r="CY251" s="736"/>
      <c r="CZ251" s="736"/>
      <c r="DA251" s="736"/>
      <c r="DB251" s="736"/>
      <c r="DC251" s="736"/>
      <c r="DD251" s="736"/>
      <c r="DE251" s="736"/>
      <c r="DF251" s="736"/>
      <c r="DG251" s="736"/>
      <c r="DH251" s="736"/>
      <c r="DI251" s="736"/>
      <c r="DJ251" s="736"/>
      <c r="DK251" s="736"/>
      <c r="DL251" s="736"/>
      <c r="DM251" s="736"/>
      <c r="DN251" s="736"/>
      <c r="DO251" s="736"/>
      <c r="DP251" s="736"/>
      <c r="DQ251" s="736"/>
      <c r="DR251" s="736"/>
      <c r="DS251" s="736"/>
      <c r="DT251" s="736"/>
      <c r="DU251" s="736"/>
      <c r="DV251" s="736"/>
      <c r="DW251" s="736"/>
      <c r="DX251" s="736"/>
      <c r="DY251" s="736"/>
      <c r="DZ251" s="736"/>
      <c r="EA251" s="736"/>
      <c r="EB251" s="736"/>
      <c r="EC251" s="736"/>
      <c r="ED251" s="736"/>
      <c r="EE251" s="736"/>
      <c r="EF251" s="736"/>
      <c r="EG251" s="736"/>
    </row>
    <row r="252" spans="1:137" ht="60" customHeight="1">
      <c r="A252" s="925"/>
      <c r="B252" s="736"/>
      <c r="C252" s="925" t="str">
        <f>IF('Display-Neuanlage und Masse'!T250="","",'Display-Neuanlage und Masse'!T250)</f>
        <v/>
      </c>
      <c r="D252" s="925" t="str">
        <f>IF('Display-Neuanlage und Masse'!U250="","",'Display-Neuanlage und Masse'!U250)</f>
        <v/>
      </c>
      <c r="E252" s="736"/>
      <c r="F252" s="925" t="str">
        <f>IF('Display-Neuanlage und Masse'!V250="","",'Display-Neuanlage und Masse'!V250)</f>
        <v/>
      </c>
      <c r="G252" s="925" t="str">
        <f>IF('Display-Neuanlage und Masse'!X250="","",VLOOKUP('Display-Neuanlage und Masse'!X250,'Dropdown Auswahl'!BL247:BM499,2,FALSE))</f>
        <v/>
      </c>
      <c r="H252" s="1191"/>
      <c r="I252" s="1191"/>
      <c r="J252" s="1191"/>
      <c r="K252" s="925" t="str">
        <f>IF('Display-Neuanlage und Masse'!AX250="","",'Display-Neuanlage und Masse'!AX250)</f>
        <v/>
      </c>
      <c r="L252" s="925" t="str">
        <f>IF('Display-Neuanlage und Masse'!AY250="","",'Display-Neuanlage und Masse'!AY250)</f>
        <v/>
      </c>
      <c r="M252" s="925" t="str">
        <f>IF('Display-Neuanlage und Masse'!AZ250="","",'Display-Neuanlage und Masse'!AZ250)</f>
        <v/>
      </c>
      <c r="N252" s="736"/>
      <c r="O252" s="736"/>
      <c r="P252" s="878"/>
      <c r="Q252" s="736"/>
      <c r="R252" s="736"/>
      <c r="S252" s="925" t="str">
        <f>IF(AND(Table3[[#This Row],[Menge]]&lt;&gt;"",Table3[[#This Row],[Anzahl Stück im Karton]]&lt;&gt;""),Table3[[#This Row],[Menge]]*Table3[[#This Row],[Anzahl Stück im Karton]],"")</f>
        <v/>
      </c>
      <c r="T252" s="929" t="str">
        <f>IF(AND('Display-Neuanlage und Masse'!G250="",'Display-Neuanlage und Masse'!H250=""),"",
IF('Display-Neuanlage und Masse'!G250&lt;&gt;"",'Display-Neuanlage und Masse'!G250,'Display-Neuanlage und Masse'!H250))</f>
        <v/>
      </c>
      <c r="U252" s="925" t="str">
        <f>IF(AND('Display-Neuanlage und Masse'!G250="",'Display-Neuanlage und Masse'!H250=""),"",
IF('Display-Neuanlage und Masse'!G250&lt;&gt;"","EUR","USD"))</f>
        <v/>
      </c>
      <c r="V252" s="930" t="str">
        <f>IF('Display-Neuanlage und Masse'!I250="","",'Display-Neuanlage und Masse'!I250)</f>
        <v/>
      </c>
      <c r="W252" s="737"/>
      <c r="X252" s="737"/>
      <c r="Y252" s="737"/>
      <c r="Z252" s="737"/>
      <c r="AA252" s="737"/>
      <c r="AB252" s="737"/>
      <c r="AC252" s="737"/>
      <c r="AD252" s="737"/>
      <c r="AE252" s="737"/>
      <c r="AF252" s="737"/>
      <c r="AG252" s="741"/>
      <c r="AH252" s="747"/>
      <c r="AI252" s="750"/>
      <c r="AJ252" s="748"/>
      <c r="AK252" s="748"/>
      <c r="AL252" s="748"/>
      <c r="AM252" s="748"/>
      <c r="AN252" s="748"/>
      <c r="AO252" s="748"/>
      <c r="AP252" s="748"/>
      <c r="AQ252" s="748"/>
      <c r="AR252" s="748"/>
      <c r="AS252" s="748"/>
      <c r="AT252" s="748"/>
      <c r="AU252" s="749"/>
      <c r="AV252" s="747"/>
      <c r="AW252" s="748"/>
      <c r="AX252" s="749"/>
      <c r="AY252" s="747"/>
      <c r="AZ252" s="748"/>
      <c r="BA252" s="749"/>
      <c r="BB252" s="747"/>
      <c r="BC252" s="748"/>
      <c r="BD252" s="748"/>
      <c r="BE252" s="749"/>
      <c r="BF252" s="750"/>
      <c r="BG252" s="748"/>
      <c r="BH252" s="748"/>
      <c r="BI252" s="748"/>
      <c r="BJ252" s="748"/>
      <c r="BK252" s="748"/>
      <c r="BL252" s="748"/>
      <c r="BM252" s="748"/>
      <c r="BN252" s="748"/>
      <c r="BO252" s="736"/>
      <c r="BP252" s="736"/>
      <c r="BQ252" s="735"/>
      <c r="BR252" s="736"/>
      <c r="BS252" s="736"/>
      <c r="BT252" s="736"/>
      <c r="BU252" s="856"/>
      <c r="BV252" s="736"/>
      <c r="BW252" s="736"/>
      <c r="BX252" s="736"/>
      <c r="BY252" s="736"/>
      <c r="BZ252" s="736"/>
      <c r="CA252" s="736"/>
      <c r="CB252" s="736"/>
      <c r="CC252" s="736"/>
      <c r="CD252" s="736"/>
      <c r="CE252" s="736"/>
      <c r="CF252" s="736"/>
      <c r="CG252" s="736"/>
      <c r="CH252" s="736"/>
      <c r="CI252" s="736"/>
      <c r="CJ252" s="736"/>
      <c r="CK252" s="736"/>
      <c r="CL252" s="736"/>
      <c r="CM252" s="736"/>
      <c r="CN252" s="736"/>
      <c r="CO252" s="736"/>
      <c r="CP252" s="736"/>
      <c r="CQ252" s="736"/>
      <c r="CR252" s="736"/>
      <c r="CS252" s="736"/>
      <c r="CT252" s="736"/>
      <c r="CU252" s="736"/>
      <c r="CV252" s="736"/>
      <c r="CW252" s="736"/>
      <c r="CX252" s="736"/>
      <c r="CY252" s="736"/>
      <c r="CZ252" s="736"/>
      <c r="DA252" s="736"/>
      <c r="DB252" s="736"/>
      <c r="DC252" s="736"/>
      <c r="DD252" s="736"/>
      <c r="DE252" s="736"/>
      <c r="DF252" s="736"/>
      <c r="DG252" s="736"/>
      <c r="DH252" s="736"/>
      <c r="DI252" s="736"/>
      <c r="DJ252" s="736"/>
      <c r="DK252" s="736"/>
      <c r="DL252" s="736"/>
      <c r="DM252" s="736"/>
      <c r="DN252" s="736"/>
      <c r="DO252" s="736"/>
      <c r="DP252" s="736"/>
      <c r="DQ252" s="736"/>
      <c r="DR252" s="736"/>
      <c r="DS252" s="736"/>
      <c r="DT252" s="736"/>
      <c r="DU252" s="736"/>
      <c r="DV252" s="736"/>
      <c r="DW252" s="736"/>
      <c r="DX252" s="736"/>
      <c r="DY252" s="736"/>
      <c r="DZ252" s="736"/>
      <c r="EA252" s="736"/>
      <c r="EB252" s="736"/>
      <c r="EC252" s="736"/>
      <c r="ED252" s="736"/>
      <c r="EE252" s="736"/>
      <c r="EF252" s="736"/>
      <c r="EG252" s="736"/>
    </row>
    <row r="253" spans="1:137" ht="60" customHeight="1">
      <c r="A253" s="925"/>
      <c r="B253" s="736"/>
      <c r="C253" s="925" t="str">
        <f>IF('Display-Neuanlage und Masse'!T251="","",'Display-Neuanlage und Masse'!T251)</f>
        <v/>
      </c>
      <c r="D253" s="925" t="str">
        <f>IF('Display-Neuanlage und Masse'!U251="","",'Display-Neuanlage und Masse'!U251)</f>
        <v/>
      </c>
      <c r="E253" s="736"/>
      <c r="F253" s="925" t="str">
        <f>IF('Display-Neuanlage und Masse'!V251="","",'Display-Neuanlage und Masse'!V251)</f>
        <v/>
      </c>
      <c r="G253" s="925" t="str">
        <f>IF('Display-Neuanlage und Masse'!X251="","",VLOOKUP('Display-Neuanlage und Masse'!X251,'Dropdown Auswahl'!BL248:BM500,2,FALSE))</f>
        <v/>
      </c>
      <c r="H253" s="1191"/>
      <c r="I253" s="1191"/>
      <c r="J253" s="1191"/>
      <c r="K253" s="925" t="str">
        <f>IF('Display-Neuanlage und Masse'!AX251="","",'Display-Neuanlage und Masse'!AX251)</f>
        <v/>
      </c>
      <c r="L253" s="925" t="str">
        <f>IF('Display-Neuanlage und Masse'!AY251="","",'Display-Neuanlage und Masse'!AY251)</f>
        <v/>
      </c>
      <c r="M253" s="925" t="str">
        <f>IF('Display-Neuanlage und Masse'!AZ251="","",'Display-Neuanlage und Masse'!AZ251)</f>
        <v/>
      </c>
      <c r="N253" s="736"/>
      <c r="O253" s="736"/>
      <c r="P253" s="878"/>
      <c r="Q253" s="736"/>
      <c r="R253" s="736"/>
      <c r="S253" s="925" t="str">
        <f>IF(AND(Table3[[#This Row],[Menge]]&lt;&gt;"",Table3[[#This Row],[Anzahl Stück im Karton]]&lt;&gt;""),Table3[[#This Row],[Menge]]*Table3[[#This Row],[Anzahl Stück im Karton]],"")</f>
        <v/>
      </c>
      <c r="T253" s="929" t="str">
        <f>IF(AND('Display-Neuanlage und Masse'!G251="",'Display-Neuanlage und Masse'!H251=""),"",
IF('Display-Neuanlage und Masse'!G251&lt;&gt;"",'Display-Neuanlage und Masse'!G251,'Display-Neuanlage und Masse'!H251))</f>
        <v/>
      </c>
      <c r="U253" s="925" t="str">
        <f>IF(AND('Display-Neuanlage und Masse'!G251="",'Display-Neuanlage und Masse'!H251=""),"",
IF('Display-Neuanlage und Masse'!G251&lt;&gt;"","EUR","USD"))</f>
        <v/>
      </c>
      <c r="V253" s="930" t="str">
        <f>IF('Display-Neuanlage und Masse'!I251="","",'Display-Neuanlage und Masse'!I251)</f>
        <v/>
      </c>
      <c r="W253" s="737"/>
      <c r="X253" s="737"/>
      <c r="Y253" s="737"/>
      <c r="Z253" s="737"/>
      <c r="AA253" s="737"/>
      <c r="AB253" s="737"/>
      <c r="AC253" s="737"/>
      <c r="AD253" s="737"/>
      <c r="AE253" s="737"/>
      <c r="AF253" s="737"/>
      <c r="AG253" s="741"/>
      <c r="AH253" s="747"/>
      <c r="AI253" s="750"/>
      <c r="AJ253" s="748"/>
      <c r="AK253" s="748"/>
      <c r="AL253" s="748"/>
      <c r="AM253" s="748"/>
      <c r="AN253" s="748"/>
      <c r="AO253" s="748"/>
      <c r="AP253" s="748"/>
      <c r="AQ253" s="748"/>
      <c r="AR253" s="748"/>
      <c r="AS253" s="748"/>
      <c r="AT253" s="748"/>
      <c r="AU253" s="749"/>
      <c r="AV253" s="747"/>
      <c r="AW253" s="748"/>
      <c r="AX253" s="749"/>
      <c r="AY253" s="747"/>
      <c r="AZ253" s="748"/>
      <c r="BA253" s="749"/>
      <c r="BB253" s="747"/>
      <c r="BC253" s="748"/>
      <c r="BD253" s="748"/>
      <c r="BE253" s="749"/>
      <c r="BF253" s="750"/>
      <c r="BG253" s="748"/>
      <c r="BH253" s="748"/>
      <c r="BI253" s="748"/>
      <c r="BJ253" s="748"/>
      <c r="BK253" s="748"/>
      <c r="BL253" s="748"/>
      <c r="BM253" s="748"/>
      <c r="BN253" s="748"/>
      <c r="BO253" s="736"/>
      <c r="BP253" s="736"/>
      <c r="BQ253" s="735"/>
      <c r="BR253" s="736"/>
      <c r="BS253" s="736"/>
      <c r="BT253" s="736"/>
      <c r="BU253" s="856"/>
      <c r="BV253" s="736"/>
      <c r="BW253" s="736"/>
      <c r="BX253" s="736"/>
      <c r="BY253" s="736"/>
      <c r="BZ253" s="736"/>
      <c r="CA253" s="736"/>
      <c r="CB253" s="736"/>
      <c r="CC253" s="736"/>
      <c r="CD253" s="736"/>
      <c r="CE253" s="736"/>
      <c r="CF253" s="736"/>
      <c r="CG253" s="736"/>
      <c r="CH253" s="736"/>
      <c r="CI253" s="736"/>
      <c r="CJ253" s="736"/>
      <c r="CK253" s="736"/>
      <c r="CL253" s="736"/>
      <c r="CM253" s="736"/>
      <c r="CN253" s="736"/>
      <c r="CO253" s="736"/>
      <c r="CP253" s="736"/>
      <c r="CQ253" s="736"/>
      <c r="CR253" s="736"/>
      <c r="CS253" s="736"/>
      <c r="CT253" s="736"/>
      <c r="CU253" s="736"/>
      <c r="CV253" s="736"/>
      <c r="CW253" s="736"/>
      <c r="CX253" s="736"/>
      <c r="CY253" s="736"/>
      <c r="CZ253" s="736"/>
      <c r="DA253" s="736"/>
      <c r="DB253" s="736"/>
      <c r="DC253" s="736"/>
      <c r="DD253" s="736"/>
      <c r="DE253" s="736"/>
      <c r="DF253" s="736"/>
      <c r="DG253" s="736"/>
      <c r="DH253" s="736"/>
      <c r="DI253" s="736"/>
      <c r="DJ253" s="736"/>
      <c r="DK253" s="736"/>
      <c r="DL253" s="736"/>
      <c r="DM253" s="736"/>
      <c r="DN253" s="736"/>
      <c r="DO253" s="736"/>
      <c r="DP253" s="736"/>
      <c r="DQ253" s="736"/>
      <c r="DR253" s="736"/>
      <c r="DS253" s="736"/>
      <c r="DT253" s="736"/>
      <c r="DU253" s="736"/>
      <c r="DV253" s="736"/>
      <c r="DW253" s="736"/>
      <c r="DX253" s="736"/>
      <c r="DY253" s="736"/>
      <c r="DZ253" s="736"/>
      <c r="EA253" s="736"/>
      <c r="EB253" s="736"/>
      <c r="EC253" s="736"/>
      <c r="ED253" s="736"/>
      <c r="EE253" s="736"/>
      <c r="EF253" s="736"/>
      <c r="EG253" s="736"/>
    </row>
    <row r="254" spans="1:137" ht="60" customHeight="1">
      <c r="A254" s="925"/>
      <c r="B254" s="736"/>
      <c r="C254" s="925" t="str">
        <f>IF('Display-Neuanlage und Masse'!T252="","",'Display-Neuanlage und Masse'!T252)</f>
        <v/>
      </c>
      <c r="D254" s="925" t="str">
        <f>IF('Display-Neuanlage und Masse'!U252="","",'Display-Neuanlage und Masse'!U252)</f>
        <v/>
      </c>
      <c r="E254" s="736"/>
      <c r="F254" s="925" t="str">
        <f>IF('Display-Neuanlage und Masse'!V252="","",'Display-Neuanlage und Masse'!V252)</f>
        <v/>
      </c>
      <c r="G254" s="925" t="str">
        <f>IF('Display-Neuanlage und Masse'!X252="","",VLOOKUP('Display-Neuanlage und Masse'!X252,'Dropdown Auswahl'!BL249:BM501,2,FALSE))</f>
        <v/>
      </c>
      <c r="H254" s="1191"/>
      <c r="I254" s="1191"/>
      <c r="J254" s="1191"/>
      <c r="K254" s="925" t="str">
        <f>IF('Display-Neuanlage und Masse'!AX252="","",'Display-Neuanlage und Masse'!AX252)</f>
        <v/>
      </c>
      <c r="L254" s="925" t="str">
        <f>IF('Display-Neuanlage und Masse'!AY252="","",'Display-Neuanlage und Masse'!AY252)</f>
        <v/>
      </c>
      <c r="M254" s="925" t="str">
        <f>IF('Display-Neuanlage und Masse'!AZ252="","",'Display-Neuanlage und Masse'!AZ252)</f>
        <v/>
      </c>
      <c r="N254" s="736"/>
      <c r="O254" s="736"/>
      <c r="P254" s="878"/>
      <c r="Q254" s="736"/>
      <c r="R254" s="736"/>
      <c r="S254" s="925" t="str">
        <f>IF(AND(Table3[[#This Row],[Menge]]&lt;&gt;"",Table3[[#This Row],[Anzahl Stück im Karton]]&lt;&gt;""),Table3[[#This Row],[Menge]]*Table3[[#This Row],[Anzahl Stück im Karton]],"")</f>
        <v/>
      </c>
      <c r="T254" s="929" t="str">
        <f>IF(AND('Display-Neuanlage und Masse'!G252="",'Display-Neuanlage und Masse'!H252=""),"",
IF('Display-Neuanlage und Masse'!G252&lt;&gt;"",'Display-Neuanlage und Masse'!G252,'Display-Neuanlage und Masse'!H252))</f>
        <v/>
      </c>
      <c r="U254" s="925" t="str">
        <f>IF(AND('Display-Neuanlage und Masse'!G252="",'Display-Neuanlage und Masse'!H252=""),"",
IF('Display-Neuanlage und Masse'!G252&lt;&gt;"","EUR","USD"))</f>
        <v/>
      </c>
      <c r="V254" s="930" t="str">
        <f>IF('Display-Neuanlage und Masse'!I252="","",'Display-Neuanlage und Masse'!I252)</f>
        <v/>
      </c>
      <c r="W254" s="737"/>
      <c r="X254" s="737"/>
      <c r="Y254" s="737"/>
      <c r="Z254" s="737"/>
      <c r="AA254" s="737"/>
      <c r="AB254" s="737"/>
      <c r="AC254" s="737"/>
      <c r="AD254" s="737"/>
      <c r="AE254" s="737"/>
      <c r="AF254" s="737"/>
      <c r="AG254" s="741"/>
      <c r="AH254" s="747"/>
      <c r="AI254" s="750"/>
      <c r="AJ254" s="748"/>
      <c r="AK254" s="748"/>
      <c r="AL254" s="748"/>
      <c r="AM254" s="748"/>
      <c r="AN254" s="748"/>
      <c r="AO254" s="748"/>
      <c r="AP254" s="748"/>
      <c r="AQ254" s="748"/>
      <c r="AR254" s="748"/>
      <c r="AS254" s="748"/>
      <c r="AT254" s="748"/>
      <c r="AU254" s="749"/>
      <c r="AV254" s="747"/>
      <c r="AW254" s="748"/>
      <c r="AX254" s="749"/>
      <c r="AY254" s="747"/>
      <c r="AZ254" s="748"/>
      <c r="BA254" s="749"/>
      <c r="BB254" s="747"/>
      <c r="BC254" s="748"/>
      <c r="BD254" s="748"/>
      <c r="BE254" s="749"/>
      <c r="BF254" s="750"/>
      <c r="BG254" s="748"/>
      <c r="BH254" s="748"/>
      <c r="BI254" s="748"/>
      <c r="BJ254" s="748"/>
      <c r="BK254" s="748"/>
      <c r="BL254" s="748"/>
      <c r="BM254" s="748"/>
      <c r="BN254" s="748"/>
      <c r="BO254" s="736"/>
      <c r="BP254" s="736"/>
      <c r="BQ254" s="735"/>
      <c r="BR254" s="736"/>
      <c r="BS254" s="736"/>
      <c r="BT254" s="736"/>
      <c r="BU254" s="856"/>
      <c r="BV254" s="736"/>
      <c r="BW254" s="736"/>
      <c r="BX254" s="736"/>
      <c r="BY254" s="736"/>
      <c r="BZ254" s="736"/>
      <c r="CA254" s="736"/>
      <c r="CB254" s="736"/>
      <c r="CC254" s="736"/>
      <c r="CD254" s="736"/>
      <c r="CE254" s="736"/>
      <c r="CF254" s="736"/>
      <c r="CG254" s="736"/>
      <c r="CH254" s="736"/>
      <c r="CI254" s="736"/>
      <c r="CJ254" s="736"/>
      <c r="CK254" s="736"/>
      <c r="CL254" s="736"/>
      <c r="CM254" s="736"/>
      <c r="CN254" s="736"/>
      <c r="CO254" s="736"/>
      <c r="CP254" s="736"/>
      <c r="CQ254" s="736"/>
      <c r="CR254" s="736"/>
      <c r="CS254" s="736"/>
      <c r="CT254" s="736"/>
      <c r="CU254" s="736"/>
      <c r="CV254" s="736"/>
      <c r="CW254" s="736"/>
      <c r="CX254" s="736"/>
      <c r="CY254" s="736"/>
      <c r="CZ254" s="736"/>
      <c r="DA254" s="736"/>
      <c r="DB254" s="736"/>
      <c r="DC254" s="736"/>
      <c r="DD254" s="736"/>
      <c r="DE254" s="736"/>
      <c r="DF254" s="736"/>
      <c r="DG254" s="736"/>
      <c r="DH254" s="736"/>
      <c r="DI254" s="736"/>
      <c r="DJ254" s="736"/>
      <c r="DK254" s="736"/>
      <c r="DL254" s="736"/>
      <c r="DM254" s="736"/>
      <c r="DN254" s="736"/>
      <c r="DO254" s="736"/>
      <c r="DP254" s="736"/>
      <c r="DQ254" s="736"/>
      <c r="DR254" s="736"/>
      <c r="DS254" s="736"/>
      <c r="DT254" s="736"/>
      <c r="DU254" s="736"/>
      <c r="DV254" s="736"/>
      <c r="DW254" s="736"/>
      <c r="DX254" s="736"/>
      <c r="DY254" s="736"/>
      <c r="DZ254" s="736"/>
      <c r="EA254" s="736"/>
      <c r="EB254" s="736"/>
      <c r="EC254" s="736"/>
      <c r="ED254" s="736"/>
      <c r="EE254" s="736"/>
      <c r="EF254" s="736"/>
      <c r="EG254" s="736"/>
    </row>
    <row r="255" spans="1:137" ht="60" customHeight="1">
      <c r="A255" s="925"/>
      <c r="B255" s="736"/>
      <c r="C255" s="925" t="str">
        <f>IF('Display-Neuanlage und Masse'!T253="","",'Display-Neuanlage und Masse'!T253)</f>
        <v/>
      </c>
      <c r="D255" s="925" t="str">
        <f>IF('Display-Neuanlage und Masse'!U253="","",'Display-Neuanlage und Masse'!U253)</f>
        <v/>
      </c>
      <c r="E255" s="736"/>
      <c r="F255" s="925" t="str">
        <f>IF('Display-Neuanlage und Masse'!V253="","",'Display-Neuanlage und Masse'!V253)</f>
        <v/>
      </c>
      <c r="G255" s="925" t="str">
        <f>IF('Display-Neuanlage und Masse'!X253="","",VLOOKUP('Display-Neuanlage und Masse'!X253,'Dropdown Auswahl'!BL250:BM502,2,FALSE))</f>
        <v/>
      </c>
      <c r="H255" s="1191"/>
      <c r="I255" s="1191"/>
      <c r="J255" s="1191"/>
      <c r="K255" s="925" t="str">
        <f>IF('Display-Neuanlage und Masse'!AX253="","",'Display-Neuanlage und Masse'!AX253)</f>
        <v/>
      </c>
      <c r="L255" s="925" t="str">
        <f>IF('Display-Neuanlage und Masse'!AY253="","",'Display-Neuanlage und Masse'!AY253)</f>
        <v/>
      </c>
      <c r="M255" s="925" t="str">
        <f>IF('Display-Neuanlage und Masse'!AZ253="","",'Display-Neuanlage und Masse'!AZ253)</f>
        <v/>
      </c>
      <c r="N255" s="736"/>
      <c r="O255" s="736"/>
      <c r="P255" s="878"/>
      <c r="Q255" s="736"/>
      <c r="R255" s="736"/>
      <c r="S255" s="925" t="str">
        <f>IF(AND(Table3[[#This Row],[Menge]]&lt;&gt;"",Table3[[#This Row],[Anzahl Stück im Karton]]&lt;&gt;""),Table3[[#This Row],[Menge]]*Table3[[#This Row],[Anzahl Stück im Karton]],"")</f>
        <v/>
      </c>
      <c r="T255" s="929" t="str">
        <f>IF(AND('Display-Neuanlage und Masse'!G253="",'Display-Neuanlage und Masse'!H253=""),"",
IF('Display-Neuanlage und Masse'!G253&lt;&gt;"",'Display-Neuanlage und Masse'!G253,'Display-Neuanlage und Masse'!H253))</f>
        <v/>
      </c>
      <c r="U255" s="925" t="str">
        <f>IF(AND('Display-Neuanlage und Masse'!G253="",'Display-Neuanlage und Masse'!H253=""),"",
IF('Display-Neuanlage und Masse'!G253&lt;&gt;"","EUR","USD"))</f>
        <v/>
      </c>
      <c r="V255" s="930" t="str">
        <f>IF('Display-Neuanlage und Masse'!I253="","",'Display-Neuanlage und Masse'!I253)</f>
        <v/>
      </c>
      <c r="W255" s="737"/>
      <c r="X255" s="737"/>
      <c r="Y255" s="737"/>
      <c r="Z255" s="737"/>
      <c r="AA255" s="737"/>
      <c r="AB255" s="737"/>
      <c r="AC255" s="737"/>
      <c r="AD255" s="737"/>
      <c r="AE255" s="737"/>
      <c r="AF255" s="737"/>
      <c r="AG255" s="741"/>
      <c r="AH255" s="747"/>
      <c r="AI255" s="750"/>
      <c r="AJ255" s="748"/>
      <c r="AK255" s="748"/>
      <c r="AL255" s="748"/>
      <c r="AM255" s="748"/>
      <c r="AN255" s="748"/>
      <c r="AO255" s="748"/>
      <c r="AP255" s="748"/>
      <c r="AQ255" s="748"/>
      <c r="AR255" s="748"/>
      <c r="AS255" s="748"/>
      <c r="AT255" s="748"/>
      <c r="AU255" s="749"/>
      <c r="AV255" s="747"/>
      <c r="AW255" s="748"/>
      <c r="AX255" s="749"/>
      <c r="AY255" s="747"/>
      <c r="AZ255" s="748"/>
      <c r="BA255" s="749"/>
      <c r="BB255" s="747"/>
      <c r="BC255" s="748"/>
      <c r="BD255" s="748"/>
      <c r="BE255" s="749"/>
      <c r="BF255" s="750"/>
      <c r="BG255" s="748"/>
      <c r="BH255" s="748"/>
      <c r="BI255" s="748"/>
      <c r="BJ255" s="748"/>
      <c r="BK255" s="748"/>
      <c r="BL255" s="748"/>
      <c r="BM255" s="748"/>
      <c r="BN255" s="748"/>
      <c r="BO255" s="736"/>
      <c r="BP255" s="736"/>
      <c r="BQ255" s="735"/>
      <c r="BR255" s="736"/>
      <c r="BS255" s="736"/>
      <c r="BT255" s="736"/>
      <c r="BU255" s="856"/>
      <c r="BV255" s="736"/>
      <c r="BW255" s="736"/>
      <c r="BX255" s="736"/>
      <c r="BY255" s="736"/>
      <c r="BZ255" s="736"/>
      <c r="CA255" s="736"/>
      <c r="CB255" s="736"/>
      <c r="CC255" s="736"/>
      <c r="CD255" s="736"/>
      <c r="CE255" s="736"/>
      <c r="CF255" s="736"/>
      <c r="CG255" s="736"/>
      <c r="CH255" s="736"/>
      <c r="CI255" s="736"/>
      <c r="CJ255" s="736"/>
      <c r="CK255" s="736"/>
      <c r="CL255" s="736"/>
      <c r="CM255" s="736"/>
      <c r="CN255" s="736"/>
      <c r="CO255" s="736"/>
      <c r="CP255" s="736"/>
      <c r="CQ255" s="736"/>
      <c r="CR255" s="736"/>
      <c r="CS255" s="736"/>
      <c r="CT255" s="736"/>
      <c r="CU255" s="736"/>
      <c r="CV255" s="736"/>
      <c r="CW255" s="736"/>
      <c r="CX255" s="736"/>
      <c r="CY255" s="736"/>
      <c r="CZ255" s="736"/>
      <c r="DA255" s="736"/>
      <c r="DB255" s="736"/>
      <c r="DC255" s="736"/>
      <c r="DD255" s="736"/>
      <c r="DE255" s="736"/>
      <c r="DF255" s="736"/>
      <c r="DG255" s="736"/>
      <c r="DH255" s="736"/>
      <c r="DI255" s="736"/>
      <c r="DJ255" s="736"/>
      <c r="DK255" s="736"/>
      <c r="DL255" s="736"/>
      <c r="DM255" s="736"/>
      <c r="DN255" s="736"/>
      <c r="DO255" s="736"/>
      <c r="DP255" s="736"/>
      <c r="DQ255" s="736"/>
      <c r="DR255" s="736"/>
      <c r="DS255" s="736"/>
      <c r="DT255" s="736"/>
      <c r="DU255" s="736"/>
      <c r="DV255" s="736"/>
      <c r="DW255" s="736"/>
      <c r="DX255" s="736"/>
      <c r="DY255" s="736"/>
      <c r="DZ255" s="736"/>
      <c r="EA255" s="736"/>
      <c r="EB255" s="736"/>
      <c r="EC255" s="736"/>
      <c r="ED255" s="736"/>
      <c r="EE255" s="736"/>
      <c r="EF255" s="736"/>
      <c r="EG255" s="736"/>
    </row>
    <row r="256" spans="1:137" ht="60" customHeight="1">
      <c r="A256" s="925"/>
      <c r="B256" s="736"/>
      <c r="C256" s="925" t="str">
        <f>IF('Display-Neuanlage und Masse'!T254="","",'Display-Neuanlage und Masse'!T254)</f>
        <v/>
      </c>
      <c r="D256" s="925" t="str">
        <f>IF('Display-Neuanlage und Masse'!U254="","",'Display-Neuanlage und Masse'!U254)</f>
        <v/>
      </c>
      <c r="E256" s="736"/>
      <c r="F256" s="925" t="str">
        <f>IF('Display-Neuanlage und Masse'!V254="","",'Display-Neuanlage und Masse'!V254)</f>
        <v/>
      </c>
      <c r="G256" s="925" t="str">
        <f>IF('Display-Neuanlage und Masse'!X254="","",VLOOKUP('Display-Neuanlage und Masse'!X254,'Dropdown Auswahl'!BL251:BM503,2,FALSE))</f>
        <v/>
      </c>
      <c r="H256" s="1191"/>
      <c r="I256" s="1191"/>
      <c r="J256" s="1191"/>
      <c r="K256" s="925" t="str">
        <f>IF('Display-Neuanlage und Masse'!AX254="","",'Display-Neuanlage und Masse'!AX254)</f>
        <v/>
      </c>
      <c r="L256" s="925" t="str">
        <f>IF('Display-Neuanlage und Masse'!AY254="","",'Display-Neuanlage und Masse'!AY254)</f>
        <v/>
      </c>
      <c r="M256" s="925" t="str">
        <f>IF('Display-Neuanlage und Masse'!AZ254="","",'Display-Neuanlage und Masse'!AZ254)</f>
        <v/>
      </c>
      <c r="N256" s="736"/>
      <c r="O256" s="736"/>
      <c r="P256" s="878"/>
      <c r="Q256" s="736"/>
      <c r="R256" s="736"/>
      <c r="S256" s="925" t="str">
        <f>IF(AND(Table3[[#This Row],[Menge]]&lt;&gt;"",Table3[[#This Row],[Anzahl Stück im Karton]]&lt;&gt;""),Table3[[#This Row],[Menge]]*Table3[[#This Row],[Anzahl Stück im Karton]],"")</f>
        <v/>
      </c>
      <c r="T256" s="929" t="str">
        <f>IF(AND('Display-Neuanlage und Masse'!G254="",'Display-Neuanlage und Masse'!H254=""),"",
IF('Display-Neuanlage und Masse'!G254&lt;&gt;"",'Display-Neuanlage und Masse'!G254,'Display-Neuanlage und Masse'!H254))</f>
        <v/>
      </c>
      <c r="U256" s="925" t="str">
        <f>IF(AND('Display-Neuanlage und Masse'!G254="",'Display-Neuanlage und Masse'!H254=""),"",
IF('Display-Neuanlage und Masse'!G254&lt;&gt;"","EUR","USD"))</f>
        <v/>
      </c>
      <c r="V256" s="930" t="str">
        <f>IF('Display-Neuanlage und Masse'!I254="","",'Display-Neuanlage und Masse'!I254)</f>
        <v/>
      </c>
      <c r="W256" s="737"/>
      <c r="X256" s="737"/>
      <c r="Y256" s="737"/>
      <c r="Z256" s="737"/>
      <c r="AA256" s="737"/>
      <c r="AB256" s="737"/>
      <c r="AC256" s="737"/>
      <c r="AD256" s="737"/>
      <c r="AE256" s="737"/>
      <c r="AF256" s="737"/>
      <c r="AG256" s="741"/>
      <c r="AH256" s="747"/>
      <c r="AI256" s="750"/>
      <c r="AJ256" s="748"/>
      <c r="AK256" s="748"/>
      <c r="AL256" s="748"/>
      <c r="AM256" s="748"/>
      <c r="AN256" s="748"/>
      <c r="AO256" s="748"/>
      <c r="AP256" s="748"/>
      <c r="AQ256" s="748"/>
      <c r="AR256" s="748"/>
      <c r="AS256" s="748"/>
      <c r="AT256" s="748"/>
      <c r="AU256" s="749"/>
      <c r="AV256" s="747"/>
      <c r="AW256" s="748"/>
      <c r="AX256" s="749"/>
      <c r="AY256" s="747"/>
      <c r="AZ256" s="748"/>
      <c r="BA256" s="749"/>
      <c r="BB256" s="747"/>
      <c r="BC256" s="748"/>
      <c r="BD256" s="748"/>
      <c r="BE256" s="749"/>
      <c r="BF256" s="750"/>
      <c r="BG256" s="748"/>
      <c r="BH256" s="748"/>
      <c r="BI256" s="748"/>
      <c r="BJ256" s="748"/>
      <c r="BK256" s="748"/>
      <c r="BL256" s="748"/>
      <c r="BM256" s="748"/>
      <c r="BN256" s="748"/>
      <c r="BO256" s="736"/>
      <c r="BP256" s="736"/>
      <c r="BQ256" s="735"/>
      <c r="BR256" s="736"/>
      <c r="BS256" s="736"/>
      <c r="BT256" s="736"/>
      <c r="BU256" s="856"/>
      <c r="BV256" s="736"/>
      <c r="BW256" s="736"/>
      <c r="BX256" s="736"/>
      <c r="BY256" s="736"/>
      <c r="BZ256" s="736"/>
      <c r="CA256" s="736"/>
      <c r="CB256" s="736"/>
      <c r="CC256" s="736"/>
      <c r="CD256" s="736"/>
      <c r="CE256" s="736"/>
      <c r="CF256" s="736"/>
      <c r="CG256" s="736"/>
      <c r="CH256" s="736"/>
      <c r="CI256" s="736"/>
      <c r="CJ256" s="736"/>
      <c r="CK256" s="736"/>
      <c r="CL256" s="736"/>
      <c r="CM256" s="736"/>
      <c r="CN256" s="736"/>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6"/>
      <c r="DM256" s="736"/>
      <c r="DN256" s="736"/>
      <c r="DO256" s="736"/>
      <c r="DP256" s="736"/>
      <c r="DQ256" s="736"/>
      <c r="DR256" s="736"/>
      <c r="DS256" s="736"/>
      <c r="DT256" s="736"/>
      <c r="DU256" s="736"/>
      <c r="DV256" s="736"/>
      <c r="DW256" s="736"/>
      <c r="DX256" s="736"/>
      <c r="DY256" s="736"/>
      <c r="DZ256" s="736"/>
      <c r="EA256" s="736"/>
      <c r="EB256" s="736"/>
      <c r="EC256" s="736"/>
      <c r="ED256" s="736"/>
      <c r="EE256" s="736"/>
      <c r="EF256" s="736"/>
      <c r="EG256" s="736"/>
    </row>
    <row r="257" spans="1:137" ht="60" customHeight="1">
      <c r="A257" s="925"/>
      <c r="B257" s="736"/>
      <c r="C257" s="925" t="str">
        <f>IF('Display-Neuanlage und Masse'!T255="","",'Display-Neuanlage und Masse'!T255)</f>
        <v/>
      </c>
      <c r="D257" s="925" t="str">
        <f>IF('Display-Neuanlage und Masse'!U255="","",'Display-Neuanlage und Masse'!U255)</f>
        <v/>
      </c>
      <c r="E257" s="736"/>
      <c r="F257" s="925" t="str">
        <f>IF('Display-Neuanlage und Masse'!V255="","",'Display-Neuanlage und Masse'!V255)</f>
        <v/>
      </c>
      <c r="G257" s="925" t="str">
        <f>IF('Display-Neuanlage und Masse'!X255="","",VLOOKUP('Display-Neuanlage und Masse'!X255,'Dropdown Auswahl'!BL252:BM504,2,FALSE))</f>
        <v/>
      </c>
      <c r="H257" s="1191"/>
      <c r="I257" s="1191"/>
      <c r="J257" s="1191"/>
      <c r="K257" s="925" t="str">
        <f>IF('Display-Neuanlage und Masse'!AX255="","",'Display-Neuanlage und Masse'!AX255)</f>
        <v/>
      </c>
      <c r="L257" s="925" t="str">
        <f>IF('Display-Neuanlage und Masse'!AY255="","",'Display-Neuanlage und Masse'!AY255)</f>
        <v/>
      </c>
      <c r="M257" s="925" t="str">
        <f>IF('Display-Neuanlage und Masse'!AZ255="","",'Display-Neuanlage und Masse'!AZ255)</f>
        <v/>
      </c>
      <c r="N257" s="736"/>
      <c r="O257" s="736"/>
      <c r="P257" s="878"/>
      <c r="Q257" s="736"/>
      <c r="R257" s="736"/>
      <c r="S257" s="925" t="str">
        <f>IF(AND(Table3[[#This Row],[Menge]]&lt;&gt;"",Table3[[#This Row],[Anzahl Stück im Karton]]&lt;&gt;""),Table3[[#This Row],[Menge]]*Table3[[#This Row],[Anzahl Stück im Karton]],"")</f>
        <v/>
      </c>
      <c r="T257" s="929" t="str">
        <f>IF(AND('Display-Neuanlage und Masse'!G255="",'Display-Neuanlage und Masse'!H255=""),"",
IF('Display-Neuanlage und Masse'!G255&lt;&gt;"",'Display-Neuanlage und Masse'!G255,'Display-Neuanlage und Masse'!H255))</f>
        <v/>
      </c>
      <c r="U257" s="925" t="str">
        <f>IF(AND('Display-Neuanlage und Masse'!G255="",'Display-Neuanlage und Masse'!H255=""),"",
IF('Display-Neuanlage und Masse'!G255&lt;&gt;"","EUR","USD"))</f>
        <v/>
      </c>
      <c r="V257" s="930" t="str">
        <f>IF('Display-Neuanlage und Masse'!I255="","",'Display-Neuanlage und Masse'!I255)</f>
        <v/>
      </c>
      <c r="W257" s="737"/>
      <c r="X257" s="737"/>
      <c r="Y257" s="737"/>
      <c r="Z257" s="737"/>
      <c r="AA257" s="737"/>
      <c r="AB257" s="737"/>
      <c r="AC257" s="737"/>
      <c r="AD257" s="737"/>
      <c r="AE257" s="737"/>
      <c r="AF257" s="737"/>
      <c r="AG257" s="741"/>
      <c r="AH257" s="747"/>
      <c r="AI257" s="750"/>
      <c r="AJ257" s="748"/>
      <c r="AK257" s="748"/>
      <c r="AL257" s="748"/>
      <c r="AM257" s="748"/>
      <c r="AN257" s="748"/>
      <c r="AO257" s="748"/>
      <c r="AP257" s="748"/>
      <c r="AQ257" s="748"/>
      <c r="AR257" s="748"/>
      <c r="AS257" s="748"/>
      <c r="AT257" s="748"/>
      <c r="AU257" s="749"/>
      <c r="AV257" s="747"/>
      <c r="AW257" s="748"/>
      <c r="AX257" s="749"/>
      <c r="AY257" s="747"/>
      <c r="AZ257" s="748"/>
      <c r="BA257" s="749"/>
      <c r="BB257" s="747"/>
      <c r="BC257" s="748"/>
      <c r="BD257" s="748"/>
      <c r="BE257" s="749"/>
      <c r="BF257" s="750"/>
      <c r="BG257" s="748"/>
      <c r="BH257" s="748"/>
      <c r="BI257" s="748"/>
      <c r="BJ257" s="748"/>
      <c r="BK257" s="748"/>
      <c r="BL257" s="748"/>
      <c r="BM257" s="748"/>
      <c r="BN257" s="748"/>
      <c r="BO257" s="736"/>
      <c r="BP257" s="736"/>
      <c r="BQ257" s="735"/>
      <c r="BR257" s="736"/>
      <c r="BS257" s="736"/>
      <c r="BT257" s="736"/>
      <c r="BU257" s="856"/>
      <c r="BV257" s="736"/>
      <c r="BW257" s="736"/>
      <c r="BX257" s="736"/>
      <c r="BY257" s="736"/>
      <c r="BZ257" s="736"/>
      <c r="CA257" s="736"/>
      <c r="CB257" s="736"/>
      <c r="CC257" s="736"/>
      <c r="CD257" s="736"/>
      <c r="CE257" s="736"/>
      <c r="CF257" s="736"/>
      <c r="CG257" s="736"/>
      <c r="CH257" s="736"/>
      <c r="CI257" s="736"/>
      <c r="CJ257" s="736"/>
      <c r="CK257" s="736"/>
      <c r="CL257" s="736"/>
      <c r="CM257" s="736"/>
      <c r="CN257" s="736"/>
      <c r="CO257" s="736"/>
      <c r="CP257" s="736"/>
      <c r="CQ257" s="736"/>
      <c r="CR257" s="736"/>
      <c r="CS257" s="736"/>
      <c r="CT257" s="736"/>
      <c r="CU257" s="736"/>
      <c r="CV257" s="736"/>
      <c r="CW257" s="736"/>
      <c r="CX257" s="736"/>
      <c r="CY257" s="736"/>
      <c r="CZ257" s="736"/>
      <c r="DA257" s="736"/>
      <c r="DB257" s="736"/>
      <c r="DC257" s="736"/>
      <c r="DD257" s="736"/>
      <c r="DE257" s="736"/>
      <c r="DF257" s="736"/>
      <c r="DG257" s="736"/>
      <c r="DH257" s="736"/>
      <c r="DI257" s="736"/>
      <c r="DJ257" s="736"/>
      <c r="DK257" s="736"/>
      <c r="DL257" s="736"/>
      <c r="DM257" s="736"/>
      <c r="DN257" s="736"/>
      <c r="DO257" s="736"/>
      <c r="DP257" s="736"/>
      <c r="DQ257" s="736"/>
      <c r="DR257" s="736"/>
      <c r="DS257" s="736"/>
      <c r="DT257" s="736"/>
      <c r="DU257" s="736"/>
      <c r="DV257" s="736"/>
      <c r="DW257" s="736"/>
      <c r="DX257" s="736"/>
      <c r="DY257" s="736"/>
      <c r="DZ257" s="736"/>
      <c r="EA257" s="736"/>
      <c r="EB257" s="736"/>
      <c r="EC257" s="736"/>
      <c r="ED257" s="736"/>
      <c r="EE257" s="736"/>
      <c r="EF257" s="736"/>
      <c r="EG257" s="736"/>
    </row>
    <row r="258" spans="1:137" ht="60" customHeight="1">
      <c r="A258" s="925"/>
      <c r="B258" s="736"/>
      <c r="C258" s="925" t="str">
        <f>IF('Display-Neuanlage und Masse'!T256="","",'Display-Neuanlage und Masse'!T256)</f>
        <v/>
      </c>
      <c r="D258" s="925" t="str">
        <f>IF('Display-Neuanlage und Masse'!U256="","",'Display-Neuanlage und Masse'!U256)</f>
        <v/>
      </c>
      <c r="E258" s="736"/>
      <c r="F258" s="925" t="str">
        <f>IF('Display-Neuanlage und Masse'!V256="","",'Display-Neuanlage und Masse'!V256)</f>
        <v/>
      </c>
      <c r="G258" s="925" t="str">
        <f>IF('Display-Neuanlage und Masse'!X256="","",VLOOKUP('Display-Neuanlage und Masse'!X256,'Dropdown Auswahl'!BL253:BM505,2,FALSE))</f>
        <v/>
      </c>
      <c r="H258" s="1191"/>
      <c r="I258" s="1191"/>
      <c r="J258" s="1191"/>
      <c r="K258" s="925" t="str">
        <f>IF('Display-Neuanlage und Masse'!AX256="","",'Display-Neuanlage und Masse'!AX256)</f>
        <v/>
      </c>
      <c r="L258" s="925" t="str">
        <f>IF('Display-Neuanlage und Masse'!AY256="","",'Display-Neuanlage und Masse'!AY256)</f>
        <v/>
      </c>
      <c r="M258" s="925" t="str">
        <f>IF('Display-Neuanlage und Masse'!AZ256="","",'Display-Neuanlage und Masse'!AZ256)</f>
        <v/>
      </c>
      <c r="N258" s="736"/>
      <c r="O258" s="736"/>
      <c r="P258" s="878"/>
      <c r="Q258" s="736"/>
      <c r="R258" s="736"/>
      <c r="S258" s="925" t="str">
        <f>IF(AND(Table3[[#This Row],[Menge]]&lt;&gt;"",Table3[[#This Row],[Anzahl Stück im Karton]]&lt;&gt;""),Table3[[#This Row],[Menge]]*Table3[[#This Row],[Anzahl Stück im Karton]],"")</f>
        <v/>
      </c>
      <c r="T258" s="929" t="str">
        <f>IF(AND('Display-Neuanlage und Masse'!G256="",'Display-Neuanlage und Masse'!H256=""),"",
IF('Display-Neuanlage und Masse'!G256&lt;&gt;"",'Display-Neuanlage und Masse'!G256,'Display-Neuanlage und Masse'!H256))</f>
        <v/>
      </c>
      <c r="U258" s="925" t="str">
        <f>IF(AND('Display-Neuanlage und Masse'!G256="",'Display-Neuanlage und Masse'!H256=""),"",
IF('Display-Neuanlage und Masse'!G256&lt;&gt;"","EUR","USD"))</f>
        <v/>
      </c>
      <c r="V258" s="930" t="str">
        <f>IF('Display-Neuanlage und Masse'!I256="","",'Display-Neuanlage und Masse'!I256)</f>
        <v/>
      </c>
      <c r="W258" s="737"/>
      <c r="X258" s="737"/>
      <c r="Y258" s="737"/>
      <c r="Z258" s="737"/>
      <c r="AA258" s="737"/>
      <c r="AB258" s="737"/>
      <c r="AC258" s="737"/>
      <c r="AD258" s="737"/>
      <c r="AE258" s="737"/>
      <c r="AF258" s="737"/>
      <c r="AG258" s="741"/>
      <c r="AH258" s="747"/>
      <c r="AI258" s="750"/>
      <c r="AJ258" s="748"/>
      <c r="AK258" s="748"/>
      <c r="AL258" s="748"/>
      <c r="AM258" s="748"/>
      <c r="AN258" s="748"/>
      <c r="AO258" s="748"/>
      <c r="AP258" s="748"/>
      <c r="AQ258" s="748"/>
      <c r="AR258" s="748"/>
      <c r="AS258" s="748"/>
      <c r="AT258" s="748"/>
      <c r="AU258" s="749"/>
      <c r="AV258" s="747"/>
      <c r="AW258" s="748"/>
      <c r="AX258" s="749"/>
      <c r="AY258" s="747"/>
      <c r="AZ258" s="748"/>
      <c r="BA258" s="749"/>
      <c r="BB258" s="747"/>
      <c r="BC258" s="748"/>
      <c r="BD258" s="748"/>
      <c r="BE258" s="749"/>
      <c r="BF258" s="750"/>
      <c r="BG258" s="748"/>
      <c r="BH258" s="748"/>
      <c r="BI258" s="748"/>
      <c r="BJ258" s="748"/>
      <c r="BK258" s="748"/>
      <c r="BL258" s="748"/>
      <c r="BM258" s="748"/>
      <c r="BN258" s="748"/>
      <c r="BO258" s="736"/>
      <c r="BP258" s="736"/>
      <c r="BQ258" s="735"/>
      <c r="BR258" s="736"/>
      <c r="BS258" s="736"/>
      <c r="BT258" s="736"/>
      <c r="BU258" s="856"/>
      <c r="BV258" s="736"/>
      <c r="BW258" s="736"/>
      <c r="BX258" s="736"/>
      <c r="BY258" s="736"/>
      <c r="BZ258" s="736"/>
      <c r="CA258" s="736"/>
      <c r="CB258" s="736"/>
      <c r="CC258" s="736"/>
      <c r="CD258" s="736"/>
      <c r="CE258" s="736"/>
      <c r="CF258" s="736"/>
      <c r="CG258" s="736"/>
      <c r="CH258" s="736"/>
      <c r="CI258" s="736"/>
      <c r="CJ258" s="736"/>
      <c r="CK258" s="736"/>
      <c r="CL258" s="736"/>
      <c r="CM258" s="736"/>
      <c r="CN258" s="736"/>
      <c r="CO258" s="736"/>
      <c r="CP258" s="736"/>
      <c r="CQ258" s="736"/>
      <c r="CR258" s="736"/>
      <c r="CS258" s="736"/>
      <c r="CT258" s="736"/>
      <c r="CU258" s="736"/>
      <c r="CV258" s="736"/>
      <c r="CW258" s="736"/>
      <c r="CX258" s="736"/>
      <c r="CY258" s="736"/>
      <c r="CZ258" s="736"/>
      <c r="DA258" s="736"/>
      <c r="DB258" s="736"/>
      <c r="DC258" s="736"/>
      <c r="DD258" s="736"/>
      <c r="DE258" s="736"/>
      <c r="DF258" s="736"/>
      <c r="DG258" s="736"/>
      <c r="DH258" s="736"/>
      <c r="DI258" s="736"/>
      <c r="DJ258" s="736"/>
      <c r="DK258" s="736"/>
      <c r="DL258" s="736"/>
      <c r="DM258" s="736"/>
      <c r="DN258" s="736"/>
      <c r="DO258" s="736"/>
      <c r="DP258" s="736"/>
      <c r="DQ258" s="736"/>
      <c r="DR258" s="736"/>
      <c r="DS258" s="736"/>
      <c r="DT258" s="736"/>
      <c r="DU258" s="736"/>
      <c r="DV258" s="736"/>
      <c r="DW258" s="736"/>
      <c r="DX258" s="736"/>
      <c r="DY258" s="736"/>
      <c r="DZ258" s="736"/>
      <c r="EA258" s="736"/>
      <c r="EB258" s="736"/>
      <c r="EC258" s="736"/>
      <c r="ED258" s="736"/>
      <c r="EE258" s="736"/>
      <c r="EF258" s="736"/>
      <c r="EG258" s="736"/>
    </row>
    <row r="259" spans="1:137" ht="60" customHeight="1">
      <c r="A259" s="925"/>
      <c r="B259" s="736"/>
      <c r="C259" s="925" t="str">
        <f>IF('Display-Neuanlage und Masse'!T257="","",'Display-Neuanlage und Masse'!T257)</f>
        <v/>
      </c>
      <c r="D259" s="925" t="str">
        <f>IF('Display-Neuanlage und Masse'!U257="","",'Display-Neuanlage und Masse'!U257)</f>
        <v/>
      </c>
      <c r="E259" s="736"/>
      <c r="F259" s="925" t="str">
        <f>IF('Display-Neuanlage und Masse'!V257="","",'Display-Neuanlage und Masse'!V257)</f>
        <v/>
      </c>
      <c r="G259" s="925" t="str">
        <f>IF('Display-Neuanlage und Masse'!X257="","",VLOOKUP('Display-Neuanlage und Masse'!X257,'Dropdown Auswahl'!BL254:BM506,2,FALSE))</f>
        <v/>
      </c>
      <c r="H259" s="1191"/>
      <c r="I259" s="1191"/>
      <c r="J259" s="1191"/>
      <c r="K259" s="925" t="str">
        <f>IF('Display-Neuanlage und Masse'!AX257="","",'Display-Neuanlage und Masse'!AX257)</f>
        <v/>
      </c>
      <c r="L259" s="925" t="str">
        <f>IF('Display-Neuanlage und Masse'!AY257="","",'Display-Neuanlage und Masse'!AY257)</f>
        <v/>
      </c>
      <c r="M259" s="925" t="str">
        <f>IF('Display-Neuanlage und Masse'!AZ257="","",'Display-Neuanlage und Masse'!AZ257)</f>
        <v/>
      </c>
      <c r="N259" s="736"/>
      <c r="O259" s="736"/>
      <c r="P259" s="878"/>
      <c r="Q259" s="736"/>
      <c r="R259" s="736"/>
      <c r="S259" s="925" t="str">
        <f>IF(AND(Table3[[#This Row],[Menge]]&lt;&gt;"",Table3[[#This Row],[Anzahl Stück im Karton]]&lt;&gt;""),Table3[[#This Row],[Menge]]*Table3[[#This Row],[Anzahl Stück im Karton]],"")</f>
        <v/>
      </c>
      <c r="T259" s="929" t="str">
        <f>IF(AND('Display-Neuanlage und Masse'!G257="",'Display-Neuanlage und Masse'!H257=""),"",
IF('Display-Neuanlage und Masse'!G257&lt;&gt;"",'Display-Neuanlage und Masse'!G257,'Display-Neuanlage und Masse'!H257))</f>
        <v/>
      </c>
      <c r="U259" s="925" t="str">
        <f>IF(AND('Display-Neuanlage und Masse'!G257="",'Display-Neuanlage und Masse'!H257=""),"",
IF('Display-Neuanlage und Masse'!G257&lt;&gt;"","EUR","USD"))</f>
        <v/>
      </c>
      <c r="V259" s="930" t="str">
        <f>IF('Display-Neuanlage und Masse'!I257="","",'Display-Neuanlage und Masse'!I257)</f>
        <v/>
      </c>
      <c r="W259" s="737"/>
      <c r="X259" s="737"/>
      <c r="Y259" s="737"/>
      <c r="Z259" s="737"/>
      <c r="AA259" s="737"/>
      <c r="AB259" s="737"/>
      <c r="AC259" s="737"/>
      <c r="AD259" s="737"/>
      <c r="AE259" s="737"/>
      <c r="AF259" s="737"/>
      <c r="AG259" s="741"/>
      <c r="AH259" s="747"/>
      <c r="AI259" s="750"/>
      <c r="AJ259" s="748"/>
      <c r="AK259" s="748"/>
      <c r="AL259" s="748"/>
      <c r="AM259" s="748"/>
      <c r="AN259" s="748"/>
      <c r="AO259" s="748"/>
      <c r="AP259" s="748"/>
      <c r="AQ259" s="748"/>
      <c r="AR259" s="748"/>
      <c r="AS259" s="748"/>
      <c r="AT259" s="748"/>
      <c r="AU259" s="749"/>
      <c r="AV259" s="747"/>
      <c r="AW259" s="748"/>
      <c r="AX259" s="749"/>
      <c r="AY259" s="747"/>
      <c r="AZ259" s="748"/>
      <c r="BA259" s="749"/>
      <c r="BB259" s="747"/>
      <c r="BC259" s="748"/>
      <c r="BD259" s="748"/>
      <c r="BE259" s="749"/>
      <c r="BF259" s="750"/>
      <c r="BG259" s="748"/>
      <c r="BH259" s="748"/>
      <c r="BI259" s="748"/>
      <c r="BJ259" s="748"/>
      <c r="BK259" s="748"/>
      <c r="BL259" s="748"/>
      <c r="BM259" s="748"/>
      <c r="BN259" s="748"/>
      <c r="BO259" s="736"/>
      <c r="BP259" s="736"/>
      <c r="BQ259" s="735"/>
      <c r="BR259" s="736"/>
      <c r="BS259" s="736"/>
      <c r="BT259" s="736"/>
      <c r="BU259" s="856"/>
      <c r="BV259" s="736"/>
      <c r="BW259" s="736"/>
      <c r="BX259" s="736"/>
      <c r="BY259" s="736"/>
      <c r="BZ259" s="736"/>
      <c r="CA259" s="736"/>
      <c r="CB259" s="736"/>
      <c r="CC259" s="736"/>
      <c r="CD259" s="736"/>
      <c r="CE259" s="736"/>
      <c r="CF259" s="736"/>
      <c r="CG259" s="736"/>
      <c r="CH259" s="736"/>
      <c r="CI259" s="736"/>
      <c r="CJ259" s="736"/>
      <c r="CK259" s="736"/>
      <c r="CL259" s="736"/>
      <c r="CM259" s="736"/>
      <c r="CN259" s="736"/>
      <c r="CO259" s="736"/>
      <c r="CP259" s="736"/>
      <c r="CQ259" s="736"/>
      <c r="CR259" s="736"/>
      <c r="CS259" s="736"/>
      <c r="CT259" s="736"/>
      <c r="CU259" s="736"/>
      <c r="CV259" s="736"/>
      <c r="CW259" s="736"/>
      <c r="CX259" s="736"/>
      <c r="CY259" s="736"/>
      <c r="CZ259" s="736"/>
      <c r="DA259" s="736"/>
      <c r="DB259" s="736"/>
      <c r="DC259" s="736"/>
      <c r="DD259" s="736"/>
      <c r="DE259" s="736"/>
      <c r="DF259" s="736"/>
      <c r="DG259" s="736"/>
      <c r="DH259" s="736"/>
      <c r="DI259" s="736"/>
      <c r="DJ259" s="736"/>
      <c r="DK259" s="736"/>
      <c r="DL259" s="736"/>
      <c r="DM259" s="736"/>
      <c r="DN259" s="736"/>
      <c r="DO259" s="736"/>
      <c r="DP259" s="736"/>
      <c r="DQ259" s="736"/>
      <c r="DR259" s="736"/>
      <c r="DS259" s="736"/>
      <c r="DT259" s="736"/>
      <c r="DU259" s="736"/>
      <c r="DV259" s="736"/>
      <c r="DW259" s="736"/>
      <c r="DX259" s="736"/>
      <c r="DY259" s="736"/>
      <c r="DZ259" s="736"/>
      <c r="EA259" s="736"/>
      <c r="EB259" s="736"/>
      <c r="EC259" s="736"/>
      <c r="ED259" s="736"/>
      <c r="EE259" s="736"/>
      <c r="EF259" s="736"/>
      <c r="EG259" s="736"/>
    </row>
    <row r="260" spans="1:137" ht="60" customHeight="1">
      <c r="A260" s="925"/>
      <c r="B260" s="736"/>
      <c r="C260" s="925" t="str">
        <f>IF('Display-Neuanlage und Masse'!T258="","",'Display-Neuanlage und Masse'!T258)</f>
        <v/>
      </c>
      <c r="D260" s="925" t="str">
        <f>IF('Display-Neuanlage und Masse'!U258="","",'Display-Neuanlage und Masse'!U258)</f>
        <v/>
      </c>
      <c r="E260" s="736"/>
      <c r="F260" s="925" t="str">
        <f>IF('Display-Neuanlage und Masse'!V258="","",'Display-Neuanlage und Masse'!V258)</f>
        <v/>
      </c>
      <c r="G260" s="925" t="str">
        <f>IF('Display-Neuanlage und Masse'!X258="","",VLOOKUP('Display-Neuanlage und Masse'!X258,'Dropdown Auswahl'!BL255:BM507,2,FALSE))</f>
        <v/>
      </c>
      <c r="H260" s="1191"/>
      <c r="I260" s="1191"/>
      <c r="J260" s="1191"/>
      <c r="K260" s="925" t="str">
        <f>IF('Display-Neuanlage und Masse'!AX258="","",'Display-Neuanlage und Masse'!AX258)</f>
        <v/>
      </c>
      <c r="L260" s="925" t="str">
        <f>IF('Display-Neuanlage und Masse'!AY258="","",'Display-Neuanlage und Masse'!AY258)</f>
        <v/>
      </c>
      <c r="M260" s="925" t="str">
        <f>IF('Display-Neuanlage und Masse'!AZ258="","",'Display-Neuanlage und Masse'!AZ258)</f>
        <v/>
      </c>
      <c r="N260" s="736"/>
      <c r="O260" s="736"/>
      <c r="P260" s="878"/>
      <c r="Q260" s="736"/>
      <c r="R260" s="736"/>
      <c r="S260" s="925" t="str">
        <f>IF(AND(Table3[[#This Row],[Menge]]&lt;&gt;"",Table3[[#This Row],[Anzahl Stück im Karton]]&lt;&gt;""),Table3[[#This Row],[Menge]]*Table3[[#This Row],[Anzahl Stück im Karton]],"")</f>
        <v/>
      </c>
      <c r="T260" s="929" t="str">
        <f>IF(AND('Display-Neuanlage und Masse'!G258="",'Display-Neuanlage und Masse'!H258=""),"",
IF('Display-Neuanlage und Masse'!G258&lt;&gt;"",'Display-Neuanlage und Masse'!G258,'Display-Neuanlage und Masse'!H258))</f>
        <v/>
      </c>
      <c r="U260" s="925" t="str">
        <f>IF(AND('Display-Neuanlage und Masse'!G258="",'Display-Neuanlage und Masse'!H258=""),"",
IF('Display-Neuanlage und Masse'!G258&lt;&gt;"","EUR","USD"))</f>
        <v/>
      </c>
      <c r="V260" s="930" t="str">
        <f>IF('Display-Neuanlage und Masse'!I258="","",'Display-Neuanlage und Masse'!I258)</f>
        <v/>
      </c>
      <c r="W260" s="737"/>
      <c r="X260" s="737"/>
      <c r="Y260" s="737"/>
      <c r="Z260" s="737"/>
      <c r="AA260" s="737"/>
      <c r="AB260" s="737"/>
      <c r="AC260" s="737"/>
      <c r="AD260" s="737"/>
      <c r="AE260" s="737"/>
      <c r="AF260" s="737"/>
      <c r="AG260" s="741"/>
      <c r="AH260" s="747"/>
      <c r="AI260" s="750"/>
      <c r="AJ260" s="748"/>
      <c r="AK260" s="748"/>
      <c r="AL260" s="748"/>
      <c r="AM260" s="748"/>
      <c r="AN260" s="748"/>
      <c r="AO260" s="748"/>
      <c r="AP260" s="748"/>
      <c r="AQ260" s="748"/>
      <c r="AR260" s="748"/>
      <c r="AS260" s="748"/>
      <c r="AT260" s="748"/>
      <c r="AU260" s="749"/>
      <c r="AV260" s="747"/>
      <c r="AW260" s="748"/>
      <c r="AX260" s="749"/>
      <c r="AY260" s="747"/>
      <c r="AZ260" s="748"/>
      <c r="BA260" s="749"/>
      <c r="BB260" s="747"/>
      <c r="BC260" s="748"/>
      <c r="BD260" s="748"/>
      <c r="BE260" s="749"/>
      <c r="BF260" s="750"/>
      <c r="BG260" s="748"/>
      <c r="BH260" s="748"/>
      <c r="BI260" s="748"/>
      <c r="BJ260" s="748"/>
      <c r="BK260" s="748"/>
      <c r="BL260" s="748"/>
      <c r="BM260" s="748"/>
      <c r="BN260" s="748"/>
      <c r="BO260" s="736"/>
      <c r="BP260" s="736"/>
      <c r="BQ260" s="735"/>
      <c r="BR260" s="736"/>
      <c r="BS260" s="736"/>
      <c r="BT260" s="736"/>
      <c r="BU260" s="856"/>
      <c r="BV260" s="736"/>
      <c r="BW260" s="736"/>
      <c r="BX260" s="736"/>
      <c r="BY260" s="736"/>
      <c r="BZ260" s="736"/>
      <c r="CA260" s="736"/>
      <c r="CB260" s="736"/>
      <c r="CC260" s="736"/>
      <c r="CD260" s="736"/>
      <c r="CE260" s="736"/>
      <c r="CF260" s="736"/>
      <c r="CG260" s="736"/>
      <c r="CH260" s="736"/>
      <c r="CI260" s="736"/>
      <c r="CJ260" s="736"/>
      <c r="CK260" s="736"/>
      <c r="CL260" s="736"/>
      <c r="CM260" s="736"/>
      <c r="CN260" s="736"/>
      <c r="CO260" s="736"/>
      <c r="CP260" s="736"/>
      <c r="CQ260" s="736"/>
      <c r="CR260" s="736"/>
      <c r="CS260" s="736"/>
      <c r="CT260" s="736"/>
      <c r="CU260" s="736"/>
      <c r="CV260" s="736"/>
      <c r="CW260" s="736"/>
      <c r="CX260" s="736"/>
      <c r="CY260" s="736"/>
      <c r="CZ260" s="736"/>
      <c r="DA260" s="736"/>
      <c r="DB260" s="736"/>
      <c r="DC260" s="736"/>
      <c r="DD260" s="736"/>
      <c r="DE260" s="736"/>
      <c r="DF260" s="736"/>
      <c r="DG260" s="736"/>
      <c r="DH260" s="736"/>
      <c r="DI260" s="736"/>
      <c r="DJ260" s="736"/>
      <c r="DK260" s="736"/>
      <c r="DL260" s="736"/>
      <c r="DM260" s="736"/>
      <c r="DN260" s="736"/>
      <c r="DO260" s="736"/>
      <c r="DP260" s="736"/>
      <c r="DQ260" s="736"/>
      <c r="DR260" s="736"/>
      <c r="DS260" s="736"/>
      <c r="DT260" s="736"/>
      <c r="DU260" s="736"/>
      <c r="DV260" s="736"/>
      <c r="DW260" s="736"/>
      <c r="DX260" s="736"/>
      <c r="DY260" s="736"/>
      <c r="DZ260" s="736"/>
      <c r="EA260" s="736"/>
      <c r="EB260" s="736"/>
      <c r="EC260" s="736"/>
      <c r="ED260" s="736"/>
      <c r="EE260" s="736"/>
      <c r="EF260" s="736"/>
      <c r="EG260" s="736"/>
    </row>
    <row r="261" spans="1:137" ht="60" customHeight="1">
      <c r="A261" s="925"/>
      <c r="B261" s="736"/>
      <c r="C261" s="925" t="str">
        <f>IF('Display-Neuanlage und Masse'!T259="","",'Display-Neuanlage und Masse'!T259)</f>
        <v/>
      </c>
      <c r="D261" s="925" t="str">
        <f>IF('Display-Neuanlage und Masse'!U259="","",'Display-Neuanlage und Masse'!U259)</f>
        <v/>
      </c>
      <c r="E261" s="736"/>
      <c r="F261" s="925" t="str">
        <f>IF('Display-Neuanlage und Masse'!V259="","",'Display-Neuanlage und Masse'!V259)</f>
        <v/>
      </c>
      <c r="G261" s="925" t="str">
        <f>IF('Display-Neuanlage und Masse'!X259="","",VLOOKUP('Display-Neuanlage und Masse'!X259,'Dropdown Auswahl'!BL256:BM508,2,FALSE))</f>
        <v/>
      </c>
      <c r="H261" s="1191"/>
      <c r="I261" s="1191"/>
      <c r="J261" s="1191"/>
      <c r="K261" s="925" t="str">
        <f>IF('Display-Neuanlage und Masse'!AX259="","",'Display-Neuanlage und Masse'!AX259)</f>
        <v/>
      </c>
      <c r="L261" s="925" t="str">
        <f>IF('Display-Neuanlage und Masse'!AY259="","",'Display-Neuanlage und Masse'!AY259)</f>
        <v/>
      </c>
      <c r="M261" s="925" t="str">
        <f>IF('Display-Neuanlage und Masse'!AZ259="","",'Display-Neuanlage und Masse'!AZ259)</f>
        <v/>
      </c>
      <c r="N261" s="736"/>
      <c r="O261" s="736"/>
      <c r="P261" s="878"/>
      <c r="Q261" s="736"/>
      <c r="R261" s="736"/>
      <c r="S261" s="925" t="str">
        <f>IF(AND(Table3[[#This Row],[Menge]]&lt;&gt;"",Table3[[#This Row],[Anzahl Stück im Karton]]&lt;&gt;""),Table3[[#This Row],[Menge]]*Table3[[#This Row],[Anzahl Stück im Karton]],"")</f>
        <v/>
      </c>
      <c r="T261" s="929" t="str">
        <f>IF(AND('Display-Neuanlage und Masse'!G259="",'Display-Neuanlage und Masse'!H259=""),"",
IF('Display-Neuanlage und Masse'!G259&lt;&gt;"",'Display-Neuanlage und Masse'!G259,'Display-Neuanlage und Masse'!H259))</f>
        <v/>
      </c>
      <c r="U261" s="925" t="str">
        <f>IF(AND('Display-Neuanlage und Masse'!G259="",'Display-Neuanlage und Masse'!H259=""),"",
IF('Display-Neuanlage und Masse'!G259&lt;&gt;"","EUR","USD"))</f>
        <v/>
      </c>
      <c r="V261" s="930" t="str">
        <f>IF('Display-Neuanlage und Masse'!I259="","",'Display-Neuanlage und Masse'!I259)</f>
        <v/>
      </c>
      <c r="W261" s="737"/>
      <c r="X261" s="737"/>
      <c r="Y261" s="737"/>
      <c r="Z261" s="737"/>
      <c r="AA261" s="737"/>
      <c r="AB261" s="737"/>
      <c r="AC261" s="737"/>
      <c r="AD261" s="737"/>
      <c r="AE261" s="737"/>
      <c r="AF261" s="737"/>
      <c r="AG261" s="741"/>
      <c r="AH261" s="747"/>
      <c r="AI261" s="750"/>
      <c r="AJ261" s="748"/>
      <c r="AK261" s="748"/>
      <c r="AL261" s="748"/>
      <c r="AM261" s="748"/>
      <c r="AN261" s="748"/>
      <c r="AO261" s="748"/>
      <c r="AP261" s="748"/>
      <c r="AQ261" s="748"/>
      <c r="AR261" s="748"/>
      <c r="AS261" s="748"/>
      <c r="AT261" s="748"/>
      <c r="AU261" s="749"/>
      <c r="AV261" s="747"/>
      <c r="AW261" s="748"/>
      <c r="AX261" s="749"/>
      <c r="AY261" s="747"/>
      <c r="AZ261" s="748"/>
      <c r="BA261" s="749"/>
      <c r="BB261" s="747"/>
      <c r="BC261" s="748"/>
      <c r="BD261" s="748"/>
      <c r="BE261" s="749"/>
      <c r="BF261" s="750"/>
      <c r="BG261" s="748"/>
      <c r="BH261" s="748"/>
      <c r="BI261" s="748"/>
      <c r="BJ261" s="748"/>
      <c r="BK261" s="748"/>
      <c r="BL261" s="748"/>
      <c r="BM261" s="748"/>
      <c r="BN261" s="748"/>
      <c r="BO261" s="736"/>
      <c r="BP261" s="736"/>
      <c r="BQ261" s="735"/>
      <c r="BR261" s="736"/>
      <c r="BS261" s="736"/>
      <c r="BT261" s="736"/>
      <c r="BU261" s="856"/>
      <c r="BV261" s="736"/>
      <c r="BW261" s="736"/>
      <c r="BX261" s="736"/>
      <c r="BY261" s="736"/>
      <c r="BZ261" s="736"/>
      <c r="CA261" s="736"/>
      <c r="CB261" s="736"/>
      <c r="CC261" s="736"/>
      <c r="CD261" s="736"/>
      <c r="CE261" s="736"/>
      <c r="CF261" s="736"/>
      <c r="CG261" s="736"/>
      <c r="CH261" s="736"/>
      <c r="CI261" s="736"/>
      <c r="CJ261" s="736"/>
      <c r="CK261" s="736"/>
      <c r="CL261" s="736"/>
      <c r="CM261" s="736"/>
      <c r="CN261" s="736"/>
      <c r="CO261" s="736"/>
      <c r="CP261" s="736"/>
      <c r="CQ261" s="736"/>
      <c r="CR261" s="736"/>
      <c r="CS261" s="736"/>
      <c r="CT261" s="736"/>
      <c r="CU261" s="736"/>
      <c r="CV261" s="736"/>
      <c r="CW261" s="736"/>
      <c r="CX261" s="736"/>
      <c r="CY261" s="736"/>
      <c r="CZ261" s="736"/>
      <c r="DA261" s="736"/>
      <c r="DB261" s="736"/>
      <c r="DC261" s="736"/>
      <c r="DD261" s="736"/>
      <c r="DE261" s="736"/>
      <c r="DF261" s="736"/>
      <c r="DG261" s="736"/>
      <c r="DH261" s="736"/>
      <c r="DI261" s="736"/>
      <c r="DJ261" s="736"/>
      <c r="DK261" s="736"/>
      <c r="DL261" s="736"/>
      <c r="DM261" s="736"/>
      <c r="DN261" s="736"/>
      <c r="DO261" s="736"/>
      <c r="DP261" s="736"/>
      <c r="DQ261" s="736"/>
      <c r="DR261" s="736"/>
      <c r="DS261" s="736"/>
      <c r="DT261" s="736"/>
      <c r="DU261" s="736"/>
      <c r="DV261" s="736"/>
      <c r="DW261" s="736"/>
      <c r="DX261" s="736"/>
      <c r="DY261" s="736"/>
      <c r="DZ261" s="736"/>
      <c r="EA261" s="736"/>
      <c r="EB261" s="736"/>
      <c r="EC261" s="736"/>
      <c r="ED261" s="736"/>
      <c r="EE261" s="736"/>
      <c r="EF261" s="736"/>
      <c r="EG261" s="736"/>
    </row>
    <row r="262" spans="1:137" ht="60" customHeight="1">
      <c r="A262" s="925"/>
      <c r="B262" s="736"/>
      <c r="C262" s="925" t="str">
        <f>IF('Display-Neuanlage und Masse'!T260="","",'Display-Neuanlage und Masse'!T260)</f>
        <v/>
      </c>
      <c r="D262" s="925" t="str">
        <f>IF('Display-Neuanlage und Masse'!U260="","",'Display-Neuanlage und Masse'!U260)</f>
        <v/>
      </c>
      <c r="E262" s="736"/>
      <c r="F262" s="925" t="str">
        <f>IF('Display-Neuanlage und Masse'!V260="","",'Display-Neuanlage und Masse'!V260)</f>
        <v/>
      </c>
      <c r="G262" s="925" t="str">
        <f>IF('Display-Neuanlage und Masse'!X260="","",VLOOKUP('Display-Neuanlage und Masse'!X260,'Dropdown Auswahl'!BL257:BM509,2,FALSE))</f>
        <v/>
      </c>
      <c r="H262" s="1191"/>
      <c r="I262" s="1191"/>
      <c r="J262" s="1191"/>
      <c r="K262" s="925" t="str">
        <f>IF('Display-Neuanlage und Masse'!AX260="","",'Display-Neuanlage und Masse'!AX260)</f>
        <v/>
      </c>
      <c r="L262" s="925" t="str">
        <f>IF('Display-Neuanlage und Masse'!AY260="","",'Display-Neuanlage und Masse'!AY260)</f>
        <v/>
      </c>
      <c r="M262" s="925" t="str">
        <f>IF('Display-Neuanlage und Masse'!AZ260="","",'Display-Neuanlage und Masse'!AZ260)</f>
        <v/>
      </c>
      <c r="N262" s="736"/>
      <c r="O262" s="736"/>
      <c r="P262" s="878"/>
      <c r="Q262" s="736"/>
      <c r="R262" s="736"/>
      <c r="S262" s="925" t="str">
        <f>IF(AND(Table3[[#This Row],[Menge]]&lt;&gt;"",Table3[[#This Row],[Anzahl Stück im Karton]]&lt;&gt;""),Table3[[#This Row],[Menge]]*Table3[[#This Row],[Anzahl Stück im Karton]],"")</f>
        <v/>
      </c>
      <c r="T262" s="929" t="str">
        <f>IF(AND('Display-Neuanlage und Masse'!G260="",'Display-Neuanlage und Masse'!H260=""),"",
IF('Display-Neuanlage und Masse'!G260&lt;&gt;"",'Display-Neuanlage und Masse'!G260,'Display-Neuanlage und Masse'!H260))</f>
        <v/>
      </c>
      <c r="U262" s="925" t="str">
        <f>IF(AND('Display-Neuanlage und Masse'!G260="",'Display-Neuanlage und Masse'!H260=""),"",
IF('Display-Neuanlage und Masse'!G260&lt;&gt;"","EUR","USD"))</f>
        <v/>
      </c>
      <c r="V262" s="930" t="str">
        <f>IF('Display-Neuanlage und Masse'!I260="","",'Display-Neuanlage und Masse'!I260)</f>
        <v/>
      </c>
      <c r="W262" s="737"/>
      <c r="X262" s="737"/>
      <c r="Y262" s="737"/>
      <c r="Z262" s="737"/>
      <c r="AA262" s="737"/>
      <c r="AB262" s="737"/>
      <c r="AC262" s="737"/>
      <c r="AD262" s="737"/>
      <c r="AE262" s="737"/>
      <c r="AF262" s="737"/>
      <c r="AG262" s="741"/>
      <c r="AH262" s="747"/>
      <c r="AI262" s="750"/>
      <c r="AJ262" s="748"/>
      <c r="AK262" s="748"/>
      <c r="AL262" s="748"/>
      <c r="AM262" s="748"/>
      <c r="AN262" s="748"/>
      <c r="AO262" s="748"/>
      <c r="AP262" s="748"/>
      <c r="AQ262" s="748"/>
      <c r="AR262" s="748"/>
      <c r="AS262" s="748"/>
      <c r="AT262" s="748"/>
      <c r="AU262" s="749"/>
      <c r="AV262" s="747"/>
      <c r="AW262" s="748"/>
      <c r="AX262" s="749"/>
      <c r="AY262" s="747"/>
      <c r="AZ262" s="748"/>
      <c r="BA262" s="749"/>
      <c r="BB262" s="747"/>
      <c r="BC262" s="748"/>
      <c r="BD262" s="748"/>
      <c r="BE262" s="749"/>
      <c r="BF262" s="750"/>
      <c r="BG262" s="748"/>
      <c r="BH262" s="748"/>
      <c r="BI262" s="748"/>
      <c r="BJ262" s="748"/>
      <c r="BK262" s="748"/>
      <c r="BL262" s="748"/>
      <c r="BM262" s="748"/>
      <c r="BN262" s="748"/>
      <c r="BO262" s="736"/>
      <c r="BP262" s="736"/>
      <c r="BQ262" s="735"/>
      <c r="BR262" s="736"/>
      <c r="BS262" s="736"/>
      <c r="BT262" s="736"/>
      <c r="BU262" s="856"/>
      <c r="BV262" s="736"/>
      <c r="BW262" s="736"/>
      <c r="BX262" s="736"/>
      <c r="BY262" s="736"/>
      <c r="BZ262" s="736"/>
      <c r="CA262" s="736"/>
      <c r="CB262" s="736"/>
      <c r="CC262" s="736"/>
      <c r="CD262" s="736"/>
      <c r="CE262" s="736"/>
      <c r="CF262" s="736"/>
      <c r="CG262" s="736"/>
      <c r="CH262" s="736"/>
      <c r="CI262" s="736"/>
      <c r="CJ262" s="736"/>
      <c r="CK262" s="736"/>
      <c r="CL262" s="736"/>
      <c r="CM262" s="736"/>
      <c r="CN262" s="736"/>
      <c r="CO262" s="736"/>
      <c r="CP262" s="736"/>
      <c r="CQ262" s="736"/>
      <c r="CR262" s="736"/>
      <c r="CS262" s="736"/>
      <c r="CT262" s="736"/>
      <c r="CU262" s="736"/>
      <c r="CV262" s="736"/>
      <c r="CW262" s="736"/>
      <c r="CX262" s="736"/>
      <c r="CY262" s="736"/>
      <c r="CZ262" s="736"/>
      <c r="DA262" s="736"/>
      <c r="DB262" s="736"/>
      <c r="DC262" s="736"/>
      <c r="DD262" s="736"/>
      <c r="DE262" s="736"/>
      <c r="DF262" s="736"/>
      <c r="DG262" s="736"/>
      <c r="DH262" s="736"/>
      <c r="DI262" s="736"/>
      <c r="DJ262" s="736"/>
      <c r="DK262" s="736"/>
      <c r="DL262" s="736"/>
      <c r="DM262" s="736"/>
      <c r="DN262" s="736"/>
      <c r="DO262" s="736"/>
      <c r="DP262" s="736"/>
      <c r="DQ262" s="736"/>
      <c r="DR262" s="736"/>
      <c r="DS262" s="736"/>
      <c r="DT262" s="736"/>
      <c r="DU262" s="736"/>
      <c r="DV262" s="736"/>
      <c r="DW262" s="736"/>
      <c r="DX262" s="736"/>
      <c r="DY262" s="736"/>
      <c r="DZ262" s="736"/>
      <c r="EA262" s="736"/>
      <c r="EB262" s="736"/>
      <c r="EC262" s="736"/>
      <c r="ED262" s="736"/>
      <c r="EE262" s="736"/>
      <c r="EF262" s="736"/>
      <c r="EG262" s="736"/>
    </row>
    <row r="263" spans="1:137" ht="60" customHeight="1">
      <c r="A263" s="925"/>
      <c r="B263" s="736"/>
      <c r="C263" s="925" t="str">
        <f>IF('Display-Neuanlage und Masse'!T261="","",'Display-Neuanlage und Masse'!T261)</f>
        <v/>
      </c>
      <c r="D263" s="925" t="str">
        <f>IF('Display-Neuanlage und Masse'!U261="","",'Display-Neuanlage und Masse'!U261)</f>
        <v/>
      </c>
      <c r="E263" s="736"/>
      <c r="F263" s="925" t="str">
        <f>IF('Display-Neuanlage und Masse'!V261="","",'Display-Neuanlage und Masse'!V261)</f>
        <v/>
      </c>
      <c r="G263" s="925" t="str">
        <f>IF('Display-Neuanlage und Masse'!X261="","",VLOOKUP('Display-Neuanlage und Masse'!X261,'Dropdown Auswahl'!BL258:BM510,2,FALSE))</f>
        <v/>
      </c>
      <c r="H263" s="1191"/>
      <c r="I263" s="1191"/>
      <c r="J263" s="1191"/>
      <c r="K263" s="925" t="str">
        <f>IF('Display-Neuanlage und Masse'!AX261="","",'Display-Neuanlage und Masse'!AX261)</f>
        <v/>
      </c>
      <c r="L263" s="925" t="str">
        <f>IF('Display-Neuanlage und Masse'!AY261="","",'Display-Neuanlage und Masse'!AY261)</f>
        <v/>
      </c>
      <c r="M263" s="925" t="str">
        <f>IF('Display-Neuanlage und Masse'!AZ261="","",'Display-Neuanlage und Masse'!AZ261)</f>
        <v/>
      </c>
      <c r="N263" s="736"/>
      <c r="O263" s="736"/>
      <c r="P263" s="878"/>
      <c r="Q263" s="736"/>
      <c r="R263" s="736"/>
      <c r="S263" s="925" t="str">
        <f>IF(AND(Table3[[#This Row],[Menge]]&lt;&gt;"",Table3[[#This Row],[Anzahl Stück im Karton]]&lt;&gt;""),Table3[[#This Row],[Menge]]*Table3[[#This Row],[Anzahl Stück im Karton]],"")</f>
        <v/>
      </c>
      <c r="T263" s="929" t="str">
        <f>IF(AND('Display-Neuanlage und Masse'!G261="",'Display-Neuanlage und Masse'!H261=""),"",
IF('Display-Neuanlage und Masse'!G261&lt;&gt;"",'Display-Neuanlage und Masse'!G261,'Display-Neuanlage und Masse'!H261))</f>
        <v/>
      </c>
      <c r="U263" s="925" t="str">
        <f>IF(AND('Display-Neuanlage und Masse'!G261="",'Display-Neuanlage und Masse'!H261=""),"",
IF('Display-Neuanlage und Masse'!G261&lt;&gt;"","EUR","USD"))</f>
        <v/>
      </c>
      <c r="V263" s="930" t="str">
        <f>IF('Display-Neuanlage und Masse'!I261="","",'Display-Neuanlage und Masse'!I261)</f>
        <v/>
      </c>
      <c r="W263" s="737"/>
      <c r="X263" s="737"/>
      <c r="Y263" s="737"/>
      <c r="Z263" s="737"/>
      <c r="AA263" s="737"/>
      <c r="AB263" s="737"/>
      <c r="AC263" s="737"/>
      <c r="AD263" s="737"/>
      <c r="AE263" s="737"/>
      <c r="AF263" s="737"/>
      <c r="AG263" s="741"/>
      <c r="AH263" s="747"/>
      <c r="AI263" s="750"/>
      <c r="AJ263" s="748"/>
      <c r="AK263" s="748"/>
      <c r="AL263" s="748"/>
      <c r="AM263" s="748"/>
      <c r="AN263" s="748"/>
      <c r="AO263" s="748"/>
      <c r="AP263" s="748"/>
      <c r="AQ263" s="748"/>
      <c r="AR263" s="748"/>
      <c r="AS263" s="748"/>
      <c r="AT263" s="748"/>
      <c r="AU263" s="749"/>
      <c r="AV263" s="747"/>
      <c r="AW263" s="748"/>
      <c r="AX263" s="749"/>
      <c r="AY263" s="747"/>
      <c r="AZ263" s="748"/>
      <c r="BA263" s="749"/>
      <c r="BB263" s="747"/>
      <c r="BC263" s="748"/>
      <c r="BD263" s="748"/>
      <c r="BE263" s="749"/>
      <c r="BF263" s="750"/>
      <c r="BG263" s="748"/>
      <c r="BH263" s="748"/>
      <c r="BI263" s="748"/>
      <c r="BJ263" s="748"/>
      <c r="BK263" s="748"/>
      <c r="BL263" s="748"/>
      <c r="BM263" s="748"/>
      <c r="BN263" s="748"/>
      <c r="BO263" s="736"/>
      <c r="BP263" s="736"/>
      <c r="BQ263" s="735"/>
      <c r="BR263" s="736"/>
      <c r="BS263" s="736"/>
      <c r="BT263" s="736"/>
      <c r="BU263" s="856"/>
      <c r="BV263" s="736"/>
      <c r="BW263" s="736"/>
      <c r="BX263" s="736"/>
      <c r="BY263" s="736"/>
      <c r="BZ263" s="736"/>
      <c r="CA263" s="736"/>
      <c r="CB263" s="736"/>
      <c r="CC263" s="736"/>
      <c r="CD263" s="736"/>
      <c r="CE263" s="736"/>
      <c r="CF263" s="736"/>
      <c r="CG263" s="736"/>
      <c r="CH263" s="736"/>
      <c r="CI263" s="736"/>
      <c r="CJ263" s="736"/>
      <c r="CK263" s="736"/>
      <c r="CL263" s="736"/>
      <c r="CM263" s="736"/>
      <c r="CN263" s="736"/>
      <c r="CO263" s="736"/>
      <c r="CP263" s="736"/>
      <c r="CQ263" s="736"/>
      <c r="CR263" s="736"/>
      <c r="CS263" s="736"/>
      <c r="CT263" s="736"/>
      <c r="CU263" s="736"/>
      <c r="CV263" s="736"/>
      <c r="CW263" s="736"/>
      <c r="CX263" s="736"/>
      <c r="CY263" s="736"/>
      <c r="CZ263" s="736"/>
      <c r="DA263" s="736"/>
      <c r="DB263" s="736"/>
      <c r="DC263" s="736"/>
      <c r="DD263" s="736"/>
      <c r="DE263" s="736"/>
      <c r="DF263" s="736"/>
      <c r="DG263" s="736"/>
      <c r="DH263" s="736"/>
      <c r="DI263" s="736"/>
      <c r="DJ263" s="736"/>
      <c r="DK263" s="736"/>
      <c r="DL263" s="736"/>
      <c r="DM263" s="736"/>
      <c r="DN263" s="736"/>
      <c r="DO263" s="736"/>
      <c r="DP263" s="736"/>
      <c r="DQ263" s="736"/>
      <c r="DR263" s="736"/>
      <c r="DS263" s="736"/>
      <c r="DT263" s="736"/>
      <c r="DU263" s="736"/>
      <c r="DV263" s="736"/>
      <c r="DW263" s="736"/>
      <c r="DX263" s="736"/>
      <c r="DY263" s="736"/>
      <c r="DZ263" s="736"/>
      <c r="EA263" s="736"/>
      <c r="EB263" s="736"/>
      <c r="EC263" s="736"/>
      <c r="ED263" s="736"/>
      <c r="EE263" s="736"/>
      <c r="EF263" s="736"/>
      <c r="EG263" s="736"/>
    </row>
    <row r="264" spans="1:137" ht="60" customHeight="1">
      <c r="A264" s="925"/>
      <c r="B264" s="736"/>
      <c r="C264" s="925" t="str">
        <f>IF('Display-Neuanlage und Masse'!T262="","",'Display-Neuanlage und Masse'!T262)</f>
        <v/>
      </c>
      <c r="D264" s="925" t="str">
        <f>IF('Display-Neuanlage und Masse'!U262="","",'Display-Neuanlage und Masse'!U262)</f>
        <v/>
      </c>
      <c r="E264" s="736"/>
      <c r="F264" s="925" t="str">
        <f>IF('Display-Neuanlage und Masse'!V262="","",'Display-Neuanlage und Masse'!V262)</f>
        <v/>
      </c>
      <c r="G264" s="925" t="str">
        <f>IF('Display-Neuanlage und Masse'!X262="","",VLOOKUP('Display-Neuanlage und Masse'!X262,'Dropdown Auswahl'!BL259:BM511,2,FALSE))</f>
        <v/>
      </c>
      <c r="H264" s="1191"/>
      <c r="I264" s="1191"/>
      <c r="J264" s="1191"/>
      <c r="K264" s="925" t="str">
        <f>IF('Display-Neuanlage und Masse'!AX262="","",'Display-Neuanlage und Masse'!AX262)</f>
        <v/>
      </c>
      <c r="L264" s="925" t="str">
        <f>IF('Display-Neuanlage und Masse'!AY262="","",'Display-Neuanlage und Masse'!AY262)</f>
        <v/>
      </c>
      <c r="M264" s="925" t="str">
        <f>IF('Display-Neuanlage und Masse'!AZ262="","",'Display-Neuanlage und Masse'!AZ262)</f>
        <v/>
      </c>
      <c r="N264" s="736"/>
      <c r="O264" s="736"/>
      <c r="P264" s="878"/>
      <c r="Q264" s="736"/>
      <c r="R264" s="736"/>
      <c r="S264" s="925" t="str">
        <f>IF(AND(Table3[[#This Row],[Menge]]&lt;&gt;"",Table3[[#This Row],[Anzahl Stück im Karton]]&lt;&gt;""),Table3[[#This Row],[Menge]]*Table3[[#This Row],[Anzahl Stück im Karton]],"")</f>
        <v/>
      </c>
      <c r="T264" s="929" t="str">
        <f>IF(AND('Display-Neuanlage und Masse'!G262="",'Display-Neuanlage und Masse'!H262=""),"",
IF('Display-Neuanlage und Masse'!G262&lt;&gt;"",'Display-Neuanlage und Masse'!G262,'Display-Neuanlage und Masse'!H262))</f>
        <v/>
      </c>
      <c r="U264" s="925" t="str">
        <f>IF(AND('Display-Neuanlage und Masse'!G262="",'Display-Neuanlage und Masse'!H262=""),"",
IF('Display-Neuanlage und Masse'!G262&lt;&gt;"","EUR","USD"))</f>
        <v/>
      </c>
      <c r="V264" s="930" t="str">
        <f>IF('Display-Neuanlage und Masse'!I262="","",'Display-Neuanlage und Masse'!I262)</f>
        <v/>
      </c>
      <c r="W264" s="737"/>
      <c r="X264" s="737"/>
      <c r="Y264" s="737"/>
      <c r="Z264" s="737"/>
      <c r="AA264" s="737"/>
      <c r="AB264" s="737"/>
      <c r="AC264" s="737"/>
      <c r="AD264" s="737"/>
      <c r="AE264" s="737"/>
      <c r="AF264" s="737"/>
      <c r="AG264" s="741"/>
      <c r="AH264" s="747"/>
      <c r="AI264" s="750"/>
      <c r="AJ264" s="748"/>
      <c r="AK264" s="748"/>
      <c r="AL264" s="748"/>
      <c r="AM264" s="748"/>
      <c r="AN264" s="748"/>
      <c r="AO264" s="748"/>
      <c r="AP264" s="748"/>
      <c r="AQ264" s="748"/>
      <c r="AR264" s="748"/>
      <c r="AS264" s="748"/>
      <c r="AT264" s="748"/>
      <c r="AU264" s="749"/>
      <c r="AV264" s="747"/>
      <c r="AW264" s="748"/>
      <c r="AX264" s="749"/>
      <c r="AY264" s="747"/>
      <c r="AZ264" s="748"/>
      <c r="BA264" s="749"/>
      <c r="BB264" s="747"/>
      <c r="BC264" s="748"/>
      <c r="BD264" s="748"/>
      <c r="BE264" s="749"/>
      <c r="BF264" s="750"/>
      <c r="BG264" s="748"/>
      <c r="BH264" s="748"/>
      <c r="BI264" s="748"/>
      <c r="BJ264" s="748"/>
      <c r="BK264" s="748"/>
      <c r="BL264" s="748"/>
      <c r="BM264" s="748"/>
      <c r="BN264" s="748"/>
      <c r="BO264" s="736"/>
      <c r="BP264" s="736"/>
      <c r="BQ264" s="735"/>
      <c r="BR264" s="736"/>
      <c r="BS264" s="736"/>
      <c r="BT264" s="736"/>
      <c r="BU264" s="856"/>
      <c r="BV264" s="736"/>
      <c r="BW264" s="736"/>
      <c r="BX264" s="736"/>
      <c r="BY264" s="736"/>
      <c r="BZ264" s="736"/>
      <c r="CA264" s="736"/>
      <c r="CB264" s="736"/>
      <c r="CC264" s="736"/>
      <c r="CD264" s="736"/>
      <c r="CE264" s="736"/>
      <c r="CF264" s="736"/>
      <c r="CG264" s="736"/>
      <c r="CH264" s="736"/>
      <c r="CI264" s="736"/>
      <c r="CJ264" s="736"/>
      <c r="CK264" s="736"/>
      <c r="CL264" s="736"/>
      <c r="CM264" s="736"/>
      <c r="CN264" s="736"/>
      <c r="CO264" s="736"/>
      <c r="CP264" s="736"/>
      <c r="CQ264" s="736"/>
      <c r="CR264" s="736"/>
      <c r="CS264" s="736"/>
      <c r="CT264" s="736"/>
      <c r="CU264" s="736"/>
      <c r="CV264" s="736"/>
      <c r="CW264" s="736"/>
      <c r="CX264" s="736"/>
      <c r="CY264" s="736"/>
      <c r="CZ264" s="736"/>
      <c r="DA264" s="736"/>
      <c r="DB264" s="736"/>
      <c r="DC264" s="736"/>
      <c r="DD264" s="736"/>
      <c r="DE264" s="736"/>
      <c r="DF264" s="736"/>
      <c r="DG264" s="736"/>
      <c r="DH264" s="736"/>
      <c r="DI264" s="736"/>
      <c r="DJ264" s="736"/>
      <c r="DK264" s="736"/>
      <c r="DL264" s="736"/>
      <c r="DM264" s="736"/>
      <c r="DN264" s="736"/>
      <c r="DO264" s="736"/>
      <c r="DP264" s="736"/>
      <c r="DQ264" s="736"/>
      <c r="DR264" s="736"/>
      <c r="DS264" s="736"/>
      <c r="DT264" s="736"/>
      <c r="DU264" s="736"/>
      <c r="DV264" s="736"/>
      <c r="DW264" s="736"/>
      <c r="DX264" s="736"/>
      <c r="DY264" s="736"/>
      <c r="DZ264" s="736"/>
      <c r="EA264" s="736"/>
      <c r="EB264" s="736"/>
      <c r="EC264" s="736"/>
      <c r="ED264" s="736"/>
      <c r="EE264" s="736"/>
      <c r="EF264" s="736"/>
      <c r="EG264" s="736"/>
    </row>
    <row r="265" spans="1:137" ht="60" customHeight="1">
      <c r="A265" s="925"/>
      <c r="B265" s="736"/>
      <c r="C265" s="925" t="str">
        <f>IF('Display-Neuanlage und Masse'!T263="","",'Display-Neuanlage und Masse'!T263)</f>
        <v/>
      </c>
      <c r="D265" s="925" t="str">
        <f>IF('Display-Neuanlage und Masse'!U263="","",'Display-Neuanlage und Masse'!U263)</f>
        <v/>
      </c>
      <c r="E265" s="736"/>
      <c r="F265" s="925" t="str">
        <f>IF('Display-Neuanlage und Masse'!V263="","",'Display-Neuanlage und Masse'!V263)</f>
        <v/>
      </c>
      <c r="G265" s="925" t="str">
        <f>IF('Display-Neuanlage und Masse'!X263="","",VLOOKUP('Display-Neuanlage und Masse'!X263,'Dropdown Auswahl'!BL260:BM512,2,FALSE))</f>
        <v/>
      </c>
      <c r="H265" s="1191"/>
      <c r="I265" s="1191"/>
      <c r="J265" s="1191"/>
      <c r="K265" s="925" t="str">
        <f>IF('Display-Neuanlage und Masse'!AX263="","",'Display-Neuanlage und Masse'!AX263)</f>
        <v/>
      </c>
      <c r="L265" s="925" t="str">
        <f>IF('Display-Neuanlage und Masse'!AY263="","",'Display-Neuanlage und Masse'!AY263)</f>
        <v/>
      </c>
      <c r="M265" s="925" t="str">
        <f>IF('Display-Neuanlage und Masse'!AZ263="","",'Display-Neuanlage und Masse'!AZ263)</f>
        <v/>
      </c>
      <c r="N265" s="736"/>
      <c r="O265" s="736"/>
      <c r="P265" s="878"/>
      <c r="Q265" s="736"/>
      <c r="R265" s="736"/>
      <c r="S265" s="925" t="str">
        <f>IF(AND(Table3[[#This Row],[Menge]]&lt;&gt;"",Table3[[#This Row],[Anzahl Stück im Karton]]&lt;&gt;""),Table3[[#This Row],[Menge]]*Table3[[#This Row],[Anzahl Stück im Karton]],"")</f>
        <v/>
      </c>
      <c r="T265" s="929" t="str">
        <f>IF(AND('Display-Neuanlage und Masse'!G263="",'Display-Neuanlage und Masse'!H263=""),"",
IF('Display-Neuanlage und Masse'!G263&lt;&gt;"",'Display-Neuanlage und Masse'!G263,'Display-Neuanlage und Masse'!H263))</f>
        <v/>
      </c>
      <c r="U265" s="925" t="str">
        <f>IF(AND('Display-Neuanlage und Masse'!G263="",'Display-Neuanlage und Masse'!H263=""),"",
IF('Display-Neuanlage und Masse'!G263&lt;&gt;"","EUR","USD"))</f>
        <v/>
      </c>
      <c r="V265" s="930" t="str">
        <f>IF('Display-Neuanlage und Masse'!I263="","",'Display-Neuanlage und Masse'!I263)</f>
        <v/>
      </c>
      <c r="W265" s="737"/>
      <c r="X265" s="737"/>
      <c r="Y265" s="737"/>
      <c r="Z265" s="737"/>
      <c r="AA265" s="737"/>
      <c r="AB265" s="737"/>
      <c r="AC265" s="737"/>
      <c r="AD265" s="737"/>
      <c r="AE265" s="737"/>
      <c r="AF265" s="737"/>
      <c r="AG265" s="741"/>
      <c r="AH265" s="747"/>
      <c r="AI265" s="750"/>
      <c r="AJ265" s="748"/>
      <c r="AK265" s="748"/>
      <c r="AL265" s="748"/>
      <c r="AM265" s="748"/>
      <c r="AN265" s="748"/>
      <c r="AO265" s="748"/>
      <c r="AP265" s="748"/>
      <c r="AQ265" s="748"/>
      <c r="AR265" s="748"/>
      <c r="AS265" s="748"/>
      <c r="AT265" s="748"/>
      <c r="AU265" s="749"/>
      <c r="AV265" s="747"/>
      <c r="AW265" s="748"/>
      <c r="AX265" s="749"/>
      <c r="AY265" s="747"/>
      <c r="AZ265" s="748"/>
      <c r="BA265" s="749"/>
      <c r="BB265" s="747"/>
      <c r="BC265" s="748"/>
      <c r="BD265" s="748"/>
      <c r="BE265" s="749"/>
      <c r="BF265" s="750"/>
      <c r="BG265" s="748"/>
      <c r="BH265" s="748"/>
      <c r="BI265" s="748"/>
      <c r="BJ265" s="748"/>
      <c r="BK265" s="748"/>
      <c r="BL265" s="748"/>
      <c r="BM265" s="748"/>
      <c r="BN265" s="748"/>
      <c r="BO265" s="736"/>
      <c r="BP265" s="736"/>
      <c r="BQ265" s="735"/>
      <c r="BR265" s="736"/>
      <c r="BS265" s="736"/>
      <c r="BT265" s="736"/>
      <c r="BU265" s="856"/>
      <c r="BV265" s="736"/>
      <c r="BW265" s="736"/>
      <c r="BX265" s="736"/>
      <c r="BY265" s="736"/>
      <c r="BZ265" s="736"/>
      <c r="CA265" s="736"/>
      <c r="CB265" s="736"/>
      <c r="CC265" s="736"/>
      <c r="CD265" s="736"/>
      <c r="CE265" s="736"/>
      <c r="CF265" s="736"/>
      <c r="CG265" s="736"/>
      <c r="CH265" s="736"/>
      <c r="CI265" s="736"/>
      <c r="CJ265" s="736"/>
      <c r="CK265" s="736"/>
      <c r="CL265" s="736"/>
      <c r="CM265" s="736"/>
      <c r="CN265" s="736"/>
      <c r="CO265" s="736"/>
      <c r="CP265" s="736"/>
      <c r="CQ265" s="736"/>
      <c r="CR265" s="736"/>
      <c r="CS265" s="736"/>
      <c r="CT265" s="736"/>
      <c r="CU265" s="736"/>
      <c r="CV265" s="736"/>
      <c r="CW265" s="736"/>
      <c r="CX265" s="736"/>
      <c r="CY265" s="736"/>
      <c r="CZ265" s="736"/>
      <c r="DA265" s="736"/>
      <c r="DB265" s="736"/>
      <c r="DC265" s="736"/>
      <c r="DD265" s="736"/>
      <c r="DE265" s="736"/>
      <c r="DF265" s="736"/>
      <c r="DG265" s="736"/>
      <c r="DH265" s="736"/>
      <c r="DI265" s="736"/>
      <c r="DJ265" s="736"/>
      <c r="DK265" s="736"/>
      <c r="DL265" s="736"/>
      <c r="DM265" s="736"/>
      <c r="DN265" s="736"/>
      <c r="DO265" s="736"/>
      <c r="DP265" s="736"/>
      <c r="DQ265" s="736"/>
      <c r="DR265" s="736"/>
      <c r="DS265" s="736"/>
      <c r="DT265" s="736"/>
      <c r="DU265" s="736"/>
      <c r="DV265" s="736"/>
      <c r="DW265" s="736"/>
      <c r="DX265" s="736"/>
      <c r="DY265" s="736"/>
      <c r="DZ265" s="736"/>
      <c r="EA265" s="736"/>
      <c r="EB265" s="736"/>
      <c r="EC265" s="736"/>
      <c r="ED265" s="736"/>
      <c r="EE265" s="736"/>
      <c r="EF265" s="736"/>
      <c r="EG265" s="736"/>
    </row>
    <row r="266" spans="1:137" ht="60" customHeight="1">
      <c r="A266" s="925"/>
      <c r="B266" s="736"/>
      <c r="C266" s="925" t="str">
        <f>IF('Display-Neuanlage und Masse'!T264="","",'Display-Neuanlage und Masse'!T264)</f>
        <v/>
      </c>
      <c r="D266" s="925" t="str">
        <f>IF('Display-Neuanlage und Masse'!U264="","",'Display-Neuanlage und Masse'!U264)</f>
        <v/>
      </c>
      <c r="E266" s="736"/>
      <c r="F266" s="925" t="str">
        <f>IF('Display-Neuanlage und Masse'!V264="","",'Display-Neuanlage und Masse'!V264)</f>
        <v/>
      </c>
      <c r="G266" s="925" t="str">
        <f>IF('Display-Neuanlage und Masse'!X264="","",VLOOKUP('Display-Neuanlage und Masse'!X264,'Dropdown Auswahl'!BL261:BM513,2,FALSE))</f>
        <v/>
      </c>
      <c r="H266" s="1191"/>
      <c r="I266" s="1191"/>
      <c r="J266" s="1191"/>
      <c r="K266" s="925" t="str">
        <f>IF('Display-Neuanlage und Masse'!AX264="","",'Display-Neuanlage und Masse'!AX264)</f>
        <v/>
      </c>
      <c r="L266" s="925" t="str">
        <f>IF('Display-Neuanlage und Masse'!AY264="","",'Display-Neuanlage und Masse'!AY264)</f>
        <v/>
      </c>
      <c r="M266" s="925" t="str">
        <f>IF('Display-Neuanlage und Masse'!AZ264="","",'Display-Neuanlage und Masse'!AZ264)</f>
        <v/>
      </c>
      <c r="N266" s="736"/>
      <c r="O266" s="736"/>
      <c r="P266" s="878"/>
      <c r="Q266" s="736"/>
      <c r="R266" s="736"/>
      <c r="S266" s="925" t="str">
        <f>IF(AND(Table3[[#This Row],[Menge]]&lt;&gt;"",Table3[[#This Row],[Anzahl Stück im Karton]]&lt;&gt;""),Table3[[#This Row],[Menge]]*Table3[[#This Row],[Anzahl Stück im Karton]],"")</f>
        <v/>
      </c>
      <c r="T266" s="929" t="str">
        <f>IF(AND('Display-Neuanlage und Masse'!G264="",'Display-Neuanlage und Masse'!H264=""),"",
IF('Display-Neuanlage und Masse'!G264&lt;&gt;"",'Display-Neuanlage und Masse'!G264,'Display-Neuanlage und Masse'!H264))</f>
        <v/>
      </c>
      <c r="U266" s="925" t="str">
        <f>IF(AND('Display-Neuanlage und Masse'!G264="",'Display-Neuanlage und Masse'!H264=""),"",
IF('Display-Neuanlage und Masse'!G264&lt;&gt;"","EUR","USD"))</f>
        <v/>
      </c>
      <c r="V266" s="930" t="str">
        <f>IF('Display-Neuanlage und Masse'!I264="","",'Display-Neuanlage und Masse'!I264)</f>
        <v/>
      </c>
      <c r="W266" s="737"/>
      <c r="X266" s="737"/>
      <c r="Y266" s="737"/>
      <c r="Z266" s="737"/>
      <c r="AA266" s="737"/>
      <c r="AB266" s="737"/>
      <c r="AC266" s="737"/>
      <c r="AD266" s="737"/>
      <c r="AE266" s="737"/>
      <c r="AF266" s="737"/>
      <c r="AG266" s="741"/>
      <c r="AH266" s="747"/>
      <c r="AI266" s="750"/>
      <c r="AJ266" s="748"/>
      <c r="AK266" s="748"/>
      <c r="AL266" s="748"/>
      <c r="AM266" s="748"/>
      <c r="AN266" s="748"/>
      <c r="AO266" s="748"/>
      <c r="AP266" s="748"/>
      <c r="AQ266" s="748"/>
      <c r="AR266" s="748"/>
      <c r="AS266" s="748"/>
      <c r="AT266" s="748"/>
      <c r="AU266" s="749"/>
      <c r="AV266" s="747"/>
      <c r="AW266" s="748"/>
      <c r="AX266" s="749"/>
      <c r="AY266" s="747"/>
      <c r="AZ266" s="748"/>
      <c r="BA266" s="749"/>
      <c r="BB266" s="747"/>
      <c r="BC266" s="748"/>
      <c r="BD266" s="748"/>
      <c r="BE266" s="749"/>
      <c r="BF266" s="750"/>
      <c r="BG266" s="748"/>
      <c r="BH266" s="748"/>
      <c r="BI266" s="748"/>
      <c r="BJ266" s="748"/>
      <c r="BK266" s="748"/>
      <c r="BL266" s="748"/>
      <c r="BM266" s="748"/>
      <c r="BN266" s="748"/>
      <c r="BO266" s="736"/>
      <c r="BP266" s="736"/>
      <c r="BQ266" s="735"/>
      <c r="BR266" s="736"/>
      <c r="BS266" s="736"/>
      <c r="BT266" s="736"/>
      <c r="BU266" s="856"/>
      <c r="BV266" s="736"/>
      <c r="BW266" s="736"/>
      <c r="BX266" s="736"/>
      <c r="BY266" s="736"/>
      <c r="BZ266" s="736"/>
      <c r="CA266" s="736"/>
      <c r="CB266" s="736"/>
      <c r="CC266" s="736"/>
      <c r="CD266" s="736"/>
      <c r="CE266" s="736"/>
      <c r="CF266" s="736"/>
      <c r="CG266" s="736"/>
      <c r="CH266" s="736"/>
      <c r="CI266" s="736"/>
      <c r="CJ266" s="736"/>
      <c r="CK266" s="736"/>
      <c r="CL266" s="736"/>
      <c r="CM266" s="736"/>
      <c r="CN266" s="736"/>
      <c r="CO266" s="736"/>
      <c r="CP266" s="736"/>
      <c r="CQ266" s="736"/>
      <c r="CR266" s="736"/>
      <c r="CS266" s="736"/>
      <c r="CT266" s="736"/>
      <c r="CU266" s="736"/>
      <c r="CV266" s="736"/>
      <c r="CW266" s="736"/>
      <c r="CX266" s="736"/>
      <c r="CY266" s="736"/>
      <c r="CZ266" s="736"/>
      <c r="DA266" s="736"/>
      <c r="DB266" s="736"/>
      <c r="DC266" s="736"/>
      <c r="DD266" s="736"/>
      <c r="DE266" s="736"/>
      <c r="DF266" s="736"/>
      <c r="DG266" s="736"/>
      <c r="DH266" s="736"/>
      <c r="DI266" s="736"/>
      <c r="DJ266" s="736"/>
      <c r="DK266" s="736"/>
      <c r="DL266" s="736"/>
      <c r="DM266" s="736"/>
      <c r="DN266" s="736"/>
      <c r="DO266" s="736"/>
      <c r="DP266" s="736"/>
      <c r="DQ266" s="736"/>
      <c r="DR266" s="736"/>
      <c r="DS266" s="736"/>
      <c r="DT266" s="736"/>
      <c r="DU266" s="736"/>
      <c r="DV266" s="736"/>
      <c r="DW266" s="736"/>
      <c r="DX266" s="736"/>
      <c r="DY266" s="736"/>
      <c r="DZ266" s="736"/>
      <c r="EA266" s="736"/>
      <c r="EB266" s="736"/>
      <c r="EC266" s="736"/>
      <c r="ED266" s="736"/>
      <c r="EE266" s="736"/>
      <c r="EF266" s="736"/>
      <c r="EG266" s="736"/>
    </row>
    <row r="267" spans="1:137" ht="60" customHeight="1">
      <c r="A267" s="925"/>
      <c r="B267" s="736"/>
      <c r="C267" s="925" t="str">
        <f>IF('Display-Neuanlage und Masse'!T265="","",'Display-Neuanlage und Masse'!T265)</f>
        <v/>
      </c>
      <c r="D267" s="925" t="str">
        <f>IF('Display-Neuanlage und Masse'!U265="","",'Display-Neuanlage und Masse'!U265)</f>
        <v/>
      </c>
      <c r="E267" s="736"/>
      <c r="F267" s="925" t="str">
        <f>IF('Display-Neuanlage und Masse'!V265="","",'Display-Neuanlage und Masse'!V265)</f>
        <v/>
      </c>
      <c r="G267" s="925" t="str">
        <f>IF('Display-Neuanlage und Masse'!X265="","",VLOOKUP('Display-Neuanlage und Masse'!X265,'Dropdown Auswahl'!BL262:BM514,2,FALSE))</f>
        <v/>
      </c>
      <c r="H267" s="1191"/>
      <c r="I267" s="1191"/>
      <c r="J267" s="1191"/>
      <c r="K267" s="925" t="str">
        <f>IF('Display-Neuanlage und Masse'!AX265="","",'Display-Neuanlage und Masse'!AX265)</f>
        <v/>
      </c>
      <c r="L267" s="925" t="str">
        <f>IF('Display-Neuanlage und Masse'!AY265="","",'Display-Neuanlage und Masse'!AY265)</f>
        <v/>
      </c>
      <c r="M267" s="925" t="str">
        <f>IF('Display-Neuanlage und Masse'!AZ265="","",'Display-Neuanlage und Masse'!AZ265)</f>
        <v/>
      </c>
      <c r="N267" s="736"/>
      <c r="O267" s="736"/>
      <c r="P267" s="878"/>
      <c r="Q267" s="736"/>
      <c r="R267" s="736"/>
      <c r="S267" s="925" t="str">
        <f>IF(AND(Table3[[#This Row],[Menge]]&lt;&gt;"",Table3[[#This Row],[Anzahl Stück im Karton]]&lt;&gt;""),Table3[[#This Row],[Menge]]*Table3[[#This Row],[Anzahl Stück im Karton]],"")</f>
        <v/>
      </c>
      <c r="T267" s="929" t="str">
        <f>IF(AND('Display-Neuanlage und Masse'!G265="",'Display-Neuanlage und Masse'!H265=""),"",
IF('Display-Neuanlage und Masse'!G265&lt;&gt;"",'Display-Neuanlage und Masse'!G265,'Display-Neuanlage und Masse'!H265))</f>
        <v/>
      </c>
      <c r="U267" s="925" t="str">
        <f>IF(AND('Display-Neuanlage und Masse'!G265="",'Display-Neuanlage und Masse'!H265=""),"",
IF('Display-Neuanlage und Masse'!G265&lt;&gt;"","EUR","USD"))</f>
        <v/>
      </c>
      <c r="V267" s="930" t="str">
        <f>IF('Display-Neuanlage und Masse'!I265="","",'Display-Neuanlage und Masse'!I265)</f>
        <v/>
      </c>
      <c r="W267" s="737"/>
      <c r="X267" s="737"/>
      <c r="Y267" s="737"/>
      <c r="Z267" s="737"/>
      <c r="AA267" s="737"/>
      <c r="AB267" s="737"/>
      <c r="AC267" s="737"/>
      <c r="AD267" s="737"/>
      <c r="AE267" s="737"/>
      <c r="AF267" s="737"/>
      <c r="AG267" s="741"/>
      <c r="AH267" s="747"/>
      <c r="AI267" s="750"/>
      <c r="AJ267" s="748"/>
      <c r="AK267" s="748"/>
      <c r="AL267" s="748"/>
      <c r="AM267" s="748"/>
      <c r="AN267" s="748"/>
      <c r="AO267" s="748"/>
      <c r="AP267" s="748"/>
      <c r="AQ267" s="748"/>
      <c r="AR267" s="748"/>
      <c r="AS267" s="748"/>
      <c r="AT267" s="748"/>
      <c r="AU267" s="749"/>
      <c r="AV267" s="747"/>
      <c r="AW267" s="748"/>
      <c r="AX267" s="749"/>
      <c r="AY267" s="747"/>
      <c r="AZ267" s="748"/>
      <c r="BA267" s="749"/>
      <c r="BB267" s="747"/>
      <c r="BC267" s="748"/>
      <c r="BD267" s="748"/>
      <c r="BE267" s="749"/>
      <c r="BF267" s="750"/>
      <c r="BG267" s="748"/>
      <c r="BH267" s="748"/>
      <c r="BI267" s="748"/>
      <c r="BJ267" s="748"/>
      <c r="BK267" s="748"/>
      <c r="BL267" s="748"/>
      <c r="BM267" s="748"/>
      <c r="BN267" s="748"/>
      <c r="BO267" s="736"/>
      <c r="BP267" s="736"/>
      <c r="BQ267" s="735"/>
      <c r="BR267" s="736"/>
      <c r="BS267" s="736"/>
      <c r="BT267" s="736"/>
      <c r="BU267" s="856"/>
      <c r="BV267" s="736"/>
      <c r="BW267" s="736"/>
      <c r="BX267" s="736"/>
      <c r="BY267" s="736"/>
      <c r="BZ267" s="736"/>
      <c r="CA267" s="736"/>
      <c r="CB267" s="736"/>
      <c r="CC267" s="736"/>
      <c r="CD267" s="736"/>
      <c r="CE267" s="736"/>
      <c r="CF267" s="736"/>
      <c r="CG267" s="736"/>
      <c r="CH267" s="736"/>
      <c r="CI267" s="736"/>
      <c r="CJ267" s="736"/>
      <c r="CK267" s="736"/>
      <c r="CL267" s="736"/>
      <c r="CM267" s="736"/>
      <c r="CN267" s="736"/>
      <c r="CO267" s="736"/>
      <c r="CP267" s="736"/>
      <c r="CQ267" s="736"/>
      <c r="CR267" s="736"/>
      <c r="CS267" s="736"/>
      <c r="CT267" s="736"/>
      <c r="CU267" s="736"/>
      <c r="CV267" s="736"/>
      <c r="CW267" s="736"/>
      <c r="CX267" s="736"/>
      <c r="CY267" s="736"/>
      <c r="CZ267" s="736"/>
      <c r="DA267" s="736"/>
      <c r="DB267" s="736"/>
      <c r="DC267" s="736"/>
      <c r="DD267" s="736"/>
      <c r="DE267" s="736"/>
      <c r="DF267" s="736"/>
      <c r="DG267" s="736"/>
      <c r="DH267" s="736"/>
      <c r="DI267" s="736"/>
      <c r="DJ267" s="736"/>
      <c r="DK267" s="736"/>
      <c r="DL267" s="736"/>
      <c r="DM267" s="736"/>
      <c r="DN267" s="736"/>
      <c r="DO267" s="736"/>
      <c r="DP267" s="736"/>
      <c r="DQ267" s="736"/>
      <c r="DR267" s="736"/>
      <c r="DS267" s="736"/>
      <c r="DT267" s="736"/>
      <c r="DU267" s="736"/>
      <c r="DV267" s="736"/>
      <c r="DW267" s="736"/>
      <c r="DX267" s="736"/>
      <c r="DY267" s="736"/>
      <c r="DZ267" s="736"/>
      <c r="EA267" s="736"/>
      <c r="EB267" s="736"/>
      <c r="EC267" s="736"/>
      <c r="ED267" s="736"/>
      <c r="EE267" s="736"/>
      <c r="EF267" s="736"/>
      <c r="EG267" s="736"/>
    </row>
    <row r="268" spans="1:137" ht="60" customHeight="1">
      <c r="A268" s="925"/>
      <c r="B268" s="736"/>
      <c r="C268" s="925" t="str">
        <f>IF('Display-Neuanlage und Masse'!T266="","",'Display-Neuanlage und Masse'!T266)</f>
        <v/>
      </c>
      <c r="D268" s="925" t="str">
        <f>IF('Display-Neuanlage und Masse'!U266="","",'Display-Neuanlage und Masse'!U266)</f>
        <v/>
      </c>
      <c r="E268" s="736"/>
      <c r="F268" s="925" t="str">
        <f>IF('Display-Neuanlage und Masse'!V266="","",'Display-Neuanlage und Masse'!V266)</f>
        <v/>
      </c>
      <c r="G268" s="925" t="str">
        <f>IF('Display-Neuanlage und Masse'!X266="","",VLOOKUP('Display-Neuanlage und Masse'!X266,'Dropdown Auswahl'!BL263:BM515,2,FALSE))</f>
        <v/>
      </c>
      <c r="H268" s="1191"/>
      <c r="I268" s="1191"/>
      <c r="J268" s="1191"/>
      <c r="K268" s="925" t="str">
        <f>IF('Display-Neuanlage und Masse'!AX266="","",'Display-Neuanlage und Masse'!AX266)</f>
        <v/>
      </c>
      <c r="L268" s="925" t="str">
        <f>IF('Display-Neuanlage und Masse'!AY266="","",'Display-Neuanlage und Masse'!AY266)</f>
        <v/>
      </c>
      <c r="M268" s="925" t="str">
        <f>IF('Display-Neuanlage und Masse'!AZ266="","",'Display-Neuanlage und Masse'!AZ266)</f>
        <v/>
      </c>
      <c r="N268" s="736"/>
      <c r="O268" s="736"/>
      <c r="P268" s="878"/>
      <c r="Q268" s="736"/>
      <c r="R268" s="736"/>
      <c r="S268" s="925" t="str">
        <f>IF(AND(Table3[[#This Row],[Menge]]&lt;&gt;"",Table3[[#This Row],[Anzahl Stück im Karton]]&lt;&gt;""),Table3[[#This Row],[Menge]]*Table3[[#This Row],[Anzahl Stück im Karton]],"")</f>
        <v/>
      </c>
      <c r="T268" s="929" t="str">
        <f>IF(AND('Display-Neuanlage und Masse'!G266="",'Display-Neuanlage und Masse'!H266=""),"",
IF('Display-Neuanlage und Masse'!G266&lt;&gt;"",'Display-Neuanlage und Masse'!G266,'Display-Neuanlage und Masse'!H266))</f>
        <v/>
      </c>
      <c r="U268" s="925" t="str">
        <f>IF(AND('Display-Neuanlage und Masse'!G266="",'Display-Neuanlage und Masse'!H266=""),"",
IF('Display-Neuanlage und Masse'!G266&lt;&gt;"","EUR","USD"))</f>
        <v/>
      </c>
      <c r="V268" s="930" t="str">
        <f>IF('Display-Neuanlage und Masse'!I266="","",'Display-Neuanlage und Masse'!I266)</f>
        <v/>
      </c>
      <c r="W268" s="737"/>
      <c r="X268" s="737"/>
      <c r="Y268" s="737"/>
      <c r="Z268" s="737"/>
      <c r="AA268" s="737"/>
      <c r="AB268" s="737"/>
      <c r="AC268" s="737"/>
      <c r="AD268" s="737"/>
      <c r="AE268" s="737"/>
      <c r="AF268" s="737"/>
      <c r="AG268" s="741"/>
      <c r="AH268" s="747"/>
      <c r="AI268" s="750"/>
      <c r="AJ268" s="748"/>
      <c r="AK268" s="748"/>
      <c r="AL268" s="748"/>
      <c r="AM268" s="748"/>
      <c r="AN268" s="748"/>
      <c r="AO268" s="748"/>
      <c r="AP268" s="748"/>
      <c r="AQ268" s="748"/>
      <c r="AR268" s="748"/>
      <c r="AS268" s="748"/>
      <c r="AT268" s="748"/>
      <c r="AU268" s="749"/>
      <c r="AV268" s="747"/>
      <c r="AW268" s="748"/>
      <c r="AX268" s="749"/>
      <c r="AY268" s="747"/>
      <c r="AZ268" s="748"/>
      <c r="BA268" s="749"/>
      <c r="BB268" s="747"/>
      <c r="BC268" s="748"/>
      <c r="BD268" s="748"/>
      <c r="BE268" s="749"/>
      <c r="BF268" s="750"/>
      <c r="BG268" s="748"/>
      <c r="BH268" s="748"/>
      <c r="BI268" s="748"/>
      <c r="BJ268" s="748"/>
      <c r="BK268" s="748"/>
      <c r="BL268" s="748"/>
      <c r="BM268" s="748"/>
      <c r="BN268" s="748"/>
      <c r="BO268" s="736"/>
      <c r="BP268" s="736"/>
      <c r="BQ268" s="735"/>
      <c r="BR268" s="736"/>
      <c r="BS268" s="736"/>
      <c r="BT268" s="736"/>
      <c r="BU268" s="856"/>
      <c r="BV268" s="736"/>
      <c r="BW268" s="736"/>
      <c r="BX268" s="736"/>
      <c r="BY268" s="736"/>
      <c r="BZ268" s="736"/>
      <c r="CA268" s="736"/>
      <c r="CB268" s="736"/>
      <c r="CC268" s="736"/>
      <c r="CD268" s="736"/>
      <c r="CE268" s="736"/>
      <c r="CF268" s="736"/>
      <c r="CG268" s="736"/>
      <c r="CH268" s="736"/>
      <c r="CI268" s="736"/>
      <c r="CJ268" s="736"/>
      <c r="CK268" s="736"/>
      <c r="CL268" s="736"/>
      <c r="CM268" s="736"/>
      <c r="CN268" s="736"/>
      <c r="CO268" s="736"/>
      <c r="CP268" s="736"/>
      <c r="CQ268" s="736"/>
      <c r="CR268" s="736"/>
      <c r="CS268" s="736"/>
      <c r="CT268" s="736"/>
      <c r="CU268" s="736"/>
      <c r="CV268" s="736"/>
      <c r="CW268" s="736"/>
      <c r="CX268" s="736"/>
      <c r="CY268" s="736"/>
      <c r="CZ268" s="736"/>
      <c r="DA268" s="736"/>
      <c r="DB268" s="736"/>
      <c r="DC268" s="736"/>
      <c r="DD268" s="736"/>
      <c r="DE268" s="736"/>
      <c r="DF268" s="736"/>
      <c r="DG268" s="736"/>
      <c r="DH268" s="736"/>
      <c r="DI268" s="736"/>
      <c r="DJ268" s="736"/>
      <c r="DK268" s="736"/>
      <c r="DL268" s="736"/>
      <c r="DM268" s="736"/>
      <c r="DN268" s="736"/>
      <c r="DO268" s="736"/>
      <c r="DP268" s="736"/>
      <c r="DQ268" s="736"/>
      <c r="DR268" s="736"/>
      <c r="DS268" s="736"/>
      <c r="DT268" s="736"/>
      <c r="DU268" s="736"/>
      <c r="DV268" s="736"/>
      <c r="DW268" s="736"/>
      <c r="DX268" s="736"/>
      <c r="DY268" s="736"/>
      <c r="DZ268" s="736"/>
      <c r="EA268" s="736"/>
      <c r="EB268" s="736"/>
      <c r="EC268" s="736"/>
      <c r="ED268" s="736"/>
      <c r="EE268" s="736"/>
      <c r="EF268" s="736"/>
      <c r="EG268" s="736"/>
    </row>
    <row r="269" spans="1:137" ht="60" customHeight="1">
      <c r="A269" s="925"/>
      <c r="B269" s="736"/>
      <c r="C269" s="925" t="str">
        <f>IF('Display-Neuanlage und Masse'!T267="","",'Display-Neuanlage und Masse'!T267)</f>
        <v/>
      </c>
      <c r="D269" s="925" t="str">
        <f>IF('Display-Neuanlage und Masse'!U267="","",'Display-Neuanlage und Masse'!U267)</f>
        <v/>
      </c>
      <c r="E269" s="736"/>
      <c r="F269" s="925" t="str">
        <f>IF('Display-Neuanlage und Masse'!V267="","",'Display-Neuanlage und Masse'!V267)</f>
        <v/>
      </c>
      <c r="G269" s="925" t="str">
        <f>IF('Display-Neuanlage und Masse'!X267="","",VLOOKUP('Display-Neuanlage und Masse'!X267,'Dropdown Auswahl'!BL264:BM516,2,FALSE))</f>
        <v/>
      </c>
      <c r="H269" s="1191"/>
      <c r="I269" s="1191"/>
      <c r="J269" s="1191"/>
      <c r="K269" s="925" t="str">
        <f>IF('Display-Neuanlage und Masse'!AX267="","",'Display-Neuanlage und Masse'!AX267)</f>
        <v/>
      </c>
      <c r="L269" s="925" t="str">
        <f>IF('Display-Neuanlage und Masse'!AY267="","",'Display-Neuanlage und Masse'!AY267)</f>
        <v/>
      </c>
      <c r="M269" s="925" t="str">
        <f>IF('Display-Neuanlage und Masse'!AZ267="","",'Display-Neuanlage und Masse'!AZ267)</f>
        <v/>
      </c>
      <c r="N269" s="736"/>
      <c r="O269" s="736"/>
      <c r="P269" s="878"/>
      <c r="Q269" s="736"/>
      <c r="R269" s="736"/>
      <c r="S269" s="925" t="str">
        <f>IF(AND(Table3[[#This Row],[Menge]]&lt;&gt;"",Table3[[#This Row],[Anzahl Stück im Karton]]&lt;&gt;""),Table3[[#This Row],[Menge]]*Table3[[#This Row],[Anzahl Stück im Karton]],"")</f>
        <v/>
      </c>
      <c r="T269" s="929" t="str">
        <f>IF(AND('Display-Neuanlage und Masse'!G267="",'Display-Neuanlage und Masse'!H267=""),"",
IF('Display-Neuanlage und Masse'!G267&lt;&gt;"",'Display-Neuanlage und Masse'!G267,'Display-Neuanlage und Masse'!H267))</f>
        <v/>
      </c>
      <c r="U269" s="925" t="str">
        <f>IF(AND('Display-Neuanlage und Masse'!G267="",'Display-Neuanlage und Masse'!H267=""),"",
IF('Display-Neuanlage und Masse'!G267&lt;&gt;"","EUR","USD"))</f>
        <v/>
      </c>
      <c r="V269" s="930" t="str">
        <f>IF('Display-Neuanlage und Masse'!I267="","",'Display-Neuanlage und Masse'!I267)</f>
        <v/>
      </c>
      <c r="W269" s="737"/>
      <c r="X269" s="737"/>
      <c r="Y269" s="737"/>
      <c r="Z269" s="737"/>
      <c r="AA269" s="737"/>
      <c r="AB269" s="737"/>
      <c r="AC269" s="737"/>
      <c r="AD269" s="737"/>
      <c r="AE269" s="737"/>
      <c r="AF269" s="737"/>
      <c r="AG269" s="741"/>
      <c r="AH269" s="747"/>
      <c r="AI269" s="750"/>
      <c r="AJ269" s="748"/>
      <c r="AK269" s="748"/>
      <c r="AL269" s="748"/>
      <c r="AM269" s="748"/>
      <c r="AN269" s="748"/>
      <c r="AO269" s="748"/>
      <c r="AP269" s="748"/>
      <c r="AQ269" s="748"/>
      <c r="AR269" s="748"/>
      <c r="AS269" s="748"/>
      <c r="AT269" s="748"/>
      <c r="AU269" s="749"/>
      <c r="AV269" s="747"/>
      <c r="AW269" s="748"/>
      <c r="AX269" s="749"/>
      <c r="AY269" s="747"/>
      <c r="AZ269" s="748"/>
      <c r="BA269" s="749"/>
      <c r="BB269" s="747"/>
      <c r="BC269" s="748"/>
      <c r="BD269" s="748"/>
      <c r="BE269" s="749"/>
      <c r="BF269" s="750"/>
      <c r="BG269" s="748"/>
      <c r="BH269" s="748"/>
      <c r="BI269" s="748"/>
      <c r="BJ269" s="748"/>
      <c r="BK269" s="748"/>
      <c r="BL269" s="748"/>
      <c r="BM269" s="748"/>
      <c r="BN269" s="748"/>
      <c r="BO269" s="736"/>
      <c r="BP269" s="736"/>
      <c r="BQ269" s="735"/>
      <c r="BR269" s="736"/>
      <c r="BS269" s="736"/>
      <c r="BT269" s="736"/>
      <c r="BU269" s="856"/>
      <c r="BV269" s="736"/>
      <c r="BW269" s="736"/>
      <c r="BX269" s="736"/>
      <c r="BY269" s="736"/>
      <c r="BZ269" s="736"/>
      <c r="CA269" s="736"/>
      <c r="CB269" s="736"/>
      <c r="CC269" s="736"/>
      <c r="CD269" s="736"/>
      <c r="CE269" s="736"/>
      <c r="CF269" s="736"/>
      <c r="CG269" s="736"/>
      <c r="CH269" s="736"/>
      <c r="CI269" s="736"/>
      <c r="CJ269" s="736"/>
      <c r="CK269" s="736"/>
      <c r="CL269" s="736"/>
      <c r="CM269" s="736"/>
      <c r="CN269" s="736"/>
      <c r="CO269" s="736"/>
      <c r="CP269" s="736"/>
      <c r="CQ269" s="736"/>
      <c r="CR269" s="736"/>
      <c r="CS269" s="736"/>
      <c r="CT269" s="736"/>
      <c r="CU269" s="736"/>
      <c r="CV269" s="736"/>
      <c r="CW269" s="736"/>
      <c r="CX269" s="736"/>
      <c r="CY269" s="736"/>
      <c r="CZ269" s="736"/>
      <c r="DA269" s="736"/>
      <c r="DB269" s="736"/>
      <c r="DC269" s="736"/>
      <c r="DD269" s="736"/>
      <c r="DE269" s="736"/>
      <c r="DF269" s="736"/>
      <c r="DG269" s="736"/>
      <c r="DH269" s="736"/>
      <c r="DI269" s="736"/>
      <c r="DJ269" s="736"/>
      <c r="DK269" s="736"/>
      <c r="DL269" s="736"/>
      <c r="DM269" s="736"/>
      <c r="DN269" s="736"/>
      <c r="DO269" s="736"/>
      <c r="DP269" s="736"/>
      <c r="DQ269" s="736"/>
      <c r="DR269" s="736"/>
      <c r="DS269" s="736"/>
      <c r="DT269" s="736"/>
      <c r="DU269" s="736"/>
      <c r="DV269" s="736"/>
      <c r="DW269" s="736"/>
      <c r="DX269" s="736"/>
      <c r="DY269" s="736"/>
      <c r="DZ269" s="736"/>
      <c r="EA269" s="736"/>
      <c r="EB269" s="736"/>
      <c r="EC269" s="736"/>
      <c r="ED269" s="736"/>
      <c r="EE269" s="736"/>
      <c r="EF269" s="736"/>
      <c r="EG269" s="736"/>
    </row>
    <row r="270" spans="1:137" ht="60" customHeight="1">
      <c r="A270" s="925"/>
      <c r="B270" s="736"/>
      <c r="C270" s="925" t="str">
        <f>IF('Display-Neuanlage und Masse'!T268="","",'Display-Neuanlage und Masse'!T268)</f>
        <v/>
      </c>
      <c r="D270" s="925" t="str">
        <f>IF('Display-Neuanlage und Masse'!U268="","",'Display-Neuanlage und Masse'!U268)</f>
        <v/>
      </c>
      <c r="E270" s="736"/>
      <c r="F270" s="925" t="str">
        <f>IF('Display-Neuanlage und Masse'!V268="","",'Display-Neuanlage und Masse'!V268)</f>
        <v/>
      </c>
      <c r="G270" s="925" t="str">
        <f>IF('Display-Neuanlage und Masse'!X268="","",VLOOKUP('Display-Neuanlage und Masse'!X268,'Dropdown Auswahl'!BL265:BM517,2,FALSE))</f>
        <v/>
      </c>
      <c r="H270" s="1191"/>
      <c r="I270" s="1191"/>
      <c r="J270" s="1191"/>
      <c r="K270" s="925" t="str">
        <f>IF('Display-Neuanlage und Masse'!AX268="","",'Display-Neuanlage und Masse'!AX268)</f>
        <v/>
      </c>
      <c r="L270" s="925" t="str">
        <f>IF('Display-Neuanlage und Masse'!AY268="","",'Display-Neuanlage und Masse'!AY268)</f>
        <v/>
      </c>
      <c r="M270" s="925" t="str">
        <f>IF('Display-Neuanlage und Masse'!AZ268="","",'Display-Neuanlage und Masse'!AZ268)</f>
        <v/>
      </c>
      <c r="N270" s="736"/>
      <c r="O270" s="736"/>
      <c r="P270" s="878"/>
      <c r="Q270" s="736"/>
      <c r="R270" s="736"/>
      <c r="S270" s="925" t="str">
        <f>IF(AND(Table3[[#This Row],[Menge]]&lt;&gt;"",Table3[[#This Row],[Anzahl Stück im Karton]]&lt;&gt;""),Table3[[#This Row],[Menge]]*Table3[[#This Row],[Anzahl Stück im Karton]],"")</f>
        <v/>
      </c>
      <c r="T270" s="929" t="str">
        <f>IF(AND('Display-Neuanlage und Masse'!G268="",'Display-Neuanlage und Masse'!H268=""),"",
IF('Display-Neuanlage und Masse'!G268&lt;&gt;"",'Display-Neuanlage und Masse'!G268,'Display-Neuanlage und Masse'!H268))</f>
        <v/>
      </c>
      <c r="U270" s="925" t="str">
        <f>IF(AND('Display-Neuanlage und Masse'!G268="",'Display-Neuanlage und Masse'!H268=""),"",
IF('Display-Neuanlage und Masse'!G268&lt;&gt;"","EUR","USD"))</f>
        <v/>
      </c>
      <c r="V270" s="930" t="str">
        <f>IF('Display-Neuanlage und Masse'!I268="","",'Display-Neuanlage und Masse'!I268)</f>
        <v/>
      </c>
      <c r="W270" s="737"/>
      <c r="X270" s="737"/>
      <c r="Y270" s="737"/>
      <c r="Z270" s="737"/>
      <c r="AA270" s="737"/>
      <c r="AB270" s="737"/>
      <c r="AC270" s="737"/>
      <c r="AD270" s="737"/>
      <c r="AE270" s="737"/>
      <c r="AF270" s="737"/>
      <c r="AG270" s="741"/>
      <c r="AH270" s="747"/>
      <c r="AI270" s="750"/>
      <c r="AJ270" s="748"/>
      <c r="AK270" s="748"/>
      <c r="AL270" s="748"/>
      <c r="AM270" s="748"/>
      <c r="AN270" s="748"/>
      <c r="AO270" s="748"/>
      <c r="AP270" s="748"/>
      <c r="AQ270" s="748"/>
      <c r="AR270" s="748"/>
      <c r="AS270" s="748"/>
      <c r="AT270" s="748"/>
      <c r="AU270" s="749"/>
      <c r="AV270" s="747"/>
      <c r="AW270" s="748"/>
      <c r="AX270" s="749"/>
      <c r="AY270" s="747"/>
      <c r="AZ270" s="748"/>
      <c r="BA270" s="749"/>
      <c r="BB270" s="747"/>
      <c r="BC270" s="748"/>
      <c r="BD270" s="748"/>
      <c r="BE270" s="749"/>
      <c r="BF270" s="750"/>
      <c r="BG270" s="748"/>
      <c r="BH270" s="748"/>
      <c r="BI270" s="748"/>
      <c r="BJ270" s="748"/>
      <c r="BK270" s="748"/>
      <c r="BL270" s="748"/>
      <c r="BM270" s="748"/>
      <c r="BN270" s="748"/>
      <c r="BO270" s="736"/>
      <c r="BP270" s="736"/>
      <c r="BQ270" s="735"/>
      <c r="BR270" s="736"/>
      <c r="BS270" s="736"/>
      <c r="BT270" s="736"/>
      <c r="BU270" s="856"/>
      <c r="BV270" s="736"/>
      <c r="BW270" s="736"/>
      <c r="BX270" s="736"/>
      <c r="BY270" s="736"/>
      <c r="BZ270" s="736"/>
      <c r="CA270" s="736"/>
      <c r="CB270" s="736"/>
      <c r="CC270" s="736"/>
      <c r="CD270" s="736"/>
      <c r="CE270" s="736"/>
      <c r="CF270" s="736"/>
      <c r="CG270" s="736"/>
      <c r="CH270" s="736"/>
      <c r="CI270" s="736"/>
      <c r="CJ270" s="736"/>
      <c r="CK270" s="736"/>
      <c r="CL270" s="736"/>
      <c r="CM270" s="736"/>
      <c r="CN270" s="736"/>
      <c r="CO270" s="736"/>
      <c r="CP270" s="736"/>
      <c r="CQ270" s="736"/>
      <c r="CR270" s="736"/>
      <c r="CS270" s="736"/>
      <c r="CT270" s="736"/>
      <c r="CU270" s="736"/>
      <c r="CV270" s="736"/>
      <c r="CW270" s="736"/>
      <c r="CX270" s="736"/>
      <c r="CY270" s="736"/>
      <c r="CZ270" s="736"/>
      <c r="DA270" s="736"/>
      <c r="DB270" s="736"/>
      <c r="DC270" s="736"/>
      <c r="DD270" s="736"/>
      <c r="DE270" s="736"/>
      <c r="DF270" s="736"/>
      <c r="DG270" s="736"/>
      <c r="DH270" s="736"/>
      <c r="DI270" s="736"/>
      <c r="DJ270" s="736"/>
      <c r="DK270" s="736"/>
      <c r="DL270" s="736"/>
      <c r="DM270" s="736"/>
      <c r="DN270" s="736"/>
      <c r="DO270" s="736"/>
      <c r="DP270" s="736"/>
      <c r="DQ270" s="736"/>
      <c r="DR270" s="736"/>
      <c r="DS270" s="736"/>
      <c r="DT270" s="736"/>
      <c r="DU270" s="736"/>
      <c r="DV270" s="736"/>
      <c r="DW270" s="736"/>
      <c r="DX270" s="736"/>
      <c r="DY270" s="736"/>
      <c r="DZ270" s="736"/>
      <c r="EA270" s="736"/>
      <c r="EB270" s="736"/>
      <c r="EC270" s="736"/>
      <c r="ED270" s="736"/>
      <c r="EE270" s="736"/>
      <c r="EF270" s="736"/>
      <c r="EG270" s="736"/>
    </row>
    <row r="271" spans="1:137" ht="60" customHeight="1">
      <c r="A271" s="925"/>
      <c r="B271" s="736"/>
      <c r="C271" s="925" t="str">
        <f>IF('Display-Neuanlage und Masse'!T269="","",'Display-Neuanlage und Masse'!T269)</f>
        <v/>
      </c>
      <c r="D271" s="925" t="str">
        <f>IF('Display-Neuanlage und Masse'!U269="","",'Display-Neuanlage und Masse'!U269)</f>
        <v/>
      </c>
      <c r="E271" s="736"/>
      <c r="F271" s="925" t="str">
        <f>IF('Display-Neuanlage und Masse'!V269="","",'Display-Neuanlage und Masse'!V269)</f>
        <v/>
      </c>
      <c r="G271" s="925" t="str">
        <f>IF('Display-Neuanlage und Masse'!X269="","",VLOOKUP('Display-Neuanlage und Masse'!X269,'Dropdown Auswahl'!BL266:BM518,2,FALSE))</f>
        <v/>
      </c>
      <c r="H271" s="1191"/>
      <c r="I271" s="1191"/>
      <c r="J271" s="1191"/>
      <c r="K271" s="925" t="str">
        <f>IF('Display-Neuanlage und Masse'!AX269="","",'Display-Neuanlage und Masse'!AX269)</f>
        <v/>
      </c>
      <c r="L271" s="925" t="str">
        <f>IF('Display-Neuanlage und Masse'!AY269="","",'Display-Neuanlage und Masse'!AY269)</f>
        <v/>
      </c>
      <c r="M271" s="925" t="str">
        <f>IF('Display-Neuanlage und Masse'!AZ269="","",'Display-Neuanlage und Masse'!AZ269)</f>
        <v/>
      </c>
      <c r="N271" s="736"/>
      <c r="O271" s="736"/>
      <c r="P271" s="878"/>
      <c r="Q271" s="736"/>
      <c r="R271" s="736"/>
      <c r="S271" s="925" t="str">
        <f>IF(AND(Table3[[#This Row],[Menge]]&lt;&gt;"",Table3[[#This Row],[Anzahl Stück im Karton]]&lt;&gt;""),Table3[[#This Row],[Menge]]*Table3[[#This Row],[Anzahl Stück im Karton]],"")</f>
        <v/>
      </c>
      <c r="T271" s="929" t="str">
        <f>IF(AND('Display-Neuanlage und Masse'!G269="",'Display-Neuanlage und Masse'!H269=""),"",
IF('Display-Neuanlage und Masse'!G269&lt;&gt;"",'Display-Neuanlage und Masse'!G269,'Display-Neuanlage und Masse'!H269))</f>
        <v/>
      </c>
      <c r="U271" s="925" t="str">
        <f>IF(AND('Display-Neuanlage und Masse'!G269="",'Display-Neuanlage und Masse'!H269=""),"",
IF('Display-Neuanlage und Masse'!G269&lt;&gt;"","EUR","USD"))</f>
        <v/>
      </c>
      <c r="V271" s="930" t="str">
        <f>IF('Display-Neuanlage und Masse'!I269="","",'Display-Neuanlage und Masse'!I269)</f>
        <v/>
      </c>
      <c r="W271" s="737"/>
      <c r="X271" s="737"/>
      <c r="Y271" s="737"/>
      <c r="Z271" s="737"/>
      <c r="AA271" s="737"/>
      <c r="AB271" s="737"/>
      <c r="AC271" s="737"/>
      <c r="AD271" s="737"/>
      <c r="AE271" s="737"/>
      <c r="AF271" s="737"/>
      <c r="AG271" s="741"/>
      <c r="AH271" s="747"/>
      <c r="AI271" s="750"/>
      <c r="AJ271" s="748"/>
      <c r="AK271" s="748"/>
      <c r="AL271" s="748"/>
      <c r="AM271" s="748"/>
      <c r="AN271" s="748"/>
      <c r="AO271" s="748"/>
      <c r="AP271" s="748"/>
      <c r="AQ271" s="748"/>
      <c r="AR271" s="748"/>
      <c r="AS271" s="748"/>
      <c r="AT271" s="748"/>
      <c r="AU271" s="749"/>
      <c r="AV271" s="747"/>
      <c r="AW271" s="748"/>
      <c r="AX271" s="749"/>
      <c r="AY271" s="747"/>
      <c r="AZ271" s="748"/>
      <c r="BA271" s="749"/>
      <c r="BB271" s="747"/>
      <c r="BC271" s="748"/>
      <c r="BD271" s="748"/>
      <c r="BE271" s="749"/>
      <c r="BF271" s="750"/>
      <c r="BG271" s="748"/>
      <c r="BH271" s="748"/>
      <c r="BI271" s="748"/>
      <c r="BJ271" s="748"/>
      <c r="BK271" s="748"/>
      <c r="BL271" s="748"/>
      <c r="BM271" s="748"/>
      <c r="BN271" s="748"/>
      <c r="BO271" s="736"/>
      <c r="BP271" s="736"/>
      <c r="BQ271" s="735"/>
      <c r="BR271" s="736"/>
      <c r="BS271" s="736"/>
      <c r="BT271" s="736"/>
      <c r="BU271" s="856"/>
      <c r="BV271" s="736"/>
      <c r="BW271" s="736"/>
      <c r="BX271" s="736"/>
      <c r="BY271" s="736"/>
      <c r="BZ271" s="736"/>
      <c r="CA271" s="736"/>
      <c r="CB271" s="736"/>
      <c r="CC271" s="736"/>
      <c r="CD271" s="736"/>
      <c r="CE271" s="736"/>
      <c r="CF271" s="736"/>
      <c r="CG271" s="736"/>
      <c r="CH271" s="736"/>
      <c r="CI271" s="736"/>
      <c r="CJ271" s="736"/>
      <c r="CK271" s="736"/>
      <c r="CL271" s="736"/>
      <c r="CM271" s="736"/>
      <c r="CN271" s="736"/>
      <c r="CO271" s="736"/>
      <c r="CP271" s="736"/>
      <c r="CQ271" s="736"/>
      <c r="CR271" s="736"/>
      <c r="CS271" s="736"/>
      <c r="CT271" s="736"/>
      <c r="CU271" s="736"/>
      <c r="CV271" s="736"/>
      <c r="CW271" s="736"/>
      <c r="CX271" s="736"/>
      <c r="CY271" s="736"/>
      <c r="CZ271" s="736"/>
      <c r="DA271" s="736"/>
      <c r="DB271" s="736"/>
      <c r="DC271" s="736"/>
      <c r="DD271" s="736"/>
      <c r="DE271" s="736"/>
      <c r="DF271" s="736"/>
      <c r="DG271" s="736"/>
      <c r="DH271" s="736"/>
      <c r="DI271" s="736"/>
      <c r="DJ271" s="736"/>
      <c r="DK271" s="736"/>
      <c r="DL271" s="736"/>
      <c r="DM271" s="736"/>
      <c r="DN271" s="736"/>
      <c r="DO271" s="736"/>
      <c r="DP271" s="736"/>
      <c r="DQ271" s="736"/>
      <c r="DR271" s="736"/>
      <c r="DS271" s="736"/>
      <c r="DT271" s="736"/>
      <c r="DU271" s="736"/>
      <c r="DV271" s="736"/>
      <c r="DW271" s="736"/>
      <c r="DX271" s="736"/>
      <c r="DY271" s="736"/>
      <c r="DZ271" s="736"/>
      <c r="EA271" s="736"/>
      <c r="EB271" s="736"/>
      <c r="EC271" s="736"/>
      <c r="ED271" s="736"/>
      <c r="EE271" s="736"/>
      <c r="EF271" s="736"/>
      <c r="EG271" s="736"/>
    </row>
    <row r="272" spans="1:137" ht="60" customHeight="1">
      <c r="A272" s="925"/>
      <c r="B272" s="736"/>
      <c r="C272" s="925" t="str">
        <f>IF('Display-Neuanlage und Masse'!T270="","",'Display-Neuanlage und Masse'!T270)</f>
        <v/>
      </c>
      <c r="D272" s="925" t="str">
        <f>IF('Display-Neuanlage und Masse'!U270="","",'Display-Neuanlage und Masse'!U270)</f>
        <v/>
      </c>
      <c r="E272" s="736"/>
      <c r="F272" s="925" t="str">
        <f>IF('Display-Neuanlage und Masse'!V270="","",'Display-Neuanlage und Masse'!V270)</f>
        <v/>
      </c>
      <c r="G272" s="925" t="str">
        <f>IF('Display-Neuanlage und Masse'!X270="","",VLOOKUP('Display-Neuanlage und Masse'!X270,'Dropdown Auswahl'!BL267:BM519,2,FALSE))</f>
        <v/>
      </c>
      <c r="H272" s="1191"/>
      <c r="I272" s="1191"/>
      <c r="J272" s="1191"/>
      <c r="K272" s="925" t="str">
        <f>IF('Display-Neuanlage und Masse'!AX270="","",'Display-Neuanlage und Masse'!AX270)</f>
        <v/>
      </c>
      <c r="L272" s="925" t="str">
        <f>IF('Display-Neuanlage und Masse'!AY270="","",'Display-Neuanlage und Masse'!AY270)</f>
        <v/>
      </c>
      <c r="M272" s="925" t="str">
        <f>IF('Display-Neuanlage und Masse'!AZ270="","",'Display-Neuanlage und Masse'!AZ270)</f>
        <v/>
      </c>
      <c r="N272" s="736"/>
      <c r="O272" s="736"/>
      <c r="P272" s="878"/>
      <c r="Q272" s="736"/>
      <c r="R272" s="736"/>
      <c r="S272" s="925" t="str">
        <f>IF(AND(Table3[[#This Row],[Menge]]&lt;&gt;"",Table3[[#This Row],[Anzahl Stück im Karton]]&lt;&gt;""),Table3[[#This Row],[Menge]]*Table3[[#This Row],[Anzahl Stück im Karton]],"")</f>
        <v/>
      </c>
      <c r="T272" s="929" t="str">
        <f>IF(AND('Display-Neuanlage und Masse'!G270="",'Display-Neuanlage und Masse'!H270=""),"",
IF('Display-Neuanlage und Masse'!G270&lt;&gt;"",'Display-Neuanlage und Masse'!G270,'Display-Neuanlage und Masse'!H270))</f>
        <v/>
      </c>
      <c r="U272" s="925" t="str">
        <f>IF(AND('Display-Neuanlage und Masse'!G270="",'Display-Neuanlage und Masse'!H270=""),"",
IF('Display-Neuanlage und Masse'!G270&lt;&gt;"","EUR","USD"))</f>
        <v/>
      </c>
      <c r="V272" s="930" t="str">
        <f>IF('Display-Neuanlage und Masse'!I270="","",'Display-Neuanlage und Masse'!I270)</f>
        <v/>
      </c>
      <c r="W272" s="737"/>
      <c r="X272" s="737"/>
      <c r="Y272" s="737"/>
      <c r="Z272" s="737"/>
      <c r="AA272" s="737"/>
      <c r="AB272" s="737"/>
      <c r="AC272" s="737"/>
      <c r="AD272" s="737"/>
      <c r="AE272" s="737"/>
      <c r="AF272" s="737"/>
      <c r="AG272" s="741"/>
      <c r="AH272" s="747"/>
      <c r="AI272" s="750"/>
      <c r="AJ272" s="748"/>
      <c r="AK272" s="748"/>
      <c r="AL272" s="748"/>
      <c r="AM272" s="748"/>
      <c r="AN272" s="748"/>
      <c r="AO272" s="748"/>
      <c r="AP272" s="748"/>
      <c r="AQ272" s="748"/>
      <c r="AR272" s="748"/>
      <c r="AS272" s="748"/>
      <c r="AT272" s="748"/>
      <c r="AU272" s="749"/>
      <c r="AV272" s="747"/>
      <c r="AW272" s="748"/>
      <c r="AX272" s="749"/>
      <c r="AY272" s="747"/>
      <c r="AZ272" s="748"/>
      <c r="BA272" s="749"/>
      <c r="BB272" s="747"/>
      <c r="BC272" s="748"/>
      <c r="BD272" s="748"/>
      <c r="BE272" s="749"/>
      <c r="BF272" s="750"/>
      <c r="BG272" s="748"/>
      <c r="BH272" s="748"/>
      <c r="BI272" s="748"/>
      <c r="BJ272" s="748"/>
      <c r="BK272" s="748"/>
      <c r="BL272" s="748"/>
      <c r="BM272" s="748"/>
      <c r="BN272" s="748"/>
      <c r="BO272" s="736"/>
      <c r="BP272" s="736"/>
      <c r="BQ272" s="735"/>
      <c r="BR272" s="736"/>
      <c r="BS272" s="736"/>
      <c r="BT272" s="736"/>
      <c r="BU272" s="856"/>
      <c r="BV272" s="736"/>
      <c r="BW272" s="736"/>
      <c r="BX272" s="736"/>
      <c r="BY272" s="736"/>
      <c r="BZ272" s="736"/>
      <c r="CA272" s="736"/>
      <c r="CB272" s="736"/>
      <c r="CC272" s="736"/>
      <c r="CD272" s="736"/>
      <c r="CE272" s="736"/>
      <c r="CF272" s="736"/>
      <c r="CG272" s="736"/>
      <c r="CH272" s="736"/>
      <c r="CI272" s="736"/>
      <c r="CJ272" s="736"/>
      <c r="CK272" s="736"/>
      <c r="CL272" s="736"/>
      <c r="CM272" s="736"/>
      <c r="CN272" s="736"/>
      <c r="CO272" s="736"/>
      <c r="CP272" s="736"/>
      <c r="CQ272" s="736"/>
      <c r="CR272" s="736"/>
      <c r="CS272" s="736"/>
      <c r="CT272" s="736"/>
      <c r="CU272" s="736"/>
      <c r="CV272" s="736"/>
      <c r="CW272" s="736"/>
      <c r="CX272" s="736"/>
      <c r="CY272" s="736"/>
      <c r="CZ272" s="736"/>
      <c r="DA272" s="736"/>
      <c r="DB272" s="736"/>
      <c r="DC272" s="736"/>
      <c r="DD272" s="736"/>
      <c r="DE272" s="736"/>
      <c r="DF272" s="736"/>
      <c r="DG272" s="736"/>
      <c r="DH272" s="736"/>
      <c r="DI272" s="736"/>
      <c r="DJ272" s="736"/>
      <c r="DK272" s="736"/>
      <c r="DL272" s="736"/>
      <c r="DM272" s="736"/>
      <c r="DN272" s="736"/>
      <c r="DO272" s="736"/>
      <c r="DP272" s="736"/>
      <c r="DQ272" s="736"/>
      <c r="DR272" s="736"/>
      <c r="DS272" s="736"/>
      <c r="DT272" s="736"/>
      <c r="DU272" s="736"/>
      <c r="DV272" s="736"/>
      <c r="DW272" s="736"/>
      <c r="DX272" s="736"/>
      <c r="DY272" s="736"/>
      <c r="DZ272" s="736"/>
      <c r="EA272" s="736"/>
      <c r="EB272" s="736"/>
      <c r="EC272" s="736"/>
      <c r="ED272" s="736"/>
      <c r="EE272" s="736"/>
      <c r="EF272" s="736"/>
      <c r="EG272" s="736"/>
    </row>
    <row r="273" spans="1:137" ht="60" customHeight="1">
      <c r="A273" s="925"/>
      <c r="B273" s="736"/>
      <c r="C273" s="925" t="str">
        <f>IF('Display-Neuanlage und Masse'!T271="","",'Display-Neuanlage und Masse'!T271)</f>
        <v/>
      </c>
      <c r="D273" s="925" t="str">
        <f>IF('Display-Neuanlage und Masse'!U271="","",'Display-Neuanlage und Masse'!U271)</f>
        <v/>
      </c>
      <c r="E273" s="736"/>
      <c r="F273" s="925" t="str">
        <f>IF('Display-Neuanlage und Masse'!V271="","",'Display-Neuanlage und Masse'!V271)</f>
        <v/>
      </c>
      <c r="G273" s="925" t="str">
        <f>IF('Display-Neuanlage und Masse'!X271="","",VLOOKUP('Display-Neuanlage und Masse'!X271,'Dropdown Auswahl'!BL268:BM520,2,FALSE))</f>
        <v/>
      </c>
      <c r="H273" s="1191"/>
      <c r="I273" s="1191"/>
      <c r="J273" s="1191"/>
      <c r="K273" s="925" t="str">
        <f>IF('Display-Neuanlage und Masse'!AX271="","",'Display-Neuanlage und Masse'!AX271)</f>
        <v/>
      </c>
      <c r="L273" s="925" t="str">
        <f>IF('Display-Neuanlage und Masse'!AY271="","",'Display-Neuanlage und Masse'!AY271)</f>
        <v/>
      </c>
      <c r="M273" s="925" t="str">
        <f>IF('Display-Neuanlage und Masse'!AZ271="","",'Display-Neuanlage und Masse'!AZ271)</f>
        <v/>
      </c>
      <c r="N273" s="736"/>
      <c r="O273" s="736"/>
      <c r="P273" s="878"/>
      <c r="Q273" s="736"/>
      <c r="R273" s="736"/>
      <c r="S273" s="925" t="str">
        <f>IF(AND(Table3[[#This Row],[Menge]]&lt;&gt;"",Table3[[#This Row],[Anzahl Stück im Karton]]&lt;&gt;""),Table3[[#This Row],[Menge]]*Table3[[#This Row],[Anzahl Stück im Karton]],"")</f>
        <v/>
      </c>
      <c r="T273" s="929" t="str">
        <f>IF(AND('Display-Neuanlage und Masse'!G271="",'Display-Neuanlage und Masse'!H271=""),"",
IF('Display-Neuanlage und Masse'!G271&lt;&gt;"",'Display-Neuanlage und Masse'!G271,'Display-Neuanlage und Masse'!H271))</f>
        <v/>
      </c>
      <c r="U273" s="925" t="str">
        <f>IF(AND('Display-Neuanlage und Masse'!G271="",'Display-Neuanlage und Masse'!H271=""),"",
IF('Display-Neuanlage und Masse'!G271&lt;&gt;"","EUR","USD"))</f>
        <v/>
      </c>
      <c r="V273" s="930" t="str">
        <f>IF('Display-Neuanlage und Masse'!I271="","",'Display-Neuanlage und Masse'!I271)</f>
        <v/>
      </c>
      <c r="W273" s="737"/>
      <c r="X273" s="737"/>
      <c r="Y273" s="737"/>
      <c r="Z273" s="737"/>
      <c r="AA273" s="737"/>
      <c r="AB273" s="737"/>
      <c r="AC273" s="737"/>
      <c r="AD273" s="737"/>
      <c r="AE273" s="737"/>
      <c r="AF273" s="737"/>
      <c r="AG273" s="741"/>
      <c r="AH273" s="747"/>
      <c r="AI273" s="750"/>
      <c r="AJ273" s="748"/>
      <c r="AK273" s="748"/>
      <c r="AL273" s="748"/>
      <c r="AM273" s="748"/>
      <c r="AN273" s="748"/>
      <c r="AO273" s="748"/>
      <c r="AP273" s="748"/>
      <c r="AQ273" s="748"/>
      <c r="AR273" s="748"/>
      <c r="AS273" s="748"/>
      <c r="AT273" s="748"/>
      <c r="AU273" s="749"/>
      <c r="AV273" s="747"/>
      <c r="AW273" s="748"/>
      <c r="AX273" s="749"/>
      <c r="AY273" s="747"/>
      <c r="AZ273" s="748"/>
      <c r="BA273" s="749"/>
      <c r="BB273" s="747"/>
      <c r="BC273" s="748"/>
      <c r="BD273" s="748"/>
      <c r="BE273" s="749"/>
      <c r="BF273" s="750"/>
      <c r="BG273" s="748"/>
      <c r="BH273" s="748"/>
      <c r="BI273" s="748"/>
      <c r="BJ273" s="748"/>
      <c r="BK273" s="748"/>
      <c r="BL273" s="748"/>
      <c r="BM273" s="748"/>
      <c r="BN273" s="748"/>
      <c r="BO273" s="736"/>
      <c r="BP273" s="736"/>
      <c r="BQ273" s="735"/>
      <c r="BR273" s="736"/>
      <c r="BS273" s="736"/>
      <c r="BT273" s="736"/>
      <c r="BU273" s="856"/>
      <c r="BV273" s="736"/>
      <c r="BW273" s="736"/>
      <c r="BX273" s="736"/>
      <c r="BY273" s="736"/>
      <c r="BZ273" s="736"/>
      <c r="CA273" s="736"/>
      <c r="CB273" s="736"/>
      <c r="CC273" s="736"/>
      <c r="CD273" s="736"/>
      <c r="CE273" s="736"/>
      <c r="CF273" s="736"/>
      <c r="CG273" s="736"/>
      <c r="CH273" s="736"/>
      <c r="CI273" s="736"/>
      <c r="CJ273" s="736"/>
      <c r="CK273" s="736"/>
      <c r="CL273" s="736"/>
      <c r="CM273" s="736"/>
      <c r="CN273" s="736"/>
      <c r="CO273" s="736"/>
      <c r="CP273" s="736"/>
      <c r="CQ273" s="736"/>
      <c r="CR273" s="736"/>
      <c r="CS273" s="736"/>
      <c r="CT273" s="736"/>
      <c r="CU273" s="736"/>
      <c r="CV273" s="736"/>
      <c r="CW273" s="736"/>
      <c r="CX273" s="736"/>
      <c r="CY273" s="736"/>
      <c r="CZ273" s="736"/>
      <c r="DA273" s="736"/>
      <c r="DB273" s="736"/>
      <c r="DC273" s="736"/>
      <c r="DD273" s="736"/>
      <c r="DE273" s="736"/>
      <c r="DF273" s="736"/>
      <c r="DG273" s="736"/>
      <c r="DH273" s="736"/>
      <c r="DI273" s="736"/>
      <c r="DJ273" s="736"/>
      <c r="DK273" s="736"/>
      <c r="DL273" s="736"/>
      <c r="DM273" s="736"/>
      <c r="DN273" s="736"/>
      <c r="DO273" s="736"/>
      <c r="DP273" s="736"/>
      <c r="DQ273" s="736"/>
      <c r="DR273" s="736"/>
      <c r="DS273" s="736"/>
      <c r="DT273" s="736"/>
      <c r="DU273" s="736"/>
      <c r="DV273" s="736"/>
      <c r="DW273" s="736"/>
      <c r="DX273" s="736"/>
      <c r="DY273" s="736"/>
      <c r="DZ273" s="736"/>
      <c r="EA273" s="736"/>
      <c r="EB273" s="736"/>
      <c r="EC273" s="736"/>
      <c r="ED273" s="736"/>
      <c r="EE273" s="736"/>
      <c r="EF273" s="736"/>
      <c r="EG273" s="736"/>
    </row>
    <row r="274" spans="1:137" ht="60" customHeight="1">
      <c r="A274" s="925"/>
      <c r="B274" s="736"/>
      <c r="C274" s="925" t="str">
        <f>IF('Display-Neuanlage und Masse'!T272="","",'Display-Neuanlage und Masse'!T272)</f>
        <v/>
      </c>
      <c r="D274" s="925" t="str">
        <f>IF('Display-Neuanlage und Masse'!U272="","",'Display-Neuanlage und Masse'!U272)</f>
        <v/>
      </c>
      <c r="E274" s="736"/>
      <c r="F274" s="925" t="str">
        <f>IF('Display-Neuanlage und Masse'!V272="","",'Display-Neuanlage und Masse'!V272)</f>
        <v/>
      </c>
      <c r="G274" s="925" t="str">
        <f>IF('Display-Neuanlage und Masse'!X272="","",VLOOKUP('Display-Neuanlage und Masse'!X272,'Dropdown Auswahl'!BL269:BM521,2,FALSE))</f>
        <v/>
      </c>
      <c r="H274" s="1191"/>
      <c r="I274" s="1191"/>
      <c r="J274" s="1191"/>
      <c r="K274" s="925" t="str">
        <f>IF('Display-Neuanlage und Masse'!AX272="","",'Display-Neuanlage und Masse'!AX272)</f>
        <v/>
      </c>
      <c r="L274" s="925" t="str">
        <f>IF('Display-Neuanlage und Masse'!AY272="","",'Display-Neuanlage und Masse'!AY272)</f>
        <v/>
      </c>
      <c r="M274" s="925" t="str">
        <f>IF('Display-Neuanlage und Masse'!AZ272="","",'Display-Neuanlage und Masse'!AZ272)</f>
        <v/>
      </c>
      <c r="N274" s="736"/>
      <c r="O274" s="736"/>
      <c r="P274" s="878"/>
      <c r="Q274" s="736"/>
      <c r="R274" s="736"/>
      <c r="S274" s="925" t="str">
        <f>IF(AND(Table3[[#This Row],[Menge]]&lt;&gt;"",Table3[[#This Row],[Anzahl Stück im Karton]]&lt;&gt;""),Table3[[#This Row],[Menge]]*Table3[[#This Row],[Anzahl Stück im Karton]],"")</f>
        <v/>
      </c>
      <c r="T274" s="929" t="str">
        <f>IF(AND('Display-Neuanlage und Masse'!G272="",'Display-Neuanlage und Masse'!H272=""),"",
IF('Display-Neuanlage und Masse'!G272&lt;&gt;"",'Display-Neuanlage und Masse'!G272,'Display-Neuanlage und Masse'!H272))</f>
        <v/>
      </c>
      <c r="U274" s="925" t="str">
        <f>IF(AND('Display-Neuanlage und Masse'!G272="",'Display-Neuanlage und Masse'!H272=""),"",
IF('Display-Neuanlage und Masse'!G272&lt;&gt;"","EUR","USD"))</f>
        <v/>
      </c>
      <c r="V274" s="930" t="str">
        <f>IF('Display-Neuanlage und Masse'!I272="","",'Display-Neuanlage und Masse'!I272)</f>
        <v/>
      </c>
      <c r="W274" s="737"/>
      <c r="X274" s="737"/>
      <c r="Y274" s="737"/>
      <c r="Z274" s="737"/>
      <c r="AA274" s="737"/>
      <c r="AB274" s="737"/>
      <c r="AC274" s="737"/>
      <c r="AD274" s="737"/>
      <c r="AE274" s="737"/>
      <c r="AF274" s="737"/>
      <c r="AG274" s="741"/>
      <c r="AH274" s="747"/>
      <c r="AI274" s="750"/>
      <c r="AJ274" s="748"/>
      <c r="AK274" s="748"/>
      <c r="AL274" s="748"/>
      <c r="AM274" s="748"/>
      <c r="AN274" s="748"/>
      <c r="AO274" s="748"/>
      <c r="AP274" s="748"/>
      <c r="AQ274" s="748"/>
      <c r="AR274" s="748"/>
      <c r="AS274" s="748"/>
      <c r="AT274" s="748"/>
      <c r="AU274" s="749"/>
      <c r="AV274" s="747"/>
      <c r="AW274" s="748"/>
      <c r="AX274" s="749"/>
      <c r="AY274" s="747"/>
      <c r="AZ274" s="748"/>
      <c r="BA274" s="749"/>
      <c r="BB274" s="747"/>
      <c r="BC274" s="748"/>
      <c r="BD274" s="748"/>
      <c r="BE274" s="749"/>
      <c r="BF274" s="750"/>
      <c r="BG274" s="748"/>
      <c r="BH274" s="748"/>
      <c r="BI274" s="748"/>
      <c r="BJ274" s="748"/>
      <c r="BK274" s="748"/>
      <c r="BL274" s="748"/>
      <c r="BM274" s="748"/>
      <c r="BN274" s="748"/>
      <c r="BO274" s="736"/>
      <c r="BP274" s="736"/>
      <c r="BQ274" s="735"/>
      <c r="BR274" s="736"/>
      <c r="BS274" s="736"/>
      <c r="BT274" s="736"/>
      <c r="BU274" s="856"/>
      <c r="BV274" s="736"/>
      <c r="BW274" s="736"/>
      <c r="BX274" s="736"/>
      <c r="BY274" s="736"/>
      <c r="BZ274" s="736"/>
      <c r="CA274" s="736"/>
      <c r="CB274" s="736"/>
      <c r="CC274" s="736"/>
      <c r="CD274" s="736"/>
      <c r="CE274" s="736"/>
      <c r="CF274" s="736"/>
      <c r="CG274" s="736"/>
      <c r="CH274" s="736"/>
      <c r="CI274" s="736"/>
      <c r="CJ274" s="736"/>
      <c r="CK274" s="736"/>
      <c r="CL274" s="736"/>
      <c r="CM274" s="736"/>
      <c r="CN274" s="736"/>
      <c r="CO274" s="736"/>
      <c r="CP274" s="736"/>
      <c r="CQ274" s="736"/>
      <c r="CR274" s="736"/>
      <c r="CS274" s="736"/>
      <c r="CT274" s="736"/>
      <c r="CU274" s="736"/>
      <c r="CV274" s="736"/>
      <c r="CW274" s="736"/>
      <c r="CX274" s="736"/>
      <c r="CY274" s="736"/>
      <c r="CZ274" s="736"/>
      <c r="DA274" s="736"/>
      <c r="DB274" s="736"/>
      <c r="DC274" s="736"/>
      <c r="DD274" s="736"/>
      <c r="DE274" s="736"/>
      <c r="DF274" s="736"/>
      <c r="DG274" s="736"/>
      <c r="DH274" s="736"/>
      <c r="DI274" s="736"/>
      <c r="DJ274" s="736"/>
      <c r="DK274" s="736"/>
      <c r="DL274" s="736"/>
      <c r="DM274" s="736"/>
      <c r="DN274" s="736"/>
      <c r="DO274" s="736"/>
      <c r="DP274" s="736"/>
      <c r="DQ274" s="736"/>
      <c r="DR274" s="736"/>
      <c r="DS274" s="736"/>
      <c r="DT274" s="736"/>
      <c r="DU274" s="736"/>
      <c r="DV274" s="736"/>
      <c r="DW274" s="736"/>
      <c r="DX274" s="736"/>
      <c r="DY274" s="736"/>
      <c r="DZ274" s="736"/>
      <c r="EA274" s="736"/>
      <c r="EB274" s="736"/>
      <c r="EC274" s="736"/>
      <c r="ED274" s="736"/>
      <c r="EE274" s="736"/>
      <c r="EF274" s="736"/>
      <c r="EG274" s="736"/>
    </row>
    <row r="275" spans="1:137" ht="60" customHeight="1">
      <c r="A275" s="925"/>
      <c r="B275" s="736"/>
      <c r="C275" s="925" t="str">
        <f>IF('Display-Neuanlage und Masse'!T273="","",'Display-Neuanlage und Masse'!T273)</f>
        <v/>
      </c>
      <c r="D275" s="925" t="str">
        <f>IF('Display-Neuanlage und Masse'!U273="","",'Display-Neuanlage und Masse'!U273)</f>
        <v/>
      </c>
      <c r="E275" s="736"/>
      <c r="F275" s="925" t="str">
        <f>IF('Display-Neuanlage und Masse'!V273="","",'Display-Neuanlage und Masse'!V273)</f>
        <v/>
      </c>
      <c r="G275" s="925" t="str">
        <f>IF('Display-Neuanlage und Masse'!X273="","",VLOOKUP('Display-Neuanlage und Masse'!X273,'Dropdown Auswahl'!BL270:BM522,2,FALSE))</f>
        <v/>
      </c>
      <c r="H275" s="1191"/>
      <c r="I275" s="1191"/>
      <c r="J275" s="1191"/>
      <c r="K275" s="925" t="str">
        <f>IF('Display-Neuanlage und Masse'!AX273="","",'Display-Neuanlage und Masse'!AX273)</f>
        <v/>
      </c>
      <c r="L275" s="925" t="str">
        <f>IF('Display-Neuanlage und Masse'!AY273="","",'Display-Neuanlage und Masse'!AY273)</f>
        <v/>
      </c>
      <c r="M275" s="925" t="str">
        <f>IF('Display-Neuanlage und Masse'!AZ273="","",'Display-Neuanlage und Masse'!AZ273)</f>
        <v/>
      </c>
      <c r="N275" s="736"/>
      <c r="O275" s="736"/>
      <c r="P275" s="878"/>
      <c r="Q275" s="736"/>
      <c r="R275" s="736"/>
      <c r="S275" s="925" t="str">
        <f>IF(AND(Table3[[#This Row],[Menge]]&lt;&gt;"",Table3[[#This Row],[Anzahl Stück im Karton]]&lt;&gt;""),Table3[[#This Row],[Menge]]*Table3[[#This Row],[Anzahl Stück im Karton]],"")</f>
        <v/>
      </c>
      <c r="T275" s="929" t="str">
        <f>IF(AND('Display-Neuanlage und Masse'!G273="",'Display-Neuanlage und Masse'!H273=""),"",
IF('Display-Neuanlage und Masse'!G273&lt;&gt;"",'Display-Neuanlage und Masse'!G273,'Display-Neuanlage und Masse'!H273))</f>
        <v/>
      </c>
      <c r="U275" s="925" t="str">
        <f>IF(AND('Display-Neuanlage und Masse'!G273="",'Display-Neuanlage und Masse'!H273=""),"",
IF('Display-Neuanlage und Masse'!G273&lt;&gt;"","EUR","USD"))</f>
        <v/>
      </c>
      <c r="V275" s="930" t="str">
        <f>IF('Display-Neuanlage und Masse'!I273="","",'Display-Neuanlage und Masse'!I273)</f>
        <v/>
      </c>
      <c r="W275" s="737"/>
      <c r="X275" s="737"/>
      <c r="Y275" s="737"/>
      <c r="Z275" s="737"/>
      <c r="AA275" s="737"/>
      <c r="AB275" s="737"/>
      <c r="AC275" s="737"/>
      <c r="AD275" s="737"/>
      <c r="AE275" s="737"/>
      <c r="AF275" s="737"/>
      <c r="AG275" s="741"/>
      <c r="AH275" s="747"/>
      <c r="AI275" s="750"/>
      <c r="AJ275" s="748"/>
      <c r="AK275" s="748"/>
      <c r="AL275" s="748"/>
      <c r="AM275" s="748"/>
      <c r="AN275" s="748"/>
      <c r="AO275" s="748"/>
      <c r="AP275" s="748"/>
      <c r="AQ275" s="748"/>
      <c r="AR275" s="748"/>
      <c r="AS275" s="748"/>
      <c r="AT275" s="748"/>
      <c r="AU275" s="749"/>
      <c r="AV275" s="747"/>
      <c r="AW275" s="748"/>
      <c r="AX275" s="749"/>
      <c r="AY275" s="747"/>
      <c r="AZ275" s="748"/>
      <c r="BA275" s="749"/>
      <c r="BB275" s="747"/>
      <c r="BC275" s="748"/>
      <c r="BD275" s="748"/>
      <c r="BE275" s="749"/>
      <c r="BF275" s="750"/>
      <c r="BG275" s="748"/>
      <c r="BH275" s="748"/>
      <c r="BI275" s="748"/>
      <c r="BJ275" s="748"/>
      <c r="BK275" s="748"/>
      <c r="BL275" s="748"/>
      <c r="BM275" s="748"/>
      <c r="BN275" s="748"/>
      <c r="BO275" s="736"/>
      <c r="BP275" s="736"/>
      <c r="BQ275" s="735"/>
      <c r="BR275" s="736"/>
      <c r="BS275" s="736"/>
      <c r="BT275" s="736"/>
      <c r="BU275" s="856"/>
      <c r="BV275" s="736"/>
      <c r="BW275" s="736"/>
      <c r="BX275" s="736"/>
      <c r="BY275" s="736"/>
      <c r="BZ275" s="736"/>
      <c r="CA275" s="736"/>
      <c r="CB275" s="736"/>
      <c r="CC275" s="736"/>
      <c r="CD275" s="736"/>
      <c r="CE275" s="736"/>
      <c r="CF275" s="736"/>
      <c r="CG275" s="736"/>
      <c r="CH275" s="736"/>
      <c r="CI275" s="736"/>
      <c r="CJ275" s="736"/>
      <c r="CK275" s="736"/>
      <c r="CL275" s="736"/>
      <c r="CM275" s="736"/>
      <c r="CN275" s="736"/>
      <c r="CO275" s="736"/>
      <c r="CP275" s="736"/>
      <c r="CQ275" s="736"/>
      <c r="CR275" s="736"/>
      <c r="CS275" s="736"/>
      <c r="CT275" s="736"/>
      <c r="CU275" s="736"/>
      <c r="CV275" s="736"/>
      <c r="CW275" s="736"/>
      <c r="CX275" s="736"/>
      <c r="CY275" s="736"/>
      <c r="CZ275" s="736"/>
      <c r="DA275" s="736"/>
      <c r="DB275" s="736"/>
      <c r="DC275" s="736"/>
      <c r="DD275" s="736"/>
      <c r="DE275" s="736"/>
      <c r="DF275" s="736"/>
      <c r="DG275" s="736"/>
      <c r="DH275" s="736"/>
      <c r="DI275" s="736"/>
      <c r="DJ275" s="736"/>
      <c r="DK275" s="736"/>
      <c r="DL275" s="736"/>
      <c r="DM275" s="736"/>
      <c r="DN275" s="736"/>
      <c r="DO275" s="736"/>
      <c r="DP275" s="736"/>
      <c r="DQ275" s="736"/>
      <c r="DR275" s="736"/>
      <c r="DS275" s="736"/>
      <c r="DT275" s="736"/>
      <c r="DU275" s="736"/>
      <c r="DV275" s="736"/>
      <c r="DW275" s="736"/>
      <c r="DX275" s="736"/>
      <c r="DY275" s="736"/>
      <c r="DZ275" s="736"/>
      <c r="EA275" s="736"/>
      <c r="EB275" s="736"/>
      <c r="EC275" s="736"/>
      <c r="ED275" s="736"/>
      <c r="EE275" s="736"/>
      <c r="EF275" s="736"/>
      <c r="EG275" s="736"/>
    </row>
    <row r="276" spans="1:137" ht="60" customHeight="1">
      <c r="A276" s="925"/>
      <c r="B276" s="736"/>
      <c r="C276" s="925" t="str">
        <f>IF('Display-Neuanlage und Masse'!T274="","",'Display-Neuanlage und Masse'!T274)</f>
        <v/>
      </c>
      <c r="D276" s="925" t="str">
        <f>IF('Display-Neuanlage und Masse'!U274="","",'Display-Neuanlage und Masse'!U274)</f>
        <v/>
      </c>
      <c r="E276" s="736"/>
      <c r="F276" s="925" t="str">
        <f>IF('Display-Neuanlage und Masse'!V274="","",'Display-Neuanlage und Masse'!V274)</f>
        <v/>
      </c>
      <c r="G276" s="925" t="str">
        <f>IF('Display-Neuanlage und Masse'!X274="","",VLOOKUP('Display-Neuanlage und Masse'!X274,'Dropdown Auswahl'!BL271:BM523,2,FALSE))</f>
        <v/>
      </c>
      <c r="H276" s="1191"/>
      <c r="I276" s="1191"/>
      <c r="J276" s="1191"/>
      <c r="K276" s="925" t="str">
        <f>IF('Display-Neuanlage und Masse'!AX274="","",'Display-Neuanlage und Masse'!AX274)</f>
        <v/>
      </c>
      <c r="L276" s="925" t="str">
        <f>IF('Display-Neuanlage und Masse'!AY274="","",'Display-Neuanlage und Masse'!AY274)</f>
        <v/>
      </c>
      <c r="M276" s="925" t="str">
        <f>IF('Display-Neuanlage und Masse'!AZ274="","",'Display-Neuanlage und Masse'!AZ274)</f>
        <v/>
      </c>
      <c r="N276" s="736"/>
      <c r="O276" s="736"/>
      <c r="P276" s="878"/>
      <c r="Q276" s="736"/>
      <c r="R276" s="736"/>
      <c r="S276" s="925" t="str">
        <f>IF(AND(Table3[[#This Row],[Menge]]&lt;&gt;"",Table3[[#This Row],[Anzahl Stück im Karton]]&lt;&gt;""),Table3[[#This Row],[Menge]]*Table3[[#This Row],[Anzahl Stück im Karton]],"")</f>
        <v/>
      </c>
      <c r="T276" s="929" t="str">
        <f>IF(AND('Display-Neuanlage und Masse'!G274="",'Display-Neuanlage und Masse'!H274=""),"",
IF('Display-Neuanlage und Masse'!G274&lt;&gt;"",'Display-Neuanlage und Masse'!G274,'Display-Neuanlage und Masse'!H274))</f>
        <v/>
      </c>
      <c r="U276" s="925" t="str">
        <f>IF(AND('Display-Neuanlage und Masse'!G274="",'Display-Neuanlage und Masse'!H274=""),"",
IF('Display-Neuanlage und Masse'!G274&lt;&gt;"","EUR","USD"))</f>
        <v/>
      </c>
      <c r="V276" s="930" t="str">
        <f>IF('Display-Neuanlage und Masse'!I274="","",'Display-Neuanlage und Masse'!I274)</f>
        <v/>
      </c>
      <c r="W276" s="737"/>
      <c r="X276" s="737"/>
      <c r="Y276" s="737"/>
      <c r="Z276" s="737"/>
      <c r="AA276" s="737"/>
      <c r="AB276" s="737"/>
      <c r="AC276" s="737"/>
      <c r="AD276" s="737"/>
      <c r="AE276" s="737"/>
      <c r="AF276" s="737"/>
      <c r="AG276" s="741"/>
      <c r="AH276" s="747"/>
      <c r="AI276" s="750"/>
      <c r="AJ276" s="748"/>
      <c r="AK276" s="748"/>
      <c r="AL276" s="748"/>
      <c r="AM276" s="748"/>
      <c r="AN276" s="748"/>
      <c r="AO276" s="748"/>
      <c r="AP276" s="748"/>
      <c r="AQ276" s="748"/>
      <c r="AR276" s="748"/>
      <c r="AS276" s="748"/>
      <c r="AT276" s="748"/>
      <c r="AU276" s="749"/>
      <c r="AV276" s="747"/>
      <c r="AW276" s="748"/>
      <c r="AX276" s="749"/>
      <c r="AY276" s="747"/>
      <c r="AZ276" s="748"/>
      <c r="BA276" s="749"/>
      <c r="BB276" s="747"/>
      <c r="BC276" s="748"/>
      <c r="BD276" s="748"/>
      <c r="BE276" s="749"/>
      <c r="BF276" s="750"/>
      <c r="BG276" s="748"/>
      <c r="BH276" s="748"/>
      <c r="BI276" s="748"/>
      <c r="BJ276" s="748"/>
      <c r="BK276" s="748"/>
      <c r="BL276" s="748"/>
      <c r="BM276" s="748"/>
      <c r="BN276" s="748"/>
      <c r="BO276" s="736"/>
      <c r="BP276" s="736"/>
      <c r="BQ276" s="735"/>
      <c r="BR276" s="736"/>
      <c r="BS276" s="736"/>
      <c r="BT276" s="736"/>
      <c r="BU276" s="856"/>
      <c r="BV276" s="736"/>
      <c r="BW276" s="736"/>
      <c r="BX276" s="736"/>
      <c r="BY276" s="736"/>
      <c r="BZ276" s="736"/>
      <c r="CA276" s="736"/>
      <c r="CB276" s="736"/>
      <c r="CC276" s="736"/>
      <c r="CD276" s="736"/>
      <c r="CE276" s="736"/>
      <c r="CF276" s="736"/>
      <c r="CG276" s="736"/>
      <c r="CH276" s="736"/>
      <c r="CI276" s="736"/>
      <c r="CJ276" s="736"/>
      <c r="CK276" s="736"/>
      <c r="CL276" s="736"/>
      <c r="CM276" s="736"/>
      <c r="CN276" s="736"/>
      <c r="CO276" s="736"/>
      <c r="CP276" s="736"/>
      <c r="CQ276" s="736"/>
      <c r="CR276" s="736"/>
      <c r="CS276" s="736"/>
      <c r="CT276" s="736"/>
      <c r="CU276" s="736"/>
      <c r="CV276" s="736"/>
      <c r="CW276" s="736"/>
      <c r="CX276" s="736"/>
      <c r="CY276" s="736"/>
      <c r="CZ276" s="736"/>
      <c r="DA276" s="736"/>
      <c r="DB276" s="736"/>
      <c r="DC276" s="736"/>
      <c r="DD276" s="736"/>
      <c r="DE276" s="736"/>
      <c r="DF276" s="736"/>
      <c r="DG276" s="736"/>
      <c r="DH276" s="736"/>
      <c r="DI276" s="736"/>
      <c r="DJ276" s="736"/>
      <c r="DK276" s="736"/>
      <c r="DL276" s="736"/>
      <c r="DM276" s="736"/>
      <c r="DN276" s="736"/>
      <c r="DO276" s="736"/>
      <c r="DP276" s="736"/>
      <c r="DQ276" s="736"/>
      <c r="DR276" s="736"/>
      <c r="DS276" s="736"/>
      <c r="DT276" s="736"/>
      <c r="DU276" s="736"/>
      <c r="DV276" s="736"/>
      <c r="DW276" s="736"/>
      <c r="DX276" s="736"/>
      <c r="DY276" s="736"/>
      <c r="DZ276" s="736"/>
      <c r="EA276" s="736"/>
      <c r="EB276" s="736"/>
      <c r="EC276" s="736"/>
      <c r="ED276" s="736"/>
      <c r="EE276" s="736"/>
      <c r="EF276" s="736"/>
      <c r="EG276" s="736"/>
    </row>
    <row r="277" spans="1:137" ht="60" customHeight="1">
      <c r="A277" s="925"/>
      <c r="B277" s="736"/>
      <c r="C277" s="925" t="str">
        <f>IF('Display-Neuanlage und Masse'!T275="","",'Display-Neuanlage und Masse'!T275)</f>
        <v/>
      </c>
      <c r="D277" s="925" t="str">
        <f>IF('Display-Neuanlage und Masse'!U275="","",'Display-Neuanlage und Masse'!U275)</f>
        <v/>
      </c>
      <c r="E277" s="736"/>
      <c r="F277" s="925" t="str">
        <f>IF('Display-Neuanlage und Masse'!V275="","",'Display-Neuanlage und Masse'!V275)</f>
        <v/>
      </c>
      <c r="G277" s="925" t="str">
        <f>IF('Display-Neuanlage und Masse'!X275="","",VLOOKUP('Display-Neuanlage und Masse'!X275,'Dropdown Auswahl'!BL272:BM524,2,FALSE))</f>
        <v/>
      </c>
      <c r="H277" s="1191"/>
      <c r="I277" s="1191"/>
      <c r="J277" s="1191"/>
      <c r="K277" s="925" t="str">
        <f>IF('Display-Neuanlage und Masse'!AX275="","",'Display-Neuanlage und Masse'!AX275)</f>
        <v/>
      </c>
      <c r="L277" s="925" t="str">
        <f>IF('Display-Neuanlage und Masse'!AY275="","",'Display-Neuanlage und Masse'!AY275)</f>
        <v/>
      </c>
      <c r="M277" s="925" t="str">
        <f>IF('Display-Neuanlage und Masse'!AZ275="","",'Display-Neuanlage und Masse'!AZ275)</f>
        <v/>
      </c>
      <c r="N277" s="736"/>
      <c r="O277" s="736"/>
      <c r="P277" s="878"/>
      <c r="Q277" s="736"/>
      <c r="R277" s="736"/>
      <c r="S277" s="925" t="str">
        <f>IF(AND(Table3[[#This Row],[Menge]]&lt;&gt;"",Table3[[#This Row],[Anzahl Stück im Karton]]&lt;&gt;""),Table3[[#This Row],[Menge]]*Table3[[#This Row],[Anzahl Stück im Karton]],"")</f>
        <v/>
      </c>
      <c r="T277" s="929" t="str">
        <f>IF(AND('Display-Neuanlage und Masse'!G275="",'Display-Neuanlage und Masse'!H275=""),"",
IF('Display-Neuanlage und Masse'!G275&lt;&gt;"",'Display-Neuanlage und Masse'!G275,'Display-Neuanlage und Masse'!H275))</f>
        <v/>
      </c>
      <c r="U277" s="925" t="str">
        <f>IF(AND('Display-Neuanlage und Masse'!G275="",'Display-Neuanlage und Masse'!H275=""),"",
IF('Display-Neuanlage und Masse'!G275&lt;&gt;"","EUR","USD"))</f>
        <v/>
      </c>
      <c r="V277" s="930" t="str">
        <f>IF('Display-Neuanlage und Masse'!I275="","",'Display-Neuanlage und Masse'!I275)</f>
        <v/>
      </c>
      <c r="W277" s="737"/>
      <c r="X277" s="737"/>
      <c r="Y277" s="737"/>
      <c r="Z277" s="737"/>
      <c r="AA277" s="737"/>
      <c r="AB277" s="737"/>
      <c r="AC277" s="737"/>
      <c r="AD277" s="737"/>
      <c r="AE277" s="737"/>
      <c r="AF277" s="737"/>
      <c r="AG277" s="741"/>
      <c r="AH277" s="747"/>
      <c r="AI277" s="750"/>
      <c r="AJ277" s="748"/>
      <c r="AK277" s="748"/>
      <c r="AL277" s="748"/>
      <c r="AM277" s="748"/>
      <c r="AN277" s="748"/>
      <c r="AO277" s="748"/>
      <c r="AP277" s="748"/>
      <c r="AQ277" s="748"/>
      <c r="AR277" s="748"/>
      <c r="AS277" s="748"/>
      <c r="AT277" s="748"/>
      <c r="AU277" s="749"/>
      <c r="AV277" s="747"/>
      <c r="AW277" s="748"/>
      <c r="AX277" s="749"/>
      <c r="AY277" s="747"/>
      <c r="AZ277" s="748"/>
      <c r="BA277" s="749"/>
      <c r="BB277" s="747"/>
      <c r="BC277" s="748"/>
      <c r="BD277" s="748"/>
      <c r="BE277" s="749"/>
      <c r="BF277" s="750"/>
      <c r="BG277" s="748"/>
      <c r="BH277" s="748"/>
      <c r="BI277" s="748"/>
      <c r="BJ277" s="748"/>
      <c r="BK277" s="748"/>
      <c r="BL277" s="748"/>
      <c r="BM277" s="748"/>
      <c r="BN277" s="748"/>
      <c r="BO277" s="736"/>
      <c r="BP277" s="736"/>
      <c r="BQ277" s="735"/>
      <c r="BR277" s="736"/>
      <c r="BS277" s="736"/>
      <c r="BT277" s="736"/>
      <c r="BU277" s="856"/>
      <c r="BV277" s="736"/>
      <c r="BW277" s="736"/>
      <c r="BX277" s="736"/>
      <c r="BY277" s="736"/>
      <c r="BZ277" s="736"/>
      <c r="CA277" s="736"/>
      <c r="CB277" s="736"/>
      <c r="CC277" s="736"/>
      <c r="CD277" s="736"/>
      <c r="CE277" s="736"/>
      <c r="CF277" s="736"/>
      <c r="CG277" s="736"/>
      <c r="CH277" s="736"/>
      <c r="CI277" s="736"/>
      <c r="CJ277" s="736"/>
      <c r="CK277" s="736"/>
      <c r="CL277" s="736"/>
      <c r="CM277" s="736"/>
      <c r="CN277" s="736"/>
      <c r="CO277" s="736"/>
      <c r="CP277" s="736"/>
      <c r="CQ277" s="736"/>
      <c r="CR277" s="736"/>
      <c r="CS277" s="736"/>
      <c r="CT277" s="736"/>
      <c r="CU277" s="736"/>
      <c r="CV277" s="736"/>
      <c r="CW277" s="736"/>
      <c r="CX277" s="736"/>
      <c r="CY277" s="736"/>
      <c r="CZ277" s="736"/>
      <c r="DA277" s="736"/>
      <c r="DB277" s="736"/>
      <c r="DC277" s="736"/>
      <c r="DD277" s="736"/>
      <c r="DE277" s="736"/>
      <c r="DF277" s="736"/>
      <c r="DG277" s="736"/>
      <c r="DH277" s="736"/>
      <c r="DI277" s="736"/>
      <c r="DJ277" s="736"/>
      <c r="DK277" s="736"/>
      <c r="DL277" s="736"/>
      <c r="DM277" s="736"/>
      <c r="DN277" s="736"/>
      <c r="DO277" s="736"/>
      <c r="DP277" s="736"/>
      <c r="DQ277" s="736"/>
      <c r="DR277" s="736"/>
      <c r="DS277" s="736"/>
      <c r="DT277" s="736"/>
      <c r="DU277" s="736"/>
      <c r="DV277" s="736"/>
      <c r="DW277" s="736"/>
      <c r="DX277" s="736"/>
      <c r="DY277" s="736"/>
      <c r="DZ277" s="736"/>
      <c r="EA277" s="736"/>
      <c r="EB277" s="736"/>
      <c r="EC277" s="736"/>
      <c r="ED277" s="736"/>
      <c r="EE277" s="736"/>
      <c r="EF277" s="736"/>
      <c r="EG277" s="736"/>
    </row>
    <row r="278" spans="1:137" ht="60" customHeight="1">
      <c r="A278" s="925"/>
      <c r="B278" s="736"/>
      <c r="C278" s="925" t="str">
        <f>IF('Display-Neuanlage und Masse'!T276="","",'Display-Neuanlage und Masse'!T276)</f>
        <v/>
      </c>
      <c r="D278" s="925" t="str">
        <f>IF('Display-Neuanlage und Masse'!U276="","",'Display-Neuanlage und Masse'!U276)</f>
        <v/>
      </c>
      <c r="E278" s="736"/>
      <c r="F278" s="925" t="str">
        <f>IF('Display-Neuanlage und Masse'!V276="","",'Display-Neuanlage und Masse'!V276)</f>
        <v/>
      </c>
      <c r="G278" s="925" t="str">
        <f>IF('Display-Neuanlage und Masse'!X276="","",VLOOKUP('Display-Neuanlage und Masse'!X276,'Dropdown Auswahl'!BL273:BM525,2,FALSE))</f>
        <v/>
      </c>
      <c r="H278" s="1191"/>
      <c r="I278" s="1191"/>
      <c r="J278" s="1191"/>
      <c r="K278" s="925" t="str">
        <f>IF('Display-Neuanlage und Masse'!AX276="","",'Display-Neuanlage und Masse'!AX276)</f>
        <v/>
      </c>
      <c r="L278" s="925" t="str">
        <f>IF('Display-Neuanlage und Masse'!AY276="","",'Display-Neuanlage und Masse'!AY276)</f>
        <v/>
      </c>
      <c r="M278" s="925" t="str">
        <f>IF('Display-Neuanlage und Masse'!AZ276="","",'Display-Neuanlage und Masse'!AZ276)</f>
        <v/>
      </c>
      <c r="N278" s="736"/>
      <c r="O278" s="736"/>
      <c r="P278" s="878"/>
      <c r="Q278" s="736"/>
      <c r="R278" s="736"/>
      <c r="S278" s="925" t="str">
        <f>IF(AND(Table3[[#This Row],[Menge]]&lt;&gt;"",Table3[[#This Row],[Anzahl Stück im Karton]]&lt;&gt;""),Table3[[#This Row],[Menge]]*Table3[[#This Row],[Anzahl Stück im Karton]],"")</f>
        <v/>
      </c>
      <c r="T278" s="929" t="str">
        <f>IF(AND('Display-Neuanlage und Masse'!G276="",'Display-Neuanlage und Masse'!H276=""),"",
IF('Display-Neuanlage und Masse'!G276&lt;&gt;"",'Display-Neuanlage und Masse'!G276,'Display-Neuanlage und Masse'!H276))</f>
        <v/>
      </c>
      <c r="U278" s="925" t="str">
        <f>IF(AND('Display-Neuanlage und Masse'!G276="",'Display-Neuanlage und Masse'!H276=""),"",
IF('Display-Neuanlage und Masse'!G276&lt;&gt;"","EUR","USD"))</f>
        <v/>
      </c>
      <c r="V278" s="930" t="str">
        <f>IF('Display-Neuanlage und Masse'!I276="","",'Display-Neuanlage und Masse'!I276)</f>
        <v/>
      </c>
      <c r="W278" s="737"/>
      <c r="X278" s="737"/>
      <c r="Y278" s="737"/>
      <c r="Z278" s="737"/>
      <c r="AA278" s="737"/>
      <c r="AB278" s="737"/>
      <c r="AC278" s="737"/>
      <c r="AD278" s="737"/>
      <c r="AE278" s="737"/>
      <c r="AF278" s="737"/>
      <c r="AG278" s="741"/>
      <c r="AH278" s="747"/>
      <c r="AI278" s="750"/>
      <c r="AJ278" s="748"/>
      <c r="AK278" s="748"/>
      <c r="AL278" s="748"/>
      <c r="AM278" s="748"/>
      <c r="AN278" s="748"/>
      <c r="AO278" s="748"/>
      <c r="AP278" s="748"/>
      <c r="AQ278" s="748"/>
      <c r="AR278" s="748"/>
      <c r="AS278" s="748"/>
      <c r="AT278" s="748"/>
      <c r="AU278" s="749"/>
      <c r="AV278" s="747"/>
      <c r="AW278" s="748"/>
      <c r="AX278" s="749"/>
      <c r="AY278" s="747"/>
      <c r="AZ278" s="748"/>
      <c r="BA278" s="749"/>
      <c r="BB278" s="747"/>
      <c r="BC278" s="748"/>
      <c r="BD278" s="748"/>
      <c r="BE278" s="749"/>
      <c r="BF278" s="750"/>
      <c r="BG278" s="748"/>
      <c r="BH278" s="748"/>
      <c r="BI278" s="748"/>
      <c r="BJ278" s="748"/>
      <c r="BK278" s="748"/>
      <c r="BL278" s="748"/>
      <c r="BM278" s="748"/>
      <c r="BN278" s="748"/>
      <c r="BO278" s="736"/>
      <c r="BP278" s="736"/>
      <c r="BQ278" s="735"/>
      <c r="BR278" s="736"/>
      <c r="BS278" s="736"/>
      <c r="BT278" s="736"/>
      <c r="BU278" s="856"/>
      <c r="BV278" s="736"/>
      <c r="BW278" s="736"/>
      <c r="BX278" s="736"/>
      <c r="BY278" s="736"/>
      <c r="BZ278" s="736"/>
      <c r="CA278" s="736"/>
      <c r="CB278" s="736"/>
      <c r="CC278" s="736"/>
      <c r="CD278" s="736"/>
      <c r="CE278" s="736"/>
      <c r="CF278" s="736"/>
      <c r="CG278" s="736"/>
      <c r="CH278" s="736"/>
      <c r="CI278" s="736"/>
      <c r="CJ278" s="736"/>
      <c r="CK278" s="736"/>
      <c r="CL278" s="736"/>
      <c r="CM278" s="736"/>
      <c r="CN278" s="736"/>
      <c r="CO278" s="736"/>
      <c r="CP278" s="736"/>
      <c r="CQ278" s="736"/>
      <c r="CR278" s="736"/>
      <c r="CS278" s="736"/>
      <c r="CT278" s="736"/>
      <c r="CU278" s="736"/>
      <c r="CV278" s="736"/>
      <c r="CW278" s="736"/>
      <c r="CX278" s="736"/>
      <c r="CY278" s="736"/>
      <c r="CZ278" s="736"/>
      <c r="DA278" s="736"/>
      <c r="DB278" s="736"/>
      <c r="DC278" s="736"/>
      <c r="DD278" s="736"/>
      <c r="DE278" s="736"/>
      <c r="DF278" s="736"/>
      <c r="DG278" s="736"/>
      <c r="DH278" s="736"/>
      <c r="DI278" s="736"/>
      <c r="DJ278" s="736"/>
      <c r="DK278" s="736"/>
      <c r="DL278" s="736"/>
      <c r="DM278" s="736"/>
      <c r="DN278" s="736"/>
      <c r="DO278" s="736"/>
      <c r="DP278" s="736"/>
      <c r="DQ278" s="736"/>
      <c r="DR278" s="736"/>
      <c r="DS278" s="736"/>
      <c r="DT278" s="736"/>
      <c r="DU278" s="736"/>
      <c r="DV278" s="736"/>
      <c r="DW278" s="736"/>
      <c r="DX278" s="736"/>
      <c r="DY278" s="736"/>
      <c r="DZ278" s="736"/>
      <c r="EA278" s="736"/>
      <c r="EB278" s="736"/>
      <c r="EC278" s="736"/>
      <c r="ED278" s="736"/>
      <c r="EE278" s="736"/>
      <c r="EF278" s="736"/>
      <c r="EG278" s="736"/>
    </row>
    <row r="279" spans="1:137" ht="60" customHeight="1">
      <c r="A279" s="925"/>
      <c r="B279" s="736"/>
      <c r="C279" s="925" t="str">
        <f>IF('Display-Neuanlage und Masse'!T277="","",'Display-Neuanlage und Masse'!T277)</f>
        <v/>
      </c>
      <c r="D279" s="925" t="str">
        <f>IF('Display-Neuanlage und Masse'!U277="","",'Display-Neuanlage und Masse'!U277)</f>
        <v/>
      </c>
      <c r="E279" s="736"/>
      <c r="F279" s="925" t="str">
        <f>IF('Display-Neuanlage und Masse'!V277="","",'Display-Neuanlage und Masse'!V277)</f>
        <v/>
      </c>
      <c r="G279" s="925" t="str">
        <f>IF('Display-Neuanlage und Masse'!X277="","",VLOOKUP('Display-Neuanlage und Masse'!X277,'Dropdown Auswahl'!BL274:BM526,2,FALSE))</f>
        <v/>
      </c>
      <c r="H279" s="1191"/>
      <c r="I279" s="1191"/>
      <c r="J279" s="1191"/>
      <c r="K279" s="925" t="str">
        <f>IF('Display-Neuanlage und Masse'!AX277="","",'Display-Neuanlage und Masse'!AX277)</f>
        <v/>
      </c>
      <c r="L279" s="925" t="str">
        <f>IF('Display-Neuanlage und Masse'!AY277="","",'Display-Neuanlage und Masse'!AY277)</f>
        <v/>
      </c>
      <c r="M279" s="925" t="str">
        <f>IF('Display-Neuanlage und Masse'!AZ277="","",'Display-Neuanlage und Masse'!AZ277)</f>
        <v/>
      </c>
      <c r="N279" s="736"/>
      <c r="O279" s="736"/>
      <c r="P279" s="878"/>
      <c r="Q279" s="736"/>
      <c r="R279" s="736"/>
      <c r="S279" s="925" t="str">
        <f>IF(AND(Table3[[#This Row],[Menge]]&lt;&gt;"",Table3[[#This Row],[Anzahl Stück im Karton]]&lt;&gt;""),Table3[[#This Row],[Menge]]*Table3[[#This Row],[Anzahl Stück im Karton]],"")</f>
        <v/>
      </c>
      <c r="T279" s="929" t="str">
        <f>IF(AND('Display-Neuanlage und Masse'!G277="",'Display-Neuanlage und Masse'!H277=""),"",
IF('Display-Neuanlage und Masse'!G277&lt;&gt;"",'Display-Neuanlage und Masse'!G277,'Display-Neuanlage und Masse'!H277))</f>
        <v/>
      </c>
      <c r="U279" s="925" t="str">
        <f>IF(AND('Display-Neuanlage und Masse'!G277="",'Display-Neuanlage und Masse'!H277=""),"",
IF('Display-Neuanlage und Masse'!G277&lt;&gt;"","EUR","USD"))</f>
        <v/>
      </c>
      <c r="V279" s="930" t="str">
        <f>IF('Display-Neuanlage und Masse'!I277="","",'Display-Neuanlage und Masse'!I277)</f>
        <v/>
      </c>
      <c r="W279" s="737"/>
      <c r="X279" s="737"/>
      <c r="Y279" s="737"/>
      <c r="Z279" s="737"/>
      <c r="AA279" s="737"/>
      <c r="AB279" s="737"/>
      <c r="AC279" s="737"/>
      <c r="AD279" s="737"/>
      <c r="AE279" s="737"/>
      <c r="AF279" s="737"/>
      <c r="AG279" s="741"/>
      <c r="AH279" s="747"/>
      <c r="AI279" s="750"/>
      <c r="AJ279" s="748"/>
      <c r="AK279" s="748"/>
      <c r="AL279" s="748"/>
      <c r="AM279" s="748"/>
      <c r="AN279" s="748"/>
      <c r="AO279" s="748"/>
      <c r="AP279" s="748"/>
      <c r="AQ279" s="748"/>
      <c r="AR279" s="748"/>
      <c r="AS279" s="748"/>
      <c r="AT279" s="748"/>
      <c r="AU279" s="749"/>
      <c r="AV279" s="747"/>
      <c r="AW279" s="748"/>
      <c r="AX279" s="749"/>
      <c r="AY279" s="747"/>
      <c r="AZ279" s="748"/>
      <c r="BA279" s="749"/>
      <c r="BB279" s="747"/>
      <c r="BC279" s="748"/>
      <c r="BD279" s="748"/>
      <c r="BE279" s="749"/>
      <c r="BF279" s="750"/>
      <c r="BG279" s="748"/>
      <c r="BH279" s="748"/>
      <c r="BI279" s="748"/>
      <c r="BJ279" s="748"/>
      <c r="BK279" s="748"/>
      <c r="BL279" s="748"/>
      <c r="BM279" s="748"/>
      <c r="BN279" s="748"/>
      <c r="BO279" s="736"/>
      <c r="BP279" s="736"/>
      <c r="BQ279" s="735"/>
      <c r="BR279" s="736"/>
      <c r="BS279" s="736"/>
      <c r="BT279" s="736"/>
      <c r="BU279" s="856"/>
      <c r="BV279" s="736"/>
      <c r="BW279" s="736"/>
      <c r="BX279" s="736"/>
      <c r="BY279" s="736"/>
      <c r="BZ279" s="736"/>
      <c r="CA279" s="736"/>
      <c r="CB279" s="736"/>
      <c r="CC279" s="736"/>
      <c r="CD279" s="736"/>
      <c r="CE279" s="736"/>
      <c r="CF279" s="736"/>
      <c r="CG279" s="736"/>
      <c r="CH279" s="736"/>
      <c r="CI279" s="736"/>
      <c r="CJ279" s="736"/>
      <c r="CK279" s="736"/>
      <c r="CL279" s="736"/>
      <c r="CM279" s="736"/>
      <c r="CN279" s="736"/>
      <c r="CO279" s="736"/>
      <c r="CP279" s="736"/>
      <c r="CQ279" s="736"/>
      <c r="CR279" s="736"/>
      <c r="CS279" s="736"/>
      <c r="CT279" s="736"/>
      <c r="CU279" s="736"/>
      <c r="CV279" s="736"/>
      <c r="CW279" s="736"/>
      <c r="CX279" s="736"/>
      <c r="CY279" s="736"/>
      <c r="CZ279" s="736"/>
      <c r="DA279" s="736"/>
      <c r="DB279" s="736"/>
      <c r="DC279" s="736"/>
      <c r="DD279" s="736"/>
      <c r="DE279" s="736"/>
      <c r="DF279" s="736"/>
      <c r="DG279" s="736"/>
      <c r="DH279" s="736"/>
      <c r="DI279" s="736"/>
      <c r="DJ279" s="736"/>
      <c r="DK279" s="736"/>
      <c r="DL279" s="736"/>
      <c r="DM279" s="736"/>
      <c r="DN279" s="736"/>
      <c r="DO279" s="736"/>
      <c r="DP279" s="736"/>
      <c r="DQ279" s="736"/>
      <c r="DR279" s="736"/>
      <c r="DS279" s="736"/>
      <c r="DT279" s="736"/>
      <c r="DU279" s="736"/>
      <c r="DV279" s="736"/>
      <c r="DW279" s="736"/>
      <c r="DX279" s="736"/>
      <c r="DY279" s="736"/>
      <c r="DZ279" s="736"/>
      <c r="EA279" s="736"/>
      <c r="EB279" s="736"/>
      <c r="EC279" s="736"/>
      <c r="ED279" s="736"/>
      <c r="EE279" s="736"/>
      <c r="EF279" s="736"/>
      <c r="EG279" s="736"/>
    </row>
    <row r="280" spans="1:137" ht="60" customHeight="1">
      <c r="A280" s="925"/>
      <c r="B280" s="736"/>
      <c r="C280" s="925" t="str">
        <f>IF('Display-Neuanlage und Masse'!T278="","",'Display-Neuanlage und Masse'!T278)</f>
        <v/>
      </c>
      <c r="D280" s="925" t="str">
        <f>IF('Display-Neuanlage und Masse'!U278="","",'Display-Neuanlage und Masse'!U278)</f>
        <v/>
      </c>
      <c r="E280" s="736"/>
      <c r="F280" s="925" t="str">
        <f>IF('Display-Neuanlage und Masse'!V278="","",'Display-Neuanlage und Masse'!V278)</f>
        <v/>
      </c>
      <c r="G280" s="925" t="str">
        <f>IF('Display-Neuanlage und Masse'!X278="","",VLOOKUP('Display-Neuanlage und Masse'!X278,'Dropdown Auswahl'!BL275:BM527,2,FALSE))</f>
        <v/>
      </c>
      <c r="H280" s="1191"/>
      <c r="I280" s="1191"/>
      <c r="J280" s="1191"/>
      <c r="K280" s="925" t="str">
        <f>IF('Display-Neuanlage und Masse'!AX278="","",'Display-Neuanlage und Masse'!AX278)</f>
        <v/>
      </c>
      <c r="L280" s="925" t="str">
        <f>IF('Display-Neuanlage und Masse'!AY278="","",'Display-Neuanlage und Masse'!AY278)</f>
        <v/>
      </c>
      <c r="M280" s="925" t="str">
        <f>IF('Display-Neuanlage und Masse'!AZ278="","",'Display-Neuanlage und Masse'!AZ278)</f>
        <v/>
      </c>
      <c r="N280" s="736"/>
      <c r="O280" s="736"/>
      <c r="P280" s="878"/>
      <c r="Q280" s="736"/>
      <c r="R280" s="736"/>
      <c r="S280" s="925" t="str">
        <f>IF(AND(Table3[[#This Row],[Menge]]&lt;&gt;"",Table3[[#This Row],[Anzahl Stück im Karton]]&lt;&gt;""),Table3[[#This Row],[Menge]]*Table3[[#This Row],[Anzahl Stück im Karton]],"")</f>
        <v/>
      </c>
      <c r="T280" s="929" t="str">
        <f>IF(AND('Display-Neuanlage und Masse'!G278="",'Display-Neuanlage und Masse'!H278=""),"",
IF('Display-Neuanlage und Masse'!G278&lt;&gt;"",'Display-Neuanlage und Masse'!G278,'Display-Neuanlage und Masse'!H278))</f>
        <v/>
      </c>
      <c r="U280" s="925" t="str">
        <f>IF(AND('Display-Neuanlage und Masse'!G278="",'Display-Neuanlage und Masse'!H278=""),"",
IF('Display-Neuanlage und Masse'!G278&lt;&gt;"","EUR","USD"))</f>
        <v/>
      </c>
      <c r="V280" s="930" t="str">
        <f>IF('Display-Neuanlage und Masse'!I278="","",'Display-Neuanlage und Masse'!I278)</f>
        <v/>
      </c>
      <c r="W280" s="737"/>
      <c r="X280" s="737"/>
      <c r="Y280" s="737"/>
      <c r="Z280" s="737"/>
      <c r="AA280" s="737"/>
      <c r="AB280" s="737"/>
      <c r="AC280" s="737"/>
      <c r="AD280" s="737"/>
      <c r="AE280" s="737"/>
      <c r="AF280" s="737"/>
      <c r="AG280" s="741"/>
      <c r="AH280" s="747"/>
      <c r="AI280" s="750"/>
      <c r="AJ280" s="748"/>
      <c r="AK280" s="748"/>
      <c r="AL280" s="748"/>
      <c r="AM280" s="748"/>
      <c r="AN280" s="748"/>
      <c r="AO280" s="748"/>
      <c r="AP280" s="748"/>
      <c r="AQ280" s="748"/>
      <c r="AR280" s="748"/>
      <c r="AS280" s="748"/>
      <c r="AT280" s="748"/>
      <c r="AU280" s="749"/>
      <c r="AV280" s="747"/>
      <c r="AW280" s="748"/>
      <c r="AX280" s="749"/>
      <c r="AY280" s="747"/>
      <c r="AZ280" s="748"/>
      <c r="BA280" s="749"/>
      <c r="BB280" s="747"/>
      <c r="BC280" s="748"/>
      <c r="BD280" s="748"/>
      <c r="BE280" s="749"/>
      <c r="BF280" s="750"/>
      <c r="BG280" s="748"/>
      <c r="BH280" s="748"/>
      <c r="BI280" s="748"/>
      <c r="BJ280" s="748"/>
      <c r="BK280" s="748"/>
      <c r="BL280" s="748"/>
      <c r="BM280" s="748"/>
      <c r="BN280" s="748"/>
      <c r="BO280" s="736"/>
      <c r="BP280" s="736"/>
      <c r="BQ280" s="735"/>
      <c r="BR280" s="736"/>
      <c r="BS280" s="736"/>
      <c r="BT280" s="736"/>
      <c r="BU280" s="856"/>
      <c r="BV280" s="736"/>
      <c r="BW280" s="736"/>
      <c r="BX280" s="736"/>
      <c r="BY280" s="736"/>
      <c r="BZ280" s="736"/>
      <c r="CA280" s="736"/>
      <c r="CB280" s="736"/>
      <c r="CC280" s="736"/>
      <c r="CD280" s="736"/>
      <c r="CE280" s="736"/>
      <c r="CF280" s="736"/>
      <c r="CG280" s="736"/>
      <c r="CH280" s="736"/>
      <c r="CI280" s="736"/>
      <c r="CJ280" s="736"/>
      <c r="CK280" s="736"/>
      <c r="CL280" s="736"/>
      <c r="CM280" s="736"/>
      <c r="CN280" s="736"/>
      <c r="CO280" s="736"/>
      <c r="CP280" s="736"/>
      <c r="CQ280" s="736"/>
      <c r="CR280" s="736"/>
      <c r="CS280" s="736"/>
      <c r="CT280" s="736"/>
      <c r="CU280" s="736"/>
      <c r="CV280" s="736"/>
      <c r="CW280" s="736"/>
      <c r="CX280" s="736"/>
      <c r="CY280" s="736"/>
      <c r="CZ280" s="736"/>
      <c r="DA280" s="736"/>
      <c r="DB280" s="736"/>
      <c r="DC280" s="736"/>
      <c r="DD280" s="736"/>
      <c r="DE280" s="736"/>
      <c r="DF280" s="736"/>
      <c r="DG280" s="736"/>
      <c r="DH280" s="736"/>
      <c r="DI280" s="736"/>
      <c r="DJ280" s="736"/>
      <c r="DK280" s="736"/>
      <c r="DL280" s="736"/>
      <c r="DM280" s="736"/>
      <c r="DN280" s="736"/>
      <c r="DO280" s="736"/>
      <c r="DP280" s="736"/>
      <c r="DQ280" s="736"/>
      <c r="DR280" s="736"/>
      <c r="DS280" s="736"/>
      <c r="DT280" s="736"/>
      <c r="DU280" s="736"/>
      <c r="DV280" s="736"/>
      <c r="DW280" s="736"/>
      <c r="DX280" s="736"/>
      <c r="DY280" s="736"/>
      <c r="DZ280" s="736"/>
      <c r="EA280" s="736"/>
      <c r="EB280" s="736"/>
      <c r="EC280" s="736"/>
      <c r="ED280" s="736"/>
      <c r="EE280" s="736"/>
      <c r="EF280" s="736"/>
      <c r="EG280" s="736"/>
    </row>
    <row r="281" spans="1:137" ht="60" customHeight="1">
      <c r="A281" s="925"/>
      <c r="B281" s="736"/>
      <c r="C281" s="925" t="str">
        <f>IF('Display-Neuanlage und Masse'!T279="","",'Display-Neuanlage und Masse'!T279)</f>
        <v/>
      </c>
      <c r="D281" s="925" t="str">
        <f>IF('Display-Neuanlage und Masse'!U279="","",'Display-Neuanlage und Masse'!U279)</f>
        <v/>
      </c>
      <c r="E281" s="736"/>
      <c r="F281" s="925" t="str">
        <f>IF('Display-Neuanlage und Masse'!V279="","",'Display-Neuanlage und Masse'!V279)</f>
        <v/>
      </c>
      <c r="G281" s="925" t="str">
        <f>IF('Display-Neuanlage und Masse'!X279="","",VLOOKUP('Display-Neuanlage und Masse'!X279,'Dropdown Auswahl'!BL276:BM528,2,FALSE))</f>
        <v/>
      </c>
      <c r="H281" s="1191"/>
      <c r="I281" s="1191"/>
      <c r="J281" s="1191"/>
      <c r="K281" s="925" t="str">
        <f>IF('Display-Neuanlage und Masse'!AX279="","",'Display-Neuanlage und Masse'!AX279)</f>
        <v/>
      </c>
      <c r="L281" s="925" t="str">
        <f>IF('Display-Neuanlage und Masse'!AY279="","",'Display-Neuanlage und Masse'!AY279)</f>
        <v/>
      </c>
      <c r="M281" s="925" t="str">
        <f>IF('Display-Neuanlage und Masse'!AZ279="","",'Display-Neuanlage und Masse'!AZ279)</f>
        <v/>
      </c>
      <c r="N281" s="736"/>
      <c r="O281" s="736"/>
      <c r="P281" s="878"/>
      <c r="Q281" s="736"/>
      <c r="R281" s="736"/>
      <c r="S281" s="925" t="str">
        <f>IF(AND(Table3[[#This Row],[Menge]]&lt;&gt;"",Table3[[#This Row],[Anzahl Stück im Karton]]&lt;&gt;""),Table3[[#This Row],[Menge]]*Table3[[#This Row],[Anzahl Stück im Karton]],"")</f>
        <v/>
      </c>
      <c r="T281" s="929" t="str">
        <f>IF(AND('Display-Neuanlage und Masse'!G279="",'Display-Neuanlage und Masse'!H279=""),"",
IF('Display-Neuanlage und Masse'!G279&lt;&gt;"",'Display-Neuanlage und Masse'!G279,'Display-Neuanlage und Masse'!H279))</f>
        <v/>
      </c>
      <c r="U281" s="925" t="str">
        <f>IF(AND('Display-Neuanlage und Masse'!G279="",'Display-Neuanlage und Masse'!H279=""),"",
IF('Display-Neuanlage und Masse'!G279&lt;&gt;"","EUR","USD"))</f>
        <v/>
      </c>
      <c r="V281" s="930" t="str">
        <f>IF('Display-Neuanlage und Masse'!I279="","",'Display-Neuanlage und Masse'!I279)</f>
        <v/>
      </c>
      <c r="W281" s="737"/>
      <c r="X281" s="737"/>
      <c r="Y281" s="737"/>
      <c r="Z281" s="737"/>
      <c r="AA281" s="737"/>
      <c r="AB281" s="737"/>
      <c r="AC281" s="737"/>
      <c r="AD281" s="737"/>
      <c r="AE281" s="737"/>
      <c r="AF281" s="737"/>
      <c r="AG281" s="741"/>
      <c r="AH281" s="747"/>
      <c r="AI281" s="750"/>
      <c r="AJ281" s="748"/>
      <c r="AK281" s="748"/>
      <c r="AL281" s="748"/>
      <c r="AM281" s="748"/>
      <c r="AN281" s="748"/>
      <c r="AO281" s="748"/>
      <c r="AP281" s="748"/>
      <c r="AQ281" s="748"/>
      <c r="AR281" s="748"/>
      <c r="AS281" s="748"/>
      <c r="AT281" s="748"/>
      <c r="AU281" s="749"/>
      <c r="AV281" s="747"/>
      <c r="AW281" s="748"/>
      <c r="AX281" s="749"/>
      <c r="AY281" s="747"/>
      <c r="AZ281" s="748"/>
      <c r="BA281" s="749"/>
      <c r="BB281" s="747"/>
      <c r="BC281" s="748"/>
      <c r="BD281" s="748"/>
      <c r="BE281" s="749"/>
      <c r="BF281" s="750"/>
      <c r="BG281" s="748"/>
      <c r="BH281" s="748"/>
      <c r="BI281" s="748"/>
      <c r="BJ281" s="748"/>
      <c r="BK281" s="748"/>
      <c r="BL281" s="748"/>
      <c r="BM281" s="748"/>
      <c r="BN281" s="748"/>
      <c r="BO281" s="736"/>
      <c r="BP281" s="736"/>
      <c r="BQ281" s="735"/>
      <c r="BR281" s="736"/>
      <c r="BS281" s="736"/>
      <c r="BT281" s="736"/>
      <c r="BU281" s="856"/>
      <c r="BV281" s="736"/>
      <c r="BW281" s="736"/>
      <c r="BX281" s="736"/>
      <c r="BY281" s="736"/>
      <c r="BZ281" s="736"/>
      <c r="CA281" s="736"/>
      <c r="CB281" s="736"/>
      <c r="CC281" s="736"/>
      <c r="CD281" s="736"/>
      <c r="CE281" s="736"/>
      <c r="CF281" s="736"/>
      <c r="CG281" s="736"/>
      <c r="CH281" s="736"/>
      <c r="CI281" s="736"/>
      <c r="CJ281" s="736"/>
      <c r="CK281" s="736"/>
      <c r="CL281" s="736"/>
      <c r="CM281" s="736"/>
      <c r="CN281" s="736"/>
      <c r="CO281" s="736"/>
      <c r="CP281" s="736"/>
      <c r="CQ281" s="736"/>
      <c r="CR281" s="736"/>
      <c r="CS281" s="736"/>
      <c r="CT281" s="736"/>
      <c r="CU281" s="736"/>
      <c r="CV281" s="736"/>
      <c r="CW281" s="736"/>
      <c r="CX281" s="736"/>
      <c r="CY281" s="736"/>
      <c r="CZ281" s="736"/>
      <c r="DA281" s="736"/>
      <c r="DB281" s="736"/>
      <c r="DC281" s="736"/>
      <c r="DD281" s="736"/>
      <c r="DE281" s="736"/>
      <c r="DF281" s="736"/>
      <c r="DG281" s="736"/>
      <c r="DH281" s="736"/>
      <c r="DI281" s="736"/>
      <c r="DJ281" s="736"/>
      <c r="DK281" s="736"/>
      <c r="DL281" s="736"/>
      <c r="DM281" s="736"/>
      <c r="DN281" s="736"/>
      <c r="DO281" s="736"/>
      <c r="DP281" s="736"/>
      <c r="DQ281" s="736"/>
      <c r="DR281" s="736"/>
      <c r="DS281" s="736"/>
      <c r="DT281" s="736"/>
      <c r="DU281" s="736"/>
      <c r="DV281" s="736"/>
      <c r="DW281" s="736"/>
      <c r="DX281" s="736"/>
      <c r="DY281" s="736"/>
      <c r="DZ281" s="736"/>
      <c r="EA281" s="736"/>
      <c r="EB281" s="736"/>
      <c r="EC281" s="736"/>
      <c r="ED281" s="736"/>
      <c r="EE281" s="736"/>
      <c r="EF281" s="736"/>
      <c r="EG281" s="736"/>
    </row>
    <row r="282" spans="1:137" ht="60" customHeight="1">
      <c r="A282" s="925"/>
      <c r="B282" s="736"/>
      <c r="C282" s="925" t="str">
        <f>IF('Display-Neuanlage und Masse'!T280="","",'Display-Neuanlage und Masse'!T280)</f>
        <v/>
      </c>
      <c r="D282" s="925" t="str">
        <f>IF('Display-Neuanlage und Masse'!U280="","",'Display-Neuanlage und Masse'!U280)</f>
        <v/>
      </c>
      <c r="E282" s="736"/>
      <c r="F282" s="925" t="str">
        <f>IF('Display-Neuanlage und Masse'!V280="","",'Display-Neuanlage und Masse'!V280)</f>
        <v/>
      </c>
      <c r="G282" s="925" t="str">
        <f>IF('Display-Neuanlage und Masse'!X280="","",VLOOKUP('Display-Neuanlage und Masse'!X280,'Dropdown Auswahl'!BL277:BM529,2,FALSE))</f>
        <v/>
      </c>
      <c r="H282" s="1191"/>
      <c r="I282" s="1191"/>
      <c r="J282" s="1191"/>
      <c r="K282" s="925" t="str">
        <f>IF('Display-Neuanlage und Masse'!AX280="","",'Display-Neuanlage und Masse'!AX280)</f>
        <v/>
      </c>
      <c r="L282" s="925" t="str">
        <f>IF('Display-Neuanlage und Masse'!AY280="","",'Display-Neuanlage und Masse'!AY280)</f>
        <v/>
      </c>
      <c r="M282" s="925" t="str">
        <f>IF('Display-Neuanlage und Masse'!AZ280="","",'Display-Neuanlage und Masse'!AZ280)</f>
        <v/>
      </c>
      <c r="N282" s="736"/>
      <c r="O282" s="736"/>
      <c r="P282" s="878"/>
      <c r="Q282" s="736"/>
      <c r="R282" s="736"/>
      <c r="S282" s="925" t="str">
        <f>IF(AND(Table3[[#This Row],[Menge]]&lt;&gt;"",Table3[[#This Row],[Anzahl Stück im Karton]]&lt;&gt;""),Table3[[#This Row],[Menge]]*Table3[[#This Row],[Anzahl Stück im Karton]],"")</f>
        <v/>
      </c>
      <c r="T282" s="929" t="str">
        <f>IF(AND('Display-Neuanlage und Masse'!G280="",'Display-Neuanlage und Masse'!H280=""),"",
IF('Display-Neuanlage und Masse'!G280&lt;&gt;"",'Display-Neuanlage und Masse'!G280,'Display-Neuanlage und Masse'!H280))</f>
        <v/>
      </c>
      <c r="U282" s="925" t="str">
        <f>IF(AND('Display-Neuanlage und Masse'!G280="",'Display-Neuanlage und Masse'!H280=""),"",
IF('Display-Neuanlage und Masse'!G280&lt;&gt;"","EUR","USD"))</f>
        <v/>
      </c>
      <c r="V282" s="930" t="str">
        <f>IF('Display-Neuanlage und Masse'!I280="","",'Display-Neuanlage und Masse'!I280)</f>
        <v/>
      </c>
      <c r="W282" s="737"/>
      <c r="X282" s="737"/>
      <c r="Y282" s="737"/>
      <c r="Z282" s="737"/>
      <c r="AA282" s="737"/>
      <c r="AB282" s="737"/>
      <c r="AC282" s="737"/>
      <c r="AD282" s="737"/>
      <c r="AE282" s="737"/>
      <c r="AF282" s="737"/>
      <c r="AG282" s="741"/>
      <c r="AH282" s="747"/>
      <c r="AI282" s="750"/>
      <c r="AJ282" s="748"/>
      <c r="AK282" s="748"/>
      <c r="AL282" s="748"/>
      <c r="AM282" s="748"/>
      <c r="AN282" s="748"/>
      <c r="AO282" s="748"/>
      <c r="AP282" s="748"/>
      <c r="AQ282" s="748"/>
      <c r="AR282" s="748"/>
      <c r="AS282" s="748"/>
      <c r="AT282" s="748"/>
      <c r="AU282" s="749"/>
      <c r="AV282" s="747"/>
      <c r="AW282" s="748"/>
      <c r="AX282" s="749"/>
      <c r="AY282" s="747"/>
      <c r="AZ282" s="748"/>
      <c r="BA282" s="749"/>
      <c r="BB282" s="747"/>
      <c r="BC282" s="748"/>
      <c r="BD282" s="748"/>
      <c r="BE282" s="749"/>
      <c r="BF282" s="750"/>
      <c r="BG282" s="748"/>
      <c r="BH282" s="748"/>
      <c r="BI282" s="748"/>
      <c r="BJ282" s="748"/>
      <c r="BK282" s="748"/>
      <c r="BL282" s="748"/>
      <c r="BM282" s="748"/>
      <c r="BN282" s="748"/>
      <c r="BO282" s="736"/>
      <c r="BP282" s="736"/>
      <c r="BQ282" s="735"/>
      <c r="BR282" s="736"/>
      <c r="BS282" s="736"/>
      <c r="BT282" s="736"/>
      <c r="BU282" s="856"/>
      <c r="BV282" s="736"/>
      <c r="BW282" s="736"/>
      <c r="BX282" s="736"/>
      <c r="BY282" s="736"/>
      <c r="BZ282" s="736"/>
      <c r="CA282" s="736"/>
      <c r="CB282" s="736"/>
      <c r="CC282" s="736"/>
      <c r="CD282" s="736"/>
      <c r="CE282" s="736"/>
      <c r="CF282" s="736"/>
      <c r="CG282" s="736"/>
      <c r="CH282" s="736"/>
      <c r="CI282" s="736"/>
      <c r="CJ282" s="736"/>
      <c r="CK282" s="736"/>
      <c r="CL282" s="736"/>
      <c r="CM282" s="736"/>
      <c r="CN282" s="736"/>
      <c r="CO282" s="736"/>
      <c r="CP282" s="736"/>
      <c r="CQ282" s="736"/>
      <c r="CR282" s="736"/>
      <c r="CS282" s="736"/>
      <c r="CT282" s="736"/>
      <c r="CU282" s="736"/>
      <c r="CV282" s="736"/>
      <c r="CW282" s="736"/>
      <c r="CX282" s="736"/>
      <c r="CY282" s="736"/>
      <c r="CZ282" s="736"/>
      <c r="DA282" s="736"/>
      <c r="DB282" s="736"/>
      <c r="DC282" s="736"/>
      <c r="DD282" s="736"/>
      <c r="DE282" s="736"/>
      <c r="DF282" s="736"/>
      <c r="DG282" s="736"/>
      <c r="DH282" s="736"/>
      <c r="DI282" s="736"/>
      <c r="DJ282" s="736"/>
      <c r="DK282" s="736"/>
      <c r="DL282" s="736"/>
      <c r="DM282" s="736"/>
      <c r="DN282" s="736"/>
      <c r="DO282" s="736"/>
      <c r="DP282" s="736"/>
      <c r="DQ282" s="736"/>
      <c r="DR282" s="736"/>
      <c r="DS282" s="736"/>
      <c r="DT282" s="736"/>
      <c r="DU282" s="736"/>
      <c r="DV282" s="736"/>
      <c r="DW282" s="736"/>
      <c r="DX282" s="736"/>
      <c r="DY282" s="736"/>
      <c r="DZ282" s="736"/>
      <c r="EA282" s="736"/>
      <c r="EB282" s="736"/>
      <c r="EC282" s="736"/>
      <c r="ED282" s="736"/>
      <c r="EE282" s="736"/>
      <c r="EF282" s="736"/>
      <c r="EG282" s="736"/>
    </row>
    <row r="283" spans="1:137" ht="60" customHeight="1">
      <c r="A283" s="925"/>
      <c r="B283" s="736"/>
      <c r="C283" s="925" t="str">
        <f>IF('Display-Neuanlage und Masse'!T281="","",'Display-Neuanlage und Masse'!T281)</f>
        <v/>
      </c>
      <c r="D283" s="925" t="str">
        <f>IF('Display-Neuanlage und Masse'!U281="","",'Display-Neuanlage und Masse'!U281)</f>
        <v/>
      </c>
      <c r="E283" s="736"/>
      <c r="F283" s="925" t="str">
        <f>IF('Display-Neuanlage und Masse'!V281="","",'Display-Neuanlage und Masse'!V281)</f>
        <v/>
      </c>
      <c r="G283" s="925" t="str">
        <f>IF('Display-Neuanlage und Masse'!X281="","",VLOOKUP('Display-Neuanlage und Masse'!X281,'Dropdown Auswahl'!BL278:BM530,2,FALSE))</f>
        <v/>
      </c>
      <c r="H283" s="1191"/>
      <c r="I283" s="1191"/>
      <c r="J283" s="1191"/>
      <c r="K283" s="925" t="str">
        <f>IF('Display-Neuanlage und Masse'!AX281="","",'Display-Neuanlage und Masse'!AX281)</f>
        <v/>
      </c>
      <c r="L283" s="925" t="str">
        <f>IF('Display-Neuanlage und Masse'!AY281="","",'Display-Neuanlage und Masse'!AY281)</f>
        <v/>
      </c>
      <c r="M283" s="925" t="str">
        <f>IF('Display-Neuanlage und Masse'!AZ281="","",'Display-Neuanlage und Masse'!AZ281)</f>
        <v/>
      </c>
      <c r="N283" s="736"/>
      <c r="O283" s="736"/>
      <c r="P283" s="878"/>
      <c r="Q283" s="736"/>
      <c r="R283" s="736"/>
      <c r="S283" s="925" t="str">
        <f>IF(AND(Table3[[#This Row],[Menge]]&lt;&gt;"",Table3[[#This Row],[Anzahl Stück im Karton]]&lt;&gt;""),Table3[[#This Row],[Menge]]*Table3[[#This Row],[Anzahl Stück im Karton]],"")</f>
        <v/>
      </c>
      <c r="T283" s="929" t="str">
        <f>IF(AND('Display-Neuanlage und Masse'!G281="",'Display-Neuanlage und Masse'!H281=""),"",
IF('Display-Neuanlage und Masse'!G281&lt;&gt;"",'Display-Neuanlage und Masse'!G281,'Display-Neuanlage und Masse'!H281))</f>
        <v/>
      </c>
      <c r="U283" s="925" t="str">
        <f>IF(AND('Display-Neuanlage und Masse'!G281="",'Display-Neuanlage und Masse'!H281=""),"",
IF('Display-Neuanlage und Masse'!G281&lt;&gt;"","EUR","USD"))</f>
        <v/>
      </c>
      <c r="V283" s="930" t="str">
        <f>IF('Display-Neuanlage und Masse'!I281="","",'Display-Neuanlage und Masse'!I281)</f>
        <v/>
      </c>
      <c r="W283" s="737"/>
      <c r="X283" s="737"/>
      <c r="Y283" s="737"/>
      <c r="Z283" s="737"/>
      <c r="AA283" s="737"/>
      <c r="AB283" s="737"/>
      <c r="AC283" s="737"/>
      <c r="AD283" s="737"/>
      <c r="AE283" s="737"/>
      <c r="AF283" s="737"/>
      <c r="AG283" s="741"/>
      <c r="AH283" s="747"/>
      <c r="AI283" s="750"/>
      <c r="AJ283" s="748"/>
      <c r="AK283" s="748"/>
      <c r="AL283" s="748"/>
      <c r="AM283" s="748"/>
      <c r="AN283" s="748"/>
      <c r="AO283" s="748"/>
      <c r="AP283" s="748"/>
      <c r="AQ283" s="748"/>
      <c r="AR283" s="748"/>
      <c r="AS283" s="748"/>
      <c r="AT283" s="748"/>
      <c r="AU283" s="749"/>
      <c r="AV283" s="747"/>
      <c r="AW283" s="748"/>
      <c r="AX283" s="749"/>
      <c r="AY283" s="747"/>
      <c r="AZ283" s="748"/>
      <c r="BA283" s="749"/>
      <c r="BB283" s="747"/>
      <c r="BC283" s="748"/>
      <c r="BD283" s="748"/>
      <c r="BE283" s="749"/>
      <c r="BF283" s="750"/>
      <c r="BG283" s="748"/>
      <c r="BH283" s="748"/>
      <c r="BI283" s="748"/>
      <c r="BJ283" s="748"/>
      <c r="BK283" s="748"/>
      <c r="BL283" s="748"/>
      <c r="BM283" s="748"/>
      <c r="BN283" s="748"/>
      <c r="BO283" s="736"/>
      <c r="BP283" s="736"/>
      <c r="BQ283" s="735"/>
      <c r="BR283" s="736"/>
      <c r="BS283" s="736"/>
      <c r="BT283" s="736"/>
      <c r="BU283" s="856"/>
      <c r="BV283" s="736"/>
      <c r="BW283" s="736"/>
      <c r="BX283" s="736"/>
      <c r="BY283" s="736"/>
      <c r="BZ283" s="736"/>
      <c r="CA283" s="736"/>
      <c r="CB283" s="736"/>
      <c r="CC283" s="736"/>
      <c r="CD283" s="736"/>
      <c r="CE283" s="736"/>
      <c r="CF283" s="736"/>
      <c r="CG283" s="736"/>
      <c r="CH283" s="736"/>
      <c r="CI283" s="736"/>
      <c r="CJ283" s="736"/>
      <c r="CK283" s="736"/>
      <c r="CL283" s="736"/>
      <c r="CM283" s="736"/>
      <c r="CN283" s="736"/>
      <c r="CO283" s="736"/>
      <c r="CP283" s="736"/>
      <c r="CQ283" s="736"/>
      <c r="CR283" s="736"/>
      <c r="CS283" s="736"/>
      <c r="CT283" s="736"/>
      <c r="CU283" s="736"/>
      <c r="CV283" s="736"/>
      <c r="CW283" s="736"/>
      <c r="CX283" s="736"/>
      <c r="CY283" s="736"/>
      <c r="CZ283" s="736"/>
      <c r="DA283" s="736"/>
      <c r="DB283" s="736"/>
      <c r="DC283" s="736"/>
      <c r="DD283" s="736"/>
      <c r="DE283" s="736"/>
      <c r="DF283" s="736"/>
      <c r="DG283" s="736"/>
      <c r="DH283" s="736"/>
      <c r="DI283" s="736"/>
      <c r="DJ283" s="736"/>
      <c r="DK283" s="736"/>
      <c r="DL283" s="736"/>
      <c r="DM283" s="736"/>
      <c r="DN283" s="736"/>
      <c r="DO283" s="736"/>
      <c r="DP283" s="736"/>
      <c r="DQ283" s="736"/>
      <c r="DR283" s="736"/>
      <c r="DS283" s="736"/>
      <c r="DT283" s="736"/>
      <c r="DU283" s="736"/>
      <c r="DV283" s="736"/>
      <c r="DW283" s="736"/>
      <c r="DX283" s="736"/>
      <c r="DY283" s="736"/>
      <c r="DZ283" s="736"/>
      <c r="EA283" s="736"/>
      <c r="EB283" s="736"/>
      <c r="EC283" s="736"/>
      <c r="ED283" s="736"/>
      <c r="EE283" s="736"/>
      <c r="EF283" s="736"/>
      <c r="EG283" s="736"/>
    </row>
    <row r="284" spans="1:137" ht="60" customHeight="1">
      <c r="A284" s="925"/>
      <c r="B284" s="736"/>
      <c r="C284" s="925" t="str">
        <f>IF('Display-Neuanlage und Masse'!T282="","",'Display-Neuanlage und Masse'!T282)</f>
        <v/>
      </c>
      <c r="D284" s="925" t="str">
        <f>IF('Display-Neuanlage und Masse'!U282="","",'Display-Neuanlage und Masse'!U282)</f>
        <v/>
      </c>
      <c r="E284" s="736"/>
      <c r="F284" s="925" t="str">
        <f>IF('Display-Neuanlage und Masse'!V282="","",'Display-Neuanlage und Masse'!V282)</f>
        <v/>
      </c>
      <c r="G284" s="925" t="str">
        <f>IF('Display-Neuanlage und Masse'!X282="","",VLOOKUP('Display-Neuanlage und Masse'!X282,'Dropdown Auswahl'!BL279:BM531,2,FALSE))</f>
        <v/>
      </c>
      <c r="H284" s="1191"/>
      <c r="I284" s="1191"/>
      <c r="J284" s="1191"/>
      <c r="K284" s="925" t="str">
        <f>IF('Display-Neuanlage und Masse'!AX282="","",'Display-Neuanlage und Masse'!AX282)</f>
        <v/>
      </c>
      <c r="L284" s="925" t="str">
        <f>IF('Display-Neuanlage und Masse'!AY282="","",'Display-Neuanlage und Masse'!AY282)</f>
        <v/>
      </c>
      <c r="M284" s="925" t="str">
        <f>IF('Display-Neuanlage und Masse'!AZ282="","",'Display-Neuanlage und Masse'!AZ282)</f>
        <v/>
      </c>
      <c r="N284" s="736"/>
      <c r="O284" s="736"/>
      <c r="P284" s="878"/>
      <c r="Q284" s="736"/>
      <c r="R284" s="736"/>
      <c r="S284" s="925" t="str">
        <f>IF(AND(Table3[[#This Row],[Menge]]&lt;&gt;"",Table3[[#This Row],[Anzahl Stück im Karton]]&lt;&gt;""),Table3[[#This Row],[Menge]]*Table3[[#This Row],[Anzahl Stück im Karton]],"")</f>
        <v/>
      </c>
      <c r="T284" s="929" t="str">
        <f>IF(AND('Display-Neuanlage und Masse'!G282="",'Display-Neuanlage und Masse'!H282=""),"",
IF('Display-Neuanlage und Masse'!G282&lt;&gt;"",'Display-Neuanlage und Masse'!G282,'Display-Neuanlage und Masse'!H282))</f>
        <v/>
      </c>
      <c r="U284" s="925" t="str">
        <f>IF(AND('Display-Neuanlage und Masse'!G282="",'Display-Neuanlage und Masse'!H282=""),"",
IF('Display-Neuanlage und Masse'!G282&lt;&gt;"","EUR","USD"))</f>
        <v/>
      </c>
      <c r="V284" s="930" t="str">
        <f>IF('Display-Neuanlage und Masse'!I282="","",'Display-Neuanlage und Masse'!I282)</f>
        <v/>
      </c>
      <c r="W284" s="737"/>
      <c r="X284" s="737"/>
      <c r="Y284" s="737"/>
      <c r="Z284" s="737"/>
      <c r="AA284" s="737"/>
      <c r="AB284" s="737"/>
      <c r="AC284" s="737"/>
      <c r="AD284" s="737"/>
      <c r="AE284" s="737"/>
      <c r="AF284" s="737"/>
      <c r="AG284" s="741"/>
      <c r="AH284" s="747"/>
      <c r="AI284" s="750"/>
      <c r="AJ284" s="748"/>
      <c r="AK284" s="748"/>
      <c r="AL284" s="748"/>
      <c r="AM284" s="748"/>
      <c r="AN284" s="748"/>
      <c r="AO284" s="748"/>
      <c r="AP284" s="748"/>
      <c r="AQ284" s="748"/>
      <c r="AR284" s="748"/>
      <c r="AS284" s="748"/>
      <c r="AT284" s="748"/>
      <c r="AU284" s="749"/>
      <c r="AV284" s="747"/>
      <c r="AW284" s="748"/>
      <c r="AX284" s="749"/>
      <c r="AY284" s="747"/>
      <c r="AZ284" s="748"/>
      <c r="BA284" s="749"/>
      <c r="BB284" s="747"/>
      <c r="BC284" s="748"/>
      <c r="BD284" s="748"/>
      <c r="BE284" s="749"/>
      <c r="BF284" s="750"/>
      <c r="BG284" s="748"/>
      <c r="BH284" s="748"/>
      <c r="BI284" s="748"/>
      <c r="BJ284" s="748"/>
      <c r="BK284" s="748"/>
      <c r="BL284" s="748"/>
      <c r="BM284" s="748"/>
      <c r="BN284" s="748"/>
      <c r="BO284" s="736"/>
      <c r="BP284" s="736"/>
      <c r="BQ284" s="735"/>
      <c r="BR284" s="736"/>
      <c r="BS284" s="736"/>
      <c r="BT284" s="736"/>
      <c r="BU284" s="856"/>
      <c r="BV284" s="736"/>
      <c r="BW284" s="736"/>
      <c r="BX284" s="736"/>
      <c r="BY284" s="736"/>
      <c r="BZ284" s="736"/>
      <c r="CA284" s="736"/>
      <c r="CB284" s="736"/>
      <c r="CC284" s="736"/>
      <c r="CD284" s="736"/>
      <c r="CE284" s="736"/>
      <c r="CF284" s="736"/>
      <c r="CG284" s="736"/>
      <c r="CH284" s="736"/>
      <c r="CI284" s="736"/>
      <c r="CJ284" s="736"/>
      <c r="CK284" s="736"/>
      <c r="CL284" s="736"/>
      <c r="CM284" s="736"/>
      <c r="CN284" s="736"/>
      <c r="CO284" s="736"/>
      <c r="CP284" s="736"/>
      <c r="CQ284" s="736"/>
      <c r="CR284" s="736"/>
      <c r="CS284" s="736"/>
      <c r="CT284" s="736"/>
      <c r="CU284" s="736"/>
      <c r="CV284" s="736"/>
      <c r="CW284" s="736"/>
      <c r="CX284" s="736"/>
      <c r="CY284" s="736"/>
      <c r="CZ284" s="736"/>
      <c r="DA284" s="736"/>
      <c r="DB284" s="736"/>
      <c r="DC284" s="736"/>
      <c r="DD284" s="736"/>
      <c r="DE284" s="736"/>
      <c r="DF284" s="736"/>
      <c r="DG284" s="736"/>
      <c r="DH284" s="736"/>
      <c r="DI284" s="736"/>
      <c r="DJ284" s="736"/>
      <c r="DK284" s="736"/>
      <c r="DL284" s="736"/>
      <c r="DM284" s="736"/>
      <c r="DN284" s="736"/>
      <c r="DO284" s="736"/>
      <c r="DP284" s="736"/>
      <c r="DQ284" s="736"/>
      <c r="DR284" s="736"/>
      <c r="DS284" s="736"/>
      <c r="DT284" s="736"/>
      <c r="DU284" s="736"/>
      <c r="DV284" s="736"/>
      <c r="DW284" s="736"/>
      <c r="DX284" s="736"/>
      <c r="DY284" s="736"/>
      <c r="DZ284" s="736"/>
      <c r="EA284" s="736"/>
      <c r="EB284" s="736"/>
      <c r="EC284" s="736"/>
      <c r="ED284" s="736"/>
      <c r="EE284" s="736"/>
      <c r="EF284" s="736"/>
      <c r="EG284" s="736"/>
    </row>
    <row r="285" spans="1:137" ht="60" customHeight="1">
      <c r="A285" s="925"/>
      <c r="B285" s="736"/>
      <c r="C285" s="925" t="str">
        <f>IF('Display-Neuanlage und Masse'!T283="","",'Display-Neuanlage und Masse'!T283)</f>
        <v/>
      </c>
      <c r="D285" s="925" t="str">
        <f>IF('Display-Neuanlage und Masse'!U283="","",'Display-Neuanlage und Masse'!U283)</f>
        <v/>
      </c>
      <c r="E285" s="736"/>
      <c r="F285" s="925" t="str">
        <f>IF('Display-Neuanlage und Masse'!V283="","",'Display-Neuanlage und Masse'!V283)</f>
        <v/>
      </c>
      <c r="G285" s="925" t="str">
        <f>IF('Display-Neuanlage und Masse'!X283="","",VLOOKUP('Display-Neuanlage und Masse'!X283,'Dropdown Auswahl'!BL280:BM532,2,FALSE))</f>
        <v/>
      </c>
      <c r="H285" s="1191"/>
      <c r="I285" s="1191"/>
      <c r="J285" s="1191"/>
      <c r="K285" s="925" t="str">
        <f>IF('Display-Neuanlage und Masse'!AX283="","",'Display-Neuanlage und Masse'!AX283)</f>
        <v/>
      </c>
      <c r="L285" s="925" t="str">
        <f>IF('Display-Neuanlage und Masse'!AY283="","",'Display-Neuanlage und Masse'!AY283)</f>
        <v/>
      </c>
      <c r="M285" s="925" t="str">
        <f>IF('Display-Neuanlage und Masse'!AZ283="","",'Display-Neuanlage und Masse'!AZ283)</f>
        <v/>
      </c>
      <c r="N285" s="736"/>
      <c r="O285" s="736"/>
      <c r="P285" s="878"/>
      <c r="Q285" s="736"/>
      <c r="R285" s="736"/>
      <c r="S285" s="925" t="str">
        <f>IF(AND(Table3[[#This Row],[Menge]]&lt;&gt;"",Table3[[#This Row],[Anzahl Stück im Karton]]&lt;&gt;""),Table3[[#This Row],[Menge]]*Table3[[#This Row],[Anzahl Stück im Karton]],"")</f>
        <v/>
      </c>
      <c r="T285" s="929" t="str">
        <f>IF(AND('Display-Neuanlage und Masse'!G283="",'Display-Neuanlage und Masse'!H283=""),"",
IF('Display-Neuanlage und Masse'!G283&lt;&gt;"",'Display-Neuanlage und Masse'!G283,'Display-Neuanlage und Masse'!H283))</f>
        <v/>
      </c>
      <c r="U285" s="925" t="str">
        <f>IF(AND('Display-Neuanlage und Masse'!G283="",'Display-Neuanlage und Masse'!H283=""),"",
IF('Display-Neuanlage und Masse'!G283&lt;&gt;"","EUR","USD"))</f>
        <v/>
      </c>
      <c r="V285" s="930" t="str">
        <f>IF('Display-Neuanlage und Masse'!I283="","",'Display-Neuanlage und Masse'!I283)</f>
        <v/>
      </c>
      <c r="W285" s="737"/>
      <c r="X285" s="737"/>
      <c r="Y285" s="737"/>
      <c r="Z285" s="737"/>
      <c r="AA285" s="737"/>
      <c r="AB285" s="737"/>
      <c r="AC285" s="737"/>
      <c r="AD285" s="737"/>
      <c r="AE285" s="737"/>
      <c r="AF285" s="737"/>
      <c r="AG285" s="741"/>
      <c r="AH285" s="747"/>
      <c r="AI285" s="750"/>
      <c r="AJ285" s="748"/>
      <c r="AK285" s="748"/>
      <c r="AL285" s="748"/>
      <c r="AM285" s="748"/>
      <c r="AN285" s="748"/>
      <c r="AO285" s="748"/>
      <c r="AP285" s="748"/>
      <c r="AQ285" s="748"/>
      <c r="AR285" s="748"/>
      <c r="AS285" s="748"/>
      <c r="AT285" s="748"/>
      <c r="AU285" s="749"/>
      <c r="AV285" s="747"/>
      <c r="AW285" s="748"/>
      <c r="AX285" s="749"/>
      <c r="AY285" s="747"/>
      <c r="AZ285" s="748"/>
      <c r="BA285" s="749"/>
      <c r="BB285" s="747"/>
      <c r="BC285" s="748"/>
      <c r="BD285" s="748"/>
      <c r="BE285" s="749"/>
      <c r="BF285" s="750"/>
      <c r="BG285" s="748"/>
      <c r="BH285" s="748"/>
      <c r="BI285" s="748"/>
      <c r="BJ285" s="748"/>
      <c r="BK285" s="748"/>
      <c r="BL285" s="748"/>
      <c r="BM285" s="748"/>
      <c r="BN285" s="748"/>
      <c r="BO285" s="736"/>
      <c r="BP285" s="736"/>
      <c r="BQ285" s="735"/>
      <c r="BR285" s="736"/>
      <c r="BS285" s="736"/>
      <c r="BT285" s="736"/>
      <c r="BU285" s="856"/>
      <c r="BV285" s="736"/>
      <c r="BW285" s="736"/>
      <c r="BX285" s="736"/>
      <c r="BY285" s="736"/>
      <c r="BZ285" s="736"/>
      <c r="CA285" s="736"/>
      <c r="CB285" s="736"/>
      <c r="CC285" s="736"/>
      <c r="CD285" s="736"/>
      <c r="CE285" s="736"/>
      <c r="CF285" s="736"/>
      <c r="CG285" s="736"/>
      <c r="CH285" s="736"/>
      <c r="CI285" s="736"/>
      <c r="CJ285" s="736"/>
      <c r="CK285" s="736"/>
      <c r="CL285" s="736"/>
      <c r="CM285" s="736"/>
      <c r="CN285" s="736"/>
      <c r="CO285" s="736"/>
      <c r="CP285" s="736"/>
      <c r="CQ285" s="736"/>
      <c r="CR285" s="736"/>
      <c r="CS285" s="736"/>
      <c r="CT285" s="736"/>
      <c r="CU285" s="736"/>
      <c r="CV285" s="736"/>
      <c r="CW285" s="736"/>
      <c r="CX285" s="736"/>
      <c r="CY285" s="736"/>
      <c r="CZ285" s="736"/>
      <c r="DA285" s="736"/>
      <c r="DB285" s="736"/>
      <c r="DC285" s="736"/>
      <c r="DD285" s="736"/>
      <c r="DE285" s="736"/>
      <c r="DF285" s="736"/>
      <c r="DG285" s="736"/>
      <c r="DH285" s="736"/>
      <c r="DI285" s="736"/>
      <c r="DJ285" s="736"/>
      <c r="DK285" s="736"/>
      <c r="DL285" s="736"/>
      <c r="DM285" s="736"/>
      <c r="DN285" s="736"/>
      <c r="DO285" s="736"/>
      <c r="DP285" s="736"/>
      <c r="DQ285" s="736"/>
      <c r="DR285" s="736"/>
      <c r="DS285" s="736"/>
      <c r="DT285" s="736"/>
      <c r="DU285" s="736"/>
      <c r="DV285" s="736"/>
      <c r="DW285" s="736"/>
      <c r="DX285" s="736"/>
      <c r="DY285" s="736"/>
      <c r="DZ285" s="736"/>
      <c r="EA285" s="736"/>
      <c r="EB285" s="736"/>
      <c r="EC285" s="736"/>
      <c r="ED285" s="736"/>
      <c r="EE285" s="736"/>
      <c r="EF285" s="736"/>
      <c r="EG285" s="736"/>
    </row>
    <row r="286" spans="1:137" ht="60" customHeight="1">
      <c r="A286" s="925"/>
      <c r="B286" s="736"/>
      <c r="C286" s="925" t="str">
        <f>IF('Display-Neuanlage und Masse'!T284="","",'Display-Neuanlage und Masse'!T284)</f>
        <v/>
      </c>
      <c r="D286" s="925" t="str">
        <f>IF('Display-Neuanlage und Masse'!U284="","",'Display-Neuanlage und Masse'!U284)</f>
        <v/>
      </c>
      <c r="E286" s="736"/>
      <c r="F286" s="925" t="str">
        <f>IF('Display-Neuanlage und Masse'!V284="","",'Display-Neuanlage und Masse'!V284)</f>
        <v/>
      </c>
      <c r="G286" s="925" t="str">
        <f>IF('Display-Neuanlage und Masse'!X284="","",VLOOKUP('Display-Neuanlage und Masse'!X284,'Dropdown Auswahl'!BL281:BM533,2,FALSE))</f>
        <v/>
      </c>
      <c r="H286" s="1191"/>
      <c r="I286" s="1191"/>
      <c r="J286" s="1191"/>
      <c r="K286" s="925" t="str">
        <f>IF('Display-Neuanlage und Masse'!AX284="","",'Display-Neuanlage und Masse'!AX284)</f>
        <v/>
      </c>
      <c r="L286" s="925" t="str">
        <f>IF('Display-Neuanlage und Masse'!AY284="","",'Display-Neuanlage und Masse'!AY284)</f>
        <v/>
      </c>
      <c r="M286" s="925" t="str">
        <f>IF('Display-Neuanlage und Masse'!AZ284="","",'Display-Neuanlage und Masse'!AZ284)</f>
        <v/>
      </c>
      <c r="N286" s="736"/>
      <c r="O286" s="736"/>
      <c r="P286" s="878"/>
      <c r="Q286" s="736"/>
      <c r="R286" s="736"/>
      <c r="S286" s="925" t="str">
        <f>IF(AND(Table3[[#This Row],[Menge]]&lt;&gt;"",Table3[[#This Row],[Anzahl Stück im Karton]]&lt;&gt;""),Table3[[#This Row],[Menge]]*Table3[[#This Row],[Anzahl Stück im Karton]],"")</f>
        <v/>
      </c>
      <c r="T286" s="929" t="str">
        <f>IF(AND('Display-Neuanlage und Masse'!G284="",'Display-Neuanlage und Masse'!H284=""),"",
IF('Display-Neuanlage und Masse'!G284&lt;&gt;"",'Display-Neuanlage und Masse'!G284,'Display-Neuanlage und Masse'!H284))</f>
        <v/>
      </c>
      <c r="U286" s="925" t="str">
        <f>IF(AND('Display-Neuanlage und Masse'!G284="",'Display-Neuanlage und Masse'!H284=""),"",
IF('Display-Neuanlage und Masse'!G284&lt;&gt;"","EUR","USD"))</f>
        <v/>
      </c>
      <c r="V286" s="930" t="str">
        <f>IF('Display-Neuanlage und Masse'!I284="","",'Display-Neuanlage und Masse'!I284)</f>
        <v/>
      </c>
      <c r="W286" s="737"/>
      <c r="X286" s="737"/>
      <c r="Y286" s="737"/>
      <c r="Z286" s="737"/>
      <c r="AA286" s="737"/>
      <c r="AB286" s="737"/>
      <c r="AC286" s="737"/>
      <c r="AD286" s="737"/>
      <c r="AE286" s="737"/>
      <c r="AF286" s="737"/>
      <c r="AG286" s="741"/>
      <c r="AH286" s="747"/>
      <c r="AI286" s="750"/>
      <c r="AJ286" s="748"/>
      <c r="AK286" s="748"/>
      <c r="AL286" s="748"/>
      <c r="AM286" s="748"/>
      <c r="AN286" s="748"/>
      <c r="AO286" s="748"/>
      <c r="AP286" s="748"/>
      <c r="AQ286" s="748"/>
      <c r="AR286" s="748"/>
      <c r="AS286" s="748"/>
      <c r="AT286" s="748"/>
      <c r="AU286" s="749"/>
      <c r="AV286" s="747"/>
      <c r="AW286" s="748"/>
      <c r="AX286" s="749"/>
      <c r="AY286" s="747"/>
      <c r="AZ286" s="748"/>
      <c r="BA286" s="749"/>
      <c r="BB286" s="747"/>
      <c r="BC286" s="748"/>
      <c r="BD286" s="748"/>
      <c r="BE286" s="749"/>
      <c r="BF286" s="750"/>
      <c r="BG286" s="748"/>
      <c r="BH286" s="748"/>
      <c r="BI286" s="748"/>
      <c r="BJ286" s="748"/>
      <c r="BK286" s="748"/>
      <c r="BL286" s="748"/>
      <c r="BM286" s="748"/>
      <c r="BN286" s="748"/>
      <c r="BO286" s="736"/>
      <c r="BP286" s="736"/>
      <c r="BQ286" s="735"/>
      <c r="BR286" s="736"/>
      <c r="BS286" s="736"/>
      <c r="BT286" s="736"/>
      <c r="BU286" s="856"/>
      <c r="BV286" s="736"/>
      <c r="BW286" s="736"/>
      <c r="BX286" s="736"/>
      <c r="BY286" s="736"/>
      <c r="BZ286" s="736"/>
      <c r="CA286" s="736"/>
      <c r="CB286" s="736"/>
      <c r="CC286" s="736"/>
      <c r="CD286" s="736"/>
      <c r="CE286" s="736"/>
      <c r="CF286" s="736"/>
      <c r="CG286" s="736"/>
      <c r="CH286" s="736"/>
      <c r="CI286" s="736"/>
      <c r="CJ286" s="736"/>
      <c r="CK286" s="736"/>
      <c r="CL286" s="736"/>
      <c r="CM286" s="736"/>
      <c r="CN286" s="736"/>
      <c r="CO286" s="736"/>
      <c r="CP286" s="736"/>
      <c r="CQ286" s="736"/>
      <c r="CR286" s="736"/>
      <c r="CS286" s="736"/>
      <c r="CT286" s="736"/>
      <c r="CU286" s="736"/>
      <c r="CV286" s="736"/>
      <c r="CW286" s="736"/>
      <c r="CX286" s="736"/>
      <c r="CY286" s="736"/>
      <c r="CZ286" s="736"/>
      <c r="DA286" s="736"/>
      <c r="DB286" s="736"/>
      <c r="DC286" s="736"/>
      <c r="DD286" s="736"/>
      <c r="DE286" s="736"/>
      <c r="DF286" s="736"/>
      <c r="DG286" s="736"/>
      <c r="DH286" s="736"/>
      <c r="DI286" s="736"/>
      <c r="DJ286" s="736"/>
      <c r="DK286" s="736"/>
      <c r="DL286" s="736"/>
      <c r="DM286" s="736"/>
      <c r="DN286" s="736"/>
      <c r="DO286" s="736"/>
      <c r="DP286" s="736"/>
      <c r="DQ286" s="736"/>
      <c r="DR286" s="736"/>
      <c r="DS286" s="736"/>
      <c r="DT286" s="736"/>
      <c r="DU286" s="736"/>
      <c r="DV286" s="736"/>
      <c r="DW286" s="736"/>
      <c r="DX286" s="736"/>
      <c r="DY286" s="736"/>
      <c r="DZ286" s="736"/>
      <c r="EA286" s="736"/>
      <c r="EB286" s="736"/>
      <c r="EC286" s="736"/>
      <c r="ED286" s="736"/>
      <c r="EE286" s="736"/>
      <c r="EF286" s="736"/>
      <c r="EG286" s="736"/>
    </row>
    <row r="287" spans="1:137" ht="60" customHeight="1">
      <c r="A287" s="925"/>
      <c r="B287" s="736"/>
      <c r="C287" s="925" t="str">
        <f>IF('Display-Neuanlage und Masse'!T285="","",'Display-Neuanlage und Masse'!T285)</f>
        <v/>
      </c>
      <c r="D287" s="925" t="str">
        <f>IF('Display-Neuanlage und Masse'!U285="","",'Display-Neuanlage und Masse'!U285)</f>
        <v/>
      </c>
      <c r="E287" s="736"/>
      <c r="F287" s="925" t="str">
        <f>IF('Display-Neuanlage und Masse'!V285="","",'Display-Neuanlage und Masse'!V285)</f>
        <v/>
      </c>
      <c r="G287" s="925" t="str">
        <f>IF('Display-Neuanlage und Masse'!X285="","",VLOOKUP('Display-Neuanlage und Masse'!X285,'Dropdown Auswahl'!BL282:BM534,2,FALSE))</f>
        <v/>
      </c>
      <c r="H287" s="1191"/>
      <c r="I287" s="1191"/>
      <c r="J287" s="1191"/>
      <c r="K287" s="925" t="str">
        <f>IF('Display-Neuanlage und Masse'!AX285="","",'Display-Neuanlage und Masse'!AX285)</f>
        <v/>
      </c>
      <c r="L287" s="925" t="str">
        <f>IF('Display-Neuanlage und Masse'!AY285="","",'Display-Neuanlage und Masse'!AY285)</f>
        <v/>
      </c>
      <c r="M287" s="925" t="str">
        <f>IF('Display-Neuanlage und Masse'!AZ285="","",'Display-Neuanlage und Masse'!AZ285)</f>
        <v/>
      </c>
      <c r="N287" s="736"/>
      <c r="O287" s="736"/>
      <c r="P287" s="878"/>
      <c r="Q287" s="736"/>
      <c r="R287" s="736"/>
      <c r="S287" s="925" t="str">
        <f>IF(AND(Table3[[#This Row],[Menge]]&lt;&gt;"",Table3[[#This Row],[Anzahl Stück im Karton]]&lt;&gt;""),Table3[[#This Row],[Menge]]*Table3[[#This Row],[Anzahl Stück im Karton]],"")</f>
        <v/>
      </c>
      <c r="T287" s="929" t="str">
        <f>IF(AND('Display-Neuanlage und Masse'!G285="",'Display-Neuanlage und Masse'!H285=""),"",
IF('Display-Neuanlage und Masse'!G285&lt;&gt;"",'Display-Neuanlage und Masse'!G285,'Display-Neuanlage und Masse'!H285))</f>
        <v/>
      </c>
      <c r="U287" s="925" t="str">
        <f>IF(AND('Display-Neuanlage und Masse'!G285="",'Display-Neuanlage und Masse'!H285=""),"",
IF('Display-Neuanlage und Masse'!G285&lt;&gt;"","EUR","USD"))</f>
        <v/>
      </c>
      <c r="V287" s="930" t="str">
        <f>IF('Display-Neuanlage und Masse'!I285="","",'Display-Neuanlage und Masse'!I285)</f>
        <v/>
      </c>
      <c r="W287" s="737"/>
      <c r="X287" s="737"/>
      <c r="Y287" s="737"/>
      <c r="Z287" s="737"/>
      <c r="AA287" s="737"/>
      <c r="AB287" s="737"/>
      <c r="AC287" s="737"/>
      <c r="AD287" s="737"/>
      <c r="AE287" s="737"/>
      <c r="AF287" s="737"/>
      <c r="AG287" s="741"/>
      <c r="AH287" s="747"/>
      <c r="AI287" s="750"/>
      <c r="AJ287" s="748"/>
      <c r="AK287" s="748"/>
      <c r="AL287" s="748"/>
      <c r="AM287" s="748"/>
      <c r="AN287" s="748"/>
      <c r="AO287" s="748"/>
      <c r="AP287" s="748"/>
      <c r="AQ287" s="748"/>
      <c r="AR287" s="748"/>
      <c r="AS287" s="748"/>
      <c r="AT287" s="748"/>
      <c r="AU287" s="749"/>
      <c r="AV287" s="747"/>
      <c r="AW287" s="748"/>
      <c r="AX287" s="749"/>
      <c r="AY287" s="747"/>
      <c r="AZ287" s="748"/>
      <c r="BA287" s="749"/>
      <c r="BB287" s="747"/>
      <c r="BC287" s="748"/>
      <c r="BD287" s="748"/>
      <c r="BE287" s="749"/>
      <c r="BF287" s="750"/>
      <c r="BG287" s="748"/>
      <c r="BH287" s="748"/>
      <c r="BI287" s="748"/>
      <c r="BJ287" s="748"/>
      <c r="BK287" s="748"/>
      <c r="BL287" s="748"/>
      <c r="BM287" s="748"/>
      <c r="BN287" s="748"/>
      <c r="BO287" s="736"/>
      <c r="BP287" s="736"/>
      <c r="BQ287" s="735"/>
      <c r="BR287" s="736"/>
      <c r="BS287" s="736"/>
      <c r="BT287" s="736"/>
      <c r="BU287" s="856"/>
      <c r="BV287" s="736"/>
      <c r="BW287" s="736"/>
      <c r="BX287" s="736"/>
      <c r="BY287" s="736"/>
      <c r="BZ287" s="736"/>
      <c r="CA287" s="736"/>
      <c r="CB287" s="736"/>
      <c r="CC287" s="736"/>
      <c r="CD287" s="736"/>
      <c r="CE287" s="736"/>
      <c r="CF287" s="736"/>
      <c r="CG287" s="736"/>
      <c r="CH287" s="736"/>
      <c r="CI287" s="736"/>
      <c r="CJ287" s="736"/>
      <c r="CK287" s="736"/>
      <c r="CL287" s="736"/>
      <c r="CM287" s="736"/>
      <c r="CN287" s="736"/>
      <c r="CO287" s="736"/>
      <c r="CP287" s="736"/>
      <c r="CQ287" s="736"/>
      <c r="CR287" s="736"/>
      <c r="CS287" s="736"/>
      <c r="CT287" s="736"/>
      <c r="CU287" s="736"/>
      <c r="CV287" s="736"/>
      <c r="CW287" s="736"/>
      <c r="CX287" s="736"/>
      <c r="CY287" s="736"/>
      <c r="CZ287" s="736"/>
      <c r="DA287" s="736"/>
      <c r="DB287" s="736"/>
      <c r="DC287" s="736"/>
      <c r="DD287" s="736"/>
      <c r="DE287" s="736"/>
      <c r="DF287" s="736"/>
      <c r="DG287" s="736"/>
      <c r="DH287" s="736"/>
      <c r="DI287" s="736"/>
      <c r="DJ287" s="736"/>
      <c r="DK287" s="736"/>
      <c r="DL287" s="736"/>
      <c r="DM287" s="736"/>
      <c r="DN287" s="736"/>
      <c r="DO287" s="736"/>
      <c r="DP287" s="736"/>
      <c r="DQ287" s="736"/>
      <c r="DR287" s="736"/>
      <c r="DS287" s="736"/>
      <c r="DT287" s="736"/>
      <c r="DU287" s="736"/>
      <c r="DV287" s="736"/>
      <c r="DW287" s="736"/>
      <c r="DX287" s="736"/>
      <c r="DY287" s="736"/>
      <c r="DZ287" s="736"/>
      <c r="EA287" s="736"/>
      <c r="EB287" s="736"/>
      <c r="EC287" s="736"/>
      <c r="ED287" s="736"/>
      <c r="EE287" s="736"/>
      <c r="EF287" s="736"/>
      <c r="EG287" s="736"/>
    </row>
    <row r="288" spans="1:137" ht="60" customHeight="1">
      <c r="A288" s="925"/>
      <c r="B288" s="736"/>
      <c r="C288" s="925" t="str">
        <f>IF('Display-Neuanlage und Masse'!T286="","",'Display-Neuanlage und Masse'!T286)</f>
        <v/>
      </c>
      <c r="D288" s="925" t="str">
        <f>IF('Display-Neuanlage und Masse'!U286="","",'Display-Neuanlage und Masse'!U286)</f>
        <v/>
      </c>
      <c r="E288" s="736"/>
      <c r="F288" s="925" t="str">
        <f>IF('Display-Neuanlage und Masse'!V286="","",'Display-Neuanlage und Masse'!V286)</f>
        <v/>
      </c>
      <c r="G288" s="925" t="str">
        <f>IF('Display-Neuanlage und Masse'!X286="","",VLOOKUP('Display-Neuanlage und Masse'!X286,'Dropdown Auswahl'!BL283:BM535,2,FALSE))</f>
        <v/>
      </c>
      <c r="H288" s="1191"/>
      <c r="I288" s="1191"/>
      <c r="J288" s="1191"/>
      <c r="K288" s="925" t="str">
        <f>IF('Display-Neuanlage und Masse'!AX286="","",'Display-Neuanlage und Masse'!AX286)</f>
        <v/>
      </c>
      <c r="L288" s="925" t="str">
        <f>IF('Display-Neuanlage und Masse'!AY286="","",'Display-Neuanlage und Masse'!AY286)</f>
        <v/>
      </c>
      <c r="M288" s="925" t="str">
        <f>IF('Display-Neuanlage und Masse'!AZ286="","",'Display-Neuanlage und Masse'!AZ286)</f>
        <v/>
      </c>
      <c r="N288" s="736"/>
      <c r="O288" s="736"/>
      <c r="P288" s="878"/>
      <c r="Q288" s="736"/>
      <c r="R288" s="736"/>
      <c r="S288" s="925" t="str">
        <f>IF(AND(Table3[[#This Row],[Menge]]&lt;&gt;"",Table3[[#This Row],[Anzahl Stück im Karton]]&lt;&gt;""),Table3[[#This Row],[Menge]]*Table3[[#This Row],[Anzahl Stück im Karton]],"")</f>
        <v/>
      </c>
      <c r="T288" s="929" t="str">
        <f>IF(AND('Display-Neuanlage und Masse'!G286="",'Display-Neuanlage und Masse'!H286=""),"",
IF('Display-Neuanlage und Masse'!G286&lt;&gt;"",'Display-Neuanlage und Masse'!G286,'Display-Neuanlage und Masse'!H286))</f>
        <v/>
      </c>
      <c r="U288" s="925" t="str">
        <f>IF(AND('Display-Neuanlage und Masse'!G286="",'Display-Neuanlage und Masse'!H286=""),"",
IF('Display-Neuanlage und Masse'!G286&lt;&gt;"","EUR","USD"))</f>
        <v/>
      </c>
      <c r="V288" s="930" t="str">
        <f>IF('Display-Neuanlage und Masse'!I286="","",'Display-Neuanlage und Masse'!I286)</f>
        <v/>
      </c>
      <c r="W288" s="737"/>
      <c r="X288" s="737"/>
      <c r="Y288" s="737"/>
      <c r="Z288" s="737"/>
      <c r="AA288" s="737"/>
      <c r="AB288" s="737"/>
      <c r="AC288" s="737"/>
      <c r="AD288" s="737"/>
      <c r="AE288" s="737"/>
      <c r="AF288" s="737"/>
      <c r="AG288" s="741"/>
      <c r="AH288" s="747"/>
      <c r="AI288" s="750"/>
      <c r="AJ288" s="748"/>
      <c r="AK288" s="748"/>
      <c r="AL288" s="748"/>
      <c r="AM288" s="748"/>
      <c r="AN288" s="748"/>
      <c r="AO288" s="748"/>
      <c r="AP288" s="748"/>
      <c r="AQ288" s="748"/>
      <c r="AR288" s="748"/>
      <c r="AS288" s="748"/>
      <c r="AT288" s="748"/>
      <c r="AU288" s="749"/>
      <c r="AV288" s="747"/>
      <c r="AW288" s="748"/>
      <c r="AX288" s="749"/>
      <c r="AY288" s="747"/>
      <c r="AZ288" s="748"/>
      <c r="BA288" s="749"/>
      <c r="BB288" s="747"/>
      <c r="BC288" s="748"/>
      <c r="BD288" s="748"/>
      <c r="BE288" s="749"/>
      <c r="BF288" s="750"/>
      <c r="BG288" s="748"/>
      <c r="BH288" s="748"/>
      <c r="BI288" s="748"/>
      <c r="BJ288" s="748"/>
      <c r="BK288" s="748"/>
      <c r="BL288" s="748"/>
      <c r="BM288" s="748"/>
      <c r="BN288" s="748"/>
      <c r="BO288" s="736"/>
      <c r="BP288" s="736"/>
      <c r="BQ288" s="735"/>
      <c r="BR288" s="736"/>
      <c r="BS288" s="736"/>
      <c r="BT288" s="736"/>
      <c r="BU288" s="856"/>
      <c r="BV288" s="736"/>
      <c r="BW288" s="736"/>
      <c r="BX288" s="736"/>
      <c r="BY288" s="736"/>
      <c r="BZ288" s="736"/>
      <c r="CA288" s="736"/>
      <c r="CB288" s="736"/>
      <c r="CC288" s="736"/>
      <c r="CD288" s="736"/>
      <c r="CE288" s="736"/>
      <c r="CF288" s="736"/>
      <c r="CG288" s="736"/>
      <c r="CH288" s="736"/>
      <c r="CI288" s="736"/>
      <c r="CJ288" s="736"/>
      <c r="CK288" s="736"/>
      <c r="CL288" s="736"/>
      <c r="CM288" s="736"/>
      <c r="CN288" s="736"/>
      <c r="CO288" s="736"/>
      <c r="CP288" s="736"/>
      <c r="CQ288" s="736"/>
      <c r="CR288" s="736"/>
      <c r="CS288" s="736"/>
      <c r="CT288" s="736"/>
      <c r="CU288" s="736"/>
      <c r="CV288" s="736"/>
      <c r="CW288" s="736"/>
      <c r="CX288" s="736"/>
      <c r="CY288" s="736"/>
      <c r="CZ288" s="736"/>
      <c r="DA288" s="736"/>
      <c r="DB288" s="736"/>
      <c r="DC288" s="736"/>
      <c r="DD288" s="736"/>
      <c r="DE288" s="736"/>
      <c r="DF288" s="736"/>
      <c r="DG288" s="736"/>
      <c r="DH288" s="736"/>
      <c r="DI288" s="736"/>
      <c r="DJ288" s="736"/>
      <c r="DK288" s="736"/>
      <c r="DL288" s="736"/>
      <c r="DM288" s="736"/>
      <c r="DN288" s="736"/>
      <c r="DO288" s="736"/>
      <c r="DP288" s="736"/>
      <c r="DQ288" s="736"/>
      <c r="DR288" s="736"/>
      <c r="DS288" s="736"/>
      <c r="DT288" s="736"/>
      <c r="DU288" s="736"/>
      <c r="DV288" s="736"/>
      <c r="DW288" s="736"/>
      <c r="DX288" s="736"/>
      <c r="DY288" s="736"/>
      <c r="DZ288" s="736"/>
      <c r="EA288" s="736"/>
      <c r="EB288" s="736"/>
      <c r="EC288" s="736"/>
      <c r="ED288" s="736"/>
      <c r="EE288" s="736"/>
      <c r="EF288" s="736"/>
      <c r="EG288" s="736"/>
    </row>
    <row r="289" spans="1:137" ht="60" customHeight="1">
      <c r="A289" s="925"/>
      <c r="B289" s="736"/>
      <c r="C289" s="925" t="str">
        <f>IF('Display-Neuanlage und Masse'!T287="","",'Display-Neuanlage und Masse'!T287)</f>
        <v/>
      </c>
      <c r="D289" s="925" t="str">
        <f>IF('Display-Neuanlage und Masse'!U287="","",'Display-Neuanlage und Masse'!U287)</f>
        <v/>
      </c>
      <c r="E289" s="736"/>
      <c r="F289" s="925" t="str">
        <f>IF('Display-Neuanlage und Masse'!V287="","",'Display-Neuanlage und Masse'!V287)</f>
        <v/>
      </c>
      <c r="G289" s="925" t="str">
        <f>IF('Display-Neuanlage und Masse'!X287="","",VLOOKUP('Display-Neuanlage und Masse'!X287,'Dropdown Auswahl'!BL284:BM536,2,FALSE))</f>
        <v/>
      </c>
      <c r="H289" s="1191"/>
      <c r="I289" s="1191"/>
      <c r="J289" s="1191"/>
      <c r="K289" s="925" t="str">
        <f>IF('Display-Neuanlage und Masse'!AX287="","",'Display-Neuanlage und Masse'!AX287)</f>
        <v/>
      </c>
      <c r="L289" s="925" t="str">
        <f>IF('Display-Neuanlage und Masse'!AY287="","",'Display-Neuanlage und Masse'!AY287)</f>
        <v/>
      </c>
      <c r="M289" s="925" t="str">
        <f>IF('Display-Neuanlage und Masse'!AZ287="","",'Display-Neuanlage und Masse'!AZ287)</f>
        <v/>
      </c>
      <c r="N289" s="736"/>
      <c r="O289" s="736"/>
      <c r="P289" s="878"/>
      <c r="Q289" s="736"/>
      <c r="R289" s="736"/>
      <c r="S289" s="925" t="str">
        <f>IF(AND(Table3[[#This Row],[Menge]]&lt;&gt;"",Table3[[#This Row],[Anzahl Stück im Karton]]&lt;&gt;""),Table3[[#This Row],[Menge]]*Table3[[#This Row],[Anzahl Stück im Karton]],"")</f>
        <v/>
      </c>
      <c r="T289" s="929" t="str">
        <f>IF(AND('Display-Neuanlage und Masse'!G287="",'Display-Neuanlage und Masse'!H287=""),"",
IF('Display-Neuanlage und Masse'!G287&lt;&gt;"",'Display-Neuanlage und Masse'!G287,'Display-Neuanlage und Masse'!H287))</f>
        <v/>
      </c>
      <c r="U289" s="925" t="str">
        <f>IF(AND('Display-Neuanlage und Masse'!G287="",'Display-Neuanlage und Masse'!H287=""),"",
IF('Display-Neuanlage und Masse'!G287&lt;&gt;"","EUR","USD"))</f>
        <v/>
      </c>
      <c r="V289" s="930" t="str">
        <f>IF('Display-Neuanlage und Masse'!I287="","",'Display-Neuanlage und Masse'!I287)</f>
        <v/>
      </c>
      <c r="W289" s="737"/>
      <c r="X289" s="737"/>
      <c r="Y289" s="737"/>
      <c r="Z289" s="737"/>
      <c r="AA289" s="737"/>
      <c r="AB289" s="737"/>
      <c r="AC289" s="737"/>
      <c r="AD289" s="737"/>
      <c r="AE289" s="737"/>
      <c r="AF289" s="737"/>
      <c r="AG289" s="741"/>
      <c r="AH289" s="747"/>
      <c r="AI289" s="750"/>
      <c r="AJ289" s="748"/>
      <c r="AK289" s="748"/>
      <c r="AL289" s="748"/>
      <c r="AM289" s="748"/>
      <c r="AN289" s="748"/>
      <c r="AO289" s="748"/>
      <c r="AP289" s="748"/>
      <c r="AQ289" s="748"/>
      <c r="AR289" s="748"/>
      <c r="AS289" s="748"/>
      <c r="AT289" s="748"/>
      <c r="AU289" s="749"/>
      <c r="AV289" s="747"/>
      <c r="AW289" s="748"/>
      <c r="AX289" s="749"/>
      <c r="AY289" s="747"/>
      <c r="AZ289" s="748"/>
      <c r="BA289" s="749"/>
      <c r="BB289" s="747"/>
      <c r="BC289" s="748"/>
      <c r="BD289" s="748"/>
      <c r="BE289" s="749"/>
      <c r="BF289" s="750"/>
      <c r="BG289" s="748"/>
      <c r="BH289" s="748"/>
      <c r="BI289" s="748"/>
      <c r="BJ289" s="748"/>
      <c r="BK289" s="748"/>
      <c r="BL289" s="748"/>
      <c r="BM289" s="748"/>
      <c r="BN289" s="748"/>
      <c r="BO289" s="736"/>
      <c r="BP289" s="736"/>
      <c r="BQ289" s="735"/>
      <c r="BR289" s="736"/>
      <c r="BS289" s="736"/>
      <c r="BT289" s="736"/>
      <c r="BU289" s="856"/>
      <c r="BV289" s="736"/>
      <c r="BW289" s="736"/>
      <c r="BX289" s="736"/>
      <c r="BY289" s="736"/>
      <c r="BZ289" s="736"/>
      <c r="CA289" s="736"/>
      <c r="CB289" s="736"/>
      <c r="CC289" s="736"/>
      <c r="CD289" s="736"/>
      <c r="CE289" s="736"/>
      <c r="CF289" s="736"/>
      <c r="CG289" s="736"/>
      <c r="CH289" s="736"/>
      <c r="CI289" s="736"/>
      <c r="CJ289" s="736"/>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row>
    <row r="290" spans="1:137" ht="60" customHeight="1">
      <c r="A290" s="925"/>
      <c r="B290" s="736"/>
      <c r="C290" s="925" t="str">
        <f>IF('Display-Neuanlage und Masse'!T288="","",'Display-Neuanlage und Masse'!T288)</f>
        <v/>
      </c>
      <c r="D290" s="925" t="str">
        <f>IF('Display-Neuanlage und Masse'!U288="","",'Display-Neuanlage und Masse'!U288)</f>
        <v/>
      </c>
      <c r="E290" s="736"/>
      <c r="F290" s="925" t="str">
        <f>IF('Display-Neuanlage und Masse'!V288="","",'Display-Neuanlage und Masse'!V288)</f>
        <v/>
      </c>
      <c r="G290" s="925" t="str">
        <f>IF('Display-Neuanlage und Masse'!X288="","",VLOOKUP('Display-Neuanlage und Masse'!X288,'Dropdown Auswahl'!BL285:BM537,2,FALSE))</f>
        <v/>
      </c>
      <c r="H290" s="1191"/>
      <c r="I290" s="1191"/>
      <c r="J290" s="1191"/>
      <c r="K290" s="925" t="str">
        <f>IF('Display-Neuanlage und Masse'!AX288="","",'Display-Neuanlage und Masse'!AX288)</f>
        <v/>
      </c>
      <c r="L290" s="925" t="str">
        <f>IF('Display-Neuanlage und Masse'!AY288="","",'Display-Neuanlage und Masse'!AY288)</f>
        <v/>
      </c>
      <c r="M290" s="925" t="str">
        <f>IF('Display-Neuanlage und Masse'!AZ288="","",'Display-Neuanlage und Masse'!AZ288)</f>
        <v/>
      </c>
      <c r="N290" s="736"/>
      <c r="O290" s="736"/>
      <c r="P290" s="878"/>
      <c r="Q290" s="736"/>
      <c r="R290" s="736"/>
      <c r="S290" s="925" t="str">
        <f>IF(AND(Table3[[#This Row],[Menge]]&lt;&gt;"",Table3[[#This Row],[Anzahl Stück im Karton]]&lt;&gt;""),Table3[[#This Row],[Menge]]*Table3[[#This Row],[Anzahl Stück im Karton]],"")</f>
        <v/>
      </c>
      <c r="T290" s="929" t="str">
        <f>IF(AND('Display-Neuanlage und Masse'!G288="",'Display-Neuanlage und Masse'!H288=""),"",
IF('Display-Neuanlage und Masse'!G288&lt;&gt;"",'Display-Neuanlage und Masse'!G288,'Display-Neuanlage und Masse'!H288))</f>
        <v/>
      </c>
      <c r="U290" s="925" t="str">
        <f>IF(AND('Display-Neuanlage und Masse'!G288="",'Display-Neuanlage und Masse'!H288=""),"",
IF('Display-Neuanlage und Masse'!G288&lt;&gt;"","EUR","USD"))</f>
        <v/>
      </c>
      <c r="V290" s="930" t="str">
        <f>IF('Display-Neuanlage und Masse'!I288="","",'Display-Neuanlage und Masse'!I288)</f>
        <v/>
      </c>
      <c r="W290" s="737"/>
      <c r="X290" s="737"/>
      <c r="Y290" s="737"/>
      <c r="Z290" s="737"/>
      <c r="AA290" s="737"/>
      <c r="AB290" s="737"/>
      <c r="AC290" s="737"/>
      <c r="AD290" s="737"/>
      <c r="AE290" s="737"/>
      <c r="AF290" s="737"/>
      <c r="AG290" s="741"/>
      <c r="AH290" s="747"/>
      <c r="AI290" s="750"/>
      <c r="AJ290" s="748"/>
      <c r="AK290" s="748"/>
      <c r="AL290" s="748"/>
      <c r="AM290" s="748"/>
      <c r="AN290" s="748"/>
      <c r="AO290" s="748"/>
      <c r="AP290" s="748"/>
      <c r="AQ290" s="748"/>
      <c r="AR290" s="748"/>
      <c r="AS290" s="748"/>
      <c r="AT290" s="748"/>
      <c r="AU290" s="749"/>
      <c r="AV290" s="747"/>
      <c r="AW290" s="748"/>
      <c r="AX290" s="749"/>
      <c r="AY290" s="747"/>
      <c r="AZ290" s="748"/>
      <c r="BA290" s="749"/>
      <c r="BB290" s="747"/>
      <c r="BC290" s="748"/>
      <c r="BD290" s="748"/>
      <c r="BE290" s="749"/>
      <c r="BF290" s="750"/>
      <c r="BG290" s="748"/>
      <c r="BH290" s="748"/>
      <c r="BI290" s="748"/>
      <c r="BJ290" s="748"/>
      <c r="BK290" s="748"/>
      <c r="BL290" s="748"/>
      <c r="BM290" s="748"/>
      <c r="BN290" s="748"/>
      <c r="BO290" s="736"/>
      <c r="BP290" s="736"/>
      <c r="BQ290" s="735"/>
      <c r="BR290" s="736"/>
      <c r="BS290" s="736"/>
      <c r="BT290" s="736"/>
      <c r="BU290" s="856"/>
      <c r="BV290" s="736"/>
      <c r="BW290" s="736"/>
      <c r="BX290" s="736"/>
      <c r="BY290" s="736"/>
      <c r="BZ290" s="736"/>
      <c r="CA290" s="736"/>
      <c r="CB290" s="736"/>
      <c r="CC290" s="736"/>
      <c r="CD290" s="736"/>
      <c r="CE290" s="736"/>
      <c r="CF290" s="736"/>
      <c r="CG290" s="736"/>
      <c r="CH290" s="736"/>
      <c r="CI290" s="73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row>
    <row r="291" spans="1:137" ht="60" customHeight="1">
      <c r="A291" s="925"/>
      <c r="B291" s="736"/>
      <c r="C291" s="925" t="str">
        <f>IF('Display-Neuanlage und Masse'!T289="","",'Display-Neuanlage und Masse'!T289)</f>
        <v/>
      </c>
      <c r="D291" s="925" t="str">
        <f>IF('Display-Neuanlage und Masse'!U289="","",'Display-Neuanlage und Masse'!U289)</f>
        <v/>
      </c>
      <c r="E291" s="736"/>
      <c r="F291" s="925" t="str">
        <f>IF('Display-Neuanlage und Masse'!V289="","",'Display-Neuanlage und Masse'!V289)</f>
        <v/>
      </c>
      <c r="G291" s="925" t="str">
        <f>IF('Display-Neuanlage und Masse'!X289="","",VLOOKUP('Display-Neuanlage und Masse'!X289,'Dropdown Auswahl'!BL286:BM538,2,FALSE))</f>
        <v/>
      </c>
      <c r="H291" s="1191"/>
      <c r="I291" s="1191"/>
      <c r="J291" s="1191"/>
      <c r="K291" s="925" t="str">
        <f>IF('Display-Neuanlage und Masse'!AX289="","",'Display-Neuanlage und Masse'!AX289)</f>
        <v/>
      </c>
      <c r="L291" s="925" t="str">
        <f>IF('Display-Neuanlage und Masse'!AY289="","",'Display-Neuanlage und Masse'!AY289)</f>
        <v/>
      </c>
      <c r="M291" s="925" t="str">
        <f>IF('Display-Neuanlage und Masse'!AZ289="","",'Display-Neuanlage und Masse'!AZ289)</f>
        <v/>
      </c>
      <c r="N291" s="736"/>
      <c r="O291" s="736"/>
      <c r="P291" s="878"/>
      <c r="Q291" s="736"/>
      <c r="R291" s="736"/>
      <c r="S291" s="925" t="str">
        <f>IF(AND(Table3[[#This Row],[Menge]]&lt;&gt;"",Table3[[#This Row],[Anzahl Stück im Karton]]&lt;&gt;""),Table3[[#This Row],[Menge]]*Table3[[#This Row],[Anzahl Stück im Karton]],"")</f>
        <v/>
      </c>
      <c r="T291" s="929" t="str">
        <f>IF(AND('Display-Neuanlage und Masse'!G289="",'Display-Neuanlage und Masse'!H289=""),"",
IF('Display-Neuanlage und Masse'!G289&lt;&gt;"",'Display-Neuanlage und Masse'!G289,'Display-Neuanlage und Masse'!H289))</f>
        <v/>
      </c>
      <c r="U291" s="925" t="str">
        <f>IF(AND('Display-Neuanlage und Masse'!G289="",'Display-Neuanlage und Masse'!H289=""),"",
IF('Display-Neuanlage und Masse'!G289&lt;&gt;"","EUR","USD"))</f>
        <v/>
      </c>
      <c r="V291" s="930" t="str">
        <f>IF('Display-Neuanlage und Masse'!I289="","",'Display-Neuanlage und Masse'!I289)</f>
        <v/>
      </c>
      <c r="W291" s="737"/>
      <c r="X291" s="737"/>
      <c r="Y291" s="737"/>
      <c r="Z291" s="737"/>
      <c r="AA291" s="737"/>
      <c r="AB291" s="737"/>
      <c r="AC291" s="737"/>
      <c r="AD291" s="737"/>
      <c r="AE291" s="737"/>
      <c r="AF291" s="737"/>
      <c r="AG291" s="741"/>
      <c r="AH291" s="747"/>
      <c r="AI291" s="750"/>
      <c r="AJ291" s="748"/>
      <c r="AK291" s="748"/>
      <c r="AL291" s="748"/>
      <c r="AM291" s="748"/>
      <c r="AN291" s="748"/>
      <c r="AO291" s="748"/>
      <c r="AP291" s="748"/>
      <c r="AQ291" s="748"/>
      <c r="AR291" s="748"/>
      <c r="AS291" s="748"/>
      <c r="AT291" s="748"/>
      <c r="AU291" s="749"/>
      <c r="AV291" s="747"/>
      <c r="AW291" s="748"/>
      <c r="AX291" s="749"/>
      <c r="AY291" s="747"/>
      <c r="AZ291" s="748"/>
      <c r="BA291" s="749"/>
      <c r="BB291" s="747"/>
      <c r="BC291" s="748"/>
      <c r="BD291" s="748"/>
      <c r="BE291" s="749"/>
      <c r="BF291" s="750"/>
      <c r="BG291" s="748"/>
      <c r="BH291" s="748"/>
      <c r="BI291" s="748"/>
      <c r="BJ291" s="748"/>
      <c r="BK291" s="748"/>
      <c r="BL291" s="748"/>
      <c r="BM291" s="748"/>
      <c r="BN291" s="748"/>
      <c r="BO291" s="736"/>
      <c r="BP291" s="736"/>
      <c r="BQ291" s="735"/>
      <c r="BR291" s="736"/>
      <c r="BS291" s="736"/>
      <c r="BT291" s="736"/>
      <c r="BU291" s="856"/>
      <c r="BV291" s="736"/>
      <c r="BW291" s="736"/>
      <c r="BX291" s="736"/>
      <c r="BY291" s="736"/>
      <c r="BZ291" s="736"/>
      <c r="CA291" s="736"/>
      <c r="CB291" s="736"/>
      <c r="CC291" s="736"/>
      <c r="CD291" s="736"/>
      <c r="CE291" s="736"/>
      <c r="CF291" s="736"/>
      <c r="CG291" s="736"/>
      <c r="CH291" s="736"/>
      <c r="CI291" s="736"/>
      <c r="CJ291" s="736"/>
      <c r="CK291" s="736"/>
      <c r="CL291" s="736"/>
      <c r="CM291" s="736"/>
      <c r="CN291" s="736"/>
      <c r="CO291" s="736"/>
      <c r="CP291" s="736"/>
      <c r="CQ291" s="736"/>
      <c r="CR291" s="736"/>
      <c r="CS291" s="736"/>
      <c r="CT291" s="736"/>
      <c r="CU291" s="736"/>
      <c r="CV291" s="736"/>
      <c r="CW291" s="736"/>
      <c r="CX291" s="736"/>
      <c r="CY291" s="736"/>
      <c r="CZ291" s="736"/>
      <c r="DA291" s="736"/>
      <c r="DB291" s="736"/>
      <c r="DC291" s="736"/>
      <c r="DD291" s="736"/>
      <c r="DE291" s="736"/>
      <c r="DF291" s="736"/>
      <c r="DG291" s="736"/>
      <c r="DH291" s="736"/>
      <c r="DI291" s="736"/>
      <c r="DJ291" s="736"/>
      <c r="DK291" s="736"/>
      <c r="DL291" s="736"/>
      <c r="DM291" s="736"/>
      <c r="DN291" s="736"/>
      <c r="DO291" s="736"/>
      <c r="DP291" s="736"/>
      <c r="DQ291" s="736"/>
      <c r="DR291" s="736"/>
      <c r="DS291" s="736"/>
      <c r="DT291" s="736"/>
      <c r="DU291" s="736"/>
      <c r="DV291" s="736"/>
      <c r="DW291" s="736"/>
      <c r="DX291" s="736"/>
      <c r="DY291" s="736"/>
      <c r="DZ291" s="736"/>
      <c r="EA291" s="736"/>
      <c r="EB291" s="736"/>
      <c r="EC291" s="736"/>
      <c r="ED291" s="736"/>
      <c r="EE291" s="736"/>
      <c r="EF291" s="736"/>
      <c r="EG291" s="736"/>
    </row>
    <row r="292" spans="1:137" ht="60" customHeight="1">
      <c r="A292" s="925"/>
      <c r="B292" s="736"/>
      <c r="C292" s="925" t="str">
        <f>IF('Display-Neuanlage und Masse'!T290="","",'Display-Neuanlage und Masse'!T290)</f>
        <v/>
      </c>
      <c r="D292" s="925" t="str">
        <f>IF('Display-Neuanlage und Masse'!U290="","",'Display-Neuanlage und Masse'!U290)</f>
        <v/>
      </c>
      <c r="E292" s="736"/>
      <c r="F292" s="925" t="str">
        <f>IF('Display-Neuanlage und Masse'!V290="","",'Display-Neuanlage und Masse'!V290)</f>
        <v/>
      </c>
      <c r="G292" s="925" t="str">
        <f>IF('Display-Neuanlage und Masse'!X290="","",VLOOKUP('Display-Neuanlage und Masse'!X290,'Dropdown Auswahl'!BL287:BM539,2,FALSE))</f>
        <v/>
      </c>
      <c r="H292" s="1191"/>
      <c r="I292" s="1191"/>
      <c r="J292" s="1191"/>
      <c r="K292" s="925" t="str">
        <f>IF('Display-Neuanlage und Masse'!AX290="","",'Display-Neuanlage und Masse'!AX290)</f>
        <v/>
      </c>
      <c r="L292" s="925" t="str">
        <f>IF('Display-Neuanlage und Masse'!AY290="","",'Display-Neuanlage und Masse'!AY290)</f>
        <v/>
      </c>
      <c r="M292" s="925" t="str">
        <f>IF('Display-Neuanlage und Masse'!AZ290="","",'Display-Neuanlage und Masse'!AZ290)</f>
        <v/>
      </c>
      <c r="N292" s="736"/>
      <c r="O292" s="736"/>
      <c r="P292" s="878"/>
      <c r="Q292" s="736"/>
      <c r="R292" s="736"/>
      <c r="S292" s="925" t="str">
        <f>IF(AND(Table3[[#This Row],[Menge]]&lt;&gt;"",Table3[[#This Row],[Anzahl Stück im Karton]]&lt;&gt;""),Table3[[#This Row],[Menge]]*Table3[[#This Row],[Anzahl Stück im Karton]],"")</f>
        <v/>
      </c>
      <c r="T292" s="929" t="str">
        <f>IF(AND('Display-Neuanlage und Masse'!G290="",'Display-Neuanlage und Masse'!H290=""),"",
IF('Display-Neuanlage und Masse'!G290&lt;&gt;"",'Display-Neuanlage und Masse'!G290,'Display-Neuanlage und Masse'!H290))</f>
        <v/>
      </c>
      <c r="U292" s="925" t="str">
        <f>IF(AND('Display-Neuanlage und Masse'!G290="",'Display-Neuanlage und Masse'!H290=""),"",
IF('Display-Neuanlage und Masse'!G290&lt;&gt;"","EUR","USD"))</f>
        <v/>
      </c>
      <c r="V292" s="930" t="str">
        <f>IF('Display-Neuanlage und Masse'!I290="","",'Display-Neuanlage und Masse'!I290)</f>
        <v/>
      </c>
      <c r="W292" s="737"/>
      <c r="X292" s="737"/>
      <c r="Y292" s="737"/>
      <c r="Z292" s="737"/>
      <c r="AA292" s="737"/>
      <c r="AB292" s="737"/>
      <c r="AC292" s="737"/>
      <c r="AD292" s="737"/>
      <c r="AE292" s="737"/>
      <c r="AF292" s="737"/>
      <c r="AG292" s="741"/>
      <c r="AH292" s="747"/>
      <c r="AI292" s="750"/>
      <c r="AJ292" s="748"/>
      <c r="AK292" s="748"/>
      <c r="AL292" s="748"/>
      <c r="AM292" s="748"/>
      <c r="AN292" s="748"/>
      <c r="AO292" s="748"/>
      <c r="AP292" s="748"/>
      <c r="AQ292" s="748"/>
      <c r="AR292" s="748"/>
      <c r="AS292" s="748"/>
      <c r="AT292" s="748"/>
      <c r="AU292" s="749"/>
      <c r="AV292" s="747"/>
      <c r="AW292" s="748"/>
      <c r="AX292" s="749"/>
      <c r="AY292" s="747"/>
      <c r="AZ292" s="748"/>
      <c r="BA292" s="749"/>
      <c r="BB292" s="747"/>
      <c r="BC292" s="748"/>
      <c r="BD292" s="748"/>
      <c r="BE292" s="749"/>
      <c r="BF292" s="750"/>
      <c r="BG292" s="748"/>
      <c r="BH292" s="748"/>
      <c r="BI292" s="748"/>
      <c r="BJ292" s="748"/>
      <c r="BK292" s="748"/>
      <c r="BL292" s="748"/>
      <c r="BM292" s="748"/>
      <c r="BN292" s="748"/>
      <c r="BO292" s="736"/>
      <c r="BP292" s="736"/>
      <c r="BQ292" s="735"/>
      <c r="BR292" s="736"/>
      <c r="BS292" s="736"/>
      <c r="BT292" s="736"/>
      <c r="BU292" s="856"/>
      <c r="BV292" s="736"/>
      <c r="BW292" s="736"/>
      <c r="BX292" s="736"/>
      <c r="BY292" s="736"/>
      <c r="BZ292" s="736"/>
      <c r="CA292" s="736"/>
      <c r="CB292" s="736"/>
      <c r="CC292" s="736"/>
      <c r="CD292" s="736"/>
      <c r="CE292" s="736"/>
      <c r="CF292" s="736"/>
      <c r="CG292" s="736"/>
      <c r="CH292" s="736"/>
      <c r="CI292" s="736"/>
      <c r="CJ292" s="736"/>
      <c r="CK292" s="736"/>
      <c r="CL292" s="736"/>
      <c r="CM292" s="736"/>
      <c r="CN292" s="736"/>
      <c r="CO292" s="736"/>
      <c r="CP292" s="736"/>
      <c r="CQ292" s="736"/>
      <c r="CR292" s="736"/>
      <c r="CS292" s="736"/>
      <c r="CT292" s="736"/>
      <c r="CU292" s="736"/>
      <c r="CV292" s="736"/>
      <c r="CW292" s="736"/>
      <c r="CX292" s="736"/>
      <c r="CY292" s="736"/>
      <c r="CZ292" s="736"/>
      <c r="DA292" s="736"/>
      <c r="DB292" s="736"/>
      <c r="DC292" s="736"/>
      <c r="DD292" s="736"/>
      <c r="DE292" s="736"/>
      <c r="DF292" s="736"/>
      <c r="DG292" s="736"/>
      <c r="DH292" s="736"/>
      <c r="DI292" s="736"/>
      <c r="DJ292" s="736"/>
      <c r="DK292" s="736"/>
      <c r="DL292" s="736"/>
      <c r="DM292" s="736"/>
      <c r="DN292" s="736"/>
      <c r="DO292" s="736"/>
      <c r="DP292" s="736"/>
      <c r="DQ292" s="736"/>
      <c r="DR292" s="736"/>
      <c r="DS292" s="736"/>
      <c r="DT292" s="736"/>
      <c r="DU292" s="736"/>
      <c r="DV292" s="736"/>
      <c r="DW292" s="736"/>
      <c r="DX292" s="736"/>
      <c r="DY292" s="736"/>
      <c r="DZ292" s="736"/>
      <c r="EA292" s="736"/>
      <c r="EB292" s="736"/>
      <c r="EC292" s="736"/>
      <c r="ED292" s="736"/>
      <c r="EE292" s="736"/>
      <c r="EF292" s="736"/>
      <c r="EG292" s="736"/>
    </row>
    <row r="293" spans="1:137" ht="60" customHeight="1">
      <c r="A293" s="925"/>
      <c r="B293" s="736"/>
      <c r="C293" s="925" t="str">
        <f>IF('Display-Neuanlage und Masse'!T291="","",'Display-Neuanlage und Masse'!T291)</f>
        <v/>
      </c>
      <c r="D293" s="925" t="str">
        <f>IF('Display-Neuanlage und Masse'!U291="","",'Display-Neuanlage und Masse'!U291)</f>
        <v/>
      </c>
      <c r="E293" s="736"/>
      <c r="F293" s="925" t="str">
        <f>IF('Display-Neuanlage und Masse'!V291="","",'Display-Neuanlage und Masse'!V291)</f>
        <v/>
      </c>
      <c r="G293" s="925" t="str">
        <f>IF('Display-Neuanlage und Masse'!X291="","",VLOOKUP('Display-Neuanlage und Masse'!X291,'Dropdown Auswahl'!BL288:BM540,2,FALSE))</f>
        <v/>
      </c>
      <c r="H293" s="1191"/>
      <c r="I293" s="1191"/>
      <c r="J293" s="1191"/>
      <c r="K293" s="925" t="str">
        <f>IF('Display-Neuanlage und Masse'!AX291="","",'Display-Neuanlage und Masse'!AX291)</f>
        <v/>
      </c>
      <c r="L293" s="925" t="str">
        <f>IF('Display-Neuanlage und Masse'!AY291="","",'Display-Neuanlage und Masse'!AY291)</f>
        <v/>
      </c>
      <c r="M293" s="925" t="str">
        <f>IF('Display-Neuanlage und Masse'!AZ291="","",'Display-Neuanlage und Masse'!AZ291)</f>
        <v/>
      </c>
      <c r="N293" s="736"/>
      <c r="O293" s="736"/>
      <c r="P293" s="878"/>
      <c r="Q293" s="736"/>
      <c r="R293" s="736"/>
      <c r="S293" s="925" t="str">
        <f>IF(AND(Table3[[#This Row],[Menge]]&lt;&gt;"",Table3[[#This Row],[Anzahl Stück im Karton]]&lt;&gt;""),Table3[[#This Row],[Menge]]*Table3[[#This Row],[Anzahl Stück im Karton]],"")</f>
        <v/>
      </c>
      <c r="T293" s="929" t="str">
        <f>IF(AND('Display-Neuanlage und Masse'!G291="",'Display-Neuanlage und Masse'!H291=""),"",
IF('Display-Neuanlage und Masse'!G291&lt;&gt;"",'Display-Neuanlage und Masse'!G291,'Display-Neuanlage und Masse'!H291))</f>
        <v/>
      </c>
      <c r="U293" s="925" t="str">
        <f>IF(AND('Display-Neuanlage und Masse'!G291="",'Display-Neuanlage und Masse'!H291=""),"",
IF('Display-Neuanlage und Masse'!G291&lt;&gt;"","EUR","USD"))</f>
        <v/>
      </c>
      <c r="V293" s="930" t="str">
        <f>IF('Display-Neuanlage und Masse'!I291="","",'Display-Neuanlage und Masse'!I291)</f>
        <v/>
      </c>
      <c r="W293" s="737"/>
      <c r="X293" s="737"/>
      <c r="Y293" s="737"/>
      <c r="Z293" s="737"/>
      <c r="AA293" s="737"/>
      <c r="AB293" s="737"/>
      <c r="AC293" s="737"/>
      <c r="AD293" s="737"/>
      <c r="AE293" s="737"/>
      <c r="AF293" s="737"/>
      <c r="AG293" s="741"/>
      <c r="AH293" s="747"/>
      <c r="AI293" s="750"/>
      <c r="AJ293" s="748"/>
      <c r="AK293" s="748"/>
      <c r="AL293" s="748"/>
      <c r="AM293" s="748"/>
      <c r="AN293" s="748"/>
      <c r="AO293" s="748"/>
      <c r="AP293" s="748"/>
      <c r="AQ293" s="748"/>
      <c r="AR293" s="748"/>
      <c r="AS293" s="748"/>
      <c r="AT293" s="748"/>
      <c r="AU293" s="749"/>
      <c r="AV293" s="747"/>
      <c r="AW293" s="748"/>
      <c r="AX293" s="749"/>
      <c r="AY293" s="747"/>
      <c r="AZ293" s="748"/>
      <c r="BA293" s="749"/>
      <c r="BB293" s="747"/>
      <c r="BC293" s="748"/>
      <c r="BD293" s="748"/>
      <c r="BE293" s="749"/>
      <c r="BF293" s="750"/>
      <c r="BG293" s="748"/>
      <c r="BH293" s="748"/>
      <c r="BI293" s="748"/>
      <c r="BJ293" s="748"/>
      <c r="BK293" s="748"/>
      <c r="BL293" s="748"/>
      <c r="BM293" s="748"/>
      <c r="BN293" s="748"/>
      <c r="BO293" s="736"/>
      <c r="BP293" s="736"/>
      <c r="BQ293" s="735"/>
      <c r="BR293" s="736"/>
      <c r="BS293" s="736"/>
      <c r="BT293" s="736"/>
      <c r="BU293" s="856"/>
      <c r="BV293" s="736"/>
      <c r="BW293" s="736"/>
      <c r="BX293" s="736"/>
      <c r="BY293" s="736"/>
      <c r="BZ293" s="736"/>
      <c r="CA293" s="736"/>
      <c r="CB293" s="736"/>
      <c r="CC293" s="736"/>
      <c r="CD293" s="736"/>
      <c r="CE293" s="736"/>
      <c r="CF293" s="736"/>
      <c r="CG293" s="736"/>
      <c r="CH293" s="736"/>
      <c r="CI293" s="736"/>
      <c r="CJ293" s="736"/>
      <c r="CK293" s="736"/>
      <c r="CL293" s="736"/>
      <c r="CM293" s="736"/>
      <c r="CN293" s="736"/>
      <c r="CO293" s="736"/>
      <c r="CP293" s="736"/>
      <c r="CQ293" s="736"/>
      <c r="CR293" s="736"/>
      <c r="CS293" s="736"/>
      <c r="CT293" s="736"/>
      <c r="CU293" s="736"/>
      <c r="CV293" s="736"/>
      <c r="CW293" s="736"/>
      <c r="CX293" s="736"/>
      <c r="CY293" s="736"/>
      <c r="CZ293" s="736"/>
      <c r="DA293" s="736"/>
      <c r="DB293" s="736"/>
      <c r="DC293" s="736"/>
      <c r="DD293" s="736"/>
      <c r="DE293" s="736"/>
      <c r="DF293" s="736"/>
      <c r="DG293" s="736"/>
      <c r="DH293" s="736"/>
      <c r="DI293" s="736"/>
      <c r="DJ293" s="736"/>
      <c r="DK293" s="736"/>
      <c r="DL293" s="736"/>
      <c r="DM293" s="736"/>
      <c r="DN293" s="736"/>
      <c r="DO293" s="736"/>
      <c r="DP293" s="736"/>
      <c r="DQ293" s="736"/>
      <c r="DR293" s="736"/>
      <c r="DS293" s="736"/>
      <c r="DT293" s="736"/>
      <c r="DU293" s="736"/>
      <c r="DV293" s="736"/>
      <c r="DW293" s="736"/>
      <c r="DX293" s="736"/>
      <c r="DY293" s="736"/>
      <c r="DZ293" s="736"/>
      <c r="EA293" s="736"/>
      <c r="EB293" s="736"/>
      <c r="EC293" s="736"/>
      <c r="ED293" s="736"/>
      <c r="EE293" s="736"/>
      <c r="EF293" s="736"/>
      <c r="EG293" s="736"/>
    </row>
    <row r="294" spans="1:137" ht="60" customHeight="1">
      <c r="A294" s="925"/>
      <c r="B294" s="736"/>
      <c r="C294" s="925" t="str">
        <f>IF('Display-Neuanlage und Masse'!T292="","",'Display-Neuanlage und Masse'!T292)</f>
        <v/>
      </c>
      <c r="D294" s="925" t="str">
        <f>IF('Display-Neuanlage und Masse'!U292="","",'Display-Neuanlage und Masse'!U292)</f>
        <v/>
      </c>
      <c r="E294" s="736"/>
      <c r="F294" s="925" t="str">
        <f>IF('Display-Neuanlage und Masse'!V292="","",'Display-Neuanlage und Masse'!V292)</f>
        <v/>
      </c>
      <c r="G294" s="925" t="str">
        <f>IF('Display-Neuanlage und Masse'!X292="","",VLOOKUP('Display-Neuanlage und Masse'!X292,'Dropdown Auswahl'!BL289:BM541,2,FALSE))</f>
        <v/>
      </c>
      <c r="H294" s="1191"/>
      <c r="I294" s="1191"/>
      <c r="J294" s="1191"/>
      <c r="K294" s="925" t="str">
        <f>IF('Display-Neuanlage und Masse'!AX292="","",'Display-Neuanlage und Masse'!AX292)</f>
        <v/>
      </c>
      <c r="L294" s="925" t="str">
        <f>IF('Display-Neuanlage und Masse'!AY292="","",'Display-Neuanlage und Masse'!AY292)</f>
        <v/>
      </c>
      <c r="M294" s="925" t="str">
        <f>IF('Display-Neuanlage und Masse'!AZ292="","",'Display-Neuanlage und Masse'!AZ292)</f>
        <v/>
      </c>
      <c r="N294" s="736"/>
      <c r="O294" s="736"/>
      <c r="P294" s="878"/>
      <c r="Q294" s="736"/>
      <c r="R294" s="736"/>
      <c r="S294" s="925" t="str">
        <f>IF(AND(Table3[[#This Row],[Menge]]&lt;&gt;"",Table3[[#This Row],[Anzahl Stück im Karton]]&lt;&gt;""),Table3[[#This Row],[Menge]]*Table3[[#This Row],[Anzahl Stück im Karton]],"")</f>
        <v/>
      </c>
      <c r="T294" s="929" t="str">
        <f>IF(AND('Display-Neuanlage und Masse'!G292="",'Display-Neuanlage und Masse'!H292=""),"",
IF('Display-Neuanlage und Masse'!G292&lt;&gt;"",'Display-Neuanlage und Masse'!G292,'Display-Neuanlage und Masse'!H292))</f>
        <v/>
      </c>
      <c r="U294" s="925" t="str">
        <f>IF(AND('Display-Neuanlage und Masse'!G292="",'Display-Neuanlage und Masse'!H292=""),"",
IF('Display-Neuanlage und Masse'!G292&lt;&gt;"","EUR","USD"))</f>
        <v/>
      </c>
      <c r="V294" s="930" t="str">
        <f>IF('Display-Neuanlage und Masse'!I292="","",'Display-Neuanlage und Masse'!I292)</f>
        <v/>
      </c>
      <c r="W294" s="737"/>
      <c r="X294" s="737"/>
      <c r="Y294" s="737"/>
      <c r="Z294" s="737"/>
      <c r="AA294" s="737"/>
      <c r="AB294" s="737"/>
      <c r="AC294" s="737"/>
      <c r="AD294" s="737"/>
      <c r="AE294" s="737"/>
      <c r="AF294" s="737"/>
      <c r="AG294" s="741"/>
      <c r="AH294" s="747"/>
      <c r="AI294" s="750"/>
      <c r="AJ294" s="748"/>
      <c r="AK294" s="748"/>
      <c r="AL294" s="748"/>
      <c r="AM294" s="748"/>
      <c r="AN294" s="748"/>
      <c r="AO294" s="748"/>
      <c r="AP294" s="748"/>
      <c r="AQ294" s="748"/>
      <c r="AR294" s="748"/>
      <c r="AS294" s="748"/>
      <c r="AT294" s="748"/>
      <c r="AU294" s="749"/>
      <c r="AV294" s="747"/>
      <c r="AW294" s="748"/>
      <c r="AX294" s="749"/>
      <c r="AY294" s="747"/>
      <c r="AZ294" s="748"/>
      <c r="BA294" s="749"/>
      <c r="BB294" s="747"/>
      <c r="BC294" s="748"/>
      <c r="BD294" s="748"/>
      <c r="BE294" s="749"/>
      <c r="BF294" s="750"/>
      <c r="BG294" s="748"/>
      <c r="BH294" s="748"/>
      <c r="BI294" s="748"/>
      <c r="BJ294" s="748"/>
      <c r="BK294" s="748"/>
      <c r="BL294" s="748"/>
      <c r="BM294" s="748"/>
      <c r="BN294" s="748"/>
      <c r="BO294" s="736"/>
      <c r="BP294" s="736"/>
      <c r="BQ294" s="735"/>
      <c r="BR294" s="736"/>
      <c r="BS294" s="736"/>
      <c r="BT294" s="736"/>
      <c r="BU294" s="856"/>
      <c r="BV294" s="736"/>
      <c r="BW294" s="736"/>
      <c r="BX294" s="736"/>
      <c r="BY294" s="736"/>
      <c r="BZ294" s="736"/>
      <c r="CA294" s="736"/>
      <c r="CB294" s="736"/>
      <c r="CC294" s="736"/>
      <c r="CD294" s="736"/>
      <c r="CE294" s="736"/>
      <c r="CF294" s="736"/>
      <c r="CG294" s="736"/>
      <c r="CH294" s="736"/>
      <c r="CI294" s="736"/>
      <c r="CJ294" s="736"/>
      <c r="CK294" s="736"/>
      <c r="CL294" s="736"/>
      <c r="CM294" s="736"/>
      <c r="CN294" s="736"/>
      <c r="CO294" s="736"/>
      <c r="CP294" s="736"/>
      <c r="CQ294" s="736"/>
      <c r="CR294" s="736"/>
      <c r="CS294" s="736"/>
      <c r="CT294" s="736"/>
      <c r="CU294" s="736"/>
      <c r="CV294" s="736"/>
      <c r="CW294" s="736"/>
      <c r="CX294" s="736"/>
      <c r="CY294" s="736"/>
      <c r="CZ294" s="736"/>
      <c r="DA294" s="736"/>
      <c r="DB294" s="736"/>
      <c r="DC294" s="736"/>
      <c r="DD294" s="736"/>
      <c r="DE294" s="736"/>
      <c r="DF294" s="736"/>
      <c r="DG294" s="736"/>
      <c r="DH294" s="736"/>
      <c r="DI294" s="736"/>
      <c r="DJ294" s="736"/>
      <c r="DK294" s="736"/>
      <c r="DL294" s="736"/>
      <c r="DM294" s="736"/>
      <c r="DN294" s="736"/>
      <c r="DO294" s="736"/>
      <c r="DP294" s="736"/>
      <c r="DQ294" s="736"/>
      <c r="DR294" s="736"/>
      <c r="DS294" s="736"/>
      <c r="DT294" s="736"/>
      <c r="DU294" s="736"/>
      <c r="DV294" s="736"/>
      <c r="DW294" s="736"/>
      <c r="DX294" s="736"/>
      <c r="DY294" s="736"/>
      <c r="DZ294" s="736"/>
      <c r="EA294" s="736"/>
      <c r="EB294" s="736"/>
      <c r="EC294" s="736"/>
      <c r="ED294" s="736"/>
      <c r="EE294" s="736"/>
      <c r="EF294" s="736"/>
      <c r="EG294" s="736"/>
    </row>
    <row r="295" spans="1:137" ht="60" customHeight="1">
      <c r="A295" s="925"/>
      <c r="B295" s="736"/>
      <c r="C295" s="925" t="str">
        <f>IF('Display-Neuanlage und Masse'!T293="","",'Display-Neuanlage und Masse'!T293)</f>
        <v/>
      </c>
      <c r="D295" s="925" t="str">
        <f>IF('Display-Neuanlage und Masse'!U293="","",'Display-Neuanlage und Masse'!U293)</f>
        <v/>
      </c>
      <c r="E295" s="736"/>
      <c r="F295" s="925" t="str">
        <f>IF('Display-Neuanlage und Masse'!V293="","",'Display-Neuanlage und Masse'!V293)</f>
        <v/>
      </c>
      <c r="G295" s="925" t="str">
        <f>IF('Display-Neuanlage und Masse'!X293="","",VLOOKUP('Display-Neuanlage und Masse'!X293,'Dropdown Auswahl'!BL290:BM542,2,FALSE))</f>
        <v/>
      </c>
      <c r="H295" s="1191"/>
      <c r="I295" s="1191"/>
      <c r="J295" s="1191"/>
      <c r="K295" s="925" t="str">
        <f>IF('Display-Neuanlage und Masse'!AX293="","",'Display-Neuanlage und Masse'!AX293)</f>
        <v/>
      </c>
      <c r="L295" s="925" t="str">
        <f>IF('Display-Neuanlage und Masse'!AY293="","",'Display-Neuanlage und Masse'!AY293)</f>
        <v/>
      </c>
      <c r="M295" s="925" t="str">
        <f>IF('Display-Neuanlage und Masse'!AZ293="","",'Display-Neuanlage und Masse'!AZ293)</f>
        <v/>
      </c>
      <c r="N295" s="736"/>
      <c r="O295" s="736"/>
      <c r="P295" s="878"/>
      <c r="Q295" s="736"/>
      <c r="R295" s="736"/>
      <c r="S295" s="925" t="str">
        <f>IF(AND(Table3[[#This Row],[Menge]]&lt;&gt;"",Table3[[#This Row],[Anzahl Stück im Karton]]&lt;&gt;""),Table3[[#This Row],[Menge]]*Table3[[#This Row],[Anzahl Stück im Karton]],"")</f>
        <v/>
      </c>
      <c r="T295" s="929" t="str">
        <f>IF(AND('Display-Neuanlage und Masse'!G293="",'Display-Neuanlage und Masse'!H293=""),"",
IF('Display-Neuanlage und Masse'!G293&lt;&gt;"",'Display-Neuanlage und Masse'!G293,'Display-Neuanlage und Masse'!H293))</f>
        <v/>
      </c>
      <c r="U295" s="925" t="str">
        <f>IF(AND('Display-Neuanlage und Masse'!G293="",'Display-Neuanlage und Masse'!H293=""),"",
IF('Display-Neuanlage und Masse'!G293&lt;&gt;"","EUR","USD"))</f>
        <v/>
      </c>
      <c r="V295" s="930" t="str">
        <f>IF('Display-Neuanlage und Masse'!I293="","",'Display-Neuanlage und Masse'!I293)</f>
        <v/>
      </c>
      <c r="W295" s="737"/>
      <c r="X295" s="737"/>
      <c r="Y295" s="737"/>
      <c r="Z295" s="737"/>
      <c r="AA295" s="737"/>
      <c r="AB295" s="737"/>
      <c r="AC295" s="737"/>
      <c r="AD295" s="737"/>
      <c r="AE295" s="737"/>
      <c r="AF295" s="737"/>
      <c r="AG295" s="741"/>
      <c r="AH295" s="747"/>
      <c r="AI295" s="750"/>
      <c r="AJ295" s="748"/>
      <c r="AK295" s="748"/>
      <c r="AL295" s="748"/>
      <c r="AM295" s="748"/>
      <c r="AN295" s="748"/>
      <c r="AO295" s="748"/>
      <c r="AP295" s="748"/>
      <c r="AQ295" s="748"/>
      <c r="AR295" s="748"/>
      <c r="AS295" s="748"/>
      <c r="AT295" s="748"/>
      <c r="AU295" s="749"/>
      <c r="AV295" s="747"/>
      <c r="AW295" s="748"/>
      <c r="AX295" s="749"/>
      <c r="AY295" s="747"/>
      <c r="AZ295" s="748"/>
      <c r="BA295" s="749"/>
      <c r="BB295" s="747"/>
      <c r="BC295" s="748"/>
      <c r="BD295" s="748"/>
      <c r="BE295" s="749"/>
      <c r="BF295" s="750"/>
      <c r="BG295" s="748"/>
      <c r="BH295" s="748"/>
      <c r="BI295" s="748"/>
      <c r="BJ295" s="748"/>
      <c r="BK295" s="748"/>
      <c r="BL295" s="748"/>
      <c r="BM295" s="748"/>
      <c r="BN295" s="748"/>
      <c r="BO295" s="736"/>
      <c r="BP295" s="736"/>
      <c r="BQ295" s="735"/>
      <c r="BR295" s="736"/>
      <c r="BS295" s="736"/>
      <c r="BT295" s="736"/>
      <c r="BU295" s="856"/>
      <c r="BV295" s="736"/>
      <c r="BW295" s="736"/>
      <c r="BX295" s="736"/>
      <c r="BY295" s="736"/>
      <c r="BZ295" s="736"/>
      <c r="CA295" s="736"/>
      <c r="CB295" s="736"/>
      <c r="CC295" s="736"/>
      <c r="CD295" s="736"/>
      <c r="CE295" s="736"/>
      <c r="CF295" s="736"/>
      <c r="CG295" s="736"/>
      <c r="CH295" s="736"/>
      <c r="CI295" s="736"/>
      <c r="CJ295" s="736"/>
      <c r="CK295" s="736"/>
      <c r="CL295" s="736"/>
      <c r="CM295" s="736"/>
      <c r="CN295" s="736"/>
      <c r="CO295" s="736"/>
      <c r="CP295" s="736"/>
      <c r="CQ295" s="736"/>
      <c r="CR295" s="736"/>
      <c r="CS295" s="736"/>
      <c r="CT295" s="736"/>
      <c r="CU295" s="736"/>
      <c r="CV295" s="736"/>
      <c r="CW295" s="736"/>
      <c r="CX295" s="736"/>
      <c r="CY295" s="736"/>
      <c r="CZ295" s="736"/>
      <c r="DA295" s="736"/>
      <c r="DB295" s="736"/>
      <c r="DC295" s="736"/>
      <c r="DD295" s="736"/>
      <c r="DE295" s="736"/>
      <c r="DF295" s="736"/>
      <c r="DG295" s="736"/>
      <c r="DH295" s="736"/>
      <c r="DI295" s="736"/>
      <c r="DJ295" s="736"/>
      <c r="DK295" s="736"/>
      <c r="DL295" s="736"/>
      <c r="DM295" s="736"/>
      <c r="DN295" s="736"/>
      <c r="DO295" s="736"/>
      <c r="DP295" s="736"/>
      <c r="DQ295" s="736"/>
      <c r="DR295" s="736"/>
      <c r="DS295" s="736"/>
      <c r="DT295" s="736"/>
      <c r="DU295" s="736"/>
      <c r="DV295" s="736"/>
      <c r="DW295" s="736"/>
      <c r="DX295" s="736"/>
      <c r="DY295" s="736"/>
      <c r="DZ295" s="736"/>
      <c r="EA295" s="736"/>
      <c r="EB295" s="736"/>
      <c r="EC295" s="736"/>
      <c r="ED295" s="736"/>
      <c r="EE295" s="736"/>
      <c r="EF295" s="736"/>
      <c r="EG295" s="736"/>
    </row>
    <row r="296" spans="1:137" ht="60" customHeight="1">
      <c r="A296" s="925"/>
      <c r="B296" s="736"/>
      <c r="C296" s="925" t="str">
        <f>IF('Display-Neuanlage und Masse'!T294="","",'Display-Neuanlage und Masse'!T294)</f>
        <v/>
      </c>
      <c r="D296" s="925" t="str">
        <f>IF('Display-Neuanlage und Masse'!U294="","",'Display-Neuanlage und Masse'!U294)</f>
        <v/>
      </c>
      <c r="E296" s="736"/>
      <c r="F296" s="925" t="str">
        <f>IF('Display-Neuanlage und Masse'!V294="","",'Display-Neuanlage und Masse'!V294)</f>
        <v/>
      </c>
      <c r="G296" s="925" t="str">
        <f>IF('Display-Neuanlage und Masse'!X294="","",VLOOKUP('Display-Neuanlage und Masse'!X294,'Dropdown Auswahl'!BL291:BM543,2,FALSE))</f>
        <v/>
      </c>
      <c r="H296" s="1191"/>
      <c r="I296" s="1191"/>
      <c r="J296" s="1191"/>
      <c r="K296" s="925" t="str">
        <f>IF('Display-Neuanlage und Masse'!AX294="","",'Display-Neuanlage und Masse'!AX294)</f>
        <v/>
      </c>
      <c r="L296" s="925" t="str">
        <f>IF('Display-Neuanlage und Masse'!AY294="","",'Display-Neuanlage und Masse'!AY294)</f>
        <v/>
      </c>
      <c r="M296" s="925" t="str">
        <f>IF('Display-Neuanlage und Masse'!AZ294="","",'Display-Neuanlage und Masse'!AZ294)</f>
        <v/>
      </c>
      <c r="N296" s="736"/>
      <c r="O296" s="736"/>
      <c r="P296" s="878"/>
      <c r="Q296" s="736"/>
      <c r="R296" s="736"/>
      <c r="S296" s="925" t="str">
        <f>IF(AND(Table3[[#This Row],[Menge]]&lt;&gt;"",Table3[[#This Row],[Anzahl Stück im Karton]]&lt;&gt;""),Table3[[#This Row],[Menge]]*Table3[[#This Row],[Anzahl Stück im Karton]],"")</f>
        <v/>
      </c>
      <c r="T296" s="929" t="str">
        <f>IF(AND('Display-Neuanlage und Masse'!G294="",'Display-Neuanlage und Masse'!H294=""),"",
IF('Display-Neuanlage und Masse'!G294&lt;&gt;"",'Display-Neuanlage und Masse'!G294,'Display-Neuanlage und Masse'!H294))</f>
        <v/>
      </c>
      <c r="U296" s="925" t="str">
        <f>IF(AND('Display-Neuanlage und Masse'!G294="",'Display-Neuanlage und Masse'!H294=""),"",
IF('Display-Neuanlage und Masse'!G294&lt;&gt;"","EUR","USD"))</f>
        <v/>
      </c>
      <c r="V296" s="930" t="str">
        <f>IF('Display-Neuanlage und Masse'!I294="","",'Display-Neuanlage und Masse'!I294)</f>
        <v/>
      </c>
      <c r="W296" s="737"/>
      <c r="X296" s="737"/>
      <c r="Y296" s="737"/>
      <c r="Z296" s="737"/>
      <c r="AA296" s="737"/>
      <c r="AB296" s="737"/>
      <c r="AC296" s="737"/>
      <c r="AD296" s="737"/>
      <c r="AE296" s="737"/>
      <c r="AF296" s="737"/>
      <c r="AG296" s="741"/>
      <c r="AH296" s="747"/>
      <c r="AI296" s="750"/>
      <c r="AJ296" s="748"/>
      <c r="AK296" s="748"/>
      <c r="AL296" s="748"/>
      <c r="AM296" s="748"/>
      <c r="AN296" s="748"/>
      <c r="AO296" s="748"/>
      <c r="AP296" s="748"/>
      <c r="AQ296" s="748"/>
      <c r="AR296" s="748"/>
      <c r="AS296" s="748"/>
      <c r="AT296" s="748"/>
      <c r="AU296" s="749"/>
      <c r="AV296" s="747"/>
      <c r="AW296" s="748"/>
      <c r="AX296" s="749"/>
      <c r="AY296" s="747"/>
      <c r="AZ296" s="748"/>
      <c r="BA296" s="749"/>
      <c r="BB296" s="747"/>
      <c r="BC296" s="748"/>
      <c r="BD296" s="748"/>
      <c r="BE296" s="749"/>
      <c r="BF296" s="750"/>
      <c r="BG296" s="748"/>
      <c r="BH296" s="748"/>
      <c r="BI296" s="748"/>
      <c r="BJ296" s="748"/>
      <c r="BK296" s="748"/>
      <c r="BL296" s="748"/>
      <c r="BM296" s="748"/>
      <c r="BN296" s="748"/>
      <c r="BO296" s="736"/>
      <c r="BP296" s="736"/>
      <c r="BQ296" s="735"/>
      <c r="BR296" s="736"/>
      <c r="BS296" s="736"/>
      <c r="BT296" s="736"/>
      <c r="BU296" s="856"/>
      <c r="BV296" s="736"/>
      <c r="BW296" s="736"/>
      <c r="BX296" s="736"/>
      <c r="BY296" s="736"/>
      <c r="BZ296" s="736"/>
      <c r="CA296" s="736"/>
      <c r="CB296" s="736"/>
      <c r="CC296" s="736"/>
      <c r="CD296" s="736"/>
      <c r="CE296" s="736"/>
      <c r="CF296" s="736"/>
      <c r="CG296" s="736"/>
      <c r="CH296" s="736"/>
      <c r="CI296" s="736"/>
      <c r="CJ296" s="736"/>
      <c r="CK296" s="736"/>
      <c r="CL296" s="736"/>
      <c r="CM296" s="736"/>
      <c r="CN296" s="736"/>
      <c r="CO296" s="736"/>
      <c r="CP296" s="736"/>
      <c r="CQ296" s="736"/>
      <c r="CR296" s="736"/>
      <c r="CS296" s="736"/>
      <c r="CT296" s="736"/>
      <c r="CU296" s="736"/>
      <c r="CV296" s="736"/>
      <c r="CW296" s="736"/>
      <c r="CX296" s="736"/>
      <c r="CY296" s="736"/>
      <c r="CZ296" s="736"/>
      <c r="DA296" s="736"/>
      <c r="DB296" s="736"/>
      <c r="DC296" s="736"/>
      <c r="DD296" s="736"/>
      <c r="DE296" s="736"/>
      <c r="DF296" s="736"/>
      <c r="DG296" s="736"/>
      <c r="DH296" s="736"/>
      <c r="DI296" s="736"/>
      <c r="DJ296" s="736"/>
      <c r="DK296" s="736"/>
      <c r="DL296" s="736"/>
      <c r="DM296" s="736"/>
      <c r="DN296" s="736"/>
      <c r="DO296" s="736"/>
      <c r="DP296" s="736"/>
      <c r="DQ296" s="736"/>
      <c r="DR296" s="736"/>
      <c r="DS296" s="736"/>
      <c r="DT296" s="736"/>
      <c r="DU296" s="736"/>
      <c r="DV296" s="736"/>
      <c r="DW296" s="736"/>
      <c r="DX296" s="736"/>
      <c r="DY296" s="736"/>
      <c r="DZ296" s="736"/>
      <c r="EA296" s="736"/>
      <c r="EB296" s="736"/>
      <c r="EC296" s="736"/>
      <c r="ED296" s="736"/>
      <c r="EE296" s="736"/>
      <c r="EF296" s="736"/>
      <c r="EG296" s="736"/>
    </row>
    <row r="297" spans="1:137" ht="60" customHeight="1">
      <c r="A297" s="925"/>
      <c r="B297" s="736"/>
      <c r="C297" s="925" t="str">
        <f>IF('Display-Neuanlage und Masse'!T295="","",'Display-Neuanlage und Masse'!T295)</f>
        <v/>
      </c>
      <c r="D297" s="925" t="str">
        <f>IF('Display-Neuanlage und Masse'!U295="","",'Display-Neuanlage und Masse'!U295)</f>
        <v/>
      </c>
      <c r="E297" s="736"/>
      <c r="F297" s="925" t="str">
        <f>IF('Display-Neuanlage und Masse'!V295="","",'Display-Neuanlage und Masse'!V295)</f>
        <v/>
      </c>
      <c r="G297" s="925" t="str">
        <f>IF('Display-Neuanlage und Masse'!X295="","",VLOOKUP('Display-Neuanlage und Masse'!X295,'Dropdown Auswahl'!BL292:BM544,2,FALSE))</f>
        <v/>
      </c>
      <c r="H297" s="1191"/>
      <c r="I297" s="1191"/>
      <c r="J297" s="1191"/>
      <c r="K297" s="925" t="str">
        <f>IF('Display-Neuanlage und Masse'!AX295="","",'Display-Neuanlage und Masse'!AX295)</f>
        <v/>
      </c>
      <c r="L297" s="925" t="str">
        <f>IF('Display-Neuanlage und Masse'!AY295="","",'Display-Neuanlage und Masse'!AY295)</f>
        <v/>
      </c>
      <c r="M297" s="925" t="str">
        <f>IF('Display-Neuanlage und Masse'!AZ295="","",'Display-Neuanlage und Masse'!AZ295)</f>
        <v/>
      </c>
      <c r="N297" s="736"/>
      <c r="O297" s="736"/>
      <c r="P297" s="878"/>
      <c r="Q297" s="736"/>
      <c r="R297" s="736"/>
      <c r="S297" s="925" t="str">
        <f>IF(AND(Table3[[#This Row],[Menge]]&lt;&gt;"",Table3[[#This Row],[Anzahl Stück im Karton]]&lt;&gt;""),Table3[[#This Row],[Menge]]*Table3[[#This Row],[Anzahl Stück im Karton]],"")</f>
        <v/>
      </c>
      <c r="T297" s="929" t="str">
        <f>IF(AND('Display-Neuanlage und Masse'!G295="",'Display-Neuanlage und Masse'!H295=""),"",
IF('Display-Neuanlage und Masse'!G295&lt;&gt;"",'Display-Neuanlage und Masse'!G295,'Display-Neuanlage und Masse'!H295))</f>
        <v/>
      </c>
      <c r="U297" s="925" t="str">
        <f>IF(AND('Display-Neuanlage und Masse'!G295="",'Display-Neuanlage und Masse'!H295=""),"",
IF('Display-Neuanlage und Masse'!G295&lt;&gt;"","EUR","USD"))</f>
        <v/>
      </c>
      <c r="V297" s="930" t="str">
        <f>IF('Display-Neuanlage und Masse'!I295="","",'Display-Neuanlage und Masse'!I295)</f>
        <v/>
      </c>
      <c r="W297" s="737"/>
      <c r="X297" s="737"/>
      <c r="Y297" s="737"/>
      <c r="Z297" s="737"/>
      <c r="AA297" s="737"/>
      <c r="AB297" s="737"/>
      <c r="AC297" s="737"/>
      <c r="AD297" s="737"/>
      <c r="AE297" s="737"/>
      <c r="AF297" s="737"/>
      <c r="AG297" s="741"/>
      <c r="AH297" s="747"/>
      <c r="AI297" s="750"/>
      <c r="AJ297" s="748"/>
      <c r="AK297" s="748"/>
      <c r="AL297" s="748"/>
      <c r="AM297" s="748"/>
      <c r="AN297" s="748"/>
      <c r="AO297" s="748"/>
      <c r="AP297" s="748"/>
      <c r="AQ297" s="748"/>
      <c r="AR297" s="748"/>
      <c r="AS297" s="748"/>
      <c r="AT297" s="748"/>
      <c r="AU297" s="749"/>
      <c r="AV297" s="747"/>
      <c r="AW297" s="748"/>
      <c r="AX297" s="749"/>
      <c r="AY297" s="747"/>
      <c r="AZ297" s="748"/>
      <c r="BA297" s="749"/>
      <c r="BB297" s="747"/>
      <c r="BC297" s="748"/>
      <c r="BD297" s="748"/>
      <c r="BE297" s="749"/>
      <c r="BF297" s="750"/>
      <c r="BG297" s="748"/>
      <c r="BH297" s="748"/>
      <c r="BI297" s="748"/>
      <c r="BJ297" s="748"/>
      <c r="BK297" s="748"/>
      <c r="BL297" s="748"/>
      <c r="BM297" s="748"/>
      <c r="BN297" s="748"/>
      <c r="BO297" s="736"/>
      <c r="BP297" s="736"/>
      <c r="BQ297" s="735"/>
      <c r="BR297" s="736"/>
      <c r="BS297" s="736"/>
      <c r="BT297" s="736"/>
      <c r="BU297" s="856"/>
      <c r="BV297" s="736"/>
      <c r="BW297" s="736"/>
      <c r="BX297" s="736"/>
      <c r="BY297" s="736"/>
      <c r="BZ297" s="736"/>
      <c r="CA297" s="736"/>
      <c r="CB297" s="736"/>
      <c r="CC297" s="736"/>
      <c r="CD297" s="736"/>
      <c r="CE297" s="736"/>
      <c r="CF297" s="736"/>
      <c r="CG297" s="736"/>
      <c r="CH297" s="736"/>
      <c r="CI297" s="736"/>
      <c r="CJ297" s="736"/>
      <c r="CK297" s="736"/>
      <c r="CL297" s="736"/>
      <c r="CM297" s="736"/>
      <c r="CN297" s="736"/>
      <c r="CO297" s="736"/>
      <c r="CP297" s="736"/>
      <c r="CQ297" s="736"/>
      <c r="CR297" s="736"/>
      <c r="CS297" s="736"/>
      <c r="CT297" s="736"/>
      <c r="CU297" s="736"/>
      <c r="CV297" s="736"/>
      <c r="CW297" s="736"/>
      <c r="CX297" s="736"/>
      <c r="CY297" s="736"/>
      <c r="CZ297" s="736"/>
      <c r="DA297" s="736"/>
      <c r="DB297" s="736"/>
      <c r="DC297" s="736"/>
      <c r="DD297" s="736"/>
      <c r="DE297" s="736"/>
      <c r="DF297" s="736"/>
      <c r="DG297" s="736"/>
      <c r="DH297" s="736"/>
      <c r="DI297" s="736"/>
      <c r="DJ297" s="736"/>
      <c r="DK297" s="736"/>
      <c r="DL297" s="736"/>
      <c r="DM297" s="736"/>
      <c r="DN297" s="736"/>
      <c r="DO297" s="736"/>
      <c r="DP297" s="736"/>
      <c r="DQ297" s="736"/>
      <c r="DR297" s="736"/>
      <c r="DS297" s="736"/>
      <c r="DT297" s="736"/>
      <c r="DU297" s="736"/>
      <c r="DV297" s="736"/>
      <c r="DW297" s="736"/>
      <c r="DX297" s="736"/>
      <c r="DY297" s="736"/>
      <c r="DZ297" s="736"/>
      <c r="EA297" s="736"/>
      <c r="EB297" s="736"/>
      <c r="EC297" s="736"/>
      <c r="ED297" s="736"/>
      <c r="EE297" s="736"/>
      <c r="EF297" s="736"/>
      <c r="EG297" s="736"/>
    </row>
    <row r="298" spans="1:137" ht="60" customHeight="1">
      <c r="A298" s="925"/>
      <c r="B298" s="736"/>
      <c r="C298" s="925" t="str">
        <f>IF('Display-Neuanlage und Masse'!T296="","",'Display-Neuanlage und Masse'!T296)</f>
        <v/>
      </c>
      <c r="D298" s="925" t="str">
        <f>IF('Display-Neuanlage und Masse'!U296="","",'Display-Neuanlage und Masse'!U296)</f>
        <v/>
      </c>
      <c r="E298" s="736"/>
      <c r="F298" s="925" t="str">
        <f>IF('Display-Neuanlage und Masse'!V296="","",'Display-Neuanlage und Masse'!V296)</f>
        <v/>
      </c>
      <c r="G298" s="925" t="str">
        <f>IF('Display-Neuanlage und Masse'!X296="","",VLOOKUP('Display-Neuanlage und Masse'!X296,'Dropdown Auswahl'!BL293:BM545,2,FALSE))</f>
        <v/>
      </c>
      <c r="H298" s="1191"/>
      <c r="I298" s="1191"/>
      <c r="J298" s="1191"/>
      <c r="K298" s="925" t="str">
        <f>IF('Display-Neuanlage und Masse'!AX296="","",'Display-Neuanlage und Masse'!AX296)</f>
        <v/>
      </c>
      <c r="L298" s="925" t="str">
        <f>IF('Display-Neuanlage und Masse'!AY296="","",'Display-Neuanlage und Masse'!AY296)</f>
        <v/>
      </c>
      <c r="M298" s="925" t="str">
        <f>IF('Display-Neuanlage und Masse'!AZ296="","",'Display-Neuanlage und Masse'!AZ296)</f>
        <v/>
      </c>
      <c r="N298" s="736"/>
      <c r="O298" s="736"/>
      <c r="P298" s="878"/>
      <c r="Q298" s="736"/>
      <c r="R298" s="736"/>
      <c r="S298" s="925" t="str">
        <f>IF(AND(Table3[[#This Row],[Menge]]&lt;&gt;"",Table3[[#This Row],[Anzahl Stück im Karton]]&lt;&gt;""),Table3[[#This Row],[Menge]]*Table3[[#This Row],[Anzahl Stück im Karton]],"")</f>
        <v/>
      </c>
      <c r="T298" s="929" t="str">
        <f>IF(AND('Display-Neuanlage und Masse'!G296="",'Display-Neuanlage und Masse'!H296=""),"",
IF('Display-Neuanlage und Masse'!G296&lt;&gt;"",'Display-Neuanlage und Masse'!G296,'Display-Neuanlage und Masse'!H296))</f>
        <v/>
      </c>
      <c r="U298" s="925" t="str">
        <f>IF(AND('Display-Neuanlage und Masse'!G296="",'Display-Neuanlage und Masse'!H296=""),"",
IF('Display-Neuanlage und Masse'!G296&lt;&gt;"","EUR","USD"))</f>
        <v/>
      </c>
      <c r="V298" s="930" t="str">
        <f>IF('Display-Neuanlage und Masse'!I296="","",'Display-Neuanlage und Masse'!I296)</f>
        <v/>
      </c>
      <c r="W298" s="737"/>
      <c r="X298" s="737"/>
      <c r="Y298" s="737"/>
      <c r="Z298" s="737"/>
      <c r="AA298" s="737"/>
      <c r="AB298" s="737"/>
      <c r="AC298" s="737"/>
      <c r="AD298" s="737"/>
      <c r="AE298" s="737"/>
      <c r="AF298" s="737"/>
      <c r="AG298" s="741"/>
      <c r="AH298" s="747"/>
      <c r="AI298" s="750"/>
      <c r="AJ298" s="748"/>
      <c r="AK298" s="748"/>
      <c r="AL298" s="748"/>
      <c r="AM298" s="748"/>
      <c r="AN298" s="748"/>
      <c r="AO298" s="748"/>
      <c r="AP298" s="748"/>
      <c r="AQ298" s="748"/>
      <c r="AR298" s="748"/>
      <c r="AS298" s="748"/>
      <c r="AT298" s="748"/>
      <c r="AU298" s="749"/>
      <c r="AV298" s="747"/>
      <c r="AW298" s="748"/>
      <c r="AX298" s="749"/>
      <c r="AY298" s="747"/>
      <c r="AZ298" s="748"/>
      <c r="BA298" s="749"/>
      <c r="BB298" s="747"/>
      <c r="BC298" s="748"/>
      <c r="BD298" s="748"/>
      <c r="BE298" s="749"/>
      <c r="BF298" s="750"/>
      <c r="BG298" s="748"/>
      <c r="BH298" s="748"/>
      <c r="BI298" s="748"/>
      <c r="BJ298" s="748"/>
      <c r="BK298" s="748"/>
      <c r="BL298" s="748"/>
      <c r="BM298" s="748"/>
      <c r="BN298" s="748"/>
      <c r="BO298" s="736"/>
      <c r="BP298" s="736"/>
      <c r="BQ298" s="735"/>
      <c r="BR298" s="736"/>
      <c r="BS298" s="736"/>
      <c r="BT298" s="736"/>
      <c r="BU298" s="856"/>
      <c r="BV298" s="736"/>
      <c r="BW298" s="736"/>
      <c r="BX298" s="736"/>
      <c r="BY298" s="736"/>
      <c r="BZ298" s="736"/>
      <c r="CA298" s="736"/>
      <c r="CB298" s="736"/>
      <c r="CC298" s="736"/>
      <c r="CD298" s="736"/>
      <c r="CE298" s="736"/>
      <c r="CF298" s="736"/>
      <c r="CG298" s="736"/>
      <c r="CH298" s="736"/>
      <c r="CI298" s="736"/>
      <c r="CJ298" s="736"/>
      <c r="CK298" s="736"/>
      <c r="CL298" s="736"/>
      <c r="CM298" s="736"/>
      <c r="CN298" s="736"/>
      <c r="CO298" s="736"/>
      <c r="CP298" s="736"/>
      <c r="CQ298" s="736"/>
      <c r="CR298" s="736"/>
      <c r="CS298" s="736"/>
      <c r="CT298" s="736"/>
      <c r="CU298" s="736"/>
      <c r="CV298" s="736"/>
      <c r="CW298" s="736"/>
      <c r="CX298" s="736"/>
      <c r="CY298" s="736"/>
      <c r="CZ298" s="736"/>
      <c r="DA298" s="736"/>
      <c r="DB298" s="736"/>
      <c r="DC298" s="736"/>
      <c r="DD298" s="736"/>
      <c r="DE298" s="736"/>
      <c r="DF298" s="736"/>
      <c r="DG298" s="736"/>
      <c r="DH298" s="736"/>
      <c r="DI298" s="736"/>
      <c r="DJ298" s="736"/>
      <c r="DK298" s="736"/>
      <c r="DL298" s="736"/>
      <c r="DM298" s="736"/>
      <c r="DN298" s="736"/>
      <c r="DO298" s="736"/>
      <c r="DP298" s="736"/>
      <c r="DQ298" s="736"/>
      <c r="DR298" s="736"/>
      <c r="DS298" s="736"/>
      <c r="DT298" s="736"/>
      <c r="DU298" s="736"/>
      <c r="DV298" s="736"/>
      <c r="DW298" s="736"/>
      <c r="DX298" s="736"/>
      <c r="DY298" s="736"/>
      <c r="DZ298" s="736"/>
      <c r="EA298" s="736"/>
      <c r="EB298" s="736"/>
      <c r="EC298" s="736"/>
      <c r="ED298" s="736"/>
      <c r="EE298" s="736"/>
      <c r="EF298" s="736"/>
      <c r="EG298" s="736"/>
    </row>
    <row r="299" spans="1:137" ht="60" customHeight="1">
      <c r="A299" s="925"/>
      <c r="B299" s="736"/>
      <c r="C299" s="925" t="str">
        <f>IF('Display-Neuanlage und Masse'!T297="","",'Display-Neuanlage und Masse'!T297)</f>
        <v/>
      </c>
      <c r="D299" s="925" t="str">
        <f>IF('Display-Neuanlage und Masse'!U297="","",'Display-Neuanlage und Masse'!U297)</f>
        <v/>
      </c>
      <c r="E299" s="736"/>
      <c r="F299" s="925" t="str">
        <f>IF('Display-Neuanlage und Masse'!V297="","",'Display-Neuanlage und Masse'!V297)</f>
        <v/>
      </c>
      <c r="G299" s="925" t="str">
        <f>IF('Display-Neuanlage und Masse'!X297="","",VLOOKUP('Display-Neuanlage und Masse'!X297,'Dropdown Auswahl'!BL294:BM546,2,FALSE))</f>
        <v/>
      </c>
      <c r="H299" s="1191"/>
      <c r="I299" s="1191"/>
      <c r="J299" s="1191"/>
      <c r="K299" s="925" t="str">
        <f>IF('Display-Neuanlage und Masse'!AX297="","",'Display-Neuanlage und Masse'!AX297)</f>
        <v/>
      </c>
      <c r="L299" s="925" t="str">
        <f>IF('Display-Neuanlage und Masse'!AY297="","",'Display-Neuanlage und Masse'!AY297)</f>
        <v/>
      </c>
      <c r="M299" s="925" t="str">
        <f>IF('Display-Neuanlage und Masse'!AZ297="","",'Display-Neuanlage und Masse'!AZ297)</f>
        <v/>
      </c>
      <c r="N299" s="736"/>
      <c r="O299" s="736"/>
      <c r="P299" s="878"/>
      <c r="Q299" s="736"/>
      <c r="R299" s="736"/>
      <c r="S299" s="925" t="str">
        <f>IF(AND(Table3[[#This Row],[Menge]]&lt;&gt;"",Table3[[#This Row],[Anzahl Stück im Karton]]&lt;&gt;""),Table3[[#This Row],[Menge]]*Table3[[#This Row],[Anzahl Stück im Karton]],"")</f>
        <v/>
      </c>
      <c r="T299" s="929" t="str">
        <f>IF(AND('Display-Neuanlage und Masse'!G297="",'Display-Neuanlage und Masse'!H297=""),"",
IF('Display-Neuanlage und Masse'!G297&lt;&gt;"",'Display-Neuanlage und Masse'!G297,'Display-Neuanlage und Masse'!H297))</f>
        <v/>
      </c>
      <c r="U299" s="925" t="str">
        <f>IF(AND('Display-Neuanlage und Masse'!G297="",'Display-Neuanlage und Masse'!H297=""),"",
IF('Display-Neuanlage und Masse'!G297&lt;&gt;"","EUR","USD"))</f>
        <v/>
      </c>
      <c r="V299" s="930" t="str">
        <f>IF('Display-Neuanlage und Masse'!I297="","",'Display-Neuanlage und Masse'!I297)</f>
        <v/>
      </c>
      <c r="W299" s="737"/>
      <c r="X299" s="737"/>
      <c r="Y299" s="737"/>
      <c r="Z299" s="737"/>
      <c r="AA299" s="737"/>
      <c r="AB299" s="737"/>
      <c r="AC299" s="737"/>
      <c r="AD299" s="737"/>
      <c r="AE299" s="737"/>
      <c r="AF299" s="737"/>
      <c r="AG299" s="741"/>
      <c r="AH299" s="747"/>
      <c r="AI299" s="750"/>
      <c r="AJ299" s="748"/>
      <c r="AK299" s="748"/>
      <c r="AL299" s="748"/>
      <c r="AM299" s="748"/>
      <c r="AN299" s="748"/>
      <c r="AO299" s="748"/>
      <c r="AP299" s="748"/>
      <c r="AQ299" s="748"/>
      <c r="AR299" s="748"/>
      <c r="AS299" s="748"/>
      <c r="AT299" s="748"/>
      <c r="AU299" s="749"/>
      <c r="AV299" s="747"/>
      <c r="AW299" s="748"/>
      <c r="AX299" s="749"/>
      <c r="AY299" s="747"/>
      <c r="AZ299" s="748"/>
      <c r="BA299" s="749"/>
      <c r="BB299" s="747"/>
      <c r="BC299" s="748"/>
      <c r="BD299" s="748"/>
      <c r="BE299" s="749"/>
      <c r="BF299" s="750"/>
      <c r="BG299" s="748"/>
      <c r="BH299" s="748"/>
      <c r="BI299" s="748"/>
      <c r="BJ299" s="748"/>
      <c r="BK299" s="748"/>
      <c r="BL299" s="748"/>
      <c r="BM299" s="748"/>
      <c r="BN299" s="748"/>
      <c r="BO299" s="736"/>
      <c r="BP299" s="736"/>
      <c r="BQ299" s="735"/>
      <c r="BR299" s="736"/>
      <c r="BS299" s="736"/>
      <c r="BT299" s="736"/>
      <c r="BU299" s="856"/>
      <c r="BV299" s="736"/>
      <c r="BW299" s="736"/>
      <c r="BX299" s="736"/>
      <c r="BY299" s="736"/>
      <c r="BZ299" s="736"/>
      <c r="CA299" s="736"/>
      <c r="CB299" s="736"/>
      <c r="CC299" s="736"/>
      <c r="CD299" s="736"/>
      <c r="CE299" s="736"/>
      <c r="CF299" s="736"/>
      <c r="CG299" s="736"/>
      <c r="CH299" s="736"/>
      <c r="CI299" s="736"/>
      <c r="CJ299" s="736"/>
      <c r="CK299" s="736"/>
      <c r="CL299" s="736"/>
      <c r="CM299" s="736"/>
      <c r="CN299" s="736"/>
      <c r="CO299" s="736"/>
      <c r="CP299" s="736"/>
      <c r="CQ299" s="736"/>
      <c r="CR299" s="736"/>
      <c r="CS299" s="736"/>
      <c r="CT299" s="736"/>
      <c r="CU299" s="736"/>
      <c r="CV299" s="736"/>
      <c r="CW299" s="736"/>
      <c r="CX299" s="736"/>
      <c r="CY299" s="736"/>
      <c r="CZ299" s="736"/>
      <c r="DA299" s="736"/>
      <c r="DB299" s="736"/>
      <c r="DC299" s="736"/>
      <c r="DD299" s="736"/>
      <c r="DE299" s="736"/>
      <c r="DF299" s="736"/>
      <c r="DG299" s="736"/>
      <c r="DH299" s="736"/>
      <c r="DI299" s="736"/>
      <c r="DJ299" s="736"/>
      <c r="DK299" s="736"/>
      <c r="DL299" s="736"/>
      <c r="DM299" s="736"/>
      <c r="DN299" s="736"/>
      <c r="DO299" s="736"/>
      <c r="DP299" s="736"/>
      <c r="DQ299" s="736"/>
      <c r="DR299" s="736"/>
      <c r="DS299" s="736"/>
      <c r="DT299" s="736"/>
      <c r="DU299" s="736"/>
      <c r="DV299" s="736"/>
      <c r="DW299" s="736"/>
      <c r="DX299" s="736"/>
      <c r="DY299" s="736"/>
      <c r="DZ299" s="736"/>
      <c r="EA299" s="736"/>
      <c r="EB299" s="736"/>
      <c r="EC299" s="736"/>
      <c r="ED299" s="736"/>
      <c r="EE299" s="736"/>
      <c r="EF299" s="736"/>
      <c r="EG299" s="736"/>
    </row>
    <row r="300" spans="1:137" ht="60" customHeight="1">
      <c r="A300" s="925"/>
      <c r="B300" s="736"/>
      <c r="C300" s="925" t="str">
        <f>IF('Display-Neuanlage und Masse'!T298="","",'Display-Neuanlage und Masse'!T298)</f>
        <v/>
      </c>
      <c r="D300" s="925" t="str">
        <f>IF('Display-Neuanlage und Masse'!U298="","",'Display-Neuanlage und Masse'!U298)</f>
        <v/>
      </c>
      <c r="E300" s="736"/>
      <c r="F300" s="925" t="str">
        <f>IF('Display-Neuanlage und Masse'!V298="","",'Display-Neuanlage und Masse'!V298)</f>
        <v/>
      </c>
      <c r="G300" s="925" t="str">
        <f>IF('Display-Neuanlage und Masse'!X298="","",VLOOKUP('Display-Neuanlage und Masse'!X298,'Dropdown Auswahl'!BL295:BM547,2,FALSE))</f>
        <v/>
      </c>
      <c r="H300" s="1191"/>
      <c r="I300" s="1191"/>
      <c r="J300" s="1191"/>
      <c r="K300" s="925" t="str">
        <f>IF('Display-Neuanlage und Masse'!AX298="","",'Display-Neuanlage und Masse'!AX298)</f>
        <v/>
      </c>
      <c r="L300" s="925" t="str">
        <f>IF('Display-Neuanlage und Masse'!AY298="","",'Display-Neuanlage und Masse'!AY298)</f>
        <v/>
      </c>
      <c r="M300" s="925" t="str">
        <f>IF('Display-Neuanlage und Masse'!AZ298="","",'Display-Neuanlage und Masse'!AZ298)</f>
        <v/>
      </c>
      <c r="N300" s="736"/>
      <c r="O300" s="736"/>
      <c r="P300" s="878"/>
      <c r="Q300" s="736"/>
      <c r="R300" s="736"/>
      <c r="S300" s="925" t="str">
        <f>IF(AND(Table3[[#This Row],[Menge]]&lt;&gt;"",Table3[[#This Row],[Anzahl Stück im Karton]]&lt;&gt;""),Table3[[#This Row],[Menge]]*Table3[[#This Row],[Anzahl Stück im Karton]],"")</f>
        <v/>
      </c>
      <c r="T300" s="929" t="str">
        <f>IF(AND('Display-Neuanlage und Masse'!G298="",'Display-Neuanlage und Masse'!H298=""),"",
IF('Display-Neuanlage und Masse'!G298&lt;&gt;"",'Display-Neuanlage und Masse'!G298,'Display-Neuanlage und Masse'!H298))</f>
        <v/>
      </c>
      <c r="U300" s="925" t="str">
        <f>IF(AND('Display-Neuanlage und Masse'!G298="",'Display-Neuanlage und Masse'!H298=""),"",
IF('Display-Neuanlage und Masse'!G298&lt;&gt;"","EUR","USD"))</f>
        <v/>
      </c>
      <c r="V300" s="930" t="str">
        <f>IF('Display-Neuanlage und Masse'!I298="","",'Display-Neuanlage und Masse'!I298)</f>
        <v/>
      </c>
      <c r="W300" s="737"/>
      <c r="X300" s="737"/>
      <c r="Y300" s="737"/>
      <c r="Z300" s="737"/>
      <c r="AA300" s="737"/>
      <c r="AB300" s="737"/>
      <c r="AC300" s="737"/>
      <c r="AD300" s="737"/>
      <c r="AE300" s="737"/>
      <c r="AF300" s="737"/>
      <c r="AG300" s="741"/>
      <c r="AH300" s="747"/>
      <c r="AI300" s="750"/>
      <c r="AJ300" s="748"/>
      <c r="AK300" s="748"/>
      <c r="AL300" s="748"/>
      <c r="AM300" s="748"/>
      <c r="AN300" s="748"/>
      <c r="AO300" s="748"/>
      <c r="AP300" s="748"/>
      <c r="AQ300" s="748"/>
      <c r="AR300" s="748"/>
      <c r="AS300" s="748"/>
      <c r="AT300" s="748"/>
      <c r="AU300" s="749"/>
      <c r="AV300" s="747"/>
      <c r="AW300" s="748"/>
      <c r="AX300" s="749"/>
      <c r="AY300" s="747"/>
      <c r="AZ300" s="748"/>
      <c r="BA300" s="749"/>
      <c r="BB300" s="747"/>
      <c r="BC300" s="748"/>
      <c r="BD300" s="748"/>
      <c r="BE300" s="749"/>
      <c r="BF300" s="750"/>
      <c r="BG300" s="748"/>
      <c r="BH300" s="748"/>
      <c r="BI300" s="748"/>
      <c r="BJ300" s="748"/>
      <c r="BK300" s="748"/>
      <c r="BL300" s="748"/>
      <c r="BM300" s="748"/>
      <c r="BN300" s="748"/>
      <c r="BO300" s="736"/>
      <c r="BP300" s="736"/>
      <c r="BQ300" s="735"/>
      <c r="BR300" s="736"/>
      <c r="BS300" s="736"/>
      <c r="BT300" s="736"/>
      <c r="BU300" s="856"/>
      <c r="BV300" s="736"/>
      <c r="BW300" s="736"/>
      <c r="BX300" s="736"/>
      <c r="BY300" s="736"/>
      <c r="BZ300" s="736"/>
      <c r="CA300" s="736"/>
      <c r="CB300" s="736"/>
      <c r="CC300" s="736"/>
      <c r="CD300" s="736"/>
      <c r="CE300" s="736"/>
      <c r="CF300" s="736"/>
      <c r="CG300" s="736"/>
      <c r="CH300" s="736"/>
      <c r="CI300" s="736"/>
      <c r="CJ300" s="736"/>
      <c r="CK300" s="736"/>
      <c r="CL300" s="736"/>
      <c r="CM300" s="736"/>
      <c r="CN300" s="736"/>
      <c r="CO300" s="736"/>
      <c r="CP300" s="736"/>
      <c r="CQ300" s="736"/>
      <c r="CR300" s="736"/>
      <c r="CS300" s="736"/>
      <c r="CT300" s="736"/>
      <c r="CU300" s="736"/>
      <c r="CV300" s="736"/>
      <c r="CW300" s="736"/>
      <c r="CX300" s="736"/>
      <c r="CY300" s="736"/>
      <c r="CZ300" s="736"/>
      <c r="DA300" s="736"/>
      <c r="DB300" s="736"/>
      <c r="DC300" s="736"/>
      <c r="DD300" s="736"/>
      <c r="DE300" s="736"/>
      <c r="DF300" s="736"/>
      <c r="DG300" s="736"/>
      <c r="DH300" s="736"/>
      <c r="DI300" s="736"/>
      <c r="DJ300" s="736"/>
      <c r="DK300" s="736"/>
      <c r="DL300" s="736"/>
      <c r="DM300" s="736"/>
      <c r="DN300" s="736"/>
      <c r="DO300" s="736"/>
      <c r="DP300" s="736"/>
      <c r="DQ300" s="736"/>
      <c r="DR300" s="736"/>
      <c r="DS300" s="736"/>
      <c r="DT300" s="736"/>
      <c r="DU300" s="736"/>
      <c r="DV300" s="736"/>
      <c r="DW300" s="736"/>
      <c r="DX300" s="736"/>
      <c r="DY300" s="736"/>
      <c r="DZ300" s="736"/>
      <c r="EA300" s="736"/>
      <c r="EB300" s="736"/>
      <c r="EC300" s="736"/>
      <c r="ED300" s="736"/>
      <c r="EE300" s="736"/>
      <c r="EF300" s="736"/>
      <c r="EG300" s="736"/>
    </row>
    <row r="301" spans="1:137" ht="60" customHeight="1">
      <c r="A301" s="925"/>
      <c r="B301" s="736"/>
      <c r="C301" s="925" t="str">
        <f>IF('Display-Neuanlage und Masse'!T299="","",'Display-Neuanlage und Masse'!T299)</f>
        <v/>
      </c>
      <c r="D301" s="925" t="str">
        <f>IF('Display-Neuanlage und Masse'!U299="","",'Display-Neuanlage und Masse'!U299)</f>
        <v/>
      </c>
      <c r="E301" s="736"/>
      <c r="F301" s="925" t="str">
        <f>IF('Display-Neuanlage und Masse'!V299="","",'Display-Neuanlage und Masse'!V299)</f>
        <v/>
      </c>
      <c r="G301" s="925" t="str">
        <f>IF('Display-Neuanlage und Masse'!X299="","",VLOOKUP('Display-Neuanlage und Masse'!X299,'Dropdown Auswahl'!BL296:BM548,2,FALSE))</f>
        <v/>
      </c>
      <c r="H301" s="1191"/>
      <c r="I301" s="1191"/>
      <c r="J301" s="1191"/>
      <c r="K301" s="925" t="str">
        <f>IF('Display-Neuanlage und Masse'!AX299="","",'Display-Neuanlage und Masse'!AX299)</f>
        <v/>
      </c>
      <c r="L301" s="925" t="str">
        <f>IF('Display-Neuanlage und Masse'!AY299="","",'Display-Neuanlage und Masse'!AY299)</f>
        <v/>
      </c>
      <c r="M301" s="925" t="str">
        <f>IF('Display-Neuanlage und Masse'!AZ299="","",'Display-Neuanlage und Masse'!AZ299)</f>
        <v/>
      </c>
      <c r="N301" s="736"/>
      <c r="O301" s="736"/>
      <c r="P301" s="878"/>
      <c r="Q301" s="736"/>
      <c r="R301" s="736"/>
      <c r="S301" s="925" t="str">
        <f>IF(AND(Table3[[#This Row],[Menge]]&lt;&gt;"",Table3[[#This Row],[Anzahl Stück im Karton]]&lt;&gt;""),Table3[[#This Row],[Menge]]*Table3[[#This Row],[Anzahl Stück im Karton]],"")</f>
        <v/>
      </c>
      <c r="T301" s="929" t="str">
        <f>IF(AND('Display-Neuanlage und Masse'!G299="",'Display-Neuanlage und Masse'!H299=""),"",
IF('Display-Neuanlage und Masse'!G299&lt;&gt;"",'Display-Neuanlage und Masse'!G299,'Display-Neuanlage und Masse'!H299))</f>
        <v/>
      </c>
      <c r="U301" s="925" t="str">
        <f>IF(AND('Display-Neuanlage und Masse'!G299="",'Display-Neuanlage und Masse'!H299=""),"",
IF('Display-Neuanlage und Masse'!G299&lt;&gt;"","EUR","USD"))</f>
        <v/>
      </c>
      <c r="V301" s="930" t="str">
        <f>IF('Display-Neuanlage und Masse'!I299="","",'Display-Neuanlage und Masse'!I299)</f>
        <v/>
      </c>
      <c r="W301" s="737"/>
      <c r="X301" s="737"/>
      <c r="Y301" s="737"/>
      <c r="Z301" s="737"/>
      <c r="AA301" s="737"/>
      <c r="AB301" s="737"/>
      <c r="AC301" s="737"/>
      <c r="AD301" s="737"/>
      <c r="AE301" s="737"/>
      <c r="AF301" s="737"/>
      <c r="AG301" s="741"/>
      <c r="AH301" s="747"/>
      <c r="AI301" s="750"/>
      <c r="AJ301" s="748"/>
      <c r="AK301" s="748"/>
      <c r="AL301" s="748"/>
      <c r="AM301" s="748"/>
      <c r="AN301" s="748"/>
      <c r="AO301" s="748"/>
      <c r="AP301" s="748"/>
      <c r="AQ301" s="748"/>
      <c r="AR301" s="748"/>
      <c r="AS301" s="748"/>
      <c r="AT301" s="748"/>
      <c r="AU301" s="749"/>
      <c r="AV301" s="747"/>
      <c r="AW301" s="748"/>
      <c r="AX301" s="749"/>
      <c r="AY301" s="747"/>
      <c r="AZ301" s="748"/>
      <c r="BA301" s="749"/>
      <c r="BB301" s="747"/>
      <c r="BC301" s="748"/>
      <c r="BD301" s="748"/>
      <c r="BE301" s="749"/>
      <c r="BF301" s="750"/>
      <c r="BG301" s="748"/>
      <c r="BH301" s="748"/>
      <c r="BI301" s="748"/>
      <c r="BJ301" s="748"/>
      <c r="BK301" s="748"/>
      <c r="BL301" s="748"/>
      <c r="BM301" s="748"/>
      <c r="BN301" s="748"/>
      <c r="BO301" s="736"/>
      <c r="BP301" s="736"/>
      <c r="BQ301" s="735"/>
      <c r="BR301" s="736"/>
      <c r="BS301" s="736"/>
      <c r="BT301" s="736"/>
      <c r="BU301" s="856"/>
      <c r="BV301" s="736"/>
      <c r="BW301" s="736"/>
      <c r="BX301" s="736"/>
      <c r="BY301" s="736"/>
      <c r="BZ301" s="736"/>
      <c r="CA301" s="736"/>
      <c r="CB301" s="736"/>
      <c r="CC301" s="736"/>
      <c r="CD301" s="736"/>
      <c r="CE301" s="736"/>
      <c r="CF301" s="736"/>
      <c r="CG301" s="736"/>
      <c r="CH301" s="736"/>
      <c r="CI301" s="736"/>
      <c r="CJ301" s="736"/>
      <c r="CK301" s="736"/>
      <c r="CL301" s="736"/>
      <c r="CM301" s="736"/>
      <c r="CN301" s="736"/>
      <c r="CO301" s="736"/>
      <c r="CP301" s="736"/>
      <c r="CQ301" s="736"/>
      <c r="CR301" s="736"/>
      <c r="CS301" s="736"/>
      <c r="CT301" s="736"/>
      <c r="CU301" s="736"/>
      <c r="CV301" s="736"/>
      <c r="CW301" s="736"/>
      <c r="CX301" s="736"/>
      <c r="CY301" s="736"/>
      <c r="CZ301" s="736"/>
      <c r="DA301" s="736"/>
      <c r="DB301" s="736"/>
      <c r="DC301" s="736"/>
      <c r="DD301" s="736"/>
      <c r="DE301" s="736"/>
      <c r="DF301" s="736"/>
      <c r="DG301" s="736"/>
      <c r="DH301" s="736"/>
      <c r="DI301" s="736"/>
      <c r="DJ301" s="736"/>
      <c r="DK301" s="736"/>
      <c r="DL301" s="736"/>
      <c r="DM301" s="736"/>
      <c r="DN301" s="736"/>
      <c r="DO301" s="736"/>
      <c r="DP301" s="736"/>
      <c r="DQ301" s="736"/>
      <c r="DR301" s="736"/>
      <c r="DS301" s="736"/>
      <c r="DT301" s="736"/>
      <c r="DU301" s="736"/>
      <c r="DV301" s="736"/>
      <c r="DW301" s="736"/>
      <c r="DX301" s="736"/>
      <c r="DY301" s="736"/>
      <c r="DZ301" s="736"/>
      <c r="EA301" s="736"/>
      <c r="EB301" s="736"/>
      <c r="EC301" s="736"/>
      <c r="ED301" s="736"/>
      <c r="EE301" s="736"/>
      <c r="EF301" s="736"/>
      <c r="EG301" s="736"/>
    </row>
    <row r="302" spans="1:137" ht="60" customHeight="1">
      <c r="A302" s="925"/>
      <c r="B302" s="736"/>
      <c r="C302" s="925" t="str">
        <f>IF('Display-Neuanlage und Masse'!T300="","",'Display-Neuanlage und Masse'!T300)</f>
        <v/>
      </c>
      <c r="D302" s="925" t="str">
        <f>IF('Display-Neuanlage und Masse'!U300="","",'Display-Neuanlage und Masse'!U300)</f>
        <v/>
      </c>
      <c r="E302" s="736"/>
      <c r="F302" s="925" t="str">
        <f>IF('Display-Neuanlage und Masse'!V300="","",'Display-Neuanlage und Masse'!V300)</f>
        <v/>
      </c>
      <c r="G302" s="925" t="str">
        <f>IF('Display-Neuanlage und Masse'!X300="","",VLOOKUP('Display-Neuanlage und Masse'!X300,'Dropdown Auswahl'!BL297:BM549,2,FALSE))</f>
        <v/>
      </c>
      <c r="H302" s="1191"/>
      <c r="I302" s="1191"/>
      <c r="J302" s="1191"/>
      <c r="K302" s="925" t="str">
        <f>IF('Display-Neuanlage und Masse'!AX300="","",'Display-Neuanlage und Masse'!AX300)</f>
        <v/>
      </c>
      <c r="L302" s="925" t="str">
        <f>IF('Display-Neuanlage und Masse'!AY300="","",'Display-Neuanlage und Masse'!AY300)</f>
        <v/>
      </c>
      <c r="M302" s="925" t="str">
        <f>IF('Display-Neuanlage und Masse'!AZ300="","",'Display-Neuanlage und Masse'!AZ300)</f>
        <v/>
      </c>
      <c r="N302" s="736"/>
      <c r="O302" s="736"/>
      <c r="P302" s="878"/>
      <c r="Q302" s="736"/>
      <c r="R302" s="736"/>
      <c r="S302" s="925" t="str">
        <f>IF(AND(Table3[[#This Row],[Menge]]&lt;&gt;"",Table3[[#This Row],[Anzahl Stück im Karton]]&lt;&gt;""),Table3[[#This Row],[Menge]]*Table3[[#This Row],[Anzahl Stück im Karton]],"")</f>
        <v/>
      </c>
      <c r="T302" s="929" t="str">
        <f>IF(AND('Display-Neuanlage und Masse'!G300="",'Display-Neuanlage und Masse'!H300=""),"",
IF('Display-Neuanlage und Masse'!G300&lt;&gt;"",'Display-Neuanlage und Masse'!G300,'Display-Neuanlage und Masse'!H300))</f>
        <v/>
      </c>
      <c r="U302" s="925" t="str">
        <f>IF(AND('Display-Neuanlage und Masse'!G300="",'Display-Neuanlage und Masse'!H300=""),"",
IF('Display-Neuanlage und Masse'!G300&lt;&gt;"","EUR","USD"))</f>
        <v/>
      </c>
      <c r="V302" s="930" t="str">
        <f>IF('Display-Neuanlage und Masse'!I300="","",'Display-Neuanlage und Masse'!I300)</f>
        <v/>
      </c>
      <c r="W302" s="737"/>
      <c r="X302" s="737"/>
      <c r="Y302" s="737"/>
      <c r="Z302" s="737"/>
      <c r="AA302" s="737"/>
      <c r="AB302" s="737"/>
      <c r="AC302" s="737"/>
      <c r="AD302" s="737"/>
      <c r="AE302" s="737"/>
      <c r="AF302" s="737"/>
      <c r="AG302" s="741"/>
      <c r="AH302" s="747"/>
      <c r="AI302" s="750"/>
      <c r="AJ302" s="748"/>
      <c r="AK302" s="748"/>
      <c r="AL302" s="748"/>
      <c r="AM302" s="748"/>
      <c r="AN302" s="748"/>
      <c r="AO302" s="748"/>
      <c r="AP302" s="748"/>
      <c r="AQ302" s="748"/>
      <c r="AR302" s="748"/>
      <c r="AS302" s="748"/>
      <c r="AT302" s="748"/>
      <c r="AU302" s="749"/>
      <c r="AV302" s="747"/>
      <c r="AW302" s="748"/>
      <c r="AX302" s="749"/>
      <c r="AY302" s="747"/>
      <c r="AZ302" s="748"/>
      <c r="BA302" s="749"/>
      <c r="BB302" s="747"/>
      <c r="BC302" s="748"/>
      <c r="BD302" s="748"/>
      <c r="BE302" s="749"/>
      <c r="BF302" s="750"/>
      <c r="BG302" s="748"/>
      <c r="BH302" s="748"/>
      <c r="BI302" s="748"/>
      <c r="BJ302" s="748"/>
      <c r="BK302" s="748"/>
      <c r="BL302" s="748"/>
      <c r="BM302" s="748"/>
      <c r="BN302" s="748"/>
      <c r="BO302" s="736"/>
      <c r="BP302" s="736"/>
      <c r="BQ302" s="735"/>
      <c r="BR302" s="736"/>
      <c r="BS302" s="736"/>
      <c r="BT302" s="736"/>
      <c r="BU302" s="856"/>
      <c r="BV302" s="736"/>
      <c r="BW302" s="736"/>
      <c r="BX302" s="736"/>
      <c r="BY302" s="736"/>
      <c r="BZ302" s="736"/>
      <c r="CA302" s="736"/>
      <c r="CB302" s="736"/>
      <c r="CC302" s="736"/>
      <c r="CD302" s="736"/>
      <c r="CE302" s="736"/>
      <c r="CF302" s="736"/>
      <c r="CG302" s="736"/>
      <c r="CH302" s="736"/>
      <c r="CI302" s="736"/>
      <c r="CJ302" s="736"/>
      <c r="CK302" s="736"/>
      <c r="CL302" s="736"/>
      <c r="CM302" s="736"/>
      <c r="CN302" s="736"/>
      <c r="CO302" s="736"/>
      <c r="CP302" s="736"/>
      <c r="CQ302" s="736"/>
      <c r="CR302" s="736"/>
      <c r="CS302" s="736"/>
      <c r="CT302" s="736"/>
      <c r="CU302" s="736"/>
      <c r="CV302" s="736"/>
      <c r="CW302" s="736"/>
      <c r="CX302" s="736"/>
      <c r="CY302" s="736"/>
      <c r="CZ302" s="736"/>
      <c r="DA302" s="736"/>
      <c r="DB302" s="736"/>
      <c r="DC302" s="736"/>
      <c r="DD302" s="736"/>
      <c r="DE302" s="736"/>
      <c r="DF302" s="736"/>
      <c r="DG302" s="736"/>
      <c r="DH302" s="736"/>
      <c r="DI302" s="736"/>
      <c r="DJ302" s="736"/>
      <c r="DK302" s="736"/>
      <c r="DL302" s="736"/>
      <c r="DM302" s="736"/>
      <c r="DN302" s="736"/>
      <c r="DO302" s="736"/>
      <c r="DP302" s="736"/>
      <c r="DQ302" s="736"/>
      <c r="DR302" s="736"/>
      <c r="DS302" s="736"/>
      <c r="DT302" s="736"/>
      <c r="DU302" s="736"/>
      <c r="DV302" s="736"/>
      <c r="DW302" s="736"/>
      <c r="DX302" s="736"/>
      <c r="DY302" s="736"/>
      <c r="DZ302" s="736"/>
      <c r="EA302" s="736"/>
      <c r="EB302" s="736"/>
      <c r="EC302" s="736"/>
      <c r="ED302" s="736"/>
      <c r="EE302" s="736"/>
      <c r="EF302" s="736"/>
      <c r="EG302" s="736"/>
    </row>
    <row r="303" spans="1:137" ht="60" customHeight="1">
      <c r="A303" s="925"/>
      <c r="B303" s="736"/>
      <c r="C303" s="925" t="str">
        <f>IF('Display-Neuanlage und Masse'!T301="","",'Display-Neuanlage und Masse'!T301)</f>
        <v/>
      </c>
      <c r="D303" s="925" t="str">
        <f>IF('Display-Neuanlage und Masse'!U301="","",'Display-Neuanlage und Masse'!U301)</f>
        <v/>
      </c>
      <c r="E303" s="736"/>
      <c r="F303" s="925" t="str">
        <f>IF('Display-Neuanlage und Masse'!V301="","",'Display-Neuanlage und Masse'!V301)</f>
        <v/>
      </c>
      <c r="G303" s="925" t="str">
        <f>IF('Display-Neuanlage und Masse'!X301="","",VLOOKUP('Display-Neuanlage und Masse'!X301,'Dropdown Auswahl'!BL298:BM550,2,FALSE))</f>
        <v/>
      </c>
      <c r="H303" s="1191"/>
      <c r="I303" s="1191"/>
      <c r="J303" s="1191"/>
      <c r="K303" s="925" t="str">
        <f>IF('Display-Neuanlage und Masse'!AX301="","",'Display-Neuanlage und Masse'!AX301)</f>
        <v/>
      </c>
      <c r="L303" s="925" t="str">
        <f>IF('Display-Neuanlage und Masse'!AY301="","",'Display-Neuanlage und Masse'!AY301)</f>
        <v/>
      </c>
      <c r="M303" s="925" t="str">
        <f>IF('Display-Neuanlage und Masse'!AZ301="","",'Display-Neuanlage und Masse'!AZ301)</f>
        <v/>
      </c>
      <c r="N303" s="736"/>
      <c r="O303" s="736"/>
      <c r="P303" s="878"/>
      <c r="Q303" s="736"/>
      <c r="R303" s="736"/>
      <c r="S303" s="925" t="str">
        <f>IF(AND(Table3[[#This Row],[Menge]]&lt;&gt;"",Table3[[#This Row],[Anzahl Stück im Karton]]&lt;&gt;""),Table3[[#This Row],[Menge]]*Table3[[#This Row],[Anzahl Stück im Karton]],"")</f>
        <v/>
      </c>
      <c r="T303" s="929" t="str">
        <f>IF(AND('Display-Neuanlage und Masse'!G301="",'Display-Neuanlage und Masse'!H301=""),"",
IF('Display-Neuanlage und Masse'!G301&lt;&gt;"",'Display-Neuanlage und Masse'!G301,'Display-Neuanlage und Masse'!H301))</f>
        <v/>
      </c>
      <c r="U303" s="925" t="str">
        <f>IF(AND('Display-Neuanlage und Masse'!G301="",'Display-Neuanlage und Masse'!H301=""),"",
IF('Display-Neuanlage und Masse'!G301&lt;&gt;"","EUR","USD"))</f>
        <v/>
      </c>
      <c r="V303" s="930" t="str">
        <f>IF('Display-Neuanlage und Masse'!I301="","",'Display-Neuanlage und Masse'!I301)</f>
        <v/>
      </c>
      <c r="W303" s="737"/>
      <c r="X303" s="737"/>
      <c r="Y303" s="737"/>
      <c r="Z303" s="737"/>
      <c r="AA303" s="737"/>
      <c r="AB303" s="737"/>
      <c r="AC303" s="737"/>
      <c r="AD303" s="737"/>
      <c r="AE303" s="737"/>
      <c r="AF303" s="737"/>
      <c r="AG303" s="741"/>
      <c r="AH303" s="747"/>
      <c r="AI303" s="750"/>
      <c r="AJ303" s="748"/>
      <c r="AK303" s="748"/>
      <c r="AL303" s="748"/>
      <c r="AM303" s="748"/>
      <c r="AN303" s="748"/>
      <c r="AO303" s="748"/>
      <c r="AP303" s="748"/>
      <c r="AQ303" s="748"/>
      <c r="AR303" s="748"/>
      <c r="AS303" s="748"/>
      <c r="AT303" s="748"/>
      <c r="AU303" s="749"/>
      <c r="AV303" s="747"/>
      <c r="AW303" s="748"/>
      <c r="AX303" s="749"/>
      <c r="AY303" s="747"/>
      <c r="AZ303" s="748"/>
      <c r="BA303" s="749"/>
      <c r="BB303" s="747"/>
      <c r="BC303" s="748"/>
      <c r="BD303" s="748"/>
      <c r="BE303" s="749"/>
      <c r="BF303" s="750"/>
      <c r="BG303" s="748"/>
      <c r="BH303" s="748"/>
      <c r="BI303" s="748"/>
      <c r="BJ303" s="748"/>
      <c r="BK303" s="748"/>
      <c r="BL303" s="748"/>
      <c r="BM303" s="748"/>
      <c r="BN303" s="748"/>
      <c r="BO303" s="736"/>
      <c r="BP303" s="736"/>
      <c r="BQ303" s="735"/>
      <c r="BR303" s="736"/>
      <c r="BS303" s="736"/>
      <c r="BT303" s="736"/>
      <c r="BU303" s="856"/>
      <c r="BV303" s="736"/>
      <c r="BW303" s="736"/>
      <c r="BX303" s="736"/>
      <c r="BY303" s="736"/>
      <c r="BZ303" s="736"/>
      <c r="CA303" s="736"/>
      <c r="CB303" s="736"/>
      <c r="CC303" s="736"/>
      <c r="CD303" s="736"/>
      <c r="CE303" s="736"/>
      <c r="CF303" s="736"/>
      <c r="CG303" s="736"/>
      <c r="CH303" s="736"/>
      <c r="CI303" s="736"/>
      <c r="CJ303" s="736"/>
      <c r="CK303" s="736"/>
      <c r="CL303" s="736"/>
      <c r="CM303" s="736"/>
      <c r="CN303" s="736"/>
      <c r="CO303" s="736"/>
      <c r="CP303" s="736"/>
      <c r="CQ303" s="736"/>
      <c r="CR303" s="736"/>
      <c r="CS303" s="736"/>
      <c r="CT303" s="736"/>
      <c r="CU303" s="736"/>
      <c r="CV303" s="736"/>
      <c r="CW303" s="736"/>
      <c r="CX303" s="736"/>
      <c r="CY303" s="736"/>
      <c r="CZ303" s="736"/>
      <c r="DA303" s="736"/>
      <c r="DB303" s="736"/>
      <c r="DC303" s="736"/>
      <c r="DD303" s="736"/>
      <c r="DE303" s="736"/>
      <c r="DF303" s="736"/>
      <c r="DG303" s="736"/>
      <c r="DH303" s="736"/>
      <c r="DI303" s="736"/>
      <c r="DJ303" s="736"/>
      <c r="DK303" s="736"/>
      <c r="DL303" s="736"/>
      <c r="DM303" s="736"/>
      <c r="DN303" s="736"/>
      <c r="DO303" s="736"/>
      <c r="DP303" s="736"/>
      <c r="DQ303" s="736"/>
      <c r="DR303" s="736"/>
      <c r="DS303" s="736"/>
      <c r="DT303" s="736"/>
      <c r="DU303" s="736"/>
      <c r="DV303" s="736"/>
      <c r="DW303" s="736"/>
      <c r="DX303" s="736"/>
      <c r="DY303" s="736"/>
      <c r="DZ303" s="736"/>
      <c r="EA303" s="736"/>
      <c r="EB303" s="736"/>
      <c r="EC303" s="736"/>
      <c r="ED303" s="736"/>
      <c r="EE303" s="736"/>
      <c r="EF303" s="736"/>
      <c r="EG303" s="736"/>
    </row>
    <row r="304" spans="1:137" ht="60" customHeight="1">
      <c r="A304" s="925"/>
      <c r="B304" s="736"/>
      <c r="C304" s="925" t="str">
        <f>IF('Display-Neuanlage und Masse'!T302="","",'Display-Neuanlage und Masse'!T302)</f>
        <v/>
      </c>
      <c r="D304" s="925" t="str">
        <f>IF('Display-Neuanlage und Masse'!U302="","",'Display-Neuanlage und Masse'!U302)</f>
        <v/>
      </c>
      <c r="E304" s="736"/>
      <c r="F304" s="925" t="str">
        <f>IF('Display-Neuanlage und Masse'!V302="","",'Display-Neuanlage und Masse'!V302)</f>
        <v/>
      </c>
      <c r="G304" s="925" t="str">
        <f>IF('Display-Neuanlage und Masse'!X302="","",VLOOKUP('Display-Neuanlage und Masse'!X302,'Dropdown Auswahl'!BL299:BM551,2,FALSE))</f>
        <v/>
      </c>
      <c r="H304" s="1191"/>
      <c r="I304" s="1191"/>
      <c r="J304" s="1191"/>
      <c r="K304" s="925" t="str">
        <f>IF('Display-Neuanlage und Masse'!AX302="","",'Display-Neuanlage und Masse'!AX302)</f>
        <v/>
      </c>
      <c r="L304" s="925" t="str">
        <f>IF('Display-Neuanlage und Masse'!AY302="","",'Display-Neuanlage und Masse'!AY302)</f>
        <v/>
      </c>
      <c r="M304" s="925" t="str">
        <f>IF('Display-Neuanlage und Masse'!AZ302="","",'Display-Neuanlage und Masse'!AZ302)</f>
        <v/>
      </c>
      <c r="N304" s="736"/>
      <c r="O304" s="736"/>
      <c r="P304" s="878"/>
      <c r="Q304" s="736"/>
      <c r="R304" s="736"/>
      <c r="S304" s="925" t="str">
        <f>IF(AND(Table3[[#This Row],[Menge]]&lt;&gt;"",Table3[[#This Row],[Anzahl Stück im Karton]]&lt;&gt;""),Table3[[#This Row],[Menge]]*Table3[[#This Row],[Anzahl Stück im Karton]],"")</f>
        <v/>
      </c>
      <c r="T304" s="929" t="str">
        <f>IF(AND('Display-Neuanlage und Masse'!G302="",'Display-Neuanlage und Masse'!H302=""),"",
IF('Display-Neuanlage und Masse'!G302&lt;&gt;"",'Display-Neuanlage und Masse'!G302,'Display-Neuanlage und Masse'!H302))</f>
        <v/>
      </c>
      <c r="U304" s="925" t="str">
        <f>IF(AND('Display-Neuanlage und Masse'!G302="",'Display-Neuanlage und Masse'!H302=""),"",
IF('Display-Neuanlage und Masse'!G302&lt;&gt;"","EUR","USD"))</f>
        <v/>
      </c>
      <c r="V304" s="930" t="str">
        <f>IF('Display-Neuanlage und Masse'!I302="","",'Display-Neuanlage und Masse'!I302)</f>
        <v/>
      </c>
      <c r="W304" s="737"/>
      <c r="X304" s="737"/>
      <c r="Y304" s="737"/>
      <c r="Z304" s="737"/>
      <c r="AA304" s="737"/>
      <c r="AB304" s="737"/>
      <c r="AC304" s="737"/>
      <c r="AD304" s="737"/>
      <c r="AE304" s="737"/>
      <c r="AF304" s="737"/>
      <c r="AG304" s="741"/>
      <c r="AH304" s="747"/>
      <c r="AI304" s="750"/>
      <c r="AJ304" s="748"/>
      <c r="AK304" s="748"/>
      <c r="AL304" s="748"/>
      <c r="AM304" s="748"/>
      <c r="AN304" s="748"/>
      <c r="AO304" s="748"/>
      <c r="AP304" s="748"/>
      <c r="AQ304" s="748"/>
      <c r="AR304" s="748"/>
      <c r="AS304" s="748"/>
      <c r="AT304" s="748"/>
      <c r="AU304" s="749"/>
      <c r="AV304" s="747"/>
      <c r="AW304" s="748"/>
      <c r="AX304" s="749"/>
      <c r="AY304" s="747"/>
      <c r="AZ304" s="748"/>
      <c r="BA304" s="749"/>
      <c r="BB304" s="747"/>
      <c r="BC304" s="748"/>
      <c r="BD304" s="748"/>
      <c r="BE304" s="749"/>
      <c r="BF304" s="750"/>
      <c r="BG304" s="748"/>
      <c r="BH304" s="748"/>
      <c r="BI304" s="748"/>
      <c r="BJ304" s="748"/>
      <c r="BK304" s="748"/>
      <c r="BL304" s="748"/>
      <c r="BM304" s="748"/>
      <c r="BN304" s="748"/>
      <c r="BO304" s="736"/>
      <c r="BP304" s="736"/>
      <c r="BQ304" s="735"/>
      <c r="BR304" s="736"/>
      <c r="BS304" s="736"/>
      <c r="BT304" s="736"/>
      <c r="BU304" s="856"/>
      <c r="BV304" s="736"/>
      <c r="BW304" s="736"/>
      <c r="BX304" s="736"/>
      <c r="BY304" s="736"/>
      <c r="BZ304" s="736"/>
      <c r="CA304" s="736"/>
      <c r="CB304" s="736"/>
      <c r="CC304" s="736"/>
      <c r="CD304" s="736"/>
      <c r="CE304" s="736"/>
      <c r="CF304" s="736"/>
      <c r="CG304" s="736"/>
      <c r="CH304" s="736"/>
      <c r="CI304" s="736"/>
      <c r="CJ304" s="736"/>
      <c r="CK304" s="736"/>
      <c r="CL304" s="736"/>
      <c r="CM304" s="736"/>
      <c r="CN304" s="736"/>
      <c r="CO304" s="736"/>
      <c r="CP304" s="736"/>
      <c r="CQ304" s="736"/>
      <c r="CR304" s="736"/>
      <c r="CS304" s="736"/>
      <c r="CT304" s="736"/>
      <c r="CU304" s="736"/>
      <c r="CV304" s="736"/>
      <c r="CW304" s="736"/>
      <c r="CX304" s="736"/>
      <c r="CY304" s="736"/>
      <c r="CZ304" s="736"/>
      <c r="DA304" s="736"/>
      <c r="DB304" s="736"/>
      <c r="DC304" s="736"/>
      <c r="DD304" s="736"/>
      <c r="DE304" s="736"/>
      <c r="DF304" s="736"/>
      <c r="DG304" s="736"/>
      <c r="DH304" s="736"/>
      <c r="DI304" s="736"/>
      <c r="DJ304" s="736"/>
      <c r="DK304" s="736"/>
      <c r="DL304" s="736"/>
      <c r="DM304" s="736"/>
      <c r="DN304" s="736"/>
      <c r="DO304" s="736"/>
      <c r="DP304" s="736"/>
      <c r="DQ304" s="736"/>
      <c r="DR304" s="736"/>
      <c r="DS304" s="736"/>
      <c r="DT304" s="736"/>
      <c r="DU304" s="736"/>
      <c r="DV304" s="736"/>
      <c r="DW304" s="736"/>
      <c r="DX304" s="736"/>
      <c r="DY304" s="736"/>
      <c r="DZ304" s="736"/>
      <c r="EA304" s="736"/>
      <c r="EB304" s="736"/>
      <c r="EC304" s="736"/>
      <c r="ED304" s="736"/>
      <c r="EE304" s="736"/>
      <c r="EF304" s="736"/>
      <c r="EG304" s="736"/>
    </row>
    <row r="305" spans="1:137" ht="60" customHeight="1">
      <c r="A305" s="925"/>
      <c r="B305" s="736"/>
      <c r="C305" s="925" t="str">
        <f>IF('Display-Neuanlage und Masse'!T303="","",'Display-Neuanlage und Masse'!T303)</f>
        <v/>
      </c>
      <c r="D305" s="925" t="str">
        <f>IF('Display-Neuanlage und Masse'!U303="","",'Display-Neuanlage und Masse'!U303)</f>
        <v/>
      </c>
      <c r="E305" s="736"/>
      <c r="F305" s="925" t="str">
        <f>IF('Display-Neuanlage und Masse'!V303="","",'Display-Neuanlage und Masse'!V303)</f>
        <v/>
      </c>
      <c r="G305" s="925" t="str">
        <f>IF('Display-Neuanlage und Masse'!X303="","",VLOOKUP('Display-Neuanlage und Masse'!X303,'Dropdown Auswahl'!BL300:BM552,2,FALSE))</f>
        <v/>
      </c>
      <c r="H305" s="1191"/>
      <c r="I305" s="1191"/>
      <c r="J305" s="1191"/>
      <c r="K305" s="925" t="str">
        <f>IF('Display-Neuanlage und Masse'!AX303="","",'Display-Neuanlage und Masse'!AX303)</f>
        <v/>
      </c>
      <c r="L305" s="925" t="str">
        <f>IF('Display-Neuanlage und Masse'!AY303="","",'Display-Neuanlage und Masse'!AY303)</f>
        <v/>
      </c>
      <c r="M305" s="925" t="str">
        <f>IF('Display-Neuanlage und Masse'!AZ303="","",'Display-Neuanlage und Masse'!AZ303)</f>
        <v/>
      </c>
      <c r="N305" s="736"/>
      <c r="O305" s="736"/>
      <c r="P305" s="878"/>
      <c r="Q305" s="736"/>
      <c r="R305" s="736"/>
      <c r="S305" s="925" t="str">
        <f>IF(AND(Table3[[#This Row],[Menge]]&lt;&gt;"",Table3[[#This Row],[Anzahl Stück im Karton]]&lt;&gt;""),Table3[[#This Row],[Menge]]*Table3[[#This Row],[Anzahl Stück im Karton]],"")</f>
        <v/>
      </c>
      <c r="T305" s="929" t="str">
        <f>IF(AND('Display-Neuanlage und Masse'!G303="",'Display-Neuanlage und Masse'!H303=""),"",
IF('Display-Neuanlage und Masse'!G303&lt;&gt;"",'Display-Neuanlage und Masse'!G303,'Display-Neuanlage und Masse'!H303))</f>
        <v/>
      </c>
      <c r="U305" s="925" t="str">
        <f>IF(AND('Display-Neuanlage und Masse'!G303="",'Display-Neuanlage und Masse'!H303=""),"",
IF('Display-Neuanlage und Masse'!G303&lt;&gt;"","EUR","USD"))</f>
        <v/>
      </c>
      <c r="V305" s="930" t="str">
        <f>IF('Display-Neuanlage und Masse'!I303="","",'Display-Neuanlage und Masse'!I303)</f>
        <v/>
      </c>
      <c r="W305" s="737"/>
      <c r="X305" s="737"/>
      <c r="Y305" s="737"/>
      <c r="Z305" s="737"/>
      <c r="AA305" s="737"/>
      <c r="AB305" s="737"/>
      <c r="AC305" s="737"/>
      <c r="AD305" s="737"/>
      <c r="AE305" s="737"/>
      <c r="AF305" s="737"/>
      <c r="AG305" s="741"/>
      <c r="AH305" s="747"/>
      <c r="AI305" s="750"/>
      <c r="AJ305" s="748"/>
      <c r="AK305" s="748"/>
      <c r="AL305" s="748"/>
      <c r="AM305" s="748"/>
      <c r="AN305" s="748"/>
      <c r="AO305" s="748"/>
      <c r="AP305" s="748"/>
      <c r="AQ305" s="748"/>
      <c r="AR305" s="748"/>
      <c r="AS305" s="748"/>
      <c r="AT305" s="748"/>
      <c r="AU305" s="749"/>
      <c r="AV305" s="747"/>
      <c r="AW305" s="748"/>
      <c r="AX305" s="749"/>
      <c r="AY305" s="747"/>
      <c r="AZ305" s="748"/>
      <c r="BA305" s="749"/>
      <c r="BB305" s="747"/>
      <c r="BC305" s="748"/>
      <c r="BD305" s="748"/>
      <c r="BE305" s="749"/>
      <c r="BF305" s="750"/>
      <c r="BG305" s="748"/>
      <c r="BH305" s="748"/>
      <c r="BI305" s="748"/>
      <c r="BJ305" s="748"/>
      <c r="BK305" s="748"/>
      <c r="BL305" s="748"/>
      <c r="BM305" s="748"/>
      <c r="BN305" s="748"/>
      <c r="BO305" s="736"/>
      <c r="BP305" s="736"/>
      <c r="BQ305" s="735"/>
      <c r="BR305" s="736"/>
      <c r="BS305" s="736"/>
      <c r="BT305" s="736"/>
      <c r="BU305" s="856"/>
      <c r="BV305" s="736"/>
      <c r="BW305" s="736"/>
      <c r="BX305" s="736"/>
      <c r="BY305" s="736"/>
      <c r="BZ305" s="736"/>
      <c r="CA305" s="736"/>
      <c r="CB305" s="736"/>
      <c r="CC305" s="736"/>
      <c r="CD305" s="736"/>
      <c r="CE305" s="736"/>
      <c r="CF305" s="736"/>
      <c r="CG305" s="736"/>
      <c r="CH305" s="736"/>
      <c r="CI305" s="736"/>
      <c r="CJ305" s="736"/>
      <c r="CK305" s="736"/>
      <c r="CL305" s="736"/>
      <c r="CM305" s="736"/>
      <c r="CN305" s="736"/>
      <c r="CO305" s="736"/>
      <c r="CP305" s="736"/>
      <c r="CQ305" s="736"/>
      <c r="CR305" s="736"/>
      <c r="CS305" s="736"/>
      <c r="CT305" s="736"/>
      <c r="CU305" s="736"/>
      <c r="CV305" s="736"/>
      <c r="CW305" s="736"/>
      <c r="CX305" s="736"/>
      <c r="CY305" s="736"/>
      <c r="CZ305" s="736"/>
      <c r="DA305" s="736"/>
      <c r="DB305" s="736"/>
      <c r="DC305" s="736"/>
      <c r="DD305" s="736"/>
      <c r="DE305" s="736"/>
      <c r="DF305" s="736"/>
      <c r="DG305" s="736"/>
      <c r="DH305" s="736"/>
      <c r="DI305" s="736"/>
      <c r="DJ305" s="736"/>
      <c r="DK305" s="736"/>
      <c r="DL305" s="736"/>
      <c r="DM305" s="736"/>
      <c r="DN305" s="736"/>
      <c r="DO305" s="736"/>
      <c r="DP305" s="736"/>
      <c r="DQ305" s="736"/>
      <c r="DR305" s="736"/>
      <c r="DS305" s="736"/>
      <c r="DT305" s="736"/>
      <c r="DU305" s="736"/>
      <c r="DV305" s="736"/>
      <c r="DW305" s="736"/>
      <c r="DX305" s="736"/>
      <c r="DY305" s="736"/>
      <c r="DZ305" s="736"/>
      <c r="EA305" s="736"/>
      <c r="EB305" s="736"/>
      <c r="EC305" s="736"/>
      <c r="ED305" s="736"/>
      <c r="EE305" s="736"/>
      <c r="EF305" s="736"/>
      <c r="EG305" s="736"/>
    </row>
    <row r="306" spans="1:137" ht="60" customHeight="1">
      <c r="A306" s="925"/>
      <c r="B306" s="736"/>
      <c r="C306" s="925" t="str">
        <f>IF('Display-Neuanlage und Masse'!T304="","",'Display-Neuanlage und Masse'!T304)</f>
        <v/>
      </c>
      <c r="D306" s="925" t="str">
        <f>IF('Display-Neuanlage und Masse'!U304="","",'Display-Neuanlage und Masse'!U304)</f>
        <v/>
      </c>
      <c r="E306" s="736"/>
      <c r="F306" s="925" t="str">
        <f>IF('Display-Neuanlage und Masse'!V304="","",'Display-Neuanlage und Masse'!V304)</f>
        <v/>
      </c>
      <c r="G306" s="925" t="str">
        <f>IF('Display-Neuanlage und Masse'!X304="","",VLOOKUP('Display-Neuanlage und Masse'!X304,'Dropdown Auswahl'!BL301:BM553,2,FALSE))</f>
        <v/>
      </c>
      <c r="H306" s="1191"/>
      <c r="I306" s="1191"/>
      <c r="J306" s="1191"/>
      <c r="K306" s="925" t="str">
        <f>IF('Display-Neuanlage und Masse'!AX304="","",'Display-Neuanlage und Masse'!AX304)</f>
        <v/>
      </c>
      <c r="L306" s="925" t="str">
        <f>IF('Display-Neuanlage und Masse'!AY304="","",'Display-Neuanlage und Masse'!AY304)</f>
        <v/>
      </c>
      <c r="M306" s="925" t="str">
        <f>IF('Display-Neuanlage und Masse'!AZ304="","",'Display-Neuanlage und Masse'!AZ304)</f>
        <v/>
      </c>
      <c r="N306" s="736"/>
      <c r="O306" s="736"/>
      <c r="P306" s="878"/>
      <c r="Q306" s="736"/>
      <c r="R306" s="736"/>
      <c r="S306" s="925" t="str">
        <f>IF(AND(Table3[[#This Row],[Menge]]&lt;&gt;"",Table3[[#This Row],[Anzahl Stück im Karton]]&lt;&gt;""),Table3[[#This Row],[Menge]]*Table3[[#This Row],[Anzahl Stück im Karton]],"")</f>
        <v/>
      </c>
      <c r="T306" s="929" t="str">
        <f>IF(AND('Display-Neuanlage und Masse'!G304="",'Display-Neuanlage und Masse'!H304=""),"",
IF('Display-Neuanlage und Masse'!G304&lt;&gt;"",'Display-Neuanlage und Masse'!G304,'Display-Neuanlage und Masse'!H304))</f>
        <v/>
      </c>
      <c r="U306" s="925" t="str">
        <f>IF(AND('Display-Neuanlage und Masse'!G304="",'Display-Neuanlage und Masse'!H304=""),"",
IF('Display-Neuanlage und Masse'!G304&lt;&gt;"","EUR","USD"))</f>
        <v/>
      </c>
      <c r="V306" s="930" t="str">
        <f>IF('Display-Neuanlage und Masse'!I304="","",'Display-Neuanlage und Masse'!I304)</f>
        <v/>
      </c>
      <c r="W306" s="737"/>
      <c r="X306" s="737"/>
      <c r="Y306" s="737"/>
      <c r="Z306" s="737"/>
      <c r="AA306" s="737"/>
      <c r="AB306" s="737"/>
      <c r="AC306" s="737"/>
      <c r="AD306" s="737"/>
      <c r="AE306" s="737"/>
      <c r="AF306" s="737"/>
      <c r="AG306" s="741"/>
      <c r="AH306" s="747"/>
      <c r="AI306" s="750"/>
      <c r="AJ306" s="748"/>
      <c r="AK306" s="748"/>
      <c r="AL306" s="748"/>
      <c r="AM306" s="748"/>
      <c r="AN306" s="748"/>
      <c r="AO306" s="748"/>
      <c r="AP306" s="748"/>
      <c r="AQ306" s="748"/>
      <c r="AR306" s="748"/>
      <c r="AS306" s="748"/>
      <c r="AT306" s="748"/>
      <c r="AU306" s="749"/>
      <c r="AV306" s="747"/>
      <c r="AW306" s="748"/>
      <c r="AX306" s="749"/>
      <c r="AY306" s="747"/>
      <c r="AZ306" s="748"/>
      <c r="BA306" s="749"/>
      <c r="BB306" s="747"/>
      <c r="BC306" s="748"/>
      <c r="BD306" s="748"/>
      <c r="BE306" s="749"/>
      <c r="BF306" s="750"/>
      <c r="BG306" s="748"/>
      <c r="BH306" s="748"/>
      <c r="BI306" s="748"/>
      <c r="BJ306" s="748"/>
      <c r="BK306" s="748"/>
      <c r="BL306" s="748"/>
      <c r="BM306" s="748"/>
      <c r="BN306" s="748"/>
      <c r="BO306" s="736"/>
      <c r="BP306" s="736"/>
      <c r="BQ306" s="735"/>
      <c r="BR306" s="736"/>
      <c r="BS306" s="736"/>
      <c r="BT306" s="736"/>
      <c r="BU306" s="856"/>
      <c r="BV306" s="736"/>
      <c r="BW306" s="736"/>
      <c r="BX306" s="736"/>
      <c r="BY306" s="736"/>
      <c r="BZ306" s="736"/>
      <c r="CA306" s="736"/>
      <c r="CB306" s="736"/>
      <c r="CC306" s="736"/>
      <c r="CD306" s="736"/>
      <c r="CE306" s="736"/>
      <c r="CF306" s="736"/>
      <c r="CG306" s="736"/>
      <c r="CH306" s="736"/>
      <c r="CI306" s="736"/>
      <c r="CJ306" s="736"/>
      <c r="CK306" s="736"/>
      <c r="CL306" s="736"/>
      <c r="CM306" s="736"/>
      <c r="CN306" s="736"/>
      <c r="CO306" s="736"/>
      <c r="CP306" s="736"/>
      <c r="CQ306" s="736"/>
      <c r="CR306" s="736"/>
      <c r="CS306" s="736"/>
      <c r="CT306" s="736"/>
      <c r="CU306" s="736"/>
      <c r="CV306" s="736"/>
      <c r="CW306" s="736"/>
      <c r="CX306" s="736"/>
      <c r="CY306" s="736"/>
      <c r="CZ306" s="736"/>
      <c r="DA306" s="736"/>
      <c r="DB306" s="736"/>
      <c r="DC306" s="736"/>
      <c r="DD306" s="736"/>
      <c r="DE306" s="736"/>
      <c r="DF306" s="736"/>
      <c r="DG306" s="736"/>
      <c r="DH306" s="736"/>
      <c r="DI306" s="736"/>
      <c r="DJ306" s="736"/>
      <c r="DK306" s="736"/>
      <c r="DL306" s="736"/>
      <c r="DM306" s="736"/>
      <c r="DN306" s="736"/>
      <c r="DO306" s="736"/>
      <c r="DP306" s="736"/>
      <c r="DQ306" s="736"/>
      <c r="DR306" s="736"/>
      <c r="DS306" s="736"/>
      <c r="DT306" s="736"/>
      <c r="DU306" s="736"/>
      <c r="DV306" s="736"/>
      <c r="DW306" s="736"/>
      <c r="DX306" s="736"/>
      <c r="DY306" s="736"/>
      <c r="DZ306" s="736"/>
      <c r="EA306" s="736"/>
      <c r="EB306" s="736"/>
      <c r="EC306" s="736"/>
      <c r="ED306" s="736"/>
      <c r="EE306" s="736"/>
      <c r="EF306" s="736"/>
      <c r="EG306" s="736"/>
    </row>
    <row r="307" spans="1:137" ht="60" customHeight="1" thickBot="1">
      <c r="A307" s="926"/>
      <c r="B307" s="738"/>
      <c r="C307" s="926" t="str">
        <f>IF('Display-Neuanlage und Masse'!T305="","",'Display-Neuanlage und Masse'!T305)</f>
        <v/>
      </c>
      <c r="D307" s="926" t="str">
        <f>IF('Display-Neuanlage und Masse'!U305="","",'Display-Neuanlage und Masse'!U305)</f>
        <v/>
      </c>
      <c r="E307" s="738"/>
      <c r="F307" s="926" t="str">
        <f>IF('Display-Neuanlage und Masse'!V305="","",'Display-Neuanlage und Masse'!V305)</f>
        <v/>
      </c>
      <c r="G307" s="926" t="str">
        <f>IF('Display-Neuanlage und Masse'!X305="","",VLOOKUP('Display-Neuanlage und Masse'!X305,'Dropdown Auswahl'!BL302:BM554,2,FALSE))</f>
        <v/>
      </c>
      <c r="H307" s="1192"/>
      <c r="I307" s="1192"/>
      <c r="J307" s="1192"/>
      <c r="K307" s="926" t="str">
        <f>IF('Display-Neuanlage und Masse'!AX305="","",'Display-Neuanlage und Masse'!AX305)</f>
        <v/>
      </c>
      <c r="L307" s="926" t="str">
        <f>IF('Display-Neuanlage und Masse'!AY305="","",'Display-Neuanlage und Masse'!AY305)</f>
        <v/>
      </c>
      <c r="M307" s="926" t="str">
        <f>IF('Display-Neuanlage und Masse'!AZ305="","",'Display-Neuanlage und Masse'!AZ305)</f>
        <v/>
      </c>
      <c r="N307" s="738"/>
      <c r="O307" s="738"/>
      <c r="P307" s="879"/>
      <c r="Q307" s="738"/>
      <c r="R307" s="738"/>
      <c r="S307" s="926" t="str">
        <f>IF(AND(Table3[[#This Row],[Menge]]&lt;&gt;"",Table3[[#This Row],[Anzahl Stück im Karton]]&lt;&gt;""),Table3[[#This Row],[Menge]]*Table3[[#This Row],[Anzahl Stück im Karton]],"")</f>
        <v/>
      </c>
      <c r="T307" s="931" t="str">
        <f>IF(AND('Display-Neuanlage und Masse'!G305="",'Display-Neuanlage und Masse'!H305=""),"",
IF('Display-Neuanlage und Masse'!G305&lt;&gt;"",'Display-Neuanlage und Masse'!G305,'Display-Neuanlage und Masse'!H305))</f>
        <v/>
      </c>
      <c r="U307" s="926" t="str">
        <f>IF(AND('Display-Neuanlage und Masse'!G305="",'Display-Neuanlage und Masse'!H305=""),"",
IF('Display-Neuanlage und Masse'!G305&lt;&gt;"","EUR","USD"))</f>
        <v/>
      </c>
      <c r="V307" s="932" t="str">
        <f>IF('Display-Neuanlage und Masse'!I305="","",'Display-Neuanlage und Masse'!I305)</f>
        <v/>
      </c>
      <c r="W307" s="739"/>
      <c r="X307" s="739"/>
      <c r="Y307" s="739"/>
      <c r="Z307" s="739"/>
      <c r="AA307" s="739"/>
      <c r="AB307" s="739"/>
      <c r="AC307" s="739"/>
      <c r="AD307" s="739"/>
      <c r="AE307" s="739"/>
      <c r="AF307" s="739"/>
      <c r="AG307" s="742"/>
      <c r="AH307" s="751"/>
      <c r="AI307" s="1182"/>
      <c r="AJ307" s="752"/>
      <c r="AK307" s="752"/>
      <c r="AL307" s="752"/>
      <c r="AM307" s="752"/>
      <c r="AN307" s="752"/>
      <c r="AO307" s="752"/>
      <c r="AP307" s="752"/>
      <c r="AQ307" s="752"/>
      <c r="AR307" s="752"/>
      <c r="AS307" s="752"/>
      <c r="AT307" s="752"/>
      <c r="AU307" s="753"/>
      <c r="AV307" s="751"/>
      <c r="AW307" s="752"/>
      <c r="AX307" s="753"/>
      <c r="AY307" s="751"/>
      <c r="AZ307" s="752"/>
      <c r="BA307" s="753"/>
      <c r="BB307" s="751"/>
      <c r="BC307" s="752"/>
      <c r="BD307" s="752"/>
      <c r="BE307" s="753"/>
      <c r="BF307" s="754"/>
      <c r="BG307" s="755"/>
      <c r="BH307" s="755"/>
      <c r="BI307" s="755"/>
      <c r="BJ307" s="755"/>
      <c r="BK307" s="755"/>
      <c r="BL307" s="755"/>
      <c r="BM307" s="755"/>
      <c r="BN307" s="755"/>
      <c r="BO307" s="738"/>
      <c r="BP307" s="738"/>
      <c r="BQ307" s="735"/>
      <c r="BR307" s="738"/>
      <c r="BS307" s="738"/>
      <c r="BT307" s="738"/>
      <c r="BU307" s="857"/>
      <c r="BV307" s="738"/>
      <c r="BW307" s="738"/>
      <c r="BX307" s="738"/>
      <c r="BY307" s="738"/>
      <c r="BZ307" s="738"/>
      <c r="CA307" s="738"/>
      <c r="CB307" s="738"/>
      <c r="CC307" s="738"/>
      <c r="CD307" s="738"/>
      <c r="CE307" s="738"/>
      <c r="CF307" s="738"/>
      <c r="CG307" s="738"/>
      <c r="CH307" s="738"/>
      <c r="CI307" s="738"/>
      <c r="CJ307" s="738"/>
      <c r="CK307" s="738"/>
      <c r="CL307" s="738"/>
      <c r="CM307" s="738"/>
      <c r="CN307" s="738"/>
      <c r="CO307" s="738"/>
      <c r="CP307" s="738"/>
      <c r="CQ307" s="738"/>
      <c r="CR307" s="738"/>
      <c r="CS307" s="738"/>
      <c r="CT307" s="738"/>
      <c r="CU307" s="738"/>
      <c r="CV307" s="738"/>
      <c r="CW307" s="738"/>
      <c r="CX307" s="738"/>
      <c r="CY307" s="738"/>
      <c r="CZ307" s="738"/>
      <c r="DA307" s="738"/>
      <c r="DB307" s="738"/>
      <c r="DC307" s="738"/>
      <c r="DD307" s="738"/>
      <c r="DE307" s="738"/>
      <c r="DF307" s="738"/>
      <c r="DG307" s="738"/>
      <c r="DH307" s="738"/>
      <c r="DI307" s="738"/>
      <c r="DJ307" s="738"/>
      <c r="DK307" s="738"/>
      <c r="DL307" s="738"/>
      <c r="DM307" s="738"/>
      <c r="DN307" s="738"/>
      <c r="DO307" s="738"/>
      <c r="DP307" s="738"/>
      <c r="DQ307" s="738"/>
      <c r="DR307" s="738"/>
      <c r="DS307" s="738"/>
      <c r="DT307" s="738"/>
      <c r="DU307" s="738"/>
      <c r="DV307" s="738"/>
      <c r="DW307" s="738"/>
      <c r="DX307" s="738"/>
      <c r="DY307" s="738"/>
      <c r="DZ307" s="738"/>
      <c r="EA307" s="738"/>
      <c r="EB307" s="738"/>
      <c r="EC307" s="738"/>
      <c r="ED307" s="738"/>
      <c r="EE307" s="738"/>
      <c r="EF307" s="738"/>
      <c r="EG307" s="738"/>
    </row>
  </sheetData>
  <sheetProtection algorithmName="SHA-512" hashValue="VDlzBbqCrI9V7WDOh1APqHYCGrSMNgVYERQTCeIlSYYRTxn6mZgcME54qIahvN6uLZrIlCnJXibImsaIEQHtaw==" saltValue="XS7e6Kj7ts0BIDB8jmbuZg==" spinCount="100000" sheet="1" formatColumns="0" formatRows="0" autoFilter="0"/>
  <mergeCells count="33">
    <mergeCell ref="AH5:AU5"/>
    <mergeCell ref="AV5:AX5"/>
    <mergeCell ref="AY5:BA5"/>
    <mergeCell ref="BB5:BE5"/>
    <mergeCell ref="BF5:BN5"/>
    <mergeCell ref="DR4:EG4"/>
    <mergeCell ref="DD3:EG3"/>
    <mergeCell ref="DI4:DK4"/>
    <mergeCell ref="DL4:DP4"/>
    <mergeCell ref="CS3:CW3"/>
    <mergeCell ref="CS4:CW4"/>
    <mergeCell ref="CX3:DC3"/>
    <mergeCell ref="CX4:DC4"/>
    <mergeCell ref="DD4:DE4"/>
    <mergeCell ref="DF4:DH4"/>
    <mergeCell ref="CC3:CI3"/>
    <mergeCell ref="CC4:CI4"/>
    <mergeCell ref="CJ3:CN3"/>
    <mergeCell ref="CJ4:CN4"/>
    <mergeCell ref="CO3:CR3"/>
    <mergeCell ref="CO4:CR4"/>
    <mergeCell ref="BQ3:BT3"/>
    <mergeCell ref="BQ4:BT4"/>
    <mergeCell ref="BO4:BP4"/>
    <mergeCell ref="BU3:CB3"/>
    <mergeCell ref="BU4:CB4"/>
    <mergeCell ref="AD4:AG4"/>
    <mergeCell ref="G1:K1"/>
    <mergeCell ref="L1:Q1"/>
    <mergeCell ref="B3:BP3"/>
    <mergeCell ref="B1:F1"/>
    <mergeCell ref="AH4:BN4"/>
    <mergeCell ref="W4:AC4"/>
  </mergeCells>
  <phoneticPr fontId="100" type="noConversion"/>
  <pageMargins left="0.70866141732283472" right="0.70866141732283472" top="0.74803149606299213" bottom="0.74803149606299213" header="0.31496062992125984" footer="0.31496062992125984"/>
  <pageSetup paperSize="9" scale="10" orientation="landscape"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7825A6A6-1ED3-45D7-8F6D-8CD164756418}">
          <x14:formula1>
            <xm:f>'Dropdown Auswahl'!$BN$2:$BN$3</xm:f>
          </x14:formula1>
          <xm:sqref>DD7:DG307 DI7:DJ307 DR7:EG307 W7:AB307 AD7:BN307</xm:sqref>
        </x14:dataValidation>
        <x14:dataValidation type="list" allowBlank="1" showInputMessage="1" showErrorMessage="1" xr:uid="{CD0B87F3-087C-4FED-94E8-4D82D76A1E56}">
          <x14:formula1>
            <xm:f>'Dropdown Auswahl'!$BS$2:$BS$6</xm:f>
          </x14:formula1>
          <xm:sqref>BQ7:BQ307 BU7:BU307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A6950-13FE-4091-897D-84C17BB83D67}">
  <sheetPr>
    <tabColor theme="6"/>
    <pageSetUpPr fitToPage="1"/>
  </sheetPr>
  <dimension ref="A1:I101"/>
  <sheetViews>
    <sheetView zoomScaleNormal="100" workbookViewId="0">
      <selection activeCell="B3" sqref="B3"/>
    </sheetView>
  </sheetViews>
  <sheetFormatPr baseColWidth="10" defaultColWidth="11" defaultRowHeight="13.8"/>
  <cols>
    <col min="1" max="1" width="49" customWidth="1"/>
    <col min="2" max="2" width="32.69921875" customWidth="1"/>
    <col min="3" max="3" width="33.19921875" customWidth="1"/>
    <col min="4" max="4" width="29.5" customWidth="1"/>
    <col min="5" max="5" width="27.5" customWidth="1"/>
    <col min="6" max="6" width="23.19921875" customWidth="1"/>
    <col min="7" max="7" width="19.09765625" bestFit="1" customWidth="1"/>
  </cols>
  <sheetData>
    <row r="1" spans="1:9" ht="16.2" thickBot="1">
      <c r="A1" s="1695" t="s">
        <v>3041</v>
      </c>
      <c r="B1" s="1696"/>
      <c r="C1" s="1696"/>
      <c r="D1" s="1696"/>
      <c r="E1" s="1696"/>
      <c r="F1" s="1696"/>
      <c r="G1" s="1696"/>
      <c r="H1" s="1697"/>
      <c r="I1" s="466"/>
    </row>
    <row r="2" spans="1:9" ht="16.2" thickBot="1">
      <c r="A2" s="1698" t="s">
        <v>1830</v>
      </c>
      <c r="B2" s="1699"/>
      <c r="C2" s="1699"/>
      <c r="D2" s="1699"/>
      <c r="E2" s="1699"/>
      <c r="F2" s="1699"/>
      <c r="G2" s="1699"/>
      <c r="H2" s="1700"/>
      <c r="I2" s="466"/>
    </row>
    <row r="3" spans="1:9" ht="53.1" customHeight="1">
      <c r="A3" s="467" t="s">
        <v>3950</v>
      </c>
      <c r="B3" s="810"/>
      <c r="C3" s="811" t="s">
        <v>1863</v>
      </c>
      <c r="D3" s="812"/>
      <c r="E3" s="813" t="s">
        <v>1864</v>
      </c>
      <c r="F3" s="813" t="s">
        <v>1865</v>
      </c>
      <c r="G3" s="814"/>
      <c r="H3" s="815"/>
      <c r="I3" s="466"/>
    </row>
    <row r="4" spans="1:9" ht="15.6">
      <c r="A4" s="468" t="s">
        <v>3951</v>
      </c>
      <c r="B4" s="816"/>
      <c r="C4" s="817" t="s">
        <v>1866</v>
      </c>
      <c r="D4" s="818"/>
      <c r="E4" s="819" t="s">
        <v>1867</v>
      </c>
      <c r="F4" s="820" t="s">
        <v>3043</v>
      </c>
      <c r="G4" s="821"/>
      <c r="H4" s="822"/>
      <c r="I4" s="466"/>
    </row>
    <row r="5" spans="1:9" ht="15.6">
      <c r="A5" s="468" t="s">
        <v>3952</v>
      </c>
      <c r="B5" s="816"/>
      <c r="C5" s="823"/>
      <c r="D5" s="818"/>
      <c r="E5" s="820"/>
      <c r="F5" s="820"/>
      <c r="G5" s="821"/>
      <c r="H5" s="822"/>
      <c r="I5" s="466"/>
    </row>
    <row r="6" spans="1:9" ht="15.6">
      <c r="A6" s="468" t="s">
        <v>3953</v>
      </c>
      <c r="B6" s="816"/>
      <c r="C6" s="823" t="s">
        <v>1868</v>
      </c>
      <c r="D6" s="818"/>
      <c r="E6" s="820" t="s">
        <v>1869</v>
      </c>
      <c r="F6" s="820" t="s">
        <v>1999</v>
      </c>
      <c r="G6" s="821"/>
      <c r="H6" s="822"/>
      <c r="I6" s="466"/>
    </row>
    <row r="7" spans="1:9" ht="19.5" customHeight="1">
      <c r="A7" s="468" t="s">
        <v>3954</v>
      </c>
      <c r="B7" s="816"/>
      <c r="C7" s="823" t="s">
        <v>1870</v>
      </c>
      <c r="D7" s="818"/>
      <c r="E7" s="820" t="s">
        <v>1871</v>
      </c>
      <c r="F7" s="823"/>
      <c r="G7" s="821"/>
      <c r="H7" s="822"/>
      <c r="I7" s="466"/>
    </row>
    <row r="8" spans="1:9" ht="16.2" thickBot="1">
      <c r="A8" s="469" t="s">
        <v>3955</v>
      </c>
      <c r="B8" s="824"/>
      <c r="C8" s="825" t="s">
        <v>1872</v>
      </c>
      <c r="D8" s="826"/>
      <c r="E8" s="825" t="s">
        <v>1873</v>
      </c>
      <c r="F8" s="827"/>
      <c r="G8" s="828"/>
      <c r="H8" s="829"/>
      <c r="I8" s="466"/>
    </row>
    <row r="9" spans="1:9" ht="16.2" thickBot="1">
      <c r="A9" s="1718" t="s">
        <v>1874</v>
      </c>
      <c r="B9" s="1719"/>
      <c r="C9" s="663"/>
      <c r="D9" s="663"/>
      <c r="E9" s="664"/>
      <c r="F9" s="1701"/>
      <c r="G9" s="1701"/>
      <c r="H9" s="1702"/>
      <c r="I9" s="466"/>
    </row>
    <row r="10" spans="1:9" ht="15.6">
      <c r="A10" s="470" t="s">
        <v>1875</v>
      </c>
      <c r="B10" s="1021"/>
      <c r="C10" s="665"/>
      <c r="D10" s="666"/>
      <c r="E10" s="664"/>
      <c r="F10" s="665"/>
      <c r="G10" s="665"/>
      <c r="H10" s="667"/>
      <c r="I10" s="466"/>
    </row>
    <row r="11" spans="1:9" ht="15.6">
      <c r="A11" s="471" t="s">
        <v>1876</v>
      </c>
      <c r="B11" s="1022"/>
      <c r="C11" s="663"/>
      <c r="D11" s="666"/>
      <c r="E11" s="664"/>
      <c r="F11" s="1701"/>
      <c r="G11" s="1701"/>
      <c r="H11" s="1702"/>
      <c r="I11" s="466"/>
    </row>
    <row r="12" spans="1:9" ht="15.6">
      <c r="A12" s="471" t="s">
        <v>1877</v>
      </c>
      <c r="B12" s="1022"/>
      <c r="C12" s="665"/>
      <c r="D12" s="666"/>
      <c r="E12" s="664"/>
      <c r="F12" s="665"/>
      <c r="G12" s="665"/>
      <c r="H12" s="667"/>
      <c r="I12" s="466"/>
    </row>
    <row r="13" spans="1:9" ht="15.6">
      <c r="A13" s="471" t="s">
        <v>1878</v>
      </c>
      <c r="B13" s="1022"/>
      <c r="C13" s="665"/>
      <c r="D13" s="666"/>
      <c r="E13" s="664"/>
      <c r="F13" s="665"/>
      <c r="G13" s="665"/>
      <c r="H13" s="667"/>
      <c r="I13" s="466"/>
    </row>
    <row r="14" spans="1:9" ht="15.6">
      <c r="A14" s="471" t="s">
        <v>1879</v>
      </c>
      <c r="B14" s="1022"/>
      <c r="C14" s="664"/>
      <c r="D14" s="666"/>
      <c r="E14" s="664"/>
      <c r="F14" s="664"/>
      <c r="G14" s="664"/>
      <c r="H14" s="668"/>
      <c r="I14" s="466"/>
    </row>
    <row r="15" spans="1:9" ht="21.6" thickBot="1">
      <c r="A15" s="472" t="s">
        <v>1880</v>
      </c>
      <c r="B15" s="1023"/>
      <c r="C15" s="664"/>
      <c r="D15" s="666"/>
      <c r="E15" s="669"/>
      <c r="F15" s="664"/>
      <c r="G15" s="664"/>
      <c r="H15" s="668"/>
      <c r="I15" s="466"/>
    </row>
    <row r="16" spans="1:9" ht="16.2" thickBot="1">
      <c r="A16" s="1703"/>
      <c r="B16" s="1704"/>
      <c r="C16" s="1704"/>
      <c r="D16" s="1704"/>
      <c r="E16" s="1704"/>
      <c r="F16" s="1704"/>
      <c r="G16" s="1704"/>
      <c r="H16" s="1705"/>
      <c r="I16" s="466"/>
    </row>
    <row r="17" spans="1:9" ht="26.7" customHeight="1">
      <c r="A17" s="1706" t="s">
        <v>1881</v>
      </c>
      <c r="B17" s="830" t="s">
        <v>1882</v>
      </c>
      <c r="C17" s="831"/>
      <c r="D17" s="831"/>
      <c r="E17" s="1818"/>
      <c r="F17" s="1818"/>
      <c r="G17" s="1818"/>
      <c r="H17" s="1819"/>
      <c r="I17" s="466"/>
    </row>
    <row r="18" spans="1:9" ht="15.6">
      <c r="A18" s="1707"/>
      <c r="B18" s="832" t="s">
        <v>1883</v>
      </c>
      <c r="C18" s="1820"/>
      <c r="D18" s="833" t="s">
        <v>1884</v>
      </c>
      <c r="E18" s="834" t="s">
        <v>1885</v>
      </c>
      <c r="F18" s="835"/>
      <c r="G18" s="834" t="s">
        <v>1886</v>
      </c>
      <c r="H18" s="836"/>
      <c r="I18" s="466"/>
    </row>
    <row r="19" spans="1:9" ht="16.2" thickBot="1">
      <c r="A19" s="1682"/>
      <c r="B19" s="837"/>
      <c r="C19" s="1820"/>
      <c r="D19" s="838" t="s">
        <v>1887</v>
      </c>
      <c r="E19" s="839" t="s">
        <v>1888</v>
      </c>
      <c r="F19" s="840"/>
      <c r="G19" s="839" t="s">
        <v>3044</v>
      </c>
      <c r="H19" s="841"/>
      <c r="I19" s="466"/>
    </row>
    <row r="20" spans="1:9" ht="16.2" thickBot="1">
      <c r="A20" s="1708" t="s">
        <v>3956</v>
      </c>
      <c r="B20" s="1709"/>
      <c r="C20" s="1709"/>
      <c r="D20" s="1709"/>
      <c r="E20" s="1709"/>
      <c r="F20" s="1709"/>
      <c r="G20" s="1709"/>
      <c r="H20" s="1710"/>
      <c r="I20" s="466"/>
    </row>
    <row r="21" spans="1:9" ht="15.6">
      <c r="A21" s="473" t="s">
        <v>1889</v>
      </c>
      <c r="B21" s="1024"/>
      <c r="C21" s="1025"/>
      <c r="D21" s="1025"/>
      <c r="E21" s="1025"/>
      <c r="F21" s="1025"/>
      <c r="G21" s="1026"/>
      <c r="H21" s="1027"/>
      <c r="I21" s="466"/>
    </row>
    <row r="22" spans="1:9" ht="15.6">
      <c r="A22" s="471" t="s">
        <v>1890</v>
      </c>
      <c r="B22" s="1028"/>
      <c r="C22" s="1029"/>
      <c r="D22" s="1029"/>
      <c r="E22" s="1029"/>
      <c r="F22" s="1029"/>
      <c r="G22" s="1030"/>
      <c r="H22" s="1031"/>
      <c r="I22" s="466"/>
    </row>
    <row r="23" spans="1:9" ht="16.2" thickBot="1">
      <c r="A23" s="472" t="s">
        <v>1891</v>
      </c>
      <c r="B23" s="1032"/>
      <c r="C23" s="1033"/>
      <c r="D23" s="1033"/>
      <c r="E23" s="1033"/>
      <c r="F23" s="1033"/>
      <c r="G23" s="1034"/>
      <c r="H23" s="1035"/>
      <c r="I23" s="466"/>
    </row>
    <row r="24" spans="1:9" ht="16.2" thickBot="1">
      <c r="A24" s="1692"/>
      <c r="B24" s="1690"/>
      <c r="C24" s="1690"/>
      <c r="D24" s="1693"/>
      <c r="E24" s="1693"/>
      <c r="F24" s="1693"/>
      <c r="G24" s="1693"/>
      <c r="H24" s="1694"/>
      <c r="I24" s="466"/>
    </row>
    <row r="25" spans="1:9">
      <c r="A25" s="1681" t="s">
        <v>3046</v>
      </c>
      <c r="B25" s="1712" t="s">
        <v>1892</v>
      </c>
      <c r="C25" s="1713"/>
      <c r="D25" s="1714" t="s">
        <v>1893</v>
      </c>
      <c r="E25" s="1714"/>
      <c r="F25" s="1714"/>
      <c r="G25" s="1714"/>
      <c r="H25" s="1715"/>
      <c r="I25" s="466"/>
    </row>
    <row r="26" spans="1:9" ht="14.4" thickBot="1">
      <c r="A26" s="1711"/>
      <c r="B26" s="1712" t="s">
        <v>1894</v>
      </c>
      <c r="C26" s="1713"/>
      <c r="D26" s="1716" t="s">
        <v>1895</v>
      </c>
      <c r="E26" s="1716"/>
      <c r="F26" s="1716"/>
      <c r="G26" s="1716"/>
      <c r="H26" s="1717"/>
      <c r="I26" s="466"/>
    </row>
    <row r="27" spans="1:9" ht="16.2" thickBot="1">
      <c r="A27" s="1692"/>
      <c r="B27" s="1693"/>
      <c r="C27" s="1693"/>
      <c r="D27" s="1693"/>
      <c r="E27" s="1693"/>
      <c r="F27" s="1693"/>
      <c r="G27" s="1693"/>
      <c r="H27" s="1694"/>
      <c r="I27" s="466"/>
    </row>
    <row r="28" spans="1:9" ht="15.6" customHeight="1">
      <c r="A28" s="1681" t="s">
        <v>1896</v>
      </c>
      <c r="B28" s="1683" t="s">
        <v>1897</v>
      </c>
      <c r="C28" s="1684"/>
      <c r="D28" s="1684" t="s">
        <v>1898</v>
      </c>
      <c r="E28" s="1684"/>
      <c r="F28" s="1685" t="s">
        <v>1899</v>
      </c>
      <c r="G28" s="1685"/>
      <c r="H28" s="1686"/>
      <c r="I28" s="466"/>
    </row>
    <row r="29" spans="1:9" ht="15.6" customHeight="1" thickBot="1">
      <c r="A29" s="1682"/>
      <c r="B29" s="1683"/>
      <c r="C29" s="1684"/>
      <c r="D29" s="1684"/>
      <c r="E29" s="1684"/>
      <c r="F29" s="1687"/>
      <c r="G29" s="1687"/>
      <c r="H29" s="1688"/>
      <c r="I29" s="466"/>
    </row>
    <row r="30" spans="1:9" ht="16.2" thickBot="1">
      <c r="A30" s="1689"/>
      <c r="B30" s="1690"/>
      <c r="C30" s="1690"/>
      <c r="D30" s="1690"/>
      <c r="E30" s="1690"/>
      <c r="F30" s="1690"/>
      <c r="G30" s="1690"/>
      <c r="H30" s="1691"/>
      <c r="I30" s="466"/>
    </row>
    <row r="31" spans="1:9" ht="15.6" customHeight="1">
      <c r="A31" s="1739" t="s">
        <v>1831</v>
      </c>
      <c r="B31" s="1742" t="s">
        <v>1900</v>
      </c>
      <c r="C31" s="1743"/>
      <c r="D31" s="1743" t="s">
        <v>1832</v>
      </c>
      <c r="E31" s="1743"/>
      <c r="F31" s="1743" t="s">
        <v>3045</v>
      </c>
      <c r="G31" s="1743"/>
      <c r="H31" s="1745"/>
      <c r="I31" s="466"/>
    </row>
    <row r="32" spans="1:9">
      <c r="A32" s="1740"/>
      <c r="B32" s="1744"/>
      <c r="C32" s="1684"/>
      <c r="D32" s="1684"/>
      <c r="E32" s="1684"/>
      <c r="F32" s="1684"/>
      <c r="G32" s="1684"/>
      <c r="H32" s="1746"/>
      <c r="I32" s="466"/>
    </row>
    <row r="33" spans="1:9" ht="15.6" customHeight="1">
      <c r="A33" s="1740"/>
      <c r="B33" s="1747" t="s">
        <v>1901</v>
      </c>
      <c r="C33" s="1721"/>
      <c r="D33" s="1720" t="s">
        <v>1902</v>
      </c>
      <c r="E33" s="1721"/>
      <c r="F33" s="1724"/>
      <c r="G33" s="1724"/>
      <c r="H33" s="1725"/>
      <c r="I33" s="466"/>
    </row>
    <row r="34" spans="1:9" ht="16.350000000000001" customHeight="1" thickBot="1">
      <c r="A34" s="1741"/>
      <c r="B34" s="1736"/>
      <c r="C34" s="1723"/>
      <c r="D34" s="1722"/>
      <c r="E34" s="1723"/>
      <c r="F34" s="1726"/>
      <c r="G34" s="1726"/>
      <c r="H34" s="1727"/>
      <c r="I34" s="466"/>
    </row>
    <row r="35" spans="1:9" ht="16.2" thickBot="1">
      <c r="A35" s="1692"/>
      <c r="B35" s="1690"/>
      <c r="C35" s="1690"/>
      <c r="D35" s="1690"/>
      <c r="E35" s="1690"/>
      <c r="F35" s="1690"/>
      <c r="G35" s="1690"/>
      <c r="H35" s="1691"/>
      <c r="I35" s="466"/>
    </row>
    <row r="36" spans="1:9" ht="15.6" customHeight="1">
      <c r="A36" s="1681" t="s">
        <v>1903</v>
      </c>
      <c r="B36" s="1729" t="s">
        <v>1833</v>
      </c>
      <c r="C36" s="1730"/>
      <c r="D36" s="1733" t="s">
        <v>1904</v>
      </c>
      <c r="E36" s="1734"/>
      <c r="F36" s="1734"/>
      <c r="G36" s="1734"/>
      <c r="H36" s="1735"/>
      <c r="I36" s="466"/>
    </row>
    <row r="37" spans="1:9" ht="14.4" thickBot="1">
      <c r="A37" s="1728"/>
      <c r="B37" s="1731"/>
      <c r="C37" s="1732"/>
      <c r="D37" s="1736"/>
      <c r="E37" s="1737"/>
      <c r="F37" s="1737"/>
      <c r="G37" s="1737"/>
      <c r="H37" s="1738"/>
      <c r="I37" s="466"/>
    </row>
    <row r="38" spans="1:9" ht="16.2" thickBot="1">
      <c r="A38" s="1689"/>
      <c r="B38" s="1693"/>
      <c r="C38" s="1693"/>
      <c r="D38" s="1693"/>
      <c r="E38" s="1693"/>
      <c r="F38" s="1693"/>
      <c r="G38" s="1693"/>
      <c r="H38" s="1694"/>
      <c r="I38" s="466"/>
    </row>
    <row r="39" spans="1:9" ht="15.6" customHeight="1">
      <c r="A39" s="1756" t="s">
        <v>1905</v>
      </c>
      <c r="B39" s="1684" t="s">
        <v>1906</v>
      </c>
      <c r="C39" s="1684"/>
      <c r="D39" s="1684" t="s">
        <v>1907</v>
      </c>
      <c r="E39" s="1684"/>
      <c r="F39" s="1684" t="s">
        <v>1908</v>
      </c>
      <c r="G39" s="1684"/>
      <c r="H39" s="1746"/>
      <c r="I39" s="466"/>
    </row>
    <row r="40" spans="1:9" ht="15.6" customHeight="1">
      <c r="A40" s="1757" t="s">
        <v>1909</v>
      </c>
      <c r="B40" s="1684"/>
      <c r="C40" s="1684"/>
      <c r="D40" s="1684"/>
      <c r="E40" s="1684"/>
      <c r="F40" s="1684"/>
      <c r="G40" s="1684"/>
      <c r="H40" s="1746"/>
      <c r="I40" s="466"/>
    </row>
    <row r="41" spans="1:9" ht="15.6" customHeight="1">
      <c r="A41" s="1757"/>
      <c r="B41" s="1759" t="s">
        <v>1910</v>
      </c>
      <c r="C41" s="1759"/>
      <c r="D41" s="1760"/>
      <c r="E41" s="1760"/>
      <c r="F41" s="1761"/>
      <c r="G41" s="1761"/>
      <c r="H41" s="1762"/>
      <c r="I41" s="466"/>
    </row>
    <row r="42" spans="1:9" ht="16.350000000000001" customHeight="1" thickBot="1">
      <c r="A42" s="1758"/>
      <c r="B42" s="1759"/>
      <c r="C42" s="1759"/>
      <c r="D42" s="1760"/>
      <c r="E42" s="1760"/>
      <c r="F42" s="1761"/>
      <c r="G42" s="1761"/>
      <c r="H42" s="1762"/>
      <c r="I42" s="466"/>
    </row>
    <row r="43" spans="1:9" ht="16.2" thickBot="1">
      <c r="A43" s="1692"/>
      <c r="B43" s="1690"/>
      <c r="C43" s="1690"/>
      <c r="D43" s="1690"/>
      <c r="E43" s="1690"/>
      <c r="F43" s="1690"/>
      <c r="G43" s="1690"/>
      <c r="H43" s="1691"/>
      <c r="I43" s="466"/>
    </row>
    <row r="44" spans="1:9" ht="15.6" customHeight="1">
      <c r="A44" s="1748" t="s">
        <v>1911</v>
      </c>
      <c r="B44" s="1750" t="s">
        <v>1912</v>
      </c>
      <c r="C44" s="1751"/>
      <c r="D44" s="1751" t="s">
        <v>1913</v>
      </c>
      <c r="E44" s="1751"/>
      <c r="F44" s="1751"/>
      <c r="G44" s="1751"/>
      <c r="H44" s="1754"/>
      <c r="I44" s="466"/>
    </row>
    <row r="45" spans="1:9" ht="16.350000000000001" customHeight="1" thickBot="1">
      <c r="A45" s="1749"/>
      <c r="B45" s="1752" t="s">
        <v>1912</v>
      </c>
      <c r="C45" s="1753"/>
      <c r="D45" s="1753"/>
      <c r="E45" s="1753"/>
      <c r="F45" s="1753"/>
      <c r="G45" s="1753"/>
      <c r="H45" s="1755"/>
      <c r="I45" s="466"/>
    </row>
    <row r="46" spans="1:9" ht="16.2" thickBot="1">
      <c r="A46" s="1689"/>
      <c r="B46" s="1690"/>
      <c r="C46" s="1690"/>
      <c r="D46" s="1690"/>
      <c r="E46" s="1690"/>
      <c r="F46" s="1690"/>
      <c r="G46" s="1690"/>
      <c r="H46" s="1691"/>
      <c r="I46" s="466"/>
    </row>
    <row r="47" spans="1:9">
      <c r="A47" s="1756" t="s">
        <v>1914</v>
      </c>
      <c r="B47" s="1750" t="s">
        <v>1915</v>
      </c>
      <c r="C47" s="1751"/>
      <c r="D47" s="1751" t="s">
        <v>1916</v>
      </c>
      <c r="E47" s="1751"/>
      <c r="F47" s="1743" t="s">
        <v>1917</v>
      </c>
      <c r="G47" s="1743"/>
      <c r="H47" s="1745"/>
      <c r="I47" s="466"/>
    </row>
    <row r="48" spans="1:9">
      <c r="A48" s="1757" t="s">
        <v>1918</v>
      </c>
      <c r="B48" s="1775"/>
      <c r="C48" s="1713"/>
      <c r="D48" s="1713" t="s">
        <v>1919</v>
      </c>
      <c r="E48" s="1713"/>
      <c r="F48" s="1684"/>
      <c r="G48" s="1684"/>
      <c r="H48" s="1746"/>
      <c r="I48" s="466"/>
    </row>
    <row r="49" spans="1:9">
      <c r="A49" s="1757"/>
      <c r="B49" s="1744" t="s">
        <v>1920</v>
      </c>
      <c r="C49" s="1684"/>
      <c r="D49" s="1713" t="s">
        <v>1921</v>
      </c>
      <c r="E49" s="1713"/>
      <c r="F49" s="1763"/>
      <c r="G49" s="1763"/>
      <c r="H49" s="1764"/>
      <c r="I49" s="466"/>
    </row>
    <row r="50" spans="1:9" ht="14.4" thickBot="1">
      <c r="A50" s="1758"/>
      <c r="B50" s="1776"/>
      <c r="C50" s="1777"/>
      <c r="D50" s="1753" t="s">
        <v>1922</v>
      </c>
      <c r="E50" s="1753"/>
      <c r="F50" s="1765"/>
      <c r="G50" s="1765"/>
      <c r="H50" s="1766"/>
      <c r="I50" s="466"/>
    </row>
    <row r="51" spans="1:9" ht="16.2" thickBot="1">
      <c r="A51" s="1692"/>
      <c r="B51" s="1690"/>
      <c r="C51" s="1690"/>
      <c r="D51" s="1690"/>
      <c r="E51" s="1690"/>
      <c r="F51" s="1690"/>
      <c r="G51" s="1690"/>
      <c r="H51" s="1691"/>
      <c r="I51" s="466"/>
    </row>
    <row r="52" spans="1:9" ht="15.6" customHeight="1">
      <c r="A52" s="1681" t="s">
        <v>1923</v>
      </c>
      <c r="B52" s="1767" t="s">
        <v>1924</v>
      </c>
      <c r="C52" s="1768"/>
      <c r="D52" s="1751" t="s">
        <v>1925</v>
      </c>
      <c r="E52" s="1751"/>
      <c r="F52" s="1771" t="s">
        <v>1926</v>
      </c>
      <c r="G52" s="1771"/>
      <c r="H52" s="1772"/>
      <c r="I52" s="466"/>
    </row>
    <row r="53" spans="1:9" ht="16.350000000000001" customHeight="1" thickBot="1">
      <c r="A53" s="1728"/>
      <c r="B53" s="1769"/>
      <c r="C53" s="1770"/>
      <c r="D53" s="1753"/>
      <c r="E53" s="1753"/>
      <c r="F53" s="1773"/>
      <c r="G53" s="1773"/>
      <c r="H53" s="1774"/>
      <c r="I53" s="466"/>
    </row>
    <row r="54" spans="1:9" ht="16.2" thickBot="1">
      <c r="A54" s="1689"/>
      <c r="B54" s="1690"/>
      <c r="C54" s="1690"/>
      <c r="D54" s="1690"/>
      <c r="E54" s="1690"/>
      <c r="F54" s="1690"/>
      <c r="G54" s="1690"/>
      <c r="H54" s="1691"/>
      <c r="I54" s="466"/>
    </row>
    <row r="55" spans="1:9" ht="15.6" customHeight="1">
      <c r="A55" s="1791" t="s">
        <v>1927</v>
      </c>
      <c r="B55" s="1778" t="s">
        <v>1928</v>
      </c>
      <c r="C55" s="1779"/>
      <c r="D55" s="1784" t="s">
        <v>1913</v>
      </c>
      <c r="E55" s="1751"/>
      <c r="F55" s="1751" t="s">
        <v>1929</v>
      </c>
      <c r="G55" s="1751"/>
      <c r="H55" s="1754"/>
      <c r="I55" s="466"/>
    </row>
    <row r="56" spans="1:9" ht="15.6" customHeight="1">
      <c r="A56" s="1792"/>
      <c r="B56" s="1780"/>
      <c r="C56" s="1781"/>
      <c r="D56" s="1712" t="s">
        <v>1930</v>
      </c>
      <c r="E56" s="1713"/>
      <c r="F56" s="1713"/>
      <c r="G56" s="1713"/>
      <c r="H56" s="1785"/>
      <c r="I56" s="466"/>
    </row>
    <row r="57" spans="1:9" ht="15.6" customHeight="1">
      <c r="A57" s="1792"/>
      <c r="B57" s="1780"/>
      <c r="C57" s="1781"/>
      <c r="D57" s="1712" t="s">
        <v>1931</v>
      </c>
      <c r="E57" s="1713"/>
      <c r="F57" s="1713"/>
      <c r="G57" s="1713"/>
      <c r="H57" s="1785"/>
      <c r="I57" s="466"/>
    </row>
    <row r="58" spans="1:9" ht="15.6" customHeight="1" thickBot="1">
      <c r="A58" s="1792"/>
      <c r="B58" s="1782"/>
      <c r="C58" s="1783"/>
      <c r="D58" s="1712"/>
      <c r="E58" s="1713"/>
      <c r="F58" s="1713"/>
      <c r="G58" s="1713"/>
      <c r="H58" s="1785"/>
      <c r="I58" s="466"/>
    </row>
    <row r="59" spans="1:9" ht="15.6" customHeight="1">
      <c r="A59" s="1792"/>
      <c r="B59" s="1794" t="s">
        <v>1932</v>
      </c>
      <c r="C59" s="1795"/>
      <c r="D59" s="1712" t="s">
        <v>1933</v>
      </c>
      <c r="E59" s="1713"/>
      <c r="F59" s="1713" t="s">
        <v>1934</v>
      </c>
      <c r="G59" s="1713"/>
      <c r="H59" s="1785"/>
      <c r="I59" s="466"/>
    </row>
    <row r="60" spans="1:9" ht="14.4" thickBot="1">
      <c r="A60" s="1793"/>
      <c r="B60" s="1796"/>
      <c r="C60" s="1797"/>
      <c r="D60" s="1786" t="s">
        <v>1935</v>
      </c>
      <c r="E60" s="1753"/>
      <c r="F60" s="1753" t="s">
        <v>1936</v>
      </c>
      <c r="G60" s="1753"/>
      <c r="H60" s="1755"/>
      <c r="I60" s="466"/>
    </row>
    <row r="61" spans="1:9" ht="16.2" thickBot="1">
      <c r="A61" s="1689"/>
      <c r="B61" s="1690"/>
      <c r="C61" s="1690"/>
      <c r="D61" s="1690"/>
      <c r="E61" s="1690"/>
      <c r="F61" s="1690"/>
      <c r="G61" s="1690"/>
      <c r="H61" s="1691"/>
      <c r="I61" s="466"/>
    </row>
    <row r="62" spans="1:9" ht="15.6" customHeight="1">
      <c r="A62" s="1756" t="s">
        <v>1937</v>
      </c>
      <c r="B62" s="1778" t="s">
        <v>1938</v>
      </c>
      <c r="C62" s="1779"/>
      <c r="D62" s="1784" t="s">
        <v>1913</v>
      </c>
      <c r="E62" s="1751"/>
      <c r="F62" s="1751" t="s">
        <v>1929</v>
      </c>
      <c r="G62" s="1751"/>
      <c r="H62" s="1754"/>
      <c r="I62" s="466"/>
    </row>
    <row r="63" spans="1:9">
      <c r="A63" s="1757" t="s">
        <v>1939</v>
      </c>
      <c r="B63" s="1780"/>
      <c r="C63" s="1781"/>
      <c r="D63" s="1712" t="s">
        <v>1930</v>
      </c>
      <c r="E63" s="1713"/>
      <c r="F63" s="1713"/>
      <c r="G63" s="1713"/>
      <c r="H63" s="1785"/>
      <c r="I63" s="466"/>
    </row>
    <row r="64" spans="1:9" ht="14.1" customHeight="1">
      <c r="A64" s="1757"/>
      <c r="B64" s="1780"/>
      <c r="C64" s="1781"/>
      <c r="D64" s="1712" t="s">
        <v>1940</v>
      </c>
      <c r="E64" s="1713"/>
      <c r="F64" s="1787"/>
      <c r="G64" s="1788"/>
      <c r="H64" s="1789"/>
      <c r="I64" s="466"/>
    </row>
    <row r="65" spans="1:9" ht="14.7" customHeight="1" thickBot="1">
      <c r="A65" s="1758"/>
      <c r="B65" s="1782"/>
      <c r="C65" s="1783"/>
      <c r="D65" s="1786"/>
      <c r="E65" s="1753"/>
      <c r="F65" s="1790"/>
      <c r="G65" s="1716"/>
      <c r="H65" s="1717"/>
      <c r="I65" s="466"/>
    </row>
    <row r="66" spans="1:9" ht="16.2" thickBot="1">
      <c r="A66" s="1689"/>
      <c r="B66" s="1693"/>
      <c r="C66" s="1693"/>
      <c r="D66" s="1693"/>
      <c r="E66" s="1693"/>
      <c r="F66" s="1693"/>
      <c r="G66" s="1693"/>
      <c r="H66" s="1694"/>
      <c r="I66" s="466"/>
    </row>
    <row r="67" spans="1:9" ht="15.6" customHeight="1">
      <c r="A67" s="1812" t="s">
        <v>1941</v>
      </c>
      <c r="B67" s="1778" t="s">
        <v>1938</v>
      </c>
      <c r="C67" s="1779"/>
      <c r="D67" s="1784" t="s">
        <v>1913</v>
      </c>
      <c r="E67" s="1751"/>
      <c r="F67" s="1751" t="s">
        <v>1929</v>
      </c>
      <c r="G67" s="1751"/>
      <c r="H67" s="1754"/>
      <c r="I67" s="466"/>
    </row>
    <row r="68" spans="1:9" ht="15.6" customHeight="1">
      <c r="A68" s="1813"/>
      <c r="B68" s="1780"/>
      <c r="C68" s="1781"/>
      <c r="D68" s="1712" t="s">
        <v>1930</v>
      </c>
      <c r="E68" s="1713"/>
      <c r="F68" s="1713"/>
      <c r="G68" s="1713"/>
      <c r="H68" s="1785"/>
      <c r="I68" s="466"/>
    </row>
    <row r="69" spans="1:9" ht="15.6" customHeight="1">
      <c r="A69" s="1813"/>
      <c r="B69" s="1780"/>
      <c r="C69" s="1781"/>
      <c r="D69" s="1712" t="s">
        <v>1940</v>
      </c>
      <c r="E69" s="1713"/>
      <c r="F69" s="1713"/>
      <c r="G69" s="1713"/>
      <c r="H69" s="1785"/>
      <c r="I69" s="466"/>
    </row>
    <row r="70" spans="1:9" ht="16.350000000000001" customHeight="1" thickBot="1">
      <c r="A70" s="1813"/>
      <c r="B70" s="1782"/>
      <c r="C70" s="1783"/>
      <c r="D70" s="1786"/>
      <c r="E70" s="1753"/>
      <c r="F70" s="1753"/>
      <c r="G70" s="1753"/>
      <c r="H70" s="1755"/>
      <c r="I70" s="466"/>
    </row>
    <row r="71" spans="1:9">
      <c r="A71" s="1813"/>
      <c r="B71" s="1778" t="s">
        <v>1942</v>
      </c>
      <c r="C71" s="1779"/>
      <c r="D71" s="1784" t="s">
        <v>1943</v>
      </c>
      <c r="E71" s="1751"/>
      <c r="F71" s="1751" t="s">
        <v>1944</v>
      </c>
      <c r="G71" s="1751"/>
      <c r="H71" s="1754"/>
      <c r="I71" s="466"/>
    </row>
    <row r="72" spans="1:9">
      <c r="A72" s="1813"/>
      <c r="B72" s="1780" t="s">
        <v>1945</v>
      </c>
      <c r="C72" s="1781"/>
      <c r="D72" s="1712" t="s">
        <v>1946</v>
      </c>
      <c r="E72" s="1713"/>
      <c r="F72" s="1713" t="s">
        <v>1947</v>
      </c>
      <c r="G72" s="1713"/>
      <c r="H72" s="1785"/>
      <c r="I72" s="466"/>
    </row>
    <row r="73" spans="1:9">
      <c r="A73" s="1813"/>
      <c r="B73" s="1780"/>
      <c r="C73" s="1781"/>
      <c r="D73" s="1712" t="s">
        <v>1915</v>
      </c>
      <c r="E73" s="1713"/>
      <c r="F73" s="1713"/>
      <c r="G73" s="1713"/>
      <c r="H73" s="1785"/>
      <c r="I73" s="466"/>
    </row>
    <row r="74" spans="1:9" ht="14.4" thickBot="1">
      <c r="A74" s="1813"/>
      <c r="B74" s="1782"/>
      <c r="C74" s="1783"/>
      <c r="D74" s="1786" t="s">
        <v>1948</v>
      </c>
      <c r="E74" s="1753"/>
      <c r="F74" s="1753"/>
      <c r="G74" s="1753"/>
      <c r="H74" s="1755"/>
      <c r="I74" s="466"/>
    </row>
    <row r="75" spans="1:9">
      <c r="A75" s="1813"/>
      <c r="B75" s="1778" t="s">
        <v>1949</v>
      </c>
      <c r="C75" s="1779"/>
      <c r="D75" s="1784" t="s">
        <v>1950</v>
      </c>
      <c r="E75" s="1751"/>
      <c r="F75" s="1751" t="s">
        <v>1951</v>
      </c>
      <c r="G75" s="1751"/>
      <c r="H75" s="1754"/>
      <c r="I75" s="466"/>
    </row>
    <row r="76" spans="1:9">
      <c r="A76" s="1813"/>
      <c r="B76" s="1780" t="s">
        <v>1952</v>
      </c>
      <c r="C76" s="1781"/>
      <c r="D76" s="1712" t="s">
        <v>1953</v>
      </c>
      <c r="E76" s="1713"/>
      <c r="F76" s="1713" t="s">
        <v>1954</v>
      </c>
      <c r="G76" s="1713"/>
      <c r="H76" s="1785"/>
      <c r="I76" s="466"/>
    </row>
    <row r="77" spans="1:9" ht="15.6" customHeight="1">
      <c r="A77" s="1813"/>
      <c r="B77" s="1780"/>
      <c r="C77" s="1781"/>
      <c r="D77" s="1712" t="s">
        <v>1955</v>
      </c>
      <c r="E77" s="1713"/>
      <c r="F77" s="1713"/>
      <c r="G77" s="1713"/>
      <c r="H77" s="1785"/>
      <c r="I77" s="466"/>
    </row>
    <row r="78" spans="1:9" ht="16.350000000000001" customHeight="1" thickBot="1">
      <c r="A78" s="1814"/>
      <c r="B78" s="1782"/>
      <c r="C78" s="1783"/>
      <c r="D78" s="1786" t="s">
        <v>1956</v>
      </c>
      <c r="E78" s="1753"/>
      <c r="F78" s="1753"/>
      <c r="G78" s="1753"/>
      <c r="H78" s="1755"/>
      <c r="I78" s="466"/>
    </row>
    <row r="79" spans="1:9" ht="16.2" thickBot="1">
      <c r="A79" s="1689"/>
      <c r="B79" s="1690"/>
      <c r="C79" s="1690"/>
      <c r="D79" s="1690"/>
      <c r="E79" s="1690"/>
      <c r="F79" s="1690"/>
      <c r="G79" s="1690"/>
      <c r="H79" s="1691"/>
      <c r="I79" s="466"/>
    </row>
    <row r="80" spans="1:9" ht="15.6" customHeight="1" thickBot="1">
      <c r="A80" s="1812" t="s">
        <v>3047</v>
      </c>
      <c r="B80" s="1829" t="s">
        <v>1957</v>
      </c>
      <c r="C80" s="1830"/>
      <c r="D80" s="1829" t="s">
        <v>1958</v>
      </c>
      <c r="E80" s="1830"/>
      <c r="F80" s="1798" t="s">
        <v>1959</v>
      </c>
      <c r="G80" s="1798"/>
      <c r="H80" s="1799"/>
      <c r="I80" s="466"/>
    </row>
    <row r="81" spans="1:9" ht="15.6" customHeight="1">
      <c r="A81" s="1813"/>
      <c r="B81" s="1800" t="s">
        <v>1892</v>
      </c>
      <c r="C81" s="1801"/>
      <c r="D81" s="1800" t="s">
        <v>1892</v>
      </c>
      <c r="E81" s="1801"/>
      <c r="F81" s="1804" t="s">
        <v>1892</v>
      </c>
      <c r="G81" s="1805"/>
      <c r="H81" s="1806"/>
      <c r="I81" s="466"/>
    </row>
    <row r="82" spans="1:9" ht="15.6" customHeight="1">
      <c r="A82" s="1813"/>
      <c r="B82" s="1802"/>
      <c r="C82" s="1803"/>
      <c r="D82" s="1802"/>
      <c r="E82" s="1803"/>
      <c r="F82" s="1802"/>
      <c r="G82" s="1807"/>
      <c r="H82" s="1803"/>
      <c r="I82" s="466"/>
    </row>
    <row r="83" spans="1:9" ht="15.6" customHeight="1">
      <c r="A83" s="1813"/>
      <c r="B83" s="1808" t="s">
        <v>1960</v>
      </c>
      <c r="C83" s="1809"/>
      <c r="D83" s="1808" t="s">
        <v>1960</v>
      </c>
      <c r="E83" s="1809"/>
      <c r="F83" s="1827" t="s">
        <v>1960</v>
      </c>
      <c r="G83" s="1828"/>
      <c r="H83" s="1809"/>
      <c r="I83" s="466"/>
    </row>
    <row r="84" spans="1:9" ht="14.7" customHeight="1" thickBot="1">
      <c r="A84" s="1814"/>
      <c r="B84" s="1810"/>
      <c r="C84" s="1811"/>
      <c r="D84" s="1810"/>
      <c r="E84" s="1811"/>
      <c r="F84" s="1827"/>
      <c r="G84" s="1828"/>
      <c r="H84" s="1809"/>
      <c r="I84" s="466"/>
    </row>
    <row r="85" spans="1:9" ht="16.2" thickBot="1">
      <c r="A85" s="670" t="s">
        <v>1834</v>
      </c>
      <c r="B85" s="671"/>
      <c r="C85" s="672"/>
      <c r="D85" s="673" t="s">
        <v>1835</v>
      </c>
      <c r="E85" s="674"/>
      <c r="F85" s="675"/>
      <c r="G85" s="682"/>
      <c r="H85" s="683"/>
      <c r="I85" s="466"/>
    </row>
    <row r="86" spans="1:9" ht="15.6">
      <c r="A86" s="1170" t="s">
        <v>1462</v>
      </c>
      <c r="B86" s="1171"/>
      <c r="C86" s="1172"/>
      <c r="D86" s="676" t="s">
        <v>602</v>
      </c>
      <c r="E86" s="677" t="s">
        <v>1836</v>
      </c>
      <c r="F86" s="1821"/>
      <c r="G86" s="1822"/>
      <c r="H86" s="1823"/>
      <c r="I86" s="466"/>
    </row>
    <row r="87" spans="1:9" ht="15.6">
      <c r="A87" s="1173"/>
      <c r="B87" s="1174"/>
      <c r="C87" s="1175"/>
      <c r="D87" s="678" t="s">
        <v>1837</v>
      </c>
      <c r="E87" s="679" t="s">
        <v>1838</v>
      </c>
      <c r="F87" s="1824"/>
      <c r="G87" s="1825"/>
      <c r="H87" s="1826"/>
      <c r="I87" s="466"/>
    </row>
    <row r="88" spans="1:9" ht="15.6">
      <c r="A88" s="1173"/>
      <c r="B88" s="1174"/>
      <c r="C88" s="1175"/>
      <c r="D88" s="678" t="s">
        <v>1839</v>
      </c>
      <c r="E88" s="679" t="s">
        <v>1839</v>
      </c>
      <c r="F88" s="1824"/>
      <c r="G88" s="1825"/>
      <c r="H88" s="1826"/>
      <c r="I88" s="466"/>
    </row>
    <row r="89" spans="1:9" ht="15.6">
      <c r="A89" s="1173"/>
      <c r="B89" s="1174"/>
      <c r="C89" s="1175"/>
      <c r="D89" s="678" t="s">
        <v>1840</v>
      </c>
      <c r="E89" s="679" t="s">
        <v>1841</v>
      </c>
      <c r="F89" s="1824"/>
      <c r="G89" s="1825"/>
      <c r="H89" s="1826"/>
      <c r="I89" s="466"/>
    </row>
    <row r="90" spans="1:9" ht="15.6">
      <c r="A90" s="1173"/>
      <c r="B90" s="1174"/>
      <c r="C90" s="1175"/>
      <c r="D90" s="678" t="s">
        <v>1842</v>
      </c>
      <c r="E90" s="679" t="s">
        <v>1843</v>
      </c>
      <c r="F90" s="1824"/>
      <c r="G90" s="1825"/>
      <c r="H90" s="1826"/>
      <c r="I90" s="466"/>
    </row>
    <row r="91" spans="1:9" ht="15.6">
      <c r="A91" s="1173"/>
      <c r="B91" s="1174"/>
      <c r="C91" s="1175"/>
      <c r="D91" s="678" t="s">
        <v>1844</v>
      </c>
      <c r="E91" s="679" t="s">
        <v>1845</v>
      </c>
      <c r="F91" s="1824"/>
      <c r="G91" s="1825"/>
      <c r="H91" s="1826"/>
      <c r="I91" s="466"/>
    </row>
    <row r="92" spans="1:9" ht="15.6">
      <c r="A92" s="1173"/>
      <c r="B92" s="1174"/>
      <c r="C92" s="1175"/>
      <c r="D92" s="678" t="s">
        <v>1846</v>
      </c>
      <c r="E92" s="679" t="s">
        <v>1847</v>
      </c>
      <c r="F92" s="1824"/>
      <c r="G92" s="1825"/>
      <c r="H92" s="1826"/>
      <c r="I92" s="466"/>
    </row>
    <row r="93" spans="1:9" ht="15.6">
      <c r="A93" s="1173"/>
      <c r="B93" s="1174"/>
      <c r="C93" s="1175"/>
      <c r="D93" s="678" t="s">
        <v>1848</v>
      </c>
      <c r="E93" s="679" t="s">
        <v>1849</v>
      </c>
      <c r="F93" s="1824"/>
      <c r="G93" s="1825"/>
      <c r="H93" s="1826"/>
      <c r="I93" s="466"/>
    </row>
    <row r="94" spans="1:9" ht="15.6">
      <c r="A94" s="1173"/>
      <c r="B94" s="1174"/>
      <c r="C94" s="1175"/>
      <c r="D94" s="678" t="s">
        <v>1850</v>
      </c>
      <c r="E94" s="679" t="s">
        <v>1851</v>
      </c>
      <c r="F94" s="1824"/>
      <c r="G94" s="1825"/>
      <c r="H94" s="1826"/>
      <c r="I94" s="466"/>
    </row>
    <row r="95" spans="1:9" ht="15.6">
      <c r="A95" s="1173"/>
      <c r="B95" s="1174"/>
      <c r="C95" s="1175"/>
      <c r="D95" s="678" t="s">
        <v>1852</v>
      </c>
      <c r="E95" s="679" t="s">
        <v>1853</v>
      </c>
      <c r="F95" s="1824"/>
      <c r="G95" s="1825"/>
      <c r="H95" s="1826"/>
      <c r="I95" s="466"/>
    </row>
    <row r="96" spans="1:9" ht="15.6">
      <c r="A96" s="1173"/>
      <c r="B96" s="1174"/>
      <c r="C96" s="1175"/>
      <c r="D96" s="678" t="s">
        <v>1854</v>
      </c>
      <c r="E96" s="679" t="s">
        <v>1855</v>
      </c>
      <c r="F96" s="1824"/>
      <c r="G96" s="1825"/>
      <c r="H96" s="1826"/>
      <c r="I96" s="466"/>
    </row>
    <row r="97" spans="1:9" ht="15.6">
      <c r="A97" s="1173"/>
      <c r="B97" s="1174"/>
      <c r="C97" s="1175"/>
      <c r="D97" s="678" t="s">
        <v>876</v>
      </c>
      <c r="E97" s="679" t="s">
        <v>1856</v>
      </c>
      <c r="F97" s="1824"/>
      <c r="G97" s="1825"/>
      <c r="H97" s="1826"/>
      <c r="I97" s="466"/>
    </row>
    <row r="98" spans="1:9" ht="15.6">
      <c r="A98" s="1173"/>
      <c r="B98" s="1174"/>
      <c r="C98" s="1175"/>
      <c r="D98" s="678" t="s">
        <v>1857</v>
      </c>
      <c r="E98" s="679" t="s">
        <v>1858</v>
      </c>
      <c r="F98" s="1824"/>
      <c r="G98" s="1825"/>
      <c r="H98" s="1826"/>
      <c r="I98" s="466"/>
    </row>
    <row r="99" spans="1:9" ht="15.6">
      <c r="A99" s="1173"/>
      <c r="B99" s="1174"/>
      <c r="C99" s="1175" t="s">
        <v>3967</v>
      </c>
      <c r="D99" s="678" t="s">
        <v>1859</v>
      </c>
      <c r="E99" s="679" t="s">
        <v>1860</v>
      </c>
      <c r="F99" s="1824"/>
      <c r="G99" s="1825"/>
      <c r="H99" s="1826"/>
      <c r="I99" s="466"/>
    </row>
    <row r="100" spans="1:9" ht="15.6">
      <c r="A100" s="1173"/>
      <c r="B100" s="1174"/>
      <c r="C100" s="1175"/>
      <c r="D100" s="678" t="s">
        <v>1861</v>
      </c>
      <c r="E100" s="679" t="s">
        <v>1862</v>
      </c>
      <c r="F100" s="1824"/>
      <c r="G100" s="1825"/>
      <c r="H100" s="1826"/>
      <c r="I100" s="466"/>
    </row>
    <row r="101" spans="1:9" ht="16.2" thickBot="1">
      <c r="A101" s="1176"/>
      <c r="B101" s="1177"/>
      <c r="C101" s="1178"/>
      <c r="D101" s="680" t="s">
        <v>884</v>
      </c>
      <c r="E101" s="681" t="s">
        <v>884</v>
      </c>
      <c r="F101" s="1815"/>
      <c r="G101" s="1816"/>
      <c r="H101" s="1817"/>
      <c r="I101" s="466"/>
    </row>
  </sheetData>
  <sheetProtection algorithmName="SHA-512" hashValue="AOkP4bjH0MnmPQmvI7BL9r/8PdTnW8POzrklYLeLj5cVp4posOYIlsr2ilfzFpfhXnEP2we+z+P5NiynoMygTw==" saltValue="QEh1XL69r3CK1ODHCGk9mg==" spinCount="100000" sheet="1" objects="1" scenarios="1"/>
  <mergeCells count="117">
    <mergeCell ref="F101:H101"/>
    <mergeCell ref="E17:H17"/>
    <mergeCell ref="C18:C19"/>
    <mergeCell ref="F86:H86"/>
    <mergeCell ref="F87:H87"/>
    <mergeCell ref="F88:H88"/>
    <mergeCell ref="F89:H89"/>
    <mergeCell ref="F90:H90"/>
    <mergeCell ref="F91:H91"/>
    <mergeCell ref="F92:H92"/>
    <mergeCell ref="F93:H93"/>
    <mergeCell ref="F94:H94"/>
    <mergeCell ref="F95:H95"/>
    <mergeCell ref="F96:H96"/>
    <mergeCell ref="F97:H97"/>
    <mergeCell ref="F98:H98"/>
    <mergeCell ref="F99:H99"/>
    <mergeCell ref="F100:H100"/>
    <mergeCell ref="F77:H78"/>
    <mergeCell ref="D83:E84"/>
    <mergeCell ref="F83:H84"/>
    <mergeCell ref="A79:H79"/>
    <mergeCell ref="B80:C80"/>
    <mergeCell ref="D80:E80"/>
    <mergeCell ref="F80:H80"/>
    <mergeCell ref="B81:C82"/>
    <mergeCell ref="D81:E82"/>
    <mergeCell ref="F81:H82"/>
    <mergeCell ref="B83:C84"/>
    <mergeCell ref="A66:H66"/>
    <mergeCell ref="A67:A78"/>
    <mergeCell ref="B67:C70"/>
    <mergeCell ref="D67:E68"/>
    <mergeCell ref="F67:H68"/>
    <mergeCell ref="D69:E70"/>
    <mergeCell ref="F69:H70"/>
    <mergeCell ref="B71:C74"/>
    <mergeCell ref="D71:E72"/>
    <mergeCell ref="F71:H72"/>
    <mergeCell ref="D73:E74"/>
    <mergeCell ref="F73:H74"/>
    <mergeCell ref="B75:C78"/>
    <mergeCell ref="D75:E76"/>
    <mergeCell ref="F75:H76"/>
    <mergeCell ref="D77:E78"/>
    <mergeCell ref="A80:A84"/>
    <mergeCell ref="A61:H61"/>
    <mergeCell ref="A62:A65"/>
    <mergeCell ref="B62:C65"/>
    <mergeCell ref="D62:E63"/>
    <mergeCell ref="F62:H63"/>
    <mergeCell ref="D64:E65"/>
    <mergeCell ref="F64:H65"/>
    <mergeCell ref="A54:H54"/>
    <mergeCell ref="A55:A60"/>
    <mergeCell ref="B55:C58"/>
    <mergeCell ref="D55:E56"/>
    <mergeCell ref="F55:H56"/>
    <mergeCell ref="D57:E58"/>
    <mergeCell ref="F57:H58"/>
    <mergeCell ref="B59:C60"/>
    <mergeCell ref="D59:E60"/>
    <mergeCell ref="F59:H60"/>
    <mergeCell ref="D49:E50"/>
    <mergeCell ref="F49:H50"/>
    <mergeCell ref="A51:H51"/>
    <mergeCell ref="A52:A53"/>
    <mergeCell ref="B52:C53"/>
    <mergeCell ref="D52:E53"/>
    <mergeCell ref="F52:H53"/>
    <mergeCell ref="A47:A50"/>
    <mergeCell ref="B47:C48"/>
    <mergeCell ref="D47:E48"/>
    <mergeCell ref="F47:H48"/>
    <mergeCell ref="B49:C50"/>
    <mergeCell ref="A43:H43"/>
    <mergeCell ref="A44:A45"/>
    <mergeCell ref="B44:C45"/>
    <mergeCell ref="D44:H45"/>
    <mergeCell ref="A46:H46"/>
    <mergeCell ref="A38:H38"/>
    <mergeCell ref="A39:A42"/>
    <mergeCell ref="B39:C40"/>
    <mergeCell ref="D39:E40"/>
    <mergeCell ref="F39:H40"/>
    <mergeCell ref="B41:C42"/>
    <mergeCell ref="D41:E42"/>
    <mergeCell ref="F41:H42"/>
    <mergeCell ref="D33:E34"/>
    <mergeCell ref="F33:H34"/>
    <mergeCell ref="A35:H35"/>
    <mergeCell ref="A36:A37"/>
    <mergeCell ref="B36:C37"/>
    <mergeCell ref="D36:H37"/>
    <mergeCell ref="A31:A34"/>
    <mergeCell ref="B31:C32"/>
    <mergeCell ref="D31:E32"/>
    <mergeCell ref="F31:H32"/>
    <mergeCell ref="B33:C34"/>
    <mergeCell ref="A28:A29"/>
    <mergeCell ref="B28:C29"/>
    <mergeCell ref="D28:E29"/>
    <mergeCell ref="F28:H29"/>
    <mergeCell ref="A30:H30"/>
    <mergeCell ref="A27:H27"/>
    <mergeCell ref="A1:H1"/>
    <mergeCell ref="A2:H2"/>
    <mergeCell ref="F9:H9"/>
    <mergeCell ref="F11:H11"/>
    <mergeCell ref="A16:H16"/>
    <mergeCell ref="A17:A19"/>
    <mergeCell ref="A20:H20"/>
    <mergeCell ref="A24:H24"/>
    <mergeCell ref="A25:A26"/>
    <mergeCell ref="B25:C26"/>
    <mergeCell ref="D25:H26"/>
    <mergeCell ref="A9:B9"/>
  </mergeCells>
  <pageMargins left="0" right="0" top="0" bottom="0" header="0" footer="0"/>
  <pageSetup paperSize="9" scale="4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sizeWithCells="1">
                  <from>
                    <xdr:col>5</xdr:col>
                    <xdr:colOff>60960</xdr:colOff>
                    <xdr:row>5</xdr:row>
                    <xdr:rowOff>213360</xdr:rowOff>
                  </from>
                  <to>
                    <xdr:col>5</xdr:col>
                    <xdr:colOff>60960</xdr:colOff>
                    <xdr:row>8</xdr:row>
                    <xdr:rowOff>137160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sizeWithCells="1">
                  <from>
                    <xdr:col>2</xdr:col>
                    <xdr:colOff>106680</xdr:colOff>
                    <xdr:row>1</xdr:row>
                    <xdr:rowOff>152400</xdr:rowOff>
                  </from>
                  <to>
                    <xdr:col>2</xdr:col>
                    <xdr:colOff>861060</xdr:colOff>
                    <xdr:row>2</xdr:row>
                    <xdr:rowOff>327660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sizeWithCells="1">
                  <from>
                    <xdr:col>2</xdr:col>
                    <xdr:colOff>106680</xdr:colOff>
                    <xdr:row>2</xdr:row>
                    <xdr:rowOff>381000</xdr:rowOff>
                  </from>
                  <to>
                    <xdr:col>2</xdr:col>
                    <xdr:colOff>944880</xdr:colOff>
                    <xdr:row>3</xdr:row>
                    <xdr:rowOff>30480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sizeWithCells="1">
                  <from>
                    <xdr:col>2</xdr:col>
                    <xdr:colOff>114300</xdr:colOff>
                    <xdr:row>2</xdr:row>
                    <xdr:rowOff>670560</xdr:rowOff>
                  </from>
                  <to>
                    <xdr:col>2</xdr:col>
                    <xdr:colOff>944880</xdr:colOff>
                    <xdr:row>3</xdr:row>
                    <xdr:rowOff>190500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sizeWithCells="1">
                  <from>
                    <xdr:col>2</xdr:col>
                    <xdr:colOff>106680</xdr:colOff>
                    <xdr:row>4</xdr:row>
                    <xdr:rowOff>137160</xdr:rowOff>
                  </from>
                  <to>
                    <xdr:col>2</xdr:col>
                    <xdr:colOff>899160</xdr:colOff>
                    <xdr:row>6</xdr:row>
                    <xdr:rowOff>68580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sizeWithCells="1">
                  <from>
                    <xdr:col>2</xdr:col>
                    <xdr:colOff>106680</xdr:colOff>
                    <xdr:row>5</xdr:row>
                    <xdr:rowOff>114300</xdr:rowOff>
                  </from>
                  <to>
                    <xdr:col>2</xdr:col>
                    <xdr:colOff>876300</xdr:colOff>
                    <xdr:row>7</xdr:row>
                    <xdr:rowOff>106680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sizeWithCells="1">
                  <from>
                    <xdr:col>2</xdr:col>
                    <xdr:colOff>106680</xdr:colOff>
                    <xdr:row>6</xdr:row>
                    <xdr:rowOff>182880</xdr:rowOff>
                  </from>
                  <to>
                    <xdr:col>2</xdr:col>
                    <xdr:colOff>868680</xdr:colOff>
                    <xdr:row>8</xdr:row>
                    <xdr:rowOff>22860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sizeWithCells="1">
                  <from>
                    <xdr:col>4</xdr:col>
                    <xdr:colOff>114300</xdr:colOff>
                    <xdr:row>2</xdr:row>
                    <xdr:rowOff>137160</xdr:rowOff>
                  </from>
                  <to>
                    <xdr:col>4</xdr:col>
                    <xdr:colOff>914400</xdr:colOff>
                    <xdr:row>2</xdr:row>
                    <xdr:rowOff>594360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sizeWithCells="1">
                  <from>
                    <xdr:col>4</xdr:col>
                    <xdr:colOff>144780</xdr:colOff>
                    <xdr:row>3</xdr:row>
                    <xdr:rowOff>0</xdr:rowOff>
                  </from>
                  <to>
                    <xdr:col>4</xdr:col>
                    <xdr:colOff>944880</xdr:colOff>
                    <xdr:row>3</xdr:row>
                    <xdr:rowOff>190500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sizeWithCells="1">
                  <from>
                    <xdr:col>4</xdr:col>
                    <xdr:colOff>144780</xdr:colOff>
                    <xdr:row>4</xdr:row>
                    <xdr:rowOff>190500</xdr:rowOff>
                  </from>
                  <to>
                    <xdr:col>4</xdr:col>
                    <xdr:colOff>937260</xdr:colOff>
                    <xdr:row>6</xdr:row>
                    <xdr:rowOff>30480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sizeWithCells="1">
                  <from>
                    <xdr:col>4</xdr:col>
                    <xdr:colOff>144780</xdr:colOff>
                    <xdr:row>5</xdr:row>
                    <xdr:rowOff>144780</xdr:rowOff>
                  </from>
                  <to>
                    <xdr:col>4</xdr:col>
                    <xdr:colOff>906780</xdr:colOff>
                    <xdr:row>7</xdr:row>
                    <xdr:rowOff>106680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sizeWithCells="1">
                  <from>
                    <xdr:col>4</xdr:col>
                    <xdr:colOff>144780</xdr:colOff>
                    <xdr:row>7</xdr:row>
                    <xdr:rowOff>30480</xdr:rowOff>
                  </from>
                  <to>
                    <xdr:col>4</xdr:col>
                    <xdr:colOff>899160</xdr:colOff>
                    <xdr:row>7</xdr:row>
                    <xdr:rowOff>190500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sizeWithCells="1">
                  <from>
                    <xdr:col>5</xdr:col>
                    <xdr:colOff>175260</xdr:colOff>
                    <xdr:row>4</xdr:row>
                    <xdr:rowOff>114300</xdr:rowOff>
                  </from>
                  <to>
                    <xdr:col>5</xdr:col>
                    <xdr:colOff>632460</xdr:colOff>
                    <xdr:row>6</xdr:row>
                    <xdr:rowOff>106680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sizeWithCells="1">
                  <from>
                    <xdr:col>5</xdr:col>
                    <xdr:colOff>175260</xdr:colOff>
                    <xdr:row>2</xdr:row>
                    <xdr:rowOff>601980</xdr:rowOff>
                  </from>
                  <to>
                    <xdr:col>5</xdr:col>
                    <xdr:colOff>868680</xdr:colOff>
                    <xdr:row>4</xdr:row>
                    <xdr:rowOff>106680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sizeWithCells="1">
                  <from>
                    <xdr:col>5</xdr:col>
                    <xdr:colOff>144780</xdr:colOff>
                    <xdr:row>2</xdr:row>
                    <xdr:rowOff>106680</xdr:rowOff>
                  </from>
                  <to>
                    <xdr:col>5</xdr:col>
                    <xdr:colOff>640080</xdr:colOff>
                    <xdr:row>2</xdr:row>
                    <xdr:rowOff>563880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sizeWithCells="1">
                  <from>
                    <xdr:col>3</xdr:col>
                    <xdr:colOff>38100</xdr:colOff>
                    <xdr:row>16</xdr:row>
                    <xdr:rowOff>297180</xdr:rowOff>
                  </from>
                  <to>
                    <xdr:col>3</xdr:col>
                    <xdr:colOff>335280</xdr:colOff>
                    <xdr:row>18</xdr:row>
                    <xdr:rowOff>68580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sizeWithCells="1">
                  <from>
                    <xdr:col>4</xdr:col>
                    <xdr:colOff>30480</xdr:colOff>
                    <xdr:row>17</xdr:row>
                    <xdr:rowOff>144780</xdr:rowOff>
                  </from>
                  <to>
                    <xdr:col>4</xdr:col>
                    <xdr:colOff>1280160</xdr:colOff>
                    <xdr:row>19</xdr:row>
                    <xdr:rowOff>68580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sizeWithCells="1">
                  <from>
                    <xdr:col>1</xdr:col>
                    <xdr:colOff>114300</xdr:colOff>
                    <xdr:row>24</xdr:row>
                    <xdr:rowOff>30480</xdr:rowOff>
                  </from>
                  <to>
                    <xdr:col>1</xdr:col>
                    <xdr:colOff>480060</xdr:colOff>
                    <xdr:row>25</xdr:row>
                    <xdr:rowOff>152400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sizeWithCells="1">
                  <from>
                    <xdr:col>1</xdr:col>
                    <xdr:colOff>137160</xdr:colOff>
                    <xdr:row>27</xdr:row>
                    <xdr:rowOff>30480</xdr:rowOff>
                  </from>
                  <to>
                    <xdr:col>1</xdr:col>
                    <xdr:colOff>487680</xdr:colOff>
                    <xdr:row>28</xdr:row>
                    <xdr:rowOff>152400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sizeWithCells="1">
                  <from>
                    <xdr:col>5</xdr:col>
                    <xdr:colOff>152400</xdr:colOff>
                    <xdr:row>27</xdr:row>
                    <xdr:rowOff>38100</xdr:rowOff>
                  </from>
                  <to>
                    <xdr:col>5</xdr:col>
                    <xdr:colOff>342900</xdr:colOff>
                    <xdr:row>28</xdr:row>
                    <xdr:rowOff>182880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sizeWithCells="1">
                  <from>
                    <xdr:col>1</xdr:col>
                    <xdr:colOff>114300</xdr:colOff>
                    <xdr:row>30</xdr:row>
                    <xdr:rowOff>68580</xdr:rowOff>
                  </from>
                  <to>
                    <xdr:col>1</xdr:col>
                    <xdr:colOff>480060</xdr:colOff>
                    <xdr:row>31</xdr:row>
                    <xdr:rowOff>182880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sizeWithCells="1">
                  <from>
                    <xdr:col>3</xdr:col>
                    <xdr:colOff>160020</xdr:colOff>
                    <xdr:row>24</xdr:row>
                    <xdr:rowOff>22860</xdr:rowOff>
                  </from>
                  <to>
                    <xdr:col>3</xdr:col>
                    <xdr:colOff>472440</xdr:colOff>
                    <xdr:row>25</xdr:row>
                    <xdr:rowOff>152400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sizeWithCells="1">
                  <from>
                    <xdr:col>3</xdr:col>
                    <xdr:colOff>144780</xdr:colOff>
                    <xdr:row>27</xdr:row>
                    <xdr:rowOff>30480</xdr:rowOff>
                  </from>
                  <to>
                    <xdr:col>3</xdr:col>
                    <xdr:colOff>464820</xdr:colOff>
                    <xdr:row>28</xdr:row>
                    <xdr:rowOff>152400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sizeWithCells="1">
                  <from>
                    <xdr:col>3</xdr:col>
                    <xdr:colOff>160020</xdr:colOff>
                    <xdr:row>30</xdr:row>
                    <xdr:rowOff>68580</xdr:rowOff>
                  </from>
                  <to>
                    <xdr:col>3</xdr:col>
                    <xdr:colOff>472440</xdr:colOff>
                    <xdr:row>32</xdr:row>
                    <xdr:rowOff>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sizeWithCells="1">
                  <from>
                    <xdr:col>5</xdr:col>
                    <xdr:colOff>144780</xdr:colOff>
                    <xdr:row>30</xdr:row>
                    <xdr:rowOff>38100</xdr:rowOff>
                  </from>
                  <to>
                    <xdr:col>5</xdr:col>
                    <xdr:colOff>335280</xdr:colOff>
                    <xdr:row>31</xdr:row>
                    <xdr:rowOff>144780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sizeWithCells="1">
                  <from>
                    <xdr:col>1</xdr:col>
                    <xdr:colOff>137160</xdr:colOff>
                    <xdr:row>38</xdr:row>
                    <xdr:rowOff>99060</xdr:rowOff>
                  </from>
                  <to>
                    <xdr:col>1</xdr:col>
                    <xdr:colOff>487680</xdr:colOff>
                    <xdr:row>39</xdr:row>
                    <xdr:rowOff>175260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sizeWithCells="1">
                  <from>
                    <xdr:col>1</xdr:col>
                    <xdr:colOff>114300</xdr:colOff>
                    <xdr:row>40</xdr:row>
                    <xdr:rowOff>68580</xdr:rowOff>
                  </from>
                  <to>
                    <xdr:col>1</xdr:col>
                    <xdr:colOff>480060</xdr:colOff>
                    <xdr:row>41</xdr:row>
                    <xdr:rowOff>182880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sizeWithCells="1">
                  <from>
                    <xdr:col>1</xdr:col>
                    <xdr:colOff>137160</xdr:colOff>
                    <xdr:row>46</xdr:row>
                    <xdr:rowOff>114300</xdr:rowOff>
                  </from>
                  <to>
                    <xdr:col>1</xdr:col>
                    <xdr:colOff>449580</xdr:colOff>
                    <xdr:row>47</xdr:row>
                    <xdr:rowOff>144780</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sizeWithCells="1">
                  <from>
                    <xdr:col>1</xdr:col>
                    <xdr:colOff>137160</xdr:colOff>
                    <xdr:row>43</xdr:row>
                    <xdr:rowOff>99060</xdr:rowOff>
                  </from>
                  <to>
                    <xdr:col>1</xdr:col>
                    <xdr:colOff>487680</xdr:colOff>
                    <xdr:row>45</xdr:row>
                    <xdr:rowOff>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sizeWithCells="1">
                  <from>
                    <xdr:col>3</xdr:col>
                    <xdr:colOff>190500</xdr:colOff>
                    <xdr:row>43</xdr:row>
                    <xdr:rowOff>30480</xdr:rowOff>
                  </from>
                  <to>
                    <xdr:col>3</xdr:col>
                    <xdr:colOff>518160</xdr:colOff>
                    <xdr:row>44</xdr:row>
                    <xdr:rowOff>152400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sizeWithCells="1">
                  <from>
                    <xdr:col>1</xdr:col>
                    <xdr:colOff>114300</xdr:colOff>
                    <xdr:row>48</xdr:row>
                    <xdr:rowOff>68580</xdr:rowOff>
                  </from>
                  <to>
                    <xdr:col>1</xdr:col>
                    <xdr:colOff>480060</xdr:colOff>
                    <xdr:row>49</xdr:row>
                    <xdr:rowOff>152400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sizeWithCells="1">
                  <from>
                    <xdr:col>3</xdr:col>
                    <xdr:colOff>182880</xdr:colOff>
                    <xdr:row>46</xdr:row>
                    <xdr:rowOff>30480</xdr:rowOff>
                  </from>
                  <to>
                    <xdr:col>3</xdr:col>
                    <xdr:colOff>495300</xdr:colOff>
                    <xdr:row>47</xdr:row>
                    <xdr:rowOff>106680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sizeWithCells="1">
                  <from>
                    <xdr:col>1</xdr:col>
                    <xdr:colOff>106680</xdr:colOff>
                    <xdr:row>51</xdr:row>
                    <xdr:rowOff>144780</xdr:rowOff>
                  </from>
                  <to>
                    <xdr:col>1</xdr:col>
                    <xdr:colOff>457200</xdr:colOff>
                    <xdr:row>52</xdr:row>
                    <xdr:rowOff>68580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sizeWithCells="1">
                  <from>
                    <xdr:col>3</xdr:col>
                    <xdr:colOff>182880</xdr:colOff>
                    <xdr:row>51</xdr:row>
                    <xdr:rowOff>68580</xdr:rowOff>
                  </from>
                  <to>
                    <xdr:col>3</xdr:col>
                    <xdr:colOff>830580</xdr:colOff>
                    <xdr:row>52</xdr:row>
                    <xdr:rowOff>106680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sizeWithCells="1">
                  <from>
                    <xdr:col>5</xdr:col>
                    <xdr:colOff>144780</xdr:colOff>
                    <xdr:row>51</xdr:row>
                    <xdr:rowOff>68580</xdr:rowOff>
                  </from>
                  <to>
                    <xdr:col>6</xdr:col>
                    <xdr:colOff>518160</xdr:colOff>
                    <xdr:row>52</xdr:row>
                    <xdr:rowOff>106680</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sizeWithCells="1">
                  <from>
                    <xdr:col>5</xdr:col>
                    <xdr:colOff>60960</xdr:colOff>
                    <xdr:row>65</xdr:row>
                    <xdr:rowOff>0</xdr:rowOff>
                  </from>
                  <to>
                    <xdr:col>5</xdr:col>
                    <xdr:colOff>60960</xdr:colOff>
                    <xdr:row>66</xdr:row>
                    <xdr:rowOff>60960</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sizeWithCells="1">
                  <from>
                    <xdr:col>3</xdr:col>
                    <xdr:colOff>175260</xdr:colOff>
                    <xdr:row>61</xdr:row>
                    <xdr:rowOff>30480</xdr:rowOff>
                  </from>
                  <to>
                    <xdr:col>4</xdr:col>
                    <xdr:colOff>304800</xdr:colOff>
                    <xdr:row>62</xdr:row>
                    <xdr:rowOff>106680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sizeWithCells="1">
                  <from>
                    <xdr:col>3</xdr:col>
                    <xdr:colOff>190500</xdr:colOff>
                    <xdr:row>54</xdr:row>
                    <xdr:rowOff>68580</xdr:rowOff>
                  </from>
                  <to>
                    <xdr:col>3</xdr:col>
                    <xdr:colOff>1813560</xdr:colOff>
                    <xdr:row>55</xdr:row>
                    <xdr:rowOff>152400</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sizeWithCells="1">
                  <from>
                    <xdr:col>5</xdr:col>
                    <xdr:colOff>182880</xdr:colOff>
                    <xdr:row>54</xdr:row>
                    <xdr:rowOff>106680</xdr:rowOff>
                  </from>
                  <to>
                    <xdr:col>7</xdr:col>
                    <xdr:colOff>594360</xdr:colOff>
                    <xdr:row>55</xdr:row>
                    <xdr:rowOff>144780</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sizeWithCells="1">
                  <from>
                    <xdr:col>3</xdr:col>
                    <xdr:colOff>213360</xdr:colOff>
                    <xdr:row>58</xdr:row>
                    <xdr:rowOff>30480</xdr:rowOff>
                  </from>
                  <to>
                    <xdr:col>3</xdr:col>
                    <xdr:colOff>2232660</xdr:colOff>
                    <xdr:row>59</xdr:row>
                    <xdr:rowOff>144780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sizeWithCells="1">
                  <from>
                    <xdr:col>3</xdr:col>
                    <xdr:colOff>213360</xdr:colOff>
                    <xdr:row>56</xdr:row>
                    <xdr:rowOff>60960</xdr:rowOff>
                  </from>
                  <to>
                    <xdr:col>4</xdr:col>
                    <xdr:colOff>373380</xdr:colOff>
                    <xdr:row>57</xdr:row>
                    <xdr:rowOff>114300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sizeWithCells="1">
                  <from>
                    <xdr:col>5</xdr:col>
                    <xdr:colOff>220980</xdr:colOff>
                    <xdr:row>70</xdr:row>
                    <xdr:rowOff>68580</xdr:rowOff>
                  </from>
                  <to>
                    <xdr:col>7</xdr:col>
                    <xdr:colOff>601980</xdr:colOff>
                    <xdr:row>71</xdr:row>
                    <xdr:rowOff>106680</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sizeWithCells="1">
                  <from>
                    <xdr:col>3</xdr:col>
                    <xdr:colOff>182880</xdr:colOff>
                    <xdr:row>70</xdr:row>
                    <xdr:rowOff>68580</xdr:rowOff>
                  </from>
                  <to>
                    <xdr:col>4</xdr:col>
                    <xdr:colOff>289560</xdr:colOff>
                    <xdr:row>71</xdr:row>
                    <xdr:rowOff>144780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sizeWithCells="1">
                  <from>
                    <xdr:col>3</xdr:col>
                    <xdr:colOff>182880</xdr:colOff>
                    <xdr:row>72</xdr:row>
                    <xdr:rowOff>99060</xdr:rowOff>
                  </from>
                  <to>
                    <xdr:col>4</xdr:col>
                    <xdr:colOff>1097280</xdr:colOff>
                    <xdr:row>73</xdr:row>
                    <xdr:rowOff>106680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sizeWithCells="1">
                  <from>
                    <xdr:col>3</xdr:col>
                    <xdr:colOff>190500</xdr:colOff>
                    <xdr:row>76</xdr:row>
                    <xdr:rowOff>30480</xdr:rowOff>
                  </from>
                  <to>
                    <xdr:col>4</xdr:col>
                    <xdr:colOff>1013460</xdr:colOff>
                    <xdr:row>78</xdr:row>
                    <xdr:rowOff>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sizeWithCells="1">
                  <from>
                    <xdr:col>5</xdr:col>
                    <xdr:colOff>220980</xdr:colOff>
                    <xdr:row>74</xdr:row>
                    <xdr:rowOff>106680</xdr:rowOff>
                  </from>
                  <to>
                    <xdr:col>7</xdr:col>
                    <xdr:colOff>609600</xdr:colOff>
                    <xdr:row>75</xdr:row>
                    <xdr:rowOff>99060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sizeWithCells="1">
                  <from>
                    <xdr:col>3</xdr:col>
                    <xdr:colOff>213360</xdr:colOff>
                    <xdr:row>74</xdr:row>
                    <xdr:rowOff>76200</xdr:rowOff>
                  </from>
                  <to>
                    <xdr:col>4</xdr:col>
                    <xdr:colOff>480060</xdr:colOff>
                    <xdr:row>75</xdr:row>
                    <xdr:rowOff>114300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sizeWithCells="1">
                  <from>
                    <xdr:col>1</xdr:col>
                    <xdr:colOff>106680</xdr:colOff>
                    <xdr:row>80</xdr:row>
                    <xdr:rowOff>30480</xdr:rowOff>
                  </from>
                  <to>
                    <xdr:col>1</xdr:col>
                    <xdr:colOff>2087880</xdr:colOff>
                    <xdr:row>81</xdr:row>
                    <xdr:rowOff>152400</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sizeWithCells="1">
                  <from>
                    <xdr:col>1</xdr:col>
                    <xdr:colOff>106680</xdr:colOff>
                    <xdr:row>82</xdr:row>
                    <xdr:rowOff>68580</xdr:rowOff>
                  </from>
                  <to>
                    <xdr:col>1</xdr:col>
                    <xdr:colOff>2362200</xdr:colOff>
                    <xdr:row>83</xdr:row>
                    <xdr:rowOff>144780</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sizeWithCells="1">
                  <from>
                    <xdr:col>5</xdr:col>
                    <xdr:colOff>22860</xdr:colOff>
                    <xdr:row>81</xdr:row>
                    <xdr:rowOff>30480</xdr:rowOff>
                  </from>
                  <to>
                    <xdr:col>5</xdr:col>
                    <xdr:colOff>22860</xdr:colOff>
                    <xdr:row>82</xdr:row>
                    <xdr:rowOff>144780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sizeWithCells="1">
                  <from>
                    <xdr:col>5</xdr:col>
                    <xdr:colOff>22860</xdr:colOff>
                    <xdr:row>82</xdr:row>
                    <xdr:rowOff>0</xdr:rowOff>
                  </from>
                  <to>
                    <xdr:col>5</xdr:col>
                    <xdr:colOff>22860</xdr:colOff>
                    <xdr:row>83</xdr:row>
                    <xdr:rowOff>60960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sizeWithCells="1">
                  <from>
                    <xdr:col>5</xdr:col>
                    <xdr:colOff>144780</xdr:colOff>
                    <xdr:row>38</xdr:row>
                    <xdr:rowOff>60960</xdr:rowOff>
                  </from>
                  <to>
                    <xdr:col>5</xdr:col>
                    <xdr:colOff>792480</xdr:colOff>
                    <xdr:row>39</xdr:row>
                    <xdr:rowOff>137160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sizeWithCells="1">
                  <from>
                    <xdr:col>6</xdr:col>
                    <xdr:colOff>38100</xdr:colOff>
                    <xdr:row>18</xdr:row>
                    <xdr:rowOff>30480</xdr:rowOff>
                  </from>
                  <to>
                    <xdr:col>7</xdr:col>
                    <xdr:colOff>297180</xdr:colOff>
                    <xdr:row>18</xdr:row>
                    <xdr:rowOff>182880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sizeWithCells="1">
                  <from>
                    <xdr:col>1</xdr:col>
                    <xdr:colOff>106680</xdr:colOff>
                    <xdr:row>32</xdr:row>
                    <xdr:rowOff>60960</xdr:rowOff>
                  </from>
                  <to>
                    <xdr:col>1</xdr:col>
                    <xdr:colOff>457200</xdr:colOff>
                    <xdr:row>33</xdr:row>
                    <xdr:rowOff>152400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sizeWithCells="1">
                  <from>
                    <xdr:col>1</xdr:col>
                    <xdr:colOff>106680</xdr:colOff>
                    <xdr:row>35</xdr:row>
                    <xdr:rowOff>99060</xdr:rowOff>
                  </from>
                  <to>
                    <xdr:col>1</xdr:col>
                    <xdr:colOff>449580</xdr:colOff>
                    <xdr:row>37</xdr:row>
                    <xdr:rowOff>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sizeWithCells="1">
                  <from>
                    <xdr:col>3</xdr:col>
                    <xdr:colOff>144780</xdr:colOff>
                    <xdr:row>38</xdr:row>
                    <xdr:rowOff>68580</xdr:rowOff>
                  </from>
                  <to>
                    <xdr:col>3</xdr:col>
                    <xdr:colOff>480060</xdr:colOff>
                    <xdr:row>39</xdr:row>
                    <xdr:rowOff>106680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sizeWithCells="1">
                  <from>
                    <xdr:col>3</xdr:col>
                    <xdr:colOff>152400</xdr:colOff>
                    <xdr:row>32</xdr:row>
                    <xdr:rowOff>68580</xdr:rowOff>
                  </from>
                  <to>
                    <xdr:col>3</xdr:col>
                    <xdr:colOff>480060</xdr:colOff>
                    <xdr:row>33</xdr:row>
                    <xdr:rowOff>152400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sizeWithCells="1">
                  <from>
                    <xdr:col>3</xdr:col>
                    <xdr:colOff>144780</xdr:colOff>
                    <xdr:row>35</xdr:row>
                    <xdr:rowOff>60960</xdr:rowOff>
                  </from>
                  <to>
                    <xdr:col>3</xdr:col>
                    <xdr:colOff>480060</xdr:colOff>
                    <xdr:row>36</xdr:row>
                    <xdr:rowOff>144780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sizeWithCells="1">
                  <from>
                    <xdr:col>3</xdr:col>
                    <xdr:colOff>190500</xdr:colOff>
                    <xdr:row>48</xdr:row>
                    <xdr:rowOff>30480</xdr:rowOff>
                  </from>
                  <to>
                    <xdr:col>3</xdr:col>
                    <xdr:colOff>518160</xdr:colOff>
                    <xdr:row>49</xdr:row>
                    <xdr:rowOff>114300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sizeWithCells="1">
                  <from>
                    <xdr:col>5</xdr:col>
                    <xdr:colOff>152400</xdr:colOff>
                    <xdr:row>46</xdr:row>
                    <xdr:rowOff>68580</xdr:rowOff>
                  </from>
                  <to>
                    <xdr:col>5</xdr:col>
                    <xdr:colOff>335280</xdr:colOff>
                    <xdr:row>47</xdr:row>
                    <xdr:rowOff>137160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sizeWithCells="1">
                  <from>
                    <xdr:col>5</xdr:col>
                    <xdr:colOff>213360</xdr:colOff>
                    <xdr:row>58</xdr:row>
                    <xdr:rowOff>68580</xdr:rowOff>
                  </from>
                  <to>
                    <xdr:col>7</xdr:col>
                    <xdr:colOff>601980</xdr:colOff>
                    <xdr:row>59</xdr:row>
                    <xdr:rowOff>106680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sizeWithCells="1">
                  <from>
                    <xdr:col>3</xdr:col>
                    <xdr:colOff>182880</xdr:colOff>
                    <xdr:row>63</xdr:row>
                    <xdr:rowOff>38100</xdr:rowOff>
                  </from>
                  <to>
                    <xdr:col>4</xdr:col>
                    <xdr:colOff>304800</xdr:colOff>
                    <xdr:row>64</xdr:row>
                    <xdr:rowOff>114300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sizeWithCells="1">
                  <from>
                    <xdr:col>5</xdr:col>
                    <xdr:colOff>106680</xdr:colOff>
                    <xdr:row>80</xdr:row>
                    <xdr:rowOff>106680</xdr:rowOff>
                  </from>
                  <to>
                    <xdr:col>6</xdr:col>
                    <xdr:colOff>213360</xdr:colOff>
                    <xdr:row>81</xdr:row>
                    <xdr:rowOff>144780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sizeWithCells="1">
                  <from>
                    <xdr:col>5</xdr:col>
                    <xdr:colOff>106680</xdr:colOff>
                    <xdr:row>82</xdr:row>
                    <xdr:rowOff>68580</xdr:rowOff>
                  </from>
                  <to>
                    <xdr:col>5</xdr:col>
                    <xdr:colOff>1783080</xdr:colOff>
                    <xdr:row>83</xdr:row>
                    <xdr:rowOff>114300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sizeWithCells="1">
                  <from>
                    <xdr:col>0</xdr:col>
                    <xdr:colOff>228600</xdr:colOff>
                    <xdr:row>90</xdr:row>
                    <xdr:rowOff>38100</xdr:rowOff>
                  </from>
                  <to>
                    <xdr:col>0</xdr:col>
                    <xdr:colOff>533400</xdr:colOff>
                    <xdr:row>91</xdr:row>
                    <xdr:rowOff>38100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sizeWithCells="1">
                  <from>
                    <xdr:col>0</xdr:col>
                    <xdr:colOff>2727960</xdr:colOff>
                    <xdr:row>90</xdr:row>
                    <xdr:rowOff>38100</xdr:rowOff>
                  </from>
                  <to>
                    <xdr:col>0</xdr:col>
                    <xdr:colOff>2933700</xdr:colOff>
                    <xdr:row>91</xdr:row>
                    <xdr:rowOff>38100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sizeWithCells="1">
                  <from>
                    <xdr:col>0</xdr:col>
                    <xdr:colOff>190500</xdr:colOff>
                    <xdr:row>93</xdr:row>
                    <xdr:rowOff>22860</xdr:rowOff>
                  </from>
                  <to>
                    <xdr:col>0</xdr:col>
                    <xdr:colOff>495300</xdr:colOff>
                    <xdr:row>94</xdr:row>
                    <xdr:rowOff>60960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sizeWithCells="1">
                  <from>
                    <xdr:col>0</xdr:col>
                    <xdr:colOff>114300</xdr:colOff>
                    <xdr:row>99</xdr:row>
                    <xdr:rowOff>68580</xdr:rowOff>
                  </from>
                  <to>
                    <xdr:col>0</xdr:col>
                    <xdr:colOff>419100</xdr:colOff>
                    <xdr:row>100</xdr:row>
                    <xdr:rowOff>91440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sizeWithCells="1">
                  <from>
                    <xdr:col>0</xdr:col>
                    <xdr:colOff>182880</xdr:colOff>
                    <xdr:row>96</xdr:row>
                    <xdr:rowOff>99060</xdr:rowOff>
                  </from>
                  <to>
                    <xdr:col>0</xdr:col>
                    <xdr:colOff>487680</xdr:colOff>
                    <xdr:row>97</xdr:row>
                    <xdr:rowOff>68580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sizeWithCells="1">
                  <from>
                    <xdr:col>0</xdr:col>
                    <xdr:colOff>838200</xdr:colOff>
                    <xdr:row>90</xdr:row>
                    <xdr:rowOff>38100</xdr:rowOff>
                  </from>
                  <to>
                    <xdr:col>0</xdr:col>
                    <xdr:colOff>1097280</xdr:colOff>
                    <xdr:row>91</xdr:row>
                    <xdr:rowOff>38100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sizeWithCells="1">
                  <from>
                    <xdr:col>0</xdr:col>
                    <xdr:colOff>1402080</xdr:colOff>
                    <xdr:row>90</xdr:row>
                    <xdr:rowOff>38100</xdr:rowOff>
                  </from>
                  <to>
                    <xdr:col>0</xdr:col>
                    <xdr:colOff>1676400</xdr:colOff>
                    <xdr:row>91</xdr:row>
                    <xdr:rowOff>38100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sizeWithCells="1">
                  <from>
                    <xdr:col>0</xdr:col>
                    <xdr:colOff>3390900</xdr:colOff>
                    <xdr:row>90</xdr:row>
                    <xdr:rowOff>38100</xdr:rowOff>
                  </from>
                  <to>
                    <xdr:col>1</xdr:col>
                    <xdr:colOff>0</xdr:colOff>
                    <xdr:row>91</xdr:row>
                    <xdr:rowOff>38100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sizeWithCells="1">
                  <from>
                    <xdr:col>0</xdr:col>
                    <xdr:colOff>190500</xdr:colOff>
                    <xdr:row>93</xdr:row>
                    <xdr:rowOff>22860</xdr:rowOff>
                  </from>
                  <to>
                    <xdr:col>0</xdr:col>
                    <xdr:colOff>495300</xdr:colOff>
                    <xdr:row>94</xdr:row>
                    <xdr:rowOff>60960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sizeWithCells="1">
                  <from>
                    <xdr:col>0</xdr:col>
                    <xdr:colOff>830580</xdr:colOff>
                    <xdr:row>93</xdr:row>
                    <xdr:rowOff>22860</xdr:rowOff>
                  </from>
                  <to>
                    <xdr:col>0</xdr:col>
                    <xdr:colOff>1135380</xdr:colOff>
                    <xdr:row>94</xdr:row>
                    <xdr:rowOff>60960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sizeWithCells="1">
                  <from>
                    <xdr:col>0</xdr:col>
                    <xdr:colOff>1440180</xdr:colOff>
                    <xdr:row>93</xdr:row>
                    <xdr:rowOff>22860</xdr:rowOff>
                  </from>
                  <to>
                    <xdr:col>0</xdr:col>
                    <xdr:colOff>1744980</xdr:colOff>
                    <xdr:row>94</xdr:row>
                    <xdr:rowOff>60960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sizeWithCells="1">
                  <from>
                    <xdr:col>0</xdr:col>
                    <xdr:colOff>2240280</xdr:colOff>
                    <xdr:row>99</xdr:row>
                    <xdr:rowOff>38100</xdr:rowOff>
                  </from>
                  <to>
                    <xdr:col>0</xdr:col>
                    <xdr:colOff>2552700</xdr:colOff>
                    <xdr:row>100</xdr:row>
                    <xdr:rowOff>83820</xdr:rowOff>
                  </to>
                </anchor>
              </controlPr>
            </control>
          </mc:Choice>
        </mc:AlternateContent>
        <mc:AlternateContent xmlns:mc="http://schemas.openxmlformats.org/markup-compatibility/2006">
          <mc:Choice Requires="x14">
            <control shapeId="15437" r:id="rId80" name="Check Box 77">
              <controlPr defaultSize="0" autoFill="0" autoLine="0" autoPict="0">
                <anchor moveWithCells="1" sizeWithCells="1">
                  <from>
                    <xdr:col>0</xdr:col>
                    <xdr:colOff>746760</xdr:colOff>
                    <xdr:row>99</xdr:row>
                    <xdr:rowOff>68580</xdr:rowOff>
                  </from>
                  <to>
                    <xdr:col>0</xdr:col>
                    <xdr:colOff>1051560</xdr:colOff>
                    <xdr:row>100</xdr:row>
                    <xdr:rowOff>99060</xdr:rowOff>
                  </to>
                </anchor>
              </controlPr>
            </control>
          </mc:Choice>
        </mc:AlternateContent>
        <mc:AlternateContent xmlns:mc="http://schemas.openxmlformats.org/markup-compatibility/2006">
          <mc:Choice Requires="x14">
            <control shapeId="15438" r:id="rId81" name="Check Box 78">
              <controlPr defaultSize="0" autoFill="0" autoLine="0" autoPict="0">
                <anchor moveWithCells="1" sizeWithCells="1">
                  <from>
                    <xdr:col>0</xdr:col>
                    <xdr:colOff>1242060</xdr:colOff>
                    <xdr:row>99</xdr:row>
                    <xdr:rowOff>60960</xdr:rowOff>
                  </from>
                  <to>
                    <xdr:col>0</xdr:col>
                    <xdr:colOff>1546860</xdr:colOff>
                    <xdr:row>100</xdr:row>
                    <xdr:rowOff>76200</xdr:rowOff>
                  </to>
                </anchor>
              </controlPr>
            </control>
          </mc:Choice>
        </mc:AlternateContent>
        <mc:AlternateContent xmlns:mc="http://schemas.openxmlformats.org/markup-compatibility/2006">
          <mc:Choice Requires="x14">
            <control shapeId="15439" r:id="rId82" name="Check Box 79">
              <controlPr defaultSize="0" autoFill="0" autoLine="0" autoPict="0">
                <anchor moveWithCells="1" sizeWithCells="1">
                  <from>
                    <xdr:col>0</xdr:col>
                    <xdr:colOff>1714500</xdr:colOff>
                    <xdr:row>99</xdr:row>
                    <xdr:rowOff>53340</xdr:rowOff>
                  </from>
                  <to>
                    <xdr:col>0</xdr:col>
                    <xdr:colOff>2019300</xdr:colOff>
                    <xdr:row>100</xdr:row>
                    <xdr:rowOff>83820</xdr:rowOff>
                  </to>
                </anchor>
              </controlPr>
            </control>
          </mc:Choice>
        </mc:AlternateContent>
        <mc:AlternateContent xmlns:mc="http://schemas.openxmlformats.org/markup-compatibility/2006">
          <mc:Choice Requires="x14">
            <control shapeId="15440" r:id="rId83" name="Check Box 80">
              <controlPr defaultSize="0" autoFill="0" autoLine="0" autoPict="0">
                <anchor moveWithCells="1" sizeWithCells="1">
                  <from>
                    <xdr:col>1</xdr:col>
                    <xdr:colOff>777240</xdr:colOff>
                    <xdr:row>94</xdr:row>
                    <xdr:rowOff>83820</xdr:rowOff>
                  </from>
                  <to>
                    <xdr:col>1</xdr:col>
                    <xdr:colOff>1082040</xdr:colOff>
                    <xdr:row>96</xdr:row>
                    <xdr:rowOff>45720</xdr:rowOff>
                  </to>
                </anchor>
              </controlPr>
            </control>
          </mc:Choice>
        </mc:AlternateContent>
        <mc:AlternateContent xmlns:mc="http://schemas.openxmlformats.org/markup-compatibility/2006">
          <mc:Choice Requires="x14">
            <control shapeId="15441" r:id="rId84" name="Check Box 81">
              <controlPr defaultSize="0" autoFill="0" autoLine="0" autoPict="0">
                <anchor moveWithCells="1" sizeWithCells="1">
                  <from>
                    <xdr:col>1</xdr:col>
                    <xdr:colOff>1333500</xdr:colOff>
                    <xdr:row>94</xdr:row>
                    <xdr:rowOff>106680</xdr:rowOff>
                  </from>
                  <to>
                    <xdr:col>1</xdr:col>
                    <xdr:colOff>1638300</xdr:colOff>
                    <xdr:row>96</xdr:row>
                    <xdr:rowOff>30480</xdr:rowOff>
                  </to>
                </anchor>
              </controlPr>
            </control>
          </mc:Choice>
        </mc:AlternateContent>
        <mc:AlternateContent xmlns:mc="http://schemas.openxmlformats.org/markup-compatibility/2006">
          <mc:Choice Requires="x14">
            <control shapeId="15442" r:id="rId85" name="Check Box 82">
              <controlPr defaultSize="0" autoFill="0" autoLine="0" autoPict="0">
                <anchor moveWithCells="1" sizeWithCells="1">
                  <from>
                    <xdr:col>1</xdr:col>
                    <xdr:colOff>1828800</xdr:colOff>
                    <xdr:row>94</xdr:row>
                    <xdr:rowOff>106680</xdr:rowOff>
                  </from>
                  <to>
                    <xdr:col>1</xdr:col>
                    <xdr:colOff>2118360</xdr:colOff>
                    <xdr:row>96</xdr:row>
                    <xdr:rowOff>22860</xdr:rowOff>
                  </to>
                </anchor>
              </controlPr>
            </control>
          </mc:Choice>
        </mc:AlternateContent>
        <mc:AlternateContent xmlns:mc="http://schemas.openxmlformats.org/markup-compatibility/2006">
          <mc:Choice Requires="x14">
            <control shapeId="15443" r:id="rId86" name="Check Box 83">
              <controlPr defaultSize="0" autoFill="0" autoLine="0" autoPict="0">
                <anchor moveWithCells="1" sizeWithCells="1">
                  <from>
                    <xdr:col>0</xdr:col>
                    <xdr:colOff>822960</xdr:colOff>
                    <xdr:row>96</xdr:row>
                    <xdr:rowOff>68580</xdr:rowOff>
                  </from>
                  <to>
                    <xdr:col>0</xdr:col>
                    <xdr:colOff>1127760</xdr:colOff>
                    <xdr:row>97</xdr:row>
                    <xdr:rowOff>68580</xdr:rowOff>
                  </to>
                </anchor>
              </controlPr>
            </control>
          </mc:Choice>
        </mc:AlternateContent>
        <mc:AlternateContent xmlns:mc="http://schemas.openxmlformats.org/markup-compatibility/2006">
          <mc:Choice Requires="x14">
            <control shapeId="15444" r:id="rId87" name="Check Box 84">
              <controlPr defaultSize="0" autoFill="0" autoLine="0" autoPict="0">
                <anchor moveWithCells="1" sizeWithCells="1">
                  <from>
                    <xdr:col>0</xdr:col>
                    <xdr:colOff>1363980</xdr:colOff>
                    <xdr:row>96</xdr:row>
                    <xdr:rowOff>68580</xdr:rowOff>
                  </from>
                  <to>
                    <xdr:col>0</xdr:col>
                    <xdr:colOff>1668780</xdr:colOff>
                    <xdr:row>97</xdr:row>
                    <xdr:rowOff>68580</xdr:rowOff>
                  </to>
                </anchor>
              </controlPr>
            </control>
          </mc:Choice>
        </mc:AlternateContent>
        <mc:AlternateContent xmlns:mc="http://schemas.openxmlformats.org/markup-compatibility/2006">
          <mc:Choice Requires="x14">
            <control shapeId="15445" r:id="rId88" name="Check Box 85">
              <controlPr defaultSize="0" autoFill="0" autoLine="0" autoPict="0">
                <anchor moveWithCells="1" sizeWithCells="1">
                  <from>
                    <xdr:col>0</xdr:col>
                    <xdr:colOff>2057400</xdr:colOff>
                    <xdr:row>90</xdr:row>
                    <xdr:rowOff>38100</xdr:rowOff>
                  </from>
                  <to>
                    <xdr:col>0</xdr:col>
                    <xdr:colOff>2354580</xdr:colOff>
                    <xdr:row>91</xdr:row>
                    <xdr:rowOff>38100</xdr:rowOff>
                  </to>
                </anchor>
              </controlPr>
            </control>
          </mc:Choice>
        </mc:AlternateContent>
        <mc:AlternateContent xmlns:mc="http://schemas.openxmlformats.org/markup-compatibility/2006">
          <mc:Choice Requires="x14">
            <control shapeId="15446" r:id="rId89" name="Check Box 86">
              <controlPr defaultSize="0" autoFill="0" autoLine="0" autoPict="0">
                <anchor moveWithCells="1" sizeWithCells="1">
                  <from>
                    <xdr:col>0</xdr:col>
                    <xdr:colOff>1927860</xdr:colOff>
                    <xdr:row>95</xdr:row>
                    <xdr:rowOff>190500</xdr:rowOff>
                  </from>
                  <to>
                    <xdr:col>0</xdr:col>
                    <xdr:colOff>2225040</xdr:colOff>
                    <xdr:row>97</xdr:row>
                    <xdr:rowOff>137160</xdr:rowOff>
                  </to>
                </anchor>
              </controlPr>
            </control>
          </mc:Choice>
        </mc:AlternateContent>
        <mc:AlternateContent xmlns:mc="http://schemas.openxmlformats.org/markup-compatibility/2006">
          <mc:Choice Requires="x14">
            <control shapeId="15447" r:id="rId90" name="Check Box 87">
              <controlPr defaultSize="0" autoFill="0" autoLine="0" autoPict="0">
                <anchor moveWithCells="1" sizeWithCells="1">
                  <from>
                    <xdr:col>1</xdr:col>
                    <xdr:colOff>327660</xdr:colOff>
                    <xdr:row>89</xdr:row>
                    <xdr:rowOff>190500</xdr:rowOff>
                  </from>
                  <to>
                    <xdr:col>1</xdr:col>
                    <xdr:colOff>525780</xdr:colOff>
                    <xdr:row>91</xdr:row>
                    <xdr:rowOff>38100</xdr:rowOff>
                  </to>
                </anchor>
              </controlPr>
            </control>
          </mc:Choice>
        </mc:AlternateContent>
        <mc:AlternateContent xmlns:mc="http://schemas.openxmlformats.org/markup-compatibility/2006">
          <mc:Choice Requires="x14">
            <control shapeId="15448" r:id="rId91" name="Check Box 88">
              <controlPr defaultSize="0" autoFill="0" autoLine="0" autoPict="0">
                <anchor moveWithCells="1" sizeWithCells="1">
                  <from>
                    <xdr:col>1</xdr:col>
                    <xdr:colOff>868680</xdr:colOff>
                    <xdr:row>90</xdr:row>
                    <xdr:rowOff>0</xdr:rowOff>
                  </from>
                  <to>
                    <xdr:col>1</xdr:col>
                    <xdr:colOff>1135380</xdr:colOff>
                    <xdr:row>91</xdr:row>
                    <xdr:rowOff>38100</xdr:rowOff>
                  </to>
                </anchor>
              </controlPr>
            </control>
          </mc:Choice>
        </mc:AlternateContent>
        <mc:AlternateContent xmlns:mc="http://schemas.openxmlformats.org/markup-compatibility/2006">
          <mc:Choice Requires="x14">
            <control shapeId="15449" r:id="rId92" name="Check Box 89">
              <controlPr defaultSize="0" autoFill="0" autoLine="0" autoPict="0">
                <anchor moveWithCells="1" sizeWithCells="1">
                  <from>
                    <xdr:col>1</xdr:col>
                    <xdr:colOff>1203960</xdr:colOff>
                    <xdr:row>98</xdr:row>
                    <xdr:rowOff>152400</xdr:rowOff>
                  </from>
                  <to>
                    <xdr:col>1</xdr:col>
                    <xdr:colOff>1447800</xdr:colOff>
                    <xdr:row>100</xdr:row>
                    <xdr:rowOff>99060</xdr:rowOff>
                  </to>
                </anchor>
              </controlPr>
            </control>
          </mc:Choice>
        </mc:AlternateContent>
        <mc:AlternateContent xmlns:mc="http://schemas.openxmlformats.org/markup-compatibility/2006">
          <mc:Choice Requires="x14">
            <control shapeId="15450" r:id="rId93" name="Check Box 90">
              <controlPr defaultSize="0" autoFill="0" autoLine="0" autoPict="0">
                <anchor moveWithCells="1" sizeWithCells="1">
                  <from>
                    <xdr:col>1</xdr:col>
                    <xdr:colOff>708660</xdr:colOff>
                    <xdr:row>98</xdr:row>
                    <xdr:rowOff>167640</xdr:rowOff>
                  </from>
                  <to>
                    <xdr:col>1</xdr:col>
                    <xdr:colOff>1013460</xdr:colOff>
                    <xdr:row>100</xdr:row>
                    <xdr:rowOff>76200</xdr:rowOff>
                  </to>
                </anchor>
              </controlPr>
            </control>
          </mc:Choice>
        </mc:AlternateContent>
        <mc:AlternateContent xmlns:mc="http://schemas.openxmlformats.org/markup-compatibility/2006">
          <mc:Choice Requires="x14">
            <control shapeId="15451" r:id="rId94" name="Check Box 91">
              <controlPr defaultSize="0" autoFill="0" autoLine="0" autoPict="0">
                <anchor moveWithCells="1" sizeWithCells="1">
                  <from>
                    <xdr:col>1</xdr:col>
                    <xdr:colOff>1333500</xdr:colOff>
                    <xdr:row>89</xdr:row>
                    <xdr:rowOff>175260</xdr:rowOff>
                  </from>
                  <to>
                    <xdr:col>1</xdr:col>
                    <xdr:colOff>1706880</xdr:colOff>
                    <xdr:row>91</xdr:row>
                    <xdr:rowOff>38100</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sizeWithCells="1">
                  <from>
                    <xdr:col>1</xdr:col>
                    <xdr:colOff>2087880</xdr:colOff>
                    <xdr:row>89</xdr:row>
                    <xdr:rowOff>190500</xdr:rowOff>
                  </from>
                  <to>
                    <xdr:col>1</xdr:col>
                    <xdr:colOff>2316480</xdr:colOff>
                    <xdr:row>91</xdr:row>
                    <xdr:rowOff>30480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sizeWithCells="1">
                  <from>
                    <xdr:col>1</xdr:col>
                    <xdr:colOff>1562100</xdr:colOff>
                    <xdr:row>98</xdr:row>
                    <xdr:rowOff>144780</xdr:rowOff>
                  </from>
                  <to>
                    <xdr:col>1</xdr:col>
                    <xdr:colOff>1927860</xdr:colOff>
                    <xdr:row>100</xdr:row>
                    <xdr:rowOff>76200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sizeWithCells="1">
                  <from>
                    <xdr:col>2</xdr:col>
                    <xdr:colOff>15240</xdr:colOff>
                    <xdr:row>90</xdr:row>
                    <xdr:rowOff>0</xdr:rowOff>
                  </from>
                  <to>
                    <xdr:col>2</xdr:col>
                    <xdr:colOff>320040</xdr:colOff>
                    <xdr:row>91</xdr:row>
                    <xdr:rowOff>22860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sizeWithCells="1">
                  <from>
                    <xdr:col>1</xdr:col>
                    <xdr:colOff>2049780</xdr:colOff>
                    <xdr:row>98</xdr:row>
                    <xdr:rowOff>160020</xdr:rowOff>
                  </from>
                  <to>
                    <xdr:col>1</xdr:col>
                    <xdr:colOff>2339340</xdr:colOff>
                    <xdr:row>100</xdr:row>
                    <xdr:rowOff>45720</xdr:rowOff>
                  </to>
                </anchor>
              </controlPr>
            </control>
          </mc:Choice>
        </mc:AlternateContent>
        <mc:AlternateContent xmlns:mc="http://schemas.openxmlformats.org/markup-compatibility/2006">
          <mc:Choice Requires="x14">
            <control shapeId="15456" r:id="rId99" name="Check Box 96">
              <controlPr defaultSize="0" autoFill="0" autoLine="0" autoPict="0">
                <anchor moveWithCells="1" sizeWithCells="1">
                  <from>
                    <xdr:col>5</xdr:col>
                    <xdr:colOff>144780</xdr:colOff>
                    <xdr:row>85</xdr:row>
                    <xdr:rowOff>182880</xdr:rowOff>
                  </from>
                  <to>
                    <xdr:col>6</xdr:col>
                    <xdr:colOff>30480</xdr:colOff>
                    <xdr:row>87</xdr:row>
                    <xdr:rowOff>30480</xdr:rowOff>
                  </to>
                </anchor>
              </controlPr>
            </control>
          </mc:Choice>
        </mc:AlternateContent>
        <mc:AlternateContent xmlns:mc="http://schemas.openxmlformats.org/markup-compatibility/2006">
          <mc:Choice Requires="x14">
            <control shapeId="15457" r:id="rId100" name="Check Box 97">
              <controlPr defaultSize="0" autoFill="0" autoLine="0" autoPict="0">
                <anchor moveWithCells="1" sizeWithCells="1">
                  <from>
                    <xdr:col>5</xdr:col>
                    <xdr:colOff>144780</xdr:colOff>
                    <xdr:row>86</xdr:row>
                    <xdr:rowOff>182880</xdr:rowOff>
                  </from>
                  <to>
                    <xdr:col>6</xdr:col>
                    <xdr:colOff>22860</xdr:colOff>
                    <xdr:row>88</xdr:row>
                    <xdr:rowOff>30480</xdr:rowOff>
                  </to>
                </anchor>
              </controlPr>
            </control>
          </mc:Choice>
        </mc:AlternateContent>
        <mc:AlternateContent xmlns:mc="http://schemas.openxmlformats.org/markup-compatibility/2006">
          <mc:Choice Requires="x14">
            <control shapeId="15458" r:id="rId101" name="Check Box 98">
              <controlPr defaultSize="0" autoFill="0" autoLine="0" autoPict="0">
                <anchor moveWithCells="1" sizeWithCells="1">
                  <from>
                    <xdr:col>5</xdr:col>
                    <xdr:colOff>144780</xdr:colOff>
                    <xdr:row>87</xdr:row>
                    <xdr:rowOff>182880</xdr:rowOff>
                  </from>
                  <to>
                    <xdr:col>6</xdr:col>
                    <xdr:colOff>30480</xdr:colOff>
                    <xdr:row>89</xdr:row>
                    <xdr:rowOff>30480</xdr:rowOff>
                  </to>
                </anchor>
              </controlPr>
            </control>
          </mc:Choice>
        </mc:AlternateContent>
        <mc:AlternateContent xmlns:mc="http://schemas.openxmlformats.org/markup-compatibility/2006">
          <mc:Choice Requires="x14">
            <control shapeId="15459" r:id="rId102" name="Check Box 99">
              <controlPr defaultSize="0" autoFill="0" autoLine="0" autoPict="0">
                <anchor moveWithCells="1" sizeWithCells="1">
                  <from>
                    <xdr:col>5</xdr:col>
                    <xdr:colOff>144780</xdr:colOff>
                    <xdr:row>88</xdr:row>
                    <xdr:rowOff>182880</xdr:rowOff>
                  </from>
                  <to>
                    <xdr:col>6</xdr:col>
                    <xdr:colOff>22860</xdr:colOff>
                    <xdr:row>90</xdr:row>
                    <xdr:rowOff>30480</xdr:rowOff>
                  </to>
                </anchor>
              </controlPr>
            </control>
          </mc:Choice>
        </mc:AlternateContent>
        <mc:AlternateContent xmlns:mc="http://schemas.openxmlformats.org/markup-compatibility/2006">
          <mc:Choice Requires="x14">
            <control shapeId="15460" r:id="rId103" name="Check Box 100">
              <controlPr defaultSize="0" autoFill="0" autoLine="0" autoPict="0">
                <anchor moveWithCells="1" sizeWithCells="1">
                  <from>
                    <xdr:col>5</xdr:col>
                    <xdr:colOff>144780</xdr:colOff>
                    <xdr:row>89</xdr:row>
                    <xdr:rowOff>190500</xdr:rowOff>
                  </from>
                  <to>
                    <xdr:col>6</xdr:col>
                    <xdr:colOff>22860</xdr:colOff>
                    <xdr:row>91</xdr:row>
                    <xdr:rowOff>30480</xdr:rowOff>
                  </to>
                </anchor>
              </controlPr>
            </control>
          </mc:Choice>
        </mc:AlternateContent>
        <mc:AlternateContent xmlns:mc="http://schemas.openxmlformats.org/markup-compatibility/2006">
          <mc:Choice Requires="x14">
            <control shapeId="15461" r:id="rId104" name="Check Box 101">
              <controlPr defaultSize="0" autoFill="0" autoLine="0" autoPict="0">
                <anchor moveWithCells="1" sizeWithCells="1">
                  <from>
                    <xdr:col>5</xdr:col>
                    <xdr:colOff>144780</xdr:colOff>
                    <xdr:row>90</xdr:row>
                    <xdr:rowOff>182880</xdr:rowOff>
                  </from>
                  <to>
                    <xdr:col>6</xdr:col>
                    <xdr:colOff>30480</xdr:colOff>
                    <xdr:row>92</xdr:row>
                    <xdr:rowOff>30480</xdr:rowOff>
                  </to>
                </anchor>
              </controlPr>
            </control>
          </mc:Choice>
        </mc:AlternateContent>
        <mc:AlternateContent xmlns:mc="http://schemas.openxmlformats.org/markup-compatibility/2006">
          <mc:Choice Requires="x14">
            <control shapeId="15462" r:id="rId105" name="Check Box 102">
              <controlPr defaultSize="0" autoFill="0" autoLine="0" autoPict="0">
                <anchor moveWithCells="1" sizeWithCells="1">
                  <from>
                    <xdr:col>5</xdr:col>
                    <xdr:colOff>144780</xdr:colOff>
                    <xdr:row>91</xdr:row>
                    <xdr:rowOff>182880</xdr:rowOff>
                  </from>
                  <to>
                    <xdr:col>6</xdr:col>
                    <xdr:colOff>30480</xdr:colOff>
                    <xdr:row>93</xdr:row>
                    <xdr:rowOff>30480</xdr:rowOff>
                  </to>
                </anchor>
              </controlPr>
            </control>
          </mc:Choice>
        </mc:AlternateContent>
        <mc:AlternateContent xmlns:mc="http://schemas.openxmlformats.org/markup-compatibility/2006">
          <mc:Choice Requires="x14">
            <control shapeId="15463" r:id="rId106" name="Check Box 103">
              <controlPr defaultSize="0" autoFill="0" autoLine="0" autoPict="0">
                <anchor moveWithCells="1" sizeWithCells="1">
                  <from>
                    <xdr:col>5</xdr:col>
                    <xdr:colOff>144780</xdr:colOff>
                    <xdr:row>92</xdr:row>
                    <xdr:rowOff>190500</xdr:rowOff>
                  </from>
                  <to>
                    <xdr:col>6</xdr:col>
                    <xdr:colOff>30480</xdr:colOff>
                    <xdr:row>94</xdr:row>
                    <xdr:rowOff>30480</xdr:rowOff>
                  </to>
                </anchor>
              </controlPr>
            </control>
          </mc:Choice>
        </mc:AlternateContent>
        <mc:AlternateContent xmlns:mc="http://schemas.openxmlformats.org/markup-compatibility/2006">
          <mc:Choice Requires="x14">
            <control shapeId="15464" r:id="rId107" name="Check Box 104">
              <controlPr defaultSize="0" autoFill="0" autoLine="0" autoPict="0">
                <anchor moveWithCells="1" sizeWithCells="1">
                  <from>
                    <xdr:col>5</xdr:col>
                    <xdr:colOff>144780</xdr:colOff>
                    <xdr:row>93</xdr:row>
                    <xdr:rowOff>182880</xdr:rowOff>
                  </from>
                  <to>
                    <xdr:col>6</xdr:col>
                    <xdr:colOff>30480</xdr:colOff>
                    <xdr:row>95</xdr:row>
                    <xdr:rowOff>0</xdr:rowOff>
                  </to>
                </anchor>
              </controlPr>
            </control>
          </mc:Choice>
        </mc:AlternateContent>
        <mc:AlternateContent xmlns:mc="http://schemas.openxmlformats.org/markup-compatibility/2006">
          <mc:Choice Requires="x14">
            <control shapeId="15465" r:id="rId108" name="Check Box 105">
              <controlPr defaultSize="0" autoFill="0" autoLine="0" autoPict="0">
                <anchor moveWithCells="1" sizeWithCells="1">
                  <from>
                    <xdr:col>5</xdr:col>
                    <xdr:colOff>144780</xdr:colOff>
                    <xdr:row>94</xdr:row>
                    <xdr:rowOff>182880</xdr:rowOff>
                  </from>
                  <to>
                    <xdr:col>6</xdr:col>
                    <xdr:colOff>22860</xdr:colOff>
                    <xdr:row>96</xdr:row>
                    <xdr:rowOff>30480</xdr:rowOff>
                  </to>
                </anchor>
              </controlPr>
            </control>
          </mc:Choice>
        </mc:AlternateContent>
        <mc:AlternateContent xmlns:mc="http://schemas.openxmlformats.org/markup-compatibility/2006">
          <mc:Choice Requires="x14">
            <control shapeId="15466" r:id="rId109" name="Check Box 106">
              <controlPr defaultSize="0" autoFill="0" autoLine="0" autoPict="0">
                <anchor moveWithCells="1" sizeWithCells="1">
                  <from>
                    <xdr:col>5</xdr:col>
                    <xdr:colOff>144780</xdr:colOff>
                    <xdr:row>95</xdr:row>
                    <xdr:rowOff>182880</xdr:rowOff>
                  </from>
                  <to>
                    <xdr:col>6</xdr:col>
                    <xdr:colOff>0</xdr:colOff>
                    <xdr:row>97</xdr:row>
                    <xdr:rowOff>30480</xdr:rowOff>
                  </to>
                </anchor>
              </controlPr>
            </control>
          </mc:Choice>
        </mc:AlternateContent>
        <mc:AlternateContent xmlns:mc="http://schemas.openxmlformats.org/markup-compatibility/2006">
          <mc:Choice Requires="x14">
            <control shapeId="15467" r:id="rId110" name="Check Box 107">
              <controlPr defaultSize="0" autoFill="0" autoLine="0" autoPict="0">
                <anchor moveWithCells="1" sizeWithCells="1">
                  <from>
                    <xdr:col>5</xdr:col>
                    <xdr:colOff>144780</xdr:colOff>
                    <xdr:row>96</xdr:row>
                    <xdr:rowOff>182880</xdr:rowOff>
                  </from>
                  <to>
                    <xdr:col>6</xdr:col>
                    <xdr:colOff>0</xdr:colOff>
                    <xdr:row>98</xdr:row>
                    <xdr:rowOff>30480</xdr:rowOff>
                  </to>
                </anchor>
              </controlPr>
            </control>
          </mc:Choice>
        </mc:AlternateContent>
        <mc:AlternateContent xmlns:mc="http://schemas.openxmlformats.org/markup-compatibility/2006">
          <mc:Choice Requires="x14">
            <control shapeId="15468" r:id="rId111" name="Check Box 108">
              <controlPr defaultSize="0" autoFill="0" autoLine="0" autoPict="0">
                <anchor moveWithCells="1" sizeWithCells="1">
                  <from>
                    <xdr:col>5</xdr:col>
                    <xdr:colOff>144780</xdr:colOff>
                    <xdr:row>97</xdr:row>
                    <xdr:rowOff>182880</xdr:rowOff>
                  </from>
                  <to>
                    <xdr:col>6</xdr:col>
                    <xdr:colOff>0</xdr:colOff>
                    <xdr:row>99</xdr:row>
                    <xdr:rowOff>30480</xdr:rowOff>
                  </to>
                </anchor>
              </controlPr>
            </control>
          </mc:Choice>
        </mc:AlternateContent>
        <mc:AlternateContent xmlns:mc="http://schemas.openxmlformats.org/markup-compatibility/2006">
          <mc:Choice Requires="x14">
            <control shapeId="15469" r:id="rId112" name="Check Box 109">
              <controlPr defaultSize="0" autoFill="0" autoLine="0" autoPict="0">
                <anchor moveWithCells="1" sizeWithCells="1">
                  <from>
                    <xdr:col>5</xdr:col>
                    <xdr:colOff>144780</xdr:colOff>
                    <xdr:row>98</xdr:row>
                    <xdr:rowOff>182880</xdr:rowOff>
                  </from>
                  <to>
                    <xdr:col>6</xdr:col>
                    <xdr:colOff>30480</xdr:colOff>
                    <xdr:row>100</xdr:row>
                    <xdr:rowOff>30480</xdr:rowOff>
                  </to>
                </anchor>
              </controlPr>
            </control>
          </mc:Choice>
        </mc:AlternateContent>
        <mc:AlternateContent xmlns:mc="http://schemas.openxmlformats.org/markup-compatibility/2006">
          <mc:Choice Requires="x14">
            <control shapeId="15470" r:id="rId113" name="Check Box 110">
              <controlPr defaultSize="0" autoFill="0" autoLine="0" autoPict="0">
                <anchor moveWithCells="1" sizeWithCells="1">
                  <from>
                    <xdr:col>5</xdr:col>
                    <xdr:colOff>144780</xdr:colOff>
                    <xdr:row>99</xdr:row>
                    <xdr:rowOff>182880</xdr:rowOff>
                  </from>
                  <to>
                    <xdr:col>6</xdr:col>
                    <xdr:colOff>30480</xdr:colOff>
                    <xdr:row>101</xdr:row>
                    <xdr:rowOff>0</xdr:rowOff>
                  </to>
                </anchor>
              </controlPr>
            </control>
          </mc:Choice>
        </mc:AlternateContent>
        <mc:AlternateContent xmlns:mc="http://schemas.openxmlformats.org/markup-compatibility/2006">
          <mc:Choice Requires="x14">
            <control shapeId="15471" r:id="rId114" name="Check Box 111">
              <controlPr defaultSize="0" autoFill="0" autoLine="0" autoPict="0">
                <anchor moveWithCells="1" sizeWithCells="1">
                  <from>
                    <xdr:col>5</xdr:col>
                    <xdr:colOff>144780</xdr:colOff>
                    <xdr:row>84</xdr:row>
                    <xdr:rowOff>251460</xdr:rowOff>
                  </from>
                  <to>
                    <xdr:col>6</xdr:col>
                    <xdr:colOff>30480</xdr:colOff>
                    <xdr:row>86</xdr:row>
                    <xdr:rowOff>22860</xdr:rowOff>
                  </to>
                </anchor>
              </controlPr>
            </control>
          </mc:Choice>
        </mc:AlternateContent>
        <mc:AlternateContent xmlns:mc="http://schemas.openxmlformats.org/markup-compatibility/2006">
          <mc:Choice Requires="x14">
            <control shapeId="15472" r:id="rId115" name="Check Box 112">
              <controlPr defaultSize="0" autoFill="0" autoLine="0" autoPict="0">
                <anchor moveWithCells="1" sizeWithCells="1">
                  <from>
                    <xdr:col>5</xdr:col>
                    <xdr:colOff>213360</xdr:colOff>
                    <xdr:row>61</xdr:row>
                    <xdr:rowOff>68580</xdr:rowOff>
                  </from>
                  <to>
                    <xdr:col>7</xdr:col>
                    <xdr:colOff>640080</xdr:colOff>
                    <xdr:row>62</xdr:row>
                    <xdr:rowOff>106680</xdr:rowOff>
                  </to>
                </anchor>
              </controlPr>
            </control>
          </mc:Choice>
        </mc:AlternateContent>
        <mc:AlternateContent xmlns:mc="http://schemas.openxmlformats.org/markup-compatibility/2006">
          <mc:Choice Requires="x14">
            <control shapeId="15473" r:id="rId116" name="Check Box 113">
              <controlPr defaultSize="0" autoFill="0" autoLine="0" autoPict="0">
                <anchor moveWithCells="1" sizeWithCells="1">
                  <from>
                    <xdr:col>3</xdr:col>
                    <xdr:colOff>38100</xdr:colOff>
                    <xdr:row>17</xdr:row>
                    <xdr:rowOff>144780</xdr:rowOff>
                  </from>
                  <to>
                    <xdr:col>3</xdr:col>
                    <xdr:colOff>335280</xdr:colOff>
                    <xdr:row>19</xdr:row>
                    <xdr:rowOff>68580</xdr:rowOff>
                  </to>
                </anchor>
              </controlPr>
            </control>
          </mc:Choice>
        </mc:AlternateContent>
        <mc:AlternateContent xmlns:mc="http://schemas.openxmlformats.org/markup-compatibility/2006">
          <mc:Choice Requires="x14">
            <control shapeId="15474" r:id="rId117" name="Check Box 114">
              <controlPr defaultSize="0" autoFill="0" autoLine="0" autoPict="0">
                <anchor moveWithCells="1" sizeWithCells="1">
                  <from>
                    <xdr:col>4</xdr:col>
                    <xdr:colOff>38100</xdr:colOff>
                    <xdr:row>16</xdr:row>
                    <xdr:rowOff>297180</xdr:rowOff>
                  </from>
                  <to>
                    <xdr:col>4</xdr:col>
                    <xdr:colOff>381000</xdr:colOff>
                    <xdr:row>18</xdr:row>
                    <xdr:rowOff>68580</xdr:rowOff>
                  </to>
                </anchor>
              </controlPr>
            </control>
          </mc:Choice>
        </mc:AlternateContent>
        <mc:AlternateContent xmlns:mc="http://schemas.openxmlformats.org/markup-compatibility/2006">
          <mc:Choice Requires="x14">
            <control shapeId="15475" r:id="rId118" name="Check Box 115">
              <controlPr defaultSize="0" autoFill="0" autoLine="0" autoPict="0">
                <anchor moveWithCells="1" sizeWithCells="1">
                  <from>
                    <xdr:col>6</xdr:col>
                    <xdr:colOff>38100</xdr:colOff>
                    <xdr:row>16</xdr:row>
                    <xdr:rowOff>297180</xdr:rowOff>
                  </from>
                  <to>
                    <xdr:col>6</xdr:col>
                    <xdr:colOff>373380</xdr:colOff>
                    <xdr:row>18</xdr:row>
                    <xdr:rowOff>68580</xdr:rowOff>
                  </to>
                </anchor>
              </controlPr>
            </control>
          </mc:Choice>
        </mc:AlternateContent>
        <mc:AlternateContent xmlns:mc="http://schemas.openxmlformats.org/markup-compatibility/2006">
          <mc:Choice Requires="x14">
            <control shapeId="15476" r:id="rId119" name="Check Box 116">
              <controlPr defaultSize="0" autoFill="0" autoLine="0" autoPict="0">
                <anchor moveWithCells="1" sizeWithCells="1">
                  <from>
                    <xdr:col>3</xdr:col>
                    <xdr:colOff>175260</xdr:colOff>
                    <xdr:row>66</xdr:row>
                    <xdr:rowOff>30480</xdr:rowOff>
                  </from>
                  <to>
                    <xdr:col>4</xdr:col>
                    <xdr:colOff>304800</xdr:colOff>
                    <xdr:row>67</xdr:row>
                    <xdr:rowOff>106680</xdr:rowOff>
                  </to>
                </anchor>
              </controlPr>
            </control>
          </mc:Choice>
        </mc:AlternateContent>
        <mc:AlternateContent xmlns:mc="http://schemas.openxmlformats.org/markup-compatibility/2006">
          <mc:Choice Requires="x14">
            <control shapeId="15477" r:id="rId120" name="Check Box 117">
              <controlPr defaultSize="0" autoFill="0" autoLine="0" autoPict="0">
                <anchor moveWithCells="1" sizeWithCells="1">
                  <from>
                    <xdr:col>3</xdr:col>
                    <xdr:colOff>182880</xdr:colOff>
                    <xdr:row>68</xdr:row>
                    <xdr:rowOff>38100</xdr:rowOff>
                  </from>
                  <to>
                    <xdr:col>4</xdr:col>
                    <xdr:colOff>304800</xdr:colOff>
                    <xdr:row>69</xdr:row>
                    <xdr:rowOff>114300</xdr:rowOff>
                  </to>
                </anchor>
              </controlPr>
            </control>
          </mc:Choice>
        </mc:AlternateContent>
        <mc:AlternateContent xmlns:mc="http://schemas.openxmlformats.org/markup-compatibility/2006">
          <mc:Choice Requires="x14">
            <control shapeId="15478" r:id="rId121" name="Check Box 118">
              <controlPr defaultSize="0" autoFill="0" autoLine="0" autoPict="0">
                <anchor moveWithCells="1" sizeWithCells="1">
                  <from>
                    <xdr:col>5</xdr:col>
                    <xdr:colOff>213360</xdr:colOff>
                    <xdr:row>66</xdr:row>
                    <xdr:rowOff>68580</xdr:rowOff>
                  </from>
                  <to>
                    <xdr:col>7</xdr:col>
                    <xdr:colOff>640080</xdr:colOff>
                    <xdr:row>67</xdr:row>
                    <xdr:rowOff>106680</xdr:rowOff>
                  </to>
                </anchor>
              </controlPr>
            </control>
          </mc:Choice>
        </mc:AlternateContent>
        <mc:AlternateContent xmlns:mc="http://schemas.openxmlformats.org/markup-compatibility/2006">
          <mc:Choice Requires="x14">
            <control shapeId="15479" r:id="rId122" name="Check Box 119">
              <controlPr defaultSize="0" autoFill="0" autoLine="0" autoPict="0">
                <anchor moveWithCells="1" sizeWithCells="1">
                  <from>
                    <xdr:col>3</xdr:col>
                    <xdr:colOff>76200</xdr:colOff>
                    <xdr:row>80</xdr:row>
                    <xdr:rowOff>30480</xdr:rowOff>
                  </from>
                  <to>
                    <xdr:col>3</xdr:col>
                    <xdr:colOff>1821180</xdr:colOff>
                    <xdr:row>81</xdr:row>
                    <xdr:rowOff>152400</xdr:rowOff>
                  </to>
                </anchor>
              </controlPr>
            </control>
          </mc:Choice>
        </mc:AlternateContent>
        <mc:AlternateContent xmlns:mc="http://schemas.openxmlformats.org/markup-compatibility/2006">
          <mc:Choice Requires="x14">
            <control shapeId="15480" r:id="rId123" name="Check Box 120">
              <controlPr defaultSize="0" autoFill="0" autoLine="0" autoPict="0">
                <anchor moveWithCells="1" sizeWithCells="1">
                  <from>
                    <xdr:col>3</xdr:col>
                    <xdr:colOff>76200</xdr:colOff>
                    <xdr:row>82</xdr:row>
                    <xdr:rowOff>68580</xdr:rowOff>
                  </from>
                  <to>
                    <xdr:col>3</xdr:col>
                    <xdr:colOff>2087880</xdr:colOff>
                    <xdr:row>83</xdr:row>
                    <xdr:rowOff>144780</xdr:rowOff>
                  </to>
                </anchor>
              </controlPr>
            </control>
          </mc:Choice>
        </mc:AlternateContent>
        <mc:AlternateContent xmlns:mc="http://schemas.openxmlformats.org/markup-compatibility/2006">
          <mc:Choice Requires="x14">
            <control shapeId="15481" r:id="rId124" name="Check Box 121">
              <controlPr defaultSize="0" autoFill="0" autoLine="0" autoPict="0">
                <anchor moveWithCells="1" sizeWithCells="1">
                  <from>
                    <xdr:col>0</xdr:col>
                    <xdr:colOff>228600</xdr:colOff>
                    <xdr:row>90</xdr:row>
                    <xdr:rowOff>38100</xdr:rowOff>
                  </from>
                  <to>
                    <xdr:col>0</xdr:col>
                    <xdr:colOff>533400</xdr:colOff>
                    <xdr:row>91</xdr:row>
                    <xdr:rowOff>38100</xdr:rowOff>
                  </to>
                </anchor>
              </controlPr>
            </control>
          </mc:Choice>
        </mc:AlternateContent>
        <mc:AlternateContent xmlns:mc="http://schemas.openxmlformats.org/markup-compatibility/2006">
          <mc:Choice Requires="x14">
            <control shapeId="15482" r:id="rId125" name="Check Box 122">
              <controlPr defaultSize="0" autoFill="0" autoLine="0" autoPict="0">
                <anchor moveWithCells="1" sizeWithCells="1">
                  <from>
                    <xdr:col>0</xdr:col>
                    <xdr:colOff>2727960</xdr:colOff>
                    <xdr:row>90</xdr:row>
                    <xdr:rowOff>38100</xdr:rowOff>
                  </from>
                  <to>
                    <xdr:col>0</xdr:col>
                    <xdr:colOff>2933700</xdr:colOff>
                    <xdr:row>91</xdr:row>
                    <xdr:rowOff>38100</xdr:rowOff>
                  </to>
                </anchor>
              </controlPr>
            </control>
          </mc:Choice>
        </mc:AlternateContent>
        <mc:AlternateContent xmlns:mc="http://schemas.openxmlformats.org/markup-compatibility/2006">
          <mc:Choice Requires="x14">
            <control shapeId="15483" r:id="rId126" name="Check Box 123">
              <controlPr defaultSize="0" autoFill="0" autoLine="0" autoPict="0">
                <anchor moveWithCells="1" sizeWithCells="1">
                  <from>
                    <xdr:col>0</xdr:col>
                    <xdr:colOff>190500</xdr:colOff>
                    <xdr:row>93</xdr:row>
                    <xdr:rowOff>22860</xdr:rowOff>
                  </from>
                  <to>
                    <xdr:col>0</xdr:col>
                    <xdr:colOff>495300</xdr:colOff>
                    <xdr:row>94</xdr:row>
                    <xdr:rowOff>60960</xdr:rowOff>
                  </to>
                </anchor>
              </controlPr>
            </control>
          </mc:Choice>
        </mc:AlternateContent>
        <mc:AlternateContent xmlns:mc="http://schemas.openxmlformats.org/markup-compatibility/2006">
          <mc:Choice Requires="x14">
            <control shapeId="15485" r:id="rId127" name="Check Box 125">
              <controlPr defaultSize="0" autoFill="0" autoLine="0" autoPict="0">
                <anchor moveWithCells="1" sizeWithCells="1">
                  <from>
                    <xdr:col>0</xdr:col>
                    <xdr:colOff>182880</xdr:colOff>
                    <xdr:row>96</xdr:row>
                    <xdr:rowOff>99060</xdr:rowOff>
                  </from>
                  <to>
                    <xdr:col>0</xdr:col>
                    <xdr:colOff>487680</xdr:colOff>
                    <xdr:row>97</xdr:row>
                    <xdr:rowOff>68580</xdr:rowOff>
                  </to>
                </anchor>
              </controlPr>
            </control>
          </mc:Choice>
        </mc:AlternateContent>
        <mc:AlternateContent xmlns:mc="http://schemas.openxmlformats.org/markup-compatibility/2006">
          <mc:Choice Requires="x14">
            <control shapeId="15486" r:id="rId128" name="Check Box 126">
              <controlPr defaultSize="0" autoFill="0" autoLine="0" autoPict="0">
                <anchor moveWithCells="1" sizeWithCells="1">
                  <from>
                    <xdr:col>0</xdr:col>
                    <xdr:colOff>838200</xdr:colOff>
                    <xdr:row>90</xdr:row>
                    <xdr:rowOff>38100</xdr:rowOff>
                  </from>
                  <to>
                    <xdr:col>0</xdr:col>
                    <xdr:colOff>1097280</xdr:colOff>
                    <xdr:row>91</xdr:row>
                    <xdr:rowOff>38100</xdr:rowOff>
                  </to>
                </anchor>
              </controlPr>
            </control>
          </mc:Choice>
        </mc:AlternateContent>
        <mc:AlternateContent xmlns:mc="http://schemas.openxmlformats.org/markup-compatibility/2006">
          <mc:Choice Requires="x14">
            <control shapeId="15487" r:id="rId129" name="Check Box 127">
              <controlPr defaultSize="0" autoFill="0" autoLine="0" autoPict="0">
                <anchor moveWithCells="1" sizeWithCells="1">
                  <from>
                    <xdr:col>0</xdr:col>
                    <xdr:colOff>1402080</xdr:colOff>
                    <xdr:row>90</xdr:row>
                    <xdr:rowOff>38100</xdr:rowOff>
                  </from>
                  <to>
                    <xdr:col>0</xdr:col>
                    <xdr:colOff>1676400</xdr:colOff>
                    <xdr:row>91</xdr:row>
                    <xdr:rowOff>38100</xdr:rowOff>
                  </to>
                </anchor>
              </controlPr>
            </control>
          </mc:Choice>
        </mc:AlternateContent>
        <mc:AlternateContent xmlns:mc="http://schemas.openxmlformats.org/markup-compatibility/2006">
          <mc:Choice Requires="x14">
            <control shapeId="15488" r:id="rId130" name="Check Box 128">
              <controlPr defaultSize="0" autoFill="0" autoLine="0" autoPict="0">
                <anchor moveWithCells="1" sizeWithCells="1">
                  <from>
                    <xdr:col>0</xdr:col>
                    <xdr:colOff>3390900</xdr:colOff>
                    <xdr:row>90</xdr:row>
                    <xdr:rowOff>38100</xdr:rowOff>
                  </from>
                  <to>
                    <xdr:col>1</xdr:col>
                    <xdr:colOff>0</xdr:colOff>
                    <xdr:row>91</xdr:row>
                    <xdr:rowOff>38100</xdr:rowOff>
                  </to>
                </anchor>
              </controlPr>
            </control>
          </mc:Choice>
        </mc:AlternateContent>
        <mc:AlternateContent xmlns:mc="http://schemas.openxmlformats.org/markup-compatibility/2006">
          <mc:Choice Requires="x14">
            <control shapeId="15489" r:id="rId131" name="Check Box 129">
              <controlPr defaultSize="0" autoFill="0" autoLine="0" autoPict="0">
                <anchor moveWithCells="1" sizeWithCells="1">
                  <from>
                    <xdr:col>0</xdr:col>
                    <xdr:colOff>190500</xdr:colOff>
                    <xdr:row>93</xdr:row>
                    <xdr:rowOff>22860</xdr:rowOff>
                  </from>
                  <to>
                    <xdr:col>0</xdr:col>
                    <xdr:colOff>495300</xdr:colOff>
                    <xdr:row>94</xdr:row>
                    <xdr:rowOff>60960</xdr:rowOff>
                  </to>
                </anchor>
              </controlPr>
            </control>
          </mc:Choice>
        </mc:AlternateContent>
        <mc:AlternateContent xmlns:mc="http://schemas.openxmlformats.org/markup-compatibility/2006">
          <mc:Choice Requires="x14">
            <control shapeId="15490" r:id="rId132" name="Check Box 130">
              <controlPr defaultSize="0" autoFill="0" autoLine="0" autoPict="0">
                <anchor moveWithCells="1" sizeWithCells="1">
                  <from>
                    <xdr:col>0</xdr:col>
                    <xdr:colOff>830580</xdr:colOff>
                    <xdr:row>93</xdr:row>
                    <xdr:rowOff>22860</xdr:rowOff>
                  </from>
                  <to>
                    <xdr:col>0</xdr:col>
                    <xdr:colOff>1135380</xdr:colOff>
                    <xdr:row>94</xdr:row>
                    <xdr:rowOff>60960</xdr:rowOff>
                  </to>
                </anchor>
              </controlPr>
            </control>
          </mc:Choice>
        </mc:AlternateContent>
        <mc:AlternateContent xmlns:mc="http://schemas.openxmlformats.org/markup-compatibility/2006">
          <mc:Choice Requires="x14">
            <control shapeId="15491" r:id="rId133" name="Check Box 131">
              <controlPr defaultSize="0" autoFill="0" autoLine="0" autoPict="0">
                <anchor moveWithCells="1" sizeWithCells="1">
                  <from>
                    <xdr:col>0</xdr:col>
                    <xdr:colOff>1440180</xdr:colOff>
                    <xdr:row>93</xdr:row>
                    <xdr:rowOff>22860</xdr:rowOff>
                  </from>
                  <to>
                    <xdr:col>0</xdr:col>
                    <xdr:colOff>1744980</xdr:colOff>
                    <xdr:row>94</xdr:row>
                    <xdr:rowOff>60960</xdr:rowOff>
                  </to>
                </anchor>
              </controlPr>
            </control>
          </mc:Choice>
        </mc:AlternateContent>
        <mc:AlternateContent xmlns:mc="http://schemas.openxmlformats.org/markup-compatibility/2006">
          <mc:Choice Requires="x14">
            <control shapeId="15497" r:id="rId134" name="Check Box 137">
              <controlPr defaultSize="0" autoFill="0" autoLine="0" autoPict="0">
                <anchor moveWithCells="1" sizeWithCells="1">
                  <from>
                    <xdr:col>1</xdr:col>
                    <xdr:colOff>1333500</xdr:colOff>
                    <xdr:row>94</xdr:row>
                    <xdr:rowOff>106680</xdr:rowOff>
                  </from>
                  <to>
                    <xdr:col>1</xdr:col>
                    <xdr:colOff>1638300</xdr:colOff>
                    <xdr:row>96</xdr:row>
                    <xdr:rowOff>30480</xdr:rowOff>
                  </to>
                </anchor>
              </controlPr>
            </control>
          </mc:Choice>
        </mc:AlternateContent>
        <mc:AlternateContent xmlns:mc="http://schemas.openxmlformats.org/markup-compatibility/2006">
          <mc:Choice Requires="x14">
            <control shapeId="15498" r:id="rId135" name="Check Box 138">
              <controlPr defaultSize="0" autoFill="0" autoLine="0" autoPict="0">
                <anchor moveWithCells="1" sizeWithCells="1">
                  <from>
                    <xdr:col>1</xdr:col>
                    <xdr:colOff>1828800</xdr:colOff>
                    <xdr:row>94</xdr:row>
                    <xdr:rowOff>106680</xdr:rowOff>
                  </from>
                  <to>
                    <xdr:col>1</xdr:col>
                    <xdr:colOff>2118360</xdr:colOff>
                    <xdr:row>96</xdr:row>
                    <xdr:rowOff>22860</xdr:rowOff>
                  </to>
                </anchor>
              </controlPr>
            </control>
          </mc:Choice>
        </mc:AlternateContent>
        <mc:AlternateContent xmlns:mc="http://schemas.openxmlformats.org/markup-compatibility/2006">
          <mc:Choice Requires="x14">
            <control shapeId="15499" r:id="rId136" name="Check Box 139">
              <controlPr defaultSize="0" autoFill="0" autoLine="0" autoPict="0">
                <anchor moveWithCells="1" sizeWithCells="1">
                  <from>
                    <xdr:col>0</xdr:col>
                    <xdr:colOff>822960</xdr:colOff>
                    <xdr:row>96</xdr:row>
                    <xdr:rowOff>68580</xdr:rowOff>
                  </from>
                  <to>
                    <xdr:col>0</xdr:col>
                    <xdr:colOff>1127760</xdr:colOff>
                    <xdr:row>97</xdr:row>
                    <xdr:rowOff>68580</xdr:rowOff>
                  </to>
                </anchor>
              </controlPr>
            </control>
          </mc:Choice>
        </mc:AlternateContent>
        <mc:AlternateContent xmlns:mc="http://schemas.openxmlformats.org/markup-compatibility/2006">
          <mc:Choice Requires="x14">
            <control shapeId="15500" r:id="rId137" name="Check Box 140">
              <controlPr defaultSize="0" autoFill="0" autoLine="0" autoPict="0">
                <anchor moveWithCells="1" sizeWithCells="1">
                  <from>
                    <xdr:col>0</xdr:col>
                    <xdr:colOff>1363980</xdr:colOff>
                    <xdr:row>96</xdr:row>
                    <xdr:rowOff>68580</xdr:rowOff>
                  </from>
                  <to>
                    <xdr:col>0</xdr:col>
                    <xdr:colOff>1668780</xdr:colOff>
                    <xdr:row>97</xdr:row>
                    <xdr:rowOff>68580</xdr:rowOff>
                  </to>
                </anchor>
              </controlPr>
            </control>
          </mc:Choice>
        </mc:AlternateContent>
        <mc:AlternateContent xmlns:mc="http://schemas.openxmlformats.org/markup-compatibility/2006">
          <mc:Choice Requires="x14">
            <control shapeId="15501" r:id="rId138" name="Check Box 141">
              <controlPr defaultSize="0" autoFill="0" autoLine="0" autoPict="0">
                <anchor moveWithCells="1" sizeWithCells="1">
                  <from>
                    <xdr:col>0</xdr:col>
                    <xdr:colOff>2057400</xdr:colOff>
                    <xdr:row>90</xdr:row>
                    <xdr:rowOff>38100</xdr:rowOff>
                  </from>
                  <to>
                    <xdr:col>0</xdr:col>
                    <xdr:colOff>2354580</xdr:colOff>
                    <xdr:row>91</xdr:row>
                    <xdr:rowOff>38100</xdr:rowOff>
                  </to>
                </anchor>
              </controlPr>
            </control>
          </mc:Choice>
        </mc:AlternateContent>
        <mc:AlternateContent xmlns:mc="http://schemas.openxmlformats.org/markup-compatibility/2006">
          <mc:Choice Requires="x14">
            <control shapeId="15503" r:id="rId139" name="Check Box 143">
              <controlPr defaultSize="0" autoFill="0" autoLine="0" autoPict="0">
                <anchor moveWithCells="1" sizeWithCells="1">
                  <from>
                    <xdr:col>1</xdr:col>
                    <xdr:colOff>320040</xdr:colOff>
                    <xdr:row>89</xdr:row>
                    <xdr:rowOff>190500</xdr:rowOff>
                  </from>
                  <to>
                    <xdr:col>1</xdr:col>
                    <xdr:colOff>518160</xdr:colOff>
                    <xdr:row>91</xdr:row>
                    <xdr:rowOff>38100</xdr:rowOff>
                  </to>
                </anchor>
              </controlPr>
            </control>
          </mc:Choice>
        </mc:AlternateContent>
        <mc:AlternateContent xmlns:mc="http://schemas.openxmlformats.org/markup-compatibility/2006">
          <mc:Choice Requires="x14">
            <control shapeId="15504" r:id="rId140" name="Check Box 144">
              <controlPr defaultSize="0" autoFill="0" autoLine="0" autoPict="0">
                <anchor moveWithCells="1" sizeWithCells="1">
                  <from>
                    <xdr:col>1</xdr:col>
                    <xdr:colOff>868680</xdr:colOff>
                    <xdr:row>90</xdr:row>
                    <xdr:rowOff>0</xdr:rowOff>
                  </from>
                  <to>
                    <xdr:col>1</xdr:col>
                    <xdr:colOff>1135380</xdr:colOff>
                    <xdr:row>91</xdr:row>
                    <xdr:rowOff>38100</xdr:rowOff>
                  </to>
                </anchor>
              </controlPr>
            </control>
          </mc:Choice>
        </mc:AlternateContent>
        <mc:AlternateContent xmlns:mc="http://schemas.openxmlformats.org/markup-compatibility/2006">
          <mc:Choice Requires="x14">
            <control shapeId="15505" r:id="rId141" name="Check Box 145">
              <controlPr defaultSize="0" autoFill="0" autoLine="0" autoPict="0">
                <anchor moveWithCells="1" sizeWithCells="1">
                  <from>
                    <xdr:col>1</xdr:col>
                    <xdr:colOff>1203960</xdr:colOff>
                    <xdr:row>98</xdr:row>
                    <xdr:rowOff>152400</xdr:rowOff>
                  </from>
                  <to>
                    <xdr:col>1</xdr:col>
                    <xdr:colOff>1447800</xdr:colOff>
                    <xdr:row>100</xdr:row>
                    <xdr:rowOff>99060</xdr:rowOff>
                  </to>
                </anchor>
              </controlPr>
            </control>
          </mc:Choice>
        </mc:AlternateContent>
        <mc:AlternateContent xmlns:mc="http://schemas.openxmlformats.org/markup-compatibility/2006">
          <mc:Choice Requires="x14">
            <control shapeId="15507" r:id="rId142" name="Check Box 147">
              <controlPr defaultSize="0" autoFill="0" autoLine="0" autoPict="0">
                <anchor moveWithCells="1" sizeWithCells="1">
                  <from>
                    <xdr:col>1</xdr:col>
                    <xdr:colOff>1333500</xdr:colOff>
                    <xdr:row>89</xdr:row>
                    <xdr:rowOff>175260</xdr:rowOff>
                  </from>
                  <to>
                    <xdr:col>1</xdr:col>
                    <xdr:colOff>1706880</xdr:colOff>
                    <xdr:row>91</xdr:row>
                    <xdr:rowOff>38100</xdr:rowOff>
                  </to>
                </anchor>
              </controlPr>
            </control>
          </mc:Choice>
        </mc:AlternateContent>
        <mc:AlternateContent xmlns:mc="http://schemas.openxmlformats.org/markup-compatibility/2006">
          <mc:Choice Requires="x14">
            <control shapeId="15508" r:id="rId143" name="Check Box 148">
              <controlPr defaultSize="0" autoFill="0" autoLine="0" autoPict="0">
                <anchor moveWithCells="1" sizeWithCells="1">
                  <from>
                    <xdr:col>1</xdr:col>
                    <xdr:colOff>2087880</xdr:colOff>
                    <xdr:row>89</xdr:row>
                    <xdr:rowOff>190500</xdr:rowOff>
                  </from>
                  <to>
                    <xdr:col>1</xdr:col>
                    <xdr:colOff>2316480</xdr:colOff>
                    <xdr:row>91</xdr:row>
                    <xdr:rowOff>30480</xdr:rowOff>
                  </to>
                </anchor>
              </controlPr>
            </control>
          </mc:Choice>
        </mc:AlternateContent>
        <mc:AlternateContent xmlns:mc="http://schemas.openxmlformats.org/markup-compatibility/2006">
          <mc:Choice Requires="x14">
            <control shapeId="15509" r:id="rId144" name="Check Box 149">
              <controlPr defaultSize="0" autoFill="0" autoLine="0" autoPict="0">
                <anchor moveWithCells="1" sizeWithCells="1">
                  <from>
                    <xdr:col>1</xdr:col>
                    <xdr:colOff>1562100</xdr:colOff>
                    <xdr:row>98</xdr:row>
                    <xdr:rowOff>144780</xdr:rowOff>
                  </from>
                  <to>
                    <xdr:col>1</xdr:col>
                    <xdr:colOff>1927860</xdr:colOff>
                    <xdr:row>100</xdr:row>
                    <xdr:rowOff>76200</xdr:rowOff>
                  </to>
                </anchor>
              </controlPr>
            </control>
          </mc:Choice>
        </mc:AlternateContent>
        <mc:AlternateContent xmlns:mc="http://schemas.openxmlformats.org/markup-compatibility/2006">
          <mc:Choice Requires="x14">
            <control shapeId="15514" r:id="rId145" name="Check Box 154">
              <controlPr defaultSize="0" autoFill="0" autoLine="0" autoPict="0">
                <anchor moveWithCells="1" sizeWithCells="1">
                  <from>
                    <xdr:col>2</xdr:col>
                    <xdr:colOff>487680</xdr:colOff>
                    <xdr:row>89</xdr:row>
                    <xdr:rowOff>190500</xdr:rowOff>
                  </from>
                  <to>
                    <xdr:col>2</xdr:col>
                    <xdr:colOff>693420</xdr:colOff>
                    <xdr:row>91</xdr:row>
                    <xdr:rowOff>38100</xdr:rowOff>
                  </to>
                </anchor>
              </controlPr>
            </control>
          </mc:Choice>
        </mc:AlternateContent>
        <mc:AlternateContent xmlns:mc="http://schemas.openxmlformats.org/markup-compatibility/2006">
          <mc:Choice Requires="x14">
            <control shapeId="15516" r:id="rId146" name="Check Box 156">
              <controlPr defaultSize="0" autoFill="0" autoLine="0" autoPict="0">
                <anchor moveWithCells="1" sizeWithCells="1">
                  <from>
                    <xdr:col>2</xdr:col>
                    <xdr:colOff>1333500</xdr:colOff>
                    <xdr:row>89</xdr:row>
                    <xdr:rowOff>175260</xdr:rowOff>
                  </from>
                  <to>
                    <xdr:col>2</xdr:col>
                    <xdr:colOff>1706880</xdr:colOff>
                    <xdr:row>91</xdr:row>
                    <xdr:rowOff>38100</xdr:rowOff>
                  </to>
                </anchor>
              </controlPr>
            </control>
          </mc:Choice>
        </mc:AlternateContent>
        <mc:AlternateContent xmlns:mc="http://schemas.openxmlformats.org/markup-compatibility/2006">
          <mc:Choice Requires="x14">
            <control shapeId="15517" r:id="rId147" name="Check Box 157">
              <controlPr defaultSize="0" autoFill="0" autoLine="0" autoPict="0">
                <anchor moveWithCells="1" sizeWithCells="1">
                  <from>
                    <xdr:col>2</xdr:col>
                    <xdr:colOff>2087880</xdr:colOff>
                    <xdr:row>89</xdr:row>
                    <xdr:rowOff>190500</xdr:rowOff>
                  </from>
                  <to>
                    <xdr:col>2</xdr:col>
                    <xdr:colOff>2316480</xdr:colOff>
                    <xdr:row>91</xdr:row>
                    <xdr:rowOff>30480</xdr:rowOff>
                  </to>
                </anchor>
              </controlPr>
            </control>
          </mc:Choice>
        </mc:AlternateContent>
        <mc:AlternateContent xmlns:mc="http://schemas.openxmlformats.org/markup-compatibility/2006">
          <mc:Choice Requires="x14">
            <control shapeId="15520" r:id="rId148" name="Check Box 160">
              <controlPr defaultSize="0" autoFill="0" autoLine="0" autoPict="0">
                <anchor moveWithCells="1" sizeWithCells="1">
                  <from>
                    <xdr:col>2</xdr:col>
                    <xdr:colOff>1333500</xdr:colOff>
                    <xdr:row>89</xdr:row>
                    <xdr:rowOff>175260</xdr:rowOff>
                  </from>
                  <to>
                    <xdr:col>2</xdr:col>
                    <xdr:colOff>1706880</xdr:colOff>
                    <xdr:row>91</xdr:row>
                    <xdr:rowOff>38100</xdr:rowOff>
                  </to>
                </anchor>
              </controlPr>
            </control>
          </mc:Choice>
        </mc:AlternateContent>
        <mc:AlternateContent xmlns:mc="http://schemas.openxmlformats.org/markup-compatibility/2006">
          <mc:Choice Requires="x14">
            <control shapeId="15521" r:id="rId149" name="Check Box 161">
              <controlPr defaultSize="0" autoFill="0" autoLine="0" autoPict="0">
                <anchor moveWithCells="1" sizeWithCells="1">
                  <from>
                    <xdr:col>2</xdr:col>
                    <xdr:colOff>2087880</xdr:colOff>
                    <xdr:row>89</xdr:row>
                    <xdr:rowOff>190500</xdr:rowOff>
                  </from>
                  <to>
                    <xdr:col>2</xdr:col>
                    <xdr:colOff>2316480</xdr:colOff>
                    <xdr:row>91</xdr:row>
                    <xdr:rowOff>30480</xdr:rowOff>
                  </to>
                </anchor>
              </controlPr>
            </control>
          </mc:Choice>
        </mc:AlternateContent>
        <mc:AlternateContent xmlns:mc="http://schemas.openxmlformats.org/markup-compatibility/2006">
          <mc:Choice Requires="x14">
            <control shapeId="4" r:id="rId150" name="Check Box 164">
              <controlPr defaultSize="0" autoFill="0" autoLine="0" autoPict="0">
                <anchor moveWithCells="1" sizeWithCells="1">
                  <from>
                    <xdr:col>2</xdr:col>
                    <xdr:colOff>1333500</xdr:colOff>
                    <xdr:row>89</xdr:row>
                    <xdr:rowOff>175260</xdr:rowOff>
                  </from>
                  <to>
                    <xdr:col>2</xdr:col>
                    <xdr:colOff>1706880</xdr:colOff>
                    <xdr:row>91</xdr:row>
                    <xdr:rowOff>38100</xdr:rowOff>
                  </to>
                </anchor>
              </controlPr>
            </control>
          </mc:Choice>
        </mc:AlternateContent>
        <mc:AlternateContent xmlns:mc="http://schemas.openxmlformats.org/markup-compatibility/2006">
          <mc:Choice Requires="x14">
            <control shapeId="6" r:id="rId151" name="Check Box 165">
              <controlPr defaultSize="0" autoFill="0" autoLine="0" autoPict="0">
                <anchor moveWithCells="1" sizeWithCells="1">
                  <from>
                    <xdr:col>2</xdr:col>
                    <xdr:colOff>2087880</xdr:colOff>
                    <xdr:row>89</xdr:row>
                    <xdr:rowOff>190500</xdr:rowOff>
                  </from>
                  <to>
                    <xdr:col>2</xdr:col>
                    <xdr:colOff>2316480</xdr:colOff>
                    <xdr:row>91</xdr:row>
                    <xdr:rowOff>30480</xdr:rowOff>
                  </to>
                </anchor>
              </controlPr>
            </control>
          </mc:Choice>
        </mc:AlternateContent>
        <mc:AlternateContent xmlns:mc="http://schemas.openxmlformats.org/markup-compatibility/2006">
          <mc:Choice Requires="x14">
            <control shapeId="7" r:id="rId152" name="Check Box 168">
              <controlPr defaultSize="0" autoFill="0" autoLine="0" autoPict="0">
                <anchor moveWithCells="1" sizeWithCells="1">
                  <from>
                    <xdr:col>2</xdr:col>
                    <xdr:colOff>1333500</xdr:colOff>
                    <xdr:row>89</xdr:row>
                    <xdr:rowOff>175260</xdr:rowOff>
                  </from>
                  <to>
                    <xdr:col>2</xdr:col>
                    <xdr:colOff>1706880</xdr:colOff>
                    <xdr:row>91</xdr:row>
                    <xdr:rowOff>38100</xdr:rowOff>
                  </to>
                </anchor>
              </controlPr>
            </control>
          </mc:Choice>
        </mc:AlternateContent>
        <mc:AlternateContent xmlns:mc="http://schemas.openxmlformats.org/markup-compatibility/2006">
          <mc:Choice Requires="x14">
            <control shapeId="15529" r:id="rId153" name="Check Box 169">
              <controlPr defaultSize="0" autoFill="0" autoLine="0" autoPict="0">
                <anchor moveWithCells="1" sizeWithCells="1">
                  <from>
                    <xdr:col>2</xdr:col>
                    <xdr:colOff>2087880</xdr:colOff>
                    <xdr:row>89</xdr:row>
                    <xdr:rowOff>190500</xdr:rowOff>
                  </from>
                  <to>
                    <xdr:col>2</xdr:col>
                    <xdr:colOff>2316480</xdr:colOff>
                    <xdr:row>91</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 id="{60B8A65C-F941-456C-8CE8-5187EADC0872}">
            <xm:f>OR($D$8='C:\Users\zk#110g\Desktop\offene todo''s\[REWE_Group_Artikeldatenblatt_Nonfood_V02-2020-EN_blank_Arbeitsversion.xlsx]Dropdown Auswahl'!#REF!,#REF!='C:\Users\zk#110g\Desktop\offene todo''s\[REWE_Group_Artikeldatenblatt_Nonfood_V02-2020-EN_blank_Arbeitsversion.xlsx]Dropdown Auswahl'!#REF!,$D$9='C:\Users\zk#110g\Desktop\offene todo''s\[REWE_Group_Artikeldatenblatt_Nonfood_V02-2020-EN_blank_Arbeitsversion.xlsx]Dropdown Auswahl'!#REF!,$B$10='C:\Users\zk#110g\Desktop\offene todo''s\[REWE_Group_Artikeldatenblatt_Nonfood_V02-2020-EN_blank_Arbeitsversion.xlsx]Dropdown Auswahl'!#REF!)</xm:f>
            <x14:dxf>
              <fill>
                <patternFill patternType="lightDown">
                  <fgColor auto="1"/>
                  <bgColor theme="0"/>
                </patternFill>
              </fill>
            </x14:dxf>
          </x14:cfRule>
          <xm:sqref>D86:E101 A1:A2</xm:sqref>
        </x14:conditionalFormatting>
        <x14:conditionalFormatting xmlns:xm="http://schemas.microsoft.com/office/excel/2006/main">
          <x14:cfRule type="expression" priority="45" id="{D0CC90E0-1109-4E1B-A174-1F1B638D07D0}">
            <xm:f>$B$22='C:\Users\zk#110g\AppData\Local\Microsoft\Windows\INetCache\Content.Outlook\I3HPH278\[Copy of REWE_Group_Artikeldatenblatt_V02-2020_DE_blanko.xlsx]Dropdown Auswahl'!#REF!</xm:f>
            <x14:dxf>
              <fill>
                <patternFill patternType="darkDown">
                  <bgColor theme="0"/>
                </patternFill>
              </fill>
            </x14:dxf>
          </x14:cfRule>
          <xm:sqref>A21:A23 A3:A8 A10:A15</xm:sqref>
        </x14:conditionalFormatting>
        <x14:conditionalFormatting xmlns:xm="http://schemas.microsoft.com/office/excel/2006/main">
          <x14:cfRule type="expression" priority="44" id="{E102D003-8777-47D3-844B-00E926A7B86F}">
            <xm:f>$D$19='C:\Users\zk#110g\Desktop\offene todo''s\[REWE_Group_Artikeldatenblatt_Nonfood_V02-2020-EN_blank_Arbeitsversion.xlsx]Dropdown Auswahl'!#REF!</xm:f>
            <x14:dxf>
              <fill>
                <patternFill patternType="darkDown">
                  <bgColor theme="0"/>
                </patternFill>
              </fill>
            </x14:dxf>
          </x14:cfRule>
          <xm:sqref>A16</xm:sqref>
        </x14:conditionalFormatting>
        <x14:conditionalFormatting xmlns:xm="http://schemas.microsoft.com/office/excel/2006/main">
          <x14:cfRule type="expression" priority="47" id="{9DA09EA5-587F-4BAF-9B31-EE26FF6E5FD2}">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A16</xm:sqref>
        </x14:conditionalFormatting>
        <x14:conditionalFormatting xmlns:xm="http://schemas.microsoft.com/office/excel/2006/main">
          <x14:cfRule type="expression" priority="48" id="{E52EF337-0C3F-42B5-B00A-511F45832099}">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A21:A23 A3:A8 A10:A15</xm:sqref>
        </x14:conditionalFormatting>
        <x14:conditionalFormatting xmlns:xm="http://schemas.microsoft.com/office/excel/2006/main">
          <x14:cfRule type="expression" priority="49" id="{39424B6A-FF5C-4EBD-9623-B2CA1B3EEC76}">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A21:A23 A3:A8 A10:A15</xm:sqref>
        </x14:conditionalFormatting>
        <x14:conditionalFormatting xmlns:xm="http://schemas.microsoft.com/office/excel/2006/main">
          <x14:cfRule type="expression" priority="41" id="{87369DA5-317F-4F57-952E-13EC6A35E6D7}">
            <xm:f>$D$19='C:\Users\zk#110g\Desktop\offene todo''s\[REWE_Group_Artikeldatenblatt_Nonfood_V02-2020-EN_blank_Arbeitsversion.xlsx]Dropdown Auswahl'!#REF!</xm:f>
            <x14:dxf>
              <fill>
                <patternFill patternType="darkDown">
                  <bgColor theme="0"/>
                </patternFill>
              </fill>
            </x14:dxf>
          </x14:cfRule>
          <xm:sqref>A24</xm:sqref>
        </x14:conditionalFormatting>
        <x14:conditionalFormatting xmlns:xm="http://schemas.microsoft.com/office/excel/2006/main">
          <x14:cfRule type="expression" priority="42" id="{E104C0C8-105D-4DD4-A630-555C1BE1C4F7}">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A24</xm:sqref>
        </x14:conditionalFormatting>
        <x14:conditionalFormatting xmlns:xm="http://schemas.microsoft.com/office/excel/2006/main">
          <x14:cfRule type="expression" priority="38" id="{E286F1FC-82B8-4C8B-B0B5-E0DF198CCBB0}">
            <xm:f>$B$22='C:\Users\zk#110g\AppData\Local\Microsoft\Windows\INetCache\Content.Outlook\I3HPH278\[Copy of REWE_Group_Artikeldatenblatt_V02-2020_DE_blanko.xlsx]Dropdown Auswahl'!#REF!</xm:f>
            <x14:dxf>
              <fill>
                <patternFill patternType="darkDown">
                  <bgColor theme="0"/>
                </patternFill>
              </fill>
            </x14:dxf>
          </x14:cfRule>
          <xm:sqref>A17</xm:sqref>
        </x14:conditionalFormatting>
        <x14:conditionalFormatting xmlns:xm="http://schemas.microsoft.com/office/excel/2006/main">
          <x14:cfRule type="expression" priority="39" id="{4F89B7FB-AC90-44CD-AD7F-B4702B56E9DC}">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A17</xm:sqref>
        </x14:conditionalFormatting>
        <x14:conditionalFormatting xmlns:xm="http://schemas.microsoft.com/office/excel/2006/main">
          <x14:cfRule type="expression" priority="40" id="{2405578F-2851-4ABE-9018-9B78C957D1EA}">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A17</xm:sqref>
        </x14:conditionalFormatting>
        <x14:conditionalFormatting xmlns:xm="http://schemas.microsoft.com/office/excel/2006/main">
          <x14:cfRule type="expression" priority="36" id="{08D6638E-6398-454C-A29B-606F22B74E0A}">
            <xm:f>$D$19='C:\Users\zk#110g\Desktop\offene todo''s\[REWE_Group_Artikeldatenblatt_Nonfood_V02-2020-EN_blank_Arbeitsversion.xlsx]Dropdown Auswahl'!#REF!</xm:f>
            <x14:dxf>
              <fill>
                <patternFill patternType="darkDown">
                  <bgColor theme="0"/>
                </patternFill>
              </fill>
            </x14:dxf>
          </x14:cfRule>
          <xm:sqref>A27</xm:sqref>
        </x14:conditionalFormatting>
        <x14:conditionalFormatting xmlns:xm="http://schemas.microsoft.com/office/excel/2006/main">
          <x14:cfRule type="expression" priority="37" id="{1C9A7585-43CE-4540-B06C-EA445EA57D49}">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A27</xm:sqref>
        </x14:conditionalFormatting>
        <x14:conditionalFormatting xmlns:xm="http://schemas.microsoft.com/office/excel/2006/main">
          <x14:cfRule type="expression" priority="34" id="{47E4ECC0-CF52-4DFA-9993-6752C3DFA0AF}">
            <xm:f>$D$19='C:\Users\zk#110g\Desktop\offene todo''s\[REWE_Group_Artikeldatenblatt_Nonfood_V02-2020-EN_blank_Arbeitsversion.xlsx]Dropdown Auswahl'!#REF!</xm:f>
            <x14:dxf>
              <fill>
                <patternFill patternType="darkDown">
                  <bgColor theme="0"/>
                </patternFill>
              </fill>
            </x14:dxf>
          </x14:cfRule>
          <xm:sqref>A30</xm:sqref>
        </x14:conditionalFormatting>
        <x14:conditionalFormatting xmlns:xm="http://schemas.microsoft.com/office/excel/2006/main">
          <x14:cfRule type="expression" priority="35" id="{A9AFF2B4-7962-43B8-B602-6B0DB58FCA3B}">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A30</xm:sqref>
        </x14:conditionalFormatting>
        <x14:conditionalFormatting xmlns:xm="http://schemas.microsoft.com/office/excel/2006/main">
          <x14:cfRule type="expression" priority="32" id="{DC1E9332-5FC1-461F-8BD1-D1B5D67C4FCA}">
            <xm:f>$D$19='C:\Users\zk#110g\Desktop\offene todo''s\[REWE_Group_Artikeldatenblatt_Nonfood_V02-2020-EN_blank_Arbeitsversion.xlsx]Dropdown Auswahl'!#REF!</xm:f>
            <x14:dxf>
              <fill>
                <patternFill patternType="darkDown">
                  <bgColor theme="0"/>
                </patternFill>
              </fill>
            </x14:dxf>
          </x14:cfRule>
          <xm:sqref>A35</xm:sqref>
        </x14:conditionalFormatting>
        <x14:conditionalFormatting xmlns:xm="http://schemas.microsoft.com/office/excel/2006/main">
          <x14:cfRule type="expression" priority="33" id="{ED55A9A3-D9F1-4D17-B6D1-158AF8B61DF3}">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A35</xm:sqref>
        </x14:conditionalFormatting>
        <x14:conditionalFormatting xmlns:xm="http://schemas.microsoft.com/office/excel/2006/main">
          <x14:cfRule type="expression" priority="30" id="{C8AB4621-9D6C-4F6A-B281-0597324B51C7}">
            <xm:f>$D$19='C:\Users\zk#110g\Desktop\offene todo''s\[REWE_Group_Artikeldatenblatt_Nonfood_V02-2020-EN_blank_Arbeitsversion.xlsx]Dropdown Auswahl'!#REF!</xm:f>
            <x14:dxf>
              <fill>
                <patternFill patternType="darkDown">
                  <bgColor theme="0"/>
                </patternFill>
              </fill>
            </x14:dxf>
          </x14:cfRule>
          <xm:sqref>A38</xm:sqref>
        </x14:conditionalFormatting>
        <x14:conditionalFormatting xmlns:xm="http://schemas.microsoft.com/office/excel/2006/main">
          <x14:cfRule type="expression" priority="31" id="{C66FFCF5-04EA-4095-97E0-F6AB57DFC742}">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A38</xm:sqref>
        </x14:conditionalFormatting>
        <x14:conditionalFormatting xmlns:xm="http://schemas.microsoft.com/office/excel/2006/main">
          <x14:cfRule type="expression" priority="28" id="{A3FCBB32-A5F0-485E-B463-CD1FEAF07D1F}">
            <xm:f>$D$19='C:\Users\zk#110g\Desktop\offene todo''s\[REWE_Group_Artikeldatenblatt_Nonfood_V02-2020-EN_blank_Arbeitsversion.xlsx]Dropdown Auswahl'!#REF!</xm:f>
            <x14:dxf>
              <fill>
                <patternFill patternType="darkDown">
                  <bgColor theme="0"/>
                </patternFill>
              </fill>
            </x14:dxf>
          </x14:cfRule>
          <xm:sqref>A43</xm:sqref>
        </x14:conditionalFormatting>
        <x14:conditionalFormatting xmlns:xm="http://schemas.microsoft.com/office/excel/2006/main">
          <x14:cfRule type="expression" priority="29" id="{86F69777-3557-4101-897F-2FB9DD549341}">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A43</xm:sqref>
        </x14:conditionalFormatting>
        <x14:conditionalFormatting xmlns:xm="http://schemas.microsoft.com/office/excel/2006/main">
          <x14:cfRule type="expression" priority="26" id="{BF2A3F5D-0115-401B-9D2D-0912229DB3F1}">
            <xm:f>$D$19='C:\Users\zk#110g\Desktop\offene todo''s\[REWE_Group_Artikeldatenblatt_Nonfood_V02-2020-EN_blank_Arbeitsversion.xlsx]Dropdown Auswahl'!#REF!</xm:f>
            <x14:dxf>
              <fill>
                <patternFill patternType="darkDown">
                  <bgColor theme="0"/>
                </patternFill>
              </fill>
            </x14:dxf>
          </x14:cfRule>
          <xm:sqref>A46</xm:sqref>
        </x14:conditionalFormatting>
        <x14:conditionalFormatting xmlns:xm="http://schemas.microsoft.com/office/excel/2006/main">
          <x14:cfRule type="expression" priority="27" id="{07C7EC6F-2361-4BDD-9C66-C0CEBA0E2FD9}">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A46</xm:sqref>
        </x14:conditionalFormatting>
        <x14:conditionalFormatting xmlns:xm="http://schemas.microsoft.com/office/excel/2006/main">
          <x14:cfRule type="expression" priority="24" id="{9A1E4C60-4EAC-4925-841A-66E396BBCE1D}">
            <xm:f>$D$19='C:\Users\zk#110g\Desktop\offene todo''s\[REWE_Group_Artikeldatenblatt_Nonfood_V02-2020-EN_blank_Arbeitsversion.xlsx]Dropdown Auswahl'!#REF!</xm:f>
            <x14:dxf>
              <fill>
                <patternFill patternType="darkDown">
                  <bgColor theme="0"/>
                </patternFill>
              </fill>
            </x14:dxf>
          </x14:cfRule>
          <xm:sqref>A51</xm:sqref>
        </x14:conditionalFormatting>
        <x14:conditionalFormatting xmlns:xm="http://schemas.microsoft.com/office/excel/2006/main">
          <x14:cfRule type="expression" priority="25" id="{DEF761A5-30DE-44BF-B8A8-17A488650A12}">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A51</xm:sqref>
        </x14:conditionalFormatting>
        <x14:conditionalFormatting xmlns:xm="http://schemas.microsoft.com/office/excel/2006/main">
          <x14:cfRule type="expression" priority="22" id="{232FECD8-58DA-4D6E-94F6-4F202F536229}">
            <xm:f>$D$19='C:\Users\zk#110g\Desktop\offene todo''s\[REWE_Group_Artikeldatenblatt_Nonfood_V02-2020-EN_blank_Arbeitsversion.xlsx]Dropdown Auswahl'!#REF!</xm:f>
            <x14:dxf>
              <fill>
                <patternFill patternType="darkDown">
                  <bgColor theme="0"/>
                </patternFill>
              </fill>
            </x14:dxf>
          </x14:cfRule>
          <xm:sqref>A54</xm:sqref>
        </x14:conditionalFormatting>
        <x14:conditionalFormatting xmlns:xm="http://schemas.microsoft.com/office/excel/2006/main">
          <x14:cfRule type="expression" priority="23" id="{6FC68328-B2A8-42B7-91D9-E11D6177FB55}">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A54</xm:sqref>
        </x14:conditionalFormatting>
        <x14:conditionalFormatting xmlns:xm="http://schemas.microsoft.com/office/excel/2006/main">
          <x14:cfRule type="expression" priority="20" id="{1583929B-0E2F-4204-9E6F-5ABAA4446569}">
            <xm:f>$D$19='C:\Users\zk#110g\Desktop\offene todo''s\[REWE_Group_Artikeldatenblatt_Nonfood_V02-2020-EN_blank_Arbeitsversion.xlsx]Dropdown Auswahl'!#REF!</xm:f>
            <x14:dxf>
              <fill>
                <patternFill patternType="darkDown">
                  <bgColor theme="0"/>
                </patternFill>
              </fill>
            </x14:dxf>
          </x14:cfRule>
          <xm:sqref>A61</xm:sqref>
        </x14:conditionalFormatting>
        <x14:conditionalFormatting xmlns:xm="http://schemas.microsoft.com/office/excel/2006/main">
          <x14:cfRule type="expression" priority="21" id="{BF376C02-A852-45CD-A8DA-BDA8B9679C97}">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A61</xm:sqref>
        </x14:conditionalFormatting>
        <x14:conditionalFormatting xmlns:xm="http://schemas.microsoft.com/office/excel/2006/main">
          <x14:cfRule type="expression" priority="18" id="{BBA7AF7E-3AAC-4672-9174-92E833D53DCB}">
            <xm:f>$D$19='C:\Users\zk#110g\Desktop\offene todo''s\[REWE_Group_Artikeldatenblatt_Nonfood_V02-2020-EN_blank_Arbeitsversion.xlsx]Dropdown Auswahl'!#REF!</xm:f>
            <x14:dxf>
              <fill>
                <patternFill patternType="darkDown">
                  <bgColor theme="0"/>
                </patternFill>
              </fill>
            </x14:dxf>
          </x14:cfRule>
          <xm:sqref>A66</xm:sqref>
        </x14:conditionalFormatting>
        <x14:conditionalFormatting xmlns:xm="http://schemas.microsoft.com/office/excel/2006/main">
          <x14:cfRule type="expression" priority="19" id="{F1AE0B62-28C9-43FB-8DBC-125B5ED7BD38}">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A66</xm:sqref>
        </x14:conditionalFormatting>
        <x14:conditionalFormatting xmlns:xm="http://schemas.microsoft.com/office/excel/2006/main">
          <x14:cfRule type="expression" priority="16" id="{D6C99866-32C1-4CDE-B3D7-4A31CDA24367}">
            <xm:f>$D$19='C:\Users\zk#110g\Desktop\offene todo''s\[REWE_Group_Artikeldatenblatt_Nonfood_V02-2020-EN_blank_Arbeitsversion.xlsx]Dropdown Auswahl'!#REF!</xm:f>
            <x14:dxf>
              <fill>
                <patternFill patternType="darkDown">
                  <bgColor theme="0"/>
                </patternFill>
              </fill>
            </x14:dxf>
          </x14:cfRule>
          <xm:sqref>A79</xm:sqref>
        </x14:conditionalFormatting>
        <x14:conditionalFormatting xmlns:xm="http://schemas.microsoft.com/office/excel/2006/main">
          <x14:cfRule type="expression" priority="17" id="{F94F6A2C-0A94-4252-A2D4-1B534DA4954D}">
            <xm:f>OR($D$19='C:\Users\zk#110g\Desktop\offene todo''s\[REWE_Group_Artikeldatenblatt_Nonfood_V02-2020-EN_blank_Arbeitsversion.xlsx]Dropdown Auswahl'!#REF!,$D$20='C:\Users\zk#110g\Desktop\offene todo''s\[REWE_Group_Artikeldatenblatt_Nonfood_V02-2020-EN_blank_Arbeitsversion.xlsx]Dropdown Auswahl'!#REF!,#REF!='C:\Users\zk#110g\Desktop\offene todo''s\[REWE_Group_Artikeldatenblatt_Nonfood_V02-2020-EN_blank_Arbeitsversion.xlsx]Dropdown Auswahl'!#REF!,$B$21='C:\Users\zk#110g\Desktop\offene todo''s\[REWE_Group_Artikeldatenblatt_Nonfood_V02-2020-EN_blank_Arbeitsversion.xlsx]Dropdown Auswahl'!#REF!)</xm:f>
            <x14:dxf>
              <fill>
                <patternFill patternType="lightDown">
                  <fgColor auto="1"/>
                  <bgColor theme="0"/>
                </patternFill>
              </fill>
            </x14:dxf>
          </x14:cfRule>
          <xm:sqref>A79</xm:sqref>
        </x14:conditionalFormatting>
        <x14:conditionalFormatting xmlns:xm="http://schemas.microsoft.com/office/excel/2006/main">
          <x14:cfRule type="expression" priority="13" id="{75220A3F-2B3E-46F9-BFCE-E9A85FAD51E4}">
            <xm:f>$B$22='C:\Users\zk#110g\AppData\Local\Microsoft\Windows\INetCache\Content.Outlook\I3HPH278\[Copy of REWE_Group_Artikeldatenblatt_V02-2020_DE_blanko.xlsx]Dropdown Auswahl'!#REF!</xm:f>
            <x14:dxf>
              <fill>
                <patternFill patternType="darkDown">
                  <bgColor theme="0"/>
                </patternFill>
              </fill>
            </x14:dxf>
          </x14:cfRule>
          <xm:sqref>A25</xm:sqref>
        </x14:conditionalFormatting>
        <x14:conditionalFormatting xmlns:xm="http://schemas.microsoft.com/office/excel/2006/main">
          <x14:cfRule type="expression" priority="14" id="{A7663588-9350-4869-8807-19EC035B96C9}">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A25</xm:sqref>
        </x14:conditionalFormatting>
        <x14:conditionalFormatting xmlns:xm="http://schemas.microsoft.com/office/excel/2006/main">
          <x14:cfRule type="expression" priority="15" id="{25B6BF16-36FE-4B1F-8C00-1A318EA179CE}">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A25</xm:sqref>
        </x14:conditionalFormatting>
        <x14:conditionalFormatting xmlns:xm="http://schemas.microsoft.com/office/excel/2006/main">
          <x14:cfRule type="expression" priority="10" id="{B90E415D-ACEF-4BC5-B178-DFB05A070A4A}">
            <xm:f>$B$22='C:\Users\zk#110g\AppData\Local\Microsoft\Windows\INetCache\Content.Outlook\I3HPH278\[Copy of REWE_Group_Artikeldatenblatt_V02-2020_DE_blanko.xlsx]Dropdown Auswahl'!#REF!</xm:f>
            <x14:dxf>
              <fill>
                <patternFill patternType="darkDown">
                  <bgColor theme="0"/>
                </patternFill>
              </fill>
            </x14:dxf>
          </x14:cfRule>
          <xm:sqref>A28</xm:sqref>
        </x14:conditionalFormatting>
        <x14:conditionalFormatting xmlns:xm="http://schemas.microsoft.com/office/excel/2006/main">
          <x14:cfRule type="expression" priority="11" id="{3B266CAD-7CA0-4B8D-9915-A8F1495ACFEA}">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A28</xm:sqref>
        </x14:conditionalFormatting>
        <x14:conditionalFormatting xmlns:xm="http://schemas.microsoft.com/office/excel/2006/main">
          <x14:cfRule type="expression" priority="12" id="{E980DACD-B6DF-4F52-B504-6F629A67AF82}">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A28</xm:sqref>
        </x14:conditionalFormatting>
        <x14:conditionalFormatting xmlns:xm="http://schemas.microsoft.com/office/excel/2006/main">
          <x14:cfRule type="expression" priority="7" id="{77B59012-16E2-4DF3-8402-AC140C6719DC}">
            <xm:f>$B$22='C:\Users\zk#110g\AppData\Local\Microsoft\Windows\INetCache\Content.Outlook\I3HPH278\[Copy of REWE_Group_Artikeldatenblatt_V02-2020_DE_blanko.xlsx]Dropdown Auswahl'!#REF!</xm:f>
            <x14:dxf>
              <fill>
                <patternFill patternType="darkDown">
                  <bgColor theme="0"/>
                </patternFill>
              </fill>
            </x14:dxf>
          </x14:cfRule>
          <xm:sqref>A36</xm:sqref>
        </x14:conditionalFormatting>
        <x14:conditionalFormatting xmlns:xm="http://schemas.microsoft.com/office/excel/2006/main">
          <x14:cfRule type="expression" priority="8" id="{27977079-76FE-4E18-9A05-611F53F1229D}">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A36</xm:sqref>
        </x14:conditionalFormatting>
        <x14:conditionalFormatting xmlns:xm="http://schemas.microsoft.com/office/excel/2006/main">
          <x14:cfRule type="expression" priority="9" id="{C10F64F8-FB91-48E1-A9F1-0F5F21F5E89E}">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A36</xm:sqref>
        </x14:conditionalFormatting>
        <x14:conditionalFormatting xmlns:xm="http://schemas.microsoft.com/office/excel/2006/main">
          <x14:cfRule type="expression" priority="4" id="{EC11B442-DA54-42EF-97C6-5252108CC9CF}">
            <xm:f>$B$22='C:\Users\zk#110g\AppData\Local\Microsoft\Windows\INetCache\Content.Outlook\I3HPH278\[Copy of REWE_Group_Artikeldatenblatt_V02-2020_DE_blanko.xlsx]Dropdown Auswahl'!#REF!</xm:f>
            <x14:dxf>
              <fill>
                <patternFill patternType="darkDown">
                  <bgColor theme="0"/>
                </patternFill>
              </fill>
            </x14:dxf>
          </x14:cfRule>
          <xm:sqref>A44</xm:sqref>
        </x14:conditionalFormatting>
        <x14:conditionalFormatting xmlns:xm="http://schemas.microsoft.com/office/excel/2006/main">
          <x14:cfRule type="expression" priority="5" id="{5B9A79F6-7CB5-4BF0-9E8C-8D192DBBCBC0}">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A44</xm:sqref>
        </x14:conditionalFormatting>
        <x14:conditionalFormatting xmlns:xm="http://schemas.microsoft.com/office/excel/2006/main">
          <x14:cfRule type="expression" priority="6" id="{C0EAE1CC-BE73-43B7-9B75-CD4F51EACC3C}">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A44</xm:sqref>
        </x14:conditionalFormatting>
        <x14:conditionalFormatting xmlns:xm="http://schemas.microsoft.com/office/excel/2006/main">
          <x14:cfRule type="expression" priority="1" id="{446285E0-5E32-4DD0-9F15-B7A4B2F929D7}">
            <xm:f>$B$22='C:\Users\zk#110g\AppData\Local\Microsoft\Windows\INetCache\Content.Outlook\I3HPH278\[Copy of REWE_Group_Artikeldatenblatt_V02-2020_DE_blanko.xlsx]Dropdown Auswahl'!#REF!</xm:f>
            <x14:dxf>
              <fill>
                <patternFill patternType="darkDown">
                  <bgColor theme="0"/>
                </patternFill>
              </fill>
            </x14:dxf>
          </x14:cfRule>
          <xm:sqref>A52</xm:sqref>
        </x14:conditionalFormatting>
        <x14:conditionalFormatting xmlns:xm="http://schemas.microsoft.com/office/excel/2006/main">
          <x14:cfRule type="expression" priority="2" id="{E57A1D76-D2A4-496A-ACB4-4B32C5D5D84E}">
            <xm:f>AND($B$22='C:\Users\zk#110g\AppData\Local\Microsoft\Windows\INetCache\Content.Outlook\I3HPH278\[Copy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ill>
                <patternFill patternType="darkDown">
                  <bgColor theme="0"/>
                </patternFill>
              </fill>
            </x14:dxf>
          </x14:cfRule>
          <xm:sqref>A52</xm:sqref>
        </x14:conditionalFormatting>
        <x14:conditionalFormatting xmlns:xm="http://schemas.microsoft.com/office/excel/2006/main">
          <x14:cfRule type="expression" priority="3" id="{70A88018-8DF5-463F-BE6A-B0647179E1F7}">
            <xm:f>OR($B$22='C:\Users\zk#110g\AppData\Local\Microsoft\Windows\INetCache\Content.Outlook\I3HPH278\[Copy of REWE_Group_Artikeldatenblatt_V02-2020_DE_blanko.xlsx]Dropdown Auswahl'!#REF!,$B$23='C:\Users\zk#110g\AppData\Local\Microsoft\Windows\INetCache\Content.Outlook\I3HPH278\[Copy of REWE_Group_Artikeldatenblatt_V02-2020_DE_blanko.xlsx]Dropdown Auswahl'!#REF!,$B$24='C:\Users\zk#110g\AppData\Local\Microsoft\Windows\INetCache\Content.Outlook\I3HPH278\[Copy of REWE_Group_Artikeldatenblatt_V02-2020_DE_blanko.xlsx]Dropdown Auswahl'!#REF!)</xm:f>
            <x14:dxf>
              <font>
                <color theme="0"/>
              </font>
              <fill>
                <patternFill patternType="darkDown">
                  <bgColor theme="0"/>
                </patternFill>
              </fill>
            </x14:dxf>
          </x14:cfRule>
          <xm:sqref>A52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pageSetUpPr fitToPage="1"/>
  </sheetPr>
  <dimension ref="A1:F43"/>
  <sheetViews>
    <sheetView zoomScaleNormal="100" workbookViewId="0">
      <selection activeCell="B13" sqref="B13:C13"/>
    </sheetView>
  </sheetViews>
  <sheetFormatPr baseColWidth="10" defaultColWidth="10" defaultRowHeight="15.6"/>
  <cols>
    <col min="1" max="1" width="28" style="23" customWidth="1"/>
    <col min="2" max="2" width="16.09765625" style="23" customWidth="1"/>
    <col min="3" max="3" width="15.09765625" style="23" bestFit="1" customWidth="1"/>
    <col min="4" max="4" width="26.59765625" style="23" bestFit="1" customWidth="1"/>
    <col min="5" max="5" width="20.09765625" style="23" customWidth="1"/>
    <col min="6" max="6" width="10.19921875" style="23" customWidth="1"/>
    <col min="7" max="16384" width="10" style="23"/>
  </cols>
  <sheetData>
    <row r="1" spans="1:6" ht="23.25" customHeight="1" thickBot="1">
      <c r="B1" s="317" t="s">
        <v>1361</v>
      </c>
      <c r="C1" s="24" t="s">
        <v>1055</v>
      </c>
      <c r="D1" s="283" t="s">
        <v>1056</v>
      </c>
    </row>
    <row r="2" spans="1:6" ht="23.25" customHeight="1"/>
    <row r="3" spans="1:6" ht="30.75" customHeight="1">
      <c r="A3" s="1846" t="s">
        <v>1245</v>
      </c>
      <c r="B3" s="1846"/>
      <c r="C3" s="1846"/>
      <c r="D3" s="1846"/>
      <c r="E3" s="1846"/>
      <c r="F3" s="1846"/>
    </row>
    <row r="4" spans="1:6" ht="23.25" customHeight="1" thickBot="1"/>
    <row r="5" spans="1:6" ht="23.25" customHeight="1">
      <c r="A5" s="250" t="s">
        <v>1267</v>
      </c>
      <c r="B5" s="1853" t="s">
        <v>283</v>
      </c>
      <c r="C5" s="1853"/>
      <c r="D5" s="253" t="s">
        <v>1057</v>
      </c>
      <c r="E5" s="1847" t="str">
        <f>IF(Artikeldatenblatt!B26="","",Artikeldatenblatt!B26)</f>
        <v/>
      </c>
      <c r="F5" s="1848"/>
    </row>
    <row r="6" spans="1:6" ht="23.25" customHeight="1">
      <c r="A6" s="251" t="s">
        <v>1058</v>
      </c>
      <c r="B6" s="1833" t="s">
        <v>283</v>
      </c>
      <c r="C6" s="1833"/>
      <c r="D6" s="254" t="s">
        <v>1059</v>
      </c>
      <c r="E6" s="1849"/>
      <c r="F6" s="1850"/>
    </row>
    <row r="7" spans="1:6" ht="23.25" customHeight="1">
      <c r="A7" s="251" t="s">
        <v>1060</v>
      </c>
      <c r="B7" s="1833" t="s">
        <v>283</v>
      </c>
      <c r="C7" s="1833"/>
      <c r="D7" s="254" t="s">
        <v>1051</v>
      </c>
      <c r="E7" s="1851" t="str">
        <f>IF(Artikeldatenblatt!B32="","",Artikeldatenblatt!B32)</f>
        <v/>
      </c>
      <c r="F7" s="1852"/>
    </row>
    <row r="8" spans="1:6" ht="23.25" customHeight="1" thickBot="1">
      <c r="A8" s="252" t="s">
        <v>1061</v>
      </c>
      <c r="B8" s="1854"/>
      <c r="C8" s="1855"/>
      <c r="D8" s="1855"/>
      <c r="E8" s="1855"/>
      <c r="F8" s="1856"/>
    </row>
    <row r="9" spans="1:6" ht="23.25" customHeight="1" thickBot="1">
      <c r="A9" s="292"/>
      <c r="B9" s="26"/>
      <c r="C9" s="27"/>
      <c r="D9" s="28"/>
      <c r="E9" s="28"/>
      <c r="F9" s="28"/>
    </row>
    <row r="10" spans="1:6" ht="23.25" customHeight="1">
      <c r="A10" s="255" t="s">
        <v>1062</v>
      </c>
      <c r="B10" s="1857"/>
      <c r="C10" s="1858"/>
      <c r="E10" s="29"/>
      <c r="F10" s="28"/>
    </row>
    <row r="11" spans="1:6" ht="23.25" customHeight="1" thickBot="1">
      <c r="A11" s="256" t="s">
        <v>1063</v>
      </c>
      <c r="B11" s="1859"/>
      <c r="C11" s="1860"/>
      <c r="E11" s="30"/>
      <c r="F11" s="28"/>
    </row>
    <row r="12" spans="1:6" ht="23.25" customHeight="1" thickBot="1">
      <c r="A12" s="293"/>
      <c r="B12" s="31"/>
      <c r="C12" s="31"/>
      <c r="D12" s="32"/>
      <c r="E12" s="30"/>
      <c r="F12" s="28"/>
    </row>
    <row r="13" spans="1:6" s="33" customFormat="1" ht="23.25" customHeight="1">
      <c r="A13" s="257" t="s">
        <v>1064</v>
      </c>
      <c r="B13" s="1861" t="s">
        <v>283</v>
      </c>
      <c r="C13" s="1862"/>
      <c r="D13" s="261" t="s">
        <v>1231</v>
      </c>
      <c r="E13" s="1863"/>
      <c r="F13" s="1864"/>
    </row>
    <row r="14" spans="1:6" s="33" customFormat="1" ht="23.25" customHeight="1">
      <c r="A14" s="258" t="s">
        <v>1065</v>
      </c>
      <c r="B14" s="1831" t="str">
        <f>IF(B13="","",VLOOKUP(B13,'Dropdown Auswahl AT'!M3:N28,2,FALSE))</f>
        <v>-</v>
      </c>
      <c r="C14" s="1832"/>
      <c r="D14" s="259" t="s">
        <v>1066</v>
      </c>
      <c r="E14" s="1833"/>
      <c r="F14" s="1834"/>
    </row>
    <row r="15" spans="1:6" s="33" customFormat="1" ht="23.25" customHeight="1">
      <c r="A15" s="258" t="s">
        <v>1067</v>
      </c>
      <c r="B15" s="1835" t="s">
        <v>283</v>
      </c>
      <c r="C15" s="1836"/>
      <c r="D15" s="254" t="s">
        <v>1273</v>
      </c>
      <c r="E15" s="1838"/>
      <c r="F15" s="1839"/>
    </row>
    <row r="16" spans="1:6" s="33" customFormat="1" ht="23.25" customHeight="1">
      <c r="A16" s="258" t="s">
        <v>1068</v>
      </c>
      <c r="B16" s="1835" t="s">
        <v>283</v>
      </c>
      <c r="C16" s="1836"/>
      <c r="D16" s="259" t="s">
        <v>1069</v>
      </c>
      <c r="E16" s="1840" t="str">
        <f>IF(OR(Artikeldatenblatt!E36="",Artikeldatenblatt!E36='Dropdown Auswahl'!AY2),"",Artikeldatenblatt!E36)</f>
        <v/>
      </c>
      <c r="F16" s="1841"/>
    </row>
    <row r="17" spans="1:6" s="33" customFormat="1" ht="23.25" customHeight="1">
      <c r="A17" s="258" t="s">
        <v>1070</v>
      </c>
      <c r="B17" s="1835" t="s">
        <v>283</v>
      </c>
      <c r="C17" s="1836"/>
      <c r="D17" s="259" t="s">
        <v>1071</v>
      </c>
      <c r="E17" s="57"/>
      <c r="F17" s="58"/>
    </row>
    <row r="18" spans="1:6" s="33" customFormat="1" ht="23.25" customHeight="1">
      <c r="A18" s="258" t="s">
        <v>1088</v>
      </c>
      <c r="B18" s="1833"/>
      <c r="C18" s="1833"/>
      <c r="D18" s="259" t="s">
        <v>1247</v>
      </c>
      <c r="E18" s="1840" t="str">
        <f>IF(Artikeldatenblatt!B35="","",Artikeldatenblatt!B35)</f>
        <v/>
      </c>
      <c r="F18" s="1841"/>
    </row>
    <row r="19" spans="1:6" s="33" customFormat="1" ht="23.25" customHeight="1">
      <c r="A19" s="258" t="s">
        <v>1072</v>
      </c>
      <c r="B19" s="1833" t="s">
        <v>283</v>
      </c>
      <c r="C19" s="1833"/>
      <c r="D19" s="259" t="s">
        <v>1244</v>
      </c>
      <c r="E19" s="1844"/>
      <c r="F19" s="1845"/>
    </row>
    <row r="20" spans="1:6" s="33" customFormat="1" ht="23.25" customHeight="1">
      <c r="A20" s="258" t="s">
        <v>1074</v>
      </c>
      <c r="B20" s="1835"/>
      <c r="C20" s="1836"/>
      <c r="D20" s="262" t="s">
        <v>1075</v>
      </c>
      <c r="E20" s="1842" t="str">
        <f>IF(Retouren!B6="","Nein","Ja")</f>
        <v>Nein</v>
      </c>
      <c r="F20" s="1843"/>
    </row>
    <row r="21" spans="1:6" s="33" customFormat="1" ht="23.25" customHeight="1">
      <c r="A21" s="258" t="s">
        <v>1077</v>
      </c>
      <c r="B21" s="1835" t="s">
        <v>283</v>
      </c>
      <c r="C21" s="1836"/>
      <c r="D21" s="259" t="s">
        <v>1232</v>
      </c>
      <c r="E21" s="281" t="str">
        <f>IF(AND('Rabatte,nachträgliche Vergütung'!D5="",'Rabatte,nachträgliche Vergütung'!D6="",'Rabatte,nachträgliche Vergütung'!D7="",'Rabatte,nachträgliche Vergütung'!D9="",'Rabatte,nachträgliche Vergütung'!D10="",'Rabatte,nachträgliche Vergütung'!D11="",'Rabatte,nachträgliche Vergütung'!C5="",'Rabatte,nachträgliche Vergütung'!C6="",'Rabatte,nachträgliche Vergütung'!C7="",'Rabatte,nachträgliche Vergütung'!C9="",'Rabatte,nachträgliche Vergütung'!C10="",'Rabatte,nachträgliche Vergütung'!C11=""),"Nein","Ja")</f>
        <v>Nein</v>
      </c>
      <c r="F21" s="282" t="str">
        <f>IF('Rabatte,nachträgliche Vergütung'!D5="","Nein","Ja")</f>
        <v>Nein</v>
      </c>
    </row>
    <row r="22" spans="1:6" s="33" customFormat="1" ht="23.25" customHeight="1">
      <c r="A22" s="258" t="s">
        <v>1079</v>
      </c>
      <c r="B22" s="1835"/>
      <c r="C22" s="1836"/>
      <c r="D22" s="259" t="s">
        <v>1076</v>
      </c>
      <c r="E22" s="1842" t="str">
        <f>IF(Muster!E6="","Nein","Ja")</f>
        <v>Nein</v>
      </c>
      <c r="F22" s="1843"/>
    </row>
    <row r="23" spans="1:6" s="33" customFormat="1" ht="23.25" customHeight="1">
      <c r="A23" s="258" t="s">
        <v>1081</v>
      </c>
      <c r="B23" s="1835" t="s">
        <v>283</v>
      </c>
      <c r="C23" s="1836"/>
      <c r="D23" s="262" t="s">
        <v>1078</v>
      </c>
      <c r="E23" s="1835"/>
      <c r="F23" s="1837"/>
    </row>
    <row r="24" spans="1:6" s="33" customFormat="1" ht="23.25" customHeight="1">
      <c r="A24" s="258" t="s">
        <v>1082</v>
      </c>
      <c r="B24" s="1833" t="s">
        <v>283</v>
      </c>
      <c r="C24" s="1833"/>
      <c r="D24" s="259" t="s">
        <v>1080</v>
      </c>
      <c r="E24" s="1835" t="s">
        <v>283</v>
      </c>
      <c r="F24" s="1837"/>
    </row>
    <row r="25" spans="1:6" s="33" customFormat="1" ht="23.25" customHeight="1">
      <c r="A25" s="258" t="s">
        <v>1084</v>
      </c>
      <c r="B25" s="1833"/>
      <c r="C25" s="1833"/>
      <c r="D25" s="259" t="s">
        <v>1275</v>
      </c>
      <c r="E25" s="1835" t="s">
        <v>283</v>
      </c>
      <c r="F25" s="1837"/>
    </row>
    <row r="26" spans="1:6" s="33" customFormat="1" ht="23.25" customHeight="1">
      <c r="A26" s="258" t="s">
        <v>1087</v>
      </c>
      <c r="B26" s="308" t="str">
        <f>IF(Artikeldatenblatt!B25&lt;&gt;"",Artikeldatenblatt!B25,"")</f>
        <v/>
      </c>
      <c r="C26" s="64"/>
      <c r="D26" s="259" t="s">
        <v>1083</v>
      </c>
      <c r="E26" s="1835" t="s">
        <v>283</v>
      </c>
      <c r="F26" s="1837"/>
    </row>
    <row r="27" spans="1:6" s="33" customFormat="1" ht="23.25" customHeight="1">
      <c r="A27" s="258" t="s">
        <v>1248</v>
      </c>
      <c r="B27" s="1874" t="str">
        <f>IF(Artikeldatenblatt!B59&lt;&gt;'Dropdown Auswahl'!B3,"Nein","Ja")</f>
        <v>Nein</v>
      </c>
      <c r="C27" s="1875"/>
      <c r="D27" s="259" t="s">
        <v>1085</v>
      </c>
      <c r="E27" s="1835" t="s">
        <v>283</v>
      </c>
      <c r="F27" s="1837"/>
    </row>
    <row r="28" spans="1:6" s="33" customFormat="1" ht="23.25" customHeight="1" thickBot="1">
      <c r="A28" s="260" t="s">
        <v>1249</v>
      </c>
      <c r="B28" s="1876" t="str">
        <f>IF(OR(Artikeldatenblatt!E77="",Artikeldatenblatt!E77='Dropdown Auswahl'!AW2),"",IF(Artikeldatenblatt!E77='Dropdown Auswahl'!AW3,"Lieferant","REWE"))</f>
        <v/>
      </c>
      <c r="C28" s="1876"/>
      <c r="D28" s="259" t="s">
        <v>1086</v>
      </c>
      <c r="E28" s="1835" t="s">
        <v>283</v>
      </c>
      <c r="F28" s="1837"/>
    </row>
    <row r="29" spans="1:6" s="33" customFormat="1" ht="23.25" customHeight="1" thickBot="1">
      <c r="A29" s="1877" t="s">
        <v>1089</v>
      </c>
      <c r="B29" s="1878"/>
      <c r="C29" s="1878"/>
      <c r="D29" s="1878"/>
      <c r="E29" s="1878"/>
      <c r="F29" s="1879"/>
    </row>
    <row r="30" spans="1:6" s="33" customFormat="1" ht="23.25" customHeight="1">
      <c r="A30" s="1865"/>
      <c r="B30" s="1866"/>
      <c r="C30" s="1866"/>
      <c r="D30" s="1866"/>
      <c r="E30" s="1866"/>
      <c r="F30" s="1867"/>
    </row>
    <row r="31" spans="1:6" s="33" customFormat="1" ht="23.25" customHeight="1">
      <c r="A31" s="1868"/>
      <c r="B31" s="1869"/>
      <c r="C31" s="1869"/>
      <c r="D31" s="1869"/>
      <c r="E31" s="1869"/>
      <c r="F31" s="1870"/>
    </row>
    <row r="32" spans="1:6" s="33" customFormat="1" ht="23.25" customHeight="1" thickBot="1">
      <c r="A32" s="1871"/>
      <c r="B32" s="1872"/>
      <c r="C32" s="1872"/>
      <c r="D32" s="1872"/>
      <c r="E32" s="1872"/>
      <c r="F32" s="1873"/>
    </row>
    <row r="33" spans="1:6" s="33" customFormat="1" ht="23.25" customHeight="1" thickBot="1">
      <c r="A33" s="294"/>
      <c r="B33" s="34"/>
      <c r="C33" s="34"/>
      <c r="D33" s="35"/>
      <c r="E33" s="35"/>
      <c r="F33" s="35"/>
    </row>
    <row r="34" spans="1:6" s="33" customFormat="1" ht="23.25" customHeight="1" thickBot="1">
      <c r="A34" s="1877" t="s">
        <v>1090</v>
      </c>
      <c r="B34" s="1878"/>
      <c r="C34" s="1878"/>
      <c r="D34" s="1878"/>
      <c r="E34" s="1878"/>
      <c r="F34" s="1879"/>
    </row>
    <row r="35" spans="1:6" ht="15.75" customHeight="1">
      <c r="A35" s="1865" t="s">
        <v>1274</v>
      </c>
      <c r="B35" s="1866"/>
      <c r="C35" s="1866"/>
      <c r="D35" s="1866"/>
      <c r="E35" s="1866"/>
      <c r="F35" s="1867"/>
    </row>
    <row r="36" spans="1:6">
      <c r="A36" s="1868"/>
      <c r="B36" s="1869"/>
      <c r="C36" s="1869"/>
      <c r="D36" s="1869"/>
      <c r="E36" s="1869"/>
      <c r="F36" s="1870"/>
    </row>
    <row r="37" spans="1:6">
      <c r="A37" s="1868"/>
      <c r="B37" s="1869"/>
      <c r="C37" s="1869"/>
      <c r="D37" s="1869"/>
      <c r="E37" s="1869"/>
      <c r="F37" s="1870"/>
    </row>
    <row r="38" spans="1:6">
      <c r="A38" s="1868"/>
      <c r="B38" s="1869"/>
      <c r="C38" s="1869"/>
      <c r="D38" s="1869"/>
      <c r="E38" s="1869"/>
      <c r="F38" s="1870"/>
    </row>
    <row r="39" spans="1:6">
      <c r="A39" s="1868"/>
      <c r="B39" s="1869"/>
      <c r="C39" s="1869"/>
      <c r="D39" s="1869"/>
      <c r="E39" s="1869"/>
      <c r="F39" s="1870"/>
    </row>
    <row r="40" spans="1:6">
      <c r="A40" s="1868"/>
      <c r="B40" s="1869"/>
      <c r="C40" s="1869"/>
      <c r="D40" s="1869"/>
      <c r="E40" s="1869"/>
      <c r="F40" s="1870"/>
    </row>
    <row r="41" spans="1:6">
      <c r="A41" s="1868"/>
      <c r="B41" s="1869"/>
      <c r="C41" s="1869"/>
      <c r="D41" s="1869"/>
      <c r="E41" s="1869"/>
      <c r="F41" s="1870"/>
    </row>
    <row r="42" spans="1:6">
      <c r="A42" s="1868"/>
      <c r="B42" s="1869"/>
      <c r="C42" s="1869"/>
      <c r="D42" s="1869"/>
      <c r="E42" s="1869"/>
      <c r="F42" s="1870"/>
    </row>
    <row r="43" spans="1:6" ht="16.2" thickBot="1">
      <c r="A43" s="1871"/>
      <c r="B43" s="1872"/>
      <c r="C43" s="1872"/>
      <c r="D43" s="1872"/>
      <c r="E43" s="1872"/>
      <c r="F43" s="1873"/>
    </row>
  </sheetData>
  <sheetProtection algorithmName="SHA-512" hashValue="oz65RDeud4BCq02pGcoUeHr+sYuJMrHS29Y8e0OA9FC3v/EpJ2hkOGGmUWk81pYgkH/iIVkh3WDxP8f3cZgMrw==" saltValue="OTzmwMxbdiz+gtnXDTuFLQ==" spinCount="100000" sheet="1" selectLockedCells="1"/>
  <mergeCells count="43">
    <mergeCell ref="A35:F43"/>
    <mergeCell ref="B27:C27"/>
    <mergeCell ref="E27:F27"/>
    <mergeCell ref="B28:C28"/>
    <mergeCell ref="E28:F28"/>
    <mergeCell ref="A29:F29"/>
    <mergeCell ref="A34:F34"/>
    <mergeCell ref="A30:F32"/>
    <mergeCell ref="E26:F26"/>
    <mergeCell ref="E18:F18"/>
    <mergeCell ref="B24:C24"/>
    <mergeCell ref="E24:F24"/>
    <mergeCell ref="B20:C20"/>
    <mergeCell ref="B25:C25"/>
    <mergeCell ref="E25:F25"/>
    <mergeCell ref="B8:F8"/>
    <mergeCell ref="B10:C10"/>
    <mergeCell ref="B11:C11"/>
    <mergeCell ref="B13:C13"/>
    <mergeCell ref="E13:F13"/>
    <mergeCell ref="A3:F3"/>
    <mergeCell ref="E5:F5"/>
    <mergeCell ref="B6:C6"/>
    <mergeCell ref="E6:F6"/>
    <mergeCell ref="B7:C7"/>
    <mergeCell ref="E7:F7"/>
    <mergeCell ref="B5:C5"/>
    <mergeCell ref="B14:C14"/>
    <mergeCell ref="E14:F14"/>
    <mergeCell ref="B23:C23"/>
    <mergeCell ref="E23:F23"/>
    <mergeCell ref="B15:C15"/>
    <mergeCell ref="E15:F15"/>
    <mergeCell ref="B16:C16"/>
    <mergeCell ref="E16:F16"/>
    <mergeCell ref="B17:C17"/>
    <mergeCell ref="B18:C18"/>
    <mergeCell ref="E20:F20"/>
    <mergeCell ref="B21:C21"/>
    <mergeCell ref="B22:C22"/>
    <mergeCell ref="E22:F22"/>
    <mergeCell ref="B19:C19"/>
    <mergeCell ref="E19:F19"/>
  </mergeCells>
  <conditionalFormatting sqref="E6:F6">
    <cfRule type="expression" dxfId="40" priority="31">
      <formula>$E$6=""</formula>
    </cfRule>
  </conditionalFormatting>
  <conditionalFormatting sqref="B8:F8">
    <cfRule type="expression" dxfId="39" priority="30">
      <formula>$B$8=""</formula>
    </cfRule>
  </conditionalFormatting>
  <conditionalFormatting sqref="E13:F13">
    <cfRule type="expression" dxfId="38" priority="15">
      <formula>$E$13=""</formula>
    </cfRule>
  </conditionalFormatting>
  <conditionalFormatting sqref="E14:F14">
    <cfRule type="expression" dxfId="37" priority="14">
      <formula>$E$14=""</formula>
    </cfRule>
  </conditionalFormatting>
  <conditionalFormatting sqref="E15:F15">
    <cfRule type="expression" dxfId="36" priority="13">
      <formula>$E$15=""</formula>
    </cfRule>
  </conditionalFormatting>
  <conditionalFormatting sqref="A30:F32">
    <cfRule type="expression" dxfId="35" priority="7">
      <formula>$A$30=""</formula>
    </cfRule>
  </conditionalFormatting>
  <conditionalFormatting sqref="B22">
    <cfRule type="expression" dxfId="34" priority="5">
      <formula>$B$22=""</formula>
    </cfRule>
  </conditionalFormatting>
  <conditionalFormatting sqref="B25:C25">
    <cfRule type="expression" dxfId="33" priority="2">
      <formula>$B$25=""</formula>
    </cfRule>
  </conditionalFormatting>
  <conditionalFormatting sqref="B20:C20">
    <cfRule type="expression" dxfId="32" priority="1">
      <formula>$B$20=""</formula>
    </cfRule>
  </conditionalFormatting>
  <dataValidations count="6">
    <dataValidation type="whole" allowBlank="1" showInputMessage="1" showErrorMessage="1" sqref="B11" xr:uid="{00000000-0002-0000-0200-000000000000}">
      <formula1>0</formula1>
      <formula2>999999</formula2>
    </dataValidation>
    <dataValidation type="textLength" operator="equal" allowBlank="1" showInputMessage="1" showErrorMessage="1" sqref="E6:F6" xr:uid="{00000000-0002-0000-0200-000001000000}">
      <formula1>5</formula1>
    </dataValidation>
    <dataValidation allowBlank="1" showInputMessage="1" showErrorMessage="1" errorTitle="NAN-Format" error="Eine NAN kann nur zwischen 1 und 7 Stellen haben." sqref="B26 B27:C28" xr:uid="{00000000-0002-0000-0200-000002000000}"/>
    <dataValidation type="date" allowBlank="1" showInputMessage="1" showErrorMessage="1" errorTitle="Datum" error="Das Datum muss gültig sein, im Format TT/MM/YYYY angegeben werden und zwischen dem 01.01.2018 und dem 31.12.2099 liegen." sqref="E15:F15" xr:uid="{00000000-0002-0000-0200-000003000000}">
      <formula1>43101</formula1>
      <formula2>73050</formula2>
    </dataValidation>
    <dataValidation allowBlank="1" showInputMessage="1" showErrorMessage="1" promptTitle="Abweichende Zahlungsbedingungen" prompt="Nur zu pflegen, falls die Zahlungsbedingungen dieses Auftrags von den vereinbarten und zum Lieferanten hinterlegten Standard-Zahlungsbedingungen abweichen." sqref="E19:F19" xr:uid="{00000000-0002-0000-0200-000004000000}"/>
    <dataValidation allowBlank="1" showErrorMessage="1" sqref="E13:F13" xr:uid="{00000000-0002-0000-0200-000006000000}"/>
  </dataValidations>
  <printOptions horizontalCentered="1"/>
  <pageMargins left="0.62992125984251968" right="0.23622047244094491" top="0.31496062992125984" bottom="0.23622047244094491" header="0.15748031496062992" footer="0.23622047244094491"/>
  <pageSetup paperSize="9" scale="74"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2" id="{E40A7DCC-C558-402F-BCFC-BA18D5DE46B2}">
            <xm:f>OR($B$6="",$B$6='Dropdown Auswahl AT'!$F$3)</xm:f>
            <x14:dxf>
              <fill>
                <patternFill>
                  <bgColor theme="6" tint="0.59996337778862885"/>
                </patternFill>
              </fill>
            </x14:dxf>
          </x14:cfRule>
          <xm:sqref>B6:C6</xm:sqref>
        </x14:conditionalFormatting>
        <x14:conditionalFormatting xmlns:xm="http://schemas.microsoft.com/office/excel/2006/main">
          <x14:cfRule type="expression" priority="29" id="{50B0CABC-5975-425D-B4CF-D2EE0DFB3B79}">
            <xm:f>OR($B$13="",$B$13='Dropdown Auswahl AT'!$M$3)</xm:f>
            <x14:dxf>
              <fill>
                <patternFill>
                  <bgColor theme="6" tint="0.59996337778862885"/>
                </patternFill>
              </fill>
            </x14:dxf>
          </x14:cfRule>
          <xm:sqref>B13:C13</xm:sqref>
        </x14:conditionalFormatting>
        <x14:conditionalFormatting xmlns:xm="http://schemas.microsoft.com/office/excel/2006/main">
          <x14:cfRule type="expression" priority="28" id="{8C878452-9507-447B-97A2-0DC503B16E0A}">
            <xm:f>OR($B$15="",$B$15='Dropdown Auswahl AT'!$C$3)</xm:f>
            <x14:dxf>
              <fill>
                <patternFill>
                  <bgColor theme="6" tint="0.59996337778862885"/>
                </patternFill>
              </fill>
            </x14:dxf>
          </x14:cfRule>
          <xm:sqref>B15:C15</xm:sqref>
        </x14:conditionalFormatting>
        <x14:conditionalFormatting xmlns:xm="http://schemas.microsoft.com/office/excel/2006/main">
          <x14:cfRule type="expression" priority="27" id="{04BB8E21-9C0D-4E06-87BA-3F5271BC338F}">
            <xm:f>OR($B$16="",$B$16='Dropdown Auswahl AT'!$A$3)</xm:f>
            <x14:dxf>
              <fill>
                <patternFill>
                  <bgColor theme="6" tint="0.59996337778862885"/>
                </patternFill>
              </fill>
            </x14:dxf>
          </x14:cfRule>
          <xm:sqref>B16:C16</xm:sqref>
        </x14:conditionalFormatting>
        <x14:conditionalFormatting xmlns:xm="http://schemas.microsoft.com/office/excel/2006/main">
          <x14:cfRule type="expression" priority="26" id="{D6BD1DB4-1AD4-401A-9ECF-BB7CD8B76416}">
            <xm:f>OR($B$17="",$B$17='Dropdown Auswahl AT'!$A$3)</xm:f>
            <x14:dxf>
              <fill>
                <patternFill>
                  <bgColor theme="6" tint="0.59996337778862885"/>
                </patternFill>
              </fill>
            </x14:dxf>
          </x14:cfRule>
          <xm:sqref>B17:C17</xm:sqref>
        </x14:conditionalFormatting>
        <x14:conditionalFormatting xmlns:xm="http://schemas.microsoft.com/office/excel/2006/main">
          <x14:cfRule type="expression" priority="25" id="{CA57FB31-1FB3-4640-BCE4-65A19AB6D422}">
            <xm:f>AND($B$17='Dropdown Auswahl AT'!$A$4,$B$18="")</xm:f>
            <x14:dxf>
              <fill>
                <patternFill>
                  <bgColor theme="6" tint="0.59996337778862885"/>
                </patternFill>
              </fill>
            </x14:dxf>
          </x14:cfRule>
          <xm:sqref>B18:C18</xm:sqref>
        </x14:conditionalFormatting>
        <x14:conditionalFormatting xmlns:xm="http://schemas.microsoft.com/office/excel/2006/main">
          <x14:cfRule type="expression" priority="24" id="{0F34E017-A7AE-4855-9292-F1BED08573D5}">
            <xm:f>OR($B$19="",$B$19='Dropdown Auswahl AT'!$D$3)</xm:f>
            <x14:dxf>
              <fill>
                <patternFill>
                  <bgColor theme="6" tint="0.59996337778862885"/>
                </patternFill>
              </fill>
            </x14:dxf>
          </x14:cfRule>
          <xm:sqref>B19:C19</xm:sqref>
        </x14:conditionalFormatting>
        <x14:conditionalFormatting xmlns:xm="http://schemas.microsoft.com/office/excel/2006/main">
          <x14:cfRule type="expression" priority="12" id="{D382EA6D-4497-4A47-83A2-37B3D01E15AC}">
            <xm:f>OR($E$24="",$E$24='Dropdown Auswahl AT'!$A$3)</xm:f>
            <x14:dxf>
              <fill>
                <patternFill>
                  <bgColor theme="6" tint="0.59996337778862885"/>
                </patternFill>
              </fill>
            </x14:dxf>
          </x14:cfRule>
          <xm:sqref>E24:F24</xm:sqref>
        </x14:conditionalFormatting>
        <x14:conditionalFormatting xmlns:xm="http://schemas.microsoft.com/office/excel/2006/main">
          <x14:cfRule type="expression" priority="11" id="{ECA5A512-3D5B-4943-9C0F-D0D6AD4B2B04}">
            <xm:f>OR($E$25="",$E$25='Dropdown Auswahl AT'!$A$3)</xm:f>
            <x14:dxf>
              <fill>
                <patternFill>
                  <bgColor theme="6" tint="0.59996337778862885"/>
                </patternFill>
              </fill>
            </x14:dxf>
          </x14:cfRule>
          <xm:sqref>E25:F25</xm:sqref>
        </x14:conditionalFormatting>
        <x14:conditionalFormatting xmlns:xm="http://schemas.microsoft.com/office/excel/2006/main">
          <x14:cfRule type="expression" priority="10" id="{605A0D9C-945D-4BDD-AD5E-ADF2C71A6A8C}">
            <xm:f>AND($E$25='Dropdown Auswahl AT'!$A$4,OR($E$26="",$E$26='Dropdown Auswahl AT'!$K$3))</xm:f>
            <x14:dxf>
              <fill>
                <patternFill>
                  <bgColor theme="6" tint="0.59996337778862885"/>
                </patternFill>
              </fill>
            </x14:dxf>
          </x14:cfRule>
          <xm:sqref>E26:F26</xm:sqref>
        </x14:conditionalFormatting>
        <x14:conditionalFormatting xmlns:xm="http://schemas.microsoft.com/office/excel/2006/main">
          <x14:cfRule type="expression" priority="9" id="{D412DCE3-CE41-43CD-A365-EC8342143E00}">
            <xm:f>OR($E$27="",$E$27='Dropdown Auswahl AT'!$A$3)</xm:f>
            <x14:dxf>
              <fill>
                <patternFill>
                  <bgColor theme="6" tint="0.59996337778862885"/>
                </patternFill>
              </fill>
            </x14:dxf>
          </x14:cfRule>
          <xm:sqref>E27:F27</xm:sqref>
        </x14:conditionalFormatting>
        <x14:conditionalFormatting xmlns:xm="http://schemas.microsoft.com/office/excel/2006/main">
          <x14:cfRule type="expression" priority="8" id="{21B42F3E-CD37-473A-A531-AAB139F49375}">
            <xm:f>OR($E$28="",$E$28='Dropdown Auswahl AT'!$A$3)</xm:f>
            <x14:dxf>
              <fill>
                <patternFill>
                  <bgColor theme="6" tint="0.59996337778862885"/>
                </patternFill>
              </fill>
            </x14:dxf>
          </x14:cfRule>
          <xm:sqref>E28:F28</xm:sqref>
        </x14:conditionalFormatting>
        <x14:conditionalFormatting xmlns:xm="http://schemas.microsoft.com/office/excel/2006/main">
          <x14:cfRule type="expression" priority="6" id="{656935B1-FBB0-4423-9993-3C2FDE639C58}">
            <xm:f>OR($B$21="",$B$21='Dropdown Auswahl AT'!$E$3)</xm:f>
            <x14:dxf>
              <fill>
                <patternFill>
                  <bgColor theme="6" tint="0.59996337778862885"/>
                </patternFill>
              </fill>
            </x14:dxf>
          </x14:cfRule>
          <xm:sqref>B21</xm:sqref>
        </x14:conditionalFormatting>
        <x14:conditionalFormatting xmlns:xm="http://schemas.microsoft.com/office/excel/2006/main">
          <x14:cfRule type="expression" priority="4" id="{08BFEA18-7DB1-42D1-B180-D98C7E6D8477}">
            <xm:f>OR($B$23="",$B$23='Dropdown Auswahl AT'!$F$3)</xm:f>
            <x14:dxf>
              <fill>
                <patternFill>
                  <bgColor theme="6" tint="0.59996337778862885"/>
                </patternFill>
              </fill>
            </x14:dxf>
          </x14:cfRule>
          <xm:sqref>B23</xm:sqref>
        </x14:conditionalFormatting>
        <x14:conditionalFormatting xmlns:xm="http://schemas.microsoft.com/office/excel/2006/main">
          <x14:cfRule type="expression" priority="3" id="{E9812864-E7AB-4A86-8EED-93D758956002}">
            <xm:f>OR($B$24="",$B$24='Dropdown Auswahl AT'!$G$3)</xm:f>
            <x14:dxf>
              <fill>
                <patternFill>
                  <bgColor theme="6" tint="0.59996337778862885"/>
                </patternFill>
              </fill>
            </x14:dxf>
          </x14:cfRule>
          <xm:sqref>B24:C24</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7000000}">
          <x14:formula1>
            <xm:f>'Dropdown Auswahl AT'!$F$3:$F$6</xm:f>
          </x14:formula1>
          <xm:sqref>B6:C6 B23:C23</xm:sqref>
        </x14:dataValidation>
        <x14:dataValidation type="list" allowBlank="1" showInputMessage="1" showErrorMessage="1" xr:uid="{00000000-0002-0000-0200-000008000000}">
          <x14:formula1>
            <xm:f>'Dropdown Auswahl AT'!$A$3:$A$5</xm:f>
          </x14:formula1>
          <xm:sqref>B7:C7 B16:C17 E27:F28 E24:F25</xm:sqref>
        </x14:dataValidation>
        <x14:dataValidation type="list" allowBlank="1" showInputMessage="1" showErrorMessage="1" xr:uid="{00000000-0002-0000-0200-00000A000000}">
          <x14:formula1>
            <xm:f>'Dropdown Auswahl AT'!$C$3:$C$5</xm:f>
          </x14:formula1>
          <xm:sqref>B15:C15</xm:sqref>
        </x14:dataValidation>
        <x14:dataValidation type="list" allowBlank="1" showInputMessage="1" showErrorMessage="1" xr:uid="{00000000-0002-0000-0200-00000B000000}">
          <x14:formula1>
            <xm:f>'Dropdown Auswahl AT'!$D$3:$D$5</xm:f>
          </x14:formula1>
          <xm:sqref>B19:C19</xm:sqref>
        </x14:dataValidation>
        <x14:dataValidation type="list" allowBlank="1" showInputMessage="1" showErrorMessage="1" xr:uid="{00000000-0002-0000-0200-00000C000000}">
          <x14:formula1>
            <xm:f>'Dropdown Auswahl AT'!$E$3:$E$18</xm:f>
          </x14:formula1>
          <xm:sqref>B21:C21</xm:sqref>
        </x14:dataValidation>
        <x14:dataValidation type="list" allowBlank="1" showInputMessage="1" showErrorMessage="1" xr:uid="{00000000-0002-0000-0200-00000D000000}">
          <x14:formula1>
            <xm:f>'Dropdown Auswahl AT'!$G$3:$G$6</xm:f>
          </x14:formula1>
          <xm:sqref>B24:C24</xm:sqref>
        </x14:dataValidation>
        <x14:dataValidation type="list" allowBlank="1" showInputMessage="1" showErrorMessage="1" xr:uid="{00000000-0002-0000-0200-00000E000000}">
          <x14:formula1>
            <xm:f>'Dropdown Auswahl AT'!$I$3:$I$4</xm:f>
          </x14:formula1>
          <xm:sqref>F17</xm:sqref>
        </x14:dataValidation>
        <x14:dataValidation type="list" allowBlank="1" showInputMessage="1" showErrorMessage="1" xr:uid="{00000000-0002-0000-0200-00000F000000}">
          <x14:formula1>
            <xm:f>'Dropdown Auswahl AT'!$K$3:$K$5</xm:f>
          </x14:formula1>
          <xm:sqref>E26:F26</xm:sqref>
        </x14:dataValidation>
        <x14:dataValidation type="list" allowBlank="1" showInputMessage="1" xr:uid="{00000000-0002-0000-0200-000010000000}">
          <x14:formula1>
            <xm:f>'Dropdown Auswahl AT'!$P$3:$P$5</xm:f>
          </x14:formula1>
          <xm:sqref>B5:C5</xm:sqref>
        </x14:dataValidation>
        <x14:dataValidation type="list" allowBlank="1" showInputMessage="1" errorTitle="Zulässige EKBs" error="Zulässige EKBs liegen zwischen 6700 und 9600 und müssen vierstellig angegeben werden." xr:uid="{00000000-0002-0000-0200-000009000000}">
          <x14:formula1>
            <xm:f>'Dropdown Auswahl AT'!$M$3:$M$27</xm:f>
          </x14:formula1>
          <xm:sqref>B13:C13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30"/>
  <sheetViews>
    <sheetView topLeftCell="E1" workbookViewId="0">
      <selection activeCell="R25" sqref="R25"/>
    </sheetView>
  </sheetViews>
  <sheetFormatPr baseColWidth="10" defaultColWidth="9" defaultRowHeight="14.4"/>
  <cols>
    <col min="1" max="1" width="13.69921875" style="14" customWidth="1"/>
    <col min="2" max="2" width="9" style="14"/>
    <col min="3" max="3" width="19.09765625" style="14" bestFit="1" customWidth="1"/>
    <col min="4" max="4" width="40.5" style="14" bestFit="1" customWidth="1"/>
    <col min="5" max="5" width="24.59765625" style="14" bestFit="1" customWidth="1"/>
    <col min="6" max="6" width="23" style="14" bestFit="1" customWidth="1"/>
    <col min="7" max="8" width="13.5" style="14" bestFit="1" customWidth="1"/>
    <col min="9" max="9" width="14.59765625" style="14" bestFit="1" customWidth="1"/>
    <col min="10" max="10" width="18.09765625" style="14" bestFit="1" customWidth="1"/>
    <col min="11" max="11" width="13.5" style="14" bestFit="1" customWidth="1"/>
    <col min="12" max="12" width="5.59765625" style="14" bestFit="1" customWidth="1"/>
    <col min="13" max="13" width="13.5" style="14" bestFit="1" customWidth="1"/>
    <col min="14" max="14" width="5.3984375" style="14" bestFit="1" customWidth="1"/>
    <col min="15" max="15" width="21.09765625" style="14" bestFit="1" customWidth="1"/>
    <col min="16" max="16" width="13.5" style="14" bestFit="1" customWidth="1"/>
    <col min="17" max="19" width="9" style="14" customWidth="1"/>
    <col min="20" max="20" width="15.59765625" style="14" bestFit="1" customWidth="1"/>
    <col min="21" max="21" width="30.09765625" style="14" bestFit="1" customWidth="1"/>
    <col min="22" max="25" width="9" style="14"/>
    <col min="26" max="26" width="23.19921875" style="14" bestFit="1" customWidth="1"/>
    <col min="27" max="27" width="16.59765625" style="14" customWidth="1"/>
    <col min="28" max="28" width="13.19921875" style="14" bestFit="1" customWidth="1"/>
    <col min="29" max="29" width="21.09765625" style="14" bestFit="1" customWidth="1"/>
    <col min="30" max="30" width="22.5" style="14" customWidth="1"/>
    <col min="31" max="33" width="9" style="14"/>
    <col min="34" max="34" width="18.69921875" style="14" bestFit="1" customWidth="1"/>
    <col min="35" max="16384" width="9" style="14"/>
  </cols>
  <sheetData>
    <row r="1" spans="1:36" ht="25.8">
      <c r="A1" s="1880" t="s">
        <v>1167</v>
      </c>
      <c r="B1" s="1880"/>
      <c r="C1" s="1880"/>
      <c r="D1" s="1880"/>
      <c r="E1" s="1880"/>
      <c r="F1" s="1880"/>
      <c r="G1" s="1880"/>
      <c r="H1" s="1880"/>
      <c r="I1" s="1880"/>
      <c r="J1" s="1880"/>
      <c r="K1" s="1880"/>
      <c r="L1" s="1880"/>
      <c r="M1" s="1880"/>
      <c r="N1" s="1880"/>
      <c r="O1" s="1880"/>
      <c r="P1" s="1880"/>
      <c r="Q1" s="1880"/>
      <c r="R1" s="1880"/>
      <c r="T1" s="1880" t="s">
        <v>1168</v>
      </c>
      <c r="U1" s="1880"/>
      <c r="V1" s="1880"/>
      <c r="W1" s="1880"/>
      <c r="X1" s="1880"/>
      <c r="Z1" s="1880" t="s">
        <v>1179</v>
      </c>
      <c r="AA1" s="1880"/>
      <c r="AB1" s="1880"/>
      <c r="AC1" s="1880"/>
      <c r="AD1" s="1880"/>
      <c r="AE1" s="1880"/>
      <c r="AF1" s="1880"/>
      <c r="AH1" s="1880" t="s">
        <v>1076</v>
      </c>
      <c r="AI1" s="1880"/>
      <c r="AJ1" s="1880"/>
    </row>
    <row r="2" spans="1:36" s="53" customFormat="1">
      <c r="A2" s="51" t="s">
        <v>1131</v>
      </c>
      <c r="B2" s="51" t="s">
        <v>1132</v>
      </c>
      <c r="C2" s="51" t="s">
        <v>1067</v>
      </c>
      <c r="D2" s="51" t="s">
        <v>1072</v>
      </c>
      <c r="E2" s="51" t="s">
        <v>1077</v>
      </c>
      <c r="F2" s="51" t="s">
        <v>1272</v>
      </c>
      <c r="G2" s="51" t="s">
        <v>78</v>
      </c>
      <c r="H2" s="51" t="s">
        <v>1166</v>
      </c>
      <c r="I2" s="51" t="s">
        <v>1161</v>
      </c>
      <c r="J2" s="51" t="s">
        <v>1233</v>
      </c>
      <c r="K2" s="51" t="s">
        <v>1163</v>
      </c>
      <c r="L2" s="1881" t="s">
        <v>1065</v>
      </c>
      <c r="M2" s="1881"/>
      <c r="N2" s="1881"/>
      <c r="O2" s="1881"/>
      <c r="P2" s="51" t="s">
        <v>1267</v>
      </c>
      <c r="Q2" s="51"/>
      <c r="R2" s="52"/>
      <c r="T2" s="51" t="s">
        <v>1095</v>
      </c>
      <c r="U2" s="51" t="s">
        <v>1092</v>
      </c>
      <c r="Z2" s="1882" t="s">
        <v>1181</v>
      </c>
      <c r="AA2" s="1882"/>
      <c r="AB2" s="51" t="s">
        <v>1106</v>
      </c>
      <c r="AC2" s="1882" t="s">
        <v>1194</v>
      </c>
      <c r="AD2" s="1882"/>
      <c r="AH2" s="51" t="s">
        <v>1180</v>
      </c>
    </row>
    <row r="3" spans="1:36">
      <c r="A3" s="14" t="s">
        <v>283</v>
      </c>
      <c r="B3" s="14" t="s">
        <v>0</v>
      </c>
      <c r="C3" s="55" t="s">
        <v>283</v>
      </c>
      <c r="D3" s="55" t="s">
        <v>283</v>
      </c>
      <c r="E3" s="55" t="s">
        <v>283</v>
      </c>
      <c r="F3" s="55" t="s">
        <v>283</v>
      </c>
      <c r="G3" s="55" t="s">
        <v>283</v>
      </c>
      <c r="H3" s="55" t="s">
        <v>283</v>
      </c>
      <c r="I3" s="55" t="s">
        <v>413</v>
      </c>
      <c r="J3" s="55" t="s">
        <v>283</v>
      </c>
      <c r="K3" s="55" t="s">
        <v>283</v>
      </c>
      <c r="L3" s="59"/>
      <c r="M3" s="55" t="s">
        <v>283</v>
      </c>
      <c r="N3" s="61" t="s">
        <v>1230</v>
      </c>
      <c r="O3" s="62"/>
      <c r="P3" s="55" t="s">
        <v>283</v>
      </c>
      <c r="Q3" s="62"/>
      <c r="T3" s="62" t="s">
        <v>283</v>
      </c>
      <c r="U3" s="62" t="s">
        <v>283</v>
      </c>
      <c r="Z3" s="14" t="s">
        <v>283</v>
      </c>
      <c r="AA3" s="14" t="s">
        <v>283</v>
      </c>
      <c r="AB3" s="14" t="s">
        <v>283</v>
      </c>
      <c r="AC3" s="14" t="s">
        <v>283</v>
      </c>
      <c r="AD3" s="14" t="s">
        <v>283</v>
      </c>
      <c r="AH3" s="14" t="s">
        <v>283</v>
      </c>
    </row>
    <row r="4" spans="1:36">
      <c r="A4" s="14" t="s">
        <v>0</v>
      </c>
      <c r="B4" s="14" t="s">
        <v>1</v>
      </c>
      <c r="C4" s="14" t="s">
        <v>1270</v>
      </c>
      <c r="D4" s="54" t="s">
        <v>1291</v>
      </c>
      <c r="E4" s="55" t="s">
        <v>1133</v>
      </c>
      <c r="F4" s="56" t="s">
        <v>602</v>
      </c>
      <c r="G4" s="55" t="s">
        <v>1150</v>
      </c>
      <c r="H4" s="55" t="s">
        <v>1153</v>
      </c>
      <c r="I4" s="55" t="s">
        <v>1162</v>
      </c>
      <c r="J4" s="55" t="s">
        <v>1234</v>
      </c>
      <c r="K4" s="55" t="s">
        <v>1164</v>
      </c>
      <c r="L4" s="59" t="s">
        <v>1213</v>
      </c>
      <c r="M4" s="60">
        <v>6701</v>
      </c>
      <c r="N4" s="61">
        <v>94511</v>
      </c>
      <c r="O4" s="62" t="s">
        <v>1214</v>
      </c>
      <c r="P4" s="62" t="s">
        <v>1268</v>
      </c>
      <c r="Q4" s="62"/>
      <c r="T4" s="55" t="s">
        <v>1153</v>
      </c>
      <c r="U4" s="14" t="s">
        <v>1169</v>
      </c>
      <c r="Z4" s="14" t="s">
        <v>1362</v>
      </c>
      <c r="AA4" s="14" t="s">
        <v>1362</v>
      </c>
      <c r="AB4" s="14" t="s">
        <v>1182</v>
      </c>
      <c r="AC4" s="14" t="s">
        <v>1363</v>
      </c>
      <c r="AD4" s="14" t="s">
        <v>1363</v>
      </c>
      <c r="AH4" s="14" t="s">
        <v>1202</v>
      </c>
    </row>
    <row r="5" spans="1:36">
      <c r="A5" s="14" t="s">
        <v>1</v>
      </c>
      <c r="C5" s="14" t="s">
        <v>1271</v>
      </c>
      <c r="D5" s="54" t="s">
        <v>1073</v>
      </c>
      <c r="E5" s="55" t="s">
        <v>1134</v>
      </c>
      <c r="F5" s="55" t="s">
        <v>1148</v>
      </c>
      <c r="G5" s="55" t="s">
        <v>1151</v>
      </c>
      <c r="H5" s="55" t="s">
        <v>1154</v>
      </c>
      <c r="J5" s="55" t="s">
        <v>1235</v>
      </c>
      <c r="K5" s="55" t="s">
        <v>1165</v>
      </c>
      <c r="L5" s="59" t="s">
        <v>1213</v>
      </c>
      <c r="M5" s="60">
        <v>6702</v>
      </c>
      <c r="N5" s="61">
        <v>94512</v>
      </c>
      <c r="O5" s="62" t="s">
        <v>1215</v>
      </c>
      <c r="P5" s="62" t="s">
        <v>1269</v>
      </c>
      <c r="Q5" s="62"/>
      <c r="T5" s="55" t="s">
        <v>1154</v>
      </c>
      <c r="U5" s="14" t="s">
        <v>1170</v>
      </c>
      <c r="Z5" s="14" t="s">
        <v>1184</v>
      </c>
      <c r="AA5" s="14" t="s">
        <v>1184</v>
      </c>
      <c r="AB5" s="14" t="s">
        <v>1183</v>
      </c>
      <c r="AC5" s="14" t="s">
        <v>1195</v>
      </c>
      <c r="AD5" s="14" t="s">
        <v>1195</v>
      </c>
      <c r="AH5" s="14" t="s">
        <v>1203</v>
      </c>
    </row>
    <row r="6" spans="1:36">
      <c r="D6" s="54"/>
      <c r="E6" s="55" t="s">
        <v>1135</v>
      </c>
      <c r="F6" s="56" t="s">
        <v>1149</v>
      </c>
      <c r="G6" s="55" t="s">
        <v>1152</v>
      </c>
      <c r="H6" s="55" t="s">
        <v>1155</v>
      </c>
      <c r="J6" s="55" t="s">
        <v>1236</v>
      </c>
      <c r="L6" s="59" t="s">
        <v>1213</v>
      </c>
      <c r="M6" s="60">
        <v>6703</v>
      </c>
      <c r="N6" s="61">
        <v>94513</v>
      </c>
      <c r="O6" s="62" t="s">
        <v>1216</v>
      </c>
      <c r="P6" s="62"/>
      <c r="Q6" s="62"/>
      <c r="T6" s="55" t="s">
        <v>1155</v>
      </c>
      <c r="U6" s="14" t="s">
        <v>1152</v>
      </c>
      <c r="Z6" s="14" t="s">
        <v>1185</v>
      </c>
      <c r="AA6" s="14" t="s">
        <v>1185</v>
      </c>
      <c r="AC6" s="14" t="s">
        <v>1196</v>
      </c>
      <c r="AD6" s="14" t="s">
        <v>1196</v>
      </c>
      <c r="AH6" s="14" t="s">
        <v>1178</v>
      </c>
    </row>
    <row r="7" spans="1:36">
      <c r="D7" s="54"/>
      <c r="E7" s="55" t="s">
        <v>1136</v>
      </c>
      <c r="H7" s="55" t="s">
        <v>1156</v>
      </c>
      <c r="J7" s="55" t="s">
        <v>1237</v>
      </c>
      <c r="L7" s="59" t="s">
        <v>1213</v>
      </c>
      <c r="M7" s="60">
        <v>6710</v>
      </c>
      <c r="N7" s="61">
        <v>94514</v>
      </c>
      <c r="O7" s="62" t="s">
        <v>1217</v>
      </c>
      <c r="P7" s="62"/>
      <c r="Q7" s="62"/>
      <c r="T7" s="55" t="s">
        <v>1156</v>
      </c>
      <c r="U7" s="14" t="s">
        <v>1171</v>
      </c>
      <c r="Z7" s="14" t="s">
        <v>1186</v>
      </c>
      <c r="AA7" s="14" t="s">
        <v>1186</v>
      </c>
      <c r="AC7" s="14" t="s">
        <v>1197</v>
      </c>
      <c r="AD7" s="14" t="s">
        <v>1197</v>
      </c>
      <c r="AH7" s="14" t="s">
        <v>1204</v>
      </c>
    </row>
    <row r="8" spans="1:36">
      <c r="D8" s="54"/>
      <c r="E8" s="55" t="s">
        <v>1137</v>
      </c>
      <c r="H8" s="55" t="s">
        <v>1157</v>
      </c>
      <c r="J8" s="55" t="s">
        <v>1238</v>
      </c>
      <c r="L8" s="59" t="s">
        <v>1213</v>
      </c>
      <c r="M8" s="60">
        <v>6706</v>
      </c>
      <c r="N8" s="61">
        <v>94517</v>
      </c>
      <c r="O8" s="62" t="s">
        <v>3178</v>
      </c>
      <c r="P8" s="62"/>
      <c r="Q8" s="62"/>
      <c r="T8" s="55" t="s">
        <v>1157</v>
      </c>
      <c r="U8" s="14" t="s">
        <v>1172</v>
      </c>
      <c r="Z8" s="14" t="s">
        <v>1187</v>
      </c>
      <c r="AA8" s="14" t="s">
        <v>1187</v>
      </c>
      <c r="AC8" s="14" t="s">
        <v>1198</v>
      </c>
      <c r="AD8" s="14" t="s">
        <v>1198</v>
      </c>
      <c r="AH8" s="14" t="s">
        <v>1205</v>
      </c>
    </row>
    <row r="9" spans="1:36">
      <c r="D9" s="54"/>
      <c r="E9" s="55" t="s">
        <v>1138</v>
      </c>
      <c r="H9" s="55" t="s">
        <v>1158</v>
      </c>
      <c r="J9" s="55" t="s">
        <v>1239</v>
      </c>
      <c r="L9" s="59" t="s">
        <v>1213</v>
      </c>
      <c r="M9" s="60">
        <v>6720</v>
      </c>
      <c r="N9" s="61">
        <v>94521</v>
      </c>
      <c r="O9" s="62" t="s">
        <v>3177</v>
      </c>
      <c r="P9" s="62"/>
      <c r="Q9" s="62"/>
      <c r="T9" s="55" t="s">
        <v>1158</v>
      </c>
      <c r="U9" s="14" t="s">
        <v>1173</v>
      </c>
      <c r="Z9" s="14" t="s">
        <v>1188</v>
      </c>
      <c r="AA9" s="14" t="s">
        <v>1188</v>
      </c>
      <c r="AC9" s="14" t="s">
        <v>1199</v>
      </c>
      <c r="AD9" s="14" t="s">
        <v>1199</v>
      </c>
      <c r="AH9" s="14" t="s">
        <v>1206</v>
      </c>
    </row>
    <row r="10" spans="1:36">
      <c r="D10" s="54"/>
      <c r="E10" s="55" t="s">
        <v>1139</v>
      </c>
      <c r="H10" s="55" t="s">
        <v>1159</v>
      </c>
      <c r="J10" s="55" t="s">
        <v>1240</v>
      </c>
      <c r="L10" s="59" t="s">
        <v>1213</v>
      </c>
      <c r="M10" s="60">
        <v>6730</v>
      </c>
      <c r="N10" s="61">
        <v>94515</v>
      </c>
      <c r="O10" s="62" t="s">
        <v>1218</v>
      </c>
      <c r="P10" s="62"/>
      <c r="Q10" s="62"/>
      <c r="T10" s="55" t="s">
        <v>1159</v>
      </c>
      <c r="U10" s="14" t="s">
        <v>1174</v>
      </c>
      <c r="Z10" s="14" t="s">
        <v>1189</v>
      </c>
      <c r="AA10" s="14" t="s">
        <v>1189</v>
      </c>
      <c r="AC10" s="14" t="s">
        <v>1200</v>
      </c>
      <c r="AD10" s="14" t="s">
        <v>1200</v>
      </c>
      <c r="AH10" s="14" t="s">
        <v>1207</v>
      </c>
    </row>
    <row r="11" spans="1:36">
      <c r="D11" s="54"/>
      <c r="E11" s="55" t="s">
        <v>1140</v>
      </c>
      <c r="H11" s="55" t="s">
        <v>1160</v>
      </c>
      <c r="J11" s="55" t="s">
        <v>1241</v>
      </c>
      <c r="L11" s="59" t="s">
        <v>1220</v>
      </c>
      <c r="M11" s="60">
        <v>7001</v>
      </c>
      <c r="N11" s="61">
        <v>94411</v>
      </c>
      <c r="O11" s="62" t="s">
        <v>1214</v>
      </c>
      <c r="P11" s="62"/>
      <c r="Q11" s="62"/>
      <c r="T11" s="55" t="s">
        <v>1160</v>
      </c>
      <c r="U11" s="14" t="s">
        <v>1175</v>
      </c>
      <c r="Z11" s="14" t="s">
        <v>1190</v>
      </c>
      <c r="AA11" s="14" t="s">
        <v>1190</v>
      </c>
      <c r="AC11" s="14" t="s">
        <v>1201</v>
      </c>
      <c r="AD11" s="14" t="s">
        <v>1201</v>
      </c>
      <c r="AH11" s="14" t="s">
        <v>1208</v>
      </c>
    </row>
    <row r="12" spans="1:36">
      <c r="D12" s="54"/>
      <c r="E12" s="55" t="s">
        <v>1141</v>
      </c>
      <c r="L12" s="59" t="s">
        <v>1220</v>
      </c>
      <c r="M12" s="60">
        <v>7002</v>
      </c>
      <c r="N12" s="61">
        <v>94412</v>
      </c>
      <c r="O12" s="62" t="s">
        <v>1215</v>
      </c>
      <c r="P12" s="62"/>
      <c r="Q12" s="62"/>
      <c r="U12" s="14" t="s">
        <v>1176</v>
      </c>
      <c r="Z12" s="14" t="s">
        <v>1191</v>
      </c>
      <c r="AA12" s="14" t="s">
        <v>1191</v>
      </c>
      <c r="AH12" s="14" t="s">
        <v>1209</v>
      </c>
    </row>
    <row r="13" spans="1:36">
      <c r="D13" s="54"/>
      <c r="E13" s="55" t="s">
        <v>1142</v>
      </c>
      <c r="L13" s="59" t="s">
        <v>1220</v>
      </c>
      <c r="M13" s="60">
        <v>7003</v>
      </c>
      <c r="N13" s="61">
        <v>94413</v>
      </c>
      <c r="O13" s="62" t="s">
        <v>1216</v>
      </c>
      <c r="P13" s="62"/>
      <c r="Q13" s="62"/>
      <c r="U13" s="14" t="s">
        <v>1151</v>
      </c>
      <c r="Z13" s="14" t="s">
        <v>1192</v>
      </c>
      <c r="AA13" s="14" t="s">
        <v>1192</v>
      </c>
      <c r="AH13" s="14" t="s">
        <v>1210</v>
      </c>
    </row>
    <row r="14" spans="1:36">
      <c r="D14" s="54"/>
      <c r="E14" s="55" t="s">
        <v>1143</v>
      </c>
      <c r="L14" s="59" t="s">
        <v>1220</v>
      </c>
      <c r="M14" s="60">
        <v>7004</v>
      </c>
      <c r="N14" s="61">
        <v>94415</v>
      </c>
      <c r="O14" s="62" t="s">
        <v>1221</v>
      </c>
      <c r="P14" s="62"/>
      <c r="Q14" s="62"/>
      <c r="U14" s="14" t="s">
        <v>1177</v>
      </c>
      <c r="Z14" s="14" t="s">
        <v>1193</v>
      </c>
      <c r="AA14" s="14" t="s">
        <v>1193</v>
      </c>
      <c r="AH14" s="14" t="s">
        <v>1211</v>
      </c>
    </row>
    <row r="15" spans="1:36">
      <c r="E15" s="55" t="s">
        <v>1144</v>
      </c>
      <c r="L15" s="59" t="s">
        <v>1220</v>
      </c>
      <c r="M15" s="60">
        <v>7005</v>
      </c>
      <c r="N15" s="61">
        <v>94416</v>
      </c>
      <c r="O15" s="62" t="s">
        <v>1222</v>
      </c>
      <c r="P15" s="62"/>
      <c r="Q15" s="62"/>
      <c r="AH15" s="14" t="s">
        <v>1212</v>
      </c>
    </row>
    <row r="16" spans="1:36">
      <c r="E16" s="55" t="s">
        <v>1145</v>
      </c>
      <c r="L16" s="59" t="s">
        <v>1220</v>
      </c>
      <c r="M16" s="60">
        <v>7010</v>
      </c>
      <c r="N16" s="61">
        <v>94414</v>
      </c>
      <c r="O16" s="62" t="s">
        <v>1223</v>
      </c>
      <c r="P16" s="62"/>
      <c r="Q16" s="62"/>
    </row>
    <row r="17" spans="5:17">
      <c r="E17" s="55" t="s">
        <v>1146</v>
      </c>
      <c r="L17" s="59" t="s">
        <v>1220</v>
      </c>
      <c r="M17" s="60">
        <v>7020</v>
      </c>
      <c r="N17" s="61">
        <v>94421</v>
      </c>
      <c r="O17" s="62" t="s">
        <v>3179</v>
      </c>
      <c r="P17" s="62"/>
      <c r="Q17" s="62"/>
    </row>
    <row r="18" spans="5:17">
      <c r="E18" s="55" t="s">
        <v>1147</v>
      </c>
      <c r="L18" s="59" t="s">
        <v>1220</v>
      </c>
      <c r="M18" s="60">
        <v>7021</v>
      </c>
      <c r="N18" s="61">
        <v>94422</v>
      </c>
      <c r="O18" s="62" t="s">
        <v>3180</v>
      </c>
      <c r="P18" s="62"/>
      <c r="Q18" s="62"/>
    </row>
    <row r="19" spans="5:17">
      <c r="L19" s="59" t="s">
        <v>1220</v>
      </c>
      <c r="M19" s="60">
        <v>7022</v>
      </c>
      <c r="N19" s="61">
        <v>94423</v>
      </c>
      <c r="O19" s="62" t="s">
        <v>3181</v>
      </c>
      <c r="P19" s="62"/>
      <c r="Q19" s="62"/>
    </row>
    <row r="20" spans="5:17">
      <c r="L20" s="36" t="s">
        <v>1230</v>
      </c>
      <c r="M20" s="63">
        <v>8002</v>
      </c>
      <c r="N20" s="36">
        <v>94721</v>
      </c>
      <c r="O20" s="36" t="s">
        <v>1229</v>
      </c>
      <c r="P20" s="59"/>
      <c r="Q20" s="59"/>
    </row>
    <row r="21" spans="5:17">
      <c r="L21" s="36" t="s">
        <v>1230</v>
      </c>
      <c r="M21" s="63">
        <v>8003</v>
      </c>
      <c r="N21" s="36">
        <v>94721</v>
      </c>
      <c r="O21" s="36" t="s">
        <v>1229</v>
      </c>
      <c r="P21" s="59"/>
      <c r="Q21" s="59"/>
    </row>
    <row r="22" spans="5:17">
      <c r="L22" s="36" t="s">
        <v>1230</v>
      </c>
      <c r="M22" s="63">
        <v>8004</v>
      </c>
      <c r="N22" s="36">
        <v>94721</v>
      </c>
      <c r="O22" s="36" t="s">
        <v>1229</v>
      </c>
      <c r="P22" s="59"/>
      <c r="Q22" s="59"/>
    </row>
    <row r="23" spans="5:17">
      <c r="L23" s="59" t="s">
        <v>1213</v>
      </c>
      <c r="M23" s="60">
        <v>9530</v>
      </c>
      <c r="N23" s="61">
        <v>94611</v>
      </c>
      <c r="O23" s="62" t="s">
        <v>1219</v>
      </c>
      <c r="P23" s="36"/>
      <c r="Q23" s="36"/>
    </row>
    <row r="24" spans="5:17">
      <c r="L24" s="59" t="s">
        <v>1220</v>
      </c>
      <c r="M24" s="60">
        <v>9535</v>
      </c>
      <c r="N24" s="61">
        <v>94612</v>
      </c>
      <c r="O24" s="62" t="s">
        <v>1224</v>
      </c>
      <c r="P24" s="36"/>
      <c r="Q24" s="36"/>
    </row>
    <row r="25" spans="5:17">
      <c r="L25" s="59" t="s">
        <v>1225</v>
      </c>
      <c r="M25" s="60">
        <v>9540</v>
      </c>
      <c r="N25" s="61">
        <v>94613</v>
      </c>
      <c r="O25" s="59" t="s">
        <v>1226</v>
      </c>
      <c r="P25" s="36"/>
      <c r="Q25" s="36"/>
    </row>
    <row r="26" spans="5:17">
      <c r="L26" s="59" t="s">
        <v>1225</v>
      </c>
      <c r="M26" s="60">
        <v>9550</v>
      </c>
      <c r="N26" s="61">
        <v>94614</v>
      </c>
      <c r="O26" s="59" t="s">
        <v>1227</v>
      </c>
    </row>
    <row r="27" spans="5:17">
      <c r="L27" s="59" t="s">
        <v>1225</v>
      </c>
      <c r="M27" s="60">
        <v>9600</v>
      </c>
      <c r="N27" s="61">
        <v>94711</v>
      </c>
      <c r="O27" s="59" t="s">
        <v>1228</v>
      </c>
    </row>
    <row r="30" spans="5:17">
      <c r="M30" s="60"/>
      <c r="N30" s="61"/>
      <c r="O30" s="62"/>
    </row>
  </sheetData>
  <sortState xmlns:xlrd2="http://schemas.microsoft.com/office/spreadsheetml/2017/richdata2" ref="L3:O28">
    <sortCondition ref="M3:M28"/>
  </sortState>
  <mergeCells count="7">
    <mergeCell ref="T1:X1"/>
    <mergeCell ref="A1:R1"/>
    <mergeCell ref="Z1:AF1"/>
    <mergeCell ref="AH1:AJ1"/>
    <mergeCell ref="L2:O2"/>
    <mergeCell ref="Z2:AA2"/>
    <mergeCell ref="AC2:AD2"/>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456D0682-0D64-49C9-8FF8-A2D1A351DEFB}">
            <xm:f>OR(Auftragserteilung!$B$6="",Auftragserteilung!$B$6=$A$3)</xm:f>
            <x14:dxf/>
          </x14:cfRule>
          <xm:sqref>B6:C6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pageSetUpPr fitToPage="1"/>
  </sheetPr>
  <dimension ref="A1:F36"/>
  <sheetViews>
    <sheetView zoomScaleNormal="100" workbookViewId="0">
      <selection activeCell="N24" sqref="N24"/>
    </sheetView>
  </sheetViews>
  <sheetFormatPr baseColWidth="10" defaultColWidth="10" defaultRowHeight="15.6"/>
  <cols>
    <col min="1" max="1" width="33.5" style="23" customWidth="1"/>
    <col min="2" max="2" width="23.09765625" style="23" customWidth="1"/>
    <col min="3" max="3" width="30" style="23" customWidth="1"/>
    <col min="4" max="4" width="18.09765625" style="23" customWidth="1"/>
    <col min="5" max="5" width="14.5" style="23" customWidth="1"/>
    <col min="6" max="16384" width="10" style="23"/>
  </cols>
  <sheetData>
    <row r="1" spans="1:6" ht="23.25" customHeight="1" thickBot="1">
      <c r="B1" s="317" t="s">
        <v>1361</v>
      </c>
      <c r="C1" s="38" t="s">
        <v>1055</v>
      </c>
      <c r="D1" s="39"/>
    </row>
    <row r="2" spans="1:6" ht="23.25" customHeight="1"/>
    <row r="3" spans="1:6" ht="28.8">
      <c r="A3" s="1910" t="s">
        <v>1075</v>
      </c>
      <c r="B3" s="1910"/>
      <c r="C3" s="1910"/>
      <c r="D3" s="1910"/>
      <c r="E3" s="1910"/>
    </row>
    <row r="4" spans="1:6" ht="23.25" customHeight="1" thickBot="1">
      <c r="A4" s="284"/>
      <c r="B4" s="27"/>
      <c r="C4" s="28"/>
      <c r="D4" s="28"/>
      <c r="E4" s="28"/>
      <c r="F4" s="28"/>
    </row>
    <row r="5" spans="1:6" s="33" customFormat="1" ht="23.25" customHeight="1">
      <c r="A5" s="250" t="s">
        <v>1091</v>
      </c>
      <c r="B5" s="65"/>
      <c r="C5" s="261" t="s">
        <v>1092</v>
      </c>
      <c r="D5" s="1853" t="s">
        <v>283</v>
      </c>
      <c r="E5" s="1911"/>
    </row>
    <row r="6" spans="1:6" s="33" customFormat="1" ht="23.25" customHeight="1">
      <c r="A6" s="251" t="s">
        <v>1093</v>
      </c>
      <c r="B6" s="66"/>
      <c r="C6" s="262" t="s">
        <v>1094</v>
      </c>
      <c r="D6" s="1833"/>
      <c r="E6" s="1834"/>
    </row>
    <row r="7" spans="1:6" s="33" customFormat="1" ht="23.25" customHeight="1">
      <c r="A7" s="263" t="s">
        <v>1119</v>
      </c>
      <c r="B7" s="50"/>
      <c r="C7" s="266" t="s">
        <v>1242</v>
      </c>
      <c r="D7" s="40"/>
      <c r="E7" s="41"/>
      <c r="F7" s="35"/>
    </row>
    <row r="8" spans="1:6" s="33" customFormat="1" ht="23.25" customHeight="1">
      <c r="A8" s="251" t="s">
        <v>1095</v>
      </c>
      <c r="B8" s="50" t="s">
        <v>283</v>
      </c>
      <c r="C8" s="267" t="s">
        <v>1120</v>
      </c>
      <c r="D8" s="1889"/>
      <c r="E8" s="1907"/>
    </row>
    <row r="9" spans="1:6" s="33" customFormat="1" ht="23.25" customHeight="1" thickBot="1">
      <c r="A9" s="264"/>
      <c r="B9" s="265"/>
      <c r="C9" s="268" t="s">
        <v>1096</v>
      </c>
      <c r="D9" s="1908"/>
      <c r="E9" s="1909"/>
    </row>
    <row r="10" spans="1:6" s="33" customFormat="1" ht="23.25" customHeight="1" thickBot="1">
      <c r="A10" s="25"/>
      <c r="B10" s="42"/>
      <c r="C10" s="35"/>
      <c r="D10" s="42"/>
      <c r="E10" s="42"/>
      <c r="F10" s="35"/>
    </row>
    <row r="11" spans="1:6" s="33" customFormat="1" ht="23.25" customHeight="1">
      <c r="A11" s="285" t="s">
        <v>1121</v>
      </c>
      <c r="B11" s="49"/>
      <c r="C11" s="269" t="s">
        <v>1122</v>
      </c>
      <c r="D11" s="1853"/>
      <c r="E11" s="1911"/>
    </row>
    <row r="12" spans="1:6" s="33" customFormat="1" ht="23.25" customHeight="1">
      <c r="A12" s="1904" t="s">
        <v>1243</v>
      </c>
      <c r="B12" s="1905"/>
      <c r="C12" s="1905"/>
      <c r="D12" s="1905"/>
      <c r="E12" s="1906"/>
    </row>
    <row r="13" spans="1:6" s="33" customFormat="1" ht="23.25" customHeight="1">
      <c r="A13" s="251" t="s">
        <v>1097</v>
      </c>
      <c r="B13" s="1902"/>
      <c r="C13" s="1902"/>
      <c r="D13" s="1902"/>
      <c r="E13" s="1903"/>
    </row>
    <row r="14" spans="1:6" s="33" customFormat="1" ht="23.25" customHeight="1">
      <c r="A14" s="251" t="s">
        <v>1098</v>
      </c>
      <c r="B14" s="1902"/>
      <c r="C14" s="1902"/>
      <c r="D14" s="1902"/>
      <c r="E14" s="1903"/>
    </row>
    <row r="15" spans="1:6" s="33" customFormat="1" ht="23.25" customHeight="1">
      <c r="A15" s="251" t="s">
        <v>1123</v>
      </c>
      <c r="B15" s="1889"/>
      <c r="C15" s="1889"/>
      <c r="D15" s="1890"/>
      <c r="E15" s="1891"/>
    </row>
    <row r="16" spans="1:6" s="33" customFormat="1" ht="23.25" customHeight="1" thickBot="1">
      <c r="A16" s="252" t="s">
        <v>1099</v>
      </c>
      <c r="B16" s="1855"/>
      <c r="C16" s="1855"/>
      <c r="D16" s="1855"/>
      <c r="E16" s="1856"/>
    </row>
    <row r="17" spans="1:6" s="33" customFormat="1" ht="23.25" customHeight="1" thickBot="1">
      <c r="A17" s="25"/>
      <c r="B17" s="42"/>
      <c r="C17" s="35"/>
      <c r="D17" s="42"/>
      <c r="E17" s="42"/>
      <c r="F17" s="35"/>
    </row>
    <row r="18" spans="1:6" s="33" customFormat="1" ht="46.5" customHeight="1">
      <c r="A18" s="270" t="s">
        <v>1290</v>
      </c>
      <c r="B18" s="43"/>
      <c r="C18" s="35"/>
      <c r="D18" s="35"/>
      <c r="E18" s="35"/>
    </row>
    <row r="19" spans="1:6" s="33" customFormat="1" ht="23.25" customHeight="1">
      <c r="A19" s="271" t="s">
        <v>1100</v>
      </c>
      <c r="B19" s="170" t="str">
        <f>IF(Artikeldatenblatt!B190="","nicht angegeben",Artikeldatenblatt!B190)</f>
        <v>nicht angegeben</v>
      </c>
      <c r="C19" s="35"/>
      <c r="D19" s="42"/>
      <c r="E19" s="42"/>
    </row>
    <row r="20" spans="1:6" s="33" customFormat="1" ht="23.25" customHeight="1" thickBot="1">
      <c r="A20" s="272" t="s">
        <v>1101</v>
      </c>
      <c r="B20" s="44"/>
      <c r="C20" s="35"/>
      <c r="D20" s="35"/>
      <c r="E20" s="35"/>
    </row>
    <row r="21" spans="1:6" s="33" customFormat="1" ht="23.25" customHeight="1" thickBot="1">
      <c r="A21" s="25"/>
      <c r="B21" s="42"/>
      <c r="C21" s="35"/>
      <c r="D21" s="42"/>
      <c r="E21" s="42"/>
      <c r="F21" s="35"/>
    </row>
    <row r="22" spans="1:6" s="33" customFormat="1" ht="23.25" customHeight="1" thickBot="1">
      <c r="A22" s="1892" t="s">
        <v>1102</v>
      </c>
      <c r="B22" s="1892"/>
      <c r="C22" s="1892"/>
      <c r="D22" s="1892"/>
      <c r="E22" s="1892"/>
    </row>
    <row r="23" spans="1:6" s="33" customFormat="1" ht="23.25" customHeight="1">
      <c r="A23" s="1893"/>
      <c r="B23" s="1894"/>
      <c r="C23" s="1894"/>
      <c r="D23" s="1894"/>
      <c r="E23" s="1895"/>
    </row>
    <row r="24" spans="1:6" s="33" customFormat="1" ht="23.25" customHeight="1">
      <c r="A24" s="1896"/>
      <c r="B24" s="1897"/>
      <c r="C24" s="1897"/>
      <c r="D24" s="1897"/>
      <c r="E24" s="1898"/>
    </row>
    <row r="25" spans="1:6" s="33" customFormat="1" ht="23.25" customHeight="1">
      <c r="A25" s="1896"/>
      <c r="B25" s="1897"/>
      <c r="C25" s="1897"/>
      <c r="D25" s="1897"/>
      <c r="E25" s="1898"/>
    </row>
    <row r="26" spans="1:6" s="33" customFormat="1" ht="23.25" customHeight="1">
      <c r="A26" s="1896"/>
      <c r="B26" s="1897"/>
      <c r="C26" s="1897"/>
      <c r="D26" s="1897"/>
      <c r="E26" s="1898"/>
    </row>
    <row r="27" spans="1:6" s="33" customFormat="1" ht="23.25" customHeight="1">
      <c r="A27" s="1896"/>
      <c r="B27" s="1897"/>
      <c r="C27" s="1897"/>
      <c r="D27" s="1897"/>
      <c r="E27" s="1898"/>
    </row>
    <row r="28" spans="1:6" s="33" customFormat="1" ht="23.25" customHeight="1" thickBot="1">
      <c r="A28" s="1899"/>
      <c r="B28" s="1900"/>
      <c r="C28" s="1900"/>
      <c r="D28" s="1900"/>
      <c r="E28" s="1901"/>
    </row>
    <row r="29" spans="1:6" s="33" customFormat="1" ht="23.25" customHeight="1" thickBot="1">
      <c r="A29" s="25"/>
      <c r="B29" s="42"/>
      <c r="C29" s="35"/>
      <c r="D29" s="42"/>
      <c r="E29" s="42"/>
      <c r="F29" s="35"/>
    </row>
    <row r="30" spans="1:6" ht="23.25" customHeight="1" thickBot="1">
      <c r="A30" s="1892" t="s">
        <v>1103</v>
      </c>
      <c r="B30" s="1892"/>
      <c r="C30" s="1892"/>
      <c r="D30" s="1892"/>
      <c r="E30" s="1892"/>
    </row>
    <row r="31" spans="1:6" ht="23.25" customHeight="1">
      <c r="A31" s="1883"/>
      <c r="B31" s="1884"/>
      <c r="C31" s="1884"/>
      <c r="D31" s="1884"/>
      <c r="E31" s="1885"/>
    </row>
    <row r="32" spans="1:6" ht="23.25" customHeight="1">
      <c r="A32" s="1883"/>
      <c r="B32" s="1884"/>
      <c r="C32" s="1884"/>
      <c r="D32" s="1884"/>
      <c r="E32" s="1885"/>
    </row>
    <row r="33" spans="1:5" ht="23.25" customHeight="1">
      <c r="A33" s="1883"/>
      <c r="B33" s="1884"/>
      <c r="C33" s="1884"/>
      <c r="D33" s="1884"/>
      <c r="E33" s="1885"/>
    </row>
    <row r="34" spans="1:5" ht="23.25" customHeight="1">
      <c r="A34" s="1883"/>
      <c r="B34" s="1884"/>
      <c r="C34" s="1884"/>
      <c r="D34" s="1884"/>
      <c r="E34" s="1885"/>
    </row>
    <row r="35" spans="1:5" ht="23.25" customHeight="1">
      <c r="A35" s="1883"/>
      <c r="B35" s="1884"/>
      <c r="C35" s="1884"/>
      <c r="D35" s="1884"/>
      <c r="E35" s="1885"/>
    </row>
    <row r="36" spans="1:5" ht="23.25" customHeight="1" thickBot="1">
      <c r="A36" s="1886"/>
      <c r="B36" s="1887"/>
      <c r="C36" s="1887"/>
      <c r="D36" s="1887"/>
      <c r="E36" s="1888"/>
    </row>
  </sheetData>
  <sheetProtection algorithmName="SHA-512" hashValue="SmjcOF6l2aRw8Yzemtn4Y49xdR/A0JIPsRYzzk24KdCufRiG41V3cfT55TO03UQPOL1Gc985DT2H3hueXCqLAQ==" saltValue="rqMdXpkm9pt0oRTRoTdoHw==" spinCount="100000" sheet="1" selectLockedCells="1"/>
  <mergeCells count="16">
    <mergeCell ref="A3:E3"/>
    <mergeCell ref="D5:E5"/>
    <mergeCell ref="D6:E6"/>
    <mergeCell ref="D11:E11"/>
    <mergeCell ref="B13:E13"/>
    <mergeCell ref="B14:E14"/>
    <mergeCell ref="B16:E16"/>
    <mergeCell ref="A12:E12"/>
    <mergeCell ref="D8:E8"/>
    <mergeCell ref="D9:E9"/>
    <mergeCell ref="A31:E36"/>
    <mergeCell ref="B15:C15"/>
    <mergeCell ref="D15:E15"/>
    <mergeCell ref="A22:E22"/>
    <mergeCell ref="A23:E28"/>
    <mergeCell ref="A30:E30"/>
  </mergeCells>
  <conditionalFormatting sqref="B5">
    <cfRule type="expression" dxfId="16" priority="10">
      <formula>$B$5=""</formula>
    </cfRule>
  </conditionalFormatting>
  <conditionalFormatting sqref="B7">
    <cfRule type="expression" dxfId="15" priority="9">
      <formula>$B$7=""</formula>
    </cfRule>
  </conditionalFormatting>
  <conditionalFormatting sqref="B13:E13">
    <cfRule type="expression" dxfId="14" priority="6">
      <formula>$B$13=""</formula>
    </cfRule>
  </conditionalFormatting>
  <conditionalFormatting sqref="B14:E14">
    <cfRule type="expression" dxfId="13" priority="5">
      <formula>$B$14=""</formula>
    </cfRule>
  </conditionalFormatting>
  <conditionalFormatting sqref="B15:C15">
    <cfRule type="expression" dxfId="12" priority="4">
      <formula>$B$15=""</formula>
    </cfRule>
  </conditionalFormatting>
  <conditionalFormatting sqref="D15:E15">
    <cfRule type="expression" dxfId="11" priority="3">
      <formula>$D$15=""</formula>
    </cfRule>
  </conditionalFormatting>
  <conditionalFormatting sqref="B16:E16">
    <cfRule type="expression" dxfId="10" priority="2">
      <formula>$B$16=""</formula>
    </cfRule>
  </conditionalFormatting>
  <conditionalFormatting sqref="B18">
    <cfRule type="expression" dxfId="9" priority="1">
      <formula>$B$18=""</formula>
    </cfRule>
  </conditionalFormatting>
  <pageMargins left="0.70866141732283472" right="0.18" top="0.78740157480314965" bottom="0.78740157480314965" header="0.31496062992125984" footer="0.31496062992125984"/>
  <pageSetup paperSize="9" scale="72" orientation="portrait" r:id="rId1"/>
  <extLst>
    <ext xmlns:x14="http://schemas.microsoft.com/office/spreadsheetml/2009/9/main" uri="{78C0D931-6437-407d-A8EE-F0AAD7539E65}">
      <x14:conditionalFormattings>
        <x14:conditionalFormatting xmlns:xm="http://schemas.microsoft.com/office/excel/2006/main">
          <x14:cfRule type="expression" priority="8" id="{E46A2AE3-B28A-4ABE-BDEB-2318B4933DAB}">
            <xm:f>OR($B$8="",$B$8='Dropdown Auswahl AT'!$T$3)</xm:f>
            <x14:dxf>
              <fill>
                <patternFill>
                  <bgColor theme="6" tint="0.59996337778862885"/>
                </patternFill>
              </fill>
            </x14:dxf>
          </x14:cfRule>
          <xm:sqref>B8</xm:sqref>
        </x14:conditionalFormatting>
        <x14:conditionalFormatting xmlns:xm="http://schemas.microsoft.com/office/excel/2006/main">
          <x14:cfRule type="expression" priority="7" id="{6E130530-DEE5-438D-9CE3-EC7FA18297C2}">
            <xm:f>OR($D$5="",$D$5='Dropdown Auswahl AT'!$U$3)</xm:f>
            <x14:dxf>
              <fill>
                <patternFill>
                  <bgColor theme="6" tint="0.59996337778862885"/>
                </patternFill>
              </fill>
            </x14:dxf>
          </x14:cfRule>
          <xm:sqref>D5:E5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'Dropdown Auswahl AT'!$U$3:$U$14</xm:f>
          </x14:formula1>
          <xm:sqref>D5:E5</xm:sqref>
        </x14:dataValidation>
        <x14:dataValidation type="list" allowBlank="1" showInputMessage="1" showErrorMessage="1" xr:uid="{00000000-0002-0000-0300-000001000000}">
          <x14:formula1>
            <xm:f>'Dropdown Auswahl AT'!$T$3:$T$11</xm:f>
          </x14:formula1>
          <xm:sqref>B8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pageSetUpPr fitToPage="1"/>
  </sheetPr>
  <dimension ref="A1:D21"/>
  <sheetViews>
    <sheetView zoomScaleNormal="100" workbookViewId="0">
      <selection activeCell="N24" sqref="N24"/>
    </sheetView>
  </sheetViews>
  <sheetFormatPr baseColWidth="10" defaultColWidth="10" defaultRowHeight="15.6"/>
  <cols>
    <col min="1" max="2" width="26.09765625" style="23" customWidth="1"/>
    <col min="3" max="3" width="23.09765625" style="23" customWidth="1"/>
    <col min="4" max="4" width="20.09765625" style="23" customWidth="1"/>
    <col min="5" max="16384" width="10" style="23"/>
  </cols>
  <sheetData>
    <row r="1" spans="1:4" ht="23.25" customHeight="1"/>
    <row r="2" spans="1:4" ht="28.5" customHeight="1">
      <c r="A2" s="1912" t="s">
        <v>1124</v>
      </c>
      <c r="B2" s="1912"/>
      <c r="C2" s="1912"/>
      <c r="D2" s="1912"/>
    </row>
    <row r="3" spans="1:4" ht="23.25" customHeight="1" thickBot="1">
      <c r="A3" s="46"/>
      <c r="B3" s="46"/>
      <c r="C3" s="46"/>
      <c r="D3" s="46"/>
    </row>
    <row r="4" spans="1:4" ht="23.25" customHeight="1" thickBot="1">
      <c r="A4" s="171"/>
      <c r="B4" s="276" t="s">
        <v>1104</v>
      </c>
      <c r="C4" s="277" t="s">
        <v>1105</v>
      </c>
      <c r="D4" s="278" t="s">
        <v>1106</v>
      </c>
    </row>
    <row r="5" spans="1:4" s="33" customFormat="1" ht="23.25" customHeight="1">
      <c r="A5" s="273" t="s">
        <v>1125</v>
      </c>
      <c r="B5" s="172" t="str">
        <f>IF(OR(Artikeldatenblatt!B192="",Artikeldatenblatt!B192='Dropdown Auswahl AT'!$Z$3),"",VLOOKUP(Artikeldatenblatt!B192,'Dropdown Auswahl AT'!$Z$3:$AA$14,2,FALSE))</f>
        <v/>
      </c>
      <c r="C5" s="173" t="str">
        <f>IF(Artikeldatenblatt!C192="","",Artikeldatenblatt!C192)</f>
        <v/>
      </c>
      <c r="D5" s="174" t="str">
        <f>IF(OR(Artikeldatenblatt!D192="",Artikeldatenblatt!D192='Dropdown Auswahl AT'!$AB$3),"",Artikeldatenblatt!D192)</f>
        <v/>
      </c>
    </row>
    <row r="6" spans="1:4" s="33" customFormat="1" ht="23.25" customHeight="1">
      <c r="A6" s="274" t="s">
        <v>1107</v>
      </c>
      <c r="B6" s="172" t="str">
        <f>IF(OR(Artikeldatenblatt!B193="",Artikeldatenblatt!B193='Dropdown Auswahl AT'!$Z$3),"",VLOOKUP(Artikeldatenblatt!B193,'Dropdown Auswahl AT'!$Z$3:$AA$14,2,FALSE))</f>
        <v/>
      </c>
      <c r="C6" s="173" t="str">
        <f>IF(Artikeldatenblatt!C193="","",Artikeldatenblatt!C193)</f>
        <v/>
      </c>
      <c r="D6" s="174" t="str">
        <f>IF(OR(Artikeldatenblatt!D193="",Artikeldatenblatt!D193='Dropdown Auswahl AT'!$AB$3),"",Artikeldatenblatt!D193)</f>
        <v/>
      </c>
    </row>
    <row r="7" spans="1:4" s="33" customFormat="1" ht="23.25" customHeight="1" thickBot="1">
      <c r="A7" s="275" t="s">
        <v>1108</v>
      </c>
      <c r="B7" s="175" t="str">
        <f>IF(OR(Artikeldatenblatt!B194="",Artikeldatenblatt!B194='Dropdown Auswahl AT'!$Z$3),"",VLOOKUP(Artikeldatenblatt!B194,'Dropdown Auswahl AT'!$Z$3:$AA$14,2,FALSE))</f>
        <v/>
      </c>
      <c r="C7" s="176" t="str">
        <f>IF(Artikeldatenblatt!C194="","",Artikeldatenblatt!C194)</f>
        <v/>
      </c>
      <c r="D7" s="177" t="str">
        <f>IF(OR(Artikeldatenblatt!D194="",Artikeldatenblatt!D194='Dropdown Auswahl AT'!$AB$3),"",Artikeldatenblatt!D194)</f>
        <v/>
      </c>
    </row>
    <row r="8" spans="1:4" s="33" customFormat="1" ht="23.25" customHeight="1" thickBot="1">
      <c r="A8" s="286"/>
      <c r="B8" s="35"/>
      <c r="C8" s="35"/>
      <c r="D8" s="42"/>
    </row>
    <row r="9" spans="1:4" s="33" customFormat="1" ht="23.25" customHeight="1">
      <c r="A9" s="273" t="s">
        <v>1126</v>
      </c>
      <c r="B9" s="323" t="str">
        <f>IF(OR(Artikeldatenblatt!B196="",Artikeldatenblatt!B196='Dropdown Auswahl AT'!$Z$3),"",VLOOKUP(Artikeldatenblatt!B196,'Dropdown Auswahl AT'!AC3:AD11,2,FALSE))</f>
        <v/>
      </c>
      <c r="C9" s="178" t="str">
        <f>IF(Artikeldatenblatt!C196="","",Artikeldatenblatt!C196)</f>
        <v/>
      </c>
      <c r="D9" s="179" t="str">
        <f>IF(OR(Artikeldatenblatt!D196="",Artikeldatenblatt!D196='Dropdown Auswahl AT'!$AB$3),"",Artikeldatenblatt!D196)</f>
        <v/>
      </c>
    </row>
    <row r="10" spans="1:4" s="33" customFormat="1" ht="23.25" customHeight="1">
      <c r="A10" s="274" t="s">
        <v>1127</v>
      </c>
      <c r="B10" s="172" t="str">
        <f>IF(OR(Artikeldatenblatt!B197="",Artikeldatenblatt!B197='Dropdown Auswahl AT'!$Z$3),"",VLOOKUP(Artikeldatenblatt!B197,'Dropdown Auswahl AT'!AC4:AD12,2,FALSE))</f>
        <v/>
      </c>
      <c r="C10" s="173" t="str">
        <f>IF(Artikeldatenblatt!C197="","",Artikeldatenblatt!C197)</f>
        <v/>
      </c>
      <c r="D10" s="174" t="str">
        <f>IF(OR(Artikeldatenblatt!D197="",Artikeldatenblatt!D197='Dropdown Auswahl AT'!$AB$3),"",Artikeldatenblatt!D197)</f>
        <v/>
      </c>
    </row>
    <row r="11" spans="1:4" s="33" customFormat="1" ht="23.25" customHeight="1" thickBot="1">
      <c r="A11" s="275" t="s">
        <v>1128</v>
      </c>
      <c r="B11" s="175" t="str">
        <f>IF(OR(Artikeldatenblatt!B198="",Artikeldatenblatt!B198='Dropdown Auswahl AT'!$Z$3),"",VLOOKUP(Artikeldatenblatt!B198,'Dropdown Auswahl AT'!AC5:AD13,2,FALSE))</f>
        <v/>
      </c>
      <c r="C11" s="176" t="str">
        <f>IF(Artikeldatenblatt!C198="","",Artikeldatenblatt!C198)</f>
        <v/>
      </c>
      <c r="D11" s="177" t="str">
        <f>IF(OR(Artikeldatenblatt!D198="",Artikeldatenblatt!D198='Dropdown Auswahl AT'!$AB$3),"",Artikeldatenblatt!D198)</f>
        <v/>
      </c>
    </row>
    <row r="12" spans="1:4" s="33" customFormat="1" ht="23.25" customHeight="1" thickBot="1">
      <c r="A12" s="287"/>
      <c r="B12" s="35"/>
      <c r="C12" s="35"/>
      <c r="D12" s="42"/>
    </row>
    <row r="13" spans="1:4" ht="23.25" customHeight="1">
      <c r="A13" s="1913" t="s">
        <v>1103</v>
      </c>
      <c r="B13" s="1914"/>
      <c r="C13" s="1914"/>
      <c r="D13" s="1915"/>
    </row>
    <row r="14" spans="1:4" ht="23.25" customHeight="1">
      <c r="A14" s="1868"/>
      <c r="B14" s="1869"/>
      <c r="C14" s="1869"/>
      <c r="D14" s="1870"/>
    </row>
    <row r="15" spans="1:4" ht="23.25" customHeight="1">
      <c r="A15" s="1868"/>
      <c r="B15" s="1869"/>
      <c r="C15" s="1869"/>
      <c r="D15" s="1870"/>
    </row>
    <row r="16" spans="1:4" ht="23.25" customHeight="1">
      <c r="A16" s="1868"/>
      <c r="B16" s="1869"/>
      <c r="C16" s="1869"/>
      <c r="D16" s="1870"/>
    </row>
    <row r="17" spans="1:4" ht="23.25" customHeight="1">
      <c r="A17" s="1868"/>
      <c r="B17" s="1869"/>
      <c r="C17" s="1869"/>
      <c r="D17" s="1870"/>
    </row>
    <row r="18" spans="1:4" ht="23.25" customHeight="1">
      <c r="A18" s="1868"/>
      <c r="B18" s="1869"/>
      <c r="C18" s="1869"/>
      <c r="D18" s="1870"/>
    </row>
    <row r="19" spans="1:4" ht="23.25" customHeight="1">
      <c r="A19" s="1868"/>
      <c r="B19" s="1869"/>
      <c r="C19" s="1869"/>
      <c r="D19" s="1870"/>
    </row>
    <row r="20" spans="1:4" ht="23.25" customHeight="1">
      <c r="A20" s="1868"/>
      <c r="B20" s="1869"/>
      <c r="C20" s="1869"/>
      <c r="D20" s="1870"/>
    </row>
    <row r="21" spans="1:4" ht="23.25" customHeight="1" thickBot="1">
      <c r="A21" s="1871"/>
      <c r="B21" s="1872"/>
      <c r="C21" s="1872"/>
      <c r="D21" s="1873"/>
    </row>
  </sheetData>
  <sheetProtection algorithmName="SHA-512" hashValue="uNoeAOeBBequBunjQkIkFPtuXjxd8YPuPnWwffgrBSiilxRXknJEuM4foKmN3J+VTVKEyTC00dfcImnX1xpWzQ==" saltValue="JoIXqzihe+myopSY2oONMQ==" spinCount="100000" sheet="1" objects="1" scenarios="1"/>
  <mergeCells count="3">
    <mergeCell ref="A2:D2"/>
    <mergeCell ref="A13:D13"/>
    <mergeCell ref="A14:D21"/>
  </mergeCells>
  <pageMargins left="0.70866141732283472" right="0.70866141732283472" top="0.78740157480314965" bottom="0.78740157480314965" header="0.31496062992125984" footer="0.31496062992125984"/>
  <pageSetup paperSize="9" scale="8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B1:F78"/>
  <sheetViews>
    <sheetView workbookViewId="0">
      <selection activeCell="N24" sqref="N24"/>
    </sheetView>
  </sheetViews>
  <sheetFormatPr baseColWidth="10" defaultColWidth="10" defaultRowHeight="15.6"/>
  <cols>
    <col min="1" max="1" width="2.09765625" style="23" customWidth="1"/>
    <col min="2" max="2" width="26" style="23" customWidth="1"/>
    <col min="3" max="3" width="23.59765625" style="23" customWidth="1"/>
    <col min="4" max="4" width="20.09765625" style="23" customWidth="1"/>
    <col min="5" max="5" width="21.69921875" style="23" customWidth="1"/>
    <col min="6" max="253" width="10" style="23"/>
    <col min="254" max="254" width="2.09765625" style="23" customWidth="1"/>
    <col min="255" max="255" width="24.5" style="23" customWidth="1"/>
    <col min="256" max="256" width="3.69921875" style="23" customWidth="1"/>
    <col min="257" max="257" width="19.59765625" style="23" customWidth="1"/>
    <col min="258" max="258" width="23.09765625" style="23" customWidth="1"/>
    <col min="259" max="259" width="20.09765625" style="23" customWidth="1"/>
    <col min="260" max="260" width="13.59765625" style="23" customWidth="1"/>
    <col min="261" max="261" width="14.19921875" style="23" customWidth="1"/>
    <col min="262" max="509" width="10" style="23"/>
    <col min="510" max="510" width="2.09765625" style="23" customWidth="1"/>
    <col min="511" max="511" width="24.5" style="23" customWidth="1"/>
    <col min="512" max="512" width="3.69921875" style="23" customWidth="1"/>
    <col min="513" max="513" width="19.59765625" style="23" customWidth="1"/>
    <col min="514" max="514" width="23.09765625" style="23" customWidth="1"/>
    <col min="515" max="515" width="20.09765625" style="23" customWidth="1"/>
    <col min="516" max="516" width="13.59765625" style="23" customWidth="1"/>
    <col min="517" max="517" width="14.19921875" style="23" customWidth="1"/>
    <col min="518" max="765" width="10" style="23"/>
    <col min="766" max="766" width="2.09765625" style="23" customWidth="1"/>
    <col min="767" max="767" width="24.5" style="23" customWidth="1"/>
    <col min="768" max="768" width="3.69921875" style="23" customWidth="1"/>
    <col min="769" max="769" width="19.59765625" style="23" customWidth="1"/>
    <col min="770" max="770" width="23.09765625" style="23" customWidth="1"/>
    <col min="771" max="771" width="20.09765625" style="23" customWidth="1"/>
    <col min="772" max="772" width="13.59765625" style="23" customWidth="1"/>
    <col min="773" max="773" width="14.19921875" style="23" customWidth="1"/>
    <col min="774" max="1021" width="10" style="23"/>
    <col min="1022" max="1022" width="2.09765625" style="23" customWidth="1"/>
    <col min="1023" max="1023" width="24.5" style="23" customWidth="1"/>
    <col min="1024" max="1024" width="3.69921875" style="23" customWidth="1"/>
    <col min="1025" max="1025" width="19.59765625" style="23" customWidth="1"/>
    <col min="1026" max="1026" width="23.09765625" style="23" customWidth="1"/>
    <col min="1027" max="1027" width="20.09765625" style="23" customWidth="1"/>
    <col min="1028" max="1028" width="13.59765625" style="23" customWidth="1"/>
    <col min="1029" max="1029" width="14.19921875" style="23" customWidth="1"/>
    <col min="1030" max="1277" width="10" style="23"/>
    <col min="1278" max="1278" width="2.09765625" style="23" customWidth="1"/>
    <col min="1279" max="1279" width="24.5" style="23" customWidth="1"/>
    <col min="1280" max="1280" width="3.69921875" style="23" customWidth="1"/>
    <col min="1281" max="1281" width="19.59765625" style="23" customWidth="1"/>
    <col min="1282" max="1282" width="23.09765625" style="23" customWidth="1"/>
    <col min="1283" max="1283" width="20.09765625" style="23" customWidth="1"/>
    <col min="1284" max="1284" width="13.59765625" style="23" customWidth="1"/>
    <col min="1285" max="1285" width="14.19921875" style="23" customWidth="1"/>
    <col min="1286" max="1533" width="10" style="23"/>
    <col min="1534" max="1534" width="2.09765625" style="23" customWidth="1"/>
    <col min="1535" max="1535" width="24.5" style="23" customWidth="1"/>
    <col min="1536" max="1536" width="3.69921875" style="23" customWidth="1"/>
    <col min="1537" max="1537" width="19.59765625" style="23" customWidth="1"/>
    <col min="1538" max="1538" width="23.09765625" style="23" customWidth="1"/>
    <col min="1539" max="1539" width="20.09765625" style="23" customWidth="1"/>
    <col min="1540" max="1540" width="13.59765625" style="23" customWidth="1"/>
    <col min="1541" max="1541" width="14.19921875" style="23" customWidth="1"/>
    <col min="1542" max="1789" width="10" style="23"/>
    <col min="1790" max="1790" width="2.09765625" style="23" customWidth="1"/>
    <col min="1791" max="1791" width="24.5" style="23" customWidth="1"/>
    <col min="1792" max="1792" width="3.69921875" style="23" customWidth="1"/>
    <col min="1793" max="1793" width="19.59765625" style="23" customWidth="1"/>
    <col min="1794" max="1794" width="23.09765625" style="23" customWidth="1"/>
    <col min="1795" max="1795" width="20.09765625" style="23" customWidth="1"/>
    <col min="1796" max="1796" width="13.59765625" style="23" customWidth="1"/>
    <col min="1797" max="1797" width="14.19921875" style="23" customWidth="1"/>
    <col min="1798" max="2045" width="10" style="23"/>
    <col min="2046" max="2046" width="2.09765625" style="23" customWidth="1"/>
    <col min="2047" max="2047" width="24.5" style="23" customWidth="1"/>
    <col min="2048" max="2048" width="3.69921875" style="23" customWidth="1"/>
    <col min="2049" max="2049" width="19.59765625" style="23" customWidth="1"/>
    <col min="2050" max="2050" width="23.09765625" style="23" customWidth="1"/>
    <col min="2051" max="2051" width="20.09765625" style="23" customWidth="1"/>
    <col min="2052" max="2052" width="13.59765625" style="23" customWidth="1"/>
    <col min="2053" max="2053" width="14.19921875" style="23" customWidth="1"/>
    <col min="2054" max="2301" width="10" style="23"/>
    <col min="2302" max="2302" width="2.09765625" style="23" customWidth="1"/>
    <col min="2303" max="2303" width="24.5" style="23" customWidth="1"/>
    <col min="2304" max="2304" width="3.69921875" style="23" customWidth="1"/>
    <col min="2305" max="2305" width="19.59765625" style="23" customWidth="1"/>
    <col min="2306" max="2306" width="23.09765625" style="23" customWidth="1"/>
    <col min="2307" max="2307" width="20.09765625" style="23" customWidth="1"/>
    <col min="2308" max="2308" width="13.59765625" style="23" customWidth="1"/>
    <col min="2309" max="2309" width="14.19921875" style="23" customWidth="1"/>
    <col min="2310" max="2557" width="10" style="23"/>
    <col min="2558" max="2558" width="2.09765625" style="23" customWidth="1"/>
    <col min="2559" max="2559" width="24.5" style="23" customWidth="1"/>
    <col min="2560" max="2560" width="3.69921875" style="23" customWidth="1"/>
    <col min="2561" max="2561" width="19.59765625" style="23" customWidth="1"/>
    <col min="2562" max="2562" width="23.09765625" style="23" customWidth="1"/>
    <col min="2563" max="2563" width="20.09765625" style="23" customWidth="1"/>
    <col min="2564" max="2564" width="13.59765625" style="23" customWidth="1"/>
    <col min="2565" max="2565" width="14.19921875" style="23" customWidth="1"/>
    <col min="2566" max="2813" width="10" style="23"/>
    <col min="2814" max="2814" width="2.09765625" style="23" customWidth="1"/>
    <col min="2815" max="2815" width="24.5" style="23" customWidth="1"/>
    <col min="2816" max="2816" width="3.69921875" style="23" customWidth="1"/>
    <col min="2817" max="2817" width="19.59765625" style="23" customWidth="1"/>
    <col min="2818" max="2818" width="23.09765625" style="23" customWidth="1"/>
    <col min="2819" max="2819" width="20.09765625" style="23" customWidth="1"/>
    <col min="2820" max="2820" width="13.59765625" style="23" customWidth="1"/>
    <col min="2821" max="2821" width="14.19921875" style="23" customWidth="1"/>
    <col min="2822" max="3069" width="10" style="23"/>
    <col min="3070" max="3070" width="2.09765625" style="23" customWidth="1"/>
    <col min="3071" max="3071" width="24.5" style="23" customWidth="1"/>
    <col min="3072" max="3072" width="3.69921875" style="23" customWidth="1"/>
    <col min="3073" max="3073" width="19.59765625" style="23" customWidth="1"/>
    <col min="3074" max="3074" width="23.09765625" style="23" customWidth="1"/>
    <col min="3075" max="3075" width="20.09765625" style="23" customWidth="1"/>
    <col min="3076" max="3076" width="13.59765625" style="23" customWidth="1"/>
    <col min="3077" max="3077" width="14.19921875" style="23" customWidth="1"/>
    <col min="3078" max="3325" width="10" style="23"/>
    <col min="3326" max="3326" width="2.09765625" style="23" customWidth="1"/>
    <col min="3327" max="3327" width="24.5" style="23" customWidth="1"/>
    <col min="3328" max="3328" width="3.69921875" style="23" customWidth="1"/>
    <col min="3329" max="3329" width="19.59765625" style="23" customWidth="1"/>
    <col min="3330" max="3330" width="23.09765625" style="23" customWidth="1"/>
    <col min="3331" max="3331" width="20.09765625" style="23" customWidth="1"/>
    <col min="3332" max="3332" width="13.59765625" style="23" customWidth="1"/>
    <col min="3333" max="3333" width="14.19921875" style="23" customWidth="1"/>
    <col min="3334" max="3581" width="10" style="23"/>
    <col min="3582" max="3582" width="2.09765625" style="23" customWidth="1"/>
    <col min="3583" max="3583" width="24.5" style="23" customWidth="1"/>
    <col min="3584" max="3584" width="3.69921875" style="23" customWidth="1"/>
    <col min="3585" max="3585" width="19.59765625" style="23" customWidth="1"/>
    <col min="3586" max="3586" width="23.09765625" style="23" customWidth="1"/>
    <col min="3587" max="3587" width="20.09765625" style="23" customWidth="1"/>
    <col min="3588" max="3588" width="13.59765625" style="23" customWidth="1"/>
    <col min="3589" max="3589" width="14.19921875" style="23" customWidth="1"/>
    <col min="3590" max="3837" width="10" style="23"/>
    <col min="3838" max="3838" width="2.09765625" style="23" customWidth="1"/>
    <col min="3839" max="3839" width="24.5" style="23" customWidth="1"/>
    <col min="3840" max="3840" width="3.69921875" style="23" customWidth="1"/>
    <col min="3841" max="3841" width="19.59765625" style="23" customWidth="1"/>
    <col min="3842" max="3842" width="23.09765625" style="23" customWidth="1"/>
    <col min="3843" max="3843" width="20.09765625" style="23" customWidth="1"/>
    <col min="3844" max="3844" width="13.59765625" style="23" customWidth="1"/>
    <col min="3845" max="3845" width="14.19921875" style="23" customWidth="1"/>
    <col min="3846" max="4093" width="10" style="23"/>
    <col min="4094" max="4094" width="2.09765625" style="23" customWidth="1"/>
    <col min="4095" max="4095" width="24.5" style="23" customWidth="1"/>
    <col min="4096" max="4096" width="3.69921875" style="23" customWidth="1"/>
    <col min="4097" max="4097" width="19.59765625" style="23" customWidth="1"/>
    <col min="4098" max="4098" width="23.09765625" style="23" customWidth="1"/>
    <col min="4099" max="4099" width="20.09765625" style="23" customWidth="1"/>
    <col min="4100" max="4100" width="13.59765625" style="23" customWidth="1"/>
    <col min="4101" max="4101" width="14.19921875" style="23" customWidth="1"/>
    <col min="4102" max="4349" width="10" style="23"/>
    <col min="4350" max="4350" width="2.09765625" style="23" customWidth="1"/>
    <col min="4351" max="4351" width="24.5" style="23" customWidth="1"/>
    <col min="4352" max="4352" width="3.69921875" style="23" customWidth="1"/>
    <col min="4353" max="4353" width="19.59765625" style="23" customWidth="1"/>
    <col min="4354" max="4354" width="23.09765625" style="23" customWidth="1"/>
    <col min="4355" max="4355" width="20.09765625" style="23" customWidth="1"/>
    <col min="4356" max="4356" width="13.59765625" style="23" customWidth="1"/>
    <col min="4357" max="4357" width="14.19921875" style="23" customWidth="1"/>
    <col min="4358" max="4605" width="10" style="23"/>
    <col min="4606" max="4606" width="2.09765625" style="23" customWidth="1"/>
    <col min="4607" max="4607" width="24.5" style="23" customWidth="1"/>
    <col min="4608" max="4608" width="3.69921875" style="23" customWidth="1"/>
    <col min="4609" max="4609" width="19.59765625" style="23" customWidth="1"/>
    <col min="4610" max="4610" width="23.09765625" style="23" customWidth="1"/>
    <col min="4611" max="4611" width="20.09765625" style="23" customWidth="1"/>
    <col min="4612" max="4612" width="13.59765625" style="23" customWidth="1"/>
    <col min="4613" max="4613" width="14.19921875" style="23" customWidth="1"/>
    <col min="4614" max="4861" width="10" style="23"/>
    <col min="4862" max="4862" width="2.09765625" style="23" customWidth="1"/>
    <col min="4863" max="4863" width="24.5" style="23" customWidth="1"/>
    <col min="4864" max="4864" width="3.69921875" style="23" customWidth="1"/>
    <col min="4865" max="4865" width="19.59765625" style="23" customWidth="1"/>
    <col min="4866" max="4866" width="23.09765625" style="23" customWidth="1"/>
    <col min="4867" max="4867" width="20.09765625" style="23" customWidth="1"/>
    <col min="4868" max="4868" width="13.59765625" style="23" customWidth="1"/>
    <col min="4869" max="4869" width="14.19921875" style="23" customWidth="1"/>
    <col min="4870" max="5117" width="10" style="23"/>
    <col min="5118" max="5118" width="2.09765625" style="23" customWidth="1"/>
    <col min="5119" max="5119" width="24.5" style="23" customWidth="1"/>
    <col min="5120" max="5120" width="3.69921875" style="23" customWidth="1"/>
    <col min="5121" max="5121" width="19.59765625" style="23" customWidth="1"/>
    <col min="5122" max="5122" width="23.09765625" style="23" customWidth="1"/>
    <col min="5123" max="5123" width="20.09765625" style="23" customWidth="1"/>
    <col min="5124" max="5124" width="13.59765625" style="23" customWidth="1"/>
    <col min="5125" max="5125" width="14.19921875" style="23" customWidth="1"/>
    <col min="5126" max="5373" width="10" style="23"/>
    <col min="5374" max="5374" width="2.09765625" style="23" customWidth="1"/>
    <col min="5375" max="5375" width="24.5" style="23" customWidth="1"/>
    <col min="5376" max="5376" width="3.69921875" style="23" customWidth="1"/>
    <col min="5377" max="5377" width="19.59765625" style="23" customWidth="1"/>
    <col min="5378" max="5378" width="23.09765625" style="23" customWidth="1"/>
    <col min="5379" max="5379" width="20.09765625" style="23" customWidth="1"/>
    <col min="5380" max="5380" width="13.59765625" style="23" customWidth="1"/>
    <col min="5381" max="5381" width="14.19921875" style="23" customWidth="1"/>
    <col min="5382" max="5629" width="10" style="23"/>
    <col min="5630" max="5630" width="2.09765625" style="23" customWidth="1"/>
    <col min="5631" max="5631" width="24.5" style="23" customWidth="1"/>
    <col min="5632" max="5632" width="3.69921875" style="23" customWidth="1"/>
    <col min="5633" max="5633" width="19.59765625" style="23" customWidth="1"/>
    <col min="5634" max="5634" width="23.09765625" style="23" customWidth="1"/>
    <col min="5635" max="5635" width="20.09765625" style="23" customWidth="1"/>
    <col min="5636" max="5636" width="13.59765625" style="23" customWidth="1"/>
    <col min="5637" max="5637" width="14.19921875" style="23" customWidth="1"/>
    <col min="5638" max="5885" width="10" style="23"/>
    <col min="5886" max="5886" width="2.09765625" style="23" customWidth="1"/>
    <col min="5887" max="5887" width="24.5" style="23" customWidth="1"/>
    <col min="5888" max="5888" width="3.69921875" style="23" customWidth="1"/>
    <col min="5889" max="5889" width="19.59765625" style="23" customWidth="1"/>
    <col min="5890" max="5890" width="23.09765625" style="23" customWidth="1"/>
    <col min="5891" max="5891" width="20.09765625" style="23" customWidth="1"/>
    <col min="5892" max="5892" width="13.59765625" style="23" customWidth="1"/>
    <col min="5893" max="5893" width="14.19921875" style="23" customWidth="1"/>
    <col min="5894" max="6141" width="10" style="23"/>
    <col min="6142" max="6142" width="2.09765625" style="23" customWidth="1"/>
    <col min="6143" max="6143" width="24.5" style="23" customWidth="1"/>
    <col min="6144" max="6144" width="3.69921875" style="23" customWidth="1"/>
    <col min="6145" max="6145" width="19.59765625" style="23" customWidth="1"/>
    <col min="6146" max="6146" width="23.09765625" style="23" customWidth="1"/>
    <col min="6147" max="6147" width="20.09765625" style="23" customWidth="1"/>
    <col min="6148" max="6148" width="13.59765625" style="23" customWidth="1"/>
    <col min="6149" max="6149" width="14.19921875" style="23" customWidth="1"/>
    <col min="6150" max="6397" width="10" style="23"/>
    <col min="6398" max="6398" width="2.09765625" style="23" customWidth="1"/>
    <col min="6399" max="6399" width="24.5" style="23" customWidth="1"/>
    <col min="6400" max="6400" width="3.69921875" style="23" customWidth="1"/>
    <col min="6401" max="6401" width="19.59765625" style="23" customWidth="1"/>
    <col min="6402" max="6402" width="23.09765625" style="23" customWidth="1"/>
    <col min="6403" max="6403" width="20.09765625" style="23" customWidth="1"/>
    <col min="6404" max="6404" width="13.59765625" style="23" customWidth="1"/>
    <col min="6405" max="6405" width="14.19921875" style="23" customWidth="1"/>
    <col min="6406" max="6653" width="10" style="23"/>
    <col min="6654" max="6654" width="2.09765625" style="23" customWidth="1"/>
    <col min="6655" max="6655" width="24.5" style="23" customWidth="1"/>
    <col min="6656" max="6656" width="3.69921875" style="23" customWidth="1"/>
    <col min="6657" max="6657" width="19.59765625" style="23" customWidth="1"/>
    <col min="6658" max="6658" width="23.09765625" style="23" customWidth="1"/>
    <col min="6659" max="6659" width="20.09765625" style="23" customWidth="1"/>
    <col min="6660" max="6660" width="13.59765625" style="23" customWidth="1"/>
    <col min="6661" max="6661" width="14.19921875" style="23" customWidth="1"/>
    <col min="6662" max="6909" width="10" style="23"/>
    <col min="6910" max="6910" width="2.09765625" style="23" customWidth="1"/>
    <col min="6911" max="6911" width="24.5" style="23" customWidth="1"/>
    <col min="6912" max="6912" width="3.69921875" style="23" customWidth="1"/>
    <col min="6913" max="6913" width="19.59765625" style="23" customWidth="1"/>
    <col min="6914" max="6914" width="23.09765625" style="23" customWidth="1"/>
    <col min="6915" max="6915" width="20.09765625" style="23" customWidth="1"/>
    <col min="6916" max="6916" width="13.59765625" style="23" customWidth="1"/>
    <col min="6917" max="6917" width="14.19921875" style="23" customWidth="1"/>
    <col min="6918" max="7165" width="10" style="23"/>
    <col min="7166" max="7166" width="2.09765625" style="23" customWidth="1"/>
    <col min="7167" max="7167" width="24.5" style="23" customWidth="1"/>
    <col min="7168" max="7168" width="3.69921875" style="23" customWidth="1"/>
    <col min="7169" max="7169" width="19.59765625" style="23" customWidth="1"/>
    <col min="7170" max="7170" width="23.09765625" style="23" customWidth="1"/>
    <col min="7171" max="7171" width="20.09765625" style="23" customWidth="1"/>
    <col min="7172" max="7172" width="13.59765625" style="23" customWidth="1"/>
    <col min="7173" max="7173" width="14.19921875" style="23" customWidth="1"/>
    <col min="7174" max="7421" width="10" style="23"/>
    <col min="7422" max="7422" width="2.09765625" style="23" customWidth="1"/>
    <col min="7423" max="7423" width="24.5" style="23" customWidth="1"/>
    <col min="7424" max="7424" width="3.69921875" style="23" customWidth="1"/>
    <col min="7425" max="7425" width="19.59765625" style="23" customWidth="1"/>
    <col min="7426" max="7426" width="23.09765625" style="23" customWidth="1"/>
    <col min="7427" max="7427" width="20.09765625" style="23" customWidth="1"/>
    <col min="7428" max="7428" width="13.59765625" style="23" customWidth="1"/>
    <col min="7429" max="7429" width="14.19921875" style="23" customWidth="1"/>
    <col min="7430" max="7677" width="10" style="23"/>
    <col min="7678" max="7678" width="2.09765625" style="23" customWidth="1"/>
    <col min="7679" max="7679" width="24.5" style="23" customWidth="1"/>
    <col min="7680" max="7680" width="3.69921875" style="23" customWidth="1"/>
    <col min="7681" max="7681" width="19.59765625" style="23" customWidth="1"/>
    <col min="7682" max="7682" width="23.09765625" style="23" customWidth="1"/>
    <col min="7683" max="7683" width="20.09765625" style="23" customWidth="1"/>
    <col min="7684" max="7684" width="13.59765625" style="23" customWidth="1"/>
    <col min="7685" max="7685" width="14.19921875" style="23" customWidth="1"/>
    <col min="7686" max="7933" width="10" style="23"/>
    <col min="7934" max="7934" width="2.09765625" style="23" customWidth="1"/>
    <col min="7935" max="7935" width="24.5" style="23" customWidth="1"/>
    <col min="7936" max="7936" width="3.69921875" style="23" customWidth="1"/>
    <col min="7937" max="7937" width="19.59765625" style="23" customWidth="1"/>
    <col min="7938" max="7938" width="23.09765625" style="23" customWidth="1"/>
    <col min="7939" max="7939" width="20.09765625" style="23" customWidth="1"/>
    <col min="7940" max="7940" width="13.59765625" style="23" customWidth="1"/>
    <col min="7941" max="7941" width="14.19921875" style="23" customWidth="1"/>
    <col min="7942" max="8189" width="10" style="23"/>
    <col min="8190" max="8190" width="2.09765625" style="23" customWidth="1"/>
    <col min="8191" max="8191" width="24.5" style="23" customWidth="1"/>
    <col min="8192" max="8192" width="3.69921875" style="23" customWidth="1"/>
    <col min="8193" max="8193" width="19.59765625" style="23" customWidth="1"/>
    <col min="8194" max="8194" width="23.09765625" style="23" customWidth="1"/>
    <col min="8195" max="8195" width="20.09765625" style="23" customWidth="1"/>
    <col min="8196" max="8196" width="13.59765625" style="23" customWidth="1"/>
    <col min="8197" max="8197" width="14.19921875" style="23" customWidth="1"/>
    <col min="8198" max="8445" width="10" style="23"/>
    <col min="8446" max="8446" width="2.09765625" style="23" customWidth="1"/>
    <col min="8447" max="8447" width="24.5" style="23" customWidth="1"/>
    <col min="8448" max="8448" width="3.69921875" style="23" customWidth="1"/>
    <col min="8449" max="8449" width="19.59765625" style="23" customWidth="1"/>
    <col min="8450" max="8450" width="23.09765625" style="23" customWidth="1"/>
    <col min="8451" max="8451" width="20.09765625" style="23" customWidth="1"/>
    <col min="8452" max="8452" width="13.59765625" style="23" customWidth="1"/>
    <col min="8453" max="8453" width="14.19921875" style="23" customWidth="1"/>
    <col min="8454" max="8701" width="10" style="23"/>
    <col min="8702" max="8702" width="2.09765625" style="23" customWidth="1"/>
    <col min="8703" max="8703" width="24.5" style="23" customWidth="1"/>
    <col min="8704" max="8704" width="3.69921875" style="23" customWidth="1"/>
    <col min="8705" max="8705" width="19.59765625" style="23" customWidth="1"/>
    <col min="8706" max="8706" width="23.09765625" style="23" customWidth="1"/>
    <col min="8707" max="8707" width="20.09765625" style="23" customWidth="1"/>
    <col min="8708" max="8708" width="13.59765625" style="23" customWidth="1"/>
    <col min="8709" max="8709" width="14.19921875" style="23" customWidth="1"/>
    <col min="8710" max="8957" width="10" style="23"/>
    <col min="8958" max="8958" width="2.09765625" style="23" customWidth="1"/>
    <col min="8959" max="8959" width="24.5" style="23" customWidth="1"/>
    <col min="8960" max="8960" width="3.69921875" style="23" customWidth="1"/>
    <col min="8961" max="8961" width="19.59765625" style="23" customWidth="1"/>
    <col min="8962" max="8962" width="23.09765625" style="23" customWidth="1"/>
    <col min="8963" max="8963" width="20.09765625" style="23" customWidth="1"/>
    <col min="8964" max="8964" width="13.59765625" style="23" customWidth="1"/>
    <col min="8965" max="8965" width="14.19921875" style="23" customWidth="1"/>
    <col min="8966" max="9213" width="10" style="23"/>
    <col min="9214" max="9214" width="2.09765625" style="23" customWidth="1"/>
    <col min="9215" max="9215" width="24.5" style="23" customWidth="1"/>
    <col min="9216" max="9216" width="3.69921875" style="23" customWidth="1"/>
    <col min="9217" max="9217" width="19.59765625" style="23" customWidth="1"/>
    <col min="9218" max="9218" width="23.09765625" style="23" customWidth="1"/>
    <col min="9219" max="9219" width="20.09765625" style="23" customWidth="1"/>
    <col min="9220" max="9220" width="13.59765625" style="23" customWidth="1"/>
    <col min="9221" max="9221" width="14.19921875" style="23" customWidth="1"/>
    <col min="9222" max="9469" width="10" style="23"/>
    <col min="9470" max="9470" width="2.09765625" style="23" customWidth="1"/>
    <col min="9471" max="9471" width="24.5" style="23" customWidth="1"/>
    <col min="9472" max="9472" width="3.69921875" style="23" customWidth="1"/>
    <col min="9473" max="9473" width="19.59765625" style="23" customWidth="1"/>
    <col min="9474" max="9474" width="23.09765625" style="23" customWidth="1"/>
    <col min="9475" max="9475" width="20.09765625" style="23" customWidth="1"/>
    <col min="9476" max="9476" width="13.59765625" style="23" customWidth="1"/>
    <col min="9477" max="9477" width="14.19921875" style="23" customWidth="1"/>
    <col min="9478" max="9725" width="10" style="23"/>
    <col min="9726" max="9726" width="2.09765625" style="23" customWidth="1"/>
    <col min="9727" max="9727" width="24.5" style="23" customWidth="1"/>
    <col min="9728" max="9728" width="3.69921875" style="23" customWidth="1"/>
    <col min="9729" max="9729" width="19.59765625" style="23" customWidth="1"/>
    <col min="9730" max="9730" width="23.09765625" style="23" customWidth="1"/>
    <col min="9731" max="9731" width="20.09765625" style="23" customWidth="1"/>
    <col min="9732" max="9732" width="13.59765625" style="23" customWidth="1"/>
    <col min="9733" max="9733" width="14.19921875" style="23" customWidth="1"/>
    <col min="9734" max="9981" width="10" style="23"/>
    <col min="9982" max="9982" width="2.09765625" style="23" customWidth="1"/>
    <col min="9983" max="9983" width="24.5" style="23" customWidth="1"/>
    <col min="9984" max="9984" width="3.69921875" style="23" customWidth="1"/>
    <col min="9985" max="9985" width="19.59765625" style="23" customWidth="1"/>
    <col min="9986" max="9986" width="23.09765625" style="23" customWidth="1"/>
    <col min="9987" max="9987" width="20.09765625" style="23" customWidth="1"/>
    <col min="9988" max="9988" width="13.59765625" style="23" customWidth="1"/>
    <col min="9989" max="9989" width="14.19921875" style="23" customWidth="1"/>
    <col min="9990" max="10237" width="10" style="23"/>
    <col min="10238" max="10238" width="2.09765625" style="23" customWidth="1"/>
    <col min="10239" max="10239" width="24.5" style="23" customWidth="1"/>
    <col min="10240" max="10240" width="3.69921875" style="23" customWidth="1"/>
    <col min="10241" max="10241" width="19.59765625" style="23" customWidth="1"/>
    <col min="10242" max="10242" width="23.09765625" style="23" customWidth="1"/>
    <col min="10243" max="10243" width="20.09765625" style="23" customWidth="1"/>
    <col min="10244" max="10244" width="13.59765625" style="23" customWidth="1"/>
    <col min="10245" max="10245" width="14.19921875" style="23" customWidth="1"/>
    <col min="10246" max="10493" width="10" style="23"/>
    <col min="10494" max="10494" width="2.09765625" style="23" customWidth="1"/>
    <col min="10495" max="10495" width="24.5" style="23" customWidth="1"/>
    <col min="10496" max="10496" width="3.69921875" style="23" customWidth="1"/>
    <col min="10497" max="10497" width="19.59765625" style="23" customWidth="1"/>
    <col min="10498" max="10498" width="23.09765625" style="23" customWidth="1"/>
    <col min="10499" max="10499" width="20.09765625" style="23" customWidth="1"/>
    <col min="10500" max="10500" width="13.59765625" style="23" customWidth="1"/>
    <col min="10501" max="10501" width="14.19921875" style="23" customWidth="1"/>
    <col min="10502" max="10749" width="10" style="23"/>
    <col min="10750" max="10750" width="2.09765625" style="23" customWidth="1"/>
    <col min="10751" max="10751" width="24.5" style="23" customWidth="1"/>
    <col min="10752" max="10752" width="3.69921875" style="23" customWidth="1"/>
    <col min="10753" max="10753" width="19.59765625" style="23" customWidth="1"/>
    <col min="10754" max="10754" width="23.09765625" style="23" customWidth="1"/>
    <col min="10755" max="10755" width="20.09765625" style="23" customWidth="1"/>
    <col min="10756" max="10756" width="13.59765625" style="23" customWidth="1"/>
    <col min="10757" max="10757" width="14.19921875" style="23" customWidth="1"/>
    <col min="10758" max="11005" width="10" style="23"/>
    <col min="11006" max="11006" width="2.09765625" style="23" customWidth="1"/>
    <col min="11007" max="11007" width="24.5" style="23" customWidth="1"/>
    <col min="11008" max="11008" width="3.69921875" style="23" customWidth="1"/>
    <col min="11009" max="11009" width="19.59765625" style="23" customWidth="1"/>
    <col min="11010" max="11010" width="23.09765625" style="23" customWidth="1"/>
    <col min="11011" max="11011" width="20.09765625" style="23" customWidth="1"/>
    <col min="11012" max="11012" width="13.59765625" style="23" customWidth="1"/>
    <col min="11013" max="11013" width="14.19921875" style="23" customWidth="1"/>
    <col min="11014" max="11261" width="10" style="23"/>
    <col min="11262" max="11262" width="2.09765625" style="23" customWidth="1"/>
    <col min="11263" max="11263" width="24.5" style="23" customWidth="1"/>
    <col min="11264" max="11264" width="3.69921875" style="23" customWidth="1"/>
    <col min="11265" max="11265" width="19.59765625" style="23" customWidth="1"/>
    <col min="11266" max="11266" width="23.09765625" style="23" customWidth="1"/>
    <col min="11267" max="11267" width="20.09765625" style="23" customWidth="1"/>
    <col min="11268" max="11268" width="13.59765625" style="23" customWidth="1"/>
    <col min="11269" max="11269" width="14.19921875" style="23" customWidth="1"/>
    <col min="11270" max="11517" width="10" style="23"/>
    <col min="11518" max="11518" width="2.09765625" style="23" customWidth="1"/>
    <col min="11519" max="11519" width="24.5" style="23" customWidth="1"/>
    <col min="11520" max="11520" width="3.69921875" style="23" customWidth="1"/>
    <col min="11521" max="11521" width="19.59765625" style="23" customWidth="1"/>
    <col min="11522" max="11522" width="23.09765625" style="23" customWidth="1"/>
    <col min="11523" max="11523" width="20.09765625" style="23" customWidth="1"/>
    <col min="11524" max="11524" width="13.59765625" style="23" customWidth="1"/>
    <col min="11525" max="11525" width="14.19921875" style="23" customWidth="1"/>
    <col min="11526" max="11773" width="10" style="23"/>
    <col min="11774" max="11774" width="2.09765625" style="23" customWidth="1"/>
    <col min="11775" max="11775" width="24.5" style="23" customWidth="1"/>
    <col min="11776" max="11776" width="3.69921875" style="23" customWidth="1"/>
    <col min="11777" max="11777" width="19.59765625" style="23" customWidth="1"/>
    <col min="11778" max="11778" width="23.09765625" style="23" customWidth="1"/>
    <col min="11779" max="11779" width="20.09765625" style="23" customWidth="1"/>
    <col min="11780" max="11780" width="13.59765625" style="23" customWidth="1"/>
    <col min="11781" max="11781" width="14.19921875" style="23" customWidth="1"/>
    <col min="11782" max="12029" width="10" style="23"/>
    <col min="12030" max="12030" width="2.09765625" style="23" customWidth="1"/>
    <col min="12031" max="12031" width="24.5" style="23" customWidth="1"/>
    <col min="12032" max="12032" width="3.69921875" style="23" customWidth="1"/>
    <col min="12033" max="12033" width="19.59765625" style="23" customWidth="1"/>
    <col min="12034" max="12034" width="23.09765625" style="23" customWidth="1"/>
    <col min="12035" max="12035" width="20.09765625" style="23" customWidth="1"/>
    <col min="12036" max="12036" width="13.59765625" style="23" customWidth="1"/>
    <col min="12037" max="12037" width="14.19921875" style="23" customWidth="1"/>
    <col min="12038" max="12285" width="10" style="23"/>
    <col min="12286" max="12286" width="2.09765625" style="23" customWidth="1"/>
    <col min="12287" max="12287" width="24.5" style="23" customWidth="1"/>
    <col min="12288" max="12288" width="3.69921875" style="23" customWidth="1"/>
    <col min="12289" max="12289" width="19.59765625" style="23" customWidth="1"/>
    <col min="12290" max="12290" width="23.09765625" style="23" customWidth="1"/>
    <col min="12291" max="12291" width="20.09765625" style="23" customWidth="1"/>
    <col min="12292" max="12292" width="13.59765625" style="23" customWidth="1"/>
    <col min="12293" max="12293" width="14.19921875" style="23" customWidth="1"/>
    <col min="12294" max="12541" width="10" style="23"/>
    <col min="12542" max="12542" width="2.09765625" style="23" customWidth="1"/>
    <col min="12543" max="12543" width="24.5" style="23" customWidth="1"/>
    <col min="12544" max="12544" width="3.69921875" style="23" customWidth="1"/>
    <col min="12545" max="12545" width="19.59765625" style="23" customWidth="1"/>
    <col min="12546" max="12546" width="23.09765625" style="23" customWidth="1"/>
    <col min="12547" max="12547" width="20.09765625" style="23" customWidth="1"/>
    <col min="12548" max="12548" width="13.59765625" style="23" customWidth="1"/>
    <col min="12549" max="12549" width="14.19921875" style="23" customWidth="1"/>
    <col min="12550" max="12797" width="10" style="23"/>
    <col min="12798" max="12798" width="2.09765625" style="23" customWidth="1"/>
    <col min="12799" max="12799" width="24.5" style="23" customWidth="1"/>
    <col min="12800" max="12800" width="3.69921875" style="23" customWidth="1"/>
    <col min="12801" max="12801" width="19.59765625" style="23" customWidth="1"/>
    <col min="12802" max="12802" width="23.09765625" style="23" customWidth="1"/>
    <col min="12803" max="12803" width="20.09765625" style="23" customWidth="1"/>
    <col min="12804" max="12804" width="13.59765625" style="23" customWidth="1"/>
    <col min="12805" max="12805" width="14.19921875" style="23" customWidth="1"/>
    <col min="12806" max="13053" width="10" style="23"/>
    <col min="13054" max="13054" width="2.09765625" style="23" customWidth="1"/>
    <col min="13055" max="13055" width="24.5" style="23" customWidth="1"/>
    <col min="13056" max="13056" width="3.69921875" style="23" customWidth="1"/>
    <col min="13057" max="13057" width="19.59765625" style="23" customWidth="1"/>
    <col min="13058" max="13058" width="23.09765625" style="23" customWidth="1"/>
    <col min="13059" max="13059" width="20.09765625" style="23" customWidth="1"/>
    <col min="13060" max="13060" width="13.59765625" style="23" customWidth="1"/>
    <col min="13061" max="13061" width="14.19921875" style="23" customWidth="1"/>
    <col min="13062" max="13309" width="10" style="23"/>
    <col min="13310" max="13310" width="2.09765625" style="23" customWidth="1"/>
    <col min="13311" max="13311" width="24.5" style="23" customWidth="1"/>
    <col min="13312" max="13312" width="3.69921875" style="23" customWidth="1"/>
    <col min="13313" max="13313" width="19.59765625" style="23" customWidth="1"/>
    <col min="13314" max="13314" width="23.09765625" style="23" customWidth="1"/>
    <col min="13315" max="13315" width="20.09765625" style="23" customWidth="1"/>
    <col min="13316" max="13316" width="13.59765625" style="23" customWidth="1"/>
    <col min="13317" max="13317" width="14.19921875" style="23" customWidth="1"/>
    <col min="13318" max="13565" width="10" style="23"/>
    <col min="13566" max="13566" width="2.09765625" style="23" customWidth="1"/>
    <col min="13567" max="13567" width="24.5" style="23" customWidth="1"/>
    <col min="13568" max="13568" width="3.69921875" style="23" customWidth="1"/>
    <col min="13569" max="13569" width="19.59765625" style="23" customWidth="1"/>
    <col min="13570" max="13570" width="23.09765625" style="23" customWidth="1"/>
    <col min="13571" max="13571" width="20.09765625" style="23" customWidth="1"/>
    <col min="13572" max="13572" width="13.59765625" style="23" customWidth="1"/>
    <col min="13573" max="13573" width="14.19921875" style="23" customWidth="1"/>
    <col min="13574" max="13821" width="10" style="23"/>
    <col min="13822" max="13822" width="2.09765625" style="23" customWidth="1"/>
    <col min="13823" max="13823" width="24.5" style="23" customWidth="1"/>
    <col min="13824" max="13824" width="3.69921875" style="23" customWidth="1"/>
    <col min="13825" max="13825" width="19.59765625" style="23" customWidth="1"/>
    <col min="13826" max="13826" width="23.09765625" style="23" customWidth="1"/>
    <col min="13827" max="13827" width="20.09765625" style="23" customWidth="1"/>
    <col min="13828" max="13828" width="13.59765625" style="23" customWidth="1"/>
    <col min="13829" max="13829" width="14.19921875" style="23" customWidth="1"/>
    <col min="13830" max="14077" width="10" style="23"/>
    <col min="14078" max="14078" width="2.09765625" style="23" customWidth="1"/>
    <col min="14079" max="14079" width="24.5" style="23" customWidth="1"/>
    <col min="14080" max="14080" width="3.69921875" style="23" customWidth="1"/>
    <col min="14081" max="14081" width="19.59765625" style="23" customWidth="1"/>
    <col min="14082" max="14082" width="23.09765625" style="23" customWidth="1"/>
    <col min="14083" max="14083" width="20.09765625" style="23" customWidth="1"/>
    <col min="14084" max="14084" width="13.59765625" style="23" customWidth="1"/>
    <col min="14085" max="14085" width="14.19921875" style="23" customWidth="1"/>
    <col min="14086" max="14333" width="10" style="23"/>
    <col min="14334" max="14334" width="2.09765625" style="23" customWidth="1"/>
    <col min="14335" max="14335" width="24.5" style="23" customWidth="1"/>
    <col min="14336" max="14336" width="3.69921875" style="23" customWidth="1"/>
    <col min="14337" max="14337" width="19.59765625" style="23" customWidth="1"/>
    <col min="14338" max="14338" width="23.09765625" style="23" customWidth="1"/>
    <col min="14339" max="14339" width="20.09765625" style="23" customWidth="1"/>
    <col min="14340" max="14340" width="13.59765625" style="23" customWidth="1"/>
    <col min="14341" max="14341" width="14.19921875" style="23" customWidth="1"/>
    <col min="14342" max="14589" width="10" style="23"/>
    <col min="14590" max="14590" width="2.09765625" style="23" customWidth="1"/>
    <col min="14591" max="14591" width="24.5" style="23" customWidth="1"/>
    <col min="14592" max="14592" width="3.69921875" style="23" customWidth="1"/>
    <col min="14593" max="14593" width="19.59765625" style="23" customWidth="1"/>
    <col min="14594" max="14594" width="23.09765625" style="23" customWidth="1"/>
    <col min="14595" max="14595" width="20.09765625" style="23" customWidth="1"/>
    <col min="14596" max="14596" width="13.59765625" style="23" customWidth="1"/>
    <col min="14597" max="14597" width="14.19921875" style="23" customWidth="1"/>
    <col min="14598" max="14845" width="10" style="23"/>
    <col min="14846" max="14846" width="2.09765625" style="23" customWidth="1"/>
    <col min="14847" max="14847" width="24.5" style="23" customWidth="1"/>
    <col min="14848" max="14848" width="3.69921875" style="23" customWidth="1"/>
    <col min="14849" max="14849" width="19.59765625" style="23" customWidth="1"/>
    <col min="14850" max="14850" width="23.09765625" style="23" customWidth="1"/>
    <col min="14851" max="14851" width="20.09765625" style="23" customWidth="1"/>
    <col min="14852" max="14852" width="13.59765625" style="23" customWidth="1"/>
    <col min="14853" max="14853" width="14.19921875" style="23" customWidth="1"/>
    <col min="14854" max="15101" width="10" style="23"/>
    <col min="15102" max="15102" width="2.09765625" style="23" customWidth="1"/>
    <col min="15103" max="15103" width="24.5" style="23" customWidth="1"/>
    <col min="15104" max="15104" width="3.69921875" style="23" customWidth="1"/>
    <col min="15105" max="15105" width="19.59765625" style="23" customWidth="1"/>
    <col min="15106" max="15106" width="23.09765625" style="23" customWidth="1"/>
    <col min="15107" max="15107" width="20.09765625" style="23" customWidth="1"/>
    <col min="15108" max="15108" width="13.59765625" style="23" customWidth="1"/>
    <col min="15109" max="15109" width="14.19921875" style="23" customWidth="1"/>
    <col min="15110" max="15357" width="10" style="23"/>
    <col min="15358" max="15358" width="2.09765625" style="23" customWidth="1"/>
    <col min="15359" max="15359" width="24.5" style="23" customWidth="1"/>
    <col min="15360" max="15360" width="3.69921875" style="23" customWidth="1"/>
    <col min="15361" max="15361" width="19.59765625" style="23" customWidth="1"/>
    <col min="15362" max="15362" width="23.09765625" style="23" customWidth="1"/>
    <col min="15363" max="15363" width="20.09765625" style="23" customWidth="1"/>
    <col min="15364" max="15364" width="13.59765625" style="23" customWidth="1"/>
    <col min="15365" max="15365" width="14.19921875" style="23" customWidth="1"/>
    <col min="15366" max="15613" width="10" style="23"/>
    <col min="15614" max="15614" width="2.09765625" style="23" customWidth="1"/>
    <col min="15615" max="15615" width="24.5" style="23" customWidth="1"/>
    <col min="15616" max="15616" width="3.69921875" style="23" customWidth="1"/>
    <col min="15617" max="15617" width="19.59765625" style="23" customWidth="1"/>
    <col min="15618" max="15618" width="23.09765625" style="23" customWidth="1"/>
    <col min="15619" max="15619" width="20.09765625" style="23" customWidth="1"/>
    <col min="15620" max="15620" width="13.59765625" style="23" customWidth="1"/>
    <col min="15621" max="15621" width="14.19921875" style="23" customWidth="1"/>
    <col min="15622" max="15869" width="10" style="23"/>
    <col min="15870" max="15870" width="2.09765625" style="23" customWidth="1"/>
    <col min="15871" max="15871" width="24.5" style="23" customWidth="1"/>
    <col min="15872" max="15872" width="3.69921875" style="23" customWidth="1"/>
    <col min="15873" max="15873" width="19.59765625" style="23" customWidth="1"/>
    <col min="15874" max="15874" width="23.09765625" style="23" customWidth="1"/>
    <col min="15875" max="15875" width="20.09765625" style="23" customWidth="1"/>
    <col min="15876" max="15876" width="13.59765625" style="23" customWidth="1"/>
    <col min="15877" max="15877" width="14.19921875" style="23" customWidth="1"/>
    <col min="15878" max="16125" width="10" style="23"/>
    <col min="16126" max="16126" width="2.09765625" style="23" customWidth="1"/>
    <col min="16127" max="16127" width="24.5" style="23" customWidth="1"/>
    <col min="16128" max="16128" width="3.69921875" style="23" customWidth="1"/>
    <col min="16129" max="16129" width="19.59765625" style="23" customWidth="1"/>
    <col min="16130" max="16130" width="23.09765625" style="23" customWidth="1"/>
    <col min="16131" max="16131" width="20.09765625" style="23" customWidth="1"/>
    <col min="16132" max="16132" width="13.59765625" style="23" customWidth="1"/>
    <col min="16133" max="16133" width="14.19921875" style="23" customWidth="1"/>
    <col min="16134" max="16384" width="10" style="23"/>
  </cols>
  <sheetData>
    <row r="1" spans="2:6" ht="23.25" customHeight="1" thickBot="1">
      <c r="C1" s="317" t="s">
        <v>1361</v>
      </c>
      <c r="D1" s="38" t="s">
        <v>1055</v>
      </c>
    </row>
    <row r="2" spans="2:6" ht="10.199999999999999" customHeight="1"/>
    <row r="3" spans="2:6" ht="23.25" customHeight="1">
      <c r="B3" s="1910" t="s">
        <v>1076</v>
      </c>
      <c r="C3" s="1910"/>
      <c r="D3" s="1910"/>
      <c r="E3" s="1910"/>
    </row>
    <row r="4" spans="2:6" ht="10.199999999999999" customHeight="1">
      <c r="B4" s="28"/>
      <c r="C4" s="28"/>
      <c r="D4" s="28"/>
      <c r="E4" s="28"/>
      <c r="F4" s="28"/>
    </row>
    <row r="5" spans="2:6" ht="15" customHeight="1" thickBot="1">
      <c r="B5" s="288" t="s">
        <v>1109</v>
      </c>
      <c r="C5" s="42"/>
      <c r="D5" s="42"/>
      <c r="E5" s="42"/>
      <c r="F5" s="28"/>
    </row>
    <row r="6" spans="2:6" s="33" customFormat="1" ht="23.25" customHeight="1">
      <c r="B6" s="250" t="s">
        <v>1110</v>
      </c>
      <c r="C6" s="167"/>
      <c r="D6" s="280" t="s">
        <v>1111</v>
      </c>
      <c r="E6" s="45"/>
    </row>
    <row r="7" spans="2:6" s="33" customFormat="1" ht="23.25" customHeight="1" thickBot="1">
      <c r="B7" s="279" t="s">
        <v>1112</v>
      </c>
      <c r="C7" s="68" t="s">
        <v>283</v>
      </c>
      <c r="D7" s="1916"/>
      <c r="E7" s="1917"/>
    </row>
    <row r="8" spans="2:6" s="33" customFormat="1" ht="23.25" customHeight="1">
      <c r="B8" s="1920" t="s">
        <v>1113</v>
      </c>
      <c r="C8" s="1921"/>
      <c r="D8" s="1921"/>
      <c r="E8" s="1922"/>
    </row>
    <row r="9" spans="2:6" s="33" customFormat="1" ht="23.25" customHeight="1">
      <c r="B9" s="251" t="s">
        <v>1097</v>
      </c>
      <c r="C9" s="1833"/>
      <c r="D9" s="1833"/>
      <c r="E9" s="1834"/>
    </row>
    <row r="10" spans="2:6" s="33" customFormat="1" ht="23.25" customHeight="1">
      <c r="B10" s="251" t="s">
        <v>1098</v>
      </c>
      <c r="C10" s="1833"/>
      <c r="D10" s="1833"/>
      <c r="E10" s="1834"/>
    </row>
    <row r="11" spans="2:6" s="33" customFormat="1" ht="23.25" customHeight="1">
      <c r="B11" s="251" t="s">
        <v>1123</v>
      </c>
      <c r="C11" s="50"/>
      <c r="D11" s="1835"/>
      <c r="E11" s="1903"/>
    </row>
    <row r="12" spans="2:6" s="33" customFormat="1" ht="23.25" customHeight="1" thickBot="1">
      <c r="B12" s="252" t="s">
        <v>1099</v>
      </c>
      <c r="C12" s="1918"/>
      <c r="D12" s="1918"/>
      <c r="E12" s="1919"/>
    </row>
    <row r="13" spans="2:6" s="35" customFormat="1" ht="10.199999999999999" customHeight="1">
      <c r="B13" s="25"/>
      <c r="C13" s="48"/>
      <c r="D13" s="48"/>
      <c r="E13" s="290"/>
    </row>
    <row r="14" spans="2:6" s="33" customFormat="1" ht="15" customHeight="1" thickBot="1">
      <c r="B14" s="288" t="s">
        <v>1114</v>
      </c>
      <c r="C14" s="42"/>
      <c r="D14" s="42"/>
      <c r="E14" s="291"/>
    </row>
    <row r="15" spans="2:6" s="33" customFormat="1" ht="23.25" customHeight="1">
      <c r="B15" s="250" t="s">
        <v>1110</v>
      </c>
      <c r="C15" s="67"/>
      <c r="D15" s="280" t="s">
        <v>1111</v>
      </c>
      <c r="E15" s="47"/>
    </row>
    <row r="16" spans="2:6" s="33" customFormat="1" ht="23.25" customHeight="1" thickBot="1">
      <c r="B16" s="279" t="s">
        <v>1112</v>
      </c>
      <c r="C16" s="68" t="s">
        <v>283</v>
      </c>
      <c r="D16" s="1916"/>
      <c r="E16" s="1917"/>
    </row>
    <row r="17" spans="2:5" s="33" customFormat="1" ht="23.25" customHeight="1">
      <c r="B17" s="1920" t="s">
        <v>1113</v>
      </c>
      <c r="C17" s="1921"/>
      <c r="D17" s="1921"/>
      <c r="E17" s="1922"/>
    </row>
    <row r="18" spans="2:5" s="33" customFormat="1" ht="23.25" customHeight="1">
      <c r="B18" s="251" t="s">
        <v>1097</v>
      </c>
      <c r="C18" s="1833"/>
      <c r="D18" s="1833"/>
      <c r="E18" s="1834"/>
    </row>
    <row r="19" spans="2:5" s="33" customFormat="1" ht="23.25" customHeight="1">
      <c r="B19" s="251" t="s">
        <v>1098</v>
      </c>
      <c r="C19" s="1833"/>
      <c r="D19" s="1833"/>
      <c r="E19" s="1834"/>
    </row>
    <row r="20" spans="2:5" s="33" customFormat="1" ht="23.25" customHeight="1">
      <c r="B20" s="251" t="s">
        <v>1123</v>
      </c>
      <c r="C20" s="50"/>
      <c r="D20" s="1835"/>
      <c r="E20" s="1903"/>
    </row>
    <row r="21" spans="2:5" s="33" customFormat="1" ht="23.25" customHeight="1" thickBot="1">
      <c r="B21" s="252" t="s">
        <v>1099</v>
      </c>
      <c r="C21" s="1918"/>
      <c r="D21" s="1918"/>
      <c r="E21" s="1919"/>
    </row>
    <row r="22" spans="2:5" s="33" customFormat="1" ht="10.199999999999999" customHeight="1">
      <c r="B22" s="25"/>
      <c r="C22" s="48"/>
      <c r="D22" s="48"/>
      <c r="E22" s="290"/>
    </row>
    <row r="23" spans="2:5" s="33" customFormat="1" ht="15" customHeight="1" thickBot="1">
      <c r="B23" s="288" t="s">
        <v>1115</v>
      </c>
      <c r="C23" s="42"/>
      <c r="D23" s="42"/>
      <c r="E23" s="291"/>
    </row>
    <row r="24" spans="2:5" s="33" customFormat="1" ht="23.25" customHeight="1">
      <c r="B24" s="250" t="s">
        <v>1110</v>
      </c>
      <c r="C24" s="67"/>
      <c r="D24" s="280" t="s">
        <v>1111</v>
      </c>
      <c r="E24" s="47"/>
    </row>
    <row r="25" spans="2:5" s="33" customFormat="1" ht="23.25" customHeight="1" thickBot="1">
      <c r="B25" s="279" t="s">
        <v>1112</v>
      </c>
      <c r="C25" s="68" t="s">
        <v>283</v>
      </c>
      <c r="D25" s="1916"/>
      <c r="E25" s="1917"/>
    </row>
    <row r="26" spans="2:5" s="33" customFormat="1" ht="23.25" customHeight="1">
      <c r="B26" s="1920" t="s">
        <v>1113</v>
      </c>
      <c r="C26" s="1921"/>
      <c r="D26" s="1921"/>
      <c r="E26" s="1922"/>
    </row>
    <row r="27" spans="2:5" s="33" customFormat="1" ht="23.25" customHeight="1">
      <c r="B27" s="251" t="s">
        <v>1097</v>
      </c>
      <c r="C27" s="1833"/>
      <c r="D27" s="1833"/>
      <c r="E27" s="1834"/>
    </row>
    <row r="28" spans="2:5" s="33" customFormat="1" ht="23.25" customHeight="1">
      <c r="B28" s="251" t="s">
        <v>1098</v>
      </c>
      <c r="C28" s="1833"/>
      <c r="D28" s="1833"/>
      <c r="E28" s="1834"/>
    </row>
    <row r="29" spans="2:5" s="33" customFormat="1" ht="23.25" customHeight="1">
      <c r="B29" s="251" t="s">
        <v>1123</v>
      </c>
      <c r="C29" s="50"/>
      <c r="D29" s="1835"/>
      <c r="E29" s="1903"/>
    </row>
    <row r="30" spans="2:5" s="33" customFormat="1" ht="23.25" customHeight="1" thickBot="1">
      <c r="B30" s="252" t="s">
        <v>1099</v>
      </c>
      <c r="C30" s="1918"/>
      <c r="D30" s="1918"/>
      <c r="E30" s="1919"/>
    </row>
    <row r="31" spans="2:5" s="33" customFormat="1" ht="10.199999999999999" customHeight="1">
      <c r="B31" s="25"/>
      <c r="C31" s="48"/>
      <c r="D31" s="48"/>
      <c r="E31" s="290"/>
    </row>
    <row r="32" spans="2:5" s="33" customFormat="1" ht="15" customHeight="1" thickBot="1">
      <c r="B32" s="288" t="s">
        <v>1116</v>
      </c>
      <c r="C32" s="42"/>
      <c r="D32" s="42"/>
      <c r="E32" s="291"/>
    </row>
    <row r="33" spans="2:5" s="33" customFormat="1" ht="23.25" customHeight="1">
      <c r="B33" s="250" t="s">
        <v>1110</v>
      </c>
      <c r="C33" s="67"/>
      <c r="D33" s="280" t="s">
        <v>1111</v>
      </c>
      <c r="E33" s="47"/>
    </row>
    <row r="34" spans="2:5" s="33" customFormat="1" ht="23.25" customHeight="1" thickBot="1">
      <c r="B34" s="279" t="s">
        <v>1112</v>
      </c>
      <c r="C34" s="68" t="s">
        <v>283</v>
      </c>
      <c r="D34" s="1916"/>
      <c r="E34" s="1917"/>
    </row>
    <row r="35" spans="2:5" s="33" customFormat="1" ht="23.25" customHeight="1">
      <c r="B35" s="1920" t="s">
        <v>1113</v>
      </c>
      <c r="C35" s="1921"/>
      <c r="D35" s="1921"/>
      <c r="E35" s="1922"/>
    </row>
    <row r="36" spans="2:5" s="33" customFormat="1" ht="23.25" customHeight="1">
      <c r="B36" s="251" t="s">
        <v>1097</v>
      </c>
      <c r="C36" s="1833"/>
      <c r="D36" s="1833"/>
      <c r="E36" s="1834"/>
    </row>
    <row r="37" spans="2:5" s="33" customFormat="1" ht="23.25" customHeight="1">
      <c r="B37" s="251" t="s">
        <v>1098</v>
      </c>
      <c r="C37" s="1833"/>
      <c r="D37" s="1833"/>
      <c r="E37" s="1834"/>
    </row>
    <row r="38" spans="2:5" s="33" customFormat="1" ht="23.25" customHeight="1">
      <c r="B38" s="251" t="s">
        <v>1123</v>
      </c>
      <c r="C38" s="50"/>
      <c r="D38" s="1835"/>
      <c r="E38" s="1903"/>
    </row>
    <row r="39" spans="2:5" s="33" customFormat="1" ht="23.25" customHeight="1" thickBot="1">
      <c r="B39" s="252" t="s">
        <v>1099</v>
      </c>
      <c r="C39" s="1918"/>
      <c r="D39" s="1918"/>
      <c r="E39" s="1919"/>
    </row>
    <row r="40" spans="2:5" s="33" customFormat="1" ht="10.199999999999999" customHeight="1">
      <c r="B40" s="25"/>
      <c r="C40" s="48"/>
      <c r="D40" s="48"/>
      <c r="E40" s="290"/>
    </row>
    <row r="41" spans="2:5" s="33" customFormat="1" ht="15" customHeight="1" thickBot="1">
      <c r="B41" s="288" t="s">
        <v>1117</v>
      </c>
      <c r="C41" s="42"/>
      <c r="D41" s="42"/>
      <c r="E41" s="291"/>
    </row>
    <row r="42" spans="2:5" s="33" customFormat="1" ht="23.25" customHeight="1">
      <c r="B42" s="250" t="s">
        <v>1110</v>
      </c>
      <c r="C42" s="67"/>
      <c r="D42" s="280" t="s">
        <v>1111</v>
      </c>
      <c r="E42" s="47"/>
    </row>
    <row r="43" spans="2:5" s="33" customFormat="1" ht="23.25" customHeight="1" thickBot="1">
      <c r="B43" s="279" t="s">
        <v>1112</v>
      </c>
      <c r="C43" s="68" t="s">
        <v>283</v>
      </c>
      <c r="D43" s="1916"/>
      <c r="E43" s="1917"/>
    </row>
    <row r="44" spans="2:5" s="33" customFormat="1" ht="23.25" customHeight="1">
      <c r="B44" s="1920" t="s">
        <v>1113</v>
      </c>
      <c r="C44" s="1921"/>
      <c r="D44" s="1921"/>
      <c r="E44" s="1922"/>
    </row>
    <row r="45" spans="2:5" s="33" customFormat="1" ht="23.25" customHeight="1">
      <c r="B45" s="251" t="s">
        <v>1097</v>
      </c>
      <c r="C45" s="1833"/>
      <c r="D45" s="1833"/>
      <c r="E45" s="1834"/>
    </row>
    <row r="46" spans="2:5" s="33" customFormat="1" ht="23.25" customHeight="1">
      <c r="B46" s="251" t="s">
        <v>1098</v>
      </c>
      <c r="C46" s="1833"/>
      <c r="D46" s="1833"/>
      <c r="E46" s="1834"/>
    </row>
    <row r="47" spans="2:5" s="33" customFormat="1" ht="23.25" customHeight="1">
      <c r="B47" s="251" t="s">
        <v>1123</v>
      </c>
      <c r="C47" s="50"/>
      <c r="D47" s="1835"/>
      <c r="E47" s="1903"/>
    </row>
    <row r="48" spans="2:5" s="33" customFormat="1" ht="23.25" customHeight="1" thickBot="1">
      <c r="B48" s="252" t="s">
        <v>1099</v>
      </c>
      <c r="C48" s="1918"/>
      <c r="D48" s="1918"/>
      <c r="E48" s="1919"/>
    </row>
    <row r="49" spans="2:5" s="33" customFormat="1" ht="10.199999999999999" customHeight="1">
      <c r="B49" s="25"/>
      <c r="C49" s="48"/>
      <c r="D49" s="48"/>
      <c r="E49" s="290"/>
    </row>
    <row r="50" spans="2:5" s="33" customFormat="1" ht="15" customHeight="1" thickBot="1">
      <c r="B50" s="288" t="s">
        <v>1118</v>
      </c>
      <c r="C50" s="42"/>
      <c r="D50" s="42"/>
      <c r="E50" s="291"/>
    </row>
    <row r="51" spans="2:5" s="33" customFormat="1" ht="23.25" customHeight="1">
      <c r="B51" s="250" t="s">
        <v>1110</v>
      </c>
      <c r="C51" s="67"/>
      <c r="D51" s="280" t="s">
        <v>1111</v>
      </c>
      <c r="E51" s="47"/>
    </row>
    <row r="52" spans="2:5" s="33" customFormat="1" ht="23.25" customHeight="1" thickBot="1">
      <c r="B52" s="279" t="s">
        <v>1112</v>
      </c>
      <c r="C52" s="68" t="s">
        <v>283</v>
      </c>
      <c r="D52" s="1916"/>
      <c r="E52" s="1917"/>
    </row>
    <row r="53" spans="2:5" s="33" customFormat="1" ht="23.25" customHeight="1">
      <c r="B53" s="1920" t="s">
        <v>1113</v>
      </c>
      <c r="C53" s="1921"/>
      <c r="D53" s="1921"/>
      <c r="E53" s="1922"/>
    </row>
    <row r="54" spans="2:5" s="33" customFormat="1" ht="23.25" customHeight="1">
      <c r="B54" s="251" t="s">
        <v>1097</v>
      </c>
      <c r="C54" s="1833"/>
      <c r="D54" s="1833"/>
      <c r="E54" s="1834"/>
    </row>
    <row r="55" spans="2:5" s="33" customFormat="1" ht="23.25" customHeight="1">
      <c r="B55" s="251" t="s">
        <v>1098</v>
      </c>
      <c r="C55" s="1833"/>
      <c r="D55" s="1833"/>
      <c r="E55" s="1834"/>
    </row>
    <row r="56" spans="2:5" s="33" customFormat="1" ht="23.25" customHeight="1">
      <c r="B56" s="251" t="s">
        <v>1123</v>
      </c>
      <c r="C56" s="50"/>
      <c r="D56" s="1835"/>
      <c r="E56" s="1903"/>
    </row>
    <row r="57" spans="2:5" s="33" customFormat="1" ht="23.25" customHeight="1" thickBot="1">
      <c r="B57" s="252" t="s">
        <v>1099</v>
      </c>
      <c r="C57" s="1918"/>
      <c r="D57" s="1918"/>
      <c r="E57" s="1919"/>
    </row>
    <row r="58" spans="2:5" s="33" customFormat="1" ht="10.199999999999999" customHeight="1" thickBot="1">
      <c r="B58" s="286"/>
      <c r="C58" s="48"/>
      <c r="D58" s="48"/>
      <c r="E58" s="289"/>
    </row>
    <row r="59" spans="2:5" s="33" customFormat="1" ht="23.25" customHeight="1" thickBot="1">
      <c r="B59" s="1923" t="s">
        <v>1103</v>
      </c>
      <c r="C59" s="1924"/>
      <c r="D59" s="1924"/>
      <c r="E59" s="1925"/>
    </row>
    <row r="60" spans="2:5" s="33" customFormat="1" ht="23.25" customHeight="1">
      <c r="B60" s="1868"/>
      <c r="C60" s="1869"/>
      <c r="D60" s="1869"/>
      <c r="E60" s="1870"/>
    </row>
    <row r="61" spans="2:5" s="33" customFormat="1" ht="23.25" customHeight="1">
      <c r="B61" s="1868"/>
      <c r="C61" s="1869"/>
      <c r="D61" s="1869"/>
      <c r="E61" s="1870"/>
    </row>
    <row r="62" spans="2:5" s="33" customFormat="1" ht="23.25" customHeight="1">
      <c r="B62" s="1868"/>
      <c r="C62" s="1869"/>
      <c r="D62" s="1869"/>
      <c r="E62" s="1870"/>
    </row>
    <row r="63" spans="2:5" s="33" customFormat="1" ht="23.25" customHeight="1">
      <c r="B63" s="1868"/>
      <c r="C63" s="1869"/>
      <c r="D63" s="1869"/>
      <c r="E63" s="1870"/>
    </row>
    <row r="64" spans="2:5" s="33" customFormat="1" ht="23.25" customHeight="1">
      <c r="B64" s="1868"/>
      <c r="C64" s="1869"/>
      <c r="D64" s="1869"/>
      <c r="E64" s="1870"/>
    </row>
    <row r="65" spans="2:5" s="33" customFormat="1" ht="23.25" customHeight="1">
      <c r="B65" s="1868"/>
      <c r="C65" s="1869"/>
      <c r="D65" s="1869"/>
      <c r="E65" s="1870"/>
    </row>
    <row r="66" spans="2:5" s="33" customFormat="1" ht="23.25" customHeight="1">
      <c r="B66" s="1868"/>
      <c r="C66" s="1869"/>
      <c r="D66" s="1869"/>
      <c r="E66" s="1870"/>
    </row>
    <row r="67" spans="2:5" s="33" customFormat="1" ht="23.25" customHeight="1" thickBot="1">
      <c r="B67" s="1871"/>
      <c r="C67" s="1872"/>
      <c r="D67" s="1872"/>
      <c r="E67" s="1873"/>
    </row>
    <row r="68" spans="2:5" s="33" customFormat="1">
      <c r="B68" s="23"/>
      <c r="C68" s="23"/>
      <c r="D68" s="23"/>
      <c r="E68" s="23"/>
    </row>
    <row r="69" spans="2:5" s="33" customFormat="1">
      <c r="B69" s="23"/>
      <c r="C69" s="23"/>
      <c r="D69" s="23"/>
      <c r="E69" s="23"/>
    </row>
    <row r="70" spans="2:5" s="33" customFormat="1">
      <c r="B70" s="23"/>
      <c r="C70" s="23"/>
      <c r="D70" s="23"/>
      <c r="E70" s="23"/>
    </row>
    <row r="71" spans="2:5" s="33" customFormat="1">
      <c r="B71" s="23"/>
      <c r="C71" s="23"/>
      <c r="D71" s="23"/>
      <c r="E71" s="23"/>
    </row>
    <row r="72" spans="2:5" s="33" customFormat="1">
      <c r="B72" s="23"/>
      <c r="C72" s="23"/>
      <c r="D72" s="23"/>
      <c r="E72" s="23"/>
    </row>
    <row r="73" spans="2:5" s="33" customFormat="1">
      <c r="B73" s="23"/>
      <c r="C73" s="23"/>
      <c r="D73" s="23"/>
      <c r="E73" s="23"/>
    </row>
    <row r="74" spans="2:5" s="33" customFormat="1">
      <c r="B74" s="23"/>
      <c r="C74" s="23"/>
      <c r="D74" s="23"/>
      <c r="E74" s="23"/>
    </row>
    <row r="75" spans="2:5" s="33" customFormat="1">
      <c r="B75" s="23"/>
      <c r="C75" s="23"/>
      <c r="D75" s="23"/>
      <c r="E75" s="23"/>
    </row>
    <row r="76" spans="2:5" s="33" customFormat="1">
      <c r="B76" s="23"/>
      <c r="C76" s="23"/>
      <c r="D76" s="23"/>
      <c r="E76" s="23"/>
    </row>
    <row r="77" spans="2:5" s="33" customFormat="1">
      <c r="B77" s="23"/>
      <c r="C77" s="23"/>
      <c r="D77" s="23"/>
      <c r="E77" s="23"/>
    </row>
    <row r="78" spans="2:5" s="33" customFormat="1">
      <c r="B78" s="23"/>
      <c r="C78" s="23"/>
      <c r="D78" s="23"/>
      <c r="E78" s="23"/>
    </row>
  </sheetData>
  <sheetProtection algorithmName="SHA-512" hashValue="ZTEUT/oTaxl+ekwA2c5hb60CLEwh3ag+m6mqJrXcxyJK9JedbhJqooY+7jmeyNRqw5on2T66eQ6QbUR6oHgkCA==" saltValue="cJijtg3LzcG5EsMmS1HKrA==" spinCount="100000" sheet="1" selectLockedCells="1"/>
  <mergeCells count="39">
    <mergeCell ref="C30:E30"/>
    <mergeCell ref="D34:E34"/>
    <mergeCell ref="B3:E3"/>
    <mergeCell ref="D7:E7"/>
    <mergeCell ref="C9:E9"/>
    <mergeCell ref="B8:E8"/>
    <mergeCell ref="B17:E17"/>
    <mergeCell ref="C57:E57"/>
    <mergeCell ref="B59:E59"/>
    <mergeCell ref="B26:E26"/>
    <mergeCell ref="C10:E10"/>
    <mergeCell ref="C12:E12"/>
    <mergeCell ref="D16:E16"/>
    <mergeCell ref="B44:E44"/>
    <mergeCell ref="D25:E25"/>
    <mergeCell ref="C27:E27"/>
    <mergeCell ref="C28:E28"/>
    <mergeCell ref="C18:E18"/>
    <mergeCell ref="C19:E19"/>
    <mergeCell ref="C21:E21"/>
    <mergeCell ref="C37:E37"/>
    <mergeCell ref="C39:E39"/>
    <mergeCell ref="D43:E43"/>
    <mergeCell ref="B60:E67"/>
    <mergeCell ref="D11:E11"/>
    <mergeCell ref="D20:E20"/>
    <mergeCell ref="D29:E29"/>
    <mergeCell ref="D38:E38"/>
    <mergeCell ref="D47:E47"/>
    <mergeCell ref="D52:E52"/>
    <mergeCell ref="C54:E54"/>
    <mergeCell ref="C55:E55"/>
    <mergeCell ref="D56:E56"/>
    <mergeCell ref="C45:E45"/>
    <mergeCell ref="C46:E46"/>
    <mergeCell ref="C48:E48"/>
    <mergeCell ref="C36:E36"/>
    <mergeCell ref="B35:E35"/>
    <mergeCell ref="B53:E53"/>
  </mergeCells>
  <conditionalFormatting sqref="C6">
    <cfRule type="expression" dxfId="6" priority="7">
      <formula>$C$6=""</formula>
    </cfRule>
  </conditionalFormatting>
  <conditionalFormatting sqref="C9:E9">
    <cfRule type="expression" dxfId="5" priority="5">
      <formula>$C$9=""</formula>
    </cfRule>
  </conditionalFormatting>
  <conditionalFormatting sqref="C10:E10">
    <cfRule type="expression" dxfId="4" priority="4">
      <formula>$C$10=""</formula>
    </cfRule>
  </conditionalFormatting>
  <conditionalFormatting sqref="C11">
    <cfRule type="expression" dxfId="3" priority="3">
      <formula>$C$11=""</formula>
    </cfRule>
  </conditionalFormatting>
  <conditionalFormatting sqref="D11:E11">
    <cfRule type="expression" dxfId="2" priority="2">
      <formula>$D$11=""</formula>
    </cfRule>
  </conditionalFormatting>
  <conditionalFormatting sqref="C12:E12">
    <cfRule type="expression" dxfId="1" priority="1">
      <formula>$C$12=""</formula>
    </cfRule>
  </conditionalFormatting>
  <pageMargins left="1" right="0.23622047244094491" top="0.41" bottom="0.26" header="0.31496062992125984" footer="0.31496062992125984"/>
  <pageSetup paperSize="9" scale="57" orientation="portrait" r:id="rId1"/>
  <extLst>
    <ext xmlns:x14="http://schemas.microsoft.com/office/spreadsheetml/2009/9/main" uri="{78C0D931-6437-407d-A8EE-F0AAD7539E65}">
      <x14:conditionalFormattings>
        <x14:conditionalFormatting xmlns:xm="http://schemas.microsoft.com/office/excel/2006/main">
          <x14:cfRule type="expression" priority="6" id="{B97EF801-FCDD-45A5-A5A3-F9B221D1830A}">
            <xm:f>OR($C$7="",$C$7='Dropdown Auswahl AT'!$AH$3)</xm:f>
            <x14:dxf>
              <fill>
                <patternFill>
                  <bgColor theme="6" tint="0.59996337778862885"/>
                </patternFill>
              </fill>
            </x14:dxf>
          </x14:cfRule>
          <xm:sqref>C7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14ECBF7-1FEF-405A-AAD7-119E395079BA}">
          <x14:formula1>
            <xm:f>'Dropdown Auswahl AT'!$AH$3:$AH$15</xm:f>
          </x14:formula1>
          <xm:sqref>C52 C7 C16 C25 C34 C43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pageSetUpPr fitToPage="1"/>
  </sheetPr>
  <dimension ref="A1:K57"/>
  <sheetViews>
    <sheetView zoomScale="85" zoomScaleNormal="85" workbookViewId="0"/>
  </sheetViews>
  <sheetFormatPr baseColWidth="10" defaultColWidth="8" defaultRowHeight="15.6"/>
  <cols>
    <col min="1" max="2" width="2" style="196" customWidth="1"/>
    <col min="3" max="3" width="9.19921875" style="196" bestFit="1" customWidth="1"/>
    <col min="4" max="4" width="8" style="196" customWidth="1"/>
    <col min="5" max="5" width="5.59765625" style="196" customWidth="1"/>
    <col min="6" max="6" width="28.59765625" style="196" customWidth="1"/>
    <col min="7" max="7" width="24.69921875" style="196" customWidth="1"/>
    <col min="8" max="8" width="33.5" style="196" customWidth="1"/>
    <col min="9" max="9" width="31.69921875" style="196" customWidth="1"/>
    <col min="10" max="10" width="7.19921875" style="196" customWidth="1"/>
    <col min="11" max="11" width="2.69921875" style="196" customWidth="1"/>
    <col min="12" max="12" width="2.5" style="196" customWidth="1"/>
    <col min="13" max="16384" width="8" style="196"/>
  </cols>
  <sheetData>
    <row r="1" spans="1:11" ht="16.2" thickBot="1">
      <c r="C1" s="203"/>
      <c r="D1" s="203"/>
      <c r="E1" s="203"/>
      <c r="F1" s="203"/>
      <c r="G1" s="203"/>
      <c r="H1" s="203"/>
      <c r="I1" s="203"/>
      <c r="J1" s="203"/>
      <c r="K1" s="203"/>
    </row>
    <row r="2" spans="1:11" ht="22.5" customHeight="1" thickBot="1">
      <c r="A2" s="205"/>
      <c r="B2" s="1929" t="s">
        <v>1288</v>
      </c>
      <c r="C2" s="1930"/>
      <c r="D2" s="1930"/>
      <c r="E2" s="1930"/>
      <c r="F2" s="1930"/>
      <c r="G2" s="1930"/>
      <c r="H2" s="1930"/>
      <c r="I2" s="1930"/>
      <c r="J2" s="1930"/>
      <c r="K2" s="1931"/>
    </row>
    <row r="3" spans="1:11" ht="24.75" customHeight="1">
      <c r="B3" s="197"/>
      <c r="C3" s="208"/>
      <c r="D3" s="1928" t="s">
        <v>1287</v>
      </c>
      <c r="E3" s="1928"/>
      <c r="F3" s="1928"/>
      <c r="G3" s="1928"/>
      <c r="H3" s="1928"/>
      <c r="I3" s="1928"/>
      <c r="J3" s="220"/>
      <c r="K3" s="206"/>
    </row>
    <row r="4" spans="1:11" ht="24.75" customHeight="1">
      <c r="B4" s="197"/>
      <c r="C4" s="208"/>
      <c r="D4" s="1928"/>
      <c r="E4" s="1928"/>
      <c r="F4" s="1928"/>
      <c r="G4" s="1928"/>
      <c r="H4" s="1928"/>
      <c r="I4" s="1928"/>
      <c r="J4" s="220"/>
      <c r="K4" s="206"/>
    </row>
    <row r="5" spans="1:11">
      <c r="B5" s="197"/>
      <c r="C5" s="198"/>
      <c r="D5" s="198"/>
      <c r="E5" s="198"/>
      <c r="F5" s="198"/>
      <c r="G5" s="198"/>
      <c r="H5" s="198"/>
      <c r="I5" s="199"/>
      <c r="J5" s="199"/>
      <c r="K5" s="200"/>
    </row>
    <row r="6" spans="1:11">
      <c r="B6" s="197"/>
      <c r="C6" s="198"/>
      <c r="D6" s="198"/>
      <c r="E6" s="198"/>
      <c r="F6" s="198"/>
      <c r="G6" s="198"/>
      <c r="H6" s="198"/>
      <c r="I6" s="199"/>
      <c r="J6" s="199"/>
      <c r="K6" s="201"/>
    </row>
    <row r="7" spans="1:11">
      <c r="B7" s="197"/>
      <c r="C7" s="198"/>
      <c r="D7" s="198"/>
      <c r="E7" s="198"/>
      <c r="F7" s="198"/>
      <c r="G7" s="198"/>
      <c r="H7" s="198"/>
      <c r="I7" s="199"/>
      <c r="J7" s="199"/>
      <c r="K7" s="200"/>
    </row>
    <row r="8" spans="1:11">
      <c r="B8" s="197"/>
      <c r="C8" s="198"/>
      <c r="D8" s="198"/>
      <c r="E8" s="198"/>
      <c r="F8" s="198"/>
      <c r="G8" s="198"/>
      <c r="H8" s="198"/>
      <c r="I8" s="199"/>
      <c r="J8" s="199"/>
      <c r="K8" s="200"/>
    </row>
    <row r="9" spans="1:11">
      <c r="B9" s="197"/>
      <c r="C9" s="198"/>
      <c r="D9" s="198"/>
      <c r="E9" s="198"/>
      <c r="F9" s="198"/>
      <c r="G9" s="198"/>
      <c r="H9" s="198"/>
      <c r="I9" s="199"/>
      <c r="J9" s="199"/>
      <c r="K9" s="200"/>
    </row>
    <row r="10" spans="1:11">
      <c r="B10" s="197"/>
      <c r="C10" s="198"/>
      <c r="D10" s="198"/>
      <c r="E10" s="198"/>
      <c r="F10" s="198"/>
      <c r="G10" s="198"/>
      <c r="H10" s="198"/>
      <c r="I10" s="198"/>
      <c r="J10" s="198"/>
      <c r="K10" s="202"/>
    </row>
    <row r="11" spans="1:11">
      <c r="B11" s="197"/>
      <c r="C11" s="198"/>
      <c r="D11" s="198"/>
      <c r="E11" s="198"/>
      <c r="F11" s="198"/>
      <c r="G11" s="198"/>
      <c r="H11" s="198"/>
      <c r="I11" s="198"/>
      <c r="J11" s="198"/>
      <c r="K11" s="202"/>
    </row>
    <row r="12" spans="1:11">
      <c r="B12" s="197"/>
      <c r="C12" s="198"/>
      <c r="D12" s="198"/>
      <c r="E12" s="198"/>
      <c r="F12" s="198"/>
      <c r="G12" s="232"/>
      <c r="H12" s="198"/>
      <c r="I12" s="198"/>
      <c r="J12" s="198"/>
      <c r="K12" s="202"/>
    </row>
    <row r="13" spans="1:11">
      <c r="B13" s="197"/>
      <c r="C13" s="198"/>
      <c r="D13" s="198"/>
      <c r="E13" s="198"/>
      <c r="F13" s="198"/>
      <c r="G13" s="198"/>
      <c r="H13" s="198"/>
      <c r="I13" s="198"/>
      <c r="J13" s="198"/>
      <c r="K13" s="202"/>
    </row>
    <row r="14" spans="1:11">
      <c r="B14" s="197"/>
      <c r="C14" s="198"/>
      <c r="D14" s="198"/>
      <c r="E14" s="198"/>
      <c r="F14" s="198"/>
      <c r="G14" s="198"/>
      <c r="H14" s="198"/>
      <c r="I14" s="198"/>
      <c r="J14" s="198"/>
      <c r="K14" s="202"/>
    </row>
    <row r="15" spans="1:11">
      <c r="B15" s="197"/>
      <c r="C15" s="198"/>
      <c r="D15" s="198"/>
      <c r="E15" s="198"/>
      <c r="F15" s="198"/>
      <c r="G15" s="198"/>
      <c r="H15" s="198"/>
      <c r="I15" s="198"/>
      <c r="J15" s="198"/>
      <c r="K15" s="202"/>
    </row>
    <row r="16" spans="1:11" ht="16.2" thickBot="1">
      <c r="B16" s="197"/>
      <c r="C16" s="198"/>
      <c r="D16" s="198"/>
      <c r="E16" s="198"/>
      <c r="F16" s="198"/>
      <c r="G16" s="198"/>
      <c r="H16" s="198"/>
      <c r="I16" s="198"/>
      <c r="J16" s="221"/>
      <c r="K16" s="222"/>
    </row>
    <row r="17" spans="1:11" ht="21" customHeight="1">
      <c r="B17" s="197"/>
      <c r="C17" s="198"/>
      <c r="D17" s="198"/>
      <c r="E17" s="198"/>
      <c r="F17" s="209" t="s">
        <v>1276</v>
      </c>
      <c r="G17" s="233"/>
      <c r="H17" s="215" t="s">
        <v>1277</v>
      </c>
      <c r="I17" s="240"/>
      <c r="J17" s="223"/>
      <c r="K17" s="224"/>
    </row>
    <row r="18" spans="1:11" ht="21" customHeight="1">
      <c r="B18" s="197"/>
      <c r="C18" s="198"/>
      <c r="D18" s="198"/>
      <c r="E18" s="198"/>
      <c r="F18" s="210"/>
      <c r="G18" s="213"/>
      <c r="H18" s="216"/>
      <c r="I18" s="211"/>
      <c r="J18" s="207"/>
      <c r="K18" s="225"/>
    </row>
    <row r="19" spans="1:11" ht="21" customHeight="1">
      <c r="B19" s="197"/>
      <c r="C19" s="198"/>
      <c r="D19" s="198"/>
      <c r="E19" s="198"/>
      <c r="F19" s="210" t="s">
        <v>1278</v>
      </c>
      <c r="G19" s="234"/>
      <c r="H19" s="216" t="s">
        <v>1279</v>
      </c>
      <c r="I19" s="239"/>
      <c r="J19" s="226"/>
      <c r="K19" s="225"/>
    </row>
    <row r="20" spans="1:11" ht="21" customHeight="1">
      <c r="B20" s="197"/>
      <c r="C20" s="198"/>
      <c r="D20" s="198"/>
      <c r="E20" s="198"/>
      <c r="F20" s="210"/>
      <c r="G20" s="217"/>
      <c r="H20" s="216"/>
      <c r="I20" s="212"/>
      <c r="J20" s="226"/>
      <c r="K20" s="225"/>
    </row>
    <row r="21" spans="1:11" ht="21" customHeight="1">
      <c r="B21" s="197"/>
      <c r="C21" s="198"/>
      <c r="D21" s="198"/>
      <c r="E21" s="198"/>
      <c r="F21" s="210" t="s">
        <v>1280</v>
      </c>
      <c r="G21" s="235"/>
      <c r="H21" s="216" t="s">
        <v>1281</v>
      </c>
      <c r="I21" s="239"/>
      <c r="J21" s="226"/>
      <c r="K21" s="225"/>
    </row>
    <row r="22" spans="1:11" ht="21" customHeight="1">
      <c r="B22" s="197"/>
      <c r="C22" s="198"/>
      <c r="D22" s="198"/>
      <c r="E22" s="198"/>
      <c r="F22" s="210"/>
      <c r="G22" s="218"/>
      <c r="H22" s="216"/>
      <c r="I22" s="211"/>
      <c r="J22" s="207"/>
      <c r="K22" s="225"/>
    </row>
    <row r="23" spans="1:11" ht="21" customHeight="1">
      <c r="B23" s="197"/>
      <c r="C23" s="198"/>
      <c r="D23" s="198"/>
      <c r="E23" s="198"/>
      <c r="F23" s="210" t="s">
        <v>1282</v>
      </c>
      <c r="G23" s="236"/>
      <c r="H23" s="216" t="s">
        <v>1283</v>
      </c>
      <c r="I23" s="241" t="s">
        <v>1284</v>
      </c>
      <c r="J23" s="227"/>
      <c r="K23" s="225"/>
    </row>
    <row r="24" spans="1:11" ht="21" customHeight="1">
      <c r="B24" s="197"/>
      <c r="C24" s="198"/>
      <c r="D24" s="198"/>
      <c r="E24" s="198"/>
      <c r="F24" s="210"/>
      <c r="G24" s="213"/>
      <c r="H24" s="210"/>
      <c r="I24" s="213"/>
      <c r="J24" s="228"/>
      <c r="K24" s="224"/>
    </row>
    <row r="25" spans="1:11" ht="21" customHeight="1" thickBot="1">
      <c r="B25" s="197"/>
      <c r="C25" s="198"/>
      <c r="D25" s="198"/>
      <c r="E25" s="198"/>
      <c r="F25" s="214" t="s">
        <v>1285</v>
      </c>
      <c r="G25" s="237"/>
      <c r="H25" s="219" t="s">
        <v>1286</v>
      </c>
      <c r="I25" s="238"/>
      <c r="J25" s="229"/>
      <c r="K25" s="230"/>
    </row>
    <row r="26" spans="1:11" ht="21" customHeight="1">
      <c r="B26" s="197"/>
      <c r="C26" s="198"/>
      <c r="D26" s="198"/>
      <c r="E26" s="198"/>
      <c r="F26" s="228"/>
      <c r="G26" s="242"/>
      <c r="H26" s="228"/>
      <c r="I26" s="229"/>
      <c r="J26" s="229"/>
      <c r="K26" s="230"/>
    </row>
    <row r="27" spans="1:11">
      <c r="B27" s="197"/>
      <c r="C27" s="198"/>
      <c r="D27" s="198"/>
      <c r="E27" s="198"/>
      <c r="F27" s="198"/>
      <c r="G27" s="198"/>
      <c r="H27" s="198"/>
      <c r="I27" s="198"/>
      <c r="J27" s="221"/>
      <c r="K27" s="222"/>
    </row>
    <row r="28" spans="1:11">
      <c r="B28" s="197"/>
      <c r="C28" s="1926"/>
      <c r="D28" s="1926"/>
      <c r="E28" s="198"/>
      <c r="F28" s="198"/>
      <c r="G28" s="198"/>
      <c r="H28" s="198"/>
      <c r="I28" s="198"/>
      <c r="J28" s="198"/>
      <c r="K28" s="202"/>
    </row>
    <row r="29" spans="1:11" ht="16.2" thickBot="1">
      <c r="B29" s="231"/>
      <c r="C29" s="1927"/>
      <c r="D29" s="1927"/>
      <c r="E29" s="203"/>
      <c r="F29" s="203"/>
      <c r="G29" s="203"/>
      <c r="H29" s="203"/>
      <c r="I29" s="203"/>
      <c r="J29" s="203"/>
      <c r="K29" s="204"/>
    </row>
    <row r="30" spans="1:11" ht="22.5" customHeight="1" thickBot="1">
      <c r="A30" s="205"/>
      <c r="B30" s="1929" t="s">
        <v>1289</v>
      </c>
      <c r="C30" s="1930"/>
      <c r="D30" s="1930"/>
      <c r="E30" s="1930"/>
      <c r="F30" s="1930"/>
      <c r="G30" s="1930"/>
      <c r="H30" s="1930"/>
      <c r="I30" s="1930"/>
      <c r="J30" s="1930"/>
      <c r="K30" s="1931"/>
    </row>
    <row r="31" spans="1:11" ht="24.75" customHeight="1">
      <c r="B31" s="197"/>
      <c r="C31" s="208"/>
      <c r="D31" s="1928" t="s">
        <v>1287</v>
      </c>
      <c r="E31" s="1928"/>
      <c r="F31" s="1928"/>
      <c r="G31" s="1928"/>
      <c r="H31" s="1928"/>
      <c r="I31" s="1928"/>
      <c r="J31" s="220"/>
      <c r="K31" s="206"/>
    </row>
    <row r="32" spans="1:11" ht="24.75" customHeight="1">
      <c r="B32" s="197"/>
      <c r="C32" s="208"/>
      <c r="D32" s="1928"/>
      <c r="E32" s="1928"/>
      <c r="F32" s="1928"/>
      <c r="G32" s="1928"/>
      <c r="H32" s="1928"/>
      <c r="I32" s="1928"/>
      <c r="J32" s="220"/>
      <c r="K32" s="206"/>
    </row>
    <row r="33" spans="2:11">
      <c r="B33" s="197"/>
      <c r="C33" s="198"/>
      <c r="D33" s="198"/>
      <c r="E33" s="198"/>
      <c r="F33" s="198"/>
      <c r="G33" s="198"/>
      <c r="H33" s="198"/>
      <c r="I33" s="199"/>
      <c r="J33" s="199"/>
      <c r="K33" s="200"/>
    </row>
    <row r="34" spans="2:11">
      <c r="B34" s="197"/>
      <c r="C34" s="198"/>
      <c r="D34" s="198"/>
      <c r="E34" s="198"/>
      <c r="F34" s="198"/>
      <c r="G34" s="198"/>
      <c r="H34" s="198"/>
      <c r="I34" s="199"/>
      <c r="J34" s="199"/>
      <c r="K34" s="201"/>
    </row>
    <row r="35" spans="2:11">
      <c r="B35" s="197"/>
      <c r="C35" s="198"/>
      <c r="D35" s="198"/>
      <c r="E35" s="198"/>
      <c r="F35" s="198"/>
      <c r="G35" s="198"/>
      <c r="H35" s="198"/>
      <c r="I35" s="199"/>
      <c r="J35" s="199"/>
      <c r="K35" s="200"/>
    </row>
    <row r="36" spans="2:11">
      <c r="B36" s="197"/>
      <c r="C36" s="198"/>
      <c r="D36" s="198"/>
      <c r="E36" s="198"/>
      <c r="F36" s="198"/>
      <c r="G36" s="198"/>
      <c r="H36" s="198"/>
      <c r="I36" s="199"/>
      <c r="J36" s="199"/>
      <c r="K36" s="200"/>
    </row>
    <row r="37" spans="2:11">
      <c r="B37" s="197"/>
      <c r="C37" s="198"/>
      <c r="D37" s="198"/>
      <c r="E37" s="198"/>
      <c r="F37" s="198"/>
      <c r="G37" s="198"/>
      <c r="H37" s="198"/>
      <c r="I37" s="199"/>
      <c r="J37" s="199"/>
      <c r="K37" s="200"/>
    </row>
    <row r="38" spans="2:11">
      <c r="B38" s="197"/>
      <c r="C38" s="198"/>
      <c r="D38" s="198"/>
      <c r="E38" s="198"/>
      <c r="F38" s="198"/>
      <c r="G38" s="198"/>
      <c r="H38" s="198"/>
      <c r="I38" s="198"/>
      <c r="J38" s="198"/>
      <c r="K38" s="202"/>
    </row>
    <row r="39" spans="2:11">
      <c r="B39" s="197"/>
      <c r="C39" s="198"/>
      <c r="D39" s="198"/>
      <c r="E39" s="198"/>
      <c r="F39" s="198"/>
      <c r="G39" s="198"/>
      <c r="H39" s="198"/>
      <c r="I39" s="198"/>
      <c r="J39" s="198"/>
      <c r="K39" s="202"/>
    </row>
    <row r="40" spans="2:11">
      <c r="B40" s="197"/>
      <c r="C40" s="198"/>
      <c r="D40" s="198"/>
      <c r="E40" s="198"/>
      <c r="F40" s="198"/>
      <c r="G40" s="232"/>
      <c r="H40" s="198"/>
      <c r="I40" s="198"/>
      <c r="J40" s="198"/>
      <c r="K40" s="202"/>
    </row>
    <row r="41" spans="2:11">
      <c r="B41" s="197"/>
      <c r="C41" s="198"/>
      <c r="D41" s="198"/>
      <c r="E41" s="198"/>
      <c r="F41" s="198"/>
      <c r="G41" s="198"/>
      <c r="H41" s="198"/>
      <c r="I41" s="198"/>
      <c r="J41" s="198"/>
      <c r="K41" s="202"/>
    </row>
    <row r="42" spans="2:11">
      <c r="B42" s="197"/>
      <c r="C42" s="198"/>
      <c r="D42" s="198"/>
      <c r="E42" s="198"/>
      <c r="F42" s="198"/>
      <c r="G42" s="198"/>
      <c r="H42" s="198"/>
      <c r="I42" s="198"/>
      <c r="J42" s="198"/>
      <c r="K42" s="202"/>
    </row>
    <row r="43" spans="2:11">
      <c r="B43" s="197"/>
      <c r="C43" s="198"/>
      <c r="D43" s="198"/>
      <c r="E43" s="198"/>
      <c r="F43" s="198"/>
      <c r="G43" s="198"/>
      <c r="H43" s="198"/>
      <c r="I43" s="198"/>
      <c r="J43" s="198"/>
      <c r="K43" s="202"/>
    </row>
    <row r="44" spans="2:11" ht="16.2" thickBot="1">
      <c r="B44" s="197"/>
      <c r="C44" s="198"/>
      <c r="D44" s="198"/>
      <c r="E44" s="198"/>
      <c r="F44" s="198"/>
      <c r="G44" s="198"/>
      <c r="H44" s="198"/>
      <c r="I44" s="198"/>
      <c r="J44" s="221"/>
      <c r="K44" s="222"/>
    </row>
    <row r="45" spans="2:11" ht="21" customHeight="1">
      <c r="B45" s="197"/>
      <c r="C45" s="198"/>
      <c r="D45" s="198"/>
      <c r="E45" s="198"/>
      <c r="F45" s="209" t="s">
        <v>1276</v>
      </c>
      <c r="G45" s="233"/>
      <c r="H45" s="215" t="s">
        <v>1277</v>
      </c>
      <c r="I45" s="240"/>
      <c r="J45" s="223"/>
      <c r="K45" s="224"/>
    </row>
    <row r="46" spans="2:11" ht="21" customHeight="1">
      <c r="B46" s="197"/>
      <c r="C46" s="198"/>
      <c r="D46" s="198"/>
      <c r="E46" s="198"/>
      <c r="F46" s="210"/>
      <c r="G46" s="213"/>
      <c r="H46" s="216"/>
      <c r="I46" s="211"/>
      <c r="J46" s="207"/>
      <c r="K46" s="225"/>
    </row>
    <row r="47" spans="2:11" ht="21" customHeight="1">
      <c r="B47" s="197"/>
      <c r="C47" s="198"/>
      <c r="D47" s="198"/>
      <c r="E47" s="198"/>
      <c r="F47" s="210" t="s">
        <v>1278</v>
      </c>
      <c r="G47" s="234"/>
      <c r="H47" s="216" t="s">
        <v>1279</v>
      </c>
      <c r="I47" s="239"/>
      <c r="J47" s="226"/>
      <c r="K47" s="225"/>
    </row>
    <row r="48" spans="2:11" ht="21" customHeight="1">
      <c r="B48" s="197"/>
      <c r="C48" s="198"/>
      <c r="D48" s="198"/>
      <c r="E48" s="198"/>
      <c r="F48" s="210"/>
      <c r="G48" s="217"/>
      <c r="H48" s="216"/>
      <c r="I48" s="212"/>
      <c r="J48" s="226"/>
      <c r="K48" s="225"/>
    </row>
    <row r="49" spans="2:11" ht="21" customHeight="1">
      <c r="B49" s="197"/>
      <c r="C49" s="198"/>
      <c r="D49" s="198"/>
      <c r="E49" s="198"/>
      <c r="F49" s="210" t="s">
        <v>1280</v>
      </c>
      <c r="G49" s="235"/>
      <c r="H49" s="216" t="s">
        <v>1281</v>
      </c>
      <c r="I49" s="239"/>
      <c r="J49" s="226"/>
      <c r="K49" s="225"/>
    </row>
    <row r="50" spans="2:11" ht="21" customHeight="1">
      <c r="B50" s="197"/>
      <c r="C50" s="198"/>
      <c r="D50" s="198"/>
      <c r="E50" s="198"/>
      <c r="F50" s="210"/>
      <c r="G50" s="218"/>
      <c r="H50" s="216"/>
      <c r="I50" s="211"/>
      <c r="J50" s="207"/>
      <c r="K50" s="225"/>
    </row>
    <row r="51" spans="2:11" ht="21" customHeight="1">
      <c r="B51" s="197"/>
      <c r="C51" s="198"/>
      <c r="D51" s="198"/>
      <c r="E51" s="198"/>
      <c r="F51" s="210" t="s">
        <v>1282</v>
      </c>
      <c r="G51" s="236"/>
      <c r="H51" s="216" t="s">
        <v>1283</v>
      </c>
      <c r="I51" s="241" t="s">
        <v>1284</v>
      </c>
      <c r="J51" s="227"/>
      <c r="K51" s="225"/>
    </row>
    <row r="52" spans="2:11" ht="21" customHeight="1">
      <c r="B52" s="197"/>
      <c r="C52" s="198"/>
      <c r="D52" s="198"/>
      <c r="E52" s="198"/>
      <c r="F52" s="210"/>
      <c r="G52" s="213"/>
      <c r="H52" s="210"/>
      <c r="I52" s="213"/>
      <c r="J52" s="228"/>
      <c r="K52" s="224"/>
    </row>
    <row r="53" spans="2:11" ht="21" customHeight="1" thickBot="1">
      <c r="B53" s="197"/>
      <c r="C53" s="198"/>
      <c r="D53" s="198"/>
      <c r="E53" s="198"/>
      <c r="F53" s="214" t="s">
        <v>1285</v>
      </c>
      <c r="G53" s="237"/>
      <c r="H53" s="219" t="s">
        <v>1286</v>
      </c>
      <c r="I53" s="238"/>
      <c r="J53" s="229"/>
      <c r="K53" s="230"/>
    </row>
    <row r="54" spans="2:11" ht="21" customHeight="1">
      <c r="B54" s="197"/>
      <c r="C54" s="198"/>
      <c r="D54" s="198"/>
      <c r="E54" s="198"/>
      <c r="F54" s="228"/>
      <c r="G54" s="242"/>
      <c r="H54" s="228"/>
      <c r="I54" s="229"/>
      <c r="J54" s="229"/>
      <c r="K54" s="230"/>
    </row>
    <row r="55" spans="2:11">
      <c r="B55" s="197"/>
      <c r="C55" s="198"/>
      <c r="D55" s="198"/>
      <c r="E55" s="198"/>
      <c r="F55" s="198"/>
      <c r="G55" s="198"/>
      <c r="H55" s="198"/>
      <c r="I55" s="198"/>
      <c r="J55" s="221"/>
      <c r="K55" s="222"/>
    </row>
    <row r="56" spans="2:11">
      <c r="B56" s="197"/>
      <c r="C56" s="1926"/>
      <c r="D56" s="1926"/>
      <c r="E56" s="198"/>
      <c r="F56" s="198"/>
      <c r="G56" s="198"/>
      <c r="H56" s="198"/>
      <c r="I56" s="198"/>
      <c r="J56" s="198"/>
      <c r="K56" s="202"/>
    </row>
    <row r="57" spans="2:11" ht="16.2" thickBot="1">
      <c r="B57" s="231"/>
      <c r="C57" s="1927"/>
      <c r="D57" s="1927"/>
      <c r="E57" s="203"/>
      <c r="F57" s="203"/>
      <c r="G57" s="203"/>
      <c r="H57" s="203"/>
      <c r="I57" s="203"/>
      <c r="J57" s="203"/>
      <c r="K57" s="204"/>
    </row>
  </sheetData>
  <mergeCells count="6">
    <mergeCell ref="C56:D57"/>
    <mergeCell ref="D3:I4"/>
    <mergeCell ref="C28:D29"/>
    <mergeCell ref="B2:K2"/>
    <mergeCell ref="B30:K30"/>
    <mergeCell ref="D31:I32"/>
  </mergeCells>
  <pageMargins left="0.7" right="0.7" top="0.78740157499999996" bottom="0.78740157499999996"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526"/>
  <sheetViews>
    <sheetView topLeftCell="S221" zoomScaleNormal="100" workbookViewId="0">
      <selection activeCell="X2" sqref="X2"/>
    </sheetView>
  </sheetViews>
  <sheetFormatPr baseColWidth="10" defaultColWidth="11" defaultRowHeight="15.6"/>
  <cols>
    <col min="1" max="1" width="8.5" style="3" customWidth="1"/>
    <col min="2" max="2" width="17.59765625" style="3" customWidth="1"/>
    <col min="3" max="3" width="29.09765625" style="3" bestFit="1" customWidth="1"/>
    <col min="4" max="4" width="5.59765625" style="3" customWidth="1"/>
    <col min="5" max="5" width="19.19921875" style="3" bestFit="1" customWidth="1"/>
    <col min="6" max="7" width="13.09765625" style="3" customWidth="1"/>
    <col min="8" max="8" width="37.09765625" style="2" bestFit="1" customWidth="1"/>
    <col min="9" max="9" width="3.09765625" style="2" bestFit="1" customWidth="1"/>
    <col min="10" max="10" width="37.09765625" style="2" bestFit="1" customWidth="1"/>
    <col min="11" max="11" width="3.09765625" style="2" bestFit="1" customWidth="1"/>
    <col min="12" max="12" width="37.09765625" style="2" bestFit="1" customWidth="1"/>
    <col min="13" max="13" width="3.09765625" style="2" bestFit="1" customWidth="1"/>
    <col min="14" max="14" width="17.59765625" style="2" customWidth="1"/>
    <col min="15" max="15" width="5.09765625" style="2" customWidth="1"/>
    <col min="16" max="16" width="37.5" style="2" customWidth="1"/>
    <col min="17" max="17" width="4.59765625" style="2" customWidth="1"/>
    <col min="18" max="18" width="18.59765625" style="2" customWidth="1"/>
    <col min="19" max="19" width="18.09765625" style="2" customWidth="1"/>
    <col min="20" max="20" width="42.09765625" style="2" customWidth="1"/>
    <col min="21" max="21" width="4.59765625" style="2" customWidth="1"/>
    <col min="22" max="22" width="18.19921875" style="2" bestFit="1" customWidth="1"/>
    <col min="23" max="23" width="5" style="2" customWidth="1"/>
    <col min="24" max="24" width="19.09765625" style="2" customWidth="1"/>
    <col min="25" max="26" width="4.5" style="2" customWidth="1"/>
    <col min="27" max="27" width="53.5" style="2" bestFit="1" customWidth="1"/>
    <col min="28" max="28" width="5.19921875" style="2" bestFit="1" customWidth="1"/>
    <col min="29" max="29" width="59.19921875" style="2" bestFit="1" customWidth="1"/>
    <col min="30" max="30" width="6.5" style="2" bestFit="1" customWidth="1"/>
    <col min="31" max="31" width="50.5" style="2" bestFit="1" customWidth="1"/>
    <col min="32" max="32" width="5.69921875" style="2" bestFit="1" customWidth="1"/>
    <col min="33" max="33" width="60.69921875" style="2" customWidth="1"/>
    <col min="34" max="34" width="4.69921875" style="2" customWidth="1"/>
    <col min="35" max="35" width="22.59765625" style="2" bestFit="1" customWidth="1"/>
    <col min="36" max="36" width="1.69921875" style="2" bestFit="1" customWidth="1"/>
    <col min="37" max="37" width="9.5" style="2" customWidth="1"/>
    <col min="38" max="38" width="21.19921875" style="2" customWidth="1"/>
    <col min="39" max="39" width="16.59765625" style="2" customWidth="1"/>
    <col min="40" max="40" width="74" style="2" customWidth="1"/>
    <col min="41" max="41" width="32.59765625" style="2" customWidth="1"/>
    <col min="42" max="42" width="31.59765625" style="2" bestFit="1" customWidth="1"/>
    <col min="43" max="43" width="26.09765625" style="2" bestFit="1" customWidth="1"/>
    <col min="44" max="44" width="4.09765625" style="2" bestFit="1" customWidth="1"/>
    <col min="45" max="45" width="42.19921875" style="2" bestFit="1" customWidth="1"/>
    <col min="46" max="46" width="4.09765625" style="2" customWidth="1"/>
    <col min="47" max="47" width="55.09765625" style="2" bestFit="1" customWidth="1"/>
    <col min="48" max="48" width="11" style="2"/>
    <col min="49" max="49" width="14.09765625" style="2" bestFit="1" customWidth="1"/>
    <col min="50" max="50" width="5.59765625" style="2" customWidth="1"/>
    <col min="51" max="51" width="14.09765625" style="2" bestFit="1" customWidth="1"/>
    <col min="52" max="52" width="21.09765625" style="2" bestFit="1" customWidth="1"/>
    <col min="53" max="53" width="12.09765625" style="2" bestFit="1" customWidth="1"/>
    <col min="54" max="54" width="11.59765625" style="2" bestFit="1" customWidth="1"/>
    <col min="55" max="55" width="14.09765625" style="2" bestFit="1" customWidth="1"/>
    <col min="56" max="56" width="11.69921875" style="2" bestFit="1" customWidth="1"/>
    <col min="57" max="57" width="15.09765625" style="2" bestFit="1" customWidth="1"/>
    <col min="58" max="58" width="28.09765625" style="2" bestFit="1" customWidth="1"/>
    <col min="59" max="59" width="23.09765625" style="2" bestFit="1" customWidth="1"/>
    <col min="60" max="60" width="11.59765625" style="2" bestFit="1" customWidth="1"/>
    <col min="61" max="61" width="27.59765625" style="2" bestFit="1" customWidth="1"/>
    <col min="62" max="62" width="27.59765625" style="2" customWidth="1"/>
    <col min="63" max="63" width="27.59765625" style="17" customWidth="1"/>
    <col min="64" max="64" width="17.69921875" style="2" customWidth="1"/>
    <col min="65" max="65" width="32.09765625" style="2" customWidth="1"/>
    <col min="66" max="66" width="12.5" style="2" bestFit="1" customWidth="1"/>
    <col min="67" max="67" width="30.69921875" style="2" bestFit="1" customWidth="1"/>
    <col min="68" max="68" width="27.5" style="2" bestFit="1" customWidth="1"/>
    <col min="69" max="69" width="27.5" style="2" customWidth="1"/>
    <col min="70" max="70" width="27.69921875" style="2" customWidth="1"/>
    <col min="71" max="71" width="36" style="2" bestFit="1" customWidth="1"/>
    <col min="72" max="72" width="50.19921875" style="2" customWidth="1"/>
    <col min="73" max="16384" width="11" style="2"/>
  </cols>
  <sheetData>
    <row r="1" spans="1:71" s="854" customFormat="1">
      <c r="A1" s="852" t="s">
        <v>75</v>
      </c>
      <c r="B1" s="852" t="s">
        <v>419</v>
      </c>
      <c r="C1" s="1437" t="s">
        <v>271</v>
      </c>
      <c r="D1" s="1437"/>
      <c r="E1" s="1437" t="s">
        <v>272</v>
      </c>
      <c r="F1" s="1437"/>
      <c r="G1" s="852" t="s">
        <v>81</v>
      </c>
      <c r="H1" s="1437" t="s">
        <v>1358</v>
      </c>
      <c r="I1" s="1437"/>
      <c r="J1" s="1437" t="s">
        <v>1359</v>
      </c>
      <c r="K1" s="1437"/>
      <c r="L1" s="1437" t="s">
        <v>1360</v>
      </c>
      <c r="M1" s="1437"/>
      <c r="N1" s="1437" t="s">
        <v>82</v>
      </c>
      <c r="O1" s="1437"/>
      <c r="P1" s="1437" t="s">
        <v>3088</v>
      </c>
      <c r="Q1" s="1437"/>
      <c r="R1" s="852" t="s">
        <v>417</v>
      </c>
      <c r="S1" s="852" t="s">
        <v>418</v>
      </c>
      <c r="T1" s="1437" t="s">
        <v>3089</v>
      </c>
      <c r="U1" s="1437"/>
      <c r="V1" s="1438" t="s">
        <v>76</v>
      </c>
      <c r="W1" s="1438"/>
      <c r="X1" s="844" t="s">
        <v>67</v>
      </c>
      <c r="Y1" s="844"/>
      <c r="Z1" s="844"/>
      <c r="AA1" s="1442" t="s">
        <v>3090</v>
      </c>
      <c r="AB1" s="1443"/>
      <c r="AC1" s="1439" t="s">
        <v>420</v>
      </c>
      <c r="AD1" s="1439"/>
      <c r="AE1" s="1439" t="s">
        <v>421</v>
      </c>
      <c r="AF1" s="1439"/>
      <c r="AG1" s="1437" t="s">
        <v>422</v>
      </c>
      <c r="AH1" s="1437"/>
      <c r="AI1" s="1437" t="s">
        <v>2</v>
      </c>
      <c r="AJ1" s="1437"/>
      <c r="AK1" s="852" t="s">
        <v>423</v>
      </c>
      <c r="AL1" s="852" t="s">
        <v>80</v>
      </c>
      <c r="AM1" s="852" t="s">
        <v>77</v>
      </c>
      <c r="AN1" s="852" t="s">
        <v>78</v>
      </c>
      <c r="AO1" s="852" t="s">
        <v>79</v>
      </c>
      <c r="AP1" s="845" t="s">
        <v>518</v>
      </c>
      <c r="AQ1" s="1437" t="s">
        <v>519</v>
      </c>
      <c r="AR1" s="1437"/>
      <c r="AS1" s="852" t="s">
        <v>3024</v>
      </c>
      <c r="AT1" s="852"/>
      <c r="AU1" s="1437" t="s">
        <v>520</v>
      </c>
      <c r="AV1" s="1437"/>
      <c r="AW1" s="1437" t="s">
        <v>1129</v>
      </c>
      <c r="AX1" s="1437"/>
      <c r="AY1" s="852" t="s">
        <v>1250</v>
      </c>
      <c r="AZ1" s="852" t="s">
        <v>1251</v>
      </c>
      <c r="BA1" s="852" t="s">
        <v>1403</v>
      </c>
      <c r="BB1" s="852" t="s">
        <v>1406</v>
      </c>
      <c r="BC1" s="852" t="s">
        <v>1409</v>
      </c>
      <c r="BD1" s="852" t="s">
        <v>3660</v>
      </c>
      <c r="BE1" s="1436" t="s">
        <v>2229</v>
      </c>
      <c r="BF1" s="1436"/>
      <c r="BG1" s="1436"/>
      <c r="BH1" s="1436"/>
      <c r="BI1" s="1436"/>
      <c r="BJ1" s="1440" t="s">
        <v>3074</v>
      </c>
      <c r="BK1" s="1441"/>
      <c r="BL1" s="1437" t="s">
        <v>2983</v>
      </c>
      <c r="BM1" s="1437"/>
      <c r="BN1" s="852" t="s">
        <v>2984</v>
      </c>
      <c r="BO1" s="852" t="s">
        <v>3027</v>
      </c>
      <c r="BP1" s="852" t="s">
        <v>3028</v>
      </c>
      <c r="BQ1" s="852" t="s">
        <v>3070</v>
      </c>
      <c r="BR1" s="852" t="s">
        <v>3069</v>
      </c>
      <c r="BS1" s="852" t="s">
        <v>2888</v>
      </c>
    </row>
    <row r="2" spans="1:71">
      <c r="A2" s="3" t="s">
        <v>0</v>
      </c>
      <c r="B2" s="3" t="s">
        <v>283</v>
      </c>
      <c r="C2" s="3" t="s">
        <v>283</v>
      </c>
      <c r="E2" s="3" t="s">
        <v>521</v>
      </c>
      <c r="F2" s="3" t="s">
        <v>273</v>
      </c>
      <c r="G2" s="3" t="s">
        <v>3663</v>
      </c>
      <c r="H2" s="309" t="s">
        <v>3665</v>
      </c>
      <c r="I2" s="310" t="s">
        <v>1050</v>
      </c>
      <c r="J2" s="309" t="s">
        <v>3665</v>
      </c>
      <c r="K2" s="310" t="s">
        <v>1050</v>
      </c>
      <c r="L2" s="309" t="s">
        <v>3665</v>
      </c>
      <c r="M2" s="310" t="s">
        <v>1050</v>
      </c>
      <c r="N2" s="3" t="s">
        <v>3673</v>
      </c>
      <c r="O2" s="3" t="s">
        <v>87</v>
      </c>
      <c r="P2" s="2" t="s">
        <v>3188</v>
      </c>
      <c r="Q2" s="3" t="s">
        <v>105</v>
      </c>
      <c r="R2" s="3" t="s">
        <v>206</v>
      </c>
      <c r="S2" s="3" t="s">
        <v>94</v>
      </c>
      <c r="T2" s="943" t="s">
        <v>3091</v>
      </c>
      <c r="U2" s="3" t="s">
        <v>155</v>
      </c>
      <c r="V2" s="3" t="s">
        <v>283</v>
      </c>
      <c r="W2" s="11"/>
      <c r="X2" s="3" t="s">
        <v>283</v>
      </c>
      <c r="Y2" s="15"/>
      <c r="Z2" s="15"/>
      <c r="AA2" s="7" t="s">
        <v>3848</v>
      </c>
      <c r="AB2" s="15"/>
      <c r="AC2" s="7" t="s">
        <v>3849</v>
      </c>
      <c r="AD2" s="7"/>
      <c r="AE2" s="4" t="s">
        <v>3071</v>
      </c>
      <c r="AF2" s="4" t="s">
        <v>169</v>
      </c>
      <c r="AG2" s="2" t="s">
        <v>3684</v>
      </c>
      <c r="AH2" s="10">
        <v>200</v>
      </c>
      <c r="AI2" s="3" t="s">
        <v>283</v>
      </c>
      <c r="AJ2" s="7"/>
      <c r="AK2" s="3" t="s">
        <v>283</v>
      </c>
      <c r="AL2" s="3" t="s">
        <v>3728</v>
      </c>
      <c r="AM2" s="3" t="s">
        <v>3737</v>
      </c>
      <c r="AN2" s="3" t="s">
        <v>3740</v>
      </c>
      <c r="AO2" s="3" t="s">
        <v>3766</v>
      </c>
      <c r="AP2" s="3" t="s">
        <v>283</v>
      </c>
      <c r="AQ2" s="3" t="s">
        <v>283</v>
      </c>
      <c r="AR2" s="16" t="s">
        <v>928</v>
      </c>
      <c r="AS2" s="3" t="s">
        <v>283</v>
      </c>
      <c r="AT2" s="16" t="s">
        <v>928</v>
      </c>
      <c r="AU2" s="2" t="s">
        <v>3777</v>
      </c>
      <c r="AV2" s="17">
        <v>1</v>
      </c>
      <c r="AW2" s="3" t="s">
        <v>283</v>
      </c>
      <c r="AX2" s="15"/>
      <c r="AY2" s="3" t="s">
        <v>283</v>
      </c>
      <c r="AZ2" s="3" t="s">
        <v>283</v>
      </c>
      <c r="BA2" s="3" t="s">
        <v>283</v>
      </c>
      <c r="BB2" s="3" t="s">
        <v>283</v>
      </c>
      <c r="BC2" s="3" t="s">
        <v>283</v>
      </c>
      <c r="BD2" s="2" t="s">
        <v>283</v>
      </c>
      <c r="BE2" s="3" t="s">
        <v>283</v>
      </c>
      <c r="BF2" s="3" t="s">
        <v>283</v>
      </c>
      <c r="BG2" s="3" t="s">
        <v>283</v>
      </c>
      <c r="BH2" s="3" t="s">
        <v>283</v>
      </c>
      <c r="BI2" s="3" t="s">
        <v>283</v>
      </c>
      <c r="BJ2" s="2" t="s">
        <v>3489</v>
      </c>
      <c r="BL2" s="2" t="s">
        <v>522</v>
      </c>
      <c r="BM2" s="2" t="s">
        <v>2002</v>
      </c>
      <c r="BN2" s="2" t="s">
        <v>512</v>
      </c>
      <c r="BO2" s="2" t="s">
        <v>3493</v>
      </c>
      <c r="BP2" s="2" t="s">
        <v>3435</v>
      </c>
      <c r="BQ2" s="3" t="s">
        <v>283</v>
      </c>
      <c r="BR2" s="3" t="s">
        <v>283</v>
      </c>
      <c r="BS2" s="3" t="s">
        <v>283</v>
      </c>
    </row>
    <row r="3" spans="1:71">
      <c r="A3" s="3" t="s">
        <v>1</v>
      </c>
      <c r="B3" s="3" t="s">
        <v>0</v>
      </c>
      <c r="C3" s="3" t="s">
        <v>3493</v>
      </c>
      <c r="D3" s="4" t="s">
        <v>515</v>
      </c>
      <c r="E3" s="3" t="s">
        <v>524</v>
      </c>
      <c r="F3" s="3" t="s">
        <v>274</v>
      </c>
      <c r="G3" s="3" t="s">
        <v>3664</v>
      </c>
      <c r="H3" s="309" t="s">
        <v>3666</v>
      </c>
      <c r="I3" s="310" t="s">
        <v>649</v>
      </c>
      <c r="J3" s="309" t="s">
        <v>3666</v>
      </c>
      <c r="K3" s="310" t="s">
        <v>649</v>
      </c>
      <c r="L3" s="309" t="s">
        <v>3671</v>
      </c>
      <c r="M3" s="310" t="s">
        <v>1252</v>
      </c>
      <c r="N3" s="3" t="s">
        <v>3674</v>
      </c>
      <c r="O3" s="3" t="s">
        <v>88</v>
      </c>
      <c r="P3" s="2" t="s">
        <v>3189</v>
      </c>
      <c r="Q3" s="3" t="s">
        <v>100</v>
      </c>
      <c r="R3" s="3" t="s">
        <v>207</v>
      </c>
      <c r="S3" s="3" t="s">
        <v>97</v>
      </c>
      <c r="T3" s="943" t="s">
        <v>1371</v>
      </c>
      <c r="U3" s="3" t="s">
        <v>106</v>
      </c>
      <c r="V3" s="4" t="s">
        <v>3681</v>
      </c>
      <c r="W3" s="19">
        <v>1</v>
      </c>
      <c r="X3" s="2" t="s">
        <v>2002</v>
      </c>
      <c r="Y3" s="2" t="s">
        <v>522</v>
      </c>
      <c r="Z3" s="2" t="s">
        <v>512</v>
      </c>
      <c r="AA3" s="2" t="s">
        <v>2469</v>
      </c>
      <c r="AB3" s="2" t="s">
        <v>655</v>
      </c>
      <c r="AC3" s="7" t="s">
        <v>3848</v>
      </c>
      <c r="AD3" s="15"/>
      <c r="AE3" s="4" t="s">
        <v>2822</v>
      </c>
      <c r="AF3" s="4" t="s">
        <v>2823</v>
      </c>
      <c r="AG3" s="2" t="s">
        <v>3685</v>
      </c>
      <c r="AH3" s="10">
        <v>201</v>
      </c>
      <c r="AI3" s="3" t="s">
        <v>3726</v>
      </c>
      <c r="AJ3" s="7">
        <v>0</v>
      </c>
      <c r="AK3" s="7">
        <v>1</v>
      </c>
      <c r="AL3" s="3" t="s">
        <v>3729</v>
      </c>
      <c r="AM3" s="3" t="s">
        <v>3738</v>
      </c>
      <c r="AN3" s="3" t="s">
        <v>3741</v>
      </c>
      <c r="AO3" s="3" t="s">
        <v>3767</v>
      </c>
      <c r="AP3" s="12" t="s">
        <v>3772</v>
      </c>
      <c r="AQ3" s="2" t="s">
        <v>3493</v>
      </c>
      <c r="AR3" s="2" t="s">
        <v>96</v>
      </c>
      <c r="AS3" s="2" t="s">
        <v>3493</v>
      </c>
      <c r="AT3" s="2" t="s">
        <v>96</v>
      </c>
      <c r="AU3" s="2" t="s">
        <v>3778</v>
      </c>
      <c r="AV3" s="17">
        <v>2</v>
      </c>
      <c r="AW3" s="2" t="s">
        <v>3852</v>
      </c>
      <c r="AX3" s="2">
        <v>2</v>
      </c>
      <c r="AY3" s="110" t="s">
        <v>1160</v>
      </c>
      <c r="AZ3" s="2" t="s">
        <v>3791</v>
      </c>
      <c r="BA3" s="2" t="s">
        <v>3350</v>
      </c>
      <c r="BB3" s="2" t="s">
        <v>1407</v>
      </c>
      <c r="BC3" s="2" t="s">
        <v>835</v>
      </c>
      <c r="BD3" s="2" t="s">
        <v>3661</v>
      </c>
      <c r="BE3" s="2" t="s">
        <v>3488</v>
      </c>
      <c r="BF3" s="2" t="s">
        <v>3491</v>
      </c>
      <c r="BG3" s="2" t="s">
        <v>3439</v>
      </c>
      <c r="BH3" s="2" t="s">
        <v>1576</v>
      </c>
      <c r="BI3" s="2" t="s">
        <v>1435</v>
      </c>
      <c r="BJ3" s="2" t="s">
        <v>3439</v>
      </c>
      <c r="BK3" s="17" t="s">
        <v>3075</v>
      </c>
      <c r="BL3" s="2" t="s">
        <v>559</v>
      </c>
      <c r="BM3" s="2" t="s">
        <v>2015</v>
      </c>
      <c r="BO3" s="2" t="s">
        <v>3492</v>
      </c>
      <c r="BP3" s="2" t="s">
        <v>3436</v>
      </c>
      <c r="BQ3" s="2" t="s">
        <v>3662</v>
      </c>
      <c r="BR3" s="944" t="s">
        <v>3913</v>
      </c>
      <c r="BS3" s="855" t="s">
        <v>3379</v>
      </c>
    </row>
    <row r="4" spans="1:71">
      <c r="B4" s="3" t="s">
        <v>1</v>
      </c>
      <c r="C4" s="3" t="s">
        <v>3435</v>
      </c>
      <c r="D4" s="4">
        <v>12</v>
      </c>
      <c r="E4" s="3" t="s">
        <v>528</v>
      </c>
      <c r="F4" s="3" t="s">
        <v>92</v>
      </c>
      <c r="H4" s="309" t="s">
        <v>3667</v>
      </c>
      <c r="I4" s="310" t="s">
        <v>1253</v>
      </c>
      <c r="J4" s="309" t="s">
        <v>3671</v>
      </c>
      <c r="K4" s="310" t="s">
        <v>1252</v>
      </c>
      <c r="L4" s="309" t="s">
        <v>284</v>
      </c>
      <c r="M4" s="310" t="s">
        <v>217</v>
      </c>
      <c r="N4" s="3" t="s">
        <v>3675</v>
      </c>
      <c r="O4" s="3" t="s">
        <v>89</v>
      </c>
      <c r="P4" s="2" t="s">
        <v>3190</v>
      </c>
      <c r="Q4" s="3" t="s">
        <v>119</v>
      </c>
      <c r="T4" s="943" t="s">
        <v>1370</v>
      </c>
      <c r="U4" s="3" t="s">
        <v>113</v>
      </c>
      <c r="V4" s="4" t="s">
        <v>3682</v>
      </c>
      <c r="W4" s="19">
        <v>2</v>
      </c>
      <c r="X4" s="2" t="s">
        <v>2015</v>
      </c>
      <c r="Y4" s="2" t="s">
        <v>559</v>
      </c>
      <c r="AA4" s="2" t="s">
        <v>2470</v>
      </c>
      <c r="AB4" s="2" t="s">
        <v>2471</v>
      </c>
      <c r="AC4" s="2" t="s">
        <v>2230</v>
      </c>
      <c r="AD4" s="2" t="s">
        <v>2231</v>
      </c>
      <c r="AE4" s="4" t="s">
        <v>2824</v>
      </c>
      <c r="AF4" s="4" t="s">
        <v>2825</v>
      </c>
      <c r="AG4" s="2" t="s">
        <v>3686</v>
      </c>
      <c r="AH4" s="10">
        <v>202</v>
      </c>
      <c r="AI4" s="3" t="s">
        <v>3727</v>
      </c>
      <c r="AJ4" s="7">
        <v>1</v>
      </c>
      <c r="AK4" s="7">
        <v>2</v>
      </c>
      <c r="AL4" s="3" t="s">
        <v>3730</v>
      </c>
      <c r="AM4" s="3" t="s">
        <v>3739</v>
      </c>
      <c r="AN4" s="3" t="s">
        <v>3742</v>
      </c>
      <c r="AO4" s="3" t="s">
        <v>3768</v>
      </c>
      <c r="AP4" s="12" t="s">
        <v>3773</v>
      </c>
      <c r="AQ4" s="2" t="s">
        <v>3492</v>
      </c>
      <c r="AR4" s="2" t="s">
        <v>513</v>
      </c>
      <c r="AS4" s="2" t="s">
        <v>3492</v>
      </c>
      <c r="AT4" s="2" t="s">
        <v>513</v>
      </c>
      <c r="AU4" s="2" t="s">
        <v>3779</v>
      </c>
      <c r="AV4" s="17">
        <v>3</v>
      </c>
      <c r="AW4" s="2" t="s">
        <v>1130</v>
      </c>
      <c r="AX4" s="2">
        <v>1</v>
      </c>
      <c r="AY4" s="110" t="s">
        <v>1159</v>
      </c>
      <c r="AZ4" s="2" t="s">
        <v>3792</v>
      </c>
      <c r="BA4" s="2" t="s">
        <v>1404</v>
      </c>
      <c r="BB4" s="2" t="s">
        <v>1408</v>
      </c>
      <c r="BC4" s="2" t="s">
        <v>195</v>
      </c>
      <c r="BD4" s="2" t="s">
        <v>3085</v>
      </c>
      <c r="BE4" s="2" t="s">
        <v>3490</v>
      </c>
      <c r="BF4" s="2" t="s">
        <v>3490</v>
      </c>
      <c r="BG4" s="2" t="s">
        <v>3471</v>
      </c>
      <c r="BI4" s="2" t="s">
        <v>3437</v>
      </c>
      <c r="BJ4" s="2" t="s">
        <v>1963</v>
      </c>
      <c r="BK4" s="17" t="s">
        <v>3076</v>
      </c>
      <c r="BL4" s="2" t="s">
        <v>529</v>
      </c>
      <c r="BM4" s="2" t="s">
        <v>2005</v>
      </c>
      <c r="BO4" s="2" t="s">
        <v>3361</v>
      </c>
      <c r="BP4" s="2" t="s">
        <v>3361</v>
      </c>
      <c r="BQ4" s="2" t="s">
        <v>0</v>
      </c>
      <c r="BR4" s="944" t="s">
        <v>3915</v>
      </c>
      <c r="BS4" s="2" t="s">
        <v>3380</v>
      </c>
    </row>
    <row r="5" spans="1:71">
      <c r="B5" s="4"/>
      <c r="E5" s="3" t="s">
        <v>532</v>
      </c>
      <c r="F5" s="3" t="s">
        <v>278</v>
      </c>
      <c r="H5" s="309" t="s">
        <v>3668</v>
      </c>
      <c r="I5" s="310" t="s">
        <v>901</v>
      </c>
      <c r="J5" s="309" t="s">
        <v>284</v>
      </c>
      <c r="K5" s="310" t="s">
        <v>217</v>
      </c>
      <c r="L5" s="309" t="s">
        <v>3667</v>
      </c>
      <c r="M5" s="310" t="s">
        <v>1253</v>
      </c>
      <c r="N5" s="3" t="s">
        <v>3676</v>
      </c>
      <c r="O5" s="3" t="s">
        <v>90</v>
      </c>
      <c r="P5" s="2" t="s">
        <v>1448</v>
      </c>
      <c r="Q5" s="3" t="s">
        <v>104</v>
      </c>
      <c r="T5" s="943" t="s">
        <v>1372</v>
      </c>
      <c r="U5" s="3" t="s">
        <v>114</v>
      </c>
      <c r="V5" s="4" t="s">
        <v>3683</v>
      </c>
      <c r="W5" s="19">
        <v>0</v>
      </c>
      <c r="X5" s="2" t="s">
        <v>2005</v>
      </c>
      <c r="Y5" s="2" t="s">
        <v>529</v>
      </c>
      <c r="Z5" s="2" t="s">
        <v>512</v>
      </c>
      <c r="AA5" s="2" t="s">
        <v>2472</v>
      </c>
      <c r="AB5" s="2" t="s">
        <v>650</v>
      </c>
      <c r="AC5" s="2" t="s">
        <v>523</v>
      </c>
      <c r="AD5" s="2" t="s">
        <v>300</v>
      </c>
      <c r="AE5" s="4" t="s">
        <v>824</v>
      </c>
      <c r="AF5" s="4" t="s">
        <v>825</v>
      </c>
      <c r="AG5" s="2" t="s">
        <v>3687</v>
      </c>
      <c r="AH5" s="10">
        <v>203</v>
      </c>
      <c r="AK5" s="7">
        <v>3</v>
      </c>
      <c r="AL5" s="3" t="s">
        <v>3731</v>
      </c>
      <c r="AN5" s="3" t="s">
        <v>3743</v>
      </c>
      <c r="AO5" s="3" t="s">
        <v>3769</v>
      </c>
      <c r="AP5" s="2" t="s">
        <v>3774</v>
      </c>
      <c r="AQ5" s="2" t="s">
        <v>3361</v>
      </c>
      <c r="AR5" s="2" t="s">
        <v>514</v>
      </c>
      <c r="AS5" s="2" t="s">
        <v>3361</v>
      </c>
      <c r="AT5" s="2" t="s">
        <v>514</v>
      </c>
      <c r="AU5" s="2" t="s">
        <v>3780</v>
      </c>
      <c r="AV5" s="17" t="s">
        <v>534</v>
      </c>
      <c r="AW5" s="2" t="s">
        <v>3790</v>
      </c>
      <c r="AX5" s="2">
        <v>0</v>
      </c>
      <c r="AY5" s="110" t="s">
        <v>1158</v>
      </c>
      <c r="AZ5" s="2" t="s">
        <v>3793</v>
      </c>
      <c r="BA5" s="2" t="s">
        <v>1405</v>
      </c>
      <c r="BD5" s="2" t="s">
        <v>1410</v>
      </c>
      <c r="BE5" s="2" t="s">
        <v>1576</v>
      </c>
      <c r="BF5" s="2" t="s">
        <v>1576</v>
      </c>
      <c r="BG5" s="2" t="s">
        <v>1963</v>
      </c>
      <c r="BI5" s="2" t="s">
        <v>1452</v>
      </c>
      <c r="BJ5" s="2" t="s">
        <v>3440</v>
      </c>
      <c r="BK5" s="17" t="s">
        <v>3077</v>
      </c>
      <c r="BL5" s="2" t="s">
        <v>533</v>
      </c>
      <c r="BM5" s="2" t="s">
        <v>2059</v>
      </c>
      <c r="BQ5" s="2" t="s">
        <v>1</v>
      </c>
      <c r="BR5" s="944" t="s">
        <v>3916</v>
      </c>
      <c r="BS5" s="2" t="s">
        <v>3381</v>
      </c>
    </row>
    <row r="6" spans="1:71">
      <c r="B6" s="4"/>
      <c r="E6" s="3" t="s">
        <v>535</v>
      </c>
      <c r="F6" s="3" t="s">
        <v>276</v>
      </c>
      <c r="H6" s="309" t="s">
        <v>3669</v>
      </c>
      <c r="I6" s="310" t="s">
        <v>1255</v>
      </c>
      <c r="J6" s="309" t="s">
        <v>3667</v>
      </c>
      <c r="K6" s="310" t="s">
        <v>1253</v>
      </c>
      <c r="L6" s="309" t="s">
        <v>3672</v>
      </c>
      <c r="M6" s="310" t="s">
        <v>1254</v>
      </c>
      <c r="N6" s="3" t="s">
        <v>85</v>
      </c>
      <c r="O6" s="3" t="s">
        <v>91</v>
      </c>
      <c r="P6" s="2" t="s">
        <v>3191</v>
      </c>
      <c r="Q6" s="3" t="s">
        <v>109</v>
      </c>
      <c r="T6" s="943" t="s">
        <v>1369</v>
      </c>
      <c r="U6" s="3" t="s">
        <v>119</v>
      </c>
      <c r="X6" s="2" t="s">
        <v>2059</v>
      </c>
      <c r="Y6" s="2" t="s">
        <v>533</v>
      </c>
      <c r="Z6" s="2" t="s">
        <v>512</v>
      </c>
      <c r="AA6" s="2" t="s">
        <v>2473</v>
      </c>
      <c r="AB6" s="2" t="s">
        <v>652</v>
      </c>
      <c r="AC6" s="2" t="s">
        <v>2232</v>
      </c>
      <c r="AD6" s="2" t="s">
        <v>2233</v>
      </c>
      <c r="AE6" s="2" t="s">
        <v>2826</v>
      </c>
      <c r="AF6" s="2" t="s">
        <v>270</v>
      </c>
      <c r="AG6" s="2" t="s">
        <v>3688</v>
      </c>
      <c r="AH6" s="10">
        <v>204</v>
      </c>
      <c r="AK6" s="7">
        <v>4</v>
      </c>
      <c r="AL6" s="3" t="s">
        <v>3732</v>
      </c>
      <c r="AN6" s="3" t="s">
        <v>3744</v>
      </c>
      <c r="AO6" s="3" t="s">
        <v>3770</v>
      </c>
      <c r="AP6" s="12" t="s">
        <v>3775</v>
      </c>
      <c r="AQ6" s="2" t="s">
        <v>3776</v>
      </c>
      <c r="AR6" s="2" t="s">
        <v>2224</v>
      </c>
      <c r="AS6" s="2" t="s">
        <v>3776</v>
      </c>
      <c r="AT6" s="2" t="s">
        <v>2224</v>
      </c>
      <c r="AU6" s="2" t="s">
        <v>3781</v>
      </c>
      <c r="AV6" s="17" t="s">
        <v>537</v>
      </c>
      <c r="AY6" s="110" t="s">
        <v>1157</v>
      </c>
      <c r="AZ6" s="2" t="s">
        <v>1402</v>
      </c>
      <c r="BD6" s="2" t="s">
        <v>1411</v>
      </c>
      <c r="BE6" s="2" t="s">
        <v>3487</v>
      </c>
      <c r="BF6" s="2" t="s">
        <v>3487</v>
      </c>
      <c r="BG6" s="2" t="s">
        <v>3440</v>
      </c>
      <c r="BI6" s="2" t="s">
        <v>3438</v>
      </c>
      <c r="BJ6" s="2" t="s">
        <v>1964</v>
      </c>
      <c r="BK6" s="17" t="s">
        <v>3078</v>
      </c>
      <c r="BL6" s="2" t="s">
        <v>198</v>
      </c>
      <c r="BM6" s="2" t="s">
        <v>2217</v>
      </c>
      <c r="BR6" s="944" t="s">
        <v>3917</v>
      </c>
      <c r="BS6" s="2" t="s">
        <v>3382</v>
      </c>
    </row>
    <row r="7" spans="1:71">
      <c r="E7" s="3" t="s">
        <v>538</v>
      </c>
      <c r="F7" s="3" t="s">
        <v>275</v>
      </c>
      <c r="H7" s="311" t="s">
        <v>3670</v>
      </c>
      <c r="I7" s="312" t="s">
        <v>1256</v>
      </c>
      <c r="J7" s="309" t="s">
        <v>3668</v>
      </c>
      <c r="K7" s="310" t="s">
        <v>901</v>
      </c>
      <c r="L7" s="311" t="s">
        <v>3669</v>
      </c>
      <c r="M7" s="312" t="s">
        <v>1255</v>
      </c>
      <c r="N7" s="3" t="s">
        <v>84</v>
      </c>
      <c r="O7" s="3" t="s">
        <v>92</v>
      </c>
      <c r="P7" s="2" t="s">
        <v>3192</v>
      </c>
      <c r="Q7" s="3" t="s">
        <v>113</v>
      </c>
      <c r="T7" s="943" t="s">
        <v>1373</v>
      </c>
      <c r="U7" s="3" t="s">
        <v>125</v>
      </c>
      <c r="X7" s="2" t="s">
        <v>2217</v>
      </c>
      <c r="Y7" s="2" t="s">
        <v>198</v>
      </c>
      <c r="AA7" s="2" t="s">
        <v>2474</v>
      </c>
      <c r="AB7" s="2" t="s">
        <v>657</v>
      </c>
      <c r="AC7" s="2" t="s">
        <v>526</v>
      </c>
      <c r="AD7" s="2" t="s">
        <v>297</v>
      </c>
      <c r="AE7" s="2" t="s">
        <v>2827</v>
      </c>
      <c r="AF7" s="2" t="s">
        <v>2828</v>
      </c>
      <c r="AG7" s="2" t="s">
        <v>3689</v>
      </c>
      <c r="AH7" s="10">
        <v>205</v>
      </c>
      <c r="AK7" s="7">
        <v>5</v>
      </c>
      <c r="AL7" s="3" t="s">
        <v>3733</v>
      </c>
      <c r="AN7" s="3" t="s">
        <v>3745</v>
      </c>
      <c r="AO7" s="3" t="s">
        <v>3771</v>
      </c>
      <c r="AP7" s="12"/>
      <c r="AU7" s="2" t="s">
        <v>3782</v>
      </c>
      <c r="AV7" s="17" t="s">
        <v>540</v>
      </c>
      <c r="AY7" s="110" t="s">
        <v>1156</v>
      </c>
      <c r="AZ7" s="2" t="s">
        <v>3794</v>
      </c>
      <c r="BD7" s="2" t="s">
        <v>1412</v>
      </c>
      <c r="BG7" s="2" t="s">
        <v>1964</v>
      </c>
      <c r="BJ7" s="2" t="s">
        <v>1569</v>
      </c>
      <c r="BK7" s="17" t="s">
        <v>3079</v>
      </c>
      <c r="BL7" s="2" t="s">
        <v>536</v>
      </c>
      <c r="BM7" s="2" t="s">
        <v>2000</v>
      </c>
      <c r="BR7" s="944" t="s">
        <v>3918</v>
      </c>
    </row>
    <row r="8" spans="1:71">
      <c r="E8" s="3" t="s">
        <v>541</v>
      </c>
      <c r="F8" s="3" t="s">
        <v>277</v>
      </c>
      <c r="J8" s="309" t="s">
        <v>3672</v>
      </c>
      <c r="K8" s="310" t="s">
        <v>1254</v>
      </c>
      <c r="N8" s="3" t="s">
        <v>83</v>
      </c>
      <c r="O8" s="3" t="s">
        <v>93</v>
      </c>
      <c r="P8" s="2" t="s">
        <v>3193</v>
      </c>
      <c r="Q8" s="3" t="s">
        <v>106</v>
      </c>
      <c r="T8" s="943" t="s">
        <v>577</v>
      </c>
      <c r="U8" s="3" t="s">
        <v>133</v>
      </c>
      <c r="X8" s="2" t="s">
        <v>2000</v>
      </c>
      <c r="Y8" s="2" t="s">
        <v>536</v>
      </c>
      <c r="AA8" s="2" t="s">
        <v>2475</v>
      </c>
      <c r="AB8" s="2" t="s">
        <v>653</v>
      </c>
      <c r="AC8" s="2" t="s">
        <v>2234</v>
      </c>
      <c r="AD8" s="2" t="s">
        <v>298</v>
      </c>
      <c r="AE8" s="2" t="s">
        <v>2829</v>
      </c>
      <c r="AF8" s="2" t="s">
        <v>2830</v>
      </c>
      <c r="AG8" s="2" t="s">
        <v>3690</v>
      </c>
      <c r="AH8" s="10">
        <v>206</v>
      </c>
      <c r="AL8" s="3" t="s">
        <v>3734</v>
      </c>
      <c r="AN8" s="3" t="s">
        <v>3746</v>
      </c>
      <c r="AP8" s="12"/>
      <c r="AU8" s="2" t="s">
        <v>3783</v>
      </c>
      <c r="AV8" s="17" t="s">
        <v>544</v>
      </c>
      <c r="AY8" s="110" t="s">
        <v>1155</v>
      </c>
      <c r="BD8" s="2" t="s">
        <v>3086</v>
      </c>
      <c r="BG8" s="2" t="s">
        <v>1569</v>
      </c>
      <c r="BJ8" s="2" t="s">
        <v>3095</v>
      </c>
      <c r="BK8" s="17" t="s">
        <v>3080</v>
      </c>
      <c r="BL8" s="2" t="s">
        <v>539</v>
      </c>
      <c r="BM8" s="2" t="s">
        <v>2008</v>
      </c>
      <c r="BR8" s="944" t="s">
        <v>3919</v>
      </c>
    </row>
    <row r="9" spans="1:71">
      <c r="J9" s="311" t="s">
        <v>3669</v>
      </c>
      <c r="K9" s="312" t="s">
        <v>1255</v>
      </c>
      <c r="N9" s="3" t="s">
        <v>3677</v>
      </c>
      <c r="O9" s="3" t="s">
        <v>94</v>
      </c>
      <c r="P9" s="2" t="s">
        <v>3194</v>
      </c>
      <c r="Q9" s="3" t="s">
        <v>112</v>
      </c>
      <c r="T9" s="943" t="s">
        <v>1375</v>
      </c>
      <c r="U9" s="3" t="s">
        <v>132</v>
      </c>
      <c r="X9" s="2" t="s">
        <v>2008</v>
      </c>
      <c r="Y9" s="2" t="s">
        <v>539</v>
      </c>
      <c r="Z9" s="2" t="s">
        <v>512</v>
      </c>
      <c r="AA9" s="2" t="s">
        <v>2476</v>
      </c>
      <c r="AB9" s="2" t="s">
        <v>659</v>
      </c>
      <c r="AC9" s="2" t="s">
        <v>2235</v>
      </c>
      <c r="AD9" s="2" t="s">
        <v>299</v>
      </c>
      <c r="AE9" s="2" t="s">
        <v>2831</v>
      </c>
      <c r="AF9" s="2" t="s">
        <v>2832</v>
      </c>
      <c r="AG9" s="2" t="s">
        <v>3691</v>
      </c>
      <c r="AH9" s="10">
        <v>207</v>
      </c>
      <c r="AL9" s="3" t="s">
        <v>3735</v>
      </c>
      <c r="AN9" s="3" t="s">
        <v>3747</v>
      </c>
      <c r="AU9" s="2" t="s">
        <v>3784</v>
      </c>
      <c r="AV9" s="17" t="s">
        <v>546</v>
      </c>
      <c r="AY9" s="110" t="s">
        <v>1154</v>
      </c>
      <c r="BD9" s="2" t="s">
        <v>2945</v>
      </c>
      <c r="BG9" s="2" t="s">
        <v>3442</v>
      </c>
      <c r="BJ9" s="2" t="s">
        <v>3441</v>
      </c>
      <c r="BK9" s="17" t="s">
        <v>3081</v>
      </c>
      <c r="BL9" s="2" t="s">
        <v>542</v>
      </c>
      <c r="BM9" s="2" t="s">
        <v>2004</v>
      </c>
      <c r="BR9" s="944" t="s">
        <v>3920</v>
      </c>
    </row>
    <row r="10" spans="1:71">
      <c r="B10" s="4"/>
      <c r="N10" s="3" t="s">
        <v>3678</v>
      </c>
      <c r="O10" s="3" t="s">
        <v>95</v>
      </c>
      <c r="P10" s="2" t="s">
        <v>3195</v>
      </c>
      <c r="Q10" s="3" t="s">
        <v>101</v>
      </c>
      <c r="T10" s="943" t="s">
        <v>1376</v>
      </c>
      <c r="U10" s="3" t="s">
        <v>135</v>
      </c>
      <c r="X10" s="2" t="s">
        <v>2004</v>
      </c>
      <c r="Y10" s="2" t="s">
        <v>542</v>
      </c>
      <c r="AC10" s="2" t="s">
        <v>543</v>
      </c>
      <c r="AD10" s="2" t="s">
        <v>303</v>
      </c>
      <c r="AG10" s="2" t="s">
        <v>3692</v>
      </c>
      <c r="AH10" s="10">
        <v>210</v>
      </c>
      <c r="AL10" s="3" t="s">
        <v>3736</v>
      </c>
      <c r="AN10" s="3" t="s">
        <v>3748</v>
      </c>
      <c r="AU10" s="2" t="s">
        <v>3785</v>
      </c>
      <c r="AV10" s="17" t="s">
        <v>548</v>
      </c>
      <c r="AY10" s="110" t="s">
        <v>1153</v>
      </c>
      <c r="BG10" s="2" t="s">
        <v>3095</v>
      </c>
      <c r="BJ10" s="2" t="s">
        <v>3442</v>
      </c>
      <c r="BK10" s="17" t="s">
        <v>3082</v>
      </c>
      <c r="BL10" s="2" t="s">
        <v>545</v>
      </c>
      <c r="BM10" s="2" t="s">
        <v>2009</v>
      </c>
      <c r="BR10" s="944" t="s">
        <v>3921</v>
      </c>
    </row>
    <row r="11" spans="1:71">
      <c r="B11" s="4"/>
      <c r="N11" s="3" t="s">
        <v>3679</v>
      </c>
      <c r="O11" s="3" t="s">
        <v>96</v>
      </c>
      <c r="P11" s="2" t="s">
        <v>3196</v>
      </c>
      <c r="Q11" s="3" t="s">
        <v>110</v>
      </c>
      <c r="T11" s="943" t="s">
        <v>1388</v>
      </c>
      <c r="U11" s="3" t="s">
        <v>215</v>
      </c>
      <c r="X11" s="2" t="s">
        <v>2009</v>
      </c>
      <c r="Y11" s="2" t="s">
        <v>545</v>
      </c>
      <c r="AC11" s="2" t="s">
        <v>2236</v>
      </c>
      <c r="AD11" s="2" t="s">
        <v>2237</v>
      </c>
      <c r="AG11" s="2" t="s">
        <v>3693</v>
      </c>
      <c r="AH11" s="10">
        <v>211</v>
      </c>
      <c r="AN11" s="3" t="s">
        <v>3749</v>
      </c>
      <c r="AU11" s="2" t="s">
        <v>3786</v>
      </c>
      <c r="AV11" s="17" t="s">
        <v>550</v>
      </c>
      <c r="BG11" s="2" t="s">
        <v>3480</v>
      </c>
      <c r="BJ11" s="2" t="s">
        <v>1965</v>
      </c>
      <c r="BK11" s="17" t="s">
        <v>3083</v>
      </c>
      <c r="BL11" s="2" t="s">
        <v>547</v>
      </c>
      <c r="BM11" s="2" t="s">
        <v>2003</v>
      </c>
      <c r="BR11" s="944" t="s">
        <v>3914</v>
      </c>
    </row>
    <row r="12" spans="1:71">
      <c r="B12" s="4"/>
      <c r="N12" s="3" t="s">
        <v>3680</v>
      </c>
      <c r="O12" s="3" t="s">
        <v>97</v>
      </c>
      <c r="P12" s="2" t="s">
        <v>3197</v>
      </c>
      <c r="Q12" s="3" t="s">
        <v>107</v>
      </c>
      <c r="T12" s="943" t="s">
        <v>1389</v>
      </c>
      <c r="U12" s="3" t="s">
        <v>216</v>
      </c>
      <c r="X12" s="2" t="s">
        <v>2003</v>
      </c>
      <c r="Y12" s="2" t="s">
        <v>547</v>
      </c>
      <c r="AC12" s="2" t="s">
        <v>2238</v>
      </c>
      <c r="AD12" s="2" t="s">
        <v>2239</v>
      </c>
      <c r="AG12" s="2" t="s">
        <v>3694</v>
      </c>
      <c r="AH12" s="10">
        <v>212</v>
      </c>
      <c r="AN12" s="3" t="s">
        <v>3750</v>
      </c>
      <c r="AU12" s="2" t="s">
        <v>3787</v>
      </c>
      <c r="AV12" s="17">
        <v>7</v>
      </c>
      <c r="BG12" s="2" t="s">
        <v>3441</v>
      </c>
      <c r="BJ12" s="2" t="s">
        <v>1966</v>
      </c>
      <c r="BK12" s="17">
        <v>10</v>
      </c>
      <c r="BL12" s="2" t="s">
        <v>551</v>
      </c>
      <c r="BM12" s="2" t="s">
        <v>2010</v>
      </c>
      <c r="BR12" s="944" t="s">
        <v>3922</v>
      </c>
    </row>
    <row r="13" spans="1:71">
      <c r="B13" s="4"/>
      <c r="P13" s="2" t="s">
        <v>3198</v>
      </c>
      <c r="Q13" s="3" t="s">
        <v>114</v>
      </c>
      <c r="T13" s="943" t="s">
        <v>1390</v>
      </c>
      <c r="U13" s="3" t="s">
        <v>217</v>
      </c>
      <c r="X13" s="2" t="s">
        <v>2010</v>
      </c>
      <c r="Y13" s="2" t="s">
        <v>551</v>
      </c>
      <c r="Z13" s="2" t="s">
        <v>512</v>
      </c>
      <c r="AC13" s="2" t="s">
        <v>2240</v>
      </c>
      <c r="AD13" s="2" t="s">
        <v>2241</v>
      </c>
      <c r="AG13" s="2" t="s">
        <v>3695</v>
      </c>
      <c r="AH13" s="10">
        <v>37</v>
      </c>
      <c r="AN13" s="3" t="s">
        <v>3751</v>
      </c>
      <c r="AU13" s="2" t="s">
        <v>3788</v>
      </c>
      <c r="AV13" s="17">
        <v>8</v>
      </c>
      <c r="BG13" s="2" t="s">
        <v>3473</v>
      </c>
      <c r="BJ13" s="2" t="s">
        <v>3443</v>
      </c>
      <c r="BK13" s="17">
        <v>11</v>
      </c>
      <c r="BL13" s="2" t="s">
        <v>552</v>
      </c>
      <c r="BM13" s="2" t="s">
        <v>2006</v>
      </c>
      <c r="BR13" s="944" t="s">
        <v>3923</v>
      </c>
    </row>
    <row r="14" spans="1:71">
      <c r="B14" s="6"/>
      <c r="P14" s="2" t="s">
        <v>3199</v>
      </c>
      <c r="Q14" s="3" t="s">
        <v>111</v>
      </c>
      <c r="T14" s="943" t="s">
        <v>1378</v>
      </c>
      <c r="U14" s="3" t="s">
        <v>140</v>
      </c>
      <c r="X14" s="2" t="s">
        <v>2006</v>
      </c>
      <c r="Y14" s="2" t="s">
        <v>552</v>
      </c>
      <c r="Z14" s="2" t="s">
        <v>512</v>
      </c>
      <c r="AC14" s="2" t="s">
        <v>2242</v>
      </c>
      <c r="AD14" s="2" t="s">
        <v>2243</v>
      </c>
      <c r="AG14" s="2" t="s">
        <v>3696</v>
      </c>
      <c r="AH14" s="10">
        <v>50</v>
      </c>
      <c r="AN14" s="3" t="s">
        <v>3752</v>
      </c>
      <c r="AU14" s="2" t="s">
        <v>3789</v>
      </c>
      <c r="AV14" s="17">
        <v>9</v>
      </c>
      <c r="BG14" s="2" t="s">
        <v>1965</v>
      </c>
      <c r="BJ14" s="2" t="s">
        <v>3444</v>
      </c>
      <c r="BK14" s="17">
        <v>12</v>
      </c>
      <c r="BL14" s="2" t="s">
        <v>554</v>
      </c>
      <c r="BM14" s="2" t="s">
        <v>2014</v>
      </c>
      <c r="BR14" s="944" t="s">
        <v>3924</v>
      </c>
    </row>
    <row r="15" spans="1:71">
      <c r="B15" s="4"/>
      <c r="P15" s="2" t="s">
        <v>3200</v>
      </c>
      <c r="Q15" s="3" t="s">
        <v>108</v>
      </c>
      <c r="T15" s="943" t="s">
        <v>1377</v>
      </c>
      <c r="U15" s="3" t="s">
        <v>142</v>
      </c>
      <c r="X15" s="2" t="s">
        <v>2014</v>
      </c>
      <c r="Y15" s="2" t="s">
        <v>554</v>
      </c>
      <c r="AC15" s="2" t="s">
        <v>2244</v>
      </c>
      <c r="AD15" s="2" t="s">
        <v>2245</v>
      </c>
      <c r="AG15" s="2" t="s">
        <v>70</v>
      </c>
      <c r="AH15" s="10" t="s">
        <v>248</v>
      </c>
      <c r="AN15" s="3" t="s">
        <v>3753</v>
      </c>
      <c r="BG15" s="2" t="s">
        <v>1966</v>
      </c>
      <c r="BJ15" s="2" t="s">
        <v>3445</v>
      </c>
      <c r="BK15" s="17">
        <v>13</v>
      </c>
      <c r="BL15" s="2" t="s">
        <v>847</v>
      </c>
      <c r="BM15" s="2" t="s">
        <v>2074</v>
      </c>
      <c r="BR15" s="944" t="s">
        <v>3925</v>
      </c>
    </row>
    <row r="16" spans="1:71">
      <c r="B16" s="4"/>
      <c r="P16" s="2" t="s">
        <v>3201</v>
      </c>
      <c r="Q16" s="3" t="s">
        <v>103</v>
      </c>
      <c r="T16" s="943" t="s">
        <v>1379</v>
      </c>
      <c r="U16" s="3" t="s">
        <v>143</v>
      </c>
      <c r="X16" s="2" t="s">
        <v>2074</v>
      </c>
      <c r="Y16" s="2" t="s">
        <v>847</v>
      </c>
      <c r="AC16" s="2" t="s">
        <v>553</v>
      </c>
      <c r="AD16" s="2" t="s">
        <v>302</v>
      </c>
      <c r="AG16" s="2" t="s">
        <v>3697</v>
      </c>
      <c r="AH16" s="10" t="s">
        <v>249</v>
      </c>
      <c r="AN16" s="3" t="s">
        <v>3754</v>
      </c>
      <c r="BG16" s="2" t="s">
        <v>3443</v>
      </c>
      <c r="BJ16" s="2" t="s">
        <v>3446</v>
      </c>
      <c r="BK16" s="17">
        <v>14</v>
      </c>
      <c r="BL16" s="2" t="s">
        <v>557</v>
      </c>
      <c r="BM16" s="2" t="s">
        <v>2013</v>
      </c>
      <c r="BR16" s="944" t="s">
        <v>3926</v>
      </c>
    </row>
    <row r="17" spans="2:65">
      <c r="B17" s="4"/>
      <c r="P17" s="2" t="s">
        <v>3202</v>
      </c>
      <c r="Q17" s="3" t="s">
        <v>151</v>
      </c>
      <c r="T17" s="943" t="s">
        <v>1380</v>
      </c>
      <c r="U17" s="3" t="s">
        <v>152</v>
      </c>
      <c r="X17" s="2" t="s">
        <v>2013</v>
      </c>
      <c r="Y17" s="2" t="s">
        <v>557</v>
      </c>
      <c r="AC17" s="2" t="s">
        <v>2246</v>
      </c>
      <c r="AD17" s="2" t="s">
        <v>2247</v>
      </c>
      <c r="AG17" s="2" t="s">
        <v>3698</v>
      </c>
      <c r="AH17" s="10" t="s">
        <v>250</v>
      </c>
      <c r="AN17" s="3" t="s">
        <v>3755</v>
      </c>
      <c r="BG17" s="2" t="s">
        <v>3444</v>
      </c>
      <c r="BJ17" s="2" t="s">
        <v>3447</v>
      </c>
      <c r="BK17" s="17">
        <v>15</v>
      </c>
      <c r="BL17" s="2" t="s">
        <v>792</v>
      </c>
      <c r="BM17" s="2" t="s">
        <v>2012</v>
      </c>
    </row>
    <row r="18" spans="2:65">
      <c r="P18" s="2" t="s">
        <v>3203</v>
      </c>
      <c r="Q18" s="3" t="s">
        <v>165</v>
      </c>
      <c r="T18" s="943" t="s">
        <v>1387</v>
      </c>
      <c r="U18" s="3" t="s">
        <v>162</v>
      </c>
      <c r="X18" s="2" t="s">
        <v>2012</v>
      </c>
      <c r="Y18" s="2" t="s">
        <v>792</v>
      </c>
      <c r="AC18" s="2" t="s">
        <v>266</v>
      </c>
      <c r="AD18" s="2" t="s">
        <v>266</v>
      </c>
      <c r="AG18" s="2" t="s">
        <v>71</v>
      </c>
      <c r="AH18" s="10" t="s">
        <v>251</v>
      </c>
      <c r="AN18" s="3" t="s">
        <v>3756</v>
      </c>
      <c r="BG18" s="2" t="s">
        <v>3445</v>
      </c>
      <c r="BJ18" s="2" t="s">
        <v>1967</v>
      </c>
      <c r="BK18" s="17">
        <v>16</v>
      </c>
      <c r="BL18" s="2" t="s">
        <v>561</v>
      </c>
      <c r="BM18" s="2" t="s">
        <v>2016</v>
      </c>
    </row>
    <row r="19" spans="2:65">
      <c r="P19" s="2" t="s">
        <v>3204</v>
      </c>
      <c r="Q19" s="3" t="s">
        <v>210</v>
      </c>
      <c r="T19" s="943" t="s">
        <v>1381</v>
      </c>
      <c r="U19" s="3" t="s">
        <v>166</v>
      </c>
      <c r="X19" s="2" t="s">
        <v>2016</v>
      </c>
      <c r="Y19" s="2" t="s">
        <v>561</v>
      </c>
      <c r="Z19" s="2" t="s">
        <v>512</v>
      </c>
      <c r="AC19" s="2" t="s">
        <v>2248</v>
      </c>
      <c r="AD19" s="2" t="s">
        <v>2249</v>
      </c>
      <c r="AG19" s="2" t="s">
        <v>3699</v>
      </c>
      <c r="AH19" s="10" t="s">
        <v>211</v>
      </c>
      <c r="AN19" s="3" t="s">
        <v>3757</v>
      </c>
      <c r="BG19" s="2" t="s">
        <v>3446</v>
      </c>
      <c r="BJ19" s="2" t="s">
        <v>1451</v>
      </c>
      <c r="BK19" s="17">
        <v>17</v>
      </c>
      <c r="BL19" s="2" t="s">
        <v>112</v>
      </c>
      <c r="BM19" s="2" t="s">
        <v>2030</v>
      </c>
    </row>
    <row r="20" spans="2:65">
      <c r="P20" s="2" t="s">
        <v>3205</v>
      </c>
      <c r="Q20" s="3" t="s">
        <v>125</v>
      </c>
      <c r="T20" s="943" t="s">
        <v>1382</v>
      </c>
      <c r="U20" s="3" t="s">
        <v>167</v>
      </c>
      <c r="X20" s="2" t="s">
        <v>2030</v>
      </c>
      <c r="Y20" s="2" t="s">
        <v>112</v>
      </c>
      <c r="AC20" s="2" t="s">
        <v>2250</v>
      </c>
      <c r="AD20" s="2" t="s">
        <v>2251</v>
      </c>
      <c r="AG20" s="2" t="s">
        <v>3700</v>
      </c>
      <c r="AH20" s="10" t="s">
        <v>252</v>
      </c>
      <c r="AN20" s="3" t="s">
        <v>3758</v>
      </c>
      <c r="BG20" s="2" t="s">
        <v>3447</v>
      </c>
      <c r="BJ20" s="2" t="s">
        <v>1968</v>
      </c>
      <c r="BK20" s="17">
        <v>18</v>
      </c>
      <c r="BL20" s="2" t="s">
        <v>565</v>
      </c>
      <c r="BM20" s="2" t="s">
        <v>2022</v>
      </c>
    </row>
    <row r="21" spans="2:65">
      <c r="P21" s="2" t="s">
        <v>3206</v>
      </c>
      <c r="Q21" s="3" t="s">
        <v>211</v>
      </c>
      <c r="T21" s="943" t="s">
        <v>1384</v>
      </c>
      <c r="U21" s="3" t="s">
        <v>183</v>
      </c>
      <c r="X21" s="2" t="s">
        <v>2022</v>
      </c>
      <c r="Y21" s="2" t="s">
        <v>565</v>
      </c>
      <c r="Z21" s="2" t="s">
        <v>512</v>
      </c>
      <c r="AC21" s="2" t="s">
        <v>2252</v>
      </c>
      <c r="AD21" s="2" t="s">
        <v>321</v>
      </c>
      <c r="AG21" s="2" t="s">
        <v>3701</v>
      </c>
      <c r="AH21" s="10" t="s">
        <v>253</v>
      </c>
      <c r="AN21" s="3" t="s">
        <v>3759</v>
      </c>
      <c r="BG21" s="2" t="s">
        <v>1967</v>
      </c>
      <c r="BJ21" s="2" t="s">
        <v>3448</v>
      </c>
      <c r="BK21" s="17">
        <v>19</v>
      </c>
      <c r="BL21" s="2" t="s">
        <v>103</v>
      </c>
      <c r="BM21" s="2" t="s">
        <v>2019</v>
      </c>
    </row>
    <row r="22" spans="2:65">
      <c r="P22" s="2" t="s">
        <v>3207</v>
      </c>
      <c r="Q22" s="3" t="s">
        <v>245</v>
      </c>
      <c r="T22" s="943" t="s">
        <v>1385</v>
      </c>
      <c r="U22" s="3" t="s">
        <v>194</v>
      </c>
      <c r="X22" s="2" t="s">
        <v>2019</v>
      </c>
      <c r="Y22" s="2" t="s">
        <v>103</v>
      </c>
      <c r="Z22" s="2" t="s">
        <v>512</v>
      </c>
      <c r="AC22" s="2" t="s">
        <v>2253</v>
      </c>
      <c r="AD22" s="2" t="s">
        <v>2254</v>
      </c>
      <c r="AG22" s="2" t="s">
        <v>3702</v>
      </c>
      <c r="AH22" s="10" t="s">
        <v>215</v>
      </c>
      <c r="AN22" s="3" t="s">
        <v>3760</v>
      </c>
      <c r="BG22" s="2" t="s">
        <v>1451</v>
      </c>
      <c r="BJ22" s="2" t="s">
        <v>3096</v>
      </c>
      <c r="BK22" s="17">
        <v>20</v>
      </c>
      <c r="BL22" s="2" t="s">
        <v>101</v>
      </c>
      <c r="BM22" s="2" t="s">
        <v>2018</v>
      </c>
    </row>
    <row r="23" spans="2:65">
      <c r="P23" s="2" t="s">
        <v>3208</v>
      </c>
      <c r="Q23" s="3" t="s">
        <v>121</v>
      </c>
      <c r="T23" s="943" t="s">
        <v>1386</v>
      </c>
      <c r="U23" s="3" t="s">
        <v>204</v>
      </c>
      <c r="X23" s="2" t="s">
        <v>2018</v>
      </c>
      <c r="Y23" s="2" t="s">
        <v>101</v>
      </c>
      <c r="AC23" s="2" t="s">
        <v>556</v>
      </c>
      <c r="AD23" s="2" t="s">
        <v>306</v>
      </c>
      <c r="AG23" s="2" t="s">
        <v>3703</v>
      </c>
      <c r="AH23" s="10" t="s">
        <v>216</v>
      </c>
      <c r="AN23" s="3" t="s">
        <v>3761</v>
      </c>
      <c r="BG23" s="2" t="s">
        <v>1968</v>
      </c>
      <c r="BJ23" s="2" t="s">
        <v>1969</v>
      </c>
      <c r="BK23" s="17">
        <v>21</v>
      </c>
      <c r="BL23" s="2" t="s">
        <v>572</v>
      </c>
      <c r="BM23" s="2" t="s">
        <v>2025</v>
      </c>
    </row>
    <row r="24" spans="2:65">
      <c r="P24" s="2" t="s">
        <v>1469</v>
      </c>
      <c r="Q24" s="3" t="s">
        <v>123</v>
      </c>
      <c r="T24" s="943" t="s">
        <v>1374</v>
      </c>
      <c r="U24" s="3" t="s">
        <v>245</v>
      </c>
      <c r="X24" s="2" t="s">
        <v>2025</v>
      </c>
      <c r="Y24" s="2" t="s">
        <v>572</v>
      </c>
      <c r="AC24" s="2" t="s">
        <v>558</v>
      </c>
      <c r="AD24" s="2" t="s">
        <v>307</v>
      </c>
      <c r="AG24" s="2" t="s">
        <v>3704</v>
      </c>
      <c r="AH24" s="10" t="s">
        <v>217</v>
      </c>
      <c r="AN24" s="3" t="s">
        <v>3762</v>
      </c>
      <c r="BG24" s="2" t="s">
        <v>3448</v>
      </c>
      <c r="BJ24" s="2" t="s">
        <v>1970</v>
      </c>
      <c r="BK24" s="17">
        <v>22</v>
      </c>
      <c r="BL24" s="2" t="s">
        <v>586</v>
      </c>
      <c r="BM24" s="2" t="s">
        <v>2034</v>
      </c>
    </row>
    <row r="25" spans="2:65">
      <c r="P25" s="2" t="s">
        <v>3209</v>
      </c>
      <c r="Q25" s="3" t="s">
        <v>124</v>
      </c>
      <c r="T25" s="943" t="s">
        <v>1383</v>
      </c>
      <c r="U25" s="3" t="s">
        <v>205</v>
      </c>
      <c r="X25" s="2" t="s">
        <v>2034</v>
      </c>
      <c r="Y25" s="2" t="s">
        <v>586</v>
      </c>
      <c r="Z25" s="2" t="s">
        <v>512</v>
      </c>
      <c r="AC25" s="2" t="s">
        <v>2255</v>
      </c>
      <c r="AD25" s="2" t="s">
        <v>2256</v>
      </c>
      <c r="AG25" s="2" t="s">
        <v>3705</v>
      </c>
      <c r="AH25" s="10" t="s">
        <v>218</v>
      </c>
      <c r="AN25" s="3" t="s">
        <v>3763</v>
      </c>
      <c r="BG25" s="2" t="s">
        <v>3481</v>
      </c>
      <c r="BJ25" s="2" t="s">
        <v>3449</v>
      </c>
      <c r="BK25" s="17">
        <v>23</v>
      </c>
      <c r="BL25" s="2" t="s">
        <v>104</v>
      </c>
      <c r="BM25" s="2" t="s">
        <v>2020</v>
      </c>
    </row>
    <row r="26" spans="2:65">
      <c r="P26" s="2" t="s">
        <v>3210</v>
      </c>
      <c r="Q26" s="3" t="s">
        <v>126</v>
      </c>
      <c r="U26" s="3"/>
      <c r="X26" s="2" t="s">
        <v>2020</v>
      </c>
      <c r="Y26" s="2" t="s">
        <v>104</v>
      </c>
      <c r="AC26" s="2" t="s">
        <v>2257</v>
      </c>
      <c r="AD26" s="2" t="s">
        <v>2258</v>
      </c>
      <c r="AG26" s="2" t="s">
        <v>3706</v>
      </c>
      <c r="AH26" s="10" t="s">
        <v>254</v>
      </c>
      <c r="AN26" s="3" t="s">
        <v>3764</v>
      </c>
      <c r="BG26" s="2" t="s">
        <v>3099</v>
      </c>
      <c r="BJ26" s="2" t="s">
        <v>3450</v>
      </c>
      <c r="BK26" s="17">
        <v>24</v>
      </c>
      <c r="BL26" s="2" t="s">
        <v>588</v>
      </c>
      <c r="BM26" s="2" t="s">
        <v>2035</v>
      </c>
    </row>
    <row r="27" spans="2:65">
      <c r="P27" s="2" t="s">
        <v>3211</v>
      </c>
      <c r="Q27" s="3" t="s">
        <v>213</v>
      </c>
      <c r="U27" s="3"/>
      <c r="X27" s="2" t="s">
        <v>2035</v>
      </c>
      <c r="Y27" s="2" t="s">
        <v>588</v>
      </c>
      <c r="Z27" s="2" t="s">
        <v>512</v>
      </c>
      <c r="AC27" s="2" t="s">
        <v>2259</v>
      </c>
      <c r="AD27" s="2" t="s">
        <v>2260</v>
      </c>
      <c r="AG27" s="2" t="s">
        <v>3707</v>
      </c>
      <c r="AH27" s="10" t="s">
        <v>255</v>
      </c>
      <c r="AN27" s="3" t="s">
        <v>3765</v>
      </c>
      <c r="BG27" s="2" t="s">
        <v>3096</v>
      </c>
      <c r="BJ27" s="2" t="s">
        <v>3097</v>
      </c>
      <c r="BK27" s="17">
        <v>25</v>
      </c>
      <c r="BL27" s="2" t="s">
        <v>569</v>
      </c>
      <c r="BM27" s="2" t="s">
        <v>2024</v>
      </c>
    </row>
    <row r="28" spans="2:65">
      <c r="P28" s="2" t="s">
        <v>3212</v>
      </c>
      <c r="Q28" s="3" t="s">
        <v>127</v>
      </c>
      <c r="U28" s="3"/>
      <c r="X28" s="2" t="s">
        <v>2024</v>
      </c>
      <c r="Y28" s="2" t="s">
        <v>569</v>
      </c>
      <c r="Z28" s="2" t="s">
        <v>512</v>
      </c>
      <c r="AC28" s="2" t="s">
        <v>2261</v>
      </c>
      <c r="AD28" s="2" t="s">
        <v>2262</v>
      </c>
      <c r="AG28" s="2" t="s">
        <v>3708</v>
      </c>
      <c r="AH28" s="10" t="s">
        <v>256</v>
      </c>
      <c r="BG28" s="2" t="s">
        <v>3474</v>
      </c>
      <c r="BJ28" s="2" t="s">
        <v>3451</v>
      </c>
      <c r="BK28" s="17">
        <v>26</v>
      </c>
      <c r="BL28" s="2" t="s">
        <v>109</v>
      </c>
      <c r="BM28" s="2" t="s">
        <v>2026</v>
      </c>
    </row>
    <row r="29" spans="2:65">
      <c r="P29" s="2" t="s">
        <v>1495</v>
      </c>
      <c r="Q29" s="3" t="s">
        <v>130</v>
      </c>
      <c r="U29" s="3"/>
      <c r="X29" s="2" t="s">
        <v>2026</v>
      </c>
      <c r="Y29" s="2" t="s">
        <v>109</v>
      </c>
      <c r="AC29" s="2" t="s">
        <v>560</v>
      </c>
      <c r="AD29" s="2" t="s">
        <v>308</v>
      </c>
      <c r="AG29" s="2" t="s">
        <v>3709</v>
      </c>
      <c r="AH29" s="10" t="s">
        <v>257</v>
      </c>
      <c r="BG29" s="2" t="s">
        <v>1969</v>
      </c>
      <c r="BJ29" s="2" t="s">
        <v>3452</v>
      </c>
      <c r="BK29" s="17">
        <v>27</v>
      </c>
      <c r="BL29" s="2" t="s">
        <v>113</v>
      </c>
      <c r="BM29" s="2" t="s">
        <v>2031</v>
      </c>
    </row>
    <row r="30" spans="2:65">
      <c r="P30" s="2" t="s">
        <v>3213</v>
      </c>
      <c r="Q30" s="3" t="s">
        <v>129</v>
      </c>
      <c r="U30" s="3"/>
      <c r="X30" s="2" t="s">
        <v>2031</v>
      </c>
      <c r="Y30" s="2" t="s">
        <v>113</v>
      </c>
      <c r="AC30" s="2" t="s">
        <v>2263</v>
      </c>
      <c r="AD30" s="2" t="s">
        <v>2264</v>
      </c>
      <c r="AG30" s="2" t="s">
        <v>3710</v>
      </c>
      <c r="AH30" s="10" t="s">
        <v>228</v>
      </c>
      <c r="BG30" s="2" t="s">
        <v>1970</v>
      </c>
      <c r="BJ30" s="2" t="s">
        <v>3098</v>
      </c>
      <c r="BK30" s="17">
        <v>28</v>
      </c>
      <c r="BL30" s="2" t="s">
        <v>110</v>
      </c>
      <c r="BM30" s="2" t="s">
        <v>2028</v>
      </c>
    </row>
    <row r="31" spans="2:65">
      <c r="P31" s="2" t="s">
        <v>577</v>
      </c>
      <c r="Q31" s="3" t="s">
        <v>133</v>
      </c>
      <c r="U31" s="3"/>
      <c r="X31" s="2" t="s">
        <v>2028</v>
      </c>
      <c r="Y31" s="2" t="s">
        <v>110</v>
      </c>
      <c r="Z31" s="2" t="s">
        <v>512</v>
      </c>
      <c r="AC31" s="2" t="s">
        <v>2265</v>
      </c>
      <c r="AD31" s="2" t="s">
        <v>2266</v>
      </c>
      <c r="AG31" s="2" t="s">
        <v>3711</v>
      </c>
      <c r="AH31" s="10" t="s">
        <v>229</v>
      </c>
      <c r="BG31" s="2" t="s">
        <v>3449</v>
      </c>
      <c r="BJ31" s="2" t="s">
        <v>3453</v>
      </c>
      <c r="BK31" s="17">
        <v>29</v>
      </c>
      <c r="BL31" s="2" t="s">
        <v>100</v>
      </c>
      <c r="BM31" s="2" t="s">
        <v>2017</v>
      </c>
    </row>
    <row r="32" spans="2:65">
      <c r="P32" s="2" t="s">
        <v>3214</v>
      </c>
      <c r="Q32" s="3" t="s">
        <v>132</v>
      </c>
      <c r="U32" s="3"/>
      <c r="X32" s="2" t="s">
        <v>2017</v>
      </c>
      <c r="Y32" s="2" t="s">
        <v>100</v>
      </c>
      <c r="Z32" s="2" t="s">
        <v>512</v>
      </c>
      <c r="AC32" s="2" t="s">
        <v>562</v>
      </c>
      <c r="AD32" s="2" t="s">
        <v>305</v>
      </c>
      <c r="AG32" s="2" t="s">
        <v>3712</v>
      </c>
      <c r="AH32" s="10" t="s">
        <v>167</v>
      </c>
      <c r="BG32" s="2" t="s">
        <v>3450</v>
      </c>
      <c r="BJ32" s="2" t="s">
        <v>3454</v>
      </c>
      <c r="BK32" s="17">
        <v>30</v>
      </c>
      <c r="BL32" s="2" t="s">
        <v>584</v>
      </c>
      <c r="BM32" s="2" t="s">
        <v>2033</v>
      </c>
    </row>
    <row r="33" spans="16:65">
      <c r="P33" s="2" t="s">
        <v>3215</v>
      </c>
      <c r="Q33" s="3" t="s">
        <v>214</v>
      </c>
      <c r="U33" s="3"/>
      <c r="X33" s="2" t="s">
        <v>2033</v>
      </c>
      <c r="Y33" s="2" t="s">
        <v>584</v>
      </c>
      <c r="AC33" s="2" t="s">
        <v>2267</v>
      </c>
      <c r="AD33" s="2" t="s">
        <v>2268</v>
      </c>
      <c r="AG33" s="2" t="s">
        <v>72</v>
      </c>
      <c r="AH33" s="10" t="s">
        <v>258</v>
      </c>
      <c r="BG33" s="2" t="s">
        <v>3097</v>
      </c>
      <c r="BJ33" s="2" t="s">
        <v>3455</v>
      </c>
      <c r="BK33" s="17">
        <v>31</v>
      </c>
      <c r="BL33" s="2" t="s">
        <v>582</v>
      </c>
      <c r="BM33" s="2" t="s">
        <v>2032</v>
      </c>
    </row>
    <row r="34" spans="16:65">
      <c r="P34" s="2" t="s">
        <v>3216</v>
      </c>
      <c r="Q34" s="3" t="s">
        <v>128</v>
      </c>
      <c r="U34" s="3"/>
      <c r="X34" s="2" t="s">
        <v>2032</v>
      </c>
      <c r="Y34" s="2" t="s">
        <v>582</v>
      </c>
      <c r="AC34" s="2" t="s">
        <v>2269</v>
      </c>
      <c r="AD34" s="2" t="s">
        <v>2270</v>
      </c>
      <c r="AG34" s="2" t="s">
        <v>73</v>
      </c>
      <c r="AH34" s="10" t="s">
        <v>259</v>
      </c>
      <c r="BG34" s="2" t="s">
        <v>3475</v>
      </c>
      <c r="BJ34" s="2" t="s">
        <v>3456</v>
      </c>
      <c r="BK34" s="17">
        <v>32</v>
      </c>
      <c r="BL34" s="2" t="s">
        <v>111</v>
      </c>
      <c r="BM34" s="2" t="s">
        <v>2029</v>
      </c>
    </row>
    <row r="35" spans="16:65">
      <c r="P35" s="2" t="s">
        <v>3217</v>
      </c>
      <c r="Q35" s="3" t="s">
        <v>131</v>
      </c>
      <c r="U35" s="3"/>
      <c r="X35" s="2" t="s">
        <v>2029</v>
      </c>
      <c r="Y35" s="2" t="s">
        <v>111</v>
      </c>
      <c r="Z35" s="2" t="s">
        <v>512</v>
      </c>
      <c r="AC35" s="2" t="s">
        <v>563</v>
      </c>
      <c r="AD35" s="2" t="s">
        <v>315</v>
      </c>
      <c r="AG35" s="2" t="s">
        <v>74</v>
      </c>
      <c r="AH35" s="10" t="s">
        <v>260</v>
      </c>
      <c r="BG35" s="2" t="s">
        <v>3468</v>
      </c>
      <c r="BJ35" s="2" t="s">
        <v>3457</v>
      </c>
      <c r="BK35" s="17">
        <v>33</v>
      </c>
      <c r="BL35" s="2" t="s">
        <v>905</v>
      </c>
      <c r="BM35" s="2" t="s">
        <v>2216</v>
      </c>
    </row>
    <row r="36" spans="16:65">
      <c r="P36" s="2" t="s">
        <v>3218</v>
      </c>
      <c r="Q36" s="3" t="s">
        <v>134</v>
      </c>
      <c r="U36" s="3"/>
      <c r="X36" s="2" t="s">
        <v>2216</v>
      </c>
      <c r="Y36" s="2" t="s">
        <v>905</v>
      </c>
      <c r="AC36" s="2" t="s">
        <v>2271</v>
      </c>
      <c r="AD36" s="2" t="s">
        <v>2272</v>
      </c>
      <c r="AG36" s="2" t="s">
        <v>3713</v>
      </c>
      <c r="AH36" s="10" t="s">
        <v>261</v>
      </c>
      <c r="BG36" s="2" t="s">
        <v>3469</v>
      </c>
      <c r="BJ36" s="2" t="s">
        <v>3458</v>
      </c>
      <c r="BK36" s="17">
        <v>34</v>
      </c>
      <c r="BL36" s="2" t="s">
        <v>590</v>
      </c>
      <c r="BM36" s="2" t="s">
        <v>2101</v>
      </c>
    </row>
    <row r="37" spans="16:65">
      <c r="P37" s="2" t="s">
        <v>3219</v>
      </c>
      <c r="Q37" s="3" t="s">
        <v>116</v>
      </c>
      <c r="U37" s="3"/>
      <c r="X37" s="2" t="s">
        <v>2101</v>
      </c>
      <c r="Y37" s="2" t="s">
        <v>590</v>
      </c>
      <c r="AC37" s="2" t="s">
        <v>2273</v>
      </c>
      <c r="AD37" s="2" t="s">
        <v>2274</v>
      </c>
      <c r="AG37" s="2" t="s">
        <v>3714</v>
      </c>
      <c r="AH37" s="10" t="s">
        <v>230</v>
      </c>
      <c r="BG37" s="2" t="s">
        <v>3451</v>
      </c>
      <c r="BJ37" s="2" t="s">
        <v>1971</v>
      </c>
      <c r="BK37" s="17">
        <v>35</v>
      </c>
      <c r="BL37" s="2" t="s">
        <v>575</v>
      </c>
      <c r="BM37" s="2" t="s">
        <v>2027</v>
      </c>
    </row>
    <row r="38" spans="16:65">
      <c r="P38" s="2" t="s">
        <v>3220</v>
      </c>
      <c r="Q38" s="3" t="s">
        <v>102</v>
      </c>
      <c r="U38" s="3"/>
      <c r="X38" s="2" t="s">
        <v>2027</v>
      </c>
      <c r="Y38" s="2" t="s">
        <v>575</v>
      </c>
      <c r="AC38" s="2" t="s">
        <v>2275</v>
      </c>
      <c r="AD38" s="2" t="s">
        <v>2276</v>
      </c>
      <c r="AG38" s="2" t="s">
        <v>3715</v>
      </c>
      <c r="AH38" s="10" t="s">
        <v>231</v>
      </c>
      <c r="BG38" s="2" t="s">
        <v>3470</v>
      </c>
      <c r="BJ38" s="2" t="s">
        <v>3459</v>
      </c>
      <c r="BK38" s="17">
        <v>36</v>
      </c>
      <c r="BL38" s="2" t="s">
        <v>107</v>
      </c>
      <c r="BM38" s="2" t="s">
        <v>1847</v>
      </c>
    </row>
    <row r="39" spans="16:65">
      <c r="P39" s="2" t="s">
        <v>3221</v>
      </c>
      <c r="Q39" s="3" t="s">
        <v>136</v>
      </c>
      <c r="U39" s="3"/>
      <c r="X39" s="2" t="s">
        <v>1847</v>
      </c>
      <c r="Y39" s="2" t="s">
        <v>107</v>
      </c>
      <c r="Z39" s="2" t="s">
        <v>512</v>
      </c>
      <c r="AC39" s="2" t="s">
        <v>2277</v>
      </c>
      <c r="AD39" s="2" t="s">
        <v>2278</v>
      </c>
      <c r="AG39" s="2" t="s">
        <v>3716</v>
      </c>
      <c r="AH39" s="10" t="s">
        <v>232</v>
      </c>
      <c r="BG39" s="2" t="s">
        <v>3452</v>
      </c>
      <c r="BJ39" s="2" t="s">
        <v>3460</v>
      </c>
      <c r="BK39" s="17">
        <v>37</v>
      </c>
      <c r="BL39" s="2" t="s">
        <v>106</v>
      </c>
      <c r="BM39" s="2" t="s">
        <v>2021</v>
      </c>
    </row>
    <row r="40" spans="16:65">
      <c r="P40" s="2" t="s">
        <v>1426</v>
      </c>
      <c r="Q40" s="3" t="s">
        <v>137</v>
      </c>
      <c r="U40" s="3"/>
      <c r="X40" s="2" t="s">
        <v>2021</v>
      </c>
      <c r="Y40" s="2" t="s">
        <v>106</v>
      </c>
      <c r="Z40" s="2" t="s">
        <v>512</v>
      </c>
      <c r="AC40" s="2" t="s">
        <v>2279</v>
      </c>
      <c r="AD40" s="2" t="s">
        <v>2280</v>
      </c>
      <c r="AG40" s="2" t="s">
        <v>3717</v>
      </c>
      <c r="AH40" s="10" t="s">
        <v>235</v>
      </c>
      <c r="BG40" s="2" t="s">
        <v>3098</v>
      </c>
      <c r="BJ40" s="2" t="s">
        <v>1972</v>
      </c>
      <c r="BK40" s="17">
        <v>38</v>
      </c>
      <c r="BL40" s="2" t="s">
        <v>567</v>
      </c>
      <c r="BM40" s="2" t="s">
        <v>2023</v>
      </c>
    </row>
    <row r="41" spans="16:65">
      <c r="P41" s="2" t="s">
        <v>3222</v>
      </c>
      <c r="Q41" s="3" t="s">
        <v>198</v>
      </c>
      <c r="U41" s="3"/>
      <c r="X41" s="2" t="s">
        <v>2023</v>
      </c>
      <c r="Y41" s="2" t="s">
        <v>567</v>
      </c>
      <c r="Z41" s="2" t="s">
        <v>512</v>
      </c>
      <c r="AC41" s="2" t="s">
        <v>2281</v>
      </c>
      <c r="AD41" s="2" t="s">
        <v>2282</v>
      </c>
      <c r="AG41" s="2" t="s">
        <v>3718</v>
      </c>
      <c r="AH41" s="10" t="s">
        <v>236</v>
      </c>
      <c r="BG41" s="2" t="s">
        <v>3467</v>
      </c>
      <c r="BJ41" s="2" t="s">
        <v>3461</v>
      </c>
      <c r="BK41" s="17">
        <v>39</v>
      </c>
      <c r="BL41" s="2" t="s">
        <v>142</v>
      </c>
      <c r="BM41" s="2" t="s">
        <v>2111</v>
      </c>
    </row>
    <row r="42" spans="16:65">
      <c r="P42" s="2" t="s">
        <v>3223</v>
      </c>
      <c r="Q42" s="3" t="s">
        <v>135</v>
      </c>
      <c r="U42" s="3"/>
      <c r="X42" s="2" t="s">
        <v>2111</v>
      </c>
      <c r="Y42" s="2" t="s">
        <v>142</v>
      </c>
      <c r="Z42" s="2" t="s">
        <v>512</v>
      </c>
      <c r="AC42" s="2" t="s">
        <v>2283</v>
      </c>
      <c r="AD42" s="2" t="s">
        <v>2284</v>
      </c>
      <c r="AG42" s="2" t="s">
        <v>3719</v>
      </c>
      <c r="AH42" s="10" t="s">
        <v>262</v>
      </c>
      <c r="BG42" s="2" t="s">
        <v>3453</v>
      </c>
      <c r="BJ42" s="2" t="s">
        <v>3462</v>
      </c>
      <c r="BK42" s="17">
        <v>40</v>
      </c>
      <c r="BL42" s="2" t="s">
        <v>97</v>
      </c>
      <c r="BM42" s="2" t="s">
        <v>2045</v>
      </c>
    </row>
    <row r="43" spans="16:65">
      <c r="P43" s="2" t="s">
        <v>3224</v>
      </c>
      <c r="Q43" s="3" t="s">
        <v>142</v>
      </c>
      <c r="U43" s="3"/>
      <c r="X43" s="2" t="s">
        <v>2045</v>
      </c>
      <c r="Y43" s="2" t="s">
        <v>97</v>
      </c>
      <c r="Z43" s="2" t="s">
        <v>512</v>
      </c>
      <c r="AC43" s="2" t="s">
        <v>2285</v>
      </c>
      <c r="AD43" s="2" t="s">
        <v>2286</v>
      </c>
      <c r="AG43" s="2" t="s">
        <v>3720</v>
      </c>
      <c r="AH43" s="10" t="s">
        <v>242</v>
      </c>
      <c r="BG43" s="2" t="s">
        <v>3472</v>
      </c>
      <c r="BJ43" s="2" t="s">
        <v>3463</v>
      </c>
      <c r="BK43" s="17">
        <v>41</v>
      </c>
      <c r="BL43" s="2" t="s">
        <v>677</v>
      </c>
      <c r="BM43" s="2" t="s">
        <v>2036</v>
      </c>
    </row>
    <row r="44" spans="16:65">
      <c r="P44" s="2" t="s">
        <v>3225</v>
      </c>
      <c r="Q44" s="3" t="s">
        <v>599</v>
      </c>
      <c r="U44" s="3"/>
      <c r="X44" s="2" t="s">
        <v>2036</v>
      </c>
      <c r="Y44" s="2" t="s">
        <v>677</v>
      </c>
      <c r="AC44" s="2" t="s">
        <v>2287</v>
      </c>
      <c r="AD44" s="2" t="s">
        <v>2288</v>
      </c>
      <c r="AG44" s="2" t="s">
        <v>69</v>
      </c>
      <c r="AH44" s="10" t="s">
        <v>243</v>
      </c>
      <c r="BG44" s="2" t="s">
        <v>3454</v>
      </c>
      <c r="BJ44" s="2" t="s">
        <v>3464</v>
      </c>
      <c r="BK44" s="17">
        <v>42</v>
      </c>
      <c r="BL44" s="2" t="s">
        <v>679</v>
      </c>
      <c r="BM44" s="2" t="s">
        <v>2051</v>
      </c>
    </row>
    <row r="45" spans="16:65">
      <c r="P45" s="2" t="s">
        <v>3226</v>
      </c>
      <c r="Q45" s="3" t="s">
        <v>139</v>
      </c>
      <c r="U45" s="3"/>
      <c r="X45" s="2" t="s">
        <v>2051</v>
      </c>
      <c r="Y45" s="2" t="s">
        <v>679</v>
      </c>
      <c r="AC45" s="2" t="s">
        <v>2289</v>
      </c>
      <c r="AD45" s="2" t="s">
        <v>574</v>
      </c>
      <c r="AG45" s="2" t="s">
        <v>3721</v>
      </c>
      <c r="AH45" s="10" t="s">
        <v>244</v>
      </c>
      <c r="BG45" s="2" t="s">
        <v>3455</v>
      </c>
      <c r="BJ45" s="2" t="s">
        <v>1973</v>
      </c>
      <c r="BK45" s="17">
        <v>43</v>
      </c>
      <c r="BL45" s="2" t="s">
        <v>674</v>
      </c>
      <c r="BM45" s="2" t="s">
        <v>2118</v>
      </c>
    </row>
    <row r="46" spans="16:65">
      <c r="P46" s="2" t="s">
        <v>3227</v>
      </c>
      <c r="Q46" s="3" t="s">
        <v>118</v>
      </c>
      <c r="U46" s="3"/>
      <c r="X46" s="2" t="s">
        <v>2118</v>
      </c>
      <c r="Y46" s="2" t="s">
        <v>674</v>
      </c>
      <c r="AC46" s="2" t="s">
        <v>2289</v>
      </c>
      <c r="AD46" s="2" t="s">
        <v>576</v>
      </c>
      <c r="AG46" s="2" t="s">
        <v>3722</v>
      </c>
      <c r="AH46" s="10" t="s">
        <v>247</v>
      </c>
      <c r="BG46" s="2" t="s">
        <v>3456</v>
      </c>
      <c r="BJ46" s="2" t="s">
        <v>1974</v>
      </c>
      <c r="BK46" s="17">
        <v>44</v>
      </c>
      <c r="BL46" s="2" t="s">
        <v>850</v>
      </c>
      <c r="BM46" s="2" t="s">
        <v>2039</v>
      </c>
    </row>
    <row r="47" spans="16:65">
      <c r="P47" s="2" t="s">
        <v>3228</v>
      </c>
      <c r="Q47" s="3" t="s">
        <v>148</v>
      </c>
      <c r="U47" s="3"/>
      <c r="X47" s="2" t="s">
        <v>2039</v>
      </c>
      <c r="Y47" s="2" t="s">
        <v>850</v>
      </c>
      <c r="Z47" s="2" t="s">
        <v>512</v>
      </c>
      <c r="AC47" s="2" t="s">
        <v>2289</v>
      </c>
      <c r="AD47" s="2" t="s">
        <v>578</v>
      </c>
      <c r="AG47" s="2" t="s">
        <v>3723</v>
      </c>
      <c r="AH47" s="10" t="s">
        <v>263</v>
      </c>
      <c r="BG47" s="2" t="s">
        <v>3476</v>
      </c>
      <c r="BJ47" s="2" t="s">
        <v>3465</v>
      </c>
      <c r="BK47" s="17">
        <v>45</v>
      </c>
      <c r="BL47" s="2" t="s">
        <v>861</v>
      </c>
      <c r="BM47" s="2" t="s">
        <v>2203</v>
      </c>
    </row>
    <row r="48" spans="16:65">
      <c r="P48" s="2" t="s">
        <v>3229</v>
      </c>
      <c r="Q48" s="3" t="s">
        <v>140</v>
      </c>
      <c r="U48" s="3"/>
      <c r="X48" s="2" t="s">
        <v>2203</v>
      </c>
      <c r="Y48" s="2" t="s">
        <v>861</v>
      </c>
      <c r="Z48" s="2" t="s">
        <v>512</v>
      </c>
      <c r="AC48" s="2" t="s">
        <v>2289</v>
      </c>
      <c r="AD48" s="2" t="s">
        <v>579</v>
      </c>
      <c r="AG48" s="2" t="s">
        <v>3724</v>
      </c>
      <c r="AH48" s="10" t="s">
        <v>264</v>
      </c>
      <c r="BG48" s="2" t="s">
        <v>3457</v>
      </c>
      <c r="BJ48" s="2" t="s">
        <v>3466</v>
      </c>
      <c r="BK48" s="17">
        <v>46</v>
      </c>
      <c r="BL48" s="2" t="s">
        <v>592</v>
      </c>
      <c r="BM48" s="2" t="s">
        <v>2044</v>
      </c>
    </row>
    <row r="49" spans="16:65">
      <c r="P49" s="2" t="s">
        <v>3230</v>
      </c>
      <c r="Q49" s="3" t="s">
        <v>143</v>
      </c>
      <c r="U49" s="3"/>
      <c r="X49" s="2" t="s">
        <v>2044</v>
      </c>
      <c r="Y49" s="2" t="s">
        <v>592</v>
      </c>
      <c r="AC49" s="2" t="s">
        <v>2289</v>
      </c>
      <c r="AD49" s="2" t="s">
        <v>580</v>
      </c>
      <c r="AG49" s="2" t="s">
        <v>3725</v>
      </c>
      <c r="AH49" s="10" t="s">
        <v>265</v>
      </c>
      <c r="BG49" s="2" t="s">
        <v>3477</v>
      </c>
      <c r="BJ49" s="2" t="s">
        <v>3467</v>
      </c>
      <c r="BK49" s="17">
        <v>47</v>
      </c>
      <c r="BL49" s="2" t="s">
        <v>594</v>
      </c>
      <c r="BM49" s="2" t="s">
        <v>2046</v>
      </c>
    </row>
    <row r="50" spans="16:65">
      <c r="P50" s="2" t="s">
        <v>3231</v>
      </c>
      <c r="Q50" s="3" t="s">
        <v>152</v>
      </c>
      <c r="U50" s="3"/>
      <c r="X50" s="2" t="s">
        <v>2046</v>
      </c>
      <c r="Y50" s="2" t="s">
        <v>594</v>
      </c>
      <c r="Z50" s="2" t="s">
        <v>512</v>
      </c>
      <c r="AC50" s="2" t="s">
        <v>2289</v>
      </c>
      <c r="AD50" s="2" t="s">
        <v>581</v>
      </c>
      <c r="BG50" s="2" t="s">
        <v>3458</v>
      </c>
      <c r="BJ50" s="2" t="s">
        <v>3468</v>
      </c>
      <c r="BK50" s="17">
        <v>48</v>
      </c>
      <c r="BL50" s="2" t="s">
        <v>848</v>
      </c>
      <c r="BM50" s="2" t="s">
        <v>2052</v>
      </c>
    </row>
    <row r="51" spans="16:65">
      <c r="P51" s="2" t="s">
        <v>3232</v>
      </c>
      <c r="Q51" s="3" t="s">
        <v>237</v>
      </c>
      <c r="U51" s="3"/>
      <c r="X51" s="2" t="s">
        <v>2052</v>
      </c>
      <c r="Y51" s="2" t="s">
        <v>848</v>
      </c>
      <c r="AC51" s="2" t="s">
        <v>2290</v>
      </c>
      <c r="AD51" s="2" t="s">
        <v>583</v>
      </c>
      <c r="BG51" s="2" t="s">
        <v>3478</v>
      </c>
      <c r="BJ51" s="2" t="s">
        <v>3469</v>
      </c>
      <c r="BK51" s="17">
        <v>49</v>
      </c>
      <c r="BL51" s="2" t="s">
        <v>688</v>
      </c>
      <c r="BM51" s="2" t="s">
        <v>2037</v>
      </c>
    </row>
    <row r="52" spans="16:65">
      <c r="P52" s="2" t="s">
        <v>3233</v>
      </c>
      <c r="Q52" s="3" t="s">
        <v>150</v>
      </c>
      <c r="U52" s="3"/>
      <c r="X52" s="2" t="s">
        <v>2037</v>
      </c>
      <c r="Y52" s="2" t="s">
        <v>688</v>
      </c>
      <c r="AC52" s="2" t="s">
        <v>2290</v>
      </c>
      <c r="AD52" s="2" t="s">
        <v>585</v>
      </c>
      <c r="BG52" s="2" t="s">
        <v>3482</v>
      </c>
      <c r="BJ52" s="2" t="s">
        <v>3470</v>
      </c>
      <c r="BK52" s="17">
        <v>50</v>
      </c>
      <c r="BL52" s="2" t="s">
        <v>210</v>
      </c>
      <c r="BM52" s="2" t="s">
        <v>2047</v>
      </c>
    </row>
    <row r="53" spans="16:65">
      <c r="P53" s="2" t="s">
        <v>3234</v>
      </c>
      <c r="Q53" s="3" t="s">
        <v>153</v>
      </c>
      <c r="U53" s="3"/>
      <c r="X53" s="2" t="s">
        <v>2047</v>
      </c>
      <c r="Y53" s="2" t="s">
        <v>210</v>
      </c>
      <c r="Z53" s="2" t="s">
        <v>512</v>
      </c>
      <c r="AC53" s="2" t="s">
        <v>2290</v>
      </c>
      <c r="AD53" s="2" t="s">
        <v>587</v>
      </c>
      <c r="BG53" s="2" t="s">
        <v>1971</v>
      </c>
      <c r="BJ53" s="2" t="s">
        <v>3471</v>
      </c>
      <c r="BK53" s="17">
        <v>51</v>
      </c>
      <c r="BL53" s="2" t="s">
        <v>690</v>
      </c>
      <c r="BM53" s="2" t="s">
        <v>2113</v>
      </c>
    </row>
    <row r="54" spans="16:65">
      <c r="P54" s="2" t="s">
        <v>3235</v>
      </c>
      <c r="Q54" s="3" t="s">
        <v>141</v>
      </c>
      <c r="U54" s="3"/>
      <c r="X54" s="2" t="s">
        <v>2113</v>
      </c>
      <c r="Y54" s="2" t="s">
        <v>690</v>
      </c>
      <c r="Z54" s="2" t="s">
        <v>512</v>
      </c>
      <c r="AC54" s="2" t="s">
        <v>2290</v>
      </c>
      <c r="AD54" s="2" t="s">
        <v>589</v>
      </c>
      <c r="BG54" s="2" t="s">
        <v>3459</v>
      </c>
      <c r="BJ54" s="2" t="s">
        <v>3472</v>
      </c>
      <c r="BK54" s="17">
        <v>52</v>
      </c>
      <c r="BL54" s="2" t="s">
        <v>209</v>
      </c>
      <c r="BM54" s="2" t="s">
        <v>2040</v>
      </c>
    </row>
    <row r="55" spans="16:65">
      <c r="P55" s="2" t="s">
        <v>3236</v>
      </c>
      <c r="Q55" s="3" t="s">
        <v>154</v>
      </c>
      <c r="U55" s="3"/>
      <c r="X55" s="2" t="s">
        <v>2040</v>
      </c>
      <c r="Y55" s="2" t="s">
        <v>209</v>
      </c>
      <c r="Z55" s="2" t="s">
        <v>512</v>
      </c>
      <c r="AC55" s="2" t="s">
        <v>2290</v>
      </c>
      <c r="AD55" s="2" t="s">
        <v>591</v>
      </c>
      <c r="BG55" s="2" t="s">
        <v>3460</v>
      </c>
      <c r="BJ55" s="2" t="s">
        <v>3473</v>
      </c>
      <c r="BK55" s="17">
        <v>53</v>
      </c>
      <c r="BL55" s="2" t="s">
        <v>596</v>
      </c>
      <c r="BM55" s="2" t="s">
        <v>2043</v>
      </c>
    </row>
    <row r="56" spans="16:65">
      <c r="P56" s="2" t="s">
        <v>3237</v>
      </c>
      <c r="Q56" s="3" t="s">
        <v>155</v>
      </c>
      <c r="U56" s="3"/>
      <c r="X56" s="2" t="s">
        <v>2043</v>
      </c>
      <c r="Y56" s="2" t="s">
        <v>596</v>
      </c>
      <c r="AC56" s="2" t="s">
        <v>2290</v>
      </c>
      <c r="AD56" s="2" t="s">
        <v>593</v>
      </c>
      <c r="BG56" s="2" t="s">
        <v>1972</v>
      </c>
      <c r="BJ56" s="2" t="s">
        <v>3474</v>
      </c>
      <c r="BK56" s="17">
        <v>54</v>
      </c>
      <c r="BL56" s="2" t="s">
        <v>598</v>
      </c>
      <c r="BM56" s="2" t="s">
        <v>2048</v>
      </c>
    </row>
    <row r="57" spans="16:65">
      <c r="P57" s="2" t="s">
        <v>3238</v>
      </c>
      <c r="Q57" s="3" t="s">
        <v>161</v>
      </c>
      <c r="U57" s="3"/>
      <c r="X57" s="2" t="s">
        <v>2048</v>
      </c>
      <c r="Y57" s="2" t="s">
        <v>598</v>
      </c>
      <c r="AC57" s="2" t="s">
        <v>564</v>
      </c>
      <c r="AD57" s="2" t="s">
        <v>310</v>
      </c>
      <c r="BG57" s="2" t="s">
        <v>3461</v>
      </c>
      <c r="BJ57" s="2" t="s">
        <v>3475</v>
      </c>
      <c r="BK57" s="17">
        <v>55</v>
      </c>
      <c r="BL57" s="2" t="s">
        <v>118</v>
      </c>
      <c r="BM57" s="2" t="s">
        <v>2042</v>
      </c>
    </row>
    <row r="58" spans="16:65">
      <c r="P58" s="2" t="s">
        <v>3239</v>
      </c>
      <c r="Q58" s="3" t="s">
        <v>157</v>
      </c>
      <c r="U58" s="3"/>
      <c r="X58" s="2" t="s">
        <v>2042</v>
      </c>
      <c r="Y58" s="2" t="s">
        <v>118</v>
      </c>
      <c r="Z58" s="2" t="s">
        <v>512</v>
      </c>
      <c r="AC58" s="2" t="s">
        <v>2291</v>
      </c>
      <c r="AD58" s="2" t="s">
        <v>2292</v>
      </c>
      <c r="BG58" s="2" t="s">
        <v>3462</v>
      </c>
      <c r="BJ58" s="2" t="s">
        <v>3476</v>
      </c>
      <c r="BK58" s="17">
        <v>56</v>
      </c>
      <c r="BL58" s="2" t="s">
        <v>693</v>
      </c>
      <c r="BM58" s="2" t="s">
        <v>1855</v>
      </c>
    </row>
    <row r="59" spans="16:65">
      <c r="P59" s="2" t="s">
        <v>3240</v>
      </c>
      <c r="Q59" s="3" t="s">
        <v>156</v>
      </c>
      <c r="U59" s="3"/>
      <c r="X59" s="2" t="s">
        <v>1855</v>
      </c>
      <c r="Y59" s="2" t="s">
        <v>693</v>
      </c>
      <c r="AC59" s="2" t="s">
        <v>2293</v>
      </c>
      <c r="AD59" s="2" t="s">
        <v>2294</v>
      </c>
      <c r="BG59" s="2" t="s">
        <v>3100</v>
      </c>
      <c r="BJ59" s="2" t="s">
        <v>3477</v>
      </c>
      <c r="BK59" s="17">
        <v>57</v>
      </c>
      <c r="BL59" s="2" t="s">
        <v>696</v>
      </c>
      <c r="BM59" s="2" t="s">
        <v>2050</v>
      </c>
    </row>
    <row r="60" spans="16:65">
      <c r="P60" s="2" t="s">
        <v>3241</v>
      </c>
      <c r="Q60" s="3" t="s">
        <v>199</v>
      </c>
      <c r="U60" s="3"/>
      <c r="X60" s="2" t="s">
        <v>2050</v>
      </c>
      <c r="Y60" s="2" t="s">
        <v>696</v>
      </c>
      <c r="Z60" s="2" t="s">
        <v>512</v>
      </c>
      <c r="AC60" s="2" t="s">
        <v>2295</v>
      </c>
      <c r="AD60" s="2" t="s">
        <v>2296</v>
      </c>
      <c r="BG60" s="2" t="s">
        <v>3463</v>
      </c>
      <c r="BJ60" s="2" t="s">
        <v>3478</v>
      </c>
      <c r="BK60" s="17">
        <v>58</v>
      </c>
      <c r="BL60" s="2" t="s">
        <v>851</v>
      </c>
      <c r="BM60" s="2" t="s">
        <v>2053</v>
      </c>
    </row>
    <row r="61" spans="16:65">
      <c r="P61" s="2" t="s">
        <v>3242</v>
      </c>
      <c r="Q61" s="3" t="s">
        <v>158</v>
      </c>
      <c r="U61" s="3"/>
      <c r="X61" s="2" t="s">
        <v>2053</v>
      </c>
      <c r="Y61" s="2" t="s">
        <v>851</v>
      </c>
      <c r="AC61" s="2" t="s">
        <v>566</v>
      </c>
      <c r="AD61" s="2" t="s">
        <v>301</v>
      </c>
      <c r="BG61" s="2" t="s">
        <v>3464</v>
      </c>
      <c r="BJ61" s="2" t="s">
        <v>3479</v>
      </c>
      <c r="BK61" s="17">
        <v>59</v>
      </c>
      <c r="BL61" s="2" t="s">
        <v>844</v>
      </c>
      <c r="BM61" s="2" t="s">
        <v>2054</v>
      </c>
    </row>
    <row r="62" spans="16:65">
      <c r="P62" s="2" t="s">
        <v>3243</v>
      </c>
      <c r="Q62" s="3" t="s">
        <v>159</v>
      </c>
      <c r="U62" s="3"/>
      <c r="X62" s="2" t="s">
        <v>2054</v>
      </c>
      <c r="Y62" s="2" t="s">
        <v>844</v>
      </c>
      <c r="AC62" s="2" t="s">
        <v>568</v>
      </c>
      <c r="AD62" s="2" t="s">
        <v>312</v>
      </c>
      <c r="BG62" s="2" t="s">
        <v>3479</v>
      </c>
      <c r="BJ62" s="2" t="s">
        <v>3480</v>
      </c>
      <c r="BK62" s="17">
        <v>60</v>
      </c>
      <c r="BL62" s="2" t="s">
        <v>600</v>
      </c>
      <c r="BM62" s="2" t="s">
        <v>2056</v>
      </c>
    </row>
    <row r="63" spans="16:65">
      <c r="P63" s="2" t="s">
        <v>1536</v>
      </c>
      <c r="Q63" s="3" t="s">
        <v>160</v>
      </c>
      <c r="U63" s="3"/>
      <c r="X63" s="2" t="s">
        <v>2056</v>
      </c>
      <c r="Y63" s="2" t="s">
        <v>600</v>
      </c>
      <c r="AC63" s="2" t="s">
        <v>570</v>
      </c>
      <c r="AD63" s="2" t="s">
        <v>571</v>
      </c>
      <c r="BG63" s="2" t="s">
        <v>1973</v>
      </c>
      <c r="BJ63" s="2" t="s">
        <v>3481</v>
      </c>
      <c r="BK63" s="17">
        <v>61</v>
      </c>
      <c r="BL63" s="2" t="s">
        <v>607</v>
      </c>
      <c r="BM63" s="2" t="s">
        <v>2055</v>
      </c>
    </row>
    <row r="64" spans="16:65">
      <c r="P64" s="2" t="s">
        <v>3244</v>
      </c>
      <c r="Q64" s="3" t="s">
        <v>166</v>
      </c>
      <c r="U64" s="3"/>
      <c r="X64" t="s">
        <v>3960</v>
      </c>
      <c r="Y64" s="2" t="s">
        <v>803</v>
      </c>
      <c r="Z64" s="2" t="s">
        <v>512</v>
      </c>
      <c r="AC64" s="2" t="s">
        <v>573</v>
      </c>
      <c r="AD64" s="2" t="s">
        <v>311</v>
      </c>
      <c r="BG64" s="2" t="s">
        <v>1974</v>
      </c>
      <c r="BJ64" s="2" t="s">
        <v>3099</v>
      </c>
      <c r="BK64" s="17">
        <v>62</v>
      </c>
      <c r="BL64" s="2" t="s">
        <v>604</v>
      </c>
      <c r="BM64" s="2" t="s">
        <v>2057</v>
      </c>
    </row>
    <row r="65" spans="16:65">
      <c r="P65" s="2" t="s">
        <v>3245</v>
      </c>
      <c r="Q65" s="3" t="s">
        <v>164</v>
      </c>
      <c r="U65" s="3"/>
      <c r="X65" s="2" t="s">
        <v>2055</v>
      </c>
      <c r="Y65" s="2" t="s">
        <v>607</v>
      </c>
      <c r="Z65" s="2" t="s">
        <v>512</v>
      </c>
      <c r="AC65" s="2" t="s">
        <v>595</v>
      </c>
      <c r="AD65" s="2" t="s">
        <v>313</v>
      </c>
      <c r="BG65" s="2" t="s">
        <v>3465</v>
      </c>
      <c r="BJ65" s="2" t="s">
        <v>3482</v>
      </c>
      <c r="BK65" s="17">
        <v>63</v>
      </c>
      <c r="BL65" s="2" t="s">
        <v>605</v>
      </c>
      <c r="BM65" s="2" t="s">
        <v>2058</v>
      </c>
    </row>
    <row r="66" spans="16:65">
      <c r="P66" s="2" t="s">
        <v>3246</v>
      </c>
      <c r="Q66" s="3" t="s">
        <v>163</v>
      </c>
      <c r="U66" s="3"/>
      <c r="X66" s="2" t="s">
        <v>2057</v>
      </c>
      <c r="Y66" s="2" t="s">
        <v>604</v>
      </c>
      <c r="AC66" s="2" t="s">
        <v>2297</v>
      </c>
      <c r="AD66" s="2" t="s">
        <v>2298</v>
      </c>
      <c r="BG66" s="2" t="s">
        <v>3466</v>
      </c>
      <c r="BJ66" s="2" t="s">
        <v>3100</v>
      </c>
      <c r="BK66" s="17">
        <v>64</v>
      </c>
      <c r="BL66" s="2" t="s">
        <v>193</v>
      </c>
      <c r="BM66" s="2" t="s">
        <v>2208</v>
      </c>
    </row>
    <row r="67" spans="16:65">
      <c r="P67" s="2" t="s">
        <v>3247</v>
      </c>
      <c r="Q67" s="3" t="s">
        <v>167</v>
      </c>
      <c r="U67" s="3"/>
      <c r="X67" s="2" t="s">
        <v>2058</v>
      </c>
      <c r="Y67" s="2" t="s">
        <v>605</v>
      </c>
      <c r="Z67" s="2" t="s">
        <v>512</v>
      </c>
      <c r="AC67" s="2" t="s">
        <v>2299</v>
      </c>
      <c r="AD67" s="2" t="s">
        <v>2300</v>
      </c>
      <c r="BG67" s="2" t="s">
        <v>3483</v>
      </c>
      <c r="BJ67" s="2" t="s">
        <v>3483</v>
      </c>
      <c r="BK67" s="17">
        <v>65</v>
      </c>
      <c r="BL67" s="2" t="s">
        <v>609</v>
      </c>
      <c r="BM67" s="2" t="s">
        <v>2060</v>
      </c>
    </row>
    <row r="68" spans="16:65">
      <c r="P68" s="2" t="s">
        <v>3248</v>
      </c>
      <c r="Q68" s="3" t="s">
        <v>205</v>
      </c>
      <c r="U68" s="3"/>
      <c r="X68" s="2" t="s">
        <v>2208</v>
      </c>
      <c r="Y68" s="2" t="s">
        <v>193</v>
      </c>
      <c r="Z68" s="2" t="s">
        <v>512</v>
      </c>
      <c r="AC68" s="2" t="s">
        <v>2301</v>
      </c>
      <c r="AD68" s="2" t="s">
        <v>2302</v>
      </c>
      <c r="BG68" s="2" t="s">
        <v>3484</v>
      </c>
      <c r="BJ68" s="2" t="s">
        <v>3484</v>
      </c>
      <c r="BK68" s="17">
        <v>66</v>
      </c>
      <c r="BL68" s="2" t="s">
        <v>525</v>
      </c>
      <c r="BM68" s="2" t="s">
        <v>2062</v>
      </c>
    </row>
    <row r="69" spans="16:65">
      <c r="P69" s="2" t="s">
        <v>3249</v>
      </c>
      <c r="Q69" s="3" t="s">
        <v>169</v>
      </c>
      <c r="U69" s="3"/>
      <c r="X69" s="2" t="s">
        <v>2060</v>
      </c>
      <c r="Y69" s="2" t="s">
        <v>609</v>
      </c>
      <c r="Z69" s="2" t="s">
        <v>512</v>
      </c>
      <c r="AC69" s="2" t="s">
        <v>597</v>
      </c>
      <c r="AD69" s="2" t="s">
        <v>309</v>
      </c>
      <c r="BJ69" s="2" t="s">
        <v>3486</v>
      </c>
      <c r="BL69" s="2" t="s">
        <v>853</v>
      </c>
      <c r="BM69" s="2" t="s">
        <v>852</v>
      </c>
    </row>
    <row r="70" spans="16:65">
      <c r="P70" s="2" t="s">
        <v>3250</v>
      </c>
      <c r="Q70" s="3" t="s">
        <v>170</v>
      </c>
      <c r="U70" s="3"/>
      <c r="X70" s="2" t="s">
        <v>2062</v>
      </c>
      <c r="Y70" s="2" t="s">
        <v>525</v>
      </c>
      <c r="Z70" s="2" t="s">
        <v>512</v>
      </c>
      <c r="AC70" s="2" t="s">
        <v>601</v>
      </c>
      <c r="AD70" s="2" t="s">
        <v>314</v>
      </c>
      <c r="BJ70" s="2" t="s">
        <v>1576</v>
      </c>
      <c r="BK70" s="17">
        <v>67</v>
      </c>
      <c r="BL70" s="2" t="s">
        <v>549</v>
      </c>
      <c r="BM70" s="2" t="s">
        <v>2085</v>
      </c>
    </row>
    <row r="71" spans="16:65">
      <c r="P71" s="2" t="s">
        <v>3251</v>
      </c>
      <c r="Q71" s="3" t="s">
        <v>246</v>
      </c>
      <c r="U71" s="3"/>
      <c r="X71" s="2" t="s">
        <v>852</v>
      </c>
      <c r="Y71" s="2" t="s">
        <v>853</v>
      </c>
      <c r="Z71" s="2" t="s">
        <v>512</v>
      </c>
      <c r="AC71" s="2" t="s">
        <v>2303</v>
      </c>
      <c r="AD71" s="2" t="s">
        <v>2304</v>
      </c>
      <c r="BJ71" s="2" t="s">
        <v>3485</v>
      </c>
      <c r="BL71" s="2" t="s">
        <v>527</v>
      </c>
      <c r="BM71" s="2" t="s">
        <v>2064</v>
      </c>
    </row>
    <row r="72" spans="16:65">
      <c r="P72" s="2" t="s">
        <v>3252</v>
      </c>
      <c r="Q72" s="3" t="s">
        <v>171</v>
      </c>
      <c r="U72" s="3"/>
      <c r="X72" s="2" t="s">
        <v>2085</v>
      </c>
      <c r="Y72" s="2" t="s">
        <v>549</v>
      </c>
      <c r="Z72" s="2" t="s">
        <v>512</v>
      </c>
      <c r="AC72" s="2" t="s">
        <v>2305</v>
      </c>
      <c r="AD72" s="2" t="s">
        <v>2306</v>
      </c>
      <c r="BJ72" s="2" t="s">
        <v>1435</v>
      </c>
      <c r="BK72" s="17">
        <v>68</v>
      </c>
      <c r="BL72" s="2" t="s">
        <v>612</v>
      </c>
      <c r="BM72" s="2" t="s">
        <v>2061</v>
      </c>
    </row>
    <row r="73" spans="16:65">
      <c r="P73" s="2" t="s">
        <v>3253</v>
      </c>
      <c r="Q73" s="3" t="s">
        <v>172</v>
      </c>
      <c r="U73" s="3"/>
      <c r="X73" s="2" t="s">
        <v>2064</v>
      </c>
      <c r="Y73" s="2" t="s">
        <v>527</v>
      </c>
      <c r="Z73" s="2" t="s">
        <v>512</v>
      </c>
      <c r="AC73" s="2" t="s">
        <v>2307</v>
      </c>
      <c r="AD73" s="2" t="s">
        <v>2308</v>
      </c>
      <c r="BJ73" s="2" t="s">
        <v>3437</v>
      </c>
      <c r="BK73" s="17">
        <v>70</v>
      </c>
      <c r="BL73" s="2" t="s">
        <v>555</v>
      </c>
      <c r="BM73" s="2" t="s">
        <v>2066</v>
      </c>
    </row>
    <row r="74" spans="16:65">
      <c r="P74" s="2" t="s">
        <v>1552</v>
      </c>
      <c r="Q74" s="3" t="s">
        <v>173</v>
      </c>
      <c r="U74" s="3"/>
      <c r="X74" s="2" t="s">
        <v>2061</v>
      </c>
      <c r="Y74" s="2" t="s">
        <v>612</v>
      </c>
      <c r="AC74" s="2" t="s">
        <v>2309</v>
      </c>
      <c r="AD74" s="2" t="s">
        <v>2310</v>
      </c>
      <c r="BJ74" s="2" t="s">
        <v>1452</v>
      </c>
      <c r="BK74" s="17">
        <v>71</v>
      </c>
      <c r="BL74" s="2" t="s">
        <v>613</v>
      </c>
      <c r="BM74" s="2" t="s">
        <v>2067</v>
      </c>
    </row>
    <row r="75" spans="16:65">
      <c r="P75" s="2" t="s">
        <v>3254</v>
      </c>
      <c r="Q75" s="3" t="s">
        <v>180</v>
      </c>
      <c r="U75" s="3"/>
      <c r="X75" s="2" t="s">
        <v>2066</v>
      </c>
      <c r="Y75" s="2" t="s">
        <v>555</v>
      </c>
      <c r="Z75" s="2" t="s">
        <v>512</v>
      </c>
      <c r="AC75" s="2" t="s">
        <v>2311</v>
      </c>
      <c r="AD75" s="2" t="s">
        <v>1410</v>
      </c>
      <c r="BJ75" s="2" t="s">
        <v>3438</v>
      </c>
      <c r="BK75" s="17">
        <v>69</v>
      </c>
      <c r="BL75" s="2" t="s">
        <v>132</v>
      </c>
      <c r="BM75" s="2" t="s">
        <v>2072</v>
      </c>
    </row>
    <row r="76" spans="16:65">
      <c r="P76" s="2" t="s">
        <v>3255</v>
      </c>
      <c r="Q76" s="3" t="s">
        <v>183</v>
      </c>
      <c r="U76" s="3"/>
      <c r="X76" s="2" t="s">
        <v>2067</v>
      </c>
      <c r="Y76" s="2" t="s">
        <v>613</v>
      </c>
      <c r="AC76" s="2" t="s">
        <v>2312</v>
      </c>
      <c r="AD76" s="2" t="s">
        <v>2313</v>
      </c>
      <c r="BL76" s="2" t="s">
        <v>614</v>
      </c>
      <c r="BM76" s="2" t="s">
        <v>2070</v>
      </c>
    </row>
    <row r="77" spans="16:65">
      <c r="P77" s="2" t="s">
        <v>3256</v>
      </c>
      <c r="Q77" s="3" t="s">
        <v>174</v>
      </c>
      <c r="U77" s="3"/>
      <c r="X77" s="2" t="s">
        <v>2072</v>
      </c>
      <c r="Y77" s="2" t="s">
        <v>132</v>
      </c>
      <c r="AC77" s="2" t="s">
        <v>2314</v>
      </c>
      <c r="AD77" s="2" t="s">
        <v>2315</v>
      </c>
      <c r="BL77" s="2" t="s">
        <v>615</v>
      </c>
      <c r="BM77" s="2" t="s">
        <v>2069</v>
      </c>
    </row>
    <row r="78" spans="16:65">
      <c r="P78" s="2" t="s">
        <v>3257</v>
      </c>
      <c r="Q78" s="3" t="s">
        <v>175</v>
      </c>
      <c r="U78" s="3"/>
      <c r="X78" s="2" t="s">
        <v>2070</v>
      </c>
      <c r="Y78" s="2" t="s">
        <v>614</v>
      </c>
      <c r="AC78" s="2" t="s">
        <v>2316</v>
      </c>
      <c r="AD78" s="2" t="s">
        <v>2317</v>
      </c>
      <c r="BL78" s="2" t="s">
        <v>616</v>
      </c>
      <c r="BM78" s="2" t="s">
        <v>2068</v>
      </c>
    </row>
    <row r="79" spans="16:65">
      <c r="P79" s="2" t="s">
        <v>1558</v>
      </c>
      <c r="Q79" s="3" t="s">
        <v>181</v>
      </c>
      <c r="U79" s="3"/>
      <c r="X79" s="2" t="s">
        <v>2069</v>
      </c>
      <c r="Y79" s="2" t="s">
        <v>615</v>
      </c>
      <c r="Z79" s="2" t="s">
        <v>512</v>
      </c>
      <c r="AC79" s="2" t="s">
        <v>2318</v>
      </c>
      <c r="AD79" s="2" t="s">
        <v>2319</v>
      </c>
      <c r="BL79" s="2" t="s">
        <v>617</v>
      </c>
      <c r="BM79" s="2" t="s">
        <v>1843</v>
      </c>
    </row>
    <row r="80" spans="16:65">
      <c r="P80" s="2" t="s">
        <v>3258</v>
      </c>
      <c r="Q80" s="3" t="s">
        <v>184</v>
      </c>
      <c r="U80" s="3"/>
      <c r="X80" s="2" t="s">
        <v>2068</v>
      </c>
      <c r="Y80" s="2" t="s">
        <v>616</v>
      </c>
      <c r="AC80" s="2" t="s">
        <v>2320</v>
      </c>
      <c r="AD80" s="2" t="s">
        <v>2321</v>
      </c>
      <c r="BL80" s="2" t="s">
        <v>618</v>
      </c>
      <c r="BM80" s="2" t="s">
        <v>2077</v>
      </c>
    </row>
    <row r="81" spans="16:65">
      <c r="P81" s="2" t="s">
        <v>3259</v>
      </c>
      <c r="Q81" s="3" t="s">
        <v>177</v>
      </c>
      <c r="U81" s="3"/>
      <c r="X81" s="2" t="s">
        <v>1843</v>
      </c>
      <c r="Y81" s="2" t="s">
        <v>617</v>
      </c>
      <c r="AC81" s="2" t="s">
        <v>2322</v>
      </c>
      <c r="AD81" s="2" t="s">
        <v>2323</v>
      </c>
      <c r="BL81" s="2" t="s">
        <v>620</v>
      </c>
      <c r="BM81" s="2" t="s">
        <v>2168</v>
      </c>
    </row>
    <row r="82" spans="16:65">
      <c r="P82" s="2" t="s">
        <v>3260</v>
      </c>
      <c r="Q82" s="3" t="s">
        <v>168</v>
      </c>
      <c r="U82" s="3"/>
      <c r="X82" s="2" t="s">
        <v>2077</v>
      </c>
      <c r="Y82" s="2" t="s">
        <v>618</v>
      </c>
      <c r="AC82" s="2" t="s">
        <v>2324</v>
      </c>
      <c r="AD82" s="2" t="s">
        <v>2325</v>
      </c>
      <c r="BL82" s="2" t="s">
        <v>187</v>
      </c>
      <c r="BM82" s="2" t="s">
        <v>2204</v>
      </c>
    </row>
    <row r="83" spans="16:65">
      <c r="P83" s="2" t="s">
        <v>3261</v>
      </c>
      <c r="Q83" s="3" t="s">
        <v>176</v>
      </c>
      <c r="U83" s="3"/>
      <c r="X83" s="2" t="s">
        <v>2168</v>
      </c>
      <c r="Y83" s="2" t="s">
        <v>620</v>
      </c>
      <c r="AC83" s="2" t="s">
        <v>2326</v>
      </c>
      <c r="AD83" s="2" t="s">
        <v>2327</v>
      </c>
      <c r="BL83" s="2" t="s">
        <v>134</v>
      </c>
      <c r="BM83" s="2" t="s">
        <v>2073</v>
      </c>
    </row>
    <row r="84" spans="16:65">
      <c r="P84" s="2" t="s">
        <v>3262</v>
      </c>
      <c r="Q84" s="3" t="s">
        <v>182</v>
      </c>
      <c r="U84" s="3"/>
      <c r="X84" s="2" t="s">
        <v>2204</v>
      </c>
      <c r="Y84" s="2" t="s">
        <v>187</v>
      </c>
      <c r="AC84" s="2" t="s">
        <v>2328</v>
      </c>
      <c r="AD84" s="2" t="s">
        <v>2329</v>
      </c>
      <c r="BL84" s="2" t="s">
        <v>623</v>
      </c>
      <c r="BM84" s="2" t="s">
        <v>2082</v>
      </c>
    </row>
    <row r="85" spans="16:65">
      <c r="P85" s="2" t="s">
        <v>3263</v>
      </c>
      <c r="Q85" s="3" t="s">
        <v>138</v>
      </c>
      <c r="U85" s="3"/>
      <c r="X85" s="2" t="s">
        <v>2073</v>
      </c>
      <c r="Y85" s="2" t="s">
        <v>134</v>
      </c>
      <c r="AC85" s="2" t="s">
        <v>2330</v>
      </c>
      <c r="AD85" s="2" t="s">
        <v>2331</v>
      </c>
      <c r="BL85" s="2" t="s">
        <v>625</v>
      </c>
      <c r="BM85" s="2" t="s">
        <v>2076</v>
      </c>
    </row>
    <row r="86" spans="16:65">
      <c r="P86" s="2" t="s">
        <v>3264</v>
      </c>
      <c r="Q86" s="3" t="s">
        <v>179</v>
      </c>
      <c r="U86" s="3"/>
      <c r="X86" s="2" t="s">
        <v>2082</v>
      </c>
      <c r="Y86" s="2" t="s">
        <v>623</v>
      </c>
      <c r="Z86" s="2" t="s">
        <v>512</v>
      </c>
      <c r="AC86" s="2" t="s">
        <v>2332</v>
      </c>
      <c r="AD86" s="2" t="s">
        <v>2333</v>
      </c>
      <c r="BL86" s="2" t="s">
        <v>517</v>
      </c>
      <c r="BM86" s="2" t="s">
        <v>1836</v>
      </c>
    </row>
    <row r="87" spans="16:65">
      <c r="P87" s="2" t="s">
        <v>3265</v>
      </c>
      <c r="Q87" s="3" t="s">
        <v>187</v>
      </c>
      <c r="U87" s="3"/>
      <c r="X87" s="2" t="s">
        <v>2076</v>
      </c>
      <c r="Y87" s="2" t="s">
        <v>625</v>
      </c>
      <c r="AC87" s="2" t="s">
        <v>2334</v>
      </c>
      <c r="AD87" s="2" t="s">
        <v>2335</v>
      </c>
      <c r="BL87" s="2" t="s">
        <v>627</v>
      </c>
      <c r="BM87" s="2" t="s">
        <v>2079</v>
      </c>
    </row>
    <row r="88" spans="16:65">
      <c r="P88" s="2" t="s">
        <v>3266</v>
      </c>
      <c r="Q88" s="3" t="s">
        <v>98</v>
      </c>
      <c r="U88" s="3"/>
      <c r="X88" s="2" t="s">
        <v>1836</v>
      </c>
      <c r="Y88" s="2" t="s">
        <v>517</v>
      </c>
      <c r="AC88" s="2" t="s">
        <v>2336</v>
      </c>
      <c r="AD88" s="2" t="s">
        <v>2337</v>
      </c>
      <c r="BL88" s="2" t="s">
        <v>136</v>
      </c>
      <c r="BM88" s="2" t="s">
        <v>2080</v>
      </c>
    </row>
    <row r="89" spans="16:65">
      <c r="P89" s="2" t="s">
        <v>3267</v>
      </c>
      <c r="Q89" s="3" t="s">
        <v>99</v>
      </c>
      <c r="U89" s="3"/>
      <c r="X89" s="2" t="s">
        <v>2079</v>
      </c>
      <c r="Y89" s="2" t="s">
        <v>627</v>
      </c>
      <c r="Z89" s="2" t="s">
        <v>512</v>
      </c>
      <c r="AC89" s="2" t="s">
        <v>2338</v>
      </c>
      <c r="AD89" s="2" t="s">
        <v>2339</v>
      </c>
      <c r="BL89" s="2" t="s">
        <v>632</v>
      </c>
      <c r="BM89" s="2" t="s">
        <v>2086</v>
      </c>
    </row>
    <row r="90" spans="16:65">
      <c r="P90" s="2" t="s">
        <v>3268</v>
      </c>
      <c r="Q90" s="3" t="s">
        <v>238</v>
      </c>
      <c r="U90" s="3"/>
      <c r="X90" s="2" t="s">
        <v>2080</v>
      </c>
      <c r="Y90" s="2" t="s">
        <v>136</v>
      </c>
      <c r="AC90" s="2" t="s">
        <v>2340</v>
      </c>
      <c r="AD90" s="2" t="s">
        <v>2341</v>
      </c>
      <c r="BL90" s="2" t="s">
        <v>137</v>
      </c>
      <c r="BM90" s="2" t="s">
        <v>2081</v>
      </c>
    </row>
    <row r="91" spans="16:65">
      <c r="P91" s="2" t="s">
        <v>3269</v>
      </c>
      <c r="Q91" s="3" t="s">
        <v>189</v>
      </c>
      <c r="U91" s="3"/>
      <c r="X91" s="2" t="s">
        <v>2086</v>
      </c>
      <c r="Y91" s="2" t="s">
        <v>632</v>
      </c>
      <c r="Z91" s="2" t="s">
        <v>512</v>
      </c>
      <c r="AC91" s="2" t="s">
        <v>2342</v>
      </c>
      <c r="AD91" s="2" t="s">
        <v>2343</v>
      </c>
      <c r="BL91" s="2" t="s">
        <v>630</v>
      </c>
      <c r="BM91" s="2" t="s">
        <v>2075</v>
      </c>
    </row>
    <row r="92" spans="16:65">
      <c r="P92" s="2" t="s">
        <v>3270</v>
      </c>
      <c r="Q92" s="3" t="s">
        <v>192</v>
      </c>
      <c r="U92" s="3"/>
      <c r="X92" s="2" t="s">
        <v>2081</v>
      </c>
      <c r="Y92" s="2" t="s">
        <v>137</v>
      </c>
      <c r="AC92" s="2" t="s">
        <v>2344</v>
      </c>
      <c r="AD92" s="2" t="s">
        <v>2345</v>
      </c>
      <c r="BL92" s="2" t="s">
        <v>634</v>
      </c>
      <c r="BM92" s="2" t="s">
        <v>2084</v>
      </c>
    </row>
    <row r="93" spans="16:65">
      <c r="P93" s="2" t="s">
        <v>3271</v>
      </c>
      <c r="Q93" s="3" t="s">
        <v>191</v>
      </c>
      <c r="U93" s="3"/>
      <c r="X93" s="2" t="s">
        <v>2075</v>
      </c>
      <c r="Y93" s="2" t="s">
        <v>630</v>
      </c>
      <c r="AC93" s="2" t="s">
        <v>2346</v>
      </c>
      <c r="AD93" s="2" t="s">
        <v>2347</v>
      </c>
      <c r="BL93" s="2" t="s">
        <v>636</v>
      </c>
      <c r="BM93" s="2" t="s">
        <v>2089</v>
      </c>
    </row>
    <row r="94" spans="16:65">
      <c r="P94" s="2" t="s">
        <v>3272</v>
      </c>
      <c r="Q94" s="3" t="s">
        <v>188</v>
      </c>
      <c r="U94" s="3"/>
      <c r="X94" s="2" t="s">
        <v>2084</v>
      </c>
      <c r="Y94" s="2" t="s">
        <v>634</v>
      </c>
      <c r="AC94" s="2" t="s">
        <v>2348</v>
      </c>
      <c r="AD94" s="2" t="s">
        <v>2349</v>
      </c>
      <c r="BL94" s="2" t="s">
        <v>638</v>
      </c>
      <c r="BM94" s="2" t="s">
        <v>2088</v>
      </c>
    </row>
    <row r="95" spans="16:65">
      <c r="P95" s="2" t="s">
        <v>3273</v>
      </c>
      <c r="Q95" s="3" t="s">
        <v>190</v>
      </c>
      <c r="U95" s="3"/>
      <c r="X95" s="2" t="s">
        <v>2089</v>
      </c>
      <c r="Y95" s="2" t="s">
        <v>636</v>
      </c>
      <c r="AC95" s="2" t="s">
        <v>2350</v>
      </c>
      <c r="AD95" s="2" t="s">
        <v>2351</v>
      </c>
      <c r="BL95" s="2" t="s">
        <v>135</v>
      </c>
      <c r="BM95" s="2" t="s">
        <v>2078</v>
      </c>
    </row>
    <row r="96" spans="16:65">
      <c r="P96" s="2" t="s">
        <v>3274</v>
      </c>
      <c r="Q96" s="3" t="s">
        <v>193</v>
      </c>
      <c r="U96" s="3"/>
      <c r="X96" s="2" t="s">
        <v>2088</v>
      </c>
      <c r="Y96" s="2" t="s">
        <v>638</v>
      </c>
      <c r="Z96" s="2" t="s">
        <v>512</v>
      </c>
      <c r="AC96" s="2" t="s">
        <v>2352</v>
      </c>
      <c r="AD96" s="2" t="s">
        <v>2353</v>
      </c>
      <c r="BL96" s="2" t="s">
        <v>641</v>
      </c>
      <c r="BM96" s="2" t="s">
        <v>2083</v>
      </c>
    </row>
    <row r="97" spans="16:65">
      <c r="P97" s="2" t="s">
        <v>3275</v>
      </c>
      <c r="Q97" s="3" t="s">
        <v>115</v>
      </c>
      <c r="U97" s="3"/>
      <c r="X97" s="2" t="s">
        <v>2078</v>
      </c>
      <c r="Y97" s="2" t="s">
        <v>135</v>
      </c>
      <c r="AC97" s="2" t="s">
        <v>2354</v>
      </c>
      <c r="AD97" s="2" t="s">
        <v>2355</v>
      </c>
      <c r="BL97" s="2" t="s">
        <v>643</v>
      </c>
      <c r="BM97" s="2" t="s">
        <v>2090</v>
      </c>
    </row>
    <row r="98" spans="16:65">
      <c r="P98" s="2" t="s">
        <v>3276</v>
      </c>
      <c r="Q98" s="3" t="s">
        <v>194</v>
      </c>
      <c r="U98" s="3"/>
      <c r="X98" s="2" t="s">
        <v>2083</v>
      </c>
      <c r="Y98" s="2" t="s">
        <v>641</v>
      </c>
      <c r="Z98" s="2" t="s">
        <v>512</v>
      </c>
      <c r="AC98" s="2" t="s">
        <v>2356</v>
      </c>
      <c r="AD98" s="2" t="s">
        <v>2357</v>
      </c>
      <c r="BL98" s="2" t="s">
        <v>644</v>
      </c>
      <c r="BM98" s="2" t="s">
        <v>2091</v>
      </c>
    </row>
    <row r="99" spans="16:65">
      <c r="P99" s="2" t="s">
        <v>3277</v>
      </c>
      <c r="Q99" s="3" t="s">
        <v>122</v>
      </c>
      <c r="U99" s="3"/>
      <c r="X99" s="2" t="s">
        <v>2090</v>
      </c>
      <c r="Y99" s="2" t="s">
        <v>643</v>
      </c>
      <c r="Z99" s="2" t="s">
        <v>512</v>
      </c>
      <c r="AC99" s="2" t="s">
        <v>2358</v>
      </c>
      <c r="AD99" s="2" t="s">
        <v>2359</v>
      </c>
      <c r="BL99" s="2" t="s">
        <v>645</v>
      </c>
      <c r="BM99" s="2" t="s">
        <v>2095</v>
      </c>
    </row>
    <row r="100" spans="16:65">
      <c r="P100" s="2" t="s">
        <v>3278</v>
      </c>
      <c r="Q100" s="3" t="s">
        <v>117</v>
      </c>
      <c r="U100" s="3"/>
      <c r="X100" s="2" t="s">
        <v>2091</v>
      </c>
      <c r="Y100" s="2" t="s">
        <v>644</v>
      </c>
      <c r="Z100" s="2" t="s">
        <v>512</v>
      </c>
      <c r="AC100" s="2" t="s">
        <v>2360</v>
      </c>
      <c r="AD100" s="2" t="s">
        <v>2361</v>
      </c>
      <c r="BL100" s="2" t="s">
        <v>647</v>
      </c>
      <c r="BM100" s="2" t="s">
        <v>2093</v>
      </c>
    </row>
    <row r="101" spans="16:65">
      <c r="P101" s="2" t="s">
        <v>1548</v>
      </c>
      <c r="Q101" s="3" t="s">
        <v>185</v>
      </c>
      <c r="U101" s="3"/>
      <c r="X101" s="2" t="s">
        <v>2095</v>
      </c>
      <c r="Y101" s="2" t="s">
        <v>645</v>
      </c>
      <c r="Z101" s="2" t="s">
        <v>512</v>
      </c>
      <c r="AC101" s="2" t="s">
        <v>2362</v>
      </c>
      <c r="AD101" s="2" t="s">
        <v>2363</v>
      </c>
      <c r="BL101" s="2" t="s">
        <v>648</v>
      </c>
      <c r="BM101" s="2" t="s">
        <v>2094</v>
      </c>
    </row>
    <row r="102" spans="16:65">
      <c r="P102" s="2" t="s">
        <v>3279</v>
      </c>
      <c r="Q102" s="3" t="s">
        <v>196</v>
      </c>
      <c r="U102" s="3"/>
      <c r="X102" s="2" t="s">
        <v>2093</v>
      </c>
      <c r="Y102" s="2" t="s">
        <v>647</v>
      </c>
      <c r="AC102" s="2" t="s">
        <v>2364</v>
      </c>
      <c r="AD102" s="2" t="s">
        <v>2365</v>
      </c>
      <c r="BL102" s="2" t="s">
        <v>649</v>
      </c>
      <c r="BM102" s="2" t="s">
        <v>2092</v>
      </c>
    </row>
    <row r="103" spans="16:65">
      <c r="P103" s="2" t="s">
        <v>1570</v>
      </c>
      <c r="Q103" s="3" t="s">
        <v>195</v>
      </c>
      <c r="U103" s="3"/>
      <c r="X103" s="2" t="s">
        <v>2094</v>
      </c>
      <c r="Y103" s="2" t="s">
        <v>648</v>
      </c>
      <c r="Z103" s="2" t="s">
        <v>512</v>
      </c>
      <c r="AC103" s="2" t="s">
        <v>2366</v>
      </c>
      <c r="AD103" s="2" t="s">
        <v>2367</v>
      </c>
      <c r="BL103" s="2" t="s">
        <v>138</v>
      </c>
      <c r="BM103" s="2" t="s">
        <v>1860</v>
      </c>
    </row>
    <row r="104" spans="16:65">
      <c r="P104" s="2" t="s">
        <v>3280</v>
      </c>
      <c r="Q104" s="3" t="s">
        <v>197</v>
      </c>
      <c r="U104" s="3"/>
      <c r="X104" s="2" t="s">
        <v>2092</v>
      </c>
      <c r="Y104" s="2" t="s">
        <v>649</v>
      </c>
      <c r="AC104" s="2" t="s">
        <v>2368</v>
      </c>
      <c r="AD104" s="2" t="s">
        <v>2369</v>
      </c>
      <c r="BL104" s="2" t="s">
        <v>660</v>
      </c>
      <c r="BM104" s="2" t="s">
        <v>2104</v>
      </c>
    </row>
    <row r="105" spans="16:65">
      <c r="P105" s="2" t="s">
        <v>3281</v>
      </c>
      <c r="Q105" s="3" t="s">
        <v>186</v>
      </c>
      <c r="U105" s="3"/>
      <c r="X105" s="2" t="s">
        <v>1860</v>
      </c>
      <c r="Y105" s="2" t="s">
        <v>138</v>
      </c>
      <c r="AC105" s="2" t="s">
        <v>2370</v>
      </c>
      <c r="AD105" s="2" t="s">
        <v>2371</v>
      </c>
      <c r="BL105" s="2" t="s">
        <v>651</v>
      </c>
      <c r="BM105" s="2" t="s">
        <v>2100</v>
      </c>
    </row>
    <row r="106" spans="16:65">
      <c r="P106" s="2" t="s">
        <v>3282</v>
      </c>
      <c r="Q106" s="3" t="s">
        <v>178</v>
      </c>
      <c r="U106" s="3"/>
      <c r="X106" s="2" t="s">
        <v>2104</v>
      </c>
      <c r="Y106" s="2" t="s">
        <v>660</v>
      </c>
      <c r="AC106" s="2" t="s">
        <v>2372</v>
      </c>
      <c r="AD106" s="2" t="s">
        <v>2373</v>
      </c>
      <c r="BL106" s="2" t="s">
        <v>218</v>
      </c>
      <c r="BM106" s="2" t="s">
        <v>2096</v>
      </c>
    </row>
    <row r="107" spans="16:65">
      <c r="P107" s="2" t="s">
        <v>3283</v>
      </c>
      <c r="Q107" s="3" t="s">
        <v>241</v>
      </c>
      <c r="U107" s="3"/>
      <c r="X107" s="2" t="s">
        <v>2100</v>
      </c>
      <c r="Y107" s="2" t="s">
        <v>651</v>
      </c>
      <c r="Z107" s="2" t="s">
        <v>512</v>
      </c>
      <c r="AC107" s="2" t="s">
        <v>2374</v>
      </c>
      <c r="AD107" s="2" t="s">
        <v>2375</v>
      </c>
      <c r="BL107" s="2" t="s">
        <v>656</v>
      </c>
      <c r="BM107" s="2" t="s">
        <v>2103</v>
      </c>
    </row>
    <row r="108" spans="16:65">
      <c r="P108" s="2" t="s">
        <v>3284</v>
      </c>
      <c r="Q108" s="3" t="s">
        <v>200</v>
      </c>
      <c r="U108" s="3"/>
      <c r="X108" s="2" t="s">
        <v>2096</v>
      </c>
      <c r="Y108" s="2" t="s">
        <v>218</v>
      </c>
      <c r="Z108" s="2" t="s">
        <v>512</v>
      </c>
      <c r="AC108" s="2" t="s">
        <v>2376</v>
      </c>
      <c r="AD108" s="2" t="s">
        <v>2377</v>
      </c>
      <c r="BL108" s="2" t="s">
        <v>654</v>
      </c>
      <c r="BM108" s="2" t="s">
        <v>2102</v>
      </c>
    </row>
    <row r="109" spans="16:65">
      <c r="P109" s="2" t="s">
        <v>3285</v>
      </c>
      <c r="Q109" s="3" t="s">
        <v>204</v>
      </c>
      <c r="U109" s="3"/>
      <c r="X109" s="2" t="s">
        <v>2103</v>
      </c>
      <c r="Y109" s="2" t="s">
        <v>656</v>
      </c>
      <c r="Z109" s="2" t="s">
        <v>512</v>
      </c>
      <c r="AC109" s="2" t="s">
        <v>2378</v>
      </c>
      <c r="AD109" s="2" t="s">
        <v>2379</v>
      </c>
      <c r="BL109" s="2" t="s">
        <v>658</v>
      </c>
      <c r="BM109" s="2" t="s">
        <v>2097</v>
      </c>
    </row>
    <row r="110" spans="16:65">
      <c r="P110" s="2" t="s">
        <v>3286</v>
      </c>
      <c r="Q110" s="3" t="s">
        <v>202</v>
      </c>
      <c r="U110" s="3"/>
      <c r="X110" s="2" t="s">
        <v>2102</v>
      </c>
      <c r="Y110" s="2" t="s">
        <v>654</v>
      </c>
      <c r="Z110" s="2" t="s">
        <v>512</v>
      </c>
      <c r="AC110" s="2" t="s">
        <v>2380</v>
      </c>
      <c r="AD110" s="2" t="s">
        <v>2381</v>
      </c>
      <c r="BL110" s="2" t="s">
        <v>662</v>
      </c>
      <c r="BM110" s="2" t="s">
        <v>2099</v>
      </c>
    </row>
    <row r="111" spans="16:65">
      <c r="P111" s="2" t="s">
        <v>3287</v>
      </c>
      <c r="Q111" s="3" t="s">
        <v>203</v>
      </c>
      <c r="U111" s="3"/>
      <c r="X111" s="2" t="s">
        <v>2097</v>
      </c>
      <c r="Y111" s="2" t="s">
        <v>658</v>
      </c>
      <c r="AC111" s="2" t="s">
        <v>2382</v>
      </c>
      <c r="AD111" s="2" t="s">
        <v>2383</v>
      </c>
      <c r="BL111" s="2" t="s">
        <v>664</v>
      </c>
      <c r="BM111" s="2" t="s">
        <v>2098</v>
      </c>
    </row>
    <row r="112" spans="16:65">
      <c r="P112" s="2" t="s">
        <v>3288</v>
      </c>
      <c r="Q112" s="3" t="s">
        <v>201</v>
      </c>
      <c r="U112" s="3"/>
      <c r="X112" s="2" t="s">
        <v>2099</v>
      </c>
      <c r="Y112" s="2" t="s">
        <v>662</v>
      </c>
      <c r="AC112" s="2" t="s">
        <v>606</v>
      </c>
      <c r="AD112" s="2" t="s">
        <v>318</v>
      </c>
      <c r="BL112" s="2" t="s">
        <v>666</v>
      </c>
      <c r="BM112" s="2" t="s">
        <v>1851</v>
      </c>
    </row>
    <row r="113" spans="16:65">
      <c r="P113" s="2" t="s">
        <v>3289</v>
      </c>
      <c r="Q113" s="3" t="s">
        <v>236</v>
      </c>
      <c r="U113" s="3"/>
      <c r="X113" s="2" t="s">
        <v>2098</v>
      </c>
      <c r="Y113" s="2" t="s">
        <v>664</v>
      </c>
      <c r="AC113" s="2" t="s">
        <v>608</v>
      </c>
      <c r="AD113" s="2" t="s">
        <v>317</v>
      </c>
      <c r="BL113" s="2" t="s">
        <v>668</v>
      </c>
      <c r="BM113" s="2" t="s">
        <v>2106</v>
      </c>
    </row>
    <row r="114" spans="16:65">
      <c r="P114" s="2" t="s">
        <v>3290</v>
      </c>
      <c r="Q114" s="3" t="s">
        <v>208</v>
      </c>
      <c r="U114" s="3"/>
      <c r="X114" s="2" t="s">
        <v>1851</v>
      </c>
      <c r="Y114" s="2" t="s">
        <v>666</v>
      </c>
      <c r="AC114" s="2" t="s">
        <v>2384</v>
      </c>
      <c r="AD114" s="2" t="s">
        <v>2385</v>
      </c>
      <c r="BL114" s="2" t="s">
        <v>670</v>
      </c>
      <c r="BM114" s="2" t="s">
        <v>2108</v>
      </c>
    </row>
    <row r="115" spans="16:65">
      <c r="P115" s="2" t="s">
        <v>3291</v>
      </c>
      <c r="Q115" s="3" t="s">
        <v>209</v>
      </c>
      <c r="U115" s="3"/>
      <c r="X115" s="2" t="s">
        <v>2106</v>
      </c>
      <c r="Y115" s="2" t="s">
        <v>668</v>
      </c>
      <c r="AC115" s="2" t="s">
        <v>2386</v>
      </c>
      <c r="AD115" s="2" t="s">
        <v>2387</v>
      </c>
      <c r="BL115" s="2" t="s">
        <v>671</v>
      </c>
      <c r="BM115" s="2" t="s">
        <v>2105</v>
      </c>
    </row>
    <row r="116" spans="16:65">
      <c r="P116" s="2" t="s">
        <v>3292</v>
      </c>
      <c r="Q116" s="3" t="s">
        <v>149</v>
      </c>
      <c r="U116" s="3"/>
      <c r="X116" s="2" t="s">
        <v>2108</v>
      </c>
      <c r="Y116" s="2" t="s">
        <v>670</v>
      </c>
      <c r="AC116" s="2" t="s">
        <v>2388</v>
      </c>
      <c r="AD116" s="2" t="s">
        <v>2389</v>
      </c>
      <c r="BL116" s="2" t="s">
        <v>673</v>
      </c>
      <c r="BM116" s="2" t="s">
        <v>2107</v>
      </c>
    </row>
    <row r="117" spans="16:65">
      <c r="P117" s="2" t="s">
        <v>3293</v>
      </c>
      <c r="Q117" s="3" t="s">
        <v>144</v>
      </c>
      <c r="U117" s="3"/>
      <c r="X117" s="2" t="s">
        <v>2105</v>
      </c>
      <c r="Y117" s="2" t="s">
        <v>671</v>
      </c>
      <c r="AC117" s="2" t="s">
        <v>2390</v>
      </c>
      <c r="AD117" s="2" t="s">
        <v>603</v>
      </c>
      <c r="BL117" s="2" t="s">
        <v>681</v>
      </c>
      <c r="BM117" s="2" t="s">
        <v>2119</v>
      </c>
    </row>
    <row r="118" spans="16:65">
      <c r="P118" s="2" t="s">
        <v>3294</v>
      </c>
      <c r="Q118" s="3" t="s">
        <v>145</v>
      </c>
      <c r="U118" s="3"/>
      <c r="X118" s="2" t="s">
        <v>2107</v>
      </c>
      <c r="Y118" s="2" t="s">
        <v>673</v>
      </c>
      <c r="Z118" s="2" t="s">
        <v>512</v>
      </c>
      <c r="AC118" s="2" t="s">
        <v>2391</v>
      </c>
      <c r="AD118" s="2" t="s">
        <v>2392</v>
      </c>
      <c r="BL118" s="2" t="s">
        <v>685</v>
      </c>
      <c r="BM118" s="2" t="s">
        <v>2109</v>
      </c>
    </row>
    <row r="119" spans="16:65">
      <c r="P119" s="2" t="s">
        <v>3295</v>
      </c>
      <c r="Q119" s="3" t="s">
        <v>146</v>
      </c>
      <c r="U119" s="3"/>
      <c r="X119" s="2" t="s">
        <v>2119</v>
      </c>
      <c r="Y119" s="2" t="s">
        <v>681</v>
      </c>
      <c r="Z119" s="2" t="s">
        <v>512</v>
      </c>
      <c r="AC119" s="2" t="s">
        <v>610</v>
      </c>
      <c r="AD119" s="2" t="s">
        <v>316</v>
      </c>
      <c r="BL119" s="2" t="s">
        <v>143</v>
      </c>
      <c r="BM119" s="2" t="s">
        <v>2112</v>
      </c>
    </row>
    <row r="120" spans="16:65">
      <c r="P120" s="2" t="s">
        <v>3296</v>
      </c>
      <c r="Q120" s="3" t="s">
        <v>147</v>
      </c>
      <c r="U120" s="3"/>
      <c r="X120" s="2" t="s">
        <v>2109</v>
      </c>
      <c r="Y120" s="2" t="s">
        <v>685</v>
      </c>
      <c r="Z120" s="2" t="s">
        <v>512</v>
      </c>
      <c r="AC120" s="2" t="s">
        <v>2393</v>
      </c>
      <c r="AD120" s="2" t="s">
        <v>2394</v>
      </c>
      <c r="BL120" s="2" t="s">
        <v>915</v>
      </c>
      <c r="BM120" s="2" t="s">
        <v>914</v>
      </c>
    </row>
    <row r="121" spans="16:65">
      <c r="P121" s="2" t="s">
        <v>3297</v>
      </c>
      <c r="Q121" s="3" t="s">
        <v>231</v>
      </c>
      <c r="U121" s="3"/>
      <c r="X121" s="2" t="s">
        <v>2112</v>
      </c>
      <c r="Y121" s="2" t="s">
        <v>143</v>
      </c>
      <c r="AC121" s="2" t="s">
        <v>611</v>
      </c>
      <c r="AD121" s="2" t="s">
        <v>399</v>
      </c>
      <c r="BL121" s="2" t="s">
        <v>698</v>
      </c>
      <c r="BM121" s="2" t="s">
        <v>2117</v>
      </c>
    </row>
    <row r="122" spans="16:65">
      <c r="P122" s="2" t="s">
        <v>3298</v>
      </c>
      <c r="Q122" s="3" t="s">
        <v>232</v>
      </c>
      <c r="U122" s="3"/>
      <c r="X122" s="2" t="s">
        <v>914</v>
      </c>
      <c r="Y122" s="2" t="s">
        <v>915</v>
      </c>
      <c r="AC122" s="2" t="s">
        <v>2395</v>
      </c>
      <c r="AD122" s="2" t="s">
        <v>2396</v>
      </c>
      <c r="BL122" s="2" t="s">
        <v>207</v>
      </c>
      <c r="BM122" s="2" t="s">
        <v>2110</v>
      </c>
    </row>
    <row r="123" spans="16:65">
      <c r="P123" s="2" t="s">
        <v>3299</v>
      </c>
      <c r="Q123" s="3" t="s">
        <v>235</v>
      </c>
      <c r="U123" s="3"/>
      <c r="X123" s="2" t="s">
        <v>2117</v>
      </c>
      <c r="Y123" s="2" t="s">
        <v>698</v>
      </c>
      <c r="Z123" s="2" t="s">
        <v>512</v>
      </c>
      <c r="AC123" s="2" t="s">
        <v>2397</v>
      </c>
      <c r="AD123" s="2" t="s">
        <v>2398</v>
      </c>
      <c r="BL123" s="2" t="s">
        <v>700</v>
      </c>
      <c r="BM123" s="2" t="s">
        <v>2120</v>
      </c>
    </row>
    <row r="124" spans="16:65">
      <c r="P124" s="2" t="s">
        <v>3300</v>
      </c>
      <c r="Q124" s="3" t="s">
        <v>228</v>
      </c>
      <c r="U124" s="3"/>
      <c r="X124" s="2" t="s">
        <v>2110</v>
      </c>
      <c r="Y124" s="2" t="s">
        <v>207</v>
      </c>
      <c r="Z124" s="2" t="s">
        <v>512</v>
      </c>
      <c r="AC124" s="2" t="s">
        <v>2399</v>
      </c>
      <c r="AD124" s="2" t="s">
        <v>320</v>
      </c>
      <c r="BL124" s="2" t="s">
        <v>703</v>
      </c>
      <c r="BM124" s="2" t="s">
        <v>1858</v>
      </c>
    </row>
    <row r="125" spans="16:65">
      <c r="P125" s="2" t="s">
        <v>3300</v>
      </c>
      <c r="Q125" s="3" t="s">
        <v>229</v>
      </c>
      <c r="U125" s="3"/>
      <c r="X125" s="2" t="s">
        <v>3961</v>
      </c>
      <c r="Y125" s="2" t="s">
        <v>700</v>
      </c>
      <c r="Z125" s="2" t="s">
        <v>512</v>
      </c>
      <c r="AC125" s="2" t="s">
        <v>2400</v>
      </c>
      <c r="AD125" s="2" t="s">
        <v>2401</v>
      </c>
      <c r="BL125" s="2" t="s">
        <v>704</v>
      </c>
      <c r="BM125" s="2" t="s">
        <v>2121</v>
      </c>
    </row>
    <row r="126" spans="16:65">
      <c r="P126" s="2" t="s">
        <v>3301</v>
      </c>
      <c r="Q126" s="3" t="s">
        <v>219</v>
      </c>
      <c r="U126" s="3"/>
      <c r="X126" s="2" t="s">
        <v>1858</v>
      </c>
      <c r="Y126" s="2" t="s">
        <v>703</v>
      </c>
      <c r="AC126" s="2" t="s">
        <v>2402</v>
      </c>
      <c r="AD126" s="2" t="s">
        <v>2403</v>
      </c>
      <c r="BL126" s="2" t="s">
        <v>155</v>
      </c>
      <c r="BM126" s="2" t="s">
        <v>2126</v>
      </c>
    </row>
    <row r="127" spans="16:65">
      <c r="P127" s="2" t="s">
        <v>3302</v>
      </c>
      <c r="Q127" s="3" t="s">
        <v>220</v>
      </c>
      <c r="U127" s="3"/>
      <c r="X127" s="2" t="s">
        <v>2121</v>
      </c>
      <c r="Y127" s="2" t="s">
        <v>704</v>
      </c>
      <c r="Z127" s="2" t="s">
        <v>512</v>
      </c>
      <c r="AC127" s="2" t="s">
        <v>2404</v>
      </c>
      <c r="AD127" s="2" t="s">
        <v>2405</v>
      </c>
      <c r="BL127" s="2" t="s">
        <v>706</v>
      </c>
      <c r="BM127" s="2" t="s">
        <v>2125</v>
      </c>
    </row>
    <row r="128" spans="16:65">
      <c r="P128" s="2" t="s">
        <v>3303</v>
      </c>
      <c r="Q128" s="3" t="s">
        <v>221</v>
      </c>
      <c r="U128" s="3"/>
      <c r="X128" s="2" t="s">
        <v>2126</v>
      </c>
      <c r="Y128" s="2" t="s">
        <v>155</v>
      </c>
      <c r="Z128" s="2" t="s">
        <v>512</v>
      </c>
      <c r="AC128" s="2" t="s">
        <v>2406</v>
      </c>
      <c r="AD128" s="2" t="s">
        <v>2407</v>
      </c>
      <c r="BL128" s="2" t="s">
        <v>708</v>
      </c>
      <c r="BM128" s="2" t="s">
        <v>2128</v>
      </c>
    </row>
    <row r="129" spans="16:65">
      <c r="P129" s="2" t="s">
        <v>3304</v>
      </c>
      <c r="Q129" s="3" t="s">
        <v>222</v>
      </c>
      <c r="U129" s="3"/>
      <c r="X129" s="2" t="s">
        <v>2125</v>
      </c>
      <c r="Y129" s="2" t="s">
        <v>706</v>
      </c>
      <c r="Z129" s="2" t="s">
        <v>512</v>
      </c>
      <c r="AC129" s="2" t="s">
        <v>619</v>
      </c>
      <c r="AD129" s="2" t="s">
        <v>322</v>
      </c>
      <c r="BL129" s="2" t="s">
        <v>710</v>
      </c>
      <c r="BM129" s="2" t="s">
        <v>2123</v>
      </c>
    </row>
    <row r="130" spans="16:65">
      <c r="P130" s="2" t="s">
        <v>3305</v>
      </c>
      <c r="Q130" s="3" t="s">
        <v>223</v>
      </c>
      <c r="U130" s="3"/>
      <c r="X130" s="2" t="s">
        <v>2128</v>
      </c>
      <c r="Y130" s="2" t="s">
        <v>708</v>
      </c>
      <c r="AC130" s="2" t="s">
        <v>2408</v>
      </c>
      <c r="AD130" s="2" t="s">
        <v>2409</v>
      </c>
      <c r="BL130" s="2" t="s">
        <v>712</v>
      </c>
      <c r="BM130" s="2" t="s">
        <v>1862</v>
      </c>
    </row>
    <row r="131" spans="16:65">
      <c r="P131" s="2" t="s">
        <v>3306</v>
      </c>
      <c r="Q131" s="3" t="s">
        <v>224</v>
      </c>
      <c r="U131" s="3"/>
      <c r="X131" s="2" t="s">
        <v>2123</v>
      </c>
      <c r="Y131" s="2" t="s">
        <v>710</v>
      </c>
      <c r="AC131" s="2" t="s">
        <v>2410</v>
      </c>
      <c r="AD131" s="2" t="s">
        <v>2411</v>
      </c>
      <c r="BL131" s="2" t="s">
        <v>762</v>
      </c>
      <c r="BM131" s="2" t="s">
        <v>2007</v>
      </c>
    </row>
    <row r="132" spans="16:65">
      <c r="P132" s="2" t="s">
        <v>3307</v>
      </c>
      <c r="Q132" s="3" t="s">
        <v>162</v>
      </c>
      <c r="U132" s="3"/>
      <c r="X132" s="2" t="s">
        <v>1862</v>
      </c>
      <c r="Y132" s="2" t="s">
        <v>712</v>
      </c>
      <c r="AC132" s="2" t="s">
        <v>2412</v>
      </c>
      <c r="AD132" s="2" t="s">
        <v>2413</v>
      </c>
      <c r="BL132" s="2" t="s">
        <v>713</v>
      </c>
      <c r="BM132" s="2" t="s">
        <v>2127</v>
      </c>
    </row>
    <row r="133" spans="16:65">
      <c r="P133" s="2" t="s">
        <v>3308</v>
      </c>
      <c r="Q133" s="3" t="s">
        <v>96</v>
      </c>
      <c r="U133" s="3"/>
      <c r="X133" s="2" t="s">
        <v>2007</v>
      </c>
      <c r="Y133" s="2" t="s">
        <v>762</v>
      </c>
      <c r="AC133" s="2" t="s">
        <v>2414</v>
      </c>
      <c r="AD133" s="2" t="s">
        <v>2415</v>
      </c>
      <c r="BL133" s="2" t="s">
        <v>714</v>
      </c>
      <c r="BM133" s="2" t="s">
        <v>2139</v>
      </c>
    </row>
    <row r="134" spans="16:65">
      <c r="P134" s="2" t="s">
        <v>3309</v>
      </c>
      <c r="Q134" s="3" t="s">
        <v>120</v>
      </c>
      <c r="U134" s="3"/>
      <c r="X134" s="2" t="s">
        <v>2127</v>
      </c>
      <c r="Y134" s="2" t="s">
        <v>713</v>
      </c>
      <c r="AC134" s="2" t="s">
        <v>621</v>
      </c>
      <c r="AD134" s="2" t="s">
        <v>213</v>
      </c>
      <c r="BL134" s="2" t="s">
        <v>157</v>
      </c>
      <c r="BM134" s="2" t="s">
        <v>2135</v>
      </c>
    </row>
    <row r="135" spans="16:65">
      <c r="P135" s="2" t="s">
        <v>3310</v>
      </c>
      <c r="Q135" s="3" t="s">
        <v>212</v>
      </c>
      <c r="U135" s="3"/>
      <c r="X135" s="2" t="s">
        <v>2139</v>
      </c>
      <c r="Y135" s="2" t="s">
        <v>714</v>
      </c>
      <c r="AC135" s="2" t="s">
        <v>622</v>
      </c>
      <c r="AD135" s="2" t="s">
        <v>325</v>
      </c>
      <c r="BL135" s="2" t="s">
        <v>716</v>
      </c>
      <c r="BM135" s="2" t="s">
        <v>2133</v>
      </c>
    </row>
    <row r="136" spans="16:65">
      <c r="P136" s="2" t="s">
        <v>3311</v>
      </c>
      <c r="Q136" s="3" t="s">
        <v>225</v>
      </c>
      <c r="U136" s="3"/>
      <c r="X136" t="s">
        <v>3963</v>
      </c>
      <c r="Y136" s="2" t="s">
        <v>157</v>
      </c>
      <c r="Z136" s="2" t="s">
        <v>512</v>
      </c>
      <c r="AC136" s="2" t="s">
        <v>624</v>
      </c>
      <c r="AD136" s="2" t="s">
        <v>326</v>
      </c>
      <c r="BL136" s="2" t="s">
        <v>718</v>
      </c>
      <c r="BM136" s="2" t="s">
        <v>2147</v>
      </c>
    </row>
    <row r="137" spans="16:65">
      <c r="P137" s="2" t="s">
        <v>3312</v>
      </c>
      <c r="Q137" s="3" t="s">
        <v>207</v>
      </c>
      <c r="U137" s="3"/>
      <c r="X137" s="2" t="s">
        <v>2133</v>
      </c>
      <c r="Y137" s="2" t="s">
        <v>716</v>
      </c>
      <c r="AC137" s="2" t="s">
        <v>2416</v>
      </c>
      <c r="AD137" s="2" t="s">
        <v>2417</v>
      </c>
      <c r="BL137" s="2" t="s">
        <v>719</v>
      </c>
      <c r="BM137" s="2" t="s">
        <v>2149</v>
      </c>
    </row>
    <row r="138" spans="16:65">
      <c r="P138" s="2" t="s">
        <v>3313</v>
      </c>
      <c r="Q138" s="3" t="s">
        <v>226</v>
      </c>
      <c r="U138" s="3"/>
      <c r="X138" s="2" t="s">
        <v>2147</v>
      </c>
      <c r="Y138" s="2" t="s">
        <v>718</v>
      </c>
      <c r="Z138" s="2" t="s">
        <v>512</v>
      </c>
      <c r="AC138" s="2" t="s">
        <v>626</v>
      </c>
      <c r="AD138" s="2" t="s">
        <v>331</v>
      </c>
      <c r="BL138" s="2" t="s">
        <v>720</v>
      </c>
      <c r="BM138" s="2" t="s">
        <v>2146</v>
      </c>
    </row>
    <row r="139" spans="16:65">
      <c r="P139" s="2" t="s">
        <v>3314</v>
      </c>
      <c r="Q139" s="3" t="s">
        <v>227</v>
      </c>
      <c r="U139" s="3"/>
      <c r="X139" s="2" t="s">
        <v>2149</v>
      </c>
      <c r="Y139" s="2" t="s">
        <v>719</v>
      </c>
      <c r="AC139" s="2" t="s">
        <v>2418</v>
      </c>
      <c r="AD139" s="2" t="s">
        <v>2419</v>
      </c>
      <c r="BL139" s="2" t="s">
        <v>93</v>
      </c>
      <c r="BM139" s="2" t="s">
        <v>2136</v>
      </c>
    </row>
    <row r="140" spans="16:65">
      <c r="P140" s="2" t="s">
        <v>3315</v>
      </c>
      <c r="Q140" s="3" t="s">
        <v>230</v>
      </c>
      <c r="U140" s="3"/>
      <c r="X140" s="2" t="s">
        <v>2146</v>
      </c>
      <c r="Y140" s="2" t="s">
        <v>720</v>
      </c>
      <c r="Z140" s="2" t="s">
        <v>512</v>
      </c>
      <c r="AC140" s="2" t="s">
        <v>628</v>
      </c>
      <c r="AD140" s="2" t="s">
        <v>328</v>
      </c>
      <c r="BL140" s="2" t="s">
        <v>723</v>
      </c>
      <c r="BM140" s="2" t="s">
        <v>2144</v>
      </c>
    </row>
    <row r="141" spans="16:65">
      <c r="P141" s="2" t="s">
        <v>3316</v>
      </c>
      <c r="Q141" s="3" t="s">
        <v>215</v>
      </c>
      <c r="U141" s="3"/>
      <c r="X141" s="2" t="s">
        <v>2136</v>
      </c>
      <c r="Y141" s="2" t="s">
        <v>93</v>
      </c>
      <c r="Z141" s="2" t="s">
        <v>512</v>
      </c>
      <c r="AC141" s="2" t="s">
        <v>2420</v>
      </c>
      <c r="AD141" s="2" t="s">
        <v>2421</v>
      </c>
      <c r="BL141" s="2" t="s">
        <v>725</v>
      </c>
      <c r="BM141" s="2" t="s">
        <v>2134</v>
      </c>
    </row>
    <row r="142" spans="16:65">
      <c r="P142" s="2" t="s">
        <v>3317</v>
      </c>
      <c r="Q142" s="3" t="s">
        <v>218</v>
      </c>
      <c r="U142" s="3"/>
      <c r="X142" s="2" t="s">
        <v>2144</v>
      </c>
      <c r="Y142" s="2" t="s">
        <v>723</v>
      </c>
      <c r="AC142" s="2" t="s">
        <v>629</v>
      </c>
      <c r="AD142" s="2" t="s">
        <v>335</v>
      </c>
      <c r="BL142" s="2" t="s">
        <v>727</v>
      </c>
      <c r="BM142" s="2" t="s">
        <v>2141</v>
      </c>
    </row>
    <row r="143" spans="16:65">
      <c r="P143" s="2" t="s">
        <v>3318</v>
      </c>
      <c r="Q143" s="3" t="s">
        <v>216</v>
      </c>
      <c r="U143" s="3"/>
      <c r="X143" s="2" t="s">
        <v>3962</v>
      </c>
      <c r="Y143" s="2" t="s">
        <v>725</v>
      </c>
      <c r="Z143" s="2" t="s">
        <v>512</v>
      </c>
      <c r="AC143" s="2" t="s">
        <v>2422</v>
      </c>
      <c r="AD143" s="2" t="s">
        <v>2423</v>
      </c>
      <c r="BL143" s="2" t="s">
        <v>729</v>
      </c>
      <c r="BM143" s="2" t="s">
        <v>2142</v>
      </c>
    </row>
    <row r="144" spans="16:65">
      <c r="P144" s="2" t="s">
        <v>3319</v>
      </c>
      <c r="Q144" s="3" t="s">
        <v>217</v>
      </c>
      <c r="U144" s="3"/>
      <c r="X144" s="2" t="s">
        <v>2141</v>
      </c>
      <c r="Y144" s="2" t="s">
        <v>727</v>
      </c>
      <c r="AC144" s="2" t="s">
        <v>2424</v>
      </c>
      <c r="AD144" s="2" t="s">
        <v>2425</v>
      </c>
      <c r="BL144" s="2" t="s">
        <v>730</v>
      </c>
      <c r="BM144" s="2" t="s">
        <v>2145</v>
      </c>
    </row>
    <row r="145" spans="16:65">
      <c r="P145" s="2" t="s">
        <v>750</v>
      </c>
      <c r="Q145" s="3" t="s">
        <v>751</v>
      </c>
      <c r="U145" s="3"/>
      <c r="X145" s="2" t="s">
        <v>2142</v>
      </c>
      <c r="Y145" s="2" t="s">
        <v>729</v>
      </c>
      <c r="Z145" s="2" t="s">
        <v>512</v>
      </c>
      <c r="AC145" s="2" t="s">
        <v>631</v>
      </c>
      <c r="AD145" s="2" t="s">
        <v>338</v>
      </c>
      <c r="BL145" s="2" t="s">
        <v>919</v>
      </c>
      <c r="BM145" s="2" t="s">
        <v>918</v>
      </c>
    </row>
    <row r="146" spans="16:65">
      <c r="P146" s="2" t="s">
        <v>754</v>
      </c>
      <c r="Q146" s="3" t="s">
        <v>755</v>
      </c>
      <c r="U146" s="3"/>
      <c r="X146" s="2" t="s">
        <v>2145</v>
      </c>
      <c r="Y146" s="2" t="s">
        <v>730</v>
      </c>
      <c r="AC146" s="2" t="s">
        <v>633</v>
      </c>
      <c r="AD146" s="2" t="s">
        <v>334</v>
      </c>
      <c r="BL146" s="2" t="s">
        <v>733</v>
      </c>
      <c r="BM146" s="2" t="s">
        <v>2148</v>
      </c>
    </row>
    <row r="147" spans="16:65">
      <c r="P147" s="2" t="s">
        <v>757</v>
      </c>
      <c r="Q147" s="3" t="s">
        <v>758</v>
      </c>
      <c r="U147" s="3"/>
      <c r="X147" s="2" t="s">
        <v>918</v>
      </c>
      <c r="Y147" s="2" t="s">
        <v>919</v>
      </c>
      <c r="AC147" s="2" t="s">
        <v>2426</v>
      </c>
      <c r="AD147" s="2" t="s">
        <v>2427</v>
      </c>
      <c r="BL147" s="2" t="s">
        <v>131</v>
      </c>
      <c r="BM147" s="2" t="s">
        <v>2071</v>
      </c>
    </row>
    <row r="148" spans="16:65">
      <c r="P148" s="2" t="s">
        <v>760</v>
      </c>
      <c r="Q148" s="3" t="s">
        <v>761</v>
      </c>
      <c r="U148" s="3"/>
      <c r="X148" s="2" t="s">
        <v>2148</v>
      </c>
      <c r="Y148" s="2" t="s">
        <v>733</v>
      </c>
      <c r="Z148" s="2" t="s">
        <v>512</v>
      </c>
      <c r="AC148" s="2" t="s">
        <v>2428</v>
      </c>
      <c r="AD148" s="2" t="s">
        <v>2429</v>
      </c>
      <c r="BL148" s="2" t="s">
        <v>889</v>
      </c>
      <c r="BM148" s="2" t="s">
        <v>888</v>
      </c>
    </row>
    <row r="149" spans="16:65">
      <c r="P149" s="2" t="s">
        <v>764</v>
      </c>
      <c r="Q149" s="3" t="s">
        <v>765</v>
      </c>
      <c r="U149" s="3"/>
      <c r="X149" s="2" t="s">
        <v>2071</v>
      </c>
      <c r="Y149" s="2" t="s">
        <v>131</v>
      </c>
      <c r="Z149" s="2" t="s">
        <v>512</v>
      </c>
      <c r="AC149" s="2" t="s">
        <v>2430</v>
      </c>
      <c r="AD149" s="2" t="s">
        <v>2431</v>
      </c>
      <c r="BL149" s="2" t="s">
        <v>735</v>
      </c>
      <c r="BM149" s="2" t="s">
        <v>2131</v>
      </c>
    </row>
    <row r="150" spans="16:65">
      <c r="P150" s="2" t="s">
        <v>769</v>
      </c>
      <c r="Q150" s="3" t="s">
        <v>770</v>
      </c>
      <c r="U150" s="3"/>
      <c r="X150" s="2" t="s">
        <v>888</v>
      </c>
      <c r="Y150" s="2" t="s">
        <v>889</v>
      </c>
      <c r="AC150" s="2" t="s">
        <v>2432</v>
      </c>
      <c r="AD150" s="2" t="s">
        <v>2433</v>
      </c>
      <c r="BL150" s="2" t="s">
        <v>530</v>
      </c>
      <c r="BM150" s="2" t="s">
        <v>2130</v>
      </c>
    </row>
    <row r="151" spans="16:65">
      <c r="P151" s="2" t="s">
        <v>773</v>
      </c>
      <c r="Q151" s="3" t="s">
        <v>774</v>
      </c>
      <c r="U151" s="3"/>
      <c r="X151" s="2" t="s">
        <v>2131</v>
      </c>
      <c r="Y151" s="2" t="s">
        <v>735</v>
      </c>
      <c r="Z151" s="2" t="s">
        <v>512</v>
      </c>
      <c r="AC151" s="2" t="s">
        <v>2434</v>
      </c>
      <c r="AD151" s="2" t="s">
        <v>2435</v>
      </c>
      <c r="BL151" s="2" t="s">
        <v>737</v>
      </c>
      <c r="BM151" s="2" t="s">
        <v>2138</v>
      </c>
    </row>
    <row r="152" spans="16:65">
      <c r="P152" s="2" t="s">
        <v>777</v>
      </c>
      <c r="Q152" s="3" t="s">
        <v>778</v>
      </c>
      <c r="U152" s="3"/>
      <c r="X152" s="2" t="s">
        <v>2130</v>
      </c>
      <c r="Y152" s="2" t="s">
        <v>530</v>
      </c>
      <c r="AC152" s="2" t="s">
        <v>635</v>
      </c>
      <c r="AD152" s="2" t="s">
        <v>329</v>
      </c>
      <c r="BL152" s="2" t="s">
        <v>739</v>
      </c>
      <c r="BM152" s="2" t="s">
        <v>2132</v>
      </c>
    </row>
    <row r="153" spans="16:65">
      <c r="P153" s="2" t="s">
        <v>780</v>
      </c>
      <c r="Q153" s="3" t="s">
        <v>781</v>
      </c>
      <c r="U153" s="3"/>
      <c r="X153" s="2" t="s">
        <v>2138</v>
      </c>
      <c r="Y153" s="2" t="s">
        <v>737</v>
      </c>
      <c r="Z153" s="2" t="s">
        <v>512</v>
      </c>
      <c r="AC153" s="2" t="s">
        <v>2436</v>
      </c>
      <c r="AD153" s="2" t="s">
        <v>2437</v>
      </c>
      <c r="BL153" s="2" t="s">
        <v>741</v>
      </c>
      <c r="BM153" s="2" t="s">
        <v>2143</v>
      </c>
    </row>
    <row r="154" spans="16:65">
      <c r="P154" s="2" t="s">
        <v>783</v>
      </c>
      <c r="Q154" s="3" t="s">
        <v>784</v>
      </c>
      <c r="U154" s="3"/>
      <c r="X154" s="2" t="s">
        <v>2132</v>
      </c>
      <c r="Y154" s="2" t="s">
        <v>739</v>
      </c>
      <c r="Z154" s="2" t="s">
        <v>512</v>
      </c>
      <c r="AC154" s="2" t="s">
        <v>637</v>
      </c>
      <c r="AD154" s="2" t="s">
        <v>330</v>
      </c>
      <c r="BL154" s="2" t="s">
        <v>724</v>
      </c>
      <c r="BM154" s="2" t="s">
        <v>2129</v>
      </c>
    </row>
    <row r="155" spans="16:65">
      <c r="P155" s="2" t="s">
        <v>3320</v>
      </c>
      <c r="Q155" s="3" t="s">
        <v>240</v>
      </c>
      <c r="U155" s="3"/>
      <c r="X155" s="2" t="s">
        <v>2143</v>
      </c>
      <c r="Y155" s="2" t="s">
        <v>741</v>
      </c>
      <c r="AC155" s="2" t="s">
        <v>639</v>
      </c>
      <c r="AD155" s="2" t="s">
        <v>323</v>
      </c>
      <c r="BL155" s="2" t="s">
        <v>743</v>
      </c>
      <c r="BM155" s="2" t="s">
        <v>2150</v>
      </c>
    </row>
    <row r="156" spans="16:65">
      <c r="P156" s="2" t="s">
        <v>3321</v>
      </c>
      <c r="Q156" s="3" t="s">
        <v>239</v>
      </c>
      <c r="U156" s="3"/>
      <c r="X156" s="2" t="s">
        <v>2129</v>
      </c>
      <c r="Y156" s="2" t="s">
        <v>724</v>
      </c>
      <c r="Z156" s="2" t="s">
        <v>512</v>
      </c>
      <c r="AC156" s="2" t="s">
        <v>2438</v>
      </c>
      <c r="AD156" s="2" t="s">
        <v>2439</v>
      </c>
      <c r="BL156" s="2" t="s">
        <v>94</v>
      </c>
      <c r="BM156" s="2" t="s">
        <v>2137</v>
      </c>
    </row>
    <row r="157" spans="16:65">
      <c r="P157" s="2" t="s">
        <v>3322</v>
      </c>
      <c r="Q157" s="3" t="s">
        <v>233</v>
      </c>
      <c r="U157" s="3"/>
      <c r="X157" s="2" t="s">
        <v>2150</v>
      </c>
      <c r="Y157" s="2" t="s">
        <v>743</v>
      </c>
      <c r="Z157" s="2" t="s">
        <v>512</v>
      </c>
      <c r="AC157" s="2" t="s">
        <v>2440</v>
      </c>
      <c r="AD157" s="2" t="s">
        <v>2441</v>
      </c>
      <c r="BL157" s="2" t="s">
        <v>745</v>
      </c>
      <c r="BM157" s="2" t="s">
        <v>2151</v>
      </c>
    </row>
    <row r="158" spans="16:65">
      <c r="P158" s="2" t="s">
        <v>3323</v>
      </c>
      <c r="Q158" s="3" t="s">
        <v>234</v>
      </c>
      <c r="U158" s="3"/>
      <c r="X158" s="2" t="s">
        <v>2137</v>
      </c>
      <c r="Y158" s="2" t="s">
        <v>94</v>
      </c>
      <c r="Z158" s="2" t="s">
        <v>512</v>
      </c>
      <c r="AC158" s="2" t="s">
        <v>640</v>
      </c>
      <c r="AD158" s="2" t="s">
        <v>340</v>
      </c>
      <c r="BL158" s="2" t="s">
        <v>746</v>
      </c>
      <c r="BM158" s="2" t="s">
        <v>2161</v>
      </c>
    </row>
    <row r="159" spans="16:65">
      <c r="P159" s="2" t="s">
        <v>3324</v>
      </c>
      <c r="Q159" s="3" t="s">
        <v>263</v>
      </c>
      <c r="U159" s="3"/>
      <c r="X159" s="2" t="s">
        <v>2151</v>
      </c>
      <c r="Y159" s="2" t="s">
        <v>745</v>
      </c>
      <c r="AC159" s="2" t="s">
        <v>2442</v>
      </c>
      <c r="AD159" s="2" t="s">
        <v>2443</v>
      </c>
      <c r="BL159" s="2" t="s">
        <v>748</v>
      </c>
      <c r="BM159" s="2" t="s">
        <v>2160</v>
      </c>
    </row>
    <row r="160" spans="16:65">
      <c r="P160" s="2" t="s">
        <v>3325</v>
      </c>
      <c r="Q160" s="3" t="s">
        <v>247</v>
      </c>
      <c r="U160" s="3"/>
      <c r="X160" s="2" t="s">
        <v>2161</v>
      </c>
      <c r="Y160" s="2" t="s">
        <v>746</v>
      </c>
      <c r="AC160" s="2" t="s">
        <v>2444</v>
      </c>
      <c r="AD160" s="2" t="s">
        <v>2445</v>
      </c>
      <c r="BL160" s="2" t="s">
        <v>749</v>
      </c>
      <c r="BM160" s="2" t="s">
        <v>2159</v>
      </c>
    </row>
    <row r="161" spans="16:65">
      <c r="P161" s="2" t="s">
        <v>3326</v>
      </c>
      <c r="Q161" s="3" t="s">
        <v>243</v>
      </c>
      <c r="U161" s="3"/>
      <c r="X161" s="2" t="s">
        <v>2160</v>
      </c>
      <c r="Y161" s="2" t="s">
        <v>748</v>
      </c>
      <c r="Z161" s="2" t="s">
        <v>512</v>
      </c>
      <c r="AC161" s="2" t="s">
        <v>2446</v>
      </c>
      <c r="AD161" s="2" t="s">
        <v>2447</v>
      </c>
      <c r="BL161" s="2" t="s">
        <v>766</v>
      </c>
      <c r="BM161" s="2" t="s">
        <v>2157</v>
      </c>
    </row>
    <row r="162" spans="16:65">
      <c r="P162" s="2" t="s">
        <v>3327</v>
      </c>
      <c r="Q162" s="3" t="s">
        <v>242</v>
      </c>
      <c r="U162" s="3"/>
      <c r="X162" s="2" t="s">
        <v>2159</v>
      </c>
      <c r="Y162" s="2" t="s">
        <v>749</v>
      </c>
      <c r="Z162" s="2" t="s">
        <v>512</v>
      </c>
      <c r="AC162" s="2" t="s">
        <v>2448</v>
      </c>
      <c r="AD162" s="2" t="s">
        <v>2449</v>
      </c>
      <c r="BL162" s="2" t="s">
        <v>752</v>
      </c>
      <c r="BM162" s="2" t="s">
        <v>2152</v>
      </c>
    </row>
    <row r="163" spans="16:65">
      <c r="P163" s="2" t="s">
        <v>3328</v>
      </c>
      <c r="Q163" s="3" t="s">
        <v>244</v>
      </c>
      <c r="U163" s="3"/>
      <c r="X163" s="2" t="s">
        <v>2157</v>
      </c>
      <c r="Y163" s="2" t="s">
        <v>766</v>
      </c>
      <c r="AC163" s="2" t="s">
        <v>2450</v>
      </c>
      <c r="AD163" s="2" t="s">
        <v>131</v>
      </c>
      <c r="BL163" s="2" t="s">
        <v>160</v>
      </c>
      <c r="BM163" s="2" t="s">
        <v>2163</v>
      </c>
    </row>
    <row r="164" spans="16:65">
      <c r="U164" s="3"/>
      <c r="X164" s="2" t="s">
        <v>2152</v>
      </c>
      <c r="Y164" s="2" t="s">
        <v>752</v>
      </c>
      <c r="AC164" s="2" t="s">
        <v>642</v>
      </c>
      <c r="AD164" s="2" t="s">
        <v>341</v>
      </c>
      <c r="BL164" s="2" t="s">
        <v>759</v>
      </c>
      <c r="BM164" s="2" t="s">
        <v>2156</v>
      </c>
    </row>
    <row r="165" spans="16:65">
      <c r="X165" s="2" t="s">
        <v>2163</v>
      </c>
      <c r="Y165" s="2" t="s">
        <v>160</v>
      </c>
      <c r="AC165" s="2" t="s">
        <v>2451</v>
      </c>
      <c r="AD165" s="2" t="s">
        <v>2452</v>
      </c>
      <c r="BL165" s="2" t="s">
        <v>771</v>
      </c>
      <c r="BM165" s="2" t="s">
        <v>2153</v>
      </c>
    </row>
    <row r="166" spans="16:65">
      <c r="X166" s="2" t="s">
        <v>2156</v>
      </c>
      <c r="Y166" s="2" t="s">
        <v>759</v>
      </c>
      <c r="Z166" s="2" t="s">
        <v>512</v>
      </c>
      <c r="AC166" s="2" t="s">
        <v>2453</v>
      </c>
      <c r="AD166" s="2" t="s">
        <v>2454</v>
      </c>
      <c r="BL166" s="2" t="s">
        <v>775</v>
      </c>
      <c r="BM166" s="2" t="s">
        <v>2155</v>
      </c>
    </row>
    <row r="167" spans="16:65">
      <c r="X167" s="2" t="s">
        <v>2153</v>
      </c>
      <c r="Y167" s="2" t="s">
        <v>771</v>
      </c>
      <c r="Z167" s="2" t="s">
        <v>512</v>
      </c>
      <c r="AC167" s="2" t="s">
        <v>2455</v>
      </c>
      <c r="AD167" s="2" t="s">
        <v>2456</v>
      </c>
      <c r="BL167" s="2" t="s">
        <v>779</v>
      </c>
      <c r="BM167" s="2" t="s">
        <v>2162</v>
      </c>
    </row>
    <row r="168" spans="16:65">
      <c r="X168" s="2" t="s">
        <v>2155</v>
      </c>
      <c r="Y168" s="2" t="s">
        <v>775</v>
      </c>
      <c r="Z168" s="2" t="s">
        <v>512</v>
      </c>
      <c r="AC168" s="2" t="s">
        <v>646</v>
      </c>
      <c r="AD168" s="2" t="s">
        <v>342</v>
      </c>
      <c r="BL168" s="2" t="s">
        <v>159</v>
      </c>
      <c r="BM168" s="2" t="s">
        <v>2154</v>
      </c>
    </row>
    <row r="169" spans="16:65">
      <c r="X169" s="2" t="s">
        <v>2162</v>
      </c>
      <c r="Y169" s="2" t="s">
        <v>779</v>
      </c>
      <c r="AC169" s="2" t="s">
        <v>2457</v>
      </c>
      <c r="AD169" s="2" t="s">
        <v>2458</v>
      </c>
      <c r="BL169" s="2" t="s">
        <v>152</v>
      </c>
      <c r="BM169" s="2" t="s">
        <v>2115</v>
      </c>
    </row>
    <row r="170" spans="16:65">
      <c r="X170" s="2" t="s">
        <v>2154</v>
      </c>
      <c r="Y170" s="2" t="s">
        <v>159</v>
      </c>
      <c r="AC170" s="2" t="s">
        <v>2459</v>
      </c>
      <c r="AD170" s="2" t="s">
        <v>2460</v>
      </c>
      <c r="BL170" s="2" t="s">
        <v>785</v>
      </c>
      <c r="BM170" s="2" t="s">
        <v>2140</v>
      </c>
    </row>
    <row r="171" spans="16:65">
      <c r="X171" s="2" t="s">
        <v>2115</v>
      </c>
      <c r="Y171" s="2" t="s">
        <v>152</v>
      </c>
      <c r="Z171" s="2" t="s">
        <v>512</v>
      </c>
      <c r="AC171" s="2" t="s">
        <v>2461</v>
      </c>
      <c r="AD171" s="2" t="s">
        <v>2462</v>
      </c>
      <c r="BL171" s="2" t="s">
        <v>787</v>
      </c>
      <c r="BM171" s="2" t="s">
        <v>2158</v>
      </c>
    </row>
    <row r="172" spans="16:65">
      <c r="X172" s="2" t="s">
        <v>2140</v>
      </c>
      <c r="Y172" s="2" t="s">
        <v>785</v>
      </c>
      <c r="AC172" s="2" t="s">
        <v>2463</v>
      </c>
      <c r="AD172" s="2" t="s">
        <v>2464</v>
      </c>
      <c r="BL172" s="2" t="s">
        <v>788</v>
      </c>
      <c r="BM172" s="2" t="s">
        <v>2164</v>
      </c>
    </row>
    <row r="173" spans="16:65">
      <c r="X173" s="2" t="s">
        <v>2158</v>
      </c>
      <c r="Y173" s="2" t="s">
        <v>787</v>
      </c>
      <c r="AC173" s="2" t="s">
        <v>2465</v>
      </c>
      <c r="AD173" s="2" t="s">
        <v>2466</v>
      </c>
      <c r="BL173" s="2" t="s">
        <v>790</v>
      </c>
      <c r="BM173" s="2" t="s">
        <v>2165</v>
      </c>
    </row>
    <row r="174" spans="16:65">
      <c r="X174" s="2" t="s">
        <v>2164</v>
      </c>
      <c r="Y174" s="2" t="s">
        <v>788</v>
      </c>
      <c r="Z174" s="2" t="s">
        <v>512</v>
      </c>
      <c r="AC174" s="2" t="s">
        <v>2467</v>
      </c>
      <c r="AD174" s="2" t="s">
        <v>2468</v>
      </c>
      <c r="BL174" s="2" t="s">
        <v>166</v>
      </c>
      <c r="BM174" s="2" t="s">
        <v>2171</v>
      </c>
    </row>
    <row r="175" spans="16:65">
      <c r="X175" s="2" t="s">
        <v>2165</v>
      </c>
      <c r="Y175" s="2" t="s">
        <v>790</v>
      </c>
      <c r="AC175" s="2" t="s">
        <v>2469</v>
      </c>
      <c r="AD175" s="2" t="s">
        <v>655</v>
      </c>
      <c r="BL175" s="2" t="s">
        <v>795</v>
      </c>
      <c r="BM175" s="2" t="s">
        <v>2177</v>
      </c>
    </row>
    <row r="176" spans="16:65">
      <c r="X176" s="2" t="s">
        <v>2171</v>
      </c>
      <c r="Y176" s="2" t="s">
        <v>166</v>
      </c>
      <c r="Z176" s="2" t="s">
        <v>512</v>
      </c>
      <c r="AC176" s="2" t="s">
        <v>2470</v>
      </c>
      <c r="AD176" s="2" t="s">
        <v>2471</v>
      </c>
      <c r="BL176" s="2" t="s">
        <v>794</v>
      </c>
      <c r="BM176" s="2" t="s">
        <v>2175</v>
      </c>
    </row>
    <row r="177" spans="24:65">
      <c r="X177" s="2" t="s">
        <v>2177</v>
      </c>
      <c r="Y177" s="2" t="s">
        <v>795</v>
      </c>
      <c r="AC177" s="2" t="s">
        <v>2472</v>
      </c>
      <c r="AD177" s="2" t="s">
        <v>650</v>
      </c>
      <c r="BL177" s="2" t="s">
        <v>163</v>
      </c>
      <c r="BM177" s="2" t="s">
        <v>2166</v>
      </c>
    </row>
    <row r="178" spans="24:65">
      <c r="X178" s="2" t="s">
        <v>3964</v>
      </c>
      <c r="Y178" s="2" t="s">
        <v>794</v>
      </c>
      <c r="Z178" s="2" t="s">
        <v>512</v>
      </c>
      <c r="AC178" s="2" t="s">
        <v>2473</v>
      </c>
      <c r="AD178" s="2" t="s">
        <v>652</v>
      </c>
      <c r="BL178" s="2" t="s">
        <v>796</v>
      </c>
      <c r="BM178" s="2" t="s">
        <v>2169</v>
      </c>
    </row>
    <row r="179" spans="24:65">
      <c r="X179" s="2" t="s">
        <v>2166</v>
      </c>
      <c r="Y179" s="2" t="s">
        <v>163</v>
      </c>
      <c r="Z179" s="2" t="s">
        <v>512</v>
      </c>
      <c r="AC179" s="2" t="s">
        <v>2474</v>
      </c>
      <c r="AD179" s="2" t="s">
        <v>657</v>
      </c>
      <c r="BL179" s="2" t="s">
        <v>797</v>
      </c>
      <c r="BM179" s="2" t="s">
        <v>2178</v>
      </c>
    </row>
    <row r="180" spans="24:65">
      <c r="X180" s="2" t="s">
        <v>2169</v>
      </c>
      <c r="Y180" s="2" t="s">
        <v>796</v>
      </c>
      <c r="Z180" s="2" t="s">
        <v>512</v>
      </c>
      <c r="AC180" s="2" t="s">
        <v>2475</v>
      </c>
      <c r="AD180" s="2" t="s">
        <v>653</v>
      </c>
      <c r="BL180" s="2" t="s">
        <v>229</v>
      </c>
      <c r="BM180" s="2" t="s">
        <v>2167</v>
      </c>
    </row>
    <row r="181" spans="24:65">
      <c r="X181" s="2" t="s">
        <v>2178</v>
      </c>
      <c r="Y181" s="2" t="s">
        <v>797</v>
      </c>
      <c r="Z181" s="2" t="s">
        <v>512</v>
      </c>
      <c r="AC181" s="2" t="s">
        <v>2476</v>
      </c>
      <c r="AD181" s="2" t="s">
        <v>659</v>
      </c>
      <c r="BL181" s="2" t="s">
        <v>798</v>
      </c>
      <c r="BM181" s="2" t="s">
        <v>2170</v>
      </c>
    </row>
    <row r="182" spans="24:65">
      <c r="X182" s="2" t="s">
        <v>2167</v>
      </c>
      <c r="Y182" s="2" t="s">
        <v>229</v>
      </c>
      <c r="Z182" s="2" t="s">
        <v>512</v>
      </c>
      <c r="AC182" s="2" t="s">
        <v>661</v>
      </c>
      <c r="AD182" s="2" t="s">
        <v>343</v>
      </c>
      <c r="BL182" s="2" t="s">
        <v>799</v>
      </c>
      <c r="BM182" s="2" t="s">
        <v>2173</v>
      </c>
    </row>
    <row r="183" spans="24:65">
      <c r="X183" s="2" t="s">
        <v>2170</v>
      </c>
      <c r="Y183" s="2" t="s">
        <v>798</v>
      </c>
      <c r="Z183" s="2" t="s">
        <v>512</v>
      </c>
      <c r="AC183" s="2" t="s">
        <v>2477</v>
      </c>
      <c r="AD183" s="2" t="s">
        <v>2478</v>
      </c>
      <c r="BL183" s="2" t="s">
        <v>167</v>
      </c>
      <c r="BM183" s="2" t="s">
        <v>1838</v>
      </c>
    </row>
    <row r="184" spans="24:65">
      <c r="X184" s="2" t="s">
        <v>2173</v>
      </c>
      <c r="Y184" s="2" t="s">
        <v>799</v>
      </c>
      <c r="AC184" s="2" t="s">
        <v>2479</v>
      </c>
      <c r="AD184" s="2" t="s">
        <v>2480</v>
      </c>
      <c r="BL184" s="2" t="s">
        <v>800</v>
      </c>
      <c r="BM184" s="2" t="s">
        <v>2176</v>
      </c>
    </row>
    <row r="185" spans="24:65">
      <c r="X185" s="2" t="s">
        <v>1838</v>
      </c>
      <c r="Y185" s="2" t="s">
        <v>167</v>
      </c>
      <c r="AC185" s="2" t="s">
        <v>2481</v>
      </c>
      <c r="AD185" s="2" t="s">
        <v>2482</v>
      </c>
      <c r="BL185" s="2" t="s">
        <v>801</v>
      </c>
      <c r="BM185" s="2" t="s">
        <v>2174</v>
      </c>
    </row>
    <row r="186" spans="24:65">
      <c r="X186" s="2" t="s">
        <v>2176</v>
      </c>
      <c r="Y186" s="2" t="s">
        <v>800</v>
      </c>
      <c r="AC186" s="2" t="s">
        <v>663</v>
      </c>
      <c r="AD186" s="2" t="s">
        <v>350</v>
      </c>
      <c r="BL186" s="2" t="s">
        <v>683</v>
      </c>
      <c r="BM186" s="2" t="s">
        <v>2179</v>
      </c>
    </row>
    <row r="187" spans="24:65">
      <c r="X187" s="2" t="s">
        <v>2174</v>
      </c>
      <c r="Y187" s="2" t="s">
        <v>801</v>
      </c>
      <c r="Z187" s="2" t="s">
        <v>512</v>
      </c>
      <c r="AC187" s="2" t="s">
        <v>2483</v>
      </c>
      <c r="AD187" s="2" t="s">
        <v>2484</v>
      </c>
      <c r="BL187" s="2" t="s">
        <v>803</v>
      </c>
      <c r="BM187" s="2" t="s">
        <v>2038</v>
      </c>
    </row>
    <row r="188" spans="24:65">
      <c r="X188" s="2" t="s">
        <v>2179</v>
      </c>
      <c r="Y188" s="2" t="s">
        <v>683</v>
      </c>
      <c r="AC188" s="2" t="s">
        <v>665</v>
      </c>
      <c r="AD188" s="2" t="s">
        <v>382</v>
      </c>
      <c r="BL188" s="2" t="s">
        <v>806</v>
      </c>
      <c r="BM188" s="2" t="s">
        <v>2180</v>
      </c>
    </row>
    <row r="189" spans="24:65">
      <c r="X189" s="2" t="s">
        <v>2038</v>
      </c>
      <c r="Y189" s="2" t="s">
        <v>803</v>
      </c>
      <c r="AC189" s="2" t="s">
        <v>667</v>
      </c>
      <c r="AD189" s="2" t="s">
        <v>408</v>
      </c>
      <c r="BL189" s="2" t="s">
        <v>810</v>
      </c>
      <c r="BM189" s="2" t="s">
        <v>1841</v>
      </c>
    </row>
    <row r="190" spans="24:65">
      <c r="X190" s="2" t="s">
        <v>2180</v>
      </c>
      <c r="Y190" s="2" t="s">
        <v>806</v>
      </c>
      <c r="AC190" s="2" t="s">
        <v>669</v>
      </c>
      <c r="AD190" s="2" t="s">
        <v>378</v>
      </c>
      <c r="BL190" s="2" t="s">
        <v>811</v>
      </c>
      <c r="BM190" s="2" t="s">
        <v>2182</v>
      </c>
    </row>
    <row r="191" spans="24:65">
      <c r="X191" s="2" t="s">
        <v>1841</v>
      </c>
      <c r="Y191" s="2" t="s">
        <v>810</v>
      </c>
      <c r="Z191" s="2" t="s">
        <v>512</v>
      </c>
      <c r="AC191" s="2" t="s">
        <v>2485</v>
      </c>
      <c r="AD191" s="2" t="s">
        <v>2486</v>
      </c>
      <c r="BL191" s="2" t="s">
        <v>808</v>
      </c>
      <c r="BM191" s="2" t="s">
        <v>2183</v>
      </c>
    </row>
    <row r="192" spans="24:65">
      <c r="X192" s="2" t="s">
        <v>2182</v>
      </c>
      <c r="Y192" s="2" t="s">
        <v>811</v>
      </c>
      <c r="Z192" s="2" t="s">
        <v>512</v>
      </c>
      <c r="AC192" s="2" t="s">
        <v>672</v>
      </c>
      <c r="AD192" s="2" t="s">
        <v>346</v>
      </c>
      <c r="BL192" s="2" t="s">
        <v>680</v>
      </c>
      <c r="BM192" s="2" t="s">
        <v>2087</v>
      </c>
    </row>
    <row r="193" spans="2:65">
      <c r="X193" s="2" t="s">
        <v>2183</v>
      </c>
      <c r="Y193" s="2" t="s">
        <v>808</v>
      </c>
      <c r="Z193" s="2" t="s">
        <v>512</v>
      </c>
      <c r="AC193" s="2" t="s">
        <v>2487</v>
      </c>
      <c r="AD193" s="2" t="s">
        <v>2488</v>
      </c>
      <c r="BL193" s="2" t="s">
        <v>96</v>
      </c>
      <c r="BM193" s="2" t="s">
        <v>2199</v>
      </c>
    </row>
    <row r="194" spans="2:65">
      <c r="X194" s="2" t="s">
        <v>2087</v>
      </c>
      <c r="Y194" s="2" t="s">
        <v>680</v>
      </c>
      <c r="AC194" s="2" t="s">
        <v>2489</v>
      </c>
      <c r="AD194" s="2" t="s">
        <v>2490</v>
      </c>
      <c r="BL194" s="2" t="s">
        <v>148</v>
      </c>
      <c r="BM194" s="2" t="s">
        <v>2114</v>
      </c>
    </row>
    <row r="195" spans="2:65">
      <c r="X195" s="2" t="s">
        <v>2199</v>
      </c>
      <c r="Y195" s="2" t="s">
        <v>96</v>
      </c>
      <c r="Z195" s="2" t="s">
        <v>512</v>
      </c>
      <c r="AC195" s="2" t="s">
        <v>2491</v>
      </c>
      <c r="AD195" s="2" t="s">
        <v>2492</v>
      </c>
      <c r="BL195" s="2" t="s">
        <v>835</v>
      </c>
      <c r="BM195" s="2" t="s">
        <v>2122</v>
      </c>
    </row>
    <row r="196" spans="2:65">
      <c r="X196" s="2" t="s">
        <v>2114</v>
      </c>
      <c r="Y196" s="2" t="s">
        <v>148</v>
      </c>
      <c r="AC196" s="2" t="s">
        <v>2493</v>
      </c>
      <c r="AD196" s="2" t="s">
        <v>2494</v>
      </c>
      <c r="BL196" s="2" t="s">
        <v>901</v>
      </c>
      <c r="BM196" s="2" t="s">
        <v>2215</v>
      </c>
    </row>
    <row r="197" spans="2:65">
      <c r="X197" s="2" t="s">
        <v>2122</v>
      </c>
      <c r="Y197" s="2" t="s">
        <v>835</v>
      </c>
      <c r="AC197" s="2" t="s">
        <v>2495</v>
      </c>
      <c r="AD197" s="2" t="s">
        <v>2496</v>
      </c>
      <c r="BL197" s="2" t="s">
        <v>815</v>
      </c>
      <c r="BM197" s="2" t="s">
        <v>2011</v>
      </c>
    </row>
    <row r="198" spans="2:65">
      <c r="X198" s="2" t="s">
        <v>2215</v>
      </c>
      <c r="Y198" s="2" t="s">
        <v>901</v>
      </c>
      <c r="AC198" s="2" t="s">
        <v>2497</v>
      </c>
      <c r="AD198" s="2" t="s">
        <v>2498</v>
      </c>
      <c r="BL198" s="2" t="s">
        <v>817</v>
      </c>
      <c r="BM198" s="2" t="s">
        <v>2194</v>
      </c>
    </row>
    <row r="199" spans="2:65">
      <c r="X199" s="2" t="s">
        <v>2011</v>
      </c>
      <c r="Y199" s="2" t="s">
        <v>815</v>
      </c>
      <c r="AC199" s="2" t="s">
        <v>2499</v>
      </c>
      <c r="AD199" s="2" t="s">
        <v>2500</v>
      </c>
      <c r="BL199" s="2" t="s">
        <v>819</v>
      </c>
      <c r="BM199" s="2" t="s">
        <v>2184</v>
      </c>
    </row>
    <row r="200" spans="2:65">
      <c r="X200" s="2" t="s">
        <v>2194</v>
      </c>
      <c r="Y200" s="2" t="s">
        <v>817</v>
      </c>
      <c r="AC200" s="2" t="s">
        <v>675</v>
      </c>
      <c r="AD200" s="2" t="s">
        <v>348</v>
      </c>
      <c r="BL200" s="2" t="s">
        <v>822</v>
      </c>
      <c r="BM200" s="2" t="s">
        <v>2195</v>
      </c>
    </row>
    <row r="201" spans="2:65">
      <c r="B201" s="1"/>
      <c r="X201" s="2" t="s">
        <v>2184</v>
      </c>
      <c r="Y201" s="2" t="s">
        <v>819</v>
      </c>
      <c r="Z201" s="2" t="s">
        <v>512</v>
      </c>
      <c r="AC201" s="2" t="s">
        <v>676</v>
      </c>
      <c r="AD201" s="2" t="s">
        <v>349</v>
      </c>
      <c r="BL201" s="2" t="s">
        <v>823</v>
      </c>
      <c r="BM201" s="2" t="s">
        <v>2181</v>
      </c>
    </row>
    <row r="202" spans="2:65">
      <c r="B202" s="1"/>
      <c r="X202" s="2" t="s">
        <v>2195</v>
      </c>
      <c r="Y202" s="2" t="s">
        <v>822</v>
      </c>
      <c r="Z202" s="2" t="s">
        <v>512</v>
      </c>
      <c r="AC202" s="2" t="s">
        <v>2501</v>
      </c>
      <c r="AD202" s="2" t="s">
        <v>2502</v>
      </c>
      <c r="BL202" s="2" t="s">
        <v>826</v>
      </c>
      <c r="BM202" s="2" t="s">
        <v>2049</v>
      </c>
    </row>
    <row r="203" spans="2:65">
      <c r="X203" s="2" t="s">
        <v>2181</v>
      </c>
      <c r="Y203" s="2" t="s">
        <v>823</v>
      </c>
      <c r="AC203" s="2" t="s">
        <v>2503</v>
      </c>
      <c r="AD203" s="2" t="s">
        <v>2504</v>
      </c>
      <c r="BL203" s="2" t="s">
        <v>175</v>
      </c>
      <c r="BM203" s="2" t="s">
        <v>2186</v>
      </c>
    </row>
    <row r="204" spans="2:65">
      <c r="X204" s="2" t="s">
        <v>2049</v>
      </c>
      <c r="Y204" s="2" t="s">
        <v>826</v>
      </c>
      <c r="AC204" s="2" t="s">
        <v>2505</v>
      </c>
      <c r="AD204" s="2" t="s">
        <v>2506</v>
      </c>
      <c r="BL204" s="2" t="s">
        <v>181</v>
      </c>
      <c r="BM204" s="2" t="s">
        <v>2193</v>
      </c>
    </row>
    <row r="205" spans="2:65">
      <c r="B205" s="5"/>
      <c r="X205" s="2" t="s">
        <v>2186</v>
      </c>
      <c r="Y205" s="2" t="s">
        <v>175</v>
      </c>
      <c r="Z205" s="2" t="s">
        <v>512</v>
      </c>
      <c r="AC205" s="2" t="s">
        <v>2507</v>
      </c>
      <c r="AD205" s="2" t="s">
        <v>2508</v>
      </c>
      <c r="BL205" s="2" t="s">
        <v>179</v>
      </c>
      <c r="BM205" s="2" t="s">
        <v>2189</v>
      </c>
    </row>
    <row r="206" spans="2:65">
      <c r="X206" s="2" t="s">
        <v>2193</v>
      </c>
      <c r="Y206" s="2" t="s">
        <v>181</v>
      </c>
      <c r="Z206" s="2" t="s">
        <v>512</v>
      </c>
      <c r="AC206" s="2" t="s">
        <v>2509</v>
      </c>
      <c r="AD206" s="2" t="s">
        <v>2510</v>
      </c>
      <c r="BL206" s="2" t="s">
        <v>180</v>
      </c>
      <c r="BM206" s="2" t="s">
        <v>1849</v>
      </c>
    </row>
    <row r="207" spans="2:65">
      <c r="X207" s="2" t="s">
        <v>2189</v>
      </c>
      <c r="Y207" s="2" t="s">
        <v>179</v>
      </c>
      <c r="AC207" s="2" t="s">
        <v>2511</v>
      </c>
      <c r="AD207" s="2" t="s">
        <v>2512</v>
      </c>
      <c r="BL207" s="2" t="s">
        <v>829</v>
      </c>
      <c r="BM207" s="2" t="s">
        <v>2191</v>
      </c>
    </row>
    <row r="208" spans="2:65">
      <c r="X208" s="2" t="s">
        <v>1849</v>
      </c>
      <c r="Y208" s="2" t="s">
        <v>180</v>
      </c>
      <c r="AC208" s="2" t="s">
        <v>2513</v>
      </c>
      <c r="AD208" s="2" t="s">
        <v>2514</v>
      </c>
      <c r="BL208" s="2" t="s">
        <v>174</v>
      </c>
      <c r="BM208" s="2" t="s">
        <v>2185</v>
      </c>
    </row>
    <row r="209" spans="2:65">
      <c r="B209" s="5"/>
      <c r="X209" s="2" t="s">
        <v>2191</v>
      </c>
      <c r="Y209" s="2" t="s">
        <v>829</v>
      </c>
      <c r="AC209" s="2" t="s">
        <v>2515</v>
      </c>
      <c r="AD209" s="2" t="s">
        <v>2516</v>
      </c>
      <c r="BL209" s="2" t="s">
        <v>182</v>
      </c>
      <c r="BM209" s="2" t="s">
        <v>2196</v>
      </c>
    </row>
    <row r="210" spans="2:65">
      <c r="X210" s="2" t="s">
        <v>2185</v>
      </c>
      <c r="Y210" s="2" t="s">
        <v>174</v>
      </c>
      <c r="Z210" s="2" t="s">
        <v>512</v>
      </c>
      <c r="AC210" s="2" t="s">
        <v>2517</v>
      </c>
      <c r="AD210" s="2" t="s">
        <v>2518</v>
      </c>
      <c r="BL210" s="2" t="s">
        <v>923</v>
      </c>
      <c r="BM210" s="2" t="s">
        <v>2221</v>
      </c>
    </row>
    <row r="211" spans="2:65">
      <c r="X211" s="2" t="s">
        <v>2196</v>
      </c>
      <c r="Y211" s="2" t="s">
        <v>182</v>
      </c>
      <c r="Z211" s="2" t="s">
        <v>512</v>
      </c>
      <c r="AC211" s="2" t="s">
        <v>2519</v>
      </c>
      <c r="AD211" s="2" t="s">
        <v>2520</v>
      </c>
      <c r="BL211" s="2" t="s">
        <v>153</v>
      </c>
      <c r="BM211" s="2" t="s">
        <v>2116</v>
      </c>
    </row>
    <row r="212" spans="2:65">
      <c r="X212" s="2" t="s">
        <v>2221</v>
      </c>
      <c r="Y212" s="2" t="s">
        <v>923</v>
      </c>
      <c r="Z212" s="2" t="s">
        <v>512</v>
      </c>
      <c r="AC212" s="2" t="s">
        <v>2521</v>
      </c>
      <c r="AD212" s="2" t="s">
        <v>2522</v>
      </c>
      <c r="BL212" s="2" t="s">
        <v>838</v>
      </c>
      <c r="BM212" s="2" t="s">
        <v>2198</v>
      </c>
    </row>
    <row r="213" spans="2:65">
      <c r="X213" s="2" t="s">
        <v>2116</v>
      </c>
      <c r="Y213" s="2" t="s">
        <v>153</v>
      </c>
      <c r="AC213" s="2" t="s">
        <v>678</v>
      </c>
      <c r="AD213" s="2" t="s">
        <v>344</v>
      </c>
      <c r="BL213" s="2" t="s">
        <v>832</v>
      </c>
      <c r="BM213" s="2" t="s">
        <v>2065</v>
      </c>
    </row>
    <row r="214" spans="2:65">
      <c r="X214" s="2" t="s">
        <v>2198</v>
      </c>
      <c r="Y214" s="2" t="s">
        <v>838</v>
      </c>
      <c r="Z214" s="2" t="s">
        <v>512</v>
      </c>
      <c r="AC214" s="2" t="s">
        <v>680</v>
      </c>
      <c r="AD214" s="2" t="s">
        <v>352</v>
      </c>
      <c r="BL214" s="2" t="s">
        <v>833</v>
      </c>
      <c r="BM214" s="2" t="s">
        <v>2124</v>
      </c>
    </row>
    <row r="215" spans="2:65">
      <c r="X215" s="2" t="s">
        <v>2065</v>
      </c>
      <c r="Y215" s="2" t="s">
        <v>832</v>
      </c>
      <c r="AC215" s="2" t="s">
        <v>2523</v>
      </c>
      <c r="AD215" s="2" t="s">
        <v>680</v>
      </c>
      <c r="BL215" s="2" t="s">
        <v>834</v>
      </c>
      <c r="BM215" s="2" t="s">
        <v>2190</v>
      </c>
    </row>
    <row r="216" spans="2:65">
      <c r="X216" s="2" t="s">
        <v>2124</v>
      </c>
      <c r="Y216" s="2" t="s">
        <v>833</v>
      </c>
      <c r="Z216" s="2" t="s">
        <v>512</v>
      </c>
      <c r="AC216" s="2" t="s">
        <v>682</v>
      </c>
      <c r="AD216" s="2" t="s">
        <v>347</v>
      </c>
      <c r="BL216" s="2" t="s">
        <v>836</v>
      </c>
      <c r="BM216" s="2" t="s">
        <v>2172</v>
      </c>
    </row>
    <row r="217" spans="2:65">
      <c r="X217" s="2" t="s">
        <v>2190</v>
      </c>
      <c r="Y217" s="2" t="s">
        <v>834</v>
      </c>
      <c r="AC217" s="2" t="s">
        <v>684</v>
      </c>
      <c r="AD217" s="2" t="s">
        <v>351</v>
      </c>
      <c r="BL217" s="2" t="s">
        <v>176</v>
      </c>
      <c r="BM217" s="2" t="s">
        <v>2187</v>
      </c>
    </row>
    <row r="218" spans="2:65">
      <c r="N218" s="1"/>
      <c r="X218" s="2" t="s">
        <v>2172</v>
      </c>
      <c r="Y218" s="2" t="s">
        <v>836</v>
      </c>
      <c r="AC218" s="2" t="s">
        <v>2524</v>
      </c>
      <c r="AD218" s="2" t="s">
        <v>2525</v>
      </c>
      <c r="BL218" s="2" t="s">
        <v>841</v>
      </c>
      <c r="BM218" s="2" t="s">
        <v>2197</v>
      </c>
    </row>
    <row r="219" spans="2:65">
      <c r="N219" s="1"/>
      <c r="X219" s="2" t="s">
        <v>2187</v>
      </c>
      <c r="Y219" s="2" t="s">
        <v>176</v>
      </c>
      <c r="Z219" s="2" t="s">
        <v>512</v>
      </c>
      <c r="AC219" s="2" t="s">
        <v>2526</v>
      </c>
      <c r="AD219" s="2" t="s">
        <v>2527</v>
      </c>
      <c r="BL219" s="2" t="s">
        <v>843</v>
      </c>
      <c r="BM219" s="2" t="s">
        <v>2192</v>
      </c>
    </row>
    <row r="220" spans="2:65">
      <c r="N220" s="1"/>
      <c r="X220" s="2" t="s">
        <v>2197</v>
      </c>
      <c r="Y220" s="2" t="s">
        <v>841</v>
      </c>
      <c r="Z220" s="2" t="s">
        <v>512</v>
      </c>
      <c r="AC220" s="2" t="s">
        <v>2528</v>
      </c>
      <c r="AD220" s="2" t="s">
        <v>2529</v>
      </c>
      <c r="BL220" s="2" t="s">
        <v>857</v>
      </c>
      <c r="BM220" s="2" t="s">
        <v>2201</v>
      </c>
    </row>
    <row r="221" spans="2:65">
      <c r="N221" s="1"/>
      <c r="X221" s="2" t="s">
        <v>2192</v>
      </c>
      <c r="Y221" s="2" t="s">
        <v>843</v>
      </c>
      <c r="AC221" s="2" t="s">
        <v>2530</v>
      </c>
      <c r="AD221" s="2" t="s">
        <v>2531</v>
      </c>
      <c r="BL221" s="2" t="s">
        <v>177</v>
      </c>
      <c r="BM221" s="2" t="s">
        <v>2188</v>
      </c>
    </row>
    <row r="222" spans="2:65">
      <c r="N222" s="1"/>
      <c r="X222" s="2" t="s">
        <v>2201</v>
      </c>
      <c r="Y222" s="2" t="s">
        <v>857</v>
      </c>
      <c r="AC222" s="2" t="s">
        <v>2532</v>
      </c>
      <c r="AD222" s="2" t="s">
        <v>2533</v>
      </c>
      <c r="BL222" s="2" t="s">
        <v>821</v>
      </c>
      <c r="BM222" s="2" t="s">
        <v>2041</v>
      </c>
    </row>
    <row r="223" spans="2:65">
      <c r="N223" s="1"/>
      <c r="X223" s="2" t="s">
        <v>2188</v>
      </c>
      <c r="Y223" s="2" t="s">
        <v>177</v>
      </c>
      <c r="AC223" s="2" t="s">
        <v>2534</v>
      </c>
      <c r="AD223" s="2" t="s">
        <v>2535</v>
      </c>
      <c r="BL223" s="2" t="s">
        <v>855</v>
      </c>
      <c r="BM223" s="2" t="s">
        <v>2200</v>
      </c>
    </row>
    <row r="224" spans="2:65">
      <c r="N224" s="1"/>
      <c r="X224" s="2" t="s">
        <v>2041</v>
      </c>
      <c r="Y224" s="2" t="s">
        <v>821</v>
      </c>
      <c r="AC224" s="2" t="s">
        <v>2536</v>
      </c>
      <c r="AD224" s="2" t="s">
        <v>2537</v>
      </c>
      <c r="BL224" s="2" t="s">
        <v>881</v>
      </c>
      <c r="BM224" s="2" t="s">
        <v>880</v>
      </c>
    </row>
    <row r="225" spans="2:65">
      <c r="N225" s="1"/>
      <c r="X225" s="2" t="s">
        <v>2200</v>
      </c>
      <c r="Y225" s="2" t="s">
        <v>855</v>
      </c>
      <c r="Z225" s="2" t="s">
        <v>512</v>
      </c>
      <c r="AC225" s="2" t="s">
        <v>686</v>
      </c>
      <c r="AD225" s="2" t="s">
        <v>353</v>
      </c>
      <c r="BL225" s="2" t="s">
        <v>867</v>
      </c>
      <c r="BM225" s="2" t="s">
        <v>2205</v>
      </c>
    </row>
    <row r="226" spans="2:65">
      <c r="N226" s="1"/>
      <c r="X226" s="2" t="s">
        <v>880</v>
      </c>
      <c r="Y226" s="2" t="s">
        <v>881</v>
      </c>
      <c r="AC226" s="2" t="s">
        <v>2538</v>
      </c>
      <c r="AD226" s="2" t="s">
        <v>2539</v>
      </c>
      <c r="BL226" s="2" t="s">
        <v>883</v>
      </c>
      <c r="BM226" s="2" t="s">
        <v>2210</v>
      </c>
    </row>
    <row r="227" spans="2:65">
      <c r="X227" s="2" t="s">
        <v>2205</v>
      </c>
      <c r="Y227" s="2" t="s">
        <v>867</v>
      </c>
      <c r="Z227" s="2" t="s">
        <v>512</v>
      </c>
      <c r="AC227" s="2" t="s">
        <v>687</v>
      </c>
      <c r="AD227" s="2" t="s">
        <v>354</v>
      </c>
      <c r="BL227" s="2" t="s">
        <v>865</v>
      </c>
      <c r="BM227" s="2" t="s">
        <v>864</v>
      </c>
    </row>
    <row r="228" spans="2:65">
      <c r="X228" s="2" t="s">
        <v>2210</v>
      </c>
      <c r="Y228" s="2" t="s">
        <v>883</v>
      </c>
      <c r="Z228" s="2" t="s">
        <v>512</v>
      </c>
      <c r="AC228" s="2" t="s">
        <v>689</v>
      </c>
      <c r="AD228" s="2" t="s">
        <v>355</v>
      </c>
      <c r="BL228" s="2" t="s">
        <v>188</v>
      </c>
      <c r="BM228" s="2" t="s">
        <v>863</v>
      </c>
    </row>
    <row r="229" spans="2:65">
      <c r="X229" s="2" t="s">
        <v>864</v>
      </c>
      <c r="Y229" s="2" t="s">
        <v>865</v>
      </c>
      <c r="Z229" s="2" t="s">
        <v>512</v>
      </c>
      <c r="AC229" s="2" t="s">
        <v>691</v>
      </c>
      <c r="AD229" s="2" t="s">
        <v>356</v>
      </c>
      <c r="BL229" s="2" t="s">
        <v>190</v>
      </c>
      <c r="BM229" s="2" t="s">
        <v>2206</v>
      </c>
    </row>
    <row r="230" spans="2:65">
      <c r="X230" s="2" t="s">
        <v>863</v>
      </c>
      <c r="Y230" s="2" t="s">
        <v>188</v>
      </c>
      <c r="Z230" s="2" t="s">
        <v>512</v>
      </c>
      <c r="AC230" s="2" t="s">
        <v>2540</v>
      </c>
      <c r="AD230" s="2" t="s">
        <v>2541</v>
      </c>
      <c r="BL230" s="2" t="s">
        <v>192</v>
      </c>
      <c r="BM230" s="2" t="s">
        <v>874</v>
      </c>
    </row>
    <row r="231" spans="2:65">
      <c r="X231" s="2" t="s">
        <v>2206</v>
      </c>
      <c r="Y231" s="2" t="s">
        <v>190</v>
      </c>
      <c r="AC231" s="2" t="s">
        <v>2542</v>
      </c>
      <c r="AD231" s="2" t="s">
        <v>2543</v>
      </c>
      <c r="BL231" s="2" t="s">
        <v>195</v>
      </c>
      <c r="BM231" s="2" t="s">
        <v>2209</v>
      </c>
    </row>
    <row r="232" spans="2:65">
      <c r="X232" s="2" t="s">
        <v>874</v>
      </c>
      <c r="Y232" s="2" t="s">
        <v>192</v>
      </c>
      <c r="Z232" s="2" t="s">
        <v>512</v>
      </c>
      <c r="AC232" s="2" t="s">
        <v>692</v>
      </c>
      <c r="AD232" s="2" t="s">
        <v>357</v>
      </c>
      <c r="BL232" s="2" t="s">
        <v>873</v>
      </c>
      <c r="BM232" s="2" t="s">
        <v>2207</v>
      </c>
    </row>
    <row r="233" spans="2:65">
      <c r="X233" s="2" t="s">
        <v>2209</v>
      </c>
      <c r="Y233" s="2" t="s">
        <v>195</v>
      </c>
      <c r="Z233" s="2" t="s">
        <v>512</v>
      </c>
      <c r="AC233" s="2" t="s">
        <v>2544</v>
      </c>
      <c r="AD233" s="2" t="s">
        <v>2545</v>
      </c>
      <c r="BL233" s="2" t="s">
        <v>194</v>
      </c>
      <c r="BM233" s="2" t="s">
        <v>1856</v>
      </c>
    </row>
    <row r="234" spans="2:65">
      <c r="X234" s="2" t="s">
        <v>2207</v>
      </c>
      <c r="Y234" s="2" t="s">
        <v>873</v>
      </c>
      <c r="Z234" s="2" t="s">
        <v>512</v>
      </c>
      <c r="AC234" s="2" t="s">
        <v>2546</v>
      </c>
      <c r="AD234" s="2" t="s">
        <v>2547</v>
      </c>
      <c r="BL234" s="2" t="s">
        <v>871</v>
      </c>
      <c r="BM234" s="2" t="s">
        <v>870</v>
      </c>
    </row>
    <row r="235" spans="2:65">
      <c r="X235" s="2" t="s">
        <v>1856</v>
      </c>
      <c r="Y235" s="2" t="s">
        <v>194</v>
      </c>
      <c r="Z235" s="2" t="s">
        <v>512</v>
      </c>
      <c r="AC235" s="2" t="s">
        <v>2548</v>
      </c>
      <c r="AD235" s="2" t="s">
        <v>2549</v>
      </c>
      <c r="BL235" s="2" t="s">
        <v>859</v>
      </c>
      <c r="BM235" s="2" t="s">
        <v>2202</v>
      </c>
    </row>
    <row r="236" spans="2:65">
      <c r="B236" s="5"/>
      <c r="X236" s="2" t="s">
        <v>870</v>
      </c>
      <c r="Y236" s="2" t="s">
        <v>871</v>
      </c>
      <c r="Z236" s="2" t="s">
        <v>512</v>
      </c>
      <c r="AC236" s="2" t="s">
        <v>2550</v>
      </c>
      <c r="AD236" s="2" t="s">
        <v>2551</v>
      </c>
      <c r="BL236" s="2" t="s">
        <v>879</v>
      </c>
      <c r="BM236" s="2" t="s">
        <v>878</v>
      </c>
    </row>
    <row r="237" spans="2:65">
      <c r="X237" s="2" t="s">
        <v>2202</v>
      </c>
      <c r="Y237" s="2" t="s">
        <v>859</v>
      </c>
      <c r="AC237" s="2" t="s">
        <v>694</v>
      </c>
      <c r="AD237" s="2" t="s">
        <v>695</v>
      </c>
      <c r="BL237" s="2" t="s">
        <v>887</v>
      </c>
      <c r="BM237" s="2" t="s">
        <v>886</v>
      </c>
    </row>
    <row r="238" spans="2:65">
      <c r="X238" s="2" t="s">
        <v>878</v>
      </c>
      <c r="Y238" s="2" t="s">
        <v>879</v>
      </c>
      <c r="Z238" s="2" t="s">
        <v>512</v>
      </c>
      <c r="AC238" s="2" t="s">
        <v>697</v>
      </c>
      <c r="AD238" s="2" t="s">
        <v>339</v>
      </c>
      <c r="BL238" s="2" t="s">
        <v>885</v>
      </c>
      <c r="BM238" s="2" t="s">
        <v>884</v>
      </c>
    </row>
    <row r="239" spans="2:65">
      <c r="X239" s="2" t="s">
        <v>886</v>
      </c>
      <c r="Y239" s="2" t="s">
        <v>887</v>
      </c>
      <c r="Z239" s="2" t="s">
        <v>512</v>
      </c>
      <c r="AC239" s="2" t="s">
        <v>2552</v>
      </c>
      <c r="AD239" s="2" t="s">
        <v>2553</v>
      </c>
      <c r="BL239" s="2" t="s">
        <v>891</v>
      </c>
      <c r="BM239" s="2" t="s">
        <v>2211</v>
      </c>
    </row>
    <row r="240" spans="2:65">
      <c r="X240" s="2" t="s">
        <v>884</v>
      </c>
      <c r="Y240" s="2" t="s">
        <v>885</v>
      </c>
      <c r="Z240" s="2" t="s">
        <v>512</v>
      </c>
      <c r="AC240" s="2" t="s">
        <v>2554</v>
      </c>
      <c r="AD240" s="2" t="s">
        <v>2555</v>
      </c>
      <c r="BL240" s="2" t="s">
        <v>893</v>
      </c>
      <c r="BM240" s="2" t="s">
        <v>2212</v>
      </c>
    </row>
    <row r="241" spans="2:65">
      <c r="X241" s="2" t="s">
        <v>2211</v>
      </c>
      <c r="Y241" s="2" t="s">
        <v>891</v>
      </c>
      <c r="AC241" s="2" t="s">
        <v>2556</v>
      </c>
      <c r="AD241" s="2" t="s">
        <v>2557</v>
      </c>
      <c r="BL241" s="2" t="s">
        <v>895</v>
      </c>
      <c r="BM241" s="2" t="s">
        <v>894</v>
      </c>
    </row>
    <row r="242" spans="2:65">
      <c r="X242" s="2" t="s">
        <v>2212</v>
      </c>
      <c r="Y242" s="2" t="s">
        <v>893</v>
      </c>
      <c r="AC242" s="2" t="s">
        <v>2558</v>
      </c>
      <c r="AD242" s="2" t="s">
        <v>2559</v>
      </c>
      <c r="BL242" s="2" t="s">
        <v>897</v>
      </c>
      <c r="BM242" s="2" t="s">
        <v>2213</v>
      </c>
    </row>
    <row r="243" spans="2:65">
      <c r="B243" s="5"/>
      <c r="X243" s="2" t="s">
        <v>894</v>
      </c>
      <c r="Y243" s="2" t="s">
        <v>895</v>
      </c>
      <c r="AC243" s="2" t="s">
        <v>2560</v>
      </c>
      <c r="AD243" s="2" t="s">
        <v>2561</v>
      </c>
      <c r="BL243" s="2" t="s">
        <v>910</v>
      </c>
      <c r="BM243" s="2" t="s">
        <v>909</v>
      </c>
    </row>
    <row r="244" spans="2:65">
      <c r="X244" s="2" t="s">
        <v>2213</v>
      </c>
      <c r="Y244" s="2" t="s">
        <v>897</v>
      </c>
      <c r="Z244" s="2" t="s">
        <v>512</v>
      </c>
      <c r="AC244" s="2" t="s">
        <v>699</v>
      </c>
      <c r="AD244" s="2" t="s">
        <v>360</v>
      </c>
      <c r="BL244" s="2" t="s">
        <v>899</v>
      </c>
      <c r="BM244" s="2" t="s">
        <v>2214</v>
      </c>
    </row>
    <row r="245" spans="2:65">
      <c r="X245" s="2" t="s">
        <v>909</v>
      </c>
      <c r="Y245" s="2" t="s">
        <v>910</v>
      </c>
      <c r="Z245" s="2" t="s">
        <v>512</v>
      </c>
      <c r="AC245" s="2" t="s">
        <v>2562</v>
      </c>
      <c r="AD245" s="2" t="s">
        <v>2563</v>
      </c>
      <c r="BL245" s="2" t="s">
        <v>903</v>
      </c>
      <c r="BM245" s="2" t="s">
        <v>902</v>
      </c>
    </row>
    <row r="246" spans="2:65">
      <c r="X246" s="2" t="s">
        <v>2214</v>
      </c>
      <c r="Y246" s="2" t="s">
        <v>899</v>
      </c>
      <c r="AC246" s="2" t="s">
        <v>701</v>
      </c>
      <c r="AD246" s="2" t="s">
        <v>358</v>
      </c>
      <c r="BL246" s="2" t="s">
        <v>846</v>
      </c>
      <c r="BM246" s="2" t="s">
        <v>2001</v>
      </c>
    </row>
    <row r="247" spans="2:65">
      <c r="X247" s="2" t="s">
        <v>902</v>
      </c>
      <c r="Y247" s="2" t="s">
        <v>903</v>
      </c>
      <c r="Z247" s="2" t="s">
        <v>512</v>
      </c>
      <c r="AC247" s="2" t="s">
        <v>702</v>
      </c>
      <c r="AD247" s="2" t="s">
        <v>359</v>
      </c>
      <c r="BL247" s="2" t="s">
        <v>908</v>
      </c>
      <c r="BM247" s="2" t="s">
        <v>907</v>
      </c>
    </row>
    <row r="248" spans="2:65">
      <c r="X248" s="2" t="s">
        <v>2001</v>
      </c>
      <c r="Y248" s="2" t="s">
        <v>846</v>
      </c>
      <c r="AC248" s="2" t="s">
        <v>2564</v>
      </c>
      <c r="AD248" s="2" t="s">
        <v>2565</v>
      </c>
      <c r="BL248" s="2" t="s">
        <v>201</v>
      </c>
      <c r="BM248" s="2" t="s">
        <v>911</v>
      </c>
    </row>
    <row r="249" spans="2:65">
      <c r="X249" s="2" t="s">
        <v>907</v>
      </c>
      <c r="Y249" s="2" t="s">
        <v>908</v>
      </c>
      <c r="Z249" s="2" t="s">
        <v>512</v>
      </c>
      <c r="AC249" s="2" t="s">
        <v>2566</v>
      </c>
      <c r="AD249" s="2" t="s">
        <v>2567</v>
      </c>
      <c r="BL249" s="2" t="s">
        <v>849</v>
      </c>
      <c r="BM249" s="2" t="s">
        <v>2063</v>
      </c>
    </row>
    <row r="250" spans="2:65">
      <c r="X250" s="2" t="s">
        <v>911</v>
      </c>
      <c r="Y250" s="2" t="s">
        <v>201</v>
      </c>
      <c r="AC250" s="2" t="s">
        <v>2568</v>
      </c>
      <c r="AD250" s="2" t="s">
        <v>2569</v>
      </c>
      <c r="BL250" s="2" t="s">
        <v>913</v>
      </c>
      <c r="BM250" s="2" t="s">
        <v>2218</v>
      </c>
    </row>
    <row r="251" spans="2:65">
      <c r="X251" s="2" t="s">
        <v>2063</v>
      </c>
      <c r="Y251" s="2" t="s">
        <v>849</v>
      </c>
      <c r="AC251" s="2" t="s">
        <v>2570</v>
      </c>
      <c r="AD251" s="2" t="s">
        <v>2571</v>
      </c>
      <c r="BL251" s="2" t="s">
        <v>917</v>
      </c>
      <c r="BM251" s="2" t="s">
        <v>2219</v>
      </c>
    </row>
    <row r="252" spans="2:65">
      <c r="X252" s="2" t="s">
        <v>2218</v>
      </c>
      <c r="Y252" s="2" t="s">
        <v>913</v>
      </c>
      <c r="AC252" s="2" t="s">
        <v>705</v>
      </c>
      <c r="AD252" s="2" t="s">
        <v>361</v>
      </c>
      <c r="BL252" s="2" t="s">
        <v>921</v>
      </c>
      <c r="BM252" s="2" t="s">
        <v>2220</v>
      </c>
    </row>
    <row r="253" spans="2:65">
      <c r="B253" s="5"/>
      <c r="X253" s="2" t="s">
        <v>2219</v>
      </c>
      <c r="Y253" s="2" t="s">
        <v>917</v>
      </c>
      <c r="Z253" s="2" t="s">
        <v>512</v>
      </c>
      <c r="AC253" s="2" t="s">
        <v>707</v>
      </c>
      <c r="AD253" s="2" t="s">
        <v>404</v>
      </c>
      <c r="BL253" s="2" t="s">
        <v>925</v>
      </c>
      <c r="BM253" s="2" t="s">
        <v>2222</v>
      </c>
    </row>
    <row r="254" spans="2:65">
      <c r="X254" s="2" t="s">
        <v>2220</v>
      </c>
      <c r="Y254" s="2" t="s">
        <v>921</v>
      </c>
      <c r="AC254" s="2" t="s">
        <v>2572</v>
      </c>
      <c r="AD254" s="2" t="s">
        <v>2573</v>
      </c>
      <c r="BL254" s="2" t="s">
        <v>927</v>
      </c>
      <c r="BM254" s="2" t="s">
        <v>2223</v>
      </c>
    </row>
    <row r="255" spans="2:65">
      <c r="X255" s="2" t="s">
        <v>2222</v>
      </c>
      <c r="Y255" s="2" t="s">
        <v>925</v>
      </c>
      <c r="Z255" s="2" t="s">
        <v>512</v>
      </c>
      <c r="AC255" s="2" t="s">
        <v>2574</v>
      </c>
      <c r="AD255" s="2" t="s">
        <v>2575</v>
      </c>
    </row>
    <row r="256" spans="2:65">
      <c r="X256" s="2" t="s">
        <v>2223</v>
      </c>
      <c r="Y256" s="2" t="s">
        <v>927</v>
      </c>
      <c r="Z256" s="2" t="s">
        <v>512</v>
      </c>
      <c r="AC256" s="2" t="s">
        <v>2576</v>
      </c>
      <c r="AD256" s="2" t="s">
        <v>2577</v>
      </c>
    </row>
    <row r="257" spans="2:30">
      <c r="AC257" s="2" t="s">
        <v>2578</v>
      </c>
      <c r="AD257" s="2" t="s">
        <v>2579</v>
      </c>
    </row>
    <row r="258" spans="2:30">
      <c r="AC258" s="2" t="s">
        <v>2580</v>
      </c>
      <c r="AD258" s="2" t="s">
        <v>2581</v>
      </c>
    </row>
    <row r="259" spans="2:30">
      <c r="AC259" s="2" t="s">
        <v>709</v>
      </c>
      <c r="AD259" s="2" t="s">
        <v>363</v>
      </c>
    </row>
    <row r="260" spans="2:30">
      <c r="AC260" s="2" t="s">
        <v>2582</v>
      </c>
      <c r="AD260" s="2" t="s">
        <v>2583</v>
      </c>
    </row>
    <row r="261" spans="2:30">
      <c r="B261" s="5"/>
      <c r="AC261" s="2" t="s">
        <v>711</v>
      </c>
      <c r="AD261" s="2" t="s">
        <v>364</v>
      </c>
    </row>
    <row r="262" spans="2:30">
      <c r="B262" s="7"/>
      <c r="AC262" s="2" t="s">
        <v>2584</v>
      </c>
      <c r="AD262" s="2" t="s">
        <v>2585</v>
      </c>
    </row>
    <row r="263" spans="2:30">
      <c r="B263" s="7"/>
      <c r="AC263" s="2" t="s">
        <v>2586</v>
      </c>
      <c r="AD263" s="2" t="s">
        <v>2587</v>
      </c>
    </row>
    <row r="264" spans="2:30">
      <c r="B264" s="7"/>
      <c r="AC264" s="2" t="s">
        <v>715</v>
      </c>
      <c r="AD264" s="2" t="s">
        <v>365</v>
      </c>
    </row>
    <row r="265" spans="2:30">
      <c r="B265" s="7"/>
      <c r="AC265" s="2" t="s">
        <v>2588</v>
      </c>
      <c r="AD265" s="2" t="s">
        <v>2589</v>
      </c>
    </row>
    <row r="266" spans="2:30">
      <c r="B266" s="7"/>
      <c r="AC266" s="2" t="s">
        <v>2590</v>
      </c>
      <c r="AD266" s="2" t="s">
        <v>2591</v>
      </c>
    </row>
    <row r="267" spans="2:30">
      <c r="AC267" s="2" t="s">
        <v>717</v>
      </c>
      <c r="AD267" s="2" t="s">
        <v>332</v>
      </c>
    </row>
    <row r="268" spans="2:30">
      <c r="AC268" s="2" t="s">
        <v>2592</v>
      </c>
      <c r="AD268" s="2" t="s">
        <v>2593</v>
      </c>
    </row>
    <row r="269" spans="2:30">
      <c r="AC269" s="2" t="s">
        <v>2594</v>
      </c>
      <c r="AD269" s="2" t="s">
        <v>721</v>
      </c>
    </row>
    <row r="270" spans="2:30">
      <c r="AC270" s="2" t="s">
        <v>722</v>
      </c>
      <c r="AD270" s="2" t="s">
        <v>269</v>
      </c>
    </row>
    <row r="271" spans="2:30">
      <c r="B271" s="5"/>
      <c r="AC271" s="2" t="s">
        <v>2595</v>
      </c>
      <c r="AD271" s="2" t="s">
        <v>2596</v>
      </c>
    </row>
    <row r="272" spans="2:30">
      <c r="AC272" s="2" t="s">
        <v>2597</v>
      </c>
      <c r="AD272" s="2" t="s">
        <v>2598</v>
      </c>
    </row>
    <row r="273" spans="1:30">
      <c r="AC273" s="2" t="s">
        <v>2599</v>
      </c>
      <c r="AD273" s="2" t="s">
        <v>2600</v>
      </c>
    </row>
    <row r="274" spans="1:30">
      <c r="AC274" s="2" t="s">
        <v>531</v>
      </c>
      <c r="AD274" s="2" t="s">
        <v>368</v>
      </c>
    </row>
    <row r="275" spans="1:30">
      <c r="AC275" s="2" t="s">
        <v>2601</v>
      </c>
      <c r="AD275" s="2" t="s">
        <v>2602</v>
      </c>
    </row>
    <row r="276" spans="1:30">
      <c r="AC276" s="2" t="s">
        <v>2603</v>
      </c>
      <c r="AD276" s="2" t="s">
        <v>2604</v>
      </c>
    </row>
    <row r="277" spans="1:30">
      <c r="AC277" s="2" t="s">
        <v>2605</v>
      </c>
      <c r="AD277" s="2" t="s">
        <v>2606</v>
      </c>
    </row>
    <row r="278" spans="1:30">
      <c r="AC278" s="2" t="s">
        <v>2607</v>
      </c>
      <c r="AD278" s="2" t="s">
        <v>2608</v>
      </c>
    </row>
    <row r="279" spans="1:30">
      <c r="AC279" s="2" t="s">
        <v>2609</v>
      </c>
      <c r="AD279" s="2" t="s">
        <v>2610</v>
      </c>
    </row>
    <row r="280" spans="1:30">
      <c r="AC280" s="2" t="s">
        <v>726</v>
      </c>
      <c r="AD280" s="2" t="s">
        <v>366</v>
      </c>
    </row>
    <row r="281" spans="1:30">
      <c r="AC281" s="2" t="s">
        <v>728</v>
      </c>
      <c r="AD281" s="2" t="s">
        <v>367</v>
      </c>
    </row>
    <row r="282" spans="1:30">
      <c r="AC282" s="2" t="s">
        <v>2611</v>
      </c>
      <c r="AD282" s="2" t="s">
        <v>369</v>
      </c>
    </row>
    <row r="283" spans="1:30">
      <c r="AC283" s="2" t="s">
        <v>2612</v>
      </c>
      <c r="AD283" s="2" t="s">
        <v>2613</v>
      </c>
    </row>
    <row r="284" spans="1:30">
      <c r="A284" s="8" t="s">
        <v>416</v>
      </c>
      <c r="B284" s="8"/>
      <c r="AC284" s="2" t="s">
        <v>2614</v>
      </c>
      <c r="AD284" s="2" t="s">
        <v>2615</v>
      </c>
    </row>
    <row r="285" spans="1:30">
      <c r="A285" s="9" t="s">
        <v>32</v>
      </c>
      <c r="B285" s="9"/>
      <c r="AC285" s="2" t="s">
        <v>2616</v>
      </c>
      <c r="AD285" s="2" t="s">
        <v>2617</v>
      </c>
    </row>
    <row r="286" spans="1:30">
      <c r="A286" s="9" t="s">
        <v>31</v>
      </c>
      <c r="B286" s="9"/>
      <c r="AC286" s="2" t="s">
        <v>731</v>
      </c>
      <c r="AD286" s="2" t="s">
        <v>371</v>
      </c>
    </row>
    <row r="287" spans="1:30">
      <c r="A287" s="9" t="s">
        <v>30</v>
      </c>
      <c r="B287" s="9"/>
      <c r="AC287" s="2" t="s">
        <v>2618</v>
      </c>
      <c r="AD287" s="2" t="s">
        <v>2619</v>
      </c>
    </row>
    <row r="288" spans="1:30">
      <c r="A288" s="9" t="s">
        <v>29</v>
      </c>
      <c r="B288" s="9"/>
      <c r="AC288" s="2" t="s">
        <v>732</v>
      </c>
      <c r="AD288" s="2" t="s">
        <v>370</v>
      </c>
    </row>
    <row r="289" spans="1:30">
      <c r="A289" s="9" t="s">
        <v>28</v>
      </c>
      <c r="B289" s="9"/>
      <c r="AC289" s="2" t="s">
        <v>734</v>
      </c>
      <c r="AD289" s="2" t="s">
        <v>267</v>
      </c>
    </row>
    <row r="290" spans="1:30">
      <c r="A290" s="9" t="s">
        <v>27</v>
      </c>
      <c r="B290" s="9"/>
      <c r="AC290" s="2" t="s">
        <v>2620</v>
      </c>
      <c r="AD290" s="2" t="s">
        <v>2621</v>
      </c>
    </row>
    <row r="291" spans="1:30">
      <c r="A291" s="9" t="s">
        <v>26</v>
      </c>
      <c r="B291" s="9"/>
      <c r="AC291" s="2" t="s">
        <v>736</v>
      </c>
      <c r="AD291" s="2" t="s">
        <v>372</v>
      </c>
    </row>
    <row r="292" spans="1:30">
      <c r="A292" s="9" t="s">
        <v>25</v>
      </c>
      <c r="B292" s="9"/>
      <c r="AC292" s="2" t="s">
        <v>2622</v>
      </c>
      <c r="AD292" s="2" t="s">
        <v>2623</v>
      </c>
    </row>
    <row r="293" spans="1:30">
      <c r="A293" s="9" t="s">
        <v>24</v>
      </c>
      <c r="B293" s="9"/>
      <c r="AC293" s="2" t="s">
        <v>2624</v>
      </c>
      <c r="AD293" s="2" t="s">
        <v>2625</v>
      </c>
    </row>
    <row r="294" spans="1:30">
      <c r="A294" s="9" t="s">
        <v>23</v>
      </c>
      <c r="B294" s="9"/>
      <c r="AC294" s="2" t="s">
        <v>2626</v>
      </c>
      <c r="AD294" s="2" t="s">
        <v>2627</v>
      </c>
    </row>
    <row r="295" spans="1:30">
      <c r="A295" s="9" t="s">
        <v>22</v>
      </c>
      <c r="B295" s="9"/>
      <c r="AC295" s="2" t="s">
        <v>2628</v>
      </c>
      <c r="AD295" s="2" t="s">
        <v>2629</v>
      </c>
    </row>
    <row r="296" spans="1:30">
      <c r="A296" s="9" t="s">
        <v>21</v>
      </c>
      <c r="B296" s="9"/>
      <c r="AC296" s="2" t="s">
        <v>2630</v>
      </c>
      <c r="AD296" s="2" t="s">
        <v>2631</v>
      </c>
    </row>
    <row r="297" spans="1:30">
      <c r="A297" s="9" t="s">
        <v>20</v>
      </c>
      <c r="B297" s="9"/>
      <c r="AC297" s="2" t="s">
        <v>2632</v>
      </c>
      <c r="AD297" s="2" t="s">
        <v>2633</v>
      </c>
    </row>
    <row r="298" spans="1:30">
      <c r="A298" s="9" t="s">
        <v>19</v>
      </c>
      <c r="B298" s="9"/>
      <c r="AC298" s="2" t="s">
        <v>2634</v>
      </c>
      <c r="AD298" s="2" t="s">
        <v>2635</v>
      </c>
    </row>
    <row r="299" spans="1:30">
      <c r="A299" s="9" t="s">
        <v>17</v>
      </c>
      <c r="B299" s="9"/>
      <c r="AC299" s="2" t="s">
        <v>2636</v>
      </c>
      <c r="AD299" s="2" t="s">
        <v>2637</v>
      </c>
    </row>
    <row r="300" spans="1:30">
      <c r="A300" s="9" t="s">
        <v>18</v>
      </c>
      <c r="B300" s="9"/>
      <c r="AC300" s="2" t="s">
        <v>2638</v>
      </c>
      <c r="AD300" s="2" t="s">
        <v>2639</v>
      </c>
    </row>
    <row r="301" spans="1:30">
      <c r="A301" s="9" t="s">
        <v>286</v>
      </c>
      <c r="B301" s="9"/>
      <c r="C301" s="18"/>
      <c r="D301" s="18"/>
      <c r="E301" s="18"/>
      <c r="F301" s="18"/>
      <c r="G301" s="18"/>
      <c r="AC301" s="2" t="s">
        <v>738</v>
      </c>
      <c r="AD301" s="2" t="s">
        <v>373</v>
      </c>
    </row>
    <row r="302" spans="1:30">
      <c r="A302" s="9" t="s">
        <v>287</v>
      </c>
      <c r="B302" s="9"/>
      <c r="C302" s="18"/>
      <c r="D302" s="18"/>
      <c r="E302" s="18"/>
      <c r="F302" s="18"/>
      <c r="G302" s="18"/>
      <c r="AC302" s="2" t="s">
        <v>2640</v>
      </c>
      <c r="AD302" s="2" t="s">
        <v>2641</v>
      </c>
    </row>
    <row r="303" spans="1:30">
      <c r="A303" s="9" t="s">
        <v>288</v>
      </c>
      <c r="B303" s="9"/>
      <c r="C303" s="18"/>
      <c r="D303" s="18"/>
      <c r="E303" s="18"/>
      <c r="F303" s="18"/>
      <c r="G303" s="18"/>
      <c r="AC303" s="2" t="s">
        <v>2642</v>
      </c>
      <c r="AD303" s="2" t="s">
        <v>375</v>
      </c>
    </row>
    <row r="304" spans="1:30">
      <c r="A304" s="9" t="s">
        <v>289</v>
      </c>
      <c r="B304" s="9"/>
      <c r="C304" s="18"/>
      <c r="D304" s="18"/>
      <c r="E304" s="18"/>
      <c r="F304" s="18"/>
      <c r="G304" s="18"/>
      <c r="AC304" s="2" t="s">
        <v>2643</v>
      </c>
      <c r="AD304" s="2" t="s">
        <v>374</v>
      </c>
    </row>
    <row r="305" spans="2:30">
      <c r="B305" s="5"/>
      <c r="AC305" s="2" t="s">
        <v>2644</v>
      </c>
      <c r="AD305" s="2" t="s">
        <v>333</v>
      </c>
    </row>
    <row r="306" spans="2:30">
      <c r="AC306" s="2" t="s">
        <v>2645</v>
      </c>
      <c r="AD306" s="2" t="s">
        <v>2646</v>
      </c>
    </row>
    <row r="307" spans="2:30">
      <c r="AC307" s="2" t="s">
        <v>740</v>
      </c>
      <c r="AD307" s="2" t="s">
        <v>376</v>
      </c>
    </row>
    <row r="308" spans="2:30">
      <c r="AC308" s="2" t="s">
        <v>2647</v>
      </c>
      <c r="AD308" s="2" t="s">
        <v>2648</v>
      </c>
    </row>
    <row r="309" spans="2:30">
      <c r="AC309" s="2" t="s">
        <v>2649</v>
      </c>
      <c r="AD309" s="2" t="s">
        <v>2650</v>
      </c>
    </row>
    <row r="310" spans="2:30">
      <c r="B310" s="5"/>
      <c r="AC310" s="2" t="s">
        <v>2651</v>
      </c>
      <c r="AD310" s="2" t="s">
        <v>2652</v>
      </c>
    </row>
    <row r="311" spans="2:30">
      <c r="AC311" s="2" t="s">
        <v>742</v>
      </c>
      <c r="AD311" s="2" t="s">
        <v>324</v>
      </c>
    </row>
    <row r="312" spans="2:30">
      <c r="AC312" s="2" t="s">
        <v>744</v>
      </c>
      <c r="AD312" s="2" t="s">
        <v>327</v>
      </c>
    </row>
    <row r="313" spans="2:30">
      <c r="AC313" s="2" t="s">
        <v>2653</v>
      </c>
      <c r="AD313" s="2" t="s">
        <v>2654</v>
      </c>
    </row>
    <row r="314" spans="2:30">
      <c r="AC314" s="2" t="s">
        <v>2655</v>
      </c>
      <c r="AD314" s="2" t="s">
        <v>2656</v>
      </c>
    </row>
    <row r="315" spans="2:30">
      <c r="AC315" s="2" t="s">
        <v>2657</v>
      </c>
      <c r="AD315" s="2" t="s">
        <v>2658</v>
      </c>
    </row>
    <row r="316" spans="2:30">
      <c r="AC316" s="2" t="s">
        <v>2659</v>
      </c>
      <c r="AD316" s="2" t="s">
        <v>2660</v>
      </c>
    </row>
    <row r="317" spans="2:30">
      <c r="AC317" s="2" t="s">
        <v>2661</v>
      </c>
      <c r="AD317" s="2" t="s">
        <v>2662</v>
      </c>
    </row>
    <row r="318" spans="2:30">
      <c r="AC318" s="2" t="s">
        <v>2663</v>
      </c>
      <c r="AD318" s="2" t="s">
        <v>2664</v>
      </c>
    </row>
    <row r="319" spans="2:30">
      <c r="AC319" s="2" t="s">
        <v>2665</v>
      </c>
      <c r="AD319" s="2" t="s">
        <v>2666</v>
      </c>
    </row>
    <row r="320" spans="2:30">
      <c r="AC320" s="2" t="s">
        <v>747</v>
      </c>
      <c r="AD320" s="2" t="s">
        <v>337</v>
      </c>
    </row>
    <row r="321" spans="29:30">
      <c r="AC321" s="2" t="s">
        <v>2667</v>
      </c>
      <c r="AD321" s="2" t="s">
        <v>2668</v>
      </c>
    </row>
    <row r="322" spans="29:30">
      <c r="AC322" s="2" t="s">
        <v>2669</v>
      </c>
      <c r="AD322" s="2" t="s">
        <v>2670</v>
      </c>
    </row>
    <row r="323" spans="29:30">
      <c r="AC323" s="2" t="s">
        <v>2671</v>
      </c>
      <c r="AD323" s="2" t="s">
        <v>2672</v>
      </c>
    </row>
    <row r="324" spans="29:30">
      <c r="AC324" s="2" t="s">
        <v>2673</v>
      </c>
      <c r="AD324" s="2" t="s">
        <v>2674</v>
      </c>
    </row>
    <row r="325" spans="29:30">
      <c r="AC325" s="2" t="s">
        <v>2675</v>
      </c>
      <c r="AD325" s="2" t="s">
        <v>2676</v>
      </c>
    </row>
    <row r="326" spans="29:30">
      <c r="AC326" s="2" t="s">
        <v>2677</v>
      </c>
      <c r="AD326" s="2" t="s">
        <v>2678</v>
      </c>
    </row>
    <row r="327" spans="29:30">
      <c r="AC327" s="2" t="s">
        <v>2679</v>
      </c>
      <c r="AD327" s="2" t="s">
        <v>2680</v>
      </c>
    </row>
    <row r="328" spans="29:30">
      <c r="AC328" s="2" t="s">
        <v>2681</v>
      </c>
      <c r="AD328" s="2" t="s">
        <v>2682</v>
      </c>
    </row>
    <row r="329" spans="29:30">
      <c r="AC329" s="2" t="s">
        <v>753</v>
      </c>
      <c r="AD329" s="2" t="s">
        <v>304</v>
      </c>
    </row>
    <row r="330" spans="29:30">
      <c r="AC330" s="2" t="s">
        <v>756</v>
      </c>
      <c r="AD330" s="2" t="s">
        <v>377</v>
      </c>
    </row>
    <row r="331" spans="29:30">
      <c r="AC331" s="2" t="s">
        <v>2683</v>
      </c>
      <c r="AD331" s="2" t="s">
        <v>2684</v>
      </c>
    </row>
    <row r="332" spans="29:30">
      <c r="AC332" s="2" t="s">
        <v>379</v>
      </c>
      <c r="AD332" s="2" t="s">
        <v>379</v>
      </c>
    </row>
    <row r="333" spans="29:30">
      <c r="AC333" s="2" t="s">
        <v>763</v>
      </c>
      <c r="AD333" s="2" t="s">
        <v>2685</v>
      </c>
    </row>
    <row r="334" spans="29:30">
      <c r="AC334" s="2" t="s">
        <v>767</v>
      </c>
      <c r="AD334" s="2" t="s">
        <v>768</v>
      </c>
    </row>
    <row r="335" spans="29:30">
      <c r="AC335" s="2" t="s">
        <v>2686</v>
      </c>
      <c r="AD335" s="2" t="s">
        <v>772</v>
      </c>
    </row>
    <row r="336" spans="29:30">
      <c r="AC336" s="2" t="s">
        <v>2687</v>
      </c>
      <c r="AD336" s="2" t="s">
        <v>776</v>
      </c>
    </row>
    <row r="337" spans="29:30">
      <c r="AC337" s="2" t="s">
        <v>380</v>
      </c>
      <c r="AD337" s="2" t="s">
        <v>380</v>
      </c>
    </row>
    <row r="338" spans="29:30">
      <c r="AC338" s="2" t="s">
        <v>782</v>
      </c>
      <c r="AD338" s="2" t="s">
        <v>381</v>
      </c>
    </row>
    <row r="339" spans="29:30">
      <c r="AC339" s="2" t="s">
        <v>2688</v>
      </c>
      <c r="AD339" s="2" t="s">
        <v>2689</v>
      </c>
    </row>
    <row r="340" spans="29:30">
      <c r="AC340" s="2" t="s">
        <v>2690</v>
      </c>
      <c r="AD340" s="2" t="s">
        <v>2691</v>
      </c>
    </row>
    <row r="341" spans="29:30">
      <c r="AC341" s="2" t="s">
        <v>2692</v>
      </c>
      <c r="AD341" s="2" t="s">
        <v>319</v>
      </c>
    </row>
    <row r="342" spans="29:30">
      <c r="AC342" s="2" t="s">
        <v>2693</v>
      </c>
      <c r="AD342" s="2" t="s">
        <v>2694</v>
      </c>
    </row>
    <row r="343" spans="29:30">
      <c r="AC343" s="2" t="s">
        <v>2695</v>
      </c>
      <c r="AD343" s="2" t="s">
        <v>2696</v>
      </c>
    </row>
    <row r="344" spans="29:30">
      <c r="AC344" s="2" t="s">
        <v>2697</v>
      </c>
      <c r="AD344" s="2" t="s">
        <v>2698</v>
      </c>
    </row>
    <row r="345" spans="29:30">
      <c r="AC345" s="2" t="s">
        <v>786</v>
      </c>
      <c r="AD345" s="2" t="s">
        <v>362</v>
      </c>
    </row>
    <row r="346" spans="29:30">
      <c r="AC346" s="2" t="s">
        <v>2699</v>
      </c>
      <c r="AD346" s="2" t="s">
        <v>2700</v>
      </c>
    </row>
    <row r="347" spans="29:30">
      <c r="AC347" s="2" t="s">
        <v>2701</v>
      </c>
      <c r="AD347" s="2" t="s">
        <v>2702</v>
      </c>
    </row>
    <row r="348" spans="29:30">
      <c r="AC348" s="2" t="s">
        <v>2703</v>
      </c>
      <c r="AD348" s="2" t="s">
        <v>2704</v>
      </c>
    </row>
    <row r="349" spans="29:30">
      <c r="AC349" s="2" t="s">
        <v>789</v>
      </c>
      <c r="AD349" s="2" t="s">
        <v>384</v>
      </c>
    </row>
    <row r="350" spans="29:30">
      <c r="AC350" s="2" t="s">
        <v>791</v>
      </c>
      <c r="AD350" s="2" t="s">
        <v>268</v>
      </c>
    </row>
    <row r="351" spans="29:30">
      <c r="AC351" s="2" t="s">
        <v>2705</v>
      </c>
      <c r="AD351" s="2" t="s">
        <v>2706</v>
      </c>
    </row>
    <row r="352" spans="29:30">
      <c r="AC352" s="2" t="s">
        <v>793</v>
      </c>
      <c r="AD352" s="2" t="s">
        <v>383</v>
      </c>
    </row>
    <row r="353" spans="29:30">
      <c r="AC353" s="2" t="s">
        <v>2707</v>
      </c>
      <c r="AD353" s="2" t="s">
        <v>2708</v>
      </c>
    </row>
    <row r="354" spans="29:30">
      <c r="AC354" s="2" t="s">
        <v>2709</v>
      </c>
      <c r="AD354" s="2" t="s">
        <v>2710</v>
      </c>
    </row>
    <row r="355" spans="29:30">
      <c r="AC355" s="2" t="s">
        <v>2711</v>
      </c>
      <c r="AD355" s="2" t="s">
        <v>2712</v>
      </c>
    </row>
    <row r="356" spans="29:30">
      <c r="AC356" s="2" t="s">
        <v>802</v>
      </c>
      <c r="AD356" s="2" t="s">
        <v>396</v>
      </c>
    </row>
    <row r="357" spans="29:30">
      <c r="AC357" s="2" t="s">
        <v>2713</v>
      </c>
      <c r="AD357" s="2" t="s">
        <v>2714</v>
      </c>
    </row>
    <row r="358" spans="29:30">
      <c r="AC358" s="2" t="s">
        <v>2715</v>
      </c>
      <c r="AD358" s="2" t="s">
        <v>2716</v>
      </c>
    </row>
    <row r="359" spans="29:30">
      <c r="AC359" s="2" t="s">
        <v>2717</v>
      </c>
      <c r="AD359" s="2" t="s">
        <v>2718</v>
      </c>
    </row>
    <row r="360" spans="29:30">
      <c r="AC360" s="2" t="s">
        <v>2719</v>
      </c>
      <c r="AD360" s="2" t="s">
        <v>385</v>
      </c>
    </row>
    <row r="361" spans="29:30">
      <c r="AC361" s="2" t="s">
        <v>2720</v>
      </c>
      <c r="AD361" s="2" t="s">
        <v>386</v>
      </c>
    </row>
    <row r="362" spans="29:30">
      <c r="AC362" s="2" t="s">
        <v>2721</v>
      </c>
      <c r="AD362" s="2" t="s">
        <v>387</v>
      </c>
    </row>
    <row r="363" spans="29:30">
      <c r="AC363" s="2" t="s">
        <v>2722</v>
      </c>
      <c r="AD363" s="2" t="s">
        <v>388</v>
      </c>
    </row>
    <row r="364" spans="29:30">
      <c r="AC364" s="2" t="s">
        <v>2723</v>
      </c>
      <c r="AD364" s="2" t="s">
        <v>2724</v>
      </c>
    </row>
    <row r="365" spans="29:30">
      <c r="AC365" s="2" t="s">
        <v>2725</v>
      </c>
      <c r="AD365" s="2" t="s">
        <v>389</v>
      </c>
    </row>
    <row r="366" spans="29:30">
      <c r="AC366" s="2" t="s">
        <v>2726</v>
      </c>
      <c r="AD366" s="2" t="s">
        <v>390</v>
      </c>
    </row>
    <row r="367" spans="29:30">
      <c r="AC367" s="2" t="s">
        <v>2727</v>
      </c>
      <c r="AD367" s="2" t="s">
        <v>391</v>
      </c>
    </row>
    <row r="368" spans="29:30">
      <c r="AC368" s="2" t="s">
        <v>2728</v>
      </c>
      <c r="AD368" s="2" t="s">
        <v>392</v>
      </c>
    </row>
    <row r="369" spans="29:30">
      <c r="AC369" s="2" t="s">
        <v>2729</v>
      </c>
      <c r="AD369" s="2" t="s">
        <v>393</v>
      </c>
    </row>
    <row r="370" spans="29:30">
      <c r="AC370" s="2" t="s">
        <v>2730</v>
      </c>
      <c r="AD370" s="2" t="s">
        <v>394</v>
      </c>
    </row>
    <row r="371" spans="29:30">
      <c r="AC371" s="2" t="s">
        <v>2731</v>
      </c>
      <c r="AD371" s="2" t="s">
        <v>395</v>
      </c>
    </row>
    <row r="372" spans="29:30">
      <c r="AC372" s="2" t="s">
        <v>804</v>
      </c>
      <c r="AD372" s="2" t="s">
        <v>805</v>
      </c>
    </row>
    <row r="373" spans="29:30">
      <c r="AC373" s="2" t="s">
        <v>807</v>
      </c>
      <c r="AD373" s="2" t="s">
        <v>398</v>
      </c>
    </row>
    <row r="374" spans="29:30">
      <c r="AC374" s="2" t="s">
        <v>809</v>
      </c>
      <c r="AD374" s="2" t="s">
        <v>397</v>
      </c>
    </row>
    <row r="375" spans="29:30">
      <c r="AC375" s="2" t="s">
        <v>2732</v>
      </c>
      <c r="AD375" s="2" t="s">
        <v>2733</v>
      </c>
    </row>
    <row r="376" spans="29:30">
      <c r="AC376" s="2" t="s">
        <v>2734</v>
      </c>
      <c r="AD376" s="2" t="s">
        <v>2735</v>
      </c>
    </row>
    <row r="377" spans="29:30">
      <c r="AC377" s="2" t="s">
        <v>2736</v>
      </c>
      <c r="AD377" s="2" t="s">
        <v>2737</v>
      </c>
    </row>
    <row r="378" spans="29:30">
      <c r="AC378" s="2" t="s">
        <v>2738</v>
      </c>
      <c r="AD378" s="2" t="s">
        <v>2739</v>
      </c>
    </row>
    <row r="379" spans="29:30">
      <c r="AC379" s="2" t="s">
        <v>2740</v>
      </c>
      <c r="AD379" s="2" t="s">
        <v>2741</v>
      </c>
    </row>
    <row r="380" spans="29:30">
      <c r="AC380" s="2" t="s">
        <v>812</v>
      </c>
      <c r="AD380" s="2" t="s">
        <v>401</v>
      </c>
    </row>
    <row r="381" spans="29:30">
      <c r="AC381" s="2" t="s">
        <v>2742</v>
      </c>
      <c r="AD381" s="2" t="s">
        <v>2743</v>
      </c>
    </row>
    <row r="382" spans="29:30">
      <c r="AC382" s="2" t="s">
        <v>2744</v>
      </c>
      <c r="AD382" s="2" t="s">
        <v>2745</v>
      </c>
    </row>
    <row r="383" spans="29:30">
      <c r="AC383" s="2" t="s">
        <v>2746</v>
      </c>
      <c r="AD383" s="2" t="s">
        <v>2747</v>
      </c>
    </row>
    <row r="384" spans="29:30">
      <c r="AC384" s="2" t="s">
        <v>2748</v>
      </c>
      <c r="AD384" s="2" t="s">
        <v>2749</v>
      </c>
    </row>
    <row r="385" spans="29:30">
      <c r="AC385" s="2" t="s">
        <v>2750</v>
      </c>
      <c r="AD385" s="2" t="s">
        <v>2751</v>
      </c>
    </row>
    <row r="386" spans="29:30">
      <c r="AC386" s="2" t="s">
        <v>813</v>
      </c>
      <c r="AD386" s="2" t="s">
        <v>402</v>
      </c>
    </row>
    <row r="387" spans="29:30">
      <c r="AC387" s="2" t="s">
        <v>814</v>
      </c>
      <c r="AD387" s="2" t="s">
        <v>403</v>
      </c>
    </row>
    <row r="388" spans="29:30">
      <c r="AC388" s="2" t="s">
        <v>816</v>
      </c>
      <c r="AD388" s="2" t="s">
        <v>405</v>
      </c>
    </row>
    <row r="389" spans="29:30">
      <c r="AC389" s="2" t="s">
        <v>2752</v>
      </c>
      <c r="AD389" s="2" t="s">
        <v>2753</v>
      </c>
    </row>
    <row r="390" spans="29:30">
      <c r="AC390" s="2" t="s">
        <v>2754</v>
      </c>
      <c r="AD390" s="2" t="s">
        <v>2755</v>
      </c>
    </row>
    <row r="391" spans="29:30">
      <c r="AC391" s="2" t="s">
        <v>2756</v>
      </c>
      <c r="AD391" s="2" t="s">
        <v>2757</v>
      </c>
    </row>
    <row r="392" spans="29:30">
      <c r="AC392" s="2" t="s">
        <v>2758</v>
      </c>
      <c r="AD392" s="2" t="s">
        <v>2759</v>
      </c>
    </row>
    <row r="393" spans="29:30">
      <c r="AC393" s="2" t="s">
        <v>2760</v>
      </c>
      <c r="AD393" s="2" t="s">
        <v>2761</v>
      </c>
    </row>
    <row r="394" spans="29:30">
      <c r="AC394" s="2" t="s">
        <v>818</v>
      </c>
      <c r="AD394" s="2" t="s">
        <v>406</v>
      </c>
    </row>
    <row r="395" spans="29:30">
      <c r="AC395" s="2" t="s">
        <v>820</v>
      </c>
      <c r="AD395" s="2" t="s">
        <v>400</v>
      </c>
    </row>
    <row r="396" spans="29:30">
      <c r="AC396" s="2" t="s">
        <v>2762</v>
      </c>
      <c r="AD396" s="2" t="s">
        <v>2763</v>
      </c>
    </row>
    <row r="397" spans="29:30">
      <c r="AC397" s="2" t="s">
        <v>2764</v>
      </c>
      <c r="AD397" s="2" t="s">
        <v>2765</v>
      </c>
    </row>
    <row r="398" spans="29:30">
      <c r="AC398" s="2" t="s">
        <v>2766</v>
      </c>
      <c r="AD398" s="2" t="s">
        <v>2767</v>
      </c>
    </row>
    <row r="399" spans="29:30">
      <c r="AC399" s="2" t="s">
        <v>2768</v>
      </c>
      <c r="AD399" s="2" t="s">
        <v>2769</v>
      </c>
    </row>
    <row r="400" spans="29:30">
      <c r="AC400" s="2" t="s">
        <v>2770</v>
      </c>
      <c r="AD400" s="2" t="s">
        <v>2771</v>
      </c>
    </row>
    <row r="401" spans="29:30">
      <c r="AC401" s="2" t="s">
        <v>2772</v>
      </c>
      <c r="AD401" s="2" t="s">
        <v>2773</v>
      </c>
    </row>
    <row r="402" spans="29:30">
      <c r="AC402" s="2" t="s">
        <v>2774</v>
      </c>
      <c r="AD402" s="2" t="s">
        <v>2775</v>
      </c>
    </row>
    <row r="403" spans="29:30">
      <c r="AC403" s="2" t="s">
        <v>2776</v>
      </c>
      <c r="AD403" s="2" t="s">
        <v>2777</v>
      </c>
    </row>
    <row r="404" spans="29:30">
      <c r="AC404" s="2" t="s">
        <v>2778</v>
      </c>
      <c r="AD404" s="2" t="s">
        <v>2779</v>
      </c>
    </row>
    <row r="405" spans="29:30">
      <c r="AC405" s="2" t="s">
        <v>2780</v>
      </c>
      <c r="AD405" s="2" t="s">
        <v>2781</v>
      </c>
    </row>
    <row r="406" spans="29:30">
      <c r="AC406" s="2" t="s">
        <v>2782</v>
      </c>
      <c r="AD406" s="2" t="s">
        <v>2783</v>
      </c>
    </row>
    <row r="407" spans="29:30">
      <c r="AC407" s="2" t="s">
        <v>2784</v>
      </c>
      <c r="AD407" s="2" t="s">
        <v>2785</v>
      </c>
    </row>
    <row r="408" spans="29:30">
      <c r="AC408" s="2" t="s">
        <v>2786</v>
      </c>
      <c r="AD408" s="2" t="s">
        <v>2787</v>
      </c>
    </row>
    <row r="409" spans="29:30">
      <c r="AC409" s="2" t="s">
        <v>2788</v>
      </c>
      <c r="AD409" s="2" t="s">
        <v>2789</v>
      </c>
    </row>
    <row r="410" spans="29:30">
      <c r="AC410" s="2" t="s">
        <v>827</v>
      </c>
      <c r="AD410" s="2" t="s">
        <v>407</v>
      </c>
    </row>
    <row r="411" spans="29:30">
      <c r="AC411" s="2" t="s">
        <v>828</v>
      </c>
      <c r="AD411" s="2" t="s">
        <v>336</v>
      </c>
    </row>
    <row r="412" spans="29:30">
      <c r="AC412" s="2" t="s">
        <v>2790</v>
      </c>
      <c r="AD412" s="2" t="s">
        <v>409</v>
      </c>
    </row>
    <row r="413" spans="29:30">
      <c r="AC413" s="2" t="s">
        <v>2791</v>
      </c>
      <c r="AD413" s="2" t="s">
        <v>411</v>
      </c>
    </row>
    <row r="414" spans="29:30">
      <c r="AC414" s="2" t="s">
        <v>2792</v>
      </c>
      <c r="AD414" s="2" t="s">
        <v>2793</v>
      </c>
    </row>
    <row r="415" spans="29:30">
      <c r="AC415" s="2" t="s">
        <v>2794</v>
      </c>
      <c r="AD415" s="2" t="s">
        <v>2795</v>
      </c>
    </row>
    <row r="416" spans="29:30">
      <c r="AC416" s="2" t="s">
        <v>830</v>
      </c>
      <c r="AD416" s="2" t="s">
        <v>412</v>
      </c>
    </row>
    <row r="417" spans="29:30">
      <c r="AC417" s="2" t="s">
        <v>831</v>
      </c>
      <c r="AD417" s="2" t="s">
        <v>410</v>
      </c>
    </row>
    <row r="418" spans="29:30">
      <c r="AC418" s="2" t="s">
        <v>2796</v>
      </c>
      <c r="AD418" s="2" t="s">
        <v>2797</v>
      </c>
    </row>
    <row r="419" spans="29:30">
      <c r="AC419" s="2" t="s">
        <v>2798</v>
      </c>
      <c r="AD419" s="2" t="s">
        <v>2799</v>
      </c>
    </row>
    <row r="420" spans="29:30">
      <c r="AC420" s="2" t="s">
        <v>2800</v>
      </c>
      <c r="AD420" s="2" t="s">
        <v>2801</v>
      </c>
    </row>
    <row r="421" spans="29:30">
      <c r="AC421" s="2" t="s">
        <v>2802</v>
      </c>
      <c r="AD421" s="2" t="s">
        <v>2803</v>
      </c>
    </row>
    <row r="422" spans="29:30">
      <c r="AC422" s="2" t="s">
        <v>2804</v>
      </c>
      <c r="AD422" s="2" t="s">
        <v>2805</v>
      </c>
    </row>
    <row r="423" spans="29:30">
      <c r="AC423" s="2" t="s">
        <v>2806</v>
      </c>
      <c r="AD423" s="2" t="s">
        <v>2807</v>
      </c>
    </row>
    <row r="424" spans="29:30">
      <c r="AC424" s="2" t="s">
        <v>837</v>
      </c>
      <c r="AD424" s="2" t="s">
        <v>414</v>
      </c>
    </row>
    <row r="425" spans="29:30">
      <c r="AC425" s="2" t="s">
        <v>839</v>
      </c>
      <c r="AD425" s="2" t="s">
        <v>840</v>
      </c>
    </row>
    <row r="426" spans="29:30">
      <c r="AC426" s="2" t="s">
        <v>2808</v>
      </c>
      <c r="AD426" s="2" t="s">
        <v>2809</v>
      </c>
    </row>
    <row r="427" spans="29:30">
      <c r="AC427" s="2" t="s">
        <v>2810</v>
      </c>
      <c r="AD427" s="2" t="s">
        <v>2811</v>
      </c>
    </row>
    <row r="428" spans="29:30">
      <c r="AC428" s="2" t="s">
        <v>842</v>
      </c>
      <c r="AD428" s="2" t="s">
        <v>345</v>
      </c>
    </row>
    <row r="429" spans="29:30">
      <c r="AC429" s="2" t="s">
        <v>845</v>
      </c>
      <c r="AD429" s="2" t="s">
        <v>415</v>
      </c>
    </row>
    <row r="430" spans="29:30">
      <c r="AC430" s="2" t="s">
        <v>2812</v>
      </c>
      <c r="AD430" s="2" t="s">
        <v>2813</v>
      </c>
    </row>
    <row r="431" spans="29:30">
      <c r="AC431" s="2" t="s">
        <v>2814</v>
      </c>
      <c r="AD431" s="2" t="s">
        <v>2815</v>
      </c>
    </row>
    <row r="432" spans="29:30">
      <c r="AC432" s="2" t="s">
        <v>2816</v>
      </c>
      <c r="AD432" s="2" t="s">
        <v>2817</v>
      </c>
    </row>
    <row r="433" spans="29:30">
      <c r="AC433" s="2" t="s">
        <v>2818</v>
      </c>
      <c r="AD433" s="2" t="s">
        <v>2819</v>
      </c>
    </row>
    <row r="434" spans="29:30">
      <c r="AC434" s="2" t="s">
        <v>2820</v>
      </c>
      <c r="AD434" s="2" t="s">
        <v>2821</v>
      </c>
    </row>
    <row r="482" spans="25:25">
      <c r="Y482" s="2" t="s">
        <v>852</v>
      </c>
    </row>
    <row r="483" spans="25:25">
      <c r="Y483" s="2" t="s">
        <v>854</v>
      </c>
    </row>
    <row r="484" spans="25:25">
      <c r="Y484" s="2" t="s">
        <v>856</v>
      </c>
    </row>
    <row r="485" spans="25:25">
      <c r="Y485" s="2" t="s">
        <v>858</v>
      </c>
    </row>
    <row r="486" spans="25:25">
      <c r="Y486" s="2" t="s">
        <v>860</v>
      </c>
    </row>
    <row r="487" spans="25:25">
      <c r="Y487" s="2" t="s">
        <v>862</v>
      </c>
    </row>
    <row r="488" spans="25:25">
      <c r="Y488" s="2" t="s">
        <v>863</v>
      </c>
    </row>
    <row r="489" spans="25:25">
      <c r="Y489" s="2" t="s">
        <v>864</v>
      </c>
    </row>
    <row r="490" spans="25:25">
      <c r="Y490" s="2" t="s">
        <v>866</v>
      </c>
    </row>
    <row r="491" spans="25:25">
      <c r="Y491" s="2" t="s">
        <v>868</v>
      </c>
    </row>
    <row r="492" spans="25:25">
      <c r="Y492" s="2" t="s">
        <v>869</v>
      </c>
    </row>
    <row r="493" spans="25:25">
      <c r="Y493" s="2" t="s">
        <v>870</v>
      </c>
    </row>
    <row r="494" spans="25:25">
      <c r="Y494" s="2" t="s">
        <v>872</v>
      </c>
    </row>
    <row r="495" spans="25:25">
      <c r="Y495" s="2" t="s">
        <v>874</v>
      </c>
    </row>
    <row r="496" spans="25:25">
      <c r="Y496" s="2" t="s">
        <v>875</v>
      </c>
    </row>
    <row r="497" spans="25:25">
      <c r="Y497" s="2" t="s">
        <v>876</v>
      </c>
    </row>
    <row r="498" spans="25:25">
      <c r="Y498" s="2" t="s">
        <v>877</v>
      </c>
    </row>
    <row r="499" spans="25:25">
      <c r="Y499" s="2" t="s">
        <v>878</v>
      </c>
    </row>
    <row r="500" spans="25:25">
      <c r="Y500" s="2" t="s">
        <v>880</v>
      </c>
    </row>
    <row r="501" spans="25:25">
      <c r="Y501" s="2" t="s">
        <v>882</v>
      </c>
    </row>
    <row r="502" spans="25:25">
      <c r="Y502" s="2" t="s">
        <v>884</v>
      </c>
    </row>
    <row r="503" spans="25:25">
      <c r="Y503" s="2" t="s">
        <v>886</v>
      </c>
    </row>
    <row r="504" spans="25:25">
      <c r="Y504" s="2" t="s">
        <v>888</v>
      </c>
    </row>
    <row r="505" spans="25:25">
      <c r="Y505" s="2" t="s">
        <v>890</v>
      </c>
    </row>
    <row r="506" spans="25:25">
      <c r="Y506" s="2" t="s">
        <v>892</v>
      </c>
    </row>
    <row r="507" spans="25:25">
      <c r="Y507" s="2" t="s">
        <v>894</v>
      </c>
    </row>
    <row r="508" spans="25:25">
      <c r="Y508" s="2" t="s">
        <v>896</v>
      </c>
    </row>
    <row r="509" spans="25:25">
      <c r="Y509" s="2" t="s">
        <v>898</v>
      </c>
    </row>
    <row r="510" spans="25:25">
      <c r="Y510" s="2" t="s">
        <v>900</v>
      </c>
    </row>
    <row r="511" spans="25:25">
      <c r="Y511" s="2" t="s">
        <v>902</v>
      </c>
    </row>
    <row r="512" spans="25:25">
      <c r="Y512" s="2" t="s">
        <v>904</v>
      </c>
    </row>
    <row r="513" spans="25:25">
      <c r="Y513" s="2" t="s">
        <v>906</v>
      </c>
    </row>
    <row r="514" spans="25:25">
      <c r="Y514" s="2" t="s">
        <v>907</v>
      </c>
    </row>
    <row r="515" spans="25:25">
      <c r="Y515" s="2" t="s">
        <v>909</v>
      </c>
    </row>
    <row r="516" spans="25:25">
      <c r="Y516" s="2" t="s">
        <v>911</v>
      </c>
    </row>
    <row r="517" spans="25:25">
      <c r="Y517" s="2" t="s">
        <v>912</v>
      </c>
    </row>
    <row r="518" spans="25:25">
      <c r="Y518" s="2" t="s">
        <v>914</v>
      </c>
    </row>
    <row r="520" spans="25:25">
      <c r="Y520" s="2" t="s">
        <v>916</v>
      </c>
    </row>
    <row r="521" spans="25:25">
      <c r="Y521" s="2" t="s">
        <v>918</v>
      </c>
    </row>
    <row r="522" spans="25:25">
      <c r="Y522" s="2" t="s">
        <v>920</v>
      </c>
    </row>
    <row r="523" spans="25:25">
      <c r="Y523" s="2" t="s">
        <v>922</v>
      </c>
    </row>
    <row r="524" spans="25:25">
      <c r="Y524" s="2" t="s">
        <v>924</v>
      </c>
    </row>
    <row r="526" spans="25:25">
      <c r="Y526" s="2" t="s">
        <v>926</v>
      </c>
    </row>
  </sheetData>
  <autoFilter ref="A1:BT437" xr:uid="{00000000-0001-0000-0700-000000000000}">
    <filterColumn colId="2" showButton="0"/>
    <filterColumn colId="4" showButton="0"/>
    <filterColumn colId="7" showButton="0"/>
    <filterColumn colId="9" showButton="0"/>
    <filterColumn colId="11" showButton="0"/>
    <filterColumn colId="13" showButton="0"/>
    <filterColumn colId="15" showButton="0"/>
    <filterColumn colId="19" showButton="0"/>
    <filterColumn colId="21" showButton="0"/>
    <filterColumn colId="26" showButton="0"/>
    <filterColumn colId="28" showButton="0"/>
    <filterColumn colId="30" showButton="0"/>
    <filterColumn colId="32" showButton="0"/>
    <filterColumn colId="34" showButton="0"/>
    <filterColumn colId="42" showButton="0"/>
    <filterColumn colId="46" showButton="0"/>
    <filterColumn colId="48" showButton="0"/>
    <filterColumn colId="56" showButton="0"/>
    <filterColumn colId="57" showButton="0"/>
    <filterColumn colId="58" showButton="0"/>
    <filterColumn colId="59" showButton="0"/>
    <filterColumn colId="61" showButton="0"/>
    <filterColumn colId="63" showButton="0"/>
  </autoFilter>
  <sortState xmlns:xlrd2="http://schemas.microsoft.com/office/spreadsheetml/2017/richdata2" ref="BG4:BG69">
    <sortCondition ref="BG69"/>
  </sortState>
  <mergeCells count="20">
    <mergeCell ref="C1:D1"/>
    <mergeCell ref="E1:F1"/>
    <mergeCell ref="N1:O1"/>
    <mergeCell ref="P1:Q1"/>
    <mergeCell ref="T1:U1"/>
    <mergeCell ref="H1:I1"/>
    <mergeCell ref="J1:K1"/>
    <mergeCell ref="L1:M1"/>
    <mergeCell ref="BE1:BI1"/>
    <mergeCell ref="AW1:AX1"/>
    <mergeCell ref="BL1:BM1"/>
    <mergeCell ref="V1:W1"/>
    <mergeCell ref="AQ1:AR1"/>
    <mergeCell ref="AU1:AV1"/>
    <mergeCell ref="AI1:AJ1"/>
    <mergeCell ref="AC1:AD1"/>
    <mergeCell ref="AE1:AF1"/>
    <mergeCell ref="AG1:AH1"/>
    <mergeCell ref="BJ1:BK1"/>
    <mergeCell ref="AA1:AB1"/>
  </mergeCells>
  <conditionalFormatting sqref="B23:C23">
    <cfRule type="expression" priority="5">
      <formula>$D$19=$AP$3</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2" id="{D101112E-7481-4585-9D20-3D982AA87004}">
            <xm:f>'C:\ZDW-KOE\ZDOS\Org, IT &amp; Support\Artikelpass\AP\[2018-08-13_REWE_Group_Artikeldatenblatt_V08-2018_DE.xlsx]Artikeldatenblatt'!#REF!=#REF!</xm:f>
            <x14:dxf/>
          </x14:cfRule>
          <xm:sqref>B63:B65</xm:sqref>
        </x14:conditionalFormatting>
        <x14:conditionalFormatting xmlns:xm="http://schemas.microsoft.com/office/excel/2006/main">
          <x14:cfRule type="expression" priority="4" id="{2E63264A-B156-435F-89D5-D084A843A1B4}">
            <xm:f>Artikeldatenblatt!$D$20=$AP$6</xm:f>
            <x14:dxf/>
          </x14:cfRule>
          <xm:sqref>A27</xm:sqref>
        </x14:conditionalFormatting>
        <x14:conditionalFormatting xmlns:xm="http://schemas.microsoft.com/office/excel/2006/main">
          <x14:cfRule type="expression" priority="3" id="{6286402B-9185-4273-AF6B-B1F683BDBA8B}">
            <xm:f>OR(Artikeldatenblatt!$B$192="",Artikeldatenblatt!$B$192=$E$2)</xm:f>
            <x14:dxf/>
          </x14:cfRule>
          <xm:sqref>B163</xm:sqref>
        </x14:conditionalFormatting>
        <x14:conditionalFormatting xmlns:xm="http://schemas.microsoft.com/office/excel/2006/main">
          <x14:cfRule type="expression" priority="2" id="{9B064688-8573-4225-9793-4F1627F44121}">
            <xm:f>AND(Artikeldatenblatt!$C$81&lt;&gt;"",Artikeldatenblatt!$C$81&lt;&gt;$BG$2)</xm:f>
            <x14:dxf/>
          </x14:cfRule>
          <xm:sqref>D80</xm:sqref>
        </x14:conditionalFormatting>
        <x14:conditionalFormatting xmlns:xm="http://schemas.microsoft.com/office/excel/2006/main">
          <x14:cfRule type="expression" priority="1" id="{C3F70606-D492-4C5B-9AFC-482F2F5956B1}">
            <xm:f>AND(Artikeldatenblatt!$D$22&lt;&gt;$AZ$6,Artikeldatenblatt!$D$22&lt;&gt;$AZ$7)</xm:f>
            <x14:dxf/>
          </x14:cfRule>
          <xm:sqref>D53:F54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66"/>
  </sheetPr>
  <dimension ref="A1:PG311"/>
  <sheetViews>
    <sheetView showGridLines="0" zoomScaleNormal="100" workbookViewId="0">
      <pane xSplit="6" ySplit="4" topLeftCell="G5" activePane="bottomRight" state="frozen"/>
      <selection activeCell="N24" sqref="N24"/>
      <selection pane="topRight" activeCell="N24" sqref="N24"/>
      <selection pane="bottomLeft" activeCell="N24" sqref="N24"/>
      <selection pane="bottomRight" activeCell="B5" sqref="B5"/>
    </sheetView>
  </sheetViews>
  <sheetFormatPr baseColWidth="10" defaultColWidth="11" defaultRowHeight="15.6"/>
  <cols>
    <col min="1" max="1" width="8.09765625" style="21" customWidth="1"/>
    <col min="2" max="2" width="21.69921875" style="21" customWidth="1"/>
    <col min="3" max="3" width="12" style="134" customWidth="1"/>
    <col min="4" max="4" width="12.8984375" style="134" customWidth="1"/>
    <col min="5" max="5" width="14.69921875" customWidth="1"/>
    <col min="6" max="6" width="9.09765625" style="21" customWidth="1"/>
    <col min="7" max="8" width="13" customWidth="1"/>
    <col min="9" max="9" width="10.09765625" style="134" customWidth="1"/>
    <col min="10" max="10" width="10.69921875" customWidth="1"/>
    <col min="11" max="11" width="5.59765625" style="21" customWidth="1"/>
    <col min="12" max="12" width="9.5" style="137" hidden="1" customWidth="1"/>
    <col min="13" max="13" width="11.09765625" style="21" hidden="1" customWidth="1"/>
    <col min="14" max="14" width="9" style="151" customWidth="1"/>
    <col min="15" max="15" width="7.59765625" style="21" hidden="1" customWidth="1"/>
    <col min="16" max="16" width="8.5" style="21" hidden="1" customWidth="1"/>
    <col min="17" max="17" width="13.19921875" style="138" hidden="1" customWidth="1"/>
    <col min="18" max="18" width="10.09765625" style="21" hidden="1" customWidth="1"/>
    <col min="19" max="19" width="10.59765625" style="21" hidden="1" customWidth="1"/>
    <col min="20" max="20" width="20.3984375" style="21" customWidth="1"/>
    <col min="21" max="21" width="11" style="21" customWidth="1"/>
    <col min="22" max="22" width="9.09765625" style="138" customWidth="1"/>
    <col min="23" max="23" width="16.69921875" style="138" customWidth="1"/>
    <col min="24" max="24" width="13.5" style="138" customWidth="1"/>
    <col min="25" max="25" width="15" style="21" customWidth="1"/>
    <col min="26" max="26" width="14.59765625" style="21" customWidth="1"/>
    <col min="27" max="27" width="15.5" style="21" hidden="1" customWidth="1"/>
    <col min="28" max="28" width="10.5" style="21" customWidth="1"/>
    <col min="29" max="29" width="13.59765625" style="21" hidden="1" customWidth="1"/>
    <col min="30" max="30" width="9.5" style="21" hidden="1" customWidth="1"/>
    <col min="31" max="33" width="11" style="21" hidden="1" customWidth="1"/>
    <col min="34" max="34" width="9.765625E-2" style="21" customWidth="1"/>
    <col min="35" max="35" width="16.19921875" style="21" hidden="1" customWidth="1"/>
    <col min="36" max="37" width="10.19921875" style="21" customWidth="1"/>
    <col min="38" max="38" width="8.09765625" style="21" customWidth="1"/>
    <col min="39" max="41" width="11" style="21" customWidth="1"/>
    <col min="42" max="42" width="13.69921875" style="21" customWidth="1"/>
    <col min="43" max="43" width="11" style="21" hidden="1" customWidth="1"/>
    <col min="44" max="44" width="7.69921875" style="21" hidden="1" customWidth="1"/>
    <col min="45" max="45" width="13.09765625" style="21" hidden="1" customWidth="1"/>
    <col min="46" max="46" width="9" style="21" hidden="1" customWidth="1"/>
    <col min="47" max="47" width="7.09765625" style="21" hidden="1" customWidth="1"/>
    <col min="48" max="48" width="12" style="21" customWidth="1"/>
    <col min="49" max="49" width="10.59765625" style="21" customWidth="1"/>
    <col min="50" max="50" width="11" style="21" customWidth="1"/>
    <col min="51" max="51" width="7.19921875" style="138" customWidth="1"/>
    <col min="52" max="52" width="11.59765625" style="21" customWidth="1"/>
    <col min="53" max="53" width="9.09765625" style="21" customWidth="1"/>
    <col min="54" max="54" width="10.09765625" style="21" bestFit="1" customWidth="1"/>
    <col min="55" max="55" width="13.59765625" style="21" bestFit="1" customWidth="1"/>
    <col min="56" max="56" width="13.59765625" style="21" customWidth="1"/>
    <col min="57" max="57" width="14.59765625" style="21" customWidth="1"/>
    <col min="58" max="58" width="8.5" style="21" customWidth="1"/>
    <col min="59" max="59" width="15.59765625" style="248" customWidth="1"/>
    <col min="60" max="60" width="12.19921875" style="21" customWidth="1"/>
    <col min="61" max="62" width="11" style="21" hidden="1" customWidth="1"/>
    <col min="63" max="63" width="12.19921875" style="21" customWidth="1"/>
    <col min="64" max="64" width="8.59765625" style="21" customWidth="1"/>
    <col min="65" max="65" width="8" style="21" hidden="1" customWidth="1"/>
    <col min="66" max="66" width="11.09765625" style="21" hidden="1" customWidth="1"/>
    <col min="67" max="67" width="10.5" style="21" customWidth="1"/>
    <col min="68" max="68" width="11" style="21" customWidth="1"/>
    <col min="69" max="69" width="10.59765625" style="21" customWidth="1"/>
    <col min="70" max="70" width="10.5" style="21" customWidth="1"/>
    <col min="71" max="72" width="9.09765625" style="140" customWidth="1"/>
    <col min="73" max="73" width="11.69921875" style="140" customWidth="1"/>
    <col min="74" max="74" width="14.09765625" style="21" customWidth="1"/>
    <col min="75" max="75" width="11.59765625" style="140" customWidth="1"/>
    <col min="76" max="76" width="14.59765625" style="135" customWidth="1"/>
    <col min="77" max="77" width="15.09765625" style="139" customWidth="1"/>
    <col min="78" max="78" width="12.59765625" style="21" customWidth="1"/>
    <col min="79" max="134" width="11" style="21" customWidth="1"/>
    <col min="135" max="135" width="14.09765625" style="21" customWidth="1"/>
    <col min="136" max="136" width="17.59765625" style="21" bestFit="1" customWidth="1"/>
    <col min="137" max="137" width="10.19921875" style="21" hidden="1" customWidth="1"/>
    <col min="138" max="138" width="13" style="21" customWidth="1"/>
    <col min="139" max="139" width="15.69921875" style="21" customWidth="1"/>
    <col min="140" max="140" width="16.09765625" style="21" customWidth="1"/>
    <col min="141" max="141" width="16.5" style="141" customWidth="1"/>
    <col min="142" max="142" width="8.19921875" style="141" customWidth="1"/>
    <col min="143" max="143" width="8.59765625" style="141" customWidth="1"/>
    <col min="144" max="144" width="8" style="141" customWidth="1"/>
    <col min="145" max="145" width="9.69921875" style="140" customWidth="1"/>
    <col min="146" max="146" width="10.69921875" style="140" customWidth="1"/>
    <col min="147" max="147" width="12" style="140" bestFit="1" customWidth="1"/>
    <col min="148" max="148" width="13.09765625" style="21" customWidth="1"/>
    <col min="149" max="149" width="10.59765625" style="140" customWidth="1"/>
    <col min="150" max="150" width="11.5" style="21" hidden="1" customWidth="1"/>
    <col min="151" max="151" width="11" style="134" hidden="1" customWidth="1"/>
    <col min="152" max="165" width="11" style="21" hidden="1" customWidth="1"/>
    <col min="166" max="167" width="11" style="21" customWidth="1"/>
    <col min="168" max="168" width="17.19921875" style="21" customWidth="1"/>
    <col min="169" max="169" width="18.19921875" style="21" bestFit="1" customWidth="1"/>
    <col min="170" max="170" width="12.09765625" style="21" hidden="1" customWidth="1"/>
    <col min="171" max="171" width="15.09765625" style="142" hidden="1" customWidth="1"/>
    <col min="172" max="172" width="16.09765625" style="142" hidden="1" customWidth="1"/>
    <col min="173" max="173" width="15.09765625" style="142" customWidth="1"/>
    <col min="174" max="174" width="11" style="142" hidden="1" customWidth="1"/>
    <col min="175" max="175" width="13.19921875" style="142" customWidth="1"/>
    <col min="176" max="176" width="15.59765625" style="142" customWidth="1"/>
    <col min="177" max="177" width="17.59765625" style="21" customWidth="1"/>
    <col min="178" max="178" width="15.09765625" style="643" customWidth="1"/>
    <col min="179" max="179" width="20.69921875" style="643" hidden="1" customWidth="1"/>
    <col min="180" max="180" width="13.59765625" style="21" customWidth="1"/>
    <col min="181" max="181" width="14.09765625" style="21" hidden="1" customWidth="1"/>
    <col min="182" max="182" width="11.5" style="21" hidden="1" customWidth="1"/>
    <col min="183" max="183" width="16.09765625" style="21" hidden="1" customWidth="1"/>
    <col min="184" max="184" width="12.5" style="21" hidden="1" customWidth="1"/>
    <col min="185" max="188" width="11" style="21" hidden="1" customWidth="1"/>
    <col min="189" max="190" width="11" style="14" hidden="1" customWidth="1"/>
    <col min="191" max="191" width="12.69921875" customWidth="1"/>
    <col min="192" max="192" width="15.19921875" style="482" customWidth="1"/>
    <col min="193" max="193" width="11" style="482" hidden="1" customWidth="1"/>
    <col min="194" max="194" width="13.09765625" style="138" customWidth="1"/>
    <col min="195" max="195" width="13.09765625" style="483" customWidth="1"/>
    <col min="196" max="196" width="18.5" style="483" customWidth="1"/>
    <col min="197" max="197" width="8.59765625" style="483" hidden="1" customWidth="1"/>
    <col min="198" max="198" width="8.59765625" style="297" hidden="1" customWidth="1"/>
    <col min="199" max="201" width="12.09765625" style="297" hidden="1" customWidth="1"/>
    <col min="202" max="204" width="11" style="14" hidden="1" customWidth="1"/>
    <col min="205" max="205" width="2.59765625" style="14" hidden="1" customWidth="1"/>
    <col min="206" max="207" width="20.59765625" style="14" customWidth="1"/>
    <col min="208" max="208" width="12.69921875" style="14" customWidth="1"/>
    <col min="209" max="209" width="14.19921875" style="14" customWidth="1"/>
    <col min="210" max="210" width="35.59765625" style="14" customWidth="1"/>
    <col min="211" max="211" width="12.69921875" style="14" customWidth="1"/>
    <col min="212" max="212" width="35.59765625" style="14" customWidth="1"/>
    <col min="213" max="213" width="12.69921875" style="14" customWidth="1"/>
    <col min="214" max="214" width="35.59765625" style="14" customWidth="1"/>
    <col min="215" max="215" width="12.69921875" style="14" customWidth="1"/>
    <col min="216" max="217" width="20.59765625" style="14" customWidth="1"/>
    <col min="218" max="218" width="12.69921875" style="14" customWidth="1"/>
    <col min="219" max="219" width="14.19921875" style="14" customWidth="1"/>
    <col min="220" max="220" width="35.59765625" style="14" customWidth="1"/>
    <col min="221" max="221" width="12.69921875" style="14" customWidth="1"/>
    <col min="222" max="222" width="35.59765625" style="14" customWidth="1"/>
    <col min="223" max="223" width="12.69921875" style="14" customWidth="1"/>
    <col min="224" max="224" width="35.59765625" style="14" customWidth="1"/>
    <col min="225" max="225" width="12.69921875" style="14" customWidth="1"/>
    <col min="226" max="227" width="20.59765625" style="14" customWidth="1"/>
    <col min="228" max="228" width="12.69921875" style="14" customWidth="1"/>
    <col min="229" max="229" width="14.19921875" style="14" customWidth="1"/>
    <col min="230" max="230" width="35.59765625" style="14" customWidth="1"/>
    <col min="231" max="231" width="12.69921875" style="14" customWidth="1"/>
    <col min="232" max="232" width="35.59765625" style="14" customWidth="1"/>
    <col min="233" max="233" width="12.69921875" style="14" customWidth="1"/>
    <col min="234" max="234" width="35.59765625" style="14" customWidth="1"/>
    <col min="235" max="235" width="12.69921875" style="14" customWidth="1"/>
    <col min="236" max="237" width="20.59765625" style="14" customWidth="1"/>
    <col min="238" max="238" width="12.69921875" style="14" customWidth="1"/>
    <col min="239" max="239" width="15.09765625" style="14" customWidth="1"/>
    <col min="240" max="240" width="12.69921875" style="14" customWidth="1"/>
    <col min="241" max="241" width="35.59765625" style="14" customWidth="1"/>
    <col min="242" max="242" width="12.69921875" style="14" customWidth="1"/>
    <col min="243" max="243" width="35.59765625" style="14" customWidth="1"/>
    <col min="244" max="244" width="12.69921875" style="14" customWidth="1"/>
    <col min="245" max="245" width="35.59765625" style="14" customWidth="1"/>
    <col min="246" max="246" width="12.69921875" style="14" customWidth="1"/>
    <col min="247" max="248" width="20.59765625" style="14" customWidth="1"/>
    <col min="249" max="249" width="12.69921875" style="14" customWidth="1"/>
    <col min="250" max="250" width="14.5" style="14" customWidth="1"/>
    <col min="251" max="251" width="12.69921875" style="14" customWidth="1"/>
    <col min="252" max="252" width="35.59765625" style="14" customWidth="1"/>
    <col min="253" max="253" width="12.69921875" style="14" customWidth="1"/>
    <col min="254" max="254" width="35.59765625" style="14" customWidth="1"/>
    <col min="255" max="255" width="12.69921875" style="14" customWidth="1"/>
    <col min="256" max="256" width="35.59765625" style="14" customWidth="1"/>
    <col min="257" max="257" width="12.69921875" style="14" customWidth="1"/>
    <col min="258" max="259" width="20.59765625" style="14" customWidth="1"/>
    <col min="260" max="260" width="12.69921875" style="14" customWidth="1"/>
    <col min="261" max="261" width="14.19921875" style="14" customWidth="1"/>
    <col min="262" max="262" width="12.69921875" style="14" customWidth="1"/>
    <col min="263" max="263" width="35.59765625" style="14" customWidth="1"/>
    <col min="264" max="264" width="12.69921875" style="14" customWidth="1"/>
    <col min="265" max="265" width="35.59765625" style="14" customWidth="1"/>
    <col min="266" max="266" width="12.69921875" style="14" customWidth="1"/>
    <col min="267" max="267" width="35.59765625" style="14" customWidth="1"/>
    <col min="268" max="268" width="12.69921875" style="14" customWidth="1"/>
    <col min="269" max="269" width="20.59765625" style="14" customWidth="1" collapsed="1"/>
    <col min="270" max="270" width="20.59765625" style="14" customWidth="1"/>
    <col min="271" max="271" width="12.69921875" style="14" customWidth="1"/>
    <col min="272" max="272" width="14.19921875" style="14" customWidth="1"/>
    <col min="273" max="273" width="12.69921875" style="14" customWidth="1"/>
    <col min="274" max="274" width="35.59765625" style="14" customWidth="1"/>
    <col min="275" max="275" width="12.69921875" style="14" customWidth="1"/>
    <col min="276" max="276" width="35.59765625" style="14" customWidth="1"/>
    <col min="277" max="277" width="12.69921875" style="14" customWidth="1"/>
    <col min="278" max="278" width="35.59765625" style="14" customWidth="1"/>
    <col min="279" max="279" width="12.69921875" style="14" customWidth="1"/>
    <col min="280" max="281" width="20.59765625" style="14" customWidth="1"/>
    <col min="282" max="282" width="12.69921875" style="14" customWidth="1"/>
    <col min="283" max="283" width="14.19921875" style="14" customWidth="1"/>
    <col min="284" max="284" width="12.69921875" style="14" customWidth="1"/>
    <col min="285" max="285" width="35.59765625" style="14" customWidth="1"/>
    <col min="286" max="286" width="12.69921875" style="14" customWidth="1"/>
    <col min="287" max="287" width="35.59765625" style="14" customWidth="1"/>
    <col min="288" max="288" width="12.69921875" style="14" customWidth="1"/>
    <col min="289" max="289" width="35.59765625" style="14" customWidth="1"/>
    <col min="290" max="290" width="12.69921875" style="14" customWidth="1"/>
    <col min="291" max="292" width="20.59765625" style="14" customWidth="1"/>
    <col min="293" max="293" width="12.69921875" style="14" customWidth="1"/>
    <col min="294" max="294" width="14.19921875" style="14" customWidth="1"/>
    <col min="295" max="295" width="12.69921875" style="14" customWidth="1"/>
    <col min="296" max="296" width="35.59765625" style="14" customWidth="1"/>
    <col min="297" max="297" width="12.69921875" style="14" customWidth="1"/>
    <col min="298" max="298" width="35.59765625" style="14" customWidth="1"/>
    <col min="299" max="299" width="12.69921875" style="14" customWidth="1"/>
    <col min="300" max="300" width="35.59765625" style="14" customWidth="1"/>
    <col min="301" max="301" width="12.69921875" style="14" customWidth="1"/>
    <col min="302" max="302" width="11" style="14" collapsed="1"/>
    <col min="303" max="303" width="11" style="14"/>
    <col min="304" max="307" width="11" style="14" hidden="1" customWidth="1"/>
    <col min="308" max="308" width="11" style="584" hidden="1" customWidth="1"/>
    <col min="309" max="413" width="11" style="14" hidden="1" customWidth="1"/>
    <col min="414" max="414" width="24.59765625" style="2" hidden="1" customWidth="1"/>
    <col min="415" max="422" width="16.09765625" style="2" hidden="1" customWidth="1"/>
    <col min="423" max="423" width="11" style="2"/>
    <col min="424" max="16384" width="11" style="14"/>
  </cols>
  <sheetData>
    <row r="1" spans="1:423" s="149" customFormat="1" ht="26.25" customHeight="1" thickBot="1">
      <c r="A1" s="1444" t="s">
        <v>3418</v>
      </c>
      <c r="B1" s="1445"/>
      <c r="C1" s="1446"/>
      <c r="D1" s="945"/>
      <c r="E1" s="1462" t="s">
        <v>3419</v>
      </c>
      <c r="F1" s="1463"/>
      <c r="G1" s="1463"/>
      <c r="H1" s="1463"/>
      <c r="I1" s="1464" t="s">
        <v>3420</v>
      </c>
      <c r="J1" s="1465"/>
      <c r="K1" s="946"/>
      <c r="L1" s="947" t="s">
        <v>443</v>
      </c>
      <c r="M1" s="947" t="s">
        <v>929</v>
      </c>
      <c r="N1" s="948" t="s">
        <v>424</v>
      </c>
      <c r="O1" s="947" t="s">
        <v>444</v>
      </c>
      <c r="P1" s="947" t="s">
        <v>445</v>
      </c>
      <c r="Q1" s="947" t="s">
        <v>930</v>
      </c>
      <c r="R1" s="947" t="s">
        <v>931</v>
      </c>
      <c r="S1" s="948" t="s">
        <v>446</v>
      </c>
      <c r="T1" s="948" t="s">
        <v>425</v>
      </c>
      <c r="U1" s="948" t="s">
        <v>426</v>
      </c>
      <c r="V1" s="947" t="s">
        <v>427</v>
      </c>
      <c r="W1" s="947" t="s">
        <v>428</v>
      </c>
      <c r="X1" s="947" t="s">
        <v>429</v>
      </c>
      <c r="Y1" s="947" t="s">
        <v>430</v>
      </c>
      <c r="Z1" s="947" t="s">
        <v>447</v>
      </c>
      <c r="AA1" s="947" t="s">
        <v>448</v>
      </c>
      <c r="AB1" s="947" t="s">
        <v>449</v>
      </c>
      <c r="AC1" s="947" t="s">
        <v>932</v>
      </c>
      <c r="AD1" s="947" t="s">
        <v>933</v>
      </c>
      <c r="AE1" s="947" t="s">
        <v>934</v>
      </c>
      <c r="AF1" s="947" t="s">
        <v>935</v>
      </c>
      <c r="AG1" s="947" t="s">
        <v>936</v>
      </c>
      <c r="AH1" s="947" t="s">
        <v>937</v>
      </c>
      <c r="AI1" s="947"/>
      <c r="AJ1" s="947"/>
      <c r="AK1" s="947"/>
      <c r="AL1" s="947"/>
      <c r="AM1" s="947" t="s">
        <v>450</v>
      </c>
      <c r="AN1" s="947" t="s">
        <v>451</v>
      </c>
      <c r="AO1" s="947"/>
      <c r="AP1" s="947"/>
      <c r="AQ1" s="947" t="s">
        <v>452</v>
      </c>
      <c r="AR1" s="947" t="s">
        <v>453</v>
      </c>
      <c r="AS1" s="947" t="s">
        <v>454</v>
      </c>
      <c r="AT1" s="947" t="s">
        <v>455</v>
      </c>
      <c r="AU1" s="947" t="s">
        <v>456</v>
      </c>
      <c r="AV1" s="948" t="s">
        <v>431</v>
      </c>
      <c r="AW1" s="947" t="s">
        <v>432</v>
      </c>
      <c r="AX1" s="947" t="s">
        <v>433</v>
      </c>
      <c r="AY1" s="947" t="s">
        <v>434</v>
      </c>
      <c r="AZ1" s="947" t="s">
        <v>435</v>
      </c>
      <c r="BA1" s="947" t="s">
        <v>436</v>
      </c>
      <c r="BB1" s="947" t="s">
        <v>437</v>
      </c>
      <c r="BC1" s="947" t="s">
        <v>438</v>
      </c>
      <c r="BD1" s="949" t="s">
        <v>439</v>
      </c>
      <c r="BE1" s="947" t="s">
        <v>440</v>
      </c>
      <c r="BF1" s="947" t="s">
        <v>938</v>
      </c>
      <c r="BG1" s="947" t="s">
        <v>939</v>
      </c>
      <c r="BH1" s="947" t="s">
        <v>457</v>
      </c>
      <c r="BI1" s="947" t="s">
        <v>940</v>
      </c>
      <c r="BJ1" s="947" t="s">
        <v>458</v>
      </c>
      <c r="BK1" s="947" t="s">
        <v>459</v>
      </c>
      <c r="BL1" s="947" t="s">
        <v>460</v>
      </c>
      <c r="BM1" s="947" t="s">
        <v>461</v>
      </c>
      <c r="BN1" s="947" t="s">
        <v>462</v>
      </c>
      <c r="BO1" s="950" t="s">
        <v>463</v>
      </c>
      <c r="BP1" s="951" t="s">
        <v>464</v>
      </c>
      <c r="BQ1" s="951" t="s">
        <v>465</v>
      </c>
      <c r="BR1" s="951" t="s">
        <v>466</v>
      </c>
      <c r="BS1" s="950" t="s">
        <v>467</v>
      </c>
      <c r="BT1" s="951" t="s">
        <v>468</v>
      </c>
      <c r="BU1" s="950" t="s">
        <v>469</v>
      </c>
      <c r="BV1" s="952" t="s">
        <v>470</v>
      </c>
      <c r="BW1" s="950" t="s">
        <v>471</v>
      </c>
      <c r="BX1" s="947" t="s">
        <v>941</v>
      </c>
      <c r="BY1" s="947" t="s">
        <v>942</v>
      </c>
      <c r="BZ1" s="947" t="s">
        <v>472</v>
      </c>
      <c r="CA1" s="947" t="s">
        <v>943</v>
      </c>
      <c r="CB1" s="947" t="s">
        <v>473</v>
      </c>
      <c r="CC1" s="947" t="s">
        <v>474</v>
      </c>
      <c r="CD1" s="947" t="s">
        <v>475</v>
      </c>
      <c r="CE1" s="947" t="s">
        <v>476</v>
      </c>
      <c r="CF1" s="947" t="s">
        <v>477</v>
      </c>
      <c r="CG1" s="947" t="s">
        <v>478</v>
      </c>
      <c r="CH1" s="947" t="s">
        <v>479</v>
      </c>
      <c r="CI1" s="947" t="s">
        <v>480</v>
      </c>
      <c r="CJ1" s="947" t="s">
        <v>481</v>
      </c>
      <c r="CK1" s="947" t="s">
        <v>482</v>
      </c>
      <c r="CL1" s="947" t="s">
        <v>483</v>
      </c>
      <c r="CM1" s="947" t="s">
        <v>484</v>
      </c>
      <c r="CN1" s="947" t="s">
        <v>485</v>
      </c>
      <c r="CO1" s="947" t="s">
        <v>486</v>
      </c>
      <c r="CP1" s="947" t="s">
        <v>944</v>
      </c>
      <c r="CQ1" s="947" t="s">
        <v>945</v>
      </c>
      <c r="CR1" s="947" t="s">
        <v>487</v>
      </c>
      <c r="CS1" s="947" t="s">
        <v>946</v>
      </c>
      <c r="CT1" s="947" t="s">
        <v>947</v>
      </c>
      <c r="CU1" s="947" t="s">
        <v>948</v>
      </c>
      <c r="CV1" s="947" t="s">
        <v>949</v>
      </c>
      <c r="CW1" s="947" t="s">
        <v>950</v>
      </c>
      <c r="CX1" s="947" t="s">
        <v>951</v>
      </c>
      <c r="CY1" s="947" t="s">
        <v>952</v>
      </c>
      <c r="CZ1" s="947" t="s">
        <v>953</v>
      </c>
      <c r="DA1" s="947" t="s">
        <v>954</v>
      </c>
      <c r="DB1" s="947" t="s">
        <v>955</v>
      </c>
      <c r="DC1" s="947" t="s">
        <v>956</v>
      </c>
      <c r="DD1" s="947" t="s">
        <v>957</v>
      </c>
      <c r="DE1" s="947" t="s">
        <v>958</v>
      </c>
      <c r="DF1" s="947" t="s">
        <v>959</v>
      </c>
      <c r="DG1" s="947" t="s">
        <v>960</v>
      </c>
      <c r="DH1" s="947" t="s">
        <v>961</v>
      </c>
      <c r="DI1" s="947" t="s">
        <v>962</v>
      </c>
      <c r="DJ1" s="947" t="s">
        <v>963</v>
      </c>
      <c r="DK1" s="947" t="s">
        <v>964</v>
      </c>
      <c r="DL1" s="947" t="s">
        <v>965</v>
      </c>
      <c r="DM1" s="947" t="s">
        <v>966</v>
      </c>
      <c r="DN1" s="947" t="s">
        <v>967</v>
      </c>
      <c r="DO1" s="947" t="s">
        <v>968</v>
      </c>
      <c r="DP1" s="947" t="s">
        <v>969</v>
      </c>
      <c r="DQ1" s="947" t="s">
        <v>970</v>
      </c>
      <c r="DR1" s="947" t="s">
        <v>971</v>
      </c>
      <c r="DS1" s="947" t="s">
        <v>972</v>
      </c>
      <c r="DT1" s="947" t="s">
        <v>973</v>
      </c>
      <c r="DU1" s="947" t="s">
        <v>974</v>
      </c>
      <c r="DV1" s="947" t="s">
        <v>975</v>
      </c>
      <c r="DW1" s="947" t="s">
        <v>976</v>
      </c>
      <c r="DX1" s="947" t="s">
        <v>977</v>
      </c>
      <c r="DY1" s="947" t="s">
        <v>978</v>
      </c>
      <c r="DZ1" s="947" t="s">
        <v>979</v>
      </c>
      <c r="EA1" s="947" t="s">
        <v>980</v>
      </c>
      <c r="EB1" s="947" t="s">
        <v>981</v>
      </c>
      <c r="EC1" s="947" t="s">
        <v>982</v>
      </c>
      <c r="ED1" s="947" t="s">
        <v>488</v>
      </c>
      <c r="EE1" s="947" t="s">
        <v>489</v>
      </c>
      <c r="EF1" s="947" t="s">
        <v>490</v>
      </c>
      <c r="EG1" s="947" t="s">
        <v>983</v>
      </c>
      <c r="EH1" s="950" t="s">
        <v>491</v>
      </c>
      <c r="EI1" s="950" t="s">
        <v>492</v>
      </c>
      <c r="EJ1" s="950" t="s">
        <v>493</v>
      </c>
      <c r="EK1" s="950" t="s">
        <v>494</v>
      </c>
      <c r="EL1" s="951" t="s">
        <v>495</v>
      </c>
      <c r="EM1" s="951" t="s">
        <v>496</v>
      </c>
      <c r="EN1" s="951" t="s">
        <v>497</v>
      </c>
      <c r="EO1" s="950" t="s">
        <v>498</v>
      </c>
      <c r="EP1" s="951" t="s">
        <v>499</v>
      </c>
      <c r="EQ1" s="947" t="s">
        <v>500</v>
      </c>
      <c r="ER1" s="953" t="s">
        <v>501</v>
      </c>
      <c r="ES1" s="947" t="s">
        <v>502</v>
      </c>
      <c r="ET1" s="947" t="s">
        <v>984</v>
      </c>
      <c r="EU1" s="947" t="s">
        <v>985</v>
      </c>
      <c r="EV1" s="947" t="s">
        <v>986</v>
      </c>
      <c r="EW1" s="947" t="s">
        <v>987</v>
      </c>
      <c r="EX1" s="947" t="s">
        <v>988</v>
      </c>
      <c r="EY1" s="947" t="s">
        <v>989</v>
      </c>
      <c r="EZ1" s="947" t="s">
        <v>990</v>
      </c>
      <c r="FA1" s="947" t="s">
        <v>991</v>
      </c>
      <c r="FB1" s="947" t="s">
        <v>992</v>
      </c>
      <c r="FC1" s="947" t="s">
        <v>993</v>
      </c>
      <c r="FD1" s="947" t="s">
        <v>994</v>
      </c>
      <c r="FE1" s="947" t="s">
        <v>995</v>
      </c>
      <c r="FF1" s="947" t="s">
        <v>996</v>
      </c>
      <c r="FG1" s="947" t="s">
        <v>997</v>
      </c>
      <c r="FH1" s="947" t="s">
        <v>998</v>
      </c>
      <c r="FI1" s="947" t="s">
        <v>999</v>
      </c>
      <c r="FJ1" s="947" t="s">
        <v>503</v>
      </c>
      <c r="FK1" s="947" t="s">
        <v>442</v>
      </c>
      <c r="FL1" s="950" t="s">
        <v>1000</v>
      </c>
      <c r="FM1" s="950" t="s">
        <v>504</v>
      </c>
      <c r="FN1" s="950" t="s">
        <v>505</v>
      </c>
      <c r="FO1" s="950" t="s">
        <v>1001</v>
      </c>
      <c r="FP1" s="950" t="s">
        <v>1002</v>
      </c>
      <c r="FQ1" s="950" t="s">
        <v>506</v>
      </c>
      <c r="FR1" s="947" t="s">
        <v>1003</v>
      </c>
      <c r="FS1" s="947" t="s">
        <v>507</v>
      </c>
      <c r="FT1" s="947" t="s">
        <v>508</v>
      </c>
      <c r="FU1" s="947" t="s">
        <v>1004</v>
      </c>
      <c r="FV1" s="954"/>
      <c r="FW1" s="954"/>
      <c r="FX1" s="947"/>
      <c r="FY1" s="947" t="s">
        <v>1005</v>
      </c>
      <c r="FZ1" s="947" t="s">
        <v>1006</v>
      </c>
      <c r="GA1" s="947" t="s">
        <v>1007</v>
      </c>
      <c r="GB1" s="947" t="s">
        <v>1008</v>
      </c>
      <c r="GC1" s="947" t="s">
        <v>441</v>
      </c>
      <c r="GD1" s="149" t="s">
        <v>1009</v>
      </c>
      <c r="GE1" s="149" t="s">
        <v>1010</v>
      </c>
      <c r="GF1" s="149" t="s">
        <v>1011</v>
      </c>
      <c r="GG1" s="149" t="s">
        <v>1012</v>
      </c>
      <c r="GH1" s="149" t="s">
        <v>1013</v>
      </c>
      <c r="GI1" s="319"/>
      <c r="GJ1" s="955"/>
      <c r="GK1" s="955"/>
      <c r="GL1" s="955"/>
      <c r="GM1" s="955"/>
      <c r="GN1" s="955"/>
      <c r="GO1" s="955"/>
      <c r="KV1" s="582"/>
      <c r="OX1" s="606"/>
      <c r="OY1" s="606"/>
      <c r="OZ1" s="606"/>
      <c r="PA1" s="606"/>
      <c r="PB1" s="606"/>
      <c r="PC1" s="606"/>
      <c r="PD1" s="606"/>
      <c r="PE1" s="606"/>
      <c r="PF1" s="606"/>
      <c r="PG1" s="606"/>
    </row>
    <row r="2" spans="1:423" s="517" customFormat="1" ht="18" customHeight="1" thickBot="1">
      <c r="A2" s="1447" t="s">
        <v>3423</v>
      </c>
      <c r="B2" s="1448"/>
      <c r="C2" s="1448"/>
      <c r="D2" s="1448"/>
      <c r="E2" s="1448"/>
      <c r="F2" s="1448"/>
      <c r="G2" s="1448"/>
      <c r="H2" s="1448"/>
      <c r="I2" s="1448"/>
      <c r="J2" s="1449"/>
      <c r="K2" s="956"/>
      <c r="L2" s="957"/>
      <c r="M2" s="958"/>
      <c r="N2" s="1453" t="s">
        <v>3429</v>
      </c>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5"/>
      <c r="AQ2" s="1456" t="s">
        <v>3504</v>
      </c>
      <c r="AR2" s="1457"/>
      <c r="AS2" s="1457"/>
      <c r="AT2" s="1457"/>
      <c r="AU2" s="1457"/>
      <c r="AV2" s="1457"/>
      <c r="AW2" s="1457"/>
      <c r="AX2" s="1457"/>
      <c r="AY2" s="1457"/>
      <c r="AZ2" s="1457"/>
      <c r="BA2" s="1457"/>
      <c r="BB2" s="1457"/>
      <c r="BC2" s="1457"/>
      <c r="BD2" s="1457"/>
      <c r="BE2" s="1457"/>
      <c r="BF2" s="1457"/>
      <c r="BG2" s="1457"/>
      <c r="BH2" s="1457"/>
      <c r="BI2" s="1458"/>
      <c r="BJ2" s="1459" t="s">
        <v>3515</v>
      </c>
      <c r="BK2" s="1460"/>
      <c r="BL2" s="1460"/>
      <c r="BM2" s="1460"/>
      <c r="BN2" s="1460"/>
      <c r="BO2" s="1460"/>
      <c r="BP2" s="1460"/>
      <c r="BQ2" s="1460"/>
      <c r="BR2" s="1460"/>
      <c r="BS2" s="1460"/>
      <c r="BT2" s="1460"/>
      <c r="BU2" s="1460"/>
      <c r="BV2" s="1460"/>
      <c r="BW2" s="1460"/>
      <c r="BX2" s="1460"/>
      <c r="BY2" s="1460"/>
      <c r="BZ2" s="1460"/>
      <c r="CA2" s="1461"/>
      <c r="CB2" s="1459" t="s">
        <v>3946</v>
      </c>
      <c r="CC2" s="1460"/>
      <c r="CD2" s="1460"/>
      <c r="CE2" s="1460"/>
      <c r="CF2" s="1460"/>
      <c r="CG2" s="1460"/>
      <c r="CH2" s="1460"/>
      <c r="CI2" s="1460"/>
      <c r="CJ2" s="1460"/>
      <c r="CK2" s="1460"/>
      <c r="CL2" s="1460"/>
      <c r="CM2" s="1460"/>
      <c r="CN2" s="1460"/>
      <c r="CO2" s="1460"/>
      <c r="CP2" s="1460"/>
      <c r="CQ2" s="1460"/>
      <c r="CR2" s="1460"/>
      <c r="CS2" s="1461"/>
      <c r="CT2" s="1459" t="s">
        <v>3947</v>
      </c>
      <c r="CU2" s="1460"/>
      <c r="CV2" s="1460"/>
      <c r="CW2" s="1460"/>
      <c r="CX2" s="1460"/>
      <c r="CY2" s="1460"/>
      <c r="CZ2" s="1460"/>
      <c r="DA2" s="1460"/>
      <c r="DB2" s="1460"/>
      <c r="DC2" s="1460"/>
      <c r="DD2" s="1460"/>
      <c r="DE2" s="1460"/>
      <c r="DF2" s="1460"/>
      <c r="DG2" s="1460"/>
      <c r="DH2" s="1460"/>
      <c r="DI2" s="1460"/>
      <c r="DJ2" s="1460"/>
      <c r="DK2" s="1461"/>
      <c r="DL2" s="1459" t="s">
        <v>3948</v>
      </c>
      <c r="DM2" s="1460"/>
      <c r="DN2" s="1460"/>
      <c r="DO2" s="1460"/>
      <c r="DP2" s="1460"/>
      <c r="DQ2" s="1460"/>
      <c r="DR2" s="1460"/>
      <c r="DS2" s="1460"/>
      <c r="DT2" s="1460"/>
      <c r="DU2" s="1460"/>
      <c r="DV2" s="1460"/>
      <c r="DW2" s="1460"/>
      <c r="DX2" s="1460"/>
      <c r="DY2" s="1460"/>
      <c r="DZ2" s="1460"/>
      <c r="EA2" s="1460"/>
      <c r="EB2" s="1460"/>
      <c r="EC2" s="1461"/>
      <c r="ED2" s="959"/>
      <c r="EE2" s="1472" t="s">
        <v>3526</v>
      </c>
      <c r="EF2" s="1473"/>
      <c r="EG2" s="1473"/>
      <c r="EH2" s="1473"/>
      <c r="EI2" s="1473"/>
      <c r="EJ2" s="1473"/>
      <c r="EK2" s="1473"/>
      <c r="EL2" s="1473"/>
      <c r="EM2" s="1473"/>
      <c r="EN2" s="1473"/>
      <c r="EO2" s="1473"/>
      <c r="EP2" s="1473"/>
      <c r="EQ2" s="1474"/>
      <c r="ER2" s="960"/>
      <c r="ES2" s="961"/>
      <c r="ET2" s="962"/>
      <c r="EU2" s="959"/>
      <c r="EV2" s="959"/>
      <c r="EW2" s="959"/>
      <c r="EX2" s="959"/>
      <c r="EY2" s="959"/>
      <c r="EZ2" s="959"/>
      <c r="FA2" s="959"/>
      <c r="FB2" s="959"/>
      <c r="FC2" s="959"/>
      <c r="FD2" s="959"/>
      <c r="FE2" s="959"/>
      <c r="FF2" s="959"/>
      <c r="FG2" s="959"/>
      <c r="FH2" s="959"/>
      <c r="FI2" s="963"/>
      <c r="FJ2" s="1453" t="s">
        <v>3540</v>
      </c>
      <c r="FK2" s="1454"/>
      <c r="FL2" s="1454"/>
      <c r="FM2" s="1454"/>
      <c r="FN2" s="1454"/>
      <c r="FO2" s="1454"/>
      <c r="FP2" s="1454"/>
      <c r="FQ2" s="1454"/>
      <c r="FR2" s="1454"/>
      <c r="FS2" s="1454"/>
      <c r="FT2" s="1454"/>
      <c r="FU2" s="1454"/>
      <c r="FV2" s="1454"/>
      <c r="FW2" s="1454"/>
      <c r="FX2" s="1454"/>
      <c r="FY2" s="1454"/>
      <c r="FZ2" s="1454"/>
      <c r="GA2" s="1454"/>
      <c r="GB2" s="1454"/>
      <c r="GC2" s="1455"/>
      <c r="GD2" s="964"/>
      <c r="GE2" s="965"/>
      <c r="GF2" s="965"/>
      <c r="GG2" s="965"/>
      <c r="GH2" s="965"/>
      <c r="GI2" s="966"/>
      <c r="GJ2" s="1450" t="s">
        <v>3551</v>
      </c>
      <c r="GK2" s="1451"/>
      <c r="GL2" s="1451"/>
      <c r="GM2" s="1451"/>
      <c r="GN2" s="1451"/>
      <c r="GO2" s="1451"/>
      <c r="GP2" s="1452"/>
      <c r="GX2" s="1469" t="s">
        <v>3555</v>
      </c>
      <c r="GY2" s="1470"/>
      <c r="GZ2" s="1470"/>
      <c r="HA2" s="1470"/>
      <c r="HB2" s="1470"/>
      <c r="HC2" s="1470"/>
      <c r="HD2" s="1470"/>
      <c r="HE2" s="1470"/>
      <c r="HF2" s="1470"/>
      <c r="HG2" s="1471"/>
      <c r="HH2" s="1469" t="s">
        <v>3566</v>
      </c>
      <c r="HI2" s="1470"/>
      <c r="HJ2" s="1470"/>
      <c r="HK2" s="1470"/>
      <c r="HL2" s="1470"/>
      <c r="HM2" s="1470"/>
      <c r="HN2" s="1470"/>
      <c r="HO2" s="1470"/>
      <c r="HP2" s="1470"/>
      <c r="HQ2" s="1471"/>
      <c r="HR2" s="1469" t="s">
        <v>3577</v>
      </c>
      <c r="HS2" s="1470"/>
      <c r="HT2" s="1470"/>
      <c r="HU2" s="1470"/>
      <c r="HV2" s="1470"/>
      <c r="HW2" s="1470"/>
      <c r="HX2" s="1470"/>
      <c r="HY2" s="1470"/>
      <c r="HZ2" s="1470"/>
      <c r="IA2" s="1471"/>
      <c r="IB2" s="1475" t="s">
        <v>3588</v>
      </c>
      <c r="IC2" s="1476"/>
      <c r="ID2" s="1476"/>
      <c r="IE2" s="1476"/>
      <c r="IF2" s="1476"/>
      <c r="IG2" s="1476"/>
      <c r="IH2" s="1476"/>
      <c r="II2" s="1476"/>
      <c r="IJ2" s="1476"/>
      <c r="IK2" s="1476"/>
      <c r="IL2" s="1477"/>
      <c r="IM2" s="1475" t="s">
        <v>3600</v>
      </c>
      <c r="IN2" s="1476"/>
      <c r="IO2" s="1476"/>
      <c r="IP2" s="1476"/>
      <c r="IQ2" s="1476"/>
      <c r="IR2" s="1476"/>
      <c r="IS2" s="1476"/>
      <c r="IT2" s="1476"/>
      <c r="IU2" s="1476"/>
      <c r="IV2" s="1476"/>
      <c r="IW2" s="1477"/>
      <c r="IX2" s="1475" t="s">
        <v>3612</v>
      </c>
      <c r="IY2" s="1476"/>
      <c r="IZ2" s="1476"/>
      <c r="JA2" s="1476"/>
      <c r="JB2" s="1476"/>
      <c r="JC2" s="1476"/>
      <c r="JD2" s="1476"/>
      <c r="JE2" s="1476"/>
      <c r="JF2" s="1476"/>
      <c r="JG2" s="1476"/>
      <c r="JH2" s="1476"/>
      <c r="JI2" s="1484" t="s">
        <v>3624</v>
      </c>
      <c r="JJ2" s="1485"/>
      <c r="JK2" s="1485"/>
      <c r="JL2" s="1485"/>
      <c r="JM2" s="1485"/>
      <c r="JN2" s="1485"/>
      <c r="JO2" s="1485"/>
      <c r="JP2" s="1485"/>
      <c r="JQ2" s="1485"/>
      <c r="JR2" s="1485"/>
      <c r="JS2" s="1486"/>
      <c r="JT2" s="1484" t="s">
        <v>3636</v>
      </c>
      <c r="JU2" s="1485"/>
      <c r="JV2" s="1485"/>
      <c r="JW2" s="1485"/>
      <c r="JX2" s="1485"/>
      <c r="JY2" s="1485"/>
      <c r="JZ2" s="1485"/>
      <c r="KA2" s="1485"/>
      <c r="KB2" s="1485"/>
      <c r="KC2" s="1485"/>
      <c r="KD2" s="1486"/>
      <c r="KE2" s="1484" t="s">
        <v>3648</v>
      </c>
      <c r="KF2" s="1485"/>
      <c r="KG2" s="1485"/>
      <c r="KH2" s="1485"/>
      <c r="KI2" s="1485"/>
      <c r="KJ2" s="1485"/>
      <c r="KK2" s="1485"/>
      <c r="KL2" s="1485"/>
      <c r="KM2" s="1485"/>
      <c r="KN2" s="1485"/>
      <c r="KO2" s="1486"/>
      <c r="KP2" s="586"/>
      <c r="KQ2"/>
      <c r="KR2" s="1490" t="s">
        <v>1603</v>
      </c>
      <c r="KS2" s="1491"/>
      <c r="KT2" s="1491"/>
      <c r="KU2" s="1491"/>
      <c r="KV2" s="1491"/>
      <c r="KW2" s="1492"/>
      <c r="KX2" s="1493" t="s">
        <v>1604</v>
      </c>
      <c r="KY2" s="1494"/>
      <c r="KZ2" s="1494"/>
      <c r="LA2" s="1494"/>
      <c r="LB2" s="1494"/>
      <c r="LC2" s="1494"/>
      <c r="LD2" s="1494"/>
      <c r="LE2" s="1494"/>
      <c r="LF2" s="1495"/>
      <c r="LG2" s="1466" t="s">
        <v>1605</v>
      </c>
      <c r="LH2" s="1467"/>
      <c r="LI2" s="1467"/>
      <c r="LJ2" s="1467"/>
      <c r="LK2" s="1467"/>
      <c r="LL2" s="1467"/>
      <c r="LM2" s="1467"/>
      <c r="LN2" s="1467"/>
      <c r="LO2" s="1467"/>
      <c r="LP2" s="1468"/>
      <c r="LQ2" s="1466" t="s">
        <v>1606</v>
      </c>
      <c r="LR2" s="1467"/>
      <c r="LS2" s="1467"/>
      <c r="LT2" s="1467"/>
      <c r="LU2" s="1467"/>
      <c r="LV2" s="1467"/>
      <c r="LW2" s="1467"/>
      <c r="LX2" s="1467"/>
      <c r="LY2" s="1467"/>
      <c r="LZ2" s="1468"/>
      <c r="MA2" s="1466" t="s">
        <v>1607</v>
      </c>
      <c r="MB2" s="1467"/>
      <c r="MC2" s="1467"/>
      <c r="MD2" s="1467"/>
      <c r="ME2" s="1467"/>
      <c r="MF2" s="1467"/>
      <c r="MG2" s="1467"/>
      <c r="MH2" s="1467"/>
      <c r="MI2" s="1467"/>
      <c r="MJ2" s="1468"/>
      <c r="MK2" s="1487" t="s">
        <v>1608</v>
      </c>
      <c r="ML2" s="1488"/>
      <c r="MM2" s="1488"/>
      <c r="MN2" s="1488"/>
      <c r="MO2" s="1488"/>
      <c r="MP2" s="1488"/>
      <c r="MQ2" s="1488"/>
      <c r="MR2" s="1488"/>
      <c r="MS2" s="1488"/>
      <c r="MT2" s="1488"/>
      <c r="MU2" s="1489"/>
      <c r="MV2" s="1487" t="s">
        <v>1609</v>
      </c>
      <c r="MW2" s="1488"/>
      <c r="MX2" s="1488"/>
      <c r="MY2" s="1488"/>
      <c r="MZ2" s="1488"/>
      <c r="NA2" s="1488"/>
      <c r="NB2" s="1488"/>
      <c r="NC2" s="1488"/>
      <c r="ND2" s="1488"/>
      <c r="NE2" s="1488"/>
      <c r="NF2" s="1489"/>
      <c r="NG2" s="1487" t="s">
        <v>1610</v>
      </c>
      <c r="NH2" s="1488"/>
      <c r="NI2" s="1488"/>
      <c r="NJ2" s="1488"/>
      <c r="NK2" s="1488"/>
      <c r="NL2" s="1488"/>
      <c r="NM2" s="1488"/>
      <c r="NN2" s="1488"/>
      <c r="NO2" s="1488"/>
      <c r="NP2" s="1488"/>
      <c r="NQ2" s="1489"/>
      <c r="NR2" s="1481" t="s">
        <v>1611</v>
      </c>
      <c r="NS2" s="1482"/>
      <c r="NT2" s="1482"/>
      <c r="NU2" s="1482"/>
      <c r="NV2" s="1482"/>
      <c r="NW2" s="1482"/>
      <c r="NX2" s="1482"/>
      <c r="NY2" s="1482"/>
      <c r="NZ2" s="1482"/>
      <c r="OA2" s="1482"/>
      <c r="OB2" s="1483"/>
      <c r="OC2" s="1481" t="s">
        <v>1612</v>
      </c>
      <c r="OD2" s="1482"/>
      <c r="OE2" s="1482"/>
      <c r="OF2" s="1482"/>
      <c r="OG2" s="1482"/>
      <c r="OH2" s="1482"/>
      <c r="OI2" s="1482"/>
      <c r="OJ2" s="1482"/>
      <c r="OK2" s="1482"/>
      <c r="OL2" s="1482"/>
      <c r="OM2" s="1483"/>
      <c r="ON2" s="1481" t="s">
        <v>1613</v>
      </c>
      <c r="OO2" s="1482"/>
      <c r="OP2" s="1482"/>
      <c r="OQ2" s="1482"/>
      <c r="OR2" s="1482"/>
      <c r="OS2" s="1482"/>
      <c r="OT2" s="1482"/>
      <c r="OU2" s="1482"/>
      <c r="OV2" s="1482"/>
      <c r="OW2" s="1482"/>
      <c r="OX2" s="1483"/>
      <c r="OY2" s="1478" t="s">
        <v>1993</v>
      </c>
      <c r="OZ2" s="1479"/>
      <c r="PA2" s="1479"/>
      <c r="PB2" s="1479"/>
      <c r="PC2" s="1479"/>
      <c r="PD2" s="1479"/>
      <c r="PE2" s="1479"/>
      <c r="PF2" s="1480"/>
      <c r="PG2" s="607"/>
    </row>
    <row r="3" spans="1:423" s="588" customFormat="1" ht="91.2" customHeight="1" thickBot="1">
      <c r="A3" s="967" t="s">
        <v>3417</v>
      </c>
      <c r="B3" s="968" t="s">
        <v>3421</v>
      </c>
      <c r="C3" s="969" t="s">
        <v>3422</v>
      </c>
      <c r="D3" s="969" t="s">
        <v>3425</v>
      </c>
      <c r="E3" s="969" t="s">
        <v>3424</v>
      </c>
      <c r="F3" s="970" t="s">
        <v>3494</v>
      </c>
      <c r="G3" s="968" t="s">
        <v>3426</v>
      </c>
      <c r="H3" s="968" t="s">
        <v>3427</v>
      </c>
      <c r="I3" s="971" t="s">
        <v>3428</v>
      </c>
      <c r="J3" s="972" t="s">
        <v>3186</v>
      </c>
      <c r="K3" s="973" t="s">
        <v>1292</v>
      </c>
      <c r="L3" s="974" t="s">
        <v>1354</v>
      </c>
      <c r="M3" s="974" t="s">
        <v>1052</v>
      </c>
      <c r="N3" s="975" t="s">
        <v>3187</v>
      </c>
      <c r="O3" s="976" t="s">
        <v>1014</v>
      </c>
      <c r="P3" s="976" t="s">
        <v>271</v>
      </c>
      <c r="Q3" s="976" t="s">
        <v>1264</v>
      </c>
      <c r="R3" s="976" t="s">
        <v>1053</v>
      </c>
      <c r="S3" s="976" t="s">
        <v>509</v>
      </c>
      <c r="T3" s="977" t="s">
        <v>3431</v>
      </c>
      <c r="U3" s="977" t="s">
        <v>3432</v>
      </c>
      <c r="V3" s="978" t="s">
        <v>3430</v>
      </c>
      <c r="W3" s="978" t="s">
        <v>3433</v>
      </c>
      <c r="X3" s="978" t="s">
        <v>3434</v>
      </c>
      <c r="Y3" s="979" t="s">
        <v>3495</v>
      </c>
      <c r="Z3" s="980" t="s">
        <v>3496</v>
      </c>
      <c r="AA3" s="976" t="s">
        <v>1054</v>
      </c>
      <c r="AB3" s="976" t="s">
        <v>3500</v>
      </c>
      <c r="AC3" s="976" t="s">
        <v>1015</v>
      </c>
      <c r="AD3" s="976" t="s">
        <v>1016</v>
      </c>
      <c r="AE3" s="976" t="s">
        <v>1017</v>
      </c>
      <c r="AF3" s="976" t="s">
        <v>1018</v>
      </c>
      <c r="AG3" s="976" t="s">
        <v>1019</v>
      </c>
      <c r="AH3" s="976" t="s">
        <v>1020</v>
      </c>
      <c r="AI3" s="976" t="s">
        <v>3073</v>
      </c>
      <c r="AJ3" s="980" t="s">
        <v>3499</v>
      </c>
      <c r="AK3" s="980" t="s">
        <v>3501</v>
      </c>
      <c r="AL3" s="980" t="s">
        <v>3072</v>
      </c>
      <c r="AM3" s="976" t="s">
        <v>3502</v>
      </c>
      <c r="AN3" s="976" t="s">
        <v>3503</v>
      </c>
      <c r="AO3" s="978" t="s">
        <v>3498</v>
      </c>
      <c r="AP3" s="980" t="s">
        <v>3497</v>
      </c>
      <c r="AQ3" s="976" t="s">
        <v>1262</v>
      </c>
      <c r="AR3" s="976" t="s">
        <v>1260</v>
      </c>
      <c r="AS3" s="976" t="s">
        <v>1259</v>
      </c>
      <c r="AT3" s="976" t="s">
        <v>1261</v>
      </c>
      <c r="AU3" s="976" t="s">
        <v>1263</v>
      </c>
      <c r="AV3" s="977" t="s">
        <v>3505</v>
      </c>
      <c r="AW3" s="978" t="s">
        <v>1030</v>
      </c>
      <c r="AX3" s="978" t="s">
        <v>3507</v>
      </c>
      <c r="AY3" s="978" t="s">
        <v>3508</v>
      </c>
      <c r="AZ3" s="978" t="s">
        <v>3509</v>
      </c>
      <c r="BA3" s="976" t="s">
        <v>3510</v>
      </c>
      <c r="BB3" s="978" t="s">
        <v>3511</v>
      </c>
      <c r="BC3" s="976" t="s">
        <v>3512</v>
      </c>
      <c r="BD3" s="981" t="s">
        <v>1025</v>
      </c>
      <c r="BE3" s="978" t="s">
        <v>3513</v>
      </c>
      <c r="BF3" s="979" t="s">
        <v>1026</v>
      </c>
      <c r="BG3" s="979" t="s">
        <v>1027</v>
      </c>
      <c r="BH3" s="980" t="s">
        <v>3514</v>
      </c>
      <c r="BI3" s="980" t="s">
        <v>1028</v>
      </c>
      <c r="BJ3" s="976" t="s">
        <v>1265</v>
      </c>
      <c r="BK3" s="982" t="s">
        <v>3516</v>
      </c>
      <c r="BL3" s="976" t="s">
        <v>1257</v>
      </c>
      <c r="BM3" s="982" t="s">
        <v>510</v>
      </c>
      <c r="BN3" s="982" t="s">
        <v>1293</v>
      </c>
      <c r="BO3" s="982" t="s">
        <v>3517</v>
      </c>
      <c r="BP3" s="983" t="s">
        <v>3518</v>
      </c>
      <c r="BQ3" s="983" t="s">
        <v>3519</v>
      </c>
      <c r="BR3" s="983" t="s">
        <v>3520</v>
      </c>
      <c r="BS3" s="976" t="s">
        <v>3521</v>
      </c>
      <c r="BT3" s="983" t="s">
        <v>3522</v>
      </c>
      <c r="BU3" s="976" t="s">
        <v>3523</v>
      </c>
      <c r="BV3" s="984" t="s">
        <v>3524</v>
      </c>
      <c r="BW3" s="982" t="s">
        <v>3525</v>
      </c>
      <c r="BX3" s="979" t="s">
        <v>1294</v>
      </c>
      <c r="BY3" s="979" t="s">
        <v>1295</v>
      </c>
      <c r="BZ3" s="979" t="s">
        <v>511</v>
      </c>
      <c r="CA3" s="979" t="s">
        <v>1296</v>
      </c>
      <c r="CB3" s="979" t="s">
        <v>1032</v>
      </c>
      <c r="CC3" s="979" t="s">
        <v>1021</v>
      </c>
      <c r="CD3" s="979" t="s">
        <v>1029</v>
      </c>
      <c r="CE3" s="979" t="s">
        <v>1297</v>
      </c>
      <c r="CF3" s="979" t="s">
        <v>1033</v>
      </c>
      <c r="CG3" s="979" t="s">
        <v>3506</v>
      </c>
      <c r="CH3" s="979" t="s">
        <v>1298</v>
      </c>
      <c r="CI3" s="979" t="s">
        <v>1299</v>
      </c>
      <c r="CJ3" s="979" t="s">
        <v>1300</v>
      </c>
      <c r="CK3" s="979" t="s">
        <v>1022</v>
      </c>
      <c r="CL3" s="979" t="s">
        <v>1023</v>
      </c>
      <c r="CM3" s="979" t="s">
        <v>1024</v>
      </c>
      <c r="CN3" s="979" t="s">
        <v>1301</v>
      </c>
      <c r="CO3" s="979" t="s">
        <v>1031</v>
      </c>
      <c r="CP3" s="979" t="s">
        <v>1302</v>
      </c>
      <c r="CQ3" s="979" t="s">
        <v>1303</v>
      </c>
      <c r="CR3" s="979" t="s">
        <v>1304</v>
      </c>
      <c r="CS3" s="979" t="s">
        <v>1305</v>
      </c>
      <c r="CT3" s="979" t="s">
        <v>1034</v>
      </c>
      <c r="CU3" s="979" t="s">
        <v>1306</v>
      </c>
      <c r="CV3" s="979" t="s">
        <v>1307</v>
      </c>
      <c r="CW3" s="979" t="s">
        <v>1308</v>
      </c>
      <c r="CX3" s="979" t="s">
        <v>1309</v>
      </c>
      <c r="CY3" s="979" t="s">
        <v>1310</v>
      </c>
      <c r="CZ3" s="979" t="s">
        <v>1311</v>
      </c>
      <c r="DA3" s="979" t="s">
        <v>1312</v>
      </c>
      <c r="DB3" s="979" t="s">
        <v>1313</v>
      </c>
      <c r="DC3" s="979" t="s">
        <v>1314</v>
      </c>
      <c r="DD3" s="979" t="s">
        <v>1315</v>
      </c>
      <c r="DE3" s="979" t="s">
        <v>1316</v>
      </c>
      <c r="DF3" s="979" t="s">
        <v>1317</v>
      </c>
      <c r="DG3" s="979" t="s">
        <v>1318</v>
      </c>
      <c r="DH3" s="979" t="s">
        <v>1319</v>
      </c>
      <c r="DI3" s="979" t="s">
        <v>1320</v>
      </c>
      <c r="DJ3" s="979" t="s">
        <v>1321</v>
      </c>
      <c r="DK3" s="979" t="s">
        <v>1322</v>
      </c>
      <c r="DL3" s="979" t="s">
        <v>1035</v>
      </c>
      <c r="DM3" s="979" t="s">
        <v>1323</v>
      </c>
      <c r="DN3" s="979" t="s">
        <v>1324</v>
      </c>
      <c r="DO3" s="979" t="s">
        <v>1325</v>
      </c>
      <c r="DP3" s="979" t="s">
        <v>1326</v>
      </c>
      <c r="DQ3" s="979" t="s">
        <v>1327</v>
      </c>
      <c r="DR3" s="979" t="s">
        <v>1328</v>
      </c>
      <c r="DS3" s="979" t="s">
        <v>1329</v>
      </c>
      <c r="DT3" s="979" t="s">
        <v>1330</v>
      </c>
      <c r="DU3" s="979" t="s">
        <v>1331</v>
      </c>
      <c r="DV3" s="979" t="s">
        <v>1332</v>
      </c>
      <c r="DW3" s="979" t="s">
        <v>1333</v>
      </c>
      <c r="DX3" s="979" t="s">
        <v>1334</v>
      </c>
      <c r="DY3" s="979" t="s">
        <v>1335</v>
      </c>
      <c r="DZ3" s="979" t="s">
        <v>1336</v>
      </c>
      <c r="EA3" s="979" t="s">
        <v>1337</v>
      </c>
      <c r="EB3" s="979" t="s">
        <v>1338</v>
      </c>
      <c r="EC3" s="979" t="s">
        <v>1339</v>
      </c>
      <c r="ED3" s="979" t="s">
        <v>1266</v>
      </c>
      <c r="EE3" s="979" t="s">
        <v>3527</v>
      </c>
      <c r="EF3" s="979" t="s">
        <v>3528</v>
      </c>
      <c r="EG3" s="979" t="s">
        <v>3529</v>
      </c>
      <c r="EH3" s="982" t="s">
        <v>3530</v>
      </c>
      <c r="EI3" s="982" t="s">
        <v>3531</v>
      </c>
      <c r="EJ3" s="982" t="s">
        <v>3532</v>
      </c>
      <c r="EK3" s="982" t="s">
        <v>3533</v>
      </c>
      <c r="EL3" s="983" t="s">
        <v>3534</v>
      </c>
      <c r="EM3" s="983" t="s">
        <v>3535</v>
      </c>
      <c r="EN3" s="983" t="s">
        <v>3536</v>
      </c>
      <c r="EO3" s="976" t="s">
        <v>3537</v>
      </c>
      <c r="EP3" s="983" t="s">
        <v>3538</v>
      </c>
      <c r="EQ3" s="976" t="s">
        <v>3539</v>
      </c>
      <c r="ER3" s="1097" t="s">
        <v>1340</v>
      </c>
      <c r="ES3" s="979" t="s">
        <v>1258</v>
      </c>
      <c r="ET3" s="976" t="s">
        <v>1037</v>
      </c>
      <c r="EU3" s="976" t="s">
        <v>1341</v>
      </c>
      <c r="EV3" s="976" t="s">
        <v>1036</v>
      </c>
      <c r="EW3" s="976" t="s">
        <v>1342</v>
      </c>
      <c r="EX3" s="976" t="s">
        <v>1343</v>
      </c>
      <c r="EY3" s="976" t="s">
        <v>1344</v>
      </c>
      <c r="EZ3" s="976" t="s">
        <v>1345</v>
      </c>
      <c r="FA3" s="976" t="s">
        <v>1038</v>
      </c>
      <c r="FB3" s="976" t="s">
        <v>1346</v>
      </c>
      <c r="FC3" s="976" t="s">
        <v>1347</v>
      </c>
      <c r="FD3" s="976" t="s">
        <v>1348</v>
      </c>
      <c r="FE3" s="976" t="s">
        <v>1349</v>
      </c>
      <c r="FF3" s="976" t="s">
        <v>1350</v>
      </c>
      <c r="FG3" s="976" t="s">
        <v>1351</v>
      </c>
      <c r="FH3" s="985" t="s">
        <v>1352</v>
      </c>
      <c r="FI3" s="986" t="s">
        <v>1353</v>
      </c>
      <c r="FJ3" s="987" t="s">
        <v>3545</v>
      </c>
      <c r="FK3" s="980" t="s">
        <v>3541</v>
      </c>
      <c r="FL3" s="979" t="s">
        <v>3542</v>
      </c>
      <c r="FM3" s="979" t="s">
        <v>3543</v>
      </c>
      <c r="FN3" s="988" t="s">
        <v>1039</v>
      </c>
      <c r="FO3" s="988" t="s">
        <v>1040</v>
      </c>
      <c r="FP3" s="988" t="s">
        <v>1041</v>
      </c>
      <c r="FQ3" s="979" t="s">
        <v>3544</v>
      </c>
      <c r="FR3" s="978" t="s">
        <v>1042</v>
      </c>
      <c r="FS3" s="979" t="s">
        <v>3546</v>
      </c>
      <c r="FT3" s="979" t="s">
        <v>3547</v>
      </c>
      <c r="FU3" s="988" t="s">
        <v>3548</v>
      </c>
      <c r="FV3" s="988" t="s">
        <v>3550</v>
      </c>
      <c r="FW3" s="987" t="s">
        <v>3084</v>
      </c>
      <c r="FX3" s="988" t="s">
        <v>3549</v>
      </c>
      <c r="FY3" s="978" t="s">
        <v>1043</v>
      </c>
      <c r="FZ3" s="978" t="s">
        <v>1044</v>
      </c>
      <c r="GA3" s="978" t="s">
        <v>1045</v>
      </c>
      <c r="GB3" s="978" t="s">
        <v>1046</v>
      </c>
      <c r="GC3" s="989" t="s">
        <v>1047</v>
      </c>
      <c r="GD3" s="990" t="s">
        <v>1048</v>
      </c>
      <c r="GE3" s="978" t="s">
        <v>1355</v>
      </c>
      <c r="GF3" s="978" t="s">
        <v>1356</v>
      </c>
      <c r="GG3" s="978" t="s">
        <v>1357</v>
      </c>
      <c r="GH3" s="978" t="s">
        <v>1049</v>
      </c>
      <c r="GI3" s="1018" t="s">
        <v>67</v>
      </c>
      <c r="GJ3" s="991" t="s">
        <v>1728</v>
      </c>
      <c r="GK3" s="991" t="s">
        <v>1975</v>
      </c>
      <c r="GL3" s="992" t="s">
        <v>3552</v>
      </c>
      <c r="GM3" s="992" t="s">
        <v>3553</v>
      </c>
      <c r="GN3" s="992" t="s">
        <v>3554</v>
      </c>
      <c r="GO3" s="991" t="s">
        <v>1976</v>
      </c>
      <c r="GP3" s="976" t="s">
        <v>1422</v>
      </c>
      <c r="GQ3" s="976" t="s">
        <v>1423</v>
      </c>
      <c r="GR3" s="976" t="s">
        <v>1424</v>
      </c>
      <c r="GS3" s="976" t="s">
        <v>1425</v>
      </c>
      <c r="GT3" s="976" t="s">
        <v>1426</v>
      </c>
      <c r="GU3" s="976" t="s">
        <v>1427</v>
      </c>
      <c r="GV3" s="976" t="s">
        <v>1428</v>
      </c>
      <c r="GW3" s="976" t="s">
        <v>1429</v>
      </c>
      <c r="GX3" s="978" t="s">
        <v>3556</v>
      </c>
      <c r="GY3" s="978" t="s">
        <v>3557</v>
      </c>
      <c r="GZ3" s="978" t="s">
        <v>3558</v>
      </c>
      <c r="HA3" s="970" t="s">
        <v>3559</v>
      </c>
      <c r="HB3" s="978" t="s">
        <v>3560</v>
      </c>
      <c r="HC3" s="978" t="s">
        <v>3561</v>
      </c>
      <c r="HD3" s="978" t="s">
        <v>3562</v>
      </c>
      <c r="HE3" s="978" t="s">
        <v>3563</v>
      </c>
      <c r="HF3" s="978" t="s">
        <v>3564</v>
      </c>
      <c r="HG3" s="978" t="s">
        <v>3565</v>
      </c>
      <c r="HH3" s="978" t="s">
        <v>3567</v>
      </c>
      <c r="HI3" s="978" t="s">
        <v>3568</v>
      </c>
      <c r="HJ3" s="978" t="s">
        <v>3569</v>
      </c>
      <c r="HK3" s="978" t="s">
        <v>3570</v>
      </c>
      <c r="HL3" s="978" t="s">
        <v>3571</v>
      </c>
      <c r="HM3" s="978" t="s">
        <v>3572</v>
      </c>
      <c r="HN3" s="978" t="s">
        <v>3573</v>
      </c>
      <c r="HO3" s="978" t="s">
        <v>3574</v>
      </c>
      <c r="HP3" s="978" t="s">
        <v>3575</v>
      </c>
      <c r="HQ3" s="978" t="s">
        <v>3576</v>
      </c>
      <c r="HR3" s="978" t="s">
        <v>3578</v>
      </c>
      <c r="HS3" s="978" t="s">
        <v>3579</v>
      </c>
      <c r="HT3" s="978" t="s">
        <v>3580</v>
      </c>
      <c r="HU3" s="978" t="s">
        <v>3581</v>
      </c>
      <c r="HV3" s="978" t="s">
        <v>3582</v>
      </c>
      <c r="HW3" s="978" t="s">
        <v>3583</v>
      </c>
      <c r="HX3" s="978" t="s">
        <v>3584</v>
      </c>
      <c r="HY3" s="978" t="s">
        <v>3585</v>
      </c>
      <c r="HZ3" s="978" t="s">
        <v>3586</v>
      </c>
      <c r="IA3" s="978" t="s">
        <v>3587</v>
      </c>
      <c r="IB3" s="978" t="s">
        <v>3589</v>
      </c>
      <c r="IC3" s="978" t="s">
        <v>3590</v>
      </c>
      <c r="ID3" s="978" t="s">
        <v>3591</v>
      </c>
      <c r="IE3" s="978" t="s">
        <v>3592</v>
      </c>
      <c r="IF3" s="978" t="s">
        <v>3593</v>
      </c>
      <c r="IG3" s="978" t="s">
        <v>3594</v>
      </c>
      <c r="IH3" s="978" t="s">
        <v>3595</v>
      </c>
      <c r="II3" s="978" t="s">
        <v>3596</v>
      </c>
      <c r="IJ3" s="978" t="s">
        <v>3597</v>
      </c>
      <c r="IK3" s="978" t="s">
        <v>3598</v>
      </c>
      <c r="IL3" s="978" t="s">
        <v>3599</v>
      </c>
      <c r="IM3" s="978" t="s">
        <v>3601</v>
      </c>
      <c r="IN3" s="978" t="s">
        <v>3602</v>
      </c>
      <c r="IO3" s="978" t="s">
        <v>3603</v>
      </c>
      <c r="IP3" s="978" t="s">
        <v>3604</v>
      </c>
      <c r="IQ3" s="978" t="s">
        <v>3605</v>
      </c>
      <c r="IR3" s="978" t="s">
        <v>3606</v>
      </c>
      <c r="IS3" s="978" t="s">
        <v>3607</v>
      </c>
      <c r="IT3" s="978" t="s">
        <v>3608</v>
      </c>
      <c r="IU3" s="978" t="s">
        <v>3609</v>
      </c>
      <c r="IV3" s="978" t="s">
        <v>3610</v>
      </c>
      <c r="IW3" s="978" t="s">
        <v>3611</v>
      </c>
      <c r="IX3" s="978" t="s">
        <v>3613</v>
      </c>
      <c r="IY3" s="978" t="s">
        <v>3614</v>
      </c>
      <c r="IZ3" s="978" t="s">
        <v>3615</v>
      </c>
      <c r="JA3" s="978" t="s">
        <v>3616</v>
      </c>
      <c r="JB3" s="978" t="s">
        <v>3617</v>
      </c>
      <c r="JC3" s="978" t="s">
        <v>3618</v>
      </c>
      <c r="JD3" s="978" t="s">
        <v>3619</v>
      </c>
      <c r="JE3" s="978" t="s">
        <v>3620</v>
      </c>
      <c r="JF3" s="978" t="s">
        <v>3621</v>
      </c>
      <c r="JG3" s="978" t="s">
        <v>3622</v>
      </c>
      <c r="JH3" s="993" t="s">
        <v>3623</v>
      </c>
      <c r="JI3" s="994" t="s">
        <v>3625</v>
      </c>
      <c r="JJ3" s="978" t="s">
        <v>3626</v>
      </c>
      <c r="JK3" s="978" t="s">
        <v>3627</v>
      </c>
      <c r="JL3" s="978" t="s">
        <v>3628</v>
      </c>
      <c r="JM3" s="978" t="s">
        <v>3629</v>
      </c>
      <c r="JN3" s="978" t="s">
        <v>3630</v>
      </c>
      <c r="JO3" s="978" t="s">
        <v>3631</v>
      </c>
      <c r="JP3" s="978" t="s">
        <v>3632</v>
      </c>
      <c r="JQ3" s="978" t="s">
        <v>3633</v>
      </c>
      <c r="JR3" s="978" t="s">
        <v>3634</v>
      </c>
      <c r="JS3" s="989" t="s">
        <v>3635</v>
      </c>
      <c r="JT3" s="994" t="s">
        <v>3637</v>
      </c>
      <c r="JU3" s="978" t="s">
        <v>3638</v>
      </c>
      <c r="JV3" s="978" t="s">
        <v>3639</v>
      </c>
      <c r="JW3" s="978" t="s">
        <v>3640</v>
      </c>
      <c r="JX3" s="978" t="s">
        <v>3641</v>
      </c>
      <c r="JY3" s="978" t="s">
        <v>3642</v>
      </c>
      <c r="JZ3" s="978" t="s">
        <v>3643</v>
      </c>
      <c r="KA3" s="978" t="s">
        <v>3644</v>
      </c>
      <c r="KB3" s="978" t="s">
        <v>3645</v>
      </c>
      <c r="KC3" s="978" t="s">
        <v>3646</v>
      </c>
      <c r="KD3" s="989" t="s">
        <v>3647</v>
      </c>
      <c r="KE3" s="994" t="s">
        <v>3649</v>
      </c>
      <c r="KF3" s="978" t="s">
        <v>3650</v>
      </c>
      <c r="KG3" s="978" t="s">
        <v>3651</v>
      </c>
      <c r="KH3" s="978" t="s">
        <v>3652</v>
      </c>
      <c r="KI3" s="978" t="s">
        <v>3653</v>
      </c>
      <c r="KJ3" s="978" t="s">
        <v>3654</v>
      </c>
      <c r="KK3" s="978" t="s">
        <v>3655</v>
      </c>
      <c r="KL3" s="978" t="s">
        <v>3656</v>
      </c>
      <c r="KM3" s="978" t="s">
        <v>3657</v>
      </c>
      <c r="KN3" s="978" t="s">
        <v>3658</v>
      </c>
      <c r="KO3" s="989" t="s">
        <v>3659</v>
      </c>
      <c r="KQ3" s="589"/>
      <c r="KR3" s="596" t="s">
        <v>1615</v>
      </c>
      <c r="KS3" s="597" t="s">
        <v>503</v>
      </c>
      <c r="KT3" s="597" t="s">
        <v>1616</v>
      </c>
      <c r="KU3" s="597" t="s">
        <v>1617</v>
      </c>
      <c r="KV3" s="598" t="s">
        <v>1618</v>
      </c>
      <c r="KW3" s="597" t="s">
        <v>1619</v>
      </c>
      <c r="KX3" s="599" t="s">
        <v>1620</v>
      </c>
      <c r="KY3" s="599" t="s">
        <v>1621</v>
      </c>
      <c r="KZ3" s="599" t="s">
        <v>1622</v>
      </c>
      <c r="LA3" s="599" t="s">
        <v>1623</v>
      </c>
      <c r="LB3" s="599" t="s">
        <v>1624</v>
      </c>
      <c r="LC3" s="599" t="s">
        <v>1625</v>
      </c>
      <c r="LD3" s="599" t="s">
        <v>1626</v>
      </c>
      <c r="LE3" s="599" t="s">
        <v>1627</v>
      </c>
      <c r="LF3" s="599" t="s">
        <v>1628</v>
      </c>
      <c r="LG3" s="600" t="s">
        <v>1629</v>
      </c>
      <c r="LH3" s="600" t="s">
        <v>1630</v>
      </c>
      <c r="LI3" s="600" t="s">
        <v>1631</v>
      </c>
      <c r="LJ3" s="600" t="s">
        <v>1632</v>
      </c>
      <c r="LK3" s="600" t="s">
        <v>1633</v>
      </c>
      <c r="LL3" s="600" t="s">
        <v>1634</v>
      </c>
      <c r="LM3" s="600" t="s">
        <v>1635</v>
      </c>
      <c r="LN3" s="600" t="s">
        <v>1636</v>
      </c>
      <c r="LO3" s="600" t="s">
        <v>1637</v>
      </c>
      <c r="LP3" s="600" t="s">
        <v>1638</v>
      </c>
      <c r="LQ3" s="600" t="s">
        <v>1639</v>
      </c>
      <c r="LR3" s="600" t="s">
        <v>1640</v>
      </c>
      <c r="LS3" s="600" t="s">
        <v>1641</v>
      </c>
      <c r="LT3" s="600" t="s">
        <v>1642</v>
      </c>
      <c r="LU3" s="600" t="s">
        <v>1643</v>
      </c>
      <c r="LV3" s="600" t="s">
        <v>1644</v>
      </c>
      <c r="LW3" s="600" t="s">
        <v>1645</v>
      </c>
      <c r="LX3" s="600" t="s">
        <v>1646</v>
      </c>
      <c r="LY3" s="600" t="s">
        <v>1647</v>
      </c>
      <c r="LZ3" s="600" t="s">
        <v>1648</v>
      </c>
      <c r="MA3" s="600" t="s">
        <v>1649</v>
      </c>
      <c r="MB3" s="600" t="s">
        <v>1650</v>
      </c>
      <c r="MC3" s="600" t="s">
        <v>1651</v>
      </c>
      <c r="MD3" s="600" t="s">
        <v>1652</v>
      </c>
      <c r="ME3" s="600" t="s">
        <v>1653</v>
      </c>
      <c r="MF3" s="600" t="s">
        <v>1654</v>
      </c>
      <c r="MG3" s="600" t="s">
        <v>1655</v>
      </c>
      <c r="MH3" s="600" t="s">
        <v>1656</v>
      </c>
      <c r="MI3" s="600" t="s">
        <v>1657</v>
      </c>
      <c r="MJ3" s="600" t="s">
        <v>1658</v>
      </c>
      <c r="MK3" s="601" t="s">
        <v>1659</v>
      </c>
      <c r="ML3" s="601" t="s">
        <v>1660</v>
      </c>
      <c r="MM3" s="601" t="s">
        <v>1661</v>
      </c>
      <c r="MN3" s="601" t="s">
        <v>1662</v>
      </c>
      <c r="MO3" s="601" t="s">
        <v>1663</v>
      </c>
      <c r="MP3" s="601" t="s">
        <v>1664</v>
      </c>
      <c r="MQ3" s="601" t="s">
        <v>1665</v>
      </c>
      <c r="MR3" s="601" t="s">
        <v>1666</v>
      </c>
      <c r="MS3" s="601" t="s">
        <v>1667</v>
      </c>
      <c r="MT3" s="601" t="s">
        <v>1668</v>
      </c>
      <c r="MU3" s="601" t="s">
        <v>1669</v>
      </c>
      <c r="MV3" s="601" t="s">
        <v>1670</v>
      </c>
      <c r="MW3" s="601" t="s">
        <v>1671</v>
      </c>
      <c r="MX3" s="601" t="s">
        <v>1672</v>
      </c>
      <c r="MY3" s="601" t="s">
        <v>1673</v>
      </c>
      <c r="MZ3" s="601" t="s">
        <v>1674</v>
      </c>
      <c r="NA3" s="601" t="s">
        <v>1675</v>
      </c>
      <c r="NB3" s="601" t="s">
        <v>1676</v>
      </c>
      <c r="NC3" s="601" t="s">
        <v>1677</v>
      </c>
      <c r="ND3" s="601" t="s">
        <v>1678</v>
      </c>
      <c r="NE3" s="601" t="s">
        <v>1679</v>
      </c>
      <c r="NF3" s="601" t="s">
        <v>1680</v>
      </c>
      <c r="NG3" s="601" t="s">
        <v>1681</v>
      </c>
      <c r="NH3" s="601" t="s">
        <v>1682</v>
      </c>
      <c r="NI3" s="601" t="s">
        <v>1683</v>
      </c>
      <c r="NJ3" s="601" t="s">
        <v>1684</v>
      </c>
      <c r="NK3" s="601" t="s">
        <v>1685</v>
      </c>
      <c r="NL3" s="601" t="s">
        <v>1686</v>
      </c>
      <c r="NM3" s="601" t="s">
        <v>1687</v>
      </c>
      <c r="NN3" s="601" t="s">
        <v>1688</v>
      </c>
      <c r="NO3" s="601" t="s">
        <v>1689</v>
      </c>
      <c r="NP3" s="601" t="s">
        <v>1690</v>
      </c>
      <c r="NQ3" s="601" t="s">
        <v>1691</v>
      </c>
      <c r="NR3" s="602" t="s">
        <v>1692</v>
      </c>
      <c r="NS3" s="602" t="s">
        <v>1693</v>
      </c>
      <c r="NT3" s="602" t="s">
        <v>1694</v>
      </c>
      <c r="NU3" s="602" t="s">
        <v>1695</v>
      </c>
      <c r="NV3" s="602" t="s">
        <v>1696</v>
      </c>
      <c r="NW3" s="602" t="s">
        <v>1697</v>
      </c>
      <c r="NX3" s="602" t="s">
        <v>1698</v>
      </c>
      <c r="NY3" s="602" t="s">
        <v>1699</v>
      </c>
      <c r="NZ3" s="602" t="s">
        <v>1700</v>
      </c>
      <c r="OA3" s="602" t="s">
        <v>1701</v>
      </c>
      <c r="OB3" s="602" t="s">
        <v>1702</v>
      </c>
      <c r="OC3" s="602" t="s">
        <v>1703</v>
      </c>
      <c r="OD3" s="602" t="s">
        <v>1704</v>
      </c>
      <c r="OE3" s="602" t="s">
        <v>1705</v>
      </c>
      <c r="OF3" s="602" t="s">
        <v>1706</v>
      </c>
      <c r="OG3" s="602" t="s">
        <v>1707</v>
      </c>
      <c r="OH3" s="602" t="s">
        <v>1708</v>
      </c>
      <c r="OI3" s="602" t="s">
        <v>1709</v>
      </c>
      <c r="OJ3" s="602" t="s">
        <v>1710</v>
      </c>
      <c r="OK3" s="602" t="s">
        <v>1711</v>
      </c>
      <c r="OL3" s="602" t="s">
        <v>1712</v>
      </c>
      <c r="OM3" s="602" t="s">
        <v>1713</v>
      </c>
      <c r="ON3" s="603" t="s">
        <v>1714</v>
      </c>
      <c r="OO3" s="604" t="s">
        <v>1715</v>
      </c>
      <c r="OP3" s="604" t="s">
        <v>1716</v>
      </c>
      <c r="OQ3" s="604" t="s">
        <v>1717</v>
      </c>
      <c r="OR3" s="604" t="s">
        <v>1718</v>
      </c>
      <c r="OS3" s="604" t="s">
        <v>1719</v>
      </c>
      <c r="OT3" s="604" t="s">
        <v>1720</v>
      </c>
      <c r="OU3" s="604" t="s">
        <v>1721</v>
      </c>
      <c r="OV3" s="604" t="s">
        <v>1722</v>
      </c>
      <c r="OW3" s="604" t="s">
        <v>1723</v>
      </c>
      <c r="OX3" s="605" t="s">
        <v>1724</v>
      </c>
      <c r="OY3" s="614"/>
      <c r="OZ3" s="615"/>
      <c r="PA3" s="615"/>
      <c r="PB3" s="615"/>
      <c r="PC3" s="615"/>
      <c r="PD3" s="615"/>
      <c r="PE3" s="615"/>
      <c r="PF3" s="616"/>
      <c r="PG3" s="608"/>
    </row>
    <row r="4" spans="1:423" s="111" customFormat="1" ht="16.2" thickBot="1">
      <c r="A4" s="522" t="s">
        <v>512</v>
      </c>
      <c r="B4" s="1118" t="str">
        <f>IF(Artikeldatenblatt!B51="","",Artikeldatenblatt!B51)</f>
        <v/>
      </c>
      <c r="C4" s="1119" t="str">
        <f>IF(C5="","",SUMPRODUCT(C5:C305))</f>
        <v/>
      </c>
      <c r="D4" s="995"/>
      <c r="E4" s="1120" t="str">
        <f>IF(Artikeldatenblatt!B56="","",Artikeldatenblatt!B56)</f>
        <v/>
      </c>
      <c r="F4" s="1121" t="str">
        <f>IF(Artikeldatenblatt!B25="","",Artikeldatenblatt!B25)</f>
        <v/>
      </c>
      <c r="G4" s="1122" t="str">
        <f>IF(G5="","",Artikeldatenblatt!B35)</f>
        <v/>
      </c>
      <c r="H4" s="1123" t="str">
        <f>IF(H5="","",SUMPRODUCT(H5:H305,C5:C305))</f>
        <v/>
      </c>
      <c r="I4" s="996"/>
      <c r="J4" s="997"/>
      <c r="K4" s="998"/>
      <c r="L4" s="999">
        <v>10</v>
      </c>
      <c r="M4" s="1000"/>
      <c r="N4" s="1124" t="str">
        <f>IF(Artikeldatenblatt!B30&lt;&gt;"",Artikeldatenblatt!B30,"")</f>
        <v/>
      </c>
      <c r="O4" s="1125" t="s">
        <v>516</v>
      </c>
      <c r="P4" s="1126">
        <v>12</v>
      </c>
      <c r="Q4" s="1126" t="str">
        <f>Artikeldatenblatt!C31</f>
        <v/>
      </c>
      <c r="R4" s="1126" t="str">
        <f>IF(Artikeldatenblatt!E25='Dropdown Auswahl AT'!B3,"x","")</f>
        <v/>
      </c>
      <c r="S4" s="1127" t="str">
        <f>IF(Artikeldatenblatt!E30&lt;&gt;"",Artikeldatenblatt!E30,"")</f>
        <v/>
      </c>
      <c r="T4" s="1128" t="str">
        <f>IF(Artikeldatenblatt!B32&lt;&gt;"",Artikeldatenblatt!B32,"")</f>
        <v/>
      </c>
      <c r="U4" s="1129" t="str">
        <f>IF(Artikeldatenblatt!E32="","",Artikeldatenblatt!E32)</f>
        <v/>
      </c>
      <c r="V4" s="1130" t="str">
        <f>IF(Artikeldatenblatt!B57&lt;&gt;"",Artikeldatenblatt!B57,"")</f>
        <v/>
      </c>
      <c r="W4" s="1130" t="str">
        <f>Artikeldatenblatt!F57</f>
        <v/>
      </c>
      <c r="X4" s="1131" t="str">
        <f>Artikeldatenblatt!F70</f>
        <v/>
      </c>
      <c r="Y4" s="1132" t="str">
        <f>IF(Artikeldatenblatt!B71&lt;&gt;"",Artikeldatenblatt!B71,"")</f>
        <v/>
      </c>
      <c r="Z4" s="1130" t="str">
        <f>Artikeldatenblatt!C70</f>
        <v/>
      </c>
      <c r="AA4" s="1130" t="str">
        <f>IF(Artikeldatenblatt!B78="","",Artikeldatenblatt!B78)</f>
        <v/>
      </c>
      <c r="AB4" s="1133"/>
      <c r="AC4" s="1133"/>
      <c r="AD4" s="1133"/>
      <c r="AE4" s="1133"/>
      <c r="AF4" s="1133"/>
      <c r="AG4" s="1133"/>
      <c r="AH4" s="1133"/>
      <c r="AI4" s="1133"/>
      <c r="AJ4" s="1120" t="str">
        <f>IF(Artikeldatenblatt!E59="Bitte auswählen","",Artikeldatenblatt!E59)</f>
        <v/>
      </c>
      <c r="AK4" s="1133"/>
      <c r="AL4" s="1133" t="str">
        <f>IF(Artikeldatenblatt!E76="Bitte auswählen","",Artikeldatenblatt!E76)</f>
        <v/>
      </c>
      <c r="AM4" s="1134" t="str">
        <f>IF(Artikeldatenblatt!B28="","",Artikeldatenblatt!B28)</f>
        <v/>
      </c>
      <c r="AN4" s="1134" t="str">
        <f>IF(Artikeldatenblatt!E28="","",Artikeldatenblatt!E28)</f>
        <v/>
      </c>
      <c r="AO4" s="1135" t="str">
        <f>IF(Artikeldatenblatt!B91="","",Artikeldatenblatt!B91)</f>
        <v/>
      </c>
      <c r="AP4" s="1136" t="str">
        <f>IF(OR(Artikeldatenblatt!E33="",Artikeldatenblatt!E33='Dropdown Auswahl'!A3),"","X")</f>
        <v/>
      </c>
      <c r="AQ4" s="1137" t="s">
        <v>96</v>
      </c>
      <c r="AR4" s="1125" t="s">
        <v>96</v>
      </c>
      <c r="AS4" s="1125">
        <v>1</v>
      </c>
      <c r="AT4" s="1125" t="s">
        <v>96</v>
      </c>
      <c r="AU4" s="1125" t="s">
        <v>512</v>
      </c>
      <c r="AV4" s="1138" t="str">
        <f>LEFT(T4,16)</f>
        <v/>
      </c>
      <c r="AW4" s="1139" t="str">
        <f>Artikeldatenblatt!C58</f>
        <v/>
      </c>
      <c r="AX4" s="1120" t="str">
        <f>IF(Artikeldatenblatt!E87&lt;&gt;"",Artikeldatenblatt!E87,"")</f>
        <v/>
      </c>
      <c r="AY4" s="1120" t="str">
        <f>IF(Artikeldatenblatt!B88&lt;&gt;"",Artikeldatenblatt!B88,"")</f>
        <v/>
      </c>
      <c r="AZ4" s="1120" t="str">
        <f>IF(Artikeldatenblatt!E88&lt;&gt;"",Artikeldatenblatt!E88,"")</f>
        <v/>
      </c>
      <c r="BA4" s="1140" t="str">
        <f>Artikeldatenblatt!C88</f>
        <v>MM</v>
      </c>
      <c r="BB4" s="1132" t="str">
        <f>IF(Artikeldatenblatt!B87&lt;&gt;"",Artikeldatenblatt!B87,"")</f>
        <v/>
      </c>
      <c r="BC4" s="1140" t="str">
        <f>Artikeldatenblatt!C87</f>
        <v>G</v>
      </c>
      <c r="BD4" s="1141" t="str">
        <f>IF(Artikeldatenblatt!B56&lt;&gt;"",Artikeldatenblatt!B56,"")</f>
        <v/>
      </c>
      <c r="BE4" s="1130" t="str">
        <f>LEFT(Artikeldatenblatt!E56,2)</f>
        <v/>
      </c>
      <c r="BF4" s="1141" t="str">
        <f>IF(Artikeldatenblatt!F58&lt;&gt;"",Artikeldatenblatt!F58,"")</f>
        <v/>
      </c>
      <c r="BG4" s="1141" t="str">
        <f>IF(Artikeldatenblatt!E58&lt;&gt;"",Artikeldatenblatt!E58,"")</f>
        <v/>
      </c>
      <c r="BH4" s="1133" t="str">
        <f>IF(Artikeldatenblatt!E31="","",Artikeldatenblatt!E31)</f>
        <v/>
      </c>
      <c r="BI4" s="1142"/>
      <c r="BJ4" s="1143" t="str">
        <f>IF(Artikeldatenblatt!B62='Dropdown Auswahl'!B3,"K01","")</f>
        <v/>
      </c>
      <c r="BK4" s="1144" t="str">
        <f>IF(AND(Artikeldatenblatt!B62='Dropdown Auswahl'!B3,Artikeldatenblatt!B64&lt;&gt;""),Artikeldatenblatt!B64,"")</f>
        <v/>
      </c>
      <c r="BL4" s="1133" t="str">
        <f>IF(BK4&lt;&gt;"","ST","")</f>
        <v/>
      </c>
      <c r="BM4" s="1133"/>
      <c r="BN4" s="1133"/>
      <c r="BO4" s="1130" t="str">
        <f>IF(Artikeldatenblatt!B62='Dropdown Auswahl'!B3,Artikeldatenblatt!F64,"")</f>
        <v/>
      </c>
      <c r="BP4" s="1145" t="str">
        <f>IF(AND(Artikeldatenblatt!B62='Dropdown Auswahl'!B3,Artikeldatenblatt!E94&lt;&gt;""),Artikeldatenblatt!E94,"")</f>
        <v/>
      </c>
      <c r="BQ4" s="1146" t="str">
        <f>IF(AND(Artikeldatenblatt!B62='Dropdown Auswahl'!B3,Artikeldatenblatt!B95&lt;&gt;""),Artikeldatenblatt!B95,"")</f>
        <v/>
      </c>
      <c r="BR4" s="1146" t="str">
        <f>IF(AND(Artikeldatenblatt!B62='Dropdown Auswahl'!B3,Artikeldatenblatt!E95&lt;&gt;""),Artikeldatenblatt!E95,"")</f>
        <v/>
      </c>
      <c r="BS4" s="1120" t="str">
        <f>IF(Artikeldatenblatt!B62='Dropdown Auswahl'!B3,Artikeldatenblatt!C95,"")</f>
        <v/>
      </c>
      <c r="BT4" s="1145" t="str">
        <f>IF(AND(Artikeldatenblatt!B62='Dropdown Auswahl'!B3,Artikeldatenblatt!B94&lt;&gt;""),Artikeldatenblatt!B94,"")</f>
        <v/>
      </c>
      <c r="BU4" s="1140" t="str">
        <f>IF(Artikeldatenblatt!B62='Dropdown Auswahl'!B3,Artikeldatenblatt!C94,"")</f>
        <v/>
      </c>
      <c r="BV4" s="1141" t="str">
        <f>IF(AND(Artikeldatenblatt!B62='Dropdown Auswahl'!B3,Artikeldatenblatt!B63&lt;&gt;""),Artikeldatenblatt!B63,"")</f>
        <v/>
      </c>
      <c r="BW4" s="1130" t="str">
        <f>IF(Artikeldatenblatt!B62='Dropdown Auswahl'!B3,LEFT(Artikeldatenblatt!E63,2),"")</f>
        <v/>
      </c>
      <c r="BX4" s="1133"/>
      <c r="BY4" s="1133"/>
      <c r="BZ4" s="1133"/>
      <c r="CA4" s="1142"/>
      <c r="CB4" s="1147"/>
      <c r="CC4" s="1133"/>
      <c r="CD4" s="1133"/>
      <c r="CE4" s="1133"/>
      <c r="CF4" s="1133"/>
      <c r="CG4" s="1133"/>
      <c r="CH4" s="1133"/>
      <c r="CI4" s="1133"/>
      <c r="CJ4" s="1133"/>
      <c r="CK4" s="1133"/>
      <c r="CL4" s="1133"/>
      <c r="CM4" s="1133"/>
      <c r="CN4" s="1133"/>
      <c r="CO4" s="1133"/>
      <c r="CP4" s="1133"/>
      <c r="CQ4" s="1133"/>
      <c r="CR4" s="1133"/>
      <c r="CS4" s="1133"/>
      <c r="CT4" s="1133"/>
      <c r="CU4" s="1148"/>
      <c r="CV4" s="1133"/>
      <c r="CW4" s="1133"/>
      <c r="CX4" s="1133"/>
      <c r="CY4" s="1133"/>
      <c r="CZ4" s="1133"/>
      <c r="DA4" s="1133"/>
      <c r="DB4" s="1133"/>
      <c r="DC4" s="1133"/>
      <c r="DD4" s="1133"/>
      <c r="DE4" s="1133"/>
      <c r="DF4" s="1133"/>
      <c r="DG4" s="1133"/>
      <c r="DH4" s="1133"/>
      <c r="DI4" s="1133"/>
      <c r="DJ4" s="1133"/>
      <c r="DK4" s="1133"/>
      <c r="DL4" s="1133"/>
      <c r="DM4" s="1133"/>
      <c r="DN4" s="1133"/>
      <c r="DO4" s="1133"/>
      <c r="DP4" s="1133"/>
      <c r="DQ4" s="1133"/>
      <c r="DR4" s="1133"/>
      <c r="DS4" s="1133"/>
      <c r="DT4" s="1133"/>
      <c r="DU4" s="1133"/>
      <c r="DV4" s="1133"/>
      <c r="DW4" s="1133"/>
      <c r="DX4" s="1133"/>
      <c r="DY4" s="1133"/>
      <c r="DZ4" s="1133"/>
      <c r="EA4" s="1133"/>
      <c r="EB4" s="1133"/>
      <c r="EC4" s="1133"/>
      <c r="ED4" s="1149" t="str">
        <f>IF(Artikeldatenblatt!B102='Dropdown Auswahl'!B3,"P01","")</f>
        <v>P01</v>
      </c>
      <c r="EE4" s="1150" t="str">
        <f>IF(AND(Artikeldatenblatt!B102='Dropdown Auswahl'!B3,Artikeldatenblatt!B107&lt;&gt;0),Artikeldatenblatt!B107,"")</f>
        <v/>
      </c>
      <c r="EF4" s="1151" t="str">
        <f>IF(Table1[[#This Row],[Anzahl Einheiten auf der Palette]]="","",IF(Artikeldatenblatt!B102='Dropdown Auswahl'!B3,IF(Artikeldatenblatt!B62='Dropdown Auswahl'!B3,"K01","ST"),""))</f>
        <v/>
      </c>
      <c r="EG4" s="1152"/>
      <c r="EH4" s="1153" t="str">
        <f>IF(Artikeldatenblatt!B102='Dropdown Auswahl'!B3,Artikeldatenblatt!C104,"")</f>
        <v/>
      </c>
      <c r="EI4" s="1154" t="str">
        <f>IF(AND(Artikeldatenblatt!B102='Dropdown Auswahl'!B3,Artikeldatenblatt!B108&lt;&gt;""),Artikeldatenblatt!B108,"")</f>
        <v/>
      </c>
      <c r="EJ4" s="1153" t="str">
        <f>IF(Artikeldatenblatt!B102='Dropdown Auswahl'!B3,Artikeldatenblatt!F108,"")</f>
        <v/>
      </c>
      <c r="EK4" s="1119" t="str">
        <f>IF(AND(Artikeldatenblatt!B102='Dropdown Auswahl'!B3,Artikeldatenblatt!E109&lt;&gt;""),Artikeldatenblatt!E109,"")</f>
        <v/>
      </c>
      <c r="EL4" s="1145" t="str">
        <f>IF(AND(Artikeldatenblatt!B102='Dropdown Auswahl'!B3,Artikeldatenblatt!E105&lt;&gt;""),Artikeldatenblatt!E105,"")</f>
        <v/>
      </c>
      <c r="EM4" s="1146" t="str">
        <f>IF(AND(Artikeldatenblatt!B102='Dropdown Auswahl'!B3,Artikeldatenblatt!B106&lt;&gt;""),Artikeldatenblatt!B106,"")</f>
        <v/>
      </c>
      <c r="EN4" s="1146" t="str">
        <f>IF(AND(Artikeldatenblatt!B102='Dropdown Auswahl'!B3,Artikeldatenblatt!E106&lt;&gt;""),Artikeldatenblatt!E106,"")</f>
        <v/>
      </c>
      <c r="EO4" s="1129" t="str">
        <f>IF(Artikeldatenblatt!B102='Dropdown Auswahl'!B3,Artikeldatenblatt!C106,"")</f>
        <v>MM</v>
      </c>
      <c r="EP4" s="1155" t="str">
        <f>IF(AND(Artikeldatenblatt!B102='Dropdown Auswahl'!B3,Artikeldatenblatt!B105&lt;&gt;""),Artikeldatenblatt!B105,"")</f>
        <v/>
      </c>
      <c r="EQ4" s="1156" t="str">
        <f>IF(Artikeldatenblatt!B102='Dropdown Auswahl'!B3,Artikeldatenblatt!C105,"")</f>
        <v>G</v>
      </c>
      <c r="ER4" s="1157">
        <f>Artikeldatenblatt!B103</f>
        <v>0</v>
      </c>
      <c r="ES4" s="1158" t="str">
        <f>LEFT(Artikeldatenblatt!E103,2)</f>
        <v/>
      </c>
      <c r="ET4" s="1147"/>
      <c r="EU4" s="1133"/>
      <c r="EV4" s="1133"/>
      <c r="EW4" s="1133"/>
      <c r="EX4" s="1133"/>
      <c r="EY4" s="1133"/>
      <c r="EZ4" s="1133"/>
      <c r="FA4" s="1133"/>
      <c r="FB4" s="1133"/>
      <c r="FC4" s="1133"/>
      <c r="FD4" s="1133"/>
      <c r="FE4" s="1133"/>
      <c r="FF4" s="1133"/>
      <c r="FG4" s="1133"/>
      <c r="FH4" s="1133"/>
      <c r="FI4" s="1149"/>
      <c r="FJ4" s="1159">
        <f>Artikeldatenblatt!B26</f>
        <v>0</v>
      </c>
      <c r="FK4" s="1160" t="str">
        <f>IF(Artikeldatenblatt!B36&lt;&gt;"",Artikeldatenblatt!B36,"")</f>
        <v/>
      </c>
      <c r="FL4" s="1161" t="str">
        <f>IF(Artikeldatenblatt!B53="","",Artikeldatenblatt!B53)</f>
        <v/>
      </c>
      <c r="FM4" s="1161"/>
      <c r="FN4" s="1162"/>
      <c r="FO4" s="1162"/>
      <c r="FP4" s="1162"/>
      <c r="FQ4" s="1162"/>
      <c r="FR4" s="1163"/>
      <c r="FS4" s="1163"/>
      <c r="FT4" s="1164" t="str">
        <f>IF(Artikeldatenblatt!E78="","",Artikeldatenblatt!E78)</f>
        <v/>
      </c>
      <c r="FU4" s="1163" t="str">
        <f>Artikeldatenblatt!C74&amp;";"&amp;Artikeldatenblatt!C75&amp;";"&amp;Artikeldatenblatt!F74&amp;";"&amp;Artikeldatenblatt!F75&amp;";"&amp;Artikeldatenblatt!C72&amp;";"&amp;Artikeldatenblatt!F72&amp;";"&amp;Artikeldatenblatt!C73</f>
        <v>;;;;;;</v>
      </c>
      <c r="FV4" s="1165"/>
      <c r="FW4" s="1165" t="str">
        <f>IF(Table1[[#This Row],[Nonfood Inhaltstoffe - Komponente]]="","",VLOOKUP(Table1[[#This Row],[Nonfood Inhaltstoffe - Komponente]],'Dropdown Auswahl'!BJ:BK,2,FALSE))</f>
        <v/>
      </c>
      <c r="FX4" s="1166"/>
      <c r="FY4" s="1147" t="s">
        <v>96</v>
      </c>
      <c r="FZ4" s="1133"/>
      <c r="GA4" s="1133"/>
      <c r="GB4" s="1133"/>
      <c r="GC4" s="1167" t="str">
        <f>IF(Artikeldatenblatt!B35="","",Artikeldatenblatt!B35)</f>
        <v/>
      </c>
      <c r="GD4" s="1168"/>
      <c r="GE4" s="1168"/>
      <c r="GF4" s="1168"/>
      <c r="GG4" s="1168"/>
      <c r="GH4" s="1168"/>
      <c r="GI4" s="1166"/>
      <c r="GJ4" s="1169"/>
      <c r="GK4" s="1001"/>
      <c r="GL4" s="1003"/>
      <c r="GM4" s="1003"/>
      <c r="GN4" s="1003"/>
      <c r="GO4" s="1003"/>
      <c r="GP4" s="1002"/>
      <c r="GQ4" s="532"/>
      <c r="GR4" s="484"/>
      <c r="GS4" s="484"/>
      <c r="GT4" s="484"/>
      <c r="GU4" s="484"/>
      <c r="GV4" s="484"/>
      <c r="GW4" s="541"/>
      <c r="GX4" s="565"/>
      <c r="GY4" s="484"/>
      <c r="GZ4" s="484"/>
      <c r="HA4" s="484"/>
      <c r="HB4" s="484"/>
      <c r="HC4" s="484"/>
      <c r="HD4" s="484"/>
      <c r="HE4" s="484"/>
      <c r="HF4" s="484"/>
      <c r="HG4" s="566"/>
      <c r="HH4" s="565"/>
      <c r="HI4" s="484"/>
      <c r="HJ4" s="484"/>
      <c r="HK4" s="484"/>
      <c r="HL4" s="484"/>
      <c r="HM4" s="484"/>
      <c r="HN4" s="484"/>
      <c r="HO4" s="484"/>
      <c r="HP4" s="484"/>
      <c r="HQ4" s="566"/>
      <c r="HR4" s="565"/>
      <c r="HS4" s="484"/>
      <c r="HT4" s="484"/>
      <c r="HU4" s="484"/>
      <c r="HV4" s="484"/>
      <c r="HW4" s="484"/>
      <c r="HX4" s="484"/>
      <c r="HY4" s="484"/>
      <c r="HZ4" s="484"/>
      <c r="IA4" s="566"/>
      <c r="IB4" s="565"/>
      <c r="IC4" s="484"/>
      <c r="ID4" s="484"/>
      <c r="IE4" s="484"/>
      <c r="IF4" s="484"/>
      <c r="IG4" s="484"/>
      <c r="IH4" s="484"/>
      <c r="II4" s="484"/>
      <c r="IJ4" s="484"/>
      <c r="IK4" s="484"/>
      <c r="IL4" s="566"/>
      <c r="IM4" s="565"/>
      <c r="IN4" s="484"/>
      <c r="IO4" s="484"/>
      <c r="IP4" s="484"/>
      <c r="IQ4" s="484"/>
      <c r="IR4" s="484"/>
      <c r="IS4" s="484"/>
      <c r="IT4" s="484"/>
      <c r="IU4" s="484"/>
      <c r="IV4" s="484"/>
      <c r="IW4" s="566"/>
      <c r="IX4" s="565"/>
      <c r="IY4" s="484"/>
      <c r="IZ4" s="484"/>
      <c r="JA4" s="484"/>
      <c r="JB4" s="484"/>
      <c r="JC4" s="484"/>
      <c r="JD4" s="484"/>
      <c r="JE4" s="484"/>
      <c r="JF4" s="484"/>
      <c r="JG4" s="484"/>
      <c r="JH4" s="566"/>
      <c r="JI4" s="565"/>
      <c r="JJ4" s="484"/>
      <c r="JK4" s="484"/>
      <c r="JL4" s="484"/>
      <c r="JM4" s="484"/>
      <c r="JN4" s="484"/>
      <c r="JO4" s="484"/>
      <c r="JP4" s="484"/>
      <c r="JQ4" s="484"/>
      <c r="JR4" s="484"/>
      <c r="JS4" s="566"/>
      <c r="JT4" s="565"/>
      <c r="JU4" s="484"/>
      <c r="JV4" s="484"/>
      <c r="JW4" s="484"/>
      <c r="JX4" s="484"/>
      <c r="JY4" s="484"/>
      <c r="JZ4" s="484"/>
      <c r="KA4" s="484"/>
      <c r="KB4" s="484"/>
      <c r="KC4" s="484"/>
      <c r="KD4" s="566"/>
      <c r="KE4" s="565"/>
      <c r="KF4" s="484"/>
      <c r="KG4" s="484"/>
      <c r="KH4" s="484"/>
      <c r="KI4" s="484"/>
      <c r="KJ4" s="484"/>
      <c r="KK4" s="484"/>
      <c r="KL4" s="484"/>
      <c r="KM4" s="484"/>
      <c r="KN4" s="484"/>
      <c r="KO4" s="566"/>
      <c r="KP4" s="587"/>
      <c r="KQ4" s="122" t="s">
        <v>1727</v>
      </c>
      <c r="KR4" s="405" t="s">
        <v>1728</v>
      </c>
      <c r="KS4" s="406" t="s">
        <v>1729</v>
      </c>
      <c r="KT4" s="406" t="s">
        <v>1730</v>
      </c>
      <c r="KU4" s="406" t="s">
        <v>1731</v>
      </c>
      <c r="KV4" s="636" t="s">
        <v>1732</v>
      </c>
      <c r="KW4" s="407" t="s">
        <v>1733</v>
      </c>
      <c r="KX4" s="408" t="s">
        <v>1734</v>
      </c>
      <c r="KY4" s="409" t="s">
        <v>1422</v>
      </c>
      <c r="KZ4" s="410" t="s">
        <v>1423</v>
      </c>
      <c r="LA4" s="410" t="s">
        <v>1424</v>
      </c>
      <c r="LB4" s="410" t="s">
        <v>1425</v>
      </c>
      <c r="LC4" s="410" t="s">
        <v>1426</v>
      </c>
      <c r="LD4" s="410" t="s">
        <v>1427</v>
      </c>
      <c r="LE4" s="410" t="s">
        <v>1428</v>
      </c>
      <c r="LF4" s="411" t="s">
        <v>1429</v>
      </c>
      <c r="LG4" s="412" t="s">
        <v>1735</v>
      </c>
      <c r="LH4" s="413" t="s">
        <v>1736</v>
      </c>
      <c r="LI4" s="413" t="s">
        <v>1737</v>
      </c>
      <c r="LJ4" s="413" t="s">
        <v>1738</v>
      </c>
      <c r="LK4" s="413" t="s">
        <v>1739</v>
      </c>
      <c r="LL4" s="413" t="s">
        <v>1740</v>
      </c>
      <c r="LM4" s="413" t="s">
        <v>1741</v>
      </c>
      <c r="LN4" s="413" t="s">
        <v>1740</v>
      </c>
      <c r="LO4" s="413" t="s">
        <v>1742</v>
      </c>
      <c r="LP4" s="414" t="s">
        <v>1740</v>
      </c>
      <c r="LQ4" s="412" t="s">
        <v>1743</v>
      </c>
      <c r="LR4" s="413" t="s">
        <v>1736</v>
      </c>
      <c r="LS4" s="413" t="s">
        <v>1737</v>
      </c>
      <c r="LT4" s="413" t="s">
        <v>1744</v>
      </c>
      <c r="LU4" s="413" t="s">
        <v>1739</v>
      </c>
      <c r="LV4" s="413" t="s">
        <v>1740</v>
      </c>
      <c r="LW4" s="413" t="s">
        <v>1741</v>
      </c>
      <c r="LX4" s="413" t="s">
        <v>1740</v>
      </c>
      <c r="LY4" s="413" t="s">
        <v>1742</v>
      </c>
      <c r="LZ4" s="414" t="s">
        <v>1740</v>
      </c>
      <c r="MA4" s="412" t="s">
        <v>1745</v>
      </c>
      <c r="MB4" s="413" t="s">
        <v>1736</v>
      </c>
      <c r="MC4" s="413" t="s">
        <v>1737</v>
      </c>
      <c r="MD4" s="413" t="s">
        <v>1746</v>
      </c>
      <c r="ME4" s="413" t="s">
        <v>1739</v>
      </c>
      <c r="MF4" s="413" t="s">
        <v>1740</v>
      </c>
      <c r="MG4" s="413" t="s">
        <v>1741</v>
      </c>
      <c r="MH4" s="413" t="s">
        <v>1740</v>
      </c>
      <c r="MI4" s="413" t="s">
        <v>1742</v>
      </c>
      <c r="MJ4" s="414" t="s">
        <v>1740</v>
      </c>
      <c r="MK4" s="415" t="s">
        <v>1747</v>
      </c>
      <c r="ML4" s="416" t="s">
        <v>1736</v>
      </c>
      <c r="MM4" s="416" t="s">
        <v>1737</v>
      </c>
      <c r="MN4" s="416" t="s">
        <v>1748</v>
      </c>
      <c r="MO4" s="416" t="s">
        <v>1749</v>
      </c>
      <c r="MP4" s="416" t="s">
        <v>1739</v>
      </c>
      <c r="MQ4" s="416" t="s">
        <v>1740</v>
      </c>
      <c r="MR4" s="416" t="s">
        <v>1741</v>
      </c>
      <c r="MS4" s="416" t="s">
        <v>1740</v>
      </c>
      <c r="MT4" s="416" t="s">
        <v>1742</v>
      </c>
      <c r="MU4" s="417" t="s">
        <v>1740</v>
      </c>
      <c r="MV4" s="415" t="s">
        <v>1750</v>
      </c>
      <c r="MW4" s="416" t="s">
        <v>1736</v>
      </c>
      <c r="MX4" s="416" t="s">
        <v>1737</v>
      </c>
      <c r="MY4" s="416" t="s">
        <v>1751</v>
      </c>
      <c r="MZ4" s="416" t="s">
        <v>1752</v>
      </c>
      <c r="NA4" s="416" t="s">
        <v>1739</v>
      </c>
      <c r="NB4" s="416" t="s">
        <v>1740</v>
      </c>
      <c r="NC4" s="416" t="s">
        <v>1741</v>
      </c>
      <c r="ND4" s="416" t="s">
        <v>1740</v>
      </c>
      <c r="NE4" s="416" t="s">
        <v>1742</v>
      </c>
      <c r="NF4" s="417" t="s">
        <v>1740</v>
      </c>
      <c r="NG4" s="415" t="s">
        <v>1753</v>
      </c>
      <c r="NH4" s="416" t="s">
        <v>1736</v>
      </c>
      <c r="NI4" s="416" t="s">
        <v>1737</v>
      </c>
      <c r="NJ4" s="416" t="s">
        <v>1754</v>
      </c>
      <c r="NK4" s="416" t="s">
        <v>1755</v>
      </c>
      <c r="NL4" s="416" t="s">
        <v>1739</v>
      </c>
      <c r="NM4" s="416" t="s">
        <v>1740</v>
      </c>
      <c r="NN4" s="416" t="s">
        <v>1741</v>
      </c>
      <c r="NO4" s="416" t="s">
        <v>1740</v>
      </c>
      <c r="NP4" s="416" t="s">
        <v>1742</v>
      </c>
      <c r="NQ4" s="417" t="s">
        <v>1740</v>
      </c>
      <c r="NR4" s="418" t="s">
        <v>1756</v>
      </c>
      <c r="NS4" s="419" t="s">
        <v>1736</v>
      </c>
      <c r="NT4" s="419" t="s">
        <v>1737</v>
      </c>
      <c r="NU4" s="419" t="s">
        <v>1757</v>
      </c>
      <c r="NV4" s="419" t="s">
        <v>1758</v>
      </c>
      <c r="NW4" s="419" t="s">
        <v>1739</v>
      </c>
      <c r="NX4" s="419" t="s">
        <v>1740</v>
      </c>
      <c r="NY4" s="419" t="s">
        <v>1741</v>
      </c>
      <c r="NZ4" s="419" t="s">
        <v>1740</v>
      </c>
      <c r="OA4" s="419" t="s">
        <v>1742</v>
      </c>
      <c r="OB4" s="420" t="s">
        <v>1740</v>
      </c>
      <c r="OC4" s="418" t="s">
        <v>1759</v>
      </c>
      <c r="OD4" s="419" t="s">
        <v>1736</v>
      </c>
      <c r="OE4" s="419" t="s">
        <v>1737</v>
      </c>
      <c r="OF4" s="419" t="s">
        <v>1760</v>
      </c>
      <c r="OG4" s="419" t="s">
        <v>1761</v>
      </c>
      <c r="OH4" s="419" t="s">
        <v>1739</v>
      </c>
      <c r="OI4" s="419" t="s">
        <v>1740</v>
      </c>
      <c r="OJ4" s="419" t="s">
        <v>1741</v>
      </c>
      <c r="OK4" s="419" t="s">
        <v>1740</v>
      </c>
      <c r="OL4" s="419" t="s">
        <v>1742</v>
      </c>
      <c r="OM4" s="420" t="s">
        <v>1740</v>
      </c>
      <c r="ON4" s="418" t="s">
        <v>1762</v>
      </c>
      <c r="OO4" s="419" t="s">
        <v>1736</v>
      </c>
      <c r="OP4" s="419" t="s">
        <v>1737</v>
      </c>
      <c r="OQ4" s="419" t="s">
        <v>1763</v>
      </c>
      <c r="OR4" s="419" t="s">
        <v>1761</v>
      </c>
      <c r="OS4" s="419" t="s">
        <v>1739</v>
      </c>
      <c r="OT4" s="419" t="s">
        <v>1740</v>
      </c>
      <c r="OU4" s="419" t="s">
        <v>1741</v>
      </c>
      <c r="OV4" s="419" t="s">
        <v>1740</v>
      </c>
      <c r="OW4" s="419" t="s">
        <v>1742</v>
      </c>
      <c r="OX4" s="637" t="s">
        <v>1740</v>
      </c>
      <c r="OY4" s="638" t="s">
        <v>1997</v>
      </c>
      <c r="OZ4" s="639" t="s">
        <v>1424</v>
      </c>
      <c r="PA4" s="639" t="s">
        <v>1992</v>
      </c>
      <c r="PB4" s="639" t="s">
        <v>1426</v>
      </c>
      <c r="PC4" s="639" t="s">
        <v>1423</v>
      </c>
      <c r="PD4" s="639" t="s">
        <v>1994</v>
      </c>
      <c r="PE4" s="639" t="s">
        <v>1995</v>
      </c>
      <c r="PF4" s="640" t="s">
        <v>1996</v>
      </c>
      <c r="PG4" s="609"/>
    </row>
    <row r="5" spans="1:423" s="36" customFormat="1">
      <c r="A5" s="805"/>
      <c r="B5" s="933"/>
      <c r="C5" s="246"/>
      <c r="D5" s="555"/>
      <c r="E5" s="246"/>
      <c r="F5" s="156"/>
      <c r="G5" s="710"/>
      <c r="H5" s="712"/>
      <c r="I5" s="936"/>
      <c r="J5" s="802"/>
      <c r="K5" s="147"/>
      <c r="L5" s="113" t="str">
        <f t="shared" ref="L5:L68" si="0">IF(B5&lt;&gt;"",IF(AND(F5="",A5=""),"30",IF(AND(F5="",A5="x"),"10",IF(F5&lt;&gt;"",""))),"")</f>
        <v/>
      </c>
      <c r="M5" s="501" t="str">
        <f>IF(L5="30","x","")</f>
        <v/>
      </c>
      <c r="N5" s="502"/>
      <c r="O5" s="113" t="str">
        <f>IF(L5&lt;&gt;"","ZIDE","")</f>
        <v/>
      </c>
      <c r="P5" s="114" t="str">
        <f t="shared" ref="P5:P68" si="1">IF(B5&lt;&gt;"",IF(AND(F5="",A5=""),"00",IF(AND(F5="",A5="x"),"12",IF(F5&lt;&gt;"",""))),"")</f>
        <v/>
      </c>
      <c r="Q5" s="112"/>
      <c r="R5" s="112"/>
      <c r="S5" s="115" t="str">
        <f>IF(L5&lt;&gt;"",$S$4,"")</f>
        <v/>
      </c>
      <c r="T5" s="154"/>
      <c r="U5" s="160"/>
      <c r="V5" s="161"/>
      <c r="W5" s="161"/>
      <c r="X5" s="69"/>
      <c r="Y5" s="771"/>
      <c r="Z5" s="162"/>
      <c r="AA5" s="776"/>
      <c r="AB5" s="112"/>
      <c r="AC5" s="143"/>
      <c r="AD5" s="143"/>
      <c r="AE5" s="143"/>
      <c r="AF5" s="143"/>
      <c r="AG5" s="143"/>
      <c r="AH5" s="143"/>
      <c r="AI5" s="112"/>
      <c r="AJ5" s="156"/>
      <c r="AK5" s="156"/>
      <c r="AL5" s="156"/>
      <c r="AM5" s="116" t="str">
        <f>IF(L5&lt;&gt;"",$AM$4,"")</f>
        <v/>
      </c>
      <c r="AN5" s="116" t="str">
        <f>IF(L5&lt;&gt;"",$AN$4,"")</f>
        <v/>
      </c>
      <c r="AO5" s="324"/>
      <c r="AP5" s="503"/>
      <c r="AQ5" s="487" t="str">
        <f>IF(L5&lt;&gt;"","ST","")</f>
        <v/>
      </c>
      <c r="AR5" s="113" t="str">
        <f t="shared" ref="AR5:AR68" si="2">IF(L5&lt;&gt;"","ST","")</f>
        <v/>
      </c>
      <c r="AS5" s="113" t="str">
        <f t="shared" ref="AS5:AS68" si="3">IF(L5&lt;&gt;"","1","")</f>
        <v/>
      </c>
      <c r="AT5" s="113" t="str">
        <f t="shared" ref="AT5:AT68" si="4">IF(N5&lt;&gt;"","ST","")</f>
        <v/>
      </c>
      <c r="AU5" s="113" t="str">
        <f t="shared" ref="AU5:AU68" si="5">IF(N5&lt;&gt;"","x","")</f>
        <v/>
      </c>
      <c r="AV5" s="163"/>
      <c r="AW5" s="164"/>
      <c r="AX5" s="155"/>
      <c r="AY5" s="155"/>
      <c r="AZ5" s="155"/>
      <c r="BA5" s="116" t="str">
        <f t="shared" ref="BA5:BA68" si="6">IF(L5&lt;&gt;"",$BA$4,"")</f>
        <v/>
      </c>
      <c r="BB5" s="315"/>
      <c r="BC5" s="116" t="str">
        <f t="shared" ref="BC5:BC68" si="7">IF(L5&lt;&gt;"",$BC$4,"")</f>
        <v/>
      </c>
      <c r="BD5" s="133" t="str">
        <f t="shared" ref="BD5:BD68" si="8">IF(E5="","",E5)</f>
        <v/>
      </c>
      <c r="BE5" s="161"/>
      <c r="BF5" s="1179"/>
      <c r="BG5" s="1179"/>
      <c r="BH5" s="156"/>
      <c r="BI5" s="489"/>
      <c r="BJ5" s="514" t="str">
        <f>IF(BK5&lt;&gt;"","K01","")</f>
        <v/>
      </c>
      <c r="BK5" s="774"/>
      <c r="BL5" s="116" t="str">
        <f>IF(BK5&lt;&gt;"","ST","")</f>
        <v/>
      </c>
      <c r="BM5" s="775"/>
      <c r="BN5" s="775"/>
      <c r="BO5" s="776"/>
      <c r="BP5" s="777"/>
      <c r="BQ5" s="778"/>
      <c r="BR5" s="778"/>
      <c r="BS5" s="116" t="str">
        <f t="shared" ref="BS5:BS68" si="9">IF(L5&lt;&gt;"",IF($BS$4="","MM",$BS$4),"")</f>
        <v/>
      </c>
      <c r="BT5" s="777"/>
      <c r="BU5" s="808" t="str">
        <f t="shared" ref="BU5:BU68" si="10">IF(L5&lt;&gt;"",IF($BU$4="","G",$BU$4),"")</f>
        <v/>
      </c>
      <c r="BV5" s="779"/>
      <c r="BW5" s="776"/>
      <c r="BX5" s="22"/>
      <c r="BY5" s="22"/>
      <c r="BZ5" s="22"/>
      <c r="CA5" s="780"/>
      <c r="CB5" s="1200"/>
      <c r="CC5" s="775"/>
      <c r="CD5" s="775"/>
      <c r="CE5" s="775"/>
      <c r="CF5" s="775"/>
      <c r="CG5" s="775"/>
      <c r="CH5" s="775"/>
      <c r="CI5" s="775"/>
      <c r="CJ5" s="775"/>
      <c r="CK5" s="775"/>
      <c r="CL5" s="775"/>
      <c r="CM5" s="775"/>
      <c r="CN5" s="775"/>
      <c r="CO5" s="775"/>
      <c r="CP5" s="775"/>
      <c r="CQ5" s="775"/>
      <c r="CR5" s="775"/>
      <c r="CS5" s="775"/>
      <c r="CT5" s="775"/>
      <c r="CU5" s="781"/>
      <c r="CV5" s="775"/>
      <c r="CW5" s="775"/>
      <c r="CX5" s="775"/>
      <c r="CY5" s="775"/>
      <c r="CZ5" s="775"/>
      <c r="DA5" s="775"/>
      <c r="DB5" s="775"/>
      <c r="DC5" s="775"/>
      <c r="DD5" s="775"/>
      <c r="DE5" s="775"/>
      <c r="DF5" s="775"/>
      <c r="DG5" s="775"/>
      <c r="DH5" s="775"/>
      <c r="DI5" s="775"/>
      <c r="DJ5" s="775"/>
      <c r="DK5" s="775"/>
      <c r="DL5" s="775"/>
      <c r="DM5" s="775"/>
      <c r="DN5" s="775"/>
      <c r="DO5" s="775"/>
      <c r="DP5" s="775"/>
      <c r="DQ5" s="775"/>
      <c r="DR5" s="775"/>
      <c r="DS5" s="775"/>
      <c r="DT5" s="775"/>
      <c r="DU5" s="775"/>
      <c r="DV5" s="775"/>
      <c r="DW5" s="775"/>
      <c r="DX5" s="775"/>
      <c r="DY5" s="775"/>
      <c r="DZ5" s="775"/>
      <c r="EA5" s="775"/>
      <c r="EB5" s="775"/>
      <c r="EC5" s="775"/>
      <c r="ED5" s="782" t="str">
        <f>IF(EE5&lt;&gt;"","P01","")</f>
        <v/>
      </c>
      <c r="EE5" s="783"/>
      <c r="EF5" s="784"/>
      <c r="EG5" s="518"/>
      <c r="EH5" s="785"/>
      <c r="EI5" s="786"/>
      <c r="EJ5" s="785"/>
      <c r="EK5" s="785"/>
      <c r="EL5" s="777"/>
      <c r="EM5" s="778"/>
      <c r="EN5" s="778"/>
      <c r="EO5" s="112" t="str">
        <f t="shared" ref="EO5:EO68" si="11">IF(L5&lt;&gt;"",IF($EO$4="","MM",$EO$4),"")</f>
        <v/>
      </c>
      <c r="EP5" s="787"/>
      <c r="EQ5" s="488" t="str">
        <f t="shared" ref="EQ5:EQ68" si="12">IF(L5&lt;&gt;"",IF($EQ$4="","G",$EQ$4),"")</f>
        <v/>
      </c>
      <c r="ER5" s="1098"/>
      <c r="ES5" s="1099" t="str">
        <f>IF(EE5&lt;&gt;"","ZD","")</f>
        <v/>
      </c>
      <c r="ET5" s="524"/>
      <c r="EU5" s="145"/>
      <c r="EV5" s="145"/>
      <c r="EW5" s="145"/>
      <c r="EX5" s="145"/>
      <c r="EY5" s="145"/>
      <c r="EZ5" s="145"/>
      <c r="FA5" s="145"/>
      <c r="FB5" s="145"/>
      <c r="FC5" s="145"/>
      <c r="FD5" s="145"/>
      <c r="FE5" s="145"/>
      <c r="FF5" s="145"/>
      <c r="FG5" s="145"/>
      <c r="FH5" s="145"/>
      <c r="FI5" s="527"/>
      <c r="FJ5" s="513" t="str">
        <f t="shared" ref="FJ5:FJ68" si="13">IF(B5&lt;&gt;"",$FJ$4,"")</f>
        <v/>
      </c>
      <c r="FK5" s="166"/>
      <c r="FL5" s="848"/>
      <c r="FM5" s="848"/>
      <c r="FN5" s="849"/>
      <c r="FO5" s="849"/>
      <c r="FP5" s="849"/>
      <c r="FQ5" s="849"/>
      <c r="FR5" s="155"/>
      <c r="FS5" s="143"/>
      <c r="FT5" s="143"/>
      <c r="FU5" s="847" t="str">
        <f t="shared" ref="FU5:FU68" si="14">IF(AND(B5&lt;&gt;"",$FU$4&lt;&gt;";;;;;"),$FU$4,"")</f>
        <v/>
      </c>
      <c r="FV5" s="555"/>
      <c r="FW5" s="641" t="str">
        <f>IF(Table1[[#This Row],[Nonfood Inhaltstoffe - Komponente]]="","",VLOOKUP(Table1[[#This Row],[Nonfood Inhaltstoffe - Komponente]],'Dropdown Auswahl'!BJ:BK,2,FALSE))</f>
        <v/>
      </c>
      <c r="FX5" s="1013"/>
      <c r="FY5" s="1010" t="str">
        <f t="shared" ref="FY5:FY68" si="15">IF(L5&lt;&gt;"","ST","")</f>
        <v/>
      </c>
      <c r="FZ5" s="112"/>
      <c r="GA5" s="112"/>
      <c r="GB5" s="112"/>
      <c r="GC5" s="529" t="str">
        <f t="shared" ref="GC5:GC68" si="16">IF(L5&lt;&gt;"",G5,"")</f>
        <v/>
      </c>
      <c r="GI5" s="1019"/>
      <c r="GJ5" s="1016" t="str">
        <f>IF(Table1[[#This Row],[Global Trade Item Number (GTIN)]]="","",Table1[[#This Row],[Global Trade Item Number (GTIN)]])</f>
        <v/>
      </c>
      <c r="GK5" s="556" t="str">
        <f>IF(Table1[[#This Row],[WAWI-Nr./ Kreditoren-Nummer
(ASDV)]]&lt;&gt;"",Table1[[#This Row],[WAWI-Nr./ Kreditoren-Nummer
(ASDV)]],"")</f>
        <v/>
      </c>
      <c r="GL5" s="165"/>
      <c r="GM5" s="165"/>
      <c r="GN5" s="165"/>
      <c r="GO5" s="485"/>
      <c r="GP5" s="534"/>
      <c r="GQ5" s="533"/>
      <c r="GR5" s="486"/>
      <c r="GS5" s="486"/>
      <c r="GT5" s="486"/>
      <c r="GU5" s="486"/>
      <c r="GV5" s="486"/>
      <c r="GW5" s="542"/>
      <c r="GX5" s="519"/>
      <c r="GY5" s="144"/>
      <c r="GZ5" s="144"/>
      <c r="HA5" s="158"/>
      <c r="HB5" s="144"/>
      <c r="HC5" s="480"/>
      <c r="HD5" s="144"/>
      <c r="HE5" s="480"/>
      <c r="HF5" s="144"/>
      <c r="HG5" s="480"/>
      <c r="HH5" s="519"/>
      <c r="HI5" s="144"/>
      <c r="HJ5" s="144"/>
      <c r="HK5" s="144"/>
      <c r="HL5" s="144"/>
      <c r="HM5" s="480"/>
      <c r="HN5" s="144"/>
      <c r="HO5" s="480"/>
      <c r="HP5" s="144"/>
      <c r="HQ5" s="480"/>
      <c r="HR5" s="519"/>
      <c r="HS5" s="144"/>
      <c r="HT5" s="144"/>
      <c r="HU5" s="144"/>
      <c r="HV5" s="144"/>
      <c r="HW5" s="480"/>
      <c r="HX5" s="144"/>
      <c r="HY5" s="480"/>
      <c r="HZ5" s="144"/>
      <c r="IA5" s="480"/>
      <c r="IB5" s="519"/>
      <c r="IC5" s="144"/>
      <c r="ID5" s="144"/>
      <c r="IE5" s="144"/>
      <c r="IF5" s="144"/>
      <c r="IG5" s="144"/>
      <c r="IH5" s="480"/>
      <c r="II5" s="144"/>
      <c r="IJ5" s="480"/>
      <c r="IK5" s="144"/>
      <c r="IL5" s="480"/>
      <c r="IM5" s="519"/>
      <c r="IN5" s="144"/>
      <c r="IO5" s="144"/>
      <c r="IP5" s="144"/>
      <c r="IQ5" s="144"/>
      <c r="IR5" s="144"/>
      <c r="IS5" s="480"/>
      <c r="IT5" s="144"/>
      <c r="IU5" s="480"/>
      <c r="IV5" s="144"/>
      <c r="IW5" s="480"/>
      <c r="IX5" s="519"/>
      <c r="IY5" s="144"/>
      <c r="IZ5" s="144"/>
      <c r="JA5" s="144"/>
      <c r="JB5" s="144"/>
      <c r="JC5" s="144"/>
      <c r="JD5" s="480"/>
      <c r="JE5" s="144"/>
      <c r="JF5" s="480"/>
      <c r="JG5" s="144"/>
      <c r="JH5" s="480"/>
      <c r="JI5" s="519"/>
      <c r="JJ5" s="144"/>
      <c r="JK5" s="144"/>
      <c r="JL5" s="144"/>
      <c r="JM5" s="144"/>
      <c r="JN5" s="144"/>
      <c r="JO5" s="480"/>
      <c r="JP5" s="144"/>
      <c r="JQ5" s="480"/>
      <c r="JR5" s="144"/>
      <c r="JS5" s="590"/>
      <c r="JT5" s="519"/>
      <c r="JU5" s="144"/>
      <c r="JV5" s="144"/>
      <c r="JW5" s="144"/>
      <c r="JX5" s="144"/>
      <c r="JY5" s="144"/>
      <c r="JZ5" s="480"/>
      <c r="KA5" s="144"/>
      <c r="KB5" s="480"/>
      <c r="KC5" s="144"/>
      <c r="KD5" s="480"/>
      <c r="KE5" s="519"/>
      <c r="KF5" s="144"/>
      <c r="KG5" s="144"/>
      <c r="KH5" s="144"/>
      <c r="KI5" s="144"/>
      <c r="KJ5" s="144"/>
      <c r="KK5" s="480"/>
      <c r="KL5" s="144"/>
      <c r="KM5" s="480"/>
      <c r="KN5" s="144"/>
      <c r="KO5" s="480"/>
      <c r="KQ5" s="421" t="s">
        <v>1766</v>
      </c>
      <c r="KR5" s="567" t="str">
        <f>IF(Table1[[#This Row],[GTIN]]&lt;&gt;"",Table1[[#This Row],[GTIN]],"")</f>
        <v/>
      </c>
      <c r="KS5" s="581" t="str">
        <f>Table1[[#This Row],[Kreditor]]</f>
        <v/>
      </c>
      <c r="KT5" s="620" t="str">
        <f>IF(Table1[[#This Row],[Gültig ab (Datum)]]&lt;&gt;"",Table1[[#This Row],[Gültig ab (Datum)]],"")</f>
        <v/>
      </c>
      <c r="KU5" s="620"/>
      <c r="KV5" s="621" t="str">
        <f>IF(Table1[[#This Row],[Artikel verpackt? 
(X=Ja)]]="","",Table1[[#This Row],[Artikel verpackt? 
(X=Ja)]])</f>
        <v/>
      </c>
      <c r="KW5" s="622" t="str">
        <f>IF(Table1[[#This Row],[Verpackung recyclingfähig?
(X=Ja)]]="","",Table1[[#This Row],[Verpackung recyclingfähig?
(X=Ja)]])</f>
        <v/>
      </c>
      <c r="KX5" s="623"/>
      <c r="KY5" s="624"/>
      <c r="KZ5" s="625"/>
      <c r="LA5" s="625"/>
      <c r="LB5" s="625"/>
      <c r="LC5" s="625"/>
      <c r="LD5" s="625"/>
      <c r="LE5" s="625"/>
      <c r="LF5" s="626"/>
      <c r="LG5" s="627" t="str">
        <f>IF(Table1[[#This Row],[Hauptkörper - B1 - Art]]="","",VLOOKUP(Table1[[#This Row],[Hauptkörper - B1 - Art]],'DD FD'!B:C,2,FALSE))</f>
        <v/>
      </c>
      <c r="LH5" s="628" t="str">
        <f>IF(Table1[[#This Row],[Hauptkörper - B1 - Fraktion]]="","",VLOOKUP(Table1[[#This Row],[Hauptkörper - B1 - Fraktion]],'DD FD'!H:J,3,FALSE))</f>
        <v/>
      </c>
      <c r="LI5" s="625" t="str">
        <f>IF(Table1[[#This Row],[Hauptkörper - B1 - Gewicht
(in G)]]="","",Table1[[#This Row],[Hauptkörper - B1 - Gewicht
(in G)]])</f>
        <v/>
      </c>
      <c r="LJ5" s="625" t="str">
        <f>IF(Table1[[#This Row],[Hauptkörper - B1 - Lizenzierungs-pflichtig? (X=Ja)]]="","",Table1[[#This Row],[Hauptkörper - B1 - Lizenzierungs-pflichtig? (X=Ja)]])</f>
        <v/>
      </c>
      <c r="LK5" s="628" t="str">
        <f>IF(Table1[[#This Row],[Hauptkörper - B1 - Virgin Material]]="","",VLOOKUP(Table1[[#This Row],[Hauptkörper - B1 - Virgin Material]],'DD FD'!AJ:AK,2,FALSE))</f>
        <v/>
      </c>
      <c r="LL5" s="629" t="str">
        <f>IF(Table1[[#This Row],[Hauptkörper - B1 - Virgin Material Anteil (in %)]]="","",Table1[[#This Row],[Hauptkörper - B1 - Virgin Material Anteil (in %)]])</f>
        <v/>
      </c>
      <c r="LM5" s="628" t="str">
        <f>IF(Table1[[#This Row],[Hauptkörper - B1 - Recyceltes Material]]="","",VLOOKUP(Table1[[#This Row],[Hauptkörper - B1 - Recyceltes Material]],'DD FD'!AL:AM,2,FALSE))</f>
        <v/>
      </c>
      <c r="LN5" s="629" t="str">
        <f>IF(Table1[[#This Row],[Hauptkörper - B1 - Recyceltes Material Anteil (in %)]]="","",Table1[[#This Row],[Hauptkörper - B1 - Recyceltes Material Anteil (in %)]])</f>
        <v/>
      </c>
      <c r="LO5" s="630" t="str">
        <f>IF(Table1[[#This Row],[Hauptkörper - B1 - Beschichtung]]="","",VLOOKUP(Table1[[#This Row],[Hauptkörper - B1 - Beschichtung]],'DD FD'!AE:AF,2,FALSE))</f>
        <v/>
      </c>
      <c r="LP5" s="631" t="str">
        <f>IF(Table1[[#This Row],[Hauptkörper - B1 - Beschichtung Anteil (in %)]]="","",Table1[[#This Row],[Hauptkörper - B1 - Beschichtung Anteil (in %)]])</f>
        <v/>
      </c>
      <c r="LQ5" s="627" t="str">
        <f>IF(Table1[[#This Row],[Hauptkörper - B2 - Art]]="","",VLOOKUP(Table1[[#This Row],[Hauptkörper - B2 - Art]],'DD FD'!B:C,2,FALSE))</f>
        <v/>
      </c>
      <c r="LR5" s="628" t="str">
        <f>IF(Table1[[#This Row],[Hauptkörper - B2 - Fraktion]]="","",VLOOKUP(Table1[[#This Row],[Hauptkörper - B2 - Fraktion]],'DD FD'!H:J,3,FALSE))</f>
        <v/>
      </c>
      <c r="LS5" s="625" t="str">
        <f>IF(Table1[[#This Row],[Hauptkörper - B2 - Gewicht
(in G)]]="","",Table1[[#This Row],[Hauptkörper - B2 - Gewicht
(in G)]])</f>
        <v/>
      </c>
      <c r="LT5" s="625" t="str">
        <f>IF(Table1[[#This Row],[Hauptkörper - B2 - Lizenzierungs-pflichtig? (X=Ja)]]="","",Table1[[#This Row],[Hauptkörper - B2 - Lizenzierungs-pflichtig? (X=Ja)]])</f>
        <v/>
      </c>
      <c r="LU5" s="628" t="str">
        <f>IF(Table1[[#This Row],[Hauptkörper - B2 - Virgin Material]]="","",VLOOKUP(Table1[[#This Row],[Hauptkörper - B2 - Virgin Material]],'DD FD'!AJ:AK,2,FALSE))</f>
        <v/>
      </c>
      <c r="LV5" s="629" t="str">
        <f>IF(Table1[[#This Row],[Hauptkörper - B2 - Virgin Material Anteil (in %)]]="","",Table1[[#This Row],[Hauptkörper - B2 - Virgin Material Anteil (in %)]])</f>
        <v/>
      </c>
      <c r="LW5" s="628" t="str">
        <f>IF(Table1[[#This Row],[Hauptkörper - B2 - Recyceltes Material]]="","",VLOOKUP(Table1[[#This Row],[Hauptkörper - B2 - Recyceltes Material]],'DD FD'!AL:AM,2,FALSE))</f>
        <v/>
      </c>
      <c r="LX5" s="629" t="str">
        <f>IF(Table1[[#This Row],[Hauptkörper - B2 - Recyceltes Material Anteil (in %)]]="","",Table1[[#This Row],[Hauptkörper - B2 - Recyceltes Material Anteil (in %)]])</f>
        <v/>
      </c>
      <c r="LY5" s="628" t="str">
        <f>IF(Table1[[#This Row],[Hauptkörper - B2 - Beschichtung]]="","",VLOOKUP(Table1[[#This Row],[Hauptkörper - B2 - Beschichtung]],'DD FD'!AE:AF,2,FALSE))</f>
        <v/>
      </c>
      <c r="LZ5" s="631" t="str">
        <f>IF(Table1[[#This Row],[Hauptkörper - B2 - Beschichtung Anteil (in %)]]="","",Table1[[#This Row],[Hauptkörper - B2 - Beschichtung Anteil (in %)]])</f>
        <v/>
      </c>
      <c r="MA5" s="627" t="str">
        <f>IF(Table1[[#This Row],[Hauptkörper - B3 - Art]]="","",VLOOKUP(Table1[[#This Row],[Hauptkörper - B3 - Art]],'DD FD'!B:C,2,FALSE))</f>
        <v/>
      </c>
      <c r="MB5" s="628" t="str">
        <f>IF(Table1[[#This Row],[Hauptkörper - B3 - Fraktion]]="","",VLOOKUP(Table1[[#This Row],[Hauptkörper - B3 - Fraktion]],'DD FD'!H:J,3,FALSE))</f>
        <v/>
      </c>
      <c r="MC5" s="625" t="str">
        <f>IF(Table1[[#This Row],[Hauptkörper - B3 - Gewicht
(in G)]]="","",Table1[[#This Row],[Hauptkörper - B3 - Gewicht
(in G)]])</f>
        <v/>
      </c>
      <c r="MD5" s="625" t="str">
        <f>IF(Table1[[#This Row],[Hauptkörper - B3 - Lizenzierungs-pflichtig? (X=Ja)]]="","",Table1[[#This Row],[Hauptkörper - B3 - Lizenzierungs-pflichtig? (X=Ja)]])</f>
        <v/>
      </c>
      <c r="ME5" s="628" t="str">
        <f>IF(Table1[[#This Row],[Hauptkörper - B3 - Virgin Material]]="","",VLOOKUP(Table1[[#This Row],[Hauptkörper - B3 - Virgin Material]],'DD FD'!AJ:AK,2,FALSE))</f>
        <v/>
      </c>
      <c r="MF5" s="629" t="str">
        <f>IF(Table1[[#This Row],[Hauptkörper - B3 - Virgin Material Anteil (in %)]]="","",Table1[[#This Row],[Hauptkörper - B3 - Virgin Material Anteil (in %)]])</f>
        <v/>
      </c>
      <c r="MG5" s="628" t="str">
        <f>IF(Table1[[#This Row],[Hauptkörper - B3 - Recyceltes Material]]="","",VLOOKUP(Table1[[#This Row],[Hauptkörper - B3 - Recyceltes Material]],'DD FD'!AL:AM,2,FALSE))</f>
        <v/>
      </c>
      <c r="MH5" s="629" t="str">
        <f>IF(Table1[[#This Row],[Hauptkörper - B3 - Recyceltes Material Anteil (in %)]]="","",Table1[[#This Row],[Hauptkörper - B3 - Recyceltes Material Anteil (in %)]])</f>
        <v/>
      </c>
      <c r="MI5" s="628" t="str">
        <f>IF(Table1[[#This Row],[Hauptkörper - B3 - Beschichtung]]="","",VLOOKUP(Table1[[#This Row],[Hauptkörper - B3 - Beschichtung]],'DD FD'!AE:AF,2,FALSE))</f>
        <v/>
      </c>
      <c r="MJ5" s="631" t="str">
        <f>IF(Table1[[#This Row],[Hauptkörper - B3 - Beschichtung Anteil (in %)]]="","",Table1[[#This Row],[Hauptkörper - B3 - Beschichtung Anteil (in %)]])</f>
        <v/>
      </c>
      <c r="MK5" s="627" t="str">
        <f>IF(Table1[[#This Row],[Verschluss - B1 - Art]]="","",VLOOKUP(Table1[[#This Row],[Verschluss - B1 - Art]],'DD FD'!D:E,2,FALSE))</f>
        <v/>
      </c>
      <c r="ML5" s="628" t="str">
        <f>IF(Table1[[#This Row],[Verschluss - B1 - Fraktion]]="","",VLOOKUP(Table1[[#This Row],[Verschluss - B1 - Fraktion]],'DD FD'!H:J,3,FALSE))</f>
        <v/>
      </c>
      <c r="MM5" s="625" t="str">
        <f>IF(Table1[[#This Row],[Verschluss - B1 - Gewicht (in G)]]="","",Table1[[#This Row],[Verschluss - B1 - Gewicht (in G)]])</f>
        <v/>
      </c>
      <c r="MN5" s="625" t="str">
        <f>IF(Table1[[#This Row],[Verschluss - B1 - Lizenzierungs-pflichtig? (X=Ja)]]="","",Table1[[#This Row],[Verschluss - B1 - Lizenzierungs-pflichtig? (X=Ja)]])</f>
        <v/>
      </c>
      <c r="MO5" s="625" t="str">
        <f>IF(Table1[[#This Row],[Verschluss - B1 - Trennbar vom Hauptkörper? (X=Ja)]]="","",Table1[[#This Row],[Verschluss - B1 - Trennbar vom Hauptkörper? (X=Ja)]])</f>
        <v/>
      </c>
      <c r="MP5" s="628" t="str">
        <f>IF(Table1[[#This Row],[Verschluss - B1 - Virgin Material]]="","",VLOOKUP(Table1[[#This Row],[Verschluss - B1 - Virgin Material]],'DD FD'!AJ:AK,2,FALSE))</f>
        <v/>
      </c>
      <c r="MQ5" s="629" t="str">
        <f>IF(Table1[[#This Row],[Verschluss - B1 - Virgin Material Anteil (in %)]]="","",Table1[[#This Row],[Verschluss - B1 - Virgin Material Anteil (in %)]])</f>
        <v/>
      </c>
      <c r="MR5" s="628" t="str">
        <f>IF(Table1[[#This Row],[Verschluss - B1 - Recyceltes Material]]="","",VLOOKUP(Table1[[#This Row],[Verschluss - B1 - Recyceltes Material]],'DD FD'!AL:AM,2,FALSE))</f>
        <v/>
      </c>
      <c r="MS5" s="629" t="str">
        <f>IF(Table1[[#This Row],[Verschluss - B1 - Recyceltes Material Anteil (in %)]]="","",Table1[[#This Row],[Verschluss - B1 - Recyceltes Material Anteil (in %)]])</f>
        <v/>
      </c>
      <c r="MT5" s="628" t="str">
        <f>IF(Table1[[#This Row],[Verschluss - B1 - Beschichtung]]="","",VLOOKUP(Table1[[#This Row],[Verschluss - B1 - Beschichtung]],'DD FD'!AE:AF,2,FALSE))</f>
        <v/>
      </c>
      <c r="MU5" s="631" t="str">
        <f>IF(Table1[[#This Row],[Verschluss - B1 - Beschichtung Anteil (in %)]]="","",Table1[[#This Row],[Verschluss - B1 - Beschichtung Anteil (in %)]])</f>
        <v/>
      </c>
      <c r="MV5" s="627" t="str">
        <f>IF(Table1[[#This Row],[Verschluss - B2 - Art]]="","",VLOOKUP(Table1[[#This Row],[Verschluss - B2 - Art]],'DD FD'!D:E,2,FALSE))</f>
        <v/>
      </c>
      <c r="MW5" s="628" t="str">
        <f>IF(Table1[[#This Row],[Verschluss - B2 - Fraktion]]="","",VLOOKUP(Table1[[#This Row],[Verschluss - B2 - Fraktion]],'DD FD'!H:J,3,FALSE))</f>
        <v/>
      </c>
      <c r="MX5" s="625" t="str">
        <f>IF(Table1[[#This Row],[Verschluss - B2 - Gewicht (in G)]]="","",Table1[[#This Row],[Verschluss - B2 - Gewicht (in G)]])</f>
        <v/>
      </c>
      <c r="MY5" s="625" t="str">
        <f>IF(Table1[[#This Row],[Verschluss - B2 - Lizenzierungs-pflichtig? (X=Ja)]]="","",Table1[[#This Row],[Verschluss - B2 - Lizenzierungs-pflichtig? (X=Ja)]])</f>
        <v/>
      </c>
      <c r="MZ5" s="625" t="str">
        <f>IF(Table1[[#This Row],[Verschluss - B2 - Trennbar vom Hauptkörper? (X=Ja)]]="","",Table1[[#This Row],[Verschluss - B2 - Trennbar vom Hauptkörper? (X=Ja)]])</f>
        <v/>
      </c>
      <c r="NA5" s="628" t="str">
        <f>IF(Table1[[#This Row],[Verschluss - B2 - Virgin Material]]="","",VLOOKUP(Table1[[#This Row],[Verschluss - B2 - Virgin Material]],'DD FD'!AJ:AK,2,FALSE))</f>
        <v/>
      </c>
      <c r="NB5" s="629" t="str">
        <f>IF(Table1[[#This Row],[Verschluss - B2 - Virgin Material Anteil (in %)]]="","",Table1[[#This Row],[Verschluss - B2 - Virgin Material Anteil (in %)]])</f>
        <v/>
      </c>
      <c r="NC5" s="628" t="str">
        <f>IF(Table1[[#This Row],[Verschluss - B2 - Recyceltes Material]]="","",VLOOKUP(Table1[[#This Row],[Verschluss - B2 - Recyceltes Material]],'DD FD'!AL:AM,2,FALSE))</f>
        <v/>
      </c>
      <c r="ND5" s="629" t="str">
        <f>IF(Table1[[#This Row],[Verschluss - B2 - Recyceltes Material Anteil (in %)]]="","",Table1[[#This Row],[Verschluss - B2 - Recyceltes Material Anteil (in %)]])</f>
        <v/>
      </c>
      <c r="NE5" s="628" t="str">
        <f>IF(Table1[[#This Row],[Verschluss - B2 - Beschichtung]]="","",VLOOKUP(Table1[[#This Row],[Verschluss - B2 - Beschichtung]],'DD FD'!AE:AF,2,FALSE))</f>
        <v/>
      </c>
      <c r="NF5" s="631" t="str">
        <f>IF(Table1[[#This Row],[Verschluss - B2 - Beschichtung Anteil (in %)]]="","",Table1[[#This Row],[Verschluss - B2 - Beschichtung Anteil (in %)]])</f>
        <v/>
      </c>
      <c r="NG5" s="627" t="str">
        <f>IF(Table1[[#This Row],[Verschluss - B3 - Art]]="","",VLOOKUP(Table1[[#This Row],[Verschluss - B3 - Art]],'DD FD'!D:E,2,FALSE))</f>
        <v/>
      </c>
      <c r="NH5" s="628" t="str">
        <f>IF(Table1[[#This Row],[Verschluss - B3 - Fraktion]]="","",VLOOKUP(Table1[[#This Row],[Verschluss - B3 - Fraktion]],'DD FD'!H:J,3,FALSE))</f>
        <v/>
      </c>
      <c r="NI5" s="625" t="str">
        <f>IF(Table1[[#This Row],[Verschluss - B3 - Gewicht (in G)]]="","",Table1[[#This Row],[Verschluss - B3 - Gewicht (in G)]])</f>
        <v/>
      </c>
      <c r="NJ5" s="625" t="str">
        <f>IF(Table1[[#This Row],[Verschluss - B3 - Lizenzierungs-pflichtig? (X=Ja)]]="","",Table1[[#This Row],[Verschluss - B3 - Lizenzierungs-pflichtig? (X=Ja)]])</f>
        <v/>
      </c>
      <c r="NK5" s="625" t="str">
        <f>IF(Table1[[#This Row],[Verschluss - B3 - Trennbar vom Hauptkörper? (X=Ja)]]="","",Table1[[#This Row],[Verschluss - B3 - Trennbar vom Hauptkörper? (X=Ja)]])</f>
        <v/>
      </c>
      <c r="NL5" s="628" t="str">
        <f>IF(Table1[[#This Row],[Verschluss - B3 - Virgin Material]]="","",VLOOKUP(Table1[[#This Row],[Verschluss - B3 - Virgin Material]],'DD FD'!AJ:AK,2,FALSE))</f>
        <v/>
      </c>
      <c r="NM5" s="629" t="str">
        <f>IF(Table1[[#This Row],[Verschluss - B3 - Virgin Material Anteil (in %)]]="","",Table1[[#This Row],[Verschluss - B3 - Virgin Material Anteil (in %)]])</f>
        <v/>
      </c>
      <c r="NN5" s="628" t="str">
        <f>IF(Table1[[#This Row],[Verschluss - B3 - Recyceltes Material]]="","",VLOOKUP(Table1[[#This Row],[Verschluss - B3 - Recyceltes Material]],'DD FD'!AL:AM,2,FALSE))</f>
        <v/>
      </c>
      <c r="NO5" s="629" t="str">
        <f>IF(Table1[[#This Row],[Verschluss - B3 - Recyceltes Material Anteil (in %)]]="","",Table1[[#This Row],[Verschluss - B3 - Recyceltes Material Anteil (in %)]])</f>
        <v/>
      </c>
      <c r="NP5" s="628" t="str">
        <f>IF(Table1[[#This Row],[Verschluss - B3 - Beschichtung]]="","",VLOOKUP(Table1[[#This Row],[Verschluss - B3 - Beschichtung]],'DD FD'!AE:AF,2,FALSE))</f>
        <v/>
      </c>
      <c r="NQ5" s="631" t="str">
        <f>IF(Table1[[#This Row],[Verschluss - B3 - Beschichtung Anteil (in %)]]="","",Table1[[#This Row],[Verschluss - B3 - Beschichtung Anteil (in %)]])</f>
        <v/>
      </c>
      <c r="NR5" s="627" t="str">
        <f>IF(Table1[[#This Row],[Etikett - B1 - Art]]="","",VLOOKUP(Table1[[#This Row],[Etikett - B1 - Art]],'DD FD'!F:G,2,FALSE))</f>
        <v/>
      </c>
      <c r="NS5" s="628" t="str">
        <f>IF(Table1[[#This Row],[Etikett - B1 - Fraktion]]="","",VLOOKUP(Table1[[#This Row],[Etikett - B1 - Fraktion]],'DD FD'!H:J,3,FALSE))</f>
        <v/>
      </c>
      <c r="NT5" s="625" t="str">
        <f>IF(Table1[[#This Row],[Etikett - B1 - Gewicht (in G)]]="","",Table1[[#This Row],[Etikett - B1 - Gewicht (in G)]])</f>
        <v/>
      </c>
      <c r="NU5" s="625" t="str">
        <f>IF(Table1[[#This Row],[Etikett - B1 - Lizenzierungs-pflichtig? (X=Ja)]]="","",Table1[[#This Row],[Etikett - B1 - Lizenzierungs-pflichtig? (X=Ja)]])</f>
        <v/>
      </c>
      <c r="NV5" s="625" t="str">
        <f>IF(Table1[[#This Row],[Etikett - B1 - Trennbar vom Hauptkörper? (X=Ja)]]="","",Table1[[#This Row],[Etikett - B1 - Trennbar vom Hauptkörper? (X=Ja)]])</f>
        <v/>
      </c>
      <c r="NW5" s="628" t="str">
        <f>IF(Table1[[#This Row],[Etikett - B1 - Virgin Material]]="","",VLOOKUP(Table1[[#This Row],[Etikett - B1 - Virgin Material]],'DD FD'!AJ:AK,2,FALSE))</f>
        <v/>
      </c>
      <c r="NX5" s="629" t="str">
        <f>IF(Table1[[#This Row],[Etikett - B1 - Virgin Material Anteil (in %)]]="","",Table1[[#This Row],[Etikett - B1 - Virgin Material Anteil (in %)]])</f>
        <v/>
      </c>
      <c r="NY5" s="628" t="str">
        <f>IF(Table1[[#This Row],[Etikett - B1 - Recyceltes Material]]="","",VLOOKUP(Table1[[#This Row],[Etikett - B1 - Recyceltes Material]],'DD FD'!AL:AM,2,FALSE))</f>
        <v/>
      </c>
      <c r="NZ5" s="629" t="str">
        <f>IF(Table1[[#This Row],[Etikett - B1 - Recyceltes Material Anteil (in %)]]="","",Table1[[#This Row],[Etikett - B1 - Recyceltes Material Anteil (in %)]])</f>
        <v/>
      </c>
      <c r="OA5" s="628" t="str">
        <f>IF(Table1[[#This Row],[Etikett - B1 - Beschichtung]]="","",VLOOKUP(Table1[[#This Row],[Etikett - B1 - Beschichtung]],'DD FD'!AE:AF,2,FALSE))</f>
        <v/>
      </c>
      <c r="OB5" s="631" t="str">
        <f>IF(Table1[[#This Row],[Etikett - B1 - Beschichtung Anteil (in %)]]="","",Table1[[#This Row],[Etikett - B1 - Beschichtung Anteil (in %)]])</f>
        <v/>
      </c>
      <c r="OC5" s="627" t="str">
        <f>IF(Table1[[#This Row],[Etikett - B2 - Art]]="","",VLOOKUP(Table1[[#This Row],[Etikett - B2 - Art]],'DD FD'!F:G,2,FALSE))</f>
        <v/>
      </c>
      <c r="OD5" s="628" t="str">
        <f>IF(Table1[[#This Row],[Etikett - B2 - Fraktion]]="","",VLOOKUP(Table1[[#This Row],[Etikett - B2 - Fraktion]],'DD FD'!H:J,3,FALSE))</f>
        <v/>
      </c>
      <c r="OE5" s="625" t="str">
        <f>IF(Table1[[#This Row],[Etikett - B2 - Gewicht (in G)]]="","",Table1[[#This Row],[Etikett - B2 - Gewicht (in G)]])</f>
        <v/>
      </c>
      <c r="OF5" s="625" t="str">
        <f>IF(Table1[[#This Row],[Etikett - B2 - Lizenzierungs-pflichtig? (X=Ja)]]="","",Table1[[#This Row],[Etikett - B2 - Lizenzierungs-pflichtig? (X=Ja)]])</f>
        <v/>
      </c>
      <c r="OG5" s="625" t="str">
        <f>IF(Table1[[#This Row],[Etikett - B2 - Trennbar vom Hauptkörper? (X=Ja)]]="","",Table1[[#This Row],[Etikett - B2 - Trennbar vom Hauptkörper? (X=Ja)]])</f>
        <v/>
      </c>
      <c r="OH5" s="628" t="str">
        <f>IF(Table1[[#This Row],[Etikett - B2 - Virgin Material]]="","",VLOOKUP(Table1[[#This Row],[Etikett - B2 - Virgin Material]],'DD FD'!AJ:AK,2,FALSE))</f>
        <v/>
      </c>
      <c r="OI5" s="629" t="str">
        <f>IF(Table1[[#This Row],[Etikett - B2 - Virgin Material Anteil (in %)]]="","",Table1[[#This Row],[Etikett - B2 - Virgin Material Anteil (in %)]])</f>
        <v/>
      </c>
      <c r="OJ5" s="628" t="str">
        <f>IF(Table1[[#This Row],[Etikett - B2 - Recyceltes Material]]="","",VLOOKUP(Table1[[#This Row],[Etikett - B2 - Recyceltes Material]],'DD FD'!AL:AM,2,FALSE))</f>
        <v/>
      </c>
      <c r="OK5" s="629" t="str">
        <f>IF(Table1[[#This Row],[Etikett - B2 - Recyceltes Material Anteil (in %)]]="","",Table1[[#This Row],[Etikett - B2 - Recyceltes Material Anteil (in %)]])</f>
        <v/>
      </c>
      <c r="OL5" s="628" t="str">
        <f>IF(Table1[[#This Row],[Etikett - B2 - Beschichtung]]="","",VLOOKUP(Table1[[#This Row],[Etikett - B2 - Beschichtung]],'DD FD'!AE:AF,2,FALSE))</f>
        <v/>
      </c>
      <c r="OM5" s="631" t="str">
        <f>IF(Table1[[#This Row],[Etikett - B2 - Beschichtung Anteil (in %)]]="","",Table1[[#This Row],[Etikett - B2 - Beschichtung Anteil (in %)]])</f>
        <v/>
      </c>
      <c r="ON5" s="627" t="str">
        <f>IF(Table1[[#This Row],[Etikett - B3 - Art]]="","",VLOOKUP(Table1[[#This Row],[Etikett - B3 - Art]],'DD FD'!F:G,2,FALSE))</f>
        <v/>
      </c>
      <c r="OO5" s="628" t="str">
        <f>IF(Table1[[#This Row],[Etikett - B3 - Fraktion]]="","",VLOOKUP(Table1[[#This Row],[Etikett - B3 - Fraktion]],'DD FD'!H:J,3,FALSE))</f>
        <v/>
      </c>
      <c r="OP5" s="625" t="str">
        <f>IF(Table1[[#This Row],[Etikett - B3 - Gewicht (in G)]]="","",Table1[[#This Row],[Etikett - B3 - Gewicht (in G)]])</f>
        <v/>
      </c>
      <c r="OQ5" s="625" t="str">
        <f>IF(Table1[[#This Row],[Etikett - B3 - Lizenzierungs-pflichtig? (X=Ja)]]="","",Table1[[#This Row],[Etikett - B3 - Lizenzierungs-pflichtig? (X=Ja)]])</f>
        <v/>
      </c>
      <c r="OR5" s="625" t="str">
        <f>IF(Table1[[#This Row],[Etikett - B3 - Trennbar vom Hauptkörper? (X=Ja)]]="","",Table1[[#This Row],[Etikett - B3 - Trennbar vom Hauptkörper? (X=Ja)]])</f>
        <v/>
      </c>
      <c r="OS5" s="628" t="str">
        <f>IF(Table1[[#This Row],[Etikett - B3 - Virgin Material]]="","",VLOOKUP(Table1[[#This Row],[Etikett - B3 - Virgin Material]],'DD FD'!AJ:AK,2,FALSE))</f>
        <v/>
      </c>
      <c r="OT5" s="629" t="str">
        <f>IF(Table1[[#This Row],[Etikett - B3 - Virgin Material Anteil (in %)]]="","",Table1[[#This Row],[Etikett - B3 - Virgin Material Anteil (in %)]])</f>
        <v/>
      </c>
      <c r="OU5" s="628" t="str">
        <f>IF(Table1[[#This Row],[Etikett - B3 - Recyceltes Material]]="","",VLOOKUP(Table1[[#This Row],[Etikett - B3 - Recyceltes Material]],'DD FD'!AL:AM,2,FALSE))</f>
        <v/>
      </c>
      <c r="OV5" s="629" t="str">
        <f>IF(Table1[[#This Row],[Etikett - B3 - Recyceltes Material Anteil (in %)]]="","",Table1[[#This Row],[Etikett - B3 - Recyceltes Material Anteil (in %)]])</f>
        <v/>
      </c>
      <c r="OW5" s="628" t="str">
        <f>IF(Table1[[#This Row],[Etikett - B3 - Beschichtung]]="","",VLOOKUP(Table1[[#This Row],[Etikett - B3 - Beschichtung]],'DD FD'!AE:AF,2,FALSE))</f>
        <v/>
      </c>
      <c r="OX5" s="632" t="str">
        <f>IF(Table1[[#This Row],[Etikett - B3 - Beschichtung Anteil (in %)]]="","",Table1[[#This Row],[Etikett - B3 - Beschichtung Anteil (in %)]])</f>
        <v/>
      </c>
      <c r="OY5" s="633">
        <f>ROUNDUP(SUM(
IF(AND(LH5='DD FD'!$J$7,LJ5='DD FD'!$AI$3),LI5,0),
IF(AND(LR5='DD FD'!$J$7,LT5='DD FD'!$AI$3),LS5,0),
IF(AND(MB5='DD FD'!$J$7,MD5='DD FD'!$AI$3),MC5,0),
IF(AND(ML5='DD FD'!$J$7,MN5='DD FD'!$AI$3),MM5,0),
IF(AND(MW5='DD FD'!$J$7,MY5='DD FD'!$AI$3),MX5,0),
IF(AND(NH5='DD FD'!$J$7,NJ5='DD FD'!$AI$3),NI5,0),
IF(AND(NS5='DD FD'!$J$7,NU5='DD FD'!$AI$3),NT5,0),
IF(AND(OD5='DD FD'!$J$7,OF5='DD FD'!$AI$3),OE5,0),
IF(AND(OO5='DD FD'!$J$7,OQ5='DD FD'!$AI$3),OP5,0),
),2)</f>
        <v>0</v>
      </c>
      <c r="OZ5" s="634">
        <f>ROUNDUP(SUM(
IF(AND(LH5='DD FD'!$J$6,LJ5='DD FD'!$AI$3),LI5,0),
IF(AND(LR5='DD FD'!$J$6,LT5='DD FD'!$AI$3),LS5,0),
IF(AND(MB5='DD FD'!$J$6,MD5='DD FD'!$AI$3),MC5,0),
IF(AND(ML5='DD FD'!$J$6,MN5='DD FD'!$AI$3),MM5,0),
IF(AND(MW5='DD FD'!$J$6,MY5='DD FD'!$AI$3),MX5,0),
IF(AND(NH5='DD FD'!$J$6,NJ5='DD FD'!$AI$3),NI5,0),
IF(AND(NS5='DD FD'!$J$6,NU5='DD FD'!$AI$3),NT5,0),
IF(AND(OD5='DD FD'!$J$6,OF5='DD FD'!$AI$3),OE5,0),
IF(AND(OO5='DD FD'!$J$6,OQ5='DD FD'!$AI$3),OP5,0),
),2)</f>
        <v>0</v>
      </c>
      <c r="PA5" s="634">
        <f>ROUNDUP(SUM(
IF(AND(LH5='DD FD'!$J$10,LJ5='DD FD'!$AI$3),LI5,0),
IF(AND(LR5='DD FD'!$J$10,LT5='DD FD'!$AI$3),LS5,0),
IF(AND(MB5='DD FD'!$J$10,MD5='DD FD'!$AI$3),MC5,0),
IF(AND(ML5='DD FD'!$J$10,MN5='DD FD'!$AI$3),MM5,0),
IF(AND(MW5='DD FD'!$J$10,MY5='DD FD'!$AI$3),MX5,0),
IF(AND(NH5='DD FD'!$J$10,NJ5='DD FD'!$AI$3),NI5,0),
IF(AND(NS5='DD FD'!$J$10,NU5='DD FD'!$AI$3),NT5,0),
IF(AND(OD5='DD FD'!$J$10,OF5='DD FD'!$AI$3),OE5,0),
IF(AND(OO5='DD FD'!$J$10,OQ5='DD FD'!$AI$3),OP5,0),
),2)</f>
        <v>0</v>
      </c>
      <c r="PB5" s="634">
        <f>ROUNDUP(SUM(
IF(AND(LH5='DD FD'!$J$8,LJ5='DD FD'!$AI$3),LI5,0),
IF(AND(LR5='DD FD'!$J$8,LT5='DD FD'!$AI$3),LS5,0),
IF(AND(MB5='DD FD'!$J$8,MD5='DD FD'!$AI$3),MC5,0),
IF(AND(ML5='DD FD'!$J$8,MN5='DD FD'!$AI$3),MM5,0),
IF(AND(MW5='DD FD'!$J$8,MY5='DD FD'!$AI$3),MX5,0),
IF(AND(NH5='DD FD'!$J$8,NJ5='DD FD'!$AI$3),NI5,0),
IF(AND(NS5='DD FD'!$J$8,NU5='DD FD'!$AI$3),NT5,0),
IF(AND(OD5='DD FD'!$J$8,OF5='DD FD'!$AI$3),OE5,0),
IF(AND(OO5='DD FD'!$J$8,OQ5='DD FD'!$AI$3),OP5,0),
),2)</f>
        <v>0</v>
      </c>
      <c r="PC5" s="634">
        <f>ROUNDUP(SUM(
IF(AND(LH5='DD FD'!$J$5,LJ5='DD FD'!$AI$3),LI5,0),
IF(AND(LR5='DD FD'!$J$5,LT5='DD FD'!$AI$3),LS5,0),
IF(AND(MB5='DD FD'!$J$5,MD5='DD FD'!$AI$3),MC5,0),
IF(AND(ML5='DD FD'!$J$5,MN5='DD FD'!$AI$3),MM5,0),
IF(AND(MW5='DD FD'!$J$5,MY5='DD FD'!$AI$3),MX5,0),
IF(AND(NH5='DD FD'!$J$5,NJ5='DD FD'!$AI$3),NI5,0),
IF(AND(NS5='DD FD'!$J$5,NU5='DD FD'!$AI$3),NT5,0),
IF(AND(OD5='DD FD'!$J$5,OF5='DD FD'!$AI$3),OE5,0),
IF(AND(OO5='DD FD'!$J$5,OQ5='DD FD'!$AI$3),OP5,0),
),2)</f>
        <v>0</v>
      </c>
      <c r="PD5" s="634">
        <f>ROUNDUP(SUM(
IF(AND(LH5='DD FD'!$J$9,LJ5='DD FD'!$AI$3),LI5,0),
IF(AND(LR5='DD FD'!$J$9,LT5='DD FD'!$AI$3),LS5,0),
IF(AND(MB5='DD FD'!$J$9,MD5='DD FD'!$AI$3),MC5,0),
IF(AND(ML5='DD FD'!$J$9,MN5='DD FD'!$AI$3),MM5,0),
IF(AND(MW5='DD FD'!$J$9,MY5='DD FD'!$AI$3),MX5,0),
IF(AND(NH5='DD FD'!$J$9,NJ5='DD FD'!$AI$3),NI5,0),
IF(AND(NS5='DD FD'!$J$9,NU5='DD FD'!$AI$3),NT5,0),
IF(AND(OD5='DD FD'!$J$9,OF5='DD FD'!$AI$3),OE5,0),
IF(AND(OO5='DD FD'!$J$9,OQ5='DD FD'!$AI$3),OP5,0),
),2)</f>
        <v>0</v>
      </c>
      <c r="PE5" s="634">
        <f>ROUNDUP(SUM(
IF(AND(LH5='DD FD'!$J$4,LJ5='DD FD'!$AI$3),LI5,0),
IF(AND(LR5='DD FD'!$J$4,LT5='DD FD'!$AI$3),LS5,0),
IF(AND(MB5='DD FD'!$J$4,MD5='DD FD'!$AI$3),MC5,0),
IF(AND(ML5='DD FD'!$J$4,MN5='DD FD'!$AI$3),MM5,0),
IF(AND(MW5='DD FD'!$J$4,MY5='DD FD'!$AI$3),MX5,0),
IF(AND(NH5='DD FD'!$J$4,NJ5='DD FD'!$AI$3),NI5,0),
IF(AND(NS5='DD FD'!$J$4,NU5='DD FD'!$AI$3),NT5,0),
IF(AND(OD5='DD FD'!$J$4,OF5='DD FD'!$AI$3),OE5,0),
IF(AND(OO5='DD FD'!$J$4,OQ5='DD FD'!$AI$3),OP5,0),
),2)</f>
        <v>0</v>
      </c>
      <c r="PF5" s="635">
        <f>ROUNDUP(SUM(
IF(AND(LH5='DD FD'!$J$11,LJ5='DD FD'!$AI$3),LI5,0),
IF(AND(LR5='DD FD'!$J$11,LT5='DD FD'!$AI$3),LS5,0),
IF(AND(MB5='DD FD'!$J$11,MD5='DD FD'!$AI$3),MC5,0),
IF(AND(ML5='DD FD'!$J$11,MN5='DD FD'!$AI$3),MM5,0),
IF(AND(MW5='DD FD'!$J$11,MY5='DD FD'!$AI$3),MX5,0),
IF(AND(NH5='DD FD'!$J$11,NJ5='DD FD'!$AI$3),NI5,0),
IF(AND(NS5='DD FD'!$J$11,NU5='DD FD'!$AI$3),NT5,0),
IF(AND(OD5='DD FD'!$J$11,OF5='DD FD'!$AI$3),OE5,0),
IF(AND(OO5='DD FD'!$J$11,OQ5='DD FD'!$AI$3),OP5,0),
),2)</f>
        <v>0</v>
      </c>
      <c r="PG5" s="611" t="s">
        <v>1767</v>
      </c>
    </row>
    <row r="6" spans="1:423" s="36" customFormat="1">
      <c r="A6" s="805"/>
      <c r="B6" s="933"/>
      <c r="C6" s="246"/>
      <c r="D6" s="555"/>
      <c r="E6" s="246"/>
      <c r="F6" s="156"/>
      <c r="G6" s="710"/>
      <c r="H6" s="712"/>
      <c r="I6" s="936"/>
      <c r="J6" s="802"/>
      <c r="K6" s="147"/>
      <c r="L6" s="146" t="str">
        <f t="shared" si="0"/>
        <v/>
      </c>
      <c r="M6" s="501" t="str">
        <f t="shared" ref="M6:M69" si="17">IF(L6="30","x","")</f>
        <v/>
      </c>
      <c r="N6" s="502"/>
      <c r="O6" s="113" t="str">
        <f t="shared" ref="O6:O69" si="18">IF(L6&lt;&gt;"","ZIDE","")</f>
        <v/>
      </c>
      <c r="P6" s="114" t="str">
        <f t="shared" si="1"/>
        <v/>
      </c>
      <c r="Q6" s="112"/>
      <c r="R6" s="112"/>
      <c r="S6" s="115" t="str">
        <f t="shared" ref="S6:S69" si="19">IF(L6&lt;&gt;"",$S$4,"")</f>
        <v/>
      </c>
      <c r="T6" s="154"/>
      <c r="U6" s="160"/>
      <c r="V6" s="161"/>
      <c r="W6" s="161"/>
      <c r="X6" s="69"/>
      <c r="Y6" s="771"/>
      <c r="Z6" s="162"/>
      <c r="AA6" s="776"/>
      <c r="AB6" s="112"/>
      <c r="AC6" s="143"/>
      <c r="AD6" s="143"/>
      <c r="AE6" s="143"/>
      <c r="AF6" s="143"/>
      <c r="AG6" s="143"/>
      <c r="AH6" s="143"/>
      <c r="AI6" s="112"/>
      <c r="AJ6" s="156"/>
      <c r="AK6" s="156"/>
      <c r="AL6" s="156"/>
      <c r="AM6" s="116" t="str">
        <f t="shared" ref="AM6:AM69" si="20">IF(L6&lt;&gt;"",$AM$4,"")</f>
        <v/>
      </c>
      <c r="AN6" s="116" t="str">
        <f t="shared" ref="AN6:AN69" si="21">IF(L6&lt;&gt;"",$AN$4,"")</f>
        <v/>
      </c>
      <c r="AO6" s="324"/>
      <c r="AP6" s="503"/>
      <c r="AQ6" s="487" t="str">
        <f t="shared" ref="AQ6:AQ69" si="22">IF(L6&lt;&gt;"","ST","")</f>
        <v/>
      </c>
      <c r="AR6" s="113" t="str">
        <f t="shared" si="2"/>
        <v/>
      </c>
      <c r="AS6" s="113" t="str">
        <f t="shared" si="3"/>
        <v/>
      </c>
      <c r="AT6" s="113" t="str">
        <f t="shared" si="4"/>
        <v/>
      </c>
      <c r="AU6" s="113" t="str">
        <f t="shared" si="5"/>
        <v/>
      </c>
      <c r="AV6" s="163"/>
      <c r="AW6" s="165"/>
      <c r="AX6" s="155"/>
      <c r="AY6" s="155"/>
      <c r="AZ6" s="155"/>
      <c r="BA6" s="116" t="str">
        <f t="shared" si="6"/>
        <v/>
      </c>
      <c r="BB6" s="315"/>
      <c r="BC6" s="116" t="str">
        <f t="shared" si="7"/>
        <v/>
      </c>
      <c r="BD6" s="133" t="str">
        <f t="shared" si="8"/>
        <v/>
      </c>
      <c r="BE6" s="161"/>
      <c r="BF6" s="1179"/>
      <c r="BG6" s="1179"/>
      <c r="BH6" s="156"/>
      <c r="BI6" s="489"/>
      <c r="BJ6" s="514" t="str">
        <f t="shared" ref="BJ6:BJ69" si="23">IF(BK6&lt;&gt;"","K01","")</f>
        <v/>
      </c>
      <c r="BK6" s="774"/>
      <c r="BL6" s="116" t="str">
        <f t="shared" ref="BL6:BL69" si="24">IF(BK6&lt;&gt;"","ST","")</f>
        <v/>
      </c>
      <c r="BM6" s="775"/>
      <c r="BN6" s="775"/>
      <c r="BO6" s="776"/>
      <c r="BP6" s="777"/>
      <c r="BQ6" s="778"/>
      <c r="BR6" s="778"/>
      <c r="BS6" s="116" t="str">
        <f t="shared" si="9"/>
        <v/>
      </c>
      <c r="BT6" s="777"/>
      <c r="BU6" s="808" t="str">
        <f t="shared" si="10"/>
        <v/>
      </c>
      <c r="BV6" s="779"/>
      <c r="BW6" s="776"/>
      <c r="BX6" s="22"/>
      <c r="BY6" s="22"/>
      <c r="BZ6" s="22"/>
      <c r="CA6" s="780"/>
      <c r="CB6" s="1200"/>
      <c r="CC6" s="775"/>
      <c r="CD6" s="775"/>
      <c r="CE6" s="775"/>
      <c r="CF6" s="775"/>
      <c r="CG6" s="775"/>
      <c r="CH6" s="775"/>
      <c r="CI6" s="775"/>
      <c r="CJ6" s="775"/>
      <c r="CK6" s="775"/>
      <c r="CL6" s="775"/>
      <c r="CM6" s="775"/>
      <c r="CN6" s="775"/>
      <c r="CO6" s="775"/>
      <c r="CP6" s="775"/>
      <c r="CQ6" s="775"/>
      <c r="CR6" s="775"/>
      <c r="CS6" s="775"/>
      <c r="CT6" s="775"/>
      <c r="CU6" s="781"/>
      <c r="CV6" s="775"/>
      <c r="CW6" s="775"/>
      <c r="CX6" s="775"/>
      <c r="CY6" s="775"/>
      <c r="CZ6" s="775"/>
      <c r="DA6" s="775"/>
      <c r="DB6" s="775"/>
      <c r="DC6" s="775"/>
      <c r="DD6" s="775"/>
      <c r="DE6" s="775"/>
      <c r="DF6" s="775"/>
      <c r="DG6" s="775"/>
      <c r="DH6" s="775"/>
      <c r="DI6" s="775"/>
      <c r="DJ6" s="775"/>
      <c r="DK6" s="775"/>
      <c r="DL6" s="775"/>
      <c r="DM6" s="775"/>
      <c r="DN6" s="775"/>
      <c r="DO6" s="775"/>
      <c r="DP6" s="775"/>
      <c r="DQ6" s="775"/>
      <c r="DR6" s="775"/>
      <c r="DS6" s="775"/>
      <c r="DT6" s="775"/>
      <c r="DU6" s="775"/>
      <c r="DV6" s="775"/>
      <c r="DW6" s="775"/>
      <c r="DX6" s="775"/>
      <c r="DY6" s="775"/>
      <c r="DZ6" s="775"/>
      <c r="EA6" s="775"/>
      <c r="EB6" s="775"/>
      <c r="EC6" s="775"/>
      <c r="ED6" s="782" t="str">
        <f t="shared" ref="ED6:ED69" si="25">IF(EE6&lt;&gt;"","P01","")</f>
        <v/>
      </c>
      <c r="EE6" s="783"/>
      <c r="EF6" s="784"/>
      <c r="EG6" s="518"/>
      <c r="EH6" s="785"/>
      <c r="EI6" s="786"/>
      <c r="EJ6" s="785"/>
      <c r="EK6" s="785"/>
      <c r="EL6" s="777"/>
      <c r="EM6" s="778"/>
      <c r="EN6" s="778"/>
      <c r="EO6" s="112" t="str">
        <f t="shared" si="11"/>
        <v/>
      </c>
      <c r="EP6" s="787"/>
      <c r="EQ6" s="488" t="str">
        <f t="shared" si="12"/>
        <v/>
      </c>
      <c r="ER6" s="1098"/>
      <c r="ES6" s="1099" t="str">
        <f t="shared" ref="ES6:ES69" si="26">IF(EE6&lt;&gt;"","ZD","")</f>
        <v/>
      </c>
      <c r="ET6" s="524"/>
      <c r="EU6" s="145"/>
      <c r="EV6" s="145"/>
      <c r="EW6" s="145"/>
      <c r="EX6" s="145"/>
      <c r="EY6" s="145"/>
      <c r="EZ6" s="145"/>
      <c r="FA6" s="145"/>
      <c r="FB6" s="145"/>
      <c r="FC6" s="145"/>
      <c r="FD6" s="145"/>
      <c r="FE6" s="145"/>
      <c r="FF6" s="145"/>
      <c r="FG6" s="145"/>
      <c r="FH6" s="145"/>
      <c r="FI6" s="527"/>
      <c r="FJ6" s="513" t="str">
        <f t="shared" si="13"/>
        <v/>
      </c>
      <c r="FK6" s="166"/>
      <c r="FL6" s="848"/>
      <c r="FM6" s="848"/>
      <c r="FN6" s="849"/>
      <c r="FO6" s="849"/>
      <c r="FP6" s="849"/>
      <c r="FQ6" s="849"/>
      <c r="FR6" s="155"/>
      <c r="FS6" s="143"/>
      <c r="FT6" s="143"/>
      <c r="FU6" s="847" t="str">
        <f t="shared" si="14"/>
        <v/>
      </c>
      <c r="FV6" s="555"/>
      <c r="FW6" s="523" t="str">
        <f>IF(Table1[[#This Row],[Nonfood Inhaltstoffe - Komponente]]="","",VLOOKUP(Table1[[#This Row],[Nonfood Inhaltstoffe - Komponente]],'Dropdown Auswahl'!BJ:BK,2,FALSE))</f>
        <v/>
      </c>
      <c r="FX6" s="1013"/>
      <c r="FY6" s="1011" t="str">
        <f t="shared" si="15"/>
        <v/>
      </c>
      <c r="FZ6" s="112"/>
      <c r="GA6" s="112"/>
      <c r="GB6" s="112"/>
      <c r="GC6" s="529" t="str">
        <f t="shared" si="16"/>
        <v/>
      </c>
      <c r="GI6" s="1019"/>
      <c r="GJ6" s="1016" t="str">
        <f>IF(Table1[[#This Row],[Global Trade Item Number (GTIN)]]="","",Table1[[#This Row],[Global Trade Item Number (GTIN)]])</f>
        <v/>
      </c>
      <c r="GK6" s="555" t="str">
        <f>IF(Table1[[#This Row],[WAWI-Nr./ Kreditoren-Nummer
(ASDV)]]&lt;&gt;"",Table1[[#This Row],[WAWI-Nr./ Kreditoren-Nummer
(ASDV)]],"")</f>
        <v/>
      </c>
      <c r="GL6" s="165"/>
      <c r="GM6" s="165"/>
      <c r="GN6" s="165"/>
      <c r="GO6" s="485"/>
      <c r="GP6" s="534"/>
      <c r="GQ6" s="533"/>
      <c r="GR6" s="486"/>
      <c r="GS6" s="486"/>
      <c r="GT6" s="486"/>
      <c r="GU6" s="486"/>
      <c r="GV6" s="486"/>
      <c r="GW6" s="542"/>
      <c r="GX6" s="519"/>
      <c r="GY6" s="144"/>
      <c r="GZ6" s="144"/>
      <c r="HA6" s="158"/>
      <c r="HB6" s="144"/>
      <c r="HC6" s="480"/>
      <c r="HD6" s="144"/>
      <c r="HE6" s="480"/>
      <c r="HF6" s="144"/>
      <c r="HG6" s="480"/>
      <c r="HH6" s="519"/>
      <c r="HI6" s="144"/>
      <c r="HJ6" s="144"/>
      <c r="HK6" s="144"/>
      <c r="HL6" s="144"/>
      <c r="HM6" s="480"/>
      <c r="HN6" s="144"/>
      <c r="HO6" s="480"/>
      <c r="HP6" s="144"/>
      <c r="HQ6" s="480"/>
      <c r="HR6" s="519"/>
      <c r="HS6" s="144"/>
      <c r="HT6" s="144"/>
      <c r="HU6" s="144"/>
      <c r="HV6" s="144"/>
      <c r="HW6" s="480"/>
      <c r="HX6" s="144"/>
      <c r="HY6" s="480"/>
      <c r="HZ6" s="144"/>
      <c r="IA6" s="480"/>
      <c r="IB6" s="519"/>
      <c r="IC6" s="144"/>
      <c r="ID6" s="144"/>
      <c r="IE6" s="144"/>
      <c r="IF6" s="144"/>
      <c r="IG6" s="144"/>
      <c r="IH6" s="480"/>
      <c r="II6" s="144"/>
      <c r="IJ6" s="480"/>
      <c r="IK6" s="144"/>
      <c r="IL6" s="480"/>
      <c r="IM6" s="519"/>
      <c r="IN6" s="144"/>
      <c r="IO6" s="144"/>
      <c r="IP6" s="144"/>
      <c r="IQ6" s="144"/>
      <c r="IR6" s="144"/>
      <c r="IS6" s="480"/>
      <c r="IT6" s="144"/>
      <c r="IU6" s="480"/>
      <c r="IV6" s="144"/>
      <c r="IW6" s="480"/>
      <c r="IX6" s="519"/>
      <c r="IY6" s="144"/>
      <c r="IZ6" s="144"/>
      <c r="JA6" s="144"/>
      <c r="JB6" s="144"/>
      <c r="JC6" s="144"/>
      <c r="JD6" s="480"/>
      <c r="JE6" s="144"/>
      <c r="JF6" s="480"/>
      <c r="JG6" s="144"/>
      <c r="JH6" s="480"/>
      <c r="JI6" s="519"/>
      <c r="JJ6" s="144"/>
      <c r="JK6" s="144"/>
      <c r="JL6" s="144"/>
      <c r="JM6" s="144"/>
      <c r="JN6" s="144"/>
      <c r="JO6" s="480"/>
      <c r="JP6" s="144"/>
      <c r="JQ6" s="480"/>
      <c r="JR6" s="144"/>
      <c r="JS6" s="590"/>
      <c r="JT6" s="519"/>
      <c r="JU6" s="144"/>
      <c r="JV6" s="144"/>
      <c r="JW6" s="144"/>
      <c r="JX6" s="144"/>
      <c r="JY6" s="144"/>
      <c r="JZ6" s="480"/>
      <c r="KA6" s="144"/>
      <c r="KB6" s="480"/>
      <c r="KC6" s="144"/>
      <c r="KD6" s="480"/>
      <c r="KE6" s="519"/>
      <c r="KF6" s="144"/>
      <c r="KG6" s="144"/>
      <c r="KH6" s="144"/>
      <c r="KI6" s="144"/>
      <c r="KJ6" s="144"/>
      <c r="KK6" s="480"/>
      <c r="KL6" s="144"/>
      <c r="KM6" s="480"/>
      <c r="KN6" s="144"/>
      <c r="KO6" s="480"/>
      <c r="KR6" s="568" t="str">
        <f>IF(Table1[[#This Row],[GTIN]]&lt;&gt;"",Table1[[#This Row],[GTIN]],"")</f>
        <v/>
      </c>
      <c r="KS6" s="569" t="str">
        <f>Table1[[#This Row],[Kreditor]]</f>
        <v/>
      </c>
      <c r="KT6" s="570" t="str">
        <f>IF(Table1[[#This Row],[Gültig ab (Datum)]]&lt;&gt;"",Table1[[#This Row],[Gültig ab (Datum)]],"")</f>
        <v/>
      </c>
      <c r="KU6" s="570"/>
      <c r="KV6" s="583" t="str">
        <f>IF(Table1[[#This Row],[Artikel verpackt? 
(X=Ja)]]="","",Table1[[#This Row],[Artikel verpackt? 
(X=Ja)]])</f>
        <v/>
      </c>
      <c r="KW6" s="571" t="str">
        <f>IF(Table1[[#This Row],[Verpackung recyclingfähig?
(X=Ja)]]="","",Table1[[#This Row],[Verpackung recyclingfähig?
(X=Ja)]])</f>
        <v/>
      </c>
      <c r="KX6" s="572"/>
      <c r="KY6" s="573"/>
      <c r="KZ6" s="574"/>
      <c r="LA6" s="574"/>
      <c r="LB6" s="574"/>
      <c r="LC6" s="574"/>
      <c r="LD6" s="574"/>
      <c r="LE6" s="574"/>
      <c r="LF6" s="575"/>
      <c r="LG6" s="576" t="str">
        <f>IF(Table1[[#This Row],[Hauptkörper - B1 - Art]]="","",VLOOKUP(Table1[[#This Row],[Hauptkörper - B1 - Art]],'DD FD'!B:C,2,FALSE))</f>
        <v/>
      </c>
      <c r="LH6" s="577" t="str">
        <f>IF(Table1[[#This Row],[Hauptkörper - B1 - Fraktion]]="","",VLOOKUP(Table1[[#This Row],[Hauptkörper - B1 - Fraktion]],'DD FD'!H:J,3,FALSE))</f>
        <v/>
      </c>
      <c r="LI6" s="574" t="str">
        <f>IF(Table1[[#This Row],[Hauptkörper - B1 - Gewicht
(in G)]]="","",Table1[[#This Row],[Hauptkörper - B1 - Gewicht
(in G)]])</f>
        <v/>
      </c>
      <c r="LJ6" s="574" t="str">
        <f>IF(Table1[[#This Row],[Hauptkörper - B1 - Lizenzierungs-pflichtig? (X=Ja)]]="","",Table1[[#This Row],[Hauptkörper - B1 - Lizenzierungs-pflichtig? (X=Ja)]])</f>
        <v/>
      </c>
      <c r="LK6" s="577" t="str">
        <f>IF(Table1[[#This Row],[Hauptkörper - B1 - Virgin Material]]="","",VLOOKUP(Table1[[#This Row],[Hauptkörper - B1 - Virgin Material]],'DD FD'!AJ:AK,2,FALSE))</f>
        <v/>
      </c>
      <c r="LL6" s="578" t="str">
        <f>IF(Table1[[#This Row],[Hauptkörper - B1 - Virgin Material Anteil (in %)]]="","",Table1[[#This Row],[Hauptkörper - B1 - Virgin Material Anteil (in %)]])</f>
        <v/>
      </c>
      <c r="LM6" s="577" t="str">
        <f>IF(Table1[[#This Row],[Hauptkörper - B1 - Recyceltes Material]]="","",VLOOKUP(Table1[[#This Row],[Hauptkörper - B1 - Recyceltes Material]],'DD FD'!AL:AM,2,FALSE))</f>
        <v/>
      </c>
      <c r="LN6" s="578" t="str">
        <f>IF(Table1[[#This Row],[Hauptkörper - B1 - Recyceltes Material Anteil (in %)]]="","",Table1[[#This Row],[Hauptkörper - B1 - Recyceltes Material Anteil (in %)]])</f>
        <v/>
      </c>
      <c r="LO6" s="579" t="str">
        <f>IF(Table1[[#This Row],[Hauptkörper - B1 - Beschichtung]]="","",VLOOKUP(Table1[[#This Row],[Hauptkörper - B1 - Beschichtung]],'DD FD'!AE:AF,2,FALSE))</f>
        <v/>
      </c>
      <c r="LP6" s="580" t="str">
        <f>IF(Table1[[#This Row],[Hauptkörper - B1 - Beschichtung Anteil (in %)]]="","",Table1[[#This Row],[Hauptkörper - B1 - Beschichtung Anteil (in %)]])</f>
        <v/>
      </c>
      <c r="LQ6" s="576" t="str">
        <f>IF(Table1[[#This Row],[Hauptkörper - B2 - Art]]="","",VLOOKUP(Table1[[#This Row],[Hauptkörper - B2 - Art]],'DD FD'!B:C,2,FALSE))</f>
        <v/>
      </c>
      <c r="LR6" s="577" t="str">
        <f>IF(Table1[[#This Row],[Hauptkörper - B2 - Fraktion]]="","",VLOOKUP(Table1[[#This Row],[Hauptkörper - B2 - Fraktion]],'DD FD'!H:J,3,FALSE))</f>
        <v/>
      </c>
      <c r="LS6" s="574" t="str">
        <f>IF(Table1[[#This Row],[Hauptkörper - B2 - Gewicht
(in G)]]="","",Table1[[#This Row],[Hauptkörper - B2 - Gewicht
(in G)]])</f>
        <v/>
      </c>
      <c r="LT6" s="574" t="str">
        <f>IF(Table1[[#This Row],[Hauptkörper - B2 - Lizenzierungs-pflichtig? (X=Ja)]]="","",Table1[[#This Row],[Hauptkörper - B2 - Lizenzierungs-pflichtig? (X=Ja)]])</f>
        <v/>
      </c>
      <c r="LU6" s="577" t="str">
        <f>IF(Table1[[#This Row],[Hauptkörper - B2 - Virgin Material]]="","",VLOOKUP(Table1[[#This Row],[Hauptkörper - B2 - Virgin Material]],'DD FD'!AJ:AK,2,FALSE))</f>
        <v/>
      </c>
      <c r="LV6" s="578" t="str">
        <f>IF(Table1[[#This Row],[Hauptkörper - B2 - Virgin Material Anteil (in %)]]="","",Table1[[#This Row],[Hauptkörper - B2 - Virgin Material Anteil (in %)]])</f>
        <v/>
      </c>
      <c r="LW6" s="577" t="str">
        <f>IF(Table1[[#This Row],[Hauptkörper - B2 - Recyceltes Material]]="","",VLOOKUP(Table1[[#This Row],[Hauptkörper - B2 - Recyceltes Material]],'DD FD'!AL:AM,2,FALSE))</f>
        <v/>
      </c>
      <c r="LX6" s="578" t="str">
        <f>IF(Table1[[#This Row],[Hauptkörper - B2 - Recyceltes Material Anteil (in %)]]="","",Table1[[#This Row],[Hauptkörper - B2 - Recyceltes Material Anteil (in %)]])</f>
        <v/>
      </c>
      <c r="LY6" s="577" t="str">
        <f>IF(Table1[[#This Row],[Hauptkörper - B2 - Beschichtung]]="","",VLOOKUP(Table1[[#This Row],[Hauptkörper - B2 - Beschichtung]],'DD FD'!AE:AF,2,FALSE))</f>
        <v/>
      </c>
      <c r="LZ6" s="580" t="str">
        <f>IF(Table1[[#This Row],[Hauptkörper - B2 - Beschichtung Anteil (in %)]]="","",Table1[[#This Row],[Hauptkörper - B2 - Beschichtung Anteil (in %)]])</f>
        <v/>
      </c>
      <c r="MA6" s="576" t="str">
        <f>IF(Table1[[#This Row],[Hauptkörper - B3 - Art]]="","",VLOOKUP(Table1[[#This Row],[Hauptkörper - B3 - Art]],'DD FD'!B:C,2,FALSE))</f>
        <v/>
      </c>
      <c r="MB6" s="577" t="str">
        <f>IF(Table1[[#This Row],[Hauptkörper - B3 - Fraktion]]="","",VLOOKUP(Table1[[#This Row],[Hauptkörper - B3 - Fraktion]],'DD FD'!H:J,3,FALSE))</f>
        <v/>
      </c>
      <c r="MC6" s="574" t="str">
        <f>IF(Table1[[#This Row],[Hauptkörper - B3 - Gewicht
(in G)]]="","",Table1[[#This Row],[Hauptkörper - B3 - Gewicht
(in G)]])</f>
        <v/>
      </c>
      <c r="MD6" s="574" t="str">
        <f>IF(Table1[[#This Row],[Hauptkörper - B3 - Lizenzierungs-pflichtig? (X=Ja)]]="","",Table1[[#This Row],[Hauptkörper - B3 - Lizenzierungs-pflichtig? (X=Ja)]])</f>
        <v/>
      </c>
      <c r="ME6" s="577" t="str">
        <f>IF(Table1[[#This Row],[Hauptkörper - B3 - Virgin Material]]="","",VLOOKUP(Table1[[#This Row],[Hauptkörper - B3 - Virgin Material]],'DD FD'!AJ:AK,2,FALSE))</f>
        <v/>
      </c>
      <c r="MF6" s="578" t="str">
        <f>IF(Table1[[#This Row],[Hauptkörper - B3 - Virgin Material Anteil (in %)]]="","",Table1[[#This Row],[Hauptkörper - B3 - Virgin Material Anteil (in %)]])</f>
        <v/>
      </c>
      <c r="MG6" s="577" t="str">
        <f>IF(Table1[[#This Row],[Hauptkörper - B3 - Recyceltes Material]]="","",VLOOKUP(Table1[[#This Row],[Hauptkörper - B3 - Recyceltes Material]],'DD FD'!AL:AM,2,FALSE))</f>
        <v/>
      </c>
      <c r="MH6" s="578" t="str">
        <f>IF(Table1[[#This Row],[Hauptkörper - B3 - Recyceltes Material Anteil (in %)]]="","",Table1[[#This Row],[Hauptkörper - B3 - Recyceltes Material Anteil (in %)]])</f>
        <v/>
      </c>
      <c r="MI6" s="577" t="str">
        <f>IF(Table1[[#This Row],[Hauptkörper - B3 - Beschichtung]]="","",VLOOKUP(Table1[[#This Row],[Hauptkörper - B3 - Beschichtung]],'DD FD'!AE:AF,2,FALSE))</f>
        <v/>
      </c>
      <c r="MJ6" s="580" t="str">
        <f>IF(Table1[[#This Row],[Hauptkörper - B3 - Beschichtung Anteil (in %)]]="","",Table1[[#This Row],[Hauptkörper - B3 - Beschichtung Anteil (in %)]])</f>
        <v/>
      </c>
      <c r="MK6" s="576" t="str">
        <f>IF(Table1[[#This Row],[Verschluss - B1 - Art]]="","",VLOOKUP(Table1[[#This Row],[Verschluss - B1 - Art]],'DD FD'!D:E,2,FALSE))</f>
        <v/>
      </c>
      <c r="ML6" s="577" t="str">
        <f>IF(Table1[[#This Row],[Verschluss - B1 - Fraktion]]="","",VLOOKUP(Table1[[#This Row],[Verschluss - B1 - Fraktion]],'DD FD'!H:J,3,FALSE))</f>
        <v/>
      </c>
      <c r="MM6" s="574" t="str">
        <f>IF(Table1[[#This Row],[Verschluss - B1 - Gewicht (in G)]]="","",Table1[[#This Row],[Verschluss - B1 - Gewicht (in G)]])</f>
        <v/>
      </c>
      <c r="MN6" s="574" t="str">
        <f>IF(Table1[[#This Row],[Verschluss - B1 - Lizenzierungs-pflichtig? (X=Ja)]]="","",Table1[[#This Row],[Verschluss - B1 - Lizenzierungs-pflichtig? (X=Ja)]])</f>
        <v/>
      </c>
      <c r="MO6" s="574" t="str">
        <f>IF(Table1[[#This Row],[Verschluss - B1 - Trennbar vom Hauptkörper? (X=Ja)]]="","",Table1[[#This Row],[Verschluss - B1 - Trennbar vom Hauptkörper? (X=Ja)]])</f>
        <v/>
      </c>
      <c r="MP6" s="577" t="str">
        <f>IF(Table1[[#This Row],[Verschluss - B1 - Virgin Material]]="","",VLOOKUP(Table1[[#This Row],[Verschluss - B1 - Virgin Material]],'DD FD'!AJ:AK,2,FALSE))</f>
        <v/>
      </c>
      <c r="MQ6" s="578" t="str">
        <f>IF(Table1[[#This Row],[Verschluss - B1 - Virgin Material Anteil (in %)]]="","",Table1[[#This Row],[Verschluss - B1 - Virgin Material Anteil (in %)]])</f>
        <v/>
      </c>
      <c r="MR6" s="577" t="str">
        <f>IF(Table1[[#This Row],[Verschluss - B1 - Recyceltes Material]]="","",VLOOKUP(Table1[[#This Row],[Verschluss - B1 - Recyceltes Material]],'DD FD'!AL:AM,2,FALSE))</f>
        <v/>
      </c>
      <c r="MS6" s="578" t="str">
        <f>IF(Table1[[#This Row],[Verschluss - B1 - Recyceltes Material Anteil (in %)]]="","",Table1[[#This Row],[Verschluss - B1 - Recyceltes Material Anteil (in %)]])</f>
        <v/>
      </c>
      <c r="MT6" s="577" t="str">
        <f>IF(Table1[[#This Row],[Verschluss - B1 - Beschichtung]]="","",VLOOKUP(Table1[[#This Row],[Verschluss - B1 - Beschichtung]],'DD FD'!AE:AF,2,FALSE))</f>
        <v/>
      </c>
      <c r="MU6" s="580" t="str">
        <f>IF(Table1[[#This Row],[Verschluss - B1 - Beschichtung Anteil (in %)]]="","",Table1[[#This Row],[Verschluss - B1 - Beschichtung Anteil (in %)]])</f>
        <v/>
      </c>
      <c r="MV6" s="576" t="str">
        <f>IF(Table1[[#This Row],[Verschluss - B2 - Art]]="","",VLOOKUP(Table1[[#This Row],[Verschluss - B2 - Art]],'DD FD'!D:E,2,FALSE))</f>
        <v/>
      </c>
      <c r="MW6" s="577" t="str">
        <f>IF(Table1[[#This Row],[Verschluss - B2 - Fraktion]]="","",VLOOKUP(Table1[[#This Row],[Verschluss - B2 - Fraktion]],'DD FD'!H:J,3,FALSE))</f>
        <v/>
      </c>
      <c r="MX6" s="574" t="str">
        <f>IF(Table1[[#This Row],[Verschluss - B2 - Gewicht (in G)]]="","",Table1[[#This Row],[Verschluss - B2 - Gewicht (in G)]])</f>
        <v/>
      </c>
      <c r="MY6" s="574" t="str">
        <f>IF(Table1[[#This Row],[Verschluss - B2 - Lizenzierungs-pflichtig? (X=Ja)]]="","",Table1[[#This Row],[Verschluss - B2 - Lizenzierungs-pflichtig? (X=Ja)]])</f>
        <v/>
      </c>
      <c r="MZ6" s="574" t="str">
        <f>IF(Table1[[#This Row],[Verschluss - B2 - Trennbar vom Hauptkörper? (X=Ja)]]="","",Table1[[#This Row],[Verschluss - B2 - Trennbar vom Hauptkörper? (X=Ja)]])</f>
        <v/>
      </c>
      <c r="NA6" s="577" t="str">
        <f>IF(Table1[[#This Row],[Verschluss - B2 - Virgin Material]]="","",VLOOKUP(Table1[[#This Row],[Verschluss - B2 - Virgin Material]],'DD FD'!AJ:AK,2,FALSE))</f>
        <v/>
      </c>
      <c r="NB6" s="578" t="str">
        <f>IF(Table1[[#This Row],[Verschluss - B2 - Virgin Material Anteil (in %)]]="","",Table1[[#This Row],[Verschluss - B2 - Virgin Material Anteil (in %)]])</f>
        <v/>
      </c>
      <c r="NC6" s="577" t="str">
        <f>IF(Table1[[#This Row],[Verschluss - B2 - Recyceltes Material]]="","",VLOOKUP(Table1[[#This Row],[Verschluss - B2 - Recyceltes Material]],'DD FD'!AL:AM,2,FALSE))</f>
        <v/>
      </c>
      <c r="ND6" s="578" t="str">
        <f>IF(Table1[[#This Row],[Verschluss - B2 - Recyceltes Material Anteil (in %)]]="","",Table1[[#This Row],[Verschluss - B2 - Recyceltes Material Anteil (in %)]])</f>
        <v/>
      </c>
      <c r="NE6" s="577" t="str">
        <f>IF(Table1[[#This Row],[Verschluss - B2 - Beschichtung]]="","",VLOOKUP(Table1[[#This Row],[Verschluss - B2 - Beschichtung]],'DD FD'!AE:AF,2,FALSE))</f>
        <v/>
      </c>
      <c r="NF6" s="580" t="str">
        <f>IF(Table1[[#This Row],[Verschluss - B2 - Beschichtung Anteil (in %)]]="","",Table1[[#This Row],[Verschluss - B2 - Beschichtung Anteil (in %)]])</f>
        <v/>
      </c>
      <c r="NG6" s="576" t="str">
        <f>IF(Table1[[#This Row],[Verschluss - B3 - Art]]="","",VLOOKUP(Table1[[#This Row],[Verschluss - B3 - Art]],'DD FD'!D:E,2,FALSE))</f>
        <v/>
      </c>
      <c r="NH6" s="577" t="str">
        <f>IF(Table1[[#This Row],[Verschluss - B3 - Fraktion]]="","",VLOOKUP(Table1[[#This Row],[Verschluss - B3 - Fraktion]],'DD FD'!H:J,3,FALSE))</f>
        <v/>
      </c>
      <c r="NI6" s="574" t="str">
        <f>IF(Table1[[#This Row],[Verschluss - B3 - Gewicht (in G)]]="","",Table1[[#This Row],[Verschluss - B3 - Gewicht (in G)]])</f>
        <v/>
      </c>
      <c r="NJ6" s="574" t="str">
        <f>IF(Table1[[#This Row],[Verschluss - B3 - Lizenzierungs-pflichtig? (X=Ja)]]="","",Table1[[#This Row],[Verschluss - B3 - Lizenzierungs-pflichtig? (X=Ja)]])</f>
        <v/>
      </c>
      <c r="NK6" s="574" t="str">
        <f>IF(Table1[[#This Row],[Verschluss - B3 - Trennbar vom Hauptkörper? (X=Ja)]]="","",Table1[[#This Row],[Verschluss - B3 - Trennbar vom Hauptkörper? (X=Ja)]])</f>
        <v/>
      </c>
      <c r="NL6" s="577" t="str">
        <f>IF(Table1[[#This Row],[Verschluss - B3 - Virgin Material]]="","",VLOOKUP(Table1[[#This Row],[Verschluss - B3 - Virgin Material]],'DD FD'!AJ:AK,2,FALSE))</f>
        <v/>
      </c>
      <c r="NM6" s="578" t="str">
        <f>IF(Table1[[#This Row],[Verschluss - B3 - Virgin Material Anteil (in %)]]="","",Table1[[#This Row],[Verschluss - B3 - Virgin Material Anteil (in %)]])</f>
        <v/>
      </c>
      <c r="NN6" s="577" t="str">
        <f>IF(Table1[[#This Row],[Verschluss - B3 - Recyceltes Material]]="","",VLOOKUP(Table1[[#This Row],[Verschluss - B3 - Recyceltes Material]],'DD FD'!AL:AM,2,FALSE))</f>
        <v/>
      </c>
      <c r="NO6" s="578" t="str">
        <f>IF(Table1[[#This Row],[Verschluss - B3 - Recyceltes Material Anteil (in %)]]="","",Table1[[#This Row],[Verschluss - B3 - Recyceltes Material Anteil (in %)]])</f>
        <v/>
      </c>
      <c r="NP6" s="577" t="str">
        <f>IF(Table1[[#This Row],[Verschluss - B3 - Beschichtung]]="","",VLOOKUP(Table1[[#This Row],[Verschluss - B3 - Beschichtung]],'DD FD'!AE:AF,2,FALSE))</f>
        <v/>
      </c>
      <c r="NQ6" s="580" t="str">
        <f>IF(Table1[[#This Row],[Verschluss - B3 - Beschichtung Anteil (in %)]]="","",Table1[[#This Row],[Verschluss - B3 - Beschichtung Anteil (in %)]])</f>
        <v/>
      </c>
      <c r="NR6" s="576" t="str">
        <f>IF(Table1[[#This Row],[Etikett - B1 - Art]]="","",VLOOKUP(Table1[[#This Row],[Etikett - B1 - Art]],'DD FD'!F:G,2,FALSE))</f>
        <v/>
      </c>
      <c r="NS6" s="577" t="str">
        <f>IF(Table1[[#This Row],[Etikett - B1 - Fraktion]]="","",VLOOKUP(Table1[[#This Row],[Etikett - B1 - Fraktion]],'DD FD'!H:J,3,FALSE))</f>
        <v/>
      </c>
      <c r="NT6" s="574" t="str">
        <f>IF(Table1[[#This Row],[Etikett - B1 - Gewicht (in G)]]="","",Table1[[#This Row],[Etikett - B1 - Gewicht (in G)]])</f>
        <v/>
      </c>
      <c r="NU6" s="574" t="str">
        <f>IF(Table1[[#This Row],[Etikett - B1 - Lizenzierungs-pflichtig? (X=Ja)]]="","",Table1[[#This Row],[Etikett - B1 - Lizenzierungs-pflichtig? (X=Ja)]])</f>
        <v/>
      </c>
      <c r="NV6" s="574" t="str">
        <f>IF(Table1[[#This Row],[Etikett - B1 - Trennbar vom Hauptkörper? (X=Ja)]]="","",Table1[[#This Row],[Etikett - B1 - Trennbar vom Hauptkörper? (X=Ja)]])</f>
        <v/>
      </c>
      <c r="NW6" s="577" t="str">
        <f>IF(Table1[[#This Row],[Etikett - B1 - Virgin Material]]="","",VLOOKUP(Table1[[#This Row],[Etikett - B1 - Virgin Material]],'DD FD'!AJ:AK,2,FALSE))</f>
        <v/>
      </c>
      <c r="NX6" s="578" t="str">
        <f>IF(Table1[[#This Row],[Etikett - B1 - Virgin Material Anteil (in %)]]="","",Table1[[#This Row],[Etikett - B1 - Virgin Material Anteil (in %)]])</f>
        <v/>
      </c>
      <c r="NY6" s="577" t="str">
        <f>IF(Table1[[#This Row],[Etikett - B1 - Recyceltes Material]]="","",VLOOKUP(Table1[[#This Row],[Etikett - B1 - Recyceltes Material]],'DD FD'!AL:AM,2,FALSE))</f>
        <v/>
      </c>
      <c r="NZ6" s="578" t="str">
        <f>IF(Table1[[#This Row],[Etikett - B1 - Recyceltes Material Anteil (in %)]]="","",Table1[[#This Row],[Etikett - B1 - Recyceltes Material Anteil (in %)]])</f>
        <v/>
      </c>
      <c r="OA6" s="577" t="str">
        <f>IF(Table1[[#This Row],[Etikett - B1 - Beschichtung]]="","",VLOOKUP(Table1[[#This Row],[Etikett - B1 - Beschichtung]],'DD FD'!AE:AF,2,FALSE))</f>
        <v/>
      </c>
      <c r="OB6" s="580" t="str">
        <f>IF(Table1[[#This Row],[Etikett - B1 - Beschichtung Anteil (in %)]]="","",Table1[[#This Row],[Etikett - B1 - Beschichtung Anteil (in %)]])</f>
        <v/>
      </c>
      <c r="OC6" s="576" t="str">
        <f>IF(Table1[[#This Row],[Etikett - B2 - Art]]="","",VLOOKUP(Table1[[#This Row],[Etikett - B2 - Art]],'DD FD'!F:G,2,FALSE))</f>
        <v/>
      </c>
      <c r="OD6" s="577" t="str">
        <f>IF(Table1[[#This Row],[Etikett - B2 - Fraktion]]="","",VLOOKUP(Table1[[#This Row],[Etikett - B2 - Fraktion]],'DD FD'!H:J,3,FALSE))</f>
        <v/>
      </c>
      <c r="OE6" s="574" t="str">
        <f>IF(Table1[[#This Row],[Etikett - B2 - Gewicht (in G)]]="","",Table1[[#This Row],[Etikett - B2 - Gewicht (in G)]])</f>
        <v/>
      </c>
      <c r="OF6" s="574" t="str">
        <f>IF(Table1[[#This Row],[Etikett - B2 - Lizenzierungs-pflichtig? (X=Ja)]]="","",Table1[[#This Row],[Etikett - B2 - Lizenzierungs-pflichtig? (X=Ja)]])</f>
        <v/>
      </c>
      <c r="OG6" s="574" t="str">
        <f>IF(Table1[[#This Row],[Etikett - B2 - Trennbar vom Hauptkörper? (X=Ja)]]="","",Table1[[#This Row],[Etikett - B2 - Trennbar vom Hauptkörper? (X=Ja)]])</f>
        <v/>
      </c>
      <c r="OH6" s="577" t="str">
        <f>IF(Table1[[#This Row],[Etikett - B2 - Virgin Material]]="","",VLOOKUP(Table1[[#This Row],[Etikett - B2 - Virgin Material]],'DD FD'!AJ:AK,2,FALSE))</f>
        <v/>
      </c>
      <c r="OI6" s="578" t="str">
        <f>IF(Table1[[#This Row],[Etikett - B2 - Virgin Material Anteil (in %)]]="","",Table1[[#This Row],[Etikett - B2 - Virgin Material Anteil (in %)]])</f>
        <v/>
      </c>
      <c r="OJ6" s="577" t="str">
        <f>IF(Table1[[#This Row],[Etikett - B2 - Recyceltes Material]]="","",VLOOKUP(Table1[[#This Row],[Etikett - B2 - Recyceltes Material]],'DD FD'!AL:AM,2,FALSE))</f>
        <v/>
      </c>
      <c r="OK6" s="578" t="str">
        <f>IF(Table1[[#This Row],[Etikett - B2 - Recyceltes Material Anteil (in %)]]="","",Table1[[#This Row],[Etikett - B2 - Recyceltes Material Anteil (in %)]])</f>
        <v/>
      </c>
      <c r="OL6" s="577" t="str">
        <f>IF(Table1[[#This Row],[Etikett - B2 - Beschichtung]]="","",VLOOKUP(Table1[[#This Row],[Etikett - B2 - Beschichtung]],'DD FD'!AE:AF,2,FALSE))</f>
        <v/>
      </c>
      <c r="OM6" s="580" t="str">
        <f>IF(Table1[[#This Row],[Etikett - B2 - Beschichtung Anteil (in %)]]="","",Table1[[#This Row],[Etikett - B2 - Beschichtung Anteil (in %)]])</f>
        <v/>
      </c>
      <c r="ON6" s="576" t="str">
        <f>IF(Table1[[#This Row],[Etikett - B3 - Art]]="","",VLOOKUP(Table1[[#This Row],[Etikett - B3 - Art]],'DD FD'!F:G,2,FALSE))</f>
        <v/>
      </c>
      <c r="OO6" s="577" t="str">
        <f>IF(Table1[[#This Row],[Etikett - B3 - Fraktion]]="","",VLOOKUP(Table1[[#This Row],[Etikett - B3 - Fraktion]],'DD FD'!H:J,3,FALSE))</f>
        <v/>
      </c>
      <c r="OP6" s="574" t="str">
        <f>IF(Table1[[#This Row],[Etikett - B3 - Gewicht (in G)]]="","",Table1[[#This Row],[Etikett - B3 - Gewicht (in G)]])</f>
        <v/>
      </c>
      <c r="OQ6" s="574" t="str">
        <f>IF(Table1[[#This Row],[Etikett - B3 - Lizenzierungs-pflichtig? (X=Ja)]]="","",Table1[[#This Row],[Etikett - B3 - Lizenzierungs-pflichtig? (X=Ja)]])</f>
        <v/>
      </c>
      <c r="OR6" s="574" t="str">
        <f>IF(Table1[[#This Row],[Etikett - B3 - Trennbar vom Hauptkörper? (X=Ja)]]="","",Table1[[#This Row],[Etikett - B3 - Trennbar vom Hauptkörper? (X=Ja)]])</f>
        <v/>
      </c>
      <c r="OS6" s="577" t="str">
        <f>IF(Table1[[#This Row],[Etikett - B3 - Virgin Material]]="","",VLOOKUP(Table1[[#This Row],[Etikett - B3 - Virgin Material]],'DD FD'!AJ:AK,2,FALSE))</f>
        <v/>
      </c>
      <c r="OT6" s="578" t="str">
        <f>IF(Table1[[#This Row],[Etikett - B3 - Virgin Material Anteil (in %)]]="","",Table1[[#This Row],[Etikett - B3 - Virgin Material Anteil (in %)]])</f>
        <v/>
      </c>
      <c r="OU6" s="577" t="str">
        <f>IF(Table1[[#This Row],[Etikett - B3 - Recyceltes Material]]="","",VLOOKUP(Table1[[#This Row],[Etikett - B3 - Recyceltes Material]],'DD FD'!AL:AM,2,FALSE))</f>
        <v/>
      </c>
      <c r="OV6" s="578" t="str">
        <f>IF(Table1[[#This Row],[Etikett - B3 - Recyceltes Material Anteil (in %)]]="","",Table1[[#This Row],[Etikett - B3 - Recyceltes Material Anteil (in %)]])</f>
        <v/>
      </c>
      <c r="OW6" s="577" t="str">
        <f>IF(Table1[[#This Row],[Etikett - B3 - Beschichtung]]="","",VLOOKUP(Table1[[#This Row],[Etikett - B3 - Beschichtung]],'DD FD'!AE:AF,2,FALSE))</f>
        <v/>
      </c>
      <c r="OX6" s="613" t="str">
        <f>IF(Table1[[#This Row],[Etikett - B3 - Beschichtung Anteil (in %)]]="","",Table1[[#This Row],[Etikett - B3 - Beschichtung Anteil (in %)]])</f>
        <v/>
      </c>
      <c r="OY6" s="618">
        <f>ROUNDUP(SUM(
IF(AND(LH6='DD FD'!$J$7,LJ6='DD FD'!$AI$3),LI6,0),
IF(AND(LR6='DD FD'!$J$7,LT6='DD FD'!$AI$3),LS6,0),
IF(AND(MB6='DD FD'!$J$7,MD6='DD FD'!$AI$3),MC6,0),
IF(AND(ML6='DD FD'!$J$7,MN6='DD FD'!$AI$3),MM6,0),
IF(AND(MW6='DD FD'!$J$7,MY6='DD FD'!$AI$3),MX6,0),
IF(AND(NH6='DD FD'!$J$7,NJ6='DD FD'!$AI$3),NI6,0),
IF(AND(NS6='DD FD'!$J$7,NU6='DD FD'!$AI$3),NT6,0),
IF(AND(OD6='DD FD'!$J$7,OF6='DD FD'!$AI$3),OE6,0),
IF(AND(OO6='DD FD'!$J$7,OQ6='DD FD'!$AI$3),OP6,0),
),2)</f>
        <v>0</v>
      </c>
      <c r="OZ6" s="617">
        <f>ROUNDUP(SUM(
IF(AND(LH6='DD FD'!$J$6,LJ6='DD FD'!$AI$3),LI6,0),
IF(AND(LR6='DD FD'!$J$6,LT6='DD FD'!$AI$3),LS6,0),
IF(AND(MB6='DD FD'!$J$6,MD6='DD FD'!$AI$3),MC6,0),
IF(AND(ML6='DD FD'!$J$6,MN6='DD FD'!$AI$3),MM6,0),
IF(AND(MW6='DD FD'!$J$6,MY6='DD FD'!$AI$3),MX6,0),
IF(AND(NH6='DD FD'!$J$6,NJ6='DD FD'!$AI$3),NI6,0),
IF(AND(NS6='DD FD'!$J$6,NU6='DD FD'!$AI$3),NT6,0),
IF(AND(OD6='DD FD'!$J$6,OF6='DD FD'!$AI$3),OE6,0),
IF(AND(OO6='DD FD'!$J$6,OQ6='DD FD'!$AI$3),OP6,0),
),2)</f>
        <v>0</v>
      </c>
      <c r="PA6" s="617">
        <f>ROUNDUP(SUM(
IF(AND(LH6='DD FD'!$J$10,LJ6='DD FD'!$AI$3),LI6,0),
IF(AND(LR6='DD FD'!$J$10,LT6='DD FD'!$AI$3),LS6,0),
IF(AND(MB6='DD FD'!$J$10,MD6='DD FD'!$AI$3),MC6,0),
IF(AND(ML6='DD FD'!$J$10,MN6='DD FD'!$AI$3),MM6,0),
IF(AND(MW6='DD FD'!$J$10,MY6='DD FD'!$AI$3),MX6,0),
IF(AND(NH6='DD FD'!$J$10,NJ6='DD FD'!$AI$3),NI6,0),
IF(AND(NS6='DD FD'!$J$10,NU6='DD FD'!$AI$3),NT6,0),
IF(AND(OD6='DD FD'!$J$10,OF6='DD FD'!$AI$3),OE6,0),
IF(AND(OO6='DD FD'!$J$10,OQ6='DD FD'!$AI$3),OP6,0),
),2)</f>
        <v>0</v>
      </c>
      <c r="PB6" s="617">
        <f>ROUNDUP(SUM(
IF(AND(LH6='DD FD'!$J$8,LJ6='DD FD'!$AI$3),LI6,0),
IF(AND(LR6='DD FD'!$J$8,LT6='DD FD'!$AI$3),LS6,0),
IF(AND(MB6='DD FD'!$J$8,MD6='DD FD'!$AI$3),MC6,0),
IF(AND(ML6='DD FD'!$J$8,MN6='DD FD'!$AI$3),MM6,0),
IF(AND(MW6='DD FD'!$J$8,MY6='DD FD'!$AI$3),MX6,0),
IF(AND(NH6='DD FD'!$J$8,NJ6='DD FD'!$AI$3),NI6,0),
IF(AND(NS6='DD FD'!$J$8,NU6='DD FD'!$AI$3),NT6,0),
IF(AND(OD6='DD FD'!$J$8,OF6='DD FD'!$AI$3),OE6,0),
IF(AND(OO6='DD FD'!$J$8,OQ6='DD FD'!$AI$3),OP6,0),
),2)</f>
        <v>0</v>
      </c>
      <c r="PC6" s="617">
        <f>ROUNDUP(SUM(
IF(AND(LH6='DD FD'!$J$5,LJ6='DD FD'!$AI$3),LI6,0),
IF(AND(LR6='DD FD'!$J$5,LT6='DD FD'!$AI$3),LS6,0),
IF(AND(MB6='DD FD'!$J$5,MD6='DD FD'!$AI$3),MC6,0),
IF(AND(ML6='DD FD'!$J$5,MN6='DD FD'!$AI$3),MM6,0),
IF(AND(MW6='DD FD'!$J$5,MY6='DD FD'!$AI$3),MX6,0),
IF(AND(NH6='DD FD'!$J$5,NJ6='DD FD'!$AI$3),NI6,0),
IF(AND(NS6='DD FD'!$J$5,NU6='DD FD'!$AI$3),NT6,0),
IF(AND(OD6='DD FD'!$J$5,OF6='DD FD'!$AI$3),OE6,0),
IF(AND(OO6='DD FD'!$J$5,OQ6='DD FD'!$AI$3),OP6,0),
),2)</f>
        <v>0</v>
      </c>
      <c r="PD6" s="617">
        <f>ROUNDUP(SUM(
IF(AND(LH6='DD FD'!$J$9,LJ6='DD FD'!$AI$3),LI6,0),
IF(AND(LR6='DD FD'!$J$9,LT6='DD FD'!$AI$3),LS6,0),
IF(AND(MB6='DD FD'!$J$9,MD6='DD FD'!$AI$3),MC6,0),
IF(AND(ML6='DD FD'!$J$9,MN6='DD FD'!$AI$3),MM6,0),
IF(AND(MW6='DD FD'!$J$9,MY6='DD FD'!$AI$3),MX6,0),
IF(AND(NH6='DD FD'!$J$9,NJ6='DD FD'!$AI$3),NI6,0),
IF(AND(NS6='DD FD'!$J$9,NU6='DD FD'!$AI$3),NT6,0),
IF(AND(OD6='DD FD'!$J$9,OF6='DD FD'!$AI$3),OE6,0),
IF(AND(OO6='DD FD'!$J$9,OQ6='DD FD'!$AI$3),OP6,0),
),2)</f>
        <v>0</v>
      </c>
      <c r="PE6" s="617">
        <f>ROUNDUP(SUM(
IF(AND(LH6='DD FD'!$J$4,LJ6='DD FD'!$AI$3),LI6,0),
IF(AND(LR6='DD FD'!$J$4,LT6='DD FD'!$AI$3),LS6,0),
IF(AND(MB6='DD FD'!$J$4,MD6='DD FD'!$AI$3),MC6,0),
IF(AND(ML6='DD FD'!$J$4,MN6='DD FD'!$AI$3),MM6,0),
IF(AND(MW6='DD FD'!$J$4,MY6='DD FD'!$AI$3),MX6,0),
IF(AND(NH6='DD FD'!$J$4,NJ6='DD FD'!$AI$3),NI6,0),
IF(AND(NS6='DD FD'!$J$4,NU6='DD FD'!$AI$3),NT6,0),
IF(AND(OD6='DD FD'!$J$4,OF6='DD FD'!$AI$3),OE6,0),
IF(AND(OO6='DD FD'!$J$4,OQ6='DD FD'!$AI$3),OP6,0),
),2)</f>
        <v>0</v>
      </c>
      <c r="PF6" s="619">
        <f>ROUNDUP(SUM(
IF(AND(LH6='DD FD'!$J$11,LJ6='DD FD'!$AI$3),LI6,0),
IF(AND(LR6='DD FD'!$J$11,LT6='DD FD'!$AI$3),LS6,0),
IF(AND(MB6='DD FD'!$J$11,MD6='DD FD'!$AI$3),MC6,0),
IF(AND(ML6='DD FD'!$J$11,MN6='DD FD'!$AI$3),MM6,0),
IF(AND(MW6='DD FD'!$J$11,MY6='DD FD'!$AI$3),MX6,0),
IF(AND(NH6='DD FD'!$J$11,NJ6='DD FD'!$AI$3),NI6,0),
IF(AND(NS6='DD FD'!$J$11,NU6='DD FD'!$AI$3),NT6,0),
IF(AND(OD6='DD FD'!$J$11,OF6='DD FD'!$AI$3),OE6,0),
IF(AND(OO6='DD FD'!$J$11,OQ6='DD FD'!$AI$3),OP6,0),
),2)</f>
        <v>0</v>
      </c>
      <c r="PG6" s="610"/>
    </row>
    <row r="7" spans="1:423" s="36" customFormat="1">
      <c r="A7" s="805"/>
      <c r="B7" s="933"/>
      <c r="C7" s="246"/>
      <c r="D7" s="555"/>
      <c r="E7" s="246"/>
      <c r="F7" s="156"/>
      <c r="G7" s="710"/>
      <c r="H7" s="712"/>
      <c r="I7" s="936"/>
      <c r="J7" s="802"/>
      <c r="K7" s="147"/>
      <c r="L7" s="146" t="str">
        <f t="shared" si="0"/>
        <v/>
      </c>
      <c r="M7" s="501" t="str">
        <f t="shared" si="17"/>
        <v/>
      </c>
      <c r="N7" s="502"/>
      <c r="O7" s="113" t="str">
        <f t="shared" si="18"/>
        <v/>
      </c>
      <c r="P7" s="114" t="str">
        <f t="shared" si="1"/>
        <v/>
      </c>
      <c r="Q7" s="112"/>
      <c r="R7" s="112"/>
      <c r="S7" s="115" t="str">
        <f t="shared" si="19"/>
        <v/>
      </c>
      <c r="T7" s="154"/>
      <c r="U7" s="160"/>
      <c r="V7" s="161"/>
      <c r="W7" s="161"/>
      <c r="X7" s="69"/>
      <c r="Y7" s="771"/>
      <c r="Z7" s="162"/>
      <c r="AA7" s="776"/>
      <c r="AB7" s="112"/>
      <c r="AC7" s="143"/>
      <c r="AD7" s="143"/>
      <c r="AE7" s="143"/>
      <c r="AF7" s="143"/>
      <c r="AG7" s="143"/>
      <c r="AH7" s="143"/>
      <c r="AI7" s="112"/>
      <c r="AJ7" s="156"/>
      <c r="AK7" s="156"/>
      <c r="AL7" s="156"/>
      <c r="AM7" s="116" t="str">
        <f t="shared" si="20"/>
        <v/>
      </c>
      <c r="AN7" s="116" t="str">
        <f t="shared" si="21"/>
        <v/>
      </c>
      <c r="AO7" s="324"/>
      <c r="AP7" s="503"/>
      <c r="AQ7" s="487" t="str">
        <f t="shared" si="22"/>
        <v/>
      </c>
      <c r="AR7" s="113" t="str">
        <f t="shared" si="2"/>
        <v/>
      </c>
      <c r="AS7" s="113" t="str">
        <f t="shared" si="3"/>
        <v/>
      </c>
      <c r="AT7" s="113" t="str">
        <f t="shared" si="4"/>
        <v/>
      </c>
      <c r="AU7" s="113" t="str">
        <f t="shared" si="5"/>
        <v/>
      </c>
      <c r="AV7" s="163"/>
      <c r="AW7" s="165"/>
      <c r="AX7" s="155"/>
      <c r="AY7" s="155"/>
      <c r="AZ7" s="155"/>
      <c r="BA7" s="116" t="str">
        <f t="shared" si="6"/>
        <v/>
      </c>
      <c r="BB7" s="315"/>
      <c r="BC7" s="116" t="str">
        <f t="shared" si="7"/>
        <v/>
      </c>
      <c r="BD7" s="133" t="str">
        <f t="shared" si="8"/>
        <v/>
      </c>
      <c r="BE7" s="161"/>
      <c r="BF7" s="1179"/>
      <c r="BG7" s="1179"/>
      <c r="BH7" s="156"/>
      <c r="BI7" s="489"/>
      <c r="BJ7" s="514" t="str">
        <f t="shared" si="23"/>
        <v/>
      </c>
      <c r="BK7" s="774"/>
      <c r="BL7" s="116" t="str">
        <f t="shared" si="24"/>
        <v/>
      </c>
      <c r="BM7" s="775"/>
      <c r="BN7" s="775"/>
      <c r="BO7" s="776"/>
      <c r="BP7" s="777"/>
      <c r="BQ7" s="778"/>
      <c r="BR7" s="778"/>
      <c r="BS7" s="116" t="str">
        <f t="shared" si="9"/>
        <v/>
      </c>
      <c r="BT7" s="777"/>
      <c r="BU7" s="808" t="str">
        <f t="shared" si="10"/>
        <v/>
      </c>
      <c r="BV7" s="788"/>
      <c r="BW7" s="776"/>
      <c r="BX7" s="22"/>
      <c r="BY7" s="22"/>
      <c r="BZ7" s="22"/>
      <c r="CA7" s="780"/>
      <c r="CB7" s="1200"/>
      <c r="CC7" s="775"/>
      <c r="CD7" s="775"/>
      <c r="CE7" s="775"/>
      <c r="CF7" s="775"/>
      <c r="CG7" s="775"/>
      <c r="CH7" s="775"/>
      <c r="CI7" s="775"/>
      <c r="CJ7" s="775"/>
      <c r="CK7" s="775"/>
      <c r="CL7" s="775"/>
      <c r="CM7" s="775"/>
      <c r="CN7" s="775"/>
      <c r="CO7" s="775"/>
      <c r="CP7" s="775"/>
      <c r="CQ7" s="775"/>
      <c r="CR7" s="775"/>
      <c r="CS7" s="775"/>
      <c r="CT7" s="775"/>
      <c r="CU7" s="781"/>
      <c r="CV7" s="775"/>
      <c r="CW7" s="775"/>
      <c r="CX7" s="775"/>
      <c r="CY7" s="775"/>
      <c r="CZ7" s="775"/>
      <c r="DA7" s="775"/>
      <c r="DB7" s="775"/>
      <c r="DC7" s="775"/>
      <c r="DD7" s="775"/>
      <c r="DE7" s="775"/>
      <c r="DF7" s="775"/>
      <c r="DG7" s="775"/>
      <c r="DH7" s="775"/>
      <c r="DI7" s="775"/>
      <c r="DJ7" s="775"/>
      <c r="DK7" s="775"/>
      <c r="DL7" s="775"/>
      <c r="DM7" s="775"/>
      <c r="DN7" s="775"/>
      <c r="DO7" s="775"/>
      <c r="DP7" s="775"/>
      <c r="DQ7" s="775"/>
      <c r="DR7" s="775"/>
      <c r="DS7" s="775"/>
      <c r="DT7" s="775"/>
      <c r="DU7" s="775"/>
      <c r="DV7" s="775"/>
      <c r="DW7" s="775"/>
      <c r="DX7" s="775"/>
      <c r="DY7" s="775"/>
      <c r="DZ7" s="775"/>
      <c r="EA7" s="775"/>
      <c r="EB7" s="775"/>
      <c r="EC7" s="775"/>
      <c r="ED7" s="782" t="str">
        <f t="shared" si="25"/>
        <v/>
      </c>
      <c r="EE7" s="783"/>
      <c r="EF7" s="784"/>
      <c r="EG7" s="518"/>
      <c r="EH7" s="785"/>
      <c r="EI7" s="786"/>
      <c r="EJ7" s="785"/>
      <c r="EK7" s="785"/>
      <c r="EL7" s="777"/>
      <c r="EM7" s="778"/>
      <c r="EN7" s="778"/>
      <c r="EO7" s="112" t="str">
        <f t="shared" si="11"/>
        <v/>
      </c>
      <c r="EP7" s="787"/>
      <c r="EQ7" s="488" t="str">
        <f t="shared" si="12"/>
        <v/>
      </c>
      <c r="ER7" s="1098"/>
      <c r="ES7" s="1099" t="str">
        <f t="shared" si="26"/>
        <v/>
      </c>
      <c r="ET7" s="524"/>
      <c r="EU7" s="145"/>
      <c r="EV7" s="145"/>
      <c r="EW7" s="145"/>
      <c r="EX7" s="145"/>
      <c r="EY7" s="145"/>
      <c r="EZ7" s="145"/>
      <c r="FA7" s="145"/>
      <c r="FB7" s="145"/>
      <c r="FC7" s="145"/>
      <c r="FD7" s="145"/>
      <c r="FE7" s="145"/>
      <c r="FF7" s="145"/>
      <c r="FG7" s="145"/>
      <c r="FH7" s="145"/>
      <c r="FI7" s="527"/>
      <c r="FJ7" s="513" t="str">
        <f t="shared" si="13"/>
        <v/>
      </c>
      <c r="FK7" s="166"/>
      <c r="FL7" s="848"/>
      <c r="FM7" s="848"/>
      <c r="FN7" s="849"/>
      <c r="FO7" s="849"/>
      <c r="FP7" s="849"/>
      <c r="FQ7" s="849"/>
      <c r="FR7" s="155"/>
      <c r="FS7" s="143"/>
      <c r="FT7" s="143"/>
      <c r="FU7" s="847" t="str">
        <f t="shared" si="14"/>
        <v/>
      </c>
      <c r="FV7" s="555"/>
      <c r="FW7" s="523" t="str">
        <f>IF(Table1[[#This Row],[Nonfood Inhaltstoffe - Komponente]]="","",VLOOKUP(Table1[[#This Row],[Nonfood Inhaltstoffe - Komponente]],'Dropdown Auswahl'!BJ:BK,2,FALSE))</f>
        <v/>
      </c>
      <c r="FX7" s="1013"/>
      <c r="FY7" s="1011" t="str">
        <f t="shared" si="15"/>
        <v/>
      </c>
      <c r="FZ7" s="112"/>
      <c r="GA7" s="112"/>
      <c r="GB7" s="112"/>
      <c r="GC7" s="529" t="str">
        <f t="shared" si="16"/>
        <v/>
      </c>
      <c r="GI7" s="1019"/>
      <c r="GJ7" s="1016" t="str">
        <f>IF(Table1[[#This Row],[Global Trade Item Number (GTIN)]]="","",Table1[[#This Row],[Global Trade Item Number (GTIN)]])</f>
        <v/>
      </c>
      <c r="GK7" s="555" t="str">
        <f>IF(Table1[[#This Row],[WAWI-Nr./ Kreditoren-Nummer
(ASDV)]]&lt;&gt;"",Table1[[#This Row],[WAWI-Nr./ Kreditoren-Nummer
(ASDV)]],"")</f>
        <v/>
      </c>
      <c r="GL7" s="165"/>
      <c r="GM7" s="165"/>
      <c r="GN7" s="165"/>
      <c r="GO7" s="485"/>
      <c r="GP7" s="534"/>
      <c r="GQ7" s="533"/>
      <c r="GR7" s="486"/>
      <c r="GS7" s="486"/>
      <c r="GT7" s="486"/>
      <c r="GU7" s="486"/>
      <c r="GV7" s="486"/>
      <c r="GW7" s="542"/>
      <c r="GX7" s="519"/>
      <c r="GY7" s="144"/>
      <c r="GZ7" s="144"/>
      <c r="HA7" s="158"/>
      <c r="HB7" s="144"/>
      <c r="HC7" s="480"/>
      <c r="HD7" s="144"/>
      <c r="HE7" s="480"/>
      <c r="HF7" s="144"/>
      <c r="HG7" s="480"/>
      <c r="HH7" s="519"/>
      <c r="HI7" s="144"/>
      <c r="HJ7" s="144"/>
      <c r="HK7" s="144"/>
      <c r="HL7" s="144"/>
      <c r="HM7" s="480"/>
      <c r="HN7" s="144"/>
      <c r="HO7" s="480"/>
      <c r="HP7" s="144"/>
      <c r="HQ7" s="480"/>
      <c r="HR7" s="519"/>
      <c r="HS7" s="144"/>
      <c r="HT7" s="144"/>
      <c r="HU7" s="144"/>
      <c r="HV7" s="144"/>
      <c r="HW7" s="480"/>
      <c r="HX7" s="144"/>
      <c r="HY7" s="480"/>
      <c r="HZ7" s="144"/>
      <c r="IA7" s="480"/>
      <c r="IB7" s="519"/>
      <c r="IC7" s="144"/>
      <c r="ID7" s="144"/>
      <c r="IE7" s="144"/>
      <c r="IF7" s="144"/>
      <c r="IG7" s="144"/>
      <c r="IH7" s="480"/>
      <c r="II7" s="144"/>
      <c r="IJ7" s="480"/>
      <c r="IK7" s="144"/>
      <c r="IL7" s="480"/>
      <c r="IM7" s="519"/>
      <c r="IN7" s="144"/>
      <c r="IO7" s="144"/>
      <c r="IP7" s="144"/>
      <c r="IQ7" s="144"/>
      <c r="IR7" s="144"/>
      <c r="IS7" s="480"/>
      <c r="IT7" s="144"/>
      <c r="IU7" s="480"/>
      <c r="IV7" s="144"/>
      <c r="IW7" s="480"/>
      <c r="IX7" s="519"/>
      <c r="IY7" s="144"/>
      <c r="IZ7" s="144"/>
      <c r="JA7" s="144"/>
      <c r="JB7" s="144"/>
      <c r="JC7" s="144"/>
      <c r="JD7" s="480"/>
      <c r="JE7" s="144"/>
      <c r="JF7" s="480"/>
      <c r="JG7" s="144"/>
      <c r="JH7" s="480"/>
      <c r="JI7" s="519"/>
      <c r="JJ7" s="144"/>
      <c r="JK7" s="144"/>
      <c r="JL7" s="144"/>
      <c r="JM7" s="144"/>
      <c r="JN7" s="144"/>
      <c r="JO7" s="480"/>
      <c r="JP7" s="144"/>
      <c r="JQ7" s="480"/>
      <c r="JR7" s="144"/>
      <c r="JS7" s="590"/>
      <c r="JT7" s="519"/>
      <c r="JU7" s="144"/>
      <c r="JV7" s="144"/>
      <c r="JW7" s="144"/>
      <c r="JX7" s="144"/>
      <c r="JY7" s="144"/>
      <c r="JZ7" s="480"/>
      <c r="KA7" s="144"/>
      <c r="KB7" s="480"/>
      <c r="KC7" s="144"/>
      <c r="KD7" s="480"/>
      <c r="KE7" s="519"/>
      <c r="KF7" s="144"/>
      <c r="KG7" s="144"/>
      <c r="KH7" s="144"/>
      <c r="KI7" s="144"/>
      <c r="KJ7" s="144"/>
      <c r="KK7" s="480"/>
      <c r="KL7" s="144"/>
      <c r="KM7" s="480"/>
      <c r="KN7" s="144"/>
      <c r="KO7" s="480"/>
      <c r="KR7" s="568" t="str">
        <f>IF(Table1[[#This Row],[GTIN]]&lt;&gt;"",Table1[[#This Row],[GTIN]],"")</f>
        <v/>
      </c>
      <c r="KS7" s="569" t="str">
        <f>Table1[[#This Row],[Kreditor]]</f>
        <v/>
      </c>
      <c r="KT7" s="570" t="str">
        <f>IF(Table1[[#This Row],[Gültig ab (Datum)]]&lt;&gt;"",Table1[[#This Row],[Gültig ab (Datum)]],"")</f>
        <v/>
      </c>
      <c r="KU7" s="570"/>
      <c r="KV7" s="583" t="str">
        <f>IF(Table1[[#This Row],[Artikel verpackt? 
(X=Ja)]]="","",Table1[[#This Row],[Artikel verpackt? 
(X=Ja)]])</f>
        <v/>
      </c>
      <c r="KW7" s="571" t="str">
        <f>IF(Table1[[#This Row],[Verpackung recyclingfähig?
(X=Ja)]]="","",Table1[[#This Row],[Verpackung recyclingfähig?
(X=Ja)]])</f>
        <v/>
      </c>
      <c r="KX7" s="572"/>
      <c r="KY7" s="573"/>
      <c r="KZ7" s="574"/>
      <c r="LA7" s="574"/>
      <c r="LB7" s="574"/>
      <c r="LC7" s="574"/>
      <c r="LD7" s="574"/>
      <c r="LE7" s="574"/>
      <c r="LF7" s="575"/>
      <c r="LG7" s="576" t="str">
        <f>IF(Table1[[#This Row],[Hauptkörper - B1 - Art]]="","",VLOOKUP(Table1[[#This Row],[Hauptkörper - B1 - Art]],'DD FD'!B:C,2,FALSE))</f>
        <v/>
      </c>
      <c r="LH7" s="577" t="str">
        <f>IF(Table1[[#This Row],[Hauptkörper - B1 - Fraktion]]="","",VLOOKUP(Table1[[#This Row],[Hauptkörper - B1 - Fraktion]],'DD FD'!H:J,3,FALSE))</f>
        <v/>
      </c>
      <c r="LI7" s="574" t="str">
        <f>IF(Table1[[#This Row],[Hauptkörper - B1 - Gewicht
(in G)]]="","",Table1[[#This Row],[Hauptkörper - B1 - Gewicht
(in G)]])</f>
        <v/>
      </c>
      <c r="LJ7" s="574" t="str">
        <f>IF(Table1[[#This Row],[Hauptkörper - B1 - Lizenzierungs-pflichtig? (X=Ja)]]="","",Table1[[#This Row],[Hauptkörper - B1 - Lizenzierungs-pflichtig? (X=Ja)]])</f>
        <v/>
      </c>
      <c r="LK7" s="577" t="str">
        <f>IF(Table1[[#This Row],[Hauptkörper - B1 - Virgin Material]]="","",VLOOKUP(Table1[[#This Row],[Hauptkörper - B1 - Virgin Material]],'DD FD'!AJ:AK,2,FALSE))</f>
        <v/>
      </c>
      <c r="LL7" s="578" t="str">
        <f>IF(Table1[[#This Row],[Hauptkörper - B1 - Virgin Material Anteil (in %)]]="","",Table1[[#This Row],[Hauptkörper - B1 - Virgin Material Anteil (in %)]])</f>
        <v/>
      </c>
      <c r="LM7" s="577" t="str">
        <f>IF(Table1[[#This Row],[Hauptkörper - B1 - Recyceltes Material]]="","",VLOOKUP(Table1[[#This Row],[Hauptkörper - B1 - Recyceltes Material]],'DD FD'!AL:AM,2,FALSE))</f>
        <v/>
      </c>
      <c r="LN7" s="578" t="str">
        <f>IF(Table1[[#This Row],[Hauptkörper - B1 - Recyceltes Material Anteil (in %)]]="","",Table1[[#This Row],[Hauptkörper - B1 - Recyceltes Material Anteil (in %)]])</f>
        <v/>
      </c>
      <c r="LO7" s="579" t="str">
        <f>IF(Table1[[#This Row],[Hauptkörper - B1 - Beschichtung]]="","",VLOOKUP(Table1[[#This Row],[Hauptkörper - B1 - Beschichtung]],'DD FD'!AE:AF,2,FALSE))</f>
        <v/>
      </c>
      <c r="LP7" s="580" t="str">
        <f>IF(Table1[[#This Row],[Hauptkörper - B1 - Beschichtung Anteil (in %)]]="","",Table1[[#This Row],[Hauptkörper - B1 - Beschichtung Anteil (in %)]])</f>
        <v/>
      </c>
      <c r="LQ7" s="576" t="str">
        <f>IF(Table1[[#This Row],[Hauptkörper - B2 - Art]]="","",VLOOKUP(Table1[[#This Row],[Hauptkörper - B2 - Art]],'DD FD'!B:C,2,FALSE))</f>
        <v/>
      </c>
      <c r="LR7" s="577" t="str">
        <f>IF(Table1[[#This Row],[Hauptkörper - B2 - Fraktion]]="","",VLOOKUP(Table1[[#This Row],[Hauptkörper - B2 - Fraktion]],'DD FD'!H:J,3,FALSE))</f>
        <v/>
      </c>
      <c r="LS7" s="574" t="str">
        <f>IF(Table1[[#This Row],[Hauptkörper - B2 - Gewicht
(in G)]]="","",Table1[[#This Row],[Hauptkörper - B2 - Gewicht
(in G)]])</f>
        <v/>
      </c>
      <c r="LT7" s="574" t="str">
        <f>IF(Table1[[#This Row],[Hauptkörper - B2 - Lizenzierungs-pflichtig? (X=Ja)]]="","",Table1[[#This Row],[Hauptkörper - B2 - Lizenzierungs-pflichtig? (X=Ja)]])</f>
        <v/>
      </c>
      <c r="LU7" s="577" t="str">
        <f>IF(Table1[[#This Row],[Hauptkörper - B2 - Virgin Material]]="","",VLOOKUP(Table1[[#This Row],[Hauptkörper - B2 - Virgin Material]],'DD FD'!AJ:AK,2,FALSE))</f>
        <v/>
      </c>
      <c r="LV7" s="578" t="str">
        <f>IF(Table1[[#This Row],[Hauptkörper - B2 - Virgin Material Anteil (in %)]]="","",Table1[[#This Row],[Hauptkörper - B2 - Virgin Material Anteil (in %)]])</f>
        <v/>
      </c>
      <c r="LW7" s="577" t="str">
        <f>IF(Table1[[#This Row],[Hauptkörper - B2 - Recyceltes Material]]="","",VLOOKUP(Table1[[#This Row],[Hauptkörper - B2 - Recyceltes Material]],'DD FD'!AL:AM,2,FALSE))</f>
        <v/>
      </c>
      <c r="LX7" s="578" t="str">
        <f>IF(Table1[[#This Row],[Hauptkörper - B2 - Recyceltes Material Anteil (in %)]]="","",Table1[[#This Row],[Hauptkörper - B2 - Recyceltes Material Anteil (in %)]])</f>
        <v/>
      </c>
      <c r="LY7" s="577" t="str">
        <f>IF(Table1[[#This Row],[Hauptkörper - B2 - Beschichtung]]="","",VLOOKUP(Table1[[#This Row],[Hauptkörper - B2 - Beschichtung]],'DD FD'!AE:AF,2,FALSE))</f>
        <v/>
      </c>
      <c r="LZ7" s="580" t="str">
        <f>IF(Table1[[#This Row],[Hauptkörper - B2 - Beschichtung Anteil (in %)]]="","",Table1[[#This Row],[Hauptkörper - B2 - Beschichtung Anteil (in %)]])</f>
        <v/>
      </c>
      <c r="MA7" s="576" t="str">
        <f>IF(Table1[[#This Row],[Hauptkörper - B3 - Art]]="","",VLOOKUP(Table1[[#This Row],[Hauptkörper - B3 - Art]],'DD FD'!B:C,2,FALSE))</f>
        <v/>
      </c>
      <c r="MB7" s="577" t="str">
        <f>IF(Table1[[#This Row],[Hauptkörper - B3 - Fraktion]]="","",VLOOKUP(Table1[[#This Row],[Hauptkörper - B3 - Fraktion]],'DD FD'!H:J,3,FALSE))</f>
        <v/>
      </c>
      <c r="MC7" s="574" t="str">
        <f>IF(Table1[[#This Row],[Hauptkörper - B3 - Gewicht
(in G)]]="","",Table1[[#This Row],[Hauptkörper - B3 - Gewicht
(in G)]])</f>
        <v/>
      </c>
      <c r="MD7" s="574" t="str">
        <f>IF(Table1[[#This Row],[Hauptkörper - B3 - Lizenzierungs-pflichtig? (X=Ja)]]="","",Table1[[#This Row],[Hauptkörper - B3 - Lizenzierungs-pflichtig? (X=Ja)]])</f>
        <v/>
      </c>
      <c r="ME7" s="577" t="str">
        <f>IF(Table1[[#This Row],[Hauptkörper - B3 - Virgin Material]]="","",VLOOKUP(Table1[[#This Row],[Hauptkörper - B3 - Virgin Material]],'DD FD'!AJ:AK,2,FALSE))</f>
        <v/>
      </c>
      <c r="MF7" s="578" t="str">
        <f>IF(Table1[[#This Row],[Hauptkörper - B3 - Virgin Material Anteil (in %)]]="","",Table1[[#This Row],[Hauptkörper - B3 - Virgin Material Anteil (in %)]])</f>
        <v/>
      </c>
      <c r="MG7" s="577" t="str">
        <f>IF(Table1[[#This Row],[Hauptkörper - B3 - Recyceltes Material]]="","",VLOOKUP(Table1[[#This Row],[Hauptkörper - B3 - Recyceltes Material]],'DD FD'!AL:AM,2,FALSE))</f>
        <v/>
      </c>
      <c r="MH7" s="578" t="str">
        <f>IF(Table1[[#This Row],[Hauptkörper - B3 - Recyceltes Material Anteil (in %)]]="","",Table1[[#This Row],[Hauptkörper - B3 - Recyceltes Material Anteil (in %)]])</f>
        <v/>
      </c>
      <c r="MI7" s="577" t="str">
        <f>IF(Table1[[#This Row],[Hauptkörper - B3 - Beschichtung]]="","",VLOOKUP(Table1[[#This Row],[Hauptkörper - B3 - Beschichtung]],'DD FD'!AE:AF,2,FALSE))</f>
        <v/>
      </c>
      <c r="MJ7" s="580" t="str">
        <f>IF(Table1[[#This Row],[Hauptkörper - B3 - Beschichtung Anteil (in %)]]="","",Table1[[#This Row],[Hauptkörper - B3 - Beschichtung Anteil (in %)]])</f>
        <v/>
      </c>
      <c r="MK7" s="576" t="str">
        <f>IF(Table1[[#This Row],[Verschluss - B1 - Art]]="","",VLOOKUP(Table1[[#This Row],[Verschluss - B1 - Art]],'DD FD'!D:E,2,FALSE))</f>
        <v/>
      </c>
      <c r="ML7" s="577" t="str">
        <f>IF(Table1[[#This Row],[Verschluss - B1 - Fraktion]]="","",VLOOKUP(Table1[[#This Row],[Verschluss - B1 - Fraktion]],'DD FD'!H:J,3,FALSE))</f>
        <v/>
      </c>
      <c r="MM7" s="574" t="str">
        <f>IF(Table1[[#This Row],[Verschluss - B1 - Gewicht (in G)]]="","",Table1[[#This Row],[Verschluss - B1 - Gewicht (in G)]])</f>
        <v/>
      </c>
      <c r="MN7" s="574" t="str">
        <f>IF(Table1[[#This Row],[Verschluss - B1 - Lizenzierungs-pflichtig? (X=Ja)]]="","",Table1[[#This Row],[Verschluss - B1 - Lizenzierungs-pflichtig? (X=Ja)]])</f>
        <v/>
      </c>
      <c r="MO7" s="574" t="str">
        <f>IF(Table1[[#This Row],[Verschluss - B1 - Trennbar vom Hauptkörper? (X=Ja)]]="","",Table1[[#This Row],[Verschluss - B1 - Trennbar vom Hauptkörper? (X=Ja)]])</f>
        <v/>
      </c>
      <c r="MP7" s="577" t="str">
        <f>IF(Table1[[#This Row],[Verschluss - B1 - Virgin Material]]="","",VLOOKUP(Table1[[#This Row],[Verschluss - B1 - Virgin Material]],'DD FD'!AJ:AK,2,FALSE))</f>
        <v/>
      </c>
      <c r="MQ7" s="578" t="str">
        <f>IF(Table1[[#This Row],[Verschluss - B1 - Virgin Material Anteil (in %)]]="","",Table1[[#This Row],[Verschluss - B1 - Virgin Material Anteil (in %)]])</f>
        <v/>
      </c>
      <c r="MR7" s="577" t="str">
        <f>IF(Table1[[#This Row],[Verschluss - B1 - Recyceltes Material]]="","",VLOOKUP(Table1[[#This Row],[Verschluss - B1 - Recyceltes Material]],'DD FD'!AL:AM,2,FALSE))</f>
        <v/>
      </c>
      <c r="MS7" s="578" t="str">
        <f>IF(Table1[[#This Row],[Verschluss - B1 - Recyceltes Material Anteil (in %)]]="","",Table1[[#This Row],[Verschluss - B1 - Recyceltes Material Anteil (in %)]])</f>
        <v/>
      </c>
      <c r="MT7" s="577" t="str">
        <f>IF(Table1[[#This Row],[Verschluss - B1 - Beschichtung]]="","",VLOOKUP(Table1[[#This Row],[Verschluss - B1 - Beschichtung]],'DD FD'!AE:AF,2,FALSE))</f>
        <v/>
      </c>
      <c r="MU7" s="580" t="str">
        <f>IF(Table1[[#This Row],[Verschluss - B1 - Beschichtung Anteil (in %)]]="","",Table1[[#This Row],[Verschluss - B1 - Beschichtung Anteil (in %)]])</f>
        <v/>
      </c>
      <c r="MV7" s="576" t="str">
        <f>IF(Table1[[#This Row],[Verschluss - B2 - Art]]="","",VLOOKUP(Table1[[#This Row],[Verschluss - B2 - Art]],'DD FD'!D:E,2,FALSE))</f>
        <v/>
      </c>
      <c r="MW7" s="577" t="str">
        <f>IF(Table1[[#This Row],[Verschluss - B2 - Fraktion]]="","",VLOOKUP(Table1[[#This Row],[Verschluss - B2 - Fraktion]],'DD FD'!H:J,3,FALSE))</f>
        <v/>
      </c>
      <c r="MX7" s="574" t="str">
        <f>IF(Table1[[#This Row],[Verschluss - B2 - Gewicht (in G)]]="","",Table1[[#This Row],[Verschluss - B2 - Gewicht (in G)]])</f>
        <v/>
      </c>
      <c r="MY7" s="574" t="str">
        <f>IF(Table1[[#This Row],[Verschluss - B2 - Lizenzierungs-pflichtig? (X=Ja)]]="","",Table1[[#This Row],[Verschluss - B2 - Lizenzierungs-pflichtig? (X=Ja)]])</f>
        <v/>
      </c>
      <c r="MZ7" s="574" t="str">
        <f>IF(Table1[[#This Row],[Verschluss - B2 - Trennbar vom Hauptkörper? (X=Ja)]]="","",Table1[[#This Row],[Verschluss - B2 - Trennbar vom Hauptkörper? (X=Ja)]])</f>
        <v/>
      </c>
      <c r="NA7" s="577" t="str">
        <f>IF(Table1[[#This Row],[Verschluss - B2 - Virgin Material]]="","",VLOOKUP(Table1[[#This Row],[Verschluss - B2 - Virgin Material]],'DD FD'!AJ:AK,2,FALSE))</f>
        <v/>
      </c>
      <c r="NB7" s="578" t="str">
        <f>IF(Table1[[#This Row],[Verschluss - B2 - Virgin Material Anteil (in %)]]="","",Table1[[#This Row],[Verschluss - B2 - Virgin Material Anteil (in %)]])</f>
        <v/>
      </c>
      <c r="NC7" s="577" t="str">
        <f>IF(Table1[[#This Row],[Verschluss - B2 - Recyceltes Material]]="","",VLOOKUP(Table1[[#This Row],[Verschluss - B2 - Recyceltes Material]],'DD FD'!AL:AM,2,FALSE))</f>
        <v/>
      </c>
      <c r="ND7" s="578" t="str">
        <f>IF(Table1[[#This Row],[Verschluss - B2 - Recyceltes Material Anteil (in %)]]="","",Table1[[#This Row],[Verschluss - B2 - Recyceltes Material Anteil (in %)]])</f>
        <v/>
      </c>
      <c r="NE7" s="577" t="str">
        <f>IF(Table1[[#This Row],[Verschluss - B2 - Beschichtung]]="","",VLOOKUP(Table1[[#This Row],[Verschluss - B2 - Beschichtung]],'DD FD'!AE:AF,2,FALSE))</f>
        <v/>
      </c>
      <c r="NF7" s="580" t="str">
        <f>IF(Table1[[#This Row],[Verschluss - B2 - Beschichtung Anteil (in %)]]="","",Table1[[#This Row],[Verschluss - B2 - Beschichtung Anteil (in %)]])</f>
        <v/>
      </c>
      <c r="NG7" s="576" t="str">
        <f>IF(Table1[[#This Row],[Verschluss - B3 - Art]]="","",VLOOKUP(Table1[[#This Row],[Verschluss - B3 - Art]],'DD FD'!D:E,2,FALSE))</f>
        <v/>
      </c>
      <c r="NH7" s="577" t="str">
        <f>IF(Table1[[#This Row],[Verschluss - B3 - Fraktion]]="","",VLOOKUP(Table1[[#This Row],[Verschluss - B3 - Fraktion]],'DD FD'!H:J,3,FALSE))</f>
        <v/>
      </c>
      <c r="NI7" s="574" t="str">
        <f>IF(Table1[[#This Row],[Verschluss - B3 - Gewicht (in G)]]="","",Table1[[#This Row],[Verschluss - B3 - Gewicht (in G)]])</f>
        <v/>
      </c>
      <c r="NJ7" s="574" t="str">
        <f>IF(Table1[[#This Row],[Verschluss - B3 - Lizenzierungs-pflichtig? (X=Ja)]]="","",Table1[[#This Row],[Verschluss - B3 - Lizenzierungs-pflichtig? (X=Ja)]])</f>
        <v/>
      </c>
      <c r="NK7" s="574" t="str">
        <f>IF(Table1[[#This Row],[Verschluss - B3 - Trennbar vom Hauptkörper? (X=Ja)]]="","",Table1[[#This Row],[Verschluss - B3 - Trennbar vom Hauptkörper? (X=Ja)]])</f>
        <v/>
      </c>
      <c r="NL7" s="577" t="str">
        <f>IF(Table1[[#This Row],[Verschluss - B3 - Virgin Material]]="","",VLOOKUP(Table1[[#This Row],[Verschluss - B3 - Virgin Material]],'DD FD'!AJ:AK,2,FALSE))</f>
        <v/>
      </c>
      <c r="NM7" s="578" t="str">
        <f>IF(Table1[[#This Row],[Verschluss - B3 - Virgin Material Anteil (in %)]]="","",Table1[[#This Row],[Verschluss - B3 - Virgin Material Anteil (in %)]])</f>
        <v/>
      </c>
      <c r="NN7" s="577" t="str">
        <f>IF(Table1[[#This Row],[Verschluss - B3 - Recyceltes Material]]="","",VLOOKUP(Table1[[#This Row],[Verschluss - B3 - Recyceltes Material]],'DD FD'!AL:AM,2,FALSE))</f>
        <v/>
      </c>
      <c r="NO7" s="578" t="str">
        <f>IF(Table1[[#This Row],[Verschluss - B3 - Recyceltes Material Anteil (in %)]]="","",Table1[[#This Row],[Verschluss - B3 - Recyceltes Material Anteil (in %)]])</f>
        <v/>
      </c>
      <c r="NP7" s="577" t="str">
        <f>IF(Table1[[#This Row],[Verschluss - B3 - Beschichtung]]="","",VLOOKUP(Table1[[#This Row],[Verschluss - B3 - Beschichtung]],'DD FD'!AE:AF,2,FALSE))</f>
        <v/>
      </c>
      <c r="NQ7" s="580" t="str">
        <f>IF(Table1[[#This Row],[Verschluss - B3 - Beschichtung Anteil (in %)]]="","",Table1[[#This Row],[Verschluss - B3 - Beschichtung Anteil (in %)]])</f>
        <v/>
      </c>
      <c r="NR7" s="576" t="str">
        <f>IF(Table1[[#This Row],[Etikett - B1 - Art]]="","",VLOOKUP(Table1[[#This Row],[Etikett - B1 - Art]],'DD FD'!F:G,2,FALSE))</f>
        <v/>
      </c>
      <c r="NS7" s="577" t="str">
        <f>IF(Table1[[#This Row],[Etikett - B1 - Fraktion]]="","",VLOOKUP(Table1[[#This Row],[Etikett - B1 - Fraktion]],'DD FD'!H:J,3,FALSE))</f>
        <v/>
      </c>
      <c r="NT7" s="574" t="str">
        <f>IF(Table1[[#This Row],[Etikett - B1 - Gewicht (in G)]]="","",Table1[[#This Row],[Etikett - B1 - Gewicht (in G)]])</f>
        <v/>
      </c>
      <c r="NU7" s="574" t="str">
        <f>IF(Table1[[#This Row],[Etikett - B1 - Lizenzierungs-pflichtig? (X=Ja)]]="","",Table1[[#This Row],[Etikett - B1 - Lizenzierungs-pflichtig? (X=Ja)]])</f>
        <v/>
      </c>
      <c r="NV7" s="574" t="str">
        <f>IF(Table1[[#This Row],[Etikett - B1 - Trennbar vom Hauptkörper? (X=Ja)]]="","",Table1[[#This Row],[Etikett - B1 - Trennbar vom Hauptkörper? (X=Ja)]])</f>
        <v/>
      </c>
      <c r="NW7" s="577" t="str">
        <f>IF(Table1[[#This Row],[Etikett - B1 - Virgin Material]]="","",VLOOKUP(Table1[[#This Row],[Etikett - B1 - Virgin Material]],'DD FD'!AJ:AK,2,FALSE))</f>
        <v/>
      </c>
      <c r="NX7" s="578" t="str">
        <f>IF(Table1[[#This Row],[Etikett - B1 - Virgin Material Anteil (in %)]]="","",Table1[[#This Row],[Etikett - B1 - Virgin Material Anteil (in %)]])</f>
        <v/>
      </c>
      <c r="NY7" s="577" t="str">
        <f>IF(Table1[[#This Row],[Etikett - B1 - Recyceltes Material]]="","",VLOOKUP(Table1[[#This Row],[Etikett - B1 - Recyceltes Material]],'DD FD'!AL:AM,2,FALSE))</f>
        <v/>
      </c>
      <c r="NZ7" s="578" t="str">
        <f>IF(Table1[[#This Row],[Etikett - B1 - Recyceltes Material Anteil (in %)]]="","",Table1[[#This Row],[Etikett - B1 - Recyceltes Material Anteil (in %)]])</f>
        <v/>
      </c>
      <c r="OA7" s="577" t="str">
        <f>IF(Table1[[#This Row],[Etikett - B1 - Beschichtung]]="","",VLOOKUP(Table1[[#This Row],[Etikett - B1 - Beschichtung]],'DD FD'!AE:AF,2,FALSE))</f>
        <v/>
      </c>
      <c r="OB7" s="580" t="str">
        <f>IF(Table1[[#This Row],[Etikett - B1 - Beschichtung Anteil (in %)]]="","",Table1[[#This Row],[Etikett - B1 - Beschichtung Anteil (in %)]])</f>
        <v/>
      </c>
      <c r="OC7" s="576" t="str">
        <f>IF(Table1[[#This Row],[Etikett - B2 - Art]]="","",VLOOKUP(Table1[[#This Row],[Etikett - B2 - Art]],'DD FD'!F:G,2,FALSE))</f>
        <v/>
      </c>
      <c r="OD7" s="577" t="str">
        <f>IF(Table1[[#This Row],[Etikett - B2 - Fraktion]]="","",VLOOKUP(Table1[[#This Row],[Etikett - B2 - Fraktion]],'DD FD'!H:J,3,FALSE))</f>
        <v/>
      </c>
      <c r="OE7" s="574" t="str">
        <f>IF(Table1[[#This Row],[Etikett - B2 - Gewicht (in G)]]="","",Table1[[#This Row],[Etikett - B2 - Gewicht (in G)]])</f>
        <v/>
      </c>
      <c r="OF7" s="574" t="str">
        <f>IF(Table1[[#This Row],[Etikett - B2 - Lizenzierungs-pflichtig? (X=Ja)]]="","",Table1[[#This Row],[Etikett - B2 - Lizenzierungs-pflichtig? (X=Ja)]])</f>
        <v/>
      </c>
      <c r="OG7" s="574" t="str">
        <f>IF(Table1[[#This Row],[Etikett - B2 - Trennbar vom Hauptkörper? (X=Ja)]]="","",Table1[[#This Row],[Etikett - B2 - Trennbar vom Hauptkörper? (X=Ja)]])</f>
        <v/>
      </c>
      <c r="OH7" s="577" t="str">
        <f>IF(Table1[[#This Row],[Etikett - B2 - Virgin Material]]="","",VLOOKUP(Table1[[#This Row],[Etikett - B2 - Virgin Material]],'DD FD'!AJ:AK,2,FALSE))</f>
        <v/>
      </c>
      <c r="OI7" s="578" t="str">
        <f>IF(Table1[[#This Row],[Etikett - B2 - Virgin Material Anteil (in %)]]="","",Table1[[#This Row],[Etikett - B2 - Virgin Material Anteil (in %)]])</f>
        <v/>
      </c>
      <c r="OJ7" s="577" t="str">
        <f>IF(Table1[[#This Row],[Etikett - B2 - Recyceltes Material]]="","",VLOOKUP(Table1[[#This Row],[Etikett - B2 - Recyceltes Material]],'DD FD'!AL:AM,2,FALSE))</f>
        <v/>
      </c>
      <c r="OK7" s="578" t="str">
        <f>IF(Table1[[#This Row],[Etikett - B2 - Recyceltes Material Anteil (in %)]]="","",Table1[[#This Row],[Etikett - B2 - Recyceltes Material Anteil (in %)]])</f>
        <v/>
      </c>
      <c r="OL7" s="577" t="str">
        <f>IF(Table1[[#This Row],[Etikett - B2 - Beschichtung]]="","",VLOOKUP(Table1[[#This Row],[Etikett - B2 - Beschichtung]],'DD FD'!AE:AF,2,FALSE))</f>
        <v/>
      </c>
      <c r="OM7" s="580" t="str">
        <f>IF(Table1[[#This Row],[Etikett - B2 - Beschichtung Anteil (in %)]]="","",Table1[[#This Row],[Etikett - B2 - Beschichtung Anteil (in %)]])</f>
        <v/>
      </c>
      <c r="ON7" s="576" t="str">
        <f>IF(Table1[[#This Row],[Etikett - B3 - Art]]="","",VLOOKUP(Table1[[#This Row],[Etikett - B3 - Art]],'DD FD'!F:G,2,FALSE))</f>
        <v/>
      </c>
      <c r="OO7" s="577" t="str">
        <f>IF(Table1[[#This Row],[Etikett - B3 - Fraktion]]="","",VLOOKUP(Table1[[#This Row],[Etikett - B3 - Fraktion]],'DD FD'!H:J,3,FALSE))</f>
        <v/>
      </c>
      <c r="OP7" s="574" t="str">
        <f>IF(Table1[[#This Row],[Etikett - B3 - Gewicht (in G)]]="","",Table1[[#This Row],[Etikett - B3 - Gewicht (in G)]])</f>
        <v/>
      </c>
      <c r="OQ7" s="574" t="str">
        <f>IF(Table1[[#This Row],[Etikett - B3 - Lizenzierungs-pflichtig? (X=Ja)]]="","",Table1[[#This Row],[Etikett - B3 - Lizenzierungs-pflichtig? (X=Ja)]])</f>
        <v/>
      </c>
      <c r="OR7" s="574" t="str">
        <f>IF(Table1[[#This Row],[Etikett - B3 - Trennbar vom Hauptkörper? (X=Ja)]]="","",Table1[[#This Row],[Etikett - B3 - Trennbar vom Hauptkörper? (X=Ja)]])</f>
        <v/>
      </c>
      <c r="OS7" s="577" t="str">
        <f>IF(Table1[[#This Row],[Etikett - B3 - Virgin Material]]="","",VLOOKUP(Table1[[#This Row],[Etikett - B3 - Virgin Material]],'DD FD'!AJ:AK,2,FALSE))</f>
        <v/>
      </c>
      <c r="OT7" s="578" t="str">
        <f>IF(Table1[[#This Row],[Etikett - B3 - Virgin Material Anteil (in %)]]="","",Table1[[#This Row],[Etikett - B3 - Virgin Material Anteil (in %)]])</f>
        <v/>
      </c>
      <c r="OU7" s="577" t="str">
        <f>IF(Table1[[#This Row],[Etikett - B3 - Recyceltes Material]]="","",VLOOKUP(Table1[[#This Row],[Etikett - B3 - Recyceltes Material]],'DD FD'!AL:AM,2,FALSE))</f>
        <v/>
      </c>
      <c r="OV7" s="578" t="str">
        <f>IF(Table1[[#This Row],[Etikett - B3 - Recyceltes Material Anteil (in %)]]="","",Table1[[#This Row],[Etikett - B3 - Recyceltes Material Anteil (in %)]])</f>
        <v/>
      </c>
      <c r="OW7" s="577" t="str">
        <f>IF(Table1[[#This Row],[Etikett - B3 - Beschichtung]]="","",VLOOKUP(Table1[[#This Row],[Etikett - B3 - Beschichtung]],'DD FD'!AE:AF,2,FALSE))</f>
        <v/>
      </c>
      <c r="OX7" s="613" t="str">
        <f>IF(Table1[[#This Row],[Etikett - B3 - Beschichtung Anteil (in %)]]="","",Table1[[#This Row],[Etikett - B3 - Beschichtung Anteil (in %)]])</f>
        <v/>
      </c>
      <c r="OY7" s="618">
        <f>ROUNDUP(SUM(
IF(AND(LH7='DD FD'!$J$7,LJ7='DD FD'!$AI$3),LI7,0),
IF(AND(LR7='DD FD'!$J$7,LT7='DD FD'!$AI$3),LS7,0),
IF(AND(MB7='DD FD'!$J$7,MD7='DD FD'!$AI$3),MC7,0),
IF(AND(ML7='DD FD'!$J$7,MN7='DD FD'!$AI$3),MM7,0),
IF(AND(MW7='DD FD'!$J$7,MY7='DD FD'!$AI$3),MX7,0),
IF(AND(NH7='DD FD'!$J$7,NJ7='DD FD'!$AI$3),NI7,0),
IF(AND(NS7='DD FD'!$J$7,NU7='DD FD'!$AI$3),NT7,0),
IF(AND(OD7='DD FD'!$J$7,OF7='DD FD'!$AI$3),OE7,0),
IF(AND(OO7='DD FD'!$J$7,OQ7='DD FD'!$AI$3),OP7,0),
),2)</f>
        <v>0</v>
      </c>
      <c r="OZ7" s="617">
        <f>ROUNDUP(SUM(
IF(AND(LH7='DD FD'!$J$6,LJ7='DD FD'!$AI$3),LI7,0),
IF(AND(LR7='DD FD'!$J$6,LT7='DD FD'!$AI$3),LS7,0),
IF(AND(MB7='DD FD'!$J$6,MD7='DD FD'!$AI$3),MC7,0),
IF(AND(ML7='DD FD'!$J$6,MN7='DD FD'!$AI$3),MM7,0),
IF(AND(MW7='DD FD'!$J$6,MY7='DD FD'!$AI$3),MX7,0),
IF(AND(NH7='DD FD'!$J$6,NJ7='DD FD'!$AI$3),NI7,0),
IF(AND(NS7='DD FD'!$J$6,NU7='DD FD'!$AI$3),NT7,0),
IF(AND(OD7='DD FD'!$J$6,OF7='DD FD'!$AI$3),OE7,0),
IF(AND(OO7='DD FD'!$J$6,OQ7='DD FD'!$AI$3),OP7,0),
),2)</f>
        <v>0</v>
      </c>
      <c r="PA7" s="617">
        <f>ROUNDUP(SUM(
IF(AND(LH7='DD FD'!$J$10,LJ7='DD FD'!$AI$3),LI7,0),
IF(AND(LR7='DD FD'!$J$10,LT7='DD FD'!$AI$3),LS7,0),
IF(AND(MB7='DD FD'!$J$10,MD7='DD FD'!$AI$3),MC7,0),
IF(AND(ML7='DD FD'!$J$10,MN7='DD FD'!$AI$3),MM7,0),
IF(AND(MW7='DD FD'!$J$10,MY7='DD FD'!$AI$3),MX7,0),
IF(AND(NH7='DD FD'!$J$10,NJ7='DD FD'!$AI$3),NI7,0),
IF(AND(NS7='DD FD'!$J$10,NU7='DD FD'!$AI$3),NT7,0),
IF(AND(OD7='DD FD'!$J$10,OF7='DD FD'!$AI$3),OE7,0),
IF(AND(OO7='DD FD'!$J$10,OQ7='DD FD'!$AI$3),OP7,0),
),2)</f>
        <v>0</v>
      </c>
      <c r="PB7" s="617">
        <f>ROUNDUP(SUM(
IF(AND(LH7='DD FD'!$J$8,LJ7='DD FD'!$AI$3),LI7,0),
IF(AND(LR7='DD FD'!$J$8,LT7='DD FD'!$AI$3),LS7,0),
IF(AND(MB7='DD FD'!$J$8,MD7='DD FD'!$AI$3),MC7,0),
IF(AND(ML7='DD FD'!$J$8,MN7='DD FD'!$AI$3),MM7,0),
IF(AND(MW7='DD FD'!$J$8,MY7='DD FD'!$AI$3),MX7,0),
IF(AND(NH7='DD FD'!$J$8,NJ7='DD FD'!$AI$3),NI7,0),
IF(AND(NS7='DD FD'!$J$8,NU7='DD FD'!$AI$3),NT7,0),
IF(AND(OD7='DD FD'!$J$8,OF7='DD FD'!$AI$3),OE7,0),
IF(AND(OO7='DD FD'!$J$8,OQ7='DD FD'!$AI$3),OP7,0),
),2)</f>
        <v>0</v>
      </c>
      <c r="PC7" s="617">
        <f>ROUNDUP(SUM(
IF(AND(LH7='DD FD'!$J$5,LJ7='DD FD'!$AI$3),LI7,0),
IF(AND(LR7='DD FD'!$J$5,LT7='DD FD'!$AI$3),LS7,0),
IF(AND(MB7='DD FD'!$J$5,MD7='DD FD'!$AI$3),MC7,0),
IF(AND(ML7='DD FD'!$J$5,MN7='DD FD'!$AI$3),MM7,0),
IF(AND(MW7='DD FD'!$J$5,MY7='DD FD'!$AI$3),MX7,0),
IF(AND(NH7='DD FD'!$J$5,NJ7='DD FD'!$AI$3),NI7,0),
IF(AND(NS7='DD FD'!$J$5,NU7='DD FD'!$AI$3),NT7,0),
IF(AND(OD7='DD FD'!$J$5,OF7='DD FD'!$AI$3),OE7,0),
IF(AND(OO7='DD FD'!$J$5,OQ7='DD FD'!$AI$3),OP7,0),
),2)</f>
        <v>0</v>
      </c>
      <c r="PD7" s="617">
        <f>ROUNDUP(SUM(
IF(AND(LH7='DD FD'!$J$9,LJ7='DD FD'!$AI$3),LI7,0),
IF(AND(LR7='DD FD'!$J$9,LT7='DD FD'!$AI$3),LS7,0),
IF(AND(MB7='DD FD'!$J$9,MD7='DD FD'!$AI$3),MC7,0),
IF(AND(ML7='DD FD'!$J$9,MN7='DD FD'!$AI$3),MM7,0),
IF(AND(MW7='DD FD'!$J$9,MY7='DD FD'!$AI$3),MX7,0),
IF(AND(NH7='DD FD'!$J$9,NJ7='DD FD'!$AI$3),NI7,0),
IF(AND(NS7='DD FD'!$J$9,NU7='DD FD'!$AI$3),NT7,0),
IF(AND(OD7='DD FD'!$J$9,OF7='DD FD'!$AI$3),OE7,0),
IF(AND(OO7='DD FD'!$J$9,OQ7='DD FD'!$AI$3),OP7,0),
),2)</f>
        <v>0</v>
      </c>
      <c r="PE7" s="617">
        <f>ROUNDUP(SUM(
IF(AND(LH7='DD FD'!$J$4,LJ7='DD FD'!$AI$3),LI7,0),
IF(AND(LR7='DD FD'!$J$4,LT7='DD FD'!$AI$3),LS7,0),
IF(AND(MB7='DD FD'!$J$4,MD7='DD FD'!$AI$3),MC7,0),
IF(AND(ML7='DD FD'!$J$4,MN7='DD FD'!$AI$3),MM7,0),
IF(AND(MW7='DD FD'!$J$4,MY7='DD FD'!$AI$3),MX7,0),
IF(AND(NH7='DD FD'!$J$4,NJ7='DD FD'!$AI$3),NI7,0),
IF(AND(NS7='DD FD'!$J$4,NU7='DD FD'!$AI$3),NT7,0),
IF(AND(OD7='DD FD'!$J$4,OF7='DD FD'!$AI$3),OE7,0),
IF(AND(OO7='DD FD'!$J$4,OQ7='DD FD'!$AI$3),OP7,0),
),2)</f>
        <v>0</v>
      </c>
      <c r="PF7" s="619">
        <f>ROUNDUP(SUM(
IF(AND(LH7='DD FD'!$J$11,LJ7='DD FD'!$AI$3),LI7,0),
IF(AND(LR7='DD FD'!$J$11,LT7='DD FD'!$AI$3),LS7,0),
IF(AND(MB7='DD FD'!$J$11,MD7='DD FD'!$AI$3),MC7,0),
IF(AND(ML7='DD FD'!$J$11,MN7='DD FD'!$AI$3),MM7,0),
IF(AND(MW7='DD FD'!$J$11,MY7='DD FD'!$AI$3),MX7,0),
IF(AND(NH7='DD FD'!$J$11,NJ7='DD FD'!$AI$3),NI7,0),
IF(AND(NS7='DD FD'!$J$11,NU7='DD FD'!$AI$3),NT7,0),
IF(AND(OD7='DD FD'!$J$11,OF7='DD FD'!$AI$3),OE7,0),
IF(AND(OO7='DD FD'!$J$11,OQ7='DD FD'!$AI$3),OP7,0),
),2)</f>
        <v>0</v>
      </c>
      <c r="PG7" s="610"/>
    </row>
    <row r="8" spans="1:423" s="36" customFormat="1">
      <c r="A8" s="805"/>
      <c r="B8" s="933"/>
      <c r="C8" s="246"/>
      <c r="D8" s="555"/>
      <c r="E8" s="246"/>
      <c r="F8" s="156"/>
      <c r="G8" s="710"/>
      <c r="H8" s="712"/>
      <c r="I8" s="936"/>
      <c r="J8" s="802"/>
      <c r="K8" s="147"/>
      <c r="L8" s="146" t="str">
        <f t="shared" si="0"/>
        <v/>
      </c>
      <c r="M8" s="501" t="str">
        <f t="shared" si="17"/>
        <v/>
      </c>
      <c r="N8" s="502"/>
      <c r="O8" s="113" t="str">
        <f t="shared" si="18"/>
        <v/>
      </c>
      <c r="P8" s="114" t="str">
        <f t="shared" si="1"/>
        <v/>
      </c>
      <c r="Q8" s="112"/>
      <c r="R8" s="112"/>
      <c r="S8" s="115" t="str">
        <f t="shared" si="19"/>
        <v/>
      </c>
      <c r="T8" s="154"/>
      <c r="U8" s="160"/>
      <c r="V8" s="161"/>
      <c r="W8" s="161"/>
      <c r="X8" s="69"/>
      <c r="Y8" s="771"/>
      <c r="Z8" s="162"/>
      <c r="AA8" s="776"/>
      <c r="AB8" s="112"/>
      <c r="AC8" s="143"/>
      <c r="AD8" s="143"/>
      <c r="AE8" s="143"/>
      <c r="AF8" s="143"/>
      <c r="AG8" s="143"/>
      <c r="AH8" s="143"/>
      <c r="AI8" s="112"/>
      <c r="AJ8" s="156"/>
      <c r="AK8" s="156"/>
      <c r="AL8" s="156"/>
      <c r="AM8" s="116" t="str">
        <f t="shared" si="20"/>
        <v/>
      </c>
      <c r="AN8" s="116" t="str">
        <f t="shared" si="21"/>
        <v/>
      </c>
      <c r="AO8" s="324"/>
      <c r="AP8" s="503"/>
      <c r="AQ8" s="487" t="str">
        <f t="shared" si="22"/>
        <v/>
      </c>
      <c r="AR8" s="113" t="str">
        <f t="shared" si="2"/>
        <v/>
      </c>
      <c r="AS8" s="113" t="str">
        <f t="shared" si="3"/>
        <v/>
      </c>
      <c r="AT8" s="113" t="str">
        <f t="shared" si="4"/>
        <v/>
      </c>
      <c r="AU8" s="113" t="str">
        <f t="shared" si="5"/>
        <v/>
      </c>
      <c r="AV8" s="163"/>
      <c r="AW8" s="165"/>
      <c r="AX8" s="155"/>
      <c r="AY8" s="155"/>
      <c r="AZ8" s="155"/>
      <c r="BA8" s="116" t="str">
        <f t="shared" si="6"/>
        <v/>
      </c>
      <c r="BB8" s="315"/>
      <c r="BC8" s="116" t="str">
        <f t="shared" si="7"/>
        <v/>
      </c>
      <c r="BD8" s="133" t="str">
        <f t="shared" si="8"/>
        <v/>
      </c>
      <c r="BE8" s="161"/>
      <c r="BF8" s="1179"/>
      <c r="BG8" s="1179"/>
      <c r="BH8" s="156"/>
      <c r="BI8" s="489"/>
      <c r="BJ8" s="514" t="str">
        <f t="shared" si="23"/>
        <v/>
      </c>
      <c r="BK8" s="774"/>
      <c r="BL8" s="116" t="str">
        <f t="shared" si="24"/>
        <v/>
      </c>
      <c r="BM8" s="775"/>
      <c r="BN8" s="775"/>
      <c r="BO8" s="776"/>
      <c r="BP8" s="777"/>
      <c r="BQ8" s="778"/>
      <c r="BR8" s="778"/>
      <c r="BS8" s="116" t="str">
        <f t="shared" si="9"/>
        <v/>
      </c>
      <c r="BT8" s="777"/>
      <c r="BU8" s="808" t="str">
        <f t="shared" si="10"/>
        <v/>
      </c>
      <c r="BV8" s="788"/>
      <c r="BW8" s="776"/>
      <c r="BX8" s="22"/>
      <c r="BY8" s="22"/>
      <c r="BZ8" s="22"/>
      <c r="CA8" s="780"/>
      <c r="CB8" s="1200"/>
      <c r="CC8" s="775"/>
      <c r="CD8" s="775"/>
      <c r="CE8" s="775"/>
      <c r="CF8" s="775"/>
      <c r="CG8" s="775"/>
      <c r="CH8" s="775"/>
      <c r="CI8" s="775"/>
      <c r="CJ8" s="775"/>
      <c r="CK8" s="775"/>
      <c r="CL8" s="775"/>
      <c r="CM8" s="775"/>
      <c r="CN8" s="775"/>
      <c r="CO8" s="775"/>
      <c r="CP8" s="775"/>
      <c r="CQ8" s="775"/>
      <c r="CR8" s="775"/>
      <c r="CS8" s="775"/>
      <c r="CT8" s="775"/>
      <c r="CU8" s="781"/>
      <c r="CV8" s="775"/>
      <c r="CW8" s="775"/>
      <c r="CX8" s="775"/>
      <c r="CY8" s="775"/>
      <c r="CZ8" s="775"/>
      <c r="DA8" s="775"/>
      <c r="DB8" s="775"/>
      <c r="DC8" s="775"/>
      <c r="DD8" s="775"/>
      <c r="DE8" s="775"/>
      <c r="DF8" s="775"/>
      <c r="DG8" s="775"/>
      <c r="DH8" s="775"/>
      <c r="DI8" s="775"/>
      <c r="DJ8" s="775"/>
      <c r="DK8" s="775"/>
      <c r="DL8" s="775"/>
      <c r="DM8" s="775"/>
      <c r="DN8" s="775"/>
      <c r="DO8" s="775"/>
      <c r="DP8" s="775"/>
      <c r="DQ8" s="775"/>
      <c r="DR8" s="775"/>
      <c r="DS8" s="775"/>
      <c r="DT8" s="775"/>
      <c r="DU8" s="775"/>
      <c r="DV8" s="775"/>
      <c r="DW8" s="775"/>
      <c r="DX8" s="775"/>
      <c r="DY8" s="775"/>
      <c r="DZ8" s="775"/>
      <c r="EA8" s="775"/>
      <c r="EB8" s="775"/>
      <c r="EC8" s="775"/>
      <c r="ED8" s="782" t="str">
        <f t="shared" si="25"/>
        <v/>
      </c>
      <c r="EE8" s="783"/>
      <c r="EF8" s="784"/>
      <c r="EG8" s="518"/>
      <c r="EH8" s="785"/>
      <c r="EI8" s="786"/>
      <c r="EJ8" s="785"/>
      <c r="EK8" s="785"/>
      <c r="EL8" s="777"/>
      <c r="EM8" s="778"/>
      <c r="EN8" s="778"/>
      <c r="EO8" s="112" t="str">
        <f t="shared" si="11"/>
        <v/>
      </c>
      <c r="EP8" s="787"/>
      <c r="EQ8" s="488" t="str">
        <f t="shared" si="12"/>
        <v/>
      </c>
      <c r="ER8" s="1098"/>
      <c r="ES8" s="1099" t="str">
        <f t="shared" si="26"/>
        <v/>
      </c>
      <c r="ET8" s="524"/>
      <c r="EU8" s="145"/>
      <c r="EV8" s="145"/>
      <c r="EW8" s="145"/>
      <c r="EX8" s="145"/>
      <c r="EY8" s="145"/>
      <c r="EZ8" s="145"/>
      <c r="FA8" s="145"/>
      <c r="FB8" s="145"/>
      <c r="FC8" s="145"/>
      <c r="FD8" s="145"/>
      <c r="FE8" s="145"/>
      <c r="FF8" s="145"/>
      <c r="FG8" s="145"/>
      <c r="FH8" s="145"/>
      <c r="FI8" s="527"/>
      <c r="FJ8" s="513" t="str">
        <f t="shared" si="13"/>
        <v/>
      </c>
      <c r="FK8" s="166"/>
      <c r="FL8" s="848"/>
      <c r="FM8" s="848"/>
      <c r="FN8" s="849"/>
      <c r="FO8" s="849"/>
      <c r="FP8" s="849"/>
      <c r="FQ8" s="849"/>
      <c r="FR8" s="155"/>
      <c r="FS8" s="143"/>
      <c r="FT8" s="143"/>
      <c r="FU8" s="847" t="str">
        <f t="shared" si="14"/>
        <v/>
      </c>
      <c r="FV8" s="555"/>
      <c r="FW8" s="523" t="str">
        <f>IF(Table1[[#This Row],[Nonfood Inhaltstoffe - Komponente]]="","",VLOOKUP(Table1[[#This Row],[Nonfood Inhaltstoffe - Komponente]],'Dropdown Auswahl'!BJ:BK,2,FALSE))</f>
        <v/>
      </c>
      <c r="FX8" s="1013"/>
      <c r="FY8" s="1011" t="str">
        <f t="shared" si="15"/>
        <v/>
      </c>
      <c r="FZ8" s="112"/>
      <c r="GA8" s="112"/>
      <c r="GB8" s="112"/>
      <c r="GC8" s="529" t="str">
        <f t="shared" si="16"/>
        <v/>
      </c>
      <c r="GI8" s="1019"/>
      <c r="GJ8" s="1016" t="str">
        <f>IF(Table1[[#This Row],[Global Trade Item Number (GTIN)]]="","",Table1[[#This Row],[Global Trade Item Number (GTIN)]])</f>
        <v/>
      </c>
      <c r="GK8" s="555" t="str">
        <f>IF(Table1[[#This Row],[WAWI-Nr./ Kreditoren-Nummer
(ASDV)]]&lt;&gt;"",Table1[[#This Row],[WAWI-Nr./ Kreditoren-Nummer
(ASDV)]],"")</f>
        <v/>
      </c>
      <c r="GL8" s="165"/>
      <c r="GM8" s="165"/>
      <c r="GN8" s="165"/>
      <c r="GO8" s="485"/>
      <c r="GP8" s="534"/>
      <c r="GQ8" s="533"/>
      <c r="GR8" s="486"/>
      <c r="GS8" s="486"/>
      <c r="GT8" s="486"/>
      <c r="GU8" s="486"/>
      <c r="GV8" s="486"/>
      <c r="GW8" s="542"/>
      <c r="GX8" s="519"/>
      <c r="GY8" s="144"/>
      <c r="GZ8" s="144"/>
      <c r="HA8" s="158"/>
      <c r="HB8" s="144"/>
      <c r="HC8" s="480"/>
      <c r="HD8" s="144"/>
      <c r="HE8" s="480"/>
      <c r="HF8" s="144"/>
      <c r="HG8" s="480"/>
      <c r="HH8" s="519"/>
      <c r="HI8" s="144"/>
      <c r="HJ8" s="144"/>
      <c r="HK8" s="144"/>
      <c r="HL8" s="144"/>
      <c r="HM8" s="480"/>
      <c r="HN8" s="144"/>
      <c r="HO8" s="480"/>
      <c r="HP8" s="144"/>
      <c r="HQ8" s="480"/>
      <c r="HR8" s="519"/>
      <c r="HS8" s="144"/>
      <c r="HT8" s="144"/>
      <c r="HU8" s="144"/>
      <c r="HV8" s="144"/>
      <c r="HW8" s="480"/>
      <c r="HX8" s="144"/>
      <c r="HY8" s="480"/>
      <c r="HZ8" s="144"/>
      <c r="IA8" s="480"/>
      <c r="IB8" s="519"/>
      <c r="IC8" s="144"/>
      <c r="ID8" s="144"/>
      <c r="IE8" s="144"/>
      <c r="IF8" s="144"/>
      <c r="IG8" s="144"/>
      <c r="IH8" s="480"/>
      <c r="II8" s="144"/>
      <c r="IJ8" s="480"/>
      <c r="IK8" s="144"/>
      <c r="IL8" s="480"/>
      <c r="IM8" s="519"/>
      <c r="IN8" s="144"/>
      <c r="IO8" s="144"/>
      <c r="IP8" s="144"/>
      <c r="IQ8" s="144"/>
      <c r="IR8" s="144"/>
      <c r="IS8" s="480"/>
      <c r="IT8" s="144"/>
      <c r="IU8" s="480"/>
      <c r="IV8" s="144"/>
      <c r="IW8" s="480"/>
      <c r="IX8" s="519"/>
      <c r="IY8" s="144"/>
      <c r="IZ8" s="144"/>
      <c r="JA8" s="144"/>
      <c r="JB8" s="144"/>
      <c r="JC8" s="144"/>
      <c r="JD8" s="480"/>
      <c r="JE8" s="144"/>
      <c r="JF8" s="480"/>
      <c r="JG8" s="144"/>
      <c r="JH8" s="480"/>
      <c r="JI8" s="519"/>
      <c r="JJ8" s="144"/>
      <c r="JK8" s="144"/>
      <c r="JL8" s="144"/>
      <c r="JM8" s="144"/>
      <c r="JN8" s="144"/>
      <c r="JO8" s="480"/>
      <c r="JP8" s="144"/>
      <c r="JQ8" s="480"/>
      <c r="JR8" s="144"/>
      <c r="JS8" s="590"/>
      <c r="JT8" s="519"/>
      <c r="JU8" s="144"/>
      <c r="JV8" s="144"/>
      <c r="JW8" s="144"/>
      <c r="JX8" s="144"/>
      <c r="JY8" s="144"/>
      <c r="JZ8" s="480"/>
      <c r="KA8" s="144"/>
      <c r="KB8" s="480"/>
      <c r="KC8" s="144"/>
      <c r="KD8" s="480"/>
      <c r="KE8" s="519"/>
      <c r="KF8" s="144"/>
      <c r="KG8" s="144"/>
      <c r="KH8" s="144"/>
      <c r="KI8" s="144"/>
      <c r="KJ8" s="144"/>
      <c r="KK8" s="480"/>
      <c r="KL8" s="144"/>
      <c r="KM8" s="480"/>
      <c r="KN8" s="144"/>
      <c r="KO8" s="480"/>
      <c r="KR8" s="568" t="str">
        <f>IF(Table1[[#This Row],[GTIN]]&lt;&gt;"",Table1[[#This Row],[GTIN]],"")</f>
        <v/>
      </c>
      <c r="KS8" s="569" t="str">
        <f>Table1[[#This Row],[Kreditor]]</f>
        <v/>
      </c>
      <c r="KT8" s="570" t="str">
        <f>IF(Table1[[#This Row],[Gültig ab (Datum)]]&lt;&gt;"",Table1[[#This Row],[Gültig ab (Datum)]],"")</f>
        <v/>
      </c>
      <c r="KU8" s="570"/>
      <c r="KV8" s="583" t="str">
        <f>IF(Table1[[#This Row],[Artikel verpackt? 
(X=Ja)]]="","",Table1[[#This Row],[Artikel verpackt? 
(X=Ja)]])</f>
        <v/>
      </c>
      <c r="KW8" s="571" t="str">
        <f>IF(Table1[[#This Row],[Verpackung recyclingfähig?
(X=Ja)]]="","",Table1[[#This Row],[Verpackung recyclingfähig?
(X=Ja)]])</f>
        <v/>
      </c>
      <c r="KX8" s="572"/>
      <c r="KY8" s="573"/>
      <c r="KZ8" s="574"/>
      <c r="LA8" s="574"/>
      <c r="LB8" s="574"/>
      <c r="LC8" s="574"/>
      <c r="LD8" s="574"/>
      <c r="LE8" s="574"/>
      <c r="LF8" s="575"/>
      <c r="LG8" s="576" t="str">
        <f>IF(Table1[[#This Row],[Hauptkörper - B1 - Art]]="","",VLOOKUP(Table1[[#This Row],[Hauptkörper - B1 - Art]],'DD FD'!B:C,2,FALSE))</f>
        <v/>
      </c>
      <c r="LH8" s="577" t="str">
        <f>IF(Table1[[#This Row],[Hauptkörper - B1 - Fraktion]]="","",VLOOKUP(Table1[[#This Row],[Hauptkörper - B1 - Fraktion]],'DD FD'!H:J,3,FALSE))</f>
        <v/>
      </c>
      <c r="LI8" s="574" t="str">
        <f>IF(Table1[[#This Row],[Hauptkörper - B1 - Gewicht
(in G)]]="","",Table1[[#This Row],[Hauptkörper - B1 - Gewicht
(in G)]])</f>
        <v/>
      </c>
      <c r="LJ8" s="574" t="str">
        <f>IF(Table1[[#This Row],[Hauptkörper - B1 - Lizenzierungs-pflichtig? (X=Ja)]]="","",Table1[[#This Row],[Hauptkörper - B1 - Lizenzierungs-pflichtig? (X=Ja)]])</f>
        <v/>
      </c>
      <c r="LK8" s="577" t="str">
        <f>IF(Table1[[#This Row],[Hauptkörper - B1 - Virgin Material]]="","",VLOOKUP(Table1[[#This Row],[Hauptkörper - B1 - Virgin Material]],'DD FD'!AJ:AK,2,FALSE))</f>
        <v/>
      </c>
      <c r="LL8" s="578" t="str">
        <f>IF(Table1[[#This Row],[Hauptkörper - B1 - Virgin Material Anteil (in %)]]="","",Table1[[#This Row],[Hauptkörper - B1 - Virgin Material Anteil (in %)]])</f>
        <v/>
      </c>
      <c r="LM8" s="577" t="str">
        <f>IF(Table1[[#This Row],[Hauptkörper - B1 - Recyceltes Material]]="","",VLOOKUP(Table1[[#This Row],[Hauptkörper - B1 - Recyceltes Material]],'DD FD'!AL:AM,2,FALSE))</f>
        <v/>
      </c>
      <c r="LN8" s="578" t="str">
        <f>IF(Table1[[#This Row],[Hauptkörper - B1 - Recyceltes Material Anteil (in %)]]="","",Table1[[#This Row],[Hauptkörper - B1 - Recyceltes Material Anteil (in %)]])</f>
        <v/>
      </c>
      <c r="LO8" s="579" t="str">
        <f>IF(Table1[[#This Row],[Hauptkörper - B1 - Beschichtung]]="","",VLOOKUP(Table1[[#This Row],[Hauptkörper - B1 - Beschichtung]],'DD FD'!AE:AF,2,FALSE))</f>
        <v/>
      </c>
      <c r="LP8" s="580" t="str">
        <f>IF(Table1[[#This Row],[Hauptkörper - B1 - Beschichtung Anteil (in %)]]="","",Table1[[#This Row],[Hauptkörper - B1 - Beschichtung Anteil (in %)]])</f>
        <v/>
      </c>
      <c r="LQ8" s="576" t="str">
        <f>IF(Table1[[#This Row],[Hauptkörper - B2 - Art]]="","",VLOOKUP(Table1[[#This Row],[Hauptkörper - B2 - Art]],'DD FD'!B:C,2,FALSE))</f>
        <v/>
      </c>
      <c r="LR8" s="577" t="str">
        <f>IF(Table1[[#This Row],[Hauptkörper - B2 - Fraktion]]="","",VLOOKUP(Table1[[#This Row],[Hauptkörper - B2 - Fraktion]],'DD FD'!H:J,3,FALSE))</f>
        <v/>
      </c>
      <c r="LS8" s="574" t="str">
        <f>IF(Table1[[#This Row],[Hauptkörper - B2 - Gewicht
(in G)]]="","",Table1[[#This Row],[Hauptkörper - B2 - Gewicht
(in G)]])</f>
        <v/>
      </c>
      <c r="LT8" s="574" t="str">
        <f>IF(Table1[[#This Row],[Hauptkörper - B2 - Lizenzierungs-pflichtig? (X=Ja)]]="","",Table1[[#This Row],[Hauptkörper - B2 - Lizenzierungs-pflichtig? (X=Ja)]])</f>
        <v/>
      </c>
      <c r="LU8" s="577" t="str">
        <f>IF(Table1[[#This Row],[Hauptkörper - B2 - Virgin Material]]="","",VLOOKUP(Table1[[#This Row],[Hauptkörper - B2 - Virgin Material]],'DD FD'!AJ:AK,2,FALSE))</f>
        <v/>
      </c>
      <c r="LV8" s="578" t="str">
        <f>IF(Table1[[#This Row],[Hauptkörper - B2 - Virgin Material Anteil (in %)]]="","",Table1[[#This Row],[Hauptkörper - B2 - Virgin Material Anteil (in %)]])</f>
        <v/>
      </c>
      <c r="LW8" s="577" t="str">
        <f>IF(Table1[[#This Row],[Hauptkörper - B2 - Recyceltes Material]]="","",VLOOKUP(Table1[[#This Row],[Hauptkörper - B2 - Recyceltes Material]],'DD FD'!AL:AM,2,FALSE))</f>
        <v/>
      </c>
      <c r="LX8" s="578" t="str">
        <f>IF(Table1[[#This Row],[Hauptkörper - B2 - Recyceltes Material Anteil (in %)]]="","",Table1[[#This Row],[Hauptkörper - B2 - Recyceltes Material Anteil (in %)]])</f>
        <v/>
      </c>
      <c r="LY8" s="577" t="str">
        <f>IF(Table1[[#This Row],[Hauptkörper - B2 - Beschichtung]]="","",VLOOKUP(Table1[[#This Row],[Hauptkörper - B2 - Beschichtung]],'DD FD'!AE:AF,2,FALSE))</f>
        <v/>
      </c>
      <c r="LZ8" s="580" t="str">
        <f>IF(Table1[[#This Row],[Hauptkörper - B2 - Beschichtung Anteil (in %)]]="","",Table1[[#This Row],[Hauptkörper - B2 - Beschichtung Anteil (in %)]])</f>
        <v/>
      </c>
      <c r="MA8" s="576" t="str">
        <f>IF(Table1[[#This Row],[Hauptkörper - B3 - Art]]="","",VLOOKUP(Table1[[#This Row],[Hauptkörper - B3 - Art]],'DD FD'!B:C,2,FALSE))</f>
        <v/>
      </c>
      <c r="MB8" s="577" t="str">
        <f>IF(Table1[[#This Row],[Hauptkörper - B3 - Fraktion]]="","",VLOOKUP(Table1[[#This Row],[Hauptkörper - B3 - Fraktion]],'DD FD'!H:J,3,FALSE))</f>
        <v/>
      </c>
      <c r="MC8" s="574" t="str">
        <f>IF(Table1[[#This Row],[Hauptkörper - B3 - Gewicht
(in G)]]="","",Table1[[#This Row],[Hauptkörper - B3 - Gewicht
(in G)]])</f>
        <v/>
      </c>
      <c r="MD8" s="574" t="str">
        <f>IF(Table1[[#This Row],[Hauptkörper - B3 - Lizenzierungs-pflichtig? (X=Ja)]]="","",Table1[[#This Row],[Hauptkörper - B3 - Lizenzierungs-pflichtig? (X=Ja)]])</f>
        <v/>
      </c>
      <c r="ME8" s="577" t="str">
        <f>IF(Table1[[#This Row],[Hauptkörper - B3 - Virgin Material]]="","",VLOOKUP(Table1[[#This Row],[Hauptkörper - B3 - Virgin Material]],'DD FD'!AJ:AK,2,FALSE))</f>
        <v/>
      </c>
      <c r="MF8" s="578" t="str">
        <f>IF(Table1[[#This Row],[Hauptkörper - B3 - Virgin Material Anteil (in %)]]="","",Table1[[#This Row],[Hauptkörper - B3 - Virgin Material Anteil (in %)]])</f>
        <v/>
      </c>
      <c r="MG8" s="577" t="str">
        <f>IF(Table1[[#This Row],[Hauptkörper - B3 - Recyceltes Material]]="","",VLOOKUP(Table1[[#This Row],[Hauptkörper - B3 - Recyceltes Material]],'DD FD'!AL:AM,2,FALSE))</f>
        <v/>
      </c>
      <c r="MH8" s="578" t="str">
        <f>IF(Table1[[#This Row],[Hauptkörper - B3 - Recyceltes Material Anteil (in %)]]="","",Table1[[#This Row],[Hauptkörper - B3 - Recyceltes Material Anteil (in %)]])</f>
        <v/>
      </c>
      <c r="MI8" s="577" t="str">
        <f>IF(Table1[[#This Row],[Hauptkörper - B3 - Beschichtung]]="","",VLOOKUP(Table1[[#This Row],[Hauptkörper - B3 - Beschichtung]],'DD FD'!AE:AF,2,FALSE))</f>
        <v/>
      </c>
      <c r="MJ8" s="580" t="str">
        <f>IF(Table1[[#This Row],[Hauptkörper - B3 - Beschichtung Anteil (in %)]]="","",Table1[[#This Row],[Hauptkörper - B3 - Beschichtung Anteil (in %)]])</f>
        <v/>
      </c>
      <c r="MK8" s="576" t="str">
        <f>IF(Table1[[#This Row],[Verschluss - B1 - Art]]="","",VLOOKUP(Table1[[#This Row],[Verschluss - B1 - Art]],'DD FD'!D:E,2,FALSE))</f>
        <v/>
      </c>
      <c r="ML8" s="577" t="str">
        <f>IF(Table1[[#This Row],[Verschluss - B1 - Fraktion]]="","",VLOOKUP(Table1[[#This Row],[Verschluss - B1 - Fraktion]],'DD FD'!H:J,3,FALSE))</f>
        <v/>
      </c>
      <c r="MM8" s="574" t="str">
        <f>IF(Table1[[#This Row],[Verschluss - B1 - Gewicht (in G)]]="","",Table1[[#This Row],[Verschluss - B1 - Gewicht (in G)]])</f>
        <v/>
      </c>
      <c r="MN8" s="574" t="str">
        <f>IF(Table1[[#This Row],[Verschluss - B1 - Lizenzierungs-pflichtig? (X=Ja)]]="","",Table1[[#This Row],[Verschluss - B1 - Lizenzierungs-pflichtig? (X=Ja)]])</f>
        <v/>
      </c>
      <c r="MO8" s="574" t="str">
        <f>IF(Table1[[#This Row],[Verschluss - B1 - Trennbar vom Hauptkörper? (X=Ja)]]="","",Table1[[#This Row],[Verschluss - B1 - Trennbar vom Hauptkörper? (X=Ja)]])</f>
        <v/>
      </c>
      <c r="MP8" s="577" t="str">
        <f>IF(Table1[[#This Row],[Verschluss - B1 - Virgin Material]]="","",VLOOKUP(Table1[[#This Row],[Verschluss - B1 - Virgin Material]],'DD FD'!AJ:AK,2,FALSE))</f>
        <v/>
      </c>
      <c r="MQ8" s="578" t="str">
        <f>IF(Table1[[#This Row],[Verschluss - B1 - Virgin Material Anteil (in %)]]="","",Table1[[#This Row],[Verschluss - B1 - Virgin Material Anteil (in %)]])</f>
        <v/>
      </c>
      <c r="MR8" s="577" t="str">
        <f>IF(Table1[[#This Row],[Verschluss - B1 - Recyceltes Material]]="","",VLOOKUP(Table1[[#This Row],[Verschluss - B1 - Recyceltes Material]],'DD FD'!AL:AM,2,FALSE))</f>
        <v/>
      </c>
      <c r="MS8" s="578" t="str">
        <f>IF(Table1[[#This Row],[Verschluss - B1 - Recyceltes Material Anteil (in %)]]="","",Table1[[#This Row],[Verschluss - B1 - Recyceltes Material Anteil (in %)]])</f>
        <v/>
      </c>
      <c r="MT8" s="577" t="str">
        <f>IF(Table1[[#This Row],[Verschluss - B1 - Beschichtung]]="","",VLOOKUP(Table1[[#This Row],[Verschluss - B1 - Beschichtung]],'DD FD'!AE:AF,2,FALSE))</f>
        <v/>
      </c>
      <c r="MU8" s="580" t="str">
        <f>IF(Table1[[#This Row],[Verschluss - B1 - Beschichtung Anteil (in %)]]="","",Table1[[#This Row],[Verschluss - B1 - Beschichtung Anteil (in %)]])</f>
        <v/>
      </c>
      <c r="MV8" s="576" t="str">
        <f>IF(Table1[[#This Row],[Verschluss - B2 - Art]]="","",VLOOKUP(Table1[[#This Row],[Verschluss - B2 - Art]],'DD FD'!D:E,2,FALSE))</f>
        <v/>
      </c>
      <c r="MW8" s="577" t="str">
        <f>IF(Table1[[#This Row],[Verschluss - B2 - Fraktion]]="","",VLOOKUP(Table1[[#This Row],[Verschluss - B2 - Fraktion]],'DD FD'!H:J,3,FALSE))</f>
        <v/>
      </c>
      <c r="MX8" s="574" t="str">
        <f>IF(Table1[[#This Row],[Verschluss - B2 - Gewicht (in G)]]="","",Table1[[#This Row],[Verschluss - B2 - Gewicht (in G)]])</f>
        <v/>
      </c>
      <c r="MY8" s="574" t="str">
        <f>IF(Table1[[#This Row],[Verschluss - B2 - Lizenzierungs-pflichtig? (X=Ja)]]="","",Table1[[#This Row],[Verschluss - B2 - Lizenzierungs-pflichtig? (X=Ja)]])</f>
        <v/>
      </c>
      <c r="MZ8" s="574" t="str">
        <f>IF(Table1[[#This Row],[Verschluss - B2 - Trennbar vom Hauptkörper? (X=Ja)]]="","",Table1[[#This Row],[Verschluss - B2 - Trennbar vom Hauptkörper? (X=Ja)]])</f>
        <v/>
      </c>
      <c r="NA8" s="577" t="str">
        <f>IF(Table1[[#This Row],[Verschluss - B2 - Virgin Material]]="","",VLOOKUP(Table1[[#This Row],[Verschluss - B2 - Virgin Material]],'DD FD'!AJ:AK,2,FALSE))</f>
        <v/>
      </c>
      <c r="NB8" s="578" t="str">
        <f>IF(Table1[[#This Row],[Verschluss - B2 - Virgin Material Anteil (in %)]]="","",Table1[[#This Row],[Verschluss - B2 - Virgin Material Anteil (in %)]])</f>
        <v/>
      </c>
      <c r="NC8" s="577" t="str">
        <f>IF(Table1[[#This Row],[Verschluss - B2 - Recyceltes Material]]="","",VLOOKUP(Table1[[#This Row],[Verschluss - B2 - Recyceltes Material]],'DD FD'!AL:AM,2,FALSE))</f>
        <v/>
      </c>
      <c r="ND8" s="578" t="str">
        <f>IF(Table1[[#This Row],[Verschluss - B2 - Recyceltes Material Anteil (in %)]]="","",Table1[[#This Row],[Verschluss - B2 - Recyceltes Material Anteil (in %)]])</f>
        <v/>
      </c>
      <c r="NE8" s="577" t="str">
        <f>IF(Table1[[#This Row],[Verschluss - B2 - Beschichtung]]="","",VLOOKUP(Table1[[#This Row],[Verschluss - B2 - Beschichtung]],'DD FD'!AE:AF,2,FALSE))</f>
        <v/>
      </c>
      <c r="NF8" s="580" t="str">
        <f>IF(Table1[[#This Row],[Verschluss - B2 - Beschichtung Anteil (in %)]]="","",Table1[[#This Row],[Verschluss - B2 - Beschichtung Anteil (in %)]])</f>
        <v/>
      </c>
      <c r="NG8" s="576" t="str">
        <f>IF(Table1[[#This Row],[Verschluss - B3 - Art]]="","",VLOOKUP(Table1[[#This Row],[Verschluss - B3 - Art]],'DD FD'!D:E,2,FALSE))</f>
        <v/>
      </c>
      <c r="NH8" s="577" t="str">
        <f>IF(Table1[[#This Row],[Verschluss - B3 - Fraktion]]="","",VLOOKUP(Table1[[#This Row],[Verschluss - B3 - Fraktion]],'DD FD'!H:J,3,FALSE))</f>
        <v/>
      </c>
      <c r="NI8" s="574" t="str">
        <f>IF(Table1[[#This Row],[Verschluss - B3 - Gewicht (in G)]]="","",Table1[[#This Row],[Verschluss - B3 - Gewicht (in G)]])</f>
        <v/>
      </c>
      <c r="NJ8" s="574" t="str">
        <f>IF(Table1[[#This Row],[Verschluss - B3 - Lizenzierungs-pflichtig? (X=Ja)]]="","",Table1[[#This Row],[Verschluss - B3 - Lizenzierungs-pflichtig? (X=Ja)]])</f>
        <v/>
      </c>
      <c r="NK8" s="574" t="str">
        <f>IF(Table1[[#This Row],[Verschluss - B3 - Trennbar vom Hauptkörper? (X=Ja)]]="","",Table1[[#This Row],[Verschluss - B3 - Trennbar vom Hauptkörper? (X=Ja)]])</f>
        <v/>
      </c>
      <c r="NL8" s="577" t="str">
        <f>IF(Table1[[#This Row],[Verschluss - B3 - Virgin Material]]="","",VLOOKUP(Table1[[#This Row],[Verschluss - B3 - Virgin Material]],'DD FD'!AJ:AK,2,FALSE))</f>
        <v/>
      </c>
      <c r="NM8" s="578" t="str">
        <f>IF(Table1[[#This Row],[Verschluss - B3 - Virgin Material Anteil (in %)]]="","",Table1[[#This Row],[Verschluss - B3 - Virgin Material Anteil (in %)]])</f>
        <v/>
      </c>
      <c r="NN8" s="577" t="str">
        <f>IF(Table1[[#This Row],[Verschluss - B3 - Recyceltes Material]]="","",VLOOKUP(Table1[[#This Row],[Verschluss - B3 - Recyceltes Material]],'DD FD'!AL:AM,2,FALSE))</f>
        <v/>
      </c>
      <c r="NO8" s="578" t="str">
        <f>IF(Table1[[#This Row],[Verschluss - B3 - Recyceltes Material Anteil (in %)]]="","",Table1[[#This Row],[Verschluss - B3 - Recyceltes Material Anteil (in %)]])</f>
        <v/>
      </c>
      <c r="NP8" s="577" t="str">
        <f>IF(Table1[[#This Row],[Verschluss - B3 - Beschichtung]]="","",VLOOKUP(Table1[[#This Row],[Verschluss - B3 - Beschichtung]],'DD FD'!AE:AF,2,FALSE))</f>
        <v/>
      </c>
      <c r="NQ8" s="580" t="str">
        <f>IF(Table1[[#This Row],[Verschluss - B3 - Beschichtung Anteil (in %)]]="","",Table1[[#This Row],[Verschluss - B3 - Beschichtung Anteil (in %)]])</f>
        <v/>
      </c>
      <c r="NR8" s="576" t="str">
        <f>IF(Table1[[#This Row],[Etikett - B1 - Art]]="","",VLOOKUP(Table1[[#This Row],[Etikett - B1 - Art]],'DD FD'!F:G,2,FALSE))</f>
        <v/>
      </c>
      <c r="NS8" s="577" t="str">
        <f>IF(Table1[[#This Row],[Etikett - B1 - Fraktion]]="","",VLOOKUP(Table1[[#This Row],[Etikett - B1 - Fraktion]],'DD FD'!H:J,3,FALSE))</f>
        <v/>
      </c>
      <c r="NT8" s="574" t="str">
        <f>IF(Table1[[#This Row],[Etikett - B1 - Gewicht (in G)]]="","",Table1[[#This Row],[Etikett - B1 - Gewicht (in G)]])</f>
        <v/>
      </c>
      <c r="NU8" s="574" t="str">
        <f>IF(Table1[[#This Row],[Etikett - B1 - Lizenzierungs-pflichtig? (X=Ja)]]="","",Table1[[#This Row],[Etikett - B1 - Lizenzierungs-pflichtig? (X=Ja)]])</f>
        <v/>
      </c>
      <c r="NV8" s="574" t="str">
        <f>IF(Table1[[#This Row],[Etikett - B1 - Trennbar vom Hauptkörper? (X=Ja)]]="","",Table1[[#This Row],[Etikett - B1 - Trennbar vom Hauptkörper? (X=Ja)]])</f>
        <v/>
      </c>
      <c r="NW8" s="577" t="str">
        <f>IF(Table1[[#This Row],[Etikett - B1 - Virgin Material]]="","",VLOOKUP(Table1[[#This Row],[Etikett - B1 - Virgin Material]],'DD FD'!AJ:AK,2,FALSE))</f>
        <v/>
      </c>
      <c r="NX8" s="578" t="str">
        <f>IF(Table1[[#This Row],[Etikett - B1 - Virgin Material Anteil (in %)]]="","",Table1[[#This Row],[Etikett - B1 - Virgin Material Anteil (in %)]])</f>
        <v/>
      </c>
      <c r="NY8" s="577" t="str">
        <f>IF(Table1[[#This Row],[Etikett - B1 - Recyceltes Material]]="","",VLOOKUP(Table1[[#This Row],[Etikett - B1 - Recyceltes Material]],'DD FD'!AL:AM,2,FALSE))</f>
        <v/>
      </c>
      <c r="NZ8" s="578" t="str">
        <f>IF(Table1[[#This Row],[Etikett - B1 - Recyceltes Material Anteil (in %)]]="","",Table1[[#This Row],[Etikett - B1 - Recyceltes Material Anteil (in %)]])</f>
        <v/>
      </c>
      <c r="OA8" s="577" t="str">
        <f>IF(Table1[[#This Row],[Etikett - B1 - Beschichtung]]="","",VLOOKUP(Table1[[#This Row],[Etikett - B1 - Beschichtung]],'DD FD'!AE:AF,2,FALSE))</f>
        <v/>
      </c>
      <c r="OB8" s="580" t="str">
        <f>IF(Table1[[#This Row],[Etikett - B1 - Beschichtung Anteil (in %)]]="","",Table1[[#This Row],[Etikett - B1 - Beschichtung Anteil (in %)]])</f>
        <v/>
      </c>
      <c r="OC8" s="576" t="str">
        <f>IF(Table1[[#This Row],[Etikett - B2 - Art]]="","",VLOOKUP(Table1[[#This Row],[Etikett - B2 - Art]],'DD FD'!F:G,2,FALSE))</f>
        <v/>
      </c>
      <c r="OD8" s="577" t="str">
        <f>IF(Table1[[#This Row],[Etikett - B2 - Fraktion]]="","",VLOOKUP(Table1[[#This Row],[Etikett - B2 - Fraktion]],'DD FD'!H:J,3,FALSE))</f>
        <v/>
      </c>
      <c r="OE8" s="574" t="str">
        <f>IF(Table1[[#This Row],[Etikett - B2 - Gewicht (in G)]]="","",Table1[[#This Row],[Etikett - B2 - Gewicht (in G)]])</f>
        <v/>
      </c>
      <c r="OF8" s="574" t="str">
        <f>IF(Table1[[#This Row],[Etikett - B2 - Lizenzierungs-pflichtig? (X=Ja)]]="","",Table1[[#This Row],[Etikett - B2 - Lizenzierungs-pflichtig? (X=Ja)]])</f>
        <v/>
      </c>
      <c r="OG8" s="574" t="str">
        <f>IF(Table1[[#This Row],[Etikett - B2 - Trennbar vom Hauptkörper? (X=Ja)]]="","",Table1[[#This Row],[Etikett - B2 - Trennbar vom Hauptkörper? (X=Ja)]])</f>
        <v/>
      </c>
      <c r="OH8" s="577" t="str">
        <f>IF(Table1[[#This Row],[Etikett - B2 - Virgin Material]]="","",VLOOKUP(Table1[[#This Row],[Etikett - B2 - Virgin Material]],'DD FD'!AJ:AK,2,FALSE))</f>
        <v/>
      </c>
      <c r="OI8" s="578" t="str">
        <f>IF(Table1[[#This Row],[Etikett - B2 - Virgin Material Anteil (in %)]]="","",Table1[[#This Row],[Etikett - B2 - Virgin Material Anteil (in %)]])</f>
        <v/>
      </c>
      <c r="OJ8" s="577" t="str">
        <f>IF(Table1[[#This Row],[Etikett - B2 - Recyceltes Material]]="","",VLOOKUP(Table1[[#This Row],[Etikett - B2 - Recyceltes Material]],'DD FD'!AL:AM,2,FALSE))</f>
        <v/>
      </c>
      <c r="OK8" s="578" t="str">
        <f>IF(Table1[[#This Row],[Etikett - B2 - Recyceltes Material Anteil (in %)]]="","",Table1[[#This Row],[Etikett - B2 - Recyceltes Material Anteil (in %)]])</f>
        <v/>
      </c>
      <c r="OL8" s="577" t="str">
        <f>IF(Table1[[#This Row],[Etikett - B2 - Beschichtung]]="","",VLOOKUP(Table1[[#This Row],[Etikett - B2 - Beschichtung]],'DD FD'!AE:AF,2,FALSE))</f>
        <v/>
      </c>
      <c r="OM8" s="580" t="str">
        <f>IF(Table1[[#This Row],[Etikett - B2 - Beschichtung Anteil (in %)]]="","",Table1[[#This Row],[Etikett - B2 - Beschichtung Anteil (in %)]])</f>
        <v/>
      </c>
      <c r="ON8" s="576" t="str">
        <f>IF(Table1[[#This Row],[Etikett - B3 - Art]]="","",VLOOKUP(Table1[[#This Row],[Etikett - B3 - Art]],'DD FD'!F:G,2,FALSE))</f>
        <v/>
      </c>
      <c r="OO8" s="577" t="str">
        <f>IF(Table1[[#This Row],[Etikett - B3 - Fraktion]]="","",VLOOKUP(Table1[[#This Row],[Etikett - B3 - Fraktion]],'DD FD'!H:J,3,FALSE))</f>
        <v/>
      </c>
      <c r="OP8" s="574" t="str">
        <f>IF(Table1[[#This Row],[Etikett - B3 - Gewicht (in G)]]="","",Table1[[#This Row],[Etikett - B3 - Gewicht (in G)]])</f>
        <v/>
      </c>
      <c r="OQ8" s="574" t="str">
        <f>IF(Table1[[#This Row],[Etikett - B3 - Lizenzierungs-pflichtig? (X=Ja)]]="","",Table1[[#This Row],[Etikett - B3 - Lizenzierungs-pflichtig? (X=Ja)]])</f>
        <v/>
      </c>
      <c r="OR8" s="574" t="str">
        <f>IF(Table1[[#This Row],[Etikett - B3 - Trennbar vom Hauptkörper? (X=Ja)]]="","",Table1[[#This Row],[Etikett - B3 - Trennbar vom Hauptkörper? (X=Ja)]])</f>
        <v/>
      </c>
      <c r="OS8" s="577" t="str">
        <f>IF(Table1[[#This Row],[Etikett - B3 - Virgin Material]]="","",VLOOKUP(Table1[[#This Row],[Etikett - B3 - Virgin Material]],'DD FD'!AJ:AK,2,FALSE))</f>
        <v/>
      </c>
      <c r="OT8" s="578" t="str">
        <f>IF(Table1[[#This Row],[Etikett - B3 - Virgin Material Anteil (in %)]]="","",Table1[[#This Row],[Etikett - B3 - Virgin Material Anteil (in %)]])</f>
        <v/>
      </c>
      <c r="OU8" s="577" t="str">
        <f>IF(Table1[[#This Row],[Etikett - B3 - Recyceltes Material]]="","",VLOOKUP(Table1[[#This Row],[Etikett - B3 - Recyceltes Material]],'DD FD'!AL:AM,2,FALSE))</f>
        <v/>
      </c>
      <c r="OV8" s="578" t="str">
        <f>IF(Table1[[#This Row],[Etikett - B3 - Recyceltes Material Anteil (in %)]]="","",Table1[[#This Row],[Etikett - B3 - Recyceltes Material Anteil (in %)]])</f>
        <v/>
      </c>
      <c r="OW8" s="577" t="str">
        <f>IF(Table1[[#This Row],[Etikett - B3 - Beschichtung]]="","",VLOOKUP(Table1[[#This Row],[Etikett - B3 - Beschichtung]],'DD FD'!AE:AF,2,FALSE))</f>
        <v/>
      </c>
      <c r="OX8" s="613" t="str">
        <f>IF(Table1[[#This Row],[Etikett - B3 - Beschichtung Anteil (in %)]]="","",Table1[[#This Row],[Etikett - B3 - Beschichtung Anteil (in %)]])</f>
        <v/>
      </c>
      <c r="OY8" s="618">
        <f>ROUNDUP(SUM(
IF(AND(LH8='DD FD'!$J$7,LJ8='DD FD'!$AI$3),LI8,0),
IF(AND(LR8='DD FD'!$J$7,LT8='DD FD'!$AI$3),LS8,0),
IF(AND(MB8='DD FD'!$J$7,MD8='DD FD'!$AI$3),MC8,0),
IF(AND(ML8='DD FD'!$J$7,MN8='DD FD'!$AI$3),MM8,0),
IF(AND(MW8='DD FD'!$J$7,MY8='DD FD'!$AI$3),MX8,0),
IF(AND(NH8='DD FD'!$J$7,NJ8='DD FD'!$AI$3),NI8,0),
IF(AND(NS8='DD FD'!$J$7,NU8='DD FD'!$AI$3),NT8,0),
IF(AND(OD8='DD FD'!$J$7,OF8='DD FD'!$AI$3),OE8,0),
IF(AND(OO8='DD FD'!$J$7,OQ8='DD FD'!$AI$3),OP8,0),
),2)</f>
        <v>0</v>
      </c>
      <c r="OZ8" s="617">
        <f>ROUNDUP(SUM(
IF(AND(LH8='DD FD'!$J$6,LJ8='DD FD'!$AI$3),LI8,0),
IF(AND(LR8='DD FD'!$J$6,LT8='DD FD'!$AI$3),LS8,0),
IF(AND(MB8='DD FD'!$J$6,MD8='DD FD'!$AI$3),MC8,0),
IF(AND(ML8='DD FD'!$J$6,MN8='DD FD'!$AI$3),MM8,0),
IF(AND(MW8='DD FD'!$J$6,MY8='DD FD'!$AI$3),MX8,0),
IF(AND(NH8='DD FD'!$J$6,NJ8='DD FD'!$AI$3),NI8,0),
IF(AND(NS8='DD FD'!$J$6,NU8='DD FD'!$AI$3),NT8,0),
IF(AND(OD8='DD FD'!$J$6,OF8='DD FD'!$AI$3),OE8,0),
IF(AND(OO8='DD FD'!$J$6,OQ8='DD FD'!$AI$3),OP8,0),
),2)</f>
        <v>0</v>
      </c>
      <c r="PA8" s="617">
        <f>ROUNDUP(SUM(
IF(AND(LH8='DD FD'!$J$10,LJ8='DD FD'!$AI$3),LI8,0),
IF(AND(LR8='DD FD'!$J$10,LT8='DD FD'!$AI$3),LS8,0),
IF(AND(MB8='DD FD'!$J$10,MD8='DD FD'!$AI$3),MC8,0),
IF(AND(ML8='DD FD'!$J$10,MN8='DD FD'!$AI$3),MM8,0),
IF(AND(MW8='DD FD'!$J$10,MY8='DD FD'!$AI$3),MX8,0),
IF(AND(NH8='DD FD'!$J$10,NJ8='DD FD'!$AI$3),NI8,0),
IF(AND(NS8='DD FD'!$J$10,NU8='DD FD'!$AI$3),NT8,0),
IF(AND(OD8='DD FD'!$J$10,OF8='DD FD'!$AI$3),OE8,0),
IF(AND(OO8='DD FD'!$J$10,OQ8='DD FD'!$AI$3),OP8,0),
),2)</f>
        <v>0</v>
      </c>
      <c r="PB8" s="617">
        <f>ROUNDUP(SUM(
IF(AND(LH8='DD FD'!$J$8,LJ8='DD FD'!$AI$3),LI8,0),
IF(AND(LR8='DD FD'!$J$8,LT8='DD FD'!$AI$3),LS8,0),
IF(AND(MB8='DD FD'!$J$8,MD8='DD FD'!$AI$3),MC8,0),
IF(AND(ML8='DD FD'!$J$8,MN8='DD FD'!$AI$3),MM8,0),
IF(AND(MW8='DD FD'!$J$8,MY8='DD FD'!$AI$3),MX8,0),
IF(AND(NH8='DD FD'!$J$8,NJ8='DD FD'!$AI$3),NI8,0),
IF(AND(NS8='DD FD'!$J$8,NU8='DD FD'!$AI$3),NT8,0),
IF(AND(OD8='DD FD'!$J$8,OF8='DD FD'!$AI$3),OE8,0),
IF(AND(OO8='DD FD'!$J$8,OQ8='DD FD'!$AI$3),OP8,0),
),2)</f>
        <v>0</v>
      </c>
      <c r="PC8" s="617">
        <f>ROUNDUP(SUM(
IF(AND(LH8='DD FD'!$J$5,LJ8='DD FD'!$AI$3),LI8,0),
IF(AND(LR8='DD FD'!$J$5,LT8='DD FD'!$AI$3),LS8,0),
IF(AND(MB8='DD FD'!$J$5,MD8='DD FD'!$AI$3),MC8,0),
IF(AND(ML8='DD FD'!$J$5,MN8='DD FD'!$AI$3),MM8,0),
IF(AND(MW8='DD FD'!$J$5,MY8='DD FD'!$AI$3),MX8,0),
IF(AND(NH8='DD FD'!$J$5,NJ8='DD FD'!$AI$3),NI8,0),
IF(AND(NS8='DD FD'!$J$5,NU8='DD FD'!$AI$3),NT8,0),
IF(AND(OD8='DD FD'!$J$5,OF8='DD FD'!$AI$3),OE8,0),
IF(AND(OO8='DD FD'!$J$5,OQ8='DD FD'!$AI$3),OP8,0),
),2)</f>
        <v>0</v>
      </c>
      <c r="PD8" s="617">
        <f>ROUNDUP(SUM(
IF(AND(LH8='DD FD'!$J$9,LJ8='DD FD'!$AI$3),LI8,0),
IF(AND(LR8='DD FD'!$J$9,LT8='DD FD'!$AI$3),LS8,0),
IF(AND(MB8='DD FD'!$J$9,MD8='DD FD'!$AI$3),MC8,0),
IF(AND(ML8='DD FD'!$J$9,MN8='DD FD'!$AI$3),MM8,0),
IF(AND(MW8='DD FD'!$J$9,MY8='DD FD'!$AI$3),MX8,0),
IF(AND(NH8='DD FD'!$J$9,NJ8='DD FD'!$AI$3),NI8,0),
IF(AND(NS8='DD FD'!$J$9,NU8='DD FD'!$AI$3),NT8,0),
IF(AND(OD8='DD FD'!$J$9,OF8='DD FD'!$AI$3),OE8,0),
IF(AND(OO8='DD FD'!$J$9,OQ8='DD FD'!$AI$3),OP8,0),
),2)</f>
        <v>0</v>
      </c>
      <c r="PE8" s="617">
        <f>ROUNDUP(SUM(
IF(AND(LH8='DD FD'!$J$4,LJ8='DD FD'!$AI$3),LI8,0),
IF(AND(LR8='DD FD'!$J$4,LT8='DD FD'!$AI$3),LS8,0),
IF(AND(MB8='DD FD'!$J$4,MD8='DD FD'!$AI$3),MC8,0),
IF(AND(ML8='DD FD'!$J$4,MN8='DD FD'!$AI$3),MM8,0),
IF(AND(MW8='DD FD'!$J$4,MY8='DD FD'!$AI$3),MX8,0),
IF(AND(NH8='DD FD'!$J$4,NJ8='DD FD'!$AI$3),NI8,0),
IF(AND(NS8='DD FD'!$J$4,NU8='DD FD'!$AI$3),NT8,0),
IF(AND(OD8='DD FD'!$J$4,OF8='DD FD'!$AI$3),OE8,0),
IF(AND(OO8='DD FD'!$J$4,OQ8='DD FD'!$AI$3),OP8,0),
),2)</f>
        <v>0</v>
      </c>
      <c r="PF8" s="619">
        <f>ROUNDUP(SUM(
IF(AND(LH8='DD FD'!$J$11,LJ8='DD FD'!$AI$3),LI8,0),
IF(AND(LR8='DD FD'!$J$11,LT8='DD FD'!$AI$3),LS8,0),
IF(AND(MB8='DD FD'!$J$11,MD8='DD FD'!$AI$3),MC8,0),
IF(AND(ML8='DD FD'!$J$11,MN8='DD FD'!$AI$3),MM8,0),
IF(AND(MW8='DD FD'!$J$11,MY8='DD FD'!$AI$3),MX8,0),
IF(AND(NH8='DD FD'!$J$11,NJ8='DD FD'!$AI$3),NI8,0),
IF(AND(NS8='DD FD'!$J$11,NU8='DD FD'!$AI$3),NT8,0),
IF(AND(OD8='DD FD'!$J$11,OF8='DD FD'!$AI$3),OE8,0),
IF(AND(OO8='DD FD'!$J$11,OQ8='DD FD'!$AI$3),OP8,0),
),2)</f>
        <v>0</v>
      </c>
      <c r="PG8" s="610"/>
    </row>
    <row r="9" spans="1:423" s="36" customFormat="1">
      <c r="A9" s="805"/>
      <c r="B9" s="933"/>
      <c r="C9" s="246"/>
      <c r="D9" s="555"/>
      <c r="E9" s="246"/>
      <c r="F9" s="156"/>
      <c r="G9" s="710"/>
      <c r="H9" s="712"/>
      <c r="I9" s="936"/>
      <c r="J9" s="802"/>
      <c r="K9" s="147"/>
      <c r="L9" s="146" t="str">
        <f t="shared" si="0"/>
        <v/>
      </c>
      <c r="M9" s="501" t="str">
        <f t="shared" si="17"/>
        <v/>
      </c>
      <c r="N9" s="502"/>
      <c r="O9" s="113" t="str">
        <f t="shared" si="18"/>
        <v/>
      </c>
      <c r="P9" s="114" t="str">
        <f t="shared" si="1"/>
        <v/>
      </c>
      <c r="Q9" s="112"/>
      <c r="R9" s="112"/>
      <c r="S9" s="115" t="str">
        <f t="shared" si="19"/>
        <v/>
      </c>
      <c r="T9" s="154"/>
      <c r="U9" s="160"/>
      <c r="V9" s="161"/>
      <c r="W9" s="161"/>
      <c r="X9" s="69"/>
      <c r="Y9" s="771"/>
      <c r="Z9" s="162"/>
      <c r="AA9" s="776"/>
      <c r="AB9" s="112"/>
      <c r="AC9" s="143"/>
      <c r="AD9" s="143"/>
      <c r="AE9" s="143"/>
      <c r="AF9" s="143"/>
      <c r="AG9" s="143"/>
      <c r="AH9" s="143"/>
      <c r="AI9" s="112"/>
      <c r="AJ9" s="156"/>
      <c r="AK9" s="156"/>
      <c r="AL9" s="156"/>
      <c r="AM9" s="116" t="str">
        <f t="shared" si="20"/>
        <v/>
      </c>
      <c r="AN9" s="116" t="str">
        <f t="shared" si="21"/>
        <v/>
      </c>
      <c r="AO9" s="324"/>
      <c r="AP9" s="503"/>
      <c r="AQ9" s="487" t="str">
        <f t="shared" si="22"/>
        <v/>
      </c>
      <c r="AR9" s="113" t="str">
        <f t="shared" si="2"/>
        <v/>
      </c>
      <c r="AS9" s="113" t="str">
        <f t="shared" si="3"/>
        <v/>
      </c>
      <c r="AT9" s="113" t="str">
        <f t="shared" si="4"/>
        <v/>
      </c>
      <c r="AU9" s="113" t="str">
        <f t="shared" si="5"/>
        <v/>
      </c>
      <c r="AV9" s="163"/>
      <c r="AW9" s="165"/>
      <c r="AX9" s="155"/>
      <c r="AY9" s="155"/>
      <c r="AZ9" s="155"/>
      <c r="BA9" s="116" t="str">
        <f t="shared" si="6"/>
        <v/>
      </c>
      <c r="BB9" s="315"/>
      <c r="BC9" s="116" t="str">
        <f t="shared" si="7"/>
        <v/>
      </c>
      <c r="BD9" s="133" t="str">
        <f t="shared" si="8"/>
        <v/>
      </c>
      <c r="BE9" s="161"/>
      <c r="BF9" s="1179"/>
      <c r="BG9" s="1179"/>
      <c r="BH9" s="156"/>
      <c r="BI9" s="489"/>
      <c r="BJ9" s="514" t="str">
        <f t="shared" si="23"/>
        <v/>
      </c>
      <c r="BK9" s="774"/>
      <c r="BL9" s="116" t="str">
        <f t="shared" si="24"/>
        <v/>
      </c>
      <c r="BM9" s="775"/>
      <c r="BN9" s="775"/>
      <c r="BO9" s="776"/>
      <c r="BP9" s="777"/>
      <c r="BQ9" s="778"/>
      <c r="BR9" s="778"/>
      <c r="BS9" s="116" t="str">
        <f t="shared" si="9"/>
        <v/>
      </c>
      <c r="BT9" s="777"/>
      <c r="BU9" s="808" t="str">
        <f t="shared" si="10"/>
        <v/>
      </c>
      <c r="BV9" s="788"/>
      <c r="BW9" s="776"/>
      <c r="BX9" s="22"/>
      <c r="BY9" s="22"/>
      <c r="BZ9" s="22"/>
      <c r="CA9" s="780"/>
      <c r="CB9" s="1200"/>
      <c r="CC9" s="775"/>
      <c r="CD9" s="775"/>
      <c r="CE9" s="775"/>
      <c r="CF9" s="775"/>
      <c r="CG9" s="775"/>
      <c r="CH9" s="775"/>
      <c r="CI9" s="775"/>
      <c r="CJ9" s="775"/>
      <c r="CK9" s="775"/>
      <c r="CL9" s="775"/>
      <c r="CM9" s="775"/>
      <c r="CN9" s="775"/>
      <c r="CO9" s="775"/>
      <c r="CP9" s="775"/>
      <c r="CQ9" s="775"/>
      <c r="CR9" s="775"/>
      <c r="CS9" s="775"/>
      <c r="CT9" s="775"/>
      <c r="CU9" s="781"/>
      <c r="CV9" s="775"/>
      <c r="CW9" s="775"/>
      <c r="CX9" s="775"/>
      <c r="CY9" s="775"/>
      <c r="CZ9" s="775"/>
      <c r="DA9" s="775"/>
      <c r="DB9" s="775"/>
      <c r="DC9" s="775"/>
      <c r="DD9" s="775"/>
      <c r="DE9" s="775"/>
      <c r="DF9" s="775"/>
      <c r="DG9" s="775"/>
      <c r="DH9" s="775"/>
      <c r="DI9" s="775"/>
      <c r="DJ9" s="775"/>
      <c r="DK9" s="775"/>
      <c r="DL9" s="775"/>
      <c r="DM9" s="775"/>
      <c r="DN9" s="775"/>
      <c r="DO9" s="775"/>
      <c r="DP9" s="775"/>
      <c r="DQ9" s="775"/>
      <c r="DR9" s="775"/>
      <c r="DS9" s="775"/>
      <c r="DT9" s="775"/>
      <c r="DU9" s="775"/>
      <c r="DV9" s="775"/>
      <c r="DW9" s="775"/>
      <c r="DX9" s="775"/>
      <c r="DY9" s="775"/>
      <c r="DZ9" s="775"/>
      <c r="EA9" s="775"/>
      <c r="EB9" s="775"/>
      <c r="EC9" s="775"/>
      <c r="ED9" s="782" t="str">
        <f t="shared" si="25"/>
        <v/>
      </c>
      <c r="EE9" s="783"/>
      <c r="EF9" s="784"/>
      <c r="EG9" s="518"/>
      <c r="EH9" s="785"/>
      <c r="EI9" s="786"/>
      <c r="EJ9" s="785"/>
      <c r="EK9" s="785"/>
      <c r="EL9" s="777"/>
      <c r="EM9" s="778"/>
      <c r="EN9" s="778"/>
      <c r="EO9" s="112" t="str">
        <f t="shared" si="11"/>
        <v/>
      </c>
      <c r="EP9" s="787"/>
      <c r="EQ9" s="488" t="str">
        <f t="shared" si="12"/>
        <v/>
      </c>
      <c r="ER9" s="1098"/>
      <c r="ES9" s="1099" t="str">
        <f t="shared" si="26"/>
        <v/>
      </c>
      <c r="ET9" s="524"/>
      <c r="EU9" s="145"/>
      <c r="EV9" s="145"/>
      <c r="EW9" s="145"/>
      <c r="EX9" s="145"/>
      <c r="EY9" s="145"/>
      <c r="EZ9" s="145"/>
      <c r="FA9" s="145"/>
      <c r="FB9" s="145"/>
      <c r="FC9" s="145"/>
      <c r="FD9" s="145"/>
      <c r="FE9" s="145"/>
      <c r="FF9" s="145"/>
      <c r="FG9" s="145"/>
      <c r="FH9" s="145"/>
      <c r="FI9" s="527"/>
      <c r="FJ9" s="513" t="str">
        <f t="shared" si="13"/>
        <v/>
      </c>
      <c r="FK9" s="166"/>
      <c r="FL9" s="848"/>
      <c r="FM9" s="848"/>
      <c r="FN9" s="849"/>
      <c r="FO9" s="849"/>
      <c r="FP9" s="849"/>
      <c r="FQ9" s="849"/>
      <c r="FR9" s="155"/>
      <c r="FS9" s="143"/>
      <c r="FT9" s="143"/>
      <c r="FU9" s="847" t="str">
        <f t="shared" si="14"/>
        <v/>
      </c>
      <c r="FV9" s="555"/>
      <c r="FW9" s="523" t="str">
        <f>IF(Table1[[#This Row],[Nonfood Inhaltstoffe - Komponente]]="","",VLOOKUP(Table1[[#This Row],[Nonfood Inhaltstoffe - Komponente]],'Dropdown Auswahl'!BJ:BK,2,FALSE))</f>
        <v/>
      </c>
      <c r="FX9" s="1013"/>
      <c r="FY9" s="1011" t="str">
        <f t="shared" si="15"/>
        <v/>
      </c>
      <c r="FZ9" s="112"/>
      <c r="GA9" s="112"/>
      <c r="GB9" s="112"/>
      <c r="GC9" s="529" t="str">
        <f t="shared" si="16"/>
        <v/>
      </c>
      <c r="GI9" s="1019"/>
      <c r="GJ9" s="1016" t="str">
        <f>IF(Table1[[#This Row],[Global Trade Item Number (GTIN)]]="","",Table1[[#This Row],[Global Trade Item Number (GTIN)]])</f>
        <v/>
      </c>
      <c r="GK9" s="555" t="str">
        <f>IF(Table1[[#This Row],[WAWI-Nr./ Kreditoren-Nummer
(ASDV)]]&lt;&gt;"",Table1[[#This Row],[WAWI-Nr./ Kreditoren-Nummer
(ASDV)]],"")</f>
        <v/>
      </c>
      <c r="GL9" s="165"/>
      <c r="GM9" s="165"/>
      <c r="GN9" s="165"/>
      <c r="GO9" s="485"/>
      <c r="GP9" s="534"/>
      <c r="GQ9" s="533"/>
      <c r="GR9" s="486"/>
      <c r="GS9" s="486"/>
      <c r="GT9" s="486"/>
      <c r="GU9" s="486"/>
      <c r="GV9" s="486"/>
      <c r="GW9" s="542"/>
      <c r="GX9" s="519"/>
      <c r="GY9" s="144"/>
      <c r="GZ9" s="144"/>
      <c r="HA9" s="158"/>
      <c r="HB9" s="144"/>
      <c r="HC9" s="480"/>
      <c r="HD9" s="144"/>
      <c r="HE9" s="480"/>
      <c r="HF9" s="144"/>
      <c r="HG9" s="480"/>
      <c r="HH9" s="519"/>
      <c r="HI9" s="144"/>
      <c r="HJ9" s="144"/>
      <c r="HK9" s="144"/>
      <c r="HL9" s="144"/>
      <c r="HM9" s="480"/>
      <c r="HN9" s="144"/>
      <c r="HO9" s="480"/>
      <c r="HP9" s="144"/>
      <c r="HQ9" s="480"/>
      <c r="HR9" s="519"/>
      <c r="HS9" s="144"/>
      <c r="HT9" s="144"/>
      <c r="HU9" s="144"/>
      <c r="HV9" s="144"/>
      <c r="HW9" s="480"/>
      <c r="HX9" s="144"/>
      <c r="HY9" s="480"/>
      <c r="HZ9" s="144"/>
      <c r="IA9" s="480"/>
      <c r="IB9" s="519"/>
      <c r="IC9" s="144"/>
      <c r="ID9" s="144"/>
      <c r="IE9" s="144"/>
      <c r="IF9" s="144"/>
      <c r="IG9" s="144"/>
      <c r="IH9" s="480"/>
      <c r="II9" s="144"/>
      <c r="IJ9" s="480"/>
      <c r="IK9" s="144"/>
      <c r="IL9" s="480"/>
      <c r="IM9" s="519"/>
      <c r="IN9" s="144"/>
      <c r="IO9" s="144"/>
      <c r="IP9" s="144"/>
      <c r="IQ9" s="144"/>
      <c r="IR9" s="144"/>
      <c r="IS9" s="480"/>
      <c r="IT9" s="144"/>
      <c r="IU9" s="480"/>
      <c r="IV9" s="144"/>
      <c r="IW9" s="480"/>
      <c r="IX9" s="519"/>
      <c r="IY9" s="144"/>
      <c r="IZ9" s="144"/>
      <c r="JA9" s="144"/>
      <c r="JB9" s="144"/>
      <c r="JC9" s="144"/>
      <c r="JD9" s="480"/>
      <c r="JE9" s="144"/>
      <c r="JF9" s="480"/>
      <c r="JG9" s="144"/>
      <c r="JH9" s="480"/>
      <c r="JI9" s="519"/>
      <c r="JJ9" s="144"/>
      <c r="JK9" s="144"/>
      <c r="JL9" s="144"/>
      <c r="JM9" s="144"/>
      <c r="JN9" s="144"/>
      <c r="JO9" s="480"/>
      <c r="JP9" s="144"/>
      <c r="JQ9" s="480"/>
      <c r="JR9" s="144"/>
      <c r="JS9" s="590"/>
      <c r="JT9" s="519"/>
      <c r="JU9" s="144"/>
      <c r="JV9" s="144"/>
      <c r="JW9" s="144"/>
      <c r="JX9" s="144"/>
      <c r="JY9" s="144"/>
      <c r="JZ9" s="480"/>
      <c r="KA9" s="144"/>
      <c r="KB9" s="480"/>
      <c r="KC9" s="144"/>
      <c r="KD9" s="480"/>
      <c r="KE9" s="519"/>
      <c r="KF9" s="144"/>
      <c r="KG9" s="144"/>
      <c r="KH9" s="144"/>
      <c r="KI9" s="144"/>
      <c r="KJ9" s="144"/>
      <c r="KK9" s="480"/>
      <c r="KL9" s="144"/>
      <c r="KM9" s="480"/>
      <c r="KN9" s="144"/>
      <c r="KO9" s="480"/>
      <c r="KR9" s="568" t="str">
        <f>IF(Table1[[#This Row],[GTIN]]&lt;&gt;"",Table1[[#This Row],[GTIN]],"")</f>
        <v/>
      </c>
      <c r="KS9" s="569" t="str">
        <f>Table1[[#This Row],[Kreditor]]</f>
        <v/>
      </c>
      <c r="KT9" s="570" t="str">
        <f>IF(Table1[[#This Row],[Gültig ab (Datum)]]&lt;&gt;"",Table1[[#This Row],[Gültig ab (Datum)]],"")</f>
        <v/>
      </c>
      <c r="KU9" s="570"/>
      <c r="KV9" s="583" t="str">
        <f>IF(Table1[[#This Row],[Artikel verpackt? 
(X=Ja)]]="","",Table1[[#This Row],[Artikel verpackt? 
(X=Ja)]])</f>
        <v/>
      </c>
      <c r="KW9" s="571" t="str">
        <f>IF(Table1[[#This Row],[Verpackung recyclingfähig?
(X=Ja)]]="","",Table1[[#This Row],[Verpackung recyclingfähig?
(X=Ja)]])</f>
        <v/>
      </c>
      <c r="KX9" s="572"/>
      <c r="KY9" s="573"/>
      <c r="KZ9" s="574"/>
      <c r="LA9" s="574"/>
      <c r="LB9" s="574"/>
      <c r="LC9" s="574"/>
      <c r="LD9" s="574"/>
      <c r="LE9" s="574"/>
      <c r="LF9" s="575"/>
      <c r="LG9" s="576" t="str">
        <f>IF(Table1[[#This Row],[Hauptkörper - B1 - Art]]="","",VLOOKUP(Table1[[#This Row],[Hauptkörper - B1 - Art]],'DD FD'!B:C,2,FALSE))</f>
        <v/>
      </c>
      <c r="LH9" s="577" t="str">
        <f>IF(Table1[[#This Row],[Hauptkörper - B1 - Fraktion]]="","",VLOOKUP(Table1[[#This Row],[Hauptkörper - B1 - Fraktion]],'DD FD'!H:J,3,FALSE))</f>
        <v/>
      </c>
      <c r="LI9" s="574" t="str">
        <f>IF(Table1[[#This Row],[Hauptkörper - B1 - Gewicht
(in G)]]="","",Table1[[#This Row],[Hauptkörper - B1 - Gewicht
(in G)]])</f>
        <v/>
      </c>
      <c r="LJ9" s="574" t="str">
        <f>IF(Table1[[#This Row],[Hauptkörper - B1 - Lizenzierungs-pflichtig? (X=Ja)]]="","",Table1[[#This Row],[Hauptkörper - B1 - Lizenzierungs-pflichtig? (X=Ja)]])</f>
        <v/>
      </c>
      <c r="LK9" s="577" t="str">
        <f>IF(Table1[[#This Row],[Hauptkörper - B1 - Virgin Material]]="","",VLOOKUP(Table1[[#This Row],[Hauptkörper - B1 - Virgin Material]],'DD FD'!AJ:AK,2,FALSE))</f>
        <v/>
      </c>
      <c r="LL9" s="578" t="str">
        <f>IF(Table1[[#This Row],[Hauptkörper - B1 - Virgin Material Anteil (in %)]]="","",Table1[[#This Row],[Hauptkörper - B1 - Virgin Material Anteil (in %)]])</f>
        <v/>
      </c>
      <c r="LM9" s="577" t="str">
        <f>IF(Table1[[#This Row],[Hauptkörper - B1 - Recyceltes Material]]="","",VLOOKUP(Table1[[#This Row],[Hauptkörper - B1 - Recyceltes Material]],'DD FD'!AL:AM,2,FALSE))</f>
        <v/>
      </c>
      <c r="LN9" s="578" t="str">
        <f>IF(Table1[[#This Row],[Hauptkörper - B1 - Recyceltes Material Anteil (in %)]]="","",Table1[[#This Row],[Hauptkörper - B1 - Recyceltes Material Anteil (in %)]])</f>
        <v/>
      </c>
      <c r="LO9" s="579" t="str">
        <f>IF(Table1[[#This Row],[Hauptkörper - B1 - Beschichtung]]="","",VLOOKUP(Table1[[#This Row],[Hauptkörper - B1 - Beschichtung]],'DD FD'!AE:AF,2,FALSE))</f>
        <v/>
      </c>
      <c r="LP9" s="580" t="str">
        <f>IF(Table1[[#This Row],[Hauptkörper - B1 - Beschichtung Anteil (in %)]]="","",Table1[[#This Row],[Hauptkörper - B1 - Beschichtung Anteil (in %)]])</f>
        <v/>
      </c>
      <c r="LQ9" s="576" t="str">
        <f>IF(Table1[[#This Row],[Hauptkörper - B2 - Art]]="","",VLOOKUP(Table1[[#This Row],[Hauptkörper - B2 - Art]],'DD FD'!B:C,2,FALSE))</f>
        <v/>
      </c>
      <c r="LR9" s="577" t="str">
        <f>IF(Table1[[#This Row],[Hauptkörper - B2 - Fraktion]]="","",VLOOKUP(Table1[[#This Row],[Hauptkörper - B2 - Fraktion]],'DD FD'!H:J,3,FALSE))</f>
        <v/>
      </c>
      <c r="LS9" s="574" t="str">
        <f>IF(Table1[[#This Row],[Hauptkörper - B2 - Gewicht
(in G)]]="","",Table1[[#This Row],[Hauptkörper - B2 - Gewicht
(in G)]])</f>
        <v/>
      </c>
      <c r="LT9" s="574" t="str">
        <f>IF(Table1[[#This Row],[Hauptkörper - B2 - Lizenzierungs-pflichtig? (X=Ja)]]="","",Table1[[#This Row],[Hauptkörper - B2 - Lizenzierungs-pflichtig? (X=Ja)]])</f>
        <v/>
      </c>
      <c r="LU9" s="577" t="str">
        <f>IF(Table1[[#This Row],[Hauptkörper - B2 - Virgin Material]]="","",VLOOKUP(Table1[[#This Row],[Hauptkörper - B2 - Virgin Material]],'DD FD'!AJ:AK,2,FALSE))</f>
        <v/>
      </c>
      <c r="LV9" s="578" t="str">
        <f>IF(Table1[[#This Row],[Hauptkörper - B2 - Virgin Material Anteil (in %)]]="","",Table1[[#This Row],[Hauptkörper - B2 - Virgin Material Anteil (in %)]])</f>
        <v/>
      </c>
      <c r="LW9" s="577" t="str">
        <f>IF(Table1[[#This Row],[Hauptkörper - B2 - Recyceltes Material]]="","",VLOOKUP(Table1[[#This Row],[Hauptkörper - B2 - Recyceltes Material]],'DD FD'!AL:AM,2,FALSE))</f>
        <v/>
      </c>
      <c r="LX9" s="578" t="str">
        <f>IF(Table1[[#This Row],[Hauptkörper - B2 - Recyceltes Material Anteil (in %)]]="","",Table1[[#This Row],[Hauptkörper - B2 - Recyceltes Material Anteil (in %)]])</f>
        <v/>
      </c>
      <c r="LY9" s="577" t="str">
        <f>IF(Table1[[#This Row],[Hauptkörper - B2 - Beschichtung]]="","",VLOOKUP(Table1[[#This Row],[Hauptkörper - B2 - Beschichtung]],'DD FD'!AE:AF,2,FALSE))</f>
        <v/>
      </c>
      <c r="LZ9" s="580" t="str">
        <f>IF(Table1[[#This Row],[Hauptkörper - B2 - Beschichtung Anteil (in %)]]="","",Table1[[#This Row],[Hauptkörper - B2 - Beschichtung Anteil (in %)]])</f>
        <v/>
      </c>
      <c r="MA9" s="576" t="str">
        <f>IF(Table1[[#This Row],[Hauptkörper - B3 - Art]]="","",VLOOKUP(Table1[[#This Row],[Hauptkörper - B3 - Art]],'DD FD'!B:C,2,FALSE))</f>
        <v/>
      </c>
      <c r="MB9" s="577" t="str">
        <f>IF(Table1[[#This Row],[Hauptkörper - B3 - Fraktion]]="","",VLOOKUP(Table1[[#This Row],[Hauptkörper - B3 - Fraktion]],'DD FD'!H:J,3,FALSE))</f>
        <v/>
      </c>
      <c r="MC9" s="574" t="str">
        <f>IF(Table1[[#This Row],[Hauptkörper - B3 - Gewicht
(in G)]]="","",Table1[[#This Row],[Hauptkörper - B3 - Gewicht
(in G)]])</f>
        <v/>
      </c>
      <c r="MD9" s="574" t="str">
        <f>IF(Table1[[#This Row],[Hauptkörper - B3 - Lizenzierungs-pflichtig? (X=Ja)]]="","",Table1[[#This Row],[Hauptkörper - B3 - Lizenzierungs-pflichtig? (X=Ja)]])</f>
        <v/>
      </c>
      <c r="ME9" s="577" t="str">
        <f>IF(Table1[[#This Row],[Hauptkörper - B3 - Virgin Material]]="","",VLOOKUP(Table1[[#This Row],[Hauptkörper - B3 - Virgin Material]],'DD FD'!AJ:AK,2,FALSE))</f>
        <v/>
      </c>
      <c r="MF9" s="578" t="str">
        <f>IF(Table1[[#This Row],[Hauptkörper - B3 - Virgin Material Anteil (in %)]]="","",Table1[[#This Row],[Hauptkörper - B3 - Virgin Material Anteil (in %)]])</f>
        <v/>
      </c>
      <c r="MG9" s="577" t="str">
        <f>IF(Table1[[#This Row],[Hauptkörper - B3 - Recyceltes Material]]="","",VLOOKUP(Table1[[#This Row],[Hauptkörper - B3 - Recyceltes Material]],'DD FD'!AL:AM,2,FALSE))</f>
        <v/>
      </c>
      <c r="MH9" s="578" t="str">
        <f>IF(Table1[[#This Row],[Hauptkörper - B3 - Recyceltes Material Anteil (in %)]]="","",Table1[[#This Row],[Hauptkörper - B3 - Recyceltes Material Anteil (in %)]])</f>
        <v/>
      </c>
      <c r="MI9" s="577" t="str">
        <f>IF(Table1[[#This Row],[Hauptkörper - B3 - Beschichtung]]="","",VLOOKUP(Table1[[#This Row],[Hauptkörper - B3 - Beschichtung]],'DD FD'!AE:AF,2,FALSE))</f>
        <v/>
      </c>
      <c r="MJ9" s="580" t="str">
        <f>IF(Table1[[#This Row],[Hauptkörper - B3 - Beschichtung Anteil (in %)]]="","",Table1[[#This Row],[Hauptkörper - B3 - Beschichtung Anteil (in %)]])</f>
        <v/>
      </c>
      <c r="MK9" s="576" t="str">
        <f>IF(Table1[[#This Row],[Verschluss - B1 - Art]]="","",VLOOKUP(Table1[[#This Row],[Verschluss - B1 - Art]],'DD FD'!D:E,2,FALSE))</f>
        <v/>
      </c>
      <c r="ML9" s="577" t="str">
        <f>IF(Table1[[#This Row],[Verschluss - B1 - Fraktion]]="","",VLOOKUP(Table1[[#This Row],[Verschluss - B1 - Fraktion]],'DD FD'!H:J,3,FALSE))</f>
        <v/>
      </c>
      <c r="MM9" s="574" t="str">
        <f>IF(Table1[[#This Row],[Verschluss - B1 - Gewicht (in G)]]="","",Table1[[#This Row],[Verschluss - B1 - Gewicht (in G)]])</f>
        <v/>
      </c>
      <c r="MN9" s="574" t="str">
        <f>IF(Table1[[#This Row],[Verschluss - B1 - Lizenzierungs-pflichtig? (X=Ja)]]="","",Table1[[#This Row],[Verschluss - B1 - Lizenzierungs-pflichtig? (X=Ja)]])</f>
        <v/>
      </c>
      <c r="MO9" s="574" t="str">
        <f>IF(Table1[[#This Row],[Verschluss - B1 - Trennbar vom Hauptkörper? (X=Ja)]]="","",Table1[[#This Row],[Verschluss - B1 - Trennbar vom Hauptkörper? (X=Ja)]])</f>
        <v/>
      </c>
      <c r="MP9" s="577" t="str">
        <f>IF(Table1[[#This Row],[Verschluss - B1 - Virgin Material]]="","",VLOOKUP(Table1[[#This Row],[Verschluss - B1 - Virgin Material]],'DD FD'!AJ:AK,2,FALSE))</f>
        <v/>
      </c>
      <c r="MQ9" s="578" t="str">
        <f>IF(Table1[[#This Row],[Verschluss - B1 - Virgin Material Anteil (in %)]]="","",Table1[[#This Row],[Verschluss - B1 - Virgin Material Anteil (in %)]])</f>
        <v/>
      </c>
      <c r="MR9" s="577" t="str">
        <f>IF(Table1[[#This Row],[Verschluss - B1 - Recyceltes Material]]="","",VLOOKUP(Table1[[#This Row],[Verschluss - B1 - Recyceltes Material]],'DD FD'!AL:AM,2,FALSE))</f>
        <v/>
      </c>
      <c r="MS9" s="578" t="str">
        <f>IF(Table1[[#This Row],[Verschluss - B1 - Recyceltes Material Anteil (in %)]]="","",Table1[[#This Row],[Verschluss - B1 - Recyceltes Material Anteil (in %)]])</f>
        <v/>
      </c>
      <c r="MT9" s="577" t="str">
        <f>IF(Table1[[#This Row],[Verschluss - B1 - Beschichtung]]="","",VLOOKUP(Table1[[#This Row],[Verschluss - B1 - Beschichtung]],'DD FD'!AE:AF,2,FALSE))</f>
        <v/>
      </c>
      <c r="MU9" s="580" t="str">
        <f>IF(Table1[[#This Row],[Verschluss - B1 - Beschichtung Anteil (in %)]]="","",Table1[[#This Row],[Verschluss - B1 - Beschichtung Anteil (in %)]])</f>
        <v/>
      </c>
      <c r="MV9" s="576" t="str">
        <f>IF(Table1[[#This Row],[Verschluss - B2 - Art]]="","",VLOOKUP(Table1[[#This Row],[Verschluss - B2 - Art]],'DD FD'!D:E,2,FALSE))</f>
        <v/>
      </c>
      <c r="MW9" s="577" t="str">
        <f>IF(Table1[[#This Row],[Verschluss - B2 - Fraktion]]="","",VLOOKUP(Table1[[#This Row],[Verschluss - B2 - Fraktion]],'DD FD'!H:J,3,FALSE))</f>
        <v/>
      </c>
      <c r="MX9" s="574" t="str">
        <f>IF(Table1[[#This Row],[Verschluss - B2 - Gewicht (in G)]]="","",Table1[[#This Row],[Verschluss - B2 - Gewicht (in G)]])</f>
        <v/>
      </c>
      <c r="MY9" s="574" t="str">
        <f>IF(Table1[[#This Row],[Verschluss - B2 - Lizenzierungs-pflichtig? (X=Ja)]]="","",Table1[[#This Row],[Verschluss - B2 - Lizenzierungs-pflichtig? (X=Ja)]])</f>
        <v/>
      </c>
      <c r="MZ9" s="574" t="str">
        <f>IF(Table1[[#This Row],[Verschluss - B2 - Trennbar vom Hauptkörper? (X=Ja)]]="","",Table1[[#This Row],[Verschluss - B2 - Trennbar vom Hauptkörper? (X=Ja)]])</f>
        <v/>
      </c>
      <c r="NA9" s="577" t="str">
        <f>IF(Table1[[#This Row],[Verschluss - B2 - Virgin Material]]="","",VLOOKUP(Table1[[#This Row],[Verschluss - B2 - Virgin Material]],'DD FD'!AJ:AK,2,FALSE))</f>
        <v/>
      </c>
      <c r="NB9" s="578" t="str">
        <f>IF(Table1[[#This Row],[Verschluss - B2 - Virgin Material Anteil (in %)]]="","",Table1[[#This Row],[Verschluss - B2 - Virgin Material Anteil (in %)]])</f>
        <v/>
      </c>
      <c r="NC9" s="577" t="str">
        <f>IF(Table1[[#This Row],[Verschluss - B2 - Recyceltes Material]]="","",VLOOKUP(Table1[[#This Row],[Verschluss - B2 - Recyceltes Material]],'DD FD'!AL:AM,2,FALSE))</f>
        <v/>
      </c>
      <c r="ND9" s="578" t="str">
        <f>IF(Table1[[#This Row],[Verschluss - B2 - Recyceltes Material Anteil (in %)]]="","",Table1[[#This Row],[Verschluss - B2 - Recyceltes Material Anteil (in %)]])</f>
        <v/>
      </c>
      <c r="NE9" s="577" t="str">
        <f>IF(Table1[[#This Row],[Verschluss - B2 - Beschichtung]]="","",VLOOKUP(Table1[[#This Row],[Verschluss - B2 - Beschichtung]],'DD FD'!AE:AF,2,FALSE))</f>
        <v/>
      </c>
      <c r="NF9" s="580" t="str">
        <f>IF(Table1[[#This Row],[Verschluss - B2 - Beschichtung Anteil (in %)]]="","",Table1[[#This Row],[Verschluss - B2 - Beschichtung Anteil (in %)]])</f>
        <v/>
      </c>
      <c r="NG9" s="576" t="str">
        <f>IF(Table1[[#This Row],[Verschluss - B3 - Art]]="","",VLOOKUP(Table1[[#This Row],[Verschluss - B3 - Art]],'DD FD'!D:E,2,FALSE))</f>
        <v/>
      </c>
      <c r="NH9" s="577" t="str">
        <f>IF(Table1[[#This Row],[Verschluss - B3 - Fraktion]]="","",VLOOKUP(Table1[[#This Row],[Verschluss - B3 - Fraktion]],'DD FD'!H:J,3,FALSE))</f>
        <v/>
      </c>
      <c r="NI9" s="574" t="str">
        <f>IF(Table1[[#This Row],[Verschluss - B3 - Gewicht (in G)]]="","",Table1[[#This Row],[Verschluss - B3 - Gewicht (in G)]])</f>
        <v/>
      </c>
      <c r="NJ9" s="574" t="str">
        <f>IF(Table1[[#This Row],[Verschluss - B3 - Lizenzierungs-pflichtig? (X=Ja)]]="","",Table1[[#This Row],[Verschluss - B3 - Lizenzierungs-pflichtig? (X=Ja)]])</f>
        <v/>
      </c>
      <c r="NK9" s="574" t="str">
        <f>IF(Table1[[#This Row],[Verschluss - B3 - Trennbar vom Hauptkörper? (X=Ja)]]="","",Table1[[#This Row],[Verschluss - B3 - Trennbar vom Hauptkörper? (X=Ja)]])</f>
        <v/>
      </c>
      <c r="NL9" s="577" t="str">
        <f>IF(Table1[[#This Row],[Verschluss - B3 - Virgin Material]]="","",VLOOKUP(Table1[[#This Row],[Verschluss - B3 - Virgin Material]],'DD FD'!AJ:AK,2,FALSE))</f>
        <v/>
      </c>
      <c r="NM9" s="578" t="str">
        <f>IF(Table1[[#This Row],[Verschluss - B3 - Virgin Material Anteil (in %)]]="","",Table1[[#This Row],[Verschluss - B3 - Virgin Material Anteil (in %)]])</f>
        <v/>
      </c>
      <c r="NN9" s="577" t="str">
        <f>IF(Table1[[#This Row],[Verschluss - B3 - Recyceltes Material]]="","",VLOOKUP(Table1[[#This Row],[Verschluss - B3 - Recyceltes Material]],'DD FD'!AL:AM,2,FALSE))</f>
        <v/>
      </c>
      <c r="NO9" s="578" t="str">
        <f>IF(Table1[[#This Row],[Verschluss - B3 - Recyceltes Material Anteil (in %)]]="","",Table1[[#This Row],[Verschluss - B3 - Recyceltes Material Anteil (in %)]])</f>
        <v/>
      </c>
      <c r="NP9" s="577" t="str">
        <f>IF(Table1[[#This Row],[Verschluss - B3 - Beschichtung]]="","",VLOOKUP(Table1[[#This Row],[Verschluss - B3 - Beschichtung]],'DD FD'!AE:AF,2,FALSE))</f>
        <v/>
      </c>
      <c r="NQ9" s="580" t="str">
        <f>IF(Table1[[#This Row],[Verschluss - B3 - Beschichtung Anteil (in %)]]="","",Table1[[#This Row],[Verschluss - B3 - Beschichtung Anteil (in %)]])</f>
        <v/>
      </c>
      <c r="NR9" s="576" t="str">
        <f>IF(Table1[[#This Row],[Etikett - B1 - Art]]="","",VLOOKUP(Table1[[#This Row],[Etikett - B1 - Art]],'DD FD'!F:G,2,FALSE))</f>
        <v/>
      </c>
      <c r="NS9" s="577" t="str">
        <f>IF(Table1[[#This Row],[Etikett - B1 - Fraktion]]="","",VLOOKUP(Table1[[#This Row],[Etikett - B1 - Fraktion]],'DD FD'!H:J,3,FALSE))</f>
        <v/>
      </c>
      <c r="NT9" s="574" t="str">
        <f>IF(Table1[[#This Row],[Etikett - B1 - Gewicht (in G)]]="","",Table1[[#This Row],[Etikett - B1 - Gewicht (in G)]])</f>
        <v/>
      </c>
      <c r="NU9" s="574" t="str">
        <f>IF(Table1[[#This Row],[Etikett - B1 - Lizenzierungs-pflichtig? (X=Ja)]]="","",Table1[[#This Row],[Etikett - B1 - Lizenzierungs-pflichtig? (X=Ja)]])</f>
        <v/>
      </c>
      <c r="NV9" s="574" t="str">
        <f>IF(Table1[[#This Row],[Etikett - B1 - Trennbar vom Hauptkörper? (X=Ja)]]="","",Table1[[#This Row],[Etikett - B1 - Trennbar vom Hauptkörper? (X=Ja)]])</f>
        <v/>
      </c>
      <c r="NW9" s="577" t="str">
        <f>IF(Table1[[#This Row],[Etikett - B1 - Virgin Material]]="","",VLOOKUP(Table1[[#This Row],[Etikett - B1 - Virgin Material]],'DD FD'!AJ:AK,2,FALSE))</f>
        <v/>
      </c>
      <c r="NX9" s="578" t="str">
        <f>IF(Table1[[#This Row],[Etikett - B1 - Virgin Material Anteil (in %)]]="","",Table1[[#This Row],[Etikett - B1 - Virgin Material Anteil (in %)]])</f>
        <v/>
      </c>
      <c r="NY9" s="577" t="str">
        <f>IF(Table1[[#This Row],[Etikett - B1 - Recyceltes Material]]="","",VLOOKUP(Table1[[#This Row],[Etikett - B1 - Recyceltes Material]],'DD FD'!AL:AM,2,FALSE))</f>
        <v/>
      </c>
      <c r="NZ9" s="578" t="str">
        <f>IF(Table1[[#This Row],[Etikett - B1 - Recyceltes Material Anteil (in %)]]="","",Table1[[#This Row],[Etikett - B1 - Recyceltes Material Anteil (in %)]])</f>
        <v/>
      </c>
      <c r="OA9" s="577" t="str">
        <f>IF(Table1[[#This Row],[Etikett - B1 - Beschichtung]]="","",VLOOKUP(Table1[[#This Row],[Etikett - B1 - Beschichtung]],'DD FD'!AE:AF,2,FALSE))</f>
        <v/>
      </c>
      <c r="OB9" s="580" t="str">
        <f>IF(Table1[[#This Row],[Etikett - B1 - Beschichtung Anteil (in %)]]="","",Table1[[#This Row],[Etikett - B1 - Beschichtung Anteil (in %)]])</f>
        <v/>
      </c>
      <c r="OC9" s="576" t="str">
        <f>IF(Table1[[#This Row],[Etikett - B2 - Art]]="","",VLOOKUP(Table1[[#This Row],[Etikett - B2 - Art]],'DD FD'!F:G,2,FALSE))</f>
        <v/>
      </c>
      <c r="OD9" s="577" t="str">
        <f>IF(Table1[[#This Row],[Etikett - B2 - Fraktion]]="","",VLOOKUP(Table1[[#This Row],[Etikett - B2 - Fraktion]],'DD FD'!H:J,3,FALSE))</f>
        <v/>
      </c>
      <c r="OE9" s="574" t="str">
        <f>IF(Table1[[#This Row],[Etikett - B2 - Gewicht (in G)]]="","",Table1[[#This Row],[Etikett - B2 - Gewicht (in G)]])</f>
        <v/>
      </c>
      <c r="OF9" s="574" t="str">
        <f>IF(Table1[[#This Row],[Etikett - B2 - Lizenzierungs-pflichtig? (X=Ja)]]="","",Table1[[#This Row],[Etikett - B2 - Lizenzierungs-pflichtig? (X=Ja)]])</f>
        <v/>
      </c>
      <c r="OG9" s="574" t="str">
        <f>IF(Table1[[#This Row],[Etikett - B2 - Trennbar vom Hauptkörper? (X=Ja)]]="","",Table1[[#This Row],[Etikett - B2 - Trennbar vom Hauptkörper? (X=Ja)]])</f>
        <v/>
      </c>
      <c r="OH9" s="577" t="str">
        <f>IF(Table1[[#This Row],[Etikett - B2 - Virgin Material]]="","",VLOOKUP(Table1[[#This Row],[Etikett - B2 - Virgin Material]],'DD FD'!AJ:AK,2,FALSE))</f>
        <v/>
      </c>
      <c r="OI9" s="578" t="str">
        <f>IF(Table1[[#This Row],[Etikett - B2 - Virgin Material Anteil (in %)]]="","",Table1[[#This Row],[Etikett - B2 - Virgin Material Anteil (in %)]])</f>
        <v/>
      </c>
      <c r="OJ9" s="577" t="str">
        <f>IF(Table1[[#This Row],[Etikett - B2 - Recyceltes Material]]="","",VLOOKUP(Table1[[#This Row],[Etikett - B2 - Recyceltes Material]],'DD FD'!AL:AM,2,FALSE))</f>
        <v/>
      </c>
      <c r="OK9" s="578" t="str">
        <f>IF(Table1[[#This Row],[Etikett - B2 - Recyceltes Material Anteil (in %)]]="","",Table1[[#This Row],[Etikett - B2 - Recyceltes Material Anteil (in %)]])</f>
        <v/>
      </c>
      <c r="OL9" s="577" t="str">
        <f>IF(Table1[[#This Row],[Etikett - B2 - Beschichtung]]="","",VLOOKUP(Table1[[#This Row],[Etikett - B2 - Beschichtung]],'DD FD'!AE:AF,2,FALSE))</f>
        <v/>
      </c>
      <c r="OM9" s="580" t="str">
        <f>IF(Table1[[#This Row],[Etikett - B2 - Beschichtung Anteil (in %)]]="","",Table1[[#This Row],[Etikett - B2 - Beschichtung Anteil (in %)]])</f>
        <v/>
      </c>
      <c r="ON9" s="576" t="str">
        <f>IF(Table1[[#This Row],[Etikett - B3 - Art]]="","",VLOOKUP(Table1[[#This Row],[Etikett - B3 - Art]],'DD FD'!F:G,2,FALSE))</f>
        <v/>
      </c>
      <c r="OO9" s="577" t="str">
        <f>IF(Table1[[#This Row],[Etikett - B3 - Fraktion]]="","",VLOOKUP(Table1[[#This Row],[Etikett - B3 - Fraktion]],'DD FD'!H:J,3,FALSE))</f>
        <v/>
      </c>
      <c r="OP9" s="574" t="str">
        <f>IF(Table1[[#This Row],[Etikett - B3 - Gewicht (in G)]]="","",Table1[[#This Row],[Etikett - B3 - Gewicht (in G)]])</f>
        <v/>
      </c>
      <c r="OQ9" s="574" t="str">
        <f>IF(Table1[[#This Row],[Etikett - B3 - Lizenzierungs-pflichtig? (X=Ja)]]="","",Table1[[#This Row],[Etikett - B3 - Lizenzierungs-pflichtig? (X=Ja)]])</f>
        <v/>
      </c>
      <c r="OR9" s="574" t="str">
        <f>IF(Table1[[#This Row],[Etikett - B3 - Trennbar vom Hauptkörper? (X=Ja)]]="","",Table1[[#This Row],[Etikett - B3 - Trennbar vom Hauptkörper? (X=Ja)]])</f>
        <v/>
      </c>
      <c r="OS9" s="577" t="str">
        <f>IF(Table1[[#This Row],[Etikett - B3 - Virgin Material]]="","",VLOOKUP(Table1[[#This Row],[Etikett - B3 - Virgin Material]],'DD FD'!AJ:AK,2,FALSE))</f>
        <v/>
      </c>
      <c r="OT9" s="578" t="str">
        <f>IF(Table1[[#This Row],[Etikett - B3 - Virgin Material Anteil (in %)]]="","",Table1[[#This Row],[Etikett - B3 - Virgin Material Anteil (in %)]])</f>
        <v/>
      </c>
      <c r="OU9" s="577" t="str">
        <f>IF(Table1[[#This Row],[Etikett - B3 - Recyceltes Material]]="","",VLOOKUP(Table1[[#This Row],[Etikett - B3 - Recyceltes Material]],'DD FD'!AL:AM,2,FALSE))</f>
        <v/>
      </c>
      <c r="OV9" s="578" t="str">
        <f>IF(Table1[[#This Row],[Etikett - B3 - Recyceltes Material Anteil (in %)]]="","",Table1[[#This Row],[Etikett - B3 - Recyceltes Material Anteil (in %)]])</f>
        <v/>
      </c>
      <c r="OW9" s="577" t="str">
        <f>IF(Table1[[#This Row],[Etikett - B3 - Beschichtung]]="","",VLOOKUP(Table1[[#This Row],[Etikett - B3 - Beschichtung]],'DD FD'!AE:AF,2,FALSE))</f>
        <v/>
      </c>
      <c r="OX9" s="613" t="str">
        <f>IF(Table1[[#This Row],[Etikett - B3 - Beschichtung Anteil (in %)]]="","",Table1[[#This Row],[Etikett - B3 - Beschichtung Anteil (in %)]])</f>
        <v/>
      </c>
      <c r="OY9" s="618">
        <f>ROUNDUP(SUM(
IF(AND(LH9='DD FD'!$J$7,LJ9='DD FD'!$AI$3),LI9,0),
IF(AND(LR9='DD FD'!$J$7,LT9='DD FD'!$AI$3),LS9,0),
IF(AND(MB9='DD FD'!$J$7,MD9='DD FD'!$AI$3),MC9,0),
IF(AND(ML9='DD FD'!$J$7,MN9='DD FD'!$AI$3),MM9,0),
IF(AND(MW9='DD FD'!$J$7,MY9='DD FD'!$AI$3),MX9,0),
IF(AND(NH9='DD FD'!$J$7,NJ9='DD FD'!$AI$3),NI9,0),
IF(AND(NS9='DD FD'!$J$7,NU9='DD FD'!$AI$3),NT9,0),
IF(AND(OD9='DD FD'!$J$7,OF9='DD FD'!$AI$3),OE9,0),
IF(AND(OO9='DD FD'!$J$7,OQ9='DD FD'!$AI$3),OP9,0),
),2)</f>
        <v>0</v>
      </c>
      <c r="OZ9" s="617">
        <f>ROUNDUP(SUM(
IF(AND(LH9='DD FD'!$J$6,LJ9='DD FD'!$AI$3),LI9,0),
IF(AND(LR9='DD FD'!$J$6,LT9='DD FD'!$AI$3),LS9,0),
IF(AND(MB9='DD FD'!$J$6,MD9='DD FD'!$AI$3),MC9,0),
IF(AND(ML9='DD FD'!$J$6,MN9='DD FD'!$AI$3),MM9,0),
IF(AND(MW9='DD FD'!$J$6,MY9='DD FD'!$AI$3),MX9,0),
IF(AND(NH9='DD FD'!$J$6,NJ9='DD FD'!$AI$3),NI9,0),
IF(AND(NS9='DD FD'!$J$6,NU9='DD FD'!$AI$3),NT9,0),
IF(AND(OD9='DD FD'!$J$6,OF9='DD FD'!$AI$3),OE9,0),
IF(AND(OO9='DD FD'!$J$6,OQ9='DD FD'!$AI$3),OP9,0),
),2)</f>
        <v>0</v>
      </c>
      <c r="PA9" s="617">
        <f>ROUNDUP(SUM(
IF(AND(LH9='DD FD'!$J$10,LJ9='DD FD'!$AI$3),LI9,0),
IF(AND(LR9='DD FD'!$J$10,LT9='DD FD'!$AI$3),LS9,0),
IF(AND(MB9='DD FD'!$J$10,MD9='DD FD'!$AI$3),MC9,0),
IF(AND(ML9='DD FD'!$J$10,MN9='DD FD'!$AI$3),MM9,0),
IF(AND(MW9='DD FD'!$J$10,MY9='DD FD'!$AI$3),MX9,0),
IF(AND(NH9='DD FD'!$J$10,NJ9='DD FD'!$AI$3),NI9,0),
IF(AND(NS9='DD FD'!$J$10,NU9='DD FD'!$AI$3),NT9,0),
IF(AND(OD9='DD FD'!$J$10,OF9='DD FD'!$AI$3),OE9,0),
IF(AND(OO9='DD FD'!$J$10,OQ9='DD FD'!$AI$3),OP9,0),
),2)</f>
        <v>0</v>
      </c>
      <c r="PB9" s="617">
        <f>ROUNDUP(SUM(
IF(AND(LH9='DD FD'!$J$8,LJ9='DD FD'!$AI$3),LI9,0),
IF(AND(LR9='DD FD'!$J$8,LT9='DD FD'!$AI$3),LS9,0),
IF(AND(MB9='DD FD'!$J$8,MD9='DD FD'!$AI$3),MC9,0),
IF(AND(ML9='DD FD'!$J$8,MN9='DD FD'!$AI$3),MM9,0),
IF(AND(MW9='DD FD'!$J$8,MY9='DD FD'!$AI$3),MX9,0),
IF(AND(NH9='DD FD'!$J$8,NJ9='DD FD'!$AI$3),NI9,0),
IF(AND(NS9='DD FD'!$J$8,NU9='DD FD'!$AI$3),NT9,0),
IF(AND(OD9='DD FD'!$J$8,OF9='DD FD'!$AI$3),OE9,0),
IF(AND(OO9='DD FD'!$J$8,OQ9='DD FD'!$AI$3),OP9,0),
),2)</f>
        <v>0</v>
      </c>
      <c r="PC9" s="617">
        <f>ROUNDUP(SUM(
IF(AND(LH9='DD FD'!$J$5,LJ9='DD FD'!$AI$3),LI9,0),
IF(AND(LR9='DD FD'!$J$5,LT9='DD FD'!$AI$3),LS9,0),
IF(AND(MB9='DD FD'!$J$5,MD9='DD FD'!$AI$3),MC9,0),
IF(AND(ML9='DD FD'!$J$5,MN9='DD FD'!$AI$3),MM9,0),
IF(AND(MW9='DD FD'!$J$5,MY9='DD FD'!$AI$3),MX9,0),
IF(AND(NH9='DD FD'!$J$5,NJ9='DD FD'!$AI$3),NI9,0),
IF(AND(NS9='DD FD'!$J$5,NU9='DD FD'!$AI$3),NT9,0),
IF(AND(OD9='DD FD'!$J$5,OF9='DD FD'!$AI$3),OE9,0),
IF(AND(OO9='DD FD'!$J$5,OQ9='DD FD'!$AI$3),OP9,0),
),2)</f>
        <v>0</v>
      </c>
      <c r="PD9" s="617">
        <f>ROUNDUP(SUM(
IF(AND(LH9='DD FD'!$J$9,LJ9='DD FD'!$AI$3),LI9,0),
IF(AND(LR9='DD FD'!$J$9,LT9='DD FD'!$AI$3),LS9,0),
IF(AND(MB9='DD FD'!$J$9,MD9='DD FD'!$AI$3),MC9,0),
IF(AND(ML9='DD FD'!$J$9,MN9='DD FD'!$AI$3),MM9,0),
IF(AND(MW9='DD FD'!$J$9,MY9='DD FD'!$AI$3),MX9,0),
IF(AND(NH9='DD FD'!$J$9,NJ9='DD FD'!$AI$3),NI9,0),
IF(AND(NS9='DD FD'!$J$9,NU9='DD FD'!$AI$3),NT9,0),
IF(AND(OD9='DD FD'!$J$9,OF9='DD FD'!$AI$3),OE9,0),
IF(AND(OO9='DD FD'!$J$9,OQ9='DD FD'!$AI$3),OP9,0),
),2)</f>
        <v>0</v>
      </c>
      <c r="PE9" s="617">
        <f>ROUNDUP(SUM(
IF(AND(LH9='DD FD'!$J$4,LJ9='DD FD'!$AI$3),LI9,0),
IF(AND(LR9='DD FD'!$J$4,LT9='DD FD'!$AI$3),LS9,0),
IF(AND(MB9='DD FD'!$J$4,MD9='DD FD'!$AI$3),MC9,0),
IF(AND(ML9='DD FD'!$J$4,MN9='DD FD'!$AI$3),MM9,0),
IF(AND(MW9='DD FD'!$J$4,MY9='DD FD'!$AI$3),MX9,0),
IF(AND(NH9='DD FD'!$J$4,NJ9='DD FD'!$AI$3),NI9,0),
IF(AND(NS9='DD FD'!$J$4,NU9='DD FD'!$AI$3),NT9,0),
IF(AND(OD9='DD FD'!$J$4,OF9='DD FD'!$AI$3),OE9,0),
IF(AND(OO9='DD FD'!$J$4,OQ9='DD FD'!$AI$3),OP9,0),
),2)</f>
        <v>0</v>
      </c>
      <c r="PF9" s="619">
        <f>ROUNDUP(SUM(
IF(AND(LH9='DD FD'!$J$11,LJ9='DD FD'!$AI$3),LI9,0),
IF(AND(LR9='DD FD'!$J$11,LT9='DD FD'!$AI$3),LS9,0),
IF(AND(MB9='DD FD'!$J$11,MD9='DD FD'!$AI$3),MC9,0),
IF(AND(ML9='DD FD'!$J$11,MN9='DD FD'!$AI$3),MM9,0),
IF(AND(MW9='DD FD'!$J$11,MY9='DD FD'!$AI$3),MX9,0),
IF(AND(NH9='DD FD'!$J$11,NJ9='DD FD'!$AI$3),NI9,0),
IF(AND(NS9='DD FD'!$J$11,NU9='DD FD'!$AI$3),NT9,0),
IF(AND(OD9='DD FD'!$J$11,OF9='DD FD'!$AI$3),OE9,0),
IF(AND(OO9='DD FD'!$J$11,OQ9='DD FD'!$AI$3),OP9,0),
),2)</f>
        <v>0</v>
      </c>
      <c r="PG9" s="610"/>
    </row>
    <row r="10" spans="1:423" s="36" customFormat="1">
      <c r="A10" s="805"/>
      <c r="B10" s="933"/>
      <c r="C10" s="246"/>
      <c r="D10" s="555"/>
      <c r="E10" s="246"/>
      <c r="F10" s="156"/>
      <c r="G10" s="710"/>
      <c r="H10" s="712"/>
      <c r="I10" s="936"/>
      <c r="J10" s="802"/>
      <c r="K10" s="147"/>
      <c r="L10" s="146" t="str">
        <f t="shared" si="0"/>
        <v/>
      </c>
      <c r="M10" s="501" t="str">
        <f t="shared" si="17"/>
        <v/>
      </c>
      <c r="N10" s="502"/>
      <c r="O10" s="113" t="str">
        <f t="shared" si="18"/>
        <v/>
      </c>
      <c r="P10" s="114" t="str">
        <f t="shared" si="1"/>
        <v/>
      </c>
      <c r="Q10" s="112"/>
      <c r="R10" s="112"/>
      <c r="S10" s="115" t="str">
        <f t="shared" si="19"/>
        <v/>
      </c>
      <c r="T10" s="154"/>
      <c r="U10" s="160"/>
      <c r="V10" s="161"/>
      <c r="W10" s="161"/>
      <c r="X10" s="69"/>
      <c r="Y10" s="771"/>
      <c r="Z10" s="162"/>
      <c r="AA10" s="776"/>
      <c r="AB10" s="112"/>
      <c r="AC10" s="143"/>
      <c r="AD10" s="143"/>
      <c r="AE10" s="143"/>
      <c r="AF10" s="143"/>
      <c r="AG10" s="143"/>
      <c r="AH10" s="143"/>
      <c r="AI10" s="112"/>
      <c r="AJ10" s="156"/>
      <c r="AK10" s="156"/>
      <c r="AL10" s="156"/>
      <c r="AM10" s="116" t="str">
        <f t="shared" si="20"/>
        <v/>
      </c>
      <c r="AN10" s="116" t="str">
        <f t="shared" si="21"/>
        <v/>
      </c>
      <c r="AO10" s="324"/>
      <c r="AP10" s="503"/>
      <c r="AQ10" s="487" t="str">
        <f t="shared" si="22"/>
        <v/>
      </c>
      <c r="AR10" s="113" t="str">
        <f t="shared" si="2"/>
        <v/>
      </c>
      <c r="AS10" s="113" t="str">
        <f t="shared" si="3"/>
        <v/>
      </c>
      <c r="AT10" s="113" t="str">
        <f t="shared" si="4"/>
        <v/>
      </c>
      <c r="AU10" s="113" t="str">
        <f t="shared" si="5"/>
        <v/>
      </c>
      <c r="AV10" s="163"/>
      <c r="AW10" s="165"/>
      <c r="AX10" s="155"/>
      <c r="AY10" s="155"/>
      <c r="AZ10" s="155"/>
      <c r="BA10" s="116" t="str">
        <f t="shared" si="6"/>
        <v/>
      </c>
      <c r="BB10" s="315"/>
      <c r="BC10" s="116" t="str">
        <f t="shared" si="7"/>
        <v/>
      </c>
      <c r="BD10" s="133" t="str">
        <f t="shared" si="8"/>
        <v/>
      </c>
      <c r="BE10" s="161"/>
      <c r="BF10" s="1179"/>
      <c r="BG10" s="1179"/>
      <c r="BH10" s="156"/>
      <c r="BI10" s="489"/>
      <c r="BJ10" s="514" t="str">
        <f t="shared" si="23"/>
        <v/>
      </c>
      <c r="BK10" s="774"/>
      <c r="BL10" s="116" t="str">
        <f t="shared" si="24"/>
        <v/>
      </c>
      <c r="BM10" s="775"/>
      <c r="BN10" s="775"/>
      <c r="BO10" s="776"/>
      <c r="BP10" s="777"/>
      <c r="BQ10" s="778"/>
      <c r="BR10" s="778"/>
      <c r="BS10" s="116" t="str">
        <f t="shared" si="9"/>
        <v/>
      </c>
      <c r="BT10" s="777"/>
      <c r="BU10" s="808" t="str">
        <f t="shared" si="10"/>
        <v/>
      </c>
      <c r="BV10" s="788"/>
      <c r="BW10" s="776"/>
      <c r="BX10" s="22"/>
      <c r="BY10" s="22"/>
      <c r="BZ10" s="22"/>
      <c r="CA10" s="780"/>
      <c r="CB10" s="1200"/>
      <c r="CC10" s="775"/>
      <c r="CD10" s="775"/>
      <c r="CE10" s="775"/>
      <c r="CF10" s="775"/>
      <c r="CG10" s="775"/>
      <c r="CH10" s="775"/>
      <c r="CI10" s="775"/>
      <c r="CJ10" s="775"/>
      <c r="CK10" s="775"/>
      <c r="CL10" s="775"/>
      <c r="CM10" s="775"/>
      <c r="CN10" s="775"/>
      <c r="CO10" s="775"/>
      <c r="CP10" s="775"/>
      <c r="CQ10" s="775"/>
      <c r="CR10" s="775"/>
      <c r="CS10" s="775"/>
      <c r="CT10" s="775"/>
      <c r="CU10" s="781"/>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775"/>
      <c r="EC10" s="775"/>
      <c r="ED10" s="782" t="str">
        <f t="shared" si="25"/>
        <v/>
      </c>
      <c r="EE10" s="783"/>
      <c r="EF10" s="784"/>
      <c r="EG10" s="518"/>
      <c r="EH10" s="785"/>
      <c r="EI10" s="786"/>
      <c r="EJ10" s="785"/>
      <c r="EK10" s="785"/>
      <c r="EL10" s="777"/>
      <c r="EM10" s="778"/>
      <c r="EN10" s="778"/>
      <c r="EO10" s="112" t="str">
        <f t="shared" si="11"/>
        <v/>
      </c>
      <c r="EP10" s="787"/>
      <c r="EQ10" s="488" t="str">
        <f t="shared" si="12"/>
        <v/>
      </c>
      <c r="ER10" s="1098"/>
      <c r="ES10" s="1099" t="str">
        <f t="shared" si="26"/>
        <v/>
      </c>
      <c r="ET10" s="524"/>
      <c r="EU10" s="145"/>
      <c r="EV10" s="145"/>
      <c r="EW10" s="145"/>
      <c r="EX10" s="145"/>
      <c r="EY10" s="145"/>
      <c r="EZ10" s="145"/>
      <c r="FA10" s="145"/>
      <c r="FB10" s="145"/>
      <c r="FC10" s="145"/>
      <c r="FD10" s="145"/>
      <c r="FE10" s="145"/>
      <c r="FF10" s="145"/>
      <c r="FG10" s="145"/>
      <c r="FH10" s="145"/>
      <c r="FI10" s="527"/>
      <c r="FJ10" s="513" t="str">
        <f t="shared" si="13"/>
        <v/>
      </c>
      <c r="FK10" s="166"/>
      <c r="FL10" s="848"/>
      <c r="FM10" s="848"/>
      <c r="FN10" s="849"/>
      <c r="FO10" s="849"/>
      <c r="FP10" s="849"/>
      <c r="FQ10" s="849"/>
      <c r="FR10" s="155"/>
      <c r="FS10" s="143"/>
      <c r="FT10" s="143"/>
      <c r="FU10" s="847" t="str">
        <f t="shared" si="14"/>
        <v/>
      </c>
      <c r="FV10" s="555"/>
      <c r="FW10" s="523" t="str">
        <f>IF(Table1[[#This Row],[Nonfood Inhaltstoffe - Komponente]]="","",VLOOKUP(Table1[[#This Row],[Nonfood Inhaltstoffe - Komponente]],'Dropdown Auswahl'!BJ:BK,2,FALSE))</f>
        <v/>
      </c>
      <c r="FX10" s="1013"/>
      <c r="FY10" s="1011" t="str">
        <f t="shared" si="15"/>
        <v/>
      </c>
      <c r="FZ10" s="112"/>
      <c r="GA10" s="112"/>
      <c r="GB10" s="112"/>
      <c r="GC10" s="529" t="str">
        <f t="shared" si="16"/>
        <v/>
      </c>
      <c r="GI10" s="1019"/>
      <c r="GJ10" s="1016" t="str">
        <f>IF(Table1[[#This Row],[Global Trade Item Number (GTIN)]]="","",Table1[[#This Row],[Global Trade Item Number (GTIN)]])</f>
        <v/>
      </c>
      <c r="GK10" s="555" t="str">
        <f>IF(Table1[[#This Row],[WAWI-Nr./ Kreditoren-Nummer
(ASDV)]]&lt;&gt;"",Table1[[#This Row],[WAWI-Nr./ Kreditoren-Nummer
(ASDV)]],"")</f>
        <v/>
      </c>
      <c r="GL10" s="165"/>
      <c r="GM10" s="165"/>
      <c r="GN10" s="165"/>
      <c r="GO10" s="485"/>
      <c r="GP10" s="534"/>
      <c r="GQ10" s="533"/>
      <c r="GR10" s="486"/>
      <c r="GS10" s="486"/>
      <c r="GT10" s="486"/>
      <c r="GU10" s="486"/>
      <c r="GV10" s="486"/>
      <c r="GW10" s="542"/>
      <c r="GX10" s="519"/>
      <c r="GY10" s="144"/>
      <c r="GZ10" s="144"/>
      <c r="HA10" s="158"/>
      <c r="HB10" s="144"/>
      <c r="HC10" s="480"/>
      <c r="HD10" s="144"/>
      <c r="HE10" s="480"/>
      <c r="HF10" s="144"/>
      <c r="HG10" s="480"/>
      <c r="HH10" s="519"/>
      <c r="HI10" s="144"/>
      <c r="HJ10" s="144"/>
      <c r="HK10" s="144"/>
      <c r="HL10" s="144"/>
      <c r="HM10" s="480"/>
      <c r="HN10" s="144"/>
      <c r="HO10" s="480"/>
      <c r="HP10" s="144"/>
      <c r="HQ10" s="480"/>
      <c r="HR10" s="519"/>
      <c r="HS10" s="144"/>
      <c r="HT10" s="144"/>
      <c r="HU10" s="144"/>
      <c r="HV10" s="144"/>
      <c r="HW10" s="480"/>
      <c r="HX10" s="144"/>
      <c r="HY10" s="480"/>
      <c r="HZ10" s="144"/>
      <c r="IA10" s="480"/>
      <c r="IB10" s="519"/>
      <c r="IC10" s="144"/>
      <c r="ID10" s="144"/>
      <c r="IE10" s="144"/>
      <c r="IF10" s="144"/>
      <c r="IG10" s="144"/>
      <c r="IH10" s="480"/>
      <c r="II10" s="144"/>
      <c r="IJ10" s="480"/>
      <c r="IK10" s="144"/>
      <c r="IL10" s="480"/>
      <c r="IM10" s="519"/>
      <c r="IN10" s="144"/>
      <c r="IO10" s="144"/>
      <c r="IP10" s="144"/>
      <c r="IQ10" s="144"/>
      <c r="IR10" s="144"/>
      <c r="IS10" s="480"/>
      <c r="IT10" s="144"/>
      <c r="IU10" s="480"/>
      <c r="IV10" s="144"/>
      <c r="IW10" s="480"/>
      <c r="IX10" s="519"/>
      <c r="IY10" s="144"/>
      <c r="IZ10" s="144"/>
      <c r="JA10" s="144"/>
      <c r="JB10" s="144"/>
      <c r="JC10" s="144"/>
      <c r="JD10" s="480"/>
      <c r="JE10" s="144"/>
      <c r="JF10" s="480"/>
      <c r="JG10" s="144"/>
      <c r="JH10" s="480"/>
      <c r="JI10" s="519"/>
      <c r="JJ10" s="144"/>
      <c r="JK10" s="144"/>
      <c r="JL10" s="144"/>
      <c r="JM10" s="144"/>
      <c r="JN10" s="144"/>
      <c r="JO10" s="480"/>
      <c r="JP10" s="144"/>
      <c r="JQ10" s="480"/>
      <c r="JR10" s="144"/>
      <c r="JS10" s="590"/>
      <c r="JT10" s="519"/>
      <c r="JU10" s="144"/>
      <c r="JV10" s="144"/>
      <c r="JW10" s="144"/>
      <c r="JX10" s="144"/>
      <c r="JY10" s="144"/>
      <c r="JZ10" s="480"/>
      <c r="KA10" s="144"/>
      <c r="KB10" s="480"/>
      <c r="KC10" s="144"/>
      <c r="KD10" s="480"/>
      <c r="KE10" s="519"/>
      <c r="KF10" s="144"/>
      <c r="KG10" s="144"/>
      <c r="KH10" s="144"/>
      <c r="KI10" s="144"/>
      <c r="KJ10" s="144"/>
      <c r="KK10" s="480"/>
      <c r="KL10" s="144"/>
      <c r="KM10" s="480"/>
      <c r="KN10" s="144"/>
      <c r="KO10" s="480"/>
      <c r="KR10" s="568" t="str">
        <f>IF(Table1[[#This Row],[GTIN]]&lt;&gt;"",Table1[[#This Row],[GTIN]],"")</f>
        <v/>
      </c>
      <c r="KS10" s="569" t="str">
        <f>Table1[[#This Row],[Kreditor]]</f>
        <v/>
      </c>
      <c r="KT10" s="570" t="str">
        <f>IF(Table1[[#This Row],[Gültig ab (Datum)]]&lt;&gt;"",Table1[[#This Row],[Gültig ab (Datum)]],"")</f>
        <v/>
      </c>
      <c r="KU10" s="570"/>
      <c r="KV10" s="583" t="str">
        <f>IF(Table1[[#This Row],[Artikel verpackt? 
(X=Ja)]]="","",Table1[[#This Row],[Artikel verpackt? 
(X=Ja)]])</f>
        <v/>
      </c>
      <c r="KW10" s="571" t="str">
        <f>IF(Table1[[#This Row],[Verpackung recyclingfähig?
(X=Ja)]]="","",Table1[[#This Row],[Verpackung recyclingfähig?
(X=Ja)]])</f>
        <v/>
      </c>
      <c r="KX10" s="572"/>
      <c r="KY10" s="573"/>
      <c r="KZ10" s="574"/>
      <c r="LA10" s="574"/>
      <c r="LB10" s="574"/>
      <c r="LC10" s="574"/>
      <c r="LD10" s="574"/>
      <c r="LE10" s="574"/>
      <c r="LF10" s="575"/>
      <c r="LG10" s="576" t="str">
        <f>IF(Table1[[#This Row],[Hauptkörper - B1 - Art]]="","",VLOOKUP(Table1[[#This Row],[Hauptkörper - B1 - Art]],'DD FD'!B:C,2,FALSE))</f>
        <v/>
      </c>
      <c r="LH10" s="577" t="str">
        <f>IF(Table1[[#This Row],[Hauptkörper - B1 - Fraktion]]="","",VLOOKUP(Table1[[#This Row],[Hauptkörper - B1 - Fraktion]],'DD FD'!H:J,3,FALSE))</f>
        <v/>
      </c>
      <c r="LI10" s="574" t="str">
        <f>IF(Table1[[#This Row],[Hauptkörper - B1 - Gewicht
(in G)]]="","",Table1[[#This Row],[Hauptkörper - B1 - Gewicht
(in G)]])</f>
        <v/>
      </c>
      <c r="LJ10" s="574" t="str">
        <f>IF(Table1[[#This Row],[Hauptkörper - B1 - Lizenzierungs-pflichtig? (X=Ja)]]="","",Table1[[#This Row],[Hauptkörper - B1 - Lizenzierungs-pflichtig? (X=Ja)]])</f>
        <v/>
      </c>
      <c r="LK10" s="577" t="str">
        <f>IF(Table1[[#This Row],[Hauptkörper - B1 - Virgin Material]]="","",VLOOKUP(Table1[[#This Row],[Hauptkörper - B1 - Virgin Material]],'DD FD'!AJ:AK,2,FALSE))</f>
        <v/>
      </c>
      <c r="LL10" s="578" t="str">
        <f>IF(Table1[[#This Row],[Hauptkörper - B1 - Virgin Material Anteil (in %)]]="","",Table1[[#This Row],[Hauptkörper - B1 - Virgin Material Anteil (in %)]])</f>
        <v/>
      </c>
      <c r="LM10" s="577" t="str">
        <f>IF(Table1[[#This Row],[Hauptkörper - B1 - Recyceltes Material]]="","",VLOOKUP(Table1[[#This Row],[Hauptkörper - B1 - Recyceltes Material]],'DD FD'!AL:AM,2,FALSE))</f>
        <v/>
      </c>
      <c r="LN10" s="578" t="str">
        <f>IF(Table1[[#This Row],[Hauptkörper - B1 - Recyceltes Material Anteil (in %)]]="","",Table1[[#This Row],[Hauptkörper - B1 - Recyceltes Material Anteil (in %)]])</f>
        <v/>
      </c>
      <c r="LO10" s="579" t="str">
        <f>IF(Table1[[#This Row],[Hauptkörper - B1 - Beschichtung]]="","",VLOOKUP(Table1[[#This Row],[Hauptkörper - B1 - Beschichtung]],'DD FD'!AE:AF,2,FALSE))</f>
        <v/>
      </c>
      <c r="LP10" s="580" t="str">
        <f>IF(Table1[[#This Row],[Hauptkörper - B1 - Beschichtung Anteil (in %)]]="","",Table1[[#This Row],[Hauptkörper - B1 - Beschichtung Anteil (in %)]])</f>
        <v/>
      </c>
      <c r="LQ10" s="576" t="str">
        <f>IF(Table1[[#This Row],[Hauptkörper - B2 - Art]]="","",VLOOKUP(Table1[[#This Row],[Hauptkörper - B2 - Art]],'DD FD'!B:C,2,FALSE))</f>
        <v/>
      </c>
      <c r="LR10" s="577" t="str">
        <f>IF(Table1[[#This Row],[Hauptkörper - B2 - Fraktion]]="","",VLOOKUP(Table1[[#This Row],[Hauptkörper - B2 - Fraktion]],'DD FD'!H:J,3,FALSE))</f>
        <v/>
      </c>
      <c r="LS10" s="574" t="str">
        <f>IF(Table1[[#This Row],[Hauptkörper - B2 - Gewicht
(in G)]]="","",Table1[[#This Row],[Hauptkörper - B2 - Gewicht
(in G)]])</f>
        <v/>
      </c>
      <c r="LT10" s="574" t="str">
        <f>IF(Table1[[#This Row],[Hauptkörper - B2 - Lizenzierungs-pflichtig? (X=Ja)]]="","",Table1[[#This Row],[Hauptkörper - B2 - Lizenzierungs-pflichtig? (X=Ja)]])</f>
        <v/>
      </c>
      <c r="LU10" s="577" t="str">
        <f>IF(Table1[[#This Row],[Hauptkörper - B2 - Virgin Material]]="","",VLOOKUP(Table1[[#This Row],[Hauptkörper - B2 - Virgin Material]],'DD FD'!AJ:AK,2,FALSE))</f>
        <v/>
      </c>
      <c r="LV10" s="578" t="str">
        <f>IF(Table1[[#This Row],[Hauptkörper - B2 - Virgin Material Anteil (in %)]]="","",Table1[[#This Row],[Hauptkörper - B2 - Virgin Material Anteil (in %)]])</f>
        <v/>
      </c>
      <c r="LW10" s="577" t="str">
        <f>IF(Table1[[#This Row],[Hauptkörper - B2 - Recyceltes Material]]="","",VLOOKUP(Table1[[#This Row],[Hauptkörper - B2 - Recyceltes Material]],'DD FD'!AL:AM,2,FALSE))</f>
        <v/>
      </c>
      <c r="LX10" s="578" t="str">
        <f>IF(Table1[[#This Row],[Hauptkörper - B2 - Recyceltes Material Anteil (in %)]]="","",Table1[[#This Row],[Hauptkörper - B2 - Recyceltes Material Anteil (in %)]])</f>
        <v/>
      </c>
      <c r="LY10" s="577" t="str">
        <f>IF(Table1[[#This Row],[Hauptkörper - B2 - Beschichtung]]="","",VLOOKUP(Table1[[#This Row],[Hauptkörper - B2 - Beschichtung]],'DD FD'!AE:AF,2,FALSE))</f>
        <v/>
      </c>
      <c r="LZ10" s="580" t="str">
        <f>IF(Table1[[#This Row],[Hauptkörper - B2 - Beschichtung Anteil (in %)]]="","",Table1[[#This Row],[Hauptkörper - B2 - Beschichtung Anteil (in %)]])</f>
        <v/>
      </c>
      <c r="MA10" s="576" t="str">
        <f>IF(Table1[[#This Row],[Hauptkörper - B3 - Art]]="","",VLOOKUP(Table1[[#This Row],[Hauptkörper - B3 - Art]],'DD FD'!B:C,2,FALSE))</f>
        <v/>
      </c>
      <c r="MB10" s="577" t="str">
        <f>IF(Table1[[#This Row],[Hauptkörper - B3 - Fraktion]]="","",VLOOKUP(Table1[[#This Row],[Hauptkörper - B3 - Fraktion]],'DD FD'!H:J,3,FALSE))</f>
        <v/>
      </c>
      <c r="MC10" s="574" t="str">
        <f>IF(Table1[[#This Row],[Hauptkörper - B3 - Gewicht
(in G)]]="","",Table1[[#This Row],[Hauptkörper - B3 - Gewicht
(in G)]])</f>
        <v/>
      </c>
      <c r="MD10" s="574" t="str">
        <f>IF(Table1[[#This Row],[Hauptkörper - B3 - Lizenzierungs-pflichtig? (X=Ja)]]="","",Table1[[#This Row],[Hauptkörper - B3 - Lizenzierungs-pflichtig? (X=Ja)]])</f>
        <v/>
      </c>
      <c r="ME10" s="577" t="str">
        <f>IF(Table1[[#This Row],[Hauptkörper - B3 - Virgin Material]]="","",VLOOKUP(Table1[[#This Row],[Hauptkörper - B3 - Virgin Material]],'DD FD'!AJ:AK,2,FALSE))</f>
        <v/>
      </c>
      <c r="MF10" s="578" t="str">
        <f>IF(Table1[[#This Row],[Hauptkörper - B3 - Virgin Material Anteil (in %)]]="","",Table1[[#This Row],[Hauptkörper - B3 - Virgin Material Anteil (in %)]])</f>
        <v/>
      </c>
      <c r="MG10" s="577" t="str">
        <f>IF(Table1[[#This Row],[Hauptkörper - B3 - Recyceltes Material]]="","",VLOOKUP(Table1[[#This Row],[Hauptkörper - B3 - Recyceltes Material]],'DD FD'!AL:AM,2,FALSE))</f>
        <v/>
      </c>
      <c r="MH10" s="578" t="str">
        <f>IF(Table1[[#This Row],[Hauptkörper - B3 - Recyceltes Material Anteil (in %)]]="","",Table1[[#This Row],[Hauptkörper - B3 - Recyceltes Material Anteil (in %)]])</f>
        <v/>
      </c>
      <c r="MI10" s="577" t="str">
        <f>IF(Table1[[#This Row],[Hauptkörper - B3 - Beschichtung]]="","",VLOOKUP(Table1[[#This Row],[Hauptkörper - B3 - Beschichtung]],'DD FD'!AE:AF,2,FALSE))</f>
        <v/>
      </c>
      <c r="MJ10" s="580" t="str">
        <f>IF(Table1[[#This Row],[Hauptkörper - B3 - Beschichtung Anteil (in %)]]="","",Table1[[#This Row],[Hauptkörper - B3 - Beschichtung Anteil (in %)]])</f>
        <v/>
      </c>
      <c r="MK10" s="576" t="str">
        <f>IF(Table1[[#This Row],[Verschluss - B1 - Art]]="","",VLOOKUP(Table1[[#This Row],[Verschluss - B1 - Art]],'DD FD'!D:E,2,FALSE))</f>
        <v/>
      </c>
      <c r="ML10" s="577" t="str">
        <f>IF(Table1[[#This Row],[Verschluss - B1 - Fraktion]]="","",VLOOKUP(Table1[[#This Row],[Verschluss - B1 - Fraktion]],'DD FD'!H:J,3,FALSE))</f>
        <v/>
      </c>
      <c r="MM10" s="574" t="str">
        <f>IF(Table1[[#This Row],[Verschluss - B1 - Gewicht (in G)]]="","",Table1[[#This Row],[Verschluss - B1 - Gewicht (in G)]])</f>
        <v/>
      </c>
      <c r="MN10" s="574" t="str">
        <f>IF(Table1[[#This Row],[Verschluss - B1 - Lizenzierungs-pflichtig? (X=Ja)]]="","",Table1[[#This Row],[Verschluss - B1 - Lizenzierungs-pflichtig? (X=Ja)]])</f>
        <v/>
      </c>
      <c r="MO10" s="574" t="str">
        <f>IF(Table1[[#This Row],[Verschluss - B1 - Trennbar vom Hauptkörper? (X=Ja)]]="","",Table1[[#This Row],[Verschluss - B1 - Trennbar vom Hauptkörper? (X=Ja)]])</f>
        <v/>
      </c>
      <c r="MP10" s="577" t="str">
        <f>IF(Table1[[#This Row],[Verschluss - B1 - Virgin Material]]="","",VLOOKUP(Table1[[#This Row],[Verschluss - B1 - Virgin Material]],'DD FD'!AJ:AK,2,FALSE))</f>
        <v/>
      </c>
      <c r="MQ10" s="578" t="str">
        <f>IF(Table1[[#This Row],[Verschluss - B1 - Virgin Material Anteil (in %)]]="","",Table1[[#This Row],[Verschluss - B1 - Virgin Material Anteil (in %)]])</f>
        <v/>
      </c>
      <c r="MR10" s="577" t="str">
        <f>IF(Table1[[#This Row],[Verschluss - B1 - Recyceltes Material]]="","",VLOOKUP(Table1[[#This Row],[Verschluss - B1 - Recyceltes Material]],'DD FD'!AL:AM,2,FALSE))</f>
        <v/>
      </c>
      <c r="MS10" s="578" t="str">
        <f>IF(Table1[[#This Row],[Verschluss - B1 - Recyceltes Material Anteil (in %)]]="","",Table1[[#This Row],[Verschluss - B1 - Recyceltes Material Anteil (in %)]])</f>
        <v/>
      </c>
      <c r="MT10" s="577" t="str">
        <f>IF(Table1[[#This Row],[Verschluss - B1 - Beschichtung]]="","",VLOOKUP(Table1[[#This Row],[Verschluss - B1 - Beschichtung]],'DD FD'!AE:AF,2,FALSE))</f>
        <v/>
      </c>
      <c r="MU10" s="580" t="str">
        <f>IF(Table1[[#This Row],[Verschluss - B1 - Beschichtung Anteil (in %)]]="","",Table1[[#This Row],[Verschluss - B1 - Beschichtung Anteil (in %)]])</f>
        <v/>
      </c>
      <c r="MV10" s="576" t="str">
        <f>IF(Table1[[#This Row],[Verschluss - B2 - Art]]="","",VLOOKUP(Table1[[#This Row],[Verschluss - B2 - Art]],'DD FD'!D:E,2,FALSE))</f>
        <v/>
      </c>
      <c r="MW10" s="577" t="str">
        <f>IF(Table1[[#This Row],[Verschluss - B2 - Fraktion]]="","",VLOOKUP(Table1[[#This Row],[Verschluss - B2 - Fraktion]],'DD FD'!H:J,3,FALSE))</f>
        <v/>
      </c>
      <c r="MX10" s="574" t="str">
        <f>IF(Table1[[#This Row],[Verschluss - B2 - Gewicht (in G)]]="","",Table1[[#This Row],[Verschluss - B2 - Gewicht (in G)]])</f>
        <v/>
      </c>
      <c r="MY10" s="574" t="str">
        <f>IF(Table1[[#This Row],[Verschluss - B2 - Lizenzierungs-pflichtig? (X=Ja)]]="","",Table1[[#This Row],[Verschluss - B2 - Lizenzierungs-pflichtig? (X=Ja)]])</f>
        <v/>
      </c>
      <c r="MZ10" s="574" t="str">
        <f>IF(Table1[[#This Row],[Verschluss - B2 - Trennbar vom Hauptkörper? (X=Ja)]]="","",Table1[[#This Row],[Verschluss - B2 - Trennbar vom Hauptkörper? (X=Ja)]])</f>
        <v/>
      </c>
      <c r="NA10" s="577" t="str">
        <f>IF(Table1[[#This Row],[Verschluss - B2 - Virgin Material]]="","",VLOOKUP(Table1[[#This Row],[Verschluss - B2 - Virgin Material]],'DD FD'!AJ:AK,2,FALSE))</f>
        <v/>
      </c>
      <c r="NB10" s="578" t="str">
        <f>IF(Table1[[#This Row],[Verschluss - B2 - Virgin Material Anteil (in %)]]="","",Table1[[#This Row],[Verschluss - B2 - Virgin Material Anteil (in %)]])</f>
        <v/>
      </c>
      <c r="NC10" s="577" t="str">
        <f>IF(Table1[[#This Row],[Verschluss - B2 - Recyceltes Material]]="","",VLOOKUP(Table1[[#This Row],[Verschluss - B2 - Recyceltes Material]],'DD FD'!AL:AM,2,FALSE))</f>
        <v/>
      </c>
      <c r="ND10" s="578" t="str">
        <f>IF(Table1[[#This Row],[Verschluss - B2 - Recyceltes Material Anteil (in %)]]="","",Table1[[#This Row],[Verschluss - B2 - Recyceltes Material Anteil (in %)]])</f>
        <v/>
      </c>
      <c r="NE10" s="577" t="str">
        <f>IF(Table1[[#This Row],[Verschluss - B2 - Beschichtung]]="","",VLOOKUP(Table1[[#This Row],[Verschluss - B2 - Beschichtung]],'DD FD'!AE:AF,2,FALSE))</f>
        <v/>
      </c>
      <c r="NF10" s="580" t="str">
        <f>IF(Table1[[#This Row],[Verschluss - B2 - Beschichtung Anteil (in %)]]="","",Table1[[#This Row],[Verschluss - B2 - Beschichtung Anteil (in %)]])</f>
        <v/>
      </c>
      <c r="NG10" s="576" t="str">
        <f>IF(Table1[[#This Row],[Verschluss - B3 - Art]]="","",VLOOKUP(Table1[[#This Row],[Verschluss - B3 - Art]],'DD FD'!D:E,2,FALSE))</f>
        <v/>
      </c>
      <c r="NH10" s="577" t="str">
        <f>IF(Table1[[#This Row],[Verschluss - B3 - Fraktion]]="","",VLOOKUP(Table1[[#This Row],[Verschluss - B3 - Fraktion]],'DD FD'!H:J,3,FALSE))</f>
        <v/>
      </c>
      <c r="NI10" s="574" t="str">
        <f>IF(Table1[[#This Row],[Verschluss - B3 - Gewicht (in G)]]="","",Table1[[#This Row],[Verschluss - B3 - Gewicht (in G)]])</f>
        <v/>
      </c>
      <c r="NJ10" s="574" t="str">
        <f>IF(Table1[[#This Row],[Verschluss - B3 - Lizenzierungs-pflichtig? (X=Ja)]]="","",Table1[[#This Row],[Verschluss - B3 - Lizenzierungs-pflichtig? (X=Ja)]])</f>
        <v/>
      </c>
      <c r="NK10" s="574" t="str">
        <f>IF(Table1[[#This Row],[Verschluss - B3 - Trennbar vom Hauptkörper? (X=Ja)]]="","",Table1[[#This Row],[Verschluss - B3 - Trennbar vom Hauptkörper? (X=Ja)]])</f>
        <v/>
      </c>
      <c r="NL10" s="577" t="str">
        <f>IF(Table1[[#This Row],[Verschluss - B3 - Virgin Material]]="","",VLOOKUP(Table1[[#This Row],[Verschluss - B3 - Virgin Material]],'DD FD'!AJ:AK,2,FALSE))</f>
        <v/>
      </c>
      <c r="NM10" s="578" t="str">
        <f>IF(Table1[[#This Row],[Verschluss - B3 - Virgin Material Anteil (in %)]]="","",Table1[[#This Row],[Verschluss - B3 - Virgin Material Anteil (in %)]])</f>
        <v/>
      </c>
      <c r="NN10" s="577" t="str">
        <f>IF(Table1[[#This Row],[Verschluss - B3 - Recyceltes Material]]="","",VLOOKUP(Table1[[#This Row],[Verschluss - B3 - Recyceltes Material]],'DD FD'!AL:AM,2,FALSE))</f>
        <v/>
      </c>
      <c r="NO10" s="578" t="str">
        <f>IF(Table1[[#This Row],[Verschluss - B3 - Recyceltes Material Anteil (in %)]]="","",Table1[[#This Row],[Verschluss - B3 - Recyceltes Material Anteil (in %)]])</f>
        <v/>
      </c>
      <c r="NP10" s="577" t="str">
        <f>IF(Table1[[#This Row],[Verschluss - B3 - Beschichtung]]="","",VLOOKUP(Table1[[#This Row],[Verschluss - B3 - Beschichtung]],'DD FD'!AE:AF,2,FALSE))</f>
        <v/>
      </c>
      <c r="NQ10" s="580" t="str">
        <f>IF(Table1[[#This Row],[Verschluss - B3 - Beschichtung Anteil (in %)]]="","",Table1[[#This Row],[Verschluss - B3 - Beschichtung Anteil (in %)]])</f>
        <v/>
      </c>
      <c r="NR10" s="576" t="str">
        <f>IF(Table1[[#This Row],[Etikett - B1 - Art]]="","",VLOOKUP(Table1[[#This Row],[Etikett - B1 - Art]],'DD FD'!F:G,2,FALSE))</f>
        <v/>
      </c>
      <c r="NS10" s="577" t="str">
        <f>IF(Table1[[#This Row],[Etikett - B1 - Fraktion]]="","",VLOOKUP(Table1[[#This Row],[Etikett - B1 - Fraktion]],'DD FD'!H:J,3,FALSE))</f>
        <v/>
      </c>
      <c r="NT10" s="574" t="str">
        <f>IF(Table1[[#This Row],[Etikett - B1 - Gewicht (in G)]]="","",Table1[[#This Row],[Etikett - B1 - Gewicht (in G)]])</f>
        <v/>
      </c>
      <c r="NU10" s="574" t="str">
        <f>IF(Table1[[#This Row],[Etikett - B1 - Lizenzierungs-pflichtig? (X=Ja)]]="","",Table1[[#This Row],[Etikett - B1 - Lizenzierungs-pflichtig? (X=Ja)]])</f>
        <v/>
      </c>
      <c r="NV10" s="574" t="str">
        <f>IF(Table1[[#This Row],[Etikett - B1 - Trennbar vom Hauptkörper? (X=Ja)]]="","",Table1[[#This Row],[Etikett - B1 - Trennbar vom Hauptkörper? (X=Ja)]])</f>
        <v/>
      </c>
      <c r="NW10" s="577" t="str">
        <f>IF(Table1[[#This Row],[Etikett - B1 - Virgin Material]]="","",VLOOKUP(Table1[[#This Row],[Etikett - B1 - Virgin Material]],'DD FD'!AJ:AK,2,FALSE))</f>
        <v/>
      </c>
      <c r="NX10" s="578" t="str">
        <f>IF(Table1[[#This Row],[Etikett - B1 - Virgin Material Anteil (in %)]]="","",Table1[[#This Row],[Etikett - B1 - Virgin Material Anteil (in %)]])</f>
        <v/>
      </c>
      <c r="NY10" s="577" t="str">
        <f>IF(Table1[[#This Row],[Etikett - B1 - Recyceltes Material]]="","",VLOOKUP(Table1[[#This Row],[Etikett - B1 - Recyceltes Material]],'DD FD'!AL:AM,2,FALSE))</f>
        <v/>
      </c>
      <c r="NZ10" s="578" t="str">
        <f>IF(Table1[[#This Row],[Etikett - B1 - Recyceltes Material Anteil (in %)]]="","",Table1[[#This Row],[Etikett - B1 - Recyceltes Material Anteil (in %)]])</f>
        <v/>
      </c>
      <c r="OA10" s="577" t="str">
        <f>IF(Table1[[#This Row],[Etikett - B1 - Beschichtung]]="","",VLOOKUP(Table1[[#This Row],[Etikett - B1 - Beschichtung]],'DD FD'!AE:AF,2,FALSE))</f>
        <v/>
      </c>
      <c r="OB10" s="580" t="str">
        <f>IF(Table1[[#This Row],[Etikett - B1 - Beschichtung Anteil (in %)]]="","",Table1[[#This Row],[Etikett - B1 - Beschichtung Anteil (in %)]])</f>
        <v/>
      </c>
      <c r="OC10" s="576" t="str">
        <f>IF(Table1[[#This Row],[Etikett - B2 - Art]]="","",VLOOKUP(Table1[[#This Row],[Etikett - B2 - Art]],'DD FD'!F:G,2,FALSE))</f>
        <v/>
      </c>
      <c r="OD10" s="577" t="str">
        <f>IF(Table1[[#This Row],[Etikett - B2 - Fraktion]]="","",VLOOKUP(Table1[[#This Row],[Etikett - B2 - Fraktion]],'DD FD'!H:J,3,FALSE))</f>
        <v/>
      </c>
      <c r="OE10" s="574" t="str">
        <f>IF(Table1[[#This Row],[Etikett - B2 - Gewicht (in G)]]="","",Table1[[#This Row],[Etikett - B2 - Gewicht (in G)]])</f>
        <v/>
      </c>
      <c r="OF10" s="574" t="str">
        <f>IF(Table1[[#This Row],[Etikett - B2 - Lizenzierungs-pflichtig? (X=Ja)]]="","",Table1[[#This Row],[Etikett - B2 - Lizenzierungs-pflichtig? (X=Ja)]])</f>
        <v/>
      </c>
      <c r="OG10" s="574" t="str">
        <f>IF(Table1[[#This Row],[Etikett - B2 - Trennbar vom Hauptkörper? (X=Ja)]]="","",Table1[[#This Row],[Etikett - B2 - Trennbar vom Hauptkörper? (X=Ja)]])</f>
        <v/>
      </c>
      <c r="OH10" s="577" t="str">
        <f>IF(Table1[[#This Row],[Etikett - B2 - Virgin Material]]="","",VLOOKUP(Table1[[#This Row],[Etikett - B2 - Virgin Material]],'DD FD'!AJ:AK,2,FALSE))</f>
        <v/>
      </c>
      <c r="OI10" s="578" t="str">
        <f>IF(Table1[[#This Row],[Etikett - B2 - Virgin Material Anteil (in %)]]="","",Table1[[#This Row],[Etikett - B2 - Virgin Material Anteil (in %)]])</f>
        <v/>
      </c>
      <c r="OJ10" s="577" t="str">
        <f>IF(Table1[[#This Row],[Etikett - B2 - Recyceltes Material]]="","",VLOOKUP(Table1[[#This Row],[Etikett - B2 - Recyceltes Material]],'DD FD'!AL:AM,2,FALSE))</f>
        <v/>
      </c>
      <c r="OK10" s="578" t="str">
        <f>IF(Table1[[#This Row],[Etikett - B2 - Recyceltes Material Anteil (in %)]]="","",Table1[[#This Row],[Etikett - B2 - Recyceltes Material Anteil (in %)]])</f>
        <v/>
      </c>
      <c r="OL10" s="577" t="str">
        <f>IF(Table1[[#This Row],[Etikett - B2 - Beschichtung]]="","",VLOOKUP(Table1[[#This Row],[Etikett - B2 - Beschichtung]],'DD FD'!AE:AF,2,FALSE))</f>
        <v/>
      </c>
      <c r="OM10" s="580" t="str">
        <f>IF(Table1[[#This Row],[Etikett - B2 - Beschichtung Anteil (in %)]]="","",Table1[[#This Row],[Etikett - B2 - Beschichtung Anteil (in %)]])</f>
        <v/>
      </c>
      <c r="ON10" s="576" t="str">
        <f>IF(Table1[[#This Row],[Etikett - B3 - Art]]="","",VLOOKUP(Table1[[#This Row],[Etikett - B3 - Art]],'DD FD'!F:G,2,FALSE))</f>
        <v/>
      </c>
      <c r="OO10" s="577" t="str">
        <f>IF(Table1[[#This Row],[Etikett - B3 - Fraktion]]="","",VLOOKUP(Table1[[#This Row],[Etikett - B3 - Fraktion]],'DD FD'!H:J,3,FALSE))</f>
        <v/>
      </c>
      <c r="OP10" s="574" t="str">
        <f>IF(Table1[[#This Row],[Etikett - B3 - Gewicht (in G)]]="","",Table1[[#This Row],[Etikett - B3 - Gewicht (in G)]])</f>
        <v/>
      </c>
      <c r="OQ10" s="574" t="str">
        <f>IF(Table1[[#This Row],[Etikett - B3 - Lizenzierungs-pflichtig? (X=Ja)]]="","",Table1[[#This Row],[Etikett - B3 - Lizenzierungs-pflichtig? (X=Ja)]])</f>
        <v/>
      </c>
      <c r="OR10" s="574" t="str">
        <f>IF(Table1[[#This Row],[Etikett - B3 - Trennbar vom Hauptkörper? (X=Ja)]]="","",Table1[[#This Row],[Etikett - B3 - Trennbar vom Hauptkörper? (X=Ja)]])</f>
        <v/>
      </c>
      <c r="OS10" s="577" t="str">
        <f>IF(Table1[[#This Row],[Etikett - B3 - Virgin Material]]="","",VLOOKUP(Table1[[#This Row],[Etikett - B3 - Virgin Material]],'DD FD'!AJ:AK,2,FALSE))</f>
        <v/>
      </c>
      <c r="OT10" s="578" t="str">
        <f>IF(Table1[[#This Row],[Etikett - B3 - Virgin Material Anteil (in %)]]="","",Table1[[#This Row],[Etikett - B3 - Virgin Material Anteil (in %)]])</f>
        <v/>
      </c>
      <c r="OU10" s="577" t="str">
        <f>IF(Table1[[#This Row],[Etikett - B3 - Recyceltes Material]]="","",VLOOKUP(Table1[[#This Row],[Etikett - B3 - Recyceltes Material]],'DD FD'!AL:AM,2,FALSE))</f>
        <v/>
      </c>
      <c r="OV10" s="578" t="str">
        <f>IF(Table1[[#This Row],[Etikett - B3 - Recyceltes Material Anteil (in %)]]="","",Table1[[#This Row],[Etikett - B3 - Recyceltes Material Anteil (in %)]])</f>
        <v/>
      </c>
      <c r="OW10" s="577" t="str">
        <f>IF(Table1[[#This Row],[Etikett - B3 - Beschichtung]]="","",VLOOKUP(Table1[[#This Row],[Etikett - B3 - Beschichtung]],'DD FD'!AE:AF,2,FALSE))</f>
        <v/>
      </c>
      <c r="OX10" s="613" t="str">
        <f>IF(Table1[[#This Row],[Etikett - B3 - Beschichtung Anteil (in %)]]="","",Table1[[#This Row],[Etikett - B3 - Beschichtung Anteil (in %)]])</f>
        <v/>
      </c>
      <c r="OY10" s="618">
        <f>ROUNDUP(SUM(
IF(AND(LH10='DD FD'!$J$7,LJ10='DD FD'!$AI$3),LI10,0),
IF(AND(LR10='DD FD'!$J$7,LT10='DD FD'!$AI$3),LS10,0),
IF(AND(MB10='DD FD'!$J$7,MD10='DD FD'!$AI$3),MC10,0),
IF(AND(ML10='DD FD'!$J$7,MN10='DD FD'!$AI$3),MM10,0),
IF(AND(MW10='DD FD'!$J$7,MY10='DD FD'!$AI$3),MX10,0),
IF(AND(NH10='DD FD'!$J$7,NJ10='DD FD'!$AI$3),NI10,0),
IF(AND(NS10='DD FD'!$J$7,NU10='DD FD'!$AI$3),NT10,0),
IF(AND(OD10='DD FD'!$J$7,OF10='DD FD'!$AI$3),OE10,0),
IF(AND(OO10='DD FD'!$J$7,OQ10='DD FD'!$AI$3),OP10,0),
),2)</f>
        <v>0</v>
      </c>
      <c r="OZ10" s="617">
        <f>ROUNDUP(SUM(
IF(AND(LH10='DD FD'!$J$6,LJ10='DD FD'!$AI$3),LI10,0),
IF(AND(LR10='DD FD'!$J$6,LT10='DD FD'!$AI$3),LS10,0),
IF(AND(MB10='DD FD'!$J$6,MD10='DD FD'!$AI$3),MC10,0),
IF(AND(ML10='DD FD'!$J$6,MN10='DD FD'!$AI$3),MM10,0),
IF(AND(MW10='DD FD'!$J$6,MY10='DD FD'!$AI$3),MX10,0),
IF(AND(NH10='DD FD'!$J$6,NJ10='DD FD'!$AI$3),NI10,0),
IF(AND(NS10='DD FD'!$J$6,NU10='DD FD'!$AI$3),NT10,0),
IF(AND(OD10='DD FD'!$J$6,OF10='DD FD'!$AI$3),OE10,0),
IF(AND(OO10='DD FD'!$J$6,OQ10='DD FD'!$AI$3),OP10,0),
),2)</f>
        <v>0</v>
      </c>
      <c r="PA10" s="617">
        <f>ROUNDUP(SUM(
IF(AND(LH10='DD FD'!$J$10,LJ10='DD FD'!$AI$3),LI10,0),
IF(AND(LR10='DD FD'!$J$10,LT10='DD FD'!$AI$3),LS10,0),
IF(AND(MB10='DD FD'!$J$10,MD10='DD FD'!$AI$3),MC10,0),
IF(AND(ML10='DD FD'!$J$10,MN10='DD FD'!$AI$3),MM10,0),
IF(AND(MW10='DD FD'!$J$10,MY10='DD FD'!$AI$3),MX10,0),
IF(AND(NH10='DD FD'!$J$10,NJ10='DD FD'!$AI$3),NI10,0),
IF(AND(NS10='DD FD'!$J$10,NU10='DD FD'!$AI$3),NT10,0),
IF(AND(OD10='DD FD'!$J$10,OF10='DD FD'!$AI$3),OE10,0),
IF(AND(OO10='DD FD'!$J$10,OQ10='DD FD'!$AI$3),OP10,0),
),2)</f>
        <v>0</v>
      </c>
      <c r="PB10" s="617">
        <f>ROUNDUP(SUM(
IF(AND(LH10='DD FD'!$J$8,LJ10='DD FD'!$AI$3),LI10,0),
IF(AND(LR10='DD FD'!$J$8,LT10='DD FD'!$AI$3),LS10,0),
IF(AND(MB10='DD FD'!$J$8,MD10='DD FD'!$AI$3),MC10,0),
IF(AND(ML10='DD FD'!$J$8,MN10='DD FD'!$AI$3),MM10,0),
IF(AND(MW10='DD FD'!$J$8,MY10='DD FD'!$AI$3),MX10,0),
IF(AND(NH10='DD FD'!$J$8,NJ10='DD FD'!$AI$3),NI10,0),
IF(AND(NS10='DD FD'!$J$8,NU10='DD FD'!$AI$3),NT10,0),
IF(AND(OD10='DD FD'!$J$8,OF10='DD FD'!$AI$3),OE10,0),
IF(AND(OO10='DD FD'!$J$8,OQ10='DD FD'!$AI$3),OP10,0),
),2)</f>
        <v>0</v>
      </c>
      <c r="PC10" s="617">
        <f>ROUNDUP(SUM(
IF(AND(LH10='DD FD'!$J$5,LJ10='DD FD'!$AI$3),LI10,0),
IF(AND(LR10='DD FD'!$J$5,LT10='DD FD'!$AI$3),LS10,0),
IF(AND(MB10='DD FD'!$J$5,MD10='DD FD'!$AI$3),MC10,0),
IF(AND(ML10='DD FD'!$J$5,MN10='DD FD'!$AI$3),MM10,0),
IF(AND(MW10='DD FD'!$J$5,MY10='DD FD'!$AI$3),MX10,0),
IF(AND(NH10='DD FD'!$J$5,NJ10='DD FD'!$AI$3),NI10,0),
IF(AND(NS10='DD FD'!$J$5,NU10='DD FD'!$AI$3),NT10,0),
IF(AND(OD10='DD FD'!$J$5,OF10='DD FD'!$AI$3),OE10,0),
IF(AND(OO10='DD FD'!$J$5,OQ10='DD FD'!$AI$3),OP10,0),
),2)</f>
        <v>0</v>
      </c>
      <c r="PD10" s="617">
        <f>ROUNDUP(SUM(
IF(AND(LH10='DD FD'!$J$9,LJ10='DD FD'!$AI$3),LI10,0),
IF(AND(LR10='DD FD'!$J$9,LT10='DD FD'!$AI$3),LS10,0),
IF(AND(MB10='DD FD'!$J$9,MD10='DD FD'!$AI$3),MC10,0),
IF(AND(ML10='DD FD'!$J$9,MN10='DD FD'!$AI$3),MM10,0),
IF(AND(MW10='DD FD'!$J$9,MY10='DD FD'!$AI$3),MX10,0),
IF(AND(NH10='DD FD'!$J$9,NJ10='DD FD'!$AI$3),NI10,0),
IF(AND(NS10='DD FD'!$J$9,NU10='DD FD'!$AI$3),NT10,0),
IF(AND(OD10='DD FD'!$J$9,OF10='DD FD'!$AI$3),OE10,0),
IF(AND(OO10='DD FD'!$J$9,OQ10='DD FD'!$AI$3),OP10,0),
),2)</f>
        <v>0</v>
      </c>
      <c r="PE10" s="617">
        <f>ROUNDUP(SUM(
IF(AND(LH10='DD FD'!$J$4,LJ10='DD FD'!$AI$3),LI10,0),
IF(AND(LR10='DD FD'!$J$4,LT10='DD FD'!$AI$3),LS10,0),
IF(AND(MB10='DD FD'!$J$4,MD10='DD FD'!$AI$3),MC10,0),
IF(AND(ML10='DD FD'!$J$4,MN10='DD FD'!$AI$3),MM10,0),
IF(AND(MW10='DD FD'!$J$4,MY10='DD FD'!$AI$3),MX10,0),
IF(AND(NH10='DD FD'!$J$4,NJ10='DD FD'!$AI$3),NI10,0),
IF(AND(NS10='DD FD'!$J$4,NU10='DD FD'!$AI$3),NT10,0),
IF(AND(OD10='DD FD'!$J$4,OF10='DD FD'!$AI$3),OE10,0),
IF(AND(OO10='DD FD'!$J$4,OQ10='DD FD'!$AI$3),OP10,0),
),2)</f>
        <v>0</v>
      </c>
      <c r="PF10" s="619">
        <f>ROUNDUP(SUM(
IF(AND(LH10='DD FD'!$J$11,LJ10='DD FD'!$AI$3),LI10,0),
IF(AND(LR10='DD FD'!$J$11,LT10='DD FD'!$AI$3),LS10,0),
IF(AND(MB10='DD FD'!$J$11,MD10='DD FD'!$AI$3),MC10,0),
IF(AND(ML10='DD FD'!$J$11,MN10='DD FD'!$AI$3),MM10,0),
IF(AND(MW10='DD FD'!$J$11,MY10='DD FD'!$AI$3),MX10,0),
IF(AND(NH10='DD FD'!$J$11,NJ10='DD FD'!$AI$3),NI10,0),
IF(AND(NS10='DD FD'!$J$11,NU10='DD FD'!$AI$3),NT10,0),
IF(AND(OD10='DD FD'!$J$11,OF10='DD FD'!$AI$3),OE10,0),
IF(AND(OO10='DD FD'!$J$11,OQ10='DD FD'!$AI$3),OP10,0),
),2)</f>
        <v>0</v>
      </c>
      <c r="PG10" s="610"/>
    </row>
    <row r="11" spans="1:423" s="36" customFormat="1">
      <c r="A11" s="805"/>
      <c r="B11" s="933"/>
      <c r="C11" s="246"/>
      <c r="D11" s="555"/>
      <c r="E11" s="246"/>
      <c r="F11" s="156"/>
      <c r="G11" s="710"/>
      <c r="H11" s="712"/>
      <c r="I11" s="936"/>
      <c r="J11" s="802"/>
      <c r="K11" s="147"/>
      <c r="L11" s="146" t="str">
        <f t="shared" si="0"/>
        <v/>
      </c>
      <c r="M11" s="501" t="str">
        <f t="shared" si="17"/>
        <v/>
      </c>
      <c r="N11" s="502"/>
      <c r="O11" s="113" t="str">
        <f t="shared" si="18"/>
        <v/>
      </c>
      <c r="P11" s="114" t="str">
        <f t="shared" si="1"/>
        <v/>
      </c>
      <c r="Q11" s="112"/>
      <c r="R11" s="112"/>
      <c r="S11" s="115" t="str">
        <f t="shared" si="19"/>
        <v/>
      </c>
      <c r="T11" s="154"/>
      <c r="U11" s="160"/>
      <c r="V11" s="161"/>
      <c r="W11" s="161"/>
      <c r="X11" s="69"/>
      <c r="Y11" s="771"/>
      <c r="Z11" s="162"/>
      <c r="AA11" s="776"/>
      <c r="AB11" s="112"/>
      <c r="AC11" s="143"/>
      <c r="AD11" s="143"/>
      <c r="AE11" s="143"/>
      <c r="AF11" s="143"/>
      <c r="AG11" s="143"/>
      <c r="AH11" s="143"/>
      <c r="AI11" s="112"/>
      <c r="AJ11" s="156"/>
      <c r="AK11" s="156"/>
      <c r="AL11" s="156"/>
      <c r="AM11" s="116" t="str">
        <f t="shared" si="20"/>
        <v/>
      </c>
      <c r="AN11" s="116" t="str">
        <f t="shared" si="21"/>
        <v/>
      </c>
      <c r="AO11" s="324"/>
      <c r="AP11" s="503"/>
      <c r="AQ11" s="487" t="str">
        <f t="shared" si="22"/>
        <v/>
      </c>
      <c r="AR11" s="113" t="str">
        <f t="shared" si="2"/>
        <v/>
      </c>
      <c r="AS11" s="113" t="str">
        <f t="shared" si="3"/>
        <v/>
      </c>
      <c r="AT11" s="113" t="str">
        <f t="shared" si="4"/>
        <v/>
      </c>
      <c r="AU11" s="113" t="str">
        <f t="shared" si="5"/>
        <v/>
      </c>
      <c r="AV11" s="163"/>
      <c r="AW11" s="165"/>
      <c r="AX11" s="155"/>
      <c r="AY11" s="155"/>
      <c r="AZ11" s="155"/>
      <c r="BA11" s="116" t="str">
        <f t="shared" si="6"/>
        <v/>
      </c>
      <c r="BB11" s="315"/>
      <c r="BC11" s="116" t="str">
        <f t="shared" si="7"/>
        <v/>
      </c>
      <c r="BD11" s="133" t="str">
        <f t="shared" si="8"/>
        <v/>
      </c>
      <c r="BE11" s="161"/>
      <c r="BF11" s="1179"/>
      <c r="BG11" s="1179"/>
      <c r="BH11" s="156"/>
      <c r="BI11" s="489"/>
      <c r="BJ11" s="514" t="str">
        <f t="shared" si="23"/>
        <v/>
      </c>
      <c r="BK11" s="774"/>
      <c r="BL11" s="116" t="str">
        <f t="shared" si="24"/>
        <v/>
      </c>
      <c r="BM11" s="775"/>
      <c r="BN11" s="775"/>
      <c r="BO11" s="776"/>
      <c r="BP11" s="777"/>
      <c r="BQ11" s="778"/>
      <c r="BR11" s="778"/>
      <c r="BS11" s="116" t="str">
        <f t="shared" si="9"/>
        <v/>
      </c>
      <c r="BT11" s="777"/>
      <c r="BU11" s="808" t="str">
        <f t="shared" si="10"/>
        <v/>
      </c>
      <c r="BV11" s="788"/>
      <c r="BW11" s="776"/>
      <c r="BX11" s="22"/>
      <c r="BY11" s="22"/>
      <c r="BZ11" s="22"/>
      <c r="CA11" s="780"/>
      <c r="CB11" s="1200"/>
      <c r="CC11" s="775"/>
      <c r="CD11" s="775"/>
      <c r="CE11" s="775"/>
      <c r="CF11" s="775"/>
      <c r="CG11" s="775"/>
      <c r="CH11" s="775"/>
      <c r="CI11" s="775"/>
      <c r="CJ11" s="775"/>
      <c r="CK11" s="775"/>
      <c r="CL11" s="775"/>
      <c r="CM11" s="775"/>
      <c r="CN11" s="775"/>
      <c r="CO11" s="775"/>
      <c r="CP11" s="775"/>
      <c r="CQ11" s="775"/>
      <c r="CR11" s="775"/>
      <c r="CS11" s="775"/>
      <c r="CT11" s="775"/>
      <c r="CU11" s="781"/>
      <c r="CV11" s="775"/>
      <c r="CW11" s="775"/>
      <c r="CX11" s="775"/>
      <c r="CY11" s="775"/>
      <c r="CZ11" s="775"/>
      <c r="DA11" s="775"/>
      <c r="DB11" s="775"/>
      <c r="DC11" s="775"/>
      <c r="DD11" s="775"/>
      <c r="DE11" s="775"/>
      <c r="DF11" s="775"/>
      <c r="DG11" s="775"/>
      <c r="DH11" s="775"/>
      <c r="DI11" s="775"/>
      <c r="DJ11" s="775"/>
      <c r="DK11" s="775"/>
      <c r="DL11" s="775"/>
      <c r="DM11" s="775"/>
      <c r="DN11" s="775"/>
      <c r="DO11" s="775"/>
      <c r="DP11" s="775"/>
      <c r="DQ11" s="775"/>
      <c r="DR11" s="775"/>
      <c r="DS11" s="775"/>
      <c r="DT11" s="775"/>
      <c r="DU11" s="775"/>
      <c r="DV11" s="775"/>
      <c r="DW11" s="775"/>
      <c r="DX11" s="775"/>
      <c r="DY11" s="775"/>
      <c r="DZ11" s="775"/>
      <c r="EA11" s="775"/>
      <c r="EB11" s="775"/>
      <c r="EC11" s="775"/>
      <c r="ED11" s="782" t="str">
        <f t="shared" si="25"/>
        <v/>
      </c>
      <c r="EE11" s="783"/>
      <c r="EF11" s="784"/>
      <c r="EG11" s="518"/>
      <c r="EH11" s="785"/>
      <c r="EI11" s="786"/>
      <c r="EJ11" s="785"/>
      <c r="EK11" s="785"/>
      <c r="EL11" s="777"/>
      <c r="EM11" s="778"/>
      <c r="EN11" s="778"/>
      <c r="EO11" s="112" t="str">
        <f t="shared" si="11"/>
        <v/>
      </c>
      <c r="EP11" s="787"/>
      <c r="EQ11" s="488" t="str">
        <f t="shared" si="12"/>
        <v/>
      </c>
      <c r="ER11" s="1098"/>
      <c r="ES11" s="1099" t="str">
        <f t="shared" si="26"/>
        <v/>
      </c>
      <c r="ET11" s="524"/>
      <c r="EU11" s="145"/>
      <c r="EV11" s="145"/>
      <c r="EW11" s="145"/>
      <c r="EX11" s="145"/>
      <c r="EY11" s="145"/>
      <c r="EZ11" s="145"/>
      <c r="FA11" s="145"/>
      <c r="FB11" s="145"/>
      <c r="FC11" s="145"/>
      <c r="FD11" s="145"/>
      <c r="FE11" s="145"/>
      <c r="FF11" s="145"/>
      <c r="FG11" s="145"/>
      <c r="FH11" s="145"/>
      <c r="FI11" s="527"/>
      <c r="FJ11" s="513" t="str">
        <f t="shared" si="13"/>
        <v/>
      </c>
      <c r="FK11" s="166"/>
      <c r="FL11" s="848"/>
      <c r="FM11" s="848"/>
      <c r="FN11" s="849"/>
      <c r="FO11" s="849"/>
      <c r="FP11" s="849"/>
      <c r="FQ11" s="849"/>
      <c r="FR11" s="155"/>
      <c r="FS11" s="143"/>
      <c r="FT11" s="143"/>
      <c r="FU11" s="847" t="str">
        <f t="shared" si="14"/>
        <v/>
      </c>
      <c r="FV11" s="555"/>
      <c r="FW11" s="523" t="str">
        <f>IF(Table1[[#This Row],[Nonfood Inhaltstoffe - Komponente]]="","",VLOOKUP(Table1[[#This Row],[Nonfood Inhaltstoffe - Komponente]],'Dropdown Auswahl'!BJ:BK,2,FALSE))</f>
        <v/>
      </c>
      <c r="FX11" s="1013"/>
      <c r="FY11" s="1011" t="str">
        <f t="shared" si="15"/>
        <v/>
      </c>
      <c r="FZ11" s="112"/>
      <c r="GA11" s="112"/>
      <c r="GB11" s="112"/>
      <c r="GC11" s="529" t="str">
        <f t="shared" si="16"/>
        <v/>
      </c>
      <c r="GI11" s="1019"/>
      <c r="GJ11" s="1016" t="str">
        <f>IF(Table1[[#This Row],[Global Trade Item Number (GTIN)]]="","",Table1[[#This Row],[Global Trade Item Number (GTIN)]])</f>
        <v/>
      </c>
      <c r="GK11" s="555" t="str">
        <f>IF(Table1[[#This Row],[WAWI-Nr./ Kreditoren-Nummer
(ASDV)]]&lt;&gt;"",Table1[[#This Row],[WAWI-Nr./ Kreditoren-Nummer
(ASDV)]],"")</f>
        <v/>
      </c>
      <c r="GL11" s="165"/>
      <c r="GM11" s="165"/>
      <c r="GN11" s="165"/>
      <c r="GO11" s="485"/>
      <c r="GP11" s="534"/>
      <c r="GQ11" s="533"/>
      <c r="GR11" s="486"/>
      <c r="GS11" s="486"/>
      <c r="GT11" s="486"/>
      <c r="GU11" s="486"/>
      <c r="GV11" s="486"/>
      <c r="GW11" s="542"/>
      <c r="GX11" s="519"/>
      <c r="GY11" s="144"/>
      <c r="GZ11" s="144"/>
      <c r="HA11" s="158"/>
      <c r="HB11" s="144"/>
      <c r="HC11" s="480"/>
      <c r="HD11" s="144"/>
      <c r="HE11" s="480"/>
      <c r="HF11" s="144"/>
      <c r="HG11" s="480"/>
      <c r="HH11" s="519"/>
      <c r="HI11" s="144"/>
      <c r="HJ11" s="144"/>
      <c r="HK11" s="144"/>
      <c r="HL11" s="144"/>
      <c r="HM11" s="480"/>
      <c r="HN11" s="144"/>
      <c r="HO11" s="480"/>
      <c r="HP11" s="144"/>
      <c r="HQ11" s="480"/>
      <c r="HR11" s="519"/>
      <c r="HS11" s="144"/>
      <c r="HT11" s="144"/>
      <c r="HU11" s="144"/>
      <c r="HV11" s="144"/>
      <c r="HW11" s="480"/>
      <c r="HX11" s="144"/>
      <c r="HY11" s="480"/>
      <c r="HZ11" s="144"/>
      <c r="IA11" s="480"/>
      <c r="IB11" s="519"/>
      <c r="IC11" s="144"/>
      <c r="ID11" s="144"/>
      <c r="IE11" s="144"/>
      <c r="IF11" s="144"/>
      <c r="IG11" s="144"/>
      <c r="IH11" s="480"/>
      <c r="II11" s="144"/>
      <c r="IJ11" s="480"/>
      <c r="IK11" s="144"/>
      <c r="IL11" s="480"/>
      <c r="IM11" s="519"/>
      <c r="IN11" s="144"/>
      <c r="IO11" s="144"/>
      <c r="IP11" s="144"/>
      <c r="IQ11" s="144"/>
      <c r="IR11" s="144"/>
      <c r="IS11" s="480"/>
      <c r="IT11" s="144"/>
      <c r="IU11" s="480"/>
      <c r="IV11" s="144"/>
      <c r="IW11" s="480"/>
      <c r="IX11" s="519"/>
      <c r="IY11" s="144"/>
      <c r="IZ11" s="144"/>
      <c r="JA11" s="144"/>
      <c r="JB11" s="144"/>
      <c r="JC11" s="144"/>
      <c r="JD11" s="480"/>
      <c r="JE11" s="144"/>
      <c r="JF11" s="480"/>
      <c r="JG11" s="144"/>
      <c r="JH11" s="480"/>
      <c r="JI11" s="519"/>
      <c r="JJ11" s="144"/>
      <c r="JK11" s="144"/>
      <c r="JL11" s="144"/>
      <c r="JM11" s="144"/>
      <c r="JN11" s="144"/>
      <c r="JO11" s="480"/>
      <c r="JP11" s="144"/>
      <c r="JQ11" s="480"/>
      <c r="JR11" s="144"/>
      <c r="JS11" s="590"/>
      <c r="JT11" s="519"/>
      <c r="JU11" s="144"/>
      <c r="JV11" s="144"/>
      <c r="JW11" s="144"/>
      <c r="JX11" s="144"/>
      <c r="JY11" s="144"/>
      <c r="JZ11" s="480"/>
      <c r="KA11" s="144"/>
      <c r="KB11" s="480"/>
      <c r="KC11" s="144"/>
      <c r="KD11" s="480"/>
      <c r="KE11" s="519"/>
      <c r="KF11" s="144"/>
      <c r="KG11" s="144"/>
      <c r="KH11" s="144"/>
      <c r="KI11" s="144"/>
      <c r="KJ11" s="144"/>
      <c r="KK11" s="480"/>
      <c r="KL11" s="144"/>
      <c r="KM11" s="480"/>
      <c r="KN11" s="144"/>
      <c r="KO11" s="480"/>
      <c r="KR11" s="568" t="str">
        <f>IF(Table1[[#This Row],[GTIN]]&lt;&gt;"",Table1[[#This Row],[GTIN]],"")</f>
        <v/>
      </c>
      <c r="KS11" s="569" t="str">
        <f>Table1[[#This Row],[Kreditor]]</f>
        <v/>
      </c>
      <c r="KT11" s="570" t="str">
        <f>IF(Table1[[#This Row],[Gültig ab (Datum)]]&lt;&gt;"",Table1[[#This Row],[Gültig ab (Datum)]],"")</f>
        <v/>
      </c>
      <c r="KU11" s="570"/>
      <c r="KV11" s="583" t="str">
        <f>IF(Table1[[#This Row],[Artikel verpackt? 
(X=Ja)]]="","",Table1[[#This Row],[Artikel verpackt? 
(X=Ja)]])</f>
        <v/>
      </c>
      <c r="KW11" s="571" t="str">
        <f>IF(Table1[[#This Row],[Verpackung recyclingfähig?
(X=Ja)]]="","",Table1[[#This Row],[Verpackung recyclingfähig?
(X=Ja)]])</f>
        <v/>
      </c>
      <c r="KX11" s="572"/>
      <c r="KY11" s="573"/>
      <c r="KZ11" s="574"/>
      <c r="LA11" s="574"/>
      <c r="LB11" s="574"/>
      <c r="LC11" s="574"/>
      <c r="LD11" s="574"/>
      <c r="LE11" s="574"/>
      <c r="LF11" s="575"/>
      <c r="LG11" s="576" t="str">
        <f>IF(Table1[[#This Row],[Hauptkörper - B1 - Art]]="","",VLOOKUP(Table1[[#This Row],[Hauptkörper - B1 - Art]],'DD FD'!B:C,2,FALSE))</f>
        <v/>
      </c>
      <c r="LH11" s="577" t="str">
        <f>IF(Table1[[#This Row],[Hauptkörper - B1 - Fraktion]]="","",VLOOKUP(Table1[[#This Row],[Hauptkörper - B1 - Fraktion]],'DD FD'!H:J,3,FALSE))</f>
        <v/>
      </c>
      <c r="LI11" s="574" t="str">
        <f>IF(Table1[[#This Row],[Hauptkörper - B1 - Gewicht
(in G)]]="","",Table1[[#This Row],[Hauptkörper - B1 - Gewicht
(in G)]])</f>
        <v/>
      </c>
      <c r="LJ11" s="574" t="str">
        <f>IF(Table1[[#This Row],[Hauptkörper - B1 - Lizenzierungs-pflichtig? (X=Ja)]]="","",Table1[[#This Row],[Hauptkörper - B1 - Lizenzierungs-pflichtig? (X=Ja)]])</f>
        <v/>
      </c>
      <c r="LK11" s="577" t="str">
        <f>IF(Table1[[#This Row],[Hauptkörper - B1 - Virgin Material]]="","",VLOOKUP(Table1[[#This Row],[Hauptkörper - B1 - Virgin Material]],'DD FD'!AJ:AK,2,FALSE))</f>
        <v/>
      </c>
      <c r="LL11" s="578" t="str">
        <f>IF(Table1[[#This Row],[Hauptkörper - B1 - Virgin Material Anteil (in %)]]="","",Table1[[#This Row],[Hauptkörper - B1 - Virgin Material Anteil (in %)]])</f>
        <v/>
      </c>
      <c r="LM11" s="577" t="str">
        <f>IF(Table1[[#This Row],[Hauptkörper - B1 - Recyceltes Material]]="","",VLOOKUP(Table1[[#This Row],[Hauptkörper - B1 - Recyceltes Material]],'DD FD'!AL:AM,2,FALSE))</f>
        <v/>
      </c>
      <c r="LN11" s="578" t="str">
        <f>IF(Table1[[#This Row],[Hauptkörper - B1 - Recyceltes Material Anteil (in %)]]="","",Table1[[#This Row],[Hauptkörper - B1 - Recyceltes Material Anteil (in %)]])</f>
        <v/>
      </c>
      <c r="LO11" s="579" t="str">
        <f>IF(Table1[[#This Row],[Hauptkörper - B1 - Beschichtung]]="","",VLOOKUP(Table1[[#This Row],[Hauptkörper - B1 - Beschichtung]],'DD FD'!AE:AF,2,FALSE))</f>
        <v/>
      </c>
      <c r="LP11" s="580" t="str">
        <f>IF(Table1[[#This Row],[Hauptkörper - B1 - Beschichtung Anteil (in %)]]="","",Table1[[#This Row],[Hauptkörper - B1 - Beschichtung Anteil (in %)]])</f>
        <v/>
      </c>
      <c r="LQ11" s="576" t="str">
        <f>IF(Table1[[#This Row],[Hauptkörper - B2 - Art]]="","",VLOOKUP(Table1[[#This Row],[Hauptkörper - B2 - Art]],'DD FD'!B:C,2,FALSE))</f>
        <v/>
      </c>
      <c r="LR11" s="577" t="str">
        <f>IF(Table1[[#This Row],[Hauptkörper - B2 - Fraktion]]="","",VLOOKUP(Table1[[#This Row],[Hauptkörper - B2 - Fraktion]],'DD FD'!H:J,3,FALSE))</f>
        <v/>
      </c>
      <c r="LS11" s="574" t="str">
        <f>IF(Table1[[#This Row],[Hauptkörper - B2 - Gewicht
(in G)]]="","",Table1[[#This Row],[Hauptkörper - B2 - Gewicht
(in G)]])</f>
        <v/>
      </c>
      <c r="LT11" s="574" t="str">
        <f>IF(Table1[[#This Row],[Hauptkörper - B2 - Lizenzierungs-pflichtig? (X=Ja)]]="","",Table1[[#This Row],[Hauptkörper - B2 - Lizenzierungs-pflichtig? (X=Ja)]])</f>
        <v/>
      </c>
      <c r="LU11" s="577" t="str">
        <f>IF(Table1[[#This Row],[Hauptkörper - B2 - Virgin Material]]="","",VLOOKUP(Table1[[#This Row],[Hauptkörper - B2 - Virgin Material]],'DD FD'!AJ:AK,2,FALSE))</f>
        <v/>
      </c>
      <c r="LV11" s="578" t="str">
        <f>IF(Table1[[#This Row],[Hauptkörper - B2 - Virgin Material Anteil (in %)]]="","",Table1[[#This Row],[Hauptkörper - B2 - Virgin Material Anteil (in %)]])</f>
        <v/>
      </c>
      <c r="LW11" s="577" t="str">
        <f>IF(Table1[[#This Row],[Hauptkörper - B2 - Recyceltes Material]]="","",VLOOKUP(Table1[[#This Row],[Hauptkörper - B2 - Recyceltes Material]],'DD FD'!AL:AM,2,FALSE))</f>
        <v/>
      </c>
      <c r="LX11" s="578" t="str">
        <f>IF(Table1[[#This Row],[Hauptkörper - B2 - Recyceltes Material Anteil (in %)]]="","",Table1[[#This Row],[Hauptkörper - B2 - Recyceltes Material Anteil (in %)]])</f>
        <v/>
      </c>
      <c r="LY11" s="577" t="str">
        <f>IF(Table1[[#This Row],[Hauptkörper - B2 - Beschichtung]]="","",VLOOKUP(Table1[[#This Row],[Hauptkörper - B2 - Beschichtung]],'DD FD'!AE:AF,2,FALSE))</f>
        <v/>
      </c>
      <c r="LZ11" s="580" t="str">
        <f>IF(Table1[[#This Row],[Hauptkörper - B2 - Beschichtung Anteil (in %)]]="","",Table1[[#This Row],[Hauptkörper - B2 - Beschichtung Anteil (in %)]])</f>
        <v/>
      </c>
      <c r="MA11" s="576" t="str">
        <f>IF(Table1[[#This Row],[Hauptkörper - B3 - Art]]="","",VLOOKUP(Table1[[#This Row],[Hauptkörper - B3 - Art]],'DD FD'!B:C,2,FALSE))</f>
        <v/>
      </c>
      <c r="MB11" s="577" t="str">
        <f>IF(Table1[[#This Row],[Hauptkörper - B3 - Fraktion]]="","",VLOOKUP(Table1[[#This Row],[Hauptkörper - B3 - Fraktion]],'DD FD'!H:J,3,FALSE))</f>
        <v/>
      </c>
      <c r="MC11" s="574" t="str">
        <f>IF(Table1[[#This Row],[Hauptkörper - B3 - Gewicht
(in G)]]="","",Table1[[#This Row],[Hauptkörper - B3 - Gewicht
(in G)]])</f>
        <v/>
      </c>
      <c r="MD11" s="574" t="str">
        <f>IF(Table1[[#This Row],[Hauptkörper - B3 - Lizenzierungs-pflichtig? (X=Ja)]]="","",Table1[[#This Row],[Hauptkörper - B3 - Lizenzierungs-pflichtig? (X=Ja)]])</f>
        <v/>
      </c>
      <c r="ME11" s="577" t="str">
        <f>IF(Table1[[#This Row],[Hauptkörper - B3 - Virgin Material]]="","",VLOOKUP(Table1[[#This Row],[Hauptkörper - B3 - Virgin Material]],'DD FD'!AJ:AK,2,FALSE))</f>
        <v/>
      </c>
      <c r="MF11" s="578" t="str">
        <f>IF(Table1[[#This Row],[Hauptkörper - B3 - Virgin Material Anteil (in %)]]="","",Table1[[#This Row],[Hauptkörper - B3 - Virgin Material Anteil (in %)]])</f>
        <v/>
      </c>
      <c r="MG11" s="577" t="str">
        <f>IF(Table1[[#This Row],[Hauptkörper - B3 - Recyceltes Material]]="","",VLOOKUP(Table1[[#This Row],[Hauptkörper - B3 - Recyceltes Material]],'DD FD'!AL:AM,2,FALSE))</f>
        <v/>
      </c>
      <c r="MH11" s="578" t="str">
        <f>IF(Table1[[#This Row],[Hauptkörper - B3 - Recyceltes Material Anteil (in %)]]="","",Table1[[#This Row],[Hauptkörper - B3 - Recyceltes Material Anteil (in %)]])</f>
        <v/>
      </c>
      <c r="MI11" s="577" t="str">
        <f>IF(Table1[[#This Row],[Hauptkörper - B3 - Beschichtung]]="","",VLOOKUP(Table1[[#This Row],[Hauptkörper - B3 - Beschichtung]],'DD FD'!AE:AF,2,FALSE))</f>
        <v/>
      </c>
      <c r="MJ11" s="580" t="str">
        <f>IF(Table1[[#This Row],[Hauptkörper - B3 - Beschichtung Anteil (in %)]]="","",Table1[[#This Row],[Hauptkörper - B3 - Beschichtung Anteil (in %)]])</f>
        <v/>
      </c>
      <c r="MK11" s="576" t="str">
        <f>IF(Table1[[#This Row],[Verschluss - B1 - Art]]="","",VLOOKUP(Table1[[#This Row],[Verschluss - B1 - Art]],'DD FD'!D:E,2,FALSE))</f>
        <v/>
      </c>
      <c r="ML11" s="577" t="str">
        <f>IF(Table1[[#This Row],[Verschluss - B1 - Fraktion]]="","",VLOOKUP(Table1[[#This Row],[Verschluss - B1 - Fraktion]],'DD FD'!H:J,3,FALSE))</f>
        <v/>
      </c>
      <c r="MM11" s="574" t="str">
        <f>IF(Table1[[#This Row],[Verschluss - B1 - Gewicht (in G)]]="","",Table1[[#This Row],[Verschluss - B1 - Gewicht (in G)]])</f>
        <v/>
      </c>
      <c r="MN11" s="574" t="str">
        <f>IF(Table1[[#This Row],[Verschluss - B1 - Lizenzierungs-pflichtig? (X=Ja)]]="","",Table1[[#This Row],[Verschluss - B1 - Lizenzierungs-pflichtig? (X=Ja)]])</f>
        <v/>
      </c>
      <c r="MO11" s="574" t="str">
        <f>IF(Table1[[#This Row],[Verschluss - B1 - Trennbar vom Hauptkörper? (X=Ja)]]="","",Table1[[#This Row],[Verschluss - B1 - Trennbar vom Hauptkörper? (X=Ja)]])</f>
        <v/>
      </c>
      <c r="MP11" s="577" t="str">
        <f>IF(Table1[[#This Row],[Verschluss - B1 - Virgin Material]]="","",VLOOKUP(Table1[[#This Row],[Verschluss - B1 - Virgin Material]],'DD FD'!AJ:AK,2,FALSE))</f>
        <v/>
      </c>
      <c r="MQ11" s="578" t="str">
        <f>IF(Table1[[#This Row],[Verschluss - B1 - Virgin Material Anteil (in %)]]="","",Table1[[#This Row],[Verschluss - B1 - Virgin Material Anteil (in %)]])</f>
        <v/>
      </c>
      <c r="MR11" s="577" t="str">
        <f>IF(Table1[[#This Row],[Verschluss - B1 - Recyceltes Material]]="","",VLOOKUP(Table1[[#This Row],[Verschluss - B1 - Recyceltes Material]],'DD FD'!AL:AM,2,FALSE))</f>
        <v/>
      </c>
      <c r="MS11" s="578" t="str">
        <f>IF(Table1[[#This Row],[Verschluss - B1 - Recyceltes Material Anteil (in %)]]="","",Table1[[#This Row],[Verschluss - B1 - Recyceltes Material Anteil (in %)]])</f>
        <v/>
      </c>
      <c r="MT11" s="577" t="str">
        <f>IF(Table1[[#This Row],[Verschluss - B1 - Beschichtung]]="","",VLOOKUP(Table1[[#This Row],[Verschluss - B1 - Beschichtung]],'DD FD'!AE:AF,2,FALSE))</f>
        <v/>
      </c>
      <c r="MU11" s="580" t="str">
        <f>IF(Table1[[#This Row],[Verschluss - B1 - Beschichtung Anteil (in %)]]="","",Table1[[#This Row],[Verschluss - B1 - Beschichtung Anteil (in %)]])</f>
        <v/>
      </c>
      <c r="MV11" s="576" t="str">
        <f>IF(Table1[[#This Row],[Verschluss - B2 - Art]]="","",VLOOKUP(Table1[[#This Row],[Verschluss - B2 - Art]],'DD FD'!D:E,2,FALSE))</f>
        <v/>
      </c>
      <c r="MW11" s="577" t="str">
        <f>IF(Table1[[#This Row],[Verschluss - B2 - Fraktion]]="","",VLOOKUP(Table1[[#This Row],[Verschluss - B2 - Fraktion]],'DD FD'!H:J,3,FALSE))</f>
        <v/>
      </c>
      <c r="MX11" s="574" t="str">
        <f>IF(Table1[[#This Row],[Verschluss - B2 - Gewicht (in G)]]="","",Table1[[#This Row],[Verschluss - B2 - Gewicht (in G)]])</f>
        <v/>
      </c>
      <c r="MY11" s="574" t="str">
        <f>IF(Table1[[#This Row],[Verschluss - B2 - Lizenzierungs-pflichtig? (X=Ja)]]="","",Table1[[#This Row],[Verschluss - B2 - Lizenzierungs-pflichtig? (X=Ja)]])</f>
        <v/>
      </c>
      <c r="MZ11" s="574" t="str">
        <f>IF(Table1[[#This Row],[Verschluss - B2 - Trennbar vom Hauptkörper? (X=Ja)]]="","",Table1[[#This Row],[Verschluss - B2 - Trennbar vom Hauptkörper? (X=Ja)]])</f>
        <v/>
      </c>
      <c r="NA11" s="577" t="str">
        <f>IF(Table1[[#This Row],[Verschluss - B2 - Virgin Material]]="","",VLOOKUP(Table1[[#This Row],[Verschluss - B2 - Virgin Material]],'DD FD'!AJ:AK,2,FALSE))</f>
        <v/>
      </c>
      <c r="NB11" s="578" t="str">
        <f>IF(Table1[[#This Row],[Verschluss - B2 - Virgin Material Anteil (in %)]]="","",Table1[[#This Row],[Verschluss - B2 - Virgin Material Anteil (in %)]])</f>
        <v/>
      </c>
      <c r="NC11" s="577" t="str">
        <f>IF(Table1[[#This Row],[Verschluss - B2 - Recyceltes Material]]="","",VLOOKUP(Table1[[#This Row],[Verschluss - B2 - Recyceltes Material]],'DD FD'!AL:AM,2,FALSE))</f>
        <v/>
      </c>
      <c r="ND11" s="578" t="str">
        <f>IF(Table1[[#This Row],[Verschluss - B2 - Recyceltes Material Anteil (in %)]]="","",Table1[[#This Row],[Verschluss - B2 - Recyceltes Material Anteil (in %)]])</f>
        <v/>
      </c>
      <c r="NE11" s="577" t="str">
        <f>IF(Table1[[#This Row],[Verschluss - B2 - Beschichtung]]="","",VLOOKUP(Table1[[#This Row],[Verschluss - B2 - Beschichtung]],'DD FD'!AE:AF,2,FALSE))</f>
        <v/>
      </c>
      <c r="NF11" s="580" t="str">
        <f>IF(Table1[[#This Row],[Verschluss - B2 - Beschichtung Anteil (in %)]]="","",Table1[[#This Row],[Verschluss - B2 - Beschichtung Anteil (in %)]])</f>
        <v/>
      </c>
      <c r="NG11" s="576" t="str">
        <f>IF(Table1[[#This Row],[Verschluss - B3 - Art]]="","",VLOOKUP(Table1[[#This Row],[Verschluss - B3 - Art]],'DD FD'!D:E,2,FALSE))</f>
        <v/>
      </c>
      <c r="NH11" s="577" t="str">
        <f>IF(Table1[[#This Row],[Verschluss - B3 - Fraktion]]="","",VLOOKUP(Table1[[#This Row],[Verschluss - B3 - Fraktion]],'DD FD'!H:J,3,FALSE))</f>
        <v/>
      </c>
      <c r="NI11" s="574" t="str">
        <f>IF(Table1[[#This Row],[Verschluss - B3 - Gewicht (in G)]]="","",Table1[[#This Row],[Verschluss - B3 - Gewicht (in G)]])</f>
        <v/>
      </c>
      <c r="NJ11" s="574" t="str">
        <f>IF(Table1[[#This Row],[Verschluss - B3 - Lizenzierungs-pflichtig? (X=Ja)]]="","",Table1[[#This Row],[Verschluss - B3 - Lizenzierungs-pflichtig? (X=Ja)]])</f>
        <v/>
      </c>
      <c r="NK11" s="574" t="str">
        <f>IF(Table1[[#This Row],[Verschluss - B3 - Trennbar vom Hauptkörper? (X=Ja)]]="","",Table1[[#This Row],[Verschluss - B3 - Trennbar vom Hauptkörper? (X=Ja)]])</f>
        <v/>
      </c>
      <c r="NL11" s="577" t="str">
        <f>IF(Table1[[#This Row],[Verschluss - B3 - Virgin Material]]="","",VLOOKUP(Table1[[#This Row],[Verschluss - B3 - Virgin Material]],'DD FD'!AJ:AK,2,FALSE))</f>
        <v/>
      </c>
      <c r="NM11" s="578" t="str">
        <f>IF(Table1[[#This Row],[Verschluss - B3 - Virgin Material Anteil (in %)]]="","",Table1[[#This Row],[Verschluss - B3 - Virgin Material Anteil (in %)]])</f>
        <v/>
      </c>
      <c r="NN11" s="577" t="str">
        <f>IF(Table1[[#This Row],[Verschluss - B3 - Recyceltes Material]]="","",VLOOKUP(Table1[[#This Row],[Verschluss - B3 - Recyceltes Material]],'DD FD'!AL:AM,2,FALSE))</f>
        <v/>
      </c>
      <c r="NO11" s="578" t="str">
        <f>IF(Table1[[#This Row],[Verschluss - B3 - Recyceltes Material Anteil (in %)]]="","",Table1[[#This Row],[Verschluss - B3 - Recyceltes Material Anteil (in %)]])</f>
        <v/>
      </c>
      <c r="NP11" s="577" t="str">
        <f>IF(Table1[[#This Row],[Verschluss - B3 - Beschichtung]]="","",VLOOKUP(Table1[[#This Row],[Verschluss - B3 - Beschichtung]],'DD FD'!AE:AF,2,FALSE))</f>
        <v/>
      </c>
      <c r="NQ11" s="580" t="str">
        <f>IF(Table1[[#This Row],[Verschluss - B3 - Beschichtung Anteil (in %)]]="","",Table1[[#This Row],[Verschluss - B3 - Beschichtung Anteil (in %)]])</f>
        <v/>
      </c>
      <c r="NR11" s="576" t="str">
        <f>IF(Table1[[#This Row],[Etikett - B1 - Art]]="","",VLOOKUP(Table1[[#This Row],[Etikett - B1 - Art]],'DD FD'!F:G,2,FALSE))</f>
        <v/>
      </c>
      <c r="NS11" s="577" t="str">
        <f>IF(Table1[[#This Row],[Etikett - B1 - Fraktion]]="","",VLOOKUP(Table1[[#This Row],[Etikett - B1 - Fraktion]],'DD FD'!H:J,3,FALSE))</f>
        <v/>
      </c>
      <c r="NT11" s="574" t="str">
        <f>IF(Table1[[#This Row],[Etikett - B1 - Gewicht (in G)]]="","",Table1[[#This Row],[Etikett - B1 - Gewicht (in G)]])</f>
        <v/>
      </c>
      <c r="NU11" s="574" t="str">
        <f>IF(Table1[[#This Row],[Etikett - B1 - Lizenzierungs-pflichtig? (X=Ja)]]="","",Table1[[#This Row],[Etikett - B1 - Lizenzierungs-pflichtig? (X=Ja)]])</f>
        <v/>
      </c>
      <c r="NV11" s="574" t="str">
        <f>IF(Table1[[#This Row],[Etikett - B1 - Trennbar vom Hauptkörper? (X=Ja)]]="","",Table1[[#This Row],[Etikett - B1 - Trennbar vom Hauptkörper? (X=Ja)]])</f>
        <v/>
      </c>
      <c r="NW11" s="577" t="str">
        <f>IF(Table1[[#This Row],[Etikett - B1 - Virgin Material]]="","",VLOOKUP(Table1[[#This Row],[Etikett - B1 - Virgin Material]],'DD FD'!AJ:AK,2,FALSE))</f>
        <v/>
      </c>
      <c r="NX11" s="578" t="str">
        <f>IF(Table1[[#This Row],[Etikett - B1 - Virgin Material Anteil (in %)]]="","",Table1[[#This Row],[Etikett - B1 - Virgin Material Anteil (in %)]])</f>
        <v/>
      </c>
      <c r="NY11" s="577" t="str">
        <f>IF(Table1[[#This Row],[Etikett - B1 - Recyceltes Material]]="","",VLOOKUP(Table1[[#This Row],[Etikett - B1 - Recyceltes Material]],'DD FD'!AL:AM,2,FALSE))</f>
        <v/>
      </c>
      <c r="NZ11" s="578" t="str">
        <f>IF(Table1[[#This Row],[Etikett - B1 - Recyceltes Material Anteil (in %)]]="","",Table1[[#This Row],[Etikett - B1 - Recyceltes Material Anteil (in %)]])</f>
        <v/>
      </c>
      <c r="OA11" s="577" t="str">
        <f>IF(Table1[[#This Row],[Etikett - B1 - Beschichtung]]="","",VLOOKUP(Table1[[#This Row],[Etikett - B1 - Beschichtung]],'DD FD'!AE:AF,2,FALSE))</f>
        <v/>
      </c>
      <c r="OB11" s="580" t="str">
        <f>IF(Table1[[#This Row],[Etikett - B1 - Beschichtung Anteil (in %)]]="","",Table1[[#This Row],[Etikett - B1 - Beschichtung Anteil (in %)]])</f>
        <v/>
      </c>
      <c r="OC11" s="576" t="str">
        <f>IF(Table1[[#This Row],[Etikett - B2 - Art]]="","",VLOOKUP(Table1[[#This Row],[Etikett - B2 - Art]],'DD FD'!F:G,2,FALSE))</f>
        <v/>
      </c>
      <c r="OD11" s="577" t="str">
        <f>IF(Table1[[#This Row],[Etikett - B2 - Fraktion]]="","",VLOOKUP(Table1[[#This Row],[Etikett - B2 - Fraktion]],'DD FD'!H:J,3,FALSE))</f>
        <v/>
      </c>
      <c r="OE11" s="574" t="str">
        <f>IF(Table1[[#This Row],[Etikett - B2 - Gewicht (in G)]]="","",Table1[[#This Row],[Etikett - B2 - Gewicht (in G)]])</f>
        <v/>
      </c>
      <c r="OF11" s="574" t="str">
        <f>IF(Table1[[#This Row],[Etikett - B2 - Lizenzierungs-pflichtig? (X=Ja)]]="","",Table1[[#This Row],[Etikett - B2 - Lizenzierungs-pflichtig? (X=Ja)]])</f>
        <v/>
      </c>
      <c r="OG11" s="574" t="str">
        <f>IF(Table1[[#This Row],[Etikett - B2 - Trennbar vom Hauptkörper? (X=Ja)]]="","",Table1[[#This Row],[Etikett - B2 - Trennbar vom Hauptkörper? (X=Ja)]])</f>
        <v/>
      </c>
      <c r="OH11" s="577" t="str">
        <f>IF(Table1[[#This Row],[Etikett - B2 - Virgin Material]]="","",VLOOKUP(Table1[[#This Row],[Etikett - B2 - Virgin Material]],'DD FD'!AJ:AK,2,FALSE))</f>
        <v/>
      </c>
      <c r="OI11" s="578" t="str">
        <f>IF(Table1[[#This Row],[Etikett - B2 - Virgin Material Anteil (in %)]]="","",Table1[[#This Row],[Etikett - B2 - Virgin Material Anteil (in %)]])</f>
        <v/>
      </c>
      <c r="OJ11" s="577" t="str">
        <f>IF(Table1[[#This Row],[Etikett - B2 - Recyceltes Material]]="","",VLOOKUP(Table1[[#This Row],[Etikett - B2 - Recyceltes Material]],'DD FD'!AL:AM,2,FALSE))</f>
        <v/>
      </c>
      <c r="OK11" s="578" t="str">
        <f>IF(Table1[[#This Row],[Etikett - B2 - Recyceltes Material Anteil (in %)]]="","",Table1[[#This Row],[Etikett - B2 - Recyceltes Material Anteil (in %)]])</f>
        <v/>
      </c>
      <c r="OL11" s="577" t="str">
        <f>IF(Table1[[#This Row],[Etikett - B2 - Beschichtung]]="","",VLOOKUP(Table1[[#This Row],[Etikett - B2 - Beschichtung]],'DD FD'!AE:AF,2,FALSE))</f>
        <v/>
      </c>
      <c r="OM11" s="580" t="str">
        <f>IF(Table1[[#This Row],[Etikett - B2 - Beschichtung Anteil (in %)]]="","",Table1[[#This Row],[Etikett - B2 - Beschichtung Anteil (in %)]])</f>
        <v/>
      </c>
      <c r="ON11" s="576" t="str">
        <f>IF(Table1[[#This Row],[Etikett - B3 - Art]]="","",VLOOKUP(Table1[[#This Row],[Etikett - B3 - Art]],'DD FD'!F:G,2,FALSE))</f>
        <v/>
      </c>
      <c r="OO11" s="577" t="str">
        <f>IF(Table1[[#This Row],[Etikett - B3 - Fraktion]]="","",VLOOKUP(Table1[[#This Row],[Etikett - B3 - Fraktion]],'DD FD'!H:J,3,FALSE))</f>
        <v/>
      </c>
      <c r="OP11" s="574" t="str">
        <f>IF(Table1[[#This Row],[Etikett - B3 - Gewicht (in G)]]="","",Table1[[#This Row],[Etikett - B3 - Gewicht (in G)]])</f>
        <v/>
      </c>
      <c r="OQ11" s="574" t="str">
        <f>IF(Table1[[#This Row],[Etikett - B3 - Lizenzierungs-pflichtig? (X=Ja)]]="","",Table1[[#This Row],[Etikett - B3 - Lizenzierungs-pflichtig? (X=Ja)]])</f>
        <v/>
      </c>
      <c r="OR11" s="574" t="str">
        <f>IF(Table1[[#This Row],[Etikett - B3 - Trennbar vom Hauptkörper? (X=Ja)]]="","",Table1[[#This Row],[Etikett - B3 - Trennbar vom Hauptkörper? (X=Ja)]])</f>
        <v/>
      </c>
      <c r="OS11" s="577" t="str">
        <f>IF(Table1[[#This Row],[Etikett - B3 - Virgin Material]]="","",VLOOKUP(Table1[[#This Row],[Etikett - B3 - Virgin Material]],'DD FD'!AJ:AK,2,FALSE))</f>
        <v/>
      </c>
      <c r="OT11" s="578" t="str">
        <f>IF(Table1[[#This Row],[Etikett - B3 - Virgin Material Anteil (in %)]]="","",Table1[[#This Row],[Etikett - B3 - Virgin Material Anteil (in %)]])</f>
        <v/>
      </c>
      <c r="OU11" s="577" t="str">
        <f>IF(Table1[[#This Row],[Etikett - B3 - Recyceltes Material]]="","",VLOOKUP(Table1[[#This Row],[Etikett - B3 - Recyceltes Material]],'DD FD'!AL:AM,2,FALSE))</f>
        <v/>
      </c>
      <c r="OV11" s="578" t="str">
        <f>IF(Table1[[#This Row],[Etikett - B3 - Recyceltes Material Anteil (in %)]]="","",Table1[[#This Row],[Etikett - B3 - Recyceltes Material Anteil (in %)]])</f>
        <v/>
      </c>
      <c r="OW11" s="577" t="str">
        <f>IF(Table1[[#This Row],[Etikett - B3 - Beschichtung]]="","",VLOOKUP(Table1[[#This Row],[Etikett - B3 - Beschichtung]],'DD FD'!AE:AF,2,FALSE))</f>
        <v/>
      </c>
      <c r="OX11" s="613" t="str">
        <f>IF(Table1[[#This Row],[Etikett - B3 - Beschichtung Anteil (in %)]]="","",Table1[[#This Row],[Etikett - B3 - Beschichtung Anteil (in %)]])</f>
        <v/>
      </c>
      <c r="OY11" s="618">
        <f>ROUNDUP(SUM(
IF(AND(LH11='DD FD'!$J$7,LJ11='DD FD'!$AI$3),LI11,0),
IF(AND(LR11='DD FD'!$J$7,LT11='DD FD'!$AI$3),LS11,0),
IF(AND(MB11='DD FD'!$J$7,MD11='DD FD'!$AI$3),MC11,0),
IF(AND(ML11='DD FD'!$J$7,MN11='DD FD'!$AI$3),MM11,0),
IF(AND(MW11='DD FD'!$J$7,MY11='DD FD'!$AI$3),MX11,0),
IF(AND(NH11='DD FD'!$J$7,NJ11='DD FD'!$AI$3),NI11,0),
IF(AND(NS11='DD FD'!$J$7,NU11='DD FD'!$AI$3),NT11,0),
IF(AND(OD11='DD FD'!$J$7,OF11='DD FD'!$AI$3),OE11,0),
IF(AND(OO11='DD FD'!$J$7,OQ11='DD FD'!$AI$3),OP11,0),
),2)</f>
        <v>0</v>
      </c>
      <c r="OZ11" s="617">
        <f>ROUNDUP(SUM(
IF(AND(LH11='DD FD'!$J$6,LJ11='DD FD'!$AI$3),LI11,0),
IF(AND(LR11='DD FD'!$J$6,LT11='DD FD'!$AI$3),LS11,0),
IF(AND(MB11='DD FD'!$J$6,MD11='DD FD'!$AI$3),MC11,0),
IF(AND(ML11='DD FD'!$J$6,MN11='DD FD'!$AI$3),MM11,0),
IF(AND(MW11='DD FD'!$J$6,MY11='DD FD'!$AI$3),MX11,0),
IF(AND(NH11='DD FD'!$J$6,NJ11='DD FD'!$AI$3),NI11,0),
IF(AND(NS11='DD FD'!$J$6,NU11='DD FD'!$AI$3),NT11,0),
IF(AND(OD11='DD FD'!$J$6,OF11='DD FD'!$AI$3),OE11,0),
IF(AND(OO11='DD FD'!$J$6,OQ11='DD FD'!$AI$3),OP11,0),
),2)</f>
        <v>0</v>
      </c>
      <c r="PA11" s="617">
        <f>ROUNDUP(SUM(
IF(AND(LH11='DD FD'!$J$10,LJ11='DD FD'!$AI$3),LI11,0),
IF(AND(LR11='DD FD'!$J$10,LT11='DD FD'!$AI$3),LS11,0),
IF(AND(MB11='DD FD'!$J$10,MD11='DD FD'!$AI$3),MC11,0),
IF(AND(ML11='DD FD'!$J$10,MN11='DD FD'!$AI$3),MM11,0),
IF(AND(MW11='DD FD'!$J$10,MY11='DD FD'!$AI$3),MX11,0),
IF(AND(NH11='DD FD'!$J$10,NJ11='DD FD'!$AI$3),NI11,0),
IF(AND(NS11='DD FD'!$J$10,NU11='DD FD'!$AI$3),NT11,0),
IF(AND(OD11='DD FD'!$J$10,OF11='DD FD'!$AI$3),OE11,0),
IF(AND(OO11='DD FD'!$J$10,OQ11='DD FD'!$AI$3),OP11,0),
),2)</f>
        <v>0</v>
      </c>
      <c r="PB11" s="617">
        <f>ROUNDUP(SUM(
IF(AND(LH11='DD FD'!$J$8,LJ11='DD FD'!$AI$3),LI11,0),
IF(AND(LR11='DD FD'!$J$8,LT11='DD FD'!$AI$3),LS11,0),
IF(AND(MB11='DD FD'!$J$8,MD11='DD FD'!$AI$3),MC11,0),
IF(AND(ML11='DD FD'!$J$8,MN11='DD FD'!$AI$3),MM11,0),
IF(AND(MW11='DD FD'!$J$8,MY11='DD FD'!$AI$3),MX11,0),
IF(AND(NH11='DD FD'!$J$8,NJ11='DD FD'!$AI$3),NI11,0),
IF(AND(NS11='DD FD'!$J$8,NU11='DD FD'!$AI$3),NT11,0),
IF(AND(OD11='DD FD'!$J$8,OF11='DD FD'!$AI$3),OE11,0),
IF(AND(OO11='DD FD'!$J$8,OQ11='DD FD'!$AI$3),OP11,0),
),2)</f>
        <v>0</v>
      </c>
      <c r="PC11" s="617">
        <f>ROUNDUP(SUM(
IF(AND(LH11='DD FD'!$J$5,LJ11='DD FD'!$AI$3),LI11,0),
IF(AND(LR11='DD FD'!$J$5,LT11='DD FD'!$AI$3),LS11,0),
IF(AND(MB11='DD FD'!$J$5,MD11='DD FD'!$AI$3),MC11,0),
IF(AND(ML11='DD FD'!$J$5,MN11='DD FD'!$AI$3),MM11,0),
IF(AND(MW11='DD FD'!$J$5,MY11='DD FD'!$AI$3),MX11,0),
IF(AND(NH11='DD FD'!$J$5,NJ11='DD FD'!$AI$3),NI11,0),
IF(AND(NS11='DD FD'!$J$5,NU11='DD FD'!$AI$3),NT11,0),
IF(AND(OD11='DD FD'!$J$5,OF11='DD FD'!$AI$3),OE11,0),
IF(AND(OO11='DD FD'!$J$5,OQ11='DD FD'!$AI$3),OP11,0),
),2)</f>
        <v>0</v>
      </c>
      <c r="PD11" s="617">
        <f>ROUNDUP(SUM(
IF(AND(LH11='DD FD'!$J$9,LJ11='DD FD'!$AI$3),LI11,0),
IF(AND(LR11='DD FD'!$J$9,LT11='DD FD'!$AI$3),LS11,0),
IF(AND(MB11='DD FD'!$J$9,MD11='DD FD'!$AI$3),MC11,0),
IF(AND(ML11='DD FD'!$J$9,MN11='DD FD'!$AI$3),MM11,0),
IF(AND(MW11='DD FD'!$J$9,MY11='DD FD'!$AI$3),MX11,0),
IF(AND(NH11='DD FD'!$J$9,NJ11='DD FD'!$AI$3),NI11,0),
IF(AND(NS11='DD FD'!$J$9,NU11='DD FD'!$AI$3),NT11,0),
IF(AND(OD11='DD FD'!$J$9,OF11='DD FD'!$AI$3),OE11,0),
IF(AND(OO11='DD FD'!$J$9,OQ11='DD FD'!$AI$3),OP11,0),
),2)</f>
        <v>0</v>
      </c>
      <c r="PE11" s="617">
        <f>ROUNDUP(SUM(
IF(AND(LH11='DD FD'!$J$4,LJ11='DD FD'!$AI$3),LI11,0),
IF(AND(LR11='DD FD'!$J$4,LT11='DD FD'!$AI$3),LS11,0),
IF(AND(MB11='DD FD'!$J$4,MD11='DD FD'!$AI$3),MC11,0),
IF(AND(ML11='DD FD'!$J$4,MN11='DD FD'!$AI$3),MM11,0),
IF(AND(MW11='DD FD'!$J$4,MY11='DD FD'!$AI$3),MX11,0),
IF(AND(NH11='DD FD'!$J$4,NJ11='DD FD'!$AI$3),NI11,0),
IF(AND(NS11='DD FD'!$J$4,NU11='DD FD'!$AI$3),NT11,0),
IF(AND(OD11='DD FD'!$J$4,OF11='DD FD'!$AI$3),OE11,0),
IF(AND(OO11='DD FD'!$J$4,OQ11='DD FD'!$AI$3),OP11,0),
),2)</f>
        <v>0</v>
      </c>
      <c r="PF11" s="619">
        <f>ROUNDUP(SUM(
IF(AND(LH11='DD FD'!$J$11,LJ11='DD FD'!$AI$3),LI11,0),
IF(AND(LR11='DD FD'!$J$11,LT11='DD FD'!$AI$3),LS11,0),
IF(AND(MB11='DD FD'!$J$11,MD11='DD FD'!$AI$3),MC11,0),
IF(AND(ML11='DD FD'!$J$11,MN11='DD FD'!$AI$3),MM11,0),
IF(AND(MW11='DD FD'!$J$11,MY11='DD FD'!$AI$3),MX11,0),
IF(AND(NH11='DD FD'!$J$11,NJ11='DD FD'!$AI$3),NI11,0),
IF(AND(NS11='DD FD'!$J$11,NU11='DD FD'!$AI$3),NT11,0),
IF(AND(OD11='DD FD'!$J$11,OF11='DD FD'!$AI$3),OE11,0),
IF(AND(OO11='DD FD'!$J$11,OQ11='DD FD'!$AI$3),OP11,0),
),2)</f>
        <v>0</v>
      </c>
      <c r="PG11" s="610"/>
    </row>
    <row r="12" spans="1:423" s="36" customFormat="1">
      <c r="A12" s="805"/>
      <c r="B12" s="933"/>
      <c r="C12" s="246"/>
      <c r="D12" s="555"/>
      <c r="E12" s="246"/>
      <c r="F12" s="156"/>
      <c r="G12" s="710"/>
      <c r="H12" s="712"/>
      <c r="I12" s="936"/>
      <c r="J12" s="802"/>
      <c r="K12" s="147"/>
      <c r="L12" s="146" t="str">
        <f t="shared" si="0"/>
        <v/>
      </c>
      <c r="M12" s="501" t="str">
        <f t="shared" si="17"/>
        <v/>
      </c>
      <c r="N12" s="502"/>
      <c r="O12" s="113" t="str">
        <f t="shared" si="18"/>
        <v/>
      </c>
      <c r="P12" s="114" t="str">
        <f t="shared" si="1"/>
        <v/>
      </c>
      <c r="Q12" s="112"/>
      <c r="R12" s="112"/>
      <c r="S12" s="115" t="str">
        <f t="shared" si="19"/>
        <v/>
      </c>
      <c r="T12" s="154"/>
      <c r="U12" s="160"/>
      <c r="V12" s="161"/>
      <c r="W12" s="161"/>
      <c r="X12" s="69"/>
      <c r="Y12" s="771"/>
      <c r="Z12" s="162"/>
      <c r="AA12" s="776"/>
      <c r="AB12" s="112"/>
      <c r="AC12" s="143"/>
      <c r="AD12" s="143"/>
      <c r="AE12" s="143"/>
      <c r="AF12" s="143"/>
      <c r="AG12" s="143"/>
      <c r="AH12" s="143"/>
      <c r="AI12" s="112"/>
      <c r="AJ12" s="156"/>
      <c r="AK12" s="156"/>
      <c r="AL12" s="156"/>
      <c r="AM12" s="116" t="str">
        <f t="shared" si="20"/>
        <v/>
      </c>
      <c r="AN12" s="116" t="str">
        <f t="shared" si="21"/>
        <v/>
      </c>
      <c r="AO12" s="324"/>
      <c r="AP12" s="503"/>
      <c r="AQ12" s="487" t="str">
        <f t="shared" si="22"/>
        <v/>
      </c>
      <c r="AR12" s="113" t="str">
        <f t="shared" si="2"/>
        <v/>
      </c>
      <c r="AS12" s="113" t="str">
        <f t="shared" si="3"/>
        <v/>
      </c>
      <c r="AT12" s="113" t="str">
        <f t="shared" si="4"/>
        <v/>
      </c>
      <c r="AU12" s="113" t="str">
        <f t="shared" si="5"/>
        <v/>
      </c>
      <c r="AV12" s="163"/>
      <c r="AW12" s="165"/>
      <c r="AX12" s="155"/>
      <c r="AY12" s="155"/>
      <c r="AZ12" s="155"/>
      <c r="BA12" s="116" t="str">
        <f t="shared" si="6"/>
        <v/>
      </c>
      <c r="BB12" s="315"/>
      <c r="BC12" s="116" t="str">
        <f t="shared" si="7"/>
        <v/>
      </c>
      <c r="BD12" s="133" t="str">
        <f t="shared" si="8"/>
        <v/>
      </c>
      <c r="BE12" s="161"/>
      <c r="BF12" s="1179"/>
      <c r="BG12" s="1179"/>
      <c r="BH12" s="156"/>
      <c r="BI12" s="489"/>
      <c r="BJ12" s="514" t="str">
        <f t="shared" si="23"/>
        <v/>
      </c>
      <c r="BK12" s="774"/>
      <c r="BL12" s="116" t="str">
        <f t="shared" si="24"/>
        <v/>
      </c>
      <c r="BM12" s="775"/>
      <c r="BN12" s="775"/>
      <c r="BO12" s="776"/>
      <c r="BP12" s="777"/>
      <c r="BQ12" s="778"/>
      <c r="BR12" s="778"/>
      <c r="BS12" s="116" t="str">
        <f t="shared" si="9"/>
        <v/>
      </c>
      <c r="BT12" s="777"/>
      <c r="BU12" s="808" t="str">
        <f t="shared" si="10"/>
        <v/>
      </c>
      <c r="BV12" s="788"/>
      <c r="BW12" s="776"/>
      <c r="BX12" s="22"/>
      <c r="BY12" s="22"/>
      <c r="BZ12" s="22"/>
      <c r="CA12" s="780"/>
      <c r="CB12" s="1200"/>
      <c r="CC12" s="775"/>
      <c r="CD12" s="775"/>
      <c r="CE12" s="775"/>
      <c r="CF12" s="775"/>
      <c r="CG12" s="775"/>
      <c r="CH12" s="775"/>
      <c r="CI12" s="775"/>
      <c r="CJ12" s="775"/>
      <c r="CK12" s="775"/>
      <c r="CL12" s="775"/>
      <c r="CM12" s="775"/>
      <c r="CN12" s="775"/>
      <c r="CO12" s="775"/>
      <c r="CP12" s="775"/>
      <c r="CQ12" s="775"/>
      <c r="CR12" s="775"/>
      <c r="CS12" s="775"/>
      <c r="CT12" s="775"/>
      <c r="CU12" s="781"/>
      <c r="CV12" s="775"/>
      <c r="CW12" s="775"/>
      <c r="CX12" s="775"/>
      <c r="CY12" s="775"/>
      <c r="CZ12" s="775"/>
      <c r="DA12" s="775"/>
      <c r="DB12" s="775"/>
      <c r="DC12" s="775"/>
      <c r="DD12" s="775"/>
      <c r="DE12" s="775"/>
      <c r="DF12" s="775"/>
      <c r="DG12" s="775"/>
      <c r="DH12" s="775"/>
      <c r="DI12" s="775"/>
      <c r="DJ12" s="775"/>
      <c r="DK12" s="775"/>
      <c r="DL12" s="775"/>
      <c r="DM12" s="775"/>
      <c r="DN12" s="775"/>
      <c r="DO12" s="775"/>
      <c r="DP12" s="775"/>
      <c r="DQ12" s="775"/>
      <c r="DR12" s="775"/>
      <c r="DS12" s="775"/>
      <c r="DT12" s="775"/>
      <c r="DU12" s="775"/>
      <c r="DV12" s="775"/>
      <c r="DW12" s="775"/>
      <c r="DX12" s="775"/>
      <c r="DY12" s="775"/>
      <c r="DZ12" s="775"/>
      <c r="EA12" s="775"/>
      <c r="EB12" s="775"/>
      <c r="EC12" s="775"/>
      <c r="ED12" s="782" t="str">
        <f t="shared" si="25"/>
        <v/>
      </c>
      <c r="EE12" s="783"/>
      <c r="EF12" s="784"/>
      <c r="EG12" s="518"/>
      <c r="EH12" s="785"/>
      <c r="EI12" s="786"/>
      <c r="EJ12" s="785"/>
      <c r="EK12" s="785"/>
      <c r="EL12" s="777"/>
      <c r="EM12" s="778"/>
      <c r="EN12" s="778"/>
      <c r="EO12" s="112" t="str">
        <f t="shared" si="11"/>
        <v/>
      </c>
      <c r="EP12" s="787"/>
      <c r="EQ12" s="488" t="str">
        <f t="shared" si="12"/>
        <v/>
      </c>
      <c r="ER12" s="1098"/>
      <c r="ES12" s="1099" t="str">
        <f t="shared" si="26"/>
        <v/>
      </c>
      <c r="ET12" s="524"/>
      <c r="EU12" s="145"/>
      <c r="EV12" s="145"/>
      <c r="EW12" s="145"/>
      <c r="EX12" s="145"/>
      <c r="EY12" s="145"/>
      <c r="EZ12" s="145"/>
      <c r="FA12" s="145"/>
      <c r="FB12" s="145"/>
      <c r="FC12" s="145"/>
      <c r="FD12" s="145"/>
      <c r="FE12" s="145"/>
      <c r="FF12" s="145"/>
      <c r="FG12" s="145"/>
      <c r="FH12" s="145"/>
      <c r="FI12" s="527"/>
      <c r="FJ12" s="513" t="str">
        <f t="shared" si="13"/>
        <v/>
      </c>
      <c r="FK12" s="166"/>
      <c r="FL12" s="848"/>
      <c r="FM12" s="848"/>
      <c r="FN12" s="849"/>
      <c r="FO12" s="849"/>
      <c r="FP12" s="849"/>
      <c r="FQ12" s="849"/>
      <c r="FR12" s="155"/>
      <c r="FS12" s="143"/>
      <c r="FT12" s="143"/>
      <c r="FU12" s="847" t="str">
        <f t="shared" si="14"/>
        <v/>
      </c>
      <c r="FV12" s="555"/>
      <c r="FW12" s="523" t="str">
        <f>IF(Table1[[#This Row],[Nonfood Inhaltstoffe - Komponente]]="","",VLOOKUP(Table1[[#This Row],[Nonfood Inhaltstoffe - Komponente]],'Dropdown Auswahl'!BJ:BK,2,FALSE))</f>
        <v/>
      </c>
      <c r="FX12" s="1013"/>
      <c r="FY12" s="1011" t="str">
        <f t="shared" si="15"/>
        <v/>
      </c>
      <c r="FZ12" s="112"/>
      <c r="GA12" s="112"/>
      <c r="GB12" s="112"/>
      <c r="GC12" s="529" t="str">
        <f t="shared" si="16"/>
        <v/>
      </c>
      <c r="GI12" s="1019"/>
      <c r="GJ12" s="1016" t="str">
        <f>IF(Table1[[#This Row],[Global Trade Item Number (GTIN)]]="","",Table1[[#This Row],[Global Trade Item Number (GTIN)]])</f>
        <v/>
      </c>
      <c r="GK12" s="555" t="str">
        <f>IF(Table1[[#This Row],[WAWI-Nr./ Kreditoren-Nummer
(ASDV)]]&lt;&gt;"",Table1[[#This Row],[WAWI-Nr./ Kreditoren-Nummer
(ASDV)]],"")</f>
        <v/>
      </c>
      <c r="GL12" s="165"/>
      <c r="GM12" s="165"/>
      <c r="GN12" s="165"/>
      <c r="GO12" s="485"/>
      <c r="GP12" s="534"/>
      <c r="GQ12" s="533"/>
      <c r="GR12" s="486"/>
      <c r="GS12" s="486"/>
      <c r="GT12" s="486"/>
      <c r="GU12" s="486"/>
      <c r="GV12" s="486"/>
      <c r="GW12" s="542"/>
      <c r="GX12" s="519"/>
      <c r="GY12" s="144"/>
      <c r="GZ12" s="144"/>
      <c r="HA12" s="158"/>
      <c r="HB12" s="144"/>
      <c r="HC12" s="480"/>
      <c r="HD12" s="144"/>
      <c r="HE12" s="480"/>
      <c r="HF12" s="144"/>
      <c r="HG12" s="480"/>
      <c r="HH12" s="519"/>
      <c r="HI12" s="144"/>
      <c r="HJ12" s="144"/>
      <c r="HK12" s="144"/>
      <c r="HL12" s="144"/>
      <c r="HM12" s="480"/>
      <c r="HN12" s="144"/>
      <c r="HO12" s="480"/>
      <c r="HP12" s="144"/>
      <c r="HQ12" s="480"/>
      <c r="HR12" s="519"/>
      <c r="HS12" s="144"/>
      <c r="HT12" s="144"/>
      <c r="HU12" s="144"/>
      <c r="HV12" s="144"/>
      <c r="HW12" s="480"/>
      <c r="HX12" s="144"/>
      <c r="HY12" s="480"/>
      <c r="HZ12" s="144"/>
      <c r="IA12" s="480"/>
      <c r="IB12" s="519"/>
      <c r="IC12" s="144"/>
      <c r="ID12" s="144"/>
      <c r="IE12" s="144"/>
      <c r="IF12" s="144"/>
      <c r="IG12" s="144"/>
      <c r="IH12" s="480"/>
      <c r="II12" s="144"/>
      <c r="IJ12" s="480"/>
      <c r="IK12" s="144"/>
      <c r="IL12" s="480"/>
      <c r="IM12" s="519"/>
      <c r="IN12" s="144"/>
      <c r="IO12" s="144"/>
      <c r="IP12" s="144"/>
      <c r="IQ12" s="144"/>
      <c r="IR12" s="144"/>
      <c r="IS12" s="480"/>
      <c r="IT12" s="144"/>
      <c r="IU12" s="480"/>
      <c r="IV12" s="144"/>
      <c r="IW12" s="480"/>
      <c r="IX12" s="519"/>
      <c r="IY12" s="144"/>
      <c r="IZ12" s="144"/>
      <c r="JA12" s="144"/>
      <c r="JB12" s="144"/>
      <c r="JC12" s="144"/>
      <c r="JD12" s="480"/>
      <c r="JE12" s="144"/>
      <c r="JF12" s="480"/>
      <c r="JG12" s="144"/>
      <c r="JH12" s="480"/>
      <c r="JI12" s="519"/>
      <c r="JJ12" s="144"/>
      <c r="JK12" s="144"/>
      <c r="JL12" s="144"/>
      <c r="JM12" s="144"/>
      <c r="JN12" s="144"/>
      <c r="JO12" s="480"/>
      <c r="JP12" s="144"/>
      <c r="JQ12" s="480"/>
      <c r="JR12" s="144"/>
      <c r="JS12" s="590"/>
      <c r="JT12" s="519"/>
      <c r="JU12" s="144"/>
      <c r="JV12" s="144"/>
      <c r="JW12" s="144"/>
      <c r="JX12" s="144"/>
      <c r="JY12" s="144"/>
      <c r="JZ12" s="480"/>
      <c r="KA12" s="144"/>
      <c r="KB12" s="480"/>
      <c r="KC12" s="144"/>
      <c r="KD12" s="480"/>
      <c r="KE12" s="519"/>
      <c r="KF12" s="144"/>
      <c r="KG12" s="144"/>
      <c r="KH12" s="144"/>
      <c r="KI12" s="144"/>
      <c r="KJ12" s="144"/>
      <c r="KK12" s="480"/>
      <c r="KL12" s="144"/>
      <c r="KM12" s="480"/>
      <c r="KN12" s="144"/>
      <c r="KO12" s="480"/>
      <c r="KR12" s="568" t="str">
        <f>IF(Table1[[#This Row],[GTIN]]&lt;&gt;"",Table1[[#This Row],[GTIN]],"")</f>
        <v/>
      </c>
      <c r="KS12" s="569" t="str">
        <f>Table1[[#This Row],[Kreditor]]</f>
        <v/>
      </c>
      <c r="KT12" s="570" t="str">
        <f>IF(Table1[[#This Row],[Gültig ab (Datum)]]&lt;&gt;"",Table1[[#This Row],[Gültig ab (Datum)]],"")</f>
        <v/>
      </c>
      <c r="KU12" s="570"/>
      <c r="KV12" s="583" t="str">
        <f>IF(Table1[[#This Row],[Artikel verpackt? 
(X=Ja)]]="","",Table1[[#This Row],[Artikel verpackt? 
(X=Ja)]])</f>
        <v/>
      </c>
      <c r="KW12" s="571" t="str">
        <f>IF(Table1[[#This Row],[Verpackung recyclingfähig?
(X=Ja)]]="","",Table1[[#This Row],[Verpackung recyclingfähig?
(X=Ja)]])</f>
        <v/>
      </c>
      <c r="KX12" s="572"/>
      <c r="KY12" s="573"/>
      <c r="KZ12" s="574"/>
      <c r="LA12" s="574"/>
      <c r="LB12" s="574"/>
      <c r="LC12" s="574"/>
      <c r="LD12" s="574"/>
      <c r="LE12" s="574"/>
      <c r="LF12" s="575"/>
      <c r="LG12" s="576" t="str">
        <f>IF(Table1[[#This Row],[Hauptkörper - B1 - Art]]="","",VLOOKUP(Table1[[#This Row],[Hauptkörper - B1 - Art]],'DD FD'!B:C,2,FALSE))</f>
        <v/>
      </c>
      <c r="LH12" s="577" t="str">
        <f>IF(Table1[[#This Row],[Hauptkörper - B1 - Fraktion]]="","",VLOOKUP(Table1[[#This Row],[Hauptkörper - B1 - Fraktion]],'DD FD'!H:J,3,FALSE))</f>
        <v/>
      </c>
      <c r="LI12" s="574" t="str">
        <f>IF(Table1[[#This Row],[Hauptkörper - B1 - Gewicht
(in G)]]="","",Table1[[#This Row],[Hauptkörper - B1 - Gewicht
(in G)]])</f>
        <v/>
      </c>
      <c r="LJ12" s="574" t="str">
        <f>IF(Table1[[#This Row],[Hauptkörper - B1 - Lizenzierungs-pflichtig? (X=Ja)]]="","",Table1[[#This Row],[Hauptkörper - B1 - Lizenzierungs-pflichtig? (X=Ja)]])</f>
        <v/>
      </c>
      <c r="LK12" s="577" t="str">
        <f>IF(Table1[[#This Row],[Hauptkörper - B1 - Virgin Material]]="","",VLOOKUP(Table1[[#This Row],[Hauptkörper - B1 - Virgin Material]],'DD FD'!AJ:AK,2,FALSE))</f>
        <v/>
      </c>
      <c r="LL12" s="578" t="str">
        <f>IF(Table1[[#This Row],[Hauptkörper - B1 - Virgin Material Anteil (in %)]]="","",Table1[[#This Row],[Hauptkörper - B1 - Virgin Material Anteil (in %)]])</f>
        <v/>
      </c>
      <c r="LM12" s="577" t="str">
        <f>IF(Table1[[#This Row],[Hauptkörper - B1 - Recyceltes Material]]="","",VLOOKUP(Table1[[#This Row],[Hauptkörper - B1 - Recyceltes Material]],'DD FD'!AL:AM,2,FALSE))</f>
        <v/>
      </c>
      <c r="LN12" s="578" t="str">
        <f>IF(Table1[[#This Row],[Hauptkörper - B1 - Recyceltes Material Anteil (in %)]]="","",Table1[[#This Row],[Hauptkörper - B1 - Recyceltes Material Anteil (in %)]])</f>
        <v/>
      </c>
      <c r="LO12" s="579" t="str">
        <f>IF(Table1[[#This Row],[Hauptkörper - B1 - Beschichtung]]="","",VLOOKUP(Table1[[#This Row],[Hauptkörper - B1 - Beschichtung]],'DD FD'!AE:AF,2,FALSE))</f>
        <v/>
      </c>
      <c r="LP12" s="580" t="str">
        <f>IF(Table1[[#This Row],[Hauptkörper - B1 - Beschichtung Anteil (in %)]]="","",Table1[[#This Row],[Hauptkörper - B1 - Beschichtung Anteil (in %)]])</f>
        <v/>
      </c>
      <c r="LQ12" s="576" t="str">
        <f>IF(Table1[[#This Row],[Hauptkörper - B2 - Art]]="","",VLOOKUP(Table1[[#This Row],[Hauptkörper - B2 - Art]],'DD FD'!B:C,2,FALSE))</f>
        <v/>
      </c>
      <c r="LR12" s="577" t="str">
        <f>IF(Table1[[#This Row],[Hauptkörper - B2 - Fraktion]]="","",VLOOKUP(Table1[[#This Row],[Hauptkörper - B2 - Fraktion]],'DD FD'!H:J,3,FALSE))</f>
        <v/>
      </c>
      <c r="LS12" s="574" t="str">
        <f>IF(Table1[[#This Row],[Hauptkörper - B2 - Gewicht
(in G)]]="","",Table1[[#This Row],[Hauptkörper - B2 - Gewicht
(in G)]])</f>
        <v/>
      </c>
      <c r="LT12" s="574" t="str">
        <f>IF(Table1[[#This Row],[Hauptkörper - B2 - Lizenzierungs-pflichtig? (X=Ja)]]="","",Table1[[#This Row],[Hauptkörper - B2 - Lizenzierungs-pflichtig? (X=Ja)]])</f>
        <v/>
      </c>
      <c r="LU12" s="577" t="str">
        <f>IF(Table1[[#This Row],[Hauptkörper - B2 - Virgin Material]]="","",VLOOKUP(Table1[[#This Row],[Hauptkörper - B2 - Virgin Material]],'DD FD'!AJ:AK,2,FALSE))</f>
        <v/>
      </c>
      <c r="LV12" s="578" t="str">
        <f>IF(Table1[[#This Row],[Hauptkörper - B2 - Virgin Material Anteil (in %)]]="","",Table1[[#This Row],[Hauptkörper - B2 - Virgin Material Anteil (in %)]])</f>
        <v/>
      </c>
      <c r="LW12" s="577" t="str">
        <f>IF(Table1[[#This Row],[Hauptkörper - B2 - Recyceltes Material]]="","",VLOOKUP(Table1[[#This Row],[Hauptkörper - B2 - Recyceltes Material]],'DD FD'!AL:AM,2,FALSE))</f>
        <v/>
      </c>
      <c r="LX12" s="578" t="str">
        <f>IF(Table1[[#This Row],[Hauptkörper - B2 - Recyceltes Material Anteil (in %)]]="","",Table1[[#This Row],[Hauptkörper - B2 - Recyceltes Material Anteil (in %)]])</f>
        <v/>
      </c>
      <c r="LY12" s="577" t="str">
        <f>IF(Table1[[#This Row],[Hauptkörper - B2 - Beschichtung]]="","",VLOOKUP(Table1[[#This Row],[Hauptkörper - B2 - Beschichtung]],'DD FD'!AE:AF,2,FALSE))</f>
        <v/>
      </c>
      <c r="LZ12" s="580" t="str">
        <f>IF(Table1[[#This Row],[Hauptkörper - B2 - Beschichtung Anteil (in %)]]="","",Table1[[#This Row],[Hauptkörper - B2 - Beschichtung Anteil (in %)]])</f>
        <v/>
      </c>
      <c r="MA12" s="576" t="str">
        <f>IF(Table1[[#This Row],[Hauptkörper - B3 - Art]]="","",VLOOKUP(Table1[[#This Row],[Hauptkörper - B3 - Art]],'DD FD'!B:C,2,FALSE))</f>
        <v/>
      </c>
      <c r="MB12" s="577" t="str">
        <f>IF(Table1[[#This Row],[Hauptkörper - B3 - Fraktion]]="","",VLOOKUP(Table1[[#This Row],[Hauptkörper - B3 - Fraktion]],'DD FD'!H:J,3,FALSE))</f>
        <v/>
      </c>
      <c r="MC12" s="574" t="str">
        <f>IF(Table1[[#This Row],[Hauptkörper - B3 - Gewicht
(in G)]]="","",Table1[[#This Row],[Hauptkörper - B3 - Gewicht
(in G)]])</f>
        <v/>
      </c>
      <c r="MD12" s="574" t="str">
        <f>IF(Table1[[#This Row],[Hauptkörper - B3 - Lizenzierungs-pflichtig? (X=Ja)]]="","",Table1[[#This Row],[Hauptkörper - B3 - Lizenzierungs-pflichtig? (X=Ja)]])</f>
        <v/>
      </c>
      <c r="ME12" s="577" t="str">
        <f>IF(Table1[[#This Row],[Hauptkörper - B3 - Virgin Material]]="","",VLOOKUP(Table1[[#This Row],[Hauptkörper - B3 - Virgin Material]],'DD FD'!AJ:AK,2,FALSE))</f>
        <v/>
      </c>
      <c r="MF12" s="578" t="str">
        <f>IF(Table1[[#This Row],[Hauptkörper - B3 - Virgin Material Anteil (in %)]]="","",Table1[[#This Row],[Hauptkörper - B3 - Virgin Material Anteil (in %)]])</f>
        <v/>
      </c>
      <c r="MG12" s="577" t="str">
        <f>IF(Table1[[#This Row],[Hauptkörper - B3 - Recyceltes Material]]="","",VLOOKUP(Table1[[#This Row],[Hauptkörper - B3 - Recyceltes Material]],'DD FD'!AL:AM,2,FALSE))</f>
        <v/>
      </c>
      <c r="MH12" s="578" t="str">
        <f>IF(Table1[[#This Row],[Hauptkörper - B3 - Recyceltes Material Anteil (in %)]]="","",Table1[[#This Row],[Hauptkörper - B3 - Recyceltes Material Anteil (in %)]])</f>
        <v/>
      </c>
      <c r="MI12" s="577" t="str">
        <f>IF(Table1[[#This Row],[Hauptkörper - B3 - Beschichtung]]="","",VLOOKUP(Table1[[#This Row],[Hauptkörper - B3 - Beschichtung]],'DD FD'!AE:AF,2,FALSE))</f>
        <v/>
      </c>
      <c r="MJ12" s="580" t="str">
        <f>IF(Table1[[#This Row],[Hauptkörper - B3 - Beschichtung Anteil (in %)]]="","",Table1[[#This Row],[Hauptkörper - B3 - Beschichtung Anteil (in %)]])</f>
        <v/>
      </c>
      <c r="MK12" s="576" t="str">
        <f>IF(Table1[[#This Row],[Verschluss - B1 - Art]]="","",VLOOKUP(Table1[[#This Row],[Verschluss - B1 - Art]],'DD FD'!D:E,2,FALSE))</f>
        <v/>
      </c>
      <c r="ML12" s="577" t="str">
        <f>IF(Table1[[#This Row],[Verschluss - B1 - Fraktion]]="","",VLOOKUP(Table1[[#This Row],[Verschluss - B1 - Fraktion]],'DD FD'!H:J,3,FALSE))</f>
        <v/>
      </c>
      <c r="MM12" s="574" t="str">
        <f>IF(Table1[[#This Row],[Verschluss - B1 - Gewicht (in G)]]="","",Table1[[#This Row],[Verschluss - B1 - Gewicht (in G)]])</f>
        <v/>
      </c>
      <c r="MN12" s="574" t="str">
        <f>IF(Table1[[#This Row],[Verschluss - B1 - Lizenzierungs-pflichtig? (X=Ja)]]="","",Table1[[#This Row],[Verschluss - B1 - Lizenzierungs-pflichtig? (X=Ja)]])</f>
        <v/>
      </c>
      <c r="MO12" s="574" t="str">
        <f>IF(Table1[[#This Row],[Verschluss - B1 - Trennbar vom Hauptkörper? (X=Ja)]]="","",Table1[[#This Row],[Verschluss - B1 - Trennbar vom Hauptkörper? (X=Ja)]])</f>
        <v/>
      </c>
      <c r="MP12" s="577" t="str">
        <f>IF(Table1[[#This Row],[Verschluss - B1 - Virgin Material]]="","",VLOOKUP(Table1[[#This Row],[Verschluss - B1 - Virgin Material]],'DD FD'!AJ:AK,2,FALSE))</f>
        <v/>
      </c>
      <c r="MQ12" s="578" t="str">
        <f>IF(Table1[[#This Row],[Verschluss - B1 - Virgin Material Anteil (in %)]]="","",Table1[[#This Row],[Verschluss - B1 - Virgin Material Anteil (in %)]])</f>
        <v/>
      </c>
      <c r="MR12" s="577" t="str">
        <f>IF(Table1[[#This Row],[Verschluss - B1 - Recyceltes Material]]="","",VLOOKUP(Table1[[#This Row],[Verschluss - B1 - Recyceltes Material]],'DD FD'!AL:AM,2,FALSE))</f>
        <v/>
      </c>
      <c r="MS12" s="578" t="str">
        <f>IF(Table1[[#This Row],[Verschluss - B1 - Recyceltes Material Anteil (in %)]]="","",Table1[[#This Row],[Verschluss - B1 - Recyceltes Material Anteil (in %)]])</f>
        <v/>
      </c>
      <c r="MT12" s="577" t="str">
        <f>IF(Table1[[#This Row],[Verschluss - B1 - Beschichtung]]="","",VLOOKUP(Table1[[#This Row],[Verschluss - B1 - Beschichtung]],'DD FD'!AE:AF,2,FALSE))</f>
        <v/>
      </c>
      <c r="MU12" s="580" t="str">
        <f>IF(Table1[[#This Row],[Verschluss - B1 - Beschichtung Anteil (in %)]]="","",Table1[[#This Row],[Verschluss - B1 - Beschichtung Anteil (in %)]])</f>
        <v/>
      </c>
      <c r="MV12" s="576" t="str">
        <f>IF(Table1[[#This Row],[Verschluss - B2 - Art]]="","",VLOOKUP(Table1[[#This Row],[Verschluss - B2 - Art]],'DD FD'!D:E,2,FALSE))</f>
        <v/>
      </c>
      <c r="MW12" s="577" t="str">
        <f>IF(Table1[[#This Row],[Verschluss - B2 - Fraktion]]="","",VLOOKUP(Table1[[#This Row],[Verschluss - B2 - Fraktion]],'DD FD'!H:J,3,FALSE))</f>
        <v/>
      </c>
      <c r="MX12" s="574" t="str">
        <f>IF(Table1[[#This Row],[Verschluss - B2 - Gewicht (in G)]]="","",Table1[[#This Row],[Verschluss - B2 - Gewicht (in G)]])</f>
        <v/>
      </c>
      <c r="MY12" s="574" t="str">
        <f>IF(Table1[[#This Row],[Verschluss - B2 - Lizenzierungs-pflichtig? (X=Ja)]]="","",Table1[[#This Row],[Verschluss - B2 - Lizenzierungs-pflichtig? (X=Ja)]])</f>
        <v/>
      </c>
      <c r="MZ12" s="574" t="str">
        <f>IF(Table1[[#This Row],[Verschluss - B2 - Trennbar vom Hauptkörper? (X=Ja)]]="","",Table1[[#This Row],[Verschluss - B2 - Trennbar vom Hauptkörper? (X=Ja)]])</f>
        <v/>
      </c>
      <c r="NA12" s="577" t="str">
        <f>IF(Table1[[#This Row],[Verschluss - B2 - Virgin Material]]="","",VLOOKUP(Table1[[#This Row],[Verschluss - B2 - Virgin Material]],'DD FD'!AJ:AK,2,FALSE))</f>
        <v/>
      </c>
      <c r="NB12" s="578" t="str">
        <f>IF(Table1[[#This Row],[Verschluss - B2 - Virgin Material Anteil (in %)]]="","",Table1[[#This Row],[Verschluss - B2 - Virgin Material Anteil (in %)]])</f>
        <v/>
      </c>
      <c r="NC12" s="577" t="str">
        <f>IF(Table1[[#This Row],[Verschluss - B2 - Recyceltes Material]]="","",VLOOKUP(Table1[[#This Row],[Verschluss - B2 - Recyceltes Material]],'DD FD'!AL:AM,2,FALSE))</f>
        <v/>
      </c>
      <c r="ND12" s="578" t="str">
        <f>IF(Table1[[#This Row],[Verschluss - B2 - Recyceltes Material Anteil (in %)]]="","",Table1[[#This Row],[Verschluss - B2 - Recyceltes Material Anteil (in %)]])</f>
        <v/>
      </c>
      <c r="NE12" s="577" t="str">
        <f>IF(Table1[[#This Row],[Verschluss - B2 - Beschichtung]]="","",VLOOKUP(Table1[[#This Row],[Verschluss - B2 - Beschichtung]],'DD FD'!AE:AF,2,FALSE))</f>
        <v/>
      </c>
      <c r="NF12" s="580" t="str">
        <f>IF(Table1[[#This Row],[Verschluss - B2 - Beschichtung Anteil (in %)]]="","",Table1[[#This Row],[Verschluss - B2 - Beschichtung Anteil (in %)]])</f>
        <v/>
      </c>
      <c r="NG12" s="576" t="str">
        <f>IF(Table1[[#This Row],[Verschluss - B3 - Art]]="","",VLOOKUP(Table1[[#This Row],[Verschluss - B3 - Art]],'DD FD'!D:E,2,FALSE))</f>
        <v/>
      </c>
      <c r="NH12" s="577" t="str">
        <f>IF(Table1[[#This Row],[Verschluss - B3 - Fraktion]]="","",VLOOKUP(Table1[[#This Row],[Verschluss - B3 - Fraktion]],'DD FD'!H:J,3,FALSE))</f>
        <v/>
      </c>
      <c r="NI12" s="574" t="str">
        <f>IF(Table1[[#This Row],[Verschluss - B3 - Gewicht (in G)]]="","",Table1[[#This Row],[Verschluss - B3 - Gewicht (in G)]])</f>
        <v/>
      </c>
      <c r="NJ12" s="574" t="str">
        <f>IF(Table1[[#This Row],[Verschluss - B3 - Lizenzierungs-pflichtig? (X=Ja)]]="","",Table1[[#This Row],[Verschluss - B3 - Lizenzierungs-pflichtig? (X=Ja)]])</f>
        <v/>
      </c>
      <c r="NK12" s="574" t="str">
        <f>IF(Table1[[#This Row],[Verschluss - B3 - Trennbar vom Hauptkörper? (X=Ja)]]="","",Table1[[#This Row],[Verschluss - B3 - Trennbar vom Hauptkörper? (X=Ja)]])</f>
        <v/>
      </c>
      <c r="NL12" s="577" t="str">
        <f>IF(Table1[[#This Row],[Verschluss - B3 - Virgin Material]]="","",VLOOKUP(Table1[[#This Row],[Verschluss - B3 - Virgin Material]],'DD FD'!AJ:AK,2,FALSE))</f>
        <v/>
      </c>
      <c r="NM12" s="578" t="str">
        <f>IF(Table1[[#This Row],[Verschluss - B3 - Virgin Material Anteil (in %)]]="","",Table1[[#This Row],[Verschluss - B3 - Virgin Material Anteil (in %)]])</f>
        <v/>
      </c>
      <c r="NN12" s="577" t="str">
        <f>IF(Table1[[#This Row],[Verschluss - B3 - Recyceltes Material]]="","",VLOOKUP(Table1[[#This Row],[Verschluss - B3 - Recyceltes Material]],'DD FD'!AL:AM,2,FALSE))</f>
        <v/>
      </c>
      <c r="NO12" s="578" t="str">
        <f>IF(Table1[[#This Row],[Verschluss - B3 - Recyceltes Material Anteil (in %)]]="","",Table1[[#This Row],[Verschluss - B3 - Recyceltes Material Anteil (in %)]])</f>
        <v/>
      </c>
      <c r="NP12" s="577" t="str">
        <f>IF(Table1[[#This Row],[Verschluss - B3 - Beschichtung]]="","",VLOOKUP(Table1[[#This Row],[Verschluss - B3 - Beschichtung]],'DD FD'!AE:AF,2,FALSE))</f>
        <v/>
      </c>
      <c r="NQ12" s="580" t="str">
        <f>IF(Table1[[#This Row],[Verschluss - B3 - Beschichtung Anteil (in %)]]="","",Table1[[#This Row],[Verschluss - B3 - Beschichtung Anteil (in %)]])</f>
        <v/>
      </c>
      <c r="NR12" s="576" t="str">
        <f>IF(Table1[[#This Row],[Etikett - B1 - Art]]="","",VLOOKUP(Table1[[#This Row],[Etikett - B1 - Art]],'DD FD'!F:G,2,FALSE))</f>
        <v/>
      </c>
      <c r="NS12" s="577" t="str">
        <f>IF(Table1[[#This Row],[Etikett - B1 - Fraktion]]="","",VLOOKUP(Table1[[#This Row],[Etikett - B1 - Fraktion]],'DD FD'!H:J,3,FALSE))</f>
        <v/>
      </c>
      <c r="NT12" s="574" t="str">
        <f>IF(Table1[[#This Row],[Etikett - B1 - Gewicht (in G)]]="","",Table1[[#This Row],[Etikett - B1 - Gewicht (in G)]])</f>
        <v/>
      </c>
      <c r="NU12" s="574" t="str">
        <f>IF(Table1[[#This Row],[Etikett - B1 - Lizenzierungs-pflichtig? (X=Ja)]]="","",Table1[[#This Row],[Etikett - B1 - Lizenzierungs-pflichtig? (X=Ja)]])</f>
        <v/>
      </c>
      <c r="NV12" s="574" t="str">
        <f>IF(Table1[[#This Row],[Etikett - B1 - Trennbar vom Hauptkörper? (X=Ja)]]="","",Table1[[#This Row],[Etikett - B1 - Trennbar vom Hauptkörper? (X=Ja)]])</f>
        <v/>
      </c>
      <c r="NW12" s="577" t="str">
        <f>IF(Table1[[#This Row],[Etikett - B1 - Virgin Material]]="","",VLOOKUP(Table1[[#This Row],[Etikett - B1 - Virgin Material]],'DD FD'!AJ:AK,2,FALSE))</f>
        <v/>
      </c>
      <c r="NX12" s="578" t="str">
        <f>IF(Table1[[#This Row],[Etikett - B1 - Virgin Material Anteil (in %)]]="","",Table1[[#This Row],[Etikett - B1 - Virgin Material Anteil (in %)]])</f>
        <v/>
      </c>
      <c r="NY12" s="577" t="str">
        <f>IF(Table1[[#This Row],[Etikett - B1 - Recyceltes Material]]="","",VLOOKUP(Table1[[#This Row],[Etikett - B1 - Recyceltes Material]],'DD FD'!AL:AM,2,FALSE))</f>
        <v/>
      </c>
      <c r="NZ12" s="578" t="str">
        <f>IF(Table1[[#This Row],[Etikett - B1 - Recyceltes Material Anteil (in %)]]="","",Table1[[#This Row],[Etikett - B1 - Recyceltes Material Anteil (in %)]])</f>
        <v/>
      </c>
      <c r="OA12" s="577" t="str">
        <f>IF(Table1[[#This Row],[Etikett - B1 - Beschichtung]]="","",VLOOKUP(Table1[[#This Row],[Etikett - B1 - Beschichtung]],'DD FD'!AE:AF,2,FALSE))</f>
        <v/>
      </c>
      <c r="OB12" s="580" t="str">
        <f>IF(Table1[[#This Row],[Etikett - B1 - Beschichtung Anteil (in %)]]="","",Table1[[#This Row],[Etikett - B1 - Beschichtung Anteil (in %)]])</f>
        <v/>
      </c>
      <c r="OC12" s="576" t="str">
        <f>IF(Table1[[#This Row],[Etikett - B2 - Art]]="","",VLOOKUP(Table1[[#This Row],[Etikett - B2 - Art]],'DD FD'!F:G,2,FALSE))</f>
        <v/>
      </c>
      <c r="OD12" s="577" t="str">
        <f>IF(Table1[[#This Row],[Etikett - B2 - Fraktion]]="","",VLOOKUP(Table1[[#This Row],[Etikett - B2 - Fraktion]],'DD FD'!H:J,3,FALSE))</f>
        <v/>
      </c>
      <c r="OE12" s="574" t="str">
        <f>IF(Table1[[#This Row],[Etikett - B2 - Gewicht (in G)]]="","",Table1[[#This Row],[Etikett - B2 - Gewicht (in G)]])</f>
        <v/>
      </c>
      <c r="OF12" s="574" t="str">
        <f>IF(Table1[[#This Row],[Etikett - B2 - Lizenzierungs-pflichtig? (X=Ja)]]="","",Table1[[#This Row],[Etikett - B2 - Lizenzierungs-pflichtig? (X=Ja)]])</f>
        <v/>
      </c>
      <c r="OG12" s="574" t="str">
        <f>IF(Table1[[#This Row],[Etikett - B2 - Trennbar vom Hauptkörper? (X=Ja)]]="","",Table1[[#This Row],[Etikett - B2 - Trennbar vom Hauptkörper? (X=Ja)]])</f>
        <v/>
      </c>
      <c r="OH12" s="577" t="str">
        <f>IF(Table1[[#This Row],[Etikett - B2 - Virgin Material]]="","",VLOOKUP(Table1[[#This Row],[Etikett - B2 - Virgin Material]],'DD FD'!AJ:AK,2,FALSE))</f>
        <v/>
      </c>
      <c r="OI12" s="578" t="str">
        <f>IF(Table1[[#This Row],[Etikett - B2 - Virgin Material Anteil (in %)]]="","",Table1[[#This Row],[Etikett - B2 - Virgin Material Anteil (in %)]])</f>
        <v/>
      </c>
      <c r="OJ12" s="577" t="str">
        <f>IF(Table1[[#This Row],[Etikett - B2 - Recyceltes Material]]="","",VLOOKUP(Table1[[#This Row],[Etikett - B2 - Recyceltes Material]],'DD FD'!AL:AM,2,FALSE))</f>
        <v/>
      </c>
      <c r="OK12" s="578" t="str">
        <f>IF(Table1[[#This Row],[Etikett - B2 - Recyceltes Material Anteil (in %)]]="","",Table1[[#This Row],[Etikett - B2 - Recyceltes Material Anteil (in %)]])</f>
        <v/>
      </c>
      <c r="OL12" s="577" t="str">
        <f>IF(Table1[[#This Row],[Etikett - B2 - Beschichtung]]="","",VLOOKUP(Table1[[#This Row],[Etikett - B2 - Beschichtung]],'DD FD'!AE:AF,2,FALSE))</f>
        <v/>
      </c>
      <c r="OM12" s="580" t="str">
        <f>IF(Table1[[#This Row],[Etikett - B2 - Beschichtung Anteil (in %)]]="","",Table1[[#This Row],[Etikett - B2 - Beschichtung Anteil (in %)]])</f>
        <v/>
      </c>
      <c r="ON12" s="576" t="str">
        <f>IF(Table1[[#This Row],[Etikett - B3 - Art]]="","",VLOOKUP(Table1[[#This Row],[Etikett - B3 - Art]],'DD FD'!F:G,2,FALSE))</f>
        <v/>
      </c>
      <c r="OO12" s="577" t="str">
        <f>IF(Table1[[#This Row],[Etikett - B3 - Fraktion]]="","",VLOOKUP(Table1[[#This Row],[Etikett - B3 - Fraktion]],'DD FD'!H:J,3,FALSE))</f>
        <v/>
      </c>
      <c r="OP12" s="574" t="str">
        <f>IF(Table1[[#This Row],[Etikett - B3 - Gewicht (in G)]]="","",Table1[[#This Row],[Etikett - B3 - Gewicht (in G)]])</f>
        <v/>
      </c>
      <c r="OQ12" s="574" t="str">
        <f>IF(Table1[[#This Row],[Etikett - B3 - Lizenzierungs-pflichtig? (X=Ja)]]="","",Table1[[#This Row],[Etikett - B3 - Lizenzierungs-pflichtig? (X=Ja)]])</f>
        <v/>
      </c>
      <c r="OR12" s="574" t="str">
        <f>IF(Table1[[#This Row],[Etikett - B3 - Trennbar vom Hauptkörper? (X=Ja)]]="","",Table1[[#This Row],[Etikett - B3 - Trennbar vom Hauptkörper? (X=Ja)]])</f>
        <v/>
      </c>
      <c r="OS12" s="577" t="str">
        <f>IF(Table1[[#This Row],[Etikett - B3 - Virgin Material]]="","",VLOOKUP(Table1[[#This Row],[Etikett - B3 - Virgin Material]],'DD FD'!AJ:AK,2,FALSE))</f>
        <v/>
      </c>
      <c r="OT12" s="578" t="str">
        <f>IF(Table1[[#This Row],[Etikett - B3 - Virgin Material Anteil (in %)]]="","",Table1[[#This Row],[Etikett - B3 - Virgin Material Anteil (in %)]])</f>
        <v/>
      </c>
      <c r="OU12" s="577" t="str">
        <f>IF(Table1[[#This Row],[Etikett - B3 - Recyceltes Material]]="","",VLOOKUP(Table1[[#This Row],[Etikett - B3 - Recyceltes Material]],'DD FD'!AL:AM,2,FALSE))</f>
        <v/>
      </c>
      <c r="OV12" s="578" t="str">
        <f>IF(Table1[[#This Row],[Etikett - B3 - Recyceltes Material Anteil (in %)]]="","",Table1[[#This Row],[Etikett - B3 - Recyceltes Material Anteil (in %)]])</f>
        <v/>
      </c>
      <c r="OW12" s="577" t="str">
        <f>IF(Table1[[#This Row],[Etikett - B3 - Beschichtung]]="","",VLOOKUP(Table1[[#This Row],[Etikett - B3 - Beschichtung]],'DD FD'!AE:AF,2,FALSE))</f>
        <v/>
      </c>
      <c r="OX12" s="613" t="str">
        <f>IF(Table1[[#This Row],[Etikett - B3 - Beschichtung Anteil (in %)]]="","",Table1[[#This Row],[Etikett - B3 - Beschichtung Anteil (in %)]])</f>
        <v/>
      </c>
      <c r="OY12" s="618">
        <f>ROUNDUP(SUM(
IF(AND(LH12='DD FD'!$J$7,LJ12='DD FD'!$AI$3),LI12,0),
IF(AND(LR12='DD FD'!$J$7,LT12='DD FD'!$AI$3),LS12,0),
IF(AND(MB12='DD FD'!$J$7,MD12='DD FD'!$AI$3),MC12,0),
IF(AND(ML12='DD FD'!$J$7,MN12='DD FD'!$AI$3),MM12,0),
IF(AND(MW12='DD FD'!$J$7,MY12='DD FD'!$AI$3),MX12,0),
IF(AND(NH12='DD FD'!$J$7,NJ12='DD FD'!$AI$3),NI12,0),
IF(AND(NS12='DD FD'!$J$7,NU12='DD FD'!$AI$3),NT12,0),
IF(AND(OD12='DD FD'!$J$7,OF12='DD FD'!$AI$3),OE12,0),
IF(AND(OO12='DD FD'!$J$7,OQ12='DD FD'!$AI$3),OP12,0),
),2)</f>
        <v>0</v>
      </c>
      <c r="OZ12" s="617">
        <f>ROUNDUP(SUM(
IF(AND(LH12='DD FD'!$J$6,LJ12='DD FD'!$AI$3),LI12,0),
IF(AND(LR12='DD FD'!$J$6,LT12='DD FD'!$AI$3),LS12,0),
IF(AND(MB12='DD FD'!$J$6,MD12='DD FD'!$AI$3),MC12,0),
IF(AND(ML12='DD FD'!$J$6,MN12='DD FD'!$AI$3),MM12,0),
IF(AND(MW12='DD FD'!$J$6,MY12='DD FD'!$AI$3),MX12,0),
IF(AND(NH12='DD FD'!$J$6,NJ12='DD FD'!$AI$3),NI12,0),
IF(AND(NS12='DD FD'!$J$6,NU12='DD FD'!$AI$3),NT12,0),
IF(AND(OD12='DD FD'!$J$6,OF12='DD FD'!$AI$3),OE12,0),
IF(AND(OO12='DD FD'!$J$6,OQ12='DD FD'!$AI$3),OP12,0),
),2)</f>
        <v>0</v>
      </c>
      <c r="PA12" s="617">
        <f>ROUNDUP(SUM(
IF(AND(LH12='DD FD'!$J$10,LJ12='DD FD'!$AI$3),LI12,0),
IF(AND(LR12='DD FD'!$J$10,LT12='DD FD'!$AI$3),LS12,0),
IF(AND(MB12='DD FD'!$J$10,MD12='DD FD'!$AI$3),MC12,0),
IF(AND(ML12='DD FD'!$J$10,MN12='DD FD'!$AI$3),MM12,0),
IF(AND(MW12='DD FD'!$J$10,MY12='DD FD'!$AI$3),MX12,0),
IF(AND(NH12='DD FD'!$J$10,NJ12='DD FD'!$AI$3),NI12,0),
IF(AND(NS12='DD FD'!$J$10,NU12='DD FD'!$AI$3),NT12,0),
IF(AND(OD12='DD FD'!$J$10,OF12='DD FD'!$AI$3),OE12,0),
IF(AND(OO12='DD FD'!$J$10,OQ12='DD FD'!$AI$3),OP12,0),
),2)</f>
        <v>0</v>
      </c>
      <c r="PB12" s="617">
        <f>ROUNDUP(SUM(
IF(AND(LH12='DD FD'!$J$8,LJ12='DD FD'!$AI$3),LI12,0),
IF(AND(LR12='DD FD'!$J$8,LT12='DD FD'!$AI$3),LS12,0),
IF(AND(MB12='DD FD'!$J$8,MD12='DD FD'!$AI$3),MC12,0),
IF(AND(ML12='DD FD'!$J$8,MN12='DD FD'!$AI$3),MM12,0),
IF(AND(MW12='DD FD'!$J$8,MY12='DD FD'!$AI$3),MX12,0),
IF(AND(NH12='DD FD'!$J$8,NJ12='DD FD'!$AI$3),NI12,0),
IF(AND(NS12='DD FD'!$J$8,NU12='DD FD'!$AI$3),NT12,0),
IF(AND(OD12='DD FD'!$J$8,OF12='DD FD'!$AI$3),OE12,0),
IF(AND(OO12='DD FD'!$J$8,OQ12='DD FD'!$AI$3),OP12,0),
),2)</f>
        <v>0</v>
      </c>
      <c r="PC12" s="617">
        <f>ROUNDUP(SUM(
IF(AND(LH12='DD FD'!$J$5,LJ12='DD FD'!$AI$3),LI12,0),
IF(AND(LR12='DD FD'!$J$5,LT12='DD FD'!$AI$3),LS12,0),
IF(AND(MB12='DD FD'!$J$5,MD12='DD FD'!$AI$3),MC12,0),
IF(AND(ML12='DD FD'!$J$5,MN12='DD FD'!$AI$3),MM12,0),
IF(AND(MW12='DD FD'!$J$5,MY12='DD FD'!$AI$3),MX12,0),
IF(AND(NH12='DD FD'!$J$5,NJ12='DD FD'!$AI$3),NI12,0),
IF(AND(NS12='DD FD'!$J$5,NU12='DD FD'!$AI$3),NT12,0),
IF(AND(OD12='DD FD'!$J$5,OF12='DD FD'!$AI$3),OE12,0),
IF(AND(OO12='DD FD'!$J$5,OQ12='DD FD'!$AI$3),OP12,0),
),2)</f>
        <v>0</v>
      </c>
      <c r="PD12" s="617">
        <f>ROUNDUP(SUM(
IF(AND(LH12='DD FD'!$J$9,LJ12='DD FD'!$AI$3),LI12,0),
IF(AND(LR12='DD FD'!$J$9,LT12='DD FD'!$AI$3),LS12,0),
IF(AND(MB12='DD FD'!$J$9,MD12='DD FD'!$AI$3),MC12,0),
IF(AND(ML12='DD FD'!$J$9,MN12='DD FD'!$AI$3),MM12,0),
IF(AND(MW12='DD FD'!$J$9,MY12='DD FD'!$AI$3),MX12,0),
IF(AND(NH12='DD FD'!$J$9,NJ12='DD FD'!$AI$3),NI12,0),
IF(AND(NS12='DD FD'!$J$9,NU12='DD FD'!$AI$3),NT12,0),
IF(AND(OD12='DD FD'!$J$9,OF12='DD FD'!$AI$3),OE12,0),
IF(AND(OO12='DD FD'!$J$9,OQ12='DD FD'!$AI$3),OP12,0),
),2)</f>
        <v>0</v>
      </c>
      <c r="PE12" s="617">
        <f>ROUNDUP(SUM(
IF(AND(LH12='DD FD'!$J$4,LJ12='DD FD'!$AI$3),LI12,0),
IF(AND(LR12='DD FD'!$J$4,LT12='DD FD'!$AI$3),LS12,0),
IF(AND(MB12='DD FD'!$J$4,MD12='DD FD'!$AI$3),MC12,0),
IF(AND(ML12='DD FD'!$J$4,MN12='DD FD'!$AI$3),MM12,0),
IF(AND(MW12='DD FD'!$J$4,MY12='DD FD'!$AI$3),MX12,0),
IF(AND(NH12='DD FD'!$J$4,NJ12='DD FD'!$AI$3),NI12,0),
IF(AND(NS12='DD FD'!$J$4,NU12='DD FD'!$AI$3),NT12,0),
IF(AND(OD12='DD FD'!$J$4,OF12='DD FD'!$AI$3),OE12,0),
IF(AND(OO12='DD FD'!$J$4,OQ12='DD FD'!$AI$3),OP12,0),
),2)</f>
        <v>0</v>
      </c>
      <c r="PF12" s="619">
        <f>ROUNDUP(SUM(
IF(AND(LH12='DD FD'!$J$11,LJ12='DD FD'!$AI$3),LI12,0),
IF(AND(LR12='DD FD'!$J$11,LT12='DD FD'!$AI$3),LS12,0),
IF(AND(MB12='DD FD'!$J$11,MD12='DD FD'!$AI$3),MC12,0),
IF(AND(ML12='DD FD'!$J$11,MN12='DD FD'!$AI$3),MM12,0),
IF(AND(MW12='DD FD'!$J$11,MY12='DD FD'!$AI$3),MX12,0),
IF(AND(NH12='DD FD'!$J$11,NJ12='DD FD'!$AI$3),NI12,0),
IF(AND(NS12='DD FD'!$J$11,NU12='DD FD'!$AI$3),NT12,0),
IF(AND(OD12='DD FD'!$J$11,OF12='DD FD'!$AI$3),OE12,0),
IF(AND(OO12='DD FD'!$J$11,OQ12='DD FD'!$AI$3),OP12,0),
),2)</f>
        <v>0</v>
      </c>
      <c r="PG12" s="610"/>
    </row>
    <row r="13" spans="1:423" s="36" customFormat="1">
      <c r="A13" s="805"/>
      <c r="B13" s="933"/>
      <c r="C13" s="246"/>
      <c r="D13" s="555"/>
      <c r="E13" s="246"/>
      <c r="F13" s="156"/>
      <c r="G13" s="710"/>
      <c r="H13" s="712"/>
      <c r="I13" s="936"/>
      <c r="J13" s="802"/>
      <c r="K13" s="147"/>
      <c r="L13" s="146" t="str">
        <f t="shared" si="0"/>
        <v/>
      </c>
      <c r="M13" s="501" t="str">
        <f t="shared" si="17"/>
        <v/>
      </c>
      <c r="N13" s="502"/>
      <c r="O13" s="113" t="str">
        <f t="shared" si="18"/>
        <v/>
      </c>
      <c r="P13" s="114" t="str">
        <f t="shared" si="1"/>
        <v/>
      </c>
      <c r="Q13" s="112"/>
      <c r="R13" s="112"/>
      <c r="S13" s="115" t="str">
        <f t="shared" si="19"/>
        <v/>
      </c>
      <c r="T13" s="154"/>
      <c r="U13" s="160"/>
      <c r="V13" s="161"/>
      <c r="W13" s="161"/>
      <c r="X13" s="69"/>
      <c r="Y13" s="771"/>
      <c r="Z13" s="162"/>
      <c r="AA13" s="776"/>
      <c r="AB13" s="112"/>
      <c r="AC13" s="143"/>
      <c r="AD13" s="143"/>
      <c r="AE13" s="143"/>
      <c r="AF13" s="143"/>
      <c r="AG13" s="143"/>
      <c r="AH13" s="143"/>
      <c r="AI13" s="112"/>
      <c r="AJ13" s="156"/>
      <c r="AK13" s="156"/>
      <c r="AL13" s="156"/>
      <c r="AM13" s="116" t="str">
        <f t="shared" si="20"/>
        <v/>
      </c>
      <c r="AN13" s="116" t="str">
        <f t="shared" si="21"/>
        <v/>
      </c>
      <c r="AO13" s="324"/>
      <c r="AP13" s="503"/>
      <c r="AQ13" s="487" t="str">
        <f t="shared" si="22"/>
        <v/>
      </c>
      <c r="AR13" s="113" t="str">
        <f t="shared" si="2"/>
        <v/>
      </c>
      <c r="AS13" s="113" t="str">
        <f t="shared" si="3"/>
        <v/>
      </c>
      <c r="AT13" s="113" t="str">
        <f t="shared" si="4"/>
        <v/>
      </c>
      <c r="AU13" s="113" t="str">
        <f t="shared" si="5"/>
        <v/>
      </c>
      <c r="AV13" s="163"/>
      <c r="AW13" s="165"/>
      <c r="AX13" s="155"/>
      <c r="AY13" s="155"/>
      <c r="AZ13" s="155"/>
      <c r="BA13" s="116" t="str">
        <f t="shared" si="6"/>
        <v/>
      </c>
      <c r="BB13" s="315"/>
      <c r="BC13" s="116" t="str">
        <f t="shared" si="7"/>
        <v/>
      </c>
      <c r="BD13" s="133" t="str">
        <f t="shared" si="8"/>
        <v/>
      </c>
      <c r="BE13" s="161"/>
      <c r="BF13" s="1179"/>
      <c r="BG13" s="1179"/>
      <c r="BH13" s="156"/>
      <c r="BI13" s="489"/>
      <c r="BJ13" s="514" t="str">
        <f t="shared" si="23"/>
        <v/>
      </c>
      <c r="BK13" s="774"/>
      <c r="BL13" s="116" t="str">
        <f t="shared" si="24"/>
        <v/>
      </c>
      <c r="BM13" s="775"/>
      <c r="BN13" s="775"/>
      <c r="BO13" s="776"/>
      <c r="BP13" s="777"/>
      <c r="BQ13" s="778"/>
      <c r="BR13" s="778"/>
      <c r="BS13" s="116" t="str">
        <f t="shared" si="9"/>
        <v/>
      </c>
      <c r="BT13" s="777"/>
      <c r="BU13" s="808" t="str">
        <f t="shared" si="10"/>
        <v/>
      </c>
      <c r="BV13" s="788"/>
      <c r="BW13" s="776"/>
      <c r="BX13" s="22"/>
      <c r="BY13" s="22"/>
      <c r="BZ13" s="22"/>
      <c r="CA13" s="780"/>
      <c r="CB13" s="1200"/>
      <c r="CC13" s="775"/>
      <c r="CD13" s="775"/>
      <c r="CE13" s="775"/>
      <c r="CF13" s="775"/>
      <c r="CG13" s="775"/>
      <c r="CH13" s="775"/>
      <c r="CI13" s="775"/>
      <c r="CJ13" s="775"/>
      <c r="CK13" s="775"/>
      <c r="CL13" s="775"/>
      <c r="CM13" s="775"/>
      <c r="CN13" s="775"/>
      <c r="CO13" s="775"/>
      <c r="CP13" s="775"/>
      <c r="CQ13" s="775"/>
      <c r="CR13" s="775"/>
      <c r="CS13" s="775"/>
      <c r="CT13" s="775"/>
      <c r="CU13" s="781"/>
      <c r="CV13" s="775"/>
      <c r="CW13" s="775"/>
      <c r="CX13" s="775"/>
      <c r="CY13" s="775"/>
      <c r="CZ13" s="775"/>
      <c r="DA13" s="775"/>
      <c r="DB13" s="775"/>
      <c r="DC13" s="775"/>
      <c r="DD13" s="775"/>
      <c r="DE13" s="775"/>
      <c r="DF13" s="775"/>
      <c r="DG13" s="775"/>
      <c r="DH13" s="775"/>
      <c r="DI13" s="775"/>
      <c r="DJ13" s="775"/>
      <c r="DK13" s="775"/>
      <c r="DL13" s="775"/>
      <c r="DM13" s="775"/>
      <c r="DN13" s="775"/>
      <c r="DO13" s="775"/>
      <c r="DP13" s="775"/>
      <c r="DQ13" s="775"/>
      <c r="DR13" s="775"/>
      <c r="DS13" s="775"/>
      <c r="DT13" s="775"/>
      <c r="DU13" s="775"/>
      <c r="DV13" s="775"/>
      <c r="DW13" s="775"/>
      <c r="DX13" s="775"/>
      <c r="DY13" s="775"/>
      <c r="DZ13" s="775"/>
      <c r="EA13" s="775"/>
      <c r="EB13" s="775"/>
      <c r="EC13" s="775"/>
      <c r="ED13" s="782" t="str">
        <f t="shared" si="25"/>
        <v/>
      </c>
      <c r="EE13" s="783"/>
      <c r="EF13" s="784"/>
      <c r="EG13" s="518"/>
      <c r="EH13" s="785"/>
      <c r="EI13" s="786"/>
      <c r="EJ13" s="785"/>
      <c r="EK13" s="785"/>
      <c r="EL13" s="777"/>
      <c r="EM13" s="778"/>
      <c r="EN13" s="778"/>
      <c r="EO13" s="112" t="str">
        <f t="shared" si="11"/>
        <v/>
      </c>
      <c r="EP13" s="787"/>
      <c r="EQ13" s="488" t="str">
        <f t="shared" si="12"/>
        <v/>
      </c>
      <c r="ER13" s="1098"/>
      <c r="ES13" s="1099" t="str">
        <f t="shared" si="26"/>
        <v/>
      </c>
      <c r="ET13" s="524"/>
      <c r="EU13" s="145"/>
      <c r="EV13" s="145"/>
      <c r="EW13" s="145"/>
      <c r="EX13" s="145"/>
      <c r="EY13" s="145"/>
      <c r="EZ13" s="145"/>
      <c r="FA13" s="145"/>
      <c r="FB13" s="145"/>
      <c r="FC13" s="145"/>
      <c r="FD13" s="145"/>
      <c r="FE13" s="145"/>
      <c r="FF13" s="145"/>
      <c r="FG13" s="145"/>
      <c r="FH13" s="145"/>
      <c r="FI13" s="527"/>
      <c r="FJ13" s="513" t="str">
        <f t="shared" si="13"/>
        <v/>
      </c>
      <c r="FK13" s="166"/>
      <c r="FL13" s="848"/>
      <c r="FM13" s="848"/>
      <c r="FN13" s="849"/>
      <c r="FO13" s="849"/>
      <c r="FP13" s="849"/>
      <c r="FQ13" s="849"/>
      <c r="FR13" s="155"/>
      <c r="FS13" s="143"/>
      <c r="FT13" s="143"/>
      <c r="FU13" s="847" t="str">
        <f t="shared" si="14"/>
        <v/>
      </c>
      <c r="FV13" s="555"/>
      <c r="FW13" s="523" t="str">
        <f>IF(Table1[[#This Row],[Nonfood Inhaltstoffe - Komponente]]="","",VLOOKUP(Table1[[#This Row],[Nonfood Inhaltstoffe - Komponente]],'Dropdown Auswahl'!BJ:BK,2,FALSE))</f>
        <v/>
      </c>
      <c r="FX13" s="1013"/>
      <c r="FY13" s="1011" t="str">
        <f t="shared" si="15"/>
        <v/>
      </c>
      <c r="FZ13" s="112"/>
      <c r="GA13" s="112"/>
      <c r="GB13" s="112"/>
      <c r="GC13" s="529" t="str">
        <f t="shared" si="16"/>
        <v/>
      </c>
      <c r="GI13" s="1019"/>
      <c r="GJ13" s="1016" t="str">
        <f>IF(Table1[[#This Row],[Global Trade Item Number (GTIN)]]="","",Table1[[#This Row],[Global Trade Item Number (GTIN)]])</f>
        <v/>
      </c>
      <c r="GK13" s="555" t="str">
        <f>IF(Table1[[#This Row],[WAWI-Nr./ Kreditoren-Nummer
(ASDV)]]&lt;&gt;"",Table1[[#This Row],[WAWI-Nr./ Kreditoren-Nummer
(ASDV)]],"")</f>
        <v/>
      </c>
      <c r="GL13" s="165"/>
      <c r="GM13" s="165"/>
      <c r="GN13" s="165"/>
      <c r="GO13" s="485"/>
      <c r="GP13" s="534"/>
      <c r="GQ13" s="533"/>
      <c r="GR13" s="486"/>
      <c r="GS13" s="486"/>
      <c r="GT13" s="486"/>
      <c r="GU13" s="486"/>
      <c r="GV13" s="486"/>
      <c r="GW13" s="542"/>
      <c r="GX13" s="519"/>
      <c r="GY13" s="144"/>
      <c r="GZ13" s="144"/>
      <c r="HA13" s="158"/>
      <c r="HB13" s="144"/>
      <c r="HC13" s="480"/>
      <c r="HD13" s="144"/>
      <c r="HE13" s="480"/>
      <c r="HF13" s="144"/>
      <c r="HG13" s="480"/>
      <c r="HH13" s="519"/>
      <c r="HI13" s="144"/>
      <c r="HJ13" s="144"/>
      <c r="HK13" s="144"/>
      <c r="HL13" s="144"/>
      <c r="HM13" s="480"/>
      <c r="HN13" s="144"/>
      <c r="HO13" s="480"/>
      <c r="HP13" s="144"/>
      <c r="HQ13" s="480"/>
      <c r="HR13" s="519"/>
      <c r="HS13" s="144"/>
      <c r="HT13" s="144"/>
      <c r="HU13" s="144"/>
      <c r="HV13" s="144"/>
      <c r="HW13" s="480"/>
      <c r="HX13" s="144"/>
      <c r="HY13" s="480"/>
      <c r="HZ13" s="144"/>
      <c r="IA13" s="480"/>
      <c r="IB13" s="519"/>
      <c r="IC13" s="144"/>
      <c r="ID13" s="144"/>
      <c r="IE13" s="144"/>
      <c r="IF13" s="144"/>
      <c r="IG13" s="144"/>
      <c r="IH13" s="480"/>
      <c r="II13" s="144"/>
      <c r="IJ13" s="480"/>
      <c r="IK13" s="144"/>
      <c r="IL13" s="480"/>
      <c r="IM13" s="519"/>
      <c r="IN13" s="144"/>
      <c r="IO13" s="144"/>
      <c r="IP13" s="144"/>
      <c r="IQ13" s="144"/>
      <c r="IR13" s="144"/>
      <c r="IS13" s="480"/>
      <c r="IT13" s="144"/>
      <c r="IU13" s="480"/>
      <c r="IV13" s="144"/>
      <c r="IW13" s="480"/>
      <c r="IX13" s="519"/>
      <c r="IY13" s="144"/>
      <c r="IZ13" s="144"/>
      <c r="JA13" s="144"/>
      <c r="JB13" s="144"/>
      <c r="JC13" s="144"/>
      <c r="JD13" s="480"/>
      <c r="JE13" s="144"/>
      <c r="JF13" s="480"/>
      <c r="JG13" s="144"/>
      <c r="JH13" s="480"/>
      <c r="JI13" s="519"/>
      <c r="JJ13" s="144"/>
      <c r="JK13" s="144"/>
      <c r="JL13" s="144"/>
      <c r="JM13" s="144"/>
      <c r="JN13" s="144"/>
      <c r="JO13" s="480"/>
      <c r="JP13" s="144"/>
      <c r="JQ13" s="480"/>
      <c r="JR13" s="144"/>
      <c r="JS13" s="590"/>
      <c r="JT13" s="519"/>
      <c r="JU13" s="144"/>
      <c r="JV13" s="144"/>
      <c r="JW13" s="144"/>
      <c r="JX13" s="144"/>
      <c r="JY13" s="144"/>
      <c r="JZ13" s="480"/>
      <c r="KA13" s="144"/>
      <c r="KB13" s="480"/>
      <c r="KC13" s="144"/>
      <c r="KD13" s="480"/>
      <c r="KE13" s="519"/>
      <c r="KF13" s="144"/>
      <c r="KG13" s="144"/>
      <c r="KH13" s="144"/>
      <c r="KI13" s="144"/>
      <c r="KJ13" s="144"/>
      <c r="KK13" s="480"/>
      <c r="KL13" s="144"/>
      <c r="KM13" s="480"/>
      <c r="KN13" s="144"/>
      <c r="KO13" s="480"/>
      <c r="KR13" s="568" t="str">
        <f>IF(Table1[[#This Row],[GTIN]]&lt;&gt;"",Table1[[#This Row],[GTIN]],"")</f>
        <v/>
      </c>
      <c r="KS13" s="569" t="str">
        <f>Table1[[#This Row],[Kreditor]]</f>
        <v/>
      </c>
      <c r="KT13" s="570" t="str">
        <f>IF(Table1[[#This Row],[Gültig ab (Datum)]]&lt;&gt;"",Table1[[#This Row],[Gültig ab (Datum)]],"")</f>
        <v/>
      </c>
      <c r="KU13" s="570"/>
      <c r="KV13" s="583" t="str">
        <f>IF(Table1[[#This Row],[Artikel verpackt? 
(X=Ja)]]="","",Table1[[#This Row],[Artikel verpackt? 
(X=Ja)]])</f>
        <v/>
      </c>
      <c r="KW13" s="571" t="str">
        <f>IF(Table1[[#This Row],[Verpackung recyclingfähig?
(X=Ja)]]="","",Table1[[#This Row],[Verpackung recyclingfähig?
(X=Ja)]])</f>
        <v/>
      </c>
      <c r="KX13" s="572"/>
      <c r="KY13" s="573"/>
      <c r="KZ13" s="574"/>
      <c r="LA13" s="574"/>
      <c r="LB13" s="574"/>
      <c r="LC13" s="574"/>
      <c r="LD13" s="574"/>
      <c r="LE13" s="574"/>
      <c r="LF13" s="575"/>
      <c r="LG13" s="576" t="str">
        <f>IF(Table1[[#This Row],[Hauptkörper - B1 - Art]]="","",VLOOKUP(Table1[[#This Row],[Hauptkörper - B1 - Art]],'DD FD'!B:C,2,FALSE))</f>
        <v/>
      </c>
      <c r="LH13" s="577" t="str">
        <f>IF(Table1[[#This Row],[Hauptkörper - B1 - Fraktion]]="","",VLOOKUP(Table1[[#This Row],[Hauptkörper - B1 - Fraktion]],'DD FD'!H:J,3,FALSE))</f>
        <v/>
      </c>
      <c r="LI13" s="574" t="str">
        <f>IF(Table1[[#This Row],[Hauptkörper - B1 - Gewicht
(in G)]]="","",Table1[[#This Row],[Hauptkörper - B1 - Gewicht
(in G)]])</f>
        <v/>
      </c>
      <c r="LJ13" s="574" t="str">
        <f>IF(Table1[[#This Row],[Hauptkörper - B1 - Lizenzierungs-pflichtig? (X=Ja)]]="","",Table1[[#This Row],[Hauptkörper - B1 - Lizenzierungs-pflichtig? (X=Ja)]])</f>
        <v/>
      </c>
      <c r="LK13" s="577" t="str">
        <f>IF(Table1[[#This Row],[Hauptkörper - B1 - Virgin Material]]="","",VLOOKUP(Table1[[#This Row],[Hauptkörper - B1 - Virgin Material]],'DD FD'!AJ:AK,2,FALSE))</f>
        <v/>
      </c>
      <c r="LL13" s="578" t="str">
        <f>IF(Table1[[#This Row],[Hauptkörper - B1 - Virgin Material Anteil (in %)]]="","",Table1[[#This Row],[Hauptkörper - B1 - Virgin Material Anteil (in %)]])</f>
        <v/>
      </c>
      <c r="LM13" s="577" t="str">
        <f>IF(Table1[[#This Row],[Hauptkörper - B1 - Recyceltes Material]]="","",VLOOKUP(Table1[[#This Row],[Hauptkörper - B1 - Recyceltes Material]],'DD FD'!AL:AM,2,FALSE))</f>
        <v/>
      </c>
      <c r="LN13" s="578" t="str">
        <f>IF(Table1[[#This Row],[Hauptkörper - B1 - Recyceltes Material Anteil (in %)]]="","",Table1[[#This Row],[Hauptkörper - B1 - Recyceltes Material Anteil (in %)]])</f>
        <v/>
      </c>
      <c r="LO13" s="579" t="str">
        <f>IF(Table1[[#This Row],[Hauptkörper - B1 - Beschichtung]]="","",VLOOKUP(Table1[[#This Row],[Hauptkörper - B1 - Beschichtung]],'DD FD'!AE:AF,2,FALSE))</f>
        <v/>
      </c>
      <c r="LP13" s="580" t="str">
        <f>IF(Table1[[#This Row],[Hauptkörper - B1 - Beschichtung Anteil (in %)]]="","",Table1[[#This Row],[Hauptkörper - B1 - Beschichtung Anteil (in %)]])</f>
        <v/>
      </c>
      <c r="LQ13" s="576" t="str">
        <f>IF(Table1[[#This Row],[Hauptkörper - B2 - Art]]="","",VLOOKUP(Table1[[#This Row],[Hauptkörper - B2 - Art]],'DD FD'!B:C,2,FALSE))</f>
        <v/>
      </c>
      <c r="LR13" s="577" t="str">
        <f>IF(Table1[[#This Row],[Hauptkörper - B2 - Fraktion]]="","",VLOOKUP(Table1[[#This Row],[Hauptkörper - B2 - Fraktion]],'DD FD'!H:J,3,FALSE))</f>
        <v/>
      </c>
      <c r="LS13" s="574" t="str">
        <f>IF(Table1[[#This Row],[Hauptkörper - B2 - Gewicht
(in G)]]="","",Table1[[#This Row],[Hauptkörper - B2 - Gewicht
(in G)]])</f>
        <v/>
      </c>
      <c r="LT13" s="574" t="str">
        <f>IF(Table1[[#This Row],[Hauptkörper - B2 - Lizenzierungs-pflichtig? (X=Ja)]]="","",Table1[[#This Row],[Hauptkörper - B2 - Lizenzierungs-pflichtig? (X=Ja)]])</f>
        <v/>
      </c>
      <c r="LU13" s="577" t="str">
        <f>IF(Table1[[#This Row],[Hauptkörper - B2 - Virgin Material]]="","",VLOOKUP(Table1[[#This Row],[Hauptkörper - B2 - Virgin Material]],'DD FD'!AJ:AK,2,FALSE))</f>
        <v/>
      </c>
      <c r="LV13" s="578" t="str">
        <f>IF(Table1[[#This Row],[Hauptkörper - B2 - Virgin Material Anteil (in %)]]="","",Table1[[#This Row],[Hauptkörper - B2 - Virgin Material Anteil (in %)]])</f>
        <v/>
      </c>
      <c r="LW13" s="577" t="str">
        <f>IF(Table1[[#This Row],[Hauptkörper - B2 - Recyceltes Material]]="","",VLOOKUP(Table1[[#This Row],[Hauptkörper - B2 - Recyceltes Material]],'DD FD'!AL:AM,2,FALSE))</f>
        <v/>
      </c>
      <c r="LX13" s="578" t="str">
        <f>IF(Table1[[#This Row],[Hauptkörper - B2 - Recyceltes Material Anteil (in %)]]="","",Table1[[#This Row],[Hauptkörper - B2 - Recyceltes Material Anteil (in %)]])</f>
        <v/>
      </c>
      <c r="LY13" s="577" t="str">
        <f>IF(Table1[[#This Row],[Hauptkörper - B2 - Beschichtung]]="","",VLOOKUP(Table1[[#This Row],[Hauptkörper - B2 - Beschichtung]],'DD FD'!AE:AF,2,FALSE))</f>
        <v/>
      </c>
      <c r="LZ13" s="580" t="str">
        <f>IF(Table1[[#This Row],[Hauptkörper - B2 - Beschichtung Anteil (in %)]]="","",Table1[[#This Row],[Hauptkörper - B2 - Beschichtung Anteil (in %)]])</f>
        <v/>
      </c>
      <c r="MA13" s="576" t="str">
        <f>IF(Table1[[#This Row],[Hauptkörper - B3 - Art]]="","",VLOOKUP(Table1[[#This Row],[Hauptkörper - B3 - Art]],'DD FD'!B:C,2,FALSE))</f>
        <v/>
      </c>
      <c r="MB13" s="577" t="str">
        <f>IF(Table1[[#This Row],[Hauptkörper - B3 - Fraktion]]="","",VLOOKUP(Table1[[#This Row],[Hauptkörper - B3 - Fraktion]],'DD FD'!H:J,3,FALSE))</f>
        <v/>
      </c>
      <c r="MC13" s="574" t="str">
        <f>IF(Table1[[#This Row],[Hauptkörper - B3 - Gewicht
(in G)]]="","",Table1[[#This Row],[Hauptkörper - B3 - Gewicht
(in G)]])</f>
        <v/>
      </c>
      <c r="MD13" s="574" t="str">
        <f>IF(Table1[[#This Row],[Hauptkörper - B3 - Lizenzierungs-pflichtig? (X=Ja)]]="","",Table1[[#This Row],[Hauptkörper - B3 - Lizenzierungs-pflichtig? (X=Ja)]])</f>
        <v/>
      </c>
      <c r="ME13" s="577" t="str">
        <f>IF(Table1[[#This Row],[Hauptkörper - B3 - Virgin Material]]="","",VLOOKUP(Table1[[#This Row],[Hauptkörper - B3 - Virgin Material]],'DD FD'!AJ:AK,2,FALSE))</f>
        <v/>
      </c>
      <c r="MF13" s="578" t="str">
        <f>IF(Table1[[#This Row],[Hauptkörper - B3 - Virgin Material Anteil (in %)]]="","",Table1[[#This Row],[Hauptkörper - B3 - Virgin Material Anteil (in %)]])</f>
        <v/>
      </c>
      <c r="MG13" s="577" t="str">
        <f>IF(Table1[[#This Row],[Hauptkörper - B3 - Recyceltes Material]]="","",VLOOKUP(Table1[[#This Row],[Hauptkörper - B3 - Recyceltes Material]],'DD FD'!AL:AM,2,FALSE))</f>
        <v/>
      </c>
      <c r="MH13" s="578" t="str">
        <f>IF(Table1[[#This Row],[Hauptkörper - B3 - Recyceltes Material Anteil (in %)]]="","",Table1[[#This Row],[Hauptkörper - B3 - Recyceltes Material Anteil (in %)]])</f>
        <v/>
      </c>
      <c r="MI13" s="577" t="str">
        <f>IF(Table1[[#This Row],[Hauptkörper - B3 - Beschichtung]]="","",VLOOKUP(Table1[[#This Row],[Hauptkörper - B3 - Beschichtung]],'DD FD'!AE:AF,2,FALSE))</f>
        <v/>
      </c>
      <c r="MJ13" s="580" t="str">
        <f>IF(Table1[[#This Row],[Hauptkörper - B3 - Beschichtung Anteil (in %)]]="","",Table1[[#This Row],[Hauptkörper - B3 - Beschichtung Anteil (in %)]])</f>
        <v/>
      </c>
      <c r="MK13" s="576" t="str">
        <f>IF(Table1[[#This Row],[Verschluss - B1 - Art]]="","",VLOOKUP(Table1[[#This Row],[Verschluss - B1 - Art]],'DD FD'!D:E,2,FALSE))</f>
        <v/>
      </c>
      <c r="ML13" s="577" t="str">
        <f>IF(Table1[[#This Row],[Verschluss - B1 - Fraktion]]="","",VLOOKUP(Table1[[#This Row],[Verschluss - B1 - Fraktion]],'DD FD'!H:J,3,FALSE))</f>
        <v/>
      </c>
      <c r="MM13" s="574" t="str">
        <f>IF(Table1[[#This Row],[Verschluss - B1 - Gewicht (in G)]]="","",Table1[[#This Row],[Verschluss - B1 - Gewicht (in G)]])</f>
        <v/>
      </c>
      <c r="MN13" s="574" t="str">
        <f>IF(Table1[[#This Row],[Verschluss - B1 - Lizenzierungs-pflichtig? (X=Ja)]]="","",Table1[[#This Row],[Verschluss - B1 - Lizenzierungs-pflichtig? (X=Ja)]])</f>
        <v/>
      </c>
      <c r="MO13" s="574" t="str">
        <f>IF(Table1[[#This Row],[Verschluss - B1 - Trennbar vom Hauptkörper? (X=Ja)]]="","",Table1[[#This Row],[Verschluss - B1 - Trennbar vom Hauptkörper? (X=Ja)]])</f>
        <v/>
      </c>
      <c r="MP13" s="577" t="str">
        <f>IF(Table1[[#This Row],[Verschluss - B1 - Virgin Material]]="","",VLOOKUP(Table1[[#This Row],[Verschluss - B1 - Virgin Material]],'DD FD'!AJ:AK,2,FALSE))</f>
        <v/>
      </c>
      <c r="MQ13" s="578" t="str">
        <f>IF(Table1[[#This Row],[Verschluss - B1 - Virgin Material Anteil (in %)]]="","",Table1[[#This Row],[Verschluss - B1 - Virgin Material Anteil (in %)]])</f>
        <v/>
      </c>
      <c r="MR13" s="577" t="str">
        <f>IF(Table1[[#This Row],[Verschluss - B1 - Recyceltes Material]]="","",VLOOKUP(Table1[[#This Row],[Verschluss - B1 - Recyceltes Material]],'DD FD'!AL:AM,2,FALSE))</f>
        <v/>
      </c>
      <c r="MS13" s="578" t="str">
        <f>IF(Table1[[#This Row],[Verschluss - B1 - Recyceltes Material Anteil (in %)]]="","",Table1[[#This Row],[Verschluss - B1 - Recyceltes Material Anteil (in %)]])</f>
        <v/>
      </c>
      <c r="MT13" s="577" t="str">
        <f>IF(Table1[[#This Row],[Verschluss - B1 - Beschichtung]]="","",VLOOKUP(Table1[[#This Row],[Verschluss - B1 - Beschichtung]],'DD FD'!AE:AF,2,FALSE))</f>
        <v/>
      </c>
      <c r="MU13" s="580" t="str">
        <f>IF(Table1[[#This Row],[Verschluss - B1 - Beschichtung Anteil (in %)]]="","",Table1[[#This Row],[Verschluss - B1 - Beschichtung Anteil (in %)]])</f>
        <v/>
      </c>
      <c r="MV13" s="576" t="str">
        <f>IF(Table1[[#This Row],[Verschluss - B2 - Art]]="","",VLOOKUP(Table1[[#This Row],[Verschluss - B2 - Art]],'DD FD'!D:E,2,FALSE))</f>
        <v/>
      </c>
      <c r="MW13" s="577" t="str">
        <f>IF(Table1[[#This Row],[Verschluss - B2 - Fraktion]]="","",VLOOKUP(Table1[[#This Row],[Verschluss - B2 - Fraktion]],'DD FD'!H:J,3,FALSE))</f>
        <v/>
      </c>
      <c r="MX13" s="574" t="str">
        <f>IF(Table1[[#This Row],[Verschluss - B2 - Gewicht (in G)]]="","",Table1[[#This Row],[Verschluss - B2 - Gewicht (in G)]])</f>
        <v/>
      </c>
      <c r="MY13" s="574" t="str">
        <f>IF(Table1[[#This Row],[Verschluss - B2 - Lizenzierungs-pflichtig? (X=Ja)]]="","",Table1[[#This Row],[Verschluss - B2 - Lizenzierungs-pflichtig? (X=Ja)]])</f>
        <v/>
      </c>
      <c r="MZ13" s="574" t="str">
        <f>IF(Table1[[#This Row],[Verschluss - B2 - Trennbar vom Hauptkörper? (X=Ja)]]="","",Table1[[#This Row],[Verschluss - B2 - Trennbar vom Hauptkörper? (X=Ja)]])</f>
        <v/>
      </c>
      <c r="NA13" s="577" t="str">
        <f>IF(Table1[[#This Row],[Verschluss - B2 - Virgin Material]]="","",VLOOKUP(Table1[[#This Row],[Verschluss - B2 - Virgin Material]],'DD FD'!AJ:AK,2,FALSE))</f>
        <v/>
      </c>
      <c r="NB13" s="578" t="str">
        <f>IF(Table1[[#This Row],[Verschluss - B2 - Virgin Material Anteil (in %)]]="","",Table1[[#This Row],[Verschluss - B2 - Virgin Material Anteil (in %)]])</f>
        <v/>
      </c>
      <c r="NC13" s="577" t="str">
        <f>IF(Table1[[#This Row],[Verschluss - B2 - Recyceltes Material]]="","",VLOOKUP(Table1[[#This Row],[Verschluss - B2 - Recyceltes Material]],'DD FD'!AL:AM,2,FALSE))</f>
        <v/>
      </c>
      <c r="ND13" s="578" t="str">
        <f>IF(Table1[[#This Row],[Verschluss - B2 - Recyceltes Material Anteil (in %)]]="","",Table1[[#This Row],[Verschluss - B2 - Recyceltes Material Anteil (in %)]])</f>
        <v/>
      </c>
      <c r="NE13" s="577" t="str">
        <f>IF(Table1[[#This Row],[Verschluss - B2 - Beschichtung]]="","",VLOOKUP(Table1[[#This Row],[Verschluss - B2 - Beschichtung]],'DD FD'!AE:AF,2,FALSE))</f>
        <v/>
      </c>
      <c r="NF13" s="580" t="str">
        <f>IF(Table1[[#This Row],[Verschluss - B2 - Beschichtung Anteil (in %)]]="","",Table1[[#This Row],[Verschluss - B2 - Beschichtung Anteil (in %)]])</f>
        <v/>
      </c>
      <c r="NG13" s="576" t="str">
        <f>IF(Table1[[#This Row],[Verschluss - B3 - Art]]="","",VLOOKUP(Table1[[#This Row],[Verschluss - B3 - Art]],'DD FD'!D:E,2,FALSE))</f>
        <v/>
      </c>
      <c r="NH13" s="577" t="str">
        <f>IF(Table1[[#This Row],[Verschluss - B3 - Fraktion]]="","",VLOOKUP(Table1[[#This Row],[Verschluss - B3 - Fraktion]],'DD FD'!H:J,3,FALSE))</f>
        <v/>
      </c>
      <c r="NI13" s="574" t="str">
        <f>IF(Table1[[#This Row],[Verschluss - B3 - Gewicht (in G)]]="","",Table1[[#This Row],[Verschluss - B3 - Gewicht (in G)]])</f>
        <v/>
      </c>
      <c r="NJ13" s="574" t="str">
        <f>IF(Table1[[#This Row],[Verschluss - B3 - Lizenzierungs-pflichtig? (X=Ja)]]="","",Table1[[#This Row],[Verschluss - B3 - Lizenzierungs-pflichtig? (X=Ja)]])</f>
        <v/>
      </c>
      <c r="NK13" s="574" t="str">
        <f>IF(Table1[[#This Row],[Verschluss - B3 - Trennbar vom Hauptkörper? (X=Ja)]]="","",Table1[[#This Row],[Verschluss - B3 - Trennbar vom Hauptkörper? (X=Ja)]])</f>
        <v/>
      </c>
      <c r="NL13" s="577" t="str">
        <f>IF(Table1[[#This Row],[Verschluss - B3 - Virgin Material]]="","",VLOOKUP(Table1[[#This Row],[Verschluss - B3 - Virgin Material]],'DD FD'!AJ:AK,2,FALSE))</f>
        <v/>
      </c>
      <c r="NM13" s="578" t="str">
        <f>IF(Table1[[#This Row],[Verschluss - B3 - Virgin Material Anteil (in %)]]="","",Table1[[#This Row],[Verschluss - B3 - Virgin Material Anteil (in %)]])</f>
        <v/>
      </c>
      <c r="NN13" s="577" t="str">
        <f>IF(Table1[[#This Row],[Verschluss - B3 - Recyceltes Material]]="","",VLOOKUP(Table1[[#This Row],[Verschluss - B3 - Recyceltes Material]],'DD FD'!AL:AM,2,FALSE))</f>
        <v/>
      </c>
      <c r="NO13" s="578" t="str">
        <f>IF(Table1[[#This Row],[Verschluss - B3 - Recyceltes Material Anteil (in %)]]="","",Table1[[#This Row],[Verschluss - B3 - Recyceltes Material Anteil (in %)]])</f>
        <v/>
      </c>
      <c r="NP13" s="577" t="str">
        <f>IF(Table1[[#This Row],[Verschluss - B3 - Beschichtung]]="","",VLOOKUP(Table1[[#This Row],[Verschluss - B3 - Beschichtung]],'DD FD'!AE:AF,2,FALSE))</f>
        <v/>
      </c>
      <c r="NQ13" s="580" t="str">
        <f>IF(Table1[[#This Row],[Verschluss - B3 - Beschichtung Anteil (in %)]]="","",Table1[[#This Row],[Verschluss - B3 - Beschichtung Anteil (in %)]])</f>
        <v/>
      </c>
      <c r="NR13" s="576" t="str">
        <f>IF(Table1[[#This Row],[Etikett - B1 - Art]]="","",VLOOKUP(Table1[[#This Row],[Etikett - B1 - Art]],'DD FD'!F:G,2,FALSE))</f>
        <v/>
      </c>
      <c r="NS13" s="577" t="str">
        <f>IF(Table1[[#This Row],[Etikett - B1 - Fraktion]]="","",VLOOKUP(Table1[[#This Row],[Etikett - B1 - Fraktion]],'DD FD'!H:J,3,FALSE))</f>
        <v/>
      </c>
      <c r="NT13" s="574" t="str">
        <f>IF(Table1[[#This Row],[Etikett - B1 - Gewicht (in G)]]="","",Table1[[#This Row],[Etikett - B1 - Gewicht (in G)]])</f>
        <v/>
      </c>
      <c r="NU13" s="574" t="str">
        <f>IF(Table1[[#This Row],[Etikett - B1 - Lizenzierungs-pflichtig? (X=Ja)]]="","",Table1[[#This Row],[Etikett - B1 - Lizenzierungs-pflichtig? (X=Ja)]])</f>
        <v/>
      </c>
      <c r="NV13" s="574" t="str">
        <f>IF(Table1[[#This Row],[Etikett - B1 - Trennbar vom Hauptkörper? (X=Ja)]]="","",Table1[[#This Row],[Etikett - B1 - Trennbar vom Hauptkörper? (X=Ja)]])</f>
        <v/>
      </c>
      <c r="NW13" s="577" t="str">
        <f>IF(Table1[[#This Row],[Etikett - B1 - Virgin Material]]="","",VLOOKUP(Table1[[#This Row],[Etikett - B1 - Virgin Material]],'DD FD'!AJ:AK,2,FALSE))</f>
        <v/>
      </c>
      <c r="NX13" s="578" t="str">
        <f>IF(Table1[[#This Row],[Etikett - B1 - Virgin Material Anteil (in %)]]="","",Table1[[#This Row],[Etikett - B1 - Virgin Material Anteil (in %)]])</f>
        <v/>
      </c>
      <c r="NY13" s="577" t="str">
        <f>IF(Table1[[#This Row],[Etikett - B1 - Recyceltes Material]]="","",VLOOKUP(Table1[[#This Row],[Etikett - B1 - Recyceltes Material]],'DD FD'!AL:AM,2,FALSE))</f>
        <v/>
      </c>
      <c r="NZ13" s="578" t="str">
        <f>IF(Table1[[#This Row],[Etikett - B1 - Recyceltes Material Anteil (in %)]]="","",Table1[[#This Row],[Etikett - B1 - Recyceltes Material Anteil (in %)]])</f>
        <v/>
      </c>
      <c r="OA13" s="577" t="str">
        <f>IF(Table1[[#This Row],[Etikett - B1 - Beschichtung]]="","",VLOOKUP(Table1[[#This Row],[Etikett - B1 - Beschichtung]],'DD FD'!AE:AF,2,FALSE))</f>
        <v/>
      </c>
      <c r="OB13" s="580" t="str">
        <f>IF(Table1[[#This Row],[Etikett - B1 - Beschichtung Anteil (in %)]]="","",Table1[[#This Row],[Etikett - B1 - Beschichtung Anteil (in %)]])</f>
        <v/>
      </c>
      <c r="OC13" s="576" t="str">
        <f>IF(Table1[[#This Row],[Etikett - B2 - Art]]="","",VLOOKUP(Table1[[#This Row],[Etikett - B2 - Art]],'DD FD'!F:G,2,FALSE))</f>
        <v/>
      </c>
      <c r="OD13" s="577" t="str">
        <f>IF(Table1[[#This Row],[Etikett - B2 - Fraktion]]="","",VLOOKUP(Table1[[#This Row],[Etikett - B2 - Fraktion]],'DD FD'!H:J,3,FALSE))</f>
        <v/>
      </c>
      <c r="OE13" s="574" t="str">
        <f>IF(Table1[[#This Row],[Etikett - B2 - Gewicht (in G)]]="","",Table1[[#This Row],[Etikett - B2 - Gewicht (in G)]])</f>
        <v/>
      </c>
      <c r="OF13" s="574" t="str">
        <f>IF(Table1[[#This Row],[Etikett - B2 - Lizenzierungs-pflichtig? (X=Ja)]]="","",Table1[[#This Row],[Etikett - B2 - Lizenzierungs-pflichtig? (X=Ja)]])</f>
        <v/>
      </c>
      <c r="OG13" s="574" t="str">
        <f>IF(Table1[[#This Row],[Etikett - B2 - Trennbar vom Hauptkörper? (X=Ja)]]="","",Table1[[#This Row],[Etikett - B2 - Trennbar vom Hauptkörper? (X=Ja)]])</f>
        <v/>
      </c>
      <c r="OH13" s="577" t="str">
        <f>IF(Table1[[#This Row],[Etikett - B2 - Virgin Material]]="","",VLOOKUP(Table1[[#This Row],[Etikett - B2 - Virgin Material]],'DD FD'!AJ:AK,2,FALSE))</f>
        <v/>
      </c>
      <c r="OI13" s="578" t="str">
        <f>IF(Table1[[#This Row],[Etikett - B2 - Virgin Material Anteil (in %)]]="","",Table1[[#This Row],[Etikett - B2 - Virgin Material Anteil (in %)]])</f>
        <v/>
      </c>
      <c r="OJ13" s="577" t="str">
        <f>IF(Table1[[#This Row],[Etikett - B2 - Recyceltes Material]]="","",VLOOKUP(Table1[[#This Row],[Etikett - B2 - Recyceltes Material]],'DD FD'!AL:AM,2,FALSE))</f>
        <v/>
      </c>
      <c r="OK13" s="578" t="str">
        <f>IF(Table1[[#This Row],[Etikett - B2 - Recyceltes Material Anteil (in %)]]="","",Table1[[#This Row],[Etikett - B2 - Recyceltes Material Anteil (in %)]])</f>
        <v/>
      </c>
      <c r="OL13" s="577" t="str">
        <f>IF(Table1[[#This Row],[Etikett - B2 - Beschichtung]]="","",VLOOKUP(Table1[[#This Row],[Etikett - B2 - Beschichtung]],'DD FD'!AE:AF,2,FALSE))</f>
        <v/>
      </c>
      <c r="OM13" s="580" t="str">
        <f>IF(Table1[[#This Row],[Etikett - B2 - Beschichtung Anteil (in %)]]="","",Table1[[#This Row],[Etikett - B2 - Beschichtung Anteil (in %)]])</f>
        <v/>
      </c>
      <c r="ON13" s="576" t="str">
        <f>IF(Table1[[#This Row],[Etikett - B3 - Art]]="","",VLOOKUP(Table1[[#This Row],[Etikett - B3 - Art]],'DD FD'!F:G,2,FALSE))</f>
        <v/>
      </c>
      <c r="OO13" s="577" t="str">
        <f>IF(Table1[[#This Row],[Etikett - B3 - Fraktion]]="","",VLOOKUP(Table1[[#This Row],[Etikett - B3 - Fraktion]],'DD FD'!H:J,3,FALSE))</f>
        <v/>
      </c>
      <c r="OP13" s="574" t="str">
        <f>IF(Table1[[#This Row],[Etikett - B3 - Gewicht (in G)]]="","",Table1[[#This Row],[Etikett - B3 - Gewicht (in G)]])</f>
        <v/>
      </c>
      <c r="OQ13" s="574" t="str">
        <f>IF(Table1[[#This Row],[Etikett - B3 - Lizenzierungs-pflichtig? (X=Ja)]]="","",Table1[[#This Row],[Etikett - B3 - Lizenzierungs-pflichtig? (X=Ja)]])</f>
        <v/>
      </c>
      <c r="OR13" s="574" t="str">
        <f>IF(Table1[[#This Row],[Etikett - B3 - Trennbar vom Hauptkörper? (X=Ja)]]="","",Table1[[#This Row],[Etikett - B3 - Trennbar vom Hauptkörper? (X=Ja)]])</f>
        <v/>
      </c>
      <c r="OS13" s="577" t="str">
        <f>IF(Table1[[#This Row],[Etikett - B3 - Virgin Material]]="","",VLOOKUP(Table1[[#This Row],[Etikett - B3 - Virgin Material]],'DD FD'!AJ:AK,2,FALSE))</f>
        <v/>
      </c>
      <c r="OT13" s="578" t="str">
        <f>IF(Table1[[#This Row],[Etikett - B3 - Virgin Material Anteil (in %)]]="","",Table1[[#This Row],[Etikett - B3 - Virgin Material Anteil (in %)]])</f>
        <v/>
      </c>
      <c r="OU13" s="577" t="str">
        <f>IF(Table1[[#This Row],[Etikett - B3 - Recyceltes Material]]="","",VLOOKUP(Table1[[#This Row],[Etikett - B3 - Recyceltes Material]],'DD FD'!AL:AM,2,FALSE))</f>
        <v/>
      </c>
      <c r="OV13" s="578" t="str">
        <f>IF(Table1[[#This Row],[Etikett - B3 - Recyceltes Material Anteil (in %)]]="","",Table1[[#This Row],[Etikett - B3 - Recyceltes Material Anteil (in %)]])</f>
        <v/>
      </c>
      <c r="OW13" s="577" t="str">
        <f>IF(Table1[[#This Row],[Etikett - B3 - Beschichtung]]="","",VLOOKUP(Table1[[#This Row],[Etikett - B3 - Beschichtung]],'DD FD'!AE:AF,2,FALSE))</f>
        <v/>
      </c>
      <c r="OX13" s="613" t="str">
        <f>IF(Table1[[#This Row],[Etikett - B3 - Beschichtung Anteil (in %)]]="","",Table1[[#This Row],[Etikett - B3 - Beschichtung Anteil (in %)]])</f>
        <v/>
      </c>
      <c r="OY13" s="618">
        <f>ROUNDUP(SUM(
IF(AND(LH13='DD FD'!$J$7,LJ13='DD FD'!$AI$3),LI13,0),
IF(AND(LR13='DD FD'!$J$7,LT13='DD FD'!$AI$3),LS13,0),
IF(AND(MB13='DD FD'!$J$7,MD13='DD FD'!$AI$3),MC13,0),
IF(AND(ML13='DD FD'!$J$7,MN13='DD FD'!$AI$3),MM13,0),
IF(AND(MW13='DD FD'!$J$7,MY13='DD FD'!$AI$3),MX13,0),
IF(AND(NH13='DD FD'!$J$7,NJ13='DD FD'!$AI$3),NI13,0),
IF(AND(NS13='DD FD'!$J$7,NU13='DD FD'!$AI$3),NT13,0),
IF(AND(OD13='DD FD'!$J$7,OF13='DD FD'!$AI$3),OE13,0),
IF(AND(OO13='DD FD'!$J$7,OQ13='DD FD'!$AI$3),OP13,0),
),2)</f>
        <v>0</v>
      </c>
      <c r="OZ13" s="617">
        <f>ROUNDUP(SUM(
IF(AND(LH13='DD FD'!$J$6,LJ13='DD FD'!$AI$3),LI13,0),
IF(AND(LR13='DD FD'!$J$6,LT13='DD FD'!$AI$3),LS13,0),
IF(AND(MB13='DD FD'!$J$6,MD13='DD FD'!$AI$3),MC13,0),
IF(AND(ML13='DD FD'!$J$6,MN13='DD FD'!$AI$3),MM13,0),
IF(AND(MW13='DD FD'!$J$6,MY13='DD FD'!$AI$3),MX13,0),
IF(AND(NH13='DD FD'!$J$6,NJ13='DD FD'!$AI$3),NI13,0),
IF(AND(NS13='DD FD'!$J$6,NU13='DD FD'!$AI$3),NT13,0),
IF(AND(OD13='DD FD'!$J$6,OF13='DD FD'!$AI$3),OE13,0),
IF(AND(OO13='DD FD'!$J$6,OQ13='DD FD'!$AI$3),OP13,0),
),2)</f>
        <v>0</v>
      </c>
      <c r="PA13" s="617">
        <f>ROUNDUP(SUM(
IF(AND(LH13='DD FD'!$J$10,LJ13='DD FD'!$AI$3),LI13,0),
IF(AND(LR13='DD FD'!$J$10,LT13='DD FD'!$AI$3),LS13,0),
IF(AND(MB13='DD FD'!$J$10,MD13='DD FD'!$AI$3),MC13,0),
IF(AND(ML13='DD FD'!$J$10,MN13='DD FD'!$AI$3),MM13,0),
IF(AND(MW13='DD FD'!$J$10,MY13='DD FD'!$AI$3),MX13,0),
IF(AND(NH13='DD FD'!$J$10,NJ13='DD FD'!$AI$3),NI13,0),
IF(AND(NS13='DD FD'!$J$10,NU13='DD FD'!$AI$3),NT13,0),
IF(AND(OD13='DD FD'!$J$10,OF13='DD FD'!$AI$3),OE13,0),
IF(AND(OO13='DD FD'!$J$10,OQ13='DD FD'!$AI$3),OP13,0),
),2)</f>
        <v>0</v>
      </c>
      <c r="PB13" s="617">
        <f>ROUNDUP(SUM(
IF(AND(LH13='DD FD'!$J$8,LJ13='DD FD'!$AI$3),LI13,0),
IF(AND(LR13='DD FD'!$J$8,LT13='DD FD'!$AI$3),LS13,0),
IF(AND(MB13='DD FD'!$J$8,MD13='DD FD'!$AI$3),MC13,0),
IF(AND(ML13='DD FD'!$J$8,MN13='DD FD'!$AI$3),MM13,0),
IF(AND(MW13='DD FD'!$J$8,MY13='DD FD'!$AI$3),MX13,0),
IF(AND(NH13='DD FD'!$J$8,NJ13='DD FD'!$AI$3),NI13,0),
IF(AND(NS13='DD FD'!$J$8,NU13='DD FD'!$AI$3),NT13,0),
IF(AND(OD13='DD FD'!$J$8,OF13='DD FD'!$AI$3),OE13,0),
IF(AND(OO13='DD FD'!$J$8,OQ13='DD FD'!$AI$3),OP13,0),
),2)</f>
        <v>0</v>
      </c>
      <c r="PC13" s="617">
        <f>ROUNDUP(SUM(
IF(AND(LH13='DD FD'!$J$5,LJ13='DD FD'!$AI$3),LI13,0),
IF(AND(LR13='DD FD'!$J$5,LT13='DD FD'!$AI$3),LS13,0),
IF(AND(MB13='DD FD'!$J$5,MD13='DD FD'!$AI$3),MC13,0),
IF(AND(ML13='DD FD'!$J$5,MN13='DD FD'!$AI$3),MM13,0),
IF(AND(MW13='DD FD'!$J$5,MY13='DD FD'!$AI$3),MX13,0),
IF(AND(NH13='DD FD'!$J$5,NJ13='DD FD'!$AI$3),NI13,0),
IF(AND(NS13='DD FD'!$J$5,NU13='DD FD'!$AI$3),NT13,0),
IF(AND(OD13='DD FD'!$J$5,OF13='DD FD'!$AI$3),OE13,0),
IF(AND(OO13='DD FD'!$J$5,OQ13='DD FD'!$AI$3),OP13,0),
),2)</f>
        <v>0</v>
      </c>
      <c r="PD13" s="617">
        <f>ROUNDUP(SUM(
IF(AND(LH13='DD FD'!$J$9,LJ13='DD FD'!$AI$3),LI13,0),
IF(AND(LR13='DD FD'!$J$9,LT13='DD FD'!$AI$3),LS13,0),
IF(AND(MB13='DD FD'!$J$9,MD13='DD FD'!$AI$3),MC13,0),
IF(AND(ML13='DD FD'!$J$9,MN13='DD FD'!$AI$3),MM13,0),
IF(AND(MW13='DD FD'!$J$9,MY13='DD FD'!$AI$3),MX13,0),
IF(AND(NH13='DD FD'!$J$9,NJ13='DD FD'!$AI$3),NI13,0),
IF(AND(NS13='DD FD'!$J$9,NU13='DD FD'!$AI$3),NT13,0),
IF(AND(OD13='DD FD'!$J$9,OF13='DD FD'!$AI$3),OE13,0),
IF(AND(OO13='DD FD'!$J$9,OQ13='DD FD'!$AI$3),OP13,0),
),2)</f>
        <v>0</v>
      </c>
      <c r="PE13" s="617">
        <f>ROUNDUP(SUM(
IF(AND(LH13='DD FD'!$J$4,LJ13='DD FD'!$AI$3),LI13,0),
IF(AND(LR13='DD FD'!$J$4,LT13='DD FD'!$AI$3),LS13,0),
IF(AND(MB13='DD FD'!$J$4,MD13='DD FD'!$AI$3),MC13,0),
IF(AND(ML13='DD FD'!$J$4,MN13='DD FD'!$AI$3),MM13,0),
IF(AND(MW13='DD FD'!$J$4,MY13='DD FD'!$AI$3),MX13,0),
IF(AND(NH13='DD FD'!$J$4,NJ13='DD FD'!$AI$3),NI13,0),
IF(AND(NS13='DD FD'!$J$4,NU13='DD FD'!$AI$3),NT13,0),
IF(AND(OD13='DD FD'!$J$4,OF13='DD FD'!$AI$3),OE13,0),
IF(AND(OO13='DD FD'!$J$4,OQ13='DD FD'!$AI$3),OP13,0),
),2)</f>
        <v>0</v>
      </c>
      <c r="PF13" s="619">
        <f>ROUNDUP(SUM(
IF(AND(LH13='DD FD'!$J$11,LJ13='DD FD'!$AI$3),LI13,0),
IF(AND(LR13='DD FD'!$J$11,LT13='DD FD'!$AI$3),LS13,0),
IF(AND(MB13='DD FD'!$J$11,MD13='DD FD'!$AI$3),MC13,0),
IF(AND(ML13='DD FD'!$J$11,MN13='DD FD'!$AI$3),MM13,0),
IF(AND(MW13='DD FD'!$J$11,MY13='DD FD'!$AI$3),MX13,0),
IF(AND(NH13='DD FD'!$J$11,NJ13='DD FD'!$AI$3),NI13,0),
IF(AND(NS13='DD FD'!$J$11,NU13='DD FD'!$AI$3),NT13,0),
IF(AND(OD13='DD FD'!$J$11,OF13='DD FD'!$AI$3),OE13,0),
IF(AND(OO13='DD FD'!$J$11,OQ13='DD FD'!$AI$3),OP13,0),
),2)</f>
        <v>0</v>
      </c>
      <c r="PG13" s="610"/>
    </row>
    <row r="14" spans="1:423" s="37" customFormat="1">
      <c r="A14" s="806"/>
      <c r="B14" s="934"/>
      <c r="C14" s="247"/>
      <c r="D14" s="842"/>
      <c r="E14" s="247"/>
      <c r="F14" s="158"/>
      <c r="G14" s="710"/>
      <c r="H14" s="712"/>
      <c r="I14" s="936"/>
      <c r="J14" s="803"/>
      <c r="K14" s="150"/>
      <c r="L14" s="146" t="str">
        <f t="shared" si="0"/>
        <v/>
      </c>
      <c r="M14" s="501" t="str">
        <f t="shared" si="17"/>
        <v/>
      </c>
      <c r="N14" s="504"/>
      <c r="O14" s="113" t="str">
        <f t="shared" si="18"/>
        <v/>
      </c>
      <c r="P14" s="114" t="str">
        <f t="shared" si="1"/>
        <v/>
      </c>
      <c r="Q14" s="152"/>
      <c r="R14" s="152"/>
      <c r="S14" s="115" t="str">
        <f t="shared" si="19"/>
        <v/>
      </c>
      <c r="T14" s="159"/>
      <c r="U14" s="159"/>
      <c r="V14" s="157"/>
      <c r="W14" s="157"/>
      <c r="X14" s="157"/>
      <c r="Y14" s="772"/>
      <c r="Z14" s="158"/>
      <c r="AA14" s="144"/>
      <c r="AB14" s="112"/>
      <c r="AC14" s="153"/>
      <c r="AD14" s="153"/>
      <c r="AE14" s="153"/>
      <c r="AF14" s="153"/>
      <c r="AG14" s="153"/>
      <c r="AH14" s="153"/>
      <c r="AI14" s="152"/>
      <c r="AJ14" s="158"/>
      <c r="AK14" s="158"/>
      <c r="AL14" s="158"/>
      <c r="AM14" s="116" t="str">
        <f t="shared" si="20"/>
        <v/>
      </c>
      <c r="AN14" s="116" t="str">
        <f t="shared" si="21"/>
        <v/>
      </c>
      <c r="AO14" s="324"/>
      <c r="AP14" s="503"/>
      <c r="AQ14" s="487" t="str">
        <f t="shared" si="22"/>
        <v/>
      </c>
      <c r="AR14" s="113" t="str">
        <f t="shared" si="2"/>
        <v/>
      </c>
      <c r="AS14" s="113" t="str">
        <f t="shared" si="3"/>
        <v/>
      </c>
      <c r="AT14" s="113" t="str">
        <f t="shared" si="4"/>
        <v/>
      </c>
      <c r="AU14" s="113" t="str">
        <f t="shared" si="5"/>
        <v/>
      </c>
      <c r="AV14" s="159"/>
      <c r="AW14" s="157"/>
      <c r="AX14" s="157"/>
      <c r="AY14" s="157"/>
      <c r="AZ14" s="157"/>
      <c r="BA14" s="116" t="str">
        <f t="shared" si="6"/>
        <v/>
      </c>
      <c r="BB14" s="316"/>
      <c r="BC14" s="116" t="str">
        <f t="shared" si="7"/>
        <v/>
      </c>
      <c r="BD14" s="133" t="str">
        <f t="shared" si="8"/>
        <v/>
      </c>
      <c r="BE14" s="157"/>
      <c r="BF14" s="1180"/>
      <c r="BG14" s="1180"/>
      <c r="BH14" s="158"/>
      <c r="BI14" s="490"/>
      <c r="BJ14" s="514" t="str">
        <f t="shared" si="23"/>
        <v/>
      </c>
      <c r="BK14" s="789"/>
      <c r="BL14" s="116" t="str">
        <f t="shared" si="24"/>
        <v/>
      </c>
      <c r="BM14" s="144"/>
      <c r="BN14" s="144"/>
      <c r="BO14" s="144"/>
      <c r="BP14" s="790"/>
      <c r="BQ14" s="790"/>
      <c r="BR14" s="790"/>
      <c r="BS14" s="116" t="str">
        <f t="shared" si="9"/>
        <v/>
      </c>
      <c r="BT14" s="790"/>
      <c r="BU14" s="808" t="str">
        <f t="shared" si="10"/>
        <v/>
      </c>
      <c r="BV14" s="791"/>
      <c r="BW14" s="144"/>
      <c r="BX14" s="20"/>
      <c r="BY14" s="20"/>
      <c r="BZ14" s="20"/>
      <c r="CA14" s="792"/>
      <c r="CB14" s="1201"/>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782" t="str">
        <f t="shared" si="25"/>
        <v/>
      </c>
      <c r="EE14" s="519"/>
      <c r="EF14" s="793"/>
      <c r="EG14" s="519"/>
      <c r="EH14" s="794"/>
      <c r="EI14" s="790"/>
      <c r="EJ14" s="794"/>
      <c r="EK14" s="794"/>
      <c r="EL14" s="790"/>
      <c r="EM14" s="790"/>
      <c r="EN14" s="790"/>
      <c r="EO14" s="112" t="str">
        <f t="shared" si="11"/>
        <v/>
      </c>
      <c r="EP14" s="790"/>
      <c r="EQ14" s="488" t="str">
        <f t="shared" si="12"/>
        <v/>
      </c>
      <c r="ER14" s="1100"/>
      <c r="ES14" s="1099" t="str">
        <f t="shared" si="26"/>
        <v/>
      </c>
      <c r="ET14" s="525"/>
      <c r="EU14" s="148"/>
      <c r="EV14" s="148"/>
      <c r="EW14" s="148"/>
      <c r="EX14" s="148"/>
      <c r="EY14" s="148"/>
      <c r="EZ14" s="148"/>
      <c r="FA14" s="148"/>
      <c r="FB14" s="148"/>
      <c r="FC14" s="148"/>
      <c r="FD14" s="148"/>
      <c r="FE14" s="148"/>
      <c r="FF14" s="148"/>
      <c r="FG14" s="148"/>
      <c r="FH14" s="148"/>
      <c r="FI14" s="528"/>
      <c r="FJ14" s="513" t="str">
        <f t="shared" si="13"/>
        <v/>
      </c>
      <c r="FK14" s="158"/>
      <c r="FL14" s="850"/>
      <c r="FM14" s="850"/>
      <c r="FN14" s="850"/>
      <c r="FO14" s="850"/>
      <c r="FP14" s="850"/>
      <c r="FQ14" s="850"/>
      <c r="FR14" s="157"/>
      <c r="FS14" s="143"/>
      <c r="FT14" s="143"/>
      <c r="FU14" s="847" t="str">
        <f t="shared" si="14"/>
        <v/>
      </c>
      <c r="FV14" s="555"/>
      <c r="FW14" s="523" t="str">
        <f>IF(Table1[[#This Row],[Nonfood Inhaltstoffe - Komponente]]="","",VLOOKUP(Table1[[#This Row],[Nonfood Inhaltstoffe - Komponente]],'Dropdown Auswahl'!BJ:BK,2,FALSE))</f>
        <v/>
      </c>
      <c r="FX14" s="1013"/>
      <c r="FY14" s="1011" t="str">
        <f t="shared" si="15"/>
        <v/>
      </c>
      <c r="FZ14" s="152"/>
      <c r="GA14" s="152"/>
      <c r="GB14" s="152"/>
      <c r="GC14" s="529" t="str">
        <f t="shared" si="16"/>
        <v/>
      </c>
      <c r="GD14" s="62"/>
      <c r="GE14" s="62"/>
      <c r="GF14" s="62"/>
      <c r="GG14" s="62"/>
      <c r="GH14" s="62"/>
      <c r="GI14" s="1019"/>
      <c r="GJ14" s="1016" t="str">
        <f>IF(Table1[[#This Row],[Global Trade Item Number (GTIN)]]="","",Table1[[#This Row],[Global Trade Item Number (GTIN)]])</f>
        <v/>
      </c>
      <c r="GK14" s="555" t="str">
        <f>IF(Table1[[#This Row],[WAWI-Nr./ Kreditoren-Nummer
(ASDV)]]&lt;&gt;"",Table1[[#This Row],[WAWI-Nr./ Kreditoren-Nummer
(ASDV)]],"")</f>
        <v/>
      </c>
      <c r="GL14" s="165"/>
      <c r="GM14" s="165"/>
      <c r="GN14" s="165"/>
      <c r="GO14" s="485"/>
      <c r="GP14" s="534"/>
      <c r="GQ14" s="533"/>
      <c r="GR14" s="486"/>
      <c r="GS14" s="486"/>
      <c r="GT14" s="486"/>
      <c r="GU14" s="486"/>
      <c r="GV14" s="486"/>
      <c r="GW14" s="542"/>
      <c r="GX14" s="538"/>
      <c r="GY14" s="144"/>
      <c r="GZ14" s="480"/>
      <c r="HA14" s="158"/>
      <c r="HB14" s="480"/>
      <c r="HC14" s="480"/>
      <c r="HD14" s="480"/>
      <c r="HE14" s="480"/>
      <c r="HF14" s="480"/>
      <c r="HG14" s="480"/>
      <c r="HH14" s="538"/>
      <c r="HI14" s="480"/>
      <c r="HJ14" s="480"/>
      <c r="HK14" s="480"/>
      <c r="HL14" s="480"/>
      <c r="HM14" s="480"/>
      <c r="HN14" s="480"/>
      <c r="HO14" s="480"/>
      <c r="HP14" s="480"/>
      <c r="HQ14" s="480"/>
      <c r="HR14" s="538"/>
      <c r="HS14" s="480"/>
      <c r="HT14" s="480"/>
      <c r="HU14" s="480"/>
      <c r="HV14" s="480"/>
      <c r="HW14" s="480"/>
      <c r="HX14" s="480"/>
      <c r="HY14" s="480"/>
      <c r="HZ14" s="480"/>
      <c r="IA14" s="480"/>
      <c r="IB14" s="538"/>
      <c r="IC14" s="480"/>
      <c r="ID14" s="480"/>
      <c r="IE14" s="480"/>
      <c r="IF14" s="480"/>
      <c r="IG14" s="480"/>
      <c r="IH14" s="480"/>
      <c r="II14" s="480"/>
      <c r="IJ14" s="480"/>
      <c r="IK14" s="480"/>
      <c r="IL14" s="480"/>
      <c r="IM14" s="538"/>
      <c r="IN14" s="480"/>
      <c r="IO14" s="480"/>
      <c r="IP14" s="480"/>
      <c r="IQ14" s="480"/>
      <c r="IR14" s="480"/>
      <c r="IS14" s="480"/>
      <c r="IT14" s="480"/>
      <c r="IU14" s="480"/>
      <c r="IV14" s="480"/>
      <c r="IW14" s="480"/>
      <c r="IX14" s="538"/>
      <c r="IY14" s="480"/>
      <c r="IZ14" s="480"/>
      <c r="JA14" s="480"/>
      <c r="JB14" s="480"/>
      <c r="JC14" s="480"/>
      <c r="JD14" s="480"/>
      <c r="JE14" s="480"/>
      <c r="JF14" s="480"/>
      <c r="JG14" s="480"/>
      <c r="JH14" s="480"/>
      <c r="JI14" s="538"/>
      <c r="JJ14" s="480"/>
      <c r="JK14" s="480"/>
      <c r="JL14" s="480"/>
      <c r="JM14" s="480"/>
      <c r="JN14" s="480"/>
      <c r="JO14" s="480"/>
      <c r="JP14" s="480"/>
      <c r="JQ14" s="480"/>
      <c r="JR14" s="480"/>
      <c r="JS14" s="590"/>
      <c r="JT14" s="538"/>
      <c r="JU14" s="480"/>
      <c r="JV14" s="480"/>
      <c r="JW14" s="480"/>
      <c r="JX14" s="480"/>
      <c r="JY14" s="480"/>
      <c r="JZ14" s="480"/>
      <c r="KA14" s="480"/>
      <c r="KB14" s="480"/>
      <c r="KC14" s="480"/>
      <c r="KD14" s="480"/>
      <c r="KE14" s="538"/>
      <c r="KF14" s="480"/>
      <c r="KG14" s="480"/>
      <c r="KH14" s="480"/>
      <c r="KI14" s="480"/>
      <c r="KJ14" s="480"/>
      <c r="KK14" s="480"/>
      <c r="KL14" s="480"/>
      <c r="KM14" s="480"/>
      <c r="KN14" s="480"/>
      <c r="KO14" s="480"/>
      <c r="KR14" s="568" t="str">
        <f>IF(Table1[[#This Row],[GTIN]]&lt;&gt;"",Table1[[#This Row],[GTIN]],"")</f>
        <v/>
      </c>
      <c r="KS14" s="569" t="str">
        <f>Table1[[#This Row],[Kreditor]]</f>
        <v/>
      </c>
      <c r="KT14" s="570" t="str">
        <f>IF(Table1[[#This Row],[Gültig ab (Datum)]]&lt;&gt;"",Table1[[#This Row],[Gültig ab (Datum)]],"")</f>
        <v/>
      </c>
      <c r="KU14" s="570"/>
      <c r="KV14" s="583" t="str">
        <f>IF(Table1[[#This Row],[Artikel verpackt? 
(X=Ja)]]="","",Table1[[#This Row],[Artikel verpackt? 
(X=Ja)]])</f>
        <v/>
      </c>
      <c r="KW14" s="571" t="str">
        <f>IF(Table1[[#This Row],[Verpackung recyclingfähig?
(X=Ja)]]="","",Table1[[#This Row],[Verpackung recyclingfähig?
(X=Ja)]])</f>
        <v/>
      </c>
      <c r="KX14" s="572"/>
      <c r="KY14" s="573"/>
      <c r="KZ14" s="574"/>
      <c r="LA14" s="574"/>
      <c r="LB14" s="574"/>
      <c r="LC14" s="574"/>
      <c r="LD14" s="574"/>
      <c r="LE14" s="574"/>
      <c r="LF14" s="575"/>
      <c r="LG14" s="576" t="str">
        <f>IF(Table1[[#This Row],[Hauptkörper - B1 - Art]]="","",VLOOKUP(Table1[[#This Row],[Hauptkörper - B1 - Art]],'DD FD'!B:C,2,FALSE))</f>
        <v/>
      </c>
      <c r="LH14" s="577" t="str">
        <f>IF(Table1[[#This Row],[Hauptkörper - B1 - Fraktion]]="","",VLOOKUP(Table1[[#This Row],[Hauptkörper - B1 - Fraktion]],'DD FD'!H:J,3,FALSE))</f>
        <v/>
      </c>
      <c r="LI14" s="574" t="str">
        <f>IF(Table1[[#This Row],[Hauptkörper - B1 - Gewicht
(in G)]]="","",Table1[[#This Row],[Hauptkörper - B1 - Gewicht
(in G)]])</f>
        <v/>
      </c>
      <c r="LJ14" s="574" t="str">
        <f>IF(Table1[[#This Row],[Hauptkörper - B1 - Lizenzierungs-pflichtig? (X=Ja)]]="","",Table1[[#This Row],[Hauptkörper - B1 - Lizenzierungs-pflichtig? (X=Ja)]])</f>
        <v/>
      </c>
      <c r="LK14" s="577" t="str">
        <f>IF(Table1[[#This Row],[Hauptkörper - B1 - Virgin Material]]="","",VLOOKUP(Table1[[#This Row],[Hauptkörper - B1 - Virgin Material]],'DD FD'!AJ:AK,2,FALSE))</f>
        <v/>
      </c>
      <c r="LL14" s="578" t="str">
        <f>IF(Table1[[#This Row],[Hauptkörper - B1 - Virgin Material Anteil (in %)]]="","",Table1[[#This Row],[Hauptkörper - B1 - Virgin Material Anteil (in %)]])</f>
        <v/>
      </c>
      <c r="LM14" s="577" t="str">
        <f>IF(Table1[[#This Row],[Hauptkörper - B1 - Recyceltes Material]]="","",VLOOKUP(Table1[[#This Row],[Hauptkörper - B1 - Recyceltes Material]],'DD FD'!AL:AM,2,FALSE))</f>
        <v/>
      </c>
      <c r="LN14" s="578" t="str">
        <f>IF(Table1[[#This Row],[Hauptkörper - B1 - Recyceltes Material Anteil (in %)]]="","",Table1[[#This Row],[Hauptkörper - B1 - Recyceltes Material Anteil (in %)]])</f>
        <v/>
      </c>
      <c r="LO14" s="579" t="str">
        <f>IF(Table1[[#This Row],[Hauptkörper - B1 - Beschichtung]]="","",VLOOKUP(Table1[[#This Row],[Hauptkörper - B1 - Beschichtung]],'DD FD'!AE:AF,2,FALSE))</f>
        <v/>
      </c>
      <c r="LP14" s="580" t="str">
        <f>IF(Table1[[#This Row],[Hauptkörper - B1 - Beschichtung Anteil (in %)]]="","",Table1[[#This Row],[Hauptkörper - B1 - Beschichtung Anteil (in %)]])</f>
        <v/>
      </c>
      <c r="LQ14" s="576" t="str">
        <f>IF(Table1[[#This Row],[Hauptkörper - B2 - Art]]="","",VLOOKUP(Table1[[#This Row],[Hauptkörper - B2 - Art]],'DD FD'!B:C,2,FALSE))</f>
        <v/>
      </c>
      <c r="LR14" s="577" t="str">
        <f>IF(Table1[[#This Row],[Hauptkörper - B2 - Fraktion]]="","",VLOOKUP(Table1[[#This Row],[Hauptkörper - B2 - Fraktion]],'DD FD'!H:J,3,FALSE))</f>
        <v/>
      </c>
      <c r="LS14" s="574" t="str">
        <f>IF(Table1[[#This Row],[Hauptkörper - B2 - Gewicht
(in G)]]="","",Table1[[#This Row],[Hauptkörper - B2 - Gewicht
(in G)]])</f>
        <v/>
      </c>
      <c r="LT14" s="574" t="str">
        <f>IF(Table1[[#This Row],[Hauptkörper - B2 - Lizenzierungs-pflichtig? (X=Ja)]]="","",Table1[[#This Row],[Hauptkörper - B2 - Lizenzierungs-pflichtig? (X=Ja)]])</f>
        <v/>
      </c>
      <c r="LU14" s="577" t="str">
        <f>IF(Table1[[#This Row],[Hauptkörper - B2 - Virgin Material]]="","",VLOOKUP(Table1[[#This Row],[Hauptkörper - B2 - Virgin Material]],'DD FD'!AJ:AK,2,FALSE))</f>
        <v/>
      </c>
      <c r="LV14" s="578" t="str">
        <f>IF(Table1[[#This Row],[Hauptkörper - B2 - Virgin Material Anteil (in %)]]="","",Table1[[#This Row],[Hauptkörper - B2 - Virgin Material Anteil (in %)]])</f>
        <v/>
      </c>
      <c r="LW14" s="577" t="str">
        <f>IF(Table1[[#This Row],[Hauptkörper - B2 - Recyceltes Material]]="","",VLOOKUP(Table1[[#This Row],[Hauptkörper - B2 - Recyceltes Material]],'DD FD'!AL:AM,2,FALSE))</f>
        <v/>
      </c>
      <c r="LX14" s="578" t="str">
        <f>IF(Table1[[#This Row],[Hauptkörper - B2 - Recyceltes Material Anteil (in %)]]="","",Table1[[#This Row],[Hauptkörper - B2 - Recyceltes Material Anteil (in %)]])</f>
        <v/>
      </c>
      <c r="LY14" s="577" t="str">
        <f>IF(Table1[[#This Row],[Hauptkörper - B2 - Beschichtung]]="","",VLOOKUP(Table1[[#This Row],[Hauptkörper - B2 - Beschichtung]],'DD FD'!AE:AF,2,FALSE))</f>
        <v/>
      </c>
      <c r="LZ14" s="580" t="str">
        <f>IF(Table1[[#This Row],[Hauptkörper - B2 - Beschichtung Anteil (in %)]]="","",Table1[[#This Row],[Hauptkörper - B2 - Beschichtung Anteil (in %)]])</f>
        <v/>
      </c>
      <c r="MA14" s="576" t="str">
        <f>IF(Table1[[#This Row],[Hauptkörper - B3 - Art]]="","",VLOOKUP(Table1[[#This Row],[Hauptkörper - B3 - Art]],'DD FD'!B:C,2,FALSE))</f>
        <v/>
      </c>
      <c r="MB14" s="577" t="str">
        <f>IF(Table1[[#This Row],[Hauptkörper - B3 - Fraktion]]="","",VLOOKUP(Table1[[#This Row],[Hauptkörper - B3 - Fraktion]],'DD FD'!H:J,3,FALSE))</f>
        <v/>
      </c>
      <c r="MC14" s="574" t="str">
        <f>IF(Table1[[#This Row],[Hauptkörper - B3 - Gewicht
(in G)]]="","",Table1[[#This Row],[Hauptkörper - B3 - Gewicht
(in G)]])</f>
        <v/>
      </c>
      <c r="MD14" s="574" t="str">
        <f>IF(Table1[[#This Row],[Hauptkörper - B3 - Lizenzierungs-pflichtig? (X=Ja)]]="","",Table1[[#This Row],[Hauptkörper - B3 - Lizenzierungs-pflichtig? (X=Ja)]])</f>
        <v/>
      </c>
      <c r="ME14" s="577" t="str">
        <f>IF(Table1[[#This Row],[Hauptkörper - B3 - Virgin Material]]="","",VLOOKUP(Table1[[#This Row],[Hauptkörper - B3 - Virgin Material]],'DD FD'!AJ:AK,2,FALSE))</f>
        <v/>
      </c>
      <c r="MF14" s="578" t="str">
        <f>IF(Table1[[#This Row],[Hauptkörper - B3 - Virgin Material Anteil (in %)]]="","",Table1[[#This Row],[Hauptkörper - B3 - Virgin Material Anteil (in %)]])</f>
        <v/>
      </c>
      <c r="MG14" s="577" t="str">
        <f>IF(Table1[[#This Row],[Hauptkörper - B3 - Recyceltes Material]]="","",VLOOKUP(Table1[[#This Row],[Hauptkörper - B3 - Recyceltes Material]],'DD FD'!AL:AM,2,FALSE))</f>
        <v/>
      </c>
      <c r="MH14" s="578" t="str">
        <f>IF(Table1[[#This Row],[Hauptkörper - B3 - Recyceltes Material Anteil (in %)]]="","",Table1[[#This Row],[Hauptkörper - B3 - Recyceltes Material Anteil (in %)]])</f>
        <v/>
      </c>
      <c r="MI14" s="577" t="str">
        <f>IF(Table1[[#This Row],[Hauptkörper - B3 - Beschichtung]]="","",VLOOKUP(Table1[[#This Row],[Hauptkörper - B3 - Beschichtung]],'DD FD'!AE:AF,2,FALSE))</f>
        <v/>
      </c>
      <c r="MJ14" s="580" t="str">
        <f>IF(Table1[[#This Row],[Hauptkörper - B3 - Beschichtung Anteil (in %)]]="","",Table1[[#This Row],[Hauptkörper - B3 - Beschichtung Anteil (in %)]])</f>
        <v/>
      </c>
      <c r="MK14" s="576" t="str">
        <f>IF(Table1[[#This Row],[Verschluss - B1 - Art]]="","",VLOOKUP(Table1[[#This Row],[Verschluss - B1 - Art]],'DD FD'!D:E,2,FALSE))</f>
        <v/>
      </c>
      <c r="ML14" s="577" t="str">
        <f>IF(Table1[[#This Row],[Verschluss - B1 - Fraktion]]="","",VLOOKUP(Table1[[#This Row],[Verschluss - B1 - Fraktion]],'DD FD'!H:J,3,FALSE))</f>
        <v/>
      </c>
      <c r="MM14" s="574" t="str">
        <f>IF(Table1[[#This Row],[Verschluss - B1 - Gewicht (in G)]]="","",Table1[[#This Row],[Verschluss - B1 - Gewicht (in G)]])</f>
        <v/>
      </c>
      <c r="MN14" s="574" t="str">
        <f>IF(Table1[[#This Row],[Verschluss - B1 - Lizenzierungs-pflichtig? (X=Ja)]]="","",Table1[[#This Row],[Verschluss - B1 - Lizenzierungs-pflichtig? (X=Ja)]])</f>
        <v/>
      </c>
      <c r="MO14" s="574" t="str">
        <f>IF(Table1[[#This Row],[Verschluss - B1 - Trennbar vom Hauptkörper? (X=Ja)]]="","",Table1[[#This Row],[Verschluss - B1 - Trennbar vom Hauptkörper? (X=Ja)]])</f>
        <v/>
      </c>
      <c r="MP14" s="577" t="str">
        <f>IF(Table1[[#This Row],[Verschluss - B1 - Virgin Material]]="","",VLOOKUP(Table1[[#This Row],[Verschluss - B1 - Virgin Material]],'DD FD'!AJ:AK,2,FALSE))</f>
        <v/>
      </c>
      <c r="MQ14" s="578" t="str">
        <f>IF(Table1[[#This Row],[Verschluss - B1 - Virgin Material Anteil (in %)]]="","",Table1[[#This Row],[Verschluss - B1 - Virgin Material Anteil (in %)]])</f>
        <v/>
      </c>
      <c r="MR14" s="577" t="str">
        <f>IF(Table1[[#This Row],[Verschluss - B1 - Recyceltes Material]]="","",VLOOKUP(Table1[[#This Row],[Verschluss - B1 - Recyceltes Material]],'DD FD'!AL:AM,2,FALSE))</f>
        <v/>
      </c>
      <c r="MS14" s="578" t="str">
        <f>IF(Table1[[#This Row],[Verschluss - B1 - Recyceltes Material Anteil (in %)]]="","",Table1[[#This Row],[Verschluss - B1 - Recyceltes Material Anteil (in %)]])</f>
        <v/>
      </c>
      <c r="MT14" s="577" t="str">
        <f>IF(Table1[[#This Row],[Verschluss - B1 - Beschichtung]]="","",VLOOKUP(Table1[[#This Row],[Verschluss - B1 - Beschichtung]],'DD FD'!AE:AF,2,FALSE))</f>
        <v/>
      </c>
      <c r="MU14" s="580" t="str">
        <f>IF(Table1[[#This Row],[Verschluss - B1 - Beschichtung Anteil (in %)]]="","",Table1[[#This Row],[Verschluss - B1 - Beschichtung Anteil (in %)]])</f>
        <v/>
      </c>
      <c r="MV14" s="576" t="str">
        <f>IF(Table1[[#This Row],[Verschluss - B2 - Art]]="","",VLOOKUP(Table1[[#This Row],[Verschluss - B2 - Art]],'DD FD'!D:E,2,FALSE))</f>
        <v/>
      </c>
      <c r="MW14" s="577" t="str">
        <f>IF(Table1[[#This Row],[Verschluss - B2 - Fraktion]]="","",VLOOKUP(Table1[[#This Row],[Verschluss - B2 - Fraktion]],'DD FD'!H:J,3,FALSE))</f>
        <v/>
      </c>
      <c r="MX14" s="574" t="str">
        <f>IF(Table1[[#This Row],[Verschluss - B2 - Gewicht (in G)]]="","",Table1[[#This Row],[Verschluss - B2 - Gewicht (in G)]])</f>
        <v/>
      </c>
      <c r="MY14" s="574" t="str">
        <f>IF(Table1[[#This Row],[Verschluss - B2 - Lizenzierungs-pflichtig? (X=Ja)]]="","",Table1[[#This Row],[Verschluss - B2 - Lizenzierungs-pflichtig? (X=Ja)]])</f>
        <v/>
      </c>
      <c r="MZ14" s="574" t="str">
        <f>IF(Table1[[#This Row],[Verschluss - B2 - Trennbar vom Hauptkörper? (X=Ja)]]="","",Table1[[#This Row],[Verschluss - B2 - Trennbar vom Hauptkörper? (X=Ja)]])</f>
        <v/>
      </c>
      <c r="NA14" s="577" t="str">
        <f>IF(Table1[[#This Row],[Verschluss - B2 - Virgin Material]]="","",VLOOKUP(Table1[[#This Row],[Verschluss - B2 - Virgin Material]],'DD FD'!AJ:AK,2,FALSE))</f>
        <v/>
      </c>
      <c r="NB14" s="578" t="str">
        <f>IF(Table1[[#This Row],[Verschluss - B2 - Virgin Material Anteil (in %)]]="","",Table1[[#This Row],[Verschluss - B2 - Virgin Material Anteil (in %)]])</f>
        <v/>
      </c>
      <c r="NC14" s="577" t="str">
        <f>IF(Table1[[#This Row],[Verschluss - B2 - Recyceltes Material]]="","",VLOOKUP(Table1[[#This Row],[Verschluss - B2 - Recyceltes Material]],'DD FD'!AL:AM,2,FALSE))</f>
        <v/>
      </c>
      <c r="ND14" s="578" t="str">
        <f>IF(Table1[[#This Row],[Verschluss - B2 - Recyceltes Material Anteil (in %)]]="","",Table1[[#This Row],[Verschluss - B2 - Recyceltes Material Anteil (in %)]])</f>
        <v/>
      </c>
      <c r="NE14" s="577" t="str">
        <f>IF(Table1[[#This Row],[Verschluss - B2 - Beschichtung]]="","",VLOOKUP(Table1[[#This Row],[Verschluss - B2 - Beschichtung]],'DD FD'!AE:AF,2,FALSE))</f>
        <v/>
      </c>
      <c r="NF14" s="580" t="str">
        <f>IF(Table1[[#This Row],[Verschluss - B2 - Beschichtung Anteil (in %)]]="","",Table1[[#This Row],[Verschluss - B2 - Beschichtung Anteil (in %)]])</f>
        <v/>
      </c>
      <c r="NG14" s="576" t="str">
        <f>IF(Table1[[#This Row],[Verschluss - B3 - Art]]="","",VLOOKUP(Table1[[#This Row],[Verschluss - B3 - Art]],'DD FD'!D:E,2,FALSE))</f>
        <v/>
      </c>
      <c r="NH14" s="577" t="str">
        <f>IF(Table1[[#This Row],[Verschluss - B3 - Fraktion]]="","",VLOOKUP(Table1[[#This Row],[Verschluss - B3 - Fraktion]],'DD FD'!H:J,3,FALSE))</f>
        <v/>
      </c>
      <c r="NI14" s="574" t="str">
        <f>IF(Table1[[#This Row],[Verschluss - B3 - Gewicht (in G)]]="","",Table1[[#This Row],[Verschluss - B3 - Gewicht (in G)]])</f>
        <v/>
      </c>
      <c r="NJ14" s="574" t="str">
        <f>IF(Table1[[#This Row],[Verschluss - B3 - Lizenzierungs-pflichtig? (X=Ja)]]="","",Table1[[#This Row],[Verschluss - B3 - Lizenzierungs-pflichtig? (X=Ja)]])</f>
        <v/>
      </c>
      <c r="NK14" s="574" t="str">
        <f>IF(Table1[[#This Row],[Verschluss - B3 - Trennbar vom Hauptkörper? (X=Ja)]]="","",Table1[[#This Row],[Verschluss - B3 - Trennbar vom Hauptkörper? (X=Ja)]])</f>
        <v/>
      </c>
      <c r="NL14" s="577" t="str">
        <f>IF(Table1[[#This Row],[Verschluss - B3 - Virgin Material]]="","",VLOOKUP(Table1[[#This Row],[Verschluss - B3 - Virgin Material]],'DD FD'!AJ:AK,2,FALSE))</f>
        <v/>
      </c>
      <c r="NM14" s="578" t="str">
        <f>IF(Table1[[#This Row],[Verschluss - B3 - Virgin Material Anteil (in %)]]="","",Table1[[#This Row],[Verschluss - B3 - Virgin Material Anteil (in %)]])</f>
        <v/>
      </c>
      <c r="NN14" s="577" t="str">
        <f>IF(Table1[[#This Row],[Verschluss - B3 - Recyceltes Material]]="","",VLOOKUP(Table1[[#This Row],[Verschluss - B3 - Recyceltes Material]],'DD FD'!AL:AM,2,FALSE))</f>
        <v/>
      </c>
      <c r="NO14" s="578" t="str">
        <f>IF(Table1[[#This Row],[Verschluss - B3 - Recyceltes Material Anteil (in %)]]="","",Table1[[#This Row],[Verschluss - B3 - Recyceltes Material Anteil (in %)]])</f>
        <v/>
      </c>
      <c r="NP14" s="577" t="str">
        <f>IF(Table1[[#This Row],[Verschluss - B3 - Beschichtung]]="","",VLOOKUP(Table1[[#This Row],[Verschluss - B3 - Beschichtung]],'DD FD'!AE:AF,2,FALSE))</f>
        <v/>
      </c>
      <c r="NQ14" s="580" t="str">
        <f>IF(Table1[[#This Row],[Verschluss - B3 - Beschichtung Anteil (in %)]]="","",Table1[[#This Row],[Verschluss - B3 - Beschichtung Anteil (in %)]])</f>
        <v/>
      </c>
      <c r="NR14" s="576" t="str">
        <f>IF(Table1[[#This Row],[Etikett - B1 - Art]]="","",VLOOKUP(Table1[[#This Row],[Etikett - B1 - Art]],'DD FD'!F:G,2,FALSE))</f>
        <v/>
      </c>
      <c r="NS14" s="577" t="str">
        <f>IF(Table1[[#This Row],[Etikett - B1 - Fraktion]]="","",VLOOKUP(Table1[[#This Row],[Etikett - B1 - Fraktion]],'DD FD'!H:J,3,FALSE))</f>
        <v/>
      </c>
      <c r="NT14" s="574" t="str">
        <f>IF(Table1[[#This Row],[Etikett - B1 - Gewicht (in G)]]="","",Table1[[#This Row],[Etikett - B1 - Gewicht (in G)]])</f>
        <v/>
      </c>
      <c r="NU14" s="574" t="str">
        <f>IF(Table1[[#This Row],[Etikett - B1 - Lizenzierungs-pflichtig? (X=Ja)]]="","",Table1[[#This Row],[Etikett - B1 - Lizenzierungs-pflichtig? (X=Ja)]])</f>
        <v/>
      </c>
      <c r="NV14" s="574" t="str">
        <f>IF(Table1[[#This Row],[Etikett - B1 - Trennbar vom Hauptkörper? (X=Ja)]]="","",Table1[[#This Row],[Etikett - B1 - Trennbar vom Hauptkörper? (X=Ja)]])</f>
        <v/>
      </c>
      <c r="NW14" s="577" t="str">
        <f>IF(Table1[[#This Row],[Etikett - B1 - Virgin Material]]="","",VLOOKUP(Table1[[#This Row],[Etikett - B1 - Virgin Material]],'DD FD'!AJ:AK,2,FALSE))</f>
        <v/>
      </c>
      <c r="NX14" s="578" t="str">
        <f>IF(Table1[[#This Row],[Etikett - B1 - Virgin Material Anteil (in %)]]="","",Table1[[#This Row],[Etikett - B1 - Virgin Material Anteil (in %)]])</f>
        <v/>
      </c>
      <c r="NY14" s="577" t="str">
        <f>IF(Table1[[#This Row],[Etikett - B1 - Recyceltes Material]]="","",VLOOKUP(Table1[[#This Row],[Etikett - B1 - Recyceltes Material]],'DD FD'!AL:AM,2,FALSE))</f>
        <v/>
      </c>
      <c r="NZ14" s="578" t="str">
        <f>IF(Table1[[#This Row],[Etikett - B1 - Recyceltes Material Anteil (in %)]]="","",Table1[[#This Row],[Etikett - B1 - Recyceltes Material Anteil (in %)]])</f>
        <v/>
      </c>
      <c r="OA14" s="577" t="str">
        <f>IF(Table1[[#This Row],[Etikett - B1 - Beschichtung]]="","",VLOOKUP(Table1[[#This Row],[Etikett - B1 - Beschichtung]],'DD FD'!AE:AF,2,FALSE))</f>
        <v/>
      </c>
      <c r="OB14" s="580" t="str">
        <f>IF(Table1[[#This Row],[Etikett - B1 - Beschichtung Anteil (in %)]]="","",Table1[[#This Row],[Etikett - B1 - Beschichtung Anteil (in %)]])</f>
        <v/>
      </c>
      <c r="OC14" s="576" t="str">
        <f>IF(Table1[[#This Row],[Etikett - B2 - Art]]="","",VLOOKUP(Table1[[#This Row],[Etikett - B2 - Art]],'DD FD'!F:G,2,FALSE))</f>
        <v/>
      </c>
      <c r="OD14" s="577" t="str">
        <f>IF(Table1[[#This Row],[Etikett - B2 - Fraktion]]="","",VLOOKUP(Table1[[#This Row],[Etikett - B2 - Fraktion]],'DD FD'!H:J,3,FALSE))</f>
        <v/>
      </c>
      <c r="OE14" s="574" t="str">
        <f>IF(Table1[[#This Row],[Etikett - B2 - Gewicht (in G)]]="","",Table1[[#This Row],[Etikett - B2 - Gewicht (in G)]])</f>
        <v/>
      </c>
      <c r="OF14" s="574" t="str">
        <f>IF(Table1[[#This Row],[Etikett - B2 - Lizenzierungs-pflichtig? (X=Ja)]]="","",Table1[[#This Row],[Etikett - B2 - Lizenzierungs-pflichtig? (X=Ja)]])</f>
        <v/>
      </c>
      <c r="OG14" s="574" t="str">
        <f>IF(Table1[[#This Row],[Etikett - B2 - Trennbar vom Hauptkörper? (X=Ja)]]="","",Table1[[#This Row],[Etikett - B2 - Trennbar vom Hauptkörper? (X=Ja)]])</f>
        <v/>
      </c>
      <c r="OH14" s="577" t="str">
        <f>IF(Table1[[#This Row],[Etikett - B2 - Virgin Material]]="","",VLOOKUP(Table1[[#This Row],[Etikett - B2 - Virgin Material]],'DD FD'!AJ:AK,2,FALSE))</f>
        <v/>
      </c>
      <c r="OI14" s="578" t="str">
        <f>IF(Table1[[#This Row],[Etikett - B2 - Virgin Material Anteil (in %)]]="","",Table1[[#This Row],[Etikett - B2 - Virgin Material Anteil (in %)]])</f>
        <v/>
      </c>
      <c r="OJ14" s="577" t="str">
        <f>IF(Table1[[#This Row],[Etikett - B2 - Recyceltes Material]]="","",VLOOKUP(Table1[[#This Row],[Etikett - B2 - Recyceltes Material]],'DD FD'!AL:AM,2,FALSE))</f>
        <v/>
      </c>
      <c r="OK14" s="578" t="str">
        <f>IF(Table1[[#This Row],[Etikett - B2 - Recyceltes Material Anteil (in %)]]="","",Table1[[#This Row],[Etikett - B2 - Recyceltes Material Anteil (in %)]])</f>
        <v/>
      </c>
      <c r="OL14" s="577" t="str">
        <f>IF(Table1[[#This Row],[Etikett - B2 - Beschichtung]]="","",VLOOKUP(Table1[[#This Row],[Etikett - B2 - Beschichtung]],'DD FD'!AE:AF,2,FALSE))</f>
        <v/>
      </c>
      <c r="OM14" s="580" t="str">
        <f>IF(Table1[[#This Row],[Etikett - B2 - Beschichtung Anteil (in %)]]="","",Table1[[#This Row],[Etikett - B2 - Beschichtung Anteil (in %)]])</f>
        <v/>
      </c>
      <c r="ON14" s="576" t="str">
        <f>IF(Table1[[#This Row],[Etikett - B3 - Art]]="","",VLOOKUP(Table1[[#This Row],[Etikett - B3 - Art]],'DD FD'!F:G,2,FALSE))</f>
        <v/>
      </c>
      <c r="OO14" s="577" t="str">
        <f>IF(Table1[[#This Row],[Etikett - B3 - Fraktion]]="","",VLOOKUP(Table1[[#This Row],[Etikett - B3 - Fraktion]],'DD FD'!H:J,3,FALSE))</f>
        <v/>
      </c>
      <c r="OP14" s="574" t="str">
        <f>IF(Table1[[#This Row],[Etikett - B3 - Gewicht (in G)]]="","",Table1[[#This Row],[Etikett - B3 - Gewicht (in G)]])</f>
        <v/>
      </c>
      <c r="OQ14" s="574" t="str">
        <f>IF(Table1[[#This Row],[Etikett - B3 - Lizenzierungs-pflichtig? (X=Ja)]]="","",Table1[[#This Row],[Etikett - B3 - Lizenzierungs-pflichtig? (X=Ja)]])</f>
        <v/>
      </c>
      <c r="OR14" s="574" t="str">
        <f>IF(Table1[[#This Row],[Etikett - B3 - Trennbar vom Hauptkörper? (X=Ja)]]="","",Table1[[#This Row],[Etikett - B3 - Trennbar vom Hauptkörper? (X=Ja)]])</f>
        <v/>
      </c>
      <c r="OS14" s="577" t="str">
        <f>IF(Table1[[#This Row],[Etikett - B3 - Virgin Material]]="","",VLOOKUP(Table1[[#This Row],[Etikett - B3 - Virgin Material]],'DD FD'!AJ:AK,2,FALSE))</f>
        <v/>
      </c>
      <c r="OT14" s="578" t="str">
        <f>IF(Table1[[#This Row],[Etikett - B3 - Virgin Material Anteil (in %)]]="","",Table1[[#This Row],[Etikett - B3 - Virgin Material Anteil (in %)]])</f>
        <v/>
      </c>
      <c r="OU14" s="577" t="str">
        <f>IF(Table1[[#This Row],[Etikett - B3 - Recyceltes Material]]="","",VLOOKUP(Table1[[#This Row],[Etikett - B3 - Recyceltes Material]],'DD FD'!AL:AM,2,FALSE))</f>
        <v/>
      </c>
      <c r="OV14" s="578" t="str">
        <f>IF(Table1[[#This Row],[Etikett - B3 - Recyceltes Material Anteil (in %)]]="","",Table1[[#This Row],[Etikett - B3 - Recyceltes Material Anteil (in %)]])</f>
        <v/>
      </c>
      <c r="OW14" s="577" t="str">
        <f>IF(Table1[[#This Row],[Etikett - B3 - Beschichtung]]="","",VLOOKUP(Table1[[#This Row],[Etikett - B3 - Beschichtung]],'DD FD'!AE:AF,2,FALSE))</f>
        <v/>
      </c>
      <c r="OX14" s="613" t="str">
        <f>IF(Table1[[#This Row],[Etikett - B3 - Beschichtung Anteil (in %)]]="","",Table1[[#This Row],[Etikett - B3 - Beschichtung Anteil (in %)]])</f>
        <v/>
      </c>
      <c r="OY14" s="618">
        <f>ROUNDUP(SUM(
IF(AND(LH14='DD FD'!$J$7,LJ14='DD FD'!$AI$3),LI14,0),
IF(AND(LR14='DD FD'!$J$7,LT14='DD FD'!$AI$3),LS14,0),
IF(AND(MB14='DD FD'!$J$7,MD14='DD FD'!$AI$3),MC14,0),
IF(AND(ML14='DD FD'!$J$7,MN14='DD FD'!$AI$3),MM14,0),
IF(AND(MW14='DD FD'!$J$7,MY14='DD FD'!$AI$3),MX14,0),
IF(AND(NH14='DD FD'!$J$7,NJ14='DD FD'!$AI$3),NI14,0),
IF(AND(NS14='DD FD'!$J$7,NU14='DD FD'!$AI$3),NT14,0),
IF(AND(OD14='DD FD'!$J$7,OF14='DD FD'!$AI$3),OE14,0),
IF(AND(OO14='DD FD'!$J$7,OQ14='DD FD'!$AI$3),OP14,0),
),2)</f>
        <v>0</v>
      </c>
      <c r="OZ14" s="617">
        <f>ROUNDUP(SUM(
IF(AND(LH14='DD FD'!$J$6,LJ14='DD FD'!$AI$3),LI14,0),
IF(AND(LR14='DD FD'!$J$6,LT14='DD FD'!$AI$3),LS14,0),
IF(AND(MB14='DD FD'!$J$6,MD14='DD FD'!$AI$3),MC14,0),
IF(AND(ML14='DD FD'!$J$6,MN14='DD FD'!$AI$3),MM14,0),
IF(AND(MW14='DD FD'!$J$6,MY14='DD FD'!$AI$3),MX14,0),
IF(AND(NH14='DD FD'!$J$6,NJ14='DD FD'!$AI$3),NI14,0),
IF(AND(NS14='DD FD'!$J$6,NU14='DD FD'!$AI$3),NT14,0),
IF(AND(OD14='DD FD'!$J$6,OF14='DD FD'!$AI$3),OE14,0),
IF(AND(OO14='DD FD'!$J$6,OQ14='DD FD'!$AI$3),OP14,0),
),2)</f>
        <v>0</v>
      </c>
      <c r="PA14" s="617">
        <f>ROUNDUP(SUM(
IF(AND(LH14='DD FD'!$J$10,LJ14='DD FD'!$AI$3),LI14,0),
IF(AND(LR14='DD FD'!$J$10,LT14='DD FD'!$AI$3),LS14,0),
IF(AND(MB14='DD FD'!$J$10,MD14='DD FD'!$AI$3),MC14,0),
IF(AND(ML14='DD FD'!$J$10,MN14='DD FD'!$AI$3),MM14,0),
IF(AND(MW14='DD FD'!$J$10,MY14='DD FD'!$AI$3),MX14,0),
IF(AND(NH14='DD FD'!$J$10,NJ14='DD FD'!$AI$3),NI14,0),
IF(AND(NS14='DD FD'!$J$10,NU14='DD FD'!$AI$3),NT14,0),
IF(AND(OD14='DD FD'!$J$10,OF14='DD FD'!$AI$3),OE14,0),
IF(AND(OO14='DD FD'!$J$10,OQ14='DD FD'!$AI$3),OP14,0),
),2)</f>
        <v>0</v>
      </c>
      <c r="PB14" s="617">
        <f>ROUNDUP(SUM(
IF(AND(LH14='DD FD'!$J$8,LJ14='DD FD'!$AI$3),LI14,0),
IF(AND(LR14='DD FD'!$J$8,LT14='DD FD'!$AI$3),LS14,0),
IF(AND(MB14='DD FD'!$J$8,MD14='DD FD'!$AI$3),MC14,0),
IF(AND(ML14='DD FD'!$J$8,MN14='DD FD'!$AI$3),MM14,0),
IF(AND(MW14='DD FD'!$J$8,MY14='DD FD'!$AI$3),MX14,0),
IF(AND(NH14='DD FD'!$J$8,NJ14='DD FD'!$AI$3),NI14,0),
IF(AND(NS14='DD FD'!$J$8,NU14='DD FD'!$AI$3),NT14,0),
IF(AND(OD14='DD FD'!$J$8,OF14='DD FD'!$AI$3),OE14,0),
IF(AND(OO14='DD FD'!$J$8,OQ14='DD FD'!$AI$3),OP14,0),
),2)</f>
        <v>0</v>
      </c>
      <c r="PC14" s="617">
        <f>ROUNDUP(SUM(
IF(AND(LH14='DD FD'!$J$5,LJ14='DD FD'!$AI$3),LI14,0),
IF(AND(LR14='DD FD'!$J$5,LT14='DD FD'!$AI$3),LS14,0),
IF(AND(MB14='DD FD'!$J$5,MD14='DD FD'!$AI$3),MC14,0),
IF(AND(ML14='DD FD'!$J$5,MN14='DD FD'!$AI$3),MM14,0),
IF(AND(MW14='DD FD'!$J$5,MY14='DD FD'!$AI$3),MX14,0),
IF(AND(NH14='DD FD'!$J$5,NJ14='DD FD'!$AI$3),NI14,0),
IF(AND(NS14='DD FD'!$J$5,NU14='DD FD'!$AI$3),NT14,0),
IF(AND(OD14='DD FD'!$J$5,OF14='DD FD'!$AI$3),OE14,0),
IF(AND(OO14='DD FD'!$J$5,OQ14='DD FD'!$AI$3),OP14,0),
),2)</f>
        <v>0</v>
      </c>
      <c r="PD14" s="617">
        <f>ROUNDUP(SUM(
IF(AND(LH14='DD FD'!$J$9,LJ14='DD FD'!$AI$3),LI14,0),
IF(AND(LR14='DD FD'!$J$9,LT14='DD FD'!$AI$3),LS14,0),
IF(AND(MB14='DD FD'!$J$9,MD14='DD FD'!$AI$3),MC14,0),
IF(AND(ML14='DD FD'!$J$9,MN14='DD FD'!$AI$3),MM14,0),
IF(AND(MW14='DD FD'!$J$9,MY14='DD FD'!$AI$3),MX14,0),
IF(AND(NH14='DD FD'!$J$9,NJ14='DD FD'!$AI$3),NI14,0),
IF(AND(NS14='DD FD'!$J$9,NU14='DD FD'!$AI$3),NT14,0),
IF(AND(OD14='DD FD'!$J$9,OF14='DD FD'!$AI$3),OE14,0),
IF(AND(OO14='DD FD'!$J$9,OQ14='DD FD'!$AI$3),OP14,0),
),2)</f>
        <v>0</v>
      </c>
      <c r="PE14" s="617">
        <f>ROUNDUP(SUM(
IF(AND(LH14='DD FD'!$J$4,LJ14='DD FD'!$AI$3),LI14,0),
IF(AND(LR14='DD FD'!$J$4,LT14='DD FD'!$AI$3),LS14,0),
IF(AND(MB14='DD FD'!$J$4,MD14='DD FD'!$AI$3),MC14,0),
IF(AND(ML14='DD FD'!$J$4,MN14='DD FD'!$AI$3),MM14,0),
IF(AND(MW14='DD FD'!$J$4,MY14='DD FD'!$AI$3),MX14,0),
IF(AND(NH14='DD FD'!$J$4,NJ14='DD FD'!$AI$3),NI14,0),
IF(AND(NS14='DD FD'!$J$4,NU14='DD FD'!$AI$3),NT14,0),
IF(AND(OD14='DD FD'!$J$4,OF14='DD FD'!$AI$3),OE14,0),
IF(AND(OO14='DD FD'!$J$4,OQ14='DD FD'!$AI$3),OP14,0),
),2)</f>
        <v>0</v>
      </c>
      <c r="PF14" s="619">
        <f>ROUNDUP(SUM(
IF(AND(LH14='DD FD'!$J$11,LJ14='DD FD'!$AI$3),LI14,0),
IF(AND(LR14='DD FD'!$J$11,LT14='DD FD'!$AI$3),LS14,0),
IF(AND(MB14='DD FD'!$J$11,MD14='DD FD'!$AI$3),MC14,0),
IF(AND(ML14='DD FD'!$J$11,MN14='DD FD'!$AI$3),MM14,0),
IF(AND(MW14='DD FD'!$J$11,MY14='DD FD'!$AI$3),MX14,0),
IF(AND(NH14='DD FD'!$J$11,NJ14='DD FD'!$AI$3),NI14,0),
IF(AND(NS14='DD FD'!$J$11,NU14='DD FD'!$AI$3),NT14,0),
IF(AND(OD14='DD FD'!$J$11,OF14='DD FD'!$AI$3),OE14,0),
IF(AND(OO14='DD FD'!$J$11,OQ14='DD FD'!$AI$3),OP14,0),
),2)</f>
        <v>0</v>
      </c>
      <c r="PG14" s="3"/>
    </row>
    <row r="15" spans="1:423">
      <c r="A15" s="806"/>
      <c r="B15" s="934"/>
      <c r="C15" s="247"/>
      <c r="D15" s="842"/>
      <c r="E15" s="247"/>
      <c r="F15" s="158"/>
      <c r="G15" s="710"/>
      <c r="H15" s="712"/>
      <c r="I15" s="936"/>
      <c r="J15" s="803"/>
      <c r="K15" s="150"/>
      <c r="L15" s="146" t="str">
        <f t="shared" si="0"/>
        <v/>
      </c>
      <c r="M15" s="501" t="str">
        <f t="shared" si="17"/>
        <v/>
      </c>
      <c r="N15" s="504"/>
      <c r="O15" s="113" t="str">
        <f t="shared" si="18"/>
        <v/>
      </c>
      <c r="P15" s="114" t="str">
        <f t="shared" si="1"/>
        <v/>
      </c>
      <c r="Q15" s="152"/>
      <c r="R15" s="152"/>
      <c r="S15" s="115" t="str">
        <f t="shared" si="19"/>
        <v/>
      </c>
      <c r="T15" s="159"/>
      <c r="U15" s="159"/>
      <c r="V15" s="157"/>
      <c r="W15" s="157"/>
      <c r="X15" s="157"/>
      <c r="Y15" s="772"/>
      <c r="Z15" s="158"/>
      <c r="AA15" s="144"/>
      <c r="AB15" s="112"/>
      <c r="AC15" s="153"/>
      <c r="AD15" s="153"/>
      <c r="AE15" s="153"/>
      <c r="AF15" s="153"/>
      <c r="AG15" s="153"/>
      <c r="AH15" s="153"/>
      <c r="AI15" s="152"/>
      <c r="AJ15" s="158"/>
      <c r="AK15" s="158"/>
      <c r="AL15" s="158"/>
      <c r="AM15" s="116" t="str">
        <f t="shared" si="20"/>
        <v/>
      </c>
      <c r="AN15" s="116" t="str">
        <f t="shared" si="21"/>
        <v/>
      </c>
      <c r="AO15" s="324"/>
      <c r="AP15" s="503"/>
      <c r="AQ15" s="487" t="str">
        <f t="shared" si="22"/>
        <v/>
      </c>
      <c r="AR15" s="113" t="str">
        <f t="shared" si="2"/>
        <v/>
      </c>
      <c r="AS15" s="113" t="str">
        <f t="shared" si="3"/>
        <v/>
      </c>
      <c r="AT15" s="113" t="str">
        <f t="shared" si="4"/>
        <v/>
      </c>
      <c r="AU15" s="113" t="str">
        <f t="shared" si="5"/>
        <v/>
      </c>
      <c r="AV15" s="159"/>
      <c r="AW15" s="157"/>
      <c r="AX15" s="157"/>
      <c r="AY15" s="157"/>
      <c r="AZ15" s="157"/>
      <c r="BA15" s="116" t="str">
        <f t="shared" si="6"/>
        <v/>
      </c>
      <c r="BB15" s="316"/>
      <c r="BC15" s="116" t="str">
        <f t="shared" si="7"/>
        <v/>
      </c>
      <c r="BD15" s="133" t="str">
        <f t="shared" si="8"/>
        <v/>
      </c>
      <c r="BE15" s="157"/>
      <c r="BF15" s="1180"/>
      <c r="BG15" s="1180"/>
      <c r="BH15" s="158"/>
      <c r="BI15" s="490"/>
      <c r="BJ15" s="514" t="str">
        <f t="shared" si="23"/>
        <v/>
      </c>
      <c r="BK15" s="789"/>
      <c r="BL15" s="116" t="str">
        <f t="shared" si="24"/>
        <v/>
      </c>
      <c r="BM15" s="144"/>
      <c r="BN15" s="144"/>
      <c r="BO15" s="144"/>
      <c r="BP15" s="790"/>
      <c r="BQ15" s="790"/>
      <c r="BR15" s="790"/>
      <c r="BS15" s="116" t="str">
        <f t="shared" si="9"/>
        <v/>
      </c>
      <c r="BT15" s="790"/>
      <c r="BU15" s="808" t="str">
        <f t="shared" si="10"/>
        <v/>
      </c>
      <c r="BV15" s="791"/>
      <c r="BW15" s="144"/>
      <c r="BX15" s="20"/>
      <c r="BY15" s="20"/>
      <c r="BZ15" s="20"/>
      <c r="CA15" s="792"/>
      <c r="CB15" s="1201"/>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782" t="str">
        <f t="shared" si="25"/>
        <v/>
      </c>
      <c r="EE15" s="519"/>
      <c r="EF15" s="793"/>
      <c r="EG15" s="519"/>
      <c r="EH15" s="794"/>
      <c r="EI15" s="790"/>
      <c r="EJ15" s="794"/>
      <c r="EK15" s="794"/>
      <c r="EL15" s="790"/>
      <c r="EM15" s="790"/>
      <c r="EN15" s="790"/>
      <c r="EO15" s="112" t="str">
        <f t="shared" si="11"/>
        <v/>
      </c>
      <c r="EP15" s="790"/>
      <c r="EQ15" s="488" t="str">
        <f t="shared" si="12"/>
        <v/>
      </c>
      <c r="ER15" s="1100"/>
      <c r="ES15" s="1099" t="str">
        <f t="shared" si="26"/>
        <v/>
      </c>
      <c r="ET15" s="525"/>
      <c r="EU15" s="148"/>
      <c r="EV15" s="148"/>
      <c r="EW15" s="148"/>
      <c r="EX15" s="148"/>
      <c r="EY15" s="148"/>
      <c r="EZ15" s="148"/>
      <c r="FA15" s="148"/>
      <c r="FB15" s="148"/>
      <c r="FC15" s="148"/>
      <c r="FD15" s="148"/>
      <c r="FE15" s="148"/>
      <c r="FF15" s="148"/>
      <c r="FG15" s="148"/>
      <c r="FH15" s="148"/>
      <c r="FI15" s="528"/>
      <c r="FJ15" s="513" t="str">
        <f t="shared" si="13"/>
        <v/>
      </c>
      <c r="FK15" s="158"/>
      <c r="FL15" s="850"/>
      <c r="FM15" s="850"/>
      <c r="FN15" s="850"/>
      <c r="FO15" s="850"/>
      <c r="FP15" s="850"/>
      <c r="FQ15" s="850"/>
      <c r="FR15" s="157"/>
      <c r="FS15" s="143"/>
      <c r="FT15" s="143"/>
      <c r="FU15" s="847" t="str">
        <f t="shared" si="14"/>
        <v/>
      </c>
      <c r="FV15" s="555"/>
      <c r="FW15" s="523" t="str">
        <f>IF(Table1[[#This Row],[Nonfood Inhaltstoffe - Komponente]]="","",VLOOKUP(Table1[[#This Row],[Nonfood Inhaltstoffe - Komponente]],'Dropdown Auswahl'!BJ:BK,2,FALSE))</f>
        <v/>
      </c>
      <c r="FX15" s="1013"/>
      <c r="FY15" s="1011" t="str">
        <f t="shared" si="15"/>
        <v/>
      </c>
      <c r="FZ15" s="152"/>
      <c r="GA15" s="152"/>
      <c r="GB15" s="152"/>
      <c r="GC15" s="529" t="str">
        <f t="shared" si="16"/>
        <v/>
      </c>
      <c r="GG15" s="21"/>
      <c r="GH15" s="21"/>
      <c r="GI15" s="1019"/>
      <c r="GJ15" s="1016" t="str">
        <f>IF(Table1[[#This Row],[Global Trade Item Number (GTIN)]]="","",Table1[[#This Row],[Global Trade Item Number (GTIN)]])</f>
        <v/>
      </c>
      <c r="GK15" s="555" t="str">
        <f>IF(Table1[[#This Row],[WAWI-Nr./ Kreditoren-Nummer
(ASDV)]]&lt;&gt;"",Table1[[#This Row],[WAWI-Nr./ Kreditoren-Nummer
(ASDV)]],"")</f>
        <v/>
      </c>
      <c r="GL15" s="165"/>
      <c r="GM15" s="165"/>
      <c r="GN15" s="165"/>
      <c r="GO15" s="485"/>
      <c r="GP15" s="534"/>
      <c r="GQ15" s="533"/>
      <c r="GR15" s="486"/>
      <c r="GS15" s="486"/>
      <c r="GT15" s="486"/>
      <c r="GU15" s="486"/>
      <c r="GV15" s="486"/>
      <c r="GW15" s="542"/>
      <c r="GX15" s="538"/>
      <c r="GY15" s="144"/>
      <c r="GZ15" s="480"/>
      <c r="HA15" s="158"/>
      <c r="HB15" s="480"/>
      <c r="HC15" s="480"/>
      <c r="HD15" s="480"/>
      <c r="HE15" s="480"/>
      <c r="HF15" s="480"/>
      <c r="HG15" s="480"/>
      <c r="HH15" s="538"/>
      <c r="HI15" s="480"/>
      <c r="HJ15" s="480"/>
      <c r="HK15" s="480"/>
      <c r="HL15" s="480"/>
      <c r="HM15" s="480"/>
      <c r="HN15" s="480"/>
      <c r="HO15" s="480"/>
      <c r="HP15" s="480"/>
      <c r="HQ15" s="480"/>
      <c r="HR15" s="538"/>
      <c r="HS15" s="480"/>
      <c r="HT15" s="480"/>
      <c r="HU15" s="480"/>
      <c r="HV15" s="480"/>
      <c r="HW15" s="480"/>
      <c r="HX15" s="480"/>
      <c r="HY15" s="480"/>
      <c r="HZ15" s="480"/>
      <c r="IA15" s="480"/>
      <c r="IB15" s="538"/>
      <c r="IC15" s="480"/>
      <c r="ID15" s="480"/>
      <c r="IE15" s="480"/>
      <c r="IF15" s="480"/>
      <c r="IG15" s="480"/>
      <c r="IH15" s="480"/>
      <c r="II15" s="480"/>
      <c r="IJ15" s="480"/>
      <c r="IK15" s="480"/>
      <c r="IL15" s="480"/>
      <c r="IM15" s="538"/>
      <c r="IN15" s="480"/>
      <c r="IO15" s="480"/>
      <c r="IP15" s="480"/>
      <c r="IQ15" s="480"/>
      <c r="IR15" s="480"/>
      <c r="IS15" s="480"/>
      <c r="IT15" s="480"/>
      <c r="IU15" s="480"/>
      <c r="IV15" s="480"/>
      <c r="IW15" s="480"/>
      <c r="IX15" s="538"/>
      <c r="IY15" s="480"/>
      <c r="IZ15" s="480"/>
      <c r="JA15" s="480"/>
      <c r="JB15" s="480"/>
      <c r="JC15" s="480"/>
      <c r="JD15" s="480"/>
      <c r="JE15" s="480"/>
      <c r="JF15" s="480"/>
      <c r="JG15" s="480"/>
      <c r="JH15" s="480"/>
      <c r="JI15" s="538"/>
      <c r="JJ15" s="480"/>
      <c r="JK15" s="480"/>
      <c r="JL15" s="480"/>
      <c r="JM15" s="480"/>
      <c r="JN15" s="480"/>
      <c r="JO15" s="480"/>
      <c r="JP15" s="480"/>
      <c r="JQ15" s="480"/>
      <c r="JR15" s="480"/>
      <c r="JS15" s="590"/>
      <c r="JT15" s="538"/>
      <c r="JU15" s="480"/>
      <c r="JV15" s="480"/>
      <c r="JW15" s="480"/>
      <c r="JX15" s="480"/>
      <c r="JY15" s="480"/>
      <c r="JZ15" s="480"/>
      <c r="KA15" s="480"/>
      <c r="KB15" s="480"/>
      <c r="KC15" s="480"/>
      <c r="KD15" s="480"/>
      <c r="KE15" s="538"/>
      <c r="KF15" s="480"/>
      <c r="KG15" s="480"/>
      <c r="KH15" s="480"/>
      <c r="KI15" s="480"/>
      <c r="KJ15" s="480"/>
      <c r="KK15" s="480"/>
      <c r="KL15" s="480"/>
      <c r="KM15" s="480"/>
      <c r="KN15" s="480"/>
      <c r="KO15" s="480"/>
      <c r="KR15" s="568" t="str">
        <f>IF(Table1[[#This Row],[GTIN]]&lt;&gt;"",Table1[[#This Row],[GTIN]],"")</f>
        <v/>
      </c>
      <c r="KS15" s="569" t="str">
        <f>Table1[[#This Row],[Kreditor]]</f>
        <v/>
      </c>
      <c r="KT15" s="570" t="str">
        <f>IF(Table1[[#This Row],[Gültig ab (Datum)]]&lt;&gt;"",Table1[[#This Row],[Gültig ab (Datum)]],"")</f>
        <v/>
      </c>
      <c r="KU15" s="570"/>
      <c r="KV15" s="583" t="str">
        <f>IF(Table1[[#This Row],[Artikel verpackt? 
(X=Ja)]]="","",Table1[[#This Row],[Artikel verpackt? 
(X=Ja)]])</f>
        <v/>
      </c>
      <c r="KW15" s="571" t="str">
        <f>IF(Table1[[#This Row],[Verpackung recyclingfähig?
(X=Ja)]]="","",Table1[[#This Row],[Verpackung recyclingfähig?
(X=Ja)]])</f>
        <v/>
      </c>
      <c r="KX15" s="572"/>
      <c r="KY15" s="573"/>
      <c r="KZ15" s="574"/>
      <c r="LA15" s="574"/>
      <c r="LB15" s="574"/>
      <c r="LC15" s="574"/>
      <c r="LD15" s="574"/>
      <c r="LE15" s="574"/>
      <c r="LF15" s="575"/>
      <c r="LG15" s="576" t="str">
        <f>IF(Table1[[#This Row],[Hauptkörper - B1 - Art]]="","",VLOOKUP(Table1[[#This Row],[Hauptkörper - B1 - Art]],'DD FD'!B:C,2,FALSE))</f>
        <v/>
      </c>
      <c r="LH15" s="577" t="str">
        <f>IF(Table1[[#This Row],[Hauptkörper - B1 - Fraktion]]="","",VLOOKUP(Table1[[#This Row],[Hauptkörper - B1 - Fraktion]],'DD FD'!H:J,3,FALSE))</f>
        <v/>
      </c>
      <c r="LI15" s="574" t="str">
        <f>IF(Table1[[#This Row],[Hauptkörper - B1 - Gewicht
(in G)]]="","",Table1[[#This Row],[Hauptkörper - B1 - Gewicht
(in G)]])</f>
        <v/>
      </c>
      <c r="LJ15" s="574" t="str">
        <f>IF(Table1[[#This Row],[Hauptkörper - B1 - Lizenzierungs-pflichtig? (X=Ja)]]="","",Table1[[#This Row],[Hauptkörper - B1 - Lizenzierungs-pflichtig? (X=Ja)]])</f>
        <v/>
      </c>
      <c r="LK15" s="577" t="str">
        <f>IF(Table1[[#This Row],[Hauptkörper - B1 - Virgin Material]]="","",VLOOKUP(Table1[[#This Row],[Hauptkörper - B1 - Virgin Material]],'DD FD'!AJ:AK,2,FALSE))</f>
        <v/>
      </c>
      <c r="LL15" s="578" t="str">
        <f>IF(Table1[[#This Row],[Hauptkörper - B1 - Virgin Material Anteil (in %)]]="","",Table1[[#This Row],[Hauptkörper - B1 - Virgin Material Anteil (in %)]])</f>
        <v/>
      </c>
      <c r="LM15" s="577" t="str">
        <f>IF(Table1[[#This Row],[Hauptkörper - B1 - Recyceltes Material]]="","",VLOOKUP(Table1[[#This Row],[Hauptkörper - B1 - Recyceltes Material]],'DD FD'!AL:AM,2,FALSE))</f>
        <v/>
      </c>
      <c r="LN15" s="578" t="str">
        <f>IF(Table1[[#This Row],[Hauptkörper - B1 - Recyceltes Material Anteil (in %)]]="","",Table1[[#This Row],[Hauptkörper - B1 - Recyceltes Material Anteil (in %)]])</f>
        <v/>
      </c>
      <c r="LO15" s="579" t="str">
        <f>IF(Table1[[#This Row],[Hauptkörper - B1 - Beschichtung]]="","",VLOOKUP(Table1[[#This Row],[Hauptkörper - B1 - Beschichtung]],'DD FD'!AE:AF,2,FALSE))</f>
        <v/>
      </c>
      <c r="LP15" s="580" t="str">
        <f>IF(Table1[[#This Row],[Hauptkörper - B1 - Beschichtung Anteil (in %)]]="","",Table1[[#This Row],[Hauptkörper - B1 - Beschichtung Anteil (in %)]])</f>
        <v/>
      </c>
      <c r="LQ15" s="576" t="str">
        <f>IF(Table1[[#This Row],[Hauptkörper - B2 - Art]]="","",VLOOKUP(Table1[[#This Row],[Hauptkörper - B2 - Art]],'DD FD'!B:C,2,FALSE))</f>
        <v/>
      </c>
      <c r="LR15" s="577" t="str">
        <f>IF(Table1[[#This Row],[Hauptkörper - B2 - Fraktion]]="","",VLOOKUP(Table1[[#This Row],[Hauptkörper - B2 - Fraktion]],'DD FD'!H:J,3,FALSE))</f>
        <v/>
      </c>
      <c r="LS15" s="574" t="str">
        <f>IF(Table1[[#This Row],[Hauptkörper - B2 - Gewicht
(in G)]]="","",Table1[[#This Row],[Hauptkörper - B2 - Gewicht
(in G)]])</f>
        <v/>
      </c>
      <c r="LT15" s="574" t="str">
        <f>IF(Table1[[#This Row],[Hauptkörper - B2 - Lizenzierungs-pflichtig? (X=Ja)]]="","",Table1[[#This Row],[Hauptkörper - B2 - Lizenzierungs-pflichtig? (X=Ja)]])</f>
        <v/>
      </c>
      <c r="LU15" s="577" t="str">
        <f>IF(Table1[[#This Row],[Hauptkörper - B2 - Virgin Material]]="","",VLOOKUP(Table1[[#This Row],[Hauptkörper - B2 - Virgin Material]],'DD FD'!AJ:AK,2,FALSE))</f>
        <v/>
      </c>
      <c r="LV15" s="578" t="str">
        <f>IF(Table1[[#This Row],[Hauptkörper - B2 - Virgin Material Anteil (in %)]]="","",Table1[[#This Row],[Hauptkörper - B2 - Virgin Material Anteil (in %)]])</f>
        <v/>
      </c>
      <c r="LW15" s="577" t="str">
        <f>IF(Table1[[#This Row],[Hauptkörper - B2 - Recyceltes Material]]="","",VLOOKUP(Table1[[#This Row],[Hauptkörper - B2 - Recyceltes Material]],'DD FD'!AL:AM,2,FALSE))</f>
        <v/>
      </c>
      <c r="LX15" s="578" t="str">
        <f>IF(Table1[[#This Row],[Hauptkörper - B2 - Recyceltes Material Anteil (in %)]]="","",Table1[[#This Row],[Hauptkörper - B2 - Recyceltes Material Anteil (in %)]])</f>
        <v/>
      </c>
      <c r="LY15" s="577" t="str">
        <f>IF(Table1[[#This Row],[Hauptkörper - B2 - Beschichtung]]="","",VLOOKUP(Table1[[#This Row],[Hauptkörper - B2 - Beschichtung]],'DD FD'!AE:AF,2,FALSE))</f>
        <v/>
      </c>
      <c r="LZ15" s="580" t="str">
        <f>IF(Table1[[#This Row],[Hauptkörper - B2 - Beschichtung Anteil (in %)]]="","",Table1[[#This Row],[Hauptkörper - B2 - Beschichtung Anteil (in %)]])</f>
        <v/>
      </c>
      <c r="MA15" s="576" t="str">
        <f>IF(Table1[[#This Row],[Hauptkörper - B3 - Art]]="","",VLOOKUP(Table1[[#This Row],[Hauptkörper - B3 - Art]],'DD FD'!B:C,2,FALSE))</f>
        <v/>
      </c>
      <c r="MB15" s="577" t="str">
        <f>IF(Table1[[#This Row],[Hauptkörper - B3 - Fraktion]]="","",VLOOKUP(Table1[[#This Row],[Hauptkörper - B3 - Fraktion]],'DD FD'!H:J,3,FALSE))</f>
        <v/>
      </c>
      <c r="MC15" s="574" t="str">
        <f>IF(Table1[[#This Row],[Hauptkörper - B3 - Gewicht
(in G)]]="","",Table1[[#This Row],[Hauptkörper - B3 - Gewicht
(in G)]])</f>
        <v/>
      </c>
      <c r="MD15" s="574" t="str">
        <f>IF(Table1[[#This Row],[Hauptkörper - B3 - Lizenzierungs-pflichtig? (X=Ja)]]="","",Table1[[#This Row],[Hauptkörper - B3 - Lizenzierungs-pflichtig? (X=Ja)]])</f>
        <v/>
      </c>
      <c r="ME15" s="577" t="str">
        <f>IF(Table1[[#This Row],[Hauptkörper - B3 - Virgin Material]]="","",VLOOKUP(Table1[[#This Row],[Hauptkörper - B3 - Virgin Material]],'DD FD'!AJ:AK,2,FALSE))</f>
        <v/>
      </c>
      <c r="MF15" s="578" t="str">
        <f>IF(Table1[[#This Row],[Hauptkörper - B3 - Virgin Material Anteil (in %)]]="","",Table1[[#This Row],[Hauptkörper - B3 - Virgin Material Anteil (in %)]])</f>
        <v/>
      </c>
      <c r="MG15" s="577" t="str">
        <f>IF(Table1[[#This Row],[Hauptkörper - B3 - Recyceltes Material]]="","",VLOOKUP(Table1[[#This Row],[Hauptkörper - B3 - Recyceltes Material]],'DD FD'!AL:AM,2,FALSE))</f>
        <v/>
      </c>
      <c r="MH15" s="578" t="str">
        <f>IF(Table1[[#This Row],[Hauptkörper - B3 - Recyceltes Material Anteil (in %)]]="","",Table1[[#This Row],[Hauptkörper - B3 - Recyceltes Material Anteil (in %)]])</f>
        <v/>
      </c>
      <c r="MI15" s="577" t="str">
        <f>IF(Table1[[#This Row],[Hauptkörper - B3 - Beschichtung]]="","",VLOOKUP(Table1[[#This Row],[Hauptkörper - B3 - Beschichtung]],'DD FD'!AE:AF,2,FALSE))</f>
        <v/>
      </c>
      <c r="MJ15" s="580" t="str">
        <f>IF(Table1[[#This Row],[Hauptkörper - B3 - Beschichtung Anteil (in %)]]="","",Table1[[#This Row],[Hauptkörper - B3 - Beschichtung Anteil (in %)]])</f>
        <v/>
      </c>
      <c r="MK15" s="576" t="str">
        <f>IF(Table1[[#This Row],[Verschluss - B1 - Art]]="","",VLOOKUP(Table1[[#This Row],[Verschluss - B1 - Art]],'DD FD'!D:E,2,FALSE))</f>
        <v/>
      </c>
      <c r="ML15" s="577" t="str">
        <f>IF(Table1[[#This Row],[Verschluss - B1 - Fraktion]]="","",VLOOKUP(Table1[[#This Row],[Verschluss - B1 - Fraktion]],'DD FD'!H:J,3,FALSE))</f>
        <v/>
      </c>
      <c r="MM15" s="574" t="str">
        <f>IF(Table1[[#This Row],[Verschluss - B1 - Gewicht (in G)]]="","",Table1[[#This Row],[Verschluss - B1 - Gewicht (in G)]])</f>
        <v/>
      </c>
      <c r="MN15" s="574" t="str">
        <f>IF(Table1[[#This Row],[Verschluss - B1 - Lizenzierungs-pflichtig? (X=Ja)]]="","",Table1[[#This Row],[Verschluss - B1 - Lizenzierungs-pflichtig? (X=Ja)]])</f>
        <v/>
      </c>
      <c r="MO15" s="574" t="str">
        <f>IF(Table1[[#This Row],[Verschluss - B1 - Trennbar vom Hauptkörper? (X=Ja)]]="","",Table1[[#This Row],[Verschluss - B1 - Trennbar vom Hauptkörper? (X=Ja)]])</f>
        <v/>
      </c>
      <c r="MP15" s="577" t="str">
        <f>IF(Table1[[#This Row],[Verschluss - B1 - Virgin Material]]="","",VLOOKUP(Table1[[#This Row],[Verschluss - B1 - Virgin Material]],'DD FD'!AJ:AK,2,FALSE))</f>
        <v/>
      </c>
      <c r="MQ15" s="578" t="str">
        <f>IF(Table1[[#This Row],[Verschluss - B1 - Virgin Material Anteil (in %)]]="","",Table1[[#This Row],[Verschluss - B1 - Virgin Material Anteil (in %)]])</f>
        <v/>
      </c>
      <c r="MR15" s="577" t="str">
        <f>IF(Table1[[#This Row],[Verschluss - B1 - Recyceltes Material]]="","",VLOOKUP(Table1[[#This Row],[Verschluss - B1 - Recyceltes Material]],'DD FD'!AL:AM,2,FALSE))</f>
        <v/>
      </c>
      <c r="MS15" s="578" t="str">
        <f>IF(Table1[[#This Row],[Verschluss - B1 - Recyceltes Material Anteil (in %)]]="","",Table1[[#This Row],[Verschluss - B1 - Recyceltes Material Anteil (in %)]])</f>
        <v/>
      </c>
      <c r="MT15" s="577" t="str">
        <f>IF(Table1[[#This Row],[Verschluss - B1 - Beschichtung]]="","",VLOOKUP(Table1[[#This Row],[Verschluss - B1 - Beschichtung]],'DD FD'!AE:AF,2,FALSE))</f>
        <v/>
      </c>
      <c r="MU15" s="580" t="str">
        <f>IF(Table1[[#This Row],[Verschluss - B1 - Beschichtung Anteil (in %)]]="","",Table1[[#This Row],[Verschluss - B1 - Beschichtung Anteil (in %)]])</f>
        <v/>
      </c>
      <c r="MV15" s="576" t="str">
        <f>IF(Table1[[#This Row],[Verschluss - B2 - Art]]="","",VLOOKUP(Table1[[#This Row],[Verschluss - B2 - Art]],'DD FD'!D:E,2,FALSE))</f>
        <v/>
      </c>
      <c r="MW15" s="577" t="str">
        <f>IF(Table1[[#This Row],[Verschluss - B2 - Fraktion]]="","",VLOOKUP(Table1[[#This Row],[Verschluss - B2 - Fraktion]],'DD FD'!H:J,3,FALSE))</f>
        <v/>
      </c>
      <c r="MX15" s="574" t="str">
        <f>IF(Table1[[#This Row],[Verschluss - B2 - Gewicht (in G)]]="","",Table1[[#This Row],[Verschluss - B2 - Gewicht (in G)]])</f>
        <v/>
      </c>
      <c r="MY15" s="574" t="str">
        <f>IF(Table1[[#This Row],[Verschluss - B2 - Lizenzierungs-pflichtig? (X=Ja)]]="","",Table1[[#This Row],[Verschluss - B2 - Lizenzierungs-pflichtig? (X=Ja)]])</f>
        <v/>
      </c>
      <c r="MZ15" s="574" t="str">
        <f>IF(Table1[[#This Row],[Verschluss - B2 - Trennbar vom Hauptkörper? (X=Ja)]]="","",Table1[[#This Row],[Verschluss - B2 - Trennbar vom Hauptkörper? (X=Ja)]])</f>
        <v/>
      </c>
      <c r="NA15" s="577" t="str">
        <f>IF(Table1[[#This Row],[Verschluss - B2 - Virgin Material]]="","",VLOOKUP(Table1[[#This Row],[Verschluss - B2 - Virgin Material]],'DD FD'!AJ:AK,2,FALSE))</f>
        <v/>
      </c>
      <c r="NB15" s="578" t="str">
        <f>IF(Table1[[#This Row],[Verschluss - B2 - Virgin Material Anteil (in %)]]="","",Table1[[#This Row],[Verschluss - B2 - Virgin Material Anteil (in %)]])</f>
        <v/>
      </c>
      <c r="NC15" s="577" t="str">
        <f>IF(Table1[[#This Row],[Verschluss - B2 - Recyceltes Material]]="","",VLOOKUP(Table1[[#This Row],[Verschluss - B2 - Recyceltes Material]],'DD FD'!AL:AM,2,FALSE))</f>
        <v/>
      </c>
      <c r="ND15" s="578" t="str">
        <f>IF(Table1[[#This Row],[Verschluss - B2 - Recyceltes Material Anteil (in %)]]="","",Table1[[#This Row],[Verschluss - B2 - Recyceltes Material Anteil (in %)]])</f>
        <v/>
      </c>
      <c r="NE15" s="577" t="str">
        <f>IF(Table1[[#This Row],[Verschluss - B2 - Beschichtung]]="","",VLOOKUP(Table1[[#This Row],[Verschluss - B2 - Beschichtung]],'DD FD'!AE:AF,2,FALSE))</f>
        <v/>
      </c>
      <c r="NF15" s="580" t="str">
        <f>IF(Table1[[#This Row],[Verschluss - B2 - Beschichtung Anteil (in %)]]="","",Table1[[#This Row],[Verschluss - B2 - Beschichtung Anteil (in %)]])</f>
        <v/>
      </c>
      <c r="NG15" s="576" t="str">
        <f>IF(Table1[[#This Row],[Verschluss - B3 - Art]]="","",VLOOKUP(Table1[[#This Row],[Verschluss - B3 - Art]],'DD FD'!D:E,2,FALSE))</f>
        <v/>
      </c>
      <c r="NH15" s="577" t="str">
        <f>IF(Table1[[#This Row],[Verschluss - B3 - Fraktion]]="","",VLOOKUP(Table1[[#This Row],[Verschluss - B3 - Fraktion]],'DD FD'!H:J,3,FALSE))</f>
        <v/>
      </c>
      <c r="NI15" s="574" t="str">
        <f>IF(Table1[[#This Row],[Verschluss - B3 - Gewicht (in G)]]="","",Table1[[#This Row],[Verschluss - B3 - Gewicht (in G)]])</f>
        <v/>
      </c>
      <c r="NJ15" s="574" t="str">
        <f>IF(Table1[[#This Row],[Verschluss - B3 - Lizenzierungs-pflichtig? (X=Ja)]]="","",Table1[[#This Row],[Verschluss - B3 - Lizenzierungs-pflichtig? (X=Ja)]])</f>
        <v/>
      </c>
      <c r="NK15" s="574" t="str">
        <f>IF(Table1[[#This Row],[Verschluss - B3 - Trennbar vom Hauptkörper? (X=Ja)]]="","",Table1[[#This Row],[Verschluss - B3 - Trennbar vom Hauptkörper? (X=Ja)]])</f>
        <v/>
      </c>
      <c r="NL15" s="577" t="str">
        <f>IF(Table1[[#This Row],[Verschluss - B3 - Virgin Material]]="","",VLOOKUP(Table1[[#This Row],[Verschluss - B3 - Virgin Material]],'DD FD'!AJ:AK,2,FALSE))</f>
        <v/>
      </c>
      <c r="NM15" s="578" t="str">
        <f>IF(Table1[[#This Row],[Verschluss - B3 - Virgin Material Anteil (in %)]]="","",Table1[[#This Row],[Verschluss - B3 - Virgin Material Anteil (in %)]])</f>
        <v/>
      </c>
      <c r="NN15" s="577" t="str">
        <f>IF(Table1[[#This Row],[Verschluss - B3 - Recyceltes Material]]="","",VLOOKUP(Table1[[#This Row],[Verschluss - B3 - Recyceltes Material]],'DD FD'!AL:AM,2,FALSE))</f>
        <v/>
      </c>
      <c r="NO15" s="578" t="str">
        <f>IF(Table1[[#This Row],[Verschluss - B3 - Recyceltes Material Anteil (in %)]]="","",Table1[[#This Row],[Verschluss - B3 - Recyceltes Material Anteil (in %)]])</f>
        <v/>
      </c>
      <c r="NP15" s="577" t="str">
        <f>IF(Table1[[#This Row],[Verschluss - B3 - Beschichtung]]="","",VLOOKUP(Table1[[#This Row],[Verschluss - B3 - Beschichtung]],'DD FD'!AE:AF,2,FALSE))</f>
        <v/>
      </c>
      <c r="NQ15" s="580" t="str">
        <f>IF(Table1[[#This Row],[Verschluss - B3 - Beschichtung Anteil (in %)]]="","",Table1[[#This Row],[Verschluss - B3 - Beschichtung Anteil (in %)]])</f>
        <v/>
      </c>
      <c r="NR15" s="576" t="str">
        <f>IF(Table1[[#This Row],[Etikett - B1 - Art]]="","",VLOOKUP(Table1[[#This Row],[Etikett - B1 - Art]],'DD FD'!F:G,2,FALSE))</f>
        <v/>
      </c>
      <c r="NS15" s="577" t="str">
        <f>IF(Table1[[#This Row],[Etikett - B1 - Fraktion]]="","",VLOOKUP(Table1[[#This Row],[Etikett - B1 - Fraktion]],'DD FD'!H:J,3,FALSE))</f>
        <v/>
      </c>
      <c r="NT15" s="574" t="str">
        <f>IF(Table1[[#This Row],[Etikett - B1 - Gewicht (in G)]]="","",Table1[[#This Row],[Etikett - B1 - Gewicht (in G)]])</f>
        <v/>
      </c>
      <c r="NU15" s="574" t="str">
        <f>IF(Table1[[#This Row],[Etikett - B1 - Lizenzierungs-pflichtig? (X=Ja)]]="","",Table1[[#This Row],[Etikett - B1 - Lizenzierungs-pflichtig? (X=Ja)]])</f>
        <v/>
      </c>
      <c r="NV15" s="574" t="str">
        <f>IF(Table1[[#This Row],[Etikett - B1 - Trennbar vom Hauptkörper? (X=Ja)]]="","",Table1[[#This Row],[Etikett - B1 - Trennbar vom Hauptkörper? (X=Ja)]])</f>
        <v/>
      </c>
      <c r="NW15" s="577" t="str">
        <f>IF(Table1[[#This Row],[Etikett - B1 - Virgin Material]]="","",VLOOKUP(Table1[[#This Row],[Etikett - B1 - Virgin Material]],'DD FD'!AJ:AK,2,FALSE))</f>
        <v/>
      </c>
      <c r="NX15" s="578" t="str">
        <f>IF(Table1[[#This Row],[Etikett - B1 - Virgin Material Anteil (in %)]]="","",Table1[[#This Row],[Etikett - B1 - Virgin Material Anteil (in %)]])</f>
        <v/>
      </c>
      <c r="NY15" s="577" t="str">
        <f>IF(Table1[[#This Row],[Etikett - B1 - Recyceltes Material]]="","",VLOOKUP(Table1[[#This Row],[Etikett - B1 - Recyceltes Material]],'DD FD'!AL:AM,2,FALSE))</f>
        <v/>
      </c>
      <c r="NZ15" s="578" t="str">
        <f>IF(Table1[[#This Row],[Etikett - B1 - Recyceltes Material Anteil (in %)]]="","",Table1[[#This Row],[Etikett - B1 - Recyceltes Material Anteil (in %)]])</f>
        <v/>
      </c>
      <c r="OA15" s="577" t="str">
        <f>IF(Table1[[#This Row],[Etikett - B1 - Beschichtung]]="","",VLOOKUP(Table1[[#This Row],[Etikett - B1 - Beschichtung]],'DD FD'!AE:AF,2,FALSE))</f>
        <v/>
      </c>
      <c r="OB15" s="580" t="str">
        <f>IF(Table1[[#This Row],[Etikett - B1 - Beschichtung Anteil (in %)]]="","",Table1[[#This Row],[Etikett - B1 - Beschichtung Anteil (in %)]])</f>
        <v/>
      </c>
      <c r="OC15" s="576" t="str">
        <f>IF(Table1[[#This Row],[Etikett - B2 - Art]]="","",VLOOKUP(Table1[[#This Row],[Etikett - B2 - Art]],'DD FD'!F:G,2,FALSE))</f>
        <v/>
      </c>
      <c r="OD15" s="577" t="str">
        <f>IF(Table1[[#This Row],[Etikett - B2 - Fraktion]]="","",VLOOKUP(Table1[[#This Row],[Etikett - B2 - Fraktion]],'DD FD'!H:J,3,FALSE))</f>
        <v/>
      </c>
      <c r="OE15" s="574" t="str">
        <f>IF(Table1[[#This Row],[Etikett - B2 - Gewicht (in G)]]="","",Table1[[#This Row],[Etikett - B2 - Gewicht (in G)]])</f>
        <v/>
      </c>
      <c r="OF15" s="574" t="str">
        <f>IF(Table1[[#This Row],[Etikett - B2 - Lizenzierungs-pflichtig? (X=Ja)]]="","",Table1[[#This Row],[Etikett - B2 - Lizenzierungs-pflichtig? (X=Ja)]])</f>
        <v/>
      </c>
      <c r="OG15" s="574" t="str">
        <f>IF(Table1[[#This Row],[Etikett - B2 - Trennbar vom Hauptkörper? (X=Ja)]]="","",Table1[[#This Row],[Etikett - B2 - Trennbar vom Hauptkörper? (X=Ja)]])</f>
        <v/>
      </c>
      <c r="OH15" s="577" t="str">
        <f>IF(Table1[[#This Row],[Etikett - B2 - Virgin Material]]="","",VLOOKUP(Table1[[#This Row],[Etikett - B2 - Virgin Material]],'DD FD'!AJ:AK,2,FALSE))</f>
        <v/>
      </c>
      <c r="OI15" s="578" t="str">
        <f>IF(Table1[[#This Row],[Etikett - B2 - Virgin Material Anteil (in %)]]="","",Table1[[#This Row],[Etikett - B2 - Virgin Material Anteil (in %)]])</f>
        <v/>
      </c>
      <c r="OJ15" s="577" t="str">
        <f>IF(Table1[[#This Row],[Etikett - B2 - Recyceltes Material]]="","",VLOOKUP(Table1[[#This Row],[Etikett - B2 - Recyceltes Material]],'DD FD'!AL:AM,2,FALSE))</f>
        <v/>
      </c>
      <c r="OK15" s="578" t="str">
        <f>IF(Table1[[#This Row],[Etikett - B2 - Recyceltes Material Anteil (in %)]]="","",Table1[[#This Row],[Etikett - B2 - Recyceltes Material Anteil (in %)]])</f>
        <v/>
      </c>
      <c r="OL15" s="577" t="str">
        <f>IF(Table1[[#This Row],[Etikett - B2 - Beschichtung]]="","",VLOOKUP(Table1[[#This Row],[Etikett - B2 - Beschichtung]],'DD FD'!AE:AF,2,FALSE))</f>
        <v/>
      </c>
      <c r="OM15" s="580" t="str">
        <f>IF(Table1[[#This Row],[Etikett - B2 - Beschichtung Anteil (in %)]]="","",Table1[[#This Row],[Etikett - B2 - Beschichtung Anteil (in %)]])</f>
        <v/>
      </c>
      <c r="ON15" s="576" t="str">
        <f>IF(Table1[[#This Row],[Etikett - B3 - Art]]="","",VLOOKUP(Table1[[#This Row],[Etikett - B3 - Art]],'DD FD'!F:G,2,FALSE))</f>
        <v/>
      </c>
      <c r="OO15" s="577" t="str">
        <f>IF(Table1[[#This Row],[Etikett - B3 - Fraktion]]="","",VLOOKUP(Table1[[#This Row],[Etikett - B3 - Fraktion]],'DD FD'!H:J,3,FALSE))</f>
        <v/>
      </c>
      <c r="OP15" s="574" t="str">
        <f>IF(Table1[[#This Row],[Etikett - B3 - Gewicht (in G)]]="","",Table1[[#This Row],[Etikett - B3 - Gewicht (in G)]])</f>
        <v/>
      </c>
      <c r="OQ15" s="574" t="str">
        <f>IF(Table1[[#This Row],[Etikett - B3 - Lizenzierungs-pflichtig? (X=Ja)]]="","",Table1[[#This Row],[Etikett - B3 - Lizenzierungs-pflichtig? (X=Ja)]])</f>
        <v/>
      </c>
      <c r="OR15" s="574" t="str">
        <f>IF(Table1[[#This Row],[Etikett - B3 - Trennbar vom Hauptkörper? (X=Ja)]]="","",Table1[[#This Row],[Etikett - B3 - Trennbar vom Hauptkörper? (X=Ja)]])</f>
        <v/>
      </c>
      <c r="OS15" s="577" t="str">
        <f>IF(Table1[[#This Row],[Etikett - B3 - Virgin Material]]="","",VLOOKUP(Table1[[#This Row],[Etikett - B3 - Virgin Material]],'DD FD'!AJ:AK,2,FALSE))</f>
        <v/>
      </c>
      <c r="OT15" s="578" t="str">
        <f>IF(Table1[[#This Row],[Etikett - B3 - Virgin Material Anteil (in %)]]="","",Table1[[#This Row],[Etikett - B3 - Virgin Material Anteil (in %)]])</f>
        <v/>
      </c>
      <c r="OU15" s="577" t="str">
        <f>IF(Table1[[#This Row],[Etikett - B3 - Recyceltes Material]]="","",VLOOKUP(Table1[[#This Row],[Etikett - B3 - Recyceltes Material]],'DD FD'!AL:AM,2,FALSE))</f>
        <v/>
      </c>
      <c r="OV15" s="578" t="str">
        <f>IF(Table1[[#This Row],[Etikett - B3 - Recyceltes Material Anteil (in %)]]="","",Table1[[#This Row],[Etikett - B3 - Recyceltes Material Anteil (in %)]])</f>
        <v/>
      </c>
      <c r="OW15" s="577" t="str">
        <f>IF(Table1[[#This Row],[Etikett - B3 - Beschichtung]]="","",VLOOKUP(Table1[[#This Row],[Etikett - B3 - Beschichtung]],'DD FD'!AE:AF,2,FALSE))</f>
        <v/>
      </c>
      <c r="OX15" s="613" t="str">
        <f>IF(Table1[[#This Row],[Etikett - B3 - Beschichtung Anteil (in %)]]="","",Table1[[#This Row],[Etikett - B3 - Beschichtung Anteil (in %)]])</f>
        <v/>
      </c>
      <c r="OY15" s="618">
        <f>ROUNDUP(SUM(
IF(AND(LH15='DD FD'!$J$7,LJ15='DD FD'!$AI$3),LI15,0),
IF(AND(LR15='DD FD'!$J$7,LT15='DD FD'!$AI$3),LS15,0),
IF(AND(MB15='DD FD'!$J$7,MD15='DD FD'!$AI$3),MC15,0),
IF(AND(ML15='DD FD'!$J$7,MN15='DD FD'!$AI$3),MM15,0),
IF(AND(MW15='DD FD'!$J$7,MY15='DD FD'!$AI$3),MX15,0),
IF(AND(NH15='DD FD'!$J$7,NJ15='DD FD'!$AI$3),NI15,0),
IF(AND(NS15='DD FD'!$J$7,NU15='DD FD'!$AI$3),NT15,0),
IF(AND(OD15='DD FD'!$J$7,OF15='DD FD'!$AI$3),OE15,0),
IF(AND(OO15='DD FD'!$J$7,OQ15='DD FD'!$AI$3),OP15,0),
),2)</f>
        <v>0</v>
      </c>
      <c r="OZ15" s="617">
        <f>ROUNDUP(SUM(
IF(AND(LH15='DD FD'!$J$6,LJ15='DD FD'!$AI$3),LI15,0),
IF(AND(LR15='DD FD'!$J$6,LT15='DD FD'!$AI$3),LS15,0),
IF(AND(MB15='DD FD'!$J$6,MD15='DD FD'!$AI$3),MC15,0),
IF(AND(ML15='DD FD'!$J$6,MN15='DD FD'!$AI$3),MM15,0),
IF(AND(MW15='DD FD'!$J$6,MY15='DD FD'!$AI$3),MX15,0),
IF(AND(NH15='DD FD'!$J$6,NJ15='DD FD'!$AI$3),NI15,0),
IF(AND(NS15='DD FD'!$J$6,NU15='DD FD'!$AI$3),NT15,0),
IF(AND(OD15='DD FD'!$J$6,OF15='DD FD'!$AI$3),OE15,0),
IF(AND(OO15='DD FD'!$J$6,OQ15='DD FD'!$AI$3),OP15,0),
),2)</f>
        <v>0</v>
      </c>
      <c r="PA15" s="617">
        <f>ROUNDUP(SUM(
IF(AND(LH15='DD FD'!$J$10,LJ15='DD FD'!$AI$3),LI15,0),
IF(AND(LR15='DD FD'!$J$10,LT15='DD FD'!$AI$3),LS15,0),
IF(AND(MB15='DD FD'!$J$10,MD15='DD FD'!$AI$3),MC15,0),
IF(AND(ML15='DD FD'!$J$10,MN15='DD FD'!$AI$3),MM15,0),
IF(AND(MW15='DD FD'!$J$10,MY15='DD FD'!$AI$3),MX15,0),
IF(AND(NH15='DD FD'!$J$10,NJ15='DD FD'!$AI$3),NI15,0),
IF(AND(NS15='DD FD'!$J$10,NU15='DD FD'!$AI$3),NT15,0),
IF(AND(OD15='DD FD'!$J$10,OF15='DD FD'!$AI$3),OE15,0),
IF(AND(OO15='DD FD'!$J$10,OQ15='DD FD'!$AI$3),OP15,0),
),2)</f>
        <v>0</v>
      </c>
      <c r="PB15" s="617">
        <f>ROUNDUP(SUM(
IF(AND(LH15='DD FD'!$J$8,LJ15='DD FD'!$AI$3),LI15,0),
IF(AND(LR15='DD FD'!$J$8,LT15='DD FD'!$AI$3),LS15,0),
IF(AND(MB15='DD FD'!$J$8,MD15='DD FD'!$AI$3),MC15,0),
IF(AND(ML15='DD FD'!$J$8,MN15='DD FD'!$AI$3),MM15,0),
IF(AND(MW15='DD FD'!$J$8,MY15='DD FD'!$AI$3),MX15,0),
IF(AND(NH15='DD FD'!$J$8,NJ15='DD FD'!$AI$3),NI15,0),
IF(AND(NS15='DD FD'!$J$8,NU15='DD FD'!$AI$3),NT15,0),
IF(AND(OD15='DD FD'!$J$8,OF15='DD FD'!$AI$3),OE15,0),
IF(AND(OO15='DD FD'!$J$8,OQ15='DD FD'!$AI$3),OP15,0),
),2)</f>
        <v>0</v>
      </c>
      <c r="PC15" s="617">
        <f>ROUNDUP(SUM(
IF(AND(LH15='DD FD'!$J$5,LJ15='DD FD'!$AI$3),LI15,0),
IF(AND(LR15='DD FD'!$J$5,LT15='DD FD'!$AI$3),LS15,0),
IF(AND(MB15='DD FD'!$J$5,MD15='DD FD'!$AI$3),MC15,0),
IF(AND(ML15='DD FD'!$J$5,MN15='DD FD'!$AI$3),MM15,0),
IF(AND(MW15='DD FD'!$J$5,MY15='DD FD'!$AI$3),MX15,0),
IF(AND(NH15='DD FD'!$J$5,NJ15='DD FD'!$AI$3),NI15,0),
IF(AND(NS15='DD FD'!$J$5,NU15='DD FD'!$AI$3),NT15,0),
IF(AND(OD15='DD FD'!$J$5,OF15='DD FD'!$AI$3),OE15,0),
IF(AND(OO15='DD FD'!$J$5,OQ15='DD FD'!$AI$3),OP15,0),
),2)</f>
        <v>0</v>
      </c>
      <c r="PD15" s="617">
        <f>ROUNDUP(SUM(
IF(AND(LH15='DD FD'!$J$9,LJ15='DD FD'!$AI$3),LI15,0),
IF(AND(LR15='DD FD'!$J$9,LT15='DD FD'!$AI$3),LS15,0),
IF(AND(MB15='DD FD'!$J$9,MD15='DD FD'!$AI$3),MC15,0),
IF(AND(ML15='DD FD'!$J$9,MN15='DD FD'!$AI$3),MM15,0),
IF(AND(MW15='DD FD'!$J$9,MY15='DD FD'!$AI$3),MX15,0),
IF(AND(NH15='DD FD'!$J$9,NJ15='DD FD'!$AI$3),NI15,0),
IF(AND(NS15='DD FD'!$J$9,NU15='DD FD'!$AI$3),NT15,0),
IF(AND(OD15='DD FD'!$J$9,OF15='DD FD'!$AI$3),OE15,0),
IF(AND(OO15='DD FD'!$J$9,OQ15='DD FD'!$AI$3),OP15,0),
),2)</f>
        <v>0</v>
      </c>
      <c r="PE15" s="617">
        <f>ROUNDUP(SUM(
IF(AND(LH15='DD FD'!$J$4,LJ15='DD FD'!$AI$3),LI15,0),
IF(AND(LR15='DD FD'!$J$4,LT15='DD FD'!$AI$3),LS15,0),
IF(AND(MB15='DD FD'!$J$4,MD15='DD FD'!$AI$3),MC15,0),
IF(AND(ML15='DD FD'!$J$4,MN15='DD FD'!$AI$3),MM15,0),
IF(AND(MW15='DD FD'!$J$4,MY15='DD FD'!$AI$3),MX15,0),
IF(AND(NH15='DD FD'!$J$4,NJ15='DD FD'!$AI$3),NI15,0),
IF(AND(NS15='DD FD'!$J$4,NU15='DD FD'!$AI$3),NT15,0),
IF(AND(OD15='DD FD'!$J$4,OF15='DD FD'!$AI$3),OE15,0),
IF(AND(OO15='DD FD'!$J$4,OQ15='DD FD'!$AI$3),OP15,0),
),2)</f>
        <v>0</v>
      </c>
      <c r="PF15" s="619">
        <f>ROUNDUP(SUM(
IF(AND(LH15='DD FD'!$J$11,LJ15='DD FD'!$AI$3),LI15,0),
IF(AND(LR15='DD FD'!$J$11,LT15='DD FD'!$AI$3),LS15,0),
IF(AND(MB15='DD FD'!$J$11,MD15='DD FD'!$AI$3),MC15,0),
IF(AND(ML15='DD FD'!$J$11,MN15='DD FD'!$AI$3),MM15,0),
IF(AND(MW15='DD FD'!$J$11,MY15='DD FD'!$AI$3),MX15,0),
IF(AND(NH15='DD FD'!$J$11,NJ15='DD FD'!$AI$3),NI15,0),
IF(AND(NS15='DD FD'!$J$11,NU15='DD FD'!$AI$3),NT15,0),
IF(AND(OD15='DD FD'!$J$11,OF15='DD FD'!$AI$3),OE15,0),
IF(AND(OO15='DD FD'!$J$11,OQ15='DD FD'!$AI$3),OP15,0),
),2)</f>
        <v>0</v>
      </c>
    </row>
    <row r="16" spans="1:423">
      <c r="A16" s="806"/>
      <c r="B16" s="934"/>
      <c r="C16" s="247"/>
      <c r="D16" s="842"/>
      <c r="E16" s="247"/>
      <c r="F16" s="158"/>
      <c r="G16" s="710"/>
      <c r="H16" s="712"/>
      <c r="I16" s="936"/>
      <c r="J16" s="803"/>
      <c r="K16" s="150"/>
      <c r="L16" s="146" t="str">
        <f t="shared" si="0"/>
        <v/>
      </c>
      <c r="M16" s="501" t="str">
        <f t="shared" si="17"/>
        <v/>
      </c>
      <c r="N16" s="504"/>
      <c r="O16" s="113" t="str">
        <f t="shared" si="18"/>
        <v/>
      </c>
      <c r="P16" s="114" t="str">
        <f t="shared" si="1"/>
        <v/>
      </c>
      <c r="Q16" s="152"/>
      <c r="R16" s="152"/>
      <c r="S16" s="115" t="str">
        <f t="shared" si="19"/>
        <v/>
      </c>
      <c r="T16" s="159"/>
      <c r="U16" s="159"/>
      <c r="V16" s="157"/>
      <c r="W16" s="157"/>
      <c r="X16" s="157"/>
      <c r="Y16" s="772"/>
      <c r="Z16" s="158"/>
      <c r="AA16" s="144"/>
      <c r="AB16" s="112"/>
      <c r="AC16" s="153"/>
      <c r="AD16" s="153"/>
      <c r="AE16" s="153"/>
      <c r="AF16" s="153"/>
      <c r="AG16" s="153"/>
      <c r="AH16" s="153"/>
      <c r="AI16" s="152"/>
      <c r="AJ16" s="158"/>
      <c r="AK16" s="158"/>
      <c r="AL16" s="158"/>
      <c r="AM16" s="116" t="str">
        <f t="shared" si="20"/>
        <v/>
      </c>
      <c r="AN16" s="116" t="str">
        <f t="shared" si="21"/>
        <v/>
      </c>
      <c r="AO16" s="324"/>
      <c r="AP16" s="503"/>
      <c r="AQ16" s="487" t="str">
        <f t="shared" si="22"/>
        <v/>
      </c>
      <c r="AR16" s="113" t="str">
        <f t="shared" si="2"/>
        <v/>
      </c>
      <c r="AS16" s="113" t="str">
        <f t="shared" si="3"/>
        <v/>
      </c>
      <c r="AT16" s="113" t="str">
        <f t="shared" si="4"/>
        <v/>
      </c>
      <c r="AU16" s="113" t="str">
        <f t="shared" si="5"/>
        <v/>
      </c>
      <c r="AV16" s="159"/>
      <c r="AW16" s="157"/>
      <c r="AX16" s="157"/>
      <c r="AY16" s="157"/>
      <c r="AZ16" s="157"/>
      <c r="BA16" s="116" t="str">
        <f t="shared" si="6"/>
        <v/>
      </c>
      <c r="BB16" s="316"/>
      <c r="BC16" s="116" t="str">
        <f t="shared" si="7"/>
        <v/>
      </c>
      <c r="BD16" s="133" t="str">
        <f t="shared" si="8"/>
        <v/>
      </c>
      <c r="BE16" s="157"/>
      <c r="BF16" s="1180"/>
      <c r="BG16" s="1180"/>
      <c r="BH16" s="158"/>
      <c r="BI16" s="490"/>
      <c r="BJ16" s="514" t="str">
        <f t="shared" si="23"/>
        <v/>
      </c>
      <c r="BK16" s="789"/>
      <c r="BL16" s="116" t="str">
        <f t="shared" si="24"/>
        <v/>
      </c>
      <c r="BM16" s="144"/>
      <c r="BN16" s="144"/>
      <c r="BO16" s="144"/>
      <c r="BP16" s="790"/>
      <c r="BQ16" s="790"/>
      <c r="BR16" s="790"/>
      <c r="BS16" s="116" t="str">
        <f t="shared" si="9"/>
        <v/>
      </c>
      <c r="BT16" s="790"/>
      <c r="BU16" s="808" t="str">
        <f t="shared" si="10"/>
        <v/>
      </c>
      <c r="BV16" s="791"/>
      <c r="BW16" s="144"/>
      <c r="BX16" s="20"/>
      <c r="BY16" s="20"/>
      <c r="BZ16" s="20"/>
      <c r="CA16" s="792"/>
      <c r="CB16" s="1201"/>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782" t="str">
        <f t="shared" si="25"/>
        <v/>
      </c>
      <c r="EE16" s="519"/>
      <c r="EF16" s="793"/>
      <c r="EG16" s="519"/>
      <c r="EH16" s="794"/>
      <c r="EI16" s="790"/>
      <c r="EJ16" s="794"/>
      <c r="EK16" s="794"/>
      <c r="EL16" s="790"/>
      <c r="EM16" s="790"/>
      <c r="EN16" s="790"/>
      <c r="EO16" s="112" t="str">
        <f t="shared" si="11"/>
        <v/>
      </c>
      <c r="EP16" s="790"/>
      <c r="EQ16" s="488" t="str">
        <f t="shared" si="12"/>
        <v/>
      </c>
      <c r="ER16" s="1100"/>
      <c r="ES16" s="1099" t="str">
        <f t="shared" si="26"/>
        <v/>
      </c>
      <c r="ET16" s="525"/>
      <c r="EU16" s="148"/>
      <c r="EV16" s="148"/>
      <c r="EW16" s="148"/>
      <c r="EX16" s="148"/>
      <c r="EY16" s="148"/>
      <c r="EZ16" s="148"/>
      <c r="FA16" s="148"/>
      <c r="FB16" s="148"/>
      <c r="FC16" s="148"/>
      <c r="FD16" s="148"/>
      <c r="FE16" s="148"/>
      <c r="FF16" s="148"/>
      <c r="FG16" s="148"/>
      <c r="FH16" s="148"/>
      <c r="FI16" s="528"/>
      <c r="FJ16" s="513" t="str">
        <f t="shared" si="13"/>
        <v/>
      </c>
      <c r="FK16" s="158"/>
      <c r="FL16" s="850"/>
      <c r="FM16" s="850"/>
      <c r="FN16" s="850"/>
      <c r="FO16" s="850"/>
      <c r="FP16" s="850"/>
      <c r="FQ16" s="850"/>
      <c r="FR16" s="157"/>
      <c r="FS16" s="143"/>
      <c r="FT16" s="143"/>
      <c r="FU16" s="847" t="str">
        <f t="shared" si="14"/>
        <v/>
      </c>
      <c r="FV16" s="555"/>
      <c r="FW16" s="523" t="str">
        <f>IF(Table1[[#This Row],[Nonfood Inhaltstoffe - Komponente]]="","",VLOOKUP(Table1[[#This Row],[Nonfood Inhaltstoffe - Komponente]],'Dropdown Auswahl'!BJ:BK,2,FALSE))</f>
        <v/>
      </c>
      <c r="FX16" s="1013"/>
      <c r="FY16" s="1011" t="str">
        <f t="shared" si="15"/>
        <v/>
      </c>
      <c r="FZ16" s="152"/>
      <c r="GA16" s="152"/>
      <c r="GB16" s="152"/>
      <c r="GC16" s="529" t="str">
        <f t="shared" si="16"/>
        <v/>
      </c>
      <c r="GG16" s="21"/>
      <c r="GH16" s="21"/>
      <c r="GI16" s="1019"/>
      <c r="GJ16" s="1016" t="str">
        <f>IF(Table1[[#This Row],[Global Trade Item Number (GTIN)]]="","",Table1[[#This Row],[Global Trade Item Number (GTIN)]])</f>
        <v/>
      </c>
      <c r="GK16" s="555" t="str">
        <f>IF(Table1[[#This Row],[WAWI-Nr./ Kreditoren-Nummer
(ASDV)]]&lt;&gt;"",Table1[[#This Row],[WAWI-Nr./ Kreditoren-Nummer
(ASDV)]],"")</f>
        <v/>
      </c>
      <c r="GL16" s="165"/>
      <c r="GM16" s="165"/>
      <c r="GN16" s="165"/>
      <c r="GO16" s="485"/>
      <c r="GP16" s="534"/>
      <c r="GQ16" s="533"/>
      <c r="GR16" s="486"/>
      <c r="GS16" s="486"/>
      <c r="GT16" s="486"/>
      <c r="GU16" s="486"/>
      <c r="GV16" s="486"/>
      <c r="GW16" s="542"/>
      <c r="GX16" s="538"/>
      <c r="GY16" s="144"/>
      <c r="GZ16" s="480"/>
      <c r="HA16" s="158"/>
      <c r="HB16" s="480"/>
      <c r="HC16" s="480"/>
      <c r="HD16" s="480"/>
      <c r="HE16" s="480"/>
      <c r="HF16" s="480"/>
      <c r="HG16" s="480"/>
      <c r="HH16" s="538"/>
      <c r="HI16" s="480"/>
      <c r="HJ16" s="480"/>
      <c r="HK16" s="480"/>
      <c r="HL16" s="480"/>
      <c r="HM16" s="480"/>
      <c r="HN16" s="480"/>
      <c r="HO16" s="480"/>
      <c r="HP16" s="480"/>
      <c r="HQ16" s="480"/>
      <c r="HR16" s="538"/>
      <c r="HS16" s="480"/>
      <c r="HT16" s="480"/>
      <c r="HU16" s="480"/>
      <c r="HV16" s="480"/>
      <c r="HW16" s="480"/>
      <c r="HX16" s="480"/>
      <c r="HY16" s="480"/>
      <c r="HZ16" s="480"/>
      <c r="IA16" s="480"/>
      <c r="IB16" s="538"/>
      <c r="IC16" s="480"/>
      <c r="ID16" s="480"/>
      <c r="IE16" s="480"/>
      <c r="IF16" s="480"/>
      <c r="IG16" s="480"/>
      <c r="IH16" s="480"/>
      <c r="II16" s="480"/>
      <c r="IJ16" s="480"/>
      <c r="IK16" s="480"/>
      <c r="IL16" s="480"/>
      <c r="IM16" s="538"/>
      <c r="IN16" s="480"/>
      <c r="IO16" s="480"/>
      <c r="IP16" s="480"/>
      <c r="IQ16" s="480"/>
      <c r="IR16" s="480"/>
      <c r="IS16" s="480"/>
      <c r="IT16" s="480"/>
      <c r="IU16" s="480"/>
      <c r="IV16" s="480"/>
      <c r="IW16" s="480"/>
      <c r="IX16" s="538"/>
      <c r="IY16" s="480"/>
      <c r="IZ16" s="480"/>
      <c r="JA16" s="480"/>
      <c r="JB16" s="480"/>
      <c r="JC16" s="480"/>
      <c r="JD16" s="480"/>
      <c r="JE16" s="480"/>
      <c r="JF16" s="480"/>
      <c r="JG16" s="480"/>
      <c r="JH16" s="480"/>
      <c r="JI16" s="538"/>
      <c r="JJ16" s="480"/>
      <c r="JK16" s="480"/>
      <c r="JL16" s="480"/>
      <c r="JM16" s="480"/>
      <c r="JN16" s="480"/>
      <c r="JO16" s="480"/>
      <c r="JP16" s="480"/>
      <c r="JQ16" s="480"/>
      <c r="JR16" s="480"/>
      <c r="JS16" s="590"/>
      <c r="JT16" s="538"/>
      <c r="JU16" s="480"/>
      <c r="JV16" s="480"/>
      <c r="JW16" s="480"/>
      <c r="JX16" s="480"/>
      <c r="JY16" s="480"/>
      <c r="JZ16" s="480"/>
      <c r="KA16" s="480"/>
      <c r="KB16" s="480"/>
      <c r="KC16" s="480"/>
      <c r="KD16" s="480"/>
      <c r="KE16" s="538"/>
      <c r="KF16" s="480"/>
      <c r="KG16" s="480"/>
      <c r="KH16" s="480"/>
      <c r="KI16" s="480"/>
      <c r="KJ16" s="480"/>
      <c r="KK16" s="480"/>
      <c r="KL16" s="480"/>
      <c r="KM16" s="480"/>
      <c r="KN16" s="480"/>
      <c r="KO16" s="480"/>
      <c r="KR16" s="568" t="str">
        <f>IF(Table1[[#This Row],[GTIN]]&lt;&gt;"",Table1[[#This Row],[GTIN]],"")</f>
        <v/>
      </c>
      <c r="KS16" s="569" t="str">
        <f>Table1[[#This Row],[Kreditor]]</f>
        <v/>
      </c>
      <c r="KT16" s="570" t="str">
        <f>IF(Table1[[#This Row],[Gültig ab (Datum)]]&lt;&gt;"",Table1[[#This Row],[Gültig ab (Datum)]],"")</f>
        <v/>
      </c>
      <c r="KU16" s="570"/>
      <c r="KV16" s="583" t="str">
        <f>IF(Table1[[#This Row],[Artikel verpackt? 
(X=Ja)]]="","",Table1[[#This Row],[Artikel verpackt? 
(X=Ja)]])</f>
        <v/>
      </c>
      <c r="KW16" s="571" t="str">
        <f>IF(Table1[[#This Row],[Verpackung recyclingfähig?
(X=Ja)]]="","",Table1[[#This Row],[Verpackung recyclingfähig?
(X=Ja)]])</f>
        <v/>
      </c>
      <c r="KX16" s="572"/>
      <c r="KY16" s="573"/>
      <c r="KZ16" s="574"/>
      <c r="LA16" s="574"/>
      <c r="LB16" s="574"/>
      <c r="LC16" s="574"/>
      <c r="LD16" s="574"/>
      <c r="LE16" s="574"/>
      <c r="LF16" s="575"/>
      <c r="LG16" s="576" t="str">
        <f>IF(Table1[[#This Row],[Hauptkörper - B1 - Art]]="","",VLOOKUP(Table1[[#This Row],[Hauptkörper - B1 - Art]],'DD FD'!B:C,2,FALSE))</f>
        <v/>
      </c>
      <c r="LH16" s="577" t="str">
        <f>IF(Table1[[#This Row],[Hauptkörper - B1 - Fraktion]]="","",VLOOKUP(Table1[[#This Row],[Hauptkörper - B1 - Fraktion]],'DD FD'!H:J,3,FALSE))</f>
        <v/>
      </c>
      <c r="LI16" s="574" t="str">
        <f>IF(Table1[[#This Row],[Hauptkörper - B1 - Gewicht
(in G)]]="","",Table1[[#This Row],[Hauptkörper - B1 - Gewicht
(in G)]])</f>
        <v/>
      </c>
      <c r="LJ16" s="574" t="str">
        <f>IF(Table1[[#This Row],[Hauptkörper - B1 - Lizenzierungs-pflichtig? (X=Ja)]]="","",Table1[[#This Row],[Hauptkörper - B1 - Lizenzierungs-pflichtig? (X=Ja)]])</f>
        <v/>
      </c>
      <c r="LK16" s="577" t="str">
        <f>IF(Table1[[#This Row],[Hauptkörper - B1 - Virgin Material]]="","",VLOOKUP(Table1[[#This Row],[Hauptkörper - B1 - Virgin Material]],'DD FD'!AJ:AK,2,FALSE))</f>
        <v/>
      </c>
      <c r="LL16" s="578" t="str">
        <f>IF(Table1[[#This Row],[Hauptkörper - B1 - Virgin Material Anteil (in %)]]="","",Table1[[#This Row],[Hauptkörper - B1 - Virgin Material Anteil (in %)]])</f>
        <v/>
      </c>
      <c r="LM16" s="577" t="str">
        <f>IF(Table1[[#This Row],[Hauptkörper - B1 - Recyceltes Material]]="","",VLOOKUP(Table1[[#This Row],[Hauptkörper - B1 - Recyceltes Material]],'DD FD'!AL:AM,2,FALSE))</f>
        <v/>
      </c>
      <c r="LN16" s="578" t="str">
        <f>IF(Table1[[#This Row],[Hauptkörper - B1 - Recyceltes Material Anteil (in %)]]="","",Table1[[#This Row],[Hauptkörper - B1 - Recyceltes Material Anteil (in %)]])</f>
        <v/>
      </c>
      <c r="LO16" s="579" t="str">
        <f>IF(Table1[[#This Row],[Hauptkörper - B1 - Beschichtung]]="","",VLOOKUP(Table1[[#This Row],[Hauptkörper - B1 - Beschichtung]],'DD FD'!AE:AF,2,FALSE))</f>
        <v/>
      </c>
      <c r="LP16" s="580" t="str">
        <f>IF(Table1[[#This Row],[Hauptkörper - B1 - Beschichtung Anteil (in %)]]="","",Table1[[#This Row],[Hauptkörper - B1 - Beschichtung Anteil (in %)]])</f>
        <v/>
      </c>
      <c r="LQ16" s="576" t="str">
        <f>IF(Table1[[#This Row],[Hauptkörper - B2 - Art]]="","",VLOOKUP(Table1[[#This Row],[Hauptkörper - B2 - Art]],'DD FD'!B:C,2,FALSE))</f>
        <v/>
      </c>
      <c r="LR16" s="577" t="str">
        <f>IF(Table1[[#This Row],[Hauptkörper - B2 - Fraktion]]="","",VLOOKUP(Table1[[#This Row],[Hauptkörper - B2 - Fraktion]],'DD FD'!H:J,3,FALSE))</f>
        <v/>
      </c>
      <c r="LS16" s="574" t="str">
        <f>IF(Table1[[#This Row],[Hauptkörper - B2 - Gewicht
(in G)]]="","",Table1[[#This Row],[Hauptkörper - B2 - Gewicht
(in G)]])</f>
        <v/>
      </c>
      <c r="LT16" s="574" t="str">
        <f>IF(Table1[[#This Row],[Hauptkörper - B2 - Lizenzierungs-pflichtig? (X=Ja)]]="","",Table1[[#This Row],[Hauptkörper - B2 - Lizenzierungs-pflichtig? (X=Ja)]])</f>
        <v/>
      </c>
      <c r="LU16" s="577" t="str">
        <f>IF(Table1[[#This Row],[Hauptkörper - B2 - Virgin Material]]="","",VLOOKUP(Table1[[#This Row],[Hauptkörper - B2 - Virgin Material]],'DD FD'!AJ:AK,2,FALSE))</f>
        <v/>
      </c>
      <c r="LV16" s="578" t="str">
        <f>IF(Table1[[#This Row],[Hauptkörper - B2 - Virgin Material Anteil (in %)]]="","",Table1[[#This Row],[Hauptkörper - B2 - Virgin Material Anteil (in %)]])</f>
        <v/>
      </c>
      <c r="LW16" s="577" t="str">
        <f>IF(Table1[[#This Row],[Hauptkörper - B2 - Recyceltes Material]]="","",VLOOKUP(Table1[[#This Row],[Hauptkörper - B2 - Recyceltes Material]],'DD FD'!AL:AM,2,FALSE))</f>
        <v/>
      </c>
      <c r="LX16" s="578" t="str">
        <f>IF(Table1[[#This Row],[Hauptkörper - B2 - Recyceltes Material Anteil (in %)]]="","",Table1[[#This Row],[Hauptkörper - B2 - Recyceltes Material Anteil (in %)]])</f>
        <v/>
      </c>
      <c r="LY16" s="577" t="str">
        <f>IF(Table1[[#This Row],[Hauptkörper - B2 - Beschichtung]]="","",VLOOKUP(Table1[[#This Row],[Hauptkörper - B2 - Beschichtung]],'DD FD'!AE:AF,2,FALSE))</f>
        <v/>
      </c>
      <c r="LZ16" s="580" t="str">
        <f>IF(Table1[[#This Row],[Hauptkörper - B2 - Beschichtung Anteil (in %)]]="","",Table1[[#This Row],[Hauptkörper - B2 - Beschichtung Anteil (in %)]])</f>
        <v/>
      </c>
      <c r="MA16" s="576" t="str">
        <f>IF(Table1[[#This Row],[Hauptkörper - B3 - Art]]="","",VLOOKUP(Table1[[#This Row],[Hauptkörper - B3 - Art]],'DD FD'!B:C,2,FALSE))</f>
        <v/>
      </c>
      <c r="MB16" s="577" t="str">
        <f>IF(Table1[[#This Row],[Hauptkörper - B3 - Fraktion]]="","",VLOOKUP(Table1[[#This Row],[Hauptkörper - B3 - Fraktion]],'DD FD'!H:J,3,FALSE))</f>
        <v/>
      </c>
      <c r="MC16" s="574" t="str">
        <f>IF(Table1[[#This Row],[Hauptkörper - B3 - Gewicht
(in G)]]="","",Table1[[#This Row],[Hauptkörper - B3 - Gewicht
(in G)]])</f>
        <v/>
      </c>
      <c r="MD16" s="574" t="str">
        <f>IF(Table1[[#This Row],[Hauptkörper - B3 - Lizenzierungs-pflichtig? (X=Ja)]]="","",Table1[[#This Row],[Hauptkörper - B3 - Lizenzierungs-pflichtig? (X=Ja)]])</f>
        <v/>
      </c>
      <c r="ME16" s="577" t="str">
        <f>IF(Table1[[#This Row],[Hauptkörper - B3 - Virgin Material]]="","",VLOOKUP(Table1[[#This Row],[Hauptkörper - B3 - Virgin Material]],'DD FD'!AJ:AK,2,FALSE))</f>
        <v/>
      </c>
      <c r="MF16" s="578" t="str">
        <f>IF(Table1[[#This Row],[Hauptkörper - B3 - Virgin Material Anteil (in %)]]="","",Table1[[#This Row],[Hauptkörper - B3 - Virgin Material Anteil (in %)]])</f>
        <v/>
      </c>
      <c r="MG16" s="577" t="str">
        <f>IF(Table1[[#This Row],[Hauptkörper - B3 - Recyceltes Material]]="","",VLOOKUP(Table1[[#This Row],[Hauptkörper - B3 - Recyceltes Material]],'DD FD'!AL:AM,2,FALSE))</f>
        <v/>
      </c>
      <c r="MH16" s="578" t="str">
        <f>IF(Table1[[#This Row],[Hauptkörper - B3 - Recyceltes Material Anteil (in %)]]="","",Table1[[#This Row],[Hauptkörper - B3 - Recyceltes Material Anteil (in %)]])</f>
        <v/>
      </c>
      <c r="MI16" s="577" t="str">
        <f>IF(Table1[[#This Row],[Hauptkörper - B3 - Beschichtung]]="","",VLOOKUP(Table1[[#This Row],[Hauptkörper - B3 - Beschichtung]],'DD FD'!AE:AF,2,FALSE))</f>
        <v/>
      </c>
      <c r="MJ16" s="580" t="str">
        <f>IF(Table1[[#This Row],[Hauptkörper - B3 - Beschichtung Anteil (in %)]]="","",Table1[[#This Row],[Hauptkörper - B3 - Beschichtung Anteil (in %)]])</f>
        <v/>
      </c>
      <c r="MK16" s="576" t="str">
        <f>IF(Table1[[#This Row],[Verschluss - B1 - Art]]="","",VLOOKUP(Table1[[#This Row],[Verschluss - B1 - Art]],'DD FD'!D:E,2,FALSE))</f>
        <v/>
      </c>
      <c r="ML16" s="577" t="str">
        <f>IF(Table1[[#This Row],[Verschluss - B1 - Fraktion]]="","",VLOOKUP(Table1[[#This Row],[Verschluss - B1 - Fraktion]],'DD FD'!H:J,3,FALSE))</f>
        <v/>
      </c>
      <c r="MM16" s="574" t="str">
        <f>IF(Table1[[#This Row],[Verschluss - B1 - Gewicht (in G)]]="","",Table1[[#This Row],[Verschluss - B1 - Gewicht (in G)]])</f>
        <v/>
      </c>
      <c r="MN16" s="574" t="str">
        <f>IF(Table1[[#This Row],[Verschluss - B1 - Lizenzierungs-pflichtig? (X=Ja)]]="","",Table1[[#This Row],[Verschluss - B1 - Lizenzierungs-pflichtig? (X=Ja)]])</f>
        <v/>
      </c>
      <c r="MO16" s="574" t="str">
        <f>IF(Table1[[#This Row],[Verschluss - B1 - Trennbar vom Hauptkörper? (X=Ja)]]="","",Table1[[#This Row],[Verschluss - B1 - Trennbar vom Hauptkörper? (X=Ja)]])</f>
        <v/>
      </c>
      <c r="MP16" s="577" t="str">
        <f>IF(Table1[[#This Row],[Verschluss - B1 - Virgin Material]]="","",VLOOKUP(Table1[[#This Row],[Verschluss - B1 - Virgin Material]],'DD FD'!AJ:AK,2,FALSE))</f>
        <v/>
      </c>
      <c r="MQ16" s="578" t="str">
        <f>IF(Table1[[#This Row],[Verschluss - B1 - Virgin Material Anteil (in %)]]="","",Table1[[#This Row],[Verschluss - B1 - Virgin Material Anteil (in %)]])</f>
        <v/>
      </c>
      <c r="MR16" s="577" t="str">
        <f>IF(Table1[[#This Row],[Verschluss - B1 - Recyceltes Material]]="","",VLOOKUP(Table1[[#This Row],[Verschluss - B1 - Recyceltes Material]],'DD FD'!AL:AM,2,FALSE))</f>
        <v/>
      </c>
      <c r="MS16" s="578" t="str">
        <f>IF(Table1[[#This Row],[Verschluss - B1 - Recyceltes Material Anteil (in %)]]="","",Table1[[#This Row],[Verschluss - B1 - Recyceltes Material Anteil (in %)]])</f>
        <v/>
      </c>
      <c r="MT16" s="577" t="str">
        <f>IF(Table1[[#This Row],[Verschluss - B1 - Beschichtung]]="","",VLOOKUP(Table1[[#This Row],[Verschluss - B1 - Beschichtung]],'DD FD'!AE:AF,2,FALSE))</f>
        <v/>
      </c>
      <c r="MU16" s="580" t="str">
        <f>IF(Table1[[#This Row],[Verschluss - B1 - Beschichtung Anteil (in %)]]="","",Table1[[#This Row],[Verschluss - B1 - Beschichtung Anteil (in %)]])</f>
        <v/>
      </c>
      <c r="MV16" s="576" t="str">
        <f>IF(Table1[[#This Row],[Verschluss - B2 - Art]]="","",VLOOKUP(Table1[[#This Row],[Verschluss - B2 - Art]],'DD FD'!D:E,2,FALSE))</f>
        <v/>
      </c>
      <c r="MW16" s="577" t="str">
        <f>IF(Table1[[#This Row],[Verschluss - B2 - Fraktion]]="","",VLOOKUP(Table1[[#This Row],[Verschluss - B2 - Fraktion]],'DD FD'!H:J,3,FALSE))</f>
        <v/>
      </c>
      <c r="MX16" s="574" t="str">
        <f>IF(Table1[[#This Row],[Verschluss - B2 - Gewicht (in G)]]="","",Table1[[#This Row],[Verschluss - B2 - Gewicht (in G)]])</f>
        <v/>
      </c>
      <c r="MY16" s="574" t="str">
        <f>IF(Table1[[#This Row],[Verschluss - B2 - Lizenzierungs-pflichtig? (X=Ja)]]="","",Table1[[#This Row],[Verschluss - B2 - Lizenzierungs-pflichtig? (X=Ja)]])</f>
        <v/>
      </c>
      <c r="MZ16" s="574" t="str">
        <f>IF(Table1[[#This Row],[Verschluss - B2 - Trennbar vom Hauptkörper? (X=Ja)]]="","",Table1[[#This Row],[Verschluss - B2 - Trennbar vom Hauptkörper? (X=Ja)]])</f>
        <v/>
      </c>
      <c r="NA16" s="577" t="str">
        <f>IF(Table1[[#This Row],[Verschluss - B2 - Virgin Material]]="","",VLOOKUP(Table1[[#This Row],[Verschluss - B2 - Virgin Material]],'DD FD'!AJ:AK,2,FALSE))</f>
        <v/>
      </c>
      <c r="NB16" s="578" t="str">
        <f>IF(Table1[[#This Row],[Verschluss - B2 - Virgin Material Anteil (in %)]]="","",Table1[[#This Row],[Verschluss - B2 - Virgin Material Anteil (in %)]])</f>
        <v/>
      </c>
      <c r="NC16" s="577" t="str">
        <f>IF(Table1[[#This Row],[Verschluss - B2 - Recyceltes Material]]="","",VLOOKUP(Table1[[#This Row],[Verschluss - B2 - Recyceltes Material]],'DD FD'!AL:AM,2,FALSE))</f>
        <v/>
      </c>
      <c r="ND16" s="578" t="str">
        <f>IF(Table1[[#This Row],[Verschluss - B2 - Recyceltes Material Anteil (in %)]]="","",Table1[[#This Row],[Verschluss - B2 - Recyceltes Material Anteil (in %)]])</f>
        <v/>
      </c>
      <c r="NE16" s="577" t="str">
        <f>IF(Table1[[#This Row],[Verschluss - B2 - Beschichtung]]="","",VLOOKUP(Table1[[#This Row],[Verschluss - B2 - Beschichtung]],'DD FD'!AE:AF,2,FALSE))</f>
        <v/>
      </c>
      <c r="NF16" s="580" t="str">
        <f>IF(Table1[[#This Row],[Verschluss - B2 - Beschichtung Anteil (in %)]]="","",Table1[[#This Row],[Verschluss - B2 - Beschichtung Anteil (in %)]])</f>
        <v/>
      </c>
      <c r="NG16" s="576" t="str">
        <f>IF(Table1[[#This Row],[Verschluss - B3 - Art]]="","",VLOOKUP(Table1[[#This Row],[Verschluss - B3 - Art]],'DD FD'!D:E,2,FALSE))</f>
        <v/>
      </c>
      <c r="NH16" s="577" t="str">
        <f>IF(Table1[[#This Row],[Verschluss - B3 - Fraktion]]="","",VLOOKUP(Table1[[#This Row],[Verschluss - B3 - Fraktion]],'DD FD'!H:J,3,FALSE))</f>
        <v/>
      </c>
      <c r="NI16" s="574" t="str">
        <f>IF(Table1[[#This Row],[Verschluss - B3 - Gewicht (in G)]]="","",Table1[[#This Row],[Verschluss - B3 - Gewicht (in G)]])</f>
        <v/>
      </c>
      <c r="NJ16" s="574" t="str">
        <f>IF(Table1[[#This Row],[Verschluss - B3 - Lizenzierungs-pflichtig? (X=Ja)]]="","",Table1[[#This Row],[Verschluss - B3 - Lizenzierungs-pflichtig? (X=Ja)]])</f>
        <v/>
      </c>
      <c r="NK16" s="574" t="str">
        <f>IF(Table1[[#This Row],[Verschluss - B3 - Trennbar vom Hauptkörper? (X=Ja)]]="","",Table1[[#This Row],[Verschluss - B3 - Trennbar vom Hauptkörper? (X=Ja)]])</f>
        <v/>
      </c>
      <c r="NL16" s="577" t="str">
        <f>IF(Table1[[#This Row],[Verschluss - B3 - Virgin Material]]="","",VLOOKUP(Table1[[#This Row],[Verschluss - B3 - Virgin Material]],'DD FD'!AJ:AK,2,FALSE))</f>
        <v/>
      </c>
      <c r="NM16" s="578" t="str">
        <f>IF(Table1[[#This Row],[Verschluss - B3 - Virgin Material Anteil (in %)]]="","",Table1[[#This Row],[Verschluss - B3 - Virgin Material Anteil (in %)]])</f>
        <v/>
      </c>
      <c r="NN16" s="577" t="str">
        <f>IF(Table1[[#This Row],[Verschluss - B3 - Recyceltes Material]]="","",VLOOKUP(Table1[[#This Row],[Verschluss - B3 - Recyceltes Material]],'DD FD'!AL:AM,2,FALSE))</f>
        <v/>
      </c>
      <c r="NO16" s="578" t="str">
        <f>IF(Table1[[#This Row],[Verschluss - B3 - Recyceltes Material Anteil (in %)]]="","",Table1[[#This Row],[Verschluss - B3 - Recyceltes Material Anteil (in %)]])</f>
        <v/>
      </c>
      <c r="NP16" s="577" t="str">
        <f>IF(Table1[[#This Row],[Verschluss - B3 - Beschichtung]]="","",VLOOKUP(Table1[[#This Row],[Verschluss - B3 - Beschichtung]],'DD FD'!AE:AF,2,FALSE))</f>
        <v/>
      </c>
      <c r="NQ16" s="580" t="str">
        <f>IF(Table1[[#This Row],[Verschluss - B3 - Beschichtung Anteil (in %)]]="","",Table1[[#This Row],[Verschluss - B3 - Beschichtung Anteil (in %)]])</f>
        <v/>
      </c>
      <c r="NR16" s="576" t="str">
        <f>IF(Table1[[#This Row],[Etikett - B1 - Art]]="","",VLOOKUP(Table1[[#This Row],[Etikett - B1 - Art]],'DD FD'!F:G,2,FALSE))</f>
        <v/>
      </c>
      <c r="NS16" s="577" t="str">
        <f>IF(Table1[[#This Row],[Etikett - B1 - Fraktion]]="","",VLOOKUP(Table1[[#This Row],[Etikett - B1 - Fraktion]],'DD FD'!H:J,3,FALSE))</f>
        <v/>
      </c>
      <c r="NT16" s="574" t="str">
        <f>IF(Table1[[#This Row],[Etikett - B1 - Gewicht (in G)]]="","",Table1[[#This Row],[Etikett - B1 - Gewicht (in G)]])</f>
        <v/>
      </c>
      <c r="NU16" s="574" t="str">
        <f>IF(Table1[[#This Row],[Etikett - B1 - Lizenzierungs-pflichtig? (X=Ja)]]="","",Table1[[#This Row],[Etikett - B1 - Lizenzierungs-pflichtig? (X=Ja)]])</f>
        <v/>
      </c>
      <c r="NV16" s="574" t="str">
        <f>IF(Table1[[#This Row],[Etikett - B1 - Trennbar vom Hauptkörper? (X=Ja)]]="","",Table1[[#This Row],[Etikett - B1 - Trennbar vom Hauptkörper? (X=Ja)]])</f>
        <v/>
      </c>
      <c r="NW16" s="577" t="str">
        <f>IF(Table1[[#This Row],[Etikett - B1 - Virgin Material]]="","",VLOOKUP(Table1[[#This Row],[Etikett - B1 - Virgin Material]],'DD FD'!AJ:AK,2,FALSE))</f>
        <v/>
      </c>
      <c r="NX16" s="578" t="str">
        <f>IF(Table1[[#This Row],[Etikett - B1 - Virgin Material Anteil (in %)]]="","",Table1[[#This Row],[Etikett - B1 - Virgin Material Anteil (in %)]])</f>
        <v/>
      </c>
      <c r="NY16" s="577" t="str">
        <f>IF(Table1[[#This Row],[Etikett - B1 - Recyceltes Material]]="","",VLOOKUP(Table1[[#This Row],[Etikett - B1 - Recyceltes Material]],'DD FD'!AL:AM,2,FALSE))</f>
        <v/>
      </c>
      <c r="NZ16" s="578" t="str">
        <f>IF(Table1[[#This Row],[Etikett - B1 - Recyceltes Material Anteil (in %)]]="","",Table1[[#This Row],[Etikett - B1 - Recyceltes Material Anteil (in %)]])</f>
        <v/>
      </c>
      <c r="OA16" s="577" t="str">
        <f>IF(Table1[[#This Row],[Etikett - B1 - Beschichtung]]="","",VLOOKUP(Table1[[#This Row],[Etikett - B1 - Beschichtung]],'DD FD'!AE:AF,2,FALSE))</f>
        <v/>
      </c>
      <c r="OB16" s="580" t="str">
        <f>IF(Table1[[#This Row],[Etikett - B1 - Beschichtung Anteil (in %)]]="","",Table1[[#This Row],[Etikett - B1 - Beschichtung Anteil (in %)]])</f>
        <v/>
      </c>
      <c r="OC16" s="576" t="str">
        <f>IF(Table1[[#This Row],[Etikett - B2 - Art]]="","",VLOOKUP(Table1[[#This Row],[Etikett - B2 - Art]],'DD FD'!F:G,2,FALSE))</f>
        <v/>
      </c>
      <c r="OD16" s="577" t="str">
        <f>IF(Table1[[#This Row],[Etikett - B2 - Fraktion]]="","",VLOOKUP(Table1[[#This Row],[Etikett - B2 - Fraktion]],'DD FD'!H:J,3,FALSE))</f>
        <v/>
      </c>
      <c r="OE16" s="574" t="str">
        <f>IF(Table1[[#This Row],[Etikett - B2 - Gewicht (in G)]]="","",Table1[[#This Row],[Etikett - B2 - Gewicht (in G)]])</f>
        <v/>
      </c>
      <c r="OF16" s="574" t="str">
        <f>IF(Table1[[#This Row],[Etikett - B2 - Lizenzierungs-pflichtig? (X=Ja)]]="","",Table1[[#This Row],[Etikett - B2 - Lizenzierungs-pflichtig? (X=Ja)]])</f>
        <v/>
      </c>
      <c r="OG16" s="574" t="str">
        <f>IF(Table1[[#This Row],[Etikett - B2 - Trennbar vom Hauptkörper? (X=Ja)]]="","",Table1[[#This Row],[Etikett - B2 - Trennbar vom Hauptkörper? (X=Ja)]])</f>
        <v/>
      </c>
      <c r="OH16" s="577" t="str">
        <f>IF(Table1[[#This Row],[Etikett - B2 - Virgin Material]]="","",VLOOKUP(Table1[[#This Row],[Etikett - B2 - Virgin Material]],'DD FD'!AJ:AK,2,FALSE))</f>
        <v/>
      </c>
      <c r="OI16" s="578" t="str">
        <f>IF(Table1[[#This Row],[Etikett - B2 - Virgin Material Anteil (in %)]]="","",Table1[[#This Row],[Etikett - B2 - Virgin Material Anteil (in %)]])</f>
        <v/>
      </c>
      <c r="OJ16" s="577" t="str">
        <f>IF(Table1[[#This Row],[Etikett - B2 - Recyceltes Material]]="","",VLOOKUP(Table1[[#This Row],[Etikett - B2 - Recyceltes Material]],'DD FD'!AL:AM,2,FALSE))</f>
        <v/>
      </c>
      <c r="OK16" s="578" t="str">
        <f>IF(Table1[[#This Row],[Etikett - B2 - Recyceltes Material Anteil (in %)]]="","",Table1[[#This Row],[Etikett - B2 - Recyceltes Material Anteil (in %)]])</f>
        <v/>
      </c>
      <c r="OL16" s="577" t="str">
        <f>IF(Table1[[#This Row],[Etikett - B2 - Beschichtung]]="","",VLOOKUP(Table1[[#This Row],[Etikett - B2 - Beschichtung]],'DD FD'!AE:AF,2,FALSE))</f>
        <v/>
      </c>
      <c r="OM16" s="580" t="str">
        <f>IF(Table1[[#This Row],[Etikett - B2 - Beschichtung Anteil (in %)]]="","",Table1[[#This Row],[Etikett - B2 - Beschichtung Anteil (in %)]])</f>
        <v/>
      </c>
      <c r="ON16" s="576" t="str">
        <f>IF(Table1[[#This Row],[Etikett - B3 - Art]]="","",VLOOKUP(Table1[[#This Row],[Etikett - B3 - Art]],'DD FD'!F:G,2,FALSE))</f>
        <v/>
      </c>
      <c r="OO16" s="577" t="str">
        <f>IF(Table1[[#This Row],[Etikett - B3 - Fraktion]]="","",VLOOKUP(Table1[[#This Row],[Etikett - B3 - Fraktion]],'DD FD'!H:J,3,FALSE))</f>
        <v/>
      </c>
      <c r="OP16" s="574" t="str">
        <f>IF(Table1[[#This Row],[Etikett - B3 - Gewicht (in G)]]="","",Table1[[#This Row],[Etikett - B3 - Gewicht (in G)]])</f>
        <v/>
      </c>
      <c r="OQ16" s="574" t="str">
        <f>IF(Table1[[#This Row],[Etikett - B3 - Lizenzierungs-pflichtig? (X=Ja)]]="","",Table1[[#This Row],[Etikett - B3 - Lizenzierungs-pflichtig? (X=Ja)]])</f>
        <v/>
      </c>
      <c r="OR16" s="574" t="str">
        <f>IF(Table1[[#This Row],[Etikett - B3 - Trennbar vom Hauptkörper? (X=Ja)]]="","",Table1[[#This Row],[Etikett - B3 - Trennbar vom Hauptkörper? (X=Ja)]])</f>
        <v/>
      </c>
      <c r="OS16" s="577" t="str">
        <f>IF(Table1[[#This Row],[Etikett - B3 - Virgin Material]]="","",VLOOKUP(Table1[[#This Row],[Etikett - B3 - Virgin Material]],'DD FD'!AJ:AK,2,FALSE))</f>
        <v/>
      </c>
      <c r="OT16" s="578" t="str">
        <f>IF(Table1[[#This Row],[Etikett - B3 - Virgin Material Anteil (in %)]]="","",Table1[[#This Row],[Etikett - B3 - Virgin Material Anteil (in %)]])</f>
        <v/>
      </c>
      <c r="OU16" s="577" t="str">
        <f>IF(Table1[[#This Row],[Etikett - B3 - Recyceltes Material]]="","",VLOOKUP(Table1[[#This Row],[Etikett - B3 - Recyceltes Material]],'DD FD'!AL:AM,2,FALSE))</f>
        <v/>
      </c>
      <c r="OV16" s="578" t="str">
        <f>IF(Table1[[#This Row],[Etikett - B3 - Recyceltes Material Anteil (in %)]]="","",Table1[[#This Row],[Etikett - B3 - Recyceltes Material Anteil (in %)]])</f>
        <v/>
      </c>
      <c r="OW16" s="577" t="str">
        <f>IF(Table1[[#This Row],[Etikett - B3 - Beschichtung]]="","",VLOOKUP(Table1[[#This Row],[Etikett - B3 - Beschichtung]],'DD FD'!AE:AF,2,FALSE))</f>
        <v/>
      </c>
      <c r="OX16" s="613" t="str">
        <f>IF(Table1[[#This Row],[Etikett - B3 - Beschichtung Anteil (in %)]]="","",Table1[[#This Row],[Etikett - B3 - Beschichtung Anteil (in %)]])</f>
        <v/>
      </c>
      <c r="OY16" s="618">
        <f>ROUNDUP(SUM(
IF(AND(LH16='DD FD'!$J$7,LJ16='DD FD'!$AI$3),LI16,0),
IF(AND(LR16='DD FD'!$J$7,LT16='DD FD'!$AI$3),LS16,0),
IF(AND(MB16='DD FD'!$J$7,MD16='DD FD'!$AI$3),MC16,0),
IF(AND(ML16='DD FD'!$J$7,MN16='DD FD'!$AI$3),MM16,0),
IF(AND(MW16='DD FD'!$J$7,MY16='DD FD'!$AI$3),MX16,0),
IF(AND(NH16='DD FD'!$J$7,NJ16='DD FD'!$AI$3),NI16,0),
IF(AND(NS16='DD FD'!$J$7,NU16='DD FD'!$AI$3),NT16,0),
IF(AND(OD16='DD FD'!$J$7,OF16='DD FD'!$AI$3),OE16,0),
IF(AND(OO16='DD FD'!$J$7,OQ16='DD FD'!$AI$3),OP16,0),
),2)</f>
        <v>0</v>
      </c>
      <c r="OZ16" s="617">
        <f>ROUNDUP(SUM(
IF(AND(LH16='DD FD'!$J$6,LJ16='DD FD'!$AI$3),LI16,0),
IF(AND(LR16='DD FD'!$J$6,LT16='DD FD'!$AI$3),LS16,0),
IF(AND(MB16='DD FD'!$J$6,MD16='DD FD'!$AI$3),MC16,0),
IF(AND(ML16='DD FD'!$J$6,MN16='DD FD'!$AI$3),MM16,0),
IF(AND(MW16='DD FD'!$J$6,MY16='DD FD'!$AI$3),MX16,0),
IF(AND(NH16='DD FD'!$J$6,NJ16='DD FD'!$AI$3),NI16,0),
IF(AND(NS16='DD FD'!$J$6,NU16='DD FD'!$AI$3),NT16,0),
IF(AND(OD16='DD FD'!$J$6,OF16='DD FD'!$AI$3),OE16,0),
IF(AND(OO16='DD FD'!$J$6,OQ16='DD FD'!$AI$3),OP16,0),
),2)</f>
        <v>0</v>
      </c>
      <c r="PA16" s="617">
        <f>ROUNDUP(SUM(
IF(AND(LH16='DD FD'!$J$10,LJ16='DD FD'!$AI$3),LI16,0),
IF(AND(LR16='DD FD'!$J$10,LT16='DD FD'!$AI$3),LS16,0),
IF(AND(MB16='DD FD'!$J$10,MD16='DD FD'!$AI$3),MC16,0),
IF(AND(ML16='DD FD'!$J$10,MN16='DD FD'!$AI$3),MM16,0),
IF(AND(MW16='DD FD'!$J$10,MY16='DD FD'!$AI$3),MX16,0),
IF(AND(NH16='DD FD'!$J$10,NJ16='DD FD'!$AI$3),NI16,0),
IF(AND(NS16='DD FD'!$J$10,NU16='DD FD'!$AI$3),NT16,0),
IF(AND(OD16='DD FD'!$J$10,OF16='DD FD'!$AI$3),OE16,0),
IF(AND(OO16='DD FD'!$J$10,OQ16='DD FD'!$AI$3),OP16,0),
),2)</f>
        <v>0</v>
      </c>
      <c r="PB16" s="617">
        <f>ROUNDUP(SUM(
IF(AND(LH16='DD FD'!$J$8,LJ16='DD FD'!$AI$3),LI16,0),
IF(AND(LR16='DD FD'!$J$8,LT16='DD FD'!$AI$3),LS16,0),
IF(AND(MB16='DD FD'!$J$8,MD16='DD FD'!$AI$3),MC16,0),
IF(AND(ML16='DD FD'!$J$8,MN16='DD FD'!$AI$3),MM16,0),
IF(AND(MW16='DD FD'!$J$8,MY16='DD FD'!$AI$3),MX16,0),
IF(AND(NH16='DD FD'!$J$8,NJ16='DD FD'!$AI$3),NI16,0),
IF(AND(NS16='DD FD'!$J$8,NU16='DD FD'!$AI$3),NT16,0),
IF(AND(OD16='DD FD'!$J$8,OF16='DD FD'!$AI$3),OE16,0),
IF(AND(OO16='DD FD'!$J$8,OQ16='DD FD'!$AI$3),OP16,0),
),2)</f>
        <v>0</v>
      </c>
      <c r="PC16" s="617">
        <f>ROUNDUP(SUM(
IF(AND(LH16='DD FD'!$J$5,LJ16='DD FD'!$AI$3),LI16,0),
IF(AND(LR16='DD FD'!$J$5,LT16='DD FD'!$AI$3),LS16,0),
IF(AND(MB16='DD FD'!$J$5,MD16='DD FD'!$AI$3),MC16,0),
IF(AND(ML16='DD FD'!$J$5,MN16='DD FD'!$AI$3),MM16,0),
IF(AND(MW16='DD FD'!$J$5,MY16='DD FD'!$AI$3),MX16,0),
IF(AND(NH16='DD FD'!$J$5,NJ16='DD FD'!$AI$3),NI16,0),
IF(AND(NS16='DD FD'!$J$5,NU16='DD FD'!$AI$3),NT16,0),
IF(AND(OD16='DD FD'!$J$5,OF16='DD FD'!$AI$3),OE16,0),
IF(AND(OO16='DD FD'!$J$5,OQ16='DD FD'!$AI$3),OP16,0),
),2)</f>
        <v>0</v>
      </c>
      <c r="PD16" s="617">
        <f>ROUNDUP(SUM(
IF(AND(LH16='DD FD'!$J$9,LJ16='DD FD'!$AI$3),LI16,0),
IF(AND(LR16='DD FD'!$J$9,LT16='DD FD'!$AI$3),LS16,0),
IF(AND(MB16='DD FD'!$J$9,MD16='DD FD'!$AI$3),MC16,0),
IF(AND(ML16='DD FD'!$J$9,MN16='DD FD'!$AI$3),MM16,0),
IF(AND(MW16='DD FD'!$J$9,MY16='DD FD'!$AI$3),MX16,0),
IF(AND(NH16='DD FD'!$J$9,NJ16='DD FD'!$AI$3),NI16,0),
IF(AND(NS16='DD FD'!$J$9,NU16='DD FD'!$AI$3),NT16,0),
IF(AND(OD16='DD FD'!$J$9,OF16='DD FD'!$AI$3),OE16,0),
IF(AND(OO16='DD FD'!$J$9,OQ16='DD FD'!$AI$3),OP16,0),
),2)</f>
        <v>0</v>
      </c>
      <c r="PE16" s="617">
        <f>ROUNDUP(SUM(
IF(AND(LH16='DD FD'!$J$4,LJ16='DD FD'!$AI$3),LI16,0),
IF(AND(LR16='DD FD'!$J$4,LT16='DD FD'!$AI$3),LS16,0),
IF(AND(MB16='DD FD'!$J$4,MD16='DD FD'!$AI$3),MC16,0),
IF(AND(ML16='DD FD'!$J$4,MN16='DD FD'!$AI$3),MM16,0),
IF(AND(MW16='DD FD'!$J$4,MY16='DD FD'!$AI$3),MX16,0),
IF(AND(NH16='DD FD'!$J$4,NJ16='DD FD'!$AI$3),NI16,0),
IF(AND(NS16='DD FD'!$J$4,NU16='DD FD'!$AI$3),NT16,0),
IF(AND(OD16='DD FD'!$J$4,OF16='DD FD'!$AI$3),OE16,0),
IF(AND(OO16='DD FD'!$J$4,OQ16='DD FD'!$AI$3),OP16,0),
),2)</f>
        <v>0</v>
      </c>
      <c r="PF16" s="619">
        <f>ROUNDUP(SUM(
IF(AND(LH16='DD FD'!$J$11,LJ16='DD FD'!$AI$3),LI16,0),
IF(AND(LR16='DD FD'!$J$11,LT16='DD FD'!$AI$3),LS16,0),
IF(AND(MB16='DD FD'!$J$11,MD16='DD FD'!$AI$3),MC16,0),
IF(AND(ML16='DD FD'!$J$11,MN16='DD FD'!$AI$3),MM16,0),
IF(AND(MW16='DD FD'!$J$11,MY16='DD FD'!$AI$3),MX16,0),
IF(AND(NH16='DD FD'!$J$11,NJ16='DD FD'!$AI$3),NI16,0),
IF(AND(NS16='DD FD'!$J$11,NU16='DD FD'!$AI$3),NT16,0),
IF(AND(OD16='DD FD'!$J$11,OF16='DD FD'!$AI$3),OE16,0),
IF(AND(OO16='DD FD'!$J$11,OQ16='DD FD'!$AI$3),OP16,0),
),2)</f>
        <v>0</v>
      </c>
    </row>
    <row r="17" spans="1:422">
      <c r="A17" s="806"/>
      <c r="B17" s="934"/>
      <c r="C17" s="247"/>
      <c r="D17" s="842"/>
      <c r="E17" s="247"/>
      <c r="F17" s="158"/>
      <c r="G17" s="710"/>
      <c r="H17" s="712"/>
      <c r="I17" s="936"/>
      <c r="J17" s="803"/>
      <c r="K17" s="150"/>
      <c r="L17" s="146" t="str">
        <f t="shared" si="0"/>
        <v/>
      </c>
      <c r="M17" s="501" t="str">
        <f t="shared" si="17"/>
        <v/>
      </c>
      <c r="N17" s="504"/>
      <c r="O17" s="113" t="str">
        <f t="shared" si="18"/>
        <v/>
      </c>
      <c r="P17" s="114" t="str">
        <f t="shared" si="1"/>
        <v/>
      </c>
      <c r="Q17" s="152"/>
      <c r="R17" s="152"/>
      <c r="S17" s="115" t="str">
        <f t="shared" si="19"/>
        <v/>
      </c>
      <c r="T17" s="159"/>
      <c r="U17" s="159"/>
      <c r="V17" s="157"/>
      <c r="W17" s="157"/>
      <c r="X17" s="157"/>
      <c r="Y17" s="772"/>
      <c r="Z17" s="158"/>
      <c r="AA17" s="144"/>
      <c r="AB17" s="112"/>
      <c r="AC17" s="153"/>
      <c r="AD17" s="153"/>
      <c r="AE17" s="153"/>
      <c r="AF17" s="153"/>
      <c r="AG17" s="153"/>
      <c r="AH17" s="153"/>
      <c r="AI17" s="152"/>
      <c r="AJ17" s="158"/>
      <c r="AK17" s="158"/>
      <c r="AL17" s="158"/>
      <c r="AM17" s="116" t="str">
        <f t="shared" si="20"/>
        <v/>
      </c>
      <c r="AN17" s="116" t="str">
        <f t="shared" si="21"/>
        <v/>
      </c>
      <c r="AO17" s="324"/>
      <c r="AP17" s="503"/>
      <c r="AQ17" s="487" t="str">
        <f t="shared" si="22"/>
        <v/>
      </c>
      <c r="AR17" s="113" t="str">
        <f t="shared" si="2"/>
        <v/>
      </c>
      <c r="AS17" s="113" t="str">
        <f t="shared" si="3"/>
        <v/>
      </c>
      <c r="AT17" s="113" t="str">
        <f t="shared" si="4"/>
        <v/>
      </c>
      <c r="AU17" s="113" t="str">
        <f t="shared" si="5"/>
        <v/>
      </c>
      <c r="AV17" s="159"/>
      <c r="AW17" s="157"/>
      <c r="AX17" s="157"/>
      <c r="AY17" s="157"/>
      <c r="AZ17" s="157"/>
      <c r="BA17" s="116" t="str">
        <f t="shared" si="6"/>
        <v/>
      </c>
      <c r="BB17" s="316"/>
      <c r="BC17" s="116" t="str">
        <f t="shared" si="7"/>
        <v/>
      </c>
      <c r="BD17" s="133" t="str">
        <f t="shared" si="8"/>
        <v/>
      </c>
      <c r="BE17" s="157"/>
      <c r="BF17" s="1180"/>
      <c r="BG17" s="1180"/>
      <c r="BH17" s="158"/>
      <c r="BI17" s="490"/>
      <c r="BJ17" s="514" t="str">
        <f t="shared" si="23"/>
        <v/>
      </c>
      <c r="BK17" s="789"/>
      <c r="BL17" s="116" t="str">
        <f t="shared" si="24"/>
        <v/>
      </c>
      <c r="BM17" s="144"/>
      <c r="BN17" s="144"/>
      <c r="BO17" s="144"/>
      <c r="BP17" s="790"/>
      <c r="BQ17" s="790"/>
      <c r="BR17" s="790"/>
      <c r="BS17" s="116" t="str">
        <f t="shared" si="9"/>
        <v/>
      </c>
      <c r="BT17" s="790"/>
      <c r="BU17" s="808" t="str">
        <f t="shared" si="10"/>
        <v/>
      </c>
      <c r="BV17" s="791"/>
      <c r="BW17" s="144"/>
      <c r="BX17" s="20"/>
      <c r="BY17" s="20"/>
      <c r="BZ17" s="20"/>
      <c r="CA17" s="792"/>
      <c r="CB17" s="1201"/>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782" t="str">
        <f t="shared" si="25"/>
        <v/>
      </c>
      <c r="EE17" s="519"/>
      <c r="EF17" s="793"/>
      <c r="EG17" s="519"/>
      <c r="EH17" s="794"/>
      <c r="EI17" s="790"/>
      <c r="EJ17" s="794"/>
      <c r="EK17" s="794"/>
      <c r="EL17" s="790"/>
      <c r="EM17" s="790"/>
      <c r="EN17" s="790"/>
      <c r="EO17" s="112" t="str">
        <f t="shared" si="11"/>
        <v/>
      </c>
      <c r="EP17" s="790"/>
      <c r="EQ17" s="488" t="str">
        <f t="shared" si="12"/>
        <v/>
      </c>
      <c r="ER17" s="1100"/>
      <c r="ES17" s="1099" t="str">
        <f t="shared" si="26"/>
        <v/>
      </c>
      <c r="ET17" s="525"/>
      <c r="EU17" s="148"/>
      <c r="EV17" s="148"/>
      <c r="EW17" s="148"/>
      <c r="EX17" s="148"/>
      <c r="EY17" s="148"/>
      <c r="EZ17" s="148"/>
      <c r="FA17" s="148"/>
      <c r="FB17" s="148"/>
      <c r="FC17" s="148"/>
      <c r="FD17" s="148"/>
      <c r="FE17" s="148"/>
      <c r="FF17" s="148"/>
      <c r="FG17" s="148"/>
      <c r="FH17" s="148"/>
      <c r="FI17" s="528"/>
      <c r="FJ17" s="513" t="str">
        <f t="shared" si="13"/>
        <v/>
      </c>
      <c r="FK17" s="158"/>
      <c r="FL17" s="850"/>
      <c r="FM17" s="850"/>
      <c r="FN17" s="850"/>
      <c r="FO17" s="850"/>
      <c r="FP17" s="850"/>
      <c r="FQ17" s="850"/>
      <c r="FR17" s="157"/>
      <c r="FS17" s="143"/>
      <c r="FT17" s="143"/>
      <c r="FU17" s="847" t="str">
        <f t="shared" si="14"/>
        <v/>
      </c>
      <c r="FV17" s="555"/>
      <c r="FW17" s="523" t="str">
        <f>IF(Table1[[#This Row],[Nonfood Inhaltstoffe - Komponente]]="","",VLOOKUP(Table1[[#This Row],[Nonfood Inhaltstoffe - Komponente]],'Dropdown Auswahl'!BJ:BK,2,FALSE))</f>
        <v/>
      </c>
      <c r="FX17" s="1013"/>
      <c r="FY17" s="1011" t="str">
        <f t="shared" si="15"/>
        <v/>
      </c>
      <c r="FZ17" s="152"/>
      <c r="GA17" s="152"/>
      <c r="GB17" s="152"/>
      <c r="GC17" s="529" t="str">
        <f t="shared" si="16"/>
        <v/>
      </c>
      <c r="GG17" s="21"/>
      <c r="GH17" s="21"/>
      <c r="GI17" s="1019"/>
      <c r="GJ17" s="1016" t="str">
        <f>IF(Table1[[#This Row],[Global Trade Item Number (GTIN)]]="","",Table1[[#This Row],[Global Trade Item Number (GTIN)]])</f>
        <v/>
      </c>
      <c r="GK17" s="555" t="str">
        <f>IF(Table1[[#This Row],[WAWI-Nr./ Kreditoren-Nummer
(ASDV)]]&lt;&gt;"",Table1[[#This Row],[WAWI-Nr./ Kreditoren-Nummer
(ASDV)]],"")</f>
        <v/>
      </c>
      <c r="GL17" s="165"/>
      <c r="GM17" s="165"/>
      <c r="GN17" s="165"/>
      <c r="GO17" s="485"/>
      <c r="GP17" s="534"/>
      <c r="GQ17" s="533"/>
      <c r="GR17" s="486"/>
      <c r="GS17" s="486"/>
      <c r="GT17" s="486"/>
      <c r="GU17" s="486"/>
      <c r="GV17" s="486"/>
      <c r="GW17" s="542"/>
      <c r="GX17" s="538"/>
      <c r="GY17" s="144"/>
      <c r="GZ17" s="480"/>
      <c r="HA17" s="158"/>
      <c r="HB17" s="480"/>
      <c r="HC17" s="480"/>
      <c r="HD17" s="480"/>
      <c r="HE17" s="480"/>
      <c r="HF17" s="480"/>
      <c r="HG17" s="480"/>
      <c r="HH17" s="538"/>
      <c r="HI17" s="480"/>
      <c r="HJ17" s="480"/>
      <c r="HK17" s="480"/>
      <c r="HL17" s="480"/>
      <c r="HM17" s="480"/>
      <c r="HN17" s="480"/>
      <c r="HO17" s="480"/>
      <c r="HP17" s="480"/>
      <c r="HQ17" s="480"/>
      <c r="HR17" s="538"/>
      <c r="HS17" s="480"/>
      <c r="HT17" s="480"/>
      <c r="HU17" s="480"/>
      <c r="HV17" s="480"/>
      <c r="HW17" s="480"/>
      <c r="HX17" s="480"/>
      <c r="HY17" s="480"/>
      <c r="HZ17" s="480"/>
      <c r="IA17" s="480"/>
      <c r="IB17" s="538"/>
      <c r="IC17" s="480"/>
      <c r="ID17" s="480"/>
      <c r="IE17" s="480"/>
      <c r="IF17" s="480"/>
      <c r="IG17" s="480"/>
      <c r="IH17" s="480"/>
      <c r="II17" s="480"/>
      <c r="IJ17" s="480"/>
      <c r="IK17" s="480"/>
      <c r="IL17" s="480"/>
      <c r="IM17" s="538"/>
      <c r="IN17" s="480"/>
      <c r="IO17" s="480"/>
      <c r="IP17" s="480"/>
      <c r="IQ17" s="480"/>
      <c r="IR17" s="480"/>
      <c r="IS17" s="480"/>
      <c r="IT17" s="480"/>
      <c r="IU17" s="480"/>
      <c r="IV17" s="480"/>
      <c r="IW17" s="480"/>
      <c r="IX17" s="538"/>
      <c r="IY17" s="480"/>
      <c r="IZ17" s="480"/>
      <c r="JA17" s="480"/>
      <c r="JB17" s="480"/>
      <c r="JC17" s="480"/>
      <c r="JD17" s="480"/>
      <c r="JE17" s="480"/>
      <c r="JF17" s="480"/>
      <c r="JG17" s="480"/>
      <c r="JH17" s="480"/>
      <c r="JI17" s="538"/>
      <c r="JJ17" s="480"/>
      <c r="JK17" s="480"/>
      <c r="JL17" s="480"/>
      <c r="JM17" s="480"/>
      <c r="JN17" s="480"/>
      <c r="JO17" s="480"/>
      <c r="JP17" s="480"/>
      <c r="JQ17" s="480"/>
      <c r="JR17" s="480"/>
      <c r="JS17" s="590"/>
      <c r="JT17" s="538"/>
      <c r="JU17" s="480"/>
      <c r="JV17" s="480"/>
      <c r="JW17" s="480"/>
      <c r="JX17" s="480"/>
      <c r="JY17" s="480"/>
      <c r="JZ17" s="480"/>
      <c r="KA17" s="480"/>
      <c r="KB17" s="480"/>
      <c r="KC17" s="480"/>
      <c r="KD17" s="480"/>
      <c r="KE17" s="538"/>
      <c r="KF17" s="480"/>
      <c r="KG17" s="480"/>
      <c r="KH17" s="480"/>
      <c r="KI17" s="480"/>
      <c r="KJ17" s="480"/>
      <c r="KK17" s="480"/>
      <c r="KL17" s="480"/>
      <c r="KM17" s="480"/>
      <c r="KN17" s="480"/>
      <c r="KO17" s="480"/>
      <c r="KR17" s="568" t="str">
        <f>IF(Table1[[#This Row],[GTIN]]&lt;&gt;"",Table1[[#This Row],[GTIN]],"")</f>
        <v/>
      </c>
      <c r="KS17" s="569" t="str">
        <f>Table1[[#This Row],[Kreditor]]</f>
        <v/>
      </c>
      <c r="KT17" s="570" t="str">
        <f>IF(Table1[[#This Row],[Gültig ab (Datum)]]&lt;&gt;"",Table1[[#This Row],[Gültig ab (Datum)]],"")</f>
        <v/>
      </c>
      <c r="KU17" s="570"/>
      <c r="KV17" s="583" t="str">
        <f>IF(Table1[[#This Row],[Artikel verpackt? 
(X=Ja)]]="","",Table1[[#This Row],[Artikel verpackt? 
(X=Ja)]])</f>
        <v/>
      </c>
      <c r="KW17" s="571" t="str">
        <f>IF(Table1[[#This Row],[Verpackung recyclingfähig?
(X=Ja)]]="","",Table1[[#This Row],[Verpackung recyclingfähig?
(X=Ja)]])</f>
        <v/>
      </c>
      <c r="KX17" s="572"/>
      <c r="KY17" s="573"/>
      <c r="KZ17" s="574"/>
      <c r="LA17" s="574"/>
      <c r="LB17" s="574"/>
      <c r="LC17" s="574"/>
      <c r="LD17" s="574"/>
      <c r="LE17" s="574"/>
      <c r="LF17" s="575"/>
      <c r="LG17" s="576" t="str">
        <f>IF(Table1[[#This Row],[Hauptkörper - B1 - Art]]="","",VLOOKUP(Table1[[#This Row],[Hauptkörper - B1 - Art]],'DD FD'!B:C,2,FALSE))</f>
        <v/>
      </c>
      <c r="LH17" s="577" t="str">
        <f>IF(Table1[[#This Row],[Hauptkörper - B1 - Fraktion]]="","",VLOOKUP(Table1[[#This Row],[Hauptkörper - B1 - Fraktion]],'DD FD'!H:J,3,FALSE))</f>
        <v/>
      </c>
      <c r="LI17" s="574" t="str">
        <f>IF(Table1[[#This Row],[Hauptkörper - B1 - Gewicht
(in G)]]="","",Table1[[#This Row],[Hauptkörper - B1 - Gewicht
(in G)]])</f>
        <v/>
      </c>
      <c r="LJ17" s="574" t="str">
        <f>IF(Table1[[#This Row],[Hauptkörper - B1 - Lizenzierungs-pflichtig? (X=Ja)]]="","",Table1[[#This Row],[Hauptkörper - B1 - Lizenzierungs-pflichtig? (X=Ja)]])</f>
        <v/>
      </c>
      <c r="LK17" s="577" t="str">
        <f>IF(Table1[[#This Row],[Hauptkörper - B1 - Virgin Material]]="","",VLOOKUP(Table1[[#This Row],[Hauptkörper - B1 - Virgin Material]],'DD FD'!AJ:AK,2,FALSE))</f>
        <v/>
      </c>
      <c r="LL17" s="578" t="str">
        <f>IF(Table1[[#This Row],[Hauptkörper - B1 - Virgin Material Anteil (in %)]]="","",Table1[[#This Row],[Hauptkörper - B1 - Virgin Material Anteil (in %)]])</f>
        <v/>
      </c>
      <c r="LM17" s="577" t="str">
        <f>IF(Table1[[#This Row],[Hauptkörper - B1 - Recyceltes Material]]="","",VLOOKUP(Table1[[#This Row],[Hauptkörper - B1 - Recyceltes Material]],'DD FD'!AL:AM,2,FALSE))</f>
        <v/>
      </c>
      <c r="LN17" s="578" t="str">
        <f>IF(Table1[[#This Row],[Hauptkörper - B1 - Recyceltes Material Anteil (in %)]]="","",Table1[[#This Row],[Hauptkörper - B1 - Recyceltes Material Anteil (in %)]])</f>
        <v/>
      </c>
      <c r="LO17" s="579" t="str">
        <f>IF(Table1[[#This Row],[Hauptkörper - B1 - Beschichtung]]="","",VLOOKUP(Table1[[#This Row],[Hauptkörper - B1 - Beschichtung]],'DD FD'!AE:AF,2,FALSE))</f>
        <v/>
      </c>
      <c r="LP17" s="580" t="str">
        <f>IF(Table1[[#This Row],[Hauptkörper - B1 - Beschichtung Anteil (in %)]]="","",Table1[[#This Row],[Hauptkörper - B1 - Beschichtung Anteil (in %)]])</f>
        <v/>
      </c>
      <c r="LQ17" s="576" t="str">
        <f>IF(Table1[[#This Row],[Hauptkörper - B2 - Art]]="","",VLOOKUP(Table1[[#This Row],[Hauptkörper - B2 - Art]],'DD FD'!B:C,2,FALSE))</f>
        <v/>
      </c>
      <c r="LR17" s="577" t="str">
        <f>IF(Table1[[#This Row],[Hauptkörper - B2 - Fraktion]]="","",VLOOKUP(Table1[[#This Row],[Hauptkörper - B2 - Fraktion]],'DD FD'!H:J,3,FALSE))</f>
        <v/>
      </c>
      <c r="LS17" s="574" t="str">
        <f>IF(Table1[[#This Row],[Hauptkörper - B2 - Gewicht
(in G)]]="","",Table1[[#This Row],[Hauptkörper - B2 - Gewicht
(in G)]])</f>
        <v/>
      </c>
      <c r="LT17" s="574" t="str">
        <f>IF(Table1[[#This Row],[Hauptkörper - B2 - Lizenzierungs-pflichtig? (X=Ja)]]="","",Table1[[#This Row],[Hauptkörper - B2 - Lizenzierungs-pflichtig? (X=Ja)]])</f>
        <v/>
      </c>
      <c r="LU17" s="577" t="str">
        <f>IF(Table1[[#This Row],[Hauptkörper - B2 - Virgin Material]]="","",VLOOKUP(Table1[[#This Row],[Hauptkörper - B2 - Virgin Material]],'DD FD'!AJ:AK,2,FALSE))</f>
        <v/>
      </c>
      <c r="LV17" s="578" t="str">
        <f>IF(Table1[[#This Row],[Hauptkörper - B2 - Virgin Material Anteil (in %)]]="","",Table1[[#This Row],[Hauptkörper - B2 - Virgin Material Anteil (in %)]])</f>
        <v/>
      </c>
      <c r="LW17" s="577" t="str">
        <f>IF(Table1[[#This Row],[Hauptkörper - B2 - Recyceltes Material]]="","",VLOOKUP(Table1[[#This Row],[Hauptkörper - B2 - Recyceltes Material]],'DD FD'!AL:AM,2,FALSE))</f>
        <v/>
      </c>
      <c r="LX17" s="578" t="str">
        <f>IF(Table1[[#This Row],[Hauptkörper - B2 - Recyceltes Material Anteil (in %)]]="","",Table1[[#This Row],[Hauptkörper - B2 - Recyceltes Material Anteil (in %)]])</f>
        <v/>
      </c>
      <c r="LY17" s="577" t="str">
        <f>IF(Table1[[#This Row],[Hauptkörper - B2 - Beschichtung]]="","",VLOOKUP(Table1[[#This Row],[Hauptkörper - B2 - Beschichtung]],'DD FD'!AE:AF,2,FALSE))</f>
        <v/>
      </c>
      <c r="LZ17" s="580" t="str">
        <f>IF(Table1[[#This Row],[Hauptkörper - B2 - Beschichtung Anteil (in %)]]="","",Table1[[#This Row],[Hauptkörper - B2 - Beschichtung Anteil (in %)]])</f>
        <v/>
      </c>
      <c r="MA17" s="576" t="str">
        <f>IF(Table1[[#This Row],[Hauptkörper - B3 - Art]]="","",VLOOKUP(Table1[[#This Row],[Hauptkörper - B3 - Art]],'DD FD'!B:C,2,FALSE))</f>
        <v/>
      </c>
      <c r="MB17" s="577" t="str">
        <f>IF(Table1[[#This Row],[Hauptkörper - B3 - Fraktion]]="","",VLOOKUP(Table1[[#This Row],[Hauptkörper - B3 - Fraktion]],'DD FD'!H:J,3,FALSE))</f>
        <v/>
      </c>
      <c r="MC17" s="574" t="str">
        <f>IF(Table1[[#This Row],[Hauptkörper - B3 - Gewicht
(in G)]]="","",Table1[[#This Row],[Hauptkörper - B3 - Gewicht
(in G)]])</f>
        <v/>
      </c>
      <c r="MD17" s="574" t="str">
        <f>IF(Table1[[#This Row],[Hauptkörper - B3 - Lizenzierungs-pflichtig? (X=Ja)]]="","",Table1[[#This Row],[Hauptkörper - B3 - Lizenzierungs-pflichtig? (X=Ja)]])</f>
        <v/>
      </c>
      <c r="ME17" s="577" t="str">
        <f>IF(Table1[[#This Row],[Hauptkörper - B3 - Virgin Material]]="","",VLOOKUP(Table1[[#This Row],[Hauptkörper - B3 - Virgin Material]],'DD FD'!AJ:AK,2,FALSE))</f>
        <v/>
      </c>
      <c r="MF17" s="578" t="str">
        <f>IF(Table1[[#This Row],[Hauptkörper - B3 - Virgin Material Anteil (in %)]]="","",Table1[[#This Row],[Hauptkörper - B3 - Virgin Material Anteil (in %)]])</f>
        <v/>
      </c>
      <c r="MG17" s="577" t="str">
        <f>IF(Table1[[#This Row],[Hauptkörper - B3 - Recyceltes Material]]="","",VLOOKUP(Table1[[#This Row],[Hauptkörper - B3 - Recyceltes Material]],'DD FD'!AL:AM,2,FALSE))</f>
        <v/>
      </c>
      <c r="MH17" s="578" t="str">
        <f>IF(Table1[[#This Row],[Hauptkörper - B3 - Recyceltes Material Anteil (in %)]]="","",Table1[[#This Row],[Hauptkörper - B3 - Recyceltes Material Anteil (in %)]])</f>
        <v/>
      </c>
      <c r="MI17" s="577" t="str">
        <f>IF(Table1[[#This Row],[Hauptkörper - B3 - Beschichtung]]="","",VLOOKUP(Table1[[#This Row],[Hauptkörper - B3 - Beschichtung]],'DD FD'!AE:AF,2,FALSE))</f>
        <v/>
      </c>
      <c r="MJ17" s="580" t="str">
        <f>IF(Table1[[#This Row],[Hauptkörper - B3 - Beschichtung Anteil (in %)]]="","",Table1[[#This Row],[Hauptkörper - B3 - Beschichtung Anteil (in %)]])</f>
        <v/>
      </c>
      <c r="MK17" s="576" t="str">
        <f>IF(Table1[[#This Row],[Verschluss - B1 - Art]]="","",VLOOKUP(Table1[[#This Row],[Verschluss - B1 - Art]],'DD FD'!D:E,2,FALSE))</f>
        <v/>
      </c>
      <c r="ML17" s="577" t="str">
        <f>IF(Table1[[#This Row],[Verschluss - B1 - Fraktion]]="","",VLOOKUP(Table1[[#This Row],[Verschluss - B1 - Fraktion]],'DD FD'!H:J,3,FALSE))</f>
        <v/>
      </c>
      <c r="MM17" s="574" t="str">
        <f>IF(Table1[[#This Row],[Verschluss - B1 - Gewicht (in G)]]="","",Table1[[#This Row],[Verschluss - B1 - Gewicht (in G)]])</f>
        <v/>
      </c>
      <c r="MN17" s="574" t="str">
        <f>IF(Table1[[#This Row],[Verschluss - B1 - Lizenzierungs-pflichtig? (X=Ja)]]="","",Table1[[#This Row],[Verschluss - B1 - Lizenzierungs-pflichtig? (X=Ja)]])</f>
        <v/>
      </c>
      <c r="MO17" s="574" t="str">
        <f>IF(Table1[[#This Row],[Verschluss - B1 - Trennbar vom Hauptkörper? (X=Ja)]]="","",Table1[[#This Row],[Verschluss - B1 - Trennbar vom Hauptkörper? (X=Ja)]])</f>
        <v/>
      </c>
      <c r="MP17" s="577" t="str">
        <f>IF(Table1[[#This Row],[Verschluss - B1 - Virgin Material]]="","",VLOOKUP(Table1[[#This Row],[Verschluss - B1 - Virgin Material]],'DD FD'!AJ:AK,2,FALSE))</f>
        <v/>
      </c>
      <c r="MQ17" s="578" t="str">
        <f>IF(Table1[[#This Row],[Verschluss - B1 - Virgin Material Anteil (in %)]]="","",Table1[[#This Row],[Verschluss - B1 - Virgin Material Anteil (in %)]])</f>
        <v/>
      </c>
      <c r="MR17" s="577" t="str">
        <f>IF(Table1[[#This Row],[Verschluss - B1 - Recyceltes Material]]="","",VLOOKUP(Table1[[#This Row],[Verschluss - B1 - Recyceltes Material]],'DD FD'!AL:AM,2,FALSE))</f>
        <v/>
      </c>
      <c r="MS17" s="578" t="str">
        <f>IF(Table1[[#This Row],[Verschluss - B1 - Recyceltes Material Anteil (in %)]]="","",Table1[[#This Row],[Verschluss - B1 - Recyceltes Material Anteil (in %)]])</f>
        <v/>
      </c>
      <c r="MT17" s="577" t="str">
        <f>IF(Table1[[#This Row],[Verschluss - B1 - Beschichtung]]="","",VLOOKUP(Table1[[#This Row],[Verschluss - B1 - Beschichtung]],'DD FD'!AE:AF,2,FALSE))</f>
        <v/>
      </c>
      <c r="MU17" s="580" t="str">
        <f>IF(Table1[[#This Row],[Verschluss - B1 - Beschichtung Anteil (in %)]]="","",Table1[[#This Row],[Verschluss - B1 - Beschichtung Anteil (in %)]])</f>
        <v/>
      </c>
      <c r="MV17" s="576" t="str">
        <f>IF(Table1[[#This Row],[Verschluss - B2 - Art]]="","",VLOOKUP(Table1[[#This Row],[Verschluss - B2 - Art]],'DD FD'!D:E,2,FALSE))</f>
        <v/>
      </c>
      <c r="MW17" s="577" t="str">
        <f>IF(Table1[[#This Row],[Verschluss - B2 - Fraktion]]="","",VLOOKUP(Table1[[#This Row],[Verschluss - B2 - Fraktion]],'DD FD'!H:J,3,FALSE))</f>
        <v/>
      </c>
      <c r="MX17" s="574" t="str">
        <f>IF(Table1[[#This Row],[Verschluss - B2 - Gewicht (in G)]]="","",Table1[[#This Row],[Verschluss - B2 - Gewicht (in G)]])</f>
        <v/>
      </c>
      <c r="MY17" s="574" t="str">
        <f>IF(Table1[[#This Row],[Verschluss - B2 - Lizenzierungs-pflichtig? (X=Ja)]]="","",Table1[[#This Row],[Verschluss - B2 - Lizenzierungs-pflichtig? (X=Ja)]])</f>
        <v/>
      </c>
      <c r="MZ17" s="574" t="str">
        <f>IF(Table1[[#This Row],[Verschluss - B2 - Trennbar vom Hauptkörper? (X=Ja)]]="","",Table1[[#This Row],[Verschluss - B2 - Trennbar vom Hauptkörper? (X=Ja)]])</f>
        <v/>
      </c>
      <c r="NA17" s="577" t="str">
        <f>IF(Table1[[#This Row],[Verschluss - B2 - Virgin Material]]="","",VLOOKUP(Table1[[#This Row],[Verschluss - B2 - Virgin Material]],'DD FD'!AJ:AK,2,FALSE))</f>
        <v/>
      </c>
      <c r="NB17" s="578" t="str">
        <f>IF(Table1[[#This Row],[Verschluss - B2 - Virgin Material Anteil (in %)]]="","",Table1[[#This Row],[Verschluss - B2 - Virgin Material Anteil (in %)]])</f>
        <v/>
      </c>
      <c r="NC17" s="577" t="str">
        <f>IF(Table1[[#This Row],[Verschluss - B2 - Recyceltes Material]]="","",VLOOKUP(Table1[[#This Row],[Verschluss - B2 - Recyceltes Material]],'DD FD'!AL:AM,2,FALSE))</f>
        <v/>
      </c>
      <c r="ND17" s="578" t="str">
        <f>IF(Table1[[#This Row],[Verschluss - B2 - Recyceltes Material Anteil (in %)]]="","",Table1[[#This Row],[Verschluss - B2 - Recyceltes Material Anteil (in %)]])</f>
        <v/>
      </c>
      <c r="NE17" s="577" t="str">
        <f>IF(Table1[[#This Row],[Verschluss - B2 - Beschichtung]]="","",VLOOKUP(Table1[[#This Row],[Verschluss - B2 - Beschichtung]],'DD FD'!AE:AF,2,FALSE))</f>
        <v/>
      </c>
      <c r="NF17" s="580" t="str">
        <f>IF(Table1[[#This Row],[Verschluss - B2 - Beschichtung Anteil (in %)]]="","",Table1[[#This Row],[Verschluss - B2 - Beschichtung Anteil (in %)]])</f>
        <v/>
      </c>
      <c r="NG17" s="576" t="str">
        <f>IF(Table1[[#This Row],[Verschluss - B3 - Art]]="","",VLOOKUP(Table1[[#This Row],[Verschluss - B3 - Art]],'DD FD'!D:E,2,FALSE))</f>
        <v/>
      </c>
      <c r="NH17" s="577" t="str">
        <f>IF(Table1[[#This Row],[Verschluss - B3 - Fraktion]]="","",VLOOKUP(Table1[[#This Row],[Verschluss - B3 - Fraktion]],'DD FD'!H:J,3,FALSE))</f>
        <v/>
      </c>
      <c r="NI17" s="574" t="str">
        <f>IF(Table1[[#This Row],[Verschluss - B3 - Gewicht (in G)]]="","",Table1[[#This Row],[Verschluss - B3 - Gewicht (in G)]])</f>
        <v/>
      </c>
      <c r="NJ17" s="574" t="str">
        <f>IF(Table1[[#This Row],[Verschluss - B3 - Lizenzierungs-pflichtig? (X=Ja)]]="","",Table1[[#This Row],[Verschluss - B3 - Lizenzierungs-pflichtig? (X=Ja)]])</f>
        <v/>
      </c>
      <c r="NK17" s="574" t="str">
        <f>IF(Table1[[#This Row],[Verschluss - B3 - Trennbar vom Hauptkörper? (X=Ja)]]="","",Table1[[#This Row],[Verschluss - B3 - Trennbar vom Hauptkörper? (X=Ja)]])</f>
        <v/>
      </c>
      <c r="NL17" s="577" t="str">
        <f>IF(Table1[[#This Row],[Verschluss - B3 - Virgin Material]]="","",VLOOKUP(Table1[[#This Row],[Verschluss - B3 - Virgin Material]],'DD FD'!AJ:AK,2,FALSE))</f>
        <v/>
      </c>
      <c r="NM17" s="578" t="str">
        <f>IF(Table1[[#This Row],[Verschluss - B3 - Virgin Material Anteil (in %)]]="","",Table1[[#This Row],[Verschluss - B3 - Virgin Material Anteil (in %)]])</f>
        <v/>
      </c>
      <c r="NN17" s="577" t="str">
        <f>IF(Table1[[#This Row],[Verschluss - B3 - Recyceltes Material]]="","",VLOOKUP(Table1[[#This Row],[Verschluss - B3 - Recyceltes Material]],'DD FD'!AL:AM,2,FALSE))</f>
        <v/>
      </c>
      <c r="NO17" s="578" t="str">
        <f>IF(Table1[[#This Row],[Verschluss - B3 - Recyceltes Material Anteil (in %)]]="","",Table1[[#This Row],[Verschluss - B3 - Recyceltes Material Anteil (in %)]])</f>
        <v/>
      </c>
      <c r="NP17" s="577" t="str">
        <f>IF(Table1[[#This Row],[Verschluss - B3 - Beschichtung]]="","",VLOOKUP(Table1[[#This Row],[Verschluss - B3 - Beschichtung]],'DD FD'!AE:AF,2,FALSE))</f>
        <v/>
      </c>
      <c r="NQ17" s="580" t="str">
        <f>IF(Table1[[#This Row],[Verschluss - B3 - Beschichtung Anteil (in %)]]="","",Table1[[#This Row],[Verschluss - B3 - Beschichtung Anteil (in %)]])</f>
        <v/>
      </c>
      <c r="NR17" s="576" t="str">
        <f>IF(Table1[[#This Row],[Etikett - B1 - Art]]="","",VLOOKUP(Table1[[#This Row],[Etikett - B1 - Art]],'DD FD'!F:G,2,FALSE))</f>
        <v/>
      </c>
      <c r="NS17" s="577" t="str">
        <f>IF(Table1[[#This Row],[Etikett - B1 - Fraktion]]="","",VLOOKUP(Table1[[#This Row],[Etikett - B1 - Fraktion]],'DD FD'!H:J,3,FALSE))</f>
        <v/>
      </c>
      <c r="NT17" s="574" t="str">
        <f>IF(Table1[[#This Row],[Etikett - B1 - Gewicht (in G)]]="","",Table1[[#This Row],[Etikett - B1 - Gewicht (in G)]])</f>
        <v/>
      </c>
      <c r="NU17" s="574" t="str">
        <f>IF(Table1[[#This Row],[Etikett - B1 - Lizenzierungs-pflichtig? (X=Ja)]]="","",Table1[[#This Row],[Etikett - B1 - Lizenzierungs-pflichtig? (X=Ja)]])</f>
        <v/>
      </c>
      <c r="NV17" s="574" t="str">
        <f>IF(Table1[[#This Row],[Etikett - B1 - Trennbar vom Hauptkörper? (X=Ja)]]="","",Table1[[#This Row],[Etikett - B1 - Trennbar vom Hauptkörper? (X=Ja)]])</f>
        <v/>
      </c>
      <c r="NW17" s="577" t="str">
        <f>IF(Table1[[#This Row],[Etikett - B1 - Virgin Material]]="","",VLOOKUP(Table1[[#This Row],[Etikett - B1 - Virgin Material]],'DD FD'!AJ:AK,2,FALSE))</f>
        <v/>
      </c>
      <c r="NX17" s="578" t="str">
        <f>IF(Table1[[#This Row],[Etikett - B1 - Virgin Material Anteil (in %)]]="","",Table1[[#This Row],[Etikett - B1 - Virgin Material Anteil (in %)]])</f>
        <v/>
      </c>
      <c r="NY17" s="577" t="str">
        <f>IF(Table1[[#This Row],[Etikett - B1 - Recyceltes Material]]="","",VLOOKUP(Table1[[#This Row],[Etikett - B1 - Recyceltes Material]],'DD FD'!AL:AM,2,FALSE))</f>
        <v/>
      </c>
      <c r="NZ17" s="578" t="str">
        <f>IF(Table1[[#This Row],[Etikett - B1 - Recyceltes Material Anteil (in %)]]="","",Table1[[#This Row],[Etikett - B1 - Recyceltes Material Anteil (in %)]])</f>
        <v/>
      </c>
      <c r="OA17" s="577" t="str">
        <f>IF(Table1[[#This Row],[Etikett - B1 - Beschichtung]]="","",VLOOKUP(Table1[[#This Row],[Etikett - B1 - Beschichtung]],'DD FD'!AE:AF,2,FALSE))</f>
        <v/>
      </c>
      <c r="OB17" s="580" t="str">
        <f>IF(Table1[[#This Row],[Etikett - B1 - Beschichtung Anteil (in %)]]="","",Table1[[#This Row],[Etikett - B1 - Beschichtung Anteil (in %)]])</f>
        <v/>
      </c>
      <c r="OC17" s="576" t="str">
        <f>IF(Table1[[#This Row],[Etikett - B2 - Art]]="","",VLOOKUP(Table1[[#This Row],[Etikett - B2 - Art]],'DD FD'!F:G,2,FALSE))</f>
        <v/>
      </c>
      <c r="OD17" s="577" t="str">
        <f>IF(Table1[[#This Row],[Etikett - B2 - Fraktion]]="","",VLOOKUP(Table1[[#This Row],[Etikett - B2 - Fraktion]],'DD FD'!H:J,3,FALSE))</f>
        <v/>
      </c>
      <c r="OE17" s="574" t="str">
        <f>IF(Table1[[#This Row],[Etikett - B2 - Gewicht (in G)]]="","",Table1[[#This Row],[Etikett - B2 - Gewicht (in G)]])</f>
        <v/>
      </c>
      <c r="OF17" s="574" t="str">
        <f>IF(Table1[[#This Row],[Etikett - B2 - Lizenzierungs-pflichtig? (X=Ja)]]="","",Table1[[#This Row],[Etikett - B2 - Lizenzierungs-pflichtig? (X=Ja)]])</f>
        <v/>
      </c>
      <c r="OG17" s="574" t="str">
        <f>IF(Table1[[#This Row],[Etikett - B2 - Trennbar vom Hauptkörper? (X=Ja)]]="","",Table1[[#This Row],[Etikett - B2 - Trennbar vom Hauptkörper? (X=Ja)]])</f>
        <v/>
      </c>
      <c r="OH17" s="577" t="str">
        <f>IF(Table1[[#This Row],[Etikett - B2 - Virgin Material]]="","",VLOOKUP(Table1[[#This Row],[Etikett - B2 - Virgin Material]],'DD FD'!AJ:AK,2,FALSE))</f>
        <v/>
      </c>
      <c r="OI17" s="578" t="str">
        <f>IF(Table1[[#This Row],[Etikett - B2 - Virgin Material Anteil (in %)]]="","",Table1[[#This Row],[Etikett - B2 - Virgin Material Anteil (in %)]])</f>
        <v/>
      </c>
      <c r="OJ17" s="577" t="str">
        <f>IF(Table1[[#This Row],[Etikett - B2 - Recyceltes Material]]="","",VLOOKUP(Table1[[#This Row],[Etikett - B2 - Recyceltes Material]],'DD FD'!AL:AM,2,FALSE))</f>
        <v/>
      </c>
      <c r="OK17" s="578" t="str">
        <f>IF(Table1[[#This Row],[Etikett - B2 - Recyceltes Material Anteil (in %)]]="","",Table1[[#This Row],[Etikett - B2 - Recyceltes Material Anteil (in %)]])</f>
        <v/>
      </c>
      <c r="OL17" s="577" t="str">
        <f>IF(Table1[[#This Row],[Etikett - B2 - Beschichtung]]="","",VLOOKUP(Table1[[#This Row],[Etikett - B2 - Beschichtung]],'DD FD'!AE:AF,2,FALSE))</f>
        <v/>
      </c>
      <c r="OM17" s="580" t="str">
        <f>IF(Table1[[#This Row],[Etikett - B2 - Beschichtung Anteil (in %)]]="","",Table1[[#This Row],[Etikett - B2 - Beschichtung Anteil (in %)]])</f>
        <v/>
      </c>
      <c r="ON17" s="576" t="str">
        <f>IF(Table1[[#This Row],[Etikett - B3 - Art]]="","",VLOOKUP(Table1[[#This Row],[Etikett - B3 - Art]],'DD FD'!F:G,2,FALSE))</f>
        <v/>
      </c>
      <c r="OO17" s="577" t="str">
        <f>IF(Table1[[#This Row],[Etikett - B3 - Fraktion]]="","",VLOOKUP(Table1[[#This Row],[Etikett - B3 - Fraktion]],'DD FD'!H:J,3,FALSE))</f>
        <v/>
      </c>
      <c r="OP17" s="574" t="str">
        <f>IF(Table1[[#This Row],[Etikett - B3 - Gewicht (in G)]]="","",Table1[[#This Row],[Etikett - B3 - Gewicht (in G)]])</f>
        <v/>
      </c>
      <c r="OQ17" s="574" t="str">
        <f>IF(Table1[[#This Row],[Etikett - B3 - Lizenzierungs-pflichtig? (X=Ja)]]="","",Table1[[#This Row],[Etikett - B3 - Lizenzierungs-pflichtig? (X=Ja)]])</f>
        <v/>
      </c>
      <c r="OR17" s="574" t="str">
        <f>IF(Table1[[#This Row],[Etikett - B3 - Trennbar vom Hauptkörper? (X=Ja)]]="","",Table1[[#This Row],[Etikett - B3 - Trennbar vom Hauptkörper? (X=Ja)]])</f>
        <v/>
      </c>
      <c r="OS17" s="577" t="str">
        <f>IF(Table1[[#This Row],[Etikett - B3 - Virgin Material]]="","",VLOOKUP(Table1[[#This Row],[Etikett - B3 - Virgin Material]],'DD FD'!AJ:AK,2,FALSE))</f>
        <v/>
      </c>
      <c r="OT17" s="578" t="str">
        <f>IF(Table1[[#This Row],[Etikett - B3 - Virgin Material Anteil (in %)]]="","",Table1[[#This Row],[Etikett - B3 - Virgin Material Anteil (in %)]])</f>
        <v/>
      </c>
      <c r="OU17" s="577" t="str">
        <f>IF(Table1[[#This Row],[Etikett - B3 - Recyceltes Material]]="","",VLOOKUP(Table1[[#This Row],[Etikett - B3 - Recyceltes Material]],'DD FD'!AL:AM,2,FALSE))</f>
        <v/>
      </c>
      <c r="OV17" s="578" t="str">
        <f>IF(Table1[[#This Row],[Etikett - B3 - Recyceltes Material Anteil (in %)]]="","",Table1[[#This Row],[Etikett - B3 - Recyceltes Material Anteil (in %)]])</f>
        <v/>
      </c>
      <c r="OW17" s="577" t="str">
        <f>IF(Table1[[#This Row],[Etikett - B3 - Beschichtung]]="","",VLOOKUP(Table1[[#This Row],[Etikett - B3 - Beschichtung]],'DD FD'!AE:AF,2,FALSE))</f>
        <v/>
      </c>
      <c r="OX17" s="613" t="str">
        <f>IF(Table1[[#This Row],[Etikett - B3 - Beschichtung Anteil (in %)]]="","",Table1[[#This Row],[Etikett - B3 - Beschichtung Anteil (in %)]])</f>
        <v/>
      </c>
      <c r="OY17" s="618">
        <f>ROUNDUP(SUM(
IF(AND(LH17='DD FD'!$J$7,LJ17='DD FD'!$AI$3),LI17,0),
IF(AND(LR17='DD FD'!$J$7,LT17='DD FD'!$AI$3),LS17,0),
IF(AND(MB17='DD FD'!$J$7,MD17='DD FD'!$AI$3),MC17,0),
IF(AND(ML17='DD FD'!$J$7,MN17='DD FD'!$AI$3),MM17,0),
IF(AND(MW17='DD FD'!$J$7,MY17='DD FD'!$AI$3),MX17,0),
IF(AND(NH17='DD FD'!$J$7,NJ17='DD FD'!$AI$3),NI17,0),
IF(AND(NS17='DD FD'!$J$7,NU17='DD FD'!$AI$3),NT17,0),
IF(AND(OD17='DD FD'!$J$7,OF17='DD FD'!$AI$3),OE17,0),
IF(AND(OO17='DD FD'!$J$7,OQ17='DD FD'!$AI$3),OP17,0),
),2)</f>
        <v>0</v>
      </c>
      <c r="OZ17" s="617">
        <f>ROUNDUP(SUM(
IF(AND(LH17='DD FD'!$J$6,LJ17='DD FD'!$AI$3),LI17,0),
IF(AND(LR17='DD FD'!$J$6,LT17='DD FD'!$AI$3),LS17,0),
IF(AND(MB17='DD FD'!$J$6,MD17='DD FD'!$AI$3),MC17,0),
IF(AND(ML17='DD FD'!$J$6,MN17='DD FD'!$AI$3),MM17,0),
IF(AND(MW17='DD FD'!$J$6,MY17='DD FD'!$AI$3),MX17,0),
IF(AND(NH17='DD FD'!$J$6,NJ17='DD FD'!$AI$3),NI17,0),
IF(AND(NS17='DD FD'!$J$6,NU17='DD FD'!$AI$3),NT17,0),
IF(AND(OD17='DD FD'!$J$6,OF17='DD FD'!$AI$3),OE17,0),
IF(AND(OO17='DD FD'!$J$6,OQ17='DD FD'!$AI$3),OP17,0),
),2)</f>
        <v>0</v>
      </c>
      <c r="PA17" s="617">
        <f>ROUNDUP(SUM(
IF(AND(LH17='DD FD'!$J$10,LJ17='DD FD'!$AI$3),LI17,0),
IF(AND(LR17='DD FD'!$J$10,LT17='DD FD'!$AI$3),LS17,0),
IF(AND(MB17='DD FD'!$J$10,MD17='DD FD'!$AI$3),MC17,0),
IF(AND(ML17='DD FD'!$J$10,MN17='DD FD'!$AI$3),MM17,0),
IF(AND(MW17='DD FD'!$J$10,MY17='DD FD'!$AI$3),MX17,0),
IF(AND(NH17='DD FD'!$J$10,NJ17='DD FD'!$AI$3),NI17,0),
IF(AND(NS17='DD FD'!$J$10,NU17='DD FD'!$AI$3),NT17,0),
IF(AND(OD17='DD FD'!$J$10,OF17='DD FD'!$AI$3),OE17,0),
IF(AND(OO17='DD FD'!$J$10,OQ17='DD FD'!$AI$3),OP17,0),
),2)</f>
        <v>0</v>
      </c>
      <c r="PB17" s="617">
        <f>ROUNDUP(SUM(
IF(AND(LH17='DD FD'!$J$8,LJ17='DD FD'!$AI$3),LI17,0),
IF(AND(LR17='DD FD'!$J$8,LT17='DD FD'!$AI$3),LS17,0),
IF(AND(MB17='DD FD'!$J$8,MD17='DD FD'!$AI$3),MC17,0),
IF(AND(ML17='DD FD'!$J$8,MN17='DD FD'!$AI$3),MM17,0),
IF(AND(MW17='DD FD'!$J$8,MY17='DD FD'!$AI$3),MX17,0),
IF(AND(NH17='DD FD'!$J$8,NJ17='DD FD'!$AI$3),NI17,0),
IF(AND(NS17='DD FD'!$J$8,NU17='DD FD'!$AI$3),NT17,0),
IF(AND(OD17='DD FD'!$J$8,OF17='DD FD'!$AI$3),OE17,0),
IF(AND(OO17='DD FD'!$J$8,OQ17='DD FD'!$AI$3),OP17,0),
),2)</f>
        <v>0</v>
      </c>
      <c r="PC17" s="617">
        <f>ROUNDUP(SUM(
IF(AND(LH17='DD FD'!$J$5,LJ17='DD FD'!$AI$3),LI17,0),
IF(AND(LR17='DD FD'!$J$5,LT17='DD FD'!$AI$3),LS17,0),
IF(AND(MB17='DD FD'!$J$5,MD17='DD FD'!$AI$3),MC17,0),
IF(AND(ML17='DD FD'!$J$5,MN17='DD FD'!$AI$3),MM17,0),
IF(AND(MW17='DD FD'!$J$5,MY17='DD FD'!$AI$3),MX17,0),
IF(AND(NH17='DD FD'!$J$5,NJ17='DD FD'!$AI$3),NI17,0),
IF(AND(NS17='DD FD'!$J$5,NU17='DD FD'!$AI$3),NT17,0),
IF(AND(OD17='DD FD'!$J$5,OF17='DD FD'!$AI$3),OE17,0),
IF(AND(OO17='DD FD'!$J$5,OQ17='DD FD'!$AI$3),OP17,0),
),2)</f>
        <v>0</v>
      </c>
      <c r="PD17" s="617">
        <f>ROUNDUP(SUM(
IF(AND(LH17='DD FD'!$J$9,LJ17='DD FD'!$AI$3),LI17,0),
IF(AND(LR17='DD FD'!$J$9,LT17='DD FD'!$AI$3),LS17,0),
IF(AND(MB17='DD FD'!$J$9,MD17='DD FD'!$AI$3),MC17,0),
IF(AND(ML17='DD FD'!$J$9,MN17='DD FD'!$AI$3),MM17,0),
IF(AND(MW17='DD FD'!$J$9,MY17='DD FD'!$AI$3),MX17,0),
IF(AND(NH17='DD FD'!$J$9,NJ17='DD FD'!$AI$3),NI17,0),
IF(AND(NS17='DD FD'!$J$9,NU17='DD FD'!$AI$3),NT17,0),
IF(AND(OD17='DD FD'!$J$9,OF17='DD FD'!$AI$3),OE17,0),
IF(AND(OO17='DD FD'!$J$9,OQ17='DD FD'!$AI$3),OP17,0),
),2)</f>
        <v>0</v>
      </c>
      <c r="PE17" s="617">
        <f>ROUNDUP(SUM(
IF(AND(LH17='DD FD'!$J$4,LJ17='DD FD'!$AI$3),LI17,0),
IF(AND(LR17='DD FD'!$J$4,LT17='DD FD'!$AI$3),LS17,0),
IF(AND(MB17='DD FD'!$J$4,MD17='DD FD'!$AI$3),MC17,0),
IF(AND(ML17='DD FD'!$J$4,MN17='DD FD'!$AI$3),MM17,0),
IF(AND(MW17='DD FD'!$J$4,MY17='DD FD'!$AI$3),MX17,0),
IF(AND(NH17='DD FD'!$J$4,NJ17='DD FD'!$AI$3),NI17,0),
IF(AND(NS17='DD FD'!$J$4,NU17='DD FD'!$AI$3),NT17,0),
IF(AND(OD17='DD FD'!$J$4,OF17='DD FD'!$AI$3),OE17,0),
IF(AND(OO17='DD FD'!$J$4,OQ17='DD FD'!$AI$3),OP17,0),
),2)</f>
        <v>0</v>
      </c>
      <c r="PF17" s="619">
        <f>ROUNDUP(SUM(
IF(AND(LH17='DD FD'!$J$11,LJ17='DD FD'!$AI$3),LI17,0),
IF(AND(LR17='DD FD'!$J$11,LT17='DD FD'!$AI$3),LS17,0),
IF(AND(MB17='DD FD'!$J$11,MD17='DD FD'!$AI$3),MC17,0),
IF(AND(ML17='DD FD'!$J$11,MN17='DD FD'!$AI$3),MM17,0),
IF(AND(MW17='DD FD'!$J$11,MY17='DD FD'!$AI$3),MX17,0),
IF(AND(NH17='DD FD'!$J$11,NJ17='DD FD'!$AI$3),NI17,0),
IF(AND(NS17='DD FD'!$J$11,NU17='DD FD'!$AI$3),NT17,0),
IF(AND(OD17='DD FD'!$J$11,OF17='DD FD'!$AI$3),OE17,0),
IF(AND(OO17='DD FD'!$J$11,OQ17='DD FD'!$AI$3),OP17,0),
),2)</f>
        <v>0</v>
      </c>
    </row>
    <row r="18" spans="1:422">
      <c r="A18" s="806"/>
      <c r="B18" s="934"/>
      <c r="C18" s="247"/>
      <c r="D18" s="842"/>
      <c r="E18" s="247"/>
      <c r="F18" s="158"/>
      <c r="G18" s="710"/>
      <c r="H18" s="712"/>
      <c r="I18" s="936"/>
      <c r="J18" s="803"/>
      <c r="K18" s="150"/>
      <c r="L18" s="146" t="str">
        <f t="shared" si="0"/>
        <v/>
      </c>
      <c r="M18" s="501" t="str">
        <f t="shared" si="17"/>
        <v/>
      </c>
      <c r="N18" s="504"/>
      <c r="O18" s="113" t="str">
        <f t="shared" si="18"/>
        <v/>
      </c>
      <c r="P18" s="114" t="str">
        <f t="shared" si="1"/>
        <v/>
      </c>
      <c r="Q18" s="152"/>
      <c r="R18" s="152"/>
      <c r="S18" s="115" t="str">
        <f t="shared" si="19"/>
        <v/>
      </c>
      <c r="T18" s="159"/>
      <c r="U18" s="159"/>
      <c r="V18" s="157"/>
      <c r="W18" s="157"/>
      <c r="X18" s="157"/>
      <c r="Y18" s="772"/>
      <c r="Z18" s="158"/>
      <c r="AA18" s="144"/>
      <c r="AB18" s="112"/>
      <c r="AC18" s="153"/>
      <c r="AD18" s="153"/>
      <c r="AE18" s="153"/>
      <c r="AF18" s="153"/>
      <c r="AG18" s="153"/>
      <c r="AH18" s="153"/>
      <c r="AI18" s="152"/>
      <c r="AJ18" s="158"/>
      <c r="AK18" s="158"/>
      <c r="AL18" s="158"/>
      <c r="AM18" s="116" t="str">
        <f t="shared" si="20"/>
        <v/>
      </c>
      <c r="AN18" s="116" t="str">
        <f t="shared" si="21"/>
        <v/>
      </c>
      <c r="AO18" s="324"/>
      <c r="AP18" s="503"/>
      <c r="AQ18" s="487" t="str">
        <f t="shared" si="22"/>
        <v/>
      </c>
      <c r="AR18" s="113" t="str">
        <f t="shared" si="2"/>
        <v/>
      </c>
      <c r="AS18" s="113" t="str">
        <f t="shared" si="3"/>
        <v/>
      </c>
      <c r="AT18" s="113" t="str">
        <f t="shared" si="4"/>
        <v/>
      </c>
      <c r="AU18" s="113" t="str">
        <f t="shared" si="5"/>
        <v/>
      </c>
      <c r="AV18" s="159"/>
      <c r="AW18" s="157"/>
      <c r="AX18" s="157"/>
      <c r="AY18" s="157"/>
      <c r="AZ18" s="157"/>
      <c r="BA18" s="116" t="str">
        <f t="shared" si="6"/>
        <v/>
      </c>
      <c r="BB18" s="316"/>
      <c r="BC18" s="116" t="str">
        <f t="shared" si="7"/>
        <v/>
      </c>
      <c r="BD18" s="133" t="str">
        <f t="shared" si="8"/>
        <v/>
      </c>
      <c r="BE18" s="157"/>
      <c r="BF18" s="1180"/>
      <c r="BG18" s="1180"/>
      <c r="BH18" s="158"/>
      <c r="BI18" s="490"/>
      <c r="BJ18" s="514" t="str">
        <f t="shared" si="23"/>
        <v/>
      </c>
      <c r="BK18" s="789"/>
      <c r="BL18" s="116" t="str">
        <f t="shared" si="24"/>
        <v/>
      </c>
      <c r="BM18" s="144"/>
      <c r="BN18" s="144"/>
      <c r="BO18" s="144"/>
      <c r="BP18" s="790"/>
      <c r="BQ18" s="790"/>
      <c r="BR18" s="790"/>
      <c r="BS18" s="116" t="str">
        <f t="shared" si="9"/>
        <v/>
      </c>
      <c r="BT18" s="790"/>
      <c r="BU18" s="808" t="str">
        <f t="shared" si="10"/>
        <v/>
      </c>
      <c r="BV18" s="791"/>
      <c r="BW18" s="144"/>
      <c r="BX18" s="20"/>
      <c r="BY18" s="20"/>
      <c r="BZ18" s="20"/>
      <c r="CA18" s="792"/>
      <c r="CB18" s="1201"/>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782" t="str">
        <f t="shared" si="25"/>
        <v/>
      </c>
      <c r="EE18" s="519"/>
      <c r="EF18" s="793"/>
      <c r="EG18" s="519"/>
      <c r="EH18" s="794"/>
      <c r="EI18" s="790"/>
      <c r="EJ18" s="794"/>
      <c r="EK18" s="794"/>
      <c r="EL18" s="790"/>
      <c r="EM18" s="790"/>
      <c r="EN18" s="790"/>
      <c r="EO18" s="112" t="str">
        <f t="shared" si="11"/>
        <v/>
      </c>
      <c r="EP18" s="790"/>
      <c r="EQ18" s="488" t="str">
        <f t="shared" si="12"/>
        <v/>
      </c>
      <c r="ER18" s="1100"/>
      <c r="ES18" s="1099" t="str">
        <f t="shared" si="26"/>
        <v/>
      </c>
      <c r="ET18" s="525"/>
      <c r="EU18" s="148"/>
      <c r="EV18" s="148"/>
      <c r="EW18" s="148"/>
      <c r="EX18" s="148"/>
      <c r="EY18" s="148"/>
      <c r="EZ18" s="148"/>
      <c r="FA18" s="148"/>
      <c r="FB18" s="148"/>
      <c r="FC18" s="148"/>
      <c r="FD18" s="148"/>
      <c r="FE18" s="148"/>
      <c r="FF18" s="148"/>
      <c r="FG18" s="148"/>
      <c r="FH18" s="148"/>
      <c r="FI18" s="528"/>
      <c r="FJ18" s="513" t="str">
        <f t="shared" si="13"/>
        <v/>
      </c>
      <c r="FK18" s="158"/>
      <c r="FL18" s="850"/>
      <c r="FM18" s="850"/>
      <c r="FN18" s="850"/>
      <c r="FO18" s="850"/>
      <c r="FP18" s="850"/>
      <c r="FQ18" s="850"/>
      <c r="FR18" s="157"/>
      <c r="FS18" s="143"/>
      <c r="FT18" s="143"/>
      <c r="FU18" s="847" t="str">
        <f t="shared" si="14"/>
        <v/>
      </c>
      <c r="FV18" s="555"/>
      <c r="FW18" s="523" t="str">
        <f>IF(Table1[[#This Row],[Nonfood Inhaltstoffe - Komponente]]="","",VLOOKUP(Table1[[#This Row],[Nonfood Inhaltstoffe - Komponente]],'Dropdown Auswahl'!BJ:BK,2,FALSE))</f>
        <v/>
      </c>
      <c r="FX18" s="1013"/>
      <c r="FY18" s="1011" t="str">
        <f t="shared" si="15"/>
        <v/>
      </c>
      <c r="FZ18" s="152"/>
      <c r="GA18" s="152"/>
      <c r="GB18" s="152"/>
      <c r="GC18" s="529" t="str">
        <f t="shared" si="16"/>
        <v/>
      </c>
      <c r="GG18" s="21"/>
      <c r="GH18" s="21"/>
      <c r="GI18" s="1019"/>
      <c r="GJ18" s="1016" t="str">
        <f>IF(Table1[[#This Row],[Global Trade Item Number (GTIN)]]="","",Table1[[#This Row],[Global Trade Item Number (GTIN)]])</f>
        <v/>
      </c>
      <c r="GK18" s="555" t="str">
        <f>IF(Table1[[#This Row],[WAWI-Nr./ Kreditoren-Nummer
(ASDV)]]&lt;&gt;"",Table1[[#This Row],[WAWI-Nr./ Kreditoren-Nummer
(ASDV)]],"")</f>
        <v/>
      </c>
      <c r="GL18" s="165"/>
      <c r="GM18" s="165"/>
      <c r="GN18" s="165"/>
      <c r="GO18" s="485"/>
      <c r="GP18" s="534"/>
      <c r="GQ18" s="533"/>
      <c r="GR18" s="486"/>
      <c r="GS18" s="486"/>
      <c r="GT18" s="486"/>
      <c r="GU18" s="486"/>
      <c r="GV18" s="486"/>
      <c r="GW18" s="542"/>
      <c r="GX18" s="538"/>
      <c r="GY18" s="144"/>
      <c r="GZ18" s="480"/>
      <c r="HA18" s="158"/>
      <c r="HB18" s="480"/>
      <c r="HC18" s="480"/>
      <c r="HD18" s="480"/>
      <c r="HE18" s="480"/>
      <c r="HF18" s="480"/>
      <c r="HG18" s="480"/>
      <c r="HH18" s="538"/>
      <c r="HI18" s="480"/>
      <c r="HJ18" s="480"/>
      <c r="HK18" s="480"/>
      <c r="HL18" s="480"/>
      <c r="HM18" s="480"/>
      <c r="HN18" s="480"/>
      <c r="HO18" s="480"/>
      <c r="HP18" s="480"/>
      <c r="HQ18" s="480"/>
      <c r="HR18" s="538"/>
      <c r="HS18" s="480"/>
      <c r="HT18" s="480"/>
      <c r="HU18" s="480"/>
      <c r="HV18" s="480"/>
      <c r="HW18" s="480"/>
      <c r="HX18" s="480"/>
      <c r="HY18" s="480"/>
      <c r="HZ18" s="480"/>
      <c r="IA18" s="480"/>
      <c r="IB18" s="538"/>
      <c r="IC18" s="480"/>
      <c r="ID18" s="480"/>
      <c r="IE18" s="480"/>
      <c r="IF18" s="480"/>
      <c r="IG18" s="480"/>
      <c r="IH18" s="480"/>
      <c r="II18" s="480"/>
      <c r="IJ18" s="480"/>
      <c r="IK18" s="480"/>
      <c r="IL18" s="480"/>
      <c r="IM18" s="538"/>
      <c r="IN18" s="480"/>
      <c r="IO18" s="480"/>
      <c r="IP18" s="480"/>
      <c r="IQ18" s="480"/>
      <c r="IR18" s="480"/>
      <c r="IS18" s="480"/>
      <c r="IT18" s="480"/>
      <c r="IU18" s="480"/>
      <c r="IV18" s="480"/>
      <c r="IW18" s="480"/>
      <c r="IX18" s="538"/>
      <c r="IY18" s="480"/>
      <c r="IZ18" s="480"/>
      <c r="JA18" s="480"/>
      <c r="JB18" s="480"/>
      <c r="JC18" s="480"/>
      <c r="JD18" s="480"/>
      <c r="JE18" s="480"/>
      <c r="JF18" s="480"/>
      <c r="JG18" s="480"/>
      <c r="JH18" s="480"/>
      <c r="JI18" s="538"/>
      <c r="JJ18" s="480"/>
      <c r="JK18" s="480"/>
      <c r="JL18" s="480"/>
      <c r="JM18" s="480"/>
      <c r="JN18" s="480"/>
      <c r="JO18" s="480"/>
      <c r="JP18" s="480"/>
      <c r="JQ18" s="480"/>
      <c r="JR18" s="480"/>
      <c r="JS18" s="590"/>
      <c r="JT18" s="538"/>
      <c r="JU18" s="480"/>
      <c r="JV18" s="480"/>
      <c r="JW18" s="480"/>
      <c r="JX18" s="480"/>
      <c r="JY18" s="480"/>
      <c r="JZ18" s="480"/>
      <c r="KA18" s="480"/>
      <c r="KB18" s="480"/>
      <c r="KC18" s="480"/>
      <c r="KD18" s="480"/>
      <c r="KE18" s="538"/>
      <c r="KF18" s="480"/>
      <c r="KG18" s="480"/>
      <c r="KH18" s="480"/>
      <c r="KI18" s="480"/>
      <c r="KJ18" s="480"/>
      <c r="KK18" s="480"/>
      <c r="KL18" s="480"/>
      <c r="KM18" s="480"/>
      <c r="KN18" s="480"/>
      <c r="KO18" s="480"/>
      <c r="KR18" s="568" t="str">
        <f>IF(Table1[[#This Row],[GTIN]]&lt;&gt;"",Table1[[#This Row],[GTIN]],"")</f>
        <v/>
      </c>
      <c r="KS18" s="569" t="str">
        <f>Table1[[#This Row],[Kreditor]]</f>
        <v/>
      </c>
      <c r="KT18" s="570" t="str">
        <f>IF(Table1[[#This Row],[Gültig ab (Datum)]]&lt;&gt;"",Table1[[#This Row],[Gültig ab (Datum)]],"")</f>
        <v/>
      </c>
      <c r="KU18" s="570"/>
      <c r="KV18" s="583" t="str">
        <f>IF(Table1[[#This Row],[Artikel verpackt? 
(X=Ja)]]="","",Table1[[#This Row],[Artikel verpackt? 
(X=Ja)]])</f>
        <v/>
      </c>
      <c r="KW18" s="571" t="str">
        <f>IF(Table1[[#This Row],[Verpackung recyclingfähig?
(X=Ja)]]="","",Table1[[#This Row],[Verpackung recyclingfähig?
(X=Ja)]])</f>
        <v/>
      </c>
      <c r="KX18" s="572"/>
      <c r="KY18" s="573"/>
      <c r="KZ18" s="574"/>
      <c r="LA18" s="574"/>
      <c r="LB18" s="574"/>
      <c r="LC18" s="574"/>
      <c r="LD18" s="574"/>
      <c r="LE18" s="574"/>
      <c r="LF18" s="575"/>
      <c r="LG18" s="576" t="str">
        <f>IF(Table1[[#This Row],[Hauptkörper - B1 - Art]]="","",VLOOKUP(Table1[[#This Row],[Hauptkörper - B1 - Art]],'DD FD'!B:C,2,FALSE))</f>
        <v/>
      </c>
      <c r="LH18" s="577" t="str">
        <f>IF(Table1[[#This Row],[Hauptkörper - B1 - Fraktion]]="","",VLOOKUP(Table1[[#This Row],[Hauptkörper - B1 - Fraktion]],'DD FD'!H:J,3,FALSE))</f>
        <v/>
      </c>
      <c r="LI18" s="574" t="str">
        <f>IF(Table1[[#This Row],[Hauptkörper - B1 - Gewicht
(in G)]]="","",Table1[[#This Row],[Hauptkörper - B1 - Gewicht
(in G)]])</f>
        <v/>
      </c>
      <c r="LJ18" s="574" t="str">
        <f>IF(Table1[[#This Row],[Hauptkörper - B1 - Lizenzierungs-pflichtig? (X=Ja)]]="","",Table1[[#This Row],[Hauptkörper - B1 - Lizenzierungs-pflichtig? (X=Ja)]])</f>
        <v/>
      </c>
      <c r="LK18" s="577" t="str">
        <f>IF(Table1[[#This Row],[Hauptkörper - B1 - Virgin Material]]="","",VLOOKUP(Table1[[#This Row],[Hauptkörper - B1 - Virgin Material]],'DD FD'!AJ:AK,2,FALSE))</f>
        <v/>
      </c>
      <c r="LL18" s="578" t="str">
        <f>IF(Table1[[#This Row],[Hauptkörper - B1 - Virgin Material Anteil (in %)]]="","",Table1[[#This Row],[Hauptkörper - B1 - Virgin Material Anteil (in %)]])</f>
        <v/>
      </c>
      <c r="LM18" s="577" t="str">
        <f>IF(Table1[[#This Row],[Hauptkörper - B1 - Recyceltes Material]]="","",VLOOKUP(Table1[[#This Row],[Hauptkörper - B1 - Recyceltes Material]],'DD FD'!AL:AM,2,FALSE))</f>
        <v/>
      </c>
      <c r="LN18" s="578" t="str">
        <f>IF(Table1[[#This Row],[Hauptkörper - B1 - Recyceltes Material Anteil (in %)]]="","",Table1[[#This Row],[Hauptkörper - B1 - Recyceltes Material Anteil (in %)]])</f>
        <v/>
      </c>
      <c r="LO18" s="579" t="str">
        <f>IF(Table1[[#This Row],[Hauptkörper - B1 - Beschichtung]]="","",VLOOKUP(Table1[[#This Row],[Hauptkörper - B1 - Beschichtung]],'DD FD'!AE:AF,2,FALSE))</f>
        <v/>
      </c>
      <c r="LP18" s="580" t="str">
        <f>IF(Table1[[#This Row],[Hauptkörper - B1 - Beschichtung Anteil (in %)]]="","",Table1[[#This Row],[Hauptkörper - B1 - Beschichtung Anteil (in %)]])</f>
        <v/>
      </c>
      <c r="LQ18" s="576" t="str">
        <f>IF(Table1[[#This Row],[Hauptkörper - B2 - Art]]="","",VLOOKUP(Table1[[#This Row],[Hauptkörper - B2 - Art]],'DD FD'!B:C,2,FALSE))</f>
        <v/>
      </c>
      <c r="LR18" s="577" t="str">
        <f>IF(Table1[[#This Row],[Hauptkörper - B2 - Fraktion]]="","",VLOOKUP(Table1[[#This Row],[Hauptkörper - B2 - Fraktion]],'DD FD'!H:J,3,FALSE))</f>
        <v/>
      </c>
      <c r="LS18" s="574" t="str">
        <f>IF(Table1[[#This Row],[Hauptkörper - B2 - Gewicht
(in G)]]="","",Table1[[#This Row],[Hauptkörper - B2 - Gewicht
(in G)]])</f>
        <v/>
      </c>
      <c r="LT18" s="574" t="str">
        <f>IF(Table1[[#This Row],[Hauptkörper - B2 - Lizenzierungs-pflichtig? (X=Ja)]]="","",Table1[[#This Row],[Hauptkörper - B2 - Lizenzierungs-pflichtig? (X=Ja)]])</f>
        <v/>
      </c>
      <c r="LU18" s="577" t="str">
        <f>IF(Table1[[#This Row],[Hauptkörper - B2 - Virgin Material]]="","",VLOOKUP(Table1[[#This Row],[Hauptkörper - B2 - Virgin Material]],'DD FD'!AJ:AK,2,FALSE))</f>
        <v/>
      </c>
      <c r="LV18" s="578" t="str">
        <f>IF(Table1[[#This Row],[Hauptkörper - B2 - Virgin Material Anteil (in %)]]="","",Table1[[#This Row],[Hauptkörper - B2 - Virgin Material Anteil (in %)]])</f>
        <v/>
      </c>
      <c r="LW18" s="577" t="str">
        <f>IF(Table1[[#This Row],[Hauptkörper - B2 - Recyceltes Material]]="","",VLOOKUP(Table1[[#This Row],[Hauptkörper - B2 - Recyceltes Material]],'DD FD'!AL:AM,2,FALSE))</f>
        <v/>
      </c>
      <c r="LX18" s="578" t="str">
        <f>IF(Table1[[#This Row],[Hauptkörper - B2 - Recyceltes Material Anteil (in %)]]="","",Table1[[#This Row],[Hauptkörper - B2 - Recyceltes Material Anteil (in %)]])</f>
        <v/>
      </c>
      <c r="LY18" s="577" t="str">
        <f>IF(Table1[[#This Row],[Hauptkörper - B2 - Beschichtung]]="","",VLOOKUP(Table1[[#This Row],[Hauptkörper - B2 - Beschichtung]],'DD FD'!AE:AF,2,FALSE))</f>
        <v/>
      </c>
      <c r="LZ18" s="580" t="str">
        <f>IF(Table1[[#This Row],[Hauptkörper - B2 - Beschichtung Anteil (in %)]]="","",Table1[[#This Row],[Hauptkörper - B2 - Beschichtung Anteil (in %)]])</f>
        <v/>
      </c>
      <c r="MA18" s="576" t="str">
        <f>IF(Table1[[#This Row],[Hauptkörper - B3 - Art]]="","",VLOOKUP(Table1[[#This Row],[Hauptkörper - B3 - Art]],'DD FD'!B:C,2,FALSE))</f>
        <v/>
      </c>
      <c r="MB18" s="577" t="str">
        <f>IF(Table1[[#This Row],[Hauptkörper - B3 - Fraktion]]="","",VLOOKUP(Table1[[#This Row],[Hauptkörper - B3 - Fraktion]],'DD FD'!H:J,3,FALSE))</f>
        <v/>
      </c>
      <c r="MC18" s="574" t="str">
        <f>IF(Table1[[#This Row],[Hauptkörper - B3 - Gewicht
(in G)]]="","",Table1[[#This Row],[Hauptkörper - B3 - Gewicht
(in G)]])</f>
        <v/>
      </c>
      <c r="MD18" s="574" t="str">
        <f>IF(Table1[[#This Row],[Hauptkörper - B3 - Lizenzierungs-pflichtig? (X=Ja)]]="","",Table1[[#This Row],[Hauptkörper - B3 - Lizenzierungs-pflichtig? (X=Ja)]])</f>
        <v/>
      </c>
      <c r="ME18" s="577" t="str">
        <f>IF(Table1[[#This Row],[Hauptkörper - B3 - Virgin Material]]="","",VLOOKUP(Table1[[#This Row],[Hauptkörper - B3 - Virgin Material]],'DD FD'!AJ:AK,2,FALSE))</f>
        <v/>
      </c>
      <c r="MF18" s="578" t="str">
        <f>IF(Table1[[#This Row],[Hauptkörper - B3 - Virgin Material Anteil (in %)]]="","",Table1[[#This Row],[Hauptkörper - B3 - Virgin Material Anteil (in %)]])</f>
        <v/>
      </c>
      <c r="MG18" s="577" t="str">
        <f>IF(Table1[[#This Row],[Hauptkörper - B3 - Recyceltes Material]]="","",VLOOKUP(Table1[[#This Row],[Hauptkörper - B3 - Recyceltes Material]],'DD FD'!AL:AM,2,FALSE))</f>
        <v/>
      </c>
      <c r="MH18" s="578" t="str">
        <f>IF(Table1[[#This Row],[Hauptkörper - B3 - Recyceltes Material Anteil (in %)]]="","",Table1[[#This Row],[Hauptkörper - B3 - Recyceltes Material Anteil (in %)]])</f>
        <v/>
      </c>
      <c r="MI18" s="577" t="str">
        <f>IF(Table1[[#This Row],[Hauptkörper - B3 - Beschichtung]]="","",VLOOKUP(Table1[[#This Row],[Hauptkörper - B3 - Beschichtung]],'DD FD'!AE:AF,2,FALSE))</f>
        <v/>
      </c>
      <c r="MJ18" s="580" t="str">
        <f>IF(Table1[[#This Row],[Hauptkörper - B3 - Beschichtung Anteil (in %)]]="","",Table1[[#This Row],[Hauptkörper - B3 - Beschichtung Anteil (in %)]])</f>
        <v/>
      </c>
      <c r="MK18" s="576" t="str">
        <f>IF(Table1[[#This Row],[Verschluss - B1 - Art]]="","",VLOOKUP(Table1[[#This Row],[Verschluss - B1 - Art]],'DD FD'!D:E,2,FALSE))</f>
        <v/>
      </c>
      <c r="ML18" s="577" t="str">
        <f>IF(Table1[[#This Row],[Verschluss - B1 - Fraktion]]="","",VLOOKUP(Table1[[#This Row],[Verschluss - B1 - Fraktion]],'DD FD'!H:J,3,FALSE))</f>
        <v/>
      </c>
      <c r="MM18" s="574" t="str">
        <f>IF(Table1[[#This Row],[Verschluss - B1 - Gewicht (in G)]]="","",Table1[[#This Row],[Verschluss - B1 - Gewicht (in G)]])</f>
        <v/>
      </c>
      <c r="MN18" s="574" t="str">
        <f>IF(Table1[[#This Row],[Verschluss - B1 - Lizenzierungs-pflichtig? (X=Ja)]]="","",Table1[[#This Row],[Verschluss - B1 - Lizenzierungs-pflichtig? (X=Ja)]])</f>
        <v/>
      </c>
      <c r="MO18" s="574" t="str">
        <f>IF(Table1[[#This Row],[Verschluss - B1 - Trennbar vom Hauptkörper? (X=Ja)]]="","",Table1[[#This Row],[Verschluss - B1 - Trennbar vom Hauptkörper? (X=Ja)]])</f>
        <v/>
      </c>
      <c r="MP18" s="577" t="str">
        <f>IF(Table1[[#This Row],[Verschluss - B1 - Virgin Material]]="","",VLOOKUP(Table1[[#This Row],[Verschluss - B1 - Virgin Material]],'DD FD'!AJ:AK,2,FALSE))</f>
        <v/>
      </c>
      <c r="MQ18" s="578" t="str">
        <f>IF(Table1[[#This Row],[Verschluss - B1 - Virgin Material Anteil (in %)]]="","",Table1[[#This Row],[Verschluss - B1 - Virgin Material Anteil (in %)]])</f>
        <v/>
      </c>
      <c r="MR18" s="577" t="str">
        <f>IF(Table1[[#This Row],[Verschluss - B1 - Recyceltes Material]]="","",VLOOKUP(Table1[[#This Row],[Verschluss - B1 - Recyceltes Material]],'DD FD'!AL:AM,2,FALSE))</f>
        <v/>
      </c>
      <c r="MS18" s="578" t="str">
        <f>IF(Table1[[#This Row],[Verschluss - B1 - Recyceltes Material Anteil (in %)]]="","",Table1[[#This Row],[Verschluss - B1 - Recyceltes Material Anteil (in %)]])</f>
        <v/>
      </c>
      <c r="MT18" s="577" t="str">
        <f>IF(Table1[[#This Row],[Verschluss - B1 - Beschichtung]]="","",VLOOKUP(Table1[[#This Row],[Verschluss - B1 - Beschichtung]],'DD FD'!AE:AF,2,FALSE))</f>
        <v/>
      </c>
      <c r="MU18" s="580" t="str">
        <f>IF(Table1[[#This Row],[Verschluss - B1 - Beschichtung Anteil (in %)]]="","",Table1[[#This Row],[Verschluss - B1 - Beschichtung Anteil (in %)]])</f>
        <v/>
      </c>
      <c r="MV18" s="576" t="str">
        <f>IF(Table1[[#This Row],[Verschluss - B2 - Art]]="","",VLOOKUP(Table1[[#This Row],[Verschluss - B2 - Art]],'DD FD'!D:E,2,FALSE))</f>
        <v/>
      </c>
      <c r="MW18" s="577" t="str">
        <f>IF(Table1[[#This Row],[Verschluss - B2 - Fraktion]]="","",VLOOKUP(Table1[[#This Row],[Verschluss - B2 - Fraktion]],'DD FD'!H:J,3,FALSE))</f>
        <v/>
      </c>
      <c r="MX18" s="574" t="str">
        <f>IF(Table1[[#This Row],[Verschluss - B2 - Gewicht (in G)]]="","",Table1[[#This Row],[Verschluss - B2 - Gewicht (in G)]])</f>
        <v/>
      </c>
      <c r="MY18" s="574" t="str">
        <f>IF(Table1[[#This Row],[Verschluss - B2 - Lizenzierungs-pflichtig? (X=Ja)]]="","",Table1[[#This Row],[Verschluss - B2 - Lizenzierungs-pflichtig? (X=Ja)]])</f>
        <v/>
      </c>
      <c r="MZ18" s="574" t="str">
        <f>IF(Table1[[#This Row],[Verschluss - B2 - Trennbar vom Hauptkörper? (X=Ja)]]="","",Table1[[#This Row],[Verschluss - B2 - Trennbar vom Hauptkörper? (X=Ja)]])</f>
        <v/>
      </c>
      <c r="NA18" s="577" t="str">
        <f>IF(Table1[[#This Row],[Verschluss - B2 - Virgin Material]]="","",VLOOKUP(Table1[[#This Row],[Verschluss - B2 - Virgin Material]],'DD FD'!AJ:AK,2,FALSE))</f>
        <v/>
      </c>
      <c r="NB18" s="578" t="str">
        <f>IF(Table1[[#This Row],[Verschluss - B2 - Virgin Material Anteil (in %)]]="","",Table1[[#This Row],[Verschluss - B2 - Virgin Material Anteil (in %)]])</f>
        <v/>
      </c>
      <c r="NC18" s="577" t="str">
        <f>IF(Table1[[#This Row],[Verschluss - B2 - Recyceltes Material]]="","",VLOOKUP(Table1[[#This Row],[Verschluss - B2 - Recyceltes Material]],'DD FD'!AL:AM,2,FALSE))</f>
        <v/>
      </c>
      <c r="ND18" s="578" t="str">
        <f>IF(Table1[[#This Row],[Verschluss - B2 - Recyceltes Material Anteil (in %)]]="","",Table1[[#This Row],[Verschluss - B2 - Recyceltes Material Anteil (in %)]])</f>
        <v/>
      </c>
      <c r="NE18" s="577" t="str">
        <f>IF(Table1[[#This Row],[Verschluss - B2 - Beschichtung]]="","",VLOOKUP(Table1[[#This Row],[Verschluss - B2 - Beschichtung]],'DD FD'!AE:AF,2,FALSE))</f>
        <v/>
      </c>
      <c r="NF18" s="580" t="str">
        <f>IF(Table1[[#This Row],[Verschluss - B2 - Beschichtung Anteil (in %)]]="","",Table1[[#This Row],[Verschluss - B2 - Beschichtung Anteil (in %)]])</f>
        <v/>
      </c>
      <c r="NG18" s="576" t="str">
        <f>IF(Table1[[#This Row],[Verschluss - B3 - Art]]="","",VLOOKUP(Table1[[#This Row],[Verschluss - B3 - Art]],'DD FD'!D:E,2,FALSE))</f>
        <v/>
      </c>
      <c r="NH18" s="577" t="str">
        <f>IF(Table1[[#This Row],[Verschluss - B3 - Fraktion]]="","",VLOOKUP(Table1[[#This Row],[Verschluss - B3 - Fraktion]],'DD FD'!H:J,3,FALSE))</f>
        <v/>
      </c>
      <c r="NI18" s="574" t="str">
        <f>IF(Table1[[#This Row],[Verschluss - B3 - Gewicht (in G)]]="","",Table1[[#This Row],[Verschluss - B3 - Gewicht (in G)]])</f>
        <v/>
      </c>
      <c r="NJ18" s="574" t="str">
        <f>IF(Table1[[#This Row],[Verschluss - B3 - Lizenzierungs-pflichtig? (X=Ja)]]="","",Table1[[#This Row],[Verschluss - B3 - Lizenzierungs-pflichtig? (X=Ja)]])</f>
        <v/>
      </c>
      <c r="NK18" s="574" t="str">
        <f>IF(Table1[[#This Row],[Verschluss - B3 - Trennbar vom Hauptkörper? (X=Ja)]]="","",Table1[[#This Row],[Verschluss - B3 - Trennbar vom Hauptkörper? (X=Ja)]])</f>
        <v/>
      </c>
      <c r="NL18" s="577" t="str">
        <f>IF(Table1[[#This Row],[Verschluss - B3 - Virgin Material]]="","",VLOOKUP(Table1[[#This Row],[Verschluss - B3 - Virgin Material]],'DD FD'!AJ:AK,2,FALSE))</f>
        <v/>
      </c>
      <c r="NM18" s="578" t="str">
        <f>IF(Table1[[#This Row],[Verschluss - B3 - Virgin Material Anteil (in %)]]="","",Table1[[#This Row],[Verschluss - B3 - Virgin Material Anteil (in %)]])</f>
        <v/>
      </c>
      <c r="NN18" s="577" t="str">
        <f>IF(Table1[[#This Row],[Verschluss - B3 - Recyceltes Material]]="","",VLOOKUP(Table1[[#This Row],[Verschluss - B3 - Recyceltes Material]],'DD FD'!AL:AM,2,FALSE))</f>
        <v/>
      </c>
      <c r="NO18" s="578" t="str">
        <f>IF(Table1[[#This Row],[Verschluss - B3 - Recyceltes Material Anteil (in %)]]="","",Table1[[#This Row],[Verschluss - B3 - Recyceltes Material Anteil (in %)]])</f>
        <v/>
      </c>
      <c r="NP18" s="577" t="str">
        <f>IF(Table1[[#This Row],[Verschluss - B3 - Beschichtung]]="","",VLOOKUP(Table1[[#This Row],[Verschluss - B3 - Beschichtung]],'DD FD'!AE:AF,2,FALSE))</f>
        <v/>
      </c>
      <c r="NQ18" s="580" t="str">
        <f>IF(Table1[[#This Row],[Verschluss - B3 - Beschichtung Anteil (in %)]]="","",Table1[[#This Row],[Verschluss - B3 - Beschichtung Anteil (in %)]])</f>
        <v/>
      </c>
      <c r="NR18" s="576" t="str">
        <f>IF(Table1[[#This Row],[Etikett - B1 - Art]]="","",VLOOKUP(Table1[[#This Row],[Etikett - B1 - Art]],'DD FD'!F:G,2,FALSE))</f>
        <v/>
      </c>
      <c r="NS18" s="577" t="str">
        <f>IF(Table1[[#This Row],[Etikett - B1 - Fraktion]]="","",VLOOKUP(Table1[[#This Row],[Etikett - B1 - Fraktion]],'DD FD'!H:J,3,FALSE))</f>
        <v/>
      </c>
      <c r="NT18" s="574" t="str">
        <f>IF(Table1[[#This Row],[Etikett - B1 - Gewicht (in G)]]="","",Table1[[#This Row],[Etikett - B1 - Gewicht (in G)]])</f>
        <v/>
      </c>
      <c r="NU18" s="574" t="str">
        <f>IF(Table1[[#This Row],[Etikett - B1 - Lizenzierungs-pflichtig? (X=Ja)]]="","",Table1[[#This Row],[Etikett - B1 - Lizenzierungs-pflichtig? (X=Ja)]])</f>
        <v/>
      </c>
      <c r="NV18" s="574" t="str">
        <f>IF(Table1[[#This Row],[Etikett - B1 - Trennbar vom Hauptkörper? (X=Ja)]]="","",Table1[[#This Row],[Etikett - B1 - Trennbar vom Hauptkörper? (X=Ja)]])</f>
        <v/>
      </c>
      <c r="NW18" s="577" t="str">
        <f>IF(Table1[[#This Row],[Etikett - B1 - Virgin Material]]="","",VLOOKUP(Table1[[#This Row],[Etikett - B1 - Virgin Material]],'DD FD'!AJ:AK,2,FALSE))</f>
        <v/>
      </c>
      <c r="NX18" s="578" t="str">
        <f>IF(Table1[[#This Row],[Etikett - B1 - Virgin Material Anteil (in %)]]="","",Table1[[#This Row],[Etikett - B1 - Virgin Material Anteil (in %)]])</f>
        <v/>
      </c>
      <c r="NY18" s="577" t="str">
        <f>IF(Table1[[#This Row],[Etikett - B1 - Recyceltes Material]]="","",VLOOKUP(Table1[[#This Row],[Etikett - B1 - Recyceltes Material]],'DD FD'!AL:AM,2,FALSE))</f>
        <v/>
      </c>
      <c r="NZ18" s="578" t="str">
        <f>IF(Table1[[#This Row],[Etikett - B1 - Recyceltes Material Anteil (in %)]]="","",Table1[[#This Row],[Etikett - B1 - Recyceltes Material Anteil (in %)]])</f>
        <v/>
      </c>
      <c r="OA18" s="577" t="str">
        <f>IF(Table1[[#This Row],[Etikett - B1 - Beschichtung]]="","",VLOOKUP(Table1[[#This Row],[Etikett - B1 - Beschichtung]],'DD FD'!AE:AF,2,FALSE))</f>
        <v/>
      </c>
      <c r="OB18" s="580" t="str">
        <f>IF(Table1[[#This Row],[Etikett - B1 - Beschichtung Anteil (in %)]]="","",Table1[[#This Row],[Etikett - B1 - Beschichtung Anteil (in %)]])</f>
        <v/>
      </c>
      <c r="OC18" s="576" t="str">
        <f>IF(Table1[[#This Row],[Etikett - B2 - Art]]="","",VLOOKUP(Table1[[#This Row],[Etikett - B2 - Art]],'DD FD'!F:G,2,FALSE))</f>
        <v/>
      </c>
      <c r="OD18" s="577" t="str">
        <f>IF(Table1[[#This Row],[Etikett - B2 - Fraktion]]="","",VLOOKUP(Table1[[#This Row],[Etikett - B2 - Fraktion]],'DD FD'!H:J,3,FALSE))</f>
        <v/>
      </c>
      <c r="OE18" s="574" t="str">
        <f>IF(Table1[[#This Row],[Etikett - B2 - Gewicht (in G)]]="","",Table1[[#This Row],[Etikett - B2 - Gewicht (in G)]])</f>
        <v/>
      </c>
      <c r="OF18" s="574" t="str">
        <f>IF(Table1[[#This Row],[Etikett - B2 - Lizenzierungs-pflichtig? (X=Ja)]]="","",Table1[[#This Row],[Etikett - B2 - Lizenzierungs-pflichtig? (X=Ja)]])</f>
        <v/>
      </c>
      <c r="OG18" s="574" t="str">
        <f>IF(Table1[[#This Row],[Etikett - B2 - Trennbar vom Hauptkörper? (X=Ja)]]="","",Table1[[#This Row],[Etikett - B2 - Trennbar vom Hauptkörper? (X=Ja)]])</f>
        <v/>
      </c>
      <c r="OH18" s="577" t="str">
        <f>IF(Table1[[#This Row],[Etikett - B2 - Virgin Material]]="","",VLOOKUP(Table1[[#This Row],[Etikett - B2 - Virgin Material]],'DD FD'!AJ:AK,2,FALSE))</f>
        <v/>
      </c>
      <c r="OI18" s="578" t="str">
        <f>IF(Table1[[#This Row],[Etikett - B2 - Virgin Material Anteil (in %)]]="","",Table1[[#This Row],[Etikett - B2 - Virgin Material Anteil (in %)]])</f>
        <v/>
      </c>
      <c r="OJ18" s="577" t="str">
        <f>IF(Table1[[#This Row],[Etikett - B2 - Recyceltes Material]]="","",VLOOKUP(Table1[[#This Row],[Etikett - B2 - Recyceltes Material]],'DD FD'!AL:AM,2,FALSE))</f>
        <v/>
      </c>
      <c r="OK18" s="578" t="str">
        <f>IF(Table1[[#This Row],[Etikett - B2 - Recyceltes Material Anteil (in %)]]="","",Table1[[#This Row],[Etikett - B2 - Recyceltes Material Anteil (in %)]])</f>
        <v/>
      </c>
      <c r="OL18" s="577" t="str">
        <f>IF(Table1[[#This Row],[Etikett - B2 - Beschichtung]]="","",VLOOKUP(Table1[[#This Row],[Etikett - B2 - Beschichtung]],'DD FD'!AE:AF,2,FALSE))</f>
        <v/>
      </c>
      <c r="OM18" s="580" t="str">
        <f>IF(Table1[[#This Row],[Etikett - B2 - Beschichtung Anteil (in %)]]="","",Table1[[#This Row],[Etikett - B2 - Beschichtung Anteil (in %)]])</f>
        <v/>
      </c>
      <c r="ON18" s="576" t="str">
        <f>IF(Table1[[#This Row],[Etikett - B3 - Art]]="","",VLOOKUP(Table1[[#This Row],[Etikett - B3 - Art]],'DD FD'!F:G,2,FALSE))</f>
        <v/>
      </c>
      <c r="OO18" s="577" t="str">
        <f>IF(Table1[[#This Row],[Etikett - B3 - Fraktion]]="","",VLOOKUP(Table1[[#This Row],[Etikett - B3 - Fraktion]],'DD FD'!H:J,3,FALSE))</f>
        <v/>
      </c>
      <c r="OP18" s="574" t="str">
        <f>IF(Table1[[#This Row],[Etikett - B3 - Gewicht (in G)]]="","",Table1[[#This Row],[Etikett - B3 - Gewicht (in G)]])</f>
        <v/>
      </c>
      <c r="OQ18" s="574" t="str">
        <f>IF(Table1[[#This Row],[Etikett - B3 - Lizenzierungs-pflichtig? (X=Ja)]]="","",Table1[[#This Row],[Etikett - B3 - Lizenzierungs-pflichtig? (X=Ja)]])</f>
        <v/>
      </c>
      <c r="OR18" s="574" t="str">
        <f>IF(Table1[[#This Row],[Etikett - B3 - Trennbar vom Hauptkörper? (X=Ja)]]="","",Table1[[#This Row],[Etikett - B3 - Trennbar vom Hauptkörper? (X=Ja)]])</f>
        <v/>
      </c>
      <c r="OS18" s="577" t="str">
        <f>IF(Table1[[#This Row],[Etikett - B3 - Virgin Material]]="","",VLOOKUP(Table1[[#This Row],[Etikett - B3 - Virgin Material]],'DD FD'!AJ:AK,2,FALSE))</f>
        <v/>
      </c>
      <c r="OT18" s="578" t="str">
        <f>IF(Table1[[#This Row],[Etikett - B3 - Virgin Material Anteil (in %)]]="","",Table1[[#This Row],[Etikett - B3 - Virgin Material Anteil (in %)]])</f>
        <v/>
      </c>
      <c r="OU18" s="577" t="str">
        <f>IF(Table1[[#This Row],[Etikett - B3 - Recyceltes Material]]="","",VLOOKUP(Table1[[#This Row],[Etikett - B3 - Recyceltes Material]],'DD FD'!AL:AM,2,FALSE))</f>
        <v/>
      </c>
      <c r="OV18" s="578" t="str">
        <f>IF(Table1[[#This Row],[Etikett - B3 - Recyceltes Material Anteil (in %)]]="","",Table1[[#This Row],[Etikett - B3 - Recyceltes Material Anteil (in %)]])</f>
        <v/>
      </c>
      <c r="OW18" s="577" t="str">
        <f>IF(Table1[[#This Row],[Etikett - B3 - Beschichtung]]="","",VLOOKUP(Table1[[#This Row],[Etikett - B3 - Beschichtung]],'DD FD'!AE:AF,2,FALSE))</f>
        <v/>
      </c>
      <c r="OX18" s="613" t="str">
        <f>IF(Table1[[#This Row],[Etikett - B3 - Beschichtung Anteil (in %)]]="","",Table1[[#This Row],[Etikett - B3 - Beschichtung Anteil (in %)]])</f>
        <v/>
      </c>
      <c r="OY18" s="618">
        <f>ROUNDUP(SUM(
IF(AND(LH18='DD FD'!$J$7,LJ18='DD FD'!$AI$3),LI18,0),
IF(AND(LR18='DD FD'!$J$7,LT18='DD FD'!$AI$3),LS18,0),
IF(AND(MB18='DD FD'!$J$7,MD18='DD FD'!$AI$3),MC18,0),
IF(AND(ML18='DD FD'!$J$7,MN18='DD FD'!$AI$3),MM18,0),
IF(AND(MW18='DD FD'!$J$7,MY18='DD FD'!$AI$3),MX18,0),
IF(AND(NH18='DD FD'!$J$7,NJ18='DD FD'!$AI$3),NI18,0),
IF(AND(NS18='DD FD'!$J$7,NU18='DD FD'!$AI$3),NT18,0),
IF(AND(OD18='DD FD'!$J$7,OF18='DD FD'!$AI$3),OE18,0),
IF(AND(OO18='DD FD'!$J$7,OQ18='DD FD'!$AI$3),OP18,0),
),2)</f>
        <v>0</v>
      </c>
      <c r="OZ18" s="617">
        <f>ROUNDUP(SUM(
IF(AND(LH18='DD FD'!$J$6,LJ18='DD FD'!$AI$3),LI18,0),
IF(AND(LR18='DD FD'!$J$6,LT18='DD FD'!$AI$3),LS18,0),
IF(AND(MB18='DD FD'!$J$6,MD18='DD FD'!$AI$3),MC18,0),
IF(AND(ML18='DD FD'!$J$6,MN18='DD FD'!$AI$3),MM18,0),
IF(AND(MW18='DD FD'!$J$6,MY18='DD FD'!$AI$3),MX18,0),
IF(AND(NH18='DD FD'!$J$6,NJ18='DD FD'!$AI$3),NI18,0),
IF(AND(NS18='DD FD'!$J$6,NU18='DD FD'!$AI$3),NT18,0),
IF(AND(OD18='DD FD'!$J$6,OF18='DD FD'!$AI$3),OE18,0),
IF(AND(OO18='DD FD'!$J$6,OQ18='DD FD'!$AI$3),OP18,0),
),2)</f>
        <v>0</v>
      </c>
      <c r="PA18" s="617">
        <f>ROUNDUP(SUM(
IF(AND(LH18='DD FD'!$J$10,LJ18='DD FD'!$AI$3),LI18,0),
IF(AND(LR18='DD FD'!$J$10,LT18='DD FD'!$AI$3),LS18,0),
IF(AND(MB18='DD FD'!$J$10,MD18='DD FD'!$AI$3),MC18,0),
IF(AND(ML18='DD FD'!$J$10,MN18='DD FD'!$AI$3),MM18,0),
IF(AND(MW18='DD FD'!$J$10,MY18='DD FD'!$AI$3),MX18,0),
IF(AND(NH18='DD FD'!$J$10,NJ18='DD FD'!$AI$3),NI18,0),
IF(AND(NS18='DD FD'!$J$10,NU18='DD FD'!$AI$3),NT18,0),
IF(AND(OD18='DD FD'!$J$10,OF18='DD FD'!$AI$3),OE18,0),
IF(AND(OO18='DD FD'!$J$10,OQ18='DD FD'!$AI$3),OP18,0),
),2)</f>
        <v>0</v>
      </c>
      <c r="PB18" s="617">
        <f>ROUNDUP(SUM(
IF(AND(LH18='DD FD'!$J$8,LJ18='DD FD'!$AI$3),LI18,0),
IF(AND(LR18='DD FD'!$J$8,LT18='DD FD'!$AI$3),LS18,0),
IF(AND(MB18='DD FD'!$J$8,MD18='DD FD'!$AI$3),MC18,0),
IF(AND(ML18='DD FD'!$J$8,MN18='DD FD'!$AI$3),MM18,0),
IF(AND(MW18='DD FD'!$J$8,MY18='DD FD'!$AI$3),MX18,0),
IF(AND(NH18='DD FD'!$J$8,NJ18='DD FD'!$AI$3),NI18,0),
IF(AND(NS18='DD FD'!$J$8,NU18='DD FD'!$AI$3),NT18,0),
IF(AND(OD18='DD FD'!$J$8,OF18='DD FD'!$AI$3),OE18,0),
IF(AND(OO18='DD FD'!$J$8,OQ18='DD FD'!$AI$3),OP18,0),
),2)</f>
        <v>0</v>
      </c>
      <c r="PC18" s="617">
        <f>ROUNDUP(SUM(
IF(AND(LH18='DD FD'!$J$5,LJ18='DD FD'!$AI$3),LI18,0),
IF(AND(LR18='DD FD'!$J$5,LT18='DD FD'!$AI$3),LS18,0),
IF(AND(MB18='DD FD'!$J$5,MD18='DD FD'!$AI$3),MC18,0),
IF(AND(ML18='DD FD'!$J$5,MN18='DD FD'!$AI$3),MM18,0),
IF(AND(MW18='DD FD'!$J$5,MY18='DD FD'!$AI$3),MX18,0),
IF(AND(NH18='DD FD'!$J$5,NJ18='DD FD'!$AI$3),NI18,0),
IF(AND(NS18='DD FD'!$J$5,NU18='DD FD'!$AI$3),NT18,0),
IF(AND(OD18='DD FD'!$J$5,OF18='DD FD'!$AI$3),OE18,0),
IF(AND(OO18='DD FD'!$J$5,OQ18='DD FD'!$AI$3),OP18,0),
),2)</f>
        <v>0</v>
      </c>
      <c r="PD18" s="617">
        <f>ROUNDUP(SUM(
IF(AND(LH18='DD FD'!$J$9,LJ18='DD FD'!$AI$3),LI18,0),
IF(AND(LR18='DD FD'!$J$9,LT18='DD FD'!$AI$3),LS18,0),
IF(AND(MB18='DD FD'!$J$9,MD18='DD FD'!$AI$3),MC18,0),
IF(AND(ML18='DD FD'!$J$9,MN18='DD FD'!$AI$3),MM18,0),
IF(AND(MW18='DD FD'!$J$9,MY18='DD FD'!$AI$3),MX18,0),
IF(AND(NH18='DD FD'!$J$9,NJ18='DD FD'!$AI$3),NI18,0),
IF(AND(NS18='DD FD'!$J$9,NU18='DD FD'!$AI$3),NT18,0),
IF(AND(OD18='DD FD'!$J$9,OF18='DD FD'!$AI$3),OE18,0),
IF(AND(OO18='DD FD'!$J$9,OQ18='DD FD'!$AI$3),OP18,0),
),2)</f>
        <v>0</v>
      </c>
      <c r="PE18" s="617">
        <f>ROUNDUP(SUM(
IF(AND(LH18='DD FD'!$J$4,LJ18='DD FD'!$AI$3),LI18,0),
IF(AND(LR18='DD FD'!$J$4,LT18='DD FD'!$AI$3),LS18,0),
IF(AND(MB18='DD FD'!$J$4,MD18='DD FD'!$AI$3),MC18,0),
IF(AND(ML18='DD FD'!$J$4,MN18='DD FD'!$AI$3),MM18,0),
IF(AND(MW18='DD FD'!$J$4,MY18='DD FD'!$AI$3),MX18,0),
IF(AND(NH18='DD FD'!$J$4,NJ18='DD FD'!$AI$3),NI18,0),
IF(AND(NS18='DD FD'!$J$4,NU18='DD FD'!$AI$3),NT18,0),
IF(AND(OD18='DD FD'!$J$4,OF18='DD FD'!$AI$3),OE18,0),
IF(AND(OO18='DD FD'!$J$4,OQ18='DD FD'!$AI$3),OP18,0),
),2)</f>
        <v>0</v>
      </c>
      <c r="PF18" s="619">
        <f>ROUNDUP(SUM(
IF(AND(LH18='DD FD'!$J$11,LJ18='DD FD'!$AI$3),LI18,0),
IF(AND(LR18='DD FD'!$J$11,LT18='DD FD'!$AI$3),LS18,0),
IF(AND(MB18='DD FD'!$J$11,MD18='DD FD'!$AI$3),MC18,0),
IF(AND(ML18='DD FD'!$J$11,MN18='DD FD'!$AI$3),MM18,0),
IF(AND(MW18='DD FD'!$J$11,MY18='DD FD'!$AI$3),MX18,0),
IF(AND(NH18='DD FD'!$J$11,NJ18='DD FD'!$AI$3),NI18,0),
IF(AND(NS18='DD FD'!$J$11,NU18='DD FD'!$AI$3),NT18,0),
IF(AND(OD18='DD FD'!$J$11,OF18='DD FD'!$AI$3),OE18,0),
IF(AND(OO18='DD FD'!$J$11,OQ18='DD FD'!$AI$3),OP18,0),
),2)</f>
        <v>0</v>
      </c>
    </row>
    <row r="19" spans="1:422">
      <c r="A19" s="806"/>
      <c r="B19" s="934"/>
      <c r="C19" s="247"/>
      <c r="D19" s="842"/>
      <c r="E19" s="247"/>
      <c r="F19" s="158"/>
      <c r="G19" s="710"/>
      <c r="H19" s="712"/>
      <c r="I19" s="936"/>
      <c r="J19" s="803"/>
      <c r="K19" s="150"/>
      <c r="L19" s="146" t="str">
        <f t="shared" si="0"/>
        <v/>
      </c>
      <c r="M19" s="501" t="str">
        <f t="shared" si="17"/>
        <v/>
      </c>
      <c r="N19" s="504"/>
      <c r="O19" s="113" t="str">
        <f t="shared" si="18"/>
        <v/>
      </c>
      <c r="P19" s="114" t="str">
        <f t="shared" si="1"/>
        <v/>
      </c>
      <c r="Q19" s="152"/>
      <c r="R19" s="152"/>
      <c r="S19" s="115" t="str">
        <f t="shared" si="19"/>
        <v/>
      </c>
      <c r="T19" s="159"/>
      <c r="U19" s="159"/>
      <c r="V19" s="157"/>
      <c r="W19" s="157"/>
      <c r="X19" s="157"/>
      <c r="Y19" s="772"/>
      <c r="Z19" s="158"/>
      <c r="AA19" s="144"/>
      <c r="AB19" s="112"/>
      <c r="AC19" s="153"/>
      <c r="AD19" s="153"/>
      <c r="AE19" s="153"/>
      <c r="AF19" s="153"/>
      <c r="AG19" s="153"/>
      <c r="AH19" s="153"/>
      <c r="AI19" s="152"/>
      <c r="AJ19" s="158"/>
      <c r="AK19" s="158"/>
      <c r="AL19" s="158"/>
      <c r="AM19" s="116" t="str">
        <f t="shared" si="20"/>
        <v/>
      </c>
      <c r="AN19" s="116" t="str">
        <f t="shared" si="21"/>
        <v/>
      </c>
      <c r="AO19" s="324"/>
      <c r="AP19" s="503"/>
      <c r="AQ19" s="487" t="str">
        <f t="shared" si="22"/>
        <v/>
      </c>
      <c r="AR19" s="113" t="str">
        <f t="shared" si="2"/>
        <v/>
      </c>
      <c r="AS19" s="113" t="str">
        <f t="shared" si="3"/>
        <v/>
      </c>
      <c r="AT19" s="113" t="str">
        <f t="shared" si="4"/>
        <v/>
      </c>
      <c r="AU19" s="113" t="str">
        <f t="shared" si="5"/>
        <v/>
      </c>
      <c r="AV19" s="159"/>
      <c r="AW19" s="157"/>
      <c r="AX19" s="157"/>
      <c r="AY19" s="157"/>
      <c r="AZ19" s="157"/>
      <c r="BA19" s="116" t="str">
        <f t="shared" si="6"/>
        <v/>
      </c>
      <c r="BB19" s="316"/>
      <c r="BC19" s="116" t="str">
        <f t="shared" si="7"/>
        <v/>
      </c>
      <c r="BD19" s="133" t="str">
        <f t="shared" si="8"/>
        <v/>
      </c>
      <c r="BE19" s="157"/>
      <c r="BF19" s="1180"/>
      <c r="BG19" s="1180"/>
      <c r="BH19" s="158"/>
      <c r="BI19" s="490"/>
      <c r="BJ19" s="514" t="str">
        <f t="shared" si="23"/>
        <v/>
      </c>
      <c r="BK19" s="789"/>
      <c r="BL19" s="116" t="str">
        <f t="shared" si="24"/>
        <v/>
      </c>
      <c r="BM19" s="144"/>
      <c r="BN19" s="144"/>
      <c r="BO19" s="144"/>
      <c r="BP19" s="790"/>
      <c r="BQ19" s="790"/>
      <c r="BR19" s="790"/>
      <c r="BS19" s="116" t="str">
        <f t="shared" si="9"/>
        <v/>
      </c>
      <c r="BT19" s="790"/>
      <c r="BU19" s="808" t="str">
        <f t="shared" si="10"/>
        <v/>
      </c>
      <c r="BV19" s="791"/>
      <c r="BW19" s="144"/>
      <c r="BX19" s="20"/>
      <c r="BY19" s="20"/>
      <c r="BZ19" s="20"/>
      <c r="CA19" s="792"/>
      <c r="CB19" s="1201"/>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782" t="str">
        <f t="shared" si="25"/>
        <v/>
      </c>
      <c r="EE19" s="519"/>
      <c r="EF19" s="793"/>
      <c r="EG19" s="519"/>
      <c r="EH19" s="794"/>
      <c r="EI19" s="790"/>
      <c r="EJ19" s="794"/>
      <c r="EK19" s="794"/>
      <c r="EL19" s="790"/>
      <c r="EM19" s="790"/>
      <c r="EN19" s="790"/>
      <c r="EO19" s="112" t="str">
        <f t="shared" si="11"/>
        <v/>
      </c>
      <c r="EP19" s="790"/>
      <c r="EQ19" s="488" t="str">
        <f t="shared" si="12"/>
        <v/>
      </c>
      <c r="ER19" s="1100"/>
      <c r="ES19" s="1099" t="str">
        <f t="shared" si="26"/>
        <v/>
      </c>
      <c r="ET19" s="525"/>
      <c r="EU19" s="148"/>
      <c r="EV19" s="148"/>
      <c r="EW19" s="148"/>
      <c r="EX19" s="148"/>
      <c r="EY19" s="148"/>
      <c r="EZ19" s="148"/>
      <c r="FA19" s="148"/>
      <c r="FB19" s="148"/>
      <c r="FC19" s="148"/>
      <c r="FD19" s="148"/>
      <c r="FE19" s="148"/>
      <c r="FF19" s="148"/>
      <c r="FG19" s="148"/>
      <c r="FH19" s="148"/>
      <c r="FI19" s="528"/>
      <c r="FJ19" s="513" t="str">
        <f t="shared" si="13"/>
        <v/>
      </c>
      <c r="FK19" s="158"/>
      <c r="FL19" s="850"/>
      <c r="FM19" s="850"/>
      <c r="FN19" s="850"/>
      <c r="FO19" s="850"/>
      <c r="FP19" s="850"/>
      <c r="FQ19" s="850"/>
      <c r="FR19" s="157"/>
      <c r="FS19" s="143"/>
      <c r="FT19" s="143"/>
      <c r="FU19" s="847" t="str">
        <f t="shared" si="14"/>
        <v/>
      </c>
      <c r="FV19" s="555"/>
      <c r="FW19" s="523" t="str">
        <f>IF(Table1[[#This Row],[Nonfood Inhaltstoffe - Komponente]]="","",VLOOKUP(Table1[[#This Row],[Nonfood Inhaltstoffe - Komponente]],'Dropdown Auswahl'!BJ:BK,2,FALSE))</f>
        <v/>
      </c>
      <c r="FX19" s="1013"/>
      <c r="FY19" s="1011" t="str">
        <f t="shared" si="15"/>
        <v/>
      </c>
      <c r="FZ19" s="152"/>
      <c r="GA19" s="152"/>
      <c r="GB19" s="152"/>
      <c r="GC19" s="529" t="str">
        <f t="shared" si="16"/>
        <v/>
      </c>
      <c r="GG19" s="21"/>
      <c r="GH19" s="21"/>
      <c r="GI19" s="1019"/>
      <c r="GJ19" s="1016" t="str">
        <f>IF(Table1[[#This Row],[Global Trade Item Number (GTIN)]]="","",Table1[[#This Row],[Global Trade Item Number (GTIN)]])</f>
        <v/>
      </c>
      <c r="GK19" s="555" t="str">
        <f>IF(Table1[[#This Row],[WAWI-Nr./ Kreditoren-Nummer
(ASDV)]]&lt;&gt;"",Table1[[#This Row],[WAWI-Nr./ Kreditoren-Nummer
(ASDV)]],"")</f>
        <v/>
      </c>
      <c r="GL19" s="165"/>
      <c r="GM19" s="165"/>
      <c r="GN19" s="165"/>
      <c r="GO19" s="485"/>
      <c r="GP19" s="534"/>
      <c r="GQ19" s="533"/>
      <c r="GR19" s="486"/>
      <c r="GS19" s="486"/>
      <c r="GT19" s="486"/>
      <c r="GU19" s="486"/>
      <c r="GV19" s="486"/>
      <c r="GW19" s="542"/>
      <c r="GX19" s="538"/>
      <c r="GY19" s="144"/>
      <c r="GZ19" s="480"/>
      <c r="HA19" s="158"/>
      <c r="HB19" s="480"/>
      <c r="HC19" s="480"/>
      <c r="HD19" s="480"/>
      <c r="HE19" s="480"/>
      <c r="HF19" s="480"/>
      <c r="HG19" s="480"/>
      <c r="HH19" s="538"/>
      <c r="HI19" s="480"/>
      <c r="HJ19" s="480"/>
      <c r="HK19" s="480"/>
      <c r="HL19" s="480"/>
      <c r="HM19" s="480"/>
      <c r="HN19" s="480"/>
      <c r="HO19" s="480"/>
      <c r="HP19" s="480"/>
      <c r="HQ19" s="480"/>
      <c r="HR19" s="538"/>
      <c r="HS19" s="480"/>
      <c r="HT19" s="480"/>
      <c r="HU19" s="480"/>
      <c r="HV19" s="480"/>
      <c r="HW19" s="480"/>
      <c r="HX19" s="480"/>
      <c r="HY19" s="480"/>
      <c r="HZ19" s="480"/>
      <c r="IA19" s="480"/>
      <c r="IB19" s="538"/>
      <c r="IC19" s="480"/>
      <c r="ID19" s="480"/>
      <c r="IE19" s="480"/>
      <c r="IF19" s="480"/>
      <c r="IG19" s="480"/>
      <c r="IH19" s="480"/>
      <c r="II19" s="480"/>
      <c r="IJ19" s="480"/>
      <c r="IK19" s="480"/>
      <c r="IL19" s="480"/>
      <c r="IM19" s="538"/>
      <c r="IN19" s="480"/>
      <c r="IO19" s="480"/>
      <c r="IP19" s="480"/>
      <c r="IQ19" s="480"/>
      <c r="IR19" s="480"/>
      <c r="IS19" s="480"/>
      <c r="IT19" s="480"/>
      <c r="IU19" s="480"/>
      <c r="IV19" s="480"/>
      <c r="IW19" s="480"/>
      <c r="IX19" s="538"/>
      <c r="IY19" s="480"/>
      <c r="IZ19" s="480"/>
      <c r="JA19" s="480"/>
      <c r="JB19" s="480"/>
      <c r="JC19" s="480"/>
      <c r="JD19" s="480"/>
      <c r="JE19" s="480"/>
      <c r="JF19" s="480"/>
      <c r="JG19" s="480"/>
      <c r="JH19" s="480"/>
      <c r="JI19" s="538"/>
      <c r="JJ19" s="480"/>
      <c r="JK19" s="480"/>
      <c r="JL19" s="480"/>
      <c r="JM19" s="480"/>
      <c r="JN19" s="480"/>
      <c r="JO19" s="480"/>
      <c r="JP19" s="480"/>
      <c r="JQ19" s="480"/>
      <c r="JR19" s="480"/>
      <c r="JS19" s="590"/>
      <c r="JT19" s="538"/>
      <c r="JU19" s="480"/>
      <c r="JV19" s="480"/>
      <c r="JW19" s="480"/>
      <c r="JX19" s="480"/>
      <c r="JY19" s="480"/>
      <c r="JZ19" s="480"/>
      <c r="KA19" s="480"/>
      <c r="KB19" s="480"/>
      <c r="KC19" s="480"/>
      <c r="KD19" s="480"/>
      <c r="KE19" s="538"/>
      <c r="KF19" s="480"/>
      <c r="KG19" s="480"/>
      <c r="KH19" s="480"/>
      <c r="KI19" s="480"/>
      <c r="KJ19" s="480"/>
      <c r="KK19" s="480"/>
      <c r="KL19" s="480"/>
      <c r="KM19" s="480"/>
      <c r="KN19" s="480"/>
      <c r="KO19" s="480"/>
      <c r="KR19" s="568" t="str">
        <f>IF(Table1[[#This Row],[GTIN]]&lt;&gt;"",Table1[[#This Row],[GTIN]],"")</f>
        <v/>
      </c>
      <c r="KS19" s="569" t="str">
        <f>Table1[[#This Row],[Kreditor]]</f>
        <v/>
      </c>
      <c r="KT19" s="570" t="str">
        <f>IF(Table1[[#This Row],[Gültig ab (Datum)]]&lt;&gt;"",Table1[[#This Row],[Gültig ab (Datum)]],"")</f>
        <v/>
      </c>
      <c r="KU19" s="570"/>
      <c r="KV19" s="583" t="str">
        <f>IF(Table1[[#This Row],[Artikel verpackt? 
(X=Ja)]]="","",Table1[[#This Row],[Artikel verpackt? 
(X=Ja)]])</f>
        <v/>
      </c>
      <c r="KW19" s="571" t="str">
        <f>IF(Table1[[#This Row],[Verpackung recyclingfähig?
(X=Ja)]]="","",Table1[[#This Row],[Verpackung recyclingfähig?
(X=Ja)]])</f>
        <v/>
      </c>
      <c r="KX19" s="572"/>
      <c r="KY19" s="573"/>
      <c r="KZ19" s="574"/>
      <c r="LA19" s="574"/>
      <c r="LB19" s="574"/>
      <c r="LC19" s="574"/>
      <c r="LD19" s="574"/>
      <c r="LE19" s="574"/>
      <c r="LF19" s="575"/>
      <c r="LG19" s="576" t="str">
        <f>IF(Table1[[#This Row],[Hauptkörper - B1 - Art]]="","",VLOOKUP(Table1[[#This Row],[Hauptkörper - B1 - Art]],'DD FD'!B:C,2,FALSE))</f>
        <v/>
      </c>
      <c r="LH19" s="577" t="str">
        <f>IF(Table1[[#This Row],[Hauptkörper - B1 - Fraktion]]="","",VLOOKUP(Table1[[#This Row],[Hauptkörper - B1 - Fraktion]],'DD FD'!H:J,3,FALSE))</f>
        <v/>
      </c>
      <c r="LI19" s="574" t="str">
        <f>IF(Table1[[#This Row],[Hauptkörper - B1 - Gewicht
(in G)]]="","",Table1[[#This Row],[Hauptkörper - B1 - Gewicht
(in G)]])</f>
        <v/>
      </c>
      <c r="LJ19" s="574" t="str">
        <f>IF(Table1[[#This Row],[Hauptkörper - B1 - Lizenzierungs-pflichtig? (X=Ja)]]="","",Table1[[#This Row],[Hauptkörper - B1 - Lizenzierungs-pflichtig? (X=Ja)]])</f>
        <v/>
      </c>
      <c r="LK19" s="577" t="str">
        <f>IF(Table1[[#This Row],[Hauptkörper - B1 - Virgin Material]]="","",VLOOKUP(Table1[[#This Row],[Hauptkörper - B1 - Virgin Material]],'DD FD'!AJ:AK,2,FALSE))</f>
        <v/>
      </c>
      <c r="LL19" s="578" t="str">
        <f>IF(Table1[[#This Row],[Hauptkörper - B1 - Virgin Material Anteil (in %)]]="","",Table1[[#This Row],[Hauptkörper - B1 - Virgin Material Anteil (in %)]])</f>
        <v/>
      </c>
      <c r="LM19" s="577" t="str">
        <f>IF(Table1[[#This Row],[Hauptkörper - B1 - Recyceltes Material]]="","",VLOOKUP(Table1[[#This Row],[Hauptkörper - B1 - Recyceltes Material]],'DD FD'!AL:AM,2,FALSE))</f>
        <v/>
      </c>
      <c r="LN19" s="578" t="str">
        <f>IF(Table1[[#This Row],[Hauptkörper - B1 - Recyceltes Material Anteil (in %)]]="","",Table1[[#This Row],[Hauptkörper - B1 - Recyceltes Material Anteil (in %)]])</f>
        <v/>
      </c>
      <c r="LO19" s="579" t="str">
        <f>IF(Table1[[#This Row],[Hauptkörper - B1 - Beschichtung]]="","",VLOOKUP(Table1[[#This Row],[Hauptkörper - B1 - Beschichtung]],'DD FD'!AE:AF,2,FALSE))</f>
        <v/>
      </c>
      <c r="LP19" s="580" t="str">
        <f>IF(Table1[[#This Row],[Hauptkörper - B1 - Beschichtung Anteil (in %)]]="","",Table1[[#This Row],[Hauptkörper - B1 - Beschichtung Anteil (in %)]])</f>
        <v/>
      </c>
      <c r="LQ19" s="576" t="str">
        <f>IF(Table1[[#This Row],[Hauptkörper - B2 - Art]]="","",VLOOKUP(Table1[[#This Row],[Hauptkörper - B2 - Art]],'DD FD'!B:C,2,FALSE))</f>
        <v/>
      </c>
      <c r="LR19" s="577" t="str">
        <f>IF(Table1[[#This Row],[Hauptkörper - B2 - Fraktion]]="","",VLOOKUP(Table1[[#This Row],[Hauptkörper - B2 - Fraktion]],'DD FD'!H:J,3,FALSE))</f>
        <v/>
      </c>
      <c r="LS19" s="574" t="str">
        <f>IF(Table1[[#This Row],[Hauptkörper - B2 - Gewicht
(in G)]]="","",Table1[[#This Row],[Hauptkörper - B2 - Gewicht
(in G)]])</f>
        <v/>
      </c>
      <c r="LT19" s="574" t="str">
        <f>IF(Table1[[#This Row],[Hauptkörper - B2 - Lizenzierungs-pflichtig? (X=Ja)]]="","",Table1[[#This Row],[Hauptkörper - B2 - Lizenzierungs-pflichtig? (X=Ja)]])</f>
        <v/>
      </c>
      <c r="LU19" s="577" t="str">
        <f>IF(Table1[[#This Row],[Hauptkörper - B2 - Virgin Material]]="","",VLOOKUP(Table1[[#This Row],[Hauptkörper - B2 - Virgin Material]],'DD FD'!AJ:AK,2,FALSE))</f>
        <v/>
      </c>
      <c r="LV19" s="578" t="str">
        <f>IF(Table1[[#This Row],[Hauptkörper - B2 - Virgin Material Anteil (in %)]]="","",Table1[[#This Row],[Hauptkörper - B2 - Virgin Material Anteil (in %)]])</f>
        <v/>
      </c>
      <c r="LW19" s="577" t="str">
        <f>IF(Table1[[#This Row],[Hauptkörper - B2 - Recyceltes Material]]="","",VLOOKUP(Table1[[#This Row],[Hauptkörper - B2 - Recyceltes Material]],'DD FD'!AL:AM,2,FALSE))</f>
        <v/>
      </c>
      <c r="LX19" s="578" t="str">
        <f>IF(Table1[[#This Row],[Hauptkörper - B2 - Recyceltes Material Anteil (in %)]]="","",Table1[[#This Row],[Hauptkörper - B2 - Recyceltes Material Anteil (in %)]])</f>
        <v/>
      </c>
      <c r="LY19" s="577" t="str">
        <f>IF(Table1[[#This Row],[Hauptkörper - B2 - Beschichtung]]="","",VLOOKUP(Table1[[#This Row],[Hauptkörper - B2 - Beschichtung]],'DD FD'!AE:AF,2,FALSE))</f>
        <v/>
      </c>
      <c r="LZ19" s="580" t="str">
        <f>IF(Table1[[#This Row],[Hauptkörper - B2 - Beschichtung Anteil (in %)]]="","",Table1[[#This Row],[Hauptkörper - B2 - Beschichtung Anteil (in %)]])</f>
        <v/>
      </c>
      <c r="MA19" s="576" t="str">
        <f>IF(Table1[[#This Row],[Hauptkörper - B3 - Art]]="","",VLOOKUP(Table1[[#This Row],[Hauptkörper - B3 - Art]],'DD FD'!B:C,2,FALSE))</f>
        <v/>
      </c>
      <c r="MB19" s="577" t="str">
        <f>IF(Table1[[#This Row],[Hauptkörper - B3 - Fraktion]]="","",VLOOKUP(Table1[[#This Row],[Hauptkörper - B3 - Fraktion]],'DD FD'!H:J,3,FALSE))</f>
        <v/>
      </c>
      <c r="MC19" s="574" t="str">
        <f>IF(Table1[[#This Row],[Hauptkörper - B3 - Gewicht
(in G)]]="","",Table1[[#This Row],[Hauptkörper - B3 - Gewicht
(in G)]])</f>
        <v/>
      </c>
      <c r="MD19" s="574" t="str">
        <f>IF(Table1[[#This Row],[Hauptkörper - B3 - Lizenzierungs-pflichtig? (X=Ja)]]="","",Table1[[#This Row],[Hauptkörper - B3 - Lizenzierungs-pflichtig? (X=Ja)]])</f>
        <v/>
      </c>
      <c r="ME19" s="577" t="str">
        <f>IF(Table1[[#This Row],[Hauptkörper - B3 - Virgin Material]]="","",VLOOKUP(Table1[[#This Row],[Hauptkörper - B3 - Virgin Material]],'DD FD'!AJ:AK,2,FALSE))</f>
        <v/>
      </c>
      <c r="MF19" s="578" t="str">
        <f>IF(Table1[[#This Row],[Hauptkörper - B3 - Virgin Material Anteil (in %)]]="","",Table1[[#This Row],[Hauptkörper - B3 - Virgin Material Anteil (in %)]])</f>
        <v/>
      </c>
      <c r="MG19" s="577" t="str">
        <f>IF(Table1[[#This Row],[Hauptkörper - B3 - Recyceltes Material]]="","",VLOOKUP(Table1[[#This Row],[Hauptkörper - B3 - Recyceltes Material]],'DD FD'!AL:AM,2,FALSE))</f>
        <v/>
      </c>
      <c r="MH19" s="578" t="str">
        <f>IF(Table1[[#This Row],[Hauptkörper - B3 - Recyceltes Material Anteil (in %)]]="","",Table1[[#This Row],[Hauptkörper - B3 - Recyceltes Material Anteil (in %)]])</f>
        <v/>
      </c>
      <c r="MI19" s="577" t="str">
        <f>IF(Table1[[#This Row],[Hauptkörper - B3 - Beschichtung]]="","",VLOOKUP(Table1[[#This Row],[Hauptkörper - B3 - Beschichtung]],'DD FD'!AE:AF,2,FALSE))</f>
        <v/>
      </c>
      <c r="MJ19" s="580" t="str">
        <f>IF(Table1[[#This Row],[Hauptkörper - B3 - Beschichtung Anteil (in %)]]="","",Table1[[#This Row],[Hauptkörper - B3 - Beschichtung Anteil (in %)]])</f>
        <v/>
      </c>
      <c r="MK19" s="576" t="str">
        <f>IF(Table1[[#This Row],[Verschluss - B1 - Art]]="","",VLOOKUP(Table1[[#This Row],[Verschluss - B1 - Art]],'DD FD'!D:E,2,FALSE))</f>
        <v/>
      </c>
      <c r="ML19" s="577" t="str">
        <f>IF(Table1[[#This Row],[Verschluss - B1 - Fraktion]]="","",VLOOKUP(Table1[[#This Row],[Verschluss - B1 - Fraktion]],'DD FD'!H:J,3,FALSE))</f>
        <v/>
      </c>
      <c r="MM19" s="574" t="str">
        <f>IF(Table1[[#This Row],[Verschluss - B1 - Gewicht (in G)]]="","",Table1[[#This Row],[Verschluss - B1 - Gewicht (in G)]])</f>
        <v/>
      </c>
      <c r="MN19" s="574" t="str">
        <f>IF(Table1[[#This Row],[Verschluss - B1 - Lizenzierungs-pflichtig? (X=Ja)]]="","",Table1[[#This Row],[Verschluss - B1 - Lizenzierungs-pflichtig? (X=Ja)]])</f>
        <v/>
      </c>
      <c r="MO19" s="574" t="str">
        <f>IF(Table1[[#This Row],[Verschluss - B1 - Trennbar vom Hauptkörper? (X=Ja)]]="","",Table1[[#This Row],[Verschluss - B1 - Trennbar vom Hauptkörper? (X=Ja)]])</f>
        <v/>
      </c>
      <c r="MP19" s="577" t="str">
        <f>IF(Table1[[#This Row],[Verschluss - B1 - Virgin Material]]="","",VLOOKUP(Table1[[#This Row],[Verschluss - B1 - Virgin Material]],'DD FD'!AJ:AK,2,FALSE))</f>
        <v/>
      </c>
      <c r="MQ19" s="578" t="str">
        <f>IF(Table1[[#This Row],[Verschluss - B1 - Virgin Material Anteil (in %)]]="","",Table1[[#This Row],[Verschluss - B1 - Virgin Material Anteil (in %)]])</f>
        <v/>
      </c>
      <c r="MR19" s="577" t="str">
        <f>IF(Table1[[#This Row],[Verschluss - B1 - Recyceltes Material]]="","",VLOOKUP(Table1[[#This Row],[Verschluss - B1 - Recyceltes Material]],'DD FD'!AL:AM,2,FALSE))</f>
        <v/>
      </c>
      <c r="MS19" s="578" t="str">
        <f>IF(Table1[[#This Row],[Verschluss - B1 - Recyceltes Material Anteil (in %)]]="","",Table1[[#This Row],[Verschluss - B1 - Recyceltes Material Anteil (in %)]])</f>
        <v/>
      </c>
      <c r="MT19" s="577" t="str">
        <f>IF(Table1[[#This Row],[Verschluss - B1 - Beschichtung]]="","",VLOOKUP(Table1[[#This Row],[Verschluss - B1 - Beschichtung]],'DD FD'!AE:AF,2,FALSE))</f>
        <v/>
      </c>
      <c r="MU19" s="580" t="str">
        <f>IF(Table1[[#This Row],[Verschluss - B1 - Beschichtung Anteil (in %)]]="","",Table1[[#This Row],[Verschluss - B1 - Beschichtung Anteil (in %)]])</f>
        <v/>
      </c>
      <c r="MV19" s="576" t="str">
        <f>IF(Table1[[#This Row],[Verschluss - B2 - Art]]="","",VLOOKUP(Table1[[#This Row],[Verschluss - B2 - Art]],'DD FD'!D:E,2,FALSE))</f>
        <v/>
      </c>
      <c r="MW19" s="577" t="str">
        <f>IF(Table1[[#This Row],[Verschluss - B2 - Fraktion]]="","",VLOOKUP(Table1[[#This Row],[Verschluss - B2 - Fraktion]],'DD FD'!H:J,3,FALSE))</f>
        <v/>
      </c>
      <c r="MX19" s="574" t="str">
        <f>IF(Table1[[#This Row],[Verschluss - B2 - Gewicht (in G)]]="","",Table1[[#This Row],[Verschluss - B2 - Gewicht (in G)]])</f>
        <v/>
      </c>
      <c r="MY19" s="574" t="str">
        <f>IF(Table1[[#This Row],[Verschluss - B2 - Lizenzierungs-pflichtig? (X=Ja)]]="","",Table1[[#This Row],[Verschluss - B2 - Lizenzierungs-pflichtig? (X=Ja)]])</f>
        <v/>
      </c>
      <c r="MZ19" s="574" t="str">
        <f>IF(Table1[[#This Row],[Verschluss - B2 - Trennbar vom Hauptkörper? (X=Ja)]]="","",Table1[[#This Row],[Verschluss - B2 - Trennbar vom Hauptkörper? (X=Ja)]])</f>
        <v/>
      </c>
      <c r="NA19" s="577" t="str">
        <f>IF(Table1[[#This Row],[Verschluss - B2 - Virgin Material]]="","",VLOOKUP(Table1[[#This Row],[Verschluss - B2 - Virgin Material]],'DD FD'!AJ:AK,2,FALSE))</f>
        <v/>
      </c>
      <c r="NB19" s="578" t="str">
        <f>IF(Table1[[#This Row],[Verschluss - B2 - Virgin Material Anteil (in %)]]="","",Table1[[#This Row],[Verschluss - B2 - Virgin Material Anteil (in %)]])</f>
        <v/>
      </c>
      <c r="NC19" s="577" t="str">
        <f>IF(Table1[[#This Row],[Verschluss - B2 - Recyceltes Material]]="","",VLOOKUP(Table1[[#This Row],[Verschluss - B2 - Recyceltes Material]],'DD FD'!AL:AM,2,FALSE))</f>
        <v/>
      </c>
      <c r="ND19" s="578" t="str">
        <f>IF(Table1[[#This Row],[Verschluss - B2 - Recyceltes Material Anteil (in %)]]="","",Table1[[#This Row],[Verschluss - B2 - Recyceltes Material Anteil (in %)]])</f>
        <v/>
      </c>
      <c r="NE19" s="577" t="str">
        <f>IF(Table1[[#This Row],[Verschluss - B2 - Beschichtung]]="","",VLOOKUP(Table1[[#This Row],[Verschluss - B2 - Beschichtung]],'DD FD'!AE:AF,2,FALSE))</f>
        <v/>
      </c>
      <c r="NF19" s="580" t="str">
        <f>IF(Table1[[#This Row],[Verschluss - B2 - Beschichtung Anteil (in %)]]="","",Table1[[#This Row],[Verschluss - B2 - Beschichtung Anteil (in %)]])</f>
        <v/>
      </c>
      <c r="NG19" s="576" t="str">
        <f>IF(Table1[[#This Row],[Verschluss - B3 - Art]]="","",VLOOKUP(Table1[[#This Row],[Verschluss - B3 - Art]],'DD FD'!D:E,2,FALSE))</f>
        <v/>
      </c>
      <c r="NH19" s="577" t="str">
        <f>IF(Table1[[#This Row],[Verschluss - B3 - Fraktion]]="","",VLOOKUP(Table1[[#This Row],[Verschluss - B3 - Fraktion]],'DD FD'!H:J,3,FALSE))</f>
        <v/>
      </c>
      <c r="NI19" s="574" t="str">
        <f>IF(Table1[[#This Row],[Verschluss - B3 - Gewicht (in G)]]="","",Table1[[#This Row],[Verschluss - B3 - Gewicht (in G)]])</f>
        <v/>
      </c>
      <c r="NJ19" s="574" t="str">
        <f>IF(Table1[[#This Row],[Verschluss - B3 - Lizenzierungs-pflichtig? (X=Ja)]]="","",Table1[[#This Row],[Verschluss - B3 - Lizenzierungs-pflichtig? (X=Ja)]])</f>
        <v/>
      </c>
      <c r="NK19" s="574" t="str">
        <f>IF(Table1[[#This Row],[Verschluss - B3 - Trennbar vom Hauptkörper? (X=Ja)]]="","",Table1[[#This Row],[Verschluss - B3 - Trennbar vom Hauptkörper? (X=Ja)]])</f>
        <v/>
      </c>
      <c r="NL19" s="577" t="str">
        <f>IF(Table1[[#This Row],[Verschluss - B3 - Virgin Material]]="","",VLOOKUP(Table1[[#This Row],[Verschluss - B3 - Virgin Material]],'DD FD'!AJ:AK,2,FALSE))</f>
        <v/>
      </c>
      <c r="NM19" s="578" t="str">
        <f>IF(Table1[[#This Row],[Verschluss - B3 - Virgin Material Anteil (in %)]]="","",Table1[[#This Row],[Verschluss - B3 - Virgin Material Anteil (in %)]])</f>
        <v/>
      </c>
      <c r="NN19" s="577" t="str">
        <f>IF(Table1[[#This Row],[Verschluss - B3 - Recyceltes Material]]="","",VLOOKUP(Table1[[#This Row],[Verschluss - B3 - Recyceltes Material]],'DD FD'!AL:AM,2,FALSE))</f>
        <v/>
      </c>
      <c r="NO19" s="578" t="str">
        <f>IF(Table1[[#This Row],[Verschluss - B3 - Recyceltes Material Anteil (in %)]]="","",Table1[[#This Row],[Verschluss - B3 - Recyceltes Material Anteil (in %)]])</f>
        <v/>
      </c>
      <c r="NP19" s="577" t="str">
        <f>IF(Table1[[#This Row],[Verschluss - B3 - Beschichtung]]="","",VLOOKUP(Table1[[#This Row],[Verschluss - B3 - Beschichtung]],'DD FD'!AE:AF,2,FALSE))</f>
        <v/>
      </c>
      <c r="NQ19" s="580" t="str">
        <f>IF(Table1[[#This Row],[Verschluss - B3 - Beschichtung Anteil (in %)]]="","",Table1[[#This Row],[Verschluss - B3 - Beschichtung Anteil (in %)]])</f>
        <v/>
      </c>
      <c r="NR19" s="576" t="str">
        <f>IF(Table1[[#This Row],[Etikett - B1 - Art]]="","",VLOOKUP(Table1[[#This Row],[Etikett - B1 - Art]],'DD FD'!F:G,2,FALSE))</f>
        <v/>
      </c>
      <c r="NS19" s="577" t="str">
        <f>IF(Table1[[#This Row],[Etikett - B1 - Fraktion]]="","",VLOOKUP(Table1[[#This Row],[Etikett - B1 - Fraktion]],'DD FD'!H:J,3,FALSE))</f>
        <v/>
      </c>
      <c r="NT19" s="574" t="str">
        <f>IF(Table1[[#This Row],[Etikett - B1 - Gewicht (in G)]]="","",Table1[[#This Row],[Etikett - B1 - Gewicht (in G)]])</f>
        <v/>
      </c>
      <c r="NU19" s="574" t="str">
        <f>IF(Table1[[#This Row],[Etikett - B1 - Lizenzierungs-pflichtig? (X=Ja)]]="","",Table1[[#This Row],[Etikett - B1 - Lizenzierungs-pflichtig? (X=Ja)]])</f>
        <v/>
      </c>
      <c r="NV19" s="574" t="str">
        <f>IF(Table1[[#This Row],[Etikett - B1 - Trennbar vom Hauptkörper? (X=Ja)]]="","",Table1[[#This Row],[Etikett - B1 - Trennbar vom Hauptkörper? (X=Ja)]])</f>
        <v/>
      </c>
      <c r="NW19" s="577" t="str">
        <f>IF(Table1[[#This Row],[Etikett - B1 - Virgin Material]]="","",VLOOKUP(Table1[[#This Row],[Etikett - B1 - Virgin Material]],'DD FD'!AJ:AK,2,FALSE))</f>
        <v/>
      </c>
      <c r="NX19" s="578" t="str">
        <f>IF(Table1[[#This Row],[Etikett - B1 - Virgin Material Anteil (in %)]]="","",Table1[[#This Row],[Etikett - B1 - Virgin Material Anteil (in %)]])</f>
        <v/>
      </c>
      <c r="NY19" s="577" t="str">
        <f>IF(Table1[[#This Row],[Etikett - B1 - Recyceltes Material]]="","",VLOOKUP(Table1[[#This Row],[Etikett - B1 - Recyceltes Material]],'DD FD'!AL:AM,2,FALSE))</f>
        <v/>
      </c>
      <c r="NZ19" s="578" t="str">
        <f>IF(Table1[[#This Row],[Etikett - B1 - Recyceltes Material Anteil (in %)]]="","",Table1[[#This Row],[Etikett - B1 - Recyceltes Material Anteil (in %)]])</f>
        <v/>
      </c>
      <c r="OA19" s="577" t="str">
        <f>IF(Table1[[#This Row],[Etikett - B1 - Beschichtung]]="","",VLOOKUP(Table1[[#This Row],[Etikett - B1 - Beschichtung]],'DD FD'!AE:AF,2,FALSE))</f>
        <v/>
      </c>
      <c r="OB19" s="580" t="str">
        <f>IF(Table1[[#This Row],[Etikett - B1 - Beschichtung Anteil (in %)]]="","",Table1[[#This Row],[Etikett - B1 - Beschichtung Anteil (in %)]])</f>
        <v/>
      </c>
      <c r="OC19" s="576" t="str">
        <f>IF(Table1[[#This Row],[Etikett - B2 - Art]]="","",VLOOKUP(Table1[[#This Row],[Etikett - B2 - Art]],'DD FD'!F:G,2,FALSE))</f>
        <v/>
      </c>
      <c r="OD19" s="577" t="str">
        <f>IF(Table1[[#This Row],[Etikett - B2 - Fraktion]]="","",VLOOKUP(Table1[[#This Row],[Etikett - B2 - Fraktion]],'DD FD'!H:J,3,FALSE))</f>
        <v/>
      </c>
      <c r="OE19" s="574" t="str">
        <f>IF(Table1[[#This Row],[Etikett - B2 - Gewicht (in G)]]="","",Table1[[#This Row],[Etikett - B2 - Gewicht (in G)]])</f>
        <v/>
      </c>
      <c r="OF19" s="574" t="str">
        <f>IF(Table1[[#This Row],[Etikett - B2 - Lizenzierungs-pflichtig? (X=Ja)]]="","",Table1[[#This Row],[Etikett - B2 - Lizenzierungs-pflichtig? (X=Ja)]])</f>
        <v/>
      </c>
      <c r="OG19" s="574" t="str">
        <f>IF(Table1[[#This Row],[Etikett - B2 - Trennbar vom Hauptkörper? (X=Ja)]]="","",Table1[[#This Row],[Etikett - B2 - Trennbar vom Hauptkörper? (X=Ja)]])</f>
        <v/>
      </c>
      <c r="OH19" s="577" t="str">
        <f>IF(Table1[[#This Row],[Etikett - B2 - Virgin Material]]="","",VLOOKUP(Table1[[#This Row],[Etikett - B2 - Virgin Material]],'DD FD'!AJ:AK,2,FALSE))</f>
        <v/>
      </c>
      <c r="OI19" s="578" t="str">
        <f>IF(Table1[[#This Row],[Etikett - B2 - Virgin Material Anteil (in %)]]="","",Table1[[#This Row],[Etikett - B2 - Virgin Material Anteil (in %)]])</f>
        <v/>
      </c>
      <c r="OJ19" s="577" t="str">
        <f>IF(Table1[[#This Row],[Etikett - B2 - Recyceltes Material]]="","",VLOOKUP(Table1[[#This Row],[Etikett - B2 - Recyceltes Material]],'DD FD'!AL:AM,2,FALSE))</f>
        <v/>
      </c>
      <c r="OK19" s="578" t="str">
        <f>IF(Table1[[#This Row],[Etikett - B2 - Recyceltes Material Anteil (in %)]]="","",Table1[[#This Row],[Etikett - B2 - Recyceltes Material Anteil (in %)]])</f>
        <v/>
      </c>
      <c r="OL19" s="577" t="str">
        <f>IF(Table1[[#This Row],[Etikett - B2 - Beschichtung]]="","",VLOOKUP(Table1[[#This Row],[Etikett - B2 - Beschichtung]],'DD FD'!AE:AF,2,FALSE))</f>
        <v/>
      </c>
      <c r="OM19" s="580" t="str">
        <f>IF(Table1[[#This Row],[Etikett - B2 - Beschichtung Anteil (in %)]]="","",Table1[[#This Row],[Etikett - B2 - Beschichtung Anteil (in %)]])</f>
        <v/>
      </c>
      <c r="ON19" s="576" t="str">
        <f>IF(Table1[[#This Row],[Etikett - B3 - Art]]="","",VLOOKUP(Table1[[#This Row],[Etikett - B3 - Art]],'DD FD'!F:G,2,FALSE))</f>
        <v/>
      </c>
      <c r="OO19" s="577" t="str">
        <f>IF(Table1[[#This Row],[Etikett - B3 - Fraktion]]="","",VLOOKUP(Table1[[#This Row],[Etikett - B3 - Fraktion]],'DD FD'!H:J,3,FALSE))</f>
        <v/>
      </c>
      <c r="OP19" s="574" t="str">
        <f>IF(Table1[[#This Row],[Etikett - B3 - Gewicht (in G)]]="","",Table1[[#This Row],[Etikett - B3 - Gewicht (in G)]])</f>
        <v/>
      </c>
      <c r="OQ19" s="574" t="str">
        <f>IF(Table1[[#This Row],[Etikett - B3 - Lizenzierungs-pflichtig? (X=Ja)]]="","",Table1[[#This Row],[Etikett - B3 - Lizenzierungs-pflichtig? (X=Ja)]])</f>
        <v/>
      </c>
      <c r="OR19" s="574" t="str">
        <f>IF(Table1[[#This Row],[Etikett - B3 - Trennbar vom Hauptkörper? (X=Ja)]]="","",Table1[[#This Row],[Etikett - B3 - Trennbar vom Hauptkörper? (X=Ja)]])</f>
        <v/>
      </c>
      <c r="OS19" s="577" t="str">
        <f>IF(Table1[[#This Row],[Etikett - B3 - Virgin Material]]="","",VLOOKUP(Table1[[#This Row],[Etikett - B3 - Virgin Material]],'DD FD'!AJ:AK,2,FALSE))</f>
        <v/>
      </c>
      <c r="OT19" s="578" t="str">
        <f>IF(Table1[[#This Row],[Etikett - B3 - Virgin Material Anteil (in %)]]="","",Table1[[#This Row],[Etikett - B3 - Virgin Material Anteil (in %)]])</f>
        <v/>
      </c>
      <c r="OU19" s="577" t="str">
        <f>IF(Table1[[#This Row],[Etikett - B3 - Recyceltes Material]]="","",VLOOKUP(Table1[[#This Row],[Etikett - B3 - Recyceltes Material]],'DD FD'!AL:AM,2,FALSE))</f>
        <v/>
      </c>
      <c r="OV19" s="578" t="str">
        <f>IF(Table1[[#This Row],[Etikett - B3 - Recyceltes Material Anteil (in %)]]="","",Table1[[#This Row],[Etikett - B3 - Recyceltes Material Anteil (in %)]])</f>
        <v/>
      </c>
      <c r="OW19" s="577" t="str">
        <f>IF(Table1[[#This Row],[Etikett - B3 - Beschichtung]]="","",VLOOKUP(Table1[[#This Row],[Etikett - B3 - Beschichtung]],'DD FD'!AE:AF,2,FALSE))</f>
        <v/>
      </c>
      <c r="OX19" s="613" t="str">
        <f>IF(Table1[[#This Row],[Etikett - B3 - Beschichtung Anteil (in %)]]="","",Table1[[#This Row],[Etikett - B3 - Beschichtung Anteil (in %)]])</f>
        <v/>
      </c>
      <c r="OY19" s="618">
        <f>ROUNDUP(SUM(
IF(AND(LH19='DD FD'!$J$7,LJ19='DD FD'!$AI$3),LI19,0),
IF(AND(LR19='DD FD'!$J$7,LT19='DD FD'!$AI$3),LS19,0),
IF(AND(MB19='DD FD'!$J$7,MD19='DD FD'!$AI$3),MC19,0),
IF(AND(ML19='DD FD'!$J$7,MN19='DD FD'!$AI$3),MM19,0),
IF(AND(MW19='DD FD'!$J$7,MY19='DD FD'!$AI$3),MX19,0),
IF(AND(NH19='DD FD'!$J$7,NJ19='DD FD'!$AI$3),NI19,0),
IF(AND(NS19='DD FD'!$J$7,NU19='DD FD'!$AI$3),NT19,0),
IF(AND(OD19='DD FD'!$J$7,OF19='DD FD'!$AI$3),OE19,0),
IF(AND(OO19='DD FD'!$J$7,OQ19='DD FD'!$AI$3),OP19,0),
),2)</f>
        <v>0</v>
      </c>
      <c r="OZ19" s="617">
        <f>ROUNDUP(SUM(
IF(AND(LH19='DD FD'!$J$6,LJ19='DD FD'!$AI$3),LI19,0),
IF(AND(LR19='DD FD'!$J$6,LT19='DD FD'!$AI$3),LS19,0),
IF(AND(MB19='DD FD'!$J$6,MD19='DD FD'!$AI$3),MC19,0),
IF(AND(ML19='DD FD'!$J$6,MN19='DD FD'!$AI$3),MM19,0),
IF(AND(MW19='DD FD'!$J$6,MY19='DD FD'!$AI$3),MX19,0),
IF(AND(NH19='DD FD'!$J$6,NJ19='DD FD'!$AI$3),NI19,0),
IF(AND(NS19='DD FD'!$J$6,NU19='DD FD'!$AI$3),NT19,0),
IF(AND(OD19='DD FD'!$J$6,OF19='DD FD'!$AI$3),OE19,0),
IF(AND(OO19='DD FD'!$J$6,OQ19='DD FD'!$AI$3),OP19,0),
),2)</f>
        <v>0</v>
      </c>
      <c r="PA19" s="617">
        <f>ROUNDUP(SUM(
IF(AND(LH19='DD FD'!$J$10,LJ19='DD FD'!$AI$3),LI19,0),
IF(AND(LR19='DD FD'!$J$10,LT19='DD FD'!$AI$3),LS19,0),
IF(AND(MB19='DD FD'!$J$10,MD19='DD FD'!$AI$3),MC19,0),
IF(AND(ML19='DD FD'!$J$10,MN19='DD FD'!$AI$3),MM19,0),
IF(AND(MW19='DD FD'!$J$10,MY19='DD FD'!$AI$3),MX19,0),
IF(AND(NH19='DD FD'!$J$10,NJ19='DD FD'!$AI$3),NI19,0),
IF(AND(NS19='DD FD'!$J$10,NU19='DD FD'!$AI$3),NT19,0),
IF(AND(OD19='DD FD'!$J$10,OF19='DD FD'!$AI$3),OE19,0),
IF(AND(OO19='DD FD'!$J$10,OQ19='DD FD'!$AI$3),OP19,0),
),2)</f>
        <v>0</v>
      </c>
      <c r="PB19" s="617">
        <f>ROUNDUP(SUM(
IF(AND(LH19='DD FD'!$J$8,LJ19='DD FD'!$AI$3),LI19,0),
IF(AND(LR19='DD FD'!$J$8,LT19='DD FD'!$AI$3),LS19,0),
IF(AND(MB19='DD FD'!$J$8,MD19='DD FD'!$AI$3),MC19,0),
IF(AND(ML19='DD FD'!$J$8,MN19='DD FD'!$AI$3),MM19,0),
IF(AND(MW19='DD FD'!$J$8,MY19='DD FD'!$AI$3),MX19,0),
IF(AND(NH19='DD FD'!$J$8,NJ19='DD FD'!$AI$3),NI19,0),
IF(AND(NS19='DD FD'!$J$8,NU19='DD FD'!$AI$3),NT19,0),
IF(AND(OD19='DD FD'!$J$8,OF19='DD FD'!$AI$3),OE19,0),
IF(AND(OO19='DD FD'!$J$8,OQ19='DD FD'!$AI$3),OP19,0),
),2)</f>
        <v>0</v>
      </c>
      <c r="PC19" s="617">
        <f>ROUNDUP(SUM(
IF(AND(LH19='DD FD'!$J$5,LJ19='DD FD'!$AI$3),LI19,0),
IF(AND(LR19='DD FD'!$J$5,LT19='DD FD'!$AI$3),LS19,0),
IF(AND(MB19='DD FD'!$J$5,MD19='DD FD'!$AI$3),MC19,0),
IF(AND(ML19='DD FD'!$J$5,MN19='DD FD'!$AI$3),MM19,0),
IF(AND(MW19='DD FD'!$J$5,MY19='DD FD'!$AI$3),MX19,0),
IF(AND(NH19='DD FD'!$J$5,NJ19='DD FD'!$AI$3),NI19,0),
IF(AND(NS19='DD FD'!$J$5,NU19='DD FD'!$AI$3),NT19,0),
IF(AND(OD19='DD FD'!$J$5,OF19='DD FD'!$AI$3),OE19,0),
IF(AND(OO19='DD FD'!$J$5,OQ19='DD FD'!$AI$3),OP19,0),
),2)</f>
        <v>0</v>
      </c>
      <c r="PD19" s="617">
        <f>ROUNDUP(SUM(
IF(AND(LH19='DD FD'!$J$9,LJ19='DD FD'!$AI$3),LI19,0),
IF(AND(LR19='DD FD'!$J$9,LT19='DD FD'!$AI$3),LS19,0),
IF(AND(MB19='DD FD'!$J$9,MD19='DD FD'!$AI$3),MC19,0),
IF(AND(ML19='DD FD'!$J$9,MN19='DD FD'!$AI$3),MM19,0),
IF(AND(MW19='DD FD'!$J$9,MY19='DD FD'!$AI$3),MX19,0),
IF(AND(NH19='DD FD'!$J$9,NJ19='DD FD'!$AI$3),NI19,0),
IF(AND(NS19='DD FD'!$J$9,NU19='DD FD'!$AI$3),NT19,0),
IF(AND(OD19='DD FD'!$J$9,OF19='DD FD'!$AI$3),OE19,0),
IF(AND(OO19='DD FD'!$J$9,OQ19='DD FD'!$AI$3),OP19,0),
),2)</f>
        <v>0</v>
      </c>
      <c r="PE19" s="617">
        <f>ROUNDUP(SUM(
IF(AND(LH19='DD FD'!$J$4,LJ19='DD FD'!$AI$3),LI19,0),
IF(AND(LR19='DD FD'!$J$4,LT19='DD FD'!$AI$3),LS19,0),
IF(AND(MB19='DD FD'!$J$4,MD19='DD FD'!$AI$3),MC19,0),
IF(AND(ML19='DD FD'!$J$4,MN19='DD FD'!$AI$3),MM19,0),
IF(AND(MW19='DD FD'!$J$4,MY19='DD FD'!$AI$3),MX19,0),
IF(AND(NH19='DD FD'!$J$4,NJ19='DD FD'!$AI$3),NI19,0),
IF(AND(NS19='DD FD'!$J$4,NU19='DD FD'!$AI$3),NT19,0),
IF(AND(OD19='DD FD'!$J$4,OF19='DD FD'!$AI$3),OE19,0),
IF(AND(OO19='DD FD'!$J$4,OQ19='DD FD'!$AI$3),OP19,0),
),2)</f>
        <v>0</v>
      </c>
      <c r="PF19" s="619">
        <f>ROUNDUP(SUM(
IF(AND(LH19='DD FD'!$J$11,LJ19='DD FD'!$AI$3),LI19,0),
IF(AND(LR19='DD FD'!$J$11,LT19='DD FD'!$AI$3),LS19,0),
IF(AND(MB19='DD FD'!$J$11,MD19='DD FD'!$AI$3),MC19,0),
IF(AND(ML19='DD FD'!$J$11,MN19='DD FD'!$AI$3),MM19,0),
IF(AND(MW19='DD FD'!$J$11,MY19='DD FD'!$AI$3),MX19,0),
IF(AND(NH19='DD FD'!$J$11,NJ19='DD FD'!$AI$3),NI19,0),
IF(AND(NS19='DD FD'!$J$11,NU19='DD FD'!$AI$3),NT19,0),
IF(AND(OD19='DD FD'!$J$11,OF19='DD FD'!$AI$3),OE19,0),
IF(AND(OO19='DD FD'!$J$11,OQ19='DD FD'!$AI$3),OP19,0),
),2)</f>
        <v>0</v>
      </c>
    </row>
    <row r="20" spans="1:422">
      <c r="A20" s="806"/>
      <c r="B20" s="934"/>
      <c r="C20" s="247"/>
      <c r="D20" s="842"/>
      <c r="E20" s="247"/>
      <c r="F20" s="158"/>
      <c r="G20" s="710"/>
      <c r="H20" s="712"/>
      <c r="I20" s="936"/>
      <c r="J20" s="803"/>
      <c r="K20" s="150"/>
      <c r="L20" s="146" t="str">
        <f t="shared" si="0"/>
        <v/>
      </c>
      <c r="M20" s="501" t="str">
        <f t="shared" si="17"/>
        <v/>
      </c>
      <c r="N20" s="504"/>
      <c r="O20" s="113" t="str">
        <f t="shared" si="18"/>
        <v/>
      </c>
      <c r="P20" s="114" t="str">
        <f t="shared" si="1"/>
        <v/>
      </c>
      <c r="Q20" s="152"/>
      <c r="R20" s="152"/>
      <c r="S20" s="115" t="str">
        <f t="shared" si="19"/>
        <v/>
      </c>
      <c r="T20" s="159"/>
      <c r="U20" s="159"/>
      <c r="V20" s="157"/>
      <c r="W20" s="157"/>
      <c r="X20" s="157"/>
      <c r="Y20" s="772"/>
      <c r="Z20" s="158"/>
      <c r="AA20" s="144"/>
      <c r="AB20" s="112"/>
      <c r="AC20" s="153"/>
      <c r="AD20" s="153"/>
      <c r="AE20" s="153"/>
      <c r="AF20" s="153"/>
      <c r="AG20" s="153"/>
      <c r="AH20" s="153"/>
      <c r="AI20" s="152"/>
      <c r="AJ20" s="158"/>
      <c r="AK20" s="158"/>
      <c r="AL20" s="158"/>
      <c r="AM20" s="116" t="str">
        <f t="shared" si="20"/>
        <v/>
      </c>
      <c r="AN20" s="116" t="str">
        <f t="shared" si="21"/>
        <v/>
      </c>
      <c r="AO20" s="324"/>
      <c r="AP20" s="503"/>
      <c r="AQ20" s="487" t="str">
        <f t="shared" si="22"/>
        <v/>
      </c>
      <c r="AR20" s="113" t="str">
        <f t="shared" si="2"/>
        <v/>
      </c>
      <c r="AS20" s="113" t="str">
        <f t="shared" si="3"/>
        <v/>
      </c>
      <c r="AT20" s="113" t="str">
        <f t="shared" si="4"/>
        <v/>
      </c>
      <c r="AU20" s="113" t="str">
        <f t="shared" si="5"/>
        <v/>
      </c>
      <c r="AV20" s="159"/>
      <c r="AW20" s="157"/>
      <c r="AX20" s="157"/>
      <c r="AY20" s="157"/>
      <c r="AZ20" s="157"/>
      <c r="BA20" s="116" t="str">
        <f t="shared" si="6"/>
        <v/>
      </c>
      <c r="BB20" s="316"/>
      <c r="BC20" s="116" t="str">
        <f t="shared" si="7"/>
        <v/>
      </c>
      <c r="BD20" s="133" t="str">
        <f t="shared" si="8"/>
        <v/>
      </c>
      <c r="BE20" s="157"/>
      <c r="BF20" s="1180"/>
      <c r="BG20" s="1180"/>
      <c r="BH20" s="158"/>
      <c r="BI20" s="490"/>
      <c r="BJ20" s="514" t="str">
        <f t="shared" si="23"/>
        <v/>
      </c>
      <c r="BK20" s="789"/>
      <c r="BL20" s="116" t="str">
        <f t="shared" si="24"/>
        <v/>
      </c>
      <c r="BM20" s="144"/>
      <c r="BN20" s="144"/>
      <c r="BO20" s="144"/>
      <c r="BP20" s="790"/>
      <c r="BQ20" s="790"/>
      <c r="BR20" s="790"/>
      <c r="BS20" s="116" t="str">
        <f t="shared" si="9"/>
        <v/>
      </c>
      <c r="BT20" s="790"/>
      <c r="BU20" s="808" t="str">
        <f t="shared" si="10"/>
        <v/>
      </c>
      <c r="BV20" s="791"/>
      <c r="BW20" s="144"/>
      <c r="BX20" s="20"/>
      <c r="BY20" s="20"/>
      <c r="BZ20" s="20"/>
      <c r="CA20" s="792"/>
      <c r="CB20" s="1201"/>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782" t="str">
        <f t="shared" si="25"/>
        <v/>
      </c>
      <c r="EE20" s="519"/>
      <c r="EF20" s="793"/>
      <c r="EG20" s="519"/>
      <c r="EH20" s="794"/>
      <c r="EI20" s="790"/>
      <c r="EJ20" s="794"/>
      <c r="EK20" s="794"/>
      <c r="EL20" s="790"/>
      <c r="EM20" s="790"/>
      <c r="EN20" s="790"/>
      <c r="EO20" s="112" t="str">
        <f t="shared" si="11"/>
        <v/>
      </c>
      <c r="EP20" s="790"/>
      <c r="EQ20" s="488" t="str">
        <f t="shared" si="12"/>
        <v/>
      </c>
      <c r="ER20" s="1100"/>
      <c r="ES20" s="1099" t="str">
        <f t="shared" si="26"/>
        <v/>
      </c>
      <c r="ET20" s="525"/>
      <c r="EU20" s="148"/>
      <c r="EV20" s="148"/>
      <c r="EW20" s="148"/>
      <c r="EX20" s="148"/>
      <c r="EY20" s="148"/>
      <c r="EZ20" s="148"/>
      <c r="FA20" s="148"/>
      <c r="FB20" s="148"/>
      <c r="FC20" s="148"/>
      <c r="FD20" s="148"/>
      <c r="FE20" s="148"/>
      <c r="FF20" s="148"/>
      <c r="FG20" s="148"/>
      <c r="FH20" s="148"/>
      <c r="FI20" s="528"/>
      <c r="FJ20" s="513" t="str">
        <f t="shared" si="13"/>
        <v/>
      </c>
      <c r="FK20" s="158"/>
      <c r="FL20" s="850"/>
      <c r="FM20" s="850"/>
      <c r="FN20" s="850"/>
      <c r="FO20" s="850"/>
      <c r="FP20" s="850"/>
      <c r="FQ20" s="850"/>
      <c r="FR20" s="157"/>
      <c r="FS20" s="143"/>
      <c r="FT20" s="143"/>
      <c r="FU20" s="847" t="str">
        <f t="shared" si="14"/>
        <v/>
      </c>
      <c r="FV20" s="555"/>
      <c r="FW20" s="523" t="str">
        <f>IF(Table1[[#This Row],[Nonfood Inhaltstoffe - Komponente]]="","",VLOOKUP(Table1[[#This Row],[Nonfood Inhaltstoffe - Komponente]],'Dropdown Auswahl'!BJ:BK,2,FALSE))</f>
        <v/>
      </c>
      <c r="FX20" s="1013"/>
      <c r="FY20" s="1011" t="str">
        <f t="shared" si="15"/>
        <v/>
      </c>
      <c r="FZ20" s="152"/>
      <c r="GA20" s="152"/>
      <c r="GB20" s="152"/>
      <c r="GC20" s="529" t="str">
        <f t="shared" si="16"/>
        <v/>
      </c>
      <c r="GG20" s="21"/>
      <c r="GH20" s="21"/>
      <c r="GI20" s="1019"/>
      <c r="GJ20" s="1016" t="str">
        <f>IF(Table1[[#This Row],[Global Trade Item Number (GTIN)]]="","",Table1[[#This Row],[Global Trade Item Number (GTIN)]])</f>
        <v/>
      </c>
      <c r="GK20" s="555" t="str">
        <f>IF(Table1[[#This Row],[WAWI-Nr./ Kreditoren-Nummer
(ASDV)]]&lt;&gt;"",Table1[[#This Row],[WAWI-Nr./ Kreditoren-Nummer
(ASDV)]],"")</f>
        <v/>
      </c>
      <c r="GL20" s="165"/>
      <c r="GM20" s="165"/>
      <c r="GN20" s="165"/>
      <c r="GO20" s="485"/>
      <c r="GP20" s="534"/>
      <c r="GQ20" s="533"/>
      <c r="GR20" s="486"/>
      <c r="GS20" s="486"/>
      <c r="GT20" s="486"/>
      <c r="GU20" s="486"/>
      <c r="GV20" s="486"/>
      <c r="GW20" s="542"/>
      <c r="GX20" s="538"/>
      <c r="GY20" s="144"/>
      <c r="GZ20" s="480"/>
      <c r="HA20" s="158"/>
      <c r="HB20" s="480"/>
      <c r="HC20" s="480"/>
      <c r="HD20" s="480"/>
      <c r="HE20" s="480"/>
      <c r="HF20" s="480"/>
      <c r="HG20" s="480"/>
      <c r="HH20" s="538"/>
      <c r="HI20" s="480"/>
      <c r="HJ20" s="480"/>
      <c r="HK20" s="480"/>
      <c r="HL20" s="480"/>
      <c r="HM20" s="480"/>
      <c r="HN20" s="480"/>
      <c r="HO20" s="480"/>
      <c r="HP20" s="480"/>
      <c r="HQ20" s="480"/>
      <c r="HR20" s="538"/>
      <c r="HS20" s="480"/>
      <c r="HT20" s="480"/>
      <c r="HU20" s="480"/>
      <c r="HV20" s="480"/>
      <c r="HW20" s="480"/>
      <c r="HX20" s="480"/>
      <c r="HY20" s="480"/>
      <c r="HZ20" s="480"/>
      <c r="IA20" s="480"/>
      <c r="IB20" s="538"/>
      <c r="IC20" s="480"/>
      <c r="ID20" s="480"/>
      <c r="IE20" s="480"/>
      <c r="IF20" s="480"/>
      <c r="IG20" s="480"/>
      <c r="IH20" s="480"/>
      <c r="II20" s="480"/>
      <c r="IJ20" s="480"/>
      <c r="IK20" s="480"/>
      <c r="IL20" s="480"/>
      <c r="IM20" s="538"/>
      <c r="IN20" s="480"/>
      <c r="IO20" s="480"/>
      <c r="IP20" s="480"/>
      <c r="IQ20" s="480"/>
      <c r="IR20" s="480"/>
      <c r="IS20" s="480"/>
      <c r="IT20" s="480"/>
      <c r="IU20" s="480"/>
      <c r="IV20" s="480"/>
      <c r="IW20" s="480"/>
      <c r="IX20" s="538"/>
      <c r="IY20" s="480"/>
      <c r="IZ20" s="480"/>
      <c r="JA20" s="480"/>
      <c r="JB20" s="480"/>
      <c r="JC20" s="480"/>
      <c r="JD20" s="480"/>
      <c r="JE20" s="480"/>
      <c r="JF20" s="480"/>
      <c r="JG20" s="480"/>
      <c r="JH20" s="480"/>
      <c r="JI20" s="538"/>
      <c r="JJ20" s="480"/>
      <c r="JK20" s="480"/>
      <c r="JL20" s="480"/>
      <c r="JM20" s="480"/>
      <c r="JN20" s="480"/>
      <c r="JO20" s="480"/>
      <c r="JP20" s="480"/>
      <c r="JQ20" s="480"/>
      <c r="JR20" s="480"/>
      <c r="JS20" s="590"/>
      <c r="JT20" s="538"/>
      <c r="JU20" s="480"/>
      <c r="JV20" s="480"/>
      <c r="JW20" s="480"/>
      <c r="JX20" s="480"/>
      <c r="JY20" s="480"/>
      <c r="JZ20" s="480"/>
      <c r="KA20" s="480"/>
      <c r="KB20" s="480"/>
      <c r="KC20" s="480"/>
      <c r="KD20" s="480"/>
      <c r="KE20" s="538"/>
      <c r="KF20" s="480"/>
      <c r="KG20" s="480"/>
      <c r="KH20" s="480"/>
      <c r="KI20" s="480"/>
      <c r="KJ20" s="480"/>
      <c r="KK20" s="480"/>
      <c r="KL20" s="480"/>
      <c r="KM20" s="480"/>
      <c r="KN20" s="480"/>
      <c r="KO20" s="480"/>
      <c r="KR20" s="568" t="str">
        <f>IF(Table1[[#This Row],[GTIN]]&lt;&gt;"",Table1[[#This Row],[GTIN]],"")</f>
        <v/>
      </c>
      <c r="KS20" s="569" t="str">
        <f>Table1[[#This Row],[Kreditor]]</f>
        <v/>
      </c>
      <c r="KT20" s="570" t="str">
        <f>IF(Table1[[#This Row],[Gültig ab (Datum)]]&lt;&gt;"",Table1[[#This Row],[Gültig ab (Datum)]],"")</f>
        <v/>
      </c>
      <c r="KU20" s="570"/>
      <c r="KV20" s="583" t="str">
        <f>IF(Table1[[#This Row],[Artikel verpackt? 
(X=Ja)]]="","",Table1[[#This Row],[Artikel verpackt? 
(X=Ja)]])</f>
        <v/>
      </c>
      <c r="KW20" s="571" t="str">
        <f>IF(Table1[[#This Row],[Verpackung recyclingfähig?
(X=Ja)]]="","",Table1[[#This Row],[Verpackung recyclingfähig?
(X=Ja)]])</f>
        <v/>
      </c>
      <c r="KX20" s="572"/>
      <c r="KY20" s="573"/>
      <c r="KZ20" s="574"/>
      <c r="LA20" s="574"/>
      <c r="LB20" s="574"/>
      <c r="LC20" s="574"/>
      <c r="LD20" s="574"/>
      <c r="LE20" s="574"/>
      <c r="LF20" s="575"/>
      <c r="LG20" s="576" t="str">
        <f>IF(Table1[[#This Row],[Hauptkörper - B1 - Art]]="","",VLOOKUP(Table1[[#This Row],[Hauptkörper - B1 - Art]],'DD FD'!B:C,2,FALSE))</f>
        <v/>
      </c>
      <c r="LH20" s="577" t="str">
        <f>IF(Table1[[#This Row],[Hauptkörper - B1 - Fraktion]]="","",VLOOKUP(Table1[[#This Row],[Hauptkörper - B1 - Fraktion]],'DD FD'!H:J,3,FALSE))</f>
        <v/>
      </c>
      <c r="LI20" s="574" t="str">
        <f>IF(Table1[[#This Row],[Hauptkörper - B1 - Gewicht
(in G)]]="","",Table1[[#This Row],[Hauptkörper - B1 - Gewicht
(in G)]])</f>
        <v/>
      </c>
      <c r="LJ20" s="574" t="str">
        <f>IF(Table1[[#This Row],[Hauptkörper - B1 - Lizenzierungs-pflichtig? (X=Ja)]]="","",Table1[[#This Row],[Hauptkörper - B1 - Lizenzierungs-pflichtig? (X=Ja)]])</f>
        <v/>
      </c>
      <c r="LK20" s="577" t="str">
        <f>IF(Table1[[#This Row],[Hauptkörper - B1 - Virgin Material]]="","",VLOOKUP(Table1[[#This Row],[Hauptkörper - B1 - Virgin Material]],'DD FD'!AJ:AK,2,FALSE))</f>
        <v/>
      </c>
      <c r="LL20" s="578" t="str">
        <f>IF(Table1[[#This Row],[Hauptkörper - B1 - Virgin Material Anteil (in %)]]="","",Table1[[#This Row],[Hauptkörper - B1 - Virgin Material Anteil (in %)]])</f>
        <v/>
      </c>
      <c r="LM20" s="577" t="str">
        <f>IF(Table1[[#This Row],[Hauptkörper - B1 - Recyceltes Material]]="","",VLOOKUP(Table1[[#This Row],[Hauptkörper - B1 - Recyceltes Material]],'DD FD'!AL:AM,2,FALSE))</f>
        <v/>
      </c>
      <c r="LN20" s="578" t="str">
        <f>IF(Table1[[#This Row],[Hauptkörper - B1 - Recyceltes Material Anteil (in %)]]="","",Table1[[#This Row],[Hauptkörper - B1 - Recyceltes Material Anteil (in %)]])</f>
        <v/>
      </c>
      <c r="LO20" s="579" t="str">
        <f>IF(Table1[[#This Row],[Hauptkörper - B1 - Beschichtung]]="","",VLOOKUP(Table1[[#This Row],[Hauptkörper - B1 - Beschichtung]],'DD FD'!AE:AF,2,FALSE))</f>
        <v/>
      </c>
      <c r="LP20" s="580" t="str">
        <f>IF(Table1[[#This Row],[Hauptkörper - B1 - Beschichtung Anteil (in %)]]="","",Table1[[#This Row],[Hauptkörper - B1 - Beschichtung Anteil (in %)]])</f>
        <v/>
      </c>
      <c r="LQ20" s="576" t="str">
        <f>IF(Table1[[#This Row],[Hauptkörper - B2 - Art]]="","",VLOOKUP(Table1[[#This Row],[Hauptkörper - B2 - Art]],'DD FD'!B:C,2,FALSE))</f>
        <v/>
      </c>
      <c r="LR20" s="577" t="str">
        <f>IF(Table1[[#This Row],[Hauptkörper - B2 - Fraktion]]="","",VLOOKUP(Table1[[#This Row],[Hauptkörper - B2 - Fraktion]],'DD FD'!H:J,3,FALSE))</f>
        <v/>
      </c>
      <c r="LS20" s="574" t="str">
        <f>IF(Table1[[#This Row],[Hauptkörper - B2 - Gewicht
(in G)]]="","",Table1[[#This Row],[Hauptkörper - B2 - Gewicht
(in G)]])</f>
        <v/>
      </c>
      <c r="LT20" s="574" t="str">
        <f>IF(Table1[[#This Row],[Hauptkörper - B2 - Lizenzierungs-pflichtig? (X=Ja)]]="","",Table1[[#This Row],[Hauptkörper - B2 - Lizenzierungs-pflichtig? (X=Ja)]])</f>
        <v/>
      </c>
      <c r="LU20" s="577" t="str">
        <f>IF(Table1[[#This Row],[Hauptkörper - B2 - Virgin Material]]="","",VLOOKUP(Table1[[#This Row],[Hauptkörper - B2 - Virgin Material]],'DD FD'!AJ:AK,2,FALSE))</f>
        <v/>
      </c>
      <c r="LV20" s="578" t="str">
        <f>IF(Table1[[#This Row],[Hauptkörper - B2 - Virgin Material Anteil (in %)]]="","",Table1[[#This Row],[Hauptkörper - B2 - Virgin Material Anteil (in %)]])</f>
        <v/>
      </c>
      <c r="LW20" s="577" t="str">
        <f>IF(Table1[[#This Row],[Hauptkörper - B2 - Recyceltes Material]]="","",VLOOKUP(Table1[[#This Row],[Hauptkörper - B2 - Recyceltes Material]],'DD FD'!AL:AM,2,FALSE))</f>
        <v/>
      </c>
      <c r="LX20" s="578" t="str">
        <f>IF(Table1[[#This Row],[Hauptkörper - B2 - Recyceltes Material Anteil (in %)]]="","",Table1[[#This Row],[Hauptkörper - B2 - Recyceltes Material Anteil (in %)]])</f>
        <v/>
      </c>
      <c r="LY20" s="577" t="str">
        <f>IF(Table1[[#This Row],[Hauptkörper - B2 - Beschichtung]]="","",VLOOKUP(Table1[[#This Row],[Hauptkörper - B2 - Beschichtung]],'DD FD'!AE:AF,2,FALSE))</f>
        <v/>
      </c>
      <c r="LZ20" s="580" t="str">
        <f>IF(Table1[[#This Row],[Hauptkörper - B2 - Beschichtung Anteil (in %)]]="","",Table1[[#This Row],[Hauptkörper - B2 - Beschichtung Anteil (in %)]])</f>
        <v/>
      </c>
      <c r="MA20" s="576" t="str">
        <f>IF(Table1[[#This Row],[Hauptkörper - B3 - Art]]="","",VLOOKUP(Table1[[#This Row],[Hauptkörper - B3 - Art]],'DD FD'!B:C,2,FALSE))</f>
        <v/>
      </c>
      <c r="MB20" s="577" t="str">
        <f>IF(Table1[[#This Row],[Hauptkörper - B3 - Fraktion]]="","",VLOOKUP(Table1[[#This Row],[Hauptkörper - B3 - Fraktion]],'DD FD'!H:J,3,FALSE))</f>
        <v/>
      </c>
      <c r="MC20" s="574" t="str">
        <f>IF(Table1[[#This Row],[Hauptkörper - B3 - Gewicht
(in G)]]="","",Table1[[#This Row],[Hauptkörper - B3 - Gewicht
(in G)]])</f>
        <v/>
      </c>
      <c r="MD20" s="574" t="str">
        <f>IF(Table1[[#This Row],[Hauptkörper - B3 - Lizenzierungs-pflichtig? (X=Ja)]]="","",Table1[[#This Row],[Hauptkörper - B3 - Lizenzierungs-pflichtig? (X=Ja)]])</f>
        <v/>
      </c>
      <c r="ME20" s="577" t="str">
        <f>IF(Table1[[#This Row],[Hauptkörper - B3 - Virgin Material]]="","",VLOOKUP(Table1[[#This Row],[Hauptkörper - B3 - Virgin Material]],'DD FD'!AJ:AK,2,FALSE))</f>
        <v/>
      </c>
      <c r="MF20" s="578" t="str">
        <f>IF(Table1[[#This Row],[Hauptkörper - B3 - Virgin Material Anteil (in %)]]="","",Table1[[#This Row],[Hauptkörper - B3 - Virgin Material Anteil (in %)]])</f>
        <v/>
      </c>
      <c r="MG20" s="577" t="str">
        <f>IF(Table1[[#This Row],[Hauptkörper - B3 - Recyceltes Material]]="","",VLOOKUP(Table1[[#This Row],[Hauptkörper - B3 - Recyceltes Material]],'DD FD'!AL:AM,2,FALSE))</f>
        <v/>
      </c>
      <c r="MH20" s="578" t="str">
        <f>IF(Table1[[#This Row],[Hauptkörper - B3 - Recyceltes Material Anteil (in %)]]="","",Table1[[#This Row],[Hauptkörper - B3 - Recyceltes Material Anteil (in %)]])</f>
        <v/>
      </c>
      <c r="MI20" s="577" t="str">
        <f>IF(Table1[[#This Row],[Hauptkörper - B3 - Beschichtung]]="","",VLOOKUP(Table1[[#This Row],[Hauptkörper - B3 - Beschichtung]],'DD FD'!AE:AF,2,FALSE))</f>
        <v/>
      </c>
      <c r="MJ20" s="580" t="str">
        <f>IF(Table1[[#This Row],[Hauptkörper - B3 - Beschichtung Anteil (in %)]]="","",Table1[[#This Row],[Hauptkörper - B3 - Beschichtung Anteil (in %)]])</f>
        <v/>
      </c>
      <c r="MK20" s="576" t="str">
        <f>IF(Table1[[#This Row],[Verschluss - B1 - Art]]="","",VLOOKUP(Table1[[#This Row],[Verschluss - B1 - Art]],'DD FD'!D:E,2,FALSE))</f>
        <v/>
      </c>
      <c r="ML20" s="577" t="str">
        <f>IF(Table1[[#This Row],[Verschluss - B1 - Fraktion]]="","",VLOOKUP(Table1[[#This Row],[Verschluss - B1 - Fraktion]],'DD FD'!H:J,3,FALSE))</f>
        <v/>
      </c>
      <c r="MM20" s="574" t="str">
        <f>IF(Table1[[#This Row],[Verschluss - B1 - Gewicht (in G)]]="","",Table1[[#This Row],[Verschluss - B1 - Gewicht (in G)]])</f>
        <v/>
      </c>
      <c r="MN20" s="574" t="str">
        <f>IF(Table1[[#This Row],[Verschluss - B1 - Lizenzierungs-pflichtig? (X=Ja)]]="","",Table1[[#This Row],[Verschluss - B1 - Lizenzierungs-pflichtig? (X=Ja)]])</f>
        <v/>
      </c>
      <c r="MO20" s="574" t="str">
        <f>IF(Table1[[#This Row],[Verschluss - B1 - Trennbar vom Hauptkörper? (X=Ja)]]="","",Table1[[#This Row],[Verschluss - B1 - Trennbar vom Hauptkörper? (X=Ja)]])</f>
        <v/>
      </c>
      <c r="MP20" s="577" t="str">
        <f>IF(Table1[[#This Row],[Verschluss - B1 - Virgin Material]]="","",VLOOKUP(Table1[[#This Row],[Verschluss - B1 - Virgin Material]],'DD FD'!AJ:AK,2,FALSE))</f>
        <v/>
      </c>
      <c r="MQ20" s="578" t="str">
        <f>IF(Table1[[#This Row],[Verschluss - B1 - Virgin Material Anteil (in %)]]="","",Table1[[#This Row],[Verschluss - B1 - Virgin Material Anteil (in %)]])</f>
        <v/>
      </c>
      <c r="MR20" s="577" t="str">
        <f>IF(Table1[[#This Row],[Verschluss - B1 - Recyceltes Material]]="","",VLOOKUP(Table1[[#This Row],[Verschluss - B1 - Recyceltes Material]],'DD FD'!AL:AM,2,FALSE))</f>
        <v/>
      </c>
      <c r="MS20" s="578" t="str">
        <f>IF(Table1[[#This Row],[Verschluss - B1 - Recyceltes Material Anteil (in %)]]="","",Table1[[#This Row],[Verschluss - B1 - Recyceltes Material Anteil (in %)]])</f>
        <v/>
      </c>
      <c r="MT20" s="577" t="str">
        <f>IF(Table1[[#This Row],[Verschluss - B1 - Beschichtung]]="","",VLOOKUP(Table1[[#This Row],[Verschluss - B1 - Beschichtung]],'DD FD'!AE:AF,2,FALSE))</f>
        <v/>
      </c>
      <c r="MU20" s="580" t="str">
        <f>IF(Table1[[#This Row],[Verschluss - B1 - Beschichtung Anteil (in %)]]="","",Table1[[#This Row],[Verschluss - B1 - Beschichtung Anteil (in %)]])</f>
        <v/>
      </c>
      <c r="MV20" s="576" t="str">
        <f>IF(Table1[[#This Row],[Verschluss - B2 - Art]]="","",VLOOKUP(Table1[[#This Row],[Verschluss - B2 - Art]],'DD FD'!D:E,2,FALSE))</f>
        <v/>
      </c>
      <c r="MW20" s="577" t="str">
        <f>IF(Table1[[#This Row],[Verschluss - B2 - Fraktion]]="","",VLOOKUP(Table1[[#This Row],[Verschluss - B2 - Fraktion]],'DD FD'!H:J,3,FALSE))</f>
        <v/>
      </c>
      <c r="MX20" s="574" t="str">
        <f>IF(Table1[[#This Row],[Verschluss - B2 - Gewicht (in G)]]="","",Table1[[#This Row],[Verschluss - B2 - Gewicht (in G)]])</f>
        <v/>
      </c>
      <c r="MY20" s="574" t="str">
        <f>IF(Table1[[#This Row],[Verschluss - B2 - Lizenzierungs-pflichtig? (X=Ja)]]="","",Table1[[#This Row],[Verschluss - B2 - Lizenzierungs-pflichtig? (X=Ja)]])</f>
        <v/>
      </c>
      <c r="MZ20" s="574" t="str">
        <f>IF(Table1[[#This Row],[Verschluss - B2 - Trennbar vom Hauptkörper? (X=Ja)]]="","",Table1[[#This Row],[Verschluss - B2 - Trennbar vom Hauptkörper? (X=Ja)]])</f>
        <v/>
      </c>
      <c r="NA20" s="577" t="str">
        <f>IF(Table1[[#This Row],[Verschluss - B2 - Virgin Material]]="","",VLOOKUP(Table1[[#This Row],[Verschluss - B2 - Virgin Material]],'DD FD'!AJ:AK,2,FALSE))</f>
        <v/>
      </c>
      <c r="NB20" s="578" t="str">
        <f>IF(Table1[[#This Row],[Verschluss - B2 - Virgin Material Anteil (in %)]]="","",Table1[[#This Row],[Verschluss - B2 - Virgin Material Anteil (in %)]])</f>
        <v/>
      </c>
      <c r="NC20" s="577" t="str">
        <f>IF(Table1[[#This Row],[Verschluss - B2 - Recyceltes Material]]="","",VLOOKUP(Table1[[#This Row],[Verschluss - B2 - Recyceltes Material]],'DD FD'!AL:AM,2,FALSE))</f>
        <v/>
      </c>
      <c r="ND20" s="578" t="str">
        <f>IF(Table1[[#This Row],[Verschluss - B2 - Recyceltes Material Anteil (in %)]]="","",Table1[[#This Row],[Verschluss - B2 - Recyceltes Material Anteil (in %)]])</f>
        <v/>
      </c>
      <c r="NE20" s="577" t="str">
        <f>IF(Table1[[#This Row],[Verschluss - B2 - Beschichtung]]="","",VLOOKUP(Table1[[#This Row],[Verschluss - B2 - Beschichtung]],'DD FD'!AE:AF,2,FALSE))</f>
        <v/>
      </c>
      <c r="NF20" s="580" t="str">
        <f>IF(Table1[[#This Row],[Verschluss - B2 - Beschichtung Anteil (in %)]]="","",Table1[[#This Row],[Verschluss - B2 - Beschichtung Anteil (in %)]])</f>
        <v/>
      </c>
      <c r="NG20" s="576" t="str">
        <f>IF(Table1[[#This Row],[Verschluss - B3 - Art]]="","",VLOOKUP(Table1[[#This Row],[Verschluss - B3 - Art]],'DD FD'!D:E,2,FALSE))</f>
        <v/>
      </c>
      <c r="NH20" s="577" t="str">
        <f>IF(Table1[[#This Row],[Verschluss - B3 - Fraktion]]="","",VLOOKUP(Table1[[#This Row],[Verschluss - B3 - Fraktion]],'DD FD'!H:J,3,FALSE))</f>
        <v/>
      </c>
      <c r="NI20" s="574" t="str">
        <f>IF(Table1[[#This Row],[Verschluss - B3 - Gewicht (in G)]]="","",Table1[[#This Row],[Verschluss - B3 - Gewicht (in G)]])</f>
        <v/>
      </c>
      <c r="NJ20" s="574" t="str">
        <f>IF(Table1[[#This Row],[Verschluss - B3 - Lizenzierungs-pflichtig? (X=Ja)]]="","",Table1[[#This Row],[Verschluss - B3 - Lizenzierungs-pflichtig? (X=Ja)]])</f>
        <v/>
      </c>
      <c r="NK20" s="574" t="str">
        <f>IF(Table1[[#This Row],[Verschluss - B3 - Trennbar vom Hauptkörper? (X=Ja)]]="","",Table1[[#This Row],[Verschluss - B3 - Trennbar vom Hauptkörper? (X=Ja)]])</f>
        <v/>
      </c>
      <c r="NL20" s="577" t="str">
        <f>IF(Table1[[#This Row],[Verschluss - B3 - Virgin Material]]="","",VLOOKUP(Table1[[#This Row],[Verschluss - B3 - Virgin Material]],'DD FD'!AJ:AK,2,FALSE))</f>
        <v/>
      </c>
      <c r="NM20" s="578" t="str">
        <f>IF(Table1[[#This Row],[Verschluss - B3 - Virgin Material Anteil (in %)]]="","",Table1[[#This Row],[Verschluss - B3 - Virgin Material Anteil (in %)]])</f>
        <v/>
      </c>
      <c r="NN20" s="577" t="str">
        <f>IF(Table1[[#This Row],[Verschluss - B3 - Recyceltes Material]]="","",VLOOKUP(Table1[[#This Row],[Verschluss - B3 - Recyceltes Material]],'DD FD'!AL:AM,2,FALSE))</f>
        <v/>
      </c>
      <c r="NO20" s="578" t="str">
        <f>IF(Table1[[#This Row],[Verschluss - B3 - Recyceltes Material Anteil (in %)]]="","",Table1[[#This Row],[Verschluss - B3 - Recyceltes Material Anteil (in %)]])</f>
        <v/>
      </c>
      <c r="NP20" s="577" t="str">
        <f>IF(Table1[[#This Row],[Verschluss - B3 - Beschichtung]]="","",VLOOKUP(Table1[[#This Row],[Verschluss - B3 - Beschichtung]],'DD FD'!AE:AF,2,FALSE))</f>
        <v/>
      </c>
      <c r="NQ20" s="580" t="str">
        <f>IF(Table1[[#This Row],[Verschluss - B3 - Beschichtung Anteil (in %)]]="","",Table1[[#This Row],[Verschluss - B3 - Beschichtung Anteil (in %)]])</f>
        <v/>
      </c>
      <c r="NR20" s="576" t="str">
        <f>IF(Table1[[#This Row],[Etikett - B1 - Art]]="","",VLOOKUP(Table1[[#This Row],[Etikett - B1 - Art]],'DD FD'!F:G,2,FALSE))</f>
        <v/>
      </c>
      <c r="NS20" s="577" t="str">
        <f>IF(Table1[[#This Row],[Etikett - B1 - Fraktion]]="","",VLOOKUP(Table1[[#This Row],[Etikett - B1 - Fraktion]],'DD FD'!H:J,3,FALSE))</f>
        <v/>
      </c>
      <c r="NT20" s="574" t="str">
        <f>IF(Table1[[#This Row],[Etikett - B1 - Gewicht (in G)]]="","",Table1[[#This Row],[Etikett - B1 - Gewicht (in G)]])</f>
        <v/>
      </c>
      <c r="NU20" s="574" t="str">
        <f>IF(Table1[[#This Row],[Etikett - B1 - Lizenzierungs-pflichtig? (X=Ja)]]="","",Table1[[#This Row],[Etikett - B1 - Lizenzierungs-pflichtig? (X=Ja)]])</f>
        <v/>
      </c>
      <c r="NV20" s="574" t="str">
        <f>IF(Table1[[#This Row],[Etikett - B1 - Trennbar vom Hauptkörper? (X=Ja)]]="","",Table1[[#This Row],[Etikett - B1 - Trennbar vom Hauptkörper? (X=Ja)]])</f>
        <v/>
      </c>
      <c r="NW20" s="577" t="str">
        <f>IF(Table1[[#This Row],[Etikett - B1 - Virgin Material]]="","",VLOOKUP(Table1[[#This Row],[Etikett - B1 - Virgin Material]],'DD FD'!AJ:AK,2,FALSE))</f>
        <v/>
      </c>
      <c r="NX20" s="578" t="str">
        <f>IF(Table1[[#This Row],[Etikett - B1 - Virgin Material Anteil (in %)]]="","",Table1[[#This Row],[Etikett - B1 - Virgin Material Anteil (in %)]])</f>
        <v/>
      </c>
      <c r="NY20" s="577" t="str">
        <f>IF(Table1[[#This Row],[Etikett - B1 - Recyceltes Material]]="","",VLOOKUP(Table1[[#This Row],[Etikett - B1 - Recyceltes Material]],'DD FD'!AL:AM,2,FALSE))</f>
        <v/>
      </c>
      <c r="NZ20" s="578" t="str">
        <f>IF(Table1[[#This Row],[Etikett - B1 - Recyceltes Material Anteil (in %)]]="","",Table1[[#This Row],[Etikett - B1 - Recyceltes Material Anteil (in %)]])</f>
        <v/>
      </c>
      <c r="OA20" s="577" t="str">
        <f>IF(Table1[[#This Row],[Etikett - B1 - Beschichtung]]="","",VLOOKUP(Table1[[#This Row],[Etikett - B1 - Beschichtung]],'DD FD'!AE:AF,2,FALSE))</f>
        <v/>
      </c>
      <c r="OB20" s="580" t="str">
        <f>IF(Table1[[#This Row],[Etikett - B1 - Beschichtung Anteil (in %)]]="","",Table1[[#This Row],[Etikett - B1 - Beschichtung Anteil (in %)]])</f>
        <v/>
      </c>
      <c r="OC20" s="576" t="str">
        <f>IF(Table1[[#This Row],[Etikett - B2 - Art]]="","",VLOOKUP(Table1[[#This Row],[Etikett - B2 - Art]],'DD FD'!F:G,2,FALSE))</f>
        <v/>
      </c>
      <c r="OD20" s="577" t="str">
        <f>IF(Table1[[#This Row],[Etikett - B2 - Fraktion]]="","",VLOOKUP(Table1[[#This Row],[Etikett - B2 - Fraktion]],'DD FD'!H:J,3,FALSE))</f>
        <v/>
      </c>
      <c r="OE20" s="574" t="str">
        <f>IF(Table1[[#This Row],[Etikett - B2 - Gewicht (in G)]]="","",Table1[[#This Row],[Etikett - B2 - Gewicht (in G)]])</f>
        <v/>
      </c>
      <c r="OF20" s="574" t="str">
        <f>IF(Table1[[#This Row],[Etikett - B2 - Lizenzierungs-pflichtig? (X=Ja)]]="","",Table1[[#This Row],[Etikett - B2 - Lizenzierungs-pflichtig? (X=Ja)]])</f>
        <v/>
      </c>
      <c r="OG20" s="574" t="str">
        <f>IF(Table1[[#This Row],[Etikett - B2 - Trennbar vom Hauptkörper? (X=Ja)]]="","",Table1[[#This Row],[Etikett - B2 - Trennbar vom Hauptkörper? (X=Ja)]])</f>
        <v/>
      </c>
      <c r="OH20" s="577" t="str">
        <f>IF(Table1[[#This Row],[Etikett - B2 - Virgin Material]]="","",VLOOKUP(Table1[[#This Row],[Etikett - B2 - Virgin Material]],'DD FD'!AJ:AK,2,FALSE))</f>
        <v/>
      </c>
      <c r="OI20" s="578" t="str">
        <f>IF(Table1[[#This Row],[Etikett - B2 - Virgin Material Anteil (in %)]]="","",Table1[[#This Row],[Etikett - B2 - Virgin Material Anteil (in %)]])</f>
        <v/>
      </c>
      <c r="OJ20" s="577" t="str">
        <f>IF(Table1[[#This Row],[Etikett - B2 - Recyceltes Material]]="","",VLOOKUP(Table1[[#This Row],[Etikett - B2 - Recyceltes Material]],'DD FD'!AL:AM,2,FALSE))</f>
        <v/>
      </c>
      <c r="OK20" s="578" t="str">
        <f>IF(Table1[[#This Row],[Etikett - B2 - Recyceltes Material Anteil (in %)]]="","",Table1[[#This Row],[Etikett - B2 - Recyceltes Material Anteil (in %)]])</f>
        <v/>
      </c>
      <c r="OL20" s="577" t="str">
        <f>IF(Table1[[#This Row],[Etikett - B2 - Beschichtung]]="","",VLOOKUP(Table1[[#This Row],[Etikett - B2 - Beschichtung]],'DD FD'!AE:AF,2,FALSE))</f>
        <v/>
      </c>
      <c r="OM20" s="580" t="str">
        <f>IF(Table1[[#This Row],[Etikett - B2 - Beschichtung Anteil (in %)]]="","",Table1[[#This Row],[Etikett - B2 - Beschichtung Anteil (in %)]])</f>
        <v/>
      </c>
      <c r="ON20" s="576" t="str">
        <f>IF(Table1[[#This Row],[Etikett - B3 - Art]]="","",VLOOKUP(Table1[[#This Row],[Etikett - B3 - Art]],'DD FD'!F:G,2,FALSE))</f>
        <v/>
      </c>
      <c r="OO20" s="577" t="str">
        <f>IF(Table1[[#This Row],[Etikett - B3 - Fraktion]]="","",VLOOKUP(Table1[[#This Row],[Etikett - B3 - Fraktion]],'DD FD'!H:J,3,FALSE))</f>
        <v/>
      </c>
      <c r="OP20" s="574" t="str">
        <f>IF(Table1[[#This Row],[Etikett - B3 - Gewicht (in G)]]="","",Table1[[#This Row],[Etikett - B3 - Gewicht (in G)]])</f>
        <v/>
      </c>
      <c r="OQ20" s="574" t="str">
        <f>IF(Table1[[#This Row],[Etikett - B3 - Lizenzierungs-pflichtig? (X=Ja)]]="","",Table1[[#This Row],[Etikett - B3 - Lizenzierungs-pflichtig? (X=Ja)]])</f>
        <v/>
      </c>
      <c r="OR20" s="574" t="str">
        <f>IF(Table1[[#This Row],[Etikett - B3 - Trennbar vom Hauptkörper? (X=Ja)]]="","",Table1[[#This Row],[Etikett - B3 - Trennbar vom Hauptkörper? (X=Ja)]])</f>
        <v/>
      </c>
      <c r="OS20" s="577" t="str">
        <f>IF(Table1[[#This Row],[Etikett - B3 - Virgin Material]]="","",VLOOKUP(Table1[[#This Row],[Etikett - B3 - Virgin Material]],'DD FD'!AJ:AK,2,FALSE))</f>
        <v/>
      </c>
      <c r="OT20" s="578" t="str">
        <f>IF(Table1[[#This Row],[Etikett - B3 - Virgin Material Anteil (in %)]]="","",Table1[[#This Row],[Etikett - B3 - Virgin Material Anteil (in %)]])</f>
        <v/>
      </c>
      <c r="OU20" s="577" t="str">
        <f>IF(Table1[[#This Row],[Etikett - B3 - Recyceltes Material]]="","",VLOOKUP(Table1[[#This Row],[Etikett - B3 - Recyceltes Material]],'DD FD'!AL:AM,2,FALSE))</f>
        <v/>
      </c>
      <c r="OV20" s="578" t="str">
        <f>IF(Table1[[#This Row],[Etikett - B3 - Recyceltes Material Anteil (in %)]]="","",Table1[[#This Row],[Etikett - B3 - Recyceltes Material Anteil (in %)]])</f>
        <v/>
      </c>
      <c r="OW20" s="577" t="str">
        <f>IF(Table1[[#This Row],[Etikett - B3 - Beschichtung]]="","",VLOOKUP(Table1[[#This Row],[Etikett - B3 - Beschichtung]],'DD FD'!AE:AF,2,FALSE))</f>
        <v/>
      </c>
      <c r="OX20" s="613" t="str">
        <f>IF(Table1[[#This Row],[Etikett - B3 - Beschichtung Anteil (in %)]]="","",Table1[[#This Row],[Etikett - B3 - Beschichtung Anteil (in %)]])</f>
        <v/>
      </c>
      <c r="OY20" s="618">
        <f>ROUNDUP(SUM(
IF(AND(LH20='DD FD'!$J$7,LJ20='DD FD'!$AI$3),LI20,0),
IF(AND(LR20='DD FD'!$J$7,LT20='DD FD'!$AI$3),LS20,0),
IF(AND(MB20='DD FD'!$J$7,MD20='DD FD'!$AI$3),MC20,0),
IF(AND(ML20='DD FD'!$J$7,MN20='DD FD'!$AI$3),MM20,0),
IF(AND(MW20='DD FD'!$J$7,MY20='DD FD'!$AI$3),MX20,0),
IF(AND(NH20='DD FD'!$J$7,NJ20='DD FD'!$AI$3),NI20,0),
IF(AND(NS20='DD FD'!$J$7,NU20='DD FD'!$AI$3),NT20,0),
IF(AND(OD20='DD FD'!$J$7,OF20='DD FD'!$AI$3),OE20,0),
IF(AND(OO20='DD FD'!$J$7,OQ20='DD FD'!$AI$3),OP20,0),
),2)</f>
        <v>0</v>
      </c>
      <c r="OZ20" s="617">
        <f>ROUNDUP(SUM(
IF(AND(LH20='DD FD'!$J$6,LJ20='DD FD'!$AI$3),LI20,0),
IF(AND(LR20='DD FD'!$J$6,LT20='DD FD'!$AI$3),LS20,0),
IF(AND(MB20='DD FD'!$J$6,MD20='DD FD'!$AI$3),MC20,0),
IF(AND(ML20='DD FD'!$J$6,MN20='DD FD'!$AI$3),MM20,0),
IF(AND(MW20='DD FD'!$J$6,MY20='DD FD'!$AI$3),MX20,0),
IF(AND(NH20='DD FD'!$J$6,NJ20='DD FD'!$AI$3),NI20,0),
IF(AND(NS20='DD FD'!$J$6,NU20='DD FD'!$AI$3),NT20,0),
IF(AND(OD20='DD FD'!$J$6,OF20='DD FD'!$AI$3),OE20,0),
IF(AND(OO20='DD FD'!$J$6,OQ20='DD FD'!$AI$3),OP20,0),
),2)</f>
        <v>0</v>
      </c>
      <c r="PA20" s="617">
        <f>ROUNDUP(SUM(
IF(AND(LH20='DD FD'!$J$10,LJ20='DD FD'!$AI$3),LI20,0),
IF(AND(LR20='DD FD'!$J$10,LT20='DD FD'!$AI$3),LS20,0),
IF(AND(MB20='DD FD'!$J$10,MD20='DD FD'!$AI$3),MC20,0),
IF(AND(ML20='DD FD'!$J$10,MN20='DD FD'!$AI$3),MM20,0),
IF(AND(MW20='DD FD'!$J$10,MY20='DD FD'!$AI$3),MX20,0),
IF(AND(NH20='DD FD'!$J$10,NJ20='DD FD'!$AI$3),NI20,0),
IF(AND(NS20='DD FD'!$J$10,NU20='DD FD'!$AI$3),NT20,0),
IF(AND(OD20='DD FD'!$J$10,OF20='DD FD'!$AI$3),OE20,0),
IF(AND(OO20='DD FD'!$J$10,OQ20='DD FD'!$AI$3),OP20,0),
),2)</f>
        <v>0</v>
      </c>
      <c r="PB20" s="617">
        <f>ROUNDUP(SUM(
IF(AND(LH20='DD FD'!$J$8,LJ20='DD FD'!$AI$3),LI20,0),
IF(AND(LR20='DD FD'!$J$8,LT20='DD FD'!$AI$3),LS20,0),
IF(AND(MB20='DD FD'!$J$8,MD20='DD FD'!$AI$3),MC20,0),
IF(AND(ML20='DD FD'!$J$8,MN20='DD FD'!$AI$3),MM20,0),
IF(AND(MW20='DD FD'!$J$8,MY20='DD FD'!$AI$3),MX20,0),
IF(AND(NH20='DD FD'!$J$8,NJ20='DD FD'!$AI$3),NI20,0),
IF(AND(NS20='DD FD'!$J$8,NU20='DD FD'!$AI$3),NT20,0),
IF(AND(OD20='DD FD'!$J$8,OF20='DD FD'!$AI$3),OE20,0),
IF(AND(OO20='DD FD'!$J$8,OQ20='DD FD'!$AI$3),OP20,0),
),2)</f>
        <v>0</v>
      </c>
      <c r="PC20" s="617">
        <f>ROUNDUP(SUM(
IF(AND(LH20='DD FD'!$J$5,LJ20='DD FD'!$AI$3),LI20,0),
IF(AND(LR20='DD FD'!$J$5,LT20='DD FD'!$AI$3),LS20,0),
IF(AND(MB20='DD FD'!$J$5,MD20='DD FD'!$AI$3),MC20,0),
IF(AND(ML20='DD FD'!$J$5,MN20='DD FD'!$AI$3),MM20,0),
IF(AND(MW20='DD FD'!$J$5,MY20='DD FD'!$AI$3),MX20,0),
IF(AND(NH20='DD FD'!$J$5,NJ20='DD FD'!$AI$3),NI20,0),
IF(AND(NS20='DD FD'!$J$5,NU20='DD FD'!$AI$3),NT20,0),
IF(AND(OD20='DD FD'!$J$5,OF20='DD FD'!$AI$3),OE20,0),
IF(AND(OO20='DD FD'!$J$5,OQ20='DD FD'!$AI$3),OP20,0),
),2)</f>
        <v>0</v>
      </c>
      <c r="PD20" s="617">
        <f>ROUNDUP(SUM(
IF(AND(LH20='DD FD'!$J$9,LJ20='DD FD'!$AI$3),LI20,0),
IF(AND(LR20='DD FD'!$J$9,LT20='DD FD'!$AI$3),LS20,0),
IF(AND(MB20='DD FD'!$J$9,MD20='DD FD'!$AI$3),MC20,0),
IF(AND(ML20='DD FD'!$J$9,MN20='DD FD'!$AI$3),MM20,0),
IF(AND(MW20='DD FD'!$J$9,MY20='DD FD'!$AI$3),MX20,0),
IF(AND(NH20='DD FD'!$J$9,NJ20='DD FD'!$AI$3),NI20,0),
IF(AND(NS20='DD FD'!$J$9,NU20='DD FD'!$AI$3),NT20,0),
IF(AND(OD20='DD FD'!$J$9,OF20='DD FD'!$AI$3),OE20,0),
IF(AND(OO20='DD FD'!$J$9,OQ20='DD FD'!$AI$3),OP20,0),
),2)</f>
        <v>0</v>
      </c>
      <c r="PE20" s="617">
        <f>ROUNDUP(SUM(
IF(AND(LH20='DD FD'!$J$4,LJ20='DD FD'!$AI$3),LI20,0),
IF(AND(LR20='DD FD'!$J$4,LT20='DD FD'!$AI$3),LS20,0),
IF(AND(MB20='DD FD'!$J$4,MD20='DD FD'!$AI$3),MC20,0),
IF(AND(ML20='DD FD'!$J$4,MN20='DD FD'!$AI$3),MM20,0),
IF(AND(MW20='DD FD'!$J$4,MY20='DD FD'!$AI$3),MX20,0),
IF(AND(NH20='DD FD'!$J$4,NJ20='DD FD'!$AI$3),NI20,0),
IF(AND(NS20='DD FD'!$J$4,NU20='DD FD'!$AI$3),NT20,0),
IF(AND(OD20='DD FD'!$J$4,OF20='DD FD'!$AI$3),OE20,0),
IF(AND(OO20='DD FD'!$J$4,OQ20='DD FD'!$AI$3),OP20,0),
),2)</f>
        <v>0</v>
      </c>
      <c r="PF20" s="619">
        <f>ROUNDUP(SUM(
IF(AND(LH20='DD FD'!$J$11,LJ20='DD FD'!$AI$3),LI20,0),
IF(AND(LR20='DD FD'!$J$11,LT20='DD FD'!$AI$3),LS20,0),
IF(AND(MB20='DD FD'!$J$11,MD20='DD FD'!$AI$3),MC20,0),
IF(AND(ML20='DD FD'!$J$11,MN20='DD FD'!$AI$3),MM20,0),
IF(AND(MW20='DD FD'!$J$11,MY20='DD FD'!$AI$3),MX20,0),
IF(AND(NH20='DD FD'!$J$11,NJ20='DD FD'!$AI$3),NI20,0),
IF(AND(NS20='DD FD'!$J$11,NU20='DD FD'!$AI$3),NT20,0),
IF(AND(OD20='DD FD'!$J$11,OF20='DD FD'!$AI$3),OE20,0),
IF(AND(OO20='DD FD'!$J$11,OQ20='DD FD'!$AI$3),OP20,0),
),2)</f>
        <v>0</v>
      </c>
    </row>
    <row r="21" spans="1:422">
      <c r="A21" s="806"/>
      <c r="B21" s="934"/>
      <c r="C21" s="247"/>
      <c r="D21" s="842"/>
      <c r="E21" s="247"/>
      <c r="F21" s="158"/>
      <c r="G21" s="710"/>
      <c r="H21" s="712"/>
      <c r="I21" s="936"/>
      <c r="J21" s="803"/>
      <c r="K21" s="150"/>
      <c r="L21" s="146" t="str">
        <f t="shared" si="0"/>
        <v/>
      </c>
      <c r="M21" s="501" t="str">
        <f t="shared" si="17"/>
        <v/>
      </c>
      <c r="N21" s="504"/>
      <c r="O21" s="113" t="str">
        <f t="shared" si="18"/>
        <v/>
      </c>
      <c r="P21" s="114" t="str">
        <f t="shared" si="1"/>
        <v/>
      </c>
      <c r="Q21" s="152"/>
      <c r="R21" s="152"/>
      <c r="S21" s="115" t="str">
        <f t="shared" si="19"/>
        <v/>
      </c>
      <c r="T21" s="159"/>
      <c r="U21" s="159"/>
      <c r="V21" s="157"/>
      <c r="W21" s="157"/>
      <c r="X21" s="157"/>
      <c r="Y21" s="772"/>
      <c r="Z21" s="158"/>
      <c r="AA21" s="144"/>
      <c r="AB21" s="112"/>
      <c r="AC21" s="153"/>
      <c r="AD21" s="153"/>
      <c r="AE21" s="153"/>
      <c r="AF21" s="153"/>
      <c r="AG21" s="153"/>
      <c r="AH21" s="153"/>
      <c r="AI21" s="152"/>
      <c r="AJ21" s="158"/>
      <c r="AK21" s="158"/>
      <c r="AL21" s="158"/>
      <c r="AM21" s="116" t="str">
        <f t="shared" si="20"/>
        <v/>
      </c>
      <c r="AN21" s="116" t="str">
        <f t="shared" si="21"/>
        <v/>
      </c>
      <c r="AO21" s="324"/>
      <c r="AP21" s="503"/>
      <c r="AQ21" s="487" t="str">
        <f t="shared" si="22"/>
        <v/>
      </c>
      <c r="AR21" s="113" t="str">
        <f t="shared" si="2"/>
        <v/>
      </c>
      <c r="AS21" s="113" t="str">
        <f t="shared" si="3"/>
        <v/>
      </c>
      <c r="AT21" s="113" t="str">
        <f t="shared" si="4"/>
        <v/>
      </c>
      <c r="AU21" s="113" t="str">
        <f t="shared" si="5"/>
        <v/>
      </c>
      <c r="AV21" s="159"/>
      <c r="AW21" s="157"/>
      <c r="AX21" s="157"/>
      <c r="AY21" s="157"/>
      <c r="AZ21" s="157"/>
      <c r="BA21" s="116" t="str">
        <f t="shared" si="6"/>
        <v/>
      </c>
      <c r="BB21" s="316"/>
      <c r="BC21" s="116" t="str">
        <f t="shared" si="7"/>
        <v/>
      </c>
      <c r="BD21" s="133" t="str">
        <f t="shared" si="8"/>
        <v/>
      </c>
      <c r="BE21" s="157"/>
      <c r="BF21" s="1180"/>
      <c r="BG21" s="1180"/>
      <c r="BH21" s="158"/>
      <c r="BI21" s="490"/>
      <c r="BJ21" s="514" t="str">
        <f t="shared" si="23"/>
        <v/>
      </c>
      <c r="BK21" s="789"/>
      <c r="BL21" s="116" t="str">
        <f t="shared" si="24"/>
        <v/>
      </c>
      <c r="BM21" s="144"/>
      <c r="BN21" s="144"/>
      <c r="BO21" s="144"/>
      <c r="BP21" s="790"/>
      <c r="BQ21" s="790"/>
      <c r="BR21" s="790"/>
      <c r="BS21" s="116" t="str">
        <f t="shared" si="9"/>
        <v/>
      </c>
      <c r="BT21" s="790"/>
      <c r="BU21" s="808" t="str">
        <f t="shared" si="10"/>
        <v/>
      </c>
      <c r="BV21" s="791"/>
      <c r="BW21" s="144"/>
      <c r="BX21" s="20"/>
      <c r="BY21" s="20"/>
      <c r="BZ21" s="20"/>
      <c r="CA21" s="792"/>
      <c r="CB21" s="1201"/>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782" t="str">
        <f t="shared" si="25"/>
        <v/>
      </c>
      <c r="EE21" s="519"/>
      <c r="EF21" s="793"/>
      <c r="EG21" s="519"/>
      <c r="EH21" s="794"/>
      <c r="EI21" s="790"/>
      <c r="EJ21" s="794"/>
      <c r="EK21" s="794"/>
      <c r="EL21" s="790"/>
      <c r="EM21" s="790"/>
      <c r="EN21" s="790"/>
      <c r="EO21" s="112" t="str">
        <f t="shared" si="11"/>
        <v/>
      </c>
      <c r="EP21" s="790"/>
      <c r="EQ21" s="488" t="str">
        <f t="shared" si="12"/>
        <v/>
      </c>
      <c r="ER21" s="1100"/>
      <c r="ES21" s="1099" t="str">
        <f t="shared" si="26"/>
        <v/>
      </c>
      <c r="ET21" s="525"/>
      <c r="EU21" s="148"/>
      <c r="EV21" s="148"/>
      <c r="EW21" s="148"/>
      <c r="EX21" s="148"/>
      <c r="EY21" s="148"/>
      <c r="EZ21" s="148"/>
      <c r="FA21" s="148"/>
      <c r="FB21" s="148"/>
      <c r="FC21" s="148"/>
      <c r="FD21" s="148"/>
      <c r="FE21" s="148"/>
      <c r="FF21" s="148"/>
      <c r="FG21" s="148"/>
      <c r="FH21" s="148"/>
      <c r="FI21" s="528"/>
      <c r="FJ21" s="513" t="str">
        <f t="shared" si="13"/>
        <v/>
      </c>
      <c r="FK21" s="158"/>
      <c r="FL21" s="850"/>
      <c r="FM21" s="850"/>
      <c r="FN21" s="850"/>
      <c r="FO21" s="850"/>
      <c r="FP21" s="850"/>
      <c r="FQ21" s="850"/>
      <c r="FR21" s="157"/>
      <c r="FS21" s="143"/>
      <c r="FT21" s="143"/>
      <c r="FU21" s="847" t="str">
        <f t="shared" si="14"/>
        <v/>
      </c>
      <c r="FV21" s="555"/>
      <c r="FW21" s="523" t="str">
        <f>IF(Table1[[#This Row],[Nonfood Inhaltstoffe - Komponente]]="","",VLOOKUP(Table1[[#This Row],[Nonfood Inhaltstoffe - Komponente]],'Dropdown Auswahl'!BJ:BK,2,FALSE))</f>
        <v/>
      </c>
      <c r="FX21" s="1013"/>
      <c r="FY21" s="1011" t="str">
        <f t="shared" si="15"/>
        <v/>
      </c>
      <c r="FZ21" s="152"/>
      <c r="GA21" s="152"/>
      <c r="GB21" s="152"/>
      <c r="GC21" s="529" t="str">
        <f t="shared" si="16"/>
        <v/>
      </c>
      <c r="GG21" s="21"/>
      <c r="GH21" s="21"/>
      <c r="GI21" s="1019"/>
      <c r="GJ21" s="1016" t="str">
        <f>IF(Table1[[#This Row],[Global Trade Item Number (GTIN)]]="","",Table1[[#This Row],[Global Trade Item Number (GTIN)]])</f>
        <v/>
      </c>
      <c r="GK21" s="555" t="str">
        <f>IF(Table1[[#This Row],[WAWI-Nr./ Kreditoren-Nummer
(ASDV)]]&lt;&gt;"",Table1[[#This Row],[WAWI-Nr./ Kreditoren-Nummer
(ASDV)]],"")</f>
        <v/>
      </c>
      <c r="GL21" s="165"/>
      <c r="GM21" s="165"/>
      <c r="GN21" s="165"/>
      <c r="GO21" s="485"/>
      <c r="GP21" s="534"/>
      <c r="GQ21" s="533"/>
      <c r="GR21" s="486"/>
      <c r="GS21" s="486"/>
      <c r="GT21" s="486"/>
      <c r="GU21" s="486"/>
      <c r="GV21" s="486"/>
      <c r="GW21" s="542"/>
      <c r="GX21" s="538"/>
      <c r="GY21" s="144"/>
      <c r="GZ21" s="480"/>
      <c r="HA21" s="158"/>
      <c r="HB21" s="480"/>
      <c r="HC21" s="480"/>
      <c r="HD21" s="480"/>
      <c r="HE21" s="480"/>
      <c r="HF21" s="480"/>
      <c r="HG21" s="480"/>
      <c r="HH21" s="538"/>
      <c r="HI21" s="480"/>
      <c r="HJ21" s="480"/>
      <c r="HK21" s="480"/>
      <c r="HL21" s="480"/>
      <c r="HM21" s="480"/>
      <c r="HN21" s="480"/>
      <c r="HO21" s="480"/>
      <c r="HP21" s="480"/>
      <c r="HQ21" s="480"/>
      <c r="HR21" s="538"/>
      <c r="HS21" s="480"/>
      <c r="HT21" s="480"/>
      <c r="HU21" s="480"/>
      <c r="HV21" s="480"/>
      <c r="HW21" s="480"/>
      <c r="HX21" s="480"/>
      <c r="HY21" s="480"/>
      <c r="HZ21" s="480"/>
      <c r="IA21" s="480"/>
      <c r="IB21" s="538"/>
      <c r="IC21" s="480"/>
      <c r="ID21" s="480"/>
      <c r="IE21" s="480"/>
      <c r="IF21" s="480"/>
      <c r="IG21" s="480"/>
      <c r="IH21" s="480"/>
      <c r="II21" s="480"/>
      <c r="IJ21" s="480"/>
      <c r="IK21" s="480"/>
      <c r="IL21" s="480"/>
      <c r="IM21" s="538"/>
      <c r="IN21" s="480"/>
      <c r="IO21" s="480"/>
      <c r="IP21" s="480"/>
      <c r="IQ21" s="480"/>
      <c r="IR21" s="480"/>
      <c r="IS21" s="480"/>
      <c r="IT21" s="480"/>
      <c r="IU21" s="480"/>
      <c r="IV21" s="480"/>
      <c r="IW21" s="480"/>
      <c r="IX21" s="538"/>
      <c r="IY21" s="480"/>
      <c r="IZ21" s="480"/>
      <c r="JA21" s="480"/>
      <c r="JB21" s="480"/>
      <c r="JC21" s="480"/>
      <c r="JD21" s="480"/>
      <c r="JE21" s="480"/>
      <c r="JF21" s="480"/>
      <c r="JG21" s="480"/>
      <c r="JH21" s="480"/>
      <c r="JI21" s="538"/>
      <c r="JJ21" s="480"/>
      <c r="JK21" s="480"/>
      <c r="JL21" s="480"/>
      <c r="JM21" s="480"/>
      <c r="JN21" s="480"/>
      <c r="JO21" s="480"/>
      <c r="JP21" s="480"/>
      <c r="JQ21" s="480"/>
      <c r="JR21" s="480"/>
      <c r="JS21" s="590"/>
      <c r="JT21" s="538"/>
      <c r="JU21" s="480"/>
      <c r="JV21" s="480"/>
      <c r="JW21" s="480"/>
      <c r="JX21" s="480"/>
      <c r="JY21" s="480"/>
      <c r="JZ21" s="480"/>
      <c r="KA21" s="480"/>
      <c r="KB21" s="480"/>
      <c r="KC21" s="480"/>
      <c r="KD21" s="480"/>
      <c r="KE21" s="538"/>
      <c r="KF21" s="480"/>
      <c r="KG21" s="480"/>
      <c r="KH21" s="480"/>
      <c r="KI21" s="480"/>
      <c r="KJ21" s="480"/>
      <c r="KK21" s="480"/>
      <c r="KL21" s="480"/>
      <c r="KM21" s="480"/>
      <c r="KN21" s="480"/>
      <c r="KO21" s="480"/>
      <c r="KR21" s="568" t="str">
        <f>IF(Table1[[#This Row],[GTIN]]&lt;&gt;"",Table1[[#This Row],[GTIN]],"")</f>
        <v/>
      </c>
      <c r="KS21" s="569" t="str">
        <f>Table1[[#This Row],[Kreditor]]</f>
        <v/>
      </c>
      <c r="KT21" s="570" t="str">
        <f>IF(Table1[[#This Row],[Gültig ab (Datum)]]&lt;&gt;"",Table1[[#This Row],[Gültig ab (Datum)]],"")</f>
        <v/>
      </c>
      <c r="KU21" s="570"/>
      <c r="KV21" s="583" t="str">
        <f>IF(Table1[[#This Row],[Artikel verpackt? 
(X=Ja)]]="","",Table1[[#This Row],[Artikel verpackt? 
(X=Ja)]])</f>
        <v/>
      </c>
      <c r="KW21" s="571" t="str">
        <f>IF(Table1[[#This Row],[Verpackung recyclingfähig?
(X=Ja)]]="","",Table1[[#This Row],[Verpackung recyclingfähig?
(X=Ja)]])</f>
        <v/>
      </c>
      <c r="KX21" s="572"/>
      <c r="KY21" s="573"/>
      <c r="KZ21" s="574"/>
      <c r="LA21" s="574"/>
      <c r="LB21" s="574"/>
      <c r="LC21" s="574"/>
      <c r="LD21" s="574"/>
      <c r="LE21" s="574"/>
      <c r="LF21" s="575"/>
      <c r="LG21" s="576" t="str">
        <f>IF(Table1[[#This Row],[Hauptkörper - B1 - Art]]="","",VLOOKUP(Table1[[#This Row],[Hauptkörper - B1 - Art]],'DD FD'!B:C,2,FALSE))</f>
        <v/>
      </c>
      <c r="LH21" s="577" t="str">
        <f>IF(Table1[[#This Row],[Hauptkörper - B1 - Fraktion]]="","",VLOOKUP(Table1[[#This Row],[Hauptkörper - B1 - Fraktion]],'DD FD'!H:J,3,FALSE))</f>
        <v/>
      </c>
      <c r="LI21" s="574" t="str">
        <f>IF(Table1[[#This Row],[Hauptkörper - B1 - Gewicht
(in G)]]="","",Table1[[#This Row],[Hauptkörper - B1 - Gewicht
(in G)]])</f>
        <v/>
      </c>
      <c r="LJ21" s="574" t="str">
        <f>IF(Table1[[#This Row],[Hauptkörper - B1 - Lizenzierungs-pflichtig? (X=Ja)]]="","",Table1[[#This Row],[Hauptkörper - B1 - Lizenzierungs-pflichtig? (X=Ja)]])</f>
        <v/>
      </c>
      <c r="LK21" s="577" t="str">
        <f>IF(Table1[[#This Row],[Hauptkörper - B1 - Virgin Material]]="","",VLOOKUP(Table1[[#This Row],[Hauptkörper - B1 - Virgin Material]],'DD FD'!AJ:AK,2,FALSE))</f>
        <v/>
      </c>
      <c r="LL21" s="578" t="str">
        <f>IF(Table1[[#This Row],[Hauptkörper - B1 - Virgin Material Anteil (in %)]]="","",Table1[[#This Row],[Hauptkörper - B1 - Virgin Material Anteil (in %)]])</f>
        <v/>
      </c>
      <c r="LM21" s="577" t="str">
        <f>IF(Table1[[#This Row],[Hauptkörper - B1 - Recyceltes Material]]="","",VLOOKUP(Table1[[#This Row],[Hauptkörper - B1 - Recyceltes Material]],'DD FD'!AL:AM,2,FALSE))</f>
        <v/>
      </c>
      <c r="LN21" s="578" t="str">
        <f>IF(Table1[[#This Row],[Hauptkörper - B1 - Recyceltes Material Anteil (in %)]]="","",Table1[[#This Row],[Hauptkörper - B1 - Recyceltes Material Anteil (in %)]])</f>
        <v/>
      </c>
      <c r="LO21" s="579" t="str">
        <f>IF(Table1[[#This Row],[Hauptkörper - B1 - Beschichtung]]="","",VLOOKUP(Table1[[#This Row],[Hauptkörper - B1 - Beschichtung]],'DD FD'!AE:AF,2,FALSE))</f>
        <v/>
      </c>
      <c r="LP21" s="580" t="str">
        <f>IF(Table1[[#This Row],[Hauptkörper - B1 - Beschichtung Anteil (in %)]]="","",Table1[[#This Row],[Hauptkörper - B1 - Beschichtung Anteil (in %)]])</f>
        <v/>
      </c>
      <c r="LQ21" s="576" t="str">
        <f>IF(Table1[[#This Row],[Hauptkörper - B2 - Art]]="","",VLOOKUP(Table1[[#This Row],[Hauptkörper - B2 - Art]],'DD FD'!B:C,2,FALSE))</f>
        <v/>
      </c>
      <c r="LR21" s="577" t="str">
        <f>IF(Table1[[#This Row],[Hauptkörper - B2 - Fraktion]]="","",VLOOKUP(Table1[[#This Row],[Hauptkörper - B2 - Fraktion]],'DD FD'!H:J,3,FALSE))</f>
        <v/>
      </c>
      <c r="LS21" s="574" t="str">
        <f>IF(Table1[[#This Row],[Hauptkörper - B2 - Gewicht
(in G)]]="","",Table1[[#This Row],[Hauptkörper - B2 - Gewicht
(in G)]])</f>
        <v/>
      </c>
      <c r="LT21" s="574" t="str">
        <f>IF(Table1[[#This Row],[Hauptkörper - B2 - Lizenzierungs-pflichtig? (X=Ja)]]="","",Table1[[#This Row],[Hauptkörper - B2 - Lizenzierungs-pflichtig? (X=Ja)]])</f>
        <v/>
      </c>
      <c r="LU21" s="577" t="str">
        <f>IF(Table1[[#This Row],[Hauptkörper - B2 - Virgin Material]]="","",VLOOKUP(Table1[[#This Row],[Hauptkörper - B2 - Virgin Material]],'DD FD'!AJ:AK,2,FALSE))</f>
        <v/>
      </c>
      <c r="LV21" s="578" t="str">
        <f>IF(Table1[[#This Row],[Hauptkörper - B2 - Virgin Material Anteil (in %)]]="","",Table1[[#This Row],[Hauptkörper - B2 - Virgin Material Anteil (in %)]])</f>
        <v/>
      </c>
      <c r="LW21" s="577" t="str">
        <f>IF(Table1[[#This Row],[Hauptkörper - B2 - Recyceltes Material]]="","",VLOOKUP(Table1[[#This Row],[Hauptkörper - B2 - Recyceltes Material]],'DD FD'!AL:AM,2,FALSE))</f>
        <v/>
      </c>
      <c r="LX21" s="578" t="str">
        <f>IF(Table1[[#This Row],[Hauptkörper - B2 - Recyceltes Material Anteil (in %)]]="","",Table1[[#This Row],[Hauptkörper - B2 - Recyceltes Material Anteil (in %)]])</f>
        <v/>
      </c>
      <c r="LY21" s="577" t="str">
        <f>IF(Table1[[#This Row],[Hauptkörper - B2 - Beschichtung]]="","",VLOOKUP(Table1[[#This Row],[Hauptkörper - B2 - Beschichtung]],'DD FD'!AE:AF,2,FALSE))</f>
        <v/>
      </c>
      <c r="LZ21" s="580" t="str">
        <f>IF(Table1[[#This Row],[Hauptkörper - B2 - Beschichtung Anteil (in %)]]="","",Table1[[#This Row],[Hauptkörper - B2 - Beschichtung Anteil (in %)]])</f>
        <v/>
      </c>
      <c r="MA21" s="576" t="str">
        <f>IF(Table1[[#This Row],[Hauptkörper - B3 - Art]]="","",VLOOKUP(Table1[[#This Row],[Hauptkörper - B3 - Art]],'DD FD'!B:C,2,FALSE))</f>
        <v/>
      </c>
      <c r="MB21" s="577" t="str">
        <f>IF(Table1[[#This Row],[Hauptkörper - B3 - Fraktion]]="","",VLOOKUP(Table1[[#This Row],[Hauptkörper - B3 - Fraktion]],'DD FD'!H:J,3,FALSE))</f>
        <v/>
      </c>
      <c r="MC21" s="574" t="str">
        <f>IF(Table1[[#This Row],[Hauptkörper - B3 - Gewicht
(in G)]]="","",Table1[[#This Row],[Hauptkörper - B3 - Gewicht
(in G)]])</f>
        <v/>
      </c>
      <c r="MD21" s="574" t="str">
        <f>IF(Table1[[#This Row],[Hauptkörper - B3 - Lizenzierungs-pflichtig? (X=Ja)]]="","",Table1[[#This Row],[Hauptkörper - B3 - Lizenzierungs-pflichtig? (X=Ja)]])</f>
        <v/>
      </c>
      <c r="ME21" s="577" t="str">
        <f>IF(Table1[[#This Row],[Hauptkörper - B3 - Virgin Material]]="","",VLOOKUP(Table1[[#This Row],[Hauptkörper - B3 - Virgin Material]],'DD FD'!AJ:AK,2,FALSE))</f>
        <v/>
      </c>
      <c r="MF21" s="578" t="str">
        <f>IF(Table1[[#This Row],[Hauptkörper - B3 - Virgin Material Anteil (in %)]]="","",Table1[[#This Row],[Hauptkörper - B3 - Virgin Material Anteil (in %)]])</f>
        <v/>
      </c>
      <c r="MG21" s="577" t="str">
        <f>IF(Table1[[#This Row],[Hauptkörper - B3 - Recyceltes Material]]="","",VLOOKUP(Table1[[#This Row],[Hauptkörper - B3 - Recyceltes Material]],'DD FD'!AL:AM,2,FALSE))</f>
        <v/>
      </c>
      <c r="MH21" s="578" t="str">
        <f>IF(Table1[[#This Row],[Hauptkörper - B3 - Recyceltes Material Anteil (in %)]]="","",Table1[[#This Row],[Hauptkörper - B3 - Recyceltes Material Anteil (in %)]])</f>
        <v/>
      </c>
      <c r="MI21" s="577" t="str">
        <f>IF(Table1[[#This Row],[Hauptkörper - B3 - Beschichtung]]="","",VLOOKUP(Table1[[#This Row],[Hauptkörper - B3 - Beschichtung]],'DD FD'!AE:AF,2,FALSE))</f>
        <v/>
      </c>
      <c r="MJ21" s="580" t="str">
        <f>IF(Table1[[#This Row],[Hauptkörper - B3 - Beschichtung Anteil (in %)]]="","",Table1[[#This Row],[Hauptkörper - B3 - Beschichtung Anteil (in %)]])</f>
        <v/>
      </c>
      <c r="MK21" s="576" t="str">
        <f>IF(Table1[[#This Row],[Verschluss - B1 - Art]]="","",VLOOKUP(Table1[[#This Row],[Verschluss - B1 - Art]],'DD FD'!D:E,2,FALSE))</f>
        <v/>
      </c>
      <c r="ML21" s="577" t="str">
        <f>IF(Table1[[#This Row],[Verschluss - B1 - Fraktion]]="","",VLOOKUP(Table1[[#This Row],[Verschluss - B1 - Fraktion]],'DD FD'!H:J,3,FALSE))</f>
        <v/>
      </c>
      <c r="MM21" s="574" t="str">
        <f>IF(Table1[[#This Row],[Verschluss - B1 - Gewicht (in G)]]="","",Table1[[#This Row],[Verschluss - B1 - Gewicht (in G)]])</f>
        <v/>
      </c>
      <c r="MN21" s="574" t="str">
        <f>IF(Table1[[#This Row],[Verschluss - B1 - Lizenzierungs-pflichtig? (X=Ja)]]="","",Table1[[#This Row],[Verschluss - B1 - Lizenzierungs-pflichtig? (X=Ja)]])</f>
        <v/>
      </c>
      <c r="MO21" s="574" t="str">
        <f>IF(Table1[[#This Row],[Verschluss - B1 - Trennbar vom Hauptkörper? (X=Ja)]]="","",Table1[[#This Row],[Verschluss - B1 - Trennbar vom Hauptkörper? (X=Ja)]])</f>
        <v/>
      </c>
      <c r="MP21" s="577" t="str">
        <f>IF(Table1[[#This Row],[Verschluss - B1 - Virgin Material]]="","",VLOOKUP(Table1[[#This Row],[Verschluss - B1 - Virgin Material]],'DD FD'!AJ:AK,2,FALSE))</f>
        <v/>
      </c>
      <c r="MQ21" s="578" t="str">
        <f>IF(Table1[[#This Row],[Verschluss - B1 - Virgin Material Anteil (in %)]]="","",Table1[[#This Row],[Verschluss - B1 - Virgin Material Anteil (in %)]])</f>
        <v/>
      </c>
      <c r="MR21" s="577" t="str">
        <f>IF(Table1[[#This Row],[Verschluss - B1 - Recyceltes Material]]="","",VLOOKUP(Table1[[#This Row],[Verschluss - B1 - Recyceltes Material]],'DD FD'!AL:AM,2,FALSE))</f>
        <v/>
      </c>
      <c r="MS21" s="578" t="str">
        <f>IF(Table1[[#This Row],[Verschluss - B1 - Recyceltes Material Anteil (in %)]]="","",Table1[[#This Row],[Verschluss - B1 - Recyceltes Material Anteil (in %)]])</f>
        <v/>
      </c>
      <c r="MT21" s="577" t="str">
        <f>IF(Table1[[#This Row],[Verschluss - B1 - Beschichtung]]="","",VLOOKUP(Table1[[#This Row],[Verschluss - B1 - Beschichtung]],'DD FD'!AE:AF,2,FALSE))</f>
        <v/>
      </c>
      <c r="MU21" s="580" t="str">
        <f>IF(Table1[[#This Row],[Verschluss - B1 - Beschichtung Anteil (in %)]]="","",Table1[[#This Row],[Verschluss - B1 - Beschichtung Anteil (in %)]])</f>
        <v/>
      </c>
      <c r="MV21" s="576" t="str">
        <f>IF(Table1[[#This Row],[Verschluss - B2 - Art]]="","",VLOOKUP(Table1[[#This Row],[Verschluss - B2 - Art]],'DD FD'!D:E,2,FALSE))</f>
        <v/>
      </c>
      <c r="MW21" s="577" t="str">
        <f>IF(Table1[[#This Row],[Verschluss - B2 - Fraktion]]="","",VLOOKUP(Table1[[#This Row],[Verschluss - B2 - Fraktion]],'DD FD'!H:J,3,FALSE))</f>
        <v/>
      </c>
      <c r="MX21" s="574" t="str">
        <f>IF(Table1[[#This Row],[Verschluss - B2 - Gewicht (in G)]]="","",Table1[[#This Row],[Verschluss - B2 - Gewicht (in G)]])</f>
        <v/>
      </c>
      <c r="MY21" s="574" t="str">
        <f>IF(Table1[[#This Row],[Verschluss - B2 - Lizenzierungs-pflichtig? (X=Ja)]]="","",Table1[[#This Row],[Verschluss - B2 - Lizenzierungs-pflichtig? (X=Ja)]])</f>
        <v/>
      </c>
      <c r="MZ21" s="574" t="str">
        <f>IF(Table1[[#This Row],[Verschluss - B2 - Trennbar vom Hauptkörper? (X=Ja)]]="","",Table1[[#This Row],[Verschluss - B2 - Trennbar vom Hauptkörper? (X=Ja)]])</f>
        <v/>
      </c>
      <c r="NA21" s="577" t="str">
        <f>IF(Table1[[#This Row],[Verschluss - B2 - Virgin Material]]="","",VLOOKUP(Table1[[#This Row],[Verschluss - B2 - Virgin Material]],'DD FD'!AJ:AK,2,FALSE))</f>
        <v/>
      </c>
      <c r="NB21" s="578" t="str">
        <f>IF(Table1[[#This Row],[Verschluss - B2 - Virgin Material Anteil (in %)]]="","",Table1[[#This Row],[Verschluss - B2 - Virgin Material Anteil (in %)]])</f>
        <v/>
      </c>
      <c r="NC21" s="577" t="str">
        <f>IF(Table1[[#This Row],[Verschluss - B2 - Recyceltes Material]]="","",VLOOKUP(Table1[[#This Row],[Verschluss - B2 - Recyceltes Material]],'DD FD'!AL:AM,2,FALSE))</f>
        <v/>
      </c>
      <c r="ND21" s="578" t="str">
        <f>IF(Table1[[#This Row],[Verschluss - B2 - Recyceltes Material Anteil (in %)]]="","",Table1[[#This Row],[Verschluss - B2 - Recyceltes Material Anteil (in %)]])</f>
        <v/>
      </c>
      <c r="NE21" s="577" t="str">
        <f>IF(Table1[[#This Row],[Verschluss - B2 - Beschichtung]]="","",VLOOKUP(Table1[[#This Row],[Verschluss - B2 - Beschichtung]],'DD FD'!AE:AF,2,FALSE))</f>
        <v/>
      </c>
      <c r="NF21" s="580" t="str">
        <f>IF(Table1[[#This Row],[Verschluss - B2 - Beschichtung Anteil (in %)]]="","",Table1[[#This Row],[Verschluss - B2 - Beschichtung Anteil (in %)]])</f>
        <v/>
      </c>
      <c r="NG21" s="576" t="str">
        <f>IF(Table1[[#This Row],[Verschluss - B3 - Art]]="","",VLOOKUP(Table1[[#This Row],[Verschluss - B3 - Art]],'DD FD'!D:E,2,FALSE))</f>
        <v/>
      </c>
      <c r="NH21" s="577" t="str">
        <f>IF(Table1[[#This Row],[Verschluss - B3 - Fraktion]]="","",VLOOKUP(Table1[[#This Row],[Verschluss - B3 - Fraktion]],'DD FD'!H:J,3,FALSE))</f>
        <v/>
      </c>
      <c r="NI21" s="574" t="str">
        <f>IF(Table1[[#This Row],[Verschluss - B3 - Gewicht (in G)]]="","",Table1[[#This Row],[Verschluss - B3 - Gewicht (in G)]])</f>
        <v/>
      </c>
      <c r="NJ21" s="574" t="str">
        <f>IF(Table1[[#This Row],[Verschluss - B3 - Lizenzierungs-pflichtig? (X=Ja)]]="","",Table1[[#This Row],[Verschluss - B3 - Lizenzierungs-pflichtig? (X=Ja)]])</f>
        <v/>
      </c>
      <c r="NK21" s="574" t="str">
        <f>IF(Table1[[#This Row],[Verschluss - B3 - Trennbar vom Hauptkörper? (X=Ja)]]="","",Table1[[#This Row],[Verschluss - B3 - Trennbar vom Hauptkörper? (X=Ja)]])</f>
        <v/>
      </c>
      <c r="NL21" s="577" t="str">
        <f>IF(Table1[[#This Row],[Verschluss - B3 - Virgin Material]]="","",VLOOKUP(Table1[[#This Row],[Verschluss - B3 - Virgin Material]],'DD FD'!AJ:AK,2,FALSE))</f>
        <v/>
      </c>
      <c r="NM21" s="578" t="str">
        <f>IF(Table1[[#This Row],[Verschluss - B3 - Virgin Material Anteil (in %)]]="","",Table1[[#This Row],[Verschluss - B3 - Virgin Material Anteil (in %)]])</f>
        <v/>
      </c>
      <c r="NN21" s="577" t="str">
        <f>IF(Table1[[#This Row],[Verschluss - B3 - Recyceltes Material]]="","",VLOOKUP(Table1[[#This Row],[Verschluss - B3 - Recyceltes Material]],'DD FD'!AL:AM,2,FALSE))</f>
        <v/>
      </c>
      <c r="NO21" s="578" t="str">
        <f>IF(Table1[[#This Row],[Verschluss - B3 - Recyceltes Material Anteil (in %)]]="","",Table1[[#This Row],[Verschluss - B3 - Recyceltes Material Anteil (in %)]])</f>
        <v/>
      </c>
      <c r="NP21" s="577" t="str">
        <f>IF(Table1[[#This Row],[Verschluss - B3 - Beschichtung]]="","",VLOOKUP(Table1[[#This Row],[Verschluss - B3 - Beschichtung]],'DD FD'!AE:AF,2,FALSE))</f>
        <v/>
      </c>
      <c r="NQ21" s="580" t="str">
        <f>IF(Table1[[#This Row],[Verschluss - B3 - Beschichtung Anteil (in %)]]="","",Table1[[#This Row],[Verschluss - B3 - Beschichtung Anteil (in %)]])</f>
        <v/>
      </c>
      <c r="NR21" s="576" t="str">
        <f>IF(Table1[[#This Row],[Etikett - B1 - Art]]="","",VLOOKUP(Table1[[#This Row],[Etikett - B1 - Art]],'DD FD'!F:G,2,FALSE))</f>
        <v/>
      </c>
      <c r="NS21" s="577" t="str">
        <f>IF(Table1[[#This Row],[Etikett - B1 - Fraktion]]="","",VLOOKUP(Table1[[#This Row],[Etikett - B1 - Fraktion]],'DD FD'!H:J,3,FALSE))</f>
        <v/>
      </c>
      <c r="NT21" s="574" t="str">
        <f>IF(Table1[[#This Row],[Etikett - B1 - Gewicht (in G)]]="","",Table1[[#This Row],[Etikett - B1 - Gewicht (in G)]])</f>
        <v/>
      </c>
      <c r="NU21" s="574" t="str">
        <f>IF(Table1[[#This Row],[Etikett - B1 - Lizenzierungs-pflichtig? (X=Ja)]]="","",Table1[[#This Row],[Etikett - B1 - Lizenzierungs-pflichtig? (X=Ja)]])</f>
        <v/>
      </c>
      <c r="NV21" s="574" t="str">
        <f>IF(Table1[[#This Row],[Etikett - B1 - Trennbar vom Hauptkörper? (X=Ja)]]="","",Table1[[#This Row],[Etikett - B1 - Trennbar vom Hauptkörper? (X=Ja)]])</f>
        <v/>
      </c>
      <c r="NW21" s="577" t="str">
        <f>IF(Table1[[#This Row],[Etikett - B1 - Virgin Material]]="","",VLOOKUP(Table1[[#This Row],[Etikett - B1 - Virgin Material]],'DD FD'!AJ:AK,2,FALSE))</f>
        <v/>
      </c>
      <c r="NX21" s="578" t="str">
        <f>IF(Table1[[#This Row],[Etikett - B1 - Virgin Material Anteil (in %)]]="","",Table1[[#This Row],[Etikett - B1 - Virgin Material Anteil (in %)]])</f>
        <v/>
      </c>
      <c r="NY21" s="577" t="str">
        <f>IF(Table1[[#This Row],[Etikett - B1 - Recyceltes Material]]="","",VLOOKUP(Table1[[#This Row],[Etikett - B1 - Recyceltes Material]],'DD FD'!AL:AM,2,FALSE))</f>
        <v/>
      </c>
      <c r="NZ21" s="578" t="str">
        <f>IF(Table1[[#This Row],[Etikett - B1 - Recyceltes Material Anteil (in %)]]="","",Table1[[#This Row],[Etikett - B1 - Recyceltes Material Anteil (in %)]])</f>
        <v/>
      </c>
      <c r="OA21" s="577" t="str">
        <f>IF(Table1[[#This Row],[Etikett - B1 - Beschichtung]]="","",VLOOKUP(Table1[[#This Row],[Etikett - B1 - Beschichtung]],'DD FD'!AE:AF,2,FALSE))</f>
        <v/>
      </c>
      <c r="OB21" s="580" t="str">
        <f>IF(Table1[[#This Row],[Etikett - B1 - Beschichtung Anteil (in %)]]="","",Table1[[#This Row],[Etikett - B1 - Beschichtung Anteil (in %)]])</f>
        <v/>
      </c>
      <c r="OC21" s="576" t="str">
        <f>IF(Table1[[#This Row],[Etikett - B2 - Art]]="","",VLOOKUP(Table1[[#This Row],[Etikett - B2 - Art]],'DD FD'!F:G,2,FALSE))</f>
        <v/>
      </c>
      <c r="OD21" s="577" t="str">
        <f>IF(Table1[[#This Row],[Etikett - B2 - Fraktion]]="","",VLOOKUP(Table1[[#This Row],[Etikett - B2 - Fraktion]],'DD FD'!H:J,3,FALSE))</f>
        <v/>
      </c>
      <c r="OE21" s="574" t="str">
        <f>IF(Table1[[#This Row],[Etikett - B2 - Gewicht (in G)]]="","",Table1[[#This Row],[Etikett - B2 - Gewicht (in G)]])</f>
        <v/>
      </c>
      <c r="OF21" s="574" t="str">
        <f>IF(Table1[[#This Row],[Etikett - B2 - Lizenzierungs-pflichtig? (X=Ja)]]="","",Table1[[#This Row],[Etikett - B2 - Lizenzierungs-pflichtig? (X=Ja)]])</f>
        <v/>
      </c>
      <c r="OG21" s="574" t="str">
        <f>IF(Table1[[#This Row],[Etikett - B2 - Trennbar vom Hauptkörper? (X=Ja)]]="","",Table1[[#This Row],[Etikett - B2 - Trennbar vom Hauptkörper? (X=Ja)]])</f>
        <v/>
      </c>
      <c r="OH21" s="577" t="str">
        <f>IF(Table1[[#This Row],[Etikett - B2 - Virgin Material]]="","",VLOOKUP(Table1[[#This Row],[Etikett - B2 - Virgin Material]],'DD FD'!AJ:AK,2,FALSE))</f>
        <v/>
      </c>
      <c r="OI21" s="578" t="str">
        <f>IF(Table1[[#This Row],[Etikett - B2 - Virgin Material Anteil (in %)]]="","",Table1[[#This Row],[Etikett - B2 - Virgin Material Anteil (in %)]])</f>
        <v/>
      </c>
      <c r="OJ21" s="577" t="str">
        <f>IF(Table1[[#This Row],[Etikett - B2 - Recyceltes Material]]="","",VLOOKUP(Table1[[#This Row],[Etikett - B2 - Recyceltes Material]],'DD FD'!AL:AM,2,FALSE))</f>
        <v/>
      </c>
      <c r="OK21" s="578" t="str">
        <f>IF(Table1[[#This Row],[Etikett - B2 - Recyceltes Material Anteil (in %)]]="","",Table1[[#This Row],[Etikett - B2 - Recyceltes Material Anteil (in %)]])</f>
        <v/>
      </c>
      <c r="OL21" s="577" t="str">
        <f>IF(Table1[[#This Row],[Etikett - B2 - Beschichtung]]="","",VLOOKUP(Table1[[#This Row],[Etikett - B2 - Beschichtung]],'DD FD'!AE:AF,2,FALSE))</f>
        <v/>
      </c>
      <c r="OM21" s="580" t="str">
        <f>IF(Table1[[#This Row],[Etikett - B2 - Beschichtung Anteil (in %)]]="","",Table1[[#This Row],[Etikett - B2 - Beschichtung Anteil (in %)]])</f>
        <v/>
      </c>
      <c r="ON21" s="576" t="str">
        <f>IF(Table1[[#This Row],[Etikett - B3 - Art]]="","",VLOOKUP(Table1[[#This Row],[Etikett - B3 - Art]],'DD FD'!F:G,2,FALSE))</f>
        <v/>
      </c>
      <c r="OO21" s="577" t="str">
        <f>IF(Table1[[#This Row],[Etikett - B3 - Fraktion]]="","",VLOOKUP(Table1[[#This Row],[Etikett - B3 - Fraktion]],'DD FD'!H:J,3,FALSE))</f>
        <v/>
      </c>
      <c r="OP21" s="574" t="str">
        <f>IF(Table1[[#This Row],[Etikett - B3 - Gewicht (in G)]]="","",Table1[[#This Row],[Etikett - B3 - Gewicht (in G)]])</f>
        <v/>
      </c>
      <c r="OQ21" s="574" t="str">
        <f>IF(Table1[[#This Row],[Etikett - B3 - Lizenzierungs-pflichtig? (X=Ja)]]="","",Table1[[#This Row],[Etikett - B3 - Lizenzierungs-pflichtig? (X=Ja)]])</f>
        <v/>
      </c>
      <c r="OR21" s="574" t="str">
        <f>IF(Table1[[#This Row],[Etikett - B3 - Trennbar vom Hauptkörper? (X=Ja)]]="","",Table1[[#This Row],[Etikett - B3 - Trennbar vom Hauptkörper? (X=Ja)]])</f>
        <v/>
      </c>
      <c r="OS21" s="577" t="str">
        <f>IF(Table1[[#This Row],[Etikett - B3 - Virgin Material]]="","",VLOOKUP(Table1[[#This Row],[Etikett - B3 - Virgin Material]],'DD FD'!AJ:AK,2,FALSE))</f>
        <v/>
      </c>
      <c r="OT21" s="578" t="str">
        <f>IF(Table1[[#This Row],[Etikett - B3 - Virgin Material Anteil (in %)]]="","",Table1[[#This Row],[Etikett - B3 - Virgin Material Anteil (in %)]])</f>
        <v/>
      </c>
      <c r="OU21" s="577" t="str">
        <f>IF(Table1[[#This Row],[Etikett - B3 - Recyceltes Material]]="","",VLOOKUP(Table1[[#This Row],[Etikett - B3 - Recyceltes Material]],'DD FD'!AL:AM,2,FALSE))</f>
        <v/>
      </c>
      <c r="OV21" s="578" t="str">
        <f>IF(Table1[[#This Row],[Etikett - B3 - Recyceltes Material Anteil (in %)]]="","",Table1[[#This Row],[Etikett - B3 - Recyceltes Material Anteil (in %)]])</f>
        <v/>
      </c>
      <c r="OW21" s="577" t="str">
        <f>IF(Table1[[#This Row],[Etikett - B3 - Beschichtung]]="","",VLOOKUP(Table1[[#This Row],[Etikett - B3 - Beschichtung]],'DD FD'!AE:AF,2,FALSE))</f>
        <v/>
      </c>
      <c r="OX21" s="613" t="str">
        <f>IF(Table1[[#This Row],[Etikett - B3 - Beschichtung Anteil (in %)]]="","",Table1[[#This Row],[Etikett - B3 - Beschichtung Anteil (in %)]])</f>
        <v/>
      </c>
      <c r="OY21" s="618">
        <f>ROUNDUP(SUM(
IF(AND(LH21='DD FD'!$J$7,LJ21='DD FD'!$AI$3),LI21,0),
IF(AND(LR21='DD FD'!$J$7,LT21='DD FD'!$AI$3),LS21,0),
IF(AND(MB21='DD FD'!$J$7,MD21='DD FD'!$AI$3),MC21,0),
IF(AND(ML21='DD FD'!$J$7,MN21='DD FD'!$AI$3),MM21,0),
IF(AND(MW21='DD FD'!$J$7,MY21='DD FD'!$AI$3),MX21,0),
IF(AND(NH21='DD FD'!$J$7,NJ21='DD FD'!$AI$3),NI21,0),
IF(AND(NS21='DD FD'!$J$7,NU21='DD FD'!$AI$3),NT21,0),
IF(AND(OD21='DD FD'!$J$7,OF21='DD FD'!$AI$3),OE21,0),
IF(AND(OO21='DD FD'!$J$7,OQ21='DD FD'!$AI$3),OP21,0),
),2)</f>
        <v>0</v>
      </c>
      <c r="OZ21" s="617">
        <f>ROUNDUP(SUM(
IF(AND(LH21='DD FD'!$J$6,LJ21='DD FD'!$AI$3),LI21,0),
IF(AND(LR21='DD FD'!$J$6,LT21='DD FD'!$AI$3),LS21,0),
IF(AND(MB21='DD FD'!$J$6,MD21='DD FD'!$AI$3),MC21,0),
IF(AND(ML21='DD FD'!$J$6,MN21='DD FD'!$AI$3),MM21,0),
IF(AND(MW21='DD FD'!$J$6,MY21='DD FD'!$AI$3),MX21,0),
IF(AND(NH21='DD FD'!$J$6,NJ21='DD FD'!$AI$3),NI21,0),
IF(AND(NS21='DD FD'!$J$6,NU21='DD FD'!$AI$3),NT21,0),
IF(AND(OD21='DD FD'!$J$6,OF21='DD FD'!$AI$3),OE21,0),
IF(AND(OO21='DD FD'!$J$6,OQ21='DD FD'!$AI$3),OP21,0),
),2)</f>
        <v>0</v>
      </c>
      <c r="PA21" s="617">
        <f>ROUNDUP(SUM(
IF(AND(LH21='DD FD'!$J$10,LJ21='DD FD'!$AI$3),LI21,0),
IF(AND(LR21='DD FD'!$J$10,LT21='DD FD'!$AI$3),LS21,0),
IF(AND(MB21='DD FD'!$J$10,MD21='DD FD'!$AI$3),MC21,0),
IF(AND(ML21='DD FD'!$J$10,MN21='DD FD'!$AI$3),MM21,0),
IF(AND(MW21='DD FD'!$J$10,MY21='DD FD'!$AI$3),MX21,0),
IF(AND(NH21='DD FD'!$J$10,NJ21='DD FD'!$AI$3),NI21,0),
IF(AND(NS21='DD FD'!$J$10,NU21='DD FD'!$AI$3),NT21,0),
IF(AND(OD21='DD FD'!$J$10,OF21='DD FD'!$AI$3),OE21,0),
IF(AND(OO21='DD FD'!$J$10,OQ21='DD FD'!$AI$3),OP21,0),
),2)</f>
        <v>0</v>
      </c>
      <c r="PB21" s="617">
        <f>ROUNDUP(SUM(
IF(AND(LH21='DD FD'!$J$8,LJ21='DD FD'!$AI$3),LI21,0),
IF(AND(LR21='DD FD'!$J$8,LT21='DD FD'!$AI$3),LS21,0),
IF(AND(MB21='DD FD'!$J$8,MD21='DD FD'!$AI$3),MC21,0),
IF(AND(ML21='DD FD'!$J$8,MN21='DD FD'!$AI$3),MM21,0),
IF(AND(MW21='DD FD'!$J$8,MY21='DD FD'!$AI$3),MX21,0),
IF(AND(NH21='DD FD'!$J$8,NJ21='DD FD'!$AI$3),NI21,0),
IF(AND(NS21='DD FD'!$J$8,NU21='DD FD'!$AI$3),NT21,0),
IF(AND(OD21='DD FD'!$J$8,OF21='DD FD'!$AI$3),OE21,0),
IF(AND(OO21='DD FD'!$J$8,OQ21='DD FD'!$AI$3),OP21,0),
),2)</f>
        <v>0</v>
      </c>
      <c r="PC21" s="617">
        <f>ROUNDUP(SUM(
IF(AND(LH21='DD FD'!$J$5,LJ21='DD FD'!$AI$3),LI21,0),
IF(AND(LR21='DD FD'!$J$5,LT21='DD FD'!$AI$3),LS21,0),
IF(AND(MB21='DD FD'!$J$5,MD21='DD FD'!$AI$3),MC21,0),
IF(AND(ML21='DD FD'!$J$5,MN21='DD FD'!$AI$3),MM21,0),
IF(AND(MW21='DD FD'!$J$5,MY21='DD FD'!$AI$3),MX21,0),
IF(AND(NH21='DD FD'!$J$5,NJ21='DD FD'!$AI$3),NI21,0),
IF(AND(NS21='DD FD'!$J$5,NU21='DD FD'!$AI$3),NT21,0),
IF(AND(OD21='DD FD'!$J$5,OF21='DD FD'!$AI$3),OE21,0),
IF(AND(OO21='DD FD'!$J$5,OQ21='DD FD'!$AI$3),OP21,0),
),2)</f>
        <v>0</v>
      </c>
      <c r="PD21" s="617">
        <f>ROUNDUP(SUM(
IF(AND(LH21='DD FD'!$J$9,LJ21='DD FD'!$AI$3),LI21,0),
IF(AND(LR21='DD FD'!$J$9,LT21='DD FD'!$AI$3),LS21,0),
IF(AND(MB21='DD FD'!$J$9,MD21='DD FD'!$AI$3),MC21,0),
IF(AND(ML21='DD FD'!$J$9,MN21='DD FD'!$AI$3),MM21,0),
IF(AND(MW21='DD FD'!$J$9,MY21='DD FD'!$AI$3),MX21,0),
IF(AND(NH21='DD FD'!$J$9,NJ21='DD FD'!$AI$3),NI21,0),
IF(AND(NS21='DD FD'!$J$9,NU21='DD FD'!$AI$3),NT21,0),
IF(AND(OD21='DD FD'!$J$9,OF21='DD FD'!$AI$3),OE21,0),
IF(AND(OO21='DD FD'!$J$9,OQ21='DD FD'!$AI$3),OP21,0),
),2)</f>
        <v>0</v>
      </c>
      <c r="PE21" s="617">
        <f>ROUNDUP(SUM(
IF(AND(LH21='DD FD'!$J$4,LJ21='DD FD'!$AI$3),LI21,0),
IF(AND(LR21='DD FD'!$J$4,LT21='DD FD'!$AI$3),LS21,0),
IF(AND(MB21='DD FD'!$J$4,MD21='DD FD'!$AI$3),MC21,0),
IF(AND(ML21='DD FD'!$J$4,MN21='DD FD'!$AI$3),MM21,0),
IF(AND(MW21='DD FD'!$J$4,MY21='DD FD'!$AI$3),MX21,0),
IF(AND(NH21='DD FD'!$J$4,NJ21='DD FD'!$AI$3),NI21,0),
IF(AND(NS21='DD FD'!$J$4,NU21='DD FD'!$AI$3),NT21,0),
IF(AND(OD21='DD FD'!$J$4,OF21='DD FD'!$AI$3),OE21,0),
IF(AND(OO21='DD FD'!$J$4,OQ21='DD FD'!$AI$3),OP21,0),
),2)</f>
        <v>0</v>
      </c>
      <c r="PF21" s="619">
        <f>ROUNDUP(SUM(
IF(AND(LH21='DD FD'!$J$11,LJ21='DD FD'!$AI$3),LI21,0),
IF(AND(LR21='DD FD'!$J$11,LT21='DD FD'!$AI$3),LS21,0),
IF(AND(MB21='DD FD'!$J$11,MD21='DD FD'!$AI$3),MC21,0),
IF(AND(ML21='DD FD'!$J$11,MN21='DD FD'!$AI$3),MM21,0),
IF(AND(MW21='DD FD'!$J$11,MY21='DD FD'!$AI$3),MX21,0),
IF(AND(NH21='DD FD'!$J$11,NJ21='DD FD'!$AI$3),NI21,0),
IF(AND(NS21='DD FD'!$J$11,NU21='DD FD'!$AI$3),NT21,0),
IF(AND(OD21='DD FD'!$J$11,OF21='DD FD'!$AI$3),OE21,0),
IF(AND(OO21='DD FD'!$J$11,OQ21='DD FD'!$AI$3),OP21,0),
),2)</f>
        <v>0</v>
      </c>
    </row>
    <row r="22" spans="1:422">
      <c r="A22" s="806"/>
      <c r="B22" s="934"/>
      <c r="C22" s="247"/>
      <c r="D22" s="842"/>
      <c r="E22" s="247"/>
      <c r="F22" s="158"/>
      <c r="G22" s="710"/>
      <c r="H22" s="712"/>
      <c r="I22" s="936"/>
      <c r="J22" s="803"/>
      <c r="K22" s="150"/>
      <c r="L22" s="146" t="str">
        <f t="shared" si="0"/>
        <v/>
      </c>
      <c r="M22" s="501" t="str">
        <f t="shared" si="17"/>
        <v/>
      </c>
      <c r="N22" s="504"/>
      <c r="O22" s="113" t="str">
        <f t="shared" si="18"/>
        <v/>
      </c>
      <c r="P22" s="114" t="str">
        <f t="shared" si="1"/>
        <v/>
      </c>
      <c r="Q22" s="152"/>
      <c r="R22" s="152"/>
      <c r="S22" s="115" t="str">
        <f t="shared" si="19"/>
        <v/>
      </c>
      <c r="T22" s="159"/>
      <c r="U22" s="159"/>
      <c r="V22" s="157"/>
      <c r="W22" s="157"/>
      <c r="X22" s="157"/>
      <c r="Y22" s="772"/>
      <c r="Z22" s="158"/>
      <c r="AA22" s="144"/>
      <c r="AB22" s="112"/>
      <c r="AC22" s="153"/>
      <c r="AD22" s="153"/>
      <c r="AE22" s="153"/>
      <c r="AF22" s="153"/>
      <c r="AG22" s="153"/>
      <c r="AH22" s="153"/>
      <c r="AI22" s="152"/>
      <c r="AJ22" s="158"/>
      <c r="AK22" s="158"/>
      <c r="AL22" s="158"/>
      <c r="AM22" s="116" t="str">
        <f t="shared" si="20"/>
        <v/>
      </c>
      <c r="AN22" s="116" t="str">
        <f t="shared" si="21"/>
        <v/>
      </c>
      <c r="AO22" s="324"/>
      <c r="AP22" s="503"/>
      <c r="AQ22" s="487" t="str">
        <f t="shared" si="22"/>
        <v/>
      </c>
      <c r="AR22" s="113" t="str">
        <f t="shared" si="2"/>
        <v/>
      </c>
      <c r="AS22" s="113" t="str">
        <f t="shared" si="3"/>
        <v/>
      </c>
      <c r="AT22" s="113" t="str">
        <f t="shared" si="4"/>
        <v/>
      </c>
      <c r="AU22" s="113" t="str">
        <f t="shared" si="5"/>
        <v/>
      </c>
      <c r="AV22" s="159"/>
      <c r="AW22" s="157"/>
      <c r="AX22" s="157"/>
      <c r="AY22" s="157"/>
      <c r="AZ22" s="157"/>
      <c r="BA22" s="116" t="str">
        <f t="shared" si="6"/>
        <v/>
      </c>
      <c r="BB22" s="316"/>
      <c r="BC22" s="116" t="str">
        <f t="shared" si="7"/>
        <v/>
      </c>
      <c r="BD22" s="133" t="str">
        <f t="shared" si="8"/>
        <v/>
      </c>
      <c r="BE22" s="157"/>
      <c r="BF22" s="1180"/>
      <c r="BG22" s="1180"/>
      <c r="BH22" s="158"/>
      <c r="BI22" s="490"/>
      <c r="BJ22" s="514" t="str">
        <f t="shared" si="23"/>
        <v/>
      </c>
      <c r="BK22" s="789"/>
      <c r="BL22" s="116" t="str">
        <f t="shared" si="24"/>
        <v/>
      </c>
      <c r="BM22" s="144"/>
      <c r="BN22" s="144"/>
      <c r="BO22" s="144"/>
      <c r="BP22" s="790"/>
      <c r="BQ22" s="790"/>
      <c r="BR22" s="790"/>
      <c r="BS22" s="116" t="str">
        <f t="shared" si="9"/>
        <v/>
      </c>
      <c r="BT22" s="790"/>
      <c r="BU22" s="808" t="str">
        <f t="shared" si="10"/>
        <v/>
      </c>
      <c r="BV22" s="791"/>
      <c r="BW22" s="144"/>
      <c r="BX22" s="20"/>
      <c r="BY22" s="20"/>
      <c r="BZ22" s="20"/>
      <c r="CA22" s="792"/>
      <c r="CB22" s="1201"/>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782" t="str">
        <f t="shared" si="25"/>
        <v/>
      </c>
      <c r="EE22" s="519"/>
      <c r="EF22" s="793"/>
      <c r="EG22" s="519"/>
      <c r="EH22" s="794"/>
      <c r="EI22" s="790"/>
      <c r="EJ22" s="794"/>
      <c r="EK22" s="794"/>
      <c r="EL22" s="790"/>
      <c r="EM22" s="790"/>
      <c r="EN22" s="790"/>
      <c r="EO22" s="112" t="str">
        <f t="shared" si="11"/>
        <v/>
      </c>
      <c r="EP22" s="790"/>
      <c r="EQ22" s="488" t="str">
        <f t="shared" si="12"/>
        <v/>
      </c>
      <c r="ER22" s="1100"/>
      <c r="ES22" s="1099" t="str">
        <f t="shared" si="26"/>
        <v/>
      </c>
      <c r="ET22" s="525"/>
      <c r="EU22" s="148"/>
      <c r="EV22" s="148"/>
      <c r="EW22" s="148"/>
      <c r="EX22" s="148"/>
      <c r="EY22" s="148"/>
      <c r="EZ22" s="148"/>
      <c r="FA22" s="148"/>
      <c r="FB22" s="148"/>
      <c r="FC22" s="148"/>
      <c r="FD22" s="148"/>
      <c r="FE22" s="148"/>
      <c r="FF22" s="148"/>
      <c r="FG22" s="148"/>
      <c r="FH22" s="148"/>
      <c r="FI22" s="528"/>
      <c r="FJ22" s="513" t="str">
        <f t="shared" si="13"/>
        <v/>
      </c>
      <c r="FK22" s="158"/>
      <c r="FL22" s="850"/>
      <c r="FM22" s="850"/>
      <c r="FN22" s="850"/>
      <c r="FO22" s="850"/>
      <c r="FP22" s="850"/>
      <c r="FQ22" s="850"/>
      <c r="FR22" s="157"/>
      <c r="FS22" s="143"/>
      <c r="FT22" s="143"/>
      <c r="FU22" s="847" t="str">
        <f t="shared" si="14"/>
        <v/>
      </c>
      <c r="FV22" s="555"/>
      <c r="FW22" s="523" t="str">
        <f>IF(Table1[[#This Row],[Nonfood Inhaltstoffe - Komponente]]="","",VLOOKUP(Table1[[#This Row],[Nonfood Inhaltstoffe - Komponente]],'Dropdown Auswahl'!BJ:BK,2,FALSE))</f>
        <v/>
      </c>
      <c r="FX22" s="1013"/>
      <c r="FY22" s="1011" t="str">
        <f t="shared" si="15"/>
        <v/>
      </c>
      <c r="FZ22" s="152"/>
      <c r="GA22" s="152"/>
      <c r="GB22" s="152"/>
      <c r="GC22" s="529" t="str">
        <f t="shared" si="16"/>
        <v/>
      </c>
      <c r="GG22" s="21"/>
      <c r="GH22" s="21"/>
      <c r="GI22" s="1019"/>
      <c r="GJ22" s="1016" t="str">
        <f>IF(Table1[[#This Row],[Global Trade Item Number (GTIN)]]="","",Table1[[#This Row],[Global Trade Item Number (GTIN)]])</f>
        <v/>
      </c>
      <c r="GK22" s="555" t="str">
        <f>IF(Table1[[#This Row],[WAWI-Nr./ Kreditoren-Nummer
(ASDV)]]&lt;&gt;"",Table1[[#This Row],[WAWI-Nr./ Kreditoren-Nummer
(ASDV)]],"")</f>
        <v/>
      </c>
      <c r="GL22" s="165"/>
      <c r="GM22" s="165"/>
      <c r="GN22" s="165"/>
      <c r="GO22" s="485"/>
      <c r="GP22" s="534"/>
      <c r="GQ22" s="533"/>
      <c r="GR22" s="486"/>
      <c r="GS22" s="486"/>
      <c r="GT22" s="486"/>
      <c r="GU22" s="486"/>
      <c r="GV22" s="486"/>
      <c r="GW22" s="542"/>
      <c r="GX22" s="538"/>
      <c r="GY22" s="144"/>
      <c r="GZ22" s="480"/>
      <c r="HA22" s="158"/>
      <c r="HB22" s="480"/>
      <c r="HC22" s="480"/>
      <c r="HD22" s="480"/>
      <c r="HE22" s="480"/>
      <c r="HF22" s="480"/>
      <c r="HG22" s="480"/>
      <c r="HH22" s="538"/>
      <c r="HI22" s="480"/>
      <c r="HJ22" s="480"/>
      <c r="HK22" s="480"/>
      <c r="HL22" s="480"/>
      <c r="HM22" s="480"/>
      <c r="HN22" s="480"/>
      <c r="HO22" s="480"/>
      <c r="HP22" s="480"/>
      <c r="HQ22" s="480"/>
      <c r="HR22" s="538"/>
      <c r="HS22" s="480"/>
      <c r="HT22" s="480"/>
      <c r="HU22" s="480"/>
      <c r="HV22" s="480"/>
      <c r="HW22" s="480"/>
      <c r="HX22" s="480"/>
      <c r="HY22" s="480"/>
      <c r="HZ22" s="480"/>
      <c r="IA22" s="480"/>
      <c r="IB22" s="538"/>
      <c r="IC22" s="480"/>
      <c r="ID22" s="480"/>
      <c r="IE22" s="480"/>
      <c r="IF22" s="480"/>
      <c r="IG22" s="480"/>
      <c r="IH22" s="480"/>
      <c r="II22" s="480"/>
      <c r="IJ22" s="480"/>
      <c r="IK22" s="480"/>
      <c r="IL22" s="480"/>
      <c r="IM22" s="538"/>
      <c r="IN22" s="480"/>
      <c r="IO22" s="480"/>
      <c r="IP22" s="480"/>
      <c r="IQ22" s="480"/>
      <c r="IR22" s="480"/>
      <c r="IS22" s="480"/>
      <c r="IT22" s="480"/>
      <c r="IU22" s="480"/>
      <c r="IV22" s="480"/>
      <c r="IW22" s="480"/>
      <c r="IX22" s="538"/>
      <c r="IY22" s="480"/>
      <c r="IZ22" s="480"/>
      <c r="JA22" s="480"/>
      <c r="JB22" s="480"/>
      <c r="JC22" s="480"/>
      <c r="JD22" s="480"/>
      <c r="JE22" s="480"/>
      <c r="JF22" s="480"/>
      <c r="JG22" s="480"/>
      <c r="JH22" s="480"/>
      <c r="JI22" s="538"/>
      <c r="JJ22" s="480"/>
      <c r="JK22" s="480"/>
      <c r="JL22" s="480"/>
      <c r="JM22" s="480"/>
      <c r="JN22" s="480"/>
      <c r="JO22" s="480"/>
      <c r="JP22" s="480"/>
      <c r="JQ22" s="480"/>
      <c r="JR22" s="480"/>
      <c r="JS22" s="590"/>
      <c r="JT22" s="538"/>
      <c r="JU22" s="480"/>
      <c r="JV22" s="480"/>
      <c r="JW22" s="480"/>
      <c r="JX22" s="480"/>
      <c r="JY22" s="480"/>
      <c r="JZ22" s="480"/>
      <c r="KA22" s="480"/>
      <c r="KB22" s="480"/>
      <c r="KC22" s="480"/>
      <c r="KD22" s="480"/>
      <c r="KE22" s="538"/>
      <c r="KF22" s="480"/>
      <c r="KG22" s="480"/>
      <c r="KH22" s="480"/>
      <c r="KI22" s="480"/>
      <c r="KJ22" s="480"/>
      <c r="KK22" s="480"/>
      <c r="KL22" s="480"/>
      <c r="KM22" s="480"/>
      <c r="KN22" s="480"/>
      <c r="KO22" s="480"/>
      <c r="KR22" s="568" t="str">
        <f>IF(Table1[[#This Row],[GTIN]]&lt;&gt;"",Table1[[#This Row],[GTIN]],"")</f>
        <v/>
      </c>
      <c r="KS22" s="569" t="str">
        <f>Table1[[#This Row],[Kreditor]]</f>
        <v/>
      </c>
      <c r="KT22" s="570" t="str">
        <f>IF(Table1[[#This Row],[Gültig ab (Datum)]]&lt;&gt;"",Table1[[#This Row],[Gültig ab (Datum)]],"")</f>
        <v/>
      </c>
      <c r="KU22" s="570"/>
      <c r="KV22" s="583" t="str">
        <f>IF(Table1[[#This Row],[Artikel verpackt? 
(X=Ja)]]="","",Table1[[#This Row],[Artikel verpackt? 
(X=Ja)]])</f>
        <v/>
      </c>
      <c r="KW22" s="571" t="str">
        <f>IF(Table1[[#This Row],[Verpackung recyclingfähig?
(X=Ja)]]="","",Table1[[#This Row],[Verpackung recyclingfähig?
(X=Ja)]])</f>
        <v/>
      </c>
      <c r="KX22" s="572"/>
      <c r="KY22" s="573"/>
      <c r="KZ22" s="574"/>
      <c r="LA22" s="574"/>
      <c r="LB22" s="574"/>
      <c r="LC22" s="574"/>
      <c r="LD22" s="574"/>
      <c r="LE22" s="574"/>
      <c r="LF22" s="575"/>
      <c r="LG22" s="576" t="str">
        <f>IF(Table1[[#This Row],[Hauptkörper - B1 - Art]]="","",VLOOKUP(Table1[[#This Row],[Hauptkörper - B1 - Art]],'DD FD'!B:C,2,FALSE))</f>
        <v/>
      </c>
      <c r="LH22" s="577" t="str">
        <f>IF(Table1[[#This Row],[Hauptkörper - B1 - Fraktion]]="","",VLOOKUP(Table1[[#This Row],[Hauptkörper - B1 - Fraktion]],'DD FD'!H:J,3,FALSE))</f>
        <v/>
      </c>
      <c r="LI22" s="574" t="str">
        <f>IF(Table1[[#This Row],[Hauptkörper - B1 - Gewicht
(in G)]]="","",Table1[[#This Row],[Hauptkörper - B1 - Gewicht
(in G)]])</f>
        <v/>
      </c>
      <c r="LJ22" s="574" t="str">
        <f>IF(Table1[[#This Row],[Hauptkörper - B1 - Lizenzierungs-pflichtig? (X=Ja)]]="","",Table1[[#This Row],[Hauptkörper - B1 - Lizenzierungs-pflichtig? (X=Ja)]])</f>
        <v/>
      </c>
      <c r="LK22" s="577" t="str">
        <f>IF(Table1[[#This Row],[Hauptkörper - B1 - Virgin Material]]="","",VLOOKUP(Table1[[#This Row],[Hauptkörper - B1 - Virgin Material]],'DD FD'!AJ:AK,2,FALSE))</f>
        <v/>
      </c>
      <c r="LL22" s="578" t="str">
        <f>IF(Table1[[#This Row],[Hauptkörper - B1 - Virgin Material Anteil (in %)]]="","",Table1[[#This Row],[Hauptkörper - B1 - Virgin Material Anteil (in %)]])</f>
        <v/>
      </c>
      <c r="LM22" s="577" t="str">
        <f>IF(Table1[[#This Row],[Hauptkörper - B1 - Recyceltes Material]]="","",VLOOKUP(Table1[[#This Row],[Hauptkörper - B1 - Recyceltes Material]],'DD FD'!AL:AM,2,FALSE))</f>
        <v/>
      </c>
      <c r="LN22" s="578" t="str">
        <f>IF(Table1[[#This Row],[Hauptkörper - B1 - Recyceltes Material Anteil (in %)]]="","",Table1[[#This Row],[Hauptkörper - B1 - Recyceltes Material Anteil (in %)]])</f>
        <v/>
      </c>
      <c r="LO22" s="579" t="str">
        <f>IF(Table1[[#This Row],[Hauptkörper - B1 - Beschichtung]]="","",VLOOKUP(Table1[[#This Row],[Hauptkörper - B1 - Beschichtung]],'DD FD'!AE:AF,2,FALSE))</f>
        <v/>
      </c>
      <c r="LP22" s="580" t="str">
        <f>IF(Table1[[#This Row],[Hauptkörper - B1 - Beschichtung Anteil (in %)]]="","",Table1[[#This Row],[Hauptkörper - B1 - Beschichtung Anteil (in %)]])</f>
        <v/>
      </c>
      <c r="LQ22" s="576" t="str">
        <f>IF(Table1[[#This Row],[Hauptkörper - B2 - Art]]="","",VLOOKUP(Table1[[#This Row],[Hauptkörper - B2 - Art]],'DD FD'!B:C,2,FALSE))</f>
        <v/>
      </c>
      <c r="LR22" s="577" t="str">
        <f>IF(Table1[[#This Row],[Hauptkörper - B2 - Fraktion]]="","",VLOOKUP(Table1[[#This Row],[Hauptkörper - B2 - Fraktion]],'DD FD'!H:J,3,FALSE))</f>
        <v/>
      </c>
      <c r="LS22" s="574" t="str">
        <f>IF(Table1[[#This Row],[Hauptkörper - B2 - Gewicht
(in G)]]="","",Table1[[#This Row],[Hauptkörper - B2 - Gewicht
(in G)]])</f>
        <v/>
      </c>
      <c r="LT22" s="574" t="str">
        <f>IF(Table1[[#This Row],[Hauptkörper - B2 - Lizenzierungs-pflichtig? (X=Ja)]]="","",Table1[[#This Row],[Hauptkörper - B2 - Lizenzierungs-pflichtig? (X=Ja)]])</f>
        <v/>
      </c>
      <c r="LU22" s="577" t="str">
        <f>IF(Table1[[#This Row],[Hauptkörper - B2 - Virgin Material]]="","",VLOOKUP(Table1[[#This Row],[Hauptkörper - B2 - Virgin Material]],'DD FD'!AJ:AK,2,FALSE))</f>
        <v/>
      </c>
      <c r="LV22" s="578" t="str">
        <f>IF(Table1[[#This Row],[Hauptkörper - B2 - Virgin Material Anteil (in %)]]="","",Table1[[#This Row],[Hauptkörper - B2 - Virgin Material Anteil (in %)]])</f>
        <v/>
      </c>
      <c r="LW22" s="577" t="str">
        <f>IF(Table1[[#This Row],[Hauptkörper - B2 - Recyceltes Material]]="","",VLOOKUP(Table1[[#This Row],[Hauptkörper - B2 - Recyceltes Material]],'DD FD'!AL:AM,2,FALSE))</f>
        <v/>
      </c>
      <c r="LX22" s="578" t="str">
        <f>IF(Table1[[#This Row],[Hauptkörper - B2 - Recyceltes Material Anteil (in %)]]="","",Table1[[#This Row],[Hauptkörper - B2 - Recyceltes Material Anteil (in %)]])</f>
        <v/>
      </c>
      <c r="LY22" s="577" t="str">
        <f>IF(Table1[[#This Row],[Hauptkörper - B2 - Beschichtung]]="","",VLOOKUP(Table1[[#This Row],[Hauptkörper - B2 - Beschichtung]],'DD FD'!AE:AF,2,FALSE))</f>
        <v/>
      </c>
      <c r="LZ22" s="580" t="str">
        <f>IF(Table1[[#This Row],[Hauptkörper - B2 - Beschichtung Anteil (in %)]]="","",Table1[[#This Row],[Hauptkörper - B2 - Beschichtung Anteil (in %)]])</f>
        <v/>
      </c>
      <c r="MA22" s="576" t="str">
        <f>IF(Table1[[#This Row],[Hauptkörper - B3 - Art]]="","",VLOOKUP(Table1[[#This Row],[Hauptkörper - B3 - Art]],'DD FD'!B:C,2,FALSE))</f>
        <v/>
      </c>
      <c r="MB22" s="577" t="str">
        <f>IF(Table1[[#This Row],[Hauptkörper - B3 - Fraktion]]="","",VLOOKUP(Table1[[#This Row],[Hauptkörper - B3 - Fraktion]],'DD FD'!H:J,3,FALSE))</f>
        <v/>
      </c>
      <c r="MC22" s="574" t="str">
        <f>IF(Table1[[#This Row],[Hauptkörper - B3 - Gewicht
(in G)]]="","",Table1[[#This Row],[Hauptkörper - B3 - Gewicht
(in G)]])</f>
        <v/>
      </c>
      <c r="MD22" s="574" t="str">
        <f>IF(Table1[[#This Row],[Hauptkörper - B3 - Lizenzierungs-pflichtig? (X=Ja)]]="","",Table1[[#This Row],[Hauptkörper - B3 - Lizenzierungs-pflichtig? (X=Ja)]])</f>
        <v/>
      </c>
      <c r="ME22" s="577" t="str">
        <f>IF(Table1[[#This Row],[Hauptkörper - B3 - Virgin Material]]="","",VLOOKUP(Table1[[#This Row],[Hauptkörper - B3 - Virgin Material]],'DD FD'!AJ:AK,2,FALSE))</f>
        <v/>
      </c>
      <c r="MF22" s="578" t="str">
        <f>IF(Table1[[#This Row],[Hauptkörper - B3 - Virgin Material Anteil (in %)]]="","",Table1[[#This Row],[Hauptkörper - B3 - Virgin Material Anteil (in %)]])</f>
        <v/>
      </c>
      <c r="MG22" s="577" t="str">
        <f>IF(Table1[[#This Row],[Hauptkörper - B3 - Recyceltes Material]]="","",VLOOKUP(Table1[[#This Row],[Hauptkörper - B3 - Recyceltes Material]],'DD FD'!AL:AM,2,FALSE))</f>
        <v/>
      </c>
      <c r="MH22" s="578" t="str">
        <f>IF(Table1[[#This Row],[Hauptkörper - B3 - Recyceltes Material Anteil (in %)]]="","",Table1[[#This Row],[Hauptkörper - B3 - Recyceltes Material Anteil (in %)]])</f>
        <v/>
      </c>
      <c r="MI22" s="577" t="str">
        <f>IF(Table1[[#This Row],[Hauptkörper - B3 - Beschichtung]]="","",VLOOKUP(Table1[[#This Row],[Hauptkörper - B3 - Beschichtung]],'DD FD'!AE:AF,2,FALSE))</f>
        <v/>
      </c>
      <c r="MJ22" s="580" t="str">
        <f>IF(Table1[[#This Row],[Hauptkörper - B3 - Beschichtung Anteil (in %)]]="","",Table1[[#This Row],[Hauptkörper - B3 - Beschichtung Anteil (in %)]])</f>
        <v/>
      </c>
      <c r="MK22" s="576" t="str">
        <f>IF(Table1[[#This Row],[Verschluss - B1 - Art]]="","",VLOOKUP(Table1[[#This Row],[Verschluss - B1 - Art]],'DD FD'!D:E,2,FALSE))</f>
        <v/>
      </c>
      <c r="ML22" s="577" t="str">
        <f>IF(Table1[[#This Row],[Verschluss - B1 - Fraktion]]="","",VLOOKUP(Table1[[#This Row],[Verschluss - B1 - Fraktion]],'DD FD'!H:J,3,FALSE))</f>
        <v/>
      </c>
      <c r="MM22" s="574" t="str">
        <f>IF(Table1[[#This Row],[Verschluss - B1 - Gewicht (in G)]]="","",Table1[[#This Row],[Verschluss - B1 - Gewicht (in G)]])</f>
        <v/>
      </c>
      <c r="MN22" s="574" t="str">
        <f>IF(Table1[[#This Row],[Verschluss - B1 - Lizenzierungs-pflichtig? (X=Ja)]]="","",Table1[[#This Row],[Verschluss - B1 - Lizenzierungs-pflichtig? (X=Ja)]])</f>
        <v/>
      </c>
      <c r="MO22" s="574" t="str">
        <f>IF(Table1[[#This Row],[Verschluss - B1 - Trennbar vom Hauptkörper? (X=Ja)]]="","",Table1[[#This Row],[Verschluss - B1 - Trennbar vom Hauptkörper? (X=Ja)]])</f>
        <v/>
      </c>
      <c r="MP22" s="577" t="str">
        <f>IF(Table1[[#This Row],[Verschluss - B1 - Virgin Material]]="","",VLOOKUP(Table1[[#This Row],[Verschluss - B1 - Virgin Material]],'DD FD'!AJ:AK,2,FALSE))</f>
        <v/>
      </c>
      <c r="MQ22" s="578" t="str">
        <f>IF(Table1[[#This Row],[Verschluss - B1 - Virgin Material Anteil (in %)]]="","",Table1[[#This Row],[Verschluss - B1 - Virgin Material Anteil (in %)]])</f>
        <v/>
      </c>
      <c r="MR22" s="577" t="str">
        <f>IF(Table1[[#This Row],[Verschluss - B1 - Recyceltes Material]]="","",VLOOKUP(Table1[[#This Row],[Verschluss - B1 - Recyceltes Material]],'DD FD'!AL:AM,2,FALSE))</f>
        <v/>
      </c>
      <c r="MS22" s="578" t="str">
        <f>IF(Table1[[#This Row],[Verschluss - B1 - Recyceltes Material Anteil (in %)]]="","",Table1[[#This Row],[Verschluss - B1 - Recyceltes Material Anteil (in %)]])</f>
        <v/>
      </c>
      <c r="MT22" s="577" t="str">
        <f>IF(Table1[[#This Row],[Verschluss - B1 - Beschichtung]]="","",VLOOKUP(Table1[[#This Row],[Verschluss - B1 - Beschichtung]],'DD FD'!AE:AF,2,FALSE))</f>
        <v/>
      </c>
      <c r="MU22" s="580" t="str">
        <f>IF(Table1[[#This Row],[Verschluss - B1 - Beschichtung Anteil (in %)]]="","",Table1[[#This Row],[Verschluss - B1 - Beschichtung Anteil (in %)]])</f>
        <v/>
      </c>
      <c r="MV22" s="576" t="str">
        <f>IF(Table1[[#This Row],[Verschluss - B2 - Art]]="","",VLOOKUP(Table1[[#This Row],[Verschluss - B2 - Art]],'DD FD'!D:E,2,FALSE))</f>
        <v/>
      </c>
      <c r="MW22" s="577" t="str">
        <f>IF(Table1[[#This Row],[Verschluss - B2 - Fraktion]]="","",VLOOKUP(Table1[[#This Row],[Verschluss - B2 - Fraktion]],'DD FD'!H:J,3,FALSE))</f>
        <v/>
      </c>
      <c r="MX22" s="574" t="str">
        <f>IF(Table1[[#This Row],[Verschluss - B2 - Gewicht (in G)]]="","",Table1[[#This Row],[Verschluss - B2 - Gewicht (in G)]])</f>
        <v/>
      </c>
      <c r="MY22" s="574" t="str">
        <f>IF(Table1[[#This Row],[Verschluss - B2 - Lizenzierungs-pflichtig? (X=Ja)]]="","",Table1[[#This Row],[Verschluss - B2 - Lizenzierungs-pflichtig? (X=Ja)]])</f>
        <v/>
      </c>
      <c r="MZ22" s="574" t="str">
        <f>IF(Table1[[#This Row],[Verschluss - B2 - Trennbar vom Hauptkörper? (X=Ja)]]="","",Table1[[#This Row],[Verschluss - B2 - Trennbar vom Hauptkörper? (X=Ja)]])</f>
        <v/>
      </c>
      <c r="NA22" s="577" t="str">
        <f>IF(Table1[[#This Row],[Verschluss - B2 - Virgin Material]]="","",VLOOKUP(Table1[[#This Row],[Verschluss - B2 - Virgin Material]],'DD FD'!AJ:AK,2,FALSE))</f>
        <v/>
      </c>
      <c r="NB22" s="578" t="str">
        <f>IF(Table1[[#This Row],[Verschluss - B2 - Virgin Material Anteil (in %)]]="","",Table1[[#This Row],[Verschluss - B2 - Virgin Material Anteil (in %)]])</f>
        <v/>
      </c>
      <c r="NC22" s="577" t="str">
        <f>IF(Table1[[#This Row],[Verschluss - B2 - Recyceltes Material]]="","",VLOOKUP(Table1[[#This Row],[Verschluss - B2 - Recyceltes Material]],'DD FD'!AL:AM,2,FALSE))</f>
        <v/>
      </c>
      <c r="ND22" s="578" t="str">
        <f>IF(Table1[[#This Row],[Verschluss - B2 - Recyceltes Material Anteil (in %)]]="","",Table1[[#This Row],[Verschluss - B2 - Recyceltes Material Anteil (in %)]])</f>
        <v/>
      </c>
      <c r="NE22" s="577" t="str">
        <f>IF(Table1[[#This Row],[Verschluss - B2 - Beschichtung]]="","",VLOOKUP(Table1[[#This Row],[Verschluss - B2 - Beschichtung]],'DD FD'!AE:AF,2,FALSE))</f>
        <v/>
      </c>
      <c r="NF22" s="580" t="str">
        <f>IF(Table1[[#This Row],[Verschluss - B2 - Beschichtung Anteil (in %)]]="","",Table1[[#This Row],[Verschluss - B2 - Beschichtung Anteil (in %)]])</f>
        <v/>
      </c>
      <c r="NG22" s="576" t="str">
        <f>IF(Table1[[#This Row],[Verschluss - B3 - Art]]="","",VLOOKUP(Table1[[#This Row],[Verschluss - B3 - Art]],'DD FD'!D:E,2,FALSE))</f>
        <v/>
      </c>
      <c r="NH22" s="577" t="str">
        <f>IF(Table1[[#This Row],[Verschluss - B3 - Fraktion]]="","",VLOOKUP(Table1[[#This Row],[Verschluss - B3 - Fraktion]],'DD FD'!H:J,3,FALSE))</f>
        <v/>
      </c>
      <c r="NI22" s="574" t="str">
        <f>IF(Table1[[#This Row],[Verschluss - B3 - Gewicht (in G)]]="","",Table1[[#This Row],[Verschluss - B3 - Gewicht (in G)]])</f>
        <v/>
      </c>
      <c r="NJ22" s="574" t="str">
        <f>IF(Table1[[#This Row],[Verschluss - B3 - Lizenzierungs-pflichtig? (X=Ja)]]="","",Table1[[#This Row],[Verschluss - B3 - Lizenzierungs-pflichtig? (X=Ja)]])</f>
        <v/>
      </c>
      <c r="NK22" s="574" t="str">
        <f>IF(Table1[[#This Row],[Verschluss - B3 - Trennbar vom Hauptkörper? (X=Ja)]]="","",Table1[[#This Row],[Verschluss - B3 - Trennbar vom Hauptkörper? (X=Ja)]])</f>
        <v/>
      </c>
      <c r="NL22" s="577" t="str">
        <f>IF(Table1[[#This Row],[Verschluss - B3 - Virgin Material]]="","",VLOOKUP(Table1[[#This Row],[Verschluss - B3 - Virgin Material]],'DD FD'!AJ:AK,2,FALSE))</f>
        <v/>
      </c>
      <c r="NM22" s="578" t="str">
        <f>IF(Table1[[#This Row],[Verschluss - B3 - Virgin Material Anteil (in %)]]="","",Table1[[#This Row],[Verschluss - B3 - Virgin Material Anteil (in %)]])</f>
        <v/>
      </c>
      <c r="NN22" s="577" t="str">
        <f>IF(Table1[[#This Row],[Verschluss - B3 - Recyceltes Material]]="","",VLOOKUP(Table1[[#This Row],[Verschluss - B3 - Recyceltes Material]],'DD FD'!AL:AM,2,FALSE))</f>
        <v/>
      </c>
      <c r="NO22" s="578" t="str">
        <f>IF(Table1[[#This Row],[Verschluss - B3 - Recyceltes Material Anteil (in %)]]="","",Table1[[#This Row],[Verschluss - B3 - Recyceltes Material Anteil (in %)]])</f>
        <v/>
      </c>
      <c r="NP22" s="577" t="str">
        <f>IF(Table1[[#This Row],[Verschluss - B3 - Beschichtung]]="","",VLOOKUP(Table1[[#This Row],[Verschluss - B3 - Beschichtung]],'DD FD'!AE:AF,2,FALSE))</f>
        <v/>
      </c>
      <c r="NQ22" s="580" t="str">
        <f>IF(Table1[[#This Row],[Verschluss - B3 - Beschichtung Anteil (in %)]]="","",Table1[[#This Row],[Verschluss - B3 - Beschichtung Anteil (in %)]])</f>
        <v/>
      </c>
      <c r="NR22" s="576" t="str">
        <f>IF(Table1[[#This Row],[Etikett - B1 - Art]]="","",VLOOKUP(Table1[[#This Row],[Etikett - B1 - Art]],'DD FD'!F:G,2,FALSE))</f>
        <v/>
      </c>
      <c r="NS22" s="577" t="str">
        <f>IF(Table1[[#This Row],[Etikett - B1 - Fraktion]]="","",VLOOKUP(Table1[[#This Row],[Etikett - B1 - Fraktion]],'DD FD'!H:J,3,FALSE))</f>
        <v/>
      </c>
      <c r="NT22" s="574" t="str">
        <f>IF(Table1[[#This Row],[Etikett - B1 - Gewicht (in G)]]="","",Table1[[#This Row],[Etikett - B1 - Gewicht (in G)]])</f>
        <v/>
      </c>
      <c r="NU22" s="574" t="str">
        <f>IF(Table1[[#This Row],[Etikett - B1 - Lizenzierungs-pflichtig? (X=Ja)]]="","",Table1[[#This Row],[Etikett - B1 - Lizenzierungs-pflichtig? (X=Ja)]])</f>
        <v/>
      </c>
      <c r="NV22" s="574" t="str">
        <f>IF(Table1[[#This Row],[Etikett - B1 - Trennbar vom Hauptkörper? (X=Ja)]]="","",Table1[[#This Row],[Etikett - B1 - Trennbar vom Hauptkörper? (X=Ja)]])</f>
        <v/>
      </c>
      <c r="NW22" s="577" t="str">
        <f>IF(Table1[[#This Row],[Etikett - B1 - Virgin Material]]="","",VLOOKUP(Table1[[#This Row],[Etikett - B1 - Virgin Material]],'DD FD'!AJ:AK,2,FALSE))</f>
        <v/>
      </c>
      <c r="NX22" s="578" t="str">
        <f>IF(Table1[[#This Row],[Etikett - B1 - Virgin Material Anteil (in %)]]="","",Table1[[#This Row],[Etikett - B1 - Virgin Material Anteil (in %)]])</f>
        <v/>
      </c>
      <c r="NY22" s="577" t="str">
        <f>IF(Table1[[#This Row],[Etikett - B1 - Recyceltes Material]]="","",VLOOKUP(Table1[[#This Row],[Etikett - B1 - Recyceltes Material]],'DD FD'!AL:AM,2,FALSE))</f>
        <v/>
      </c>
      <c r="NZ22" s="578" t="str">
        <f>IF(Table1[[#This Row],[Etikett - B1 - Recyceltes Material Anteil (in %)]]="","",Table1[[#This Row],[Etikett - B1 - Recyceltes Material Anteil (in %)]])</f>
        <v/>
      </c>
      <c r="OA22" s="577" t="str">
        <f>IF(Table1[[#This Row],[Etikett - B1 - Beschichtung]]="","",VLOOKUP(Table1[[#This Row],[Etikett - B1 - Beschichtung]],'DD FD'!AE:AF,2,FALSE))</f>
        <v/>
      </c>
      <c r="OB22" s="580" t="str">
        <f>IF(Table1[[#This Row],[Etikett - B1 - Beschichtung Anteil (in %)]]="","",Table1[[#This Row],[Etikett - B1 - Beschichtung Anteil (in %)]])</f>
        <v/>
      </c>
      <c r="OC22" s="576" t="str">
        <f>IF(Table1[[#This Row],[Etikett - B2 - Art]]="","",VLOOKUP(Table1[[#This Row],[Etikett - B2 - Art]],'DD FD'!F:G,2,FALSE))</f>
        <v/>
      </c>
      <c r="OD22" s="577" t="str">
        <f>IF(Table1[[#This Row],[Etikett - B2 - Fraktion]]="","",VLOOKUP(Table1[[#This Row],[Etikett - B2 - Fraktion]],'DD FD'!H:J,3,FALSE))</f>
        <v/>
      </c>
      <c r="OE22" s="574" t="str">
        <f>IF(Table1[[#This Row],[Etikett - B2 - Gewicht (in G)]]="","",Table1[[#This Row],[Etikett - B2 - Gewicht (in G)]])</f>
        <v/>
      </c>
      <c r="OF22" s="574" t="str">
        <f>IF(Table1[[#This Row],[Etikett - B2 - Lizenzierungs-pflichtig? (X=Ja)]]="","",Table1[[#This Row],[Etikett - B2 - Lizenzierungs-pflichtig? (X=Ja)]])</f>
        <v/>
      </c>
      <c r="OG22" s="574" t="str">
        <f>IF(Table1[[#This Row],[Etikett - B2 - Trennbar vom Hauptkörper? (X=Ja)]]="","",Table1[[#This Row],[Etikett - B2 - Trennbar vom Hauptkörper? (X=Ja)]])</f>
        <v/>
      </c>
      <c r="OH22" s="577" t="str">
        <f>IF(Table1[[#This Row],[Etikett - B2 - Virgin Material]]="","",VLOOKUP(Table1[[#This Row],[Etikett - B2 - Virgin Material]],'DD FD'!AJ:AK,2,FALSE))</f>
        <v/>
      </c>
      <c r="OI22" s="578" t="str">
        <f>IF(Table1[[#This Row],[Etikett - B2 - Virgin Material Anteil (in %)]]="","",Table1[[#This Row],[Etikett - B2 - Virgin Material Anteil (in %)]])</f>
        <v/>
      </c>
      <c r="OJ22" s="577" t="str">
        <f>IF(Table1[[#This Row],[Etikett - B2 - Recyceltes Material]]="","",VLOOKUP(Table1[[#This Row],[Etikett - B2 - Recyceltes Material]],'DD FD'!AL:AM,2,FALSE))</f>
        <v/>
      </c>
      <c r="OK22" s="578" t="str">
        <f>IF(Table1[[#This Row],[Etikett - B2 - Recyceltes Material Anteil (in %)]]="","",Table1[[#This Row],[Etikett - B2 - Recyceltes Material Anteil (in %)]])</f>
        <v/>
      </c>
      <c r="OL22" s="577" t="str">
        <f>IF(Table1[[#This Row],[Etikett - B2 - Beschichtung]]="","",VLOOKUP(Table1[[#This Row],[Etikett - B2 - Beschichtung]],'DD FD'!AE:AF,2,FALSE))</f>
        <v/>
      </c>
      <c r="OM22" s="580" t="str">
        <f>IF(Table1[[#This Row],[Etikett - B2 - Beschichtung Anteil (in %)]]="","",Table1[[#This Row],[Etikett - B2 - Beschichtung Anteil (in %)]])</f>
        <v/>
      </c>
      <c r="ON22" s="576" t="str">
        <f>IF(Table1[[#This Row],[Etikett - B3 - Art]]="","",VLOOKUP(Table1[[#This Row],[Etikett - B3 - Art]],'DD FD'!F:G,2,FALSE))</f>
        <v/>
      </c>
      <c r="OO22" s="577" t="str">
        <f>IF(Table1[[#This Row],[Etikett - B3 - Fraktion]]="","",VLOOKUP(Table1[[#This Row],[Etikett - B3 - Fraktion]],'DD FD'!H:J,3,FALSE))</f>
        <v/>
      </c>
      <c r="OP22" s="574" t="str">
        <f>IF(Table1[[#This Row],[Etikett - B3 - Gewicht (in G)]]="","",Table1[[#This Row],[Etikett - B3 - Gewicht (in G)]])</f>
        <v/>
      </c>
      <c r="OQ22" s="574" t="str">
        <f>IF(Table1[[#This Row],[Etikett - B3 - Lizenzierungs-pflichtig? (X=Ja)]]="","",Table1[[#This Row],[Etikett - B3 - Lizenzierungs-pflichtig? (X=Ja)]])</f>
        <v/>
      </c>
      <c r="OR22" s="574" t="str">
        <f>IF(Table1[[#This Row],[Etikett - B3 - Trennbar vom Hauptkörper? (X=Ja)]]="","",Table1[[#This Row],[Etikett - B3 - Trennbar vom Hauptkörper? (X=Ja)]])</f>
        <v/>
      </c>
      <c r="OS22" s="577" t="str">
        <f>IF(Table1[[#This Row],[Etikett - B3 - Virgin Material]]="","",VLOOKUP(Table1[[#This Row],[Etikett - B3 - Virgin Material]],'DD FD'!AJ:AK,2,FALSE))</f>
        <v/>
      </c>
      <c r="OT22" s="578" t="str">
        <f>IF(Table1[[#This Row],[Etikett - B3 - Virgin Material Anteil (in %)]]="","",Table1[[#This Row],[Etikett - B3 - Virgin Material Anteil (in %)]])</f>
        <v/>
      </c>
      <c r="OU22" s="577" t="str">
        <f>IF(Table1[[#This Row],[Etikett - B3 - Recyceltes Material]]="","",VLOOKUP(Table1[[#This Row],[Etikett - B3 - Recyceltes Material]],'DD FD'!AL:AM,2,FALSE))</f>
        <v/>
      </c>
      <c r="OV22" s="578" t="str">
        <f>IF(Table1[[#This Row],[Etikett - B3 - Recyceltes Material Anteil (in %)]]="","",Table1[[#This Row],[Etikett - B3 - Recyceltes Material Anteil (in %)]])</f>
        <v/>
      </c>
      <c r="OW22" s="577" t="str">
        <f>IF(Table1[[#This Row],[Etikett - B3 - Beschichtung]]="","",VLOOKUP(Table1[[#This Row],[Etikett - B3 - Beschichtung]],'DD FD'!AE:AF,2,FALSE))</f>
        <v/>
      </c>
      <c r="OX22" s="613" t="str">
        <f>IF(Table1[[#This Row],[Etikett - B3 - Beschichtung Anteil (in %)]]="","",Table1[[#This Row],[Etikett - B3 - Beschichtung Anteil (in %)]])</f>
        <v/>
      </c>
      <c r="OY22" s="618">
        <f>ROUNDUP(SUM(
IF(AND(LH22='DD FD'!$J$7,LJ22='DD FD'!$AI$3),LI22,0),
IF(AND(LR22='DD FD'!$J$7,LT22='DD FD'!$AI$3),LS22,0),
IF(AND(MB22='DD FD'!$J$7,MD22='DD FD'!$AI$3),MC22,0),
IF(AND(ML22='DD FD'!$J$7,MN22='DD FD'!$AI$3),MM22,0),
IF(AND(MW22='DD FD'!$J$7,MY22='DD FD'!$AI$3),MX22,0),
IF(AND(NH22='DD FD'!$J$7,NJ22='DD FD'!$AI$3),NI22,0),
IF(AND(NS22='DD FD'!$J$7,NU22='DD FD'!$AI$3),NT22,0),
IF(AND(OD22='DD FD'!$J$7,OF22='DD FD'!$AI$3),OE22,0),
IF(AND(OO22='DD FD'!$J$7,OQ22='DD FD'!$AI$3),OP22,0),
),2)</f>
        <v>0</v>
      </c>
      <c r="OZ22" s="617">
        <f>ROUNDUP(SUM(
IF(AND(LH22='DD FD'!$J$6,LJ22='DD FD'!$AI$3),LI22,0),
IF(AND(LR22='DD FD'!$J$6,LT22='DD FD'!$AI$3),LS22,0),
IF(AND(MB22='DD FD'!$J$6,MD22='DD FD'!$AI$3),MC22,0),
IF(AND(ML22='DD FD'!$J$6,MN22='DD FD'!$AI$3),MM22,0),
IF(AND(MW22='DD FD'!$J$6,MY22='DD FD'!$AI$3),MX22,0),
IF(AND(NH22='DD FD'!$J$6,NJ22='DD FD'!$AI$3),NI22,0),
IF(AND(NS22='DD FD'!$J$6,NU22='DD FD'!$AI$3),NT22,0),
IF(AND(OD22='DD FD'!$J$6,OF22='DD FD'!$AI$3),OE22,0),
IF(AND(OO22='DD FD'!$J$6,OQ22='DD FD'!$AI$3),OP22,0),
),2)</f>
        <v>0</v>
      </c>
      <c r="PA22" s="617">
        <f>ROUNDUP(SUM(
IF(AND(LH22='DD FD'!$J$10,LJ22='DD FD'!$AI$3),LI22,0),
IF(AND(LR22='DD FD'!$J$10,LT22='DD FD'!$AI$3),LS22,0),
IF(AND(MB22='DD FD'!$J$10,MD22='DD FD'!$AI$3),MC22,0),
IF(AND(ML22='DD FD'!$J$10,MN22='DD FD'!$AI$3),MM22,0),
IF(AND(MW22='DD FD'!$J$10,MY22='DD FD'!$AI$3),MX22,0),
IF(AND(NH22='DD FD'!$J$10,NJ22='DD FD'!$AI$3),NI22,0),
IF(AND(NS22='DD FD'!$J$10,NU22='DD FD'!$AI$3),NT22,0),
IF(AND(OD22='DD FD'!$J$10,OF22='DD FD'!$AI$3),OE22,0),
IF(AND(OO22='DD FD'!$J$10,OQ22='DD FD'!$AI$3),OP22,0),
),2)</f>
        <v>0</v>
      </c>
      <c r="PB22" s="617">
        <f>ROUNDUP(SUM(
IF(AND(LH22='DD FD'!$J$8,LJ22='DD FD'!$AI$3),LI22,0),
IF(AND(LR22='DD FD'!$J$8,LT22='DD FD'!$AI$3),LS22,0),
IF(AND(MB22='DD FD'!$J$8,MD22='DD FD'!$AI$3),MC22,0),
IF(AND(ML22='DD FD'!$J$8,MN22='DD FD'!$AI$3),MM22,0),
IF(AND(MW22='DD FD'!$J$8,MY22='DD FD'!$AI$3),MX22,0),
IF(AND(NH22='DD FD'!$J$8,NJ22='DD FD'!$AI$3),NI22,0),
IF(AND(NS22='DD FD'!$J$8,NU22='DD FD'!$AI$3),NT22,0),
IF(AND(OD22='DD FD'!$J$8,OF22='DD FD'!$AI$3),OE22,0),
IF(AND(OO22='DD FD'!$J$8,OQ22='DD FD'!$AI$3),OP22,0),
),2)</f>
        <v>0</v>
      </c>
      <c r="PC22" s="617">
        <f>ROUNDUP(SUM(
IF(AND(LH22='DD FD'!$J$5,LJ22='DD FD'!$AI$3),LI22,0),
IF(AND(LR22='DD FD'!$J$5,LT22='DD FD'!$AI$3),LS22,0),
IF(AND(MB22='DD FD'!$J$5,MD22='DD FD'!$AI$3),MC22,0),
IF(AND(ML22='DD FD'!$J$5,MN22='DD FD'!$AI$3),MM22,0),
IF(AND(MW22='DD FD'!$J$5,MY22='DD FD'!$AI$3),MX22,0),
IF(AND(NH22='DD FD'!$J$5,NJ22='DD FD'!$AI$3),NI22,0),
IF(AND(NS22='DD FD'!$J$5,NU22='DD FD'!$AI$3),NT22,0),
IF(AND(OD22='DD FD'!$J$5,OF22='DD FD'!$AI$3),OE22,0),
IF(AND(OO22='DD FD'!$J$5,OQ22='DD FD'!$AI$3),OP22,0),
),2)</f>
        <v>0</v>
      </c>
      <c r="PD22" s="617">
        <f>ROUNDUP(SUM(
IF(AND(LH22='DD FD'!$J$9,LJ22='DD FD'!$AI$3),LI22,0),
IF(AND(LR22='DD FD'!$J$9,LT22='DD FD'!$AI$3),LS22,0),
IF(AND(MB22='DD FD'!$J$9,MD22='DD FD'!$AI$3),MC22,0),
IF(AND(ML22='DD FD'!$J$9,MN22='DD FD'!$AI$3),MM22,0),
IF(AND(MW22='DD FD'!$J$9,MY22='DD FD'!$AI$3),MX22,0),
IF(AND(NH22='DD FD'!$J$9,NJ22='DD FD'!$AI$3),NI22,0),
IF(AND(NS22='DD FD'!$J$9,NU22='DD FD'!$AI$3),NT22,0),
IF(AND(OD22='DD FD'!$J$9,OF22='DD FD'!$AI$3),OE22,0),
IF(AND(OO22='DD FD'!$J$9,OQ22='DD FD'!$AI$3),OP22,0),
),2)</f>
        <v>0</v>
      </c>
      <c r="PE22" s="617">
        <f>ROUNDUP(SUM(
IF(AND(LH22='DD FD'!$J$4,LJ22='DD FD'!$AI$3),LI22,0),
IF(AND(LR22='DD FD'!$J$4,LT22='DD FD'!$AI$3),LS22,0),
IF(AND(MB22='DD FD'!$J$4,MD22='DD FD'!$AI$3),MC22,0),
IF(AND(ML22='DD FD'!$J$4,MN22='DD FD'!$AI$3),MM22,0),
IF(AND(MW22='DD FD'!$J$4,MY22='DD FD'!$AI$3),MX22,0),
IF(AND(NH22='DD FD'!$J$4,NJ22='DD FD'!$AI$3),NI22,0),
IF(AND(NS22='DD FD'!$J$4,NU22='DD FD'!$AI$3),NT22,0),
IF(AND(OD22='DD FD'!$J$4,OF22='DD FD'!$AI$3),OE22,0),
IF(AND(OO22='DD FD'!$J$4,OQ22='DD FD'!$AI$3),OP22,0),
),2)</f>
        <v>0</v>
      </c>
      <c r="PF22" s="619">
        <f>ROUNDUP(SUM(
IF(AND(LH22='DD FD'!$J$11,LJ22='DD FD'!$AI$3),LI22,0),
IF(AND(LR22='DD FD'!$J$11,LT22='DD FD'!$AI$3),LS22,0),
IF(AND(MB22='DD FD'!$J$11,MD22='DD FD'!$AI$3),MC22,0),
IF(AND(ML22='DD FD'!$J$11,MN22='DD FD'!$AI$3),MM22,0),
IF(AND(MW22='DD FD'!$J$11,MY22='DD FD'!$AI$3),MX22,0),
IF(AND(NH22='DD FD'!$J$11,NJ22='DD FD'!$AI$3),NI22,0),
IF(AND(NS22='DD FD'!$J$11,NU22='DD FD'!$AI$3),NT22,0),
IF(AND(OD22='DD FD'!$J$11,OF22='DD FD'!$AI$3),OE22,0),
IF(AND(OO22='DD FD'!$J$11,OQ22='DD FD'!$AI$3),OP22,0),
),2)</f>
        <v>0</v>
      </c>
    </row>
    <row r="23" spans="1:422">
      <c r="A23" s="806"/>
      <c r="B23" s="934"/>
      <c r="C23" s="247"/>
      <c r="D23" s="842"/>
      <c r="E23" s="247"/>
      <c r="F23" s="158"/>
      <c r="G23" s="710"/>
      <c r="H23" s="712"/>
      <c r="I23" s="936"/>
      <c r="J23" s="803"/>
      <c r="K23" s="150"/>
      <c r="L23" s="146" t="str">
        <f t="shared" si="0"/>
        <v/>
      </c>
      <c r="M23" s="501" t="str">
        <f t="shared" si="17"/>
        <v/>
      </c>
      <c r="N23" s="504"/>
      <c r="O23" s="113" t="str">
        <f t="shared" si="18"/>
        <v/>
      </c>
      <c r="P23" s="114" t="str">
        <f t="shared" si="1"/>
        <v/>
      </c>
      <c r="Q23" s="152"/>
      <c r="R23" s="152"/>
      <c r="S23" s="115" t="str">
        <f t="shared" si="19"/>
        <v/>
      </c>
      <c r="T23" s="159"/>
      <c r="U23" s="159"/>
      <c r="V23" s="157"/>
      <c r="W23" s="157"/>
      <c r="X23" s="157"/>
      <c r="Y23" s="772"/>
      <c r="Z23" s="158"/>
      <c r="AA23" s="144"/>
      <c r="AB23" s="112"/>
      <c r="AC23" s="153"/>
      <c r="AD23" s="153"/>
      <c r="AE23" s="153"/>
      <c r="AF23" s="153"/>
      <c r="AG23" s="153"/>
      <c r="AH23" s="153"/>
      <c r="AI23" s="152"/>
      <c r="AJ23" s="158"/>
      <c r="AK23" s="158"/>
      <c r="AL23" s="158"/>
      <c r="AM23" s="116" t="str">
        <f t="shared" si="20"/>
        <v/>
      </c>
      <c r="AN23" s="116" t="str">
        <f t="shared" si="21"/>
        <v/>
      </c>
      <c r="AO23" s="324"/>
      <c r="AP23" s="503"/>
      <c r="AQ23" s="487" t="str">
        <f t="shared" si="22"/>
        <v/>
      </c>
      <c r="AR23" s="113" t="str">
        <f t="shared" si="2"/>
        <v/>
      </c>
      <c r="AS23" s="113" t="str">
        <f t="shared" si="3"/>
        <v/>
      </c>
      <c r="AT23" s="113" t="str">
        <f t="shared" si="4"/>
        <v/>
      </c>
      <c r="AU23" s="113" t="str">
        <f t="shared" si="5"/>
        <v/>
      </c>
      <c r="AV23" s="159"/>
      <c r="AW23" s="157"/>
      <c r="AX23" s="157"/>
      <c r="AY23" s="157"/>
      <c r="AZ23" s="157"/>
      <c r="BA23" s="116" t="str">
        <f t="shared" si="6"/>
        <v/>
      </c>
      <c r="BB23" s="316"/>
      <c r="BC23" s="116" t="str">
        <f t="shared" si="7"/>
        <v/>
      </c>
      <c r="BD23" s="133" t="str">
        <f t="shared" si="8"/>
        <v/>
      </c>
      <c r="BE23" s="157"/>
      <c r="BF23" s="1180"/>
      <c r="BG23" s="1180"/>
      <c r="BH23" s="158"/>
      <c r="BI23" s="490"/>
      <c r="BJ23" s="514" t="str">
        <f t="shared" si="23"/>
        <v/>
      </c>
      <c r="BK23" s="789"/>
      <c r="BL23" s="116" t="str">
        <f t="shared" si="24"/>
        <v/>
      </c>
      <c r="BM23" s="144"/>
      <c r="BN23" s="144"/>
      <c r="BO23" s="144"/>
      <c r="BP23" s="790"/>
      <c r="BQ23" s="790"/>
      <c r="BR23" s="790"/>
      <c r="BS23" s="116" t="str">
        <f t="shared" si="9"/>
        <v/>
      </c>
      <c r="BT23" s="790"/>
      <c r="BU23" s="808" t="str">
        <f t="shared" si="10"/>
        <v/>
      </c>
      <c r="BV23" s="791"/>
      <c r="BW23" s="144"/>
      <c r="BX23" s="20"/>
      <c r="BY23" s="20"/>
      <c r="BZ23" s="20"/>
      <c r="CA23" s="792"/>
      <c r="CB23" s="1201"/>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782" t="str">
        <f t="shared" si="25"/>
        <v/>
      </c>
      <c r="EE23" s="519"/>
      <c r="EF23" s="793"/>
      <c r="EG23" s="519"/>
      <c r="EH23" s="794"/>
      <c r="EI23" s="790"/>
      <c r="EJ23" s="794"/>
      <c r="EK23" s="794"/>
      <c r="EL23" s="790"/>
      <c r="EM23" s="790"/>
      <c r="EN23" s="790"/>
      <c r="EO23" s="112" t="str">
        <f t="shared" si="11"/>
        <v/>
      </c>
      <c r="EP23" s="790"/>
      <c r="EQ23" s="488" t="str">
        <f t="shared" si="12"/>
        <v/>
      </c>
      <c r="ER23" s="1100"/>
      <c r="ES23" s="1099" t="str">
        <f t="shared" si="26"/>
        <v/>
      </c>
      <c r="ET23" s="525"/>
      <c r="EU23" s="148"/>
      <c r="EV23" s="148"/>
      <c r="EW23" s="148"/>
      <c r="EX23" s="148"/>
      <c r="EY23" s="148"/>
      <c r="EZ23" s="148"/>
      <c r="FA23" s="148"/>
      <c r="FB23" s="148"/>
      <c r="FC23" s="148"/>
      <c r="FD23" s="148"/>
      <c r="FE23" s="148"/>
      <c r="FF23" s="148"/>
      <c r="FG23" s="148"/>
      <c r="FH23" s="148"/>
      <c r="FI23" s="528"/>
      <c r="FJ23" s="513" t="str">
        <f t="shared" si="13"/>
        <v/>
      </c>
      <c r="FK23" s="158"/>
      <c r="FL23" s="850"/>
      <c r="FM23" s="850"/>
      <c r="FN23" s="850"/>
      <c r="FO23" s="850"/>
      <c r="FP23" s="850"/>
      <c r="FQ23" s="850"/>
      <c r="FR23" s="157"/>
      <c r="FS23" s="143"/>
      <c r="FT23" s="143"/>
      <c r="FU23" s="847" t="str">
        <f t="shared" si="14"/>
        <v/>
      </c>
      <c r="FV23" s="555"/>
      <c r="FW23" s="523" t="str">
        <f>IF(Table1[[#This Row],[Nonfood Inhaltstoffe - Komponente]]="","",VLOOKUP(Table1[[#This Row],[Nonfood Inhaltstoffe - Komponente]],'Dropdown Auswahl'!BJ:BK,2,FALSE))</f>
        <v/>
      </c>
      <c r="FX23" s="1013"/>
      <c r="FY23" s="1011" t="str">
        <f t="shared" si="15"/>
        <v/>
      </c>
      <c r="FZ23" s="152"/>
      <c r="GA23" s="152"/>
      <c r="GB23" s="152"/>
      <c r="GC23" s="529" t="str">
        <f t="shared" si="16"/>
        <v/>
      </c>
      <c r="GG23" s="21"/>
      <c r="GH23" s="21"/>
      <c r="GI23" s="1019"/>
      <c r="GJ23" s="1016" t="str">
        <f>IF(Table1[[#This Row],[Global Trade Item Number (GTIN)]]="","",Table1[[#This Row],[Global Trade Item Number (GTIN)]])</f>
        <v/>
      </c>
      <c r="GK23" s="555" t="str">
        <f>IF(Table1[[#This Row],[WAWI-Nr./ Kreditoren-Nummer
(ASDV)]]&lt;&gt;"",Table1[[#This Row],[WAWI-Nr./ Kreditoren-Nummer
(ASDV)]],"")</f>
        <v/>
      </c>
      <c r="GL23" s="165"/>
      <c r="GM23" s="165"/>
      <c r="GN23" s="165"/>
      <c r="GO23" s="485"/>
      <c r="GP23" s="534"/>
      <c r="GQ23" s="533"/>
      <c r="GR23" s="486"/>
      <c r="GS23" s="486"/>
      <c r="GT23" s="486"/>
      <c r="GU23" s="486"/>
      <c r="GV23" s="486"/>
      <c r="GW23" s="542"/>
      <c r="GX23" s="538"/>
      <c r="GY23" s="144"/>
      <c r="GZ23" s="480"/>
      <c r="HA23" s="158"/>
      <c r="HB23" s="480"/>
      <c r="HC23" s="480"/>
      <c r="HD23" s="480"/>
      <c r="HE23" s="480"/>
      <c r="HF23" s="480"/>
      <c r="HG23" s="480"/>
      <c r="HH23" s="538"/>
      <c r="HI23" s="480"/>
      <c r="HJ23" s="480"/>
      <c r="HK23" s="480"/>
      <c r="HL23" s="480"/>
      <c r="HM23" s="480"/>
      <c r="HN23" s="480"/>
      <c r="HO23" s="480"/>
      <c r="HP23" s="480"/>
      <c r="HQ23" s="480"/>
      <c r="HR23" s="538"/>
      <c r="HS23" s="480"/>
      <c r="HT23" s="480"/>
      <c r="HU23" s="480"/>
      <c r="HV23" s="480"/>
      <c r="HW23" s="480"/>
      <c r="HX23" s="480"/>
      <c r="HY23" s="480"/>
      <c r="HZ23" s="480"/>
      <c r="IA23" s="480"/>
      <c r="IB23" s="538"/>
      <c r="IC23" s="480"/>
      <c r="ID23" s="480"/>
      <c r="IE23" s="480"/>
      <c r="IF23" s="480"/>
      <c r="IG23" s="480"/>
      <c r="IH23" s="480"/>
      <c r="II23" s="480"/>
      <c r="IJ23" s="480"/>
      <c r="IK23" s="480"/>
      <c r="IL23" s="480"/>
      <c r="IM23" s="538"/>
      <c r="IN23" s="480"/>
      <c r="IO23" s="480"/>
      <c r="IP23" s="480"/>
      <c r="IQ23" s="480"/>
      <c r="IR23" s="480"/>
      <c r="IS23" s="480"/>
      <c r="IT23" s="480"/>
      <c r="IU23" s="480"/>
      <c r="IV23" s="480"/>
      <c r="IW23" s="480"/>
      <c r="IX23" s="538"/>
      <c r="IY23" s="480"/>
      <c r="IZ23" s="480"/>
      <c r="JA23" s="480"/>
      <c r="JB23" s="480"/>
      <c r="JC23" s="480"/>
      <c r="JD23" s="480"/>
      <c r="JE23" s="480"/>
      <c r="JF23" s="480"/>
      <c r="JG23" s="480"/>
      <c r="JH23" s="480"/>
      <c r="JI23" s="538"/>
      <c r="JJ23" s="480"/>
      <c r="JK23" s="480"/>
      <c r="JL23" s="480"/>
      <c r="JM23" s="480"/>
      <c r="JN23" s="480"/>
      <c r="JO23" s="480"/>
      <c r="JP23" s="480"/>
      <c r="JQ23" s="480"/>
      <c r="JR23" s="480"/>
      <c r="JS23" s="590"/>
      <c r="JT23" s="538"/>
      <c r="JU23" s="480"/>
      <c r="JV23" s="480"/>
      <c r="JW23" s="480"/>
      <c r="JX23" s="480"/>
      <c r="JY23" s="480"/>
      <c r="JZ23" s="480"/>
      <c r="KA23" s="480"/>
      <c r="KB23" s="480"/>
      <c r="KC23" s="480"/>
      <c r="KD23" s="480"/>
      <c r="KE23" s="538"/>
      <c r="KF23" s="480"/>
      <c r="KG23" s="480"/>
      <c r="KH23" s="480"/>
      <c r="KI23" s="480"/>
      <c r="KJ23" s="480"/>
      <c r="KK23" s="480"/>
      <c r="KL23" s="480"/>
      <c r="KM23" s="480"/>
      <c r="KN23" s="480"/>
      <c r="KO23" s="480"/>
      <c r="KR23" s="568" t="str">
        <f>IF(Table1[[#This Row],[GTIN]]&lt;&gt;"",Table1[[#This Row],[GTIN]],"")</f>
        <v/>
      </c>
      <c r="KS23" s="569" t="str">
        <f>Table1[[#This Row],[Kreditor]]</f>
        <v/>
      </c>
      <c r="KT23" s="570" t="str">
        <f>IF(Table1[[#This Row],[Gültig ab (Datum)]]&lt;&gt;"",Table1[[#This Row],[Gültig ab (Datum)]],"")</f>
        <v/>
      </c>
      <c r="KU23" s="570"/>
      <c r="KV23" s="583" t="str">
        <f>IF(Table1[[#This Row],[Artikel verpackt? 
(X=Ja)]]="","",Table1[[#This Row],[Artikel verpackt? 
(X=Ja)]])</f>
        <v/>
      </c>
      <c r="KW23" s="571" t="str">
        <f>IF(Table1[[#This Row],[Verpackung recyclingfähig?
(X=Ja)]]="","",Table1[[#This Row],[Verpackung recyclingfähig?
(X=Ja)]])</f>
        <v/>
      </c>
      <c r="KX23" s="572"/>
      <c r="KY23" s="573"/>
      <c r="KZ23" s="574"/>
      <c r="LA23" s="574"/>
      <c r="LB23" s="574"/>
      <c r="LC23" s="574"/>
      <c r="LD23" s="574"/>
      <c r="LE23" s="574"/>
      <c r="LF23" s="575"/>
      <c r="LG23" s="576" t="str">
        <f>IF(Table1[[#This Row],[Hauptkörper - B1 - Art]]="","",VLOOKUP(Table1[[#This Row],[Hauptkörper - B1 - Art]],'DD FD'!B:C,2,FALSE))</f>
        <v/>
      </c>
      <c r="LH23" s="577" t="str">
        <f>IF(Table1[[#This Row],[Hauptkörper - B1 - Fraktion]]="","",VLOOKUP(Table1[[#This Row],[Hauptkörper - B1 - Fraktion]],'DD FD'!H:J,3,FALSE))</f>
        <v/>
      </c>
      <c r="LI23" s="574" t="str">
        <f>IF(Table1[[#This Row],[Hauptkörper - B1 - Gewicht
(in G)]]="","",Table1[[#This Row],[Hauptkörper - B1 - Gewicht
(in G)]])</f>
        <v/>
      </c>
      <c r="LJ23" s="574" t="str">
        <f>IF(Table1[[#This Row],[Hauptkörper - B1 - Lizenzierungs-pflichtig? (X=Ja)]]="","",Table1[[#This Row],[Hauptkörper - B1 - Lizenzierungs-pflichtig? (X=Ja)]])</f>
        <v/>
      </c>
      <c r="LK23" s="577" t="str">
        <f>IF(Table1[[#This Row],[Hauptkörper - B1 - Virgin Material]]="","",VLOOKUP(Table1[[#This Row],[Hauptkörper - B1 - Virgin Material]],'DD FD'!AJ:AK,2,FALSE))</f>
        <v/>
      </c>
      <c r="LL23" s="578" t="str">
        <f>IF(Table1[[#This Row],[Hauptkörper - B1 - Virgin Material Anteil (in %)]]="","",Table1[[#This Row],[Hauptkörper - B1 - Virgin Material Anteil (in %)]])</f>
        <v/>
      </c>
      <c r="LM23" s="577" t="str">
        <f>IF(Table1[[#This Row],[Hauptkörper - B1 - Recyceltes Material]]="","",VLOOKUP(Table1[[#This Row],[Hauptkörper - B1 - Recyceltes Material]],'DD FD'!AL:AM,2,FALSE))</f>
        <v/>
      </c>
      <c r="LN23" s="578" t="str">
        <f>IF(Table1[[#This Row],[Hauptkörper - B1 - Recyceltes Material Anteil (in %)]]="","",Table1[[#This Row],[Hauptkörper - B1 - Recyceltes Material Anteil (in %)]])</f>
        <v/>
      </c>
      <c r="LO23" s="579" t="str">
        <f>IF(Table1[[#This Row],[Hauptkörper - B1 - Beschichtung]]="","",VLOOKUP(Table1[[#This Row],[Hauptkörper - B1 - Beschichtung]],'DD FD'!AE:AF,2,FALSE))</f>
        <v/>
      </c>
      <c r="LP23" s="580" t="str">
        <f>IF(Table1[[#This Row],[Hauptkörper - B1 - Beschichtung Anteil (in %)]]="","",Table1[[#This Row],[Hauptkörper - B1 - Beschichtung Anteil (in %)]])</f>
        <v/>
      </c>
      <c r="LQ23" s="576" t="str">
        <f>IF(Table1[[#This Row],[Hauptkörper - B2 - Art]]="","",VLOOKUP(Table1[[#This Row],[Hauptkörper - B2 - Art]],'DD FD'!B:C,2,FALSE))</f>
        <v/>
      </c>
      <c r="LR23" s="577" t="str">
        <f>IF(Table1[[#This Row],[Hauptkörper - B2 - Fraktion]]="","",VLOOKUP(Table1[[#This Row],[Hauptkörper - B2 - Fraktion]],'DD FD'!H:J,3,FALSE))</f>
        <v/>
      </c>
      <c r="LS23" s="574" t="str">
        <f>IF(Table1[[#This Row],[Hauptkörper - B2 - Gewicht
(in G)]]="","",Table1[[#This Row],[Hauptkörper - B2 - Gewicht
(in G)]])</f>
        <v/>
      </c>
      <c r="LT23" s="574" t="str">
        <f>IF(Table1[[#This Row],[Hauptkörper - B2 - Lizenzierungs-pflichtig? (X=Ja)]]="","",Table1[[#This Row],[Hauptkörper - B2 - Lizenzierungs-pflichtig? (X=Ja)]])</f>
        <v/>
      </c>
      <c r="LU23" s="577" t="str">
        <f>IF(Table1[[#This Row],[Hauptkörper - B2 - Virgin Material]]="","",VLOOKUP(Table1[[#This Row],[Hauptkörper - B2 - Virgin Material]],'DD FD'!AJ:AK,2,FALSE))</f>
        <v/>
      </c>
      <c r="LV23" s="578" t="str">
        <f>IF(Table1[[#This Row],[Hauptkörper - B2 - Virgin Material Anteil (in %)]]="","",Table1[[#This Row],[Hauptkörper - B2 - Virgin Material Anteil (in %)]])</f>
        <v/>
      </c>
      <c r="LW23" s="577" t="str">
        <f>IF(Table1[[#This Row],[Hauptkörper - B2 - Recyceltes Material]]="","",VLOOKUP(Table1[[#This Row],[Hauptkörper - B2 - Recyceltes Material]],'DD FD'!AL:AM,2,FALSE))</f>
        <v/>
      </c>
      <c r="LX23" s="578" t="str">
        <f>IF(Table1[[#This Row],[Hauptkörper - B2 - Recyceltes Material Anteil (in %)]]="","",Table1[[#This Row],[Hauptkörper - B2 - Recyceltes Material Anteil (in %)]])</f>
        <v/>
      </c>
      <c r="LY23" s="577" t="str">
        <f>IF(Table1[[#This Row],[Hauptkörper - B2 - Beschichtung]]="","",VLOOKUP(Table1[[#This Row],[Hauptkörper - B2 - Beschichtung]],'DD FD'!AE:AF,2,FALSE))</f>
        <v/>
      </c>
      <c r="LZ23" s="580" t="str">
        <f>IF(Table1[[#This Row],[Hauptkörper - B2 - Beschichtung Anteil (in %)]]="","",Table1[[#This Row],[Hauptkörper - B2 - Beschichtung Anteil (in %)]])</f>
        <v/>
      </c>
      <c r="MA23" s="576" t="str">
        <f>IF(Table1[[#This Row],[Hauptkörper - B3 - Art]]="","",VLOOKUP(Table1[[#This Row],[Hauptkörper - B3 - Art]],'DD FD'!B:C,2,FALSE))</f>
        <v/>
      </c>
      <c r="MB23" s="577" t="str">
        <f>IF(Table1[[#This Row],[Hauptkörper - B3 - Fraktion]]="","",VLOOKUP(Table1[[#This Row],[Hauptkörper - B3 - Fraktion]],'DD FD'!H:J,3,FALSE))</f>
        <v/>
      </c>
      <c r="MC23" s="574" t="str">
        <f>IF(Table1[[#This Row],[Hauptkörper - B3 - Gewicht
(in G)]]="","",Table1[[#This Row],[Hauptkörper - B3 - Gewicht
(in G)]])</f>
        <v/>
      </c>
      <c r="MD23" s="574" t="str">
        <f>IF(Table1[[#This Row],[Hauptkörper - B3 - Lizenzierungs-pflichtig? (X=Ja)]]="","",Table1[[#This Row],[Hauptkörper - B3 - Lizenzierungs-pflichtig? (X=Ja)]])</f>
        <v/>
      </c>
      <c r="ME23" s="577" t="str">
        <f>IF(Table1[[#This Row],[Hauptkörper - B3 - Virgin Material]]="","",VLOOKUP(Table1[[#This Row],[Hauptkörper - B3 - Virgin Material]],'DD FD'!AJ:AK,2,FALSE))</f>
        <v/>
      </c>
      <c r="MF23" s="578" t="str">
        <f>IF(Table1[[#This Row],[Hauptkörper - B3 - Virgin Material Anteil (in %)]]="","",Table1[[#This Row],[Hauptkörper - B3 - Virgin Material Anteil (in %)]])</f>
        <v/>
      </c>
      <c r="MG23" s="577" t="str">
        <f>IF(Table1[[#This Row],[Hauptkörper - B3 - Recyceltes Material]]="","",VLOOKUP(Table1[[#This Row],[Hauptkörper - B3 - Recyceltes Material]],'DD FD'!AL:AM,2,FALSE))</f>
        <v/>
      </c>
      <c r="MH23" s="578" t="str">
        <f>IF(Table1[[#This Row],[Hauptkörper - B3 - Recyceltes Material Anteil (in %)]]="","",Table1[[#This Row],[Hauptkörper - B3 - Recyceltes Material Anteil (in %)]])</f>
        <v/>
      </c>
      <c r="MI23" s="577" t="str">
        <f>IF(Table1[[#This Row],[Hauptkörper - B3 - Beschichtung]]="","",VLOOKUP(Table1[[#This Row],[Hauptkörper - B3 - Beschichtung]],'DD FD'!AE:AF,2,FALSE))</f>
        <v/>
      </c>
      <c r="MJ23" s="580" t="str">
        <f>IF(Table1[[#This Row],[Hauptkörper - B3 - Beschichtung Anteil (in %)]]="","",Table1[[#This Row],[Hauptkörper - B3 - Beschichtung Anteil (in %)]])</f>
        <v/>
      </c>
      <c r="MK23" s="576" t="str">
        <f>IF(Table1[[#This Row],[Verschluss - B1 - Art]]="","",VLOOKUP(Table1[[#This Row],[Verschluss - B1 - Art]],'DD FD'!D:E,2,FALSE))</f>
        <v/>
      </c>
      <c r="ML23" s="577" t="str">
        <f>IF(Table1[[#This Row],[Verschluss - B1 - Fraktion]]="","",VLOOKUP(Table1[[#This Row],[Verschluss - B1 - Fraktion]],'DD FD'!H:J,3,FALSE))</f>
        <v/>
      </c>
      <c r="MM23" s="574" t="str">
        <f>IF(Table1[[#This Row],[Verschluss - B1 - Gewicht (in G)]]="","",Table1[[#This Row],[Verschluss - B1 - Gewicht (in G)]])</f>
        <v/>
      </c>
      <c r="MN23" s="574" t="str">
        <f>IF(Table1[[#This Row],[Verschluss - B1 - Lizenzierungs-pflichtig? (X=Ja)]]="","",Table1[[#This Row],[Verschluss - B1 - Lizenzierungs-pflichtig? (X=Ja)]])</f>
        <v/>
      </c>
      <c r="MO23" s="574" t="str">
        <f>IF(Table1[[#This Row],[Verschluss - B1 - Trennbar vom Hauptkörper? (X=Ja)]]="","",Table1[[#This Row],[Verschluss - B1 - Trennbar vom Hauptkörper? (X=Ja)]])</f>
        <v/>
      </c>
      <c r="MP23" s="577" t="str">
        <f>IF(Table1[[#This Row],[Verschluss - B1 - Virgin Material]]="","",VLOOKUP(Table1[[#This Row],[Verschluss - B1 - Virgin Material]],'DD FD'!AJ:AK,2,FALSE))</f>
        <v/>
      </c>
      <c r="MQ23" s="578" t="str">
        <f>IF(Table1[[#This Row],[Verschluss - B1 - Virgin Material Anteil (in %)]]="","",Table1[[#This Row],[Verschluss - B1 - Virgin Material Anteil (in %)]])</f>
        <v/>
      </c>
      <c r="MR23" s="577" t="str">
        <f>IF(Table1[[#This Row],[Verschluss - B1 - Recyceltes Material]]="","",VLOOKUP(Table1[[#This Row],[Verschluss - B1 - Recyceltes Material]],'DD FD'!AL:AM,2,FALSE))</f>
        <v/>
      </c>
      <c r="MS23" s="578" t="str">
        <f>IF(Table1[[#This Row],[Verschluss - B1 - Recyceltes Material Anteil (in %)]]="","",Table1[[#This Row],[Verschluss - B1 - Recyceltes Material Anteil (in %)]])</f>
        <v/>
      </c>
      <c r="MT23" s="577" t="str">
        <f>IF(Table1[[#This Row],[Verschluss - B1 - Beschichtung]]="","",VLOOKUP(Table1[[#This Row],[Verschluss - B1 - Beschichtung]],'DD FD'!AE:AF,2,FALSE))</f>
        <v/>
      </c>
      <c r="MU23" s="580" t="str">
        <f>IF(Table1[[#This Row],[Verschluss - B1 - Beschichtung Anteil (in %)]]="","",Table1[[#This Row],[Verschluss - B1 - Beschichtung Anteil (in %)]])</f>
        <v/>
      </c>
      <c r="MV23" s="576" t="str">
        <f>IF(Table1[[#This Row],[Verschluss - B2 - Art]]="","",VLOOKUP(Table1[[#This Row],[Verschluss - B2 - Art]],'DD FD'!D:E,2,FALSE))</f>
        <v/>
      </c>
      <c r="MW23" s="577" t="str">
        <f>IF(Table1[[#This Row],[Verschluss - B2 - Fraktion]]="","",VLOOKUP(Table1[[#This Row],[Verschluss - B2 - Fraktion]],'DD FD'!H:J,3,FALSE))</f>
        <v/>
      </c>
      <c r="MX23" s="574" t="str">
        <f>IF(Table1[[#This Row],[Verschluss - B2 - Gewicht (in G)]]="","",Table1[[#This Row],[Verschluss - B2 - Gewicht (in G)]])</f>
        <v/>
      </c>
      <c r="MY23" s="574" t="str">
        <f>IF(Table1[[#This Row],[Verschluss - B2 - Lizenzierungs-pflichtig? (X=Ja)]]="","",Table1[[#This Row],[Verschluss - B2 - Lizenzierungs-pflichtig? (X=Ja)]])</f>
        <v/>
      </c>
      <c r="MZ23" s="574" t="str">
        <f>IF(Table1[[#This Row],[Verschluss - B2 - Trennbar vom Hauptkörper? (X=Ja)]]="","",Table1[[#This Row],[Verschluss - B2 - Trennbar vom Hauptkörper? (X=Ja)]])</f>
        <v/>
      </c>
      <c r="NA23" s="577" t="str">
        <f>IF(Table1[[#This Row],[Verschluss - B2 - Virgin Material]]="","",VLOOKUP(Table1[[#This Row],[Verschluss - B2 - Virgin Material]],'DD FD'!AJ:AK,2,FALSE))</f>
        <v/>
      </c>
      <c r="NB23" s="578" t="str">
        <f>IF(Table1[[#This Row],[Verschluss - B2 - Virgin Material Anteil (in %)]]="","",Table1[[#This Row],[Verschluss - B2 - Virgin Material Anteil (in %)]])</f>
        <v/>
      </c>
      <c r="NC23" s="577" t="str">
        <f>IF(Table1[[#This Row],[Verschluss - B2 - Recyceltes Material]]="","",VLOOKUP(Table1[[#This Row],[Verschluss - B2 - Recyceltes Material]],'DD FD'!AL:AM,2,FALSE))</f>
        <v/>
      </c>
      <c r="ND23" s="578" t="str">
        <f>IF(Table1[[#This Row],[Verschluss - B2 - Recyceltes Material Anteil (in %)]]="","",Table1[[#This Row],[Verschluss - B2 - Recyceltes Material Anteil (in %)]])</f>
        <v/>
      </c>
      <c r="NE23" s="577" t="str">
        <f>IF(Table1[[#This Row],[Verschluss - B2 - Beschichtung]]="","",VLOOKUP(Table1[[#This Row],[Verschluss - B2 - Beschichtung]],'DD FD'!AE:AF,2,FALSE))</f>
        <v/>
      </c>
      <c r="NF23" s="580" t="str">
        <f>IF(Table1[[#This Row],[Verschluss - B2 - Beschichtung Anteil (in %)]]="","",Table1[[#This Row],[Verschluss - B2 - Beschichtung Anteil (in %)]])</f>
        <v/>
      </c>
      <c r="NG23" s="576" t="str">
        <f>IF(Table1[[#This Row],[Verschluss - B3 - Art]]="","",VLOOKUP(Table1[[#This Row],[Verschluss - B3 - Art]],'DD FD'!D:E,2,FALSE))</f>
        <v/>
      </c>
      <c r="NH23" s="577" t="str">
        <f>IF(Table1[[#This Row],[Verschluss - B3 - Fraktion]]="","",VLOOKUP(Table1[[#This Row],[Verschluss - B3 - Fraktion]],'DD FD'!H:J,3,FALSE))</f>
        <v/>
      </c>
      <c r="NI23" s="574" t="str">
        <f>IF(Table1[[#This Row],[Verschluss - B3 - Gewicht (in G)]]="","",Table1[[#This Row],[Verschluss - B3 - Gewicht (in G)]])</f>
        <v/>
      </c>
      <c r="NJ23" s="574" t="str">
        <f>IF(Table1[[#This Row],[Verschluss - B3 - Lizenzierungs-pflichtig? (X=Ja)]]="","",Table1[[#This Row],[Verschluss - B3 - Lizenzierungs-pflichtig? (X=Ja)]])</f>
        <v/>
      </c>
      <c r="NK23" s="574" t="str">
        <f>IF(Table1[[#This Row],[Verschluss - B3 - Trennbar vom Hauptkörper? (X=Ja)]]="","",Table1[[#This Row],[Verschluss - B3 - Trennbar vom Hauptkörper? (X=Ja)]])</f>
        <v/>
      </c>
      <c r="NL23" s="577" t="str">
        <f>IF(Table1[[#This Row],[Verschluss - B3 - Virgin Material]]="","",VLOOKUP(Table1[[#This Row],[Verschluss - B3 - Virgin Material]],'DD FD'!AJ:AK,2,FALSE))</f>
        <v/>
      </c>
      <c r="NM23" s="578" t="str">
        <f>IF(Table1[[#This Row],[Verschluss - B3 - Virgin Material Anteil (in %)]]="","",Table1[[#This Row],[Verschluss - B3 - Virgin Material Anteil (in %)]])</f>
        <v/>
      </c>
      <c r="NN23" s="577" t="str">
        <f>IF(Table1[[#This Row],[Verschluss - B3 - Recyceltes Material]]="","",VLOOKUP(Table1[[#This Row],[Verschluss - B3 - Recyceltes Material]],'DD FD'!AL:AM,2,FALSE))</f>
        <v/>
      </c>
      <c r="NO23" s="578" t="str">
        <f>IF(Table1[[#This Row],[Verschluss - B3 - Recyceltes Material Anteil (in %)]]="","",Table1[[#This Row],[Verschluss - B3 - Recyceltes Material Anteil (in %)]])</f>
        <v/>
      </c>
      <c r="NP23" s="577" t="str">
        <f>IF(Table1[[#This Row],[Verschluss - B3 - Beschichtung]]="","",VLOOKUP(Table1[[#This Row],[Verschluss - B3 - Beschichtung]],'DD FD'!AE:AF,2,FALSE))</f>
        <v/>
      </c>
      <c r="NQ23" s="580" t="str">
        <f>IF(Table1[[#This Row],[Verschluss - B3 - Beschichtung Anteil (in %)]]="","",Table1[[#This Row],[Verschluss - B3 - Beschichtung Anteil (in %)]])</f>
        <v/>
      </c>
      <c r="NR23" s="576" t="str">
        <f>IF(Table1[[#This Row],[Etikett - B1 - Art]]="","",VLOOKUP(Table1[[#This Row],[Etikett - B1 - Art]],'DD FD'!F:G,2,FALSE))</f>
        <v/>
      </c>
      <c r="NS23" s="577" t="str">
        <f>IF(Table1[[#This Row],[Etikett - B1 - Fraktion]]="","",VLOOKUP(Table1[[#This Row],[Etikett - B1 - Fraktion]],'DD FD'!H:J,3,FALSE))</f>
        <v/>
      </c>
      <c r="NT23" s="574" t="str">
        <f>IF(Table1[[#This Row],[Etikett - B1 - Gewicht (in G)]]="","",Table1[[#This Row],[Etikett - B1 - Gewicht (in G)]])</f>
        <v/>
      </c>
      <c r="NU23" s="574" t="str">
        <f>IF(Table1[[#This Row],[Etikett - B1 - Lizenzierungs-pflichtig? (X=Ja)]]="","",Table1[[#This Row],[Etikett - B1 - Lizenzierungs-pflichtig? (X=Ja)]])</f>
        <v/>
      </c>
      <c r="NV23" s="574" t="str">
        <f>IF(Table1[[#This Row],[Etikett - B1 - Trennbar vom Hauptkörper? (X=Ja)]]="","",Table1[[#This Row],[Etikett - B1 - Trennbar vom Hauptkörper? (X=Ja)]])</f>
        <v/>
      </c>
      <c r="NW23" s="577" t="str">
        <f>IF(Table1[[#This Row],[Etikett - B1 - Virgin Material]]="","",VLOOKUP(Table1[[#This Row],[Etikett - B1 - Virgin Material]],'DD FD'!AJ:AK,2,FALSE))</f>
        <v/>
      </c>
      <c r="NX23" s="578" t="str">
        <f>IF(Table1[[#This Row],[Etikett - B1 - Virgin Material Anteil (in %)]]="","",Table1[[#This Row],[Etikett - B1 - Virgin Material Anteil (in %)]])</f>
        <v/>
      </c>
      <c r="NY23" s="577" t="str">
        <f>IF(Table1[[#This Row],[Etikett - B1 - Recyceltes Material]]="","",VLOOKUP(Table1[[#This Row],[Etikett - B1 - Recyceltes Material]],'DD FD'!AL:AM,2,FALSE))</f>
        <v/>
      </c>
      <c r="NZ23" s="578" t="str">
        <f>IF(Table1[[#This Row],[Etikett - B1 - Recyceltes Material Anteil (in %)]]="","",Table1[[#This Row],[Etikett - B1 - Recyceltes Material Anteil (in %)]])</f>
        <v/>
      </c>
      <c r="OA23" s="577" t="str">
        <f>IF(Table1[[#This Row],[Etikett - B1 - Beschichtung]]="","",VLOOKUP(Table1[[#This Row],[Etikett - B1 - Beschichtung]],'DD FD'!AE:AF,2,FALSE))</f>
        <v/>
      </c>
      <c r="OB23" s="580" t="str">
        <f>IF(Table1[[#This Row],[Etikett - B1 - Beschichtung Anteil (in %)]]="","",Table1[[#This Row],[Etikett - B1 - Beschichtung Anteil (in %)]])</f>
        <v/>
      </c>
      <c r="OC23" s="576" t="str">
        <f>IF(Table1[[#This Row],[Etikett - B2 - Art]]="","",VLOOKUP(Table1[[#This Row],[Etikett - B2 - Art]],'DD FD'!F:G,2,FALSE))</f>
        <v/>
      </c>
      <c r="OD23" s="577" t="str">
        <f>IF(Table1[[#This Row],[Etikett - B2 - Fraktion]]="","",VLOOKUP(Table1[[#This Row],[Etikett - B2 - Fraktion]],'DD FD'!H:J,3,FALSE))</f>
        <v/>
      </c>
      <c r="OE23" s="574" t="str">
        <f>IF(Table1[[#This Row],[Etikett - B2 - Gewicht (in G)]]="","",Table1[[#This Row],[Etikett - B2 - Gewicht (in G)]])</f>
        <v/>
      </c>
      <c r="OF23" s="574" t="str">
        <f>IF(Table1[[#This Row],[Etikett - B2 - Lizenzierungs-pflichtig? (X=Ja)]]="","",Table1[[#This Row],[Etikett - B2 - Lizenzierungs-pflichtig? (X=Ja)]])</f>
        <v/>
      </c>
      <c r="OG23" s="574" t="str">
        <f>IF(Table1[[#This Row],[Etikett - B2 - Trennbar vom Hauptkörper? (X=Ja)]]="","",Table1[[#This Row],[Etikett - B2 - Trennbar vom Hauptkörper? (X=Ja)]])</f>
        <v/>
      </c>
      <c r="OH23" s="577" t="str">
        <f>IF(Table1[[#This Row],[Etikett - B2 - Virgin Material]]="","",VLOOKUP(Table1[[#This Row],[Etikett - B2 - Virgin Material]],'DD FD'!AJ:AK,2,FALSE))</f>
        <v/>
      </c>
      <c r="OI23" s="578" t="str">
        <f>IF(Table1[[#This Row],[Etikett - B2 - Virgin Material Anteil (in %)]]="","",Table1[[#This Row],[Etikett - B2 - Virgin Material Anteil (in %)]])</f>
        <v/>
      </c>
      <c r="OJ23" s="577" t="str">
        <f>IF(Table1[[#This Row],[Etikett - B2 - Recyceltes Material]]="","",VLOOKUP(Table1[[#This Row],[Etikett - B2 - Recyceltes Material]],'DD FD'!AL:AM,2,FALSE))</f>
        <v/>
      </c>
      <c r="OK23" s="578" t="str">
        <f>IF(Table1[[#This Row],[Etikett - B2 - Recyceltes Material Anteil (in %)]]="","",Table1[[#This Row],[Etikett - B2 - Recyceltes Material Anteil (in %)]])</f>
        <v/>
      </c>
      <c r="OL23" s="577" t="str">
        <f>IF(Table1[[#This Row],[Etikett - B2 - Beschichtung]]="","",VLOOKUP(Table1[[#This Row],[Etikett - B2 - Beschichtung]],'DD FD'!AE:AF,2,FALSE))</f>
        <v/>
      </c>
      <c r="OM23" s="580" t="str">
        <f>IF(Table1[[#This Row],[Etikett - B2 - Beschichtung Anteil (in %)]]="","",Table1[[#This Row],[Etikett - B2 - Beschichtung Anteil (in %)]])</f>
        <v/>
      </c>
      <c r="ON23" s="576" t="str">
        <f>IF(Table1[[#This Row],[Etikett - B3 - Art]]="","",VLOOKUP(Table1[[#This Row],[Etikett - B3 - Art]],'DD FD'!F:G,2,FALSE))</f>
        <v/>
      </c>
      <c r="OO23" s="577" t="str">
        <f>IF(Table1[[#This Row],[Etikett - B3 - Fraktion]]="","",VLOOKUP(Table1[[#This Row],[Etikett - B3 - Fraktion]],'DD FD'!H:J,3,FALSE))</f>
        <v/>
      </c>
      <c r="OP23" s="574" t="str">
        <f>IF(Table1[[#This Row],[Etikett - B3 - Gewicht (in G)]]="","",Table1[[#This Row],[Etikett - B3 - Gewicht (in G)]])</f>
        <v/>
      </c>
      <c r="OQ23" s="574" t="str">
        <f>IF(Table1[[#This Row],[Etikett - B3 - Lizenzierungs-pflichtig? (X=Ja)]]="","",Table1[[#This Row],[Etikett - B3 - Lizenzierungs-pflichtig? (X=Ja)]])</f>
        <v/>
      </c>
      <c r="OR23" s="574" t="str">
        <f>IF(Table1[[#This Row],[Etikett - B3 - Trennbar vom Hauptkörper? (X=Ja)]]="","",Table1[[#This Row],[Etikett - B3 - Trennbar vom Hauptkörper? (X=Ja)]])</f>
        <v/>
      </c>
      <c r="OS23" s="577" t="str">
        <f>IF(Table1[[#This Row],[Etikett - B3 - Virgin Material]]="","",VLOOKUP(Table1[[#This Row],[Etikett - B3 - Virgin Material]],'DD FD'!AJ:AK,2,FALSE))</f>
        <v/>
      </c>
      <c r="OT23" s="578" t="str">
        <f>IF(Table1[[#This Row],[Etikett - B3 - Virgin Material Anteil (in %)]]="","",Table1[[#This Row],[Etikett - B3 - Virgin Material Anteil (in %)]])</f>
        <v/>
      </c>
      <c r="OU23" s="577" t="str">
        <f>IF(Table1[[#This Row],[Etikett - B3 - Recyceltes Material]]="","",VLOOKUP(Table1[[#This Row],[Etikett - B3 - Recyceltes Material]],'DD FD'!AL:AM,2,FALSE))</f>
        <v/>
      </c>
      <c r="OV23" s="578" t="str">
        <f>IF(Table1[[#This Row],[Etikett - B3 - Recyceltes Material Anteil (in %)]]="","",Table1[[#This Row],[Etikett - B3 - Recyceltes Material Anteil (in %)]])</f>
        <v/>
      </c>
      <c r="OW23" s="577" t="str">
        <f>IF(Table1[[#This Row],[Etikett - B3 - Beschichtung]]="","",VLOOKUP(Table1[[#This Row],[Etikett - B3 - Beschichtung]],'DD FD'!AE:AF,2,FALSE))</f>
        <v/>
      </c>
      <c r="OX23" s="613" t="str">
        <f>IF(Table1[[#This Row],[Etikett - B3 - Beschichtung Anteil (in %)]]="","",Table1[[#This Row],[Etikett - B3 - Beschichtung Anteil (in %)]])</f>
        <v/>
      </c>
      <c r="OY23" s="618">
        <f>ROUNDUP(SUM(
IF(AND(LH23='DD FD'!$J$7,LJ23='DD FD'!$AI$3),LI23,0),
IF(AND(LR23='DD FD'!$J$7,LT23='DD FD'!$AI$3),LS23,0),
IF(AND(MB23='DD FD'!$J$7,MD23='DD FD'!$AI$3),MC23,0),
IF(AND(ML23='DD FD'!$J$7,MN23='DD FD'!$AI$3),MM23,0),
IF(AND(MW23='DD FD'!$J$7,MY23='DD FD'!$AI$3),MX23,0),
IF(AND(NH23='DD FD'!$J$7,NJ23='DD FD'!$AI$3),NI23,0),
IF(AND(NS23='DD FD'!$J$7,NU23='DD FD'!$AI$3),NT23,0),
IF(AND(OD23='DD FD'!$J$7,OF23='DD FD'!$AI$3),OE23,0),
IF(AND(OO23='DD FD'!$J$7,OQ23='DD FD'!$AI$3),OP23,0),
),2)</f>
        <v>0</v>
      </c>
      <c r="OZ23" s="617">
        <f>ROUNDUP(SUM(
IF(AND(LH23='DD FD'!$J$6,LJ23='DD FD'!$AI$3),LI23,0),
IF(AND(LR23='DD FD'!$J$6,LT23='DD FD'!$AI$3),LS23,0),
IF(AND(MB23='DD FD'!$J$6,MD23='DD FD'!$AI$3),MC23,0),
IF(AND(ML23='DD FD'!$J$6,MN23='DD FD'!$AI$3),MM23,0),
IF(AND(MW23='DD FD'!$J$6,MY23='DD FD'!$AI$3),MX23,0),
IF(AND(NH23='DD FD'!$J$6,NJ23='DD FD'!$AI$3),NI23,0),
IF(AND(NS23='DD FD'!$J$6,NU23='DD FD'!$AI$3),NT23,0),
IF(AND(OD23='DD FD'!$J$6,OF23='DD FD'!$AI$3),OE23,0),
IF(AND(OO23='DD FD'!$J$6,OQ23='DD FD'!$AI$3),OP23,0),
),2)</f>
        <v>0</v>
      </c>
      <c r="PA23" s="617">
        <f>ROUNDUP(SUM(
IF(AND(LH23='DD FD'!$J$10,LJ23='DD FD'!$AI$3),LI23,0),
IF(AND(LR23='DD FD'!$J$10,LT23='DD FD'!$AI$3),LS23,0),
IF(AND(MB23='DD FD'!$J$10,MD23='DD FD'!$AI$3),MC23,0),
IF(AND(ML23='DD FD'!$J$10,MN23='DD FD'!$AI$3),MM23,0),
IF(AND(MW23='DD FD'!$J$10,MY23='DD FD'!$AI$3),MX23,0),
IF(AND(NH23='DD FD'!$J$10,NJ23='DD FD'!$AI$3),NI23,0),
IF(AND(NS23='DD FD'!$J$10,NU23='DD FD'!$AI$3),NT23,0),
IF(AND(OD23='DD FD'!$J$10,OF23='DD FD'!$AI$3),OE23,0),
IF(AND(OO23='DD FD'!$J$10,OQ23='DD FD'!$AI$3),OP23,0),
),2)</f>
        <v>0</v>
      </c>
      <c r="PB23" s="617">
        <f>ROUNDUP(SUM(
IF(AND(LH23='DD FD'!$J$8,LJ23='DD FD'!$AI$3),LI23,0),
IF(AND(LR23='DD FD'!$J$8,LT23='DD FD'!$AI$3),LS23,0),
IF(AND(MB23='DD FD'!$J$8,MD23='DD FD'!$AI$3),MC23,0),
IF(AND(ML23='DD FD'!$J$8,MN23='DD FD'!$AI$3),MM23,0),
IF(AND(MW23='DD FD'!$J$8,MY23='DD FD'!$AI$3),MX23,0),
IF(AND(NH23='DD FD'!$J$8,NJ23='DD FD'!$AI$3),NI23,0),
IF(AND(NS23='DD FD'!$J$8,NU23='DD FD'!$AI$3),NT23,0),
IF(AND(OD23='DD FD'!$J$8,OF23='DD FD'!$AI$3),OE23,0),
IF(AND(OO23='DD FD'!$J$8,OQ23='DD FD'!$AI$3),OP23,0),
),2)</f>
        <v>0</v>
      </c>
      <c r="PC23" s="617">
        <f>ROUNDUP(SUM(
IF(AND(LH23='DD FD'!$J$5,LJ23='DD FD'!$AI$3),LI23,0),
IF(AND(LR23='DD FD'!$J$5,LT23='DD FD'!$AI$3),LS23,0),
IF(AND(MB23='DD FD'!$J$5,MD23='DD FD'!$AI$3),MC23,0),
IF(AND(ML23='DD FD'!$J$5,MN23='DD FD'!$AI$3),MM23,0),
IF(AND(MW23='DD FD'!$J$5,MY23='DD FD'!$AI$3),MX23,0),
IF(AND(NH23='DD FD'!$J$5,NJ23='DD FD'!$AI$3),NI23,0),
IF(AND(NS23='DD FD'!$J$5,NU23='DD FD'!$AI$3),NT23,0),
IF(AND(OD23='DD FD'!$J$5,OF23='DD FD'!$AI$3),OE23,0),
IF(AND(OO23='DD FD'!$J$5,OQ23='DD FD'!$AI$3),OP23,0),
),2)</f>
        <v>0</v>
      </c>
      <c r="PD23" s="617">
        <f>ROUNDUP(SUM(
IF(AND(LH23='DD FD'!$J$9,LJ23='DD FD'!$AI$3),LI23,0),
IF(AND(LR23='DD FD'!$J$9,LT23='DD FD'!$AI$3),LS23,0),
IF(AND(MB23='DD FD'!$J$9,MD23='DD FD'!$AI$3),MC23,0),
IF(AND(ML23='DD FD'!$J$9,MN23='DD FD'!$AI$3),MM23,0),
IF(AND(MW23='DD FD'!$J$9,MY23='DD FD'!$AI$3),MX23,0),
IF(AND(NH23='DD FD'!$J$9,NJ23='DD FD'!$AI$3),NI23,0),
IF(AND(NS23='DD FD'!$J$9,NU23='DD FD'!$AI$3),NT23,0),
IF(AND(OD23='DD FD'!$J$9,OF23='DD FD'!$AI$3),OE23,0),
IF(AND(OO23='DD FD'!$J$9,OQ23='DD FD'!$AI$3),OP23,0),
),2)</f>
        <v>0</v>
      </c>
      <c r="PE23" s="617">
        <f>ROUNDUP(SUM(
IF(AND(LH23='DD FD'!$J$4,LJ23='DD FD'!$AI$3),LI23,0),
IF(AND(LR23='DD FD'!$J$4,LT23='DD FD'!$AI$3),LS23,0),
IF(AND(MB23='DD FD'!$J$4,MD23='DD FD'!$AI$3),MC23,0),
IF(AND(ML23='DD FD'!$J$4,MN23='DD FD'!$AI$3),MM23,0),
IF(AND(MW23='DD FD'!$J$4,MY23='DD FD'!$AI$3),MX23,0),
IF(AND(NH23='DD FD'!$J$4,NJ23='DD FD'!$AI$3),NI23,0),
IF(AND(NS23='DD FD'!$J$4,NU23='DD FD'!$AI$3),NT23,0),
IF(AND(OD23='DD FD'!$J$4,OF23='DD FD'!$AI$3),OE23,0),
IF(AND(OO23='DD FD'!$J$4,OQ23='DD FD'!$AI$3),OP23,0),
),2)</f>
        <v>0</v>
      </c>
      <c r="PF23" s="619">
        <f>ROUNDUP(SUM(
IF(AND(LH23='DD FD'!$J$11,LJ23='DD FD'!$AI$3),LI23,0),
IF(AND(LR23='DD FD'!$J$11,LT23='DD FD'!$AI$3),LS23,0),
IF(AND(MB23='DD FD'!$J$11,MD23='DD FD'!$AI$3),MC23,0),
IF(AND(ML23='DD FD'!$J$11,MN23='DD FD'!$AI$3),MM23,0),
IF(AND(MW23='DD FD'!$J$11,MY23='DD FD'!$AI$3),MX23,0),
IF(AND(NH23='DD FD'!$J$11,NJ23='DD FD'!$AI$3),NI23,0),
IF(AND(NS23='DD FD'!$J$11,NU23='DD FD'!$AI$3),NT23,0),
IF(AND(OD23='DD FD'!$J$11,OF23='DD FD'!$AI$3),OE23,0),
IF(AND(OO23='DD FD'!$J$11,OQ23='DD FD'!$AI$3),OP23,0),
),2)</f>
        <v>0</v>
      </c>
    </row>
    <row r="24" spans="1:422">
      <c r="A24" s="806"/>
      <c r="B24" s="934"/>
      <c r="C24" s="247"/>
      <c r="D24" s="842"/>
      <c r="E24" s="247"/>
      <c r="F24" s="158"/>
      <c r="G24" s="710"/>
      <c r="H24" s="712"/>
      <c r="I24" s="936"/>
      <c r="J24" s="803"/>
      <c r="K24" s="150"/>
      <c r="L24" s="146" t="str">
        <f t="shared" si="0"/>
        <v/>
      </c>
      <c r="M24" s="501" t="str">
        <f t="shared" si="17"/>
        <v/>
      </c>
      <c r="N24" s="504"/>
      <c r="O24" s="113" t="str">
        <f t="shared" si="18"/>
        <v/>
      </c>
      <c r="P24" s="114" t="str">
        <f t="shared" si="1"/>
        <v/>
      </c>
      <c r="Q24" s="152"/>
      <c r="R24" s="152"/>
      <c r="S24" s="115" t="str">
        <f t="shared" si="19"/>
        <v/>
      </c>
      <c r="T24" s="159"/>
      <c r="U24" s="159"/>
      <c r="V24" s="157"/>
      <c r="W24" s="157"/>
      <c r="X24" s="157"/>
      <c r="Y24" s="772"/>
      <c r="Z24" s="158"/>
      <c r="AA24" s="144"/>
      <c r="AB24" s="112"/>
      <c r="AC24" s="153"/>
      <c r="AD24" s="153"/>
      <c r="AE24" s="153"/>
      <c r="AF24" s="153"/>
      <c r="AG24" s="153"/>
      <c r="AH24" s="153"/>
      <c r="AI24" s="152"/>
      <c r="AJ24" s="158"/>
      <c r="AK24" s="158"/>
      <c r="AL24" s="158"/>
      <c r="AM24" s="116" t="str">
        <f t="shared" si="20"/>
        <v/>
      </c>
      <c r="AN24" s="116" t="str">
        <f t="shared" si="21"/>
        <v/>
      </c>
      <c r="AO24" s="324"/>
      <c r="AP24" s="503"/>
      <c r="AQ24" s="487" t="str">
        <f t="shared" si="22"/>
        <v/>
      </c>
      <c r="AR24" s="113" t="str">
        <f t="shared" si="2"/>
        <v/>
      </c>
      <c r="AS24" s="113" t="str">
        <f t="shared" si="3"/>
        <v/>
      </c>
      <c r="AT24" s="113" t="str">
        <f t="shared" si="4"/>
        <v/>
      </c>
      <c r="AU24" s="113" t="str">
        <f t="shared" si="5"/>
        <v/>
      </c>
      <c r="AV24" s="159"/>
      <c r="AW24" s="157"/>
      <c r="AX24" s="157"/>
      <c r="AY24" s="157"/>
      <c r="AZ24" s="157"/>
      <c r="BA24" s="116" t="str">
        <f t="shared" si="6"/>
        <v/>
      </c>
      <c r="BB24" s="316"/>
      <c r="BC24" s="116" t="str">
        <f t="shared" si="7"/>
        <v/>
      </c>
      <c r="BD24" s="133" t="str">
        <f t="shared" si="8"/>
        <v/>
      </c>
      <c r="BE24" s="157"/>
      <c r="BF24" s="1180"/>
      <c r="BG24" s="1180"/>
      <c r="BH24" s="158"/>
      <c r="BI24" s="490"/>
      <c r="BJ24" s="514" t="str">
        <f t="shared" si="23"/>
        <v/>
      </c>
      <c r="BK24" s="789"/>
      <c r="BL24" s="116" t="str">
        <f t="shared" si="24"/>
        <v/>
      </c>
      <c r="BM24" s="144"/>
      <c r="BN24" s="144"/>
      <c r="BO24" s="144"/>
      <c r="BP24" s="790"/>
      <c r="BQ24" s="790"/>
      <c r="BR24" s="790"/>
      <c r="BS24" s="116" t="str">
        <f t="shared" si="9"/>
        <v/>
      </c>
      <c r="BT24" s="790"/>
      <c r="BU24" s="808" t="str">
        <f t="shared" si="10"/>
        <v/>
      </c>
      <c r="BV24" s="791"/>
      <c r="BW24" s="144"/>
      <c r="BX24" s="20"/>
      <c r="BY24" s="20"/>
      <c r="BZ24" s="20"/>
      <c r="CA24" s="792"/>
      <c r="CB24" s="1201"/>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782" t="str">
        <f t="shared" si="25"/>
        <v/>
      </c>
      <c r="EE24" s="519"/>
      <c r="EF24" s="793"/>
      <c r="EG24" s="519"/>
      <c r="EH24" s="794"/>
      <c r="EI24" s="790"/>
      <c r="EJ24" s="794"/>
      <c r="EK24" s="794"/>
      <c r="EL24" s="790"/>
      <c r="EM24" s="790"/>
      <c r="EN24" s="790"/>
      <c r="EO24" s="112" t="str">
        <f t="shared" si="11"/>
        <v/>
      </c>
      <c r="EP24" s="790"/>
      <c r="EQ24" s="488" t="str">
        <f t="shared" si="12"/>
        <v/>
      </c>
      <c r="ER24" s="1100"/>
      <c r="ES24" s="1099" t="str">
        <f t="shared" si="26"/>
        <v/>
      </c>
      <c r="ET24" s="525"/>
      <c r="EU24" s="148"/>
      <c r="EV24" s="148"/>
      <c r="EW24" s="148"/>
      <c r="EX24" s="148"/>
      <c r="EY24" s="148"/>
      <c r="EZ24" s="148"/>
      <c r="FA24" s="148"/>
      <c r="FB24" s="148"/>
      <c r="FC24" s="148"/>
      <c r="FD24" s="148"/>
      <c r="FE24" s="148"/>
      <c r="FF24" s="148"/>
      <c r="FG24" s="148"/>
      <c r="FH24" s="148"/>
      <c r="FI24" s="528"/>
      <c r="FJ24" s="513" t="str">
        <f t="shared" si="13"/>
        <v/>
      </c>
      <c r="FK24" s="158"/>
      <c r="FL24" s="850"/>
      <c r="FM24" s="850"/>
      <c r="FN24" s="850"/>
      <c r="FO24" s="850"/>
      <c r="FP24" s="850"/>
      <c r="FQ24" s="850"/>
      <c r="FR24" s="157"/>
      <c r="FS24" s="143"/>
      <c r="FT24" s="143"/>
      <c r="FU24" s="847" t="str">
        <f t="shared" si="14"/>
        <v/>
      </c>
      <c r="FV24" s="555"/>
      <c r="FW24" s="523" t="str">
        <f>IF(Table1[[#This Row],[Nonfood Inhaltstoffe - Komponente]]="","",VLOOKUP(Table1[[#This Row],[Nonfood Inhaltstoffe - Komponente]],'Dropdown Auswahl'!BJ:BK,2,FALSE))</f>
        <v/>
      </c>
      <c r="FX24" s="1013"/>
      <c r="FY24" s="1011" t="str">
        <f t="shared" si="15"/>
        <v/>
      </c>
      <c r="FZ24" s="152"/>
      <c r="GA24" s="152"/>
      <c r="GB24" s="152"/>
      <c r="GC24" s="529" t="str">
        <f t="shared" si="16"/>
        <v/>
      </c>
      <c r="GG24" s="21"/>
      <c r="GH24" s="21"/>
      <c r="GI24" s="1019"/>
      <c r="GJ24" s="1016" t="str">
        <f>IF(Table1[[#This Row],[Global Trade Item Number (GTIN)]]="","",Table1[[#This Row],[Global Trade Item Number (GTIN)]])</f>
        <v/>
      </c>
      <c r="GK24" s="555" t="str">
        <f>IF(Table1[[#This Row],[WAWI-Nr./ Kreditoren-Nummer
(ASDV)]]&lt;&gt;"",Table1[[#This Row],[WAWI-Nr./ Kreditoren-Nummer
(ASDV)]],"")</f>
        <v/>
      </c>
      <c r="GL24" s="165"/>
      <c r="GM24" s="165"/>
      <c r="GN24" s="165"/>
      <c r="GO24" s="485"/>
      <c r="GP24" s="534"/>
      <c r="GQ24" s="533"/>
      <c r="GR24" s="486"/>
      <c r="GS24" s="486"/>
      <c r="GT24" s="486"/>
      <c r="GU24" s="486"/>
      <c r="GV24" s="486"/>
      <c r="GW24" s="542"/>
      <c r="GX24" s="538"/>
      <c r="GY24" s="144"/>
      <c r="GZ24" s="480"/>
      <c r="HA24" s="158"/>
      <c r="HB24" s="480"/>
      <c r="HC24" s="480"/>
      <c r="HD24" s="480"/>
      <c r="HE24" s="480"/>
      <c r="HF24" s="480"/>
      <c r="HG24" s="480"/>
      <c r="HH24" s="538"/>
      <c r="HI24" s="480"/>
      <c r="HJ24" s="480"/>
      <c r="HK24" s="480"/>
      <c r="HL24" s="480"/>
      <c r="HM24" s="480"/>
      <c r="HN24" s="480"/>
      <c r="HO24" s="480"/>
      <c r="HP24" s="480"/>
      <c r="HQ24" s="480"/>
      <c r="HR24" s="538"/>
      <c r="HS24" s="480"/>
      <c r="HT24" s="480"/>
      <c r="HU24" s="480"/>
      <c r="HV24" s="480"/>
      <c r="HW24" s="480"/>
      <c r="HX24" s="480"/>
      <c r="HY24" s="480"/>
      <c r="HZ24" s="480"/>
      <c r="IA24" s="480"/>
      <c r="IB24" s="538"/>
      <c r="IC24" s="480"/>
      <c r="ID24" s="480"/>
      <c r="IE24" s="480"/>
      <c r="IF24" s="480"/>
      <c r="IG24" s="480"/>
      <c r="IH24" s="480"/>
      <c r="II24" s="480"/>
      <c r="IJ24" s="480"/>
      <c r="IK24" s="480"/>
      <c r="IL24" s="480"/>
      <c r="IM24" s="538"/>
      <c r="IN24" s="480"/>
      <c r="IO24" s="480"/>
      <c r="IP24" s="480"/>
      <c r="IQ24" s="480"/>
      <c r="IR24" s="480"/>
      <c r="IS24" s="480"/>
      <c r="IT24" s="480"/>
      <c r="IU24" s="480"/>
      <c r="IV24" s="480"/>
      <c r="IW24" s="480"/>
      <c r="IX24" s="538"/>
      <c r="IY24" s="480"/>
      <c r="IZ24" s="480"/>
      <c r="JA24" s="480"/>
      <c r="JB24" s="480"/>
      <c r="JC24" s="480"/>
      <c r="JD24" s="480"/>
      <c r="JE24" s="480"/>
      <c r="JF24" s="480"/>
      <c r="JG24" s="480"/>
      <c r="JH24" s="480"/>
      <c r="JI24" s="538"/>
      <c r="JJ24" s="480"/>
      <c r="JK24" s="480"/>
      <c r="JL24" s="480"/>
      <c r="JM24" s="480"/>
      <c r="JN24" s="480"/>
      <c r="JO24" s="480"/>
      <c r="JP24" s="480"/>
      <c r="JQ24" s="480"/>
      <c r="JR24" s="480"/>
      <c r="JS24" s="590"/>
      <c r="JT24" s="538"/>
      <c r="JU24" s="480"/>
      <c r="JV24" s="480"/>
      <c r="JW24" s="480"/>
      <c r="JX24" s="480"/>
      <c r="JY24" s="480"/>
      <c r="JZ24" s="480"/>
      <c r="KA24" s="480"/>
      <c r="KB24" s="480"/>
      <c r="KC24" s="480"/>
      <c r="KD24" s="480"/>
      <c r="KE24" s="538"/>
      <c r="KF24" s="480"/>
      <c r="KG24" s="480"/>
      <c r="KH24" s="480"/>
      <c r="KI24" s="480"/>
      <c r="KJ24" s="480"/>
      <c r="KK24" s="480"/>
      <c r="KL24" s="480"/>
      <c r="KM24" s="480"/>
      <c r="KN24" s="480"/>
      <c r="KO24" s="480"/>
      <c r="KR24" s="568" t="str">
        <f>IF(Table1[[#This Row],[GTIN]]&lt;&gt;"",Table1[[#This Row],[GTIN]],"")</f>
        <v/>
      </c>
      <c r="KS24" s="569" t="str">
        <f>Table1[[#This Row],[Kreditor]]</f>
        <v/>
      </c>
      <c r="KT24" s="570" t="str">
        <f>IF(Table1[[#This Row],[Gültig ab (Datum)]]&lt;&gt;"",Table1[[#This Row],[Gültig ab (Datum)]],"")</f>
        <v/>
      </c>
      <c r="KU24" s="570"/>
      <c r="KV24" s="583" t="str">
        <f>IF(Table1[[#This Row],[Artikel verpackt? 
(X=Ja)]]="","",Table1[[#This Row],[Artikel verpackt? 
(X=Ja)]])</f>
        <v/>
      </c>
      <c r="KW24" s="571" t="str">
        <f>IF(Table1[[#This Row],[Verpackung recyclingfähig?
(X=Ja)]]="","",Table1[[#This Row],[Verpackung recyclingfähig?
(X=Ja)]])</f>
        <v/>
      </c>
      <c r="KX24" s="572"/>
      <c r="KY24" s="573"/>
      <c r="KZ24" s="574"/>
      <c r="LA24" s="574"/>
      <c r="LB24" s="574"/>
      <c r="LC24" s="574"/>
      <c r="LD24" s="574"/>
      <c r="LE24" s="574"/>
      <c r="LF24" s="575"/>
      <c r="LG24" s="576" t="str">
        <f>IF(Table1[[#This Row],[Hauptkörper - B1 - Art]]="","",VLOOKUP(Table1[[#This Row],[Hauptkörper - B1 - Art]],'DD FD'!B:C,2,FALSE))</f>
        <v/>
      </c>
      <c r="LH24" s="577" t="str">
        <f>IF(Table1[[#This Row],[Hauptkörper - B1 - Fraktion]]="","",VLOOKUP(Table1[[#This Row],[Hauptkörper - B1 - Fraktion]],'DD FD'!H:J,3,FALSE))</f>
        <v/>
      </c>
      <c r="LI24" s="574" t="str">
        <f>IF(Table1[[#This Row],[Hauptkörper - B1 - Gewicht
(in G)]]="","",Table1[[#This Row],[Hauptkörper - B1 - Gewicht
(in G)]])</f>
        <v/>
      </c>
      <c r="LJ24" s="574" t="str">
        <f>IF(Table1[[#This Row],[Hauptkörper - B1 - Lizenzierungs-pflichtig? (X=Ja)]]="","",Table1[[#This Row],[Hauptkörper - B1 - Lizenzierungs-pflichtig? (X=Ja)]])</f>
        <v/>
      </c>
      <c r="LK24" s="577" t="str">
        <f>IF(Table1[[#This Row],[Hauptkörper - B1 - Virgin Material]]="","",VLOOKUP(Table1[[#This Row],[Hauptkörper - B1 - Virgin Material]],'DD FD'!AJ:AK,2,FALSE))</f>
        <v/>
      </c>
      <c r="LL24" s="578" t="str">
        <f>IF(Table1[[#This Row],[Hauptkörper - B1 - Virgin Material Anteil (in %)]]="","",Table1[[#This Row],[Hauptkörper - B1 - Virgin Material Anteil (in %)]])</f>
        <v/>
      </c>
      <c r="LM24" s="577" t="str">
        <f>IF(Table1[[#This Row],[Hauptkörper - B1 - Recyceltes Material]]="","",VLOOKUP(Table1[[#This Row],[Hauptkörper - B1 - Recyceltes Material]],'DD FD'!AL:AM,2,FALSE))</f>
        <v/>
      </c>
      <c r="LN24" s="578" t="str">
        <f>IF(Table1[[#This Row],[Hauptkörper - B1 - Recyceltes Material Anteil (in %)]]="","",Table1[[#This Row],[Hauptkörper - B1 - Recyceltes Material Anteil (in %)]])</f>
        <v/>
      </c>
      <c r="LO24" s="579" t="str">
        <f>IF(Table1[[#This Row],[Hauptkörper - B1 - Beschichtung]]="","",VLOOKUP(Table1[[#This Row],[Hauptkörper - B1 - Beschichtung]],'DD FD'!AE:AF,2,FALSE))</f>
        <v/>
      </c>
      <c r="LP24" s="580" t="str">
        <f>IF(Table1[[#This Row],[Hauptkörper - B1 - Beschichtung Anteil (in %)]]="","",Table1[[#This Row],[Hauptkörper - B1 - Beschichtung Anteil (in %)]])</f>
        <v/>
      </c>
      <c r="LQ24" s="576" t="str">
        <f>IF(Table1[[#This Row],[Hauptkörper - B2 - Art]]="","",VLOOKUP(Table1[[#This Row],[Hauptkörper - B2 - Art]],'DD FD'!B:C,2,FALSE))</f>
        <v/>
      </c>
      <c r="LR24" s="577" t="str">
        <f>IF(Table1[[#This Row],[Hauptkörper - B2 - Fraktion]]="","",VLOOKUP(Table1[[#This Row],[Hauptkörper - B2 - Fraktion]],'DD FD'!H:J,3,FALSE))</f>
        <v/>
      </c>
      <c r="LS24" s="574" t="str">
        <f>IF(Table1[[#This Row],[Hauptkörper - B2 - Gewicht
(in G)]]="","",Table1[[#This Row],[Hauptkörper - B2 - Gewicht
(in G)]])</f>
        <v/>
      </c>
      <c r="LT24" s="574" t="str">
        <f>IF(Table1[[#This Row],[Hauptkörper - B2 - Lizenzierungs-pflichtig? (X=Ja)]]="","",Table1[[#This Row],[Hauptkörper - B2 - Lizenzierungs-pflichtig? (X=Ja)]])</f>
        <v/>
      </c>
      <c r="LU24" s="577" t="str">
        <f>IF(Table1[[#This Row],[Hauptkörper - B2 - Virgin Material]]="","",VLOOKUP(Table1[[#This Row],[Hauptkörper - B2 - Virgin Material]],'DD FD'!AJ:AK,2,FALSE))</f>
        <v/>
      </c>
      <c r="LV24" s="578" t="str">
        <f>IF(Table1[[#This Row],[Hauptkörper - B2 - Virgin Material Anteil (in %)]]="","",Table1[[#This Row],[Hauptkörper - B2 - Virgin Material Anteil (in %)]])</f>
        <v/>
      </c>
      <c r="LW24" s="577" t="str">
        <f>IF(Table1[[#This Row],[Hauptkörper - B2 - Recyceltes Material]]="","",VLOOKUP(Table1[[#This Row],[Hauptkörper - B2 - Recyceltes Material]],'DD FD'!AL:AM,2,FALSE))</f>
        <v/>
      </c>
      <c r="LX24" s="578" t="str">
        <f>IF(Table1[[#This Row],[Hauptkörper - B2 - Recyceltes Material Anteil (in %)]]="","",Table1[[#This Row],[Hauptkörper - B2 - Recyceltes Material Anteil (in %)]])</f>
        <v/>
      </c>
      <c r="LY24" s="577" t="str">
        <f>IF(Table1[[#This Row],[Hauptkörper - B2 - Beschichtung]]="","",VLOOKUP(Table1[[#This Row],[Hauptkörper - B2 - Beschichtung]],'DD FD'!AE:AF,2,FALSE))</f>
        <v/>
      </c>
      <c r="LZ24" s="580" t="str">
        <f>IF(Table1[[#This Row],[Hauptkörper - B2 - Beschichtung Anteil (in %)]]="","",Table1[[#This Row],[Hauptkörper - B2 - Beschichtung Anteil (in %)]])</f>
        <v/>
      </c>
      <c r="MA24" s="576" t="str">
        <f>IF(Table1[[#This Row],[Hauptkörper - B3 - Art]]="","",VLOOKUP(Table1[[#This Row],[Hauptkörper - B3 - Art]],'DD FD'!B:C,2,FALSE))</f>
        <v/>
      </c>
      <c r="MB24" s="577" t="str">
        <f>IF(Table1[[#This Row],[Hauptkörper - B3 - Fraktion]]="","",VLOOKUP(Table1[[#This Row],[Hauptkörper - B3 - Fraktion]],'DD FD'!H:J,3,FALSE))</f>
        <v/>
      </c>
      <c r="MC24" s="574" t="str">
        <f>IF(Table1[[#This Row],[Hauptkörper - B3 - Gewicht
(in G)]]="","",Table1[[#This Row],[Hauptkörper - B3 - Gewicht
(in G)]])</f>
        <v/>
      </c>
      <c r="MD24" s="574" t="str">
        <f>IF(Table1[[#This Row],[Hauptkörper - B3 - Lizenzierungs-pflichtig? (X=Ja)]]="","",Table1[[#This Row],[Hauptkörper - B3 - Lizenzierungs-pflichtig? (X=Ja)]])</f>
        <v/>
      </c>
      <c r="ME24" s="577" t="str">
        <f>IF(Table1[[#This Row],[Hauptkörper - B3 - Virgin Material]]="","",VLOOKUP(Table1[[#This Row],[Hauptkörper - B3 - Virgin Material]],'DD FD'!AJ:AK,2,FALSE))</f>
        <v/>
      </c>
      <c r="MF24" s="578" t="str">
        <f>IF(Table1[[#This Row],[Hauptkörper - B3 - Virgin Material Anteil (in %)]]="","",Table1[[#This Row],[Hauptkörper - B3 - Virgin Material Anteil (in %)]])</f>
        <v/>
      </c>
      <c r="MG24" s="577" t="str">
        <f>IF(Table1[[#This Row],[Hauptkörper - B3 - Recyceltes Material]]="","",VLOOKUP(Table1[[#This Row],[Hauptkörper - B3 - Recyceltes Material]],'DD FD'!AL:AM,2,FALSE))</f>
        <v/>
      </c>
      <c r="MH24" s="578" t="str">
        <f>IF(Table1[[#This Row],[Hauptkörper - B3 - Recyceltes Material Anteil (in %)]]="","",Table1[[#This Row],[Hauptkörper - B3 - Recyceltes Material Anteil (in %)]])</f>
        <v/>
      </c>
      <c r="MI24" s="577" t="str">
        <f>IF(Table1[[#This Row],[Hauptkörper - B3 - Beschichtung]]="","",VLOOKUP(Table1[[#This Row],[Hauptkörper - B3 - Beschichtung]],'DD FD'!AE:AF,2,FALSE))</f>
        <v/>
      </c>
      <c r="MJ24" s="580" t="str">
        <f>IF(Table1[[#This Row],[Hauptkörper - B3 - Beschichtung Anteil (in %)]]="","",Table1[[#This Row],[Hauptkörper - B3 - Beschichtung Anteil (in %)]])</f>
        <v/>
      </c>
      <c r="MK24" s="576" t="str">
        <f>IF(Table1[[#This Row],[Verschluss - B1 - Art]]="","",VLOOKUP(Table1[[#This Row],[Verschluss - B1 - Art]],'DD FD'!D:E,2,FALSE))</f>
        <v/>
      </c>
      <c r="ML24" s="577" t="str">
        <f>IF(Table1[[#This Row],[Verschluss - B1 - Fraktion]]="","",VLOOKUP(Table1[[#This Row],[Verschluss - B1 - Fraktion]],'DD FD'!H:J,3,FALSE))</f>
        <v/>
      </c>
      <c r="MM24" s="574" t="str">
        <f>IF(Table1[[#This Row],[Verschluss - B1 - Gewicht (in G)]]="","",Table1[[#This Row],[Verschluss - B1 - Gewicht (in G)]])</f>
        <v/>
      </c>
      <c r="MN24" s="574" t="str">
        <f>IF(Table1[[#This Row],[Verschluss - B1 - Lizenzierungs-pflichtig? (X=Ja)]]="","",Table1[[#This Row],[Verschluss - B1 - Lizenzierungs-pflichtig? (X=Ja)]])</f>
        <v/>
      </c>
      <c r="MO24" s="574" t="str">
        <f>IF(Table1[[#This Row],[Verschluss - B1 - Trennbar vom Hauptkörper? (X=Ja)]]="","",Table1[[#This Row],[Verschluss - B1 - Trennbar vom Hauptkörper? (X=Ja)]])</f>
        <v/>
      </c>
      <c r="MP24" s="577" t="str">
        <f>IF(Table1[[#This Row],[Verschluss - B1 - Virgin Material]]="","",VLOOKUP(Table1[[#This Row],[Verschluss - B1 - Virgin Material]],'DD FD'!AJ:AK,2,FALSE))</f>
        <v/>
      </c>
      <c r="MQ24" s="578" t="str">
        <f>IF(Table1[[#This Row],[Verschluss - B1 - Virgin Material Anteil (in %)]]="","",Table1[[#This Row],[Verschluss - B1 - Virgin Material Anteil (in %)]])</f>
        <v/>
      </c>
      <c r="MR24" s="577" t="str">
        <f>IF(Table1[[#This Row],[Verschluss - B1 - Recyceltes Material]]="","",VLOOKUP(Table1[[#This Row],[Verschluss - B1 - Recyceltes Material]],'DD FD'!AL:AM,2,FALSE))</f>
        <v/>
      </c>
      <c r="MS24" s="578" t="str">
        <f>IF(Table1[[#This Row],[Verschluss - B1 - Recyceltes Material Anteil (in %)]]="","",Table1[[#This Row],[Verschluss - B1 - Recyceltes Material Anteil (in %)]])</f>
        <v/>
      </c>
      <c r="MT24" s="577" t="str">
        <f>IF(Table1[[#This Row],[Verschluss - B1 - Beschichtung]]="","",VLOOKUP(Table1[[#This Row],[Verschluss - B1 - Beschichtung]],'DD FD'!AE:AF,2,FALSE))</f>
        <v/>
      </c>
      <c r="MU24" s="580" t="str">
        <f>IF(Table1[[#This Row],[Verschluss - B1 - Beschichtung Anteil (in %)]]="","",Table1[[#This Row],[Verschluss - B1 - Beschichtung Anteil (in %)]])</f>
        <v/>
      </c>
      <c r="MV24" s="576" t="str">
        <f>IF(Table1[[#This Row],[Verschluss - B2 - Art]]="","",VLOOKUP(Table1[[#This Row],[Verschluss - B2 - Art]],'DD FD'!D:E,2,FALSE))</f>
        <v/>
      </c>
      <c r="MW24" s="577" t="str">
        <f>IF(Table1[[#This Row],[Verschluss - B2 - Fraktion]]="","",VLOOKUP(Table1[[#This Row],[Verschluss - B2 - Fraktion]],'DD FD'!H:J,3,FALSE))</f>
        <v/>
      </c>
      <c r="MX24" s="574" t="str">
        <f>IF(Table1[[#This Row],[Verschluss - B2 - Gewicht (in G)]]="","",Table1[[#This Row],[Verschluss - B2 - Gewicht (in G)]])</f>
        <v/>
      </c>
      <c r="MY24" s="574" t="str">
        <f>IF(Table1[[#This Row],[Verschluss - B2 - Lizenzierungs-pflichtig? (X=Ja)]]="","",Table1[[#This Row],[Verschluss - B2 - Lizenzierungs-pflichtig? (X=Ja)]])</f>
        <v/>
      </c>
      <c r="MZ24" s="574" t="str">
        <f>IF(Table1[[#This Row],[Verschluss - B2 - Trennbar vom Hauptkörper? (X=Ja)]]="","",Table1[[#This Row],[Verschluss - B2 - Trennbar vom Hauptkörper? (X=Ja)]])</f>
        <v/>
      </c>
      <c r="NA24" s="577" t="str">
        <f>IF(Table1[[#This Row],[Verschluss - B2 - Virgin Material]]="","",VLOOKUP(Table1[[#This Row],[Verschluss - B2 - Virgin Material]],'DD FD'!AJ:AK,2,FALSE))</f>
        <v/>
      </c>
      <c r="NB24" s="578" t="str">
        <f>IF(Table1[[#This Row],[Verschluss - B2 - Virgin Material Anteil (in %)]]="","",Table1[[#This Row],[Verschluss - B2 - Virgin Material Anteil (in %)]])</f>
        <v/>
      </c>
      <c r="NC24" s="577" t="str">
        <f>IF(Table1[[#This Row],[Verschluss - B2 - Recyceltes Material]]="","",VLOOKUP(Table1[[#This Row],[Verschluss - B2 - Recyceltes Material]],'DD FD'!AL:AM,2,FALSE))</f>
        <v/>
      </c>
      <c r="ND24" s="578" t="str">
        <f>IF(Table1[[#This Row],[Verschluss - B2 - Recyceltes Material Anteil (in %)]]="","",Table1[[#This Row],[Verschluss - B2 - Recyceltes Material Anteil (in %)]])</f>
        <v/>
      </c>
      <c r="NE24" s="577" t="str">
        <f>IF(Table1[[#This Row],[Verschluss - B2 - Beschichtung]]="","",VLOOKUP(Table1[[#This Row],[Verschluss - B2 - Beschichtung]],'DD FD'!AE:AF,2,FALSE))</f>
        <v/>
      </c>
      <c r="NF24" s="580" t="str">
        <f>IF(Table1[[#This Row],[Verschluss - B2 - Beschichtung Anteil (in %)]]="","",Table1[[#This Row],[Verschluss - B2 - Beschichtung Anteil (in %)]])</f>
        <v/>
      </c>
      <c r="NG24" s="576" t="str">
        <f>IF(Table1[[#This Row],[Verschluss - B3 - Art]]="","",VLOOKUP(Table1[[#This Row],[Verschluss - B3 - Art]],'DD FD'!D:E,2,FALSE))</f>
        <v/>
      </c>
      <c r="NH24" s="577" t="str">
        <f>IF(Table1[[#This Row],[Verschluss - B3 - Fraktion]]="","",VLOOKUP(Table1[[#This Row],[Verschluss - B3 - Fraktion]],'DD FD'!H:J,3,FALSE))</f>
        <v/>
      </c>
      <c r="NI24" s="574" t="str">
        <f>IF(Table1[[#This Row],[Verschluss - B3 - Gewicht (in G)]]="","",Table1[[#This Row],[Verschluss - B3 - Gewicht (in G)]])</f>
        <v/>
      </c>
      <c r="NJ24" s="574" t="str">
        <f>IF(Table1[[#This Row],[Verschluss - B3 - Lizenzierungs-pflichtig? (X=Ja)]]="","",Table1[[#This Row],[Verschluss - B3 - Lizenzierungs-pflichtig? (X=Ja)]])</f>
        <v/>
      </c>
      <c r="NK24" s="574" t="str">
        <f>IF(Table1[[#This Row],[Verschluss - B3 - Trennbar vom Hauptkörper? (X=Ja)]]="","",Table1[[#This Row],[Verschluss - B3 - Trennbar vom Hauptkörper? (X=Ja)]])</f>
        <v/>
      </c>
      <c r="NL24" s="577" t="str">
        <f>IF(Table1[[#This Row],[Verschluss - B3 - Virgin Material]]="","",VLOOKUP(Table1[[#This Row],[Verschluss - B3 - Virgin Material]],'DD FD'!AJ:AK,2,FALSE))</f>
        <v/>
      </c>
      <c r="NM24" s="578" t="str">
        <f>IF(Table1[[#This Row],[Verschluss - B3 - Virgin Material Anteil (in %)]]="","",Table1[[#This Row],[Verschluss - B3 - Virgin Material Anteil (in %)]])</f>
        <v/>
      </c>
      <c r="NN24" s="577" t="str">
        <f>IF(Table1[[#This Row],[Verschluss - B3 - Recyceltes Material]]="","",VLOOKUP(Table1[[#This Row],[Verschluss - B3 - Recyceltes Material]],'DD FD'!AL:AM,2,FALSE))</f>
        <v/>
      </c>
      <c r="NO24" s="578" t="str">
        <f>IF(Table1[[#This Row],[Verschluss - B3 - Recyceltes Material Anteil (in %)]]="","",Table1[[#This Row],[Verschluss - B3 - Recyceltes Material Anteil (in %)]])</f>
        <v/>
      </c>
      <c r="NP24" s="577" t="str">
        <f>IF(Table1[[#This Row],[Verschluss - B3 - Beschichtung]]="","",VLOOKUP(Table1[[#This Row],[Verschluss - B3 - Beschichtung]],'DD FD'!AE:AF,2,FALSE))</f>
        <v/>
      </c>
      <c r="NQ24" s="580" t="str">
        <f>IF(Table1[[#This Row],[Verschluss - B3 - Beschichtung Anteil (in %)]]="","",Table1[[#This Row],[Verschluss - B3 - Beschichtung Anteil (in %)]])</f>
        <v/>
      </c>
      <c r="NR24" s="576" t="str">
        <f>IF(Table1[[#This Row],[Etikett - B1 - Art]]="","",VLOOKUP(Table1[[#This Row],[Etikett - B1 - Art]],'DD FD'!F:G,2,FALSE))</f>
        <v/>
      </c>
      <c r="NS24" s="577" t="str">
        <f>IF(Table1[[#This Row],[Etikett - B1 - Fraktion]]="","",VLOOKUP(Table1[[#This Row],[Etikett - B1 - Fraktion]],'DD FD'!H:J,3,FALSE))</f>
        <v/>
      </c>
      <c r="NT24" s="574" t="str">
        <f>IF(Table1[[#This Row],[Etikett - B1 - Gewicht (in G)]]="","",Table1[[#This Row],[Etikett - B1 - Gewicht (in G)]])</f>
        <v/>
      </c>
      <c r="NU24" s="574" t="str">
        <f>IF(Table1[[#This Row],[Etikett - B1 - Lizenzierungs-pflichtig? (X=Ja)]]="","",Table1[[#This Row],[Etikett - B1 - Lizenzierungs-pflichtig? (X=Ja)]])</f>
        <v/>
      </c>
      <c r="NV24" s="574" t="str">
        <f>IF(Table1[[#This Row],[Etikett - B1 - Trennbar vom Hauptkörper? (X=Ja)]]="","",Table1[[#This Row],[Etikett - B1 - Trennbar vom Hauptkörper? (X=Ja)]])</f>
        <v/>
      </c>
      <c r="NW24" s="577" t="str">
        <f>IF(Table1[[#This Row],[Etikett - B1 - Virgin Material]]="","",VLOOKUP(Table1[[#This Row],[Etikett - B1 - Virgin Material]],'DD FD'!AJ:AK,2,FALSE))</f>
        <v/>
      </c>
      <c r="NX24" s="578" t="str">
        <f>IF(Table1[[#This Row],[Etikett - B1 - Virgin Material Anteil (in %)]]="","",Table1[[#This Row],[Etikett - B1 - Virgin Material Anteil (in %)]])</f>
        <v/>
      </c>
      <c r="NY24" s="577" t="str">
        <f>IF(Table1[[#This Row],[Etikett - B1 - Recyceltes Material]]="","",VLOOKUP(Table1[[#This Row],[Etikett - B1 - Recyceltes Material]],'DD FD'!AL:AM,2,FALSE))</f>
        <v/>
      </c>
      <c r="NZ24" s="578" t="str">
        <f>IF(Table1[[#This Row],[Etikett - B1 - Recyceltes Material Anteil (in %)]]="","",Table1[[#This Row],[Etikett - B1 - Recyceltes Material Anteil (in %)]])</f>
        <v/>
      </c>
      <c r="OA24" s="577" t="str">
        <f>IF(Table1[[#This Row],[Etikett - B1 - Beschichtung]]="","",VLOOKUP(Table1[[#This Row],[Etikett - B1 - Beschichtung]],'DD FD'!AE:AF,2,FALSE))</f>
        <v/>
      </c>
      <c r="OB24" s="580" t="str">
        <f>IF(Table1[[#This Row],[Etikett - B1 - Beschichtung Anteil (in %)]]="","",Table1[[#This Row],[Etikett - B1 - Beschichtung Anteil (in %)]])</f>
        <v/>
      </c>
      <c r="OC24" s="576" t="str">
        <f>IF(Table1[[#This Row],[Etikett - B2 - Art]]="","",VLOOKUP(Table1[[#This Row],[Etikett - B2 - Art]],'DD FD'!F:G,2,FALSE))</f>
        <v/>
      </c>
      <c r="OD24" s="577" t="str">
        <f>IF(Table1[[#This Row],[Etikett - B2 - Fraktion]]="","",VLOOKUP(Table1[[#This Row],[Etikett - B2 - Fraktion]],'DD FD'!H:J,3,FALSE))</f>
        <v/>
      </c>
      <c r="OE24" s="574" t="str">
        <f>IF(Table1[[#This Row],[Etikett - B2 - Gewicht (in G)]]="","",Table1[[#This Row],[Etikett - B2 - Gewicht (in G)]])</f>
        <v/>
      </c>
      <c r="OF24" s="574" t="str">
        <f>IF(Table1[[#This Row],[Etikett - B2 - Lizenzierungs-pflichtig? (X=Ja)]]="","",Table1[[#This Row],[Etikett - B2 - Lizenzierungs-pflichtig? (X=Ja)]])</f>
        <v/>
      </c>
      <c r="OG24" s="574" t="str">
        <f>IF(Table1[[#This Row],[Etikett - B2 - Trennbar vom Hauptkörper? (X=Ja)]]="","",Table1[[#This Row],[Etikett - B2 - Trennbar vom Hauptkörper? (X=Ja)]])</f>
        <v/>
      </c>
      <c r="OH24" s="577" t="str">
        <f>IF(Table1[[#This Row],[Etikett - B2 - Virgin Material]]="","",VLOOKUP(Table1[[#This Row],[Etikett - B2 - Virgin Material]],'DD FD'!AJ:AK,2,FALSE))</f>
        <v/>
      </c>
      <c r="OI24" s="578" t="str">
        <f>IF(Table1[[#This Row],[Etikett - B2 - Virgin Material Anteil (in %)]]="","",Table1[[#This Row],[Etikett - B2 - Virgin Material Anteil (in %)]])</f>
        <v/>
      </c>
      <c r="OJ24" s="577" t="str">
        <f>IF(Table1[[#This Row],[Etikett - B2 - Recyceltes Material]]="","",VLOOKUP(Table1[[#This Row],[Etikett - B2 - Recyceltes Material]],'DD FD'!AL:AM,2,FALSE))</f>
        <v/>
      </c>
      <c r="OK24" s="578" t="str">
        <f>IF(Table1[[#This Row],[Etikett - B2 - Recyceltes Material Anteil (in %)]]="","",Table1[[#This Row],[Etikett - B2 - Recyceltes Material Anteil (in %)]])</f>
        <v/>
      </c>
      <c r="OL24" s="577" t="str">
        <f>IF(Table1[[#This Row],[Etikett - B2 - Beschichtung]]="","",VLOOKUP(Table1[[#This Row],[Etikett - B2 - Beschichtung]],'DD FD'!AE:AF,2,FALSE))</f>
        <v/>
      </c>
      <c r="OM24" s="580" t="str">
        <f>IF(Table1[[#This Row],[Etikett - B2 - Beschichtung Anteil (in %)]]="","",Table1[[#This Row],[Etikett - B2 - Beschichtung Anteil (in %)]])</f>
        <v/>
      </c>
      <c r="ON24" s="576" t="str">
        <f>IF(Table1[[#This Row],[Etikett - B3 - Art]]="","",VLOOKUP(Table1[[#This Row],[Etikett - B3 - Art]],'DD FD'!F:G,2,FALSE))</f>
        <v/>
      </c>
      <c r="OO24" s="577" t="str">
        <f>IF(Table1[[#This Row],[Etikett - B3 - Fraktion]]="","",VLOOKUP(Table1[[#This Row],[Etikett - B3 - Fraktion]],'DD FD'!H:J,3,FALSE))</f>
        <v/>
      </c>
      <c r="OP24" s="574" t="str">
        <f>IF(Table1[[#This Row],[Etikett - B3 - Gewicht (in G)]]="","",Table1[[#This Row],[Etikett - B3 - Gewicht (in G)]])</f>
        <v/>
      </c>
      <c r="OQ24" s="574" t="str">
        <f>IF(Table1[[#This Row],[Etikett - B3 - Lizenzierungs-pflichtig? (X=Ja)]]="","",Table1[[#This Row],[Etikett - B3 - Lizenzierungs-pflichtig? (X=Ja)]])</f>
        <v/>
      </c>
      <c r="OR24" s="574" t="str">
        <f>IF(Table1[[#This Row],[Etikett - B3 - Trennbar vom Hauptkörper? (X=Ja)]]="","",Table1[[#This Row],[Etikett - B3 - Trennbar vom Hauptkörper? (X=Ja)]])</f>
        <v/>
      </c>
      <c r="OS24" s="577" t="str">
        <f>IF(Table1[[#This Row],[Etikett - B3 - Virgin Material]]="","",VLOOKUP(Table1[[#This Row],[Etikett - B3 - Virgin Material]],'DD FD'!AJ:AK,2,FALSE))</f>
        <v/>
      </c>
      <c r="OT24" s="578" t="str">
        <f>IF(Table1[[#This Row],[Etikett - B3 - Virgin Material Anteil (in %)]]="","",Table1[[#This Row],[Etikett - B3 - Virgin Material Anteil (in %)]])</f>
        <v/>
      </c>
      <c r="OU24" s="577" t="str">
        <f>IF(Table1[[#This Row],[Etikett - B3 - Recyceltes Material]]="","",VLOOKUP(Table1[[#This Row],[Etikett - B3 - Recyceltes Material]],'DD FD'!AL:AM,2,FALSE))</f>
        <v/>
      </c>
      <c r="OV24" s="578" t="str">
        <f>IF(Table1[[#This Row],[Etikett - B3 - Recyceltes Material Anteil (in %)]]="","",Table1[[#This Row],[Etikett - B3 - Recyceltes Material Anteil (in %)]])</f>
        <v/>
      </c>
      <c r="OW24" s="577" t="str">
        <f>IF(Table1[[#This Row],[Etikett - B3 - Beschichtung]]="","",VLOOKUP(Table1[[#This Row],[Etikett - B3 - Beschichtung]],'DD FD'!AE:AF,2,FALSE))</f>
        <v/>
      </c>
      <c r="OX24" s="613" t="str">
        <f>IF(Table1[[#This Row],[Etikett - B3 - Beschichtung Anteil (in %)]]="","",Table1[[#This Row],[Etikett - B3 - Beschichtung Anteil (in %)]])</f>
        <v/>
      </c>
      <c r="OY24" s="618">
        <f>ROUNDUP(SUM(
IF(AND(LH24='DD FD'!$J$7,LJ24='DD FD'!$AI$3),LI24,0),
IF(AND(LR24='DD FD'!$J$7,LT24='DD FD'!$AI$3),LS24,0),
IF(AND(MB24='DD FD'!$J$7,MD24='DD FD'!$AI$3),MC24,0),
IF(AND(ML24='DD FD'!$J$7,MN24='DD FD'!$AI$3),MM24,0),
IF(AND(MW24='DD FD'!$J$7,MY24='DD FD'!$AI$3),MX24,0),
IF(AND(NH24='DD FD'!$J$7,NJ24='DD FD'!$AI$3),NI24,0),
IF(AND(NS24='DD FD'!$J$7,NU24='DD FD'!$AI$3),NT24,0),
IF(AND(OD24='DD FD'!$J$7,OF24='DD FD'!$AI$3),OE24,0),
IF(AND(OO24='DD FD'!$J$7,OQ24='DD FD'!$AI$3),OP24,0),
),2)</f>
        <v>0</v>
      </c>
      <c r="OZ24" s="617">
        <f>ROUNDUP(SUM(
IF(AND(LH24='DD FD'!$J$6,LJ24='DD FD'!$AI$3),LI24,0),
IF(AND(LR24='DD FD'!$J$6,LT24='DD FD'!$AI$3),LS24,0),
IF(AND(MB24='DD FD'!$J$6,MD24='DD FD'!$AI$3),MC24,0),
IF(AND(ML24='DD FD'!$J$6,MN24='DD FD'!$AI$3),MM24,0),
IF(AND(MW24='DD FD'!$J$6,MY24='DD FD'!$AI$3),MX24,0),
IF(AND(NH24='DD FD'!$J$6,NJ24='DD FD'!$AI$3),NI24,0),
IF(AND(NS24='DD FD'!$J$6,NU24='DD FD'!$AI$3),NT24,0),
IF(AND(OD24='DD FD'!$J$6,OF24='DD FD'!$AI$3),OE24,0),
IF(AND(OO24='DD FD'!$J$6,OQ24='DD FD'!$AI$3),OP24,0),
),2)</f>
        <v>0</v>
      </c>
      <c r="PA24" s="617">
        <f>ROUNDUP(SUM(
IF(AND(LH24='DD FD'!$J$10,LJ24='DD FD'!$AI$3),LI24,0),
IF(AND(LR24='DD FD'!$J$10,LT24='DD FD'!$AI$3),LS24,0),
IF(AND(MB24='DD FD'!$J$10,MD24='DD FD'!$AI$3),MC24,0),
IF(AND(ML24='DD FD'!$J$10,MN24='DD FD'!$AI$3),MM24,0),
IF(AND(MW24='DD FD'!$J$10,MY24='DD FD'!$AI$3),MX24,0),
IF(AND(NH24='DD FD'!$J$10,NJ24='DD FD'!$AI$3),NI24,0),
IF(AND(NS24='DD FD'!$J$10,NU24='DD FD'!$AI$3),NT24,0),
IF(AND(OD24='DD FD'!$J$10,OF24='DD FD'!$AI$3),OE24,0),
IF(AND(OO24='DD FD'!$J$10,OQ24='DD FD'!$AI$3),OP24,0),
),2)</f>
        <v>0</v>
      </c>
      <c r="PB24" s="617">
        <f>ROUNDUP(SUM(
IF(AND(LH24='DD FD'!$J$8,LJ24='DD FD'!$AI$3),LI24,0),
IF(AND(LR24='DD FD'!$J$8,LT24='DD FD'!$AI$3),LS24,0),
IF(AND(MB24='DD FD'!$J$8,MD24='DD FD'!$AI$3),MC24,0),
IF(AND(ML24='DD FD'!$J$8,MN24='DD FD'!$AI$3),MM24,0),
IF(AND(MW24='DD FD'!$J$8,MY24='DD FD'!$AI$3),MX24,0),
IF(AND(NH24='DD FD'!$J$8,NJ24='DD FD'!$AI$3),NI24,0),
IF(AND(NS24='DD FD'!$J$8,NU24='DD FD'!$AI$3),NT24,0),
IF(AND(OD24='DD FD'!$J$8,OF24='DD FD'!$AI$3),OE24,0),
IF(AND(OO24='DD FD'!$J$8,OQ24='DD FD'!$AI$3),OP24,0),
),2)</f>
        <v>0</v>
      </c>
      <c r="PC24" s="617">
        <f>ROUNDUP(SUM(
IF(AND(LH24='DD FD'!$J$5,LJ24='DD FD'!$AI$3),LI24,0),
IF(AND(LR24='DD FD'!$J$5,LT24='DD FD'!$AI$3),LS24,0),
IF(AND(MB24='DD FD'!$J$5,MD24='DD FD'!$AI$3),MC24,0),
IF(AND(ML24='DD FD'!$J$5,MN24='DD FD'!$AI$3),MM24,0),
IF(AND(MW24='DD FD'!$J$5,MY24='DD FD'!$AI$3),MX24,0),
IF(AND(NH24='DD FD'!$J$5,NJ24='DD FD'!$AI$3),NI24,0),
IF(AND(NS24='DD FD'!$J$5,NU24='DD FD'!$AI$3),NT24,0),
IF(AND(OD24='DD FD'!$J$5,OF24='DD FD'!$AI$3),OE24,0),
IF(AND(OO24='DD FD'!$J$5,OQ24='DD FD'!$AI$3),OP24,0),
),2)</f>
        <v>0</v>
      </c>
      <c r="PD24" s="617">
        <f>ROUNDUP(SUM(
IF(AND(LH24='DD FD'!$J$9,LJ24='DD FD'!$AI$3),LI24,0),
IF(AND(LR24='DD FD'!$J$9,LT24='DD FD'!$AI$3),LS24,0),
IF(AND(MB24='DD FD'!$J$9,MD24='DD FD'!$AI$3),MC24,0),
IF(AND(ML24='DD FD'!$J$9,MN24='DD FD'!$AI$3),MM24,0),
IF(AND(MW24='DD FD'!$J$9,MY24='DD FD'!$AI$3),MX24,0),
IF(AND(NH24='DD FD'!$J$9,NJ24='DD FD'!$AI$3),NI24,0),
IF(AND(NS24='DD FD'!$J$9,NU24='DD FD'!$AI$3),NT24,0),
IF(AND(OD24='DD FD'!$J$9,OF24='DD FD'!$AI$3),OE24,0),
IF(AND(OO24='DD FD'!$J$9,OQ24='DD FD'!$AI$3),OP24,0),
),2)</f>
        <v>0</v>
      </c>
      <c r="PE24" s="617">
        <f>ROUNDUP(SUM(
IF(AND(LH24='DD FD'!$J$4,LJ24='DD FD'!$AI$3),LI24,0),
IF(AND(LR24='DD FD'!$J$4,LT24='DD FD'!$AI$3),LS24,0),
IF(AND(MB24='DD FD'!$J$4,MD24='DD FD'!$AI$3),MC24,0),
IF(AND(ML24='DD FD'!$J$4,MN24='DD FD'!$AI$3),MM24,0),
IF(AND(MW24='DD FD'!$J$4,MY24='DD FD'!$AI$3),MX24,0),
IF(AND(NH24='DD FD'!$J$4,NJ24='DD FD'!$AI$3),NI24,0),
IF(AND(NS24='DD FD'!$J$4,NU24='DD FD'!$AI$3),NT24,0),
IF(AND(OD24='DD FD'!$J$4,OF24='DD FD'!$AI$3),OE24,0),
IF(AND(OO24='DD FD'!$J$4,OQ24='DD FD'!$AI$3),OP24,0),
),2)</f>
        <v>0</v>
      </c>
      <c r="PF24" s="619">
        <f>ROUNDUP(SUM(
IF(AND(LH24='DD FD'!$J$11,LJ24='DD FD'!$AI$3),LI24,0),
IF(AND(LR24='DD FD'!$J$11,LT24='DD FD'!$AI$3),LS24,0),
IF(AND(MB24='DD FD'!$J$11,MD24='DD FD'!$AI$3),MC24,0),
IF(AND(ML24='DD FD'!$J$11,MN24='DD FD'!$AI$3),MM24,0),
IF(AND(MW24='DD FD'!$J$11,MY24='DD FD'!$AI$3),MX24,0),
IF(AND(NH24='DD FD'!$J$11,NJ24='DD FD'!$AI$3),NI24,0),
IF(AND(NS24='DD FD'!$J$11,NU24='DD FD'!$AI$3),NT24,0),
IF(AND(OD24='DD FD'!$J$11,OF24='DD FD'!$AI$3),OE24,0),
IF(AND(OO24='DD FD'!$J$11,OQ24='DD FD'!$AI$3),OP24,0),
),2)</f>
        <v>0</v>
      </c>
    </row>
    <row r="25" spans="1:422">
      <c r="A25" s="806"/>
      <c r="B25" s="934"/>
      <c r="C25" s="247"/>
      <c r="D25" s="842"/>
      <c r="E25" s="247"/>
      <c r="F25" s="158"/>
      <c r="G25" s="710"/>
      <c r="H25" s="712"/>
      <c r="I25" s="936"/>
      <c r="J25" s="803"/>
      <c r="K25" s="150"/>
      <c r="L25" s="146" t="str">
        <f t="shared" si="0"/>
        <v/>
      </c>
      <c r="M25" s="501" t="str">
        <f t="shared" si="17"/>
        <v/>
      </c>
      <c r="N25" s="504"/>
      <c r="O25" s="113" t="str">
        <f t="shared" si="18"/>
        <v/>
      </c>
      <c r="P25" s="114" t="str">
        <f t="shared" si="1"/>
        <v/>
      </c>
      <c r="Q25" s="152"/>
      <c r="R25" s="152"/>
      <c r="S25" s="115" t="str">
        <f t="shared" si="19"/>
        <v/>
      </c>
      <c r="T25" s="159"/>
      <c r="U25" s="159"/>
      <c r="V25" s="157"/>
      <c r="W25" s="157"/>
      <c r="X25" s="157"/>
      <c r="Y25" s="772"/>
      <c r="Z25" s="158"/>
      <c r="AA25" s="144"/>
      <c r="AB25" s="112"/>
      <c r="AC25" s="153"/>
      <c r="AD25" s="153"/>
      <c r="AE25" s="153"/>
      <c r="AF25" s="153"/>
      <c r="AG25" s="153"/>
      <c r="AH25" s="153"/>
      <c r="AI25" s="152"/>
      <c r="AJ25" s="158"/>
      <c r="AK25" s="158"/>
      <c r="AL25" s="158"/>
      <c r="AM25" s="116" t="str">
        <f t="shared" si="20"/>
        <v/>
      </c>
      <c r="AN25" s="116" t="str">
        <f t="shared" si="21"/>
        <v/>
      </c>
      <c r="AO25" s="324"/>
      <c r="AP25" s="503"/>
      <c r="AQ25" s="487" t="str">
        <f t="shared" si="22"/>
        <v/>
      </c>
      <c r="AR25" s="113" t="str">
        <f t="shared" si="2"/>
        <v/>
      </c>
      <c r="AS25" s="113" t="str">
        <f t="shared" si="3"/>
        <v/>
      </c>
      <c r="AT25" s="113" t="str">
        <f t="shared" si="4"/>
        <v/>
      </c>
      <c r="AU25" s="113" t="str">
        <f t="shared" si="5"/>
        <v/>
      </c>
      <c r="AV25" s="159"/>
      <c r="AW25" s="157"/>
      <c r="AX25" s="157"/>
      <c r="AY25" s="157"/>
      <c r="AZ25" s="157"/>
      <c r="BA25" s="116" t="str">
        <f t="shared" si="6"/>
        <v/>
      </c>
      <c r="BB25" s="316"/>
      <c r="BC25" s="116" t="str">
        <f t="shared" si="7"/>
        <v/>
      </c>
      <c r="BD25" s="133" t="str">
        <f t="shared" si="8"/>
        <v/>
      </c>
      <c r="BE25" s="157"/>
      <c r="BF25" s="1180"/>
      <c r="BG25" s="1180"/>
      <c r="BH25" s="158"/>
      <c r="BI25" s="490"/>
      <c r="BJ25" s="514" t="str">
        <f t="shared" si="23"/>
        <v/>
      </c>
      <c r="BK25" s="789"/>
      <c r="BL25" s="116" t="str">
        <f t="shared" si="24"/>
        <v/>
      </c>
      <c r="BM25" s="144"/>
      <c r="BN25" s="144"/>
      <c r="BO25" s="144"/>
      <c r="BP25" s="790"/>
      <c r="BQ25" s="790"/>
      <c r="BR25" s="790"/>
      <c r="BS25" s="116" t="str">
        <f t="shared" si="9"/>
        <v/>
      </c>
      <c r="BT25" s="790"/>
      <c r="BU25" s="808" t="str">
        <f t="shared" si="10"/>
        <v/>
      </c>
      <c r="BV25" s="791"/>
      <c r="BW25" s="144"/>
      <c r="BX25" s="20"/>
      <c r="BY25" s="20"/>
      <c r="BZ25" s="20"/>
      <c r="CA25" s="792"/>
      <c r="CB25" s="1201"/>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782" t="str">
        <f t="shared" si="25"/>
        <v/>
      </c>
      <c r="EE25" s="519"/>
      <c r="EF25" s="793"/>
      <c r="EG25" s="519"/>
      <c r="EH25" s="794"/>
      <c r="EI25" s="790"/>
      <c r="EJ25" s="794"/>
      <c r="EK25" s="794"/>
      <c r="EL25" s="790"/>
      <c r="EM25" s="790"/>
      <c r="EN25" s="790"/>
      <c r="EO25" s="112" t="str">
        <f t="shared" si="11"/>
        <v/>
      </c>
      <c r="EP25" s="790"/>
      <c r="EQ25" s="488" t="str">
        <f t="shared" si="12"/>
        <v/>
      </c>
      <c r="ER25" s="1100"/>
      <c r="ES25" s="1099" t="str">
        <f t="shared" si="26"/>
        <v/>
      </c>
      <c r="ET25" s="525"/>
      <c r="EU25" s="148"/>
      <c r="EV25" s="148"/>
      <c r="EW25" s="148"/>
      <c r="EX25" s="148"/>
      <c r="EY25" s="148"/>
      <c r="EZ25" s="148"/>
      <c r="FA25" s="148"/>
      <c r="FB25" s="148"/>
      <c r="FC25" s="148"/>
      <c r="FD25" s="148"/>
      <c r="FE25" s="148"/>
      <c r="FF25" s="148"/>
      <c r="FG25" s="148"/>
      <c r="FH25" s="148"/>
      <c r="FI25" s="528"/>
      <c r="FJ25" s="513" t="str">
        <f t="shared" si="13"/>
        <v/>
      </c>
      <c r="FK25" s="158"/>
      <c r="FL25" s="850"/>
      <c r="FM25" s="850"/>
      <c r="FN25" s="850"/>
      <c r="FO25" s="850"/>
      <c r="FP25" s="850"/>
      <c r="FQ25" s="850"/>
      <c r="FR25" s="157"/>
      <c r="FS25" s="143"/>
      <c r="FT25" s="143"/>
      <c r="FU25" s="847" t="str">
        <f t="shared" si="14"/>
        <v/>
      </c>
      <c r="FV25" s="555"/>
      <c r="FW25" s="523" t="str">
        <f>IF(Table1[[#This Row],[Nonfood Inhaltstoffe - Komponente]]="","",VLOOKUP(Table1[[#This Row],[Nonfood Inhaltstoffe - Komponente]],'Dropdown Auswahl'!BJ:BK,2,FALSE))</f>
        <v/>
      </c>
      <c r="FX25" s="1013"/>
      <c r="FY25" s="1011" t="str">
        <f t="shared" si="15"/>
        <v/>
      </c>
      <c r="FZ25" s="152"/>
      <c r="GA25" s="152"/>
      <c r="GB25" s="152"/>
      <c r="GC25" s="529" t="str">
        <f t="shared" si="16"/>
        <v/>
      </c>
      <c r="GG25" s="21"/>
      <c r="GH25" s="21"/>
      <c r="GI25" s="1019"/>
      <c r="GJ25" s="1016" t="str">
        <f>IF(Table1[[#This Row],[Global Trade Item Number (GTIN)]]="","",Table1[[#This Row],[Global Trade Item Number (GTIN)]])</f>
        <v/>
      </c>
      <c r="GK25" s="555" t="str">
        <f>IF(Table1[[#This Row],[WAWI-Nr./ Kreditoren-Nummer
(ASDV)]]&lt;&gt;"",Table1[[#This Row],[WAWI-Nr./ Kreditoren-Nummer
(ASDV)]],"")</f>
        <v/>
      </c>
      <c r="GL25" s="165"/>
      <c r="GM25" s="165"/>
      <c r="GN25" s="165"/>
      <c r="GO25" s="485"/>
      <c r="GP25" s="534"/>
      <c r="GQ25" s="533"/>
      <c r="GR25" s="486"/>
      <c r="GS25" s="486"/>
      <c r="GT25" s="486"/>
      <c r="GU25" s="486"/>
      <c r="GV25" s="486"/>
      <c r="GW25" s="542"/>
      <c r="GX25" s="538"/>
      <c r="GY25" s="144"/>
      <c r="GZ25" s="480"/>
      <c r="HA25" s="158"/>
      <c r="HB25" s="480"/>
      <c r="HC25" s="480"/>
      <c r="HD25" s="480"/>
      <c r="HE25" s="480"/>
      <c r="HF25" s="480"/>
      <c r="HG25" s="480"/>
      <c r="HH25" s="538"/>
      <c r="HI25" s="480"/>
      <c r="HJ25" s="480"/>
      <c r="HK25" s="480"/>
      <c r="HL25" s="480"/>
      <c r="HM25" s="480"/>
      <c r="HN25" s="480"/>
      <c r="HO25" s="480"/>
      <c r="HP25" s="480"/>
      <c r="HQ25" s="480"/>
      <c r="HR25" s="538"/>
      <c r="HS25" s="480"/>
      <c r="HT25" s="480"/>
      <c r="HU25" s="480"/>
      <c r="HV25" s="480"/>
      <c r="HW25" s="480"/>
      <c r="HX25" s="480"/>
      <c r="HY25" s="480"/>
      <c r="HZ25" s="480"/>
      <c r="IA25" s="480"/>
      <c r="IB25" s="538"/>
      <c r="IC25" s="480"/>
      <c r="ID25" s="480"/>
      <c r="IE25" s="480"/>
      <c r="IF25" s="480"/>
      <c r="IG25" s="480"/>
      <c r="IH25" s="480"/>
      <c r="II25" s="480"/>
      <c r="IJ25" s="480"/>
      <c r="IK25" s="480"/>
      <c r="IL25" s="480"/>
      <c r="IM25" s="538"/>
      <c r="IN25" s="480"/>
      <c r="IO25" s="480"/>
      <c r="IP25" s="480"/>
      <c r="IQ25" s="480"/>
      <c r="IR25" s="480"/>
      <c r="IS25" s="480"/>
      <c r="IT25" s="480"/>
      <c r="IU25" s="480"/>
      <c r="IV25" s="480"/>
      <c r="IW25" s="480"/>
      <c r="IX25" s="538"/>
      <c r="IY25" s="480"/>
      <c r="IZ25" s="480"/>
      <c r="JA25" s="480"/>
      <c r="JB25" s="480"/>
      <c r="JC25" s="480"/>
      <c r="JD25" s="480"/>
      <c r="JE25" s="480"/>
      <c r="JF25" s="480"/>
      <c r="JG25" s="480"/>
      <c r="JH25" s="480"/>
      <c r="JI25" s="538"/>
      <c r="JJ25" s="480"/>
      <c r="JK25" s="480"/>
      <c r="JL25" s="480"/>
      <c r="JM25" s="480"/>
      <c r="JN25" s="480"/>
      <c r="JO25" s="480"/>
      <c r="JP25" s="480"/>
      <c r="JQ25" s="480"/>
      <c r="JR25" s="480"/>
      <c r="JS25" s="590"/>
      <c r="JT25" s="538"/>
      <c r="JU25" s="480"/>
      <c r="JV25" s="480"/>
      <c r="JW25" s="480"/>
      <c r="JX25" s="480"/>
      <c r="JY25" s="480"/>
      <c r="JZ25" s="480"/>
      <c r="KA25" s="480"/>
      <c r="KB25" s="480"/>
      <c r="KC25" s="480"/>
      <c r="KD25" s="480"/>
      <c r="KE25" s="538"/>
      <c r="KF25" s="480"/>
      <c r="KG25" s="480"/>
      <c r="KH25" s="480"/>
      <c r="KI25" s="480"/>
      <c r="KJ25" s="480"/>
      <c r="KK25" s="480"/>
      <c r="KL25" s="480"/>
      <c r="KM25" s="480"/>
      <c r="KN25" s="480"/>
      <c r="KO25" s="480"/>
      <c r="KR25" s="568" t="str">
        <f>IF(Table1[[#This Row],[GTIN]]&lt;&gt;"",Table1[[#This Row],[GTIN]],"")</f>
        <v/>
      </c>
      <c r="KS25" s="569" t="str">
        <f>Table1[[#This Row],[Kreditor]]</f>
        <v/>
      </c>
      <c r="KT25" s="570" t="str">
        <f>IF(Table1[[#This Row],[Gültig ab (Datum)]]&lt;&gt;"",Table1[[#This Row],[Gültig ab (Datum)]],"")</f>
        <v/>
      </c>
      <c r="KU25" s="570"/>
      <c r="KV25" s="583" t="str">
        <f>IF(Table1[[#This Row],[Artikel verpackt? 
(X=Ja)]]="","",Table1[[#This Row],[Artikel verpackt? 
(X=Ja)]])</f>
        <v/>
      </c>
      <c r="KW25" s="571" t="str">
        <f>IF(Table1[[#This Row],[Verpackung recyclingfähig?
(X=Ja)]]="","",Table1[[#This Row],[Verpackung recyclingfähig?
(X=Ja)]])</f>
        <v/>
      </c>
      <c r="KX25" s="572"/>
      <c r="KY25" s="573"/>
      <c r="KZ25" s="574"/>
      <c r="LA25" s="574"/>
      <c r="LB25" s="574"/>
      <c r="LC25" s="574"/>
      <c r="LD25" s="574"/>
      <c r="LE25" s="574"/>
      <c r="LF25" s="575"/>
      <c r="LG25" s="576" t="str">
        <f>IF(Table1[[#This Row],[Hauptkörper - B1 - Art]]="","",VLOOKUP(Table1[[#This Row],[Hauptkörper - B1 - Art]],'DD FD'!B:C,2,FALSE))</f>
        <v/>
      </c>
      <c r="LH25" s="577" t="str">
        <f>IF(Table1[[#This Row],[Hauptkörper - B1 - Fraktion]]="","",VLOOKUP(Table1[[#This Row],[Hauptkörper - B1 - Fraktion]],'DD FD'!H:J,3,FALSE))</f>
        <v/>
      </c>
      <c r="LI25" s="574" t="str">
        <f>IF(Table1[[#This Row],[Hauptkörper - B1 - Gewicht
(in G)]]="","",Table1[[#This Row],[Hauptkörper - B1 - Gewicht
(in G)]])</f>
        <v/>
      </c>
      <c r="LJ25" s="574" t="str">
        <f>IF(Table1[[#This Row],[Hauptkörper - B1 - Lizenzierungs-pflichtig? (X=Ja)]]="","",Table1[[#This Row],[Hauptkörper - B1 - Lizenzierungs-pflichtig? (X=Ja)]])</f>
        <v/>
      </c>
      <c r="LK25" s="577" t="str">
        <f>IF(Table1[[#This Row],[Hauptkörper - B1 - Virgin Material]]="","",VLOOKUP(Table1[[#This Row],[Hauptkörper - B1 - Virgin Material]],'DD FD'!AJ:AK,2,FALSE))</f>
        <v/>
      </c>
      <c r="LL25" s="578" t="str">
        <f>IF(Table1[[#This Row],[Hauptkörper - B1 - Virgin Material Anteil (in %)]]="","",Table1[[#This Row],[Hauptkörper - B1 - Virgin Material Anteil (in %)]])</f>
        <v/>
      </c>
      <c r="LM25" s="577" t="str">
        <f>IF(Table1[[#This Row],[Hauptkörper - B1 - Recyceltes Material]]="","",VLOOKUP(Table1[[#This Row],[Hauptkörper - B1 - Recyceltes Material]],'DD FD'!AL:AM,2,FALSE))</f>
        <v/>
      </c>
      <c r="LN25" s="578" t="str">
        <f>IF(Table1[[#This Row],[Hauptkörper - B1 - Recyceltes Material Anteil (in %)]]="","",Table1[[#This Row],[Hauptkörper - B1 - Recyceltes Material Anteil (in %)]])</f>
        <v/>
      </c>
      <c r="LO25" s="579" t="str">
        <f>IF(Table1[[#This Row],[Hauptkörper - B1 - Beschichtung]]="","",VLOOKUP(Table1[[#This Row],[Hauptkörper - B1 - Beschichtung]],'DD FD'!AE:AF,2,FALSE))</f>
        <v/>
      </c>
      <c r="LP25" s="580" t="str">
        <f>IF(Table1[[#This Row],[Hauptkörper - B1 - Beschichtung Anteil (in %)]]="","",Table1[[#This Row],[Hauptkörper - B1 - Beschichtung Anteil (in %)]])</f>
        <v/>
      </c>
      <c r="LQ25" s="576" t="str">
        <f>IF(Table1[[#This Row],[Hauptkörper - B2 - Art]]="","",VLOOKUP(Table1[[#This Row],[Hauptkörper - B2 - Art]],'DD FD'!B:C,2,FALSE))</f>
        <v/>
      </c>
      <c r="LR25" s="577" t="str">
        <f>IF(Table1[[#This Row],[Hauptkörper - B2 - Fraktion]]="","",VLOOKUP(Table1[[#This Row],[Hauptkörper - B2 - Fraktion]],'DD FD'!H:J,3,FALSE))</f>
        <v/>
      </c>
      <c r="LS25" s="574" t="str">
        <f>IF(Table1[[#This Row],[Hauptkörper - B2 - Gewicht
(in G)]]="","",Table1[[#This Row],[Hauptkörper - B2 - Gewicht
(in G)]])</f>
        <v/>
      </c>
      <c r="LT25" s="574" t="str">
        <f>IF(Table1[[#This Row],[Hauptkörper - B2 - Lizenzierungs-pflichtig? (X=Ja)]]="","",Table1[[#This Row],[Hauptkörper - B2 - Lizenzierungs-pflichtig? (X=Ja)]])</f>
        <v/>
      </c>
      <c r="LU25" s="577" t="str">
        <f>IF(Table1[[#This Row],[Hauptkörper - B2 - Virgin Material]]="","",VLOOKUP(Table1[[#This Row],[Hauptkörper - B2 - Virgin Material]],'DD FD'!AJ:AK,2,FALSE))</f>
        <v/>
      </c>
      <c r="LV25" s="578" t="str">
        <f>IF(Table1[[#This Row],[Hauptkörper - B2 - Virgin Material Anteil (in %)]]="","",Table1[[#This Row],[Hauptkörper - B2 - Virgin Material Anteil (in %)]])</f>
        <v/>
      </c>
      <c r="LW25" s="577" t="str">
        <f>IF(Table1[[#This Row],[Hauptkörper - B2 - Recyceltes Material]]="","",VLOOKUP(Table1[[#This Row],[Hauptkörper - B2 - Recyceltes Material]],'DD FD'!AL:AM,2,FALSE))</f>
        <v/>
      </c>
      <c r="LX25" s="578" t="str">
        <f>IF(Table1[[#This Row],[Hauptkörper - B2 - Recyceltes Material Anteil (in %)]]="","",Table1[[#This Row],[Hauptkörper - B2 - Recyceltes Material Anteil (in %)]])</f>
        <v/>
      </c>
      <c r="LY25" s="577" t="str">
        <f>IF(Table1[[#This Row],[Hauptkörper - B2 - Beschichtung]]="","",VLOOKUP(Table1[[#This Row],[Hauptkörper - B2 - Beschichtung]],'DD FD'!AE:AF,2,FALSE))</f>
        <v/>
      </c>
      <c r="LZ25" s="580" t="str">
        <f>IF(Table1[[#This Row],[Hauptkörper - B2 - Beschichtung Anteil (in %)]]="","",Table1[[#This Row],[Hauptkörper - B2 - Beschichtung Anteil (in %)]])</f>
        <v/>
      </c>
      <c r="MA25" s="576" t="str">
        <f>IF(Table1[[#This Row],[Hauptkörper - B3 - Art]]="","",VLOOKUP(Table1[[#This Row],[Hauptkörper - B3 - Art]],'DD FD'!B:C,2,FALSE))</f>
        <v/>
      </c>
      <c r="MB25" s="577" t="str">
        <f>IF(Table1[[#This Row],[Hauptkörper - B3 - Fraktion]]="","",VLOOKUP(Table1[[#This Row],[Hauptkörper - B3 - Fraktion]],'DD FD'!H:J,3,FALSE))</f>
        <v/>
      </c>
      <c r="MC25" s="574" t="str">
        <f>IF(Table1[[#This Row],[Hauptkörper - B3 - Gewicht
(in G)]]="","",Table1[[#This Row],[Hauptkörper - B3 - Gewicht
(in G)]])</f>
        <v/>
      </c>
      <c r="MD25" s="574" t="str">
        <f>IF(Table1[[#This Row],[Hauptkörper - B3 - Lizenzierungs-pflichtig? (X=Ja)]]="","",Table1[[#This Row],[Hauptkörper - B3 - Lizenzierungs-pflichtig? (X=Ja)]])</f>
        <v/>
      </c>
      <c r="ME25" s="577" t="str">
        <f>IF(Table1[[#This Row],[Hauptkörper - B3 - Virgin Material]]="","",VLOOKUP(Table1[[#This Row],[Hauptkörper - B3 - Virgin Material]],'DD FD'!AJ:AK,2,FALSE))</f>
        <v/>
      </c>
      <c r="MF25" s="578" t="str">
        <f>IF(Table1[[#This Row],[Hauptkörper - B3 - Virgin Material Anteil (in %)]]="","",Table1[[#This Row],[Hauptkörper - B3 - Virgin Material Anteil (in %)]])</f>
        <v/>
      </c>
      <c r="MG25" s="577" t="str">
        <f>IF(Table1[[#This Row],[Hauptkörper - B3 - Recyceltes Material]]="","",VLOOKUP(Table1[[#This Row],[Hauptkörper - B3 - Recyceltes Material]],'DD FD'!AL:AM,2,FALSE))</f>
        <v/>
      </c>
      <c r="MH25" s="578" t="str">
        <f>IF(Table1[[#This Row],[Hauptkörper - B3 - Recyceltes Material Anteil (in %)]]="","",Table1[[#This Row],[Hauptkörper - B3 - Recyceltes Material Anteil (in %)]])</f>
        <v/>
      </c>
      <c r="MI25" s="577" t="str">
        <f>IF(Table1[[#This Row],[Hauptkörper - B3 - Beschichtung]]="","",VLOOKUP(Table1[[#This Row],[Hauptkörper - B3 - Beschichtung]],'DD FD'!AE:AF,2,FALSE))</f>
        <v/>
      </c>
      <c r="MJ25" s="580" t="str">
        <f>IF(Table1[[#This Row],[Hauptkörper - B3 - Beschichtung Anteil (in %)]]="","",Table1[[#This Row],[Hauptkörper - B3 - Beschichtung Anteil (in %)]])</f>
        <v/>
      </c>
      <c r="MK25" s="576" t="str">
        <f>IF(Table1[[#This Row],[Verschluss - B1 - Art]]="","",VLOOKUP(Table1[[#This Row],[Verschluss - B1 - Art]],'DD FD'!D:E,2,FALSE))</f>
        <v/>
      </c>
      <c r="ML25" s="577" t="str">
        <f>IF(Table1[[#This Row],[Verschluss - B1 - Fraktion]]="","",VLOOKUP(Table1[[#This Row],[Verschluss - B1 - Fraktion]],'DD FD'!H:J,3,FALSE))</f>
        <v/>
      </c>
      <c r="MM25" s="574" t="str">
        <f>IF(Table1[[#This Row],[Verschluss - B1 - Gewicht (in G)]]="","",Table1[[#This Row],[Verschluss - B1 - Gewicht (in G)]])</f>
        <v/>
      </c>
      <c r="MN25" s="574" t="str">
        <f>IF(Table1[[#This Row],[Verschluss - B1 - Lizenzierungs-pflichtig? (X=Ja)]]="","",Table1[[#This Row],[Verschluss - B1 - Lizenzierungs-pflichtig? (X=Ja)]])</f>
        <v/>
      </c>
      <c r="MO25" s="574" t="str">
        <f>IF(Table1[[#This Row],[Verschluss - B1 - Trennbar vom Hauptkörper? (X=Ja)]]="","",Table1[[#This Row],[Verschluss - B1 - Trennbar vom Hauptkörper? (X=Ja)]])</f>
        <v/>
      </c>
      <c r="MP25" s="577" t="str">
        <f>IF(Table1[[#This Row],[Verschluss - B1 - Virgin Material]]="","",VLOOKUP(Table1[[#This Row],[Verschluss - B1 - Virgin Material]],'DD FD'!AJ:AK,2,FALSE))</f>
        <v/>
      </c>
      <c r="MQ25" s="578" t="str">
        <f>IF(Table1[[#This Row],[Verschluss - B1 - Virgin Material Anteil (in %)]]="","",Table1[[#This Row],[Verschluss - B1 - Virgin Material Anteil (in %)]])</f>
        <v/>
      </c>
      <c r="MR25" s="577" t="str">
        <f>IF(Table1[[#This Row],[Verschluss - B1 - Recyceltes Material]]="","",VLOOKUP(Table1[[#This Row],[Verschluss - B1 - Recyceltes Material]],'DD FD'!AL:AM,2,FALSE))</f>
        <v/>
      </c>
      <c r="MS25" s="578" t="str">
        <f>IF(Table1[[#This Row],[Verschluss - B1 - Recyceltes Material Anteil (in %)]]="","",Table1[[#This Row],[Verschluss - B1 - Recyceltes Material Anteil (in %)]])</f>
        <v/>
      </c>
      <c r="MT25" s="577" t="str">
        <f>IF(Table1[[#This Row],[Verschluss - B1 - Beschichtung]]="","",VLOOKUP(Table1[[#This Row],[Verschluss - B1 - Beschichtung]],'DD FD'!AE:AF,2,FALSE))</f>
        <v/>
      </c>
      <c r="MU25" s="580" t="str">
        <f>IF(Table1[[#This Row],[Verschluss - B1 - Beschichtung Anteil (in %)]]="","",Table1[[#This Row],[Verschluss - B1 - Beschichtung Anteil (in %)]])</f>
        <v/>
      </c>
      <c r="MV25" s="576" t="str">
        <f>IF(Table1[[#This Row],[Verschluss - B2 - Art]]="","",VLOOKUP(Table1[[#This Row],[Verschluss - B2 - Art]],'DD FD'!D:E,2,FALSE))</f>
        <v/>
      </c>
      <c r="MW25" s="577" t="str">
        <f>IF(Table1[[#This Row],[Verschluss - B2 - Fraktion]]="","",VLOOKUP(Table1[[#This Row],[Verschluss - B2 - Fraktion]],'DD FD'!H:J,3,FALSE))</f>
        <v/>
      </c>
      <c r="MX25" s="574" t="str">
        <f>IF(Table1[[#This Row],[Verschluss - B2 - Gewicht (in G)]]="","",Table1[[#This Row],[Verschluss - B2 - Gewicht (in G)]])</f>
        <v/>
      </c>
      <c r="MY25" s="574" t="str">
        <f>IF(Table1[[#This Row],[Verschluss - B2 - Lizenzierungs-pflichtig? (X=Ja)]]="","",Table1[[#This Row],[Verschluss - B2 - Lizenzierungs-pflichtig? (X=Ja)]])</f>
        <v/>
      </c>
      <c r="MZ25" s="574" t="str">
        <f>IF(Table1[[#This Row],[Verschluss - B2 - Trennbar vom Hauptkörper? (X=Ja)]]="","",Table1[[#This Row],[Verschluss - B2 - Trennbar vom Hauptkörper? (X=Ja)]])</f>
        <v/>
      </c>
      <c r="NA25" s="577" t="str">
        <f>IF(Table1[[#This Row],[Verschluss - B2 - Virgin Material]]="","",VLOOKUP(Table1[[#This Row],[Verschluss - B2 - Virgin Material]],'DD FD'!AJ:AK,2,FALSE))</f>
        <v/>
      </c>
      <c r="NB25" s="578" t="str">
        <f>IF(Table1[[#This Row],[Verschluss - B2 - Virgin Material Anteil (in %)]]="","",Table1[[#This Row],[Verschluss - B2 - Virgin Material Anteil (in %)]])</f>
        <v/>
      </c>
      <c r="NC25" s="577" t="str">
        <f>IF(Table1[[#This Row],[Verschluss - B2 - Recyceltes Material]]="","",VLOOKUP(Table1[[#This Row],[Verschluss - B2 - Recyceltes Material]],'DD FD'!AL:AM,2,FALSE))</f>
        <v/>
      </c>
      <c r="ND25" s="578" t="str">
        <f>IF(Table1[[#This Row],[Verschluss - B2 - Recyceltes Material Anteil (in %)]]="","",Table1[[#This Row],[Verschluss - B2 - Recyceltes Material Anteil (in %)]])</f>
        <v/>
      </c>
      <c r="NE25" s="577" t="str">
        <f>IF(Table1[[#This Row],[Verschluss - B2 - Beschichtung]]="","",VLOOKUP(Table1[[#This Row],[Verschluss - B2 - Beschichtung]],'DD FD'!AE:AF,2,FALSE))</f>
        <v/>
      </c>
      <c r="NF25" s="580" t="str">
        <f>IF(Table1[[#This Row],[Verschluss - B2 - Beschichtung Anteil (in %)]]="","",Table1[[#This Row],[Verschluss - B2 - Beschichtung Anteil (in %)]])</f>
        <v/>
      </c>
      <c r="NG25" s="576" t="str">
        <f>IF(Table1[[#This Row],[Verschluss - B3 - Art]]="","",VLOOKUP(Table1[[#This Row],[Verschluss - B3 - Art]],'DD FD'!D:E,2,FALSE))</f>
        <v/>
      </c>
      <c r="NH25" s="577" t="str">
        <f>IF(Table1[[#This Row],[Verschluss - B3 - Fraktion]]="","",VLOOKUP(Table1[[#This Row],[Verschluss - B3 - Fraktion]],'DD FD'!H:J,3,FALSE))</f>
        <v/>
      </c>
      <c r="NI25" s="574" t="str">
        <f>IF(Table1[[#This Row],[Verschluss - B3 - Gewicht (in G)]]="","",Table1[[#This Row],[Verschluss - B3 - Gewicht (in G)]])</f>
        <v/>
      </c>
      <c r="NJ25" s="574" t="str">
        <f>IF(Table1[[#This Row],[Verschluss - B3 - Lizenzierungs-pflichtig? (X=Ja)]]="","",Table1[[#This Row],[Verschluss - B3 - Lizenzierungs-pflichtig? (X=Ja)]])</f>
        <v/>
      </c>
      <c r="NK25" s="574" t="str">
        <f>IF(Table1[[#This Row],[Verschluss - B3 - Trennbar vom Hauptkörper? (X=Ja)]]="","",Table1[[#This Row],[Verschluss - B3 - Trennbar vom Hauptkörper? (X=Ja)]])</f>
        <v/>
      </c>
      <c r="NL25" s="577" t="str">
        <f>IF(Table1[[#This Row],[Verschluss - B3 - Virgin Material]]="","",VLOOKUP(Table1[[#This Row],[Verschluss - B3 - Virgin Material]],'DD FD'!AJ:AK,2,FALSE))</f>
        <v/>
      </c>
      <c r="NM25" s="578" t="str">
        <f>IF(Table1[[#This Row],[Verschluss - B3 - Virgin Material Anteil (in %)]]="","",Table1[[#This Row],[Verschluss - B3 - Virgin Material Anteil (in %)]])</f>
        <v/>
      </c>
      <c r="NN25" s="577" t="str">
        <f>IF(Table1[[#This Row],[Verschluss - B3 - Recyceltes Material]]="","",VLOOKUP(Table1[[#This Row],[Verschluss - B3 - Recyceltes Material]],'DD FD'!AL:AM,2,FALSE))</f>
        <v/>
      </c>
      <c r="NO25" s="578" t="str">
        <f>IF(Table1[[#This Row],[Verschluss - B3 - Recyceltes Material Anteil (in %)]]="","",Table1[[#This Row],[Verschluss - B3 - Recyceltes Material Anteil (in %)]])</f>
        <v/>
      </c>
      <c r="NP25" s="577" t="str">
        <f>IF(Table1[[#This Row],[Verschluss - B3 - Beschichtung]]="","",VLOOKUP(Table1[[#This Row],[Verschluss - B3 - Beschichtung]],'DD FD'!AE:AF,2,FALSE))</f>
        <v/>
      </c>
      <c r="NQ25" s="580" t="str">
        <f>IF(Table1[[#This Row],[Verschluss - B3 - Beschichtung Anteil (in %)]]="","",Table1[[#This Row],[Verschluss - B3 - Beschichtung Anteil (in %)]])</f>
        <v/>
      </c>
      <c r="NR25" s="576" t="str">
        <f>IF(Table1[[#This Row],[Etikett - B1 - Art]]="","",VLOOKUP(Table1[[#This Row],[Etikett - B1 - Art]],'DD FD'!F:G,2,FALSE))</f>
        <v/>
      </c>
      <c r="NS25" s="577" t="str">
        <f>IF(Table1[[#This Row],[Etikett - B1 - Fraktion]]="","",VLOOKUP(Table1[[#This Row],[Etikett - B1 - Fraktion]],'DD FD'!H:J,3,FALSE))</f>
        <v/>
      </c>
      <c r="NT25" s="574" t="str">
        <f>IF(Table1[[#This Row],[Etikett - B1 - Gewicht (in G)]]="","",Table1[[#This Row],[Etikett - B1 - Gewicht (in G)]])</f>
        <v/>
      </c>
      <c r="NU25" s="574" t="str">
        <f>IF(Table1[[#This Row],[Etikett - B1 - Lizenzierungs-pflichtig? (X=Ja)]]="","",Table1[[#This Row],[Etikett - B1 - Lizenzierungs-pflichtig? (X=Ja)]])</f>
        <v/>
      </c>
      <c r="NV25" s="574" t="str">
        <f>IF(Table1[[#This Row],[Etikett - B1 - Trennbar vom Hauptkörper? (X=Ja)]]="","",Table1[[#This Row],[Etikett - B1 - Trennbar vom Hauptkörper? (X=Ja)]])</f>
        <v/>
      </c>
      <c r="NW25" s="577" t="str">
        <f>IF(Table1[[#This Row],[Etikett - B1 - Virgin Material]]="","",VLOOKUP(Table1[[#This Row],[Etikett - B1 - Virgin Material]],'DD FD'!AJ:AK,2,FALSE))</f>
        <v/>
      </c>
      <c r="NX25" s="578" t="str">
        <f>IF(Table1[[#This Row],[Etikett - B1 - Virgin Material Anteil (in %)]]="","",Table1[[#This Row],[Etikett - B1 - Virgin Material Anteil (in %)]])</f>
        <v/>
      </c>
      <c r="NY25" s="577" t="str">
        <f>IF(Table1[[#This Row],[Etikett - B1 - Recyceltes Material]]="","",VLOOKUP(Table1[[#This Row],[Etikett - B1 - Recyceltes Material]],'DD FD'!AL:AM,2,FALSE))</f>
        <v/>
      </c>
      <c r="NZ25" s="578" t="str">
        <f>IF(Table1[[#This Row],[Etikett - B1 - Recyceltes Material Anteil (in %)]]="","",Table1[[#This Row],[Etikett - B1 - Recyceltes Material Anteil (in %)]])</f>
        <v/>
      </c>
      <c r="OA25" s="577" t="str">
        <f>IF(Table1[[#This Row],[Etikett - B1 - Beschichtung]]="","",VLOOKUP(Table1[[#This Row],[Etikett - B1 - Beschichtung]],'DD FD'!AE:AF,2,FALSE))</f>
        <v/>
      </c>
      <c r="OB25" s="580" t="str">
        <f>IF(Table1[[#This Row],[Etikett - B1 - Beschichtung Anteil (in %)]]="","",Table1[[#This Row],[Etikett - B1 - Beschichtung Anteil (in %)]])</f>
        <v/>
      </c>
      <c r="OC25" s="576" t="str">
        <f>IF(Table1[[#This Row],[Etikett - B2 - Art]]="","",VLOOKUP(Table1[[#This Row],[Etikett - B2 - Art]],'DD FD'!F:G,2,FALSE))</f>
        <v/>
      </c>
      <c r="OD25" s="577" t="str">
        <f>IF(Table1[[#This Row],[Etikett - B2 - Fraktion]]="","",VLOOKUP(Table1[[#This Row],[Etikett - B2 - Fraktion]],'DD FD'!H:J,3,FALSE))</f>
        <v/>
      </c>
      <c r="OE25" s="574" t="str">
        <f>IF(Table1[[#This Row],[Etikett - B2 - Gewicht (in G)]]="","",Table1[[#This Row],[Etikett - B2 - Gewicht (in G)]])</f>
        <v/>
      </c>
      <c r="OF25" s="574" t="str">
        <f>IF(Table1[[#This Row],[Etikett - B2 - Lizenzierungs-pflichtig? (X=Ja)]]="","",Table1[[#This Row],[Etikett - B2 - Lizenzierungs-pflichtig? (X=Ja)]])</f>
        <v/>
      </c>
      <c r="OG25" s="574" t="str">
        <f>IF(Table1[[#This Row],[Etikett - B2 - Trennbar vom Hauptkörper? (X=Ja)]]="","",Table1[[#This Row],[Etikett - B2 - Trennbar vom Hauptkörper? (X=Ja)]])</f>
        <v/>
      </c>
      <c r="OH25" s="577" t="str">
        <f>IF(Table1[[#This Row],[Etikett - B2 - Virgin Material]]="","",VLOOKUP(Table1[[#This Row],[Etikett - B2 - Virgin Material]],'DD FD'!AJ:AK,2,FALSE))</f>
        <v/>
      </c>
      <c r="OI25" s="578" t="str">
        <f>IF(Table1[[#This Row],[Etikett - B2 - Virgin Material Anteil (in %)]]="","",Table1[[#This Row],[Etikett - B2 - Virgin Material Anteil (in %)]])</f>
        <v/>
      </c>
      <c r="OJ25" s="577" t="str">
        <f>IF(Table1[[#This Row],[Etikett - B2 - Recyceltes Material]]="","",VLOOKUP(Table1[[#This Row],[Etikett - B2 - Recyceltes Material]],'DD FD'!AL:AM,2,FALSE))</f>
        <v/>
      </c>
      <c r="OK25" s="578" t="str">
        <f>IF(Table1[[#This Row],[Etikett - B2 - Recyceltes Material Anteil (in %)]]="","",Table1[[#This Row],[Etikett - B2 - Recyceltes Material Anteil (in %)]])</f>
        <v/>
      </c>
      <c r="OL25" s="577" t="str">
        <f>IF(Table1[[#This Row],[Etikett - B2 - Beschichtung]]="","",VLOOKUP(Table1[[#This Row],[Etikett - B2 - Beschichtung]],'DD FD'!AE:AF,2,FALSE))</f>
        <v/>
      </c>
      <c r="OM25" s="580" t="str">
        <f>IF(Table1[[#This Row],[Etikett - B2 - Beschichtung Anteil (in %)]]="","",Table1[[#This Row],[Etikett - B2 - Beschichtung Anteil (in %)]])</f>
        <v/>
      </c>
      <c r="ON25" s="576" t="str">
        <f>IF(Table1[[#This Row],[Etikett - B3 - Art]]="","",VLOOKUP(Table1[[#This Row],[Etikett - B3 - Art]],'DD FD'!F:G,2,FALSE))</f>
        <v/>
      </c>
      <c r="OO25" s="577" t="str">
        <f>IF(Table1[[#This Row],[Etikett - B3 - Fraktion]]="","",VLOOKUP(Table1[[#This Row],[Etikett - B3 - Fraktion]],'DD FD'!H:J,3,FALSE))</f>
        <v/>
      </c>
      <c r="OP25" s="574" t="str">
        <f>IF(Table1[[#This Row],[Etikett - B3 - Gewicht (in G)]]="","",Table1[[#This Row],[Etikett - B3 - Gewicht (in G)]])</f>
        <v/>
      </c>
      <c r="OQ25" s="574" t="str">
        <f>IF(Table1[[#This Row],[Etikett - B3 - Lizenzierungs-pflichtig? (X=Ja)]]="","",Table1[[#This Row],[Etikett - B3 - Lizenzierungs-pflichtig? (X=Ja)]])</f>
        <v/>
      </c>
      <c r="OR25" s="574" t="str">
        <f>IF(Table1[[#This Row],[Etikett - B3 - Trennbar vom Hauptkörper? (X=Ja)]]="","",Table1[[#This Row],[Etikett - B3 - Trennbar vom Hauptkörper? (X=Ja)]])</f>
        <v/>
      </c>
      <c r="OS25" s="577" t="str">
        <f>IF(Table1[[#This Row],[Etikett - B3 - Virgin Material]]="","",VLOOKUP(Table1[[#This Row],[Etikett - B3 - Virgin Material]],'DD FD'!AJ:AK,2,FALSE))</f>
        <v/>
      </c>
      <c r="OT25" s="578" t="str">
        <f>IF(Table1[[#This Row],[Etikett - B3 - Virgin Material Anteil (in %)]]="","",Table1[[#This Row],[Etikett - B3 - Virgin Material Anteil (in %)]])</f>
        <v/>
      </c>
      <c r="OU25" s="577" t="str">
        <f>IF(Table1[[#This Row],[Etikett - B3 - Recyceltes Material]]="","",VLOOKUP(Table1[[#This Row],[Etikett - B3 - Recyceltes Material]],'DD FD'!AL:AM,2,FALSE))</f>
        <v/>
      </c>
      <c r="OV25" s="578" t="str">
        <f>IF(Table1[[#This Row],[Etikett - B3 - Recyceltes Material Anteil (in %)]]="","",Table1[[#This Row],[Etikett - B3 - Recyceltes Material Anteil (in %)]])</f>
        <v/>
      </c>
      <c r="OW25" s="577" t="str">
        <f>IF(Table1[[#This Row],[Etikett - B3 - Beschichtung]]="","",VLOOKUP(Table1[[#This Row],[Etikett - B3 - Beschichtung]],'DD FD'!AE:AF,2,FALSE))</f>
        <v/>
      </c>
      <c r="OX25" s="613" t="str">
        <f>IF(Table1[[#This Row],[Etikett - B3 - Beschichtung Anteil (in %)]]="","",Table1[[#This Row],[Etikett - B3 - Beschichtung Anteil (in %)]])</f>
        <v/>
      </c>
      <c r="OY25" s="618">
        <f>ROUNDUP(SUM(
IF(AND(LH25='DD FD'!$J$7,LJ25='DD FD'!$AI$3),LI25,0),
IF(AND(LR25='DD FD'!$J$7,LT25='DD FD'!$AI$3),LS25,0),
IF(AND(MB25='DD FD'!$J$7,MD25='DD FD'!$AI$3),MC25,0),
IF(AND(ML25='DD FD'!$J$7,MN25='DD FD'!$AI$3),MM25,0),
IF(AND(MW25='DD FD'!$J$7,MY25='DD FD'!$AI$3),MX25,0),
IF(AND(NH25='DD FD'!$J$7,NJ25='DD FD'!$AI$3),NI25,0),
IF(AND(NS25='DD FD'!$J$7,NU25='DD FD'!$AI$3),NT25,0),
IF(AND(OD25='DD FD'!$J$7,OF25='DD FD'!$AI$3),OE25,0),
IF(AND(OO25='DD FD'!$J$7,OQ25='DD FD'!$AI$3),OP25,0),
),2)</f>
        <v>0</v>
      </c>
      <c r="OZ25" s="617">
        <f>ROUNDUP(SUM(
IF(AND(LH25='DD FD'!$J$6,LJ25='DD FD'!$AI$3),LI25,0),
IF(AND(LR25='DD FD'!$J$6,LT25='DD FD'!$AI$3),LS25,0),
IF(AND(MB25='DD FD'!$J$6,MD25='DD FD'!$AI$3),MC25,0),
IF(AND(ML25='DD FD'!$J$6,MN25='DD FD'!$AI$3),MM25,0),
IF(AND(MW25='DD FD'!$J$6,MY25='DD FD'!$AI$3),MX25,0),
IF(AND(NH25='DD FD'!$J$6,NJ25='DD FD'!$AI$3),NI25,0),
IF(AND(NS25='DD FD'!$J$6,NU25='DD FD'!$AI$3),NT25,0),
IF(AND(OD25='DD FD'!$J$6,OF25='DD FD'!$AI$3),OE25,0),
IF(AND(OO25='DD FD'!$J$6,OQ25='DD FD'!$AI$3),OP25,0),
),2)</f>
        <v>0</v>
      </c>
      <c r="PA25" s="617">
        <f>ROUNDUP(SUM(
IF(AND(LH25='DD FD'!$J$10,LJ25='DD FD'!$AI$3),LI25,0),
IF(AND(LR25='DD FD'!$J$10,LT25='DD FD'!$AI$3),LS25,0),
IF(AND(MB25='DD FD'!$J$10,MD25='DD FD'!$AI$3),MC25,0),
IF(AND(ML25='DD FD'!$J$10,MN25='DD FD'!$AI$3),MM25,0),
IF(AND(MW25='DD FD'!$J$10,MY25='DD FD'!$AI$3),MX25,0),
IF(AND(NH25='DD FD'!$J$10,NJ25='DD FD'!$AI$3),NI25,0),
IF(AND(NS25='DD FD'!$J$10,NU25='DD FD'!$AI$3),NT25,0),
IF(AND(OD25='DD FD'!$J$10,OF25='DD FD'!$AI$3),OE25,0),
IF(AND(OO25='DD FD'!$J$10,OQ25='DD FD'!$AI$3),OP25,0),
),2)</f>
        <v>0</v>
      </c>
      <c r="PB25" s="617">
        <f>ROUNDUP(SUM(
IF(AND(LH25='DD FD'!$J$8,LJ25='DD FD'!$AI$3),LI25,0),
IF(AND(LR25='DD FD'!$J$8,LT25='DD FD'!$AI$3),LS25,0),
IF(AND(MB25='DD FD'!$J$8,MD25='DD FD'!$AI$3),MC25,0),
IF(AND(ML25='DD FD'!$J$8,MN25='DD FD'!$AI$3),MM25,0),
IF(AND(MW25='DD FD'!$J$8,MY25='DD FD'!$AI$3),MX25,0),
IF(AND(NH25='DD FD'!$J$8,NJ25='DD FD'!$AI$3),NI25,0),
IF(AND(NS25='DD FD'!$J$8,NU25='DD FD'!$AI$3),NT25,0),
IF(AND(OD25='DD FD'!$J$8,OF25='DD FD'!$AI$3),OE25,0),
IF(AND(OO25='DD FD'!$J$8,OQ25='DD FD'!$AI$3),OP25,0),
),2)</f>
        <v>0</v>
      </c>
      <c r="PC25" s="617">
        <f>ROUNDUP(SUM(
IF(AND(LH25='DD FD'!$J$5,LJ25='DD FD'!$AI$3),LI25,0),
IF(AND(LR25='DD FD'!$J$5,LT25='DD FD'!$AI$3),LS25,0),
IF(AND(MB25='DD FD'!$J$5,MD25='DD FD'!$AI$3),MC25,0),
IF(AND(ML25='DD FD'!$J$5,MN25='DD FD'!$AI$3),MM25,0),
IF(AND(MW25='DD FD'!$J$5,MY25='DD FD'!$AI$3),MX25,0),
IF(AND(NH25='DD FD'!$J$5,NJ25='DD FD'!$AI$3),NI25,0),
IF(AND(NS25='DD FD'!$J$5,NU25='DD FD'!$AI$3),NT25,0),
IF(AND(OD25='DD FD'!$J$5,OF25='DD FD'!$AI$3),OE25,0),
IF(AND(OO25='DD FD'!$J$5,OQ25='DD FD'!$AI$3),OP25,0),
),2)</f>
        <v>0</v>
      </c>
      <c r="PD25" s="617">
        <f>ROUNDUP(SUM(
IF(AND(LH25='DD FD'!$J$9,LJ25='DD FD'!$AI$3),LI25,0),
IF(AND(LR25='DD FD'!$J$9,LT25='DD FD'!$AI$3),LS25,0),
IF(AND(MB25='DD FD'!$J$9,MD25='DD FD'!$AI$3),MC25,0),
IF(AND(ML25='DD FD'!$J$9,MN25='DD FD'!$AI$3),MM25,0),
IF(AND(MW25='DD FD'!$J$9,MY25='DD FD'!$AI$3),MX25,0),
IF(AND(NH25='DD FD'!$J$9,NJ25='DD FD'!$AI$3),NI25,0),
IF(AND(NS25='DD FD'!$J$9,NU25='DD FD'!$AI$3),NT25,0),
IF(AND(OD25='DD FD'!$J$9,OF25='DD FD'!$AI$3),OE25,0),
IF(AND(OO25='DD FD'!$J$9,OQ25='DD FD'!$AI$3),OP25,0),
),2)</f>
        <v>0</v>
      </c>
      <c r="PE25" s="617">
        <f>ROUNDUP(SUM(
IF(AND(LH25='DD FD'!$J$4,LJ25='DD FD'!$AI$3),LI25,0),
IF(AND(LR25='DD FD'!$J$4,LT25='DD FD'!$AI$3),LS25,0),
IF(AND(MB25='DD FD'!$J$4,MD25='DD FD'!$AI$3),MC25,0),
IF(AND(ML25='DD FD'!$J$4,MN25='DD FD'!$AI$3),MM25,0),
IF(AND(MW25='DD FD'!$J$4,MY25='DD FD'!$AI$3),MX25,0),
IF(AND(NH25='DD FD'!$J$4,NJ25='DD FD'!$AI$3),NI25,0),
IF(AND(NS25='DD FD'!$J$4,NU25='DD FD'!$AI$3),NT25,0),
IF(AND(OD25='DD FD'!$J$4,OF25='DD FD'!$AI$3),OE25,0),
IF(AND(OO25='DD FD'!$J$4,OQ25='DD FD'!$AI$3),OP25,0),
),2)</f>
        <v>0</v>
      </c>
      <c r="PF25" s="619">
        <f>ROUNDUP(SUM(
IF(AND(LH25='DD FD'!$J$11,LJ25='DD FD'!$AI$3),LI25,0),
IF(AND(LR25='DD FD'!$J$11,LT25='DD FD'!$AI$3),LS25,0),
IF(AND(MB25='DD FD'!$J$11,MD25='DD FD'!$AI$3),MC25,0),
IF(AND(ML25='DD FD'!$J$11,MN25='DD FD'!$AI$3),MM25,0),
IF(AND(MW25='DD FD'!$J$11,MY25='DD FD'!$AI$3),MX25,0),
IF(AND(NH25='DD FD'!$J$11,NJ25='DD FD'!$AI$3),NI25,0),
IF(AND(NS25='DD FD'!$J$11,NU25='DD FD'!$AI$3),NT25,0),
IF(AND(OD25='DD FD'!$J$11,OF25='DD FD'!$AI$3),OE25,0),
IF(AND(OO25='DD FD'!$J$11,OQ25='DD FD'!$AI$3),OP25,0),
),2)</f>
        <v>0</v>
      </c>
    </row>
    <row r="26" spans="1:422">
      <c r="A26" s="806"/>
      <c r="B26" s="934"/>
      <c r="C26" s="247"/>
      <c r="D26" s="842"/>
      <c r="E26" s="247"/>
      <c r="F26" s="158"/>
      <c r="G26" s="710"/>
      <c r="H26" s="712"/>
      <c r="I26" s="936"/>
      <c r="J26" s="803"/>
      <c r="K26" s="150"/>
      <c r="L26" s="146" t="str">
        <f t="shared" si="0"/>
        <v/>
      </c>
      <c r="M26" s="501" t="str">
        <f t="shared" si="17"/>
        <v/>
      </c>
      <c r="N26" s="504"/>
      <c r="O26" s="113" t="str">
        <f t="shared" si="18"/>
        <v/>
      </c>
      <c r="P26" s="114" t="str">
        <f t="shared" si="1"/>
        <v/>
      </c>
      <c r="Q26" s="152"/>
      <c r="R26" s="152"/>
      <c r="S26" s="115" t="str">
        <f t="shared" si="19"/>
        <v/>
      </c>
      <c r="T26" s="159"/>
      <c r="U26" s="159"/>
      <c r="V26" s="157"/>
      <c r="W26" s="157"/>
      <c r="X26" s="157"/>
      <c r="Y26" s="772"/>
      <c r="Z26" s="158"/>
      <c r="AA26" s="144"/>
      <c r="AB26" s="112"/>
      <c r="AC26" s="153"/>
      <c r="AD26" s="153"/>
      <c r="AE26" s="153"/>
      <c r="AF26" s="153"/>
      <c r="AG26" s="153"/>
      <c r="AH26" s="153"/>
      <c r="AI26" s="152"/>
      <c r="AJ26" s="158"/>
      <c r="AK26" s="158"/>
      <c r="AL26" s="158"/>
      <c r="AM26" s="116" t="str">
        <f t="shared" si="20"/>
        <v/>
      </c>
      <c r="AN26" s="116" t="str">
        <f t="shared" si="21"/>
        <v/>
      </c>
      <c r="AO26" s="324"/>
      <c r="AP26" s="503"/>
      <c r="AQ26" s="487" t="str">
        <f t="shared" si="22"/>
        <v/>
      </c>
      <c r="AR26" s="113" t="str">
        <f t="shared" si="2"/>
        <v/>
      </c>
      <c r="AS26" s="113" t="str">
        <f t="shared" si="3"/>
        <v/>
      </c>
      <c r="AT26" s="113" t="str">
        <f t="shared" si="4"/>
        <v/>
      </c>
      <c r="AU26" s="113" t="str">
        <f t="shared" si="5"/>
        <v/>
      </c>
      <c r="AV26" s="159"/>
      <c r="AW26" s="157"/>
      <c r="AX26" s="157"/>
      <c r="AY26" s="157"/>
      <c r="AZ26" s="157"/>
      <c r="BA26" s="116" t="str">
        <f t="shared" si="6"/>
        <v/>
      </c>
      <c r="BB26" s="316"/>
      <c r="BC26" s="116" t="str">
        <f t="shared" si="7"/>
        <v/>
      </c>
      <c r="BD26" s="133" t="str">
        <f t="shared" si="8"/>
        <v/>
      </c>
      <c r="BE26" s="157"/>
      <c r="BF26" s="1180"/>
      <c r="BG26" s="1180"/>
      <c r="BH26" s="158"/>
      <c r="BI26" s="490"/>
      <c r="BJ26" s="514" t="str">
        <f t="shared" si="23"/>
        <v/>
      </c>
      <c r="BK26" s="789"/>
      <c r="BL26" s="116" t="str">
        <f t="shared" si="24"/>
        <v/>
      </c>
      <c r="BM26" s="144"/>
      <c r="BN26" s="144"/>
      <c r="BO26" s="144"/>
      <c r="BP26" s="790"/>
      <c r="BQ26" s="790"/>
      <c r="BR26" s="790"/>
      <c r="BS26" s="116" t="str">
        <f t="shared" si="9"/>
        <v/>
      </c>
      <c r="BT26" s="790"/>
      <c r="BU26" s="808" t="str">
        <f t="shared" si="10"/>
        <v/>
      </c>
      <c r="BV26" s="791"/>
      <c r="BW26" s="144"/>
      <c r="BX26" s="20"/>
      <c r="BY26" s="20"/>
      <c r="BZ26" s="20"/>
      <c r="CA26" s="792"/>
      <c r="CB26" s="1201"/>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782" t="str">
        <f t="shared" si="25"/>
        <v/>
      </c>
      <c r="EE26" s="519"/>
      <c r="EF26" s="793"/>
      <c r="EG26" s="519"/>
      <c r="EH26" s="794"/>
      <c r="EI26" s="790"/>
      <c r="EJ26" s="794"/>
      <c r="EK26" s="794"/>
      <c r="EL26" s="790"/>
      <c r="EM26" s="790"/>
      <c r="EN26" s="790"/>
      <c r="EO26" s="112" t="str">
        <f t="shared" si="11"/>
        <v/>
      </c>
      <c r="EP26" s="790"/>
      <c r="EQ26" s="488" t="str">
        <f t="shared" si="12"/>
        <v/>
      </c>
      <c r="ER26" s="1100"/>
      <c r="ES26" s="1099" t="str">
        <f t="shared" si="26"/>
        <v/>
      </c>
      <c r="ET26" s="525"/>
      <c r="EU26" s="148"/>
      <c r="EV26" s="148"/>
      <c r="EW26" s="148"/>
      <c r="EX26" s="148"/>
      <c r="EY26" s="148"/>
      <c r="EZ26" s="148"/>
      <c r="FA26" s="148"/>
      <c r="FB26" s="148"/>
      <c r="FC26" s="148"/>
      <c r="FD26" s="148"/>
      <c r="FE26" s="148"/>
      <c r="FF26" s="148"/>
      <c r="FG26" s="148"/>
      <c r="FH26" s="148"/>
      <c r="FI26" s="528"/>
      <c r="FJ26" s="513" t="str">
        <f t="shared" si="13"/>
        <v/>
      </c>
      <c r="FK26" s="158"/>
      <c r="FL26" s="850"/>
      <c r="FM26" s="850"/>
      <c r="FN26" s="850"/>
      <c r="FO26" s="850"/>
      <c r="FP26" s="850"/>
      <c r="FQ26" s="850"/>
      <c r="FR26" s="157"/>
      <c r="FS26" s="143"/>
      <c r="FT26" s="143"/>
      <c r="FU26" s="847"/>
      <c r="FV26" s="555"/>
      <c r="FW26" s="523" t="str">
        <f>IF(Table1[[#This Row],[Nonfood Inhaltstoffe - Komponente]]="","",VLOOKUP(Table1[[#This Row],[Nonfood Inhaltstoffe - Komponente]],'Dropdown Auswahl'!BJ:BK,2,FALSE))</f>
        <v/>
      </c>
      <c r="FX26" s="1013"/>
      <c r="FY26" s="1011" t="str">
        <f t="shared" si="15"/>
        <v/>
      </c>
      <c r="FZ26" s="152"/>
      <c r="GA26" s="152"/>
      <c r="GB26" s="152"/>
      <c r="GC26" s="529" t="str">
        <f t="shared" si="16"/>
        <v/>
      </c>
      <c r="GG26" s="21"/>
      <c r="GH26" s="21"/>
      <c r="GI26" s="1019"/>
      <c r="GJ26" s="1016" t="str">
        <f>IF(Table1[[#This Row],[Global Trade Item Number (GTIN)]]="","",Table1[[#This Row],[Global Trade Item Number (GTIN)]])</f>
        <v/>
      </c>
      <c r="GK26" s="555" t="str">
        <f>IF(Table1[[#This Row],[WAWI-Nr./ Kreditoren-Nummer
(ASDV)]]&lt;&gt;"",Table1[[#This Row],[WAWI-Nr./ Kreditoren-Nummer
(ASDV)]],"")</f>
        <v/>
      </c>
      <c r="GL26" s="165"/>
      <c r="GM26" s="165"/>
      <c r="GN26" s="165"/>
      <c r="GO26" s="485"/>
      <c r="GP26" s="534"/>
      <c r="GQ26" s="533"/>
      <c r="GR26" s="486"/>
      <c r="GS26" s="486"/>
      <c r="GT26" s="486"/>
      <c r="GU26" s="486"/>
      <c r="GV26" s="486"/>
      <c r="GW26" s="542"/>
      <c r="GX26" s="538"/>
      <c r="GY26" s="144"/>
      <c r="GZ26" s="480"/>
      <c r="HA26" s="158"/>
      <c r="HB26" s="480"/>
      <c r="HC26" s="480"/>
      <c r="HD26" s="480"/>
      <c r="HE26" s="480"/>
      <c r="HF26" s="480"/>
      <c r="HG26" s="480"/>
      <c r="HH26" s="538"/>
      <c r="HI26" s="480"/>
      <c r="HJ26" s="480"/>
      <c r="HK26" s="480"/>
      <c r="HL26" s="480"/>
      <c r="HM26" s="480"/>
      <c r="HN26" s="480"/>
      <c r="HO26" s="480"/>
      <c r="HP26" s="480"/>
      <c r="HQ26" s="480"/>
      <c r="HR26" s="538"/>
      <c r="HS26" s="480"/>
      <c r="HT26" s="480"/>
      <c r="HU26" s="480"/>
      <c r="HV26" s="480"/>
      <c r="HW26" s="480"/>
      <c r="HX26" s="480"/>
      <c r="HY26" s="480"/>
      <c r="HZ26" s="480"/>
      <c r="IA26" s="480"/>
      <c r="IB26" s="538"/>
      <c r="IC26" s="480"/>
      <c r="ID26" s="480"/>
      <c r="IE26" s="480"/>
      <c r="IF26" s="480"/>
      <c r="IG26" s="480"/>
      <c r="IH26" s="480"/>
      <c r="II26" s="480"/>
      <c r="IJ26" s="480"/>
      <c r="IK26" s="480"/>
      <c r="IL26" s="480"/>
      <c r="IM26" s="538"/>
      <c r="IN26" s="480"/>
      <c r="IO26" s="480"/>
      <c r="IP26" s="480"/>
      <c r="IQ26" s="480"/>
      <c r="IR26" s="480"/>
      <c r="IS26" s="480"/>
      <c r="IT26" s="480"/>
      <c r="IU26" s="480"/>
      <c r="IV26" s="480"/>
      <c r="IW26" s="480"/>
      <c r="IX26" s="538"/>
      <c r="IY26" s="480"/>
      <c r="IZ26" s="480"/>
      <c r="JA26" s="480"/>
      <c r="JB26" s="480"/>
      <c r="JC26" s="480"/>
      <c r="JD26" s="480"/>
      <c r="JE26" s="480"/>
      <c r="JF26" s="480"/>
      <c r="JG26" s="480"/>
      <c r="JH26" s="480"/>
      <c r="JI26" s="538"/>
      <c r="JJ26" s="480"/>
      <c r="JK26" s="480"/>
      <c r="JL26" s="480"/>
      <c r="JM26" s="480"/>
      <c r="JN26" s="480"/>
      <c r="JO26" s="480"/>
      <c r="JP26" s="480"/>
      <c r="JQ26" s="480"/>
      <c r="JR26" s="480"/>
      <c r="JS26" s="590"/>
      <c r="JT26" s="538"/>
      <c r="JU26" s="480"/>
      <c r="JV26" s="480"/>
      <c r="JW26" s="480"/>
      <c r="JX26" s="480"/>
      <c r="JY26" s="480"/>
      <c r="JZ26" s="480"/>
      <c r="KA26" s="480"/>
      <c r="KB26" s="480"/>
      <c r="KC26" s="480"/>
      <c r="KD26" s="480"/>
      <c r="KE26" s="538"/>
      <c r="KF26" s="480"/>
      <c r="KG26" s="480"/>
      <c r="KH26" s="480"/>
      <c r="KI26" s="480"/>
      <c r="KJ26" s="480"/>
      <c r="KK26" s="480"/>
      <c r="KL26" s="480"/>
      <c r="KM26" s="480"/>
      <c r="KN26" s="480"/>
      <c r="KO26" s="480"/>
      <c r="KR26" s="568" t="str">
        <f>IF(Table1[[#This Row],[GTIN]]&lt;&gt;"",Table1[[#This Row],[GTIN]],"")</f>
        <v/>
      </c>
      <c r="KS26" s="569" t="str">
        <f>Table1[[#This Row],[Kreditor]]</f>
        <v/>
      </c>
      <c r="KT26" s="570" t="str">
        <f>IF(Table1[[#This Row],[Gültig ab (Datum)]]&lt;&gt;"",Table1[[#This Row],[Gültig ab (Datum)]],"")</f>
        <v/>
      </c>
      <c r="KU26" s="570"/>
      <c r="KV26" s="583" t="str">
        <f>IF(Table1[[#This Row],[Artikel verpackt? 
(X=Ja)]]="","",Table1[[#This Row],[Artikel verpackt? 
(X=Ja)]])</f>
        <v/>
      </c>
      <c r="KW26" s="571" t="str">
        <f>IF(Table1[[#This Row],[Verpackung recyclingfähig?
(X=Ja)]]="","",Table1[[#This Row],[Verpackung recyclingfähig?
(X=Ja)]])</f>
        <v/>
      </c>
      <c r="KX26" s="572"/>
      <c r="KY26" s="573"/>
      <c r="KZ26" s="574"/>
      <c r="LA26" s="574"/>
      <c r="LB26" s="574"/>
      <c r="LC26" s="574"/>
      <c r="LD26" s="574"/>
      <c r="LE26" s="574"/>
      <c r="LF26" s="575"/>
      <c r="LG26" s="576" t="str">
        <f>IF(Table1[[#This Row],[Hauptkörper - B1 - Art]]="","",VLOOKUP(Table1[[#This Row],[Hauptkörper - B1 - Art]],'DD FD'!B:C,2,FALSE))</f>
        <v/>
      </c>
      <c r="LH26" s="577" t="str">
        <f>IF(Table1[[#This Row],[Hauptkörper - B1 - Fraktion]]="","",VLOOKUP(Table1[[#This Row],[Hauptkörper - B1 - Fraktion]],'DD FD'!H:J,3,FALSE))</f>
        <v/>
      </c>
      <c r="LI26" s="574" t="str">
        <f>IF(Table1[[#This Row],[Hauptkörper - B1 - Gewicht
(in G)]]="","",Table1[[#This Row],[Hauptkörper - B1 - Gewicht
(in G)]])</f>
        <v/>
      </c>
      <c r="LJ26" s="574" t="str">
        <f>IF(Table1[[#This Row],[Hauptkörper - B1 - Lizenzierungs-pflichtig? (X=Ja)]]="","",Table1[[#This Row],[Hauptkörper - B1 - Lizenzierungs-pflichtig? (X=Ja)]])</f>
        <v/>
      </c>
      <c r="LK26" s="577" t="str">
        <f>IF(Table1[[#This Row],[Hauptkörper - B1 - Virgin Material]]="","",VLOOKUP(Table1[[#This Row],[Hauptkörper - B1 - Virgin Material]],'DD FD'!AJ:AK,2,FALSE))</f>
        <v/>
      </c>
      <c r="LL26" s="578" t="str">
        <f>IF(Table1[[#This Row],[Hauptkörper - B1 - Virgin Material Anteil (in %)]]="","",Table1[[#This Row],[Hauptkörper - B1 - Virgin Material Anteil (in %)]])</f>
        <v/>
      </c>
      <c r="LM26" s="577" t="str">
        <f>IF(Table1[[#This Row],[Hauptkörper - B1 - Recyceltes Material]]="","",VLOOKUP(Table1[[#This Row],[Hauptkörper - B1 - Recyceltes Material]],'DD FD'!AL:AM,2,FALSE))</f>
        <v/>
      </c>
      <c r="LN26" s="578" t="str">
        <f>IF(Table1[[#This Row],[Hauptkörper - B1 - Recyceltes Material Anteil (in %)]]="","",Table1[[#This Row],[Hauptkörper - B1 - Recyceltes Material Anteil (in %)]])</f>
        <v/>
      </c>
      <c r="LO26" s="579" t="str">
        <f>IF(Table1[[#This Row],[Hauptkörper - B1 - Beschichtung]]="","",VLOOKUP(Table1[[#This Row],[Hauptkörper - B1 - Beschichtung]],'DD FD'!AE:AF,2,FALSE))</f>
        <v/>
      </c>
      <c r="LP26" s="580" t="str">
        <f>IF(Table1[[#This Row],[Hauptkörper - B1 - Beschichtung Anteil (in %)]]="","",Table1[[#This Row],[Hauptkörper - B1 - Beschichtung Anteil (in %)]])</f>
        <v/>
      </c>
      <c r="LQ26" s="576" t="str">
        <f>IF(Table1[[#This Row],[Hauptkörper - B2 - Art]]="","",VLOOKUP(Table1[[#This Row],[Hauptkörper - B2 - Art]],'DD FD'!B:C,2,FALSE))</f>
        <v/>
      </c>
      <c r="LR26" s="577" t="str">
        <f>IF(Table1[[#This Row],[Hauptkörper - B2 - Fraktion]]="","",VLOOKUP(Table1[[#This Row],[Hauptkörper - B2 - Fraktion]],'DD FD'!H:J,3,FALSE))</f>
        <v/>
      </c>
      <c r="LS26" s="574" t="str">
        <f>IF(Table1[[#This Row],[Hauptkörper - B2 - Gewicht
(in G)]]="","",Table1[[#This Row],[Hauptkörper - B2 - Gewicht
(in G)]])</f>
        <v/>
      </c>
      <c r="LT26" s="574" t="str">
        <f>IF(Table1[[#This Row],[Hauptkörper - B2 - Lizenzierungs-pflichtig? (X=Ja)]]="","",Table1[[#This Row],[Hauptkörper - B2 - Lizenzierungs-pflichtig? (X=Ja)]])</f>
        <v/>
      </c>
      <c r="LU26" s="577" t="str">
        <f>IF(Table1[[#This Row],[Hauptkörper - B2 - Virgin Material]]="","",VLOOKUP(Table1[[#This Row],[Hauptkörper - B2 - Virgin Material]],'DD FD'!AJ:AK,2,FALSE))</f>
        <v/>
      </c>
      <c r="LV26" s="578" t="str">
        <f>IF(Table1[[#This Row],[Hauptkörper - B2 - Virgin Material Anteil (in %)]]="","",Table1[[#This Row],[Hauptkörper - B2 - Virgin Material Anteil (in %)]])</f>
        <v/>
      </c>
      <c r="LW26" s="577" t="str">
        <f>IF(Table1[[#This Row],[Hauptkörper - B2 - Recyceltes Material]]="","",VLOOKUP(Table1[[#This Row],[Hauptkörper - B2 - Recyceltes Material]],'DD FD'!AL:AM,2,FALSE))</f>
        <v/>
      </c>
      <c r="LX26" s="578" t="str">
        <f>IF(Table1[[#This Row],[Hauptkörper - B2 - Recyceltes Material Anteil (in %)]]="","",Table1[[#This Row],[Hauptkörper - B2 - Recyceltes Material Anteil (in %)]])</f>
        <v/>
      </c>
      <c r="LY26" s="577" t="str">
        <f>IF(Table1[[#This Row],[Hauptkörper - B2 - Beschichtung]]="","",VLOOKUP(Table1[[#This Row],[Hauptkörper - B2 - Beschichtung]],'DD FD'!AE:AF,2,FALSE))</f>
        <v/>
      </c>
      <c r="LZ26" s="580" t="str">
        <f>IF(Table1[[#This Row],[Hauptkörper - B2 - Beschichtung Anteil (in %)]]="","",Table1[[#This Row],[Hauptkörper - B2 - Beschichtung Anteil (in %)]])</f>
        <v/>
      </c>
      <c r="MA26" s="576" t="str">
        <f>IF(Table1[[#This Row],[Hauptkörper - B3 - Art]]="","",VLOOKUP(Table1[[#This Row],[Hauptkörper - B3 - Art]],'DD FD'!B:C,2,FALSE))</f>
        <v/>
      </c>
      <c r="MB26" s="577" t="str">
        <f>IF(Table1[[#This Row],[Hauptkörper - B3 - Fraktion]]="","",VLOOKUP(Table1[[#This Row],[Hauptkörper - B3 - Fraktion]],'DD FD'!H:J,3,FALSE))</f>
        <v/>
      </c>
      <c r="MC26" s="574" t="str">
        <f>IF(Table1[[#This Row],[Hauptkörper - B3 - Gewicht
(in G)]]="","",Table1[[#This Row],[Hauptkörper - B3 - Gewicht
(in G)]])</f>
        <v/>
      </c>
      <c r="MD26" s="574" t="str">
        <f>IF(Table1[[#This Row],[Hauptkörper - B3 - Lizenzierungs-pflichtig? (X=Ja)]]="","",Table1[[#This Row],[Hauptkörper - B3 - Lizenzierungs-pflichtig? (X=Ja)]])</f>
        <v/>
      </c>
      <c r="ME26" s="577" t="str">
        <f>IF(Table1[[#This Row],[Hauptkörper - B3 - Virgin Material]]="","",VLOOKUP(Table1[[#This Row],[Hauptkörper - B3 - Virgin Material]],'DD FD'!AJ:AK,2,FALSE))</f>
        <v/>
      </c>
      <c r="MF26" s="578" t="str">
        <f>IF(Table1[[#This Row],[Hauptkörper - B3 - Virgin Material Anteil (in %)]]="","",Table1[[#This Row],[Hauptkörper - B3 - Virgin Material Anteil (in %)]])</f>
        <v/>
      </c>
      <c r="MG26" s="577" t="str">
        <f>IF(Table1[[#This Row],[Hauptkörper - B3 - Recyceltes Material]]="","",VLOOKUP(Table1[[#This Row],[Hauptkörper - B3 - Recyceltes Material]],'DD FD'!AL:AM,2,FALSE))</f>
        <v/>
      </c>
      <c r="MH26" s="578" t="str">
        <f>IF(Table1[[#This Row],[Hauptkörper - B3 - Recyceltes Material Anteil (in %)]]="","",Table1[[#This Row],[Hauptkörper - B3 - Recyceltes Material Anteil (in %)]])</f>
        <v/>
      </c>
      <c r="MI26" s="577" t="str">
        <f>IF(Table1[[#This Row],[Hauptkörper - B3 - Beschichtung]]="","",VLOOKUP(Table1[[#This Row],[Hauptkörper - B3 - Beschichtung]],'DD FD'!AE:AF,2,FALSE))</f>
        <v/>
      </c>
      <c r="MJ26" s="580" t="str">
        <f>IF(Table1[[#This Row],[Hauptkörper - B3 - Beschichtung Anteil (in %)]]="","",Table1[[#This Row],[Hauptkörper - B3 - Beschichtung Anteil (in %)]])</f>
        <v/>
      </c>
      <c r="MK26" s="576" t="str">
        <f>IF(Table1[[#This Row],[Verschluss - B1 - Art]]="","",VLOOKUP(Table1[[#This Row],[Verschluss - B1 - Art]],'DD FD'!D:E,2,FALSE))</f>
        <v/>
      </c>
      <c r="ML26" s="577" t="str">
        <f>IF(Table1[[#This Row],[Verschluss - B1 - Fraktion]]="","",VLOOKUP(Table1[[#This Row],[Verschluss - B1 - Fraktion]],'DD FD'!H:J,3,FALSE))</f>
        <v/>
      </c>
      <c r="MM26" s="574" t="str">
        <f>IF(Table1[[#This Row],[Verschluss - B1 - Gewicht (in G)]]="","",Table1[[#This Row],[Verschluss - B1 - Gewicht (in G)]])</f>
        <v/>
      </c>
      <c r="MN26" s="574" t="str">
        <f>IF(Table1[[#This Row],[Verschluss - B1 - Lizenzierungs-pflichtig? (X=Ja)]]="","",Table1[[#This Row],[Verschluss - B1 - Lizenzierungs-pflichtig? (X=Ja)]])</f>
        <v/>
      </c>
      <c r="MO26" s="574" t="str">
        <f>IF(Table1[[#This Row],[Verschluss - B1 - Trennbar vom Hauptkörper? (X=Ja)]]="","",Table1[[#This Row],[Verschluss - B1 - Trennbar vom Hauptkörper? (X=Ja)]])</f>
        <v/>
      </c>
      <c r="MP26" s="577" t="str">
        <f>IF(Table1[[#This Row],[Verschluss - B1 - Virgin Material]]="","",VLOOKUP(Table1[[#This Row],[Verschluss - B1 - Virgin Material]],'DD FD'!AJ:AK,2,FALSE))</f>
        <v/>
      </c>
      <c r="MQ26" s="578" t="str">
        <f>IF(Table1[[#This Row],[Verschluss - B1 - Virgin Material Anteil (in %)]]="","",Table1[[#This Row],[Verschluss - B1 - Virgin Material Anteil (in %)]])</f>
        <v/>
      </c>
      <c r="MR26" s="577" t="str">
        <f>IF(Table1[[#This Row],[Verschluss - B1 - Recyceltes Material]]="","",VLOOKUP(Table1[[#This Row],[Verschluss - B1 - Recyceltes Material]],'DD FD'!AL:AM,2,FALSE))</f>
        <v/>
      </c>
      <c r="MS26" s="578" t="str">
        <f>IF(Table1[[#This Row],[Verschluss - B1 - Recyceltes Material Anteil (in %)]]="","",Table1[[#This Row],[Verschluss - B1 - Recyceltes Material Anteil (in %)]])</f>
        <v/>
      </c>
      <c r="MT26" s="577" t="str">
        <f>IF(Table1[[#This Row],[Verschluss - B1 - Beschichtung]]="","",VLOOKUP(Table1[[#This Row],[Verschluss - B1 - Beschichtung]],'DD FD'!AE:AF,2,FALSE))</f>
        <v/>
      </c>
      <c r="MU26" s="580" t="str">
        <f>IF(Table1[[#This Row],[Verschluss - B1 - Beschichtung Anteil (in %)]]="","",Table1[[#This Row],[Verschluss - B1 - Beschichtung Anteil (in %)]])</f>
        <v/>
      </c>
      <c r="MV26" s="576" t="str">
        <f>IF(Table1[[#This Row],[Verschluss - B2 - Art]]="","",VLOOKUP(Table1[[#This Row],[Verschluss - B2 - Art]],'DD FD'!D:E,2,FALSE))</f>
        <v/>
      </c>
      <c r="MW26" s="577" t="str">
        <f>IF(Table1[[#This Row],[Verschluss - B2 - Fraktion]]="","",VLOOKUP(Table1[[#This Row],[Verschluss - B2 - Fraktion]],'DD FD'!H:J,3,FALSE))</f>
        <v/>
      </c>
      <c r="MX26" s="574" t="str">
        <f>IF(Table1[[#This Row],[Verschluss - B2 - Gewicht (in G)]]="","",Table1[[#This Row],[Verschluss - B2 - Gewicht (in G)]])</f>
        <v/>
      </c>
      <c r="MY26" s="574" t="str">
        <f>IF(Table1[[#This Row],[Verschluss - B2 - Lizenzierungs-pflichtig? (X=Ja)]]="","",Table1[[#This Row],[Verschluss - B2 - Lizenzierungs-pflichtig? (X=Ja)]])</f>
        <v/>
      </c>
      <c r="MZ26" s="574" t="str">
        <f>IF(Table1[[#This Row],[Verschluss - B2 - Trennbar vom Hauptkörper? (X=Ja)]]="","",Table1[[#This Row],[Verschluss - B2 - Trennbar vom Hauptkörper? (X=Ja)]])</f>
        <v/>
      </c>
      <c r="NA26" s="577" t="str">
        <f>IF(Table1[[#This Row],[Verschluss - B2 - Virgin Material]]="","",VLOOKUP(Table1[[#This Row],[Verschluss - B2 - Virgin Material]],'DD FD'!AJ:AK,2,FALSE))</f>
        <v/>
      </c>
      <c r="NB26" s="578" t="str">
        <f>IF(Table1[[#This Row],[Verschluss - B2 - Virgin Material Anteil (in %)]]="","",Table1[[#This Row],[Verschluss - B2 - Virgin Material Anteil (in %)]])</f>
        <v/>
      </c>
      <c r="NC26" s="577" t="str">
        <f>IF(Table1[[#This Row],[Verschluss - B2 - Recyceltes Material]]="","",VLOOKUP(Table1[[#This Row],[Verschluss - B2 - Recyceltes Material]],'DD FD'!AL:AM,2,FALSE))</f>
        <v/>
      </c>
      <c r="ND26" s="578" t="str">
        <f>IF(Table1[[#This Row],[Verschluss - B2 - Recyceltes Material Anteil (in %)]]="","",Table1[[#This Row],[Verschluss - B2 - Recyceltes Material Anteil (in %)]])</f>
        <v/>
      </c>
      <c r="NE26" s="577" t="str">
        <f>IF(Table1[[#This Row],[Verschluss - B2 - Beschichtung]]="","",VLOOKUP(Table1[[#This Row],[Verschluss - B2 - Beschichtung]],'DD FD'!AE:AF,2,FALSE))</f>
        <v/>
      </c>
      <c r="NF26" s="580" t="str">
        <f>IF(Table1[[#This Row],[Verschluss - B2 - Beschichtung Anteil (in %)]]="","",Table1[[#This Row],[Verschluss - B2 - Beschichtung Anteil (in %)]])</f>
        <v/>
      </c>
      <c r="NG26" s="576" t="str">
        <f>IF(Table1[[#This Row],[Verschluss - B3 - Art]]="","",VLOOKUP(Table1[[#This Row],[Verschluss - B3 - Art]],'DD FD'!D:E,2,FALSE))</f>
        <v/>
      </c>
      <c r="NH26" s="577" t="str">
        <f>IF(Table1[[#This Row],[Verschluss - B3 - Fraktion]]="","",VLOOKUP(Table1[[#This Row],[Verschluss - B3 - Fraktion]],'DD FD'!H:J,3,FALSE))</f>
        <v/>
      </c>
      <c r="NI26" s="574" t="str">
        <f>IF(Table1[[#This Row],[Verschluss - B3 - Gewicht (in G)]]="","",Table1[[#This Row],[Verschluss - B3 - Gewicht (in G)]])</f>
        <v/>
      </c>
      <c r="NJ26" s="574" t="str">
        <f>IF(Table1[[#This Row],[Verschluss - B3 - Lizenzierungs-pflichtig? (X=Ja)]]="","",Table1[[#This Row],[Verschluss - B3 - Lizenzierungs-pflichtig? (X=Ja)]])</f>
        <v/>
      </c>
      <c r="NK26" s="574" t="str">
        <f>IF(Table1[[#This Row],[Verschluss - B3 - Trennbar vom Hauptkörper? (X=Ja)]]="","",Table1[[#This Row],[Verschluss - B3 - Trennbar vom Hauptkörper? (X=Ja)]])</f>
        <v/>
      </c>
      <c r="NL26" s="577" t="str">
        <f>IF(Table1[[#This Row],[Verschluss - B3 - Virgin Material]]="","",VLOOKUP(Table1[[#This Row],[Verschluss - B3 - Virgin Material]],'DD FD'!AJ:AK,2,FALSE))</f>
        <v/>
      </c>
      <c r="NM26" s="578" t="str">
        <f>IF(Table1[[#This Row],[Verschluss - B3 - Virgin Material Anteil (in %)]]="","",Table1[[#This Row],[Verschluss - B3 - Virgin Material Anteil (in %)]])</f>
        <v/>
      </c>
      <c r="NN26" s="577" t="str">
        <f>IF(Table1[[#This Row],[Verschluss - B3 - Recyceltes Material]]="","",VLOOKUP(Table1[[#This Row],[Verschluss - B3 - Recyceltes Material]],'DD FD'!AL:AM,2,FALSE))</f>
        <v/>
      </c>
      <c r="NO26" s="578" t="str">
        <f>IF(Table1[[#This Row],[Verschluss - B3 - Recyceltes Material Anteil (in %)]]="","",Table1[[#This Row],[Verschluss - B3 - Recyceltes Material Anteil (in %)]])</f>
        <v/>
      </c>
      <c r="NP26" s="577" t="str">
        <f>IF(Table1[[#This Row],[Verschluss - B3 - Beschichtung]]="","",VLOOKUP(Table1[[#This Row],[Verschluss - B3 - Beschichtung]],'DD FD'!AE:AF,2,FALSE))</f>
        <v/>
      </c>
      <c r="NQ26" s="580" t="str">
        <f>IF(Table1[[#This Row],[Verschluss - B3 - Beschichtung Anteil (in %)]]="","",Table1[[#This Row],[Verschluss - B3 - Beschichtung Anteil (in %)]])</f>
        <v/>
      </c>
      <c r="NR26" s="576" t="str">
        <f>IF(Table1[[#This Row],[Etikett - B1 - Art]]="","",VLOOKUP(Table1[[#This Row],[Etikett - B1 - Art]],'DD FD'!F:G,2,FALSE))</f>
        <v/>
      </c>
      <c r="NS26" s="577" t="str">
        <f>IF(Table1[[#This Row],[Etikett - B1 - Fraktion]]="","",VLOOKUP(Table1[[#This Row],[Etikett - B1 - Fraktion]],'DD FD'!H:J,3,FALSE))</f>
        <v/>
      </c>
      <c r="NT26" s="574" t="str">
        <f>IF(Table1[[#This Row],[Etikett - B1 - Gewicht (in G)]]="","",Table1[[#This Row],[Etikett - B1 - Gewicht (in G)]])</f>
        <v/>
      </c>
      <c r="NU26" s="574" t="str">
        <f>IF(Table1[[#This Row],[Etikett - B1 - Lizenzierungs-pflichtig? (X=Ja)]]="","",Table1[[#This Row],[Etikett - B1 - Lizenzierungs-pflichtig? (X=Ja)]])</f>
        <v/>
      </c>
      <c r="NV26" s="574" t="str">
        <f>IF(Table1[[#This Row],[Etikett - B1 - Trennbar vom Hauptkörper? (X=Ja)]]="","",Table1[[#This Row],[Etikett - B1 - Trennbar vom Hauptkörper? (X=Ja)]])</f>
        <v/>
      </c>
      <c r="NW26" s="577" t="str">
        <f>IF(Table1[[#This Row],[Etikett - B1 - Virgin Material]]="","",VLOOKUP(Table1[[#This Row],[Etikett - B1 - Virgin Material]],'DD FD'!AJ:AK,2,FALSE))</f>
        <v/>
      </c>
      <c r="NX26" s="578" t="str">
        <f>IF(Table1[[#This Row],[Etikett - B1 - Virgin Material Anteil (in %)]]="","",Table1[[#This Row],[Etikett - B1 - Virgin Material Anteil (in %)]])</f>
        <v/>
      </c>
      <c r="NY26" s="577" t="str">
        <f>IF(Table1[[#This Row],[Etikett - B1 - Recyceltes Material]]="","",VLOOKUP(Table1[[#This Row],[Etikett - B1 - Recyceltes Material]],'DD FD'!AL:AM,2,FALSE))</f>
        <v/>
      </c>
      <c r="NZ26" s="578" t="str">
        <f>IF(Table1[[#This Row],[Etikett - B1 - Recyceltes Material Anteil (in %)]]="","",Table1[[#This Row],[Etikett - B1 - Recyceltes Material Anteil (in %)]])</f>
        <v/>
      </c>
      <c r="OA26" s="577" t="str">
        <f>IF(Table1[[#This Row],[Etikett - B1 - Beschichtung]]="","",VLOOKUP(Table1[[#This Row],[Etikett - B1 - Beschichtung]],'DD FD'!AE:AF,2,FALSE))</f>
        <v/>
      </c>
      <c r="OB26" s="580" t="str">
        <f>IF(Table1[[#This Row],[Etikett - B1 - Beschichtung Anteil (in %)]]="","",Table1[[#This Row],[Etikett - B1 - Beschichtung Anteil (in %)]])</f>
        <v/>
      </c>
      <c r="OC26" s="576" t="str">
        <f>IF(Table1[[#This Row],[Etikett - B2 - Art]]="","",VLOOKUP(Table1[[#This Row],[Etikett - B2 - Art]],'DD FD'!F:G,2,FALSE))</f>
        <v/>
      </c>
      <c r="OD26" s="577" t="str">
        <f>IF(Table1[[#This Row],[Etikett - B2 - Fraktion]]="","",VLOOKUP(Table1[[#This Row],[Etikett - B2 - Fraktion]],'DD FD'!H:J,3,FALSE))</f>
        <v/>
      </c>
      <c r="OE26" s="574" t="str">
        <f>IF(Table1[[#This Row],[Etikett - B2 - Gewicht (in G)]]="","",Table1[[#This Row],[Etikett - B2 - Gewicht (in G)]])</f>
        <v/>
      </c>
      <c r="OF26" s="574" t="str">
        <f>IF(Table1[[#This Row],[Etikett - B2 - Lizenzierungs-pflichtig? (X=Ja)]]="","",Table1[[#This Row],[Etikett - B2 - Lizenzierungs-pflichtig? (X=Ja)]])</f>
        <v/>
      </c>
      <c r="OG26" s="574" t="str">
        <f>IF(Table1[[#This Row],[Etikett - B2 - Trennbar vom Hauptkörper? (X=Ja)]]="","",Table1[[#This Row],[Etikett - B2 - Trennbar vom Hauptkörper? (X=Ja)]])</f>
        <v/>
      </c>
      <c r="OH26" s="577" t="str">
        <f>IF(Table1[[#This Row],[Etikett - B2 - Virgin Material]]="","",VLOOKUP(Table1[[#This Row],[Etikett - B2 - Virgin Material]],'DD FD'!AJ:AK,2,FALSE))</f>
        <v/>
      </c>
      <c r="OI26" s="578" t="str">
        <f>IF(Table1[[#This Row],[Etikett - B2 - Virgin Material Anteil (in %)]]="","",Table1[[#This Row],[Etikett - B2 - Virgin Material Anteil (in %)]])</f>
        <v/>
      </c>
      <c r="OJ26" s="577" t="str">
        <f>IF(Table1[[#This Row],[Etikett - B2 - Recyceltes Material]]="","",VLOOKUP(Table1[[#This Row],[Etikett - B2 - Recyceltes Material]],'DD FD'!AL:AM,2,FALSE))</f>
        <v/>
      </c>
      <c r="OK26" s="578" t="str">
        <f>IF(Table1[[#This Row],[Etikett - B2 - Recyceltes Material Anteil (in %)]]="","",Table1[[#This Row],[Etikett - B2 - Recyceltes Material Anteil (in %)]])</f>
        <v/>
      </c>
      <c r="OL26" s="577" t="str">
        <f>IF(Table1[[#This Row],[Etikett - B2 - Beschichtung]]="","",VLOOKUP(Table1[[#This Row],[Etikett - B2 - Beschichtung]],'DD FD'!AE:AF,2,FALSE))</f>
        <v/>
      </c>
      <c r="OM26" s="580" t="str">
        <f>IF(Table1[[#This Row],[Etikett - B2 - Beschichtung Anteil (in %)]]="","",Table1[[#This Row],[Etikett - B2 - Beschichtung Anteil (in %)]])</f>
        <v/>
      </c>
      <c r="ON26" s="576" t="str">
        <f>IF(Table1[[#This Row],[Etikett - B3 - Art]]="","",VLOOKUP(Table1[[#This Row],[Etikett - B3 - Art]],'DD FD'!F:G,2,FALSE))</f>
        <v/>
      </c>
      <c r="OO26" s="577" t="str">
        <f>IF(Table1[[#This Row],[Etikett - B3 - Fraktion]]="","",VLOOKUP(Table1[[#This Row],[Etikett - B3 - Fraktion]],'DD FD'!H:J,3,FALSE))</f>
        <v/>
      </c>
      <c r="OP26" s="574" t="str">
        <f>IF(Table1[[#This Row],[Etikett - B3 - Gewicht (in G)]]="","",Table1[[#This Row],[Etikett - B3 - Gewicht (in G)]])</f>
        <v/>
      </c>
      <c r="OQ26" s="574" t="str">
        <f>IF(Table1[[#This Row],[Etikett - B3 - Lizenzierungs-pflichtig? (X=Ja)]]="","",Table1[[#This Row],[Etikett - B3 - Lizenzierungs-pflichtig? (X=Ja)]])</f>
        <v/>
      </c>
      <c r="OR26" s="574" t="str">
        <f>IF(Table1[[#This Row],[Etikett - B3 - Trennbar vom Hauptkörper? (X=Ja)]]="","",Table1[[#This Row],[Etikett - B3 - Trennbar vom Hauptkörper? (X=Ja)]])</f>
        <v/>
      </c>
      <c r="OS26" s="577" t="str">
        <f>IF(Table1[[#This Row],[Etikett - B3 - Virgin Material]]="","",VLOOKUP(Table1[[#This Row],[Etikett - B3 - Virgin Material]],'DD FD'!AJ:AK,2,FALSE))</f>
        <v/>
      </c>
      <c r="OT26" s="578" t="str">
        <f>IF(Table1[[#This Row],[Etikett - B3 - Virgin Material Anteil (in %)]]="","",Table1[[#This Row],[Etikett - B3 - Virgin Material Anteil (in %)]])</f>
        <v/>
      </c>
      <c r="OU26" s="577" t="str">
        <f>IF(Table1[[#This Row],[Etikett - B3 - Recyceltes Material]]="","",VLOOKUP(Table1[[#This Row],[Etikett - B3 - Recyceltes Material]],'DD FD'!AL:AM,2,FALSE))</f>
        <v/>
      </c>
      <c r="OV26" s="578" t="str">
        <f>IF(Table1[[#This Row],[Etikett - B3 - Recyceltes Material Anteil (in %)]]="","",Table1[[#This Row],[Etikett - B3 - Recyceltes Material Anteil (in %)]])</f>
        <v/>
      </c>
      <c r="OW26" s="577" t="str">
        <f>IF(Table1[[#This Row],[Etikett - B3 - Beschichtung]]="","",VLOOKUP(Table1[[#This Row],[Etikett - B3 - Beschichtung]],'DD FD'!AE:AF,2,FALSE))</f>
        <v/>
      </c>
      <c r="OX26" s="613" t="str">
        <f>IF(Table1[[#This Row],[Etikett - B3 - Beschichtung Anteil (in %)]]="","",Table1[[#This Row],[Etikett - B3 - Beschichtung Anteil (in %)]])</f>
        <v/>
      </c>
      <c r="OY26" s="618">
        <f>ROUNDUP(SUM(
IF(AND(LH26='DD FD'!$J$7,LJ26='DD FD'!$AI$3),LI26,0),
IF(AND(LR26='DD FD'!$J$7,LT26='DD FD'!$AI$3),LS26,0),
IF(AND(MB26='DD FD'!$J$7,MD26='DD FD'!$AI$3),MC26,0),
IF(AND(ML26='DD FD'!$J$7,MN26='DD FD'!$AI$3),MM26,0),
IF(AND(MW26='DD FD'!$J$7,MY26='DD FD'!$AI$3),MX26,0),
IF(AND(NH26='DD FD'!$J$7,NJ26='DD FD'!$AI$3),NI26,0),
IF(AND(NS26='DD FD'!$J$7,NU26='DD FD'!$AI$3),NT26,0),
IF(AND(OD26='DD FD'!$J$7,OF26='DD FD'!$AI$3),OE26,0),
IF(AND(OO26='DD FD'!$J$7,OQ26='DD FD'!$AI$3),OP26,0),
),2)</f>
        <v>0</v>
      </c>
      <c r="OZ26" s="617">
        <f>ROUNDUP(SUM(
IF(AND(LH26='DD FD'!$J$6,LJ26='DD FD'!$AI$3),LI26,0),
IF(AND(LR26='DD FD'!$J$6,LT26='DD FD'!$AI$3),LS26,0),
IF(AND(MB26='DD FD'!$J$6,MD26='DD FD'!$AI$3),MC26,0),
IF(AND(ML26='DD FD'!$J$6,MN26='DD FD'!$AI$3),MM26,0),
IF(AND(MW26='DD FD'!$J$6,MY26='DD FD'!$AI$3),MX26,0),
IF(AND(NH26='DD FD'!$J$6,NJ26='DD FD'!$AI$3),NI26,0),
IF(AND(NS26='DD FD'!$J$6,NU26='DD FD'!$AI$3),NT26,0),
IF(AND(OD26='DD FD'!$J$6,OF26='DD FD'!$AI$3),OE26,0),
IF(AND(OO26='DD FD'!$J$6,OQ26='DD FD'!$AI$3),OP26,0),
),2)</f>
        <v>0</v>
      </c>
      <c r="PA26" s="617">
        <f>ROUNDUP(SUM(
IF(AND(LH26='DD FD'!$J$10,LJ26='DD FD'!$AI$3),LI26,0),
IF(AND(LR26='DD FD'!$J$10,LT26='DD FD'!$AI$3),LS26,0),
IF(AND(MB26='DD FD'!$J$10,MD26='DD FD'!$AI$3),MC26,0),
IF(AND(ML26='DD FD'!$J$10,MN26='DD FD'!$AI$3),MM26,0),
IF(AND(MW26='DD FD'!$J$10,MY26='DD FD'!$AI$3),MX26,0),
IF(AND(NH26='DD FD'!$J$10,NJ26='DD FD'!$AI$3),NI26,0),
IF(AND(NS26='DD FD'!$J$10,NU26='DD FD'!$AI$3),NT26,0),
IF(AND(OD26='DD FD'!$J$10,OF26='DD FD'!$AI$3),OE26,0),
IF(AND(OO26='DD FD'!$J$10,OQ26='DD FD'!$AI$3),OP26,0),
),2)</f>
        <v>0</v>
      </c>
      <c r="PB26" s="617">
        <f>ROUNDUP(SUM(
IF(AND(LH26='DD FD'!$J$8,LJ26='DD FD'!$AI$3),LI26,0),
IF(AND(LR26='DD FD'!$J$8,LT26='DD FD'!$AI$3),LS26,0),
IF(AND(MB26='DD FD'!$J$8,MD26='DD FD'!$AI$3),MC26,0),
IF(AND(ML26='DD FD'!$J$8,MN26='DD FD'!$AI$3),MM26,0),
IF(AND(MW26='DD FD'!$J$8,MY26='DD FD'!$AI$3),MX26,0),
IF(AND(NH26='DD FD'!$J$8,NJ26='DD FD'!$AI$3),NI26,0),
IF(AND(NS26='DD FD'!$J$8,NU26='DD FD'!$AI$3),NT26,0),
IF(AND(OD26='DD FD'!$J$8,OF26='DD FD'!$AI$3),OE26,0),
IF(AND(OO26='DD FD'!$J$8,OQ26='DD FD'!$AI$3),OP26,0),
),2)</f>
        <v>0</v>
      </c>
      <c r="PC26" s="617">
        <f>ROUNDUP(SUM(
IF(AND(LH26='DD FD'!$J$5,LJ26='DD FD'!$AI$3),LI26,0),
IF(AND(LR26='DD FD'!$J$5,LT26='DD FD'!$AI$3),LS26,0),
IF(AND(MB26='DD FD'!$J$5,MD26='DD FD'!$AI$3),MC26,0),
IF(AND(ML26='DD FD'!$J$5,MN26='DD FD'!$AI$3),MM26,0),
IF(AND(MW26='DD FD'!$J$5,MY26='DD FD'!$AI$3),MX26,0),
IF(AND(NH26='DD FD'!$J$5,NJ26='DD FD'!$AI$3),NI26,0),
IF(AND(NS26='DD FD'!$J$5,NU26='DD FD'!$AI$3),NT26,0),
IF(AND(OD26='DD FD'!$J$5,OF26='DD FD'!$AI$3),OE26,0),
IF(AND(OO26='DD FD'!$J$5,OQ26='DD FD'!$AI$3),OP26,0),
),2)</f>
        <v>0</v>
      </c>
      <c r="PD26" s="617">
        <f>ROUNDUP(SUM(
IF(AND(LH26='DD FD'!$J$9,LJ26='DD FD'!$AI$3),LI26,0),
IF(AND(LR26='DD FD'!$J$9,LT26='DD FD'!$AI$3),LS26,0),
IF(AND(MB26='DD FD'!$J$9,MD26='DD FD'!$AI$3),MC26,0),
IF(AND(ML26='DD FD'!$J$9,MN26='DD FD'!$AI$3),MM26,0),
IF(AND(MW26='DD FD'!$J$9,MY26='DD FD'!$AI$3),MX26,0),
IF(AND(NH26='DD FD'!$J$9,NJ26='DD FD'!$AI$3),NI26,0),
IF(AND(NS26='DD FD'!$J$9,NU26='DD FD'!$AI$3),NT26,0),
IF(AND(OD26='DD FD'!$J$9,OF26='DD FD'!$AI$3),OE26,0),
IF(AND(OO26='DD FD'!$J$9,OQ26='DD FD'!$AI$3),OP26,0),
),2)</f>
        <v>0</v>
      </c>
      <c r="PE26" s="617">
        <f>ROUNDUP(SUM(
IF(AND(LH26='DD FD'!$J$4,LJ26='DD FD'!$AI$3),LI26,0),
IF(AND(LR26='DD FD'!$J$4,LT26='DD FD'!$AI$3),LS26,0),
IF(AND(MB26='DD FD'!$J$4,MD26='DD FD'!$AI$3),MC26,0),
IF(AND(ML26='DD FD'!$J$4,MN26='DD FD'!$AI$3),MM26,0),
IF(AND(MW26='DD FD'!$J$4,MY26='DD FD'!$AI$3),MX26,0),
IF(AND(NH26='DD FD'!$J$4,NJ26='DD FD'!$AI$3),NI26,0),
IF(AND(NS26='DD FD'!$J$4,NU26='DD FD'!$AI$3),NT26,0),
IF(AND(OD26='DD FD'!$J$4,OF26='DD FD'!$AI$3),OE26,0),
IF(AND(OO26='DD FD'!$J$4,OQ26='DD FD'!$AI$3),OP26,0),
),2)</f>
        <v>0</v>
      </c>
      <c r="PF26" s="619">
        <f>ROUNDUP(SUM(
IF(AND(LH26='DD FD'!$J$11,LJ26='DD FD'!$AI$3),LI26,0),
IF(AND(LR26='DD FD'!$J$11,LT26='DD FD'!$AI$3),LS26,0),
IF(AND(MB26='DD FD'!$J$11,MD26='DD FD'!$AI$3),MC26,0),
IF(AND(ML26='DD FD'!$J$11,MN26='DD FD'!$AI$3),MM26,0),
IF(AND(MW26='DD FD'!$J$11,MY26='DD FD'!$AI$3),MX26,0),
IF(AND(NH26='DD FD'!$J$11,NJ26='DD FD'!$AI$3),NI26,0),
IF(AND(NS26='DD FD'!$J$11,NU26='DD FD'!$AI$3),NT26,0),
IF(AND(OD26='DD FD'!$J$11,OF26='DD FD'!$AI$3),OE26,0),
IF(AND(OO26='DD FD'!$J$11,OQ26='DD FD'!$AI$3),OP26,0),
),2)</f>
        <v>0</v>
      </c>
    </row>
    <row r="27" spans="1:422">
      <c r="A27" s="806"/>
      <c r="B27" s="934"/>
      <c r="C27" s="247"/>
      <c r="D27" s="842"/>
      <c r="E27" s="247"/>
      <c r="F27" s="158"/>
      <c r="G27" s="710"/>
      <c r="H27" s="712"/>
      <c r="I27" s="936"/>
      <c r="J27" s="803"/>
      <c r="K27" s="150"/>
      <c r="L27" s="146" t="str">
        <f t="shared" si="0"/>
        <v/>
      </c>
      <c r="M27" s="501" t="str">
        <f t="shared" si="17"/>
        <v/>
      </c>
      <c r="N27" s="504"/>
      <c r="O27" s="113" t="str">
        <f t="shared" si="18"/>
        <v/>
      </c>
      <c r="P27" s="114" t="str">
        <f t="shared" si="1"/>
        <v/>
      </c>
      <c r="Q27" s="152"/>
      <c r="R27" s="152"/>
      <c r="S27" s="115" t="str">
        <f t="shared" si="19"/>
        <v/>
      </c>
      <c r="T27" s="159"/>
      <c r="U27" s="159"/>
      <c r="V27" s="157"/>
      <c r="W27" s="157"/>
      <c r="X27" s="157"/>
      <c r="Y27" s="772"/>
      <c r="Z27" s="158"/>
      <c r="AA27" s="144"/>
      <c r="AB27" s="112"/>
      <c r="AC27" s="153"/>
      <c r="AD27" s="153"/>
      <c r="AE27" s="153"/>
      <c r="AF27" s="153"/>
      <c r="AG27" s="153"/>
      <c r="AH27" s="153"/>
      <c r="AI27" s="152"/>
      <c r="AJ27" s="158"/>
      <c r="AK27" s="158"/>
      <c r="AL27" s="158"/>
      <c r="AM27" s="116" t="str">
        <f t="shared" si="20"/>
        <v/>
      </c>
      <c r="AN27" s="116" t="str">
        <f t="shared" si="21"/>
        <v/>
      </c>
      <c r="AO27" s="324"/>
      <c r="AP27" s="503"/>
      <c r="AQ27" s="487" t="str">
        <f t="shared" si="22"/>
        <v/>
      </c>
      <c r="AR27" s="113" t="str">
        <f t="shared" si="2"/>
        <v/>
      </c>
      <c r="AS27" s="113" t="str">
        <f t="shared" si="3"/>
        <v/>
      </c>
      <c r="AT27" s="113" t="str">
        <f t="shared" si="4"/>
        <v/>
      </c>
      <c r="AU27" s="113" t="str">
        <f t="shared" si="5"/>
        <v/>
      </c>
      <c r="AV27" s="159"/>
      <c r="AW27" s="157"/>
      <c r="AX27" s="157"/>
      <c r="AY27" s="157"/>
      <c r="AZ27" s="157"/>
      <c r="BA27" s="116" t="str">
        <f t="shared" si="6"/>
        <v/>
      </c>
      <c r="BB27" s="316"/>
      <c r="BC27" s="116" t="str">
        <f t="shared" si="7"/>
        <v/>
      </c>
      <c r="BD27" s="133" t="str">
        <f t="shared" si="8"/>
        <v/>
      </c>
      <c r="BE27" s="157"/>
      <c r="BF27" s="1180"/>
      <c r="BG27" s="1180"/>
      <c r="BH27" s="158"/>
      <c r="BI27" s="490"/>
      <c r="BJ27" s="514" t="str">
        <f t="shared" si="23"/>
        <v/>
      </c>
      <c r="BK27" s="789"/>
      <c r="BL27" s="116" t="str">
        <f t="shared" si="24"/>
        <v/>
      </c>
      <c r="BM27" s="144"/>
      <c r="BN27" s="144"/>
      <c r="BO27" s="144"/>
      <c r="BP27" s="790"/>
      <c r="BQ27" s="790"/>
      <c r="BR27" s="790"/>
      <c r="BS27" s="116" t="str">
        <f t="shared" si="9"/>
        <v/>
      </c>
      <c r="BT27" s="790"/>
      <c r="BU27" s="808" t="str">
        <f t="shared" si="10"/>
        <v/>
      </c>
      <c r="BV27" s="791"/>
      <c r="BW27" s="144"/>
      <c r="BX27" s="20"/>
      <c r="BY27" s="20"/>
      <c r="BZ27" s="20"/>
      <c r="CA27" s="792"/>
      <c r="CB27" s="1201"/>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782" t="str">
        <f t="shared" si="25"/>
        <v/>
      </c>
      <c r="EE27" s="519"/>
      <c r="EF27" s="793"/>
      <c r="EG27" s="519"/>
      <c r="EH27" s="794"/>
      <c r="EI27" s="790"/>
      <c r="EJ27" s="794"/>
      <c r="EK27" s="794"/>
      <c r="EL27" s="790"/>
      <c r="EM27" s="790"/>
      <c r="EN27" s="790"/>
      <c r="EO27" s="112" t="str">
        <f t="shared" si="11"/>
        <v/>
      </c>
      <c r="EP27" s="790"/>
      <c r="EQ27" s="488" t="str">
        <f t="shared" si="12"/>
        <v/>
      </c>
      <c r="ER27" s="1100"/>
      <c r="ES27" s="1099" t="str">
        <f t="shared" si="26"/>
        <v/>
      </c>
      <c r="ET27" s="525"/>
      <c r="EU27" s="148"/>
      <c r="EV27" s="148"/>
      <c r="EW27" s="148"/>
      <c r="EX27" s="148"/>
      <c r="EY27" s="148"/>
      <c r="EZ27" s="148"/>
      <c r="FA27" s="148"/>
      <c r="FB27" s="148"/>
      <c r="FC27" s="148"/>
      <c r="FD27" s="148"/>
      <c r="FE27" s="148"/>
      <c r="FF27" s="148"/>
      <c r="FG27" s="148"/>
      <c r="FH27" s="148"/>
      <c r="FI27" s="528"/>
      <c r="FJ27" s="513" t="str">
        <f t="shared" si="13"/>
        <v/>
      </c>
      <c r="FK27" s="158"/>
      <c r="FL27" s="850"/>
      <c r="FM27" s="850"/>
      <c r="FN27" s="850"/>
      <c r="FO27" s="850"/>
      <c r="FP27" s="850"/>
      <c r="FQ27" s="850"/>
      <c r="FR27" s="157"/>
      <c r="FS27" s="143"/>
      <c r="FT27" s="143"/>
      <c r="FU27" s="847" t="str">
        <f t="shared" si="14"/>
        <v/>
      </c>
      <c r="FV27" s="555"/>
      <c r="FW27" s="523" t="str">
        <f>IF(Table1[[#This Row],[Nonfood Inhaltstoffe - Komponente]]="","",VLOOKUP(Table1[[#This Row],[Nonfood Inhaltstoffe - Komponente]],'Dropdown Auswahl'!BJ:BK,2,FALSE))</f>
        <v/>
      </c>
      <c r="FX27" s="1013"/>
      <c r="FY27" s="1011" t="str">
        <f t="shared" si="15"/>
        <v/>
      </c>
      <c r="FZ27" s="152"/>
      <c r="GA27" s="152"/>
      <c r="GB27" s="152"/>
      <c r="GC27" s="529" t="str">
        <f t="shared" si="16"/>
        <v/>
      </c>
      <c r="GG27" s="21"/>
      <c r="GH27" s="21"/>
      <c r="GI27" s="1019"/>
      <c r="GJ27" s="1016" t="str">
        <f>IF(Table1[[#This Row],[Global Trade Item Number (GTIN)]]="","",Table1[[#This Row],[Global Trade Item Number (GTIN)]])</f>
        <v/>
      </c>
      <c r="GK27" s="555" t="str">
        <f>IF(Table1[[#This Row],[WAWI-Nr./ Kreditoren-Nummer
(ASDV)]]&lt;&gt;"",Table1[[#This Row],[WAWI-Nr./ Kreditoren-Nummer
(ASDV)]],"")</f>
        <v/>
      </c>
      <c r="GL27" s="165"/>
      <c r="GM27" s="165"/>
      <c r="GN27" s="165"/>
      <c r="GO27" s="485"/>
      <c r="GP27" s="534"/>
      <c r="GQ27" s="533"/>
      <c r="GR27" s="486"/>
      <c r="GS27" s="486"/>
      <c r="GT27" s="486"/>
      <c r="GU27" s="486"/>
      <c r="GV27" s="486"/>
      <c r="GW27" s="542"/>
      <c r="GX27" s="538"/>
      <c r="GY27" s="144"/>
      <c r="GZ27" s="480"/>
      <c r="HA27" s="158"/>
      <c r="HB27" s="480"/>
      <c r="HC27" s="480"/>
      <c r="HD27" s="480"/>
      <c r="HE27" s="480"/>
      <c r="HF27" s="480"/>
      <c r="HG27" s="480"/>
      <c r="HH27" s="538"/>
      <c r="HI27" s="480"/>
      <c r="HJ27" s="480"/>
      <c r="HK27" s="480"/>
      <c r="HL27" s="480"/>
      <c r="HM27" s="480"/>
      <c r="HN27" s="480"/>
      <c r="HO27" s="480"/>
      <c r="HP27" s="480"/>
      <c r="HQ27" s="480"/>
      <c r="HR27" s="538"/>
      <c r="HS27" s="480"/>
      <c r="HT27" s="480"/>
      <c r="HU27" s="480"/>
      <c r="HV27" s="480"/>
      <c r="HW27" s="480"/>
      <c r="HX27" s="480"/>
      <c r="HY27" s="480"/>
      <c r="HZ27" s="480"/>
      <c r="IA27" s="480"/>
      <c r="IB27" s="538"/>
      <c r="IC27" s="480"/>
      <c r="ID27" s="480"/>
      <c r="IE27" s="480"/>
      <c r="IF27" s="480"/>
      <c r="IG27" s="480"/>
      <c r="IH27" s="480"/>
      <c r="II27" s="480"/>
      <c r="IJ27" s="480"/>
      <c r="IK27" s="480"/>
      <c r="IL27" s="480"/>
      <c r="IM27" s="538"/>
      <c r="IN27" s="480"/>
      <c r="IO27" s="480"/>
      <c r="IP27" s="480"/>
      <c r="IQ27" s="480"/>
      <c r="IR27" s="480"/>
      <c r="IS27" s="480"/>
      <c r="IT27" s="480"/>
      <c r="IU27" s="480"/>
      <c r="IV27" s="480"/>
      <c r="IW27" s="480"/>
      <c r="IX27" s="538"/>
      <c r="IY27" s="480"/>
      <c r="IZ27" s="480"/>
      <c r="JA27" s="480"/>
      <c r="JB27" s="480"/>
      <c r="JC27" s="480"/>
      <c r="JD27" s="480"/>
      <c r="JE27" s="480"/>
      <c r="JF27" s="480"/>
      <c r="JG27" s="480"/>
      <c r="JH27" s="480"/>
      <c r="JI27" s="538"/>
      <c r="JJ27" s="480"/>
      <c r="JK27" s="480"/>
      <c r="JL27" s="480"/>
      <c r="JM27" s="480"/>
      <c r="JN27" s="480"/>
      <c r="JO27" s="480"/>
      <c r="JP27" s="480"/>
      <c r="JQ27" s="480"/>
      <c r="JR27" s="480"/>
      <c r="JS27" s="590"/>
      <c r="JT27" s="538"/>
      <c r="JU27" s="480"/>
      <c r="JV27" s="480"/>
      <c r="JW27" s="480"/>
      <c r="JX27" s="480"/>
      <c r="JY27" s="480"/>
      <c r="JZ27" s="480"/>
      <c r="KA27" s="480"/>
      <c r="KB27" s="480"/>
      <c r="KC27" s="480"/>
      <c r="KD27" s="480"/>
      <c r="KE27" s="538"/>
      <c r="KF27" s="480"/>
      <c r="KG27" s="480"/>
      <c r="KH27" s="480"/>
      <c r="KI27" s="480"/>
      <c r="KJ27" s="480"/>
      <c r="KK27" s="480"/>
      <c r="KL27" s="480"/>
      <c r="KM27" s="480"/>
      <c r="KN27" s="480"/>
      <c r="KO27" s="480"/>
      <c r="KR27" s="568" t="str">
        <f>IF(Table1[[#This Row],[GTIN]]&lt;&gt;"",Table1[[#This Row],[GTIN]],"")</f>
        <v/>
      </c>
      <c r="KS27" s="569" t="str">
        <f>Table1[[#This Row],[Kreditor]]</f>
        <v/>
      </c>
      <c r="KT27" s="570" t="str">
        <f>IF(Table1[[#This Row],[Gültig ab (Datum)]]&lt;&gt;"",Table1[[#This Row],[Gültig ab (Datum)]],"")</f>
        <v/>
      </c>
      <c r="KU27" s="570"/>
      <c r="KV27" s="583" t="str">
        <f>IF(Table1[[#This Row],[Artikel verpackt? 
(X=Ja)]]="","",Table1[[#This Row],[Artikel verpackt? 
(X=Ja)]])</f>
        <v/>
      </c>
      <c r="KW27" s="571" t="str">
        <f>IF(Table1[[#This Row],[Verpackung recyclingfähig?
(X=Ja)]]="","",Table1[[#This Row],[Verpackung recyclingfähig?
(X=Ja)]])</f>
        <v/>
      </c>
      <c r="KX27" s="572"/>
      <c r="KY27" s="573"/>
      <c r="KZ27" s="574"/>
      <c r="LA27" s="574"/>
      <c r="LB27" s="574"/>
      <c r="LC27" s="574"/>
      <c r="LD27" s="574"/>
      <c r="LE27" s="574"/>
      <c r="LF27" s="575"/>
      <c r="LG27" s="576" t="str">
        <f>IF(Table1[[#This Row],[Hauptkörper - B1 - Art]]="","",VLOOKUP(Table1[[#This Row],[Hauptkörper - B1 - Art]],'DD FD'!B:C,2,FALSE))</f>
        <v/>
      </c>
      <c r="LH27" s="577" t="str">
        <f>IF(Table1[[#This Row],[Hauptkörper - B1 - Fraktion]]="","",VLOOKUP(Table1[[#This Row],[Hauptkörper - B1 - Fraktion]],'DD FD'!H:J,3,FALSE))</f>
        <v/>
      </c>
      <c r="LI27" s="574" t="str">
        <f>IF(Table1[[#This Row],[Hauptkörper - B1 - Gewicht
(in G)]]="","",Table1[[#This Row],[Hauptkörper - B1 - Gewicht
(in G)]])</f>
        <v/>
      </c>
      <c r="LJ27" s="574" t="str">
        <f>IF(Table1[[#This Row],[Hauptkörper - B1 - Lizenzierungs-pflichtig? (X=Ja)]]="","",Table1[[#This Row],[Hauptkörper - B1 - Lizenzierungs-pflichtig? (X=Ja)]])</f>
        <v/>
      </c>
      <c r="LK27" s="577" t="str">
        <f>IF(Table1[[#This Row],[Hauptkörper - B1 - Virgin Material]]="","",VLOOKUP(Table1[[#This Row],[Hauptkörper - B1 - Virgin Material]],'DD FD'!AJ:AK,2,FALSE))</f>
        <v/>
      </c>
      <c r="LL27" s="578" t="str">
        <f>IF(Table1[[#This Row],[Hauptkörper - B1 - Virgin Material Anteil (in %)]]="","",Table1[[#This Row],[Hauptkörper - B1 - Virgin Material Anteil (in %)]])</f>
        <v/>
      </c>
      <c r="LM27" s="577" t="str">
        <f>IF(Table1[[#This Row],[Hauptkörper - B1 - Recyceltes Material]]="","",VLOOKUP(Table1[[#This Row],[Hauptkörper - B1 - Recyceltes Material]],'DD FD'!AL:AM,2,FALSE))</f>
        <v/>
      </c>
      <c r="LN27" s="578" t="str">
        <f>IF(Table1[[#This Row],[Hauptkörper - B1 - Recyceltes Material Anteil (in %)]]="","",Table1[[#This Row],[Hauptkörper - B1 - Recyceltes Material Anteil (in %)]])</f>
        <v/>
      </c>
      <c r="LO27" s="579" t="str">
        <f>IF(Table1[[#This Row],[Hauptkörper - B1 - Beschichtung]]="","",VLOOKUP(Table1[[#This Row],[Hauptkörper - B1 - Beschichtung]],'DD FD'!AE:AF,2,FALSE))</f>
        <v/>
      </c>
      <c r="LP27" s="580" t="str">
        <f>IF(Table1[[#This Row],[Hauptkörper - B1 - Beschichtung Anteil (in %)]]="","",Table1[[#This Row],[Hauptkörper - B1 - Beschichtung Anteil (in %)]])</f>
        <v/>
      </c>
      <c r="LQ27" s="576" t="str">
        <f>IF(Table1[[#This Row],[Hauptkörper - B2 - Art]]="","",VLOOKUP(Table1[[#This Row],[Hauptkörper - B2 - Art]],'DD FD'!B:C,2,FALSE))</f>
        <v/>
      </c>
      <c r="LR27" s="577" t="str">
        <f>IF(Table1[[#This Row],[Hauptkörper - B2 - Fraktion]]="","",VLOOKUP(Table1[[#This Row],[Hauptkörper - B2 - Fraktion]],'DD FD'!H:J,3,FALSE))</f>
        <v/>
      </c>
      <c r="LS27" s="574" t="str">
        <f>IF(Table1[[#This Row],[Hauptkörper - B2 - Gewicht
(in G)]]="","",Table1[[#This Row],[Hauptkörper - B2 - Gewicht
(in G)]])</f>
        <v/>
      </c>
      <c r="LT27" s="574" t="str">
        <f>IF(Table1[[#This Row],[Hauptkörper - B2 - Lizenzierungs-pflichtig? (X=Ja)]]="","",Table1[[#This Row],[Hauptkörper - B2 - Lizenzierungs-pflichtig? (X=Ja)]])</f>
        <v/>
      </c>
      <c r="LU27" s="577" t="str">
        <f>IF(Table1[[#This Row],[Hauptkörper - B2 - Virgin Material]]="","",VLOOKUP(Table1[[#This Row],[Hauptkörper - B2 - Virgin Material]],'DD FD'!AJ:AK,2,FALSE))</f>
        <v/>
      </c>
      <c r="LV27" s="578" t="str">
        <f>IF(Table1[[#This Row],[Hauptkörper - B2 - Virgin Material Anteil (in %)]]="","",Table1[[#This Row],[Hauptkörper - B2 - Virgin Material Anteil (in %)]])</f>
        <v/>
      </c>
      <c r="LW27" s="577" t="str">
        <f>IF(Table1[[#This Row],[Hauptkörper - B2 - Recyceltes Material]]="","",VLOOKUP(Table1[[#This Row],[Hauptkörper - B2 - Recyceltes Material]],'DD FD'!AL:AM,2,FALSE))</f>
        <v/>
      </c>
      <c r="LX27" s="578" t="str">
        <f>IF(Table1[[#This Row],[Hauptkörper - B2 - Recyceltes Material Anteil (in %)]]="","",Table1[[#This Row],[Hauptkörper - B2 - Recyceltes Material Anteil (in %)]])</f>
        <v/>
      </c>
      <c r="LY27" s="577" t="str">
        <f>IF(Table1[[#This Row],[Hauptkörper - B2 - Beschichtung]]="","",VLOOKUP(Table1[[#This Row],[Hauptkörper - B2 - Beschichtung]],'DD FD'!AE:AF,2,FALSE))</f>
        <v/>
      </c>
      <c r="LZ27" s="580" t="str">
        <f>IF(Table1[[#This Row],[Hauptkörper - B2 - Beschichtung Anteil (in %)]]="","",Table1[[#This Row],[Hauptkörper - B2 - Beschichtung Anteil (in %)]])</f>
        <v/>
      </c>
      <c r="MA27" s="576" t="str">
        <f>IF(Table1[[#This Row],[Hauptkörper - B3 - Art]]="","",VLOOKUP(Table1[[#This Row],[Hauptkörper - B3 - Art]],'DD FD'!B:C,2,FALSE))</f>
        <v/>
      </c>
      <c r="MB27" s="577" t="str">
        <f>IF(Table1[[#This Row],[Hauptkörper - B3 - Fraktion]]="","",VLOOKUP(Table1[[#This Row],[Hauptkörper - B3 - Fraktion]],'DD FD'!H:J,3,FALSE))</f>
        <v/>
      </c>
      <c r="MC27" s="574" t="str">
        <f>IF(Table1[[#This Row],[Hauptkörper - B3 - Gewicht
(in G)]]="","",Table1[[#This Row],[Hauptkörper - B3 - Gewicht
(in G)]])</f>
        <v/>
      </c>
      <c r="MD27" s="574" t="str">
        <f>IF(Table1[[#This Row],[Hauptkörper - B3 - Lizenzierungs-pflichtig? (X=Ja)]]="","",Table1[[#This Row],[Hauptkörper - B3 - Lizenzierungs-pflichtig? (X=Ja)]])</f>
        <v/>
      </c>
      <c r="ME27" s="577" t="str">
        <f>IF(Table1[[#This Row],[Hauptkörper - B3 - Virgin Material]]="","",VLOOKUP(Table1[[#This Row],[Hauptkörper - B3 - Virgin Material]],'DD FD'!AJ:AK,2,FALSE))</f>
        <v/>
      </c>
      <c r="MF27" s="578" t="str">
        <f>IF(Table1[[#This Row],[Hauptkörper - B3 - Virgin Material Anteil (in %)]]="","",Table1[[#This Row],[Hauptkörper - B3 - Virgin Material Anteil (in %)]])</f>
        <v/>
      </c>
      <c r="MG27" s="577" t="str">
        <f>IF(Table1[[#This Row],[Hauptkörper - B3 - Recyceltes Material]]="","",VLOOKUP(Table1[[#This Row],[Hauptkörper - B3 - Recyceltes Material]],'DD FD'!AL:AM,2,FALSE))</f>
        <v/>
      </c>
      <c r="MH27" s="578" t="str">
        <f>IF(Table1[[#This Row],[Hauptkörper - B3 - Recyceltes Material Anteil (in %)]]="","",Table1[[#This Row],[Hauptkörper - B3 - Recyceltes Material Anteil (in %)]])</f>
        <v/>
      </c>
      <c r="MI27" s="577" t="str">
        <f>IF(Table1[[#This Row],[Hauptkörper - B3 - Beschichtung]]="","",VLOOKUP(Table1[[#This Row],[Hauptkörper - B3 - Beschichtung]],'DD FD'!AE:AF,2,FALSE))</f>
        <v/>
      </c>
      <c r="MJ27" s="580" t="str">
        <f>IF(Table1[[#This Row],[Hauptkörper - B3 - Beschichtung Anteil (in %)]]="","",Table1[[#This Row],[Hauptkörper - B3 - Beschichtung Anteil (in %)]])</f>
        <v/>
      </c>
      <c r="MK27" s="576" t="str">
        <f>IF(Table1[[#This Row],[Verschluss - B1 - Art]]="","",VLOOKUP(Table1[[#This Row],[Verschluss - B1 - Art]],'DD FD'!D:E,2,FALSE))</f>
        <v/>
      </c>
      <c r="ML27" s="577" t="str">
        <f>IF(Table1[[#This Row],[Verschluss - B1 - Fraktion]]="","",VLOOKUP(Table1[[#This Row],[Verschluss - B1 - Fraktion]],'DD FD'!H:J,3,FALSE))</f>
        <v/>
      </c>
      <c r="MM27" s="574" t="str">
        <f>IF(Table1[[#This Row],[Verschluss - B1 - Gewicht (in G)]]="","",Table1[[#This Row],[Verschluss - B1 - Gewicht (in G)]])</f>
        <v/>
      </c>
      <c r="MN27" s="574" t="str">
        <f>IF(Table1[[#This Row],[Verschluss - B1 - Lizenzierungs-pflichtig? (X=Ja)]]="","",Table1[[#This Row],[Verschluss - B1 - Lizenzierungs-pflichtig? (X=Ja)]])</f>
        <v/>
      </c>
      <c r="MO27" s="574" t="str">
        <f>IF(Table1[[#This Row],[Verschluss - B1 - Trennbar vom Hauptkörper? (X=Ja)]]="","",Table1[[#This Row],[Verschluss - B1 - Trennbar vom Hauptkörper? (X=Ja)]])</f>
        <v/>
      </c>
      <c r="MP27" s="577" t="str">
        <f>IF(Table1[[#This Row],[Verschluss - B1 - Virgin Material]]="","",VLOOKUP(Table1[[#This Row],[Verschluss - B1 - Virgin Material]],'DD FD'!AJ:AK,2,FALSE))</f>
        <v/>
      </c>
      <c r="MQ27" s="578" t="str">
        <f>IF(Table1[[#This Row],[Verschluss - B1 - Virgin Material Anteil (in %)]]="","",Table1[[#This Row],[Verschluss - B1 - Virgin Material Anteil (in %)]])</f>
        <v/>
      </c>
      <c r="MR27" s="577" t="str">
        <f>IF(Table1[[#This Row],[Verschluss - B1 - Recyceltes Material]]="","",VLOOKUP(Table1[[#This Row],[Verschluss - B1 - Recyceltes Material]],'DD FD'!AL:AM,2,FALSE))</f>
        <v/>
      </c>
      <c r="MS27" s="578" t="str">
        <f>IF(Table1[[#This Row],[Verschluss - B1 - Recyceltes Material Anteil (in %)]]="","",Table1[[#This Row],[Verschluss - B1 - Recyceltes Material Anteil (in %)]])</f>
        <v/>
      </c>
      <c r="MT27" s="577" t="str">
        <f>IF(Table1[[#This Row],[Verschluss - B1 - Beschichtung]]="","",VLOOKUP(Table1[[#This Row],[Verschluss - B1 - Beschichtung]],'DD FD'!AE:AF,2,FALSE))</f>
        <v/>
      </c>
      <c r="MU27" s="580" t="str">
        <f>IF(Table1[[#This Row],[Verschluss - B1 - Beschichtung Anteil (in %)]]="","",Table1[[#This Row],[Verschluss - B1 - Beschichtung Anteil (in %)]])</f>
        <v/>
      </c>
      <c r="MV27" s="576" t="str">
        <f>IF(Table1[[#This Row],[Verschluss - B2 - Art]]="","",VLOOKUP(Table1[[#This Row],[Verschluss - B2 - Art]],'DD FD'!D:E,2,FALSE))</f>
        <v/>
      </c>
      <c r="MW27" s="577" t="str">
        <f>IF(Table1[[#This Row],[Verschluss - B2 - Fraktion]]="","",VLOOKUP(Table1[[#This Row],[Verschluss - B2 - Fraktion]],'DD FD'!H:J,3,FALSE))</f>
        <v/>
      </c>
      <c r="MX27" s="574" t="str">
        <f>IF(Table1[[#This Row],[Verschluss - B2 - Gewicht (in G)]]="","",Table1[[#This Row],[Verschluss - B2 - Gewicht (in G)]])</f>
        <v/>
      </c>
      <c r="MY27" s="574" t="str">
        <f>IF(Table1[[#This Row],[Verschluss - B2 - Lizenzierungs-pflichtig? (X=Ja)]]="","",Table1[[#This Row],[Verschluss - B2 - Lizenzierungs-pflichtig? (X=Ja)]])</f>
        <v/>
      </c>
      <c r="MZ27" s="574" t="str">
        <f>IF(Table1[[#This Row],[Verschluss - B2 - Trennbar vom Hauptkörper? (X=Ja)]]="","",Table1[[#This Row],[Verschluss - B2 - Trennbar vom Hauptkörper? (X=Ja)]])</f>
        <v/>
      </c>
      <c r="NA27" s="577" t="str">
        <f>IF(Table1[[#This Row],[Verschluss - B2 - Virgin Material]]="","",VLOOKUP(Table1[[#This Row],[Verschluss - B2 - Virgin Material]],'DD FD'!AJ:AK,2,FALSE))</f>
        <v/>
      </c>
      <c r="NB27" s="578" t="str">
        <f>IF(Table1[[#This Row],[Verschluss - B2 - Virgin Material Anteil (in %)]]="","",Table1[[#This Row],[Verschluss - B2 - Virgin Material Anteil (in %)]])</f>
        <v/>
      </c>
      <c r="NC27" s="577" t="str">
        <f>IF(Table1[[#This Row],[Verschluss - B2 - Recyceltes Material]]="","",VLOOKUP(Table1[[#This Row],[Verschluss - B2 - Recyceltes Material]],'DD FD'!AL:AM,2,FALSE))</f>
        <v/>
      </c>
      <c r="ND27" s="578" t="str">
        <f>IF(Table1[[#This Row],[Verschluss - B2 - Recyceltes Material Anteil (in %)]]="","",Table1[[#This Row],[Verschluss - B2 - Recyceltes Material Anteil (in %)]])</f>
        <v/>
      </c>
      <c r="NE27" s="577" t="str">
        <f>IF(Table1[[#This Row],[Verschluss - B2 - Beschichtung]]="","",VLOOKUP(Table1[[#This Row],[Verschluss - B2 - Beschichtung]],'DD FD'!AE:AF,2,FALSE))</f>
        <v/>
      </c>
      <c r="NF27" s="580" t="str">
        <f>IF(Table1[[#This Row],[Verschluss - B2 - Beschichtung Anteil (in %)]]="","",Table1[[#This Row],[Verschluss - B2 - Beschichtung Anteil (in %)]])</f>
        <v/>
      </c>
      <c r="NG27" s="576" t="str">
        <f>IF(Table1[[#This Row],[Verschluss - B3 - Art]]="","",VLOOKUP(Table1[[#This Row],[Verschluss - B3 - Art]],'DD FD'!D:E,2,FALSE))</f>
        <v/>
      </c>
      <c r="NH27" s="577" t="str">
        <f>IF(Table1[[#This Row],[Verschluss - B3 - Fraktion]]="","",VLOOKUP(Table1[[#This Row],[Verschluss - B3 - Fraktion]],'DD FD'!H:J,3,FALSE))</f>
        <v/>
      </c>
      <c r="NI27" s="574" t="str">
        <f>IF(Table1[[#This Row],[Verschluss - B3 - Gewicht (in G)]]="","",Table1[[#This Row],[Verschluss - B3 - Gewicht (in G)]])</f>
        <v/>
      </c>
      <c r="NJ27" s="574" t="str">
        <f>IF(Table1[[#This Row],[Verschluss - B3 - Lizenzierungs-pflichtig? (X=Ja)]]="","",Table1[[#This Row],[Verschluss - B3 - Lizenzierungs-pflichtig? (X=Ja)]])</f>
        <v/>
      </c>
      <c r="NK27" s="574" t="str">
        <f>IF(Table1[[#This Row],[Verschluss - B3 - Trennbar vom Hauptkörper? (X=Ja)]]="","",Table1[[#This Row],[Verschluss - B3 - Trennbar vom Hauptkörper? (X=Ja)]])</f>
        <v/>
      </c>
      <c r="NL27" s="577" t="str">
        <f>IF(Table1[[#This Row],[Verschluss - B3 - Virgin Material]]="","",VLOOKUP(Table1[[#This Row],[Verschluss - B3 - Virgin Material]],'DD FD'!AJ:AK,2,FALSE))</f>
        <v/>
      </c>
      <c r="NM27" s="578" t="str">
        <f>IF(Table1[[#This Row],[Verschluss - B3 - Virgin Material Anteil (in %)]]="","",Table1[[#This Row],[Verschluss - B3 - Virgin Material Anteil (in %)]])</f>
        <v/>
      </c>
      <c r="NN27" s="577" t="str">
        <f>IF(Table1[[#This Row],[Verschluss - B3 - Recyceltes Material]]="","",VLOOKUP(Table1[[#This Row],[Verschluss - B3 - Recyceltes Material]],'DD FD'!AL:AM,2,FALSE))</f>
        <v/>
      </c>
      <c r="NO27" s="578" t="str">
        <f>IF(Table1[[#This Row],[Verschluss - B3 - Recyceltes Material Anteil (in %)]]="","",Table1[[#This Row],[Verschluss - B3 - Recyceltes Material Anteil (in %)]])</f>
        <v/>
      </c>
      <c r="NP27" s="577" t="str">
        <f>IF(Table1[[#This Row],[Verschluss - B3 - Beschichtung]]="","",VLOOKUP(Table1[[#This Row],[Verschluss - B3 - Beschichtung]],'DD FD'!AE:AF,2,FALSE))</f>
        <v/>
      </c>
      <c r="NQ27" s="580" t="str">
        <f>IF(Table1[[#This Row],[Verschluss - B3 - Beschichtung Anteil (in %)]]="","",Table1[[#This Row],[Verschluss - B3 - Beschichtung Anteil (in %)]])</f>
        <v/>
      </c>
      <c r="NR27" s="576" t="str">
        <f>IF(Table1[[#This Row],[Etikett - B1 - Art]]="","",VLOOKUP(Table1[[#This Row],[Etikett - B1 - Art]],'DD FD'!F:G,2,FALSE))</f>
        <v/>
      </c>
      <c r="NS27" s="577" t="str">
        <f>IF(Table1[[#This Row],[Etikett - B1 - Fraktion]]="","",VLOOKUP(Table1[[#This Row],[Etikett - B1 - Fraktion]],'DD FD'!H:J,3,FALSE))</f>
        <v/>
      </c>
      <c r="NT27" s="574" t="str">
        <f>IF(Table1[[#This Row],[Etikett - B1 - Gewicht (in G)]]="","",Table1[[#This Row],[Etikett - B1 - Gewicht (in G)]])</f>
        <v/>
      </c>
      <c r="NU27" s="574" t="str">
        <f>IF(Table1[[#This Row],[Etikett - B1 - Lizenzierungs-pflichtig? (X=Ja)]]="","",Table1[[#This Row],[Etikett - B1 - Lizenzierungs-pflichtig? (X=Ja)]])</f>
        <v/>
      </c>
      <c r="NV27" s="574" t="str">
        <f>IF(Table1[[#This Row],[Etikett - B1 - Trennbar vom Hauptkörper? (X=Ja)]]="","",Table1[[#This Row],[Etikett - B1 - Trennbar vom Hauptkörper? (X=Ja)]])</f>
        <v/>
      </c>
      <c r="NW27" s="577" t="str">
        <f>IF(Table1[[#This Row],[Etikett - B1 - Virgin Material]]="","",VLOOKUP(Table1[[#This Row],[Etikett - B1 - Virgin Material]],'DD FD'!AJ:AK,2,FALSE))</f>
        <v/>
      </c>
      <c r="NX27" s="578" t="str">
        <f>IF(Table1[[#This Row],[Etikett - B1 - Virgin Material Anteil (in %)]]="","",Table1[[#This Row],[Etikett - B1 - Virgin Material Anteil (in %)]])</f>
        <v/>
      </c>
      <c r="NY27" s="577" t="str">
        <f>IF(Table1[[#This Row],[Etikett - B1 - Recyceltes Material]]="","",VLOOKUP(Table1[[#This Row],[Etikett - B1 - Recyceltes Material]],'DD FD'!AL:AM,2,FALSE))</f>
        <v/>
      </c>
      <c r="NZ27" s="578" t="str">
        <f>IF(Table1[[#This Row],[Etikett - B1 - Recyceltes Material Anteil (in %)]]="","",Table1[[#This Row],[Etikett - B1 - Recyceltes Material Anteil (in %)]])</f>
        <v/>
      </c>
      <c r="OA27" s="577" t="str">
        <f>IF(Table1[[#This Row],[Etikett - B1 - Beschichtung]]="","",VLOOKUP(Table1[[#This Row],[Etikett - B1 - Beschichtung]],'DD FD'!AE:AF,2,FALSE))</f>
        <v/>
      </c>
      <c r="OB27" s="580" t="str">
        <f>IF(Table1[[#This Row],[Etikett - B1 - Beschichtung Anteil (in %)]]="","",Table1[[#This Row],[Etikett - B1 - Beschichtung Anteil (in %)]])</f>
        <v/>
      </c>
      <c r="OC27" s="576" t="str">
        <f>IF(Table1[[#This Row],[Etikett - B2 - Art]]="","",VLOOKUP(Table1[[#This Row],[Etikett - B2 - Art]],'DD FD'!F:G,2,FALSE))</f>
        <v/>
      </c>
      <c r="OD27" s="577" t="str">
        <f>IF(Table1[[#This Row],[Etikett - B2 - Fraktion]]="","",VLOOKUP(Table1[[#This Row],[Etikett - B2 - Fraktion]],'DD FD'!H:J,3,FALSE))</f>
        <v/>
      </c>
      <c r="OE27" s="574" t="str">
        <f>IF(Table1[[#This Row],[Etikett - B2 - Gewicht (in G)]]="","",Table1[[#This Row],[Etikett - B2 - Gewicht (in G)]])</f>
        <v/>
      </c>
      <c r="OF27" s="574" t="str">
        <f>IF(Table1[[#This Row],[Etikett - B2 - Lizenzierungs-pflichtig? (X=Ja)]]="","",Table1[[#This Row],[Etikett - B2 - Lizenzierungs-pflichtig? (X=Ja)]])</f>
        <v/>
      </c>
      <c r="OG27" s="574" t="str">
        <f>IF(Table1[[#This Row],[Etikett - B2 - Trennbar vom Hauptkörper? (X=Ja)]]="","",Table1[[#This Row],[Etikett - B2 - Trennbar vom Hauptkörper? (X=Ja)]])</f>
        <v/>
      </c>
      <c r="OH27" s="577" t="str">
        <f>IF(Table1[[#This Row],[Etikett - B2 - Virgin Material]]="","",VLOOKUP(Table1[[#This Row],[Etikett - B2 - Virgin Material]],'DD FD'!AJ:AK,2,FALSE))</f>
        <v/>
      </c>
      <c r="OI27" s="578" t="str">
        <f>IF(Table1[[#This Row],[Etikett - B2 - Virgin Material Anteil (in %)]]="","",Table1[[#This Row],[Etikett - B2 - Virgin Material Anteil (in %)]])</f>
        <v/>
      </c>
      <c r="OJ27" s="577" t="str">
        <f>IF(Table1[[#This Row],[Etikett - B2 - Recyceltes Material]]="","",VLOOKUP(Table1[[#This Row],[Etikett - B2 - Recyceltes Material]],'DD FD'!AL:AM,2,FALSE))</f>
        <v/>
      </c>
      <c r="OK27" s="578" t="str">
        <f>IF(Table1[[#This Row],[Etikett - B2 - Recyceltes Material Anteil (in %)]]="","",Table1[[#This Row],[Etikett - B2 - Recyceltes Material Anteil (in %)]])</f>
        <v/>
      </c>
      <c r="OL27" s="577" t="str">
        <f>IF(Table1[[#This Row],[Etikett - B2 - Beschichtung]]="","",VLOOKUP(Table1[[#This Row],[Etikett - B2 - Beschichtung]],'DD FD'!AE:AF,2,FALSE))</f>
        <v/>
      </c>
      <c r="OM27" s="580" t="str">
        <f>IF(Table1[[#This Row],[Etikett - B2 - Beschichtung Anteil (in %)]]="","",Table1[[#This Row],[Etikett - B2 - Beschichtung Anteil (in %)]])</f>
        <v/>
      </c>
      <c r="ON27" s="576" t="str">
        <f>IF(Table1[[#This Row],[Etikett - B3 - Art]]="","",VLOOKUP(Table1[[#This Row],[Etikett - B3 - Art]],'DD FD'!F:G,2,FALSE))</f>
        <v/>
      </c>
      <c r="OO27" s="577" t="str">
        <f>IF(Table1[[#This Row],[Etikett - B3 - Fraktion]]="","",VLOOKUP(Table1[[#This Row],[Etikett - B3 - Fraktion]],'DD FD'!H:J,3,FALSE))</f>
        <v/>
      </c>
      <c r="OP27" s="574" t="str">
        <f>IF(Table1[[#This Row],[Etikett - B3 - Gewicht (in G)]]="","",Table1[[#This Row],[Etikett - B3 - Gewicht (in G)]])</f>
        <v/>
      </c>
      <c r="OQ27" s="574" t="str">
        <f>IF(Table1[[#This Row],[Etikett - B3 - Lizenzierungs-pflichtig? (X=Ja)]]="","",Table1[[#This Row],[Etikett - B3 - Lizenzierungs-pflichtig? (X=Ja)]])</f>
        <v/>
      </c>
      <c r="OR27" s="574" t="str">
        <f>IF(Table1[[#This Row],[Etikett - B3 - Trennbar vom Hauptkörper? (X=Ja)]]="","",Table1[[#This Row],[Etikett - B3 - Trennbar vom Hauptkörper? (X=Ja)]])</f>
        <v/>
      </c>
      <c r="OS27" s="577" t="str">
        <f>IF(Table1[[#This Row],[Etikett - B3 - Virgin Material]]="","",VLOOKUP(Table1[[#This Row],[Etikett - B3 - Virgin Material]],'DD FD'!AJ:AK,2,FALSE))</f>
        <v/>
      </c>
      <c r="OT27" s="578" t="str">
        <f>IF(Table1[[#This Row],[Etikett - B3 - Virgin Material Anteil (in %)]]="","",Table1[[#This Row],[Etikett - B3 - Virgin Material Anteil (in %)]])</f>
        <v/>
      </c>
      <c r="OU27" s="577" t="str">
        <f>IF(Table1[[#This Row],[Etikett - B3 - Recyceltes Material]]="","",VLOOKUP(Table1[[#This Row],[Etikett - B3 - Recyceltes Material]],'DD FD'!AL:AM,2,FALSE))</f>
        <v/>
      </c>
      <c r="OV27" s="578" t="str">
        <f>IF(Table1[[#This Row],[Etikett - B3 - Recyceltes Material Anteil (in %)]]="","",Table1[[#This Row],[Etikett - B3 - Recyceltes Material Anteil (in %)]])</f>
        <v/>
      </c>
      <c r="OW27" s="577" t="str">
        <f>IF(Table1[[#This Row],[Etikett - B3 - Beschichtung]]="","",VLOOKUP(Table1[[#This Row],[Etikett - B3 - Beschichtung]],'DD FD'!AE:AF,2,FALSE))</f>
        <v/>
      </c>
      <c r="OX27" s="613" t="str">
        <f>IF(Table1[[#This Row],[Etikett - B3 - Beschichtung Anteil (in %)]]="","",Table1[[#This Row],[Etikett - B3 - Beschichtung Anteil (in %)]])</f>
        <v/>
      </c>
      <c r="OY27" s="618">
        <f>ROUNDUP(SUM(
IF(AND(LH27='DD FD'!$J$7,LJ27='DD FD'!$AI$3),LI27,0),
IF(AND(LR27='DD FD'!$J$7,LT27='DD FD'!$AI$3),LS27,0),
IF(AND(MB27='DD FD'!$J$7,MD27='DD FD'!$AI$3),MC27,0),
IF(AND(ML27='DD FD'!$J$7,MN27='DD FD'!$AI$3),MM27,0),
IF(AND(MW27='DD FD'!$J$7,MY27='DD FD'!$AI$3),MX27,0),
IF(AND(NH27='DD FD'!$J$7,NJ27='DD FD'!$AI$3),NI27,0),
IF(AND(NS27='DD FD'!$J$7,NU27='DD FD'!$AI$3),NT27,0),
IF(AND(OD27='DD FD'!$J$7,OF27='DD FD'!$AI$3),OE27,0),
IF(AND(OO27='DD FD'!$J$7,OQ27='DD FD'!$AI$3),OP27,0),
),2)</f>
        <v>0</v>
      </c>
      <c r="OZ27" s="617">
        <f>ROUNDUP(SUM(
IF(AND(LH27='DD FD'!$J$6,LJ27='DD FD'!$AI$3),LI27,0),
IF(AND(LR27='DD FD'!$J$6,LT27='DD FD'!$AI$3),LS27,0),
IF(AND(MB27='DD FD'!$J$6,MD27='DD FD'!$AI$3),MC27,0),
IF(AND(ML27='DD FD'!$J$6,MN27='DD FD'!$AI$3),MM27,0),
IF(AND(MW27='DD FD'!$J$6,MY27='DD FD'!$AI$3),MX27,0),
IF(AND(NH27='DD FD'!$J$6,NJ27='DD FD'!$AI$3),NI27,0),
IF(AND(NS27='DD FD'!$J$6,NU27='DD FD'!$AI$3),NT27,0),
IF(AND(OD27='DD FD'!$J$6,OF27='DD FD'!$AI$3),OE27,0),
IF(AND(OO27='DD FD'!$J$6,OQ27='DD FD'!$AI$3),OP27,0),
),2)</f>
        <v>0</v>
      </c>
      <c r="PA27" s="617">
        <f>ROUNDUP(SUM(
IF(AND(LH27='DD FD'!$J$10,LJ27='DD FD'!$AI$3),LI27,0),
IF(AND(LR27='DD FD'!$J$10,LT27='DD FD'!$AI$3),LS27,0),
IF(AND(MB27='DD FD'!$J$10,MD27='DD FD'!$AI$3),MC27,0),
IF(AND(ML27='DD FD'!$J$10,MN27='DD FD'!$AI$3),MM27,0),
IF(AND(MW27='DD FD'!$J$10,MY27='DD FD'!$AI$3),MX27,0),
IF(AND(NH27='DD FD'!$J$10,NJ27='DD FD'!$AI$3),NI27,0),
IF(AND(NS27='DD FD'!$J$10,NU27='DD FD'!$AI$3),NT27,0),
IF(AND(OD27='DD FD'!$J$10,OF27='DD FD'!$AI$3),OE27,0),
IF(AND(OO27='DD FD'!$J$10,OQ27='DD FD'!$AI$3),OP27,0),
),2)</f>
        <v>0</v>
      </c>
      <c r="PB27" s="617">
        <f>ROUNDUP(SUM(
IF(AND(LH27='DD FD'!$J$8,LJ27='DD FD'!$AI$3),LI27,0),
IF(AND(LR27='DD FD'!$J$8,LT27='DD FD'!$AI$3),LS27,0),
IF(AND(MB27='DD FD'!$J$8,MD27='DD FD'!$AI$3),MC27,0),
IF(AND(ML27='DD FD'!$J$8,MN27='DD FD'!$AI$3),MM27,0),
IF(AND(MW27='DD FD'!$J$8,MY27='DD FD'!$AI$3),MX27,0),
IF(AND(NH27='DD FD'!$J$8,NJ27='DD FD'!$AI$3),NI27,0),
IF(AND(NS27='DD FD'!$J$8,NU27='DD FD'!$AI$3),NT27,0),
IF(AND(OD27='DD FD'!$J$8,OF27='DD FD'!$AI$3),OE27,0),
IF(AND(OO27='DD FD'!$J$8,OQ27='DD FD'!$AI$3),OP27,0),
),2)</f>
        <v>0</v>
      </c>
      <c r="PC27" s="617">
        <f>ROUNDUP(SUM(
IF(AND(LH27='DD FD'!$J$5,LJ27='DD FD'!$AI$3),LI27,0),
IF(AND(LR27='DD FD'!$J$5,LT27='DD FD'!$AI$3),LS27,0),
IF(AND(MB27='DD FD'!$J$5,MD27='DD FD'!$AI$3),MC27,0),
IF(AND(ML27='DD FD'!$J$5,MN27='DD FD'!$AI$3),MM27,0),
IF(AND(MW27='DD FD'!$J$5,MY27='DD FD'!$AI$3),MX27,0),
IF(AND(NH27='DD FD'!$J$5,NJ27='DD FD'!$AI$3),NI27,0),
IF(AND(NS27='DD FD'!$J$5,NU27='DD FD'!$AI$3),NT27,0),
IF(AND(OD27='DD FD'!$J$5,OF27='DD FD'!$AI$3),OE27,0),
IF(AND(OO27='DD FD'!$J$5,OQ27='DD FD'!$AI$3),OP27,0),
),2)</f>
        <v>0</v>
      </c>
      <c r="PD27" s="617">
        <f>ROUNDUP(SUM(
IF(AND(LH27='DD FD'!$J$9,LJ27='DD FD'!$AI$3),LI27,0),
IF(AND(LR27='DD FD'!$J$9,LT27='DD FD'!$AI$3),LS27,0),
IF(AND(MB27='DD FD'!$J$9,MD27='DD FD'!$AI$3),MC27,0),
IF(AND(ML27='DD FD'!$J$9,MN27='DD FD'!$AI$3),MM27,0),
IF(AND(MW27='DD FD'!$J$9,MY27='DD FD'!$AI$3),MX27,0),
IF(AND(NH27='DD FD'!$J$9,NJ27='DD FD'!$AI$3),NI27,0),
IF(AND(NS27='DD FD'!$J$9,NU27='DD FD'!$AI$3),NT27,0),
IF(AND(OD27='DD FD'!$J$9,OF27='DD FD'!$AI$3),OE27,0),
IF(AND(OO27='DD FD'!$J$9,OQ27='DD FD'!$AI$3),OP27,0),
),2)</f>
        <v>0</v>
      </c>
      <c r="PE27" s="617">
        <f>ROUNDUP(SUM(
IF(AND(LH27='DD FD'!$J$4,LJ27='DD FD'!$AI$3),LI27,0),
IF(AND(LR27='DD FD'!$J$4,LT27='DD FD'!$AI$3),LS27,0),
IF(AND(MB27='DD FD'!$J$4,MD27='DD FD'!$AI$3),MC27,0),
IF(AND(ML27='DD FD'!$J$4,MN27='DD FD'!$AI$3),MM27,0),
IF(AND(MW27='DD FD'!$J$4,MY27='DD FD'!$AI$3),MX27,0),
IF(AND(NH27='DD FD'!$J$4,NJ27='DD FD'!$AI$3),NI27,0),
IF(AND(NS27='DD FD'!$J$4,NU27='DD FD'!$AI$3),NT27,0),
IF(AND(OD27='DD FD'!$J$4,OF27='DD FD'!$AI$3),OE27,0),
IF(AND(OO27='DD FD'!$J$4,OQ27='DD FD'!$AI$3),OP27,0),
),2)</f>
        <v>0</v>
      </c>
      <c r="PF27" s="619">
        <f>ROUNDUP(SUM(
IF(AND(LH27='DD FD'!$J$11,LJ27='DD FD'!$AI$3),LI27,0),
IF(AND(LR27='DD FD'!$J$11,LT27='DD FD'!$AI$3),LS27,0),
IF(AND(MB27='DD FD'!$J$11,MD27='DD FD'!$AI$3),MC27,0),
IF(AND(ML27='DD FD'!$J$11,MN27='DD FD'!$AI$3),MM27,0),
IF(AND(MW27='DD FD'!$J$11,MY27='DD FD'!$AI$3),MX27,0),
IF(AND(NH27='DD FD'!$J$11,NJ27='DD FD'!$AI$3),NI27,0),
IF(AND(NS27='DD FD'!$J$11,NU27='DD FD'!$AI$3),NT27,0),
IF(AND(OD27='DD FD'!$J$11,OF27='DD FD'!$AI$3),OE27,0),
IF(AND(OO27='DD FD'!$J$11,OQ27='DD FD'!$AI$3),OP27,0),
),2)</f>
        <v>0</v>
      </c>
    </row>
    <row r="28" spans="1:422">
      <c r="A28" s="806"/>
      <c r="B28" s="934"/>
      <c r="C28" s="247"/>
      <c r="D28" s="842"/>
      <c r="E28" s="247"/>
      <c r="F28" s="158"/>
      <c r="G28" s="710"/>
      <c r="H28" s="712"/>
      <c r="I28" s="936"/>
      <c r="J28" s="803"/>
      <c r="K28" s="150"/>
      <c r="L28" s="146" t="str">
        <f t="shared" si="0"/>
        <v/>
      </c>
      <c r="M28" s="501" t="str">
        <f t="shared" si="17"/>
        <v/>
      </c>
      <c r="N28" s="504"/>
      <c r="O28" s="113" t="str">
        <f t="shared" si="18"/>
        <v/>
      </c>
      <c r="P28" s="114" t="str">
        <f t="shared" si="1"/>
        <v/>
      </c>
      <c r="Q28" s="152"/>
      <c r="R28" s="152"/>
      <c r="S28" s="115" t="str">
        <f t="shared" si="19"/>
        <v/>
      </c>
      <c r="T28" s="159"/>
      <c r="U28" s="159"/>
      <c r="V28" s="157"/>
      <c r="W28" s="157"/>
      <c r="X28" s="157"/>
      <c r="Y28" s="772"/>
      <c r="Z28" s="158"/>
      <c r="AA28" s="144"/>
      <c r="AB28" s="112"/>
      <c r="AC28" s="153"/>
      <c r="AD28" s="153"/>
      <c r="AE28" s="153"/>
      <c r="AF28" s="153"/>
      <c r="AG28" s="153"/>
      <c r="AH28" s="153"/>
      <c r="AI28" s="152"/>
      <c r="AJ28" s="158"/>
      <c r="AK28" s="158"/>
      <c r="AL28" s="158"/>
      <c r="AM28" s="116" t="str">
        <f t="shared" si="20"/>
        <v/>
      </c>
      <c r="AN28" s="116" t="str">
        <f t="shared" si="21"/>
        <v/>
      </c>
      <c r="AO28" s="324"/>
      <c r="AP28" s="503"/>
      <c r="AQ28" s="487" t="str">
        <f t="shared" si="22"/>
        <v/>
      </c>
      <c r="AR28" s="113" t="str">
        <f t="shared" si="2"/>
        <v/>
      </c>
      <c r="AS28" s="113" t="str">
        <f t="shared" si="3"/>
        <v/>
      </c>
      <c r="AT28" s="113" t="str">
        <f t="shared" si="4"/>
        <v/>
      </c>
      <c r="AU28" s="113" t="str">
        <f t="shared" si="5"/>
        <v/>
      </c>
      <c r="AV28" s="159"/>
      <c r="AW28" s="157"/>
      <c r="AX28" s="157"/>
      <c r="AY28" s="157"/>
      <c r="AZ28" s="157"/>
      <c r="BA28" s="116" t="str">
        <f t="shared" si="6"/>
        <v/>
      </c>
      <c r="BB28" s="316"/>
      <c r="BC28" s="116" t="str">
        <f t="shared" si="7"/>
        <v/>
      </c>
      <c r="BD28" s="133" t="str">
        <f t="shared" si="8"/>
        <v/>
      </c>
      <c r="BE28" s="157"/>
      <c r="BF28" s="1180"/>
      <c r="BG28" s="1180"/>
      <c r="BH28" s="158"/>
      <c r="BI28" s="490"/>
      <c r="BJ28" s="514" t="str">
        <f t="shared" si="23"/>
        <v/>
      </c>
      <c r="BK28" s="789"/>
      <c r="BL28" s="116" t="str">
        <f t="shared" si="24"/>
        <v/>
      </c>
      <c r="BM28" s="144"/>
      <c r="BN28" s="144"/>
      <c r="BO28" s="144"/>
      <c r="BP28" s="790"/>
      <c r="BQ28" s="790"/>
      <c r="BR28" s="790"/>
      <c r="BS28" s="116" t="str">
        <f t="shared" si="9"/>
        <v/>
      </c>
      <c r="BT28" s="790"/>
      <c r="BU28" s="808" t="str">
        <f t="shared" si="10"/>
        <v/>
      </c>
      <c r="BV28" s="791"/>
      <c r="BW28" s="144"/>
      <c r="BX28" s="20"/>
      <c r="BY28" s="20"/>
      <c r="BZ28" s="20"/>
      <c r="CA28" s="792"/>
      <c r="CB28" s="1201"/>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782" t="str">
        <f t="shared" si="25"/>
        <v/>
      </c>
      <c r="EE28" s="519"/>
      <c r="EF28" s="793"/>
      <c r="EG28" s="519"/>
      <c r="EH28" s="794"/>
      <c r="EI28" s="790"/>
      <c r="EJ28" s="794"/>
      <c r="EK28" s="794"/>
      <c r="EL28" s="790"/>
      <c r="EM28" s="790"/>
      <c r="EN28" s="790"/>
      <c r="EO28" s="112" t="str">
        <f t="shared" si="11"/>
        <v/>
      </c>
      <c r="EP28" s="790"/>
      <c r="EQ28" s="488" t="str">
        <f t="shared" si="12"/>
        <v/>
      </c>
      <c r="ER28" s="1100"/>
      <c r="ES28" s="1099" t="str">
        <f t="shared" si="26"/>
        <v/>
      </c>
      <c r="ET28" s="525"/>
      <c r="EU28" s="148"/>
      <c r="EV28" s="148"/>
      <c r="EW28" s="148"/>
      <c r="EX28" s="148"/>
      <c r="EY28" s="148"/>
      <c r="EZ28" s="148"/>
      <c r="FA28" s="148"/>
      <c r="FB28" s="148"/>
      <c r="FC28" s="148"/>
      <c r="FD28" s="148"/>
      <c r="FE28" s="148"/>
      <c r="FF28" s="148"/>
      <c r="FG28" s="148"/>
      <c r="FH28" s="148"/>
      <c r="FI28" s="528"/>
      <c r="FJ28" s="513" t="str">
        <f t="shared" si="13"/>
        <v/>
      </c>
      <c r="FK28" s="158"/>
      <c r="FL28" s="850"/>
      <c r="FM28" s="850"/>
      <c r="FN28" s="850"/>
      <c r="FO28" s="850"/>
      <c r="FP28" s="850"/>
      <c r="FQ28" s="850"/>
      <c r="FR28" s="157"/>
      <c r="FS28" s="143"/>
      <c r="FT28" s="143"/>
      <c r="FU28" s="847" t="str">
        <f t="shared" si="14"/>
        <v/>
      </c>
      <c r="FV28" s="555"/>
      <c r="FW28" s="523" t="str">
        <f>IF(Table1[[#This Row],[Nonfood Inhaltstoffe - Komponente]]="","",VLOOKUP(Table1[[#This Row],[Nonfood Inhaltstoffe - Komponente]],'Dropdown Auswahl'!BJ:BK,2,FALSE))</f>
        <v/>
      </c>
      <c r="FX28" s="1013"/>
      <c r="FY28" s="1011" t="str">
        <f t="shared" si="15"/>
        <v/>
      </c>
      <c r="FZ28" s="152"/>
      <c r="GA28" s="152"/>
      <c r="GB28" s="152"/>
      <c r="GC28" s="529" t="str">
        <f t="shared" si="16"/>
        <v/>
      </c>
      <c r="GG28" s="21"/>
      <c r="GH28" s="21"/>
      <c r="GI28" s="1019"/>
      <c r="GJ28" s="1016" t="str">
        <f>IF(Table1[[#This Row],[Global Trade Item Number (GTIN)]]="","",Table1[[#This Row],[Global Trade Item Number (GTIN)]])</f>
        <v/>
      </c>
      <c r="GK28" s="555" t="str">
        <f>IF(Table1[[#This Row],[WAWI-Nr./ Kreditoren-Nummer
(ASDV)]]&lt;&gt;"",Table1[[#This Row],[WAWI-Nr./ Kreditoren-Nummer
(ASDV)]],"")</f>
        <v/>
      </c>
      <c r="GL28" s="165"/>
      <c r="GM28" s="165"/>
      <c r="GN28" s="165"/>
      <c r="GO28" s="485"/>
      <c r="GP28" s="534"/>
      <c r="GQ28" s="533"/>
      <c r="GR28" s="486"/>
      <c r="GS28" s="486"/>
      <c r="GT28" s="486"/>
      <c r="GU28" s="486"/>
      <c r="GV28" s="486"/>
      <c r="GW28" s="542"/>
      <c r="GX28" s="538"/>
      <c r="GY28" s="144"/>
      <c r="GZ28" s="480"/>
      <c r="HA28" s="158"/>
      <c r="HB28" s="480"/>
      <c r="HC28" s="480"/>
      <c r="HD28" s="480"/>
      <c r="HE28" s="480"/>
      <c r="HF28" s="480"/>
      <c r="HG28" s="480"/>
      <c r="HH28" s="538"/>
      <c r="HI28" s="480"/>
      <c r="HJ28" s="480"/>
      <c r="HK28" s="480"/>
      <c r="HL28" s="480"/>
      <c r="HM28" s="480"/>
      <c r="HN28" s="480"/>
      <c r="HO28" s="480"/>
      <c r="HP28" s="480"/>
      <c r="HQ28" s="480"/>
      <c r="HR28" s="538"/>
      <c r="HS28" s="480"/>
      <c r="HT28" s="480"/>
      <c r="HU28" s="480"/>
      <c r="HV28" s="480"/>
      <c r="HW28" s="480"/>
      <c r="HX28" s="480"/>
      <c r="HY28" s="480"/>
      <c r="HZ28" s="480"/>
      <c r="IA28" s="480"/>
      <c r="IB28" s="538"/>
      <c r="IC28" s="480"/>
      <c r="ID28" s="480"/>
      <c r="IE28" s="480"/>
      <c r="IF28" s="480"/>
      <c r="IG28" s="480"/>
      <c r="IH28" s="480"/>
      <c r="II28" s="480"/>
      <c r="IJ28" s="480"/>
      <c r="IK28" s="480"/>
      <c r="IL28" s="480"/>
      <c r="IM28" s="538"/>
      <c r="IN28" s="480"/>
      <c r="IO28" s="480"/>
      <c r="IP28" s="480"/>
      <c r="IQ28" s="480"/>
      <c r="IR28" s="480"/>
      <c r="IS28" s="480"/>
      <c r="IT28" s="480"/>
      <c r="IU28" s="480"/>
      <c r="IV28" s="480"/>
      <c r="IW28" s="480"/>
      <c r="IX28" s="538"/>
      <c r="IY28" s="480"/>
      <c r="IZ28" s="480"/>
      <c r="JA28" s="480"/>
      <c r="JB28" s="480"/>
      <c r="JC28" s="480"/>
      <c r="JD28" s="480"/>
      <c r="JE28" s="480"/>
      <c r="JF28" s="480"/>
      <c r="JG28" s="480"/>
      <c r="JH28" s="480"/>
      <c r="JI28" s="538"/>
      <c r="JJ28" s="480"/>
      <c r="JK28" s="480"/>
      <c r="JL28" s="480"/>
      <c r="JM28" s="480"/>
      <c r="JN28" s="480"/>
      <c r="JO28" s="480"/>
      <c r="JP28" s="480"/>
      <c r="JQ28" s="480"/>
      <c r="JR28" s="480"/>
      <c r="JS28" s="590"/>
      <c r="JT28" s="538"/>
      <c r="JU28" s="480"/>
      <c r="JV28" s="480"/>
      <c r="JW28" s="480"/>
      <c r="JX28" s="480"/>
      <c r="JY28" s="480"/>
      <c r="JZ28" s="480"/>
      <c r="KA28" s="480"/>
      <c r="KB28" s="480"/>
      <c r="KC28" s="480"/>
      <c r="KD28" s="480"/>
      <c r="KE28" s="538"/>
      <c r="KF28" s="480"/>
      <c r="KG28" s="480"/>
      <c r="KH28" s="480"/>
      <c r="KI28" s="480"/>
      <c r="KJ28" s="480"/>
      <c r="KK28" s="480"/>
      <c r="KL28" s="480"/>
      <c r="KM28" s="480"/>
      <c r="KN28" s="480"/>
      <c r="KO28" s="480"/>
      <c r="KR28" s="568" t="str">
        <f>IF(Table1[[#This Row],[GTIN]]&lt;&gt;"",Table1[[#This Row],[GTIN]],"")</f>
        <v/>
      </c>
      <c r="KS28" s="569" t="str">
        <f>Table1[[#This Row],[Kreditor]]</f>
        <v/>
      </c>
      <c r="KT28" s="570" t="str">
        <f>IF(Table1[[#This Row],[Gültig ab (Datum)]]&lt;&gt;"",Table1[[#This Row],[Gültig ab (Datum)]],"")</f>
        <v/>
      </c>
      <c r="KU28" s="570"/>
      <c r="KV28" s="583" t="str">
        <f>IF(Table1[[#This Row],[Artikel verpackt? 
(X=Ja)]]="","",Table1[[#This Row],[Artikel verpackt? 
(X=Ja)]])</f>
        <v/>
      </c>
      <c r="KW28" s="571" t="str">
        <f>IF(Table1[[#This Row],[Verpackung recyclingfähig?
(X=Ja)]]="","",Table1[[#This Row],[Verpackung recyclingfähig?
(X=Ja)]])</f>
        <v/>
      </c>
      <c r="KX28" s="572"/>
      <c r="KY28" s="573"/>
      <c r="KZ28" s="574"/>
      <c r="LA28" s="574"/>
      <c r="LB28" s="574"/>
      <c r="LC28" s="574"/>
      <c r="LD28" s="574"/>
      <c r="LE28" s="574"/>
      <c r="LF28" s="575"/>
      <c r="LG28" s="576" t="str">
        <f>IF(Table1[[#This Row],[Hauptkörper - B1 - Art]]="","",VLOOKUP(Table1[[#This Row],[Hauptkörper - B1 - Art]],'DD FD'!B:C,2,FALSE))</f>
        <v/>
      </c>
      <c r="LH28" s="577" t="str">
        <f>IF(Table1[[#This Row],[Hauptkörper - B1 - Fraktion]]="","",VLOOKUP(Table1[[#This Row],[Hauptkörper - B1 - Fraktion]],'DD FD'!H:J,3,FALSE))</f>
        <v/>
      </c>
      <c r="LI28" s="574" t="str">
        <f>IF(Table1[[#This Row],[Hauptkörper - B1 - Gewicht
(in G)]]="","",Table1[[#This Row],[Hauptkörper - B1 - Gewicht
(in G)]])</f>
        <v/>
      </c>
      <c r="LJ28" s="574" t="str">
        <f>IF(Table1[[#This Row],[Hauptkörper - B1 - Lizenzierungs-pflichtig? (X=Ja)]]="","",Table1[[#This Row],[Hauptkörper - B1 - Lizenzierungs-pflichtig? (X=Ja)]])</f>
        <v/>
      </c>
      <c r="LK28" s="577" t="str">
        <f>IF(Table1[[#This Row],[Hauptkörper - B1 - Virgin Material]]="","",VLOOKUP(Table1[[#This Row],[Hauptkörper - B1 - Virgin Material]],'DD FD'!AJ:AK,2,FALSE))</f>
        <v/>
      </c>
      <c r="LL28" s="578" t="str">
        <f>IF(Table1[[#This Row],[Hauptkörper - B1 - Virgin Material Anteil (in %)]]="","",Table1[[#This Row],[Hauptkörper - B1 - Virgin Material Anteil (in %)]])</f>
        <v/>
      </c>
      <c r="LM28" s="577" t="str">
        <f>IF(Table1[[#This Row],[Hauptkörper - B1 - Recyceltes Material]]="","",VLOOKUP(Table1[[#This Row],[Hauptkörper - B1 - Recyceltes Material]],'DD FD'!AL:AM,2,FALSE))</f>
        <v/>
      </c>
      <c r="LN28" s="578" t="str">
        <f>IF(Table1[[#This Row],[Hauptkörper - B1 - Recyceltes Material Anteil (in %)]]="","",Table1[[#This Row],[Hauptkörper - B1 - Recyceltes Material Anteil (in %)]])</f>
        <v/>
      </c>
      <c r="LO28" s="579" t="str">
        <f>IF(Table1[[#This Row],[Hauptkörper - B1 - Beschichtung]]="","",VLOOKUP(Table1[[#This Row],[Hauptkörper - B1 - Beschichtung]],'DD FD'!AE:AF,2,FALSE))</f>
        <v/>
      </c>
      <c r="LP28" s="580" t="str">
        <f>IF(Table1[[#This Row],[Hauptkörper - B1 - Beschichtung Anteil (in %)]]="","",Table1[[#This Row],[Hauptkörper - B1 - Beschichtung Anteil (in %)]])</f>
        <v/>
      </c>
      <c r="LQ28" s="576" t="str">
        <f>IF(Table1[[#This Row],[Hauptkörper - B2 - Art]]="","",VLOOKUP(Table1[[#This Row],[Hauptkörper - B2 - Art]],'DD FD'!B:C,2,FALSE))</f>
        <v/>
      </c>
      <c r="LR28" s="577" t="str">
        <f>IF(Table1[[#This Row],[Hauptkörper - B2 - Fraktion]]="","",VLOOKUP(Table1[[#This Row],[Hauptkörper - B2 - Fraktion]],'DD FD'!H:J,3,FALSE))</f>
        <v/>
      </c>
      <c r="LS28" s="574" t="str">
        <f>IF(Table1[[#This Row],[Hauptkörper - B2 - Gewicht
(in G)]]="","",Table1[[#This Row],[Hauptkörper - B2 - Gewicht
(in G)]])</f>
        <v/>
      </c>
      <c r="LT28" s="574" t="str">
        <f>IF(Table1[[#This Row],[Hauptkörper - B2 - Lizenzierungs-pflichtig? (X=Ja)]]="","",Table1[[#This Row],[Hauptkörper - B2 - Lizenzierungs-pflichtig? (X=Ja)]])</f>
        <v/>
      </c>
      <c r="LU28" s="577" t="str">
        <f>IF(Table1[[#This Row],[Hauptkörper - B2 - Virgin Material]]="","",VLOOKUP(Table1[[#This Row],[Hauptkörper - B2 - Virgin Material]],'DD FD'!AJ:AK,2,FALSE))</f>
        <v/>
      </c>
      <c r="LV28" s="578" t="str">
        <f>IF(Table1[[#This Row],[Hauptkörper - B2 - Virgin Material Anteil (in %)]]="","",Table1[[#This Row],[Hauptkörper - B2 - Virgin Material Anteil (in %)]])</f>
        <v/>
      </c>
      <c r="LW28" s="577" t="str">
        <f>IF(Table1[[#This Row],[Hauptkörper - B2 - Recyceltes Material]]="","",VLOOKUP(Table1[[#This Row],[Hauptkörper - B2 - Recyceltes Material]],'DD FD'!AL:AM,2,FALSE))</f>
        <v/>
      </c>
      <c r="LX28" s="578" t="str">
        <f>IF(Table1[[#This Row],[Hauptkörper - B2 - Recyceltes Material Anteil (in %)]]="","",Table1[[#This Row],[Hauptkörper - B2 - Recyceltes Material Anteil (in %)]])</f>
        <v/>
      </c>
      <c r="LY28" s="577" t="str">
        <f>IF(Table1[[#This Row],[Hauptkörper - B2 - Beschichtung]]="","",VLOOKUP(Table1[[#This Row],[Hauptkörper - B2 - Beschichtung]],'DD FD'!AE:AF,2,FALSE))</f>
        <v/>
      </c>
      <c r="LZ28" s="580" t="str">
        <f>IF(Table1[[#This Row],[Hauptkörper - B2 - Beschichtung Anteil (in %)]]="","",Table1[[#This Row],[Hauptkörper - B2 - Beschichtung Anteil (in %)]])</f>
        <v/>
      </c>
      <c r="MA28" s="576" t="str">
        <f>IF(Table1[[#This Row],[Hauptkörper - B3 - Art]]="","",VLOOKUP(Table1[[#This Row],[Hauptkörper - B3 - Art]],'DD FD'!B:C,2,FALSE))</f>
        <v/>
      </c>
      <c r="MB28" s="577" t="str">
        <f>IF(Table1[[#This Row],[Hauptkörper - B3 - Fraktion]]="","",VLOOKUP(Table1[[#This Row],[Hauptkörper - B3 - Fraktion]],'DD FD'!H:J,3,FALSE))</f>
        <v/>
      </c>
      <c r="MC28" s="574" t="str">
        <f>IF(Table1[[#This Row],[Hauptkörper - B3 - Gewicht
(in G)]]="","",Table1[[#This Row],[Hauptkörper - B3 - Gewicht
(in G)]])</f>
        <v/>
      </c>
      <c r="MD28" s="574" t="str">
        <f>IF(Table1[[#This Row],[Hauptkörper - B3 - Lizenzierungs-pflichtig? (X=Ja)]]="","",Table1[[#This Row],[Hauptkörper - B3 - Lizenzierungs-pflichtig? (X=Ja)]])</f>
        <v/>
      </c>
      <c r="ME28" s="577" t="str">
        <f>IF(Table1[[#This Row],[Hauptkörper - B3 - Virgin Material]]="","",VLOOKUP(Table1[[#This Row],[Hauptkörper - B3 - Virgin Material]],'DD FD'!AJ:AK,2,FALSE))</f>
        <v/>
      </c>
      <c r="MF28" s="578" t="str">
        <f>IF(Table1[[#This Row],[Hauptkörper - B3 - Virgin Material Anteil (in %)]]="","",Table1[[#This Row],[Hauptkörper - B3 - Virgin Material Anteil (in %)]])</f>
        <v/>
      </c>
      <c r="MG28" s="577" t="str">
        <f>IF(Table1[[#This Row],[Hauptkörper - B3 - Recyceltes Material]]="","",VLOOKUP(Table1[[#This Row],[Hauptkörper - B3 - Recyceltes Material]],'DD FD'!AL:AM,2,FALSE))</f>
        <v/>
      </c>
      <c r="MH28" s="578" t="str">
        <f>IF(Table1[[#This Row],[Hauptkörper - B3 - Recyceltes Material Anteil (in %)]]="","",Table1[[#This Row],[Hauptkörper - B3 - Recyceltes Material Anteil (in %)]])</f>
        <v/>
      </c>
      <c r="MI28" s="577" t="str">
        <f>IF(Table1[[#This Row],[Hauptkörper - B3 - Beschichtung]]="","",VLOOKUP(Table1[[#This Row],[Hauptkörper - B3 - Beschichtung]],'DD FD'!AE:AF,2,FALSE))</f>
        <v/>
      </c>
      <c r="MJ28" s="580" t="str">
        <f>IF(Table1[[#This Row],[Hauptkörper - B3 - Beschichtung Anteil (in %)]]="","",Table1[[#This Row],[Hauptkörper - B3 - Beschichtung Anteil (in %)]])</f>
        <v/>
      </c>
      <c r="MK28" s="576" t="str">
        <f>IF(Table1[[#This Row],[Verschluss - B1 - Art]]="","",VLOOKUP(Table1[[#This Row],[Verschluss - B1 - Art]],'DD FD'!D:E,2,FALSE))</f>
        <v/>
      </c>
      <c r="ML28" s="577" t="str">
        <f>IF(Table1[[#This Row],[Verschluss - B1 - Fraktion]]="","",VLOOKUP(Table1[[#This Row],[Verschluss - B1 - Fraktion]],'DD FD'!H:J,3,FALSE))</f>
        <v/>
      </c>
      <c r="MM28" s="574" t="str">
        <f>IF(Table1[[#This Row],[Verschluss - B1 - Gewicht (in G)]]="","",Table1[[#This Row],[Verschluss - B1 - Gewicht (in G)]])</f>
        <v/>
      </c>
      <c r="MN28" s="574" t="str">
        <f>IF(Table1[[#This Row],[Verschluss - B1 - Lizenzierungs-pflichtig? (X=Ja)]]="","",Table1[[#This Row],[Verschluss - B1 - Lizenzierungs-pflichtig? (X=Ja)]])</f>
        <v/>
      </c>
      <c r="MO28" s="574" t="str">
        <f>IF(Table1[[#This Row],[Verschluss - B1 - Trennbar vom Hauptkörper? (X=Ja)]]="","",Table1[[#This Row],[Verschluss - B1 - Trennbar vom Hauptkörper? (X=Ja)]])</f>
        <v/>
      </c>
      <c r="MP28" s="577" t="str">
        <f>IF(Table1[[#This Row],[Verschluss - B1 - Virgin Material]]="","",VLOOKUP(Table1[[#This Row],[Verschluss - B1 - Virgin Material]],'DD FD'!AJ:AK,2,FALSE))</f>
        <v/>
      </c>
      <c r="MQ28" s="578" t="str">
        <f>IF(Table1[[#This Row],[Verschluss - B1 - Virgin Material Anteil (in %)]]="","",Table1[[#This Row],[Verschluss - B1 - Virgin Material Anteil (in %)]])</f>
        <v/>
      </c>
      <c r="MR28" s="577" t="str">
        <f>IF(Table1[[#This Row],[Verschluss - B1 - Recyceltes Material]]="","",VLOOKUP(Table1[[#This Row],[Verschluss - B1 - Recyceltes Material]],'DD FD'!AL:AM,2,FALSE))</f>
        <v/>
      </c>
      <c r="MS28" s="578" t="str">
        <f>IF(Table1[[#This Row],[Verschluss - B1 - Recyceltes Material Anteil (in %)]]="","",Table1[[#This Row],[Verschluss - B1 - Recyceltes Material Anteil (in %)]])</f>
        <v/>
      </c>
      <c r="MT28" s="577" t="str">
        <f>IF(Table1[[#This Row],[Verschluss - B1 - Beschichtung]]="","",VLOOKUP(Table1[[#This Row],[Verschluss - B1 - Beschichtung]],'DD FD'!AE:AF,2,FALSE))</f>
        <v/>
      </c>
      <c r="MU28" s="580" t="str">
        <f>IF(Table1[[#This Row],[Verschluss - B1 - Beschichtung Anteil (in %)]]="","",Table1[[#This Row],[Verschluss - B1 - Beschichtung Anteil (in %)]])</f>
        <v/>
      </c>
      <c r="MV28" s="576" t="str">
        <f>IF(Table1[[#This Row],[Verschluss - B2 - Art]]="","",VLOOKUP(Table1[[#This Row],[Verschluss - B2 - Art]],'DD FD'!D:E,2,FALSE))</f>
        <v/>
      </c>
      <c r="MW28" s="577" t="str">
        <f>IF(Table1[[#This Row],[Verschluss - B2 - Fraktion]]="","",VLOOKUP(Table1[[#This Row],[Verschluss - B2 - Fraktion]],'DD FD'!H:J,3,FALSE))</f>
        <v/>
      </c>
      <c r="MX28" s="574" t="str">
        <f>IF(Table1[[#This Row],[Verschluss - B2 - Gewicht (in G)]]="","",Table1[[#This Row],[Verschluss - B2 - Gewicht (in G)]])</f>
        <v/>
      </c>
      <c r="MY28" s="574" t="str">
        <f>IF(Table1[[#This Row],[Verschluss - B2 - Lizenzierungs-pflichtig? (X=Ja)]]="","",Table1[[#This Row],[Verschluss - B2 - Lizenzierungs-pflichtig? (X=Ja)]])</f>
        <v/>
      </c>
      <c r="MZ28" s="574" t="str">
        <f>IF(Table1[[#This Row],[Verschluss - B2 - Trennbar vom Hauptkörper? (X=Ja)]]="","",Table1[[#This Row],[Verschluss - B2 - Trennbar vom Hauptkörper? (X=Ja)]])</f>
        <v/>
      </c>
      <c r="NA28" s="577" t="str">
        <f>IF(Table1[[#This Row],[Verschluss - B2 - Virgin Material]]="","",VLOOKUP(Table1[[#This Row],[Verschluss - B2 - Virgin Material]],'DD FD'!AJ:AK,2,FALSE))</f>
        <v/>
      </c>
      <c r="NB28" s="578" t="str">
        <f>IF(Table1[[#This Row],[Verschluss - B2 - Virgin Material Anteil (in %)]]="","",Table1[[#This Row],[Verschluss - B2 - Virgin Material Anteil (in %)]])</f>
        <v/>
      </c>
      <c r="NC28" s="577" t="str">
        <f>IF(Table1[[#This Row],[Verschluss - B2 - Recyceltes Material]]="","",VLOOKUP(Table1[[#This Row],[Verschluss - B2 - Recyceltes Material]],'DD FD'!AL:AM,2,FALSE))</f>
        <v/>
      </c>
      <c r="ND28" s="578" t="str">
        <f>IF(Table1[[#This Row],[Verschluss - B2 - Recyceltes Material Anteil (in %)]]="","",Table1[[#This Row],[Verschluss - B2 - Recyceltes Material Anteil (in %)]])</f>
        <v/>
      </c>
      <c r="NE28" s="577" t="str">
        <f>IF(Table1[[#This Row],[Verschluss - B2 - Beschichtung]]="","",VLOOKUP(Table1[[#This Row],[Verschluss - B2 - Beschichtung]],'DD FD'!AE:AF,2,FALSE))</f>
        <v/>
      </c>
      <c r="NF28" s="580" t="str">
        <f>IF(Table1[[#This Row],[Verschluss - B2 - Beschichtung Anteil (in %)]]="","",Table1[[#This Row],[Verschluss - B2 - Beschichtung Anteil (in %)]])</f>
        <v/>
      </c>
      <c r="NG28" s="576" t="str">
        <f>IF(Table1[[#This Row],[Verschluss - B3 - Art]]="","",VLOOKUP(Table1[[#This Row],[Verschluss - B3 - Art]],'DD FD'!D:E,2,FALSE))</f>
        <v/>
      </c>
      <c r="NH28" s="577" t="str">
        <f>IF(Table1[[#This Row],[Verschluss - B3 - Fraktion]]="","",VLOOKUP(Table1[[#This Row],[Verschluss - B3 - Fraktion]],'DD FD'!H:J,3,FALSE))</f>
        <v/>
      </c>
      <c r="NI28" s="574" t="str">
        <f>IF(Table1[[#This Row],[Verschluss - B3 - Gewicht (in G)]]="","",Table1[[#This Row],[Verschluss - B3 - Gewicht (in G)]])</f>
        <v/>
      </c>
      <c r="NJ28" s="574" t="str">
        <f>IF(Table1[[#This Row],[Verschluss - B3 - Lizenzierungs-pflichtig? (X=Ja)]]="","",Table1[[#This Row],[Verschluss - B3 - Lizenzierungs-pflichtig? (X=Ja)]])</f>
        <v/>
      </c>
      <c r="NK28" s="574" t="str">
        <f>IF(Table1[[#This Row],[Verschluss - B3 - Trennbar vom Hauptkörper? (X=Ja)]]="","",Table1[[#This Row],[Verschluss - B3 - Trennbar vom Hauptkörper? (X=Ja)]])</f>
        <v/>
      </c>
      <c r="NL28" s="577" t="str">
        <f>IF(Table1[[#This Row],[Verschluss - B3 - Virgin Material]]="","",VLOOKUP(Table1[[#This Row],[Verschluss - B3 - Virgin Material]],'DD FD'!AJ:AK,2,FALSE))</f>
        <v/>
      </c>
      <c r="NM28" s="578" t="str">
        <f>IF(Table1[[#This Row],[Verschluss - B3 - Virgin Material Anteil (in %)]]="","",Table1[[#This Row],[Verschluss - B3 - Virgin Material Anteil (in %)]])</f>
        <v/>
      </c>
      <c r="NN28" s="577" t="str">
        <f>IF(Table1[[#This Row],[Verschluss - B3 - Recyceltes Material]]="","",VLOOKUP(Table1[[#This Row],[Verschluss - B3 - Recyceltes Material]],'DD FD'!AL:AM,2,FALSE))</f>
        <v/>
      </c>
      <c r="NO28" s="578" t="str">
        <f>IF(Table1[[#This Row],[Verschluss - B3 - Recyceltes Material Anteil (in %)]]="","",Table1[[#This Row],[Verschluss - B3 - Recyceltes Material Anteil (in %)]])</f>
        <v/>
      </c>
      <c r="NP28" s="577" t="str">
        <f>IF(Table1[[#This Row],[Verschluss - B3 - Beschichtung]]="","",VLOOKUP(Table1[[#This Row],[Verschluss - B3 - Beschichtung]],'DD FD'!AE:AF,2,FALSE))</f>
        <v/>
      </c>
      <c r="NQ28" s="580" t="str">
        <f>IF(Table1[[#This Row],[Verschluss - B3 - Beschichtung Anteil (in %)]]="","",Table1[[#This Row],[Verschluss - B3 - Beschichtung Anteil (in %)]])</f>
        <v/>
      </c>
      <c r="NR28" s="576" t="str">
        <f>IF(Table1[[#This Row],[Etikett - B1 - Art]]="","",VLOOKUP(Table1[[#This Row],[Etikett - B1 - Art]],'DD FD'!F:G,2,FALSE))</f>
        <v/>
      </c>
      <c r="NS28" s="577" t="str">
        <f>IF(Table1[[#This Row],[Etikett - B1 - Fraktion]]="","",VLOOKUP(Table1[[#This Row],[Etikett - B1 - Fraktion]],'DD FD'!H:J,3,FALSE))</f>
        <v/>
      </c>
      <c r="NT28" s="574" t="str">
        <f>IF(Table1[[#This Row],[Etikett - B1 - Gewicht (in G)]]="","",Table1[[#This Row],[Etikett - B1 - Gewicht (in G)]])</f>
        <v/>
      </c>
      <c r="NU28" s="574" t="str">
        <f>IF(Table1[[#This Row],[Etikett - B1 - Lizenzierungs-pflichtig? (X=Ja)]]="","",Table1[[#This Row],[Etikett - B1 - Lizenzierungs-pflichtig? (X=Ja)]])</f>
        <v/>
      </c>
      <c r="NV28" s="574" t="str">
        <f>IF(Table1[[#This Row],[Etikett - B1 - Trennbar vom Hauptkörper? (X=Ja)]]="","",Table1[[#This Row],[Etikett - B1 - Trennbar vom Hauptkörper? (X=Ja)]])</f>
        <v/>
      </c>
      <c r="NW28" s="577" t="str">
        <f>IF(Table1[[#This Row],[Etikett - B1 - Virgin Material]]="","",VLOOKUP(Table1[[#This Row],[Etikett - B1 - Virgin Material]],'DD FD'!AJ:AK,2,FALSE))</f>
        <v/>
      </c>
      <c r="NX28" s="578" t="str">
        <f>IF(Table1[[#This Row],[Etikett - B1 - Virgin Material Anteil (in %)]]="","",Table1[[#This Row],[Etikett - B1 - Virgin Material Anteil (in %)]])</f>
        <v/>
      </c>
      <c r="NY28" s="577" t="str">
        <f>IF(Table1[[#This Row],[Etikett - B1 - Recyceltes Material]]="","",VLOOKUP(Table1[[#This Row],[Etikett - B1 - Recyceltes Material]],'DD FD'!AL:AM,2,FALSE))</f>
        <v/>
      </c>
      <c r="NZ28" s="578" t="str">
        <f>IF(Table1[[#This Row],[Etikett - B1 - Recyceltes Material Anteil (in %)]]="","",Table1[[#This Row],[Etikett - B1 - Recyceltes Material Anteil (in %)]])</f>
        <v/>
      </c>
      <c r="OA28" s="577" t="str">
        <f>IF(Table1[[#This Row],[Etikett - B1 - Beschichtung]]="","",VLOOKUP(Table1[[#This Row],[Etikett - B1 - Beschichtung]],'DD FD'!AE:AF,2,FALSE))</f>
        <v/>
      </c>
      <c r="OB28" s="580" t="str">
        <f>IF(Table1[[#This Row],[Etikett - B1 - Beschichtung Anteil (in %)]]="","",Table1[[#This Row],[Etikett - B1 - Beschichtung Anteil (in %)]])</f>
        <v/>
      </c>
      <c r="OC28" s="576" t="str">
        <f>IF(Table1[[#This Row],[Etikett - B2 - Art]]="","",VLOOKUP(Table1[[#This Row],[Etikett - B2 - Art]],'DD FD'!F:G,2,FALSE))</f>
        <v/>
      </c>
      <c r="OD28" s="577" t="str">
        <f>IF(Table1[[#This Row],[Etikett - B2 - Fraktion]]="","",VLOOKUP(Table1[[#This Row],[Etikett - B2 - Fraktion]],'DD FD'!H:J,3,FALSE))</f>
        <v/>
      </c>
      <c r="OE28" s="574" t="str">
        <f>IF(Table1[[#This Row],[Etikett - B2 - Gewicht (in G)]]="","",Table1[[#This Row],[Etikett - B2 - Gewicht (in G)]])</f>
        <v/>
      </c>
      <c r="OF28" s="574" t="str">
        <f>IF(Table1[[#This Row],[Etikett - B2 - Lizenzierungs-pflichtig? (X=Ja)]]="","",Table1[[#This Row],[Etikett - B2 - Lizenzierungs-pflichtig? (X=Ja)]])</f>
        <v/>
      </c>
      <c r="OG28" s="574" t="str">
        <f>IF(Table1[[#This Row],[Etikett - B2 - Trennbar vom Hauptkörper? (X=Ja)]]="","",Table1[[#This Row],[Etikett - B2 - Trennbar vom Hauptkörper? (X=Ja)]])</f>
        <v/>
      </c>
      <c r="OH28" s="577" t="str">
        <f>IF(Table1[[#This Row],[Etikett - B2 - Virgin Material]]="","",VLOOKUP(Table1[[#This Row],[Etikett - B2 - Virgin Material]],'DD FD'!AJ:AK,2,FALSE))</f>
        <v/>
      </c>
      <c r="OI28" s="578" t="str">
        <f>IF(Table1[[#This Row],[Etikett - B2 - Virgin Material Anteil (in %)]]="","",Table1[[#This Row],[Etikett - B2 - Virgin Material Anteil (in %)]])</f>
        <v/>
      </c>
      <c r="OJ28" s="577" t="str">
        <f>IF(Table1[[#This Row],[Etikett - B2 - Recyceltes Material]]="","",VLOOKUP(Table1[[#This Row],[Etikett - B2 - Recyceltes Material]],'DD FD'!AL:AM,2,FALSE))</f>
        <v/>
      </c>
      <c r="OK28" s="578" t="str">
        <f>IF(Table1[[#This Row],[Etikett - B2 - Recyceltes Material Anteil (in %)]]="","",Table1[[#This Row],[Etikett - B2 - Recyceltes Material Anteil (in %)]])</f>
        <v/>
      </c>
      <c r="OL28" s="577" t="str">
        <f>IF(Table1[[#This Row],[Etikett - B2 - Beschichtung]]="","",VLOOKUP(Table1[[#This Row],[Etikett - B2 - Beschichtung]],'DD FD'!AE:AF,2,FALSE))</f>
        <v/>
      </c>
      <c r="OM28" s="580" t="str">
        <f>IF(Table1[[#This Row],[Etikett - B2 - Beschichtung Anteil (in %)]]="","",Table1[[#This Row],[Etikett - B2 - Beschichtung Anteil (in %)]])</f>
        <v/>
      </c>
      <c r="ON28" s="576" t="str">
        <f>IF(Table1[[#This Row],[Etikett - B3 - Art]]="","",VLOOKUP(Table1[[#This Row],[Etikett - B3 - Art]],'DD FD'!F:G,2,FALSE))</f>
        <v/>
      </c>
      <c r="OO28" s="577" t="str">
        <f>IF(Table1[[#This Row],[Etikett - B3 - Fraktion]]="","",VLOOKUP(Table1[[#This Row],[Etikett - B3 - Fraktion]],'DD FD'!H:J,3,FALSE))</f>
        <v/>
      </c>
      <c r="OP28" s="574" t="str">
        <f>IF(Table1[[#This Row],[Etikett - B3 - Gewicht (in G)]]="","",Table1[[#This Row],[Etikett - B3 - Gewicht (in G)]])</f>
        <v/>
      </c>
      <c r="OQ28" s="574" t="str">
        <f>IF(Table1[[#This Row],[Etikett - B3 - Lizenzierungs-pflichtig? (X=Ja)]]="","",Table1[[#This Row],[Etikett - B3 - Lizenzierungs-pflichtig? (X=Ja)]])</f>
        <v/>
      </c>
      <c r="OR28" s="574" t="str">
        <f>IF(Table1[[#This Row],[Etikett - B3 - Trennbar vom Hauptkörper? (X=Ja)]]="","",Table1[[#This Row],[Etikett - B3 - Trennbar vom Hauptkörper? (X=Ja)]])</f>
        <v/>
      </c>
      <c r="OS28" s="577" t="str">
        <f>IF(Table1[[#This Row],[Etikett - B3 - Virgin Material]]="","",VLOOKUP(Table1[[#This Row],[Etikett - B3 - Virgin Material]],'DD FD'!AJ:AK,2,FALSE))</f>
        <v/>
      </c>
      <c r="OT28" s="578" t="str">
        <f>IF(Table1[[#This Row],[Etikett - B3 - Virgin Material Anteil (in %)]]="","",Table1[[#This Row],[Etikett - B3 - Virgin Material Anteil (in %)]])</f>
        <v/>
      </c>
      <c r="OU28" s="577" t="str">
        <f>IF(Table1[[#This Row],[Etikett - B3 - Recyceltes Material]]="","",VLOOKUP(Table1[[#This Row],[Etikett - B3 - Recyceltes Material]],'DD FD'!AL:AM,2,FALSE))</f>
        <v/>
      </c>
      <c r="OV28" s="578" t="str">
        <f>IF(Table1[[#This Row],[Etikett - B3 - Recyceltes Material Anteil (in %)]]="","",Table1[[#This Row],[Etikett - B3 - Recyceltes Material Anteil (in %)]])</f>
        <v/>
      </c>
      <c r="OW28" s="577" t="str">
        <f>IF(Table1[[#This Row],[Etikett - B3 - Beschichtung]]="","",VLOOKUP(Table1[[#This Row],[Etikett - B3 - Beschichtung]],'DD FD'!AE:AF,2,FALSE))</f>
        <v/>
      </c>
      <c r="OX28" s="613" t="str">
        <f>IF(Table1[[#This Row],[Etikett - B3 - Beschichtung Anteil (in %)]]="","",Table1[[#This Row],[Etikett - B3 - Beschichtung Anteil (in %)]])</f>
        <v/>
      </c>
      <c r="OY28" s="618">
        <f>ROUNDUP(SUM(
IF(AND(LH28='DD FD'!$J$7,LJ28='DD FD'!$AI$3),LI28,0),
IF(AND(LR28='DD FD'!$J$7,LT28='DD FD'!$AI$3),LS28,0),
IF(AND(MB28='DD FD'!$J$7,MD28='DD FD'!$AI$3),MC28,0),
IF(AND(ML28='DD FD'!$J$7,MN28='DD FD'!$AI$3),MM28,0),
IF(AND(MW28='DD FD'!$J$7,MY28='DD FD'!$AI$3),MX28,0),
IF(AND(NH28='DD FD'!$J$7,NJ28='DD FD'!$AI$3),NI28,0),
IF(AND(NS28='DD FD'!$J$7,NU28='DD FD'!$AI$3),NT28,0),
IF(AND(OD28='DD FD'!$J$7,OF28='DD FD'!$AI$3),OE28,0),
IF(AND(OO28='DD FD'!$J$7,OQ28='DD FD'!$AI$3),OP28,0),
),2)</f>
        <v>0</v>
      </c>
      <c r="OZ28" s="617">
        <f>ROUNDUP(SUM(
IF(AND(LH28='DD FD'!$J$6,LJ28='DD FD'!$AI$3),LI28,0),
IF(AND(LR28='DD FD'!$J$6,LT28='DD FD'!$AI$3),LS28,0),
IF(AND(MB28='DD FD'!$J$6,MD28='DD FD'!$AI$3),MC28,0),
IF(AND(ML28='DD FD'!$J$6,MN28='DD FD'!$AI$3),MM28,0),
IF(AND(MW28='DD FD'!$J$6,MY28='DD FD'!$AI$3),MX28,0),
IF(AND(NH28='DD FD'!$J$6,NJ28='DD FD'!$AI$3),NI28,0),
IF(AND(NS28='DD FD'!$J$6,NU28='DD FD'!$AI$3),NT28,0),
IF(AND(OD28='DD FD'!$J$6,OF28='DD FD'!$AI$3),OE28,0),
IF(AND(OO28='DD FD'!$J$6,OQ28='DD FD'!$AI$3),OP28,0),
),2)</f>
        <v>0</v>
      </c>
      <c r="PA28" s="617">
        <f>ROUNDUP(SUM(
IF(AND(LH28='DD FD'!$J$10,LJ28='DD FD'!$AI$3),LI28,0),
IF(AND(LR28='DD FD'!$J$10,LT28='DD FD'!$AI$3),LS28,0),
IF(AND(MB28='DD FD'!$J$10,MD28='DD FD'!$AI$3),MC28,0),
IF(AND(ML28='DD FD'!$J$10,MN28='DD FD'!$AI$3),MM28,0),
IF(AND(MW28='DD FD'!$J$10,MY28='DD FD'!$AI$3),MX28,0),
IF(AND(NH28='DD FD'!$J$10,NJ28='DD FD'!$AI$3),NI28,0),
IF(AND(NS28='DD FD'!$J$10,NU28='DD FD'!$AI$3),NT28,0),
IF(AND(OD28='DD FD'!$J$10,OF28='DD FD'!$AI$3),OE28,0),
IF(AND(OO28='DD FD'!$J$10,OQ28='DD FD'!$AI$3),OP28,0),
),2)</f>
        <v>0</v>
      </c>
      <c r="PB28" s="617">
        <f>ROUNDUP(SUM(
IF(AND(LH28='DD FD'!$J$8,LJ28='DD FD'!$AI$3),LI28,0),
IF(AND(LR28='DD FD'!$J$8,LT28='DD FD'!$AI$3),LS28,0),
IF(AND(MB28='DD FD'!$J$8,MD28='DD FD'!$AI$3),MC28,0),
IF(AND(ML28='DD FD'!$J$8,MN28='DD FD'!$AI$3),MM28,0),
IF(AND(MW28='DD FD'!$J$8,MY28='DD FD'!$AI$3),MX28,0),
IF(AND(NH28='DD FD'!$J$8,NJ28='DD FD'!$AI$3),NI28,0),
IF(AND(NS28='DD FD'!$J$8,NU28='DD FD'!$AI$3),NT28,0),
IF(AND(OD28='DD FD'!$J$8,OF28='DD FD'!$AI$3),OE28,0),
IF(AND(OO28='DD FD'!$J$8,OQ28='DD FD'!$AI$3),OP28,0),
),2)</f>
        <v>0</v>
      </c>
      <c r="PC28" s="617">
        <f>ROUNDUP(SUM(
IF(AND(LH28='DD FD'!$J$5,LJ28='DD FD'!$AI$3),LI28,0),
IF(AND(LR28='DD FD'!$J$5,LT28='DD FD'!$AI$3),LS28,0),
IF(AND(MB28='DD FD'!$J$5,MD28='DD FD'!$AI$3),MC28,0),
IF(AND(ML28='DD FD'!$J$5,MN28='DD FD'!$AI$3),MM28,0),
IF(AND(MW28='DD FD'!$J$5,MY28='DD FD'!$AI$3),MX28,0),
IF(AND(NH28='DD FD'!$J$5,NJ28='DD FD'!$AI$3),NI28,0),
IF(AND(NS28='DD FD'!$J$5,NU28='DD FD'!$AI$3),NT28,0),
IF(AND(OD28='DD FD'!$J$5,OF28='DD FD'!$AI$3),OE28,0),
IF(AND(OO28='DD FD'!$J$5,OQ28='DD FD'!$AI$3),OP28,0),
),2)</f>
        <v>0</v>
      </c>
      <c r="PD28" s="617">
        <f>ROUNDUP(SUM(
IF(AND(LH28='DD FD'!$J$9,LJ28='DD FD'!$AI$3),LI28,0),
IF(AND(LR28='DD FD'!$J$9,LT28='DD FD'!$AI$3),LS28,0),
IF(AND(MB28='DD FD'!$J$9,MD28='DD FD'!$AI$3),MC28,0),
IF(AND(ML28='DD FD'!$J$9,MN28='DD FD'!$AI$3),MM28,0),
IF(AND(MW28='DD FD'!$J$9,MY28='DD FD'!$AI$3),MX28,0),
IF(AND(NH28='DD FD'!$J$9,NJ28='DD FD'!$AI$3),NI28,0),
IF(AND(NS28='DD FD'!$J$9,NU28='DD FD'!$AI$3),NT28,0),
IF(AND(OD28='DD FD'!$J$9,OF28='DD FD'!$AI$3),OE28,0),
IF(AND(OO28='DD FD'!$J$9,OQ28='DD FD'!$AI$3),OP28,0),
),2)</f>
        <v>0</v>
      </c>
      <c r="PE28" s="617">
        <f>ROUNDUP(SUM(
IF(AND(LH28='DD FD'!$J$4,LJ28='DD FD'!$AI$3),LI28,0),
IF(AND(LR28='DD FD'!$J$4,LT28='DD FD'!$AI$3),LS28,0),
IF(AND(MB28='DD FD'!$J$4,MD28='DD FD'!$AI$3),MC28,0),
IF(AND(ML28='DD FD'!$J$4,MN28='DD FD'!$AI$3),MM28,0),
IF(AND(MW28='DD FD'!$J$4,MY28='DD FD'!$AI$3),MX28,0),
IF(AND(NH28='DD FD'!$J$4,NJ28='DD FD'!$AI$3),NI28,0),
IF(AND(NS28='DD FD'!$J$4,NU28='DD FD'!$AI$3),NT28,0),
IF(AND(OD28='DD FD'!$J$4,OF28='DD FD'!$AI$3),OE28,0),
IF(AND(OO28='DD FD'!$J$4,OQ28='DD FD'!$AI$3),OP28,0),
),2)</f>
        <v>0</v>
      </c>
      <c r="PF28" s="619">
        <f>ROUNDUP(SUM(
IF(AND(LH28='DD FD'!$J$11,LJ28='DD FD'!$AI$3),LI28,0),
IF(AND(LR28='DD FD'!$J$11,LT28='DD FD'!$AI$3),LS28,0),
IF(AND(MB28='DD FD'!$J$11,MD28='DD FD'!$AI$3),MC28,0),
IF(AND(ML28='DD FD'!$J$11,MN28='DD FD'!$AI$3),MM28,0),
IF(AND(MW28='DD FD'!$J$11,MY28='DD FD'!$AI$3),MX28,0),
IF(AND(NH28='DD FD'!$J$11,NJ28='DD FD'!$AI$3),NI28,0),
IF(AND(NS28='DD FD'!$J$11,NU28='DD FD'!$AI$3),NT28,0),
IF(AND(OD28='DD FD'!$J$11,OF28='DD FD'!$AI$3),OE28,0),
IF(AND(OO28='DD FD'!$J$11,OQ28='DD FD'!$AI$3),OP28,0),
),2)</f>
        <v>0</v>
      </c>
    </row>
    <row r="29" spans="1:422">
      <c r="A29" s="806"/>
      <c r="B29" s="934"/>
      <c r="C29" s="247"/>
      <c r="D29" s="842"/>
      <c r="E29" s="247"/>
      <c r="F29" s="158"/>
      <c r="G29" s="710"/>
      <c r="H29" s="712"/>
      <c r="I29" s="936"/>
      <c r="J29" s="803"/>
      <c r="K29" s="150"/>
      <c r="L29" s="146" t="str">
        <f t="shared" si="0"/>
        <v/>
      </c>
      <c r="M29" s="501" t="str">
        <f t="shared" si="17"/>
        <v/>
      </c>
      <c r="N29" s="504"/>
      <c r="O29" s="113" t="str">
        <f t="shared" si="18"/>
        <v/>
      </c>
      <c r="P29" s="114" t="str">
        <f t="shared" si="1"/>
        <v/>
      </c>
      <c r="Q29" s="152"/>
      <c r="R29" s="152"/>
      <c r="S29" s="115" t="str">
        <f t="shared" si="19"/>
        <v/>
      </c>
      <c r="T29" s="159"/>
      <c r="U29" s="159"/>
      <c r="V29" s="157"/>
      <c r="W29" s="157"/>
      <c r="X29" s="157"/>
      <c r="Y29" s="772"/>
      <c r="Z29" s="158"/>
      <c r="AA29" s="144"/>
      <c r="AB29" s="112"/>
      <c r="AC29" s="153"/>
      <c r="AD29" s="153"/>
      <c r="AE29" s="153"/>
      <c r="AF29" s="153"/>
      <c r="AG29" s="153"/>
      <c r="AH29" s="153"/>
      <c r="AI29" s="152"/>
      <c r="AJ29" s="158"/>
      <c r="AK29" s="158"/>
      <c r="AL29" s="158"/>
      <c r="AM29" s="116" t="str">
        <f t="shared" si="20"/>
        <v/>
      </c>
      <c r="AN29" s="116" t="str">
        <f t="shared" si="21"/>
        <v/>
      </c>
      <c r="AO29" s="324"/>
      <c r="AP29" s="503"/>
      <c r="AQ29" s="487" t="str">
        <f t="shared" si="22"/>
        <v/>
      </c>
      <c r="AR29" s="113" t="str">
        <f t="shared" si="2"/>
        <v/>
      </c>
      <c r="AS29" s="113" t="str">
        <f t="shared" si="3"/>
        <v/>
      </c>
      <c r="AT29" s="113" t="str">
        <f t="shared" si="4"/>
        <v/>
      </c>
      <c r="AU29" s="113" t="str">
        <f t="shared" si="5"/>
        <v/>
      </c>
      <c r="AV29" s="159"/>
      <c r="AW29" s="157"/>
      <c r="AX29" s="157"/>
      <c r="AY29" s="157"/>
      <c r="AZ29" s="157"/>
      <c r="BA29" s="116" t="str">
        <f t="shared" si="6"/>
        <v/>
      </c>
      <c r="BB29" s="316"/>
      <c r="BC29" s="116" t="str">
        <f t="shared" si="7"/>
        <v/>
      </c>
      <c r="BD29" s="133" t="str">
        <f t="shared" si="8"/>
        <v/>
      </c>
      <c r="BE29" s="157"/>
      <c r="BF29" s="1180"/>
      <c r="BG29" s="1180"/>
      <c r="BH29" s="158"/>
      <c r="BI29" s="490"/>
      <c r="BJ29" s="514" t="str">
        <f t="shared" si="23"/>
        <v/>
      </c>
      <c r="BK29" s="789"/>
      <c r="BL29" s="116" t="str">
        <f t="shared" si="24"/>
        <v/>
      </c>
      <c r="BM29" s="144"/>
      <c r="BN29" s="144"/>
      <c r="BO29" s="144"/>
      <c r="BP29" s="790"/>
      <c r="BQ29" s="790"/>
      <c r="BR29" s="790"/>
      <c r="BS29" s="116" t="str">
        <f t="shared" si="9"/>
        <v/>
      </c>
      <c r="BT29" s="790"/>
      <c r="BU29" s="808" t="str">
        <f t="shared" si="10"/>
        <v/>
      </c>
      <c r="BV29" s="791"/>
      <c r="BW29" s="144"/>
      <c r="BX29" s="20"/>
      <c r="BY29" s="20"/>
      <c r="BZ29" s="20"/>
      <c r="CA29" s="792"/>
      <c r="CB29" s="1201"/>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782" t="str">
        <f t="shared" si="25"/>
        <v/>
      </c>
      <c r="EE29" s="519"/>
      <c r="EF29" s="793"/>
      <c r="EG29" s="519"/>
      <c r="EH29" s="794"/>
      <c r="EI29" s="790"/>
      <c r="EJ29" s="794"/>
      <c r="EK29" s="794"/>
      <c r="EL29" s="790"/>
      <c r="EM29" s="790"/>
      <c r="EN29" s="790"/>
      <c r="EO29" s="112" t="str">
        <f t="shared" si="11"/>
        <v/>
      </c>
      <c r="EP29" s="790"/>
      <c r="EQ29" s="488" t="str">
        <f t="shared" si="12"/>
        <v/>
      </c>
      <c r="ER29" s="1100"/>
      <c r="ES29" s="1099" t="str">
        <f t="shared" si="26"/>
        <v/>
      </c>
      <c r="ET29" s="525"/>
      <c r="EU29" s="148"/>
      <c r="EV29" s="148"/>
      <c r="EW29" s="148"/>
      <c r="EX29" s="148"/>
      <c r="EY29" s="148"/>
      <c r="EZ29" s="148"/>
      <c r="FA29" s="148"/>
      <c r="FB29" s="148"/>
      <c r="FC29" s="148"/>
      <c r="FD29" s="148"/>
      <c r="FE29" s="148"/>
      <c r="FF29" s="148"/>
      <c r="FG29" s="148"/>
      <c r="FH29" s="148"/>
      <c r="FI29" s="528"/>
      <c r="FJ29" s="513" t="str">
        <f t="shared" si="13"/>
        <v/>
      </c>
      <c r="FK29" s="158"/>
      <c r="FL29" s="850"/>
      <c r="FM29" s="850"/>
      <c r="FN29" s="850"/>
      <c r="FO29" s="850"/>
      <c r="FP29" s="850"/>
      <c r="FQ29" s="850"/>
      <c r="FR29" s="157"/>
      <c r="FS29" s="143"/>
      <c r="FT29" s="143"/>
      <c r="FU29" s="847" t="str">
        <f t="shared" si="14"/>
        <v/>
      </c>
      <c r="FV29" s="555"/>
      <c r="FW29" s="523" t="str">
        <f>IF(Table1[[#This Row],[Nonfood Inhaltstoffe - Komponente]]="","",VLOOKUP(Table1[[#This Row],[Nonfood Inhaltstoffe - Komponente]],'Dropdown Auswahl'!BJ:BK,2,FALSE))</f>
        <v/>
      </c>
      <c r="FX29" s="1013"/>
      <c r="FY29" s="1011" t="str">
        <f t="shared" si="15"/>
        <v/>
      </c>
      <c r="FZ29" s="152"/>
      <c r="GA29" s="152"/>
      <c r="GB29" s="152"/>
      <c r="GC29" s="529" t="str">
        <f t="shared" si="16"/>
        <v/>
      </c>
      <c r="GG29" s="21"/>
      <c r="GH29" s="21"/>
      <c r="GI29" s="1019"/>
      <c r="GJ29" s="1016" t="str">
        <f>IF(Table1[[#This Row],[Global Trade Item Number (GTIN)]]="","",Table1[[#This Row],[Global Trade Item Number (GTIN)]])</f>
        <v/>
      </c>
      <c r="GK29" s="555" t="str">
        <f>IF(Table1[[#This Row],[WAWI-Nr./ Kreditoren-Nummer
(ASDV)]]&lt;&gt;"",Table1[[#This Row],[WAWI-Nr./ Kreditoren-Nummer
(ASDV)]],"")</f>
        <v/>
      </c>
      <c r="GL29" s="165"/>
      <c r="GM29" s="165"/>
      <c r="GN29" s="165"/>
      <c r="GO29" s="485"/>
      <c r="GP29" s="534"/>
      <c r="GQ29" s="533"/>
      <c r="GR29" s="486"/>
      <c r="GS29" s="486"/>
      <c r="GT29" s="486"/>
      <c r="GU29" s="486"/>
      <c r="GV29" s="486"/>
      <c r="GW29" s="542"/>
      <c r="GX29" s="538"/>
      <c r="GY29" s="144"/>
      <c r="GZ29" s="480"/>
      <c r="HA29" s="158"/>
      <c r="HB29" s="480"/>
      <c r="HC29" s="480"/>
      <c r="HD29" s="480"/>
      <c r="HE29" s="480"/>
      <c r="HF29" s="480"/>
      <c r="HG29" s="480"/>
      <c r="HH29" s="538"/>
      <c r="HI29" s="480"/>
      <c r="HJ29" s="480"/>
      <c r="HK29" s="480"/>
      <c r="HL29" s="480"/>
      <c r="HM29" s="480"/>
      <c r="HN29" s="480"/>
      <c r="HO29" s="480"/>
      <c r="HP29" s="480"/>
      <c r="HQ29" s="480"/>
      <c r="HR29" s="538"/>
      <c r="HS29" s="480"/>
      <c r="HT29" s="480"/>
      <c r="HU29" s="480"/>
      <c r="HV29" s="480"/>
      <c r="HW29" s="480"/>
      <c r="HX29" s="480"/>
      <c r="HY29" s="480"/>
      <c r="HZ29" s="480"/>
      <c r="IA29" s="480"/>
      <c r="IB29" s="538"/>
      <c r="IC29" s="480"/>
      <c r="ID29" s="480"/>
      <c r="IE29" s="480"/>
      <c r="IF29" s="480"/>
      <c r="IG29" s="480"/>
      <c r="IH29" s="480"/>
      <c r="II29" s="480"/>
      <c r="IJ29" s="480"/>
      <c r="IK29" s="480"/>
      <c r="IL29" s="480"/>
      <c r="IM29" s="538"/>
      <c r="IN29" s="480"/>
      <c r="IO29" s="480"/>
      <c r="IP29" s="480"/>
      <c r="IQ29" s="480"/>
      <c r="IR29" s="480"/>
      <c r="IS29" s="480"/>
      <c r="IT29" s="480"/>
      <c r="IU29" s="480"/>
      <c r="IV29" s="480"/>
      <c r="IW29" s="480"/>
      <c r="IX29" s="538"/>
      <c r="IY29" s="480"/>
      <c r="IZ29" s="480"/>
      <c r="JA29" s="480"/>
      <c r="JB29" s="480"/>
      <c r="JC29" s="480"/>
      <c r="JD29" s="480"/>
      <c r="JE29" s="480"/>
      <c r="JF29" s="480"/>
      <c r="JG29" s="480"/>
      <c r="JH29" s="480"/>
      <c r="JI29" s="538"/>
      <c r="JJ29" s="480"/>
      <c r="JK29" s="480"/>
      <c r="JL29" s="480"/>
      <c r="JM29" s="480"/>
      <c r="JN29" s="480"/>
      <c r="JO29" s="480"/>
      <c r="JP29" s="480"/>
      <c r="JQ29" s="480"/>
      <c r="JR29" s="480"/>
      <c r="JS29" s="590"/>
      <c r="JT29" s="538"/>
      <c r="JU29" s="480"/>
      <c r="JV29" s="480"/>
      <c r="JW29" s="480"/>
      <c r="JX29" s="480"/>
      <c r="JY29" s="480"/>
      <c r="JZ29" s="480"/>
      <c r="KA29" s="480"/>
      <c r="KB29" s="480"/>
      <c r="KC29" s="480"/>
      <c r="KD29" s="480"/>
      <c r="KE29" s="538"/>
      <c r="KF29" s="480"/>
      <c r="KG29" s="480"/>
      <c r="KH29" s="480"/>
      <c r="KI29" s="480"/>
      <c r="KJ29" s="480"/>
      <c r="KK29" s="480"/>
      <c r="KL29" s="480"/>
      <c r="KM29" s="480"/>
      <c r="KN29" s="480"/>
      <c r="KO29" s="480"/>
      <c r="KR29" s="568" t="str">
        <f>IF(Table1[[#This Row],[GTIN]]&lt;&gt;"",Table1[[#This Row],[GTIN]],"")</f>
        <v/>
      </c>
      <c r="KS29" s="569" t="str">
        <f>Table1[[#This Row],[Kreditor]]</f>
        <v/>
      </c>
      <c r="KT29" s="570" t="str">
        <f>IF(Table1[[#This Row],[Gültig ab (Datum)]]&lt;&gt;"",Table1[[#This Row],[Gültig ab (Datum)]],"")</f>
        <v/>
      </c>
      <c r="KU29" s="570"/>
      <c r="KV29" s="583" t="str">
        <f>IF(Table1[[#This Row],[Artikel verpackt? 
(X=Ja)]]="","",Table1[[#This Row],[Artikel verpackt? 
(X=Ja)]])</f>
        <v/>
      </c>
      <c r="KW29" s="571" t="str">
        <f>IF(Table1[[#This Row],[Verpackung recyclingfähig?
(X=Ja)]]="","",Table1[[#This Row],[Verpackung recyclingfähig?
(X=Ja)]])</f>
        <v/>
      </c>
      <c r="KX29" s="572"/>
      <c r="KY29" s="573"/>
      <c r="KZ29" s="574"/>
      <c r="LA29" s="574"/>
      <c r="LB29" s="574"/>
      <c r="LC29" s="574"/>
      <c r="LD29" s="574"/>
      <c r="LE29" s="574"/>
      <c r="LF29" s="575"/>
      <c r="LG29" s="576" t="str">
        <f>IF(Table1[[#This Row],[Hauptkörper - B1 - Art]]="","",VLOOKUP(Table1[[#This Row],[Hauptkörper - B1 - Art]],'DD FD'!B:C,2,FALSE))</f>
        <v/>
      </c>
      <c r="LH29" s="577" t="str">
        <f>IF(Table1[[#This Row],[Hauptkörper - B1 - Fraktion]]="","",VLOOKUP(Table1[[#This Row],[Hauptkörper - B1 - Fraktion]],'DD FD'!H:J,3,FALSE))</f>
        <v/>
      </c>
      <c r="LI29" s="574" t="str">
        <f>IF(Table1[[#This Row],[Hauptkörper - B1 - Gewicht
(in G)]]="","",Table1[[#This Row],[Hauptkörper - B1 - Gewicht
(in G)]])</f>
        <v/>
      </c>
      <c r="LJ29" s="574" t="str">
        <f>IF(Table1[[#This Row],[Hauptkörper - B1 - Lizenzierungs-pflichtig? (X=Ja)]]="","",Table1[[#This Row],[Hauptkörper - B1 - Lizenzierungs-pflichtig? (X=Ja)]])</f>
        <v/>
      </c>
      <c r="LK29" s="577" t="str">
        <f>IF(Table1[[#This Row],[Hauptkörper - B1 - Virgin Material]]="","",VLOOKUP(Table1[[#This Row],[Hauptkörper - B1 - Virgin Material]],'DD FD'!AJ:AK,2,FALSE))</f>
        <v/>
      </c>
      <c r="LL29" s="578" t="str">
        <f>IF(Table1[[#This Row],[Hauptkörper - B1 - Virgin Material Anteil (in %)]]="","",Table1[[#This Row],[Hauptkörper - B1 - Virgin Material Anteil (in %)]])</f>
        <v/>
      </c>
      <c r="LM29" s="577" t="str">
        <f>IF(Table1[[#This Row],[Hauptkörper - B1 - Recyceltes Material]]="","",VLOOKUP(Table1[[#This Row],[Hauptkörper - B1 - Recyceltes Material]],'DD FD'!AL:AM,2,FALSE))</f>
        <v/>
      </c>
      <c r="LN29" s="578" t="str">
        <f>IF(Table1[[#This Row],[Hauptkörper - B1 - Recyceltes Material Anteil (in %)]]="","",Table1[[#This Row],[Hauptkörper - B1 - Recyceltes Material Anteil (in %)]])</f>
        <v/>
      </c>
      <c r="LO29" s="579" t="str">
        <f>IF(Table1[[#This Row],[Hauptkörper - B1 - Beschichtung]]="","",VLOOKUP(Table1[[#This Row],[Hauptkörper - B1 - Beschichtung]],'DD FD'!AE:AF,2,FALSE))</f>
        <v/>
      </c>
      <c r="LP29" s="580" t="str">
        <f>IF(Table1[[#This Row],[Hauptkörper - B1 - Beschichtung Anteil (in %)]]="","",Table1[[#This Row],[Hauptkörper - B1 - Beschichtung Anteil (in %)]])</f>
        <v/>
      </c>
      <c r="LQ29" s="576" t="str">
        <f>IF(Table1[[#This Row],[Hauptkörper - B2 - Art]]="","",VLOOKUP(Table1[[#This Row],[Hauptkörper - B2 - Art]],'DD FD'!B:C,2,FALSE))</f>
        <v/>
      </c>
      <c r="LR29" s="577" t="str">
        <f>IF(Table1[[#This Row],[Hauptkörper - B2 - Fraktion]]="","",VLOOKUP(Table1[[#This Row],[Hauptkörper - B2 - Fraktion]],'DD FD'!H:J,3,FALSE))</f>
        <v/>
      </c>
      <c r="LS29" s="574" t="str">
        <f>IF(Table1[[#This Row],[Hauptkörper - B2 - Gewicht
(in G)]]="","",Table1[[#This Row],[Hauptkörper - B2 - Gewicht
(in G)]])</f>
        <v/>
      </c>
      <c r="LT29" s="574" t="str">
        <f>IF(Table1[[#This Row],[Hauptkörper - B2 - Lizenzierungs-pflichtig? (X=Ja)]]="","",Table1[[#This Row],[Hauptkörper - B2 - Lizenzierungs-pflichtig? (X=Ja)]])</f>
        <v/>
      </c>
      <c r="LU29" s="577" t="str">
        <f>IF(Table1[[#This Row],[Hauptkörper - B2 - Virgin Material]]="","",VLOOKUP(Table1[[#This Row],[Hauptkörper - B2 - Virgin Material]],'DD FD'!AJ:AK,2,FALSE))</f>
        <v/>
      </c>
      <c r="LV29" s="578" t="str">
        <f>IF(Table1[[#This Row],[Hauptkörper - B2 - Virgin Material Anteil (in %)]]="","",Table1[[#This Row],[Hauptkörper - B2 - Virgin Material Anteil (in %)]])</f>
        <v/>
      </c>
      <c r="LW29" s="577" t="str">
        <f>IF(Table1[[#This Row],[Hauptkörper - B2 - Recyceltes Material]]="","",VLOOKUP(Table1[[#This Row],[Hauptkörper - B2 - Recyceltes Material]],'DD FD'!AL:AM,2,FALSE))</f>
        <v/>
      </c>
      <c r="LX29" s="578" t="str">
        <f>IF(Table1[[#This Row],[Hauptkörper - B2 - Recyceltes Material Anteil (in %)]]="","",Table1[[#This Row],[Hauptkörper - B2 - Recyceltes Material Anteil (in %)]])</f>
        <v/>
      </c>
      <c r="LY29" s="577" t="str">
        <f>IF(Table1[[#This Row],[Hauptkörper - B2 - Beschichtung]]="","",VLOOKUP(Table1[[#This Row],[Hauptkörper - B2 - Beschichtung]],'DD FD'!AE:AF,2,FALSE))</f>
        <v/>
      </c>
      <c r="LZ29" s="580" t="str">
        <f>IF(Table1[[#This Row],[Hauptkörper - B2 - Beschichtung Anteil (in %)]]="","",Table1[[#This Row],[Hauptkörper - B2 - Beschichtung Anteil (in %)]])</f>
        <v/>
      </c>
      <c r="MA29" s="576" t="str">
        <f>IF(Table1[[#This Row],[Hauptkörper - B3 - Art]]="","",VLOOKUP(Table1[[#This Row],[Hauptkörper - B3 - Art]],'DD FD'!B:C,2,FALSE))</f>
        <v/>
      </c>
      <c r="MB29" s="577" t="str">
        <f>IF(Table1[[#This Row],[Hauptkörper - B3 - Fraktion]]="","",VLOOKUP(Table1[[#This Row],[Hauptkörper - B3 - Fraktion]],'DD FD'!H:J,3,FALSE))</f>
        <v/>
      </c>
      <c r="MC29" s="574" t="str">
        <f>IF(Table1[[#This Row],[Hauptkörper - B3 - Gewicht
(in G)]]="","",Table1[[#This Row],[Hauptkörper - B3 - Gewicht
(in G)]])</f>
        <v/>
      </c>
      <c r="MD29" s="574" t="str">
        <f>IF(Table1[[#This Row],[Hauptkörper - B3 - Lizenzierungs-pflichtig? (X=Ja)]]="","",Table1[[#This Row],[Hauptkörper - B3 - Lizenzierungs-pflichtig? (X=Ja)]])</f>
        <v/>
      </c>
      <c r="ME29" s="577" t="str">
        <f>IF(Table1[[#This Row],[Hauptkörper - B3 - Virgin Material]]="","",VLOOKUP(Table1[[#This Row],[Hauptkörper - B3 - Virgin Material]],'DD FD'!AJ:AK,2,FALSE))</f>
        <v/>
      </c>
      <c r="MF29" s="578" t="str">
        <f>IF(Table1[[#This Row],[Hauptkörper - B3 - Virgin Material Anteil (in %)]]="","",Table1[[#This Row],[Hauptkörper - B3 - Virgin Material Anteil (in %)]])</f>
        <v/>
      </c>
      <c r="MG29" s="577" t="str">
        <f>IF(Table1[[#This Row],[Hauptkörper - B3 - Recyceltes Material]]="","",VLOOKUP(Table1[[#This Row],[Hauptkörper - B3 - Recyceltes Material]],'DD FD'!AL:AM,2,FALSE))</f>
        <v/>
      </c>
      <c r="MH29" s="578" t="str">
        <f>IF(Table1[[#This Row],[Hauptkörper - B3 - Recyceltes Material Anteil (in %)]]="","",Table1[[#This Row],[Hauptkörper - B3 - Recyceltes Material Anteil (in %)]])</f>
        <v/>
      </c>
      <c r="MI29" s="577" t="str">
        <f>IF(Table1[[#This Row],[Hauptkörper - B3 - Beschichtung]]="","",VLOOKUP(Table1[[#This Row],[Hauptkörper - B3 - Beschichtung]],'DD FD'!AE:AF,2,FALSE))</f>
        <v/>
      </c>
      <c r="MJ29" s="580" t="str">
        <f>IF(Table1[[#This Row],[Hauptkörper - B3 - Beschichtung Anteil (in %)]]="","",Table1[[#This Row],[Hauptkörper - B3 - Beschichtung Anteil (in %)]])</f>
        <v/>
      </c>
      <c r="MK29" s="576" t="str">
        <f>IF(Table1[[#This Row],[Verschluss - B1 - Art]]="","",VLOOKUP(Table1[[#This Row],[Verschluss - B1 - Art]],'DD FD'!D:E,2,FALSE))</f>
        <v/>
      </c>
      <c r="ML29" s="577" t="str">
        <f>IF(Table1[[#This Row],[Verschluss - B1 - Fraktion]]="","",VLOOKUP(Table1[[#This Row],[Verschluss - B1 - Fraktion]],'DD FD'!H:J,3,FALSE))</f>
        <v/>
      </c>
      <c r="MM29" s="574" t="str">
        <f>IF(Table1[[#This Row],[Verschluss - B1 - Gewicht (in G)]]="","",Table1[[#This Row],[Verschluss - B1 - Gewicht (in G)]])</f>
        <v/>
      </c>
      <c r="MN29" s="574" t="str">
        <f>IF(Table1[[#This Row],[Verschluss - B1 - Lizenzierungs-pflichtig? (X=Ja)]]="","",Table1[[#This Row],[Verschluss - B1 - Lizenzierungs-pflichtig? (X=Ja)]])</f>
        <v/>
      </c>
      <c r="MO29" s="574" t="str">
        <f>IF(Table1[[#This Row],[Verschluss - B1 - Trennbar vom Hauptkörper? (X=Ja)]]="","",Table1[[#This Row],[Verschluss - B1 - Trennbar vom Hauptkörper? (X=Ja)]])</f>
        <v/>
      </c>
      <c r="MP29" s="577" t="str">
        <f>IF(Table1[[#This Row],[Verschluss - B1 - Virgin Material]]="","",VLOOKUP(Table1[[#This Row],[Verschluss - B1 - Virgin Material]],'DD FD'!AJ:AK,2,FALSE))</f>
        <v/>
      </c>
      <c r="MQ29" s="578" t="str">
        <f>IF(Table1[[#This Row],[Verschluss - B1 - Virgin Material Anteil (in %)]]="","",Table1[[#This Row],[Verschluss - B1 - Virgin Material Anteil (in %)]])</f>
        <v/>
      </c>
      <c r="MR29" s="577" t="str">
        <f>IF(Table1[[#This Row],[Verschluss - B1 - Recyceltes Material]]="","",VLOOKUP(Table1[[#This Row],[Verschluss - B1 - Recyceltes Material]],'DD FD'!AL:AM,2,FALSE))</f>
        <v/>
      </c>
      <c r="MS29" s="578" t="str">
        <f>IF(Table1[[#This Row],[Verschluss - B1 - Recyceltes Material Anteil (in %)]]="","",Table1[[#This Row],[Verschluss - B1 - Recyceltes Material Anteil (in %)]])</f>
        <v/>
      </c>
      <c r="MT29" s="577" t="str">
        <f>IF(Table1[[#This Row],[Verschluss - B1 - Beschichtung]]="","",VLOOKUP(Table1[[#This Row],[Verschluss - B1 - Beschichtung]],'DD FD'!AE:AF,2,FALSE))</f>
        <v/>
      </c>
      <c r="MU29" s="580" t="str">
        <f>IF(Table1[[#This Row],[Verschluss - B1 - Beschichtung Anteil (in %)]]="","",Table1[[#This Row],[Verschluss - B1 - Beschichtung Anteil (in %)]])</f>
        <v/>
      </c>
      <c r="MV29" s="576" t="str">
        <f>IF(Table1[[#This Row],[Verschluss - B2 - Art]]="","",VLOOKUP(Table1[[#This Row],[Verschluss - B2 - Art]],'DD FD'!D:E,2,FALSE))</f>
        <v/>
      </c>
      <c r="MW29" s="577" t="str">
        <f>IF(Table1[[#This Row],[Verschluss - B2 - Fraktion]]="","",VLOOKUP(Table1[[#This Row],[Verschluss - B2 - Fraktion]],'DD FD'!H:J,3,FALSE))</f>
        <v/>
      </c>
      <c r="MX29" s="574" t="str">
        <f>IF(Table1[[#This Row],[Verschluss - B2 - Gewicht (in G)]]="","",Table1[[#This Row],[Verschluss - B2 - Gewicht (in G)]])</f>
        <v/>
      </c>
      <c r="MY29" s="574" t="str">
        <f>IF(Table1[[#This Row],[Verschluss - B2 - Lizenzierungs-pflichtig? (X=Ja)]]="","",Table1[[#This Row],[Verschluss - B2 - Lizenzierungs-pflichtig? (X=Ja)]])</f>
        <v/>
      </c>
      <c r="MZ29" s="574" t="str">
        <f>IF(Table1[[#This Row],[Verschluss - B2 - Trennbar vom Hauptkörper? (X=Ja)]]="","",Table1[[#This Row],[Verschluss - B2 - Trennbar vom Hauptkörper? (X=Ja)]])</f>
        <v/>
      </c>
      <c r="NA29" s="577" t="str">
        <f>IF(Table1[[#This Row],[Verschluss - B2 - Virgin Material]]="","",VLOOKUP(Table1[[#This Row],[Verschluss - B2 - Virgin Material]],'DD FD'!AJ:AK,2,FALSE))</f>
        <v/>
      </c>
      <c r="NB29" s="578" t="str">
        <f>IF(Table1[[#This Row],[Verschluss - B2 - Virgin Material Anteil (in %)]]="","",Table1[[#This Row],[Verschluss - B2 - Virgin Material Anteil (in %)]])</f>
        <v/>
      </c>
      <c r="NC29" s="577" t="str">
        <f>IF(Table1[[#This Row],[Verschluss - B2 - Recyceltes Material]]="","",VLOOKUP(Table1[[#This Row],[Verschluss - B2 - Recyceltes Material]],'DD FD'!AL:AM,2,FALSE))</f>
        <v/>
      </c>
      <c r="ND29" s="578" t="str">
        <f>IF(Table1[[#This Row],[Verschluss - B2 - Recyceltes Material Anteil (in %)]]="","",Table1[[#This Row],[Verschluss - B2 - Recyceltes Material Anteil (in %)]])</f>
        <v/>
      </c>
      <c r="NE29" s="577" t="str">
        <f>IF(Table1[[#This Row],[Verschluss - B2 - Beschichtung]]="","",VLOOKUP(Table1[[#This Row],[Verschluss - B2 - Beschichtung]],'DD FD'!AE:AF,2,FALSE))</f>
        <v/>
      </c>
      <c r="NF29" s="580" t="str">
        <f>IF(Table1[[#This Row],[Verschluss - B2 - Beschichtung Anteil (in %)]]="","",Table1[[#This Row],[Verschluss - B2 - Beschichtung Anteil (in %)]])</f>
        <v/>
      </c>
      <c r="NG29" s="576" t="str">
        <f>IF(Table1[[#This Row],[Verschluss - B3 - Art]]="","",VLOOKUP(Table1[[#This Row],[Verschluss - B3 - Art]],'DD FD'!D:E,2,FALSE))</f>
        <v/>
      </c>
      <c r="NH29" s="577" t="str">
        <f>IF(Table1[[#This Row],[Verschluss - B3 - Fraktion]]="","",VLOOKUP(Table1[[#This Row],[Verschluss - B3 - Fraktion]],'DD FD'!H:J,3,FALSE))</f>
        <v/>
      </c>
      <c r="NI29" s="574" t="str">
        <f>IF(Table1[[#This Row],[Verschluss - B3 - Gewicht (in G)]]="","",Table1[[#This Row],[Verschluss - B3 - Gewicht (in G)]])</f>
        <v/>
      </c>
      <c r="NJ29" s="574" t="str">
        <f>IF(Table1[[#This Row],[Verschluss - B3 - Lizenzierungs-pflichtig? (X=Ja)]]="","",Table1[[#This Row],[Verschluss - B3 - Lizenzierungs-pflichtig? (X=Ja)]])</f>
        <v/>
      </c>
      <c r="NK29" s="574" t="str">
        <f>IF(Table1[[#This Row],[Verschluss - B3 - Trennbar vom Hauptkörper? (X=Ja)]]="","",Table1[[#This Row],[Verschluss - B3 - Trennbar vom Hauptkörper? (X=Ja)]])</f>
        <v/>
      </c>
      <c r="NL29" s="577" t="str">
        <f>IF(Table1[[#This Row],[Verschluss - B3 - Virgin Material]]="","",VLOOKUP(Table1[[#This Row],[Verschluss - B3 - Virgin Material]],'DD FD'!AJ:AK,2,FALSE))</f>
        <v/>
      </c>
      <c r="NM29" s="578" t="str">
        <f>IF(Table1[[#This Row],[Verschluss - B3 - Virgin Material Anteil (in %)]]="","",Table1[[#This Row],[Verschluss - B3 - Virgin Material Anteil (in %)]])</f>
        <v/>
      </c>
      <c r="NN29" s="577" t="str">
        <f>IF(Table1[[#This Row],[Verschluss - B3 - Recyceltes Material]]="","",VLOOKUP(Table1[[#This Row],[Verschluss - B3 - Recyceltes Material]],'DD FD'!AL:AM,2,FALSE))</f>
        <v/>
      </c>
      <c r="NO29" s="578" t="str">
        <f>IF(Table1[[#This Row],[Verschluss - B3 - Recyceltes Material Anteil (in %)]]="","",Table1[[#This Row],[Verschluss - B3 - Recyceltes Material Anteil (in %)]])</f>
        <v/>
      </c>
      <c r="NP29" s="577" t="str">
        <f>IF(Table1[[#This Row],[Verschluss - B3 - Beschichtung]]="","",VLOOKUP(Table1[[#This Row],[Verschluss - B3 - Beschichtung]],'DD FD'!AE:AF,2,FALSE))</f>
        <v/>
      </c>
      <c r="NQ29" s="580" t="str">
        <f>IF(Table1[[#This Row],[Verschluss - B3 - Beschichtung Anteil (in %)]]="","",Table1[[#This Row],[Verschluss - B3 - Beschichtung Anteil (in %)]])</f>
        <v/>
      </c>
      <c r="NR29" s="576" t="str">
        <f>IF(Table1[[#This Row],[Etikett - B1 - Art]]="","",VLOOKUP(Table1[[#This Row],[Etikett - B1 - Art]],'DD FD'!F:G,2,FALSE))</f>
        <v/>
      </c>
      <c r="NS29" s="577" t="str">
        <f>IF(Table1[[#This Row],[Etikett - B1 - Fraktion]]="","",VLOOKUP(Table1[[#This Row],[Etikett - B1 - Fraktion]],'DD FD'!H:J,3,FALSE))</f>
        <v/>
      </c>
      <c r="NT29" s="574" t="str">
        <f>IF(Table1[[#This Row],[Etikett - B1 - Gewicht (in G)]]="","",Table1[[#This Row],[Etikett - B1 - Gewicht (in G)]])</f>
        <v/>
      </c>
      <c r="NU29" s="574" t="str">
        <f>IF(Table1[[#This Row],[Etikett - B1 - Lizenzierungs-pflichtig? (X=Ja)]]="","",Table1[[#This Row],[Etikett - B1 - Lizenzierungs-pflichtig? (X=Ja)]])</f>
        <v/>
      </c>
      <c r="NV29" s="574" t="str">
        <f>IF(Table1[[#This Row],[Etikett - B1 - Trennbar vom Hauptkörper? (X=Ja)]]="","",Table1[[#This Row],[Etikett - B1 - Trennbar vom Hauptkörper? (X=Ja)]])</f>
        <v/>
      </c>
      <c r="NW29" s="577" t="str">
        <f>IF(Table1[[#This Row],[Etikett - B1 - Virgin Material]]="","",VLOOKUP(Table1[[#This Row],[Etikett - B1 - Virgin Material]],'DD FD'!AJ:AK,2,FALSE))</f>
        <v/>
      </c>
      <c r="NX29" s="578" t="str">
        <f>IF(Table1[[#This Row],[Etikett - B1 - Virgin Material Anteil (in %)]]="","",Table1[[#This Row],[Etikett - B1 - Virgin Material Anteil (in %)]])</f>
        <v/>
      </c>
      <c r="NY29" s="577" t="str">
        <f>IF(Table1[[#This Row],[Etikett - B1 - Recyceltes Material]]="","",VLOOKUP(Table1[[#This Row],[Etikett - B1 - Recyceltes Material]],'DD FD'!AL:AM,2,FALSE))</f>
        <v/>
      </c>
      <c r="NZ29" s="578" t="str">
        <f>IF(Table1[[#This Row],[Etikett - B1 - Recyceltes Material Anteil (in %)]]="","",Table1[[#This Row],[Etikett - B1 - Recyceltes Material Anteil (in %)]])</f>
        <v/>
      </c>
      <c r="OA29" s="577" t="str">
        <f>IF(Table1[[#This Row],[Etikett - B1 - Beschichtung]]="","",VLOOKUP(Table1[[#This Row],[Etikett - B1 - Beschichtung]],'DD FD'!AE:AF,2,FALSE))</f>
        <v/>
      </c>
      <c r="OB29" s="580" t="str">
        <f>IF(Table1[[#This Row],[Etikett - B1 - Beschichtung Anteil (in %)]]="","",Table1[[#This Row],[Etikett - B1 - Beschichtung Anteil (in %)]])</f>
        <v/>
      </c>
      <c r="OC29" s="576" t="str">
        <f>IF(Table1[[#This Row],[Etikett - B2 - Art]]="","",VLOOKUP(Table1[[#This Row],[Etikett - B2 - Art]],'DD FD'!F:G,2,FALSE))</f>
        <v/>
      </c>
      <c r="OD29" s="577" t="str">
        <f>IF(Table1[[#This Row],[Etikett - B2 - Fraktion]]="","",VLOOKUP(Table1[[#This Row],[Etikett - B2 - Fraktion]],'DD FD'!H:J,3,FALSE))</f>
        <v/>
      </c>
      <c r="OE29" s="574" t="str">
        <f>IF(Table1[[#This Row],[Etikett - B2 - Gewicht (in G)]]="","",Table1[[#This Row],[Etikett - B2 - Gewicht (in G)]])</f>
        <v/>
      </c>
      <c r="OF29" s="574" t="str">
        <f>IF(Table1[[#This Row],[Etikett - B2 - Lizenzierungs-pflichtig? (X=Ja)]]="","",Table1[[#This Row],[Etikett - B2 - Lizenzierungs-pflichtig? (X=Ja)]])</f>
        <v/>
      </c>
      <c r="OG29" s="574" t="str">
        <f>IF(Table1[[#This Row],[Etikett - B2 - Trennbar vom Hauptkörper? (X=Ja)]]="","",Table1[[#This Row],[Etikett - B2 - Trennbar vom Hauptkörper? (X=Ja)]])</f>
        <v/>
      </c>
      <c r="OH29" s="577" t="str">
        <f>IF(Table1[[#This Row],[Etikett - B2 - Virgin Material]]="","",VLOOKUP(Table1[[#This Row],[Etikett - B2 - Virgin Material]],'DD FD'!AJ:AK,2,FALSE))</f>
        <v/>
      </c>
      <c r="OI29" s="578" t="str">
        <f>IF(Table1[[#This Row],[Etikett - B2 - Virgin Material Anteil (in %)]]="","",Table1[[#This Row],[Etikett - B2 - Virgin Material Anteil (in %)]])</f>
        <v/>
      </c>
      <c r="OJ29" s="577" t="str">
        <f>IF(Table1[[#This Row],[Etikett - B2 - Recyceltes Material]]="","",VLOOKUP(Table1[[#This Row],[Etikett - B2 - Recyceltes Material]],'DD FD'!AL:AM,2,FALSE))</f>
        <v/>
      </c>
      <c r="OK29" s="578" t="str">
        <f>IF(Table1[[#This Row],[Etikett - B2 - Recyceltes Material Anteil (in %)]]="","",Table1[[#This Row],[Etikett - B2 - Recyceltes Material Anteil (in %)]])</f>
        <v/>
      </c>
      <c r="OL29" s="577" t="str">
        <f>IF(Table1[[#This Row],[Etikett - B2 - Beschichtung]]="","",VLOOKUP(Table1[[#This Row],[Etikett - B2 - Beschichtung]],'DD FD'!AE:AF,2,FALSE))</f>
        <v/>
      </c>
      <c r="OM29" s="580" t="str">
        <f>IF(Table1[[#This Row],[Etikett - B2 - Beschichtung Anteil (in %)]]="","",Table1[[#This Row],[Etikett - B2 - Beschichtung Anteil (in %)]])</f>
        <v/>
      </c>
      <c r="ON29" s="576" t="str">
        <f>IF(Table1[[#This Row],[Etikett - B3 - Art]]="","",VLOOKUP(Table1[[#This Row],[Etikett - B3 - Art]],'DD FD'!F:G,2,FALSE))</f>
        <v/>
      </c>
      <c r="OO29" s="577" t="str">
        <f>IF(Table1[[#This Row],[Etikett - B3 - Fraktion]]="","",VLOOKUP(Table1[[#This Row],[Etikett - B3 - Fraktion]],'DD FD'!H:J,3,FALSE))</f>
        <v/>
      </c>
      <c r="OP29" s="574" t="str">
        <f>IF(Table1[[#This Row],[Etikett - B3 - Gewicht (in G)]]="","",Table1[[#This Row],[Etikett - B3 - Gewicht (in G)]])</f>
        <v/>
      </c>
      <c r="OQ29" s="574" t="str">
        <f>IF(Table1[[#This Row],[Etikett - B3 - Lizenzierungs-pflichtig? (X=Ja)]]="","",Table1[[#This Row],[Etikett - B3 - Lizenzierungs-pflichtig? (X=Ja)]])</f>
        <v/>
      </c>
      <c r="OR29" s="574" t="str">
        <f>IF(Table1[[#This Row],[Etikett - B3 - Trennbar vom Hauptkörper? (X=Ja)]]="","",Table1[[#This Row],[Etikett - B3 - Trennbar vom Hauptkörper? (X=Ja)]])</f>
        <v/>
      </c>
      <c r="OS29" s="577" t="str">
        <f>IF(Table1[[#This Row],[Etikett - B3 - Virgin Material]]="","",VLOOKUP(Table1[[#This Row],[Etikett - B3 - Virgin Material]],'DD FD'!AJ:AK,2,FALSE))</f>
        <v/>
      </c>
      <c r="OT29" s="578" t="str">
        <f>IF(Table1[[#This Row],[Etikett - B3 - Virgin Material Anteil (in %)]]="","",Table1[[#This Row],[Etikett - B3 - Virgin Material Anteil (in %)]])</f>
        <v/>
      </c>
      <c r="OU29" s="577" t="str">
        <f>IF(Table1[[#This Row],[Etikett - B3 - Recyceltes Material]]="","",VLOOKUP(Table1[[#This Row],[Etikett - B3 - Recyceltes Material]],'DD FD'!AL:AM,2,FALSE))</f>
        <v/>
      </c>
      <c r="OV29" s="578" t="str">
        <f>IF(Table1[[#This Row],[Etikett - B3 - Recyceltes Material Anteil (in %)]]="","",Table1[[#This Row],[Etikett - B3 - Recyceltes Material Anteil (in %)]])</f>
        <v/>
      </c>
      <c r="OW29" s="577" t="str">
        <f>IF(Table1[[#This Row],[Etikett - B3 - Beschichtung]]="","",VLOOKUP(Table1[[#This Row],[Etikett - B3 - Beschichtung]],'DD FD'!AE:AF,2,FALSE))</f>
        <v/>
      </c>
      <c r="OX29" s="613" t="str">
        <f>IF(Table1[[#This Row],[Etikett - B3 - Beschichtung Anteil (in %)]]="","",Table1[[#This Row],[Etikett - B3 - Beschichtung Anteil (in %)]])</f>
        <v/>
      </c>
      <c r="OY29" s="618">
        <f>ROUNDUP(SUM(
IF(AND(LH29='DD FD'!$J$7,LJ29='DD FD'!$AI$3),LI29,0),
IF(AND(LR29='DD FD'!$J$7,LT29='DD FD'!$AI$3),LS29,0),
IF(AND(MB29='DD FD'!$J$7,MD29='DD FD'!$AI$3),MC29,0),
IF(AND(ML29='DD FD'!$J$7,MN29='DD FD'!$AI$3),MM29,0),
IF(AND(MW29='DD FD'!$J$7,MY29='DD FD'!$AI$3),MX29,0),
IF(AND(NH29='DD FD'!$J$7,NJ29='DD FD'!$AI$3),NI29,0),
IF(AND(NS29='DD FD'!$J$7,NU29='DD FD'!$AI$3),NT29,0),
IF(AND(OD29='DD FD'!$J$7,OF29='DD FD'!$AI$3),OE29,0),
IF(AND(OO29='DD FD'!$J$7,OQ29='DD FD'!$AI$3),OP29,0),
),2)</f>
        <v>0</v>
      </c>
      <c r="OZ29" s="617">
        <f>ROUNDUP(SUM(
IF(AND(LH29='DD FD'!$J$6,LJ29='DD FD'!$AI$3),LI29,0),
IF(AND(LR29='DD FD'!$J$6,LT29='DD FD'!$AI$3),LS29,0),
IF(AND(MB29='DD FD'!$J$6,MD29='DD FD'!$AI$3),MC29,0),
IF(AND(ML29='DD FD'!$J$6,MN29='DD FD'!$AI$3),MM29,0),
IF(AND(MW29='DD FD'!$J$6,MY29='DD FD'!$AI$3),MX29,0),
IF(AND(NH29='DD FD'!$J$6,NJ29='DD FD'!$AI$3),NI29,0),
IF(AND(NS29='DD FD'!$J$6,NU29='DD FD'!$AI$3),NT29,0),
IF(AND(OD29='DD FD'!$J$6,OF29='DD FD'!$AI$3),OE29,0),
IF(AND(OO29='DD FD'!$J$6,OQ29='DD FD'!$AI$3),OP29,0),
),2)</f>
        <v>0</v>
      </c>
      <c r="PA29" s="617">
        <f>ROUNDUP(SUM(
IF(AND(LH29='DD FD'!$J$10,LJ29='DD FD'!$AI$3),LI29,0),
IF(AND(LR29='DD FD'!$J$10,LT29='DD FD'!$AI$3),LS29,0),
IF(AND(MB29='DD FD'!$J$10,MD29='DD FD'!$AI$3),MC29,0),
IF(AND(ML29='DD FD'!$J$10,MN29='DD FD'!$AI$3),MM29,0),
IF(AND(MW29='DD FD'!$J$10,MY29='DD FD'!$AI$3),MX29,0),
IF(AND(NH29='DD FD'!$J$10,NJ29='DD FD'!$AI$3),NI29,0),
IF(AND(NS29='DD FD'!$J$10,NU29='DD FD'!$AI$3),NT29,0),
IF(AND(OD29='DD FD'!$J$10,OF29='DD FD'!$AI$3),OE29,0),
IF(AND(OO29='DD FD'!$J$10,OQ29='DD FD'!$AI$3),OP29,0),
),2)</f>
        <v>0</v>
      </c>
      <c r="PB29" s="617">
        <f>ROUNDUP(SUM(
IF(AND(LH29='DD FD'!$J$8,LJ29='DD FD'!$AI$3),LI29,0),
IF(AND(LR29='DD FD'!$J$8,LT29='DD FD'!$AI$3),LS29,0),
IF(AND(MB29='DD FD'!$J$8,MD29='DD FD'!$AI$3),MC29,0),
IF(AND(ML29='DD FD'!$J$8,MN29='DD FD'!$AI$3),MM29,0),
IF(AND(MW29='DD FD'!$J$8,MY29='DD FD'!$AI$3),MX29,0),
IF(AND(NH29='DD FD'!$J$8,NJ29='DD FD'!$AI$3),NI29,0),
IF(AND(NS29='DD FD'!$J$8,NU29='DD FD'!$AI$3),NT29,0),
IF(AND(OD29='DD FD'!$J$8,OF29='DD FD'!$AI$3),OE29,0),
IF(AND(OO29='DD FD'!$J$8,OQ29='DD FD'!$AI$3),OP29,0),
),2)</f>
        <v>0</v>
      </c>
      <c r="PC29" s="617">
        <f>ROUNDUP(SUM(
IF(AND(LH29='DD FD'!$J$5,LJ29='DD FD'!$AI$3),LI29,0),
IF(AND(LR29='DD FD'!$J$5,LT29='DD FD'!$AI$3),LS29,0),
IF(AND(MB29='DD FD'!$J$5,MD29='DD FD'!$AI$3),MC29,0),
IF(AND(ML29='DD FD'!$J$5,MN29='DD FD'!$AI$3),MM29,0),
IF(AND(MW29='DD FD'!$J$5,MY29='DD FD'!$AI$3),MX29,0),
IF(AND(NH29='DD FD'!$J$5,NJ29='DD FD'!$AI$3),NI29,0),
IF(AND(NS29='DD FD'!$J$5,NU29='DD FD'!$AI$3),NT29,0),
IF(AND(OD29='DD FD'!$J$5,OF29='DD FD'!$AI$3),OE29,0),
IF(AND(OO29='DD FD'!$J$5,OQ29='DD FD'!$AI$3),OP29,0),
),2)</f>
        <v>0</v>
      </c>
      <c r="PD29" s="617">
        <f>ROUNDUP(SUM(
IF(AND(LH29='DD FD'!$J$9,LJ29='DD FD'!$AI$3),LI29,0),
IF(AND(LR29='DD FD'!$J$9,LT29='DD FD'!$AI$3),LS29,0),
IF(AND(MB29='DD FD'!$J$9,MD29='DD FD'!$AI$3),MC29,0),
IF(AND(ML29='DD FD'!$J$9,MN29='DD FD'!$AI$3),MM29,0),
IF(AND(MW29='DD FD'!$J$9,MY29='DD FD'!$AI$3),MX29,0),
IF(AND(NH29='DD FD'!$J$9,NJ29='DD FD'!$AI$3),NI29,0),
IF(AND(NS29='DD FD'!$J$9,NU29='DD FD'!$AI$3),NT29,0),
IF(AND(OD29='DD FD'!$J$9,OF29='DD FD'!$AI$3),OE29,0),
IF(AND(OO29='DD FD'!$J$9,OQ29='DD FD'!$AI$3),OP29,0),
),2)</f>
        <v>0</v>
      </c>
      <c r="PE29" s="617">
        <f>ROUNDUP(SUM(
IF(AND(LH29='DD FD'!$J$4,LJ29='DD FD'!$AI$3),LI29,0),
IF(AND(LR29='DD FD'!$J$4,LT29='DD FD'!$AI$3),LS29,0),
IF(AND(MB29='DD FD'!$J$4,MD29='DD FD'!$AI$3),MC29,0),
IF(AND(ML29='DD FD'!$J$4,MN29='DD FD'!$AI$3),MM29,0),
IF(AND(MW29='DD FD'!$J$4,MY29='DD FD'!$AI$3),MX29,0),
IF(AND(NH29='DD FD'!$J$4,NJ29='DD FD'!$AI$3),NI29,0),
IF(AND(NS29='DD FD'!$J$4,NU29='DD FD'!$AI$3),NT29,0),
IF(AND(OD29='DD FD'!$J$4,OF29='DD FD'!$AI$3),OE29,0),
IF(AND(OO29='DD FD'!$J$4,OQ29='DD FD'!$AI$3),OP29,0),
),2)</f>
        <v>0</v>
      </c>
      <c r="PF29" s="619">
        <f>ROUNDUP(SUM(
IF(AND(LH29='DD FD'!$J$11,LJ29='DD FD'!$AI$3),LI29,0),
IF(AND(LR29='DD FD'!$J$11,LT29='DD FD'!$AI$3),LS29,0),
IF(AND(MB29='DD FD'!$J$11,MD29='DD FD'!$AI$3),MC29,0),
IF(AND(ML29='DD FD'!$J$11,MN29='DD FD'!$AI$3),MM29,0),
IF(AND(MW29='DD FD'!$J$11,MY29='DD FD'!$AI$3),MX29,0),
IF(AND(NH29='DD FD'!$J$11,NJ29='DD FD'!$AI$3),NI29,0),
IF(AND(NS29='DD FD'!$J$11,NU29='DD FD'!$AI$3),NT29,0),
IF(AND(OD29='DD FD'!$J$11,OF29='DD FD'!$AI$3),OE29,0),
IF(AND(OO29='DD FD'!$J$11,OQ29='DD FD'!$AI$3),OP29,0),
),2)</f>
        <v>0</v>
      </c>
    </row>
    <row r="30" spans="1:422">
      <c r="A30" s="806"/>
      <c r="B30" s="934"/>
      <c r="C30" s="247"/>
      <c r="D30" s="842"/>
      <c r="E30" s="247"/>
      <c r="F30" s="158"/>
      <c r="G30" s="710"/>
      <c r="H30" s="712"/>
      <c r="I30" s="936"/>
      <c r="J30" s="803"/>
      <c r="K30" s="150"/>
      <c r="L30" s="146" t="str">
        <f t="shared" si="0"/>
        <v/>
      </c>
      <c r="M30" s="501" t="str">
        <f t="shared" si="17"/>
        <v/>
      </c>
      <c r="N30" s="504"/>
      <c r="O30" s="113" t="str">
        <f t="shared" si="18"/>
        <v/>
      </c>
      <c r="P30" s="114" t="str">
        <f t="shared" si="1"/>
        <v/>
      </c>
      <c r="Q30" s="152"/>
      <c r="R30" s="152"/>
      <c r="S30" s="115" t="str">
        <f t="shared" si="19"/>
        <v/>
      </c>
      <c r="T30" s="159"/>
      <c r="U30" s="159"/>
      <c r="V30" s="157"/>
      <c r="W30" s="157"/>
      <c r="X30" s="157"/>
      <c r="Y30" s="772"/>
      <c r="Z30" s="158"/>
      <c r="AA30" s="144"/>
      <c r="AB30" s="112"/>
      <c r="AC30" s="153"/>
      <c r="AD30" s="153"/>
      <c r="AE30" s="153"/>
      <c r="AF30" s="153"/>
      <c r="AG30" s="153"/>
      <c r="AH30" s="153"/>
      <c r="AI30" s="152"/>
      <c r="AJ30" s="158"/>
      <c r="AK30" s="158"/>
      <c r="AL30" s="158"/>
      <c r="AM30" s="116" t="str">
        <f t="shared" si="20"/>
        <v/>
      </c>
      <c r="AN30" s="116" t="str">
        <f t="shared" si="21"/>
        <v/>
      </c>
      <c r="AO30" s="324"/>
      <c r="AP30" s="503"/>
      <c r="AQ30" s="487" t="str">
        <f t="shared" si="22"/>
        <v/>
      </c>
      <c r="AR30" s="113" t="str">
        <f t="shared" si="2"/>
        <v/>
      </c>
      <c r="AS30" s="113" t="str">
        <f t="shared" si="3"/>
        <v/>
      </c>
      <c r="AT30" s="113" t="str">
        <f t="shared" si="4"/>
        <v/>
      </c>
      <c r="AU30" s="113" t="str">
        <f t="shared" si="5"/>
        <v/>
      </c>
      <c r="AV30" s="159"/>
      <c r="AW30" s="157"/>
      <c r="AX30" s="157"/>
      <c r="AY30" s="157"/>
      <c r="AZ30" s="157"/>
      <c r="BA30" s="116" t="str">
        <f t="shared" si="6"/>
        <v/>
      </c>
      <c r="BB30" s="316"/>
      <c r="BC30" s="116" t="str">
        <f t="shared" si="7"/>
        <v/>
      </c>
      <c r="BD30" s="133" t="str">
        <f t="shared" si="8"/>
        <v/>
      </c>
      <c r="BE30" s="157"/>
      <c r="BF30" s="1180"/>
      <c r="BG30" s="1180"/>
      <c r="BH30" s="158"/>
      <c r="BI30" s="490"/>
      <c r="BJ30" s="514" t="str">
        <f t="shared" si="23"/>
        <v/>
      </c>
      <c r="BK30" s="789"/>
      <c r="BL30" s="116" t="str">
        <f t="shared" si="24"/>
        <v/>
      </c>
      <c r="BM30" s="144"/>
      <c r="BN30" s="144"/>
      <c r="BO30" s="144"/>
      <c r="BP30" s="790"/>
      <c r="BQ30" s="790"/>
      <c r="BR30" s="790"/>
      <c r="BS30" s="116" t="str">
        <f t="shared" si="9"/>
        <v/>
      </c>
      <c r="BT30" s="790"/>
      <c r="BU30" s="808" t="str">
        <f t="shared" si="10"/>
        <v/>
      </c>
      <c r="BV30" s="791"/>
      <c r="BW30" s="144"/>
      <c r="BX30" s="20"/>
      <c r="BY30" s="20"/>
      <c r="BZ30" s="20"/>
      <c r="CA30" s="792"/>
      <c r="CB30" s="1201"/>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782" t="str">
        <f t="shared" si="25"/>
        <v/>
      </c>
      <c r="EE30" s="519"/>
      <c r="EF30" s="793"/>
      <c r="EG30" s="519"/>
      <c r="EH30" s="794"/>
      <c r="EI30" s="790"/>
      <c r="EJ30" s="794"/>
      <c r="EK30" s="794"/>
      <c r="EL30" s="790"/>
      <c r="EM30" s="790"/>
      <c r="EN30" s="790"/>
      <c r="EO30" s="112" t="str">
        <f t="shared" si="11"/>
        <v/>
      </c>
      <c r="EP30" s="790"/>
      <c r="EQ30" s="488" t="str">
        <f t="shared" si="12"/>
        <v/>
      </c>
      <c r="ER30" s="1100"/>
      <c r="ES30" s="1099" t="str">
        <f t="shared" si="26"/>
        <v/>
      </c>
      <c r="ET30" s="525"/>
      <c r="EU30" s="148"/>
      <c r="EV30" s="148"/>
      <c r="EW30" s="148"/>
      <c r="EX30" s="148"/>
      <c r="EY30" s="148"/>
      <c r="EZ30" s="148"/>
      <c r="FA30" s="148"/>
      <c r="FB30" s="148"/>
      <c r="FC30" s="148"/>
      <c r="FD30" s="148"/>
      <c r="FE30" s="148"/>
      <c r="FF30" s="148"/>
      <c r="FG30" s="148"/>
      <c r="FH30" s="148"/>
      <c r="FI30" s="528"/>
      <c r="FJ30" s="513" t="str">
        <f t="shared" si="13"/>
        <v/>
      </c>
      <c r="FK30" s="158"/>
      <c r="FL30" s="850"/>
      <c r="FM30" s="850"/>
      <c r="FN30" s="850"/>
      <c r="FO30" s="850"/>
      <c r="FP30" s="850"/>
      <c r="FQ30" s="850"/>
      <c r="FR30" s="157"/>
      <c r="FS30" s="143"/>
      <c r="FT30" s="143"/>
      <c r="FU30" s="847" t="str">
        <f t="shared" si="14"/>
        <v/>
      </c>
      <c r="FV30" s="555"/>
      <c r="FW30" s="523" t="str">
        <f>IF(Table1[[#This Row],[Nonfood Inhaltstoffe - Komponente]]="","",VLOOKUP(Table1[[#This Row],[Nonfood Inhaltstoffe - Komponente]],'Dropdown Auswahl'!BJ:BK,2,FALSE))</f>
        <v/>
      </c>
      <c r="FX30" s="1013"/>
      <c r="FY30" s="1011" t="str">
        <f t="shared" si="15"/>
        <v/>
      </c>
      <c r="FZ30" s="152"/>
      <c r="GA30" s="152"/>
      <c r="GB30" s="152"/>
      <c r="GC30" s="529" t="str">
        <f t="shared" si="16"/>
        <v/>
      </c>
      <c r="GG30" s="21"/>
      <c r="GH30" s="21"/>
      <c r="GI30" s="1019"/>
      <c r="GJ30" s="1016" t="str">
        <f>IF(Table1[[#This Row],[Global Trade Item Number (GTIN)]]="","",Table1[[#This Row],[Global Trade Item Number (GTIN)]])</f>
        <v/>
      </c>
      <c r="GK30" s="555" t="str">
        <f>IF(Table1[[#This Row],[WAWI-Nr./ Kreditoren-Nummer
(ASDV)]]&lt;&gt;"",Table1[[#This Row],[WAWI-Nr./ Kreditoren-Nummer
(ASDV)]],"")</f>
        <v/>
      </c>
      <c r="GL30" s="165"/>
      <c r="GM30" s="165"/>
      <c r="GN30" s="165"/>
      <c r="GO30" s="485"/>
      <c r="GP30" s="534"/>
      <c r="GQ30" s="533"/>
      <c r="GR30" s="486"/>
      <c r="GS30" s="486"/>
      <c r="GT30" s="486"/>
      <c r="GU30" s="486"/>
      <c r="GV30" s="486"/>
      <c r="GW30" s="542"/>
      <c r="GX30" s="538"/>
      <c r="GY30" s="144"/>
      <c r="GZ30" s="480"/>
      <c r="HA30" s="158"/>
      <c r="HB30" s="480"/>
      <c r="HC30" s="480"/>
      <c r="HD30" s="480"/>
      <c r="HE30" s="480"/>
      <c r="HF30" s="480"/>
      <c r="HG30" s="480"/>
      <c r="HH30" s="538"/>
      <c r="HI30" s="480"/>
      <c r="HJ30" s="480"/>
      <c r="HK30" s="480"/>
      <c r="HL30" s="480"/>
      <c r="HM30" s="480"/>
      <c r="HN30" s="480"/>
      <c r="HO30" s="480"/>
      <c r="HP30" s="480"/>
      <c r="HQ30" s="480"/>
      <c r="HR30" s="538"/>
      <c r="HS30" s="480"/>
      <c r="HT30" s="480"/>
      <c r="HU30" s="480"/>
      <c r="HV30" s="480"/>
      <c r="HW30" s="480"/>
      <c r="HX30" s="480"/>
      <c r="HY30" s="480"/>
      <c r="HZ30" s="480"/>
      <c r="IA30" s="480"/>
      <c r="IB30" s="538"/>
      <c r="IC30" s="480"/>
      <c r="ID30" s="480"/>
      <c r="IE30" s="480"/>
      <c r="IF30" s="480"/>
      <c r="IG30" s="480"/>
      <c r="IH30" s="480"/>
      <c r="II30" s="480"/>
      <c r="IJ30" s="480"/>
      <c r="IK30" s="480"/>
      <c r="IL30" s="480"/>
      <c r="IM30" s="538"/>
      <c r="IN30" s="480"/>
      <c r="IO30" s="480"/>
      <c r="IP30" s="480"/>
      <c r="IQ30" s="480"/>
      <c r="IR30" s="480"/>
      <c r="IS30" s="480"/>
      <c r="IT30" s="480"/>
      <c r="IU30" s="480"/>
      <c r="IV30" s="480"/>
      <c r="IW30" s="480"/>
      <c r="IX30" s="538"/>
      <c r="IY30" s="480"/>
      <c r="IZ30" s="480"/>
      <c r="JA30" s="480"/>
      <c r="JB30" s="480"/>
      <c r="JC30" s="480"/>
      <c r="JD30" s="480"/>
      <c r="JE30" s="480"/>
      <c r="JF30" s="480"/>
      <c r="JG30" s="480"/>
      <c r="JH30" s="480"/>
      <c r="JI30" s="538"/>
      <c r="JJ30" s="480"/>
      <c r="JK30" s="480"/>
      <c r="JL30" s="480"/>
      <c r="JM30" s="480"/>
      <c r="JN30" s="480"/>
      <c r="JO30" s="480"/>
      <c r="JP30" s="480"/>
      <c r="JQ30" s="480"/>
      <c r="JR30" s="480"/>
      <c r="JS30" s="590"/>
      <c r="JT30" s="538"/>
      <c r="JU30" s="480"/>
      <c r="JV30" s="480"/>
      <c r="JW30" s="480"/>
      <c r="JX30" s="480"/>
      <c r="JY30" s="480"/>
      <c r="JZ30" s="480"/>
      <c r="KA30" s="480"/>
      <c r="KB30" s="480"/>
      <c r="KC30" s="480"/>
      <c r="KD30" s="480"/>
      <c r="KE30" s="538"/>
      <c r="KF30" s="480"/>
      <c r="KG30" s="480"/>
      <c r="KH30" s="480"/>
      <c r="KI30" s="480"/>
      <c r="KJ30" s="480"/>
      <c r="KK30" s="480"/>
      <c r="KL30" s="480"/>
      <c r="KM30" s="480"/>
      <c r="KN30" s="480"/>
      <c r="KO30" s="480"/>
      <c r="KR30" s="568" t="str">
        <f>IF(Table1[[#This Row],[GTIN]]&lt;&gt;"",Table1[[#This Row],[GTIN]],"")</f>
        <v/>
      </c>
      <c r="KS30" s="569" t="str">
        <f>Table1[[#This Row],[Kreditor]]</f>
        <v/>
      </c>
      <c r="KT30" s="570" t="str">
        <f>IF(Table1[[#This Row],[Gültig ab (Datum)]]&lt;&gt;"",Table1[[#This Row],[Gültig ab (Datum)]],"")</f>
        <v/>
      </c>
      <c r="KU30" s="570"/>
      <c r="KV30" s="583" t="str">
        <f>IF(Table1[[#This Row],[Artikel verpackt? 
(X=Ja)]]="","",Table1[[#This Row],[Artikel verpackt? 
(X=Ja)]])</f>
        <v/>
      </c>
      <c r="KW30" s="571" t="str">
        <f>IF(Table1[[#This Row],[Verpackung recyclingfähig?
(X=Ja)]]="","",Table1[[#This Row],[Verpackung recyclingfähig?
(X=Ja)]])</f>
        <v/>
      </c>
      <c r="KX30" s="572"/>
      <c r="KY30" s="573"/>
      <c r="KZ30" s="574"/>
      <c r="LA30" s="574"/>
      <c r="LB30" s="574"/>
      <c r="LC30" s="574"/>
      <c r="LD30" s="574"/>
      <c r="LE30" s="574"/>
      <c r="LF30" s="575"/>
      <c r="LG30" s="576" t="str">
        <f>IF(Table1[[#This Row],[Hauptkörper - B1 - Art]]="","",VLOOKUP(Table1[[#This Row],[Hauptkörper - B1 - Art]],'DD FD'!B:C,2,FALSE))</f>
        <v/>
      </c>
      <c r="LH30" s="577" t="str">
        <f>IF(Table1[[#This Row],[Hauptkörper - B1 - Fraktion]]="","",VLOOKUP(Table1[[#This Row],[Hauptkörper - B1 - Fraktion]],'DD FD'!H:J,3,FALSE))</f>
        <v/>
      </c>
      <c r="LI30" s="574" t="str">
        <f>IF(Table1[[#This Row],[Hauptkörper - B1 - Gewicht
(in G)]]="","",Table1[[#This Row],[Hauptkörper - B1 - Gewicht
(in G)]])</f>
        <v/>
      </c>
      <c r="LJ30" s="574" t="str">
        <f>IF(Table1[[#This Row],[Hauptkörper - B1 - Lizenzierungs-pflichtig? (X=Ja)]]="","",Table1[[#This Row],[Hauptkörper - B1 - Lizenzierungs-pflichtig? (X=Ja)]])</f>
        <v/>
      </c>
      <c r="LK30" s="577" t="str">
        <f>IF(Table1[[#This Row],[Hauptkörper - B1 - Virgin Material]]="","",VLOOKUP(Table1[[#This Row],[Hauptkörper - B1 - Virgin Material]],'DD FD'!AJ:AK,2,FALSE))</f>
        <v/>
      </c>
      <c r="LL30" s="578" t="str">
        <f>IF(Table1[[#This Row],[Hauptkörper - B1 - Virgin Material Anteil (in %)]]="","",Table1[[#This Row],[Hauptkörper - B1 - Virgin Material Anteil (in %)]])</f>
        <v/>
      </c>
      <c r="LM30" s="577" t="str">
        <f>IF(Table1[[#This Row],[Hauptkörper - B1 - Recyceltes Material]]="","",VLOOKUP(Table1[[#This Row],[Hauptkörper - B1 - Recyceltes Material]],'DD FD'!AL:AM,2,FALSE))</f>
        <v/>
      </c>
      <c r="LN30" s="578" t="str">
        <f>IF(Table1[[#This Row],[Hauptkörper - B1 - Recyceltes Material Anteil (in %)]]="","",Table1[[#This Row],[Hauptkörper - B1 - Recyceltes Material Anteil (in %)]])</f>
        <v/>
      </c>
      <c r="LO30" s="579" t="str">
        <f>IF(Table1[[#This Row],[Hauptkörper - B1 - Beschichtung]]="","",VLOOKUP(Table1[[#This Row],[Hauptkörper - B1 - Beschichtung]],'DD FD'!AE:AF,2,FALSE))</f>
        <v/>
      </c>
      <c r="LP30" s="580" t="str">
        <f>IF(Table1[[#This Row],[Hauptkörper - B1 - Beschichtung Anteil (in %)]]="","",Table1[[#This Row],[Hauptkörper - B1 - Beschichtung Anteil (in %)]])</f>
        <v/>
      </c>
      <c r="LQ30" s="576" t="str">
        <f>IF(Table1[[#This Row],[Hauptkörper - B2 - Art]]="","",VLOOKUP(Table1[[#This Row],[Hauptkörper - B2 - Art]],'DD FD'!B:C,2,FALSE))</f>
        <v/>
      </c>
      <c r="LR30" s="577" t="str">
        <f>IF(Table1[[#This Row],[Hauptkörper - B2 - Fraktion]]="","",VLOOKUP(Table1[[#This Row],[Hauptkörper - B2 - Fraktion]],'DD FD'!H:J,3,FALSE))</f>
        <v/>
      </c>
      <c r="LS30" s="574" t="str">
        <f>IF(Table1[[#This Row],[Hauptkörper - B2 - Gewicht
(in G)]]="","",Table1[[#This Row],[Hauptkörper - B2 - Gewicht
(in G)]])</f>
        <v/>
      </c>
      <c r="LT30" s="574" t="str">
        <f>IF(Table1[[#This Row],[Hauptkörper - B2 - Lizenzierungs-pflichtig? (X=Ja)]]="","",Table1[[#This Row],[Hauptkörper - B2 - Lizenzierungs-pflichtig? (X=Ja)]])</f>
        <v/>
      </c>
      <c r="LU30" s="577" t="str">
        <f>IF(Table1[[#This Row],[Hauptkörper - B2 - Virgin Material]]="","",VLOOKUP(Table1[[#This Row],[Hauptkörper - B2 - Virgin Material]],'DD FD'!AJ:AK,2,FALSE))</f>
        <v/>
      </c>
      <c r="LV30" s="578" t="str">
        <f>IF(Table1[[#This Row],[Hauptkörper - B2 - Virgin Material Anteil (in %)]]="","",Table1[[#This Row],[Hauptkörper - B2 - Virgin Material Anteil (in %)]])</f>
        <v/>
      </c>
      <c r="LW30" s="577" t="str">
        <f>IF(Table1[[#This Row],[Hauptkörper - B2 - Recyceltes Material]]="","",VLOOKUP(Table1[[#This Row],[Hauptkörper - B2 - Recyceltes Material]],'DD FD'!AL:AM,2,FALSE))</f>
        <v/>
      </c>
      <c r="LX30" s="578" t="str">
        <f>IF(Table1[[#This Row],[Hauptkörper - B2 - Recyceltes Material Anteil (in %)]]="","",Table1[[#This Row],[Hauptkörper - B2 - Recyceltes Material Anteil (in %)]])</f>
        <v/>
      </c>
      <c r="LY30" s="577" t="str">
        <f>IF(Table1[[#This Row],[Hauptkörper - B2 - Beschichtung]]="","",VLOOKUP(Table1[[#This Row],[Hauptkörper - B2 - Beschichtung]],'DD FD'!AE:AF,2,FALSE))</f>
        <v/>
      </c>
      <c r="LZ30" s="580" t="str">
        <f>IF(Table1[[#This Row],[Hauptkörper - B2 - Beschichtung Anteil (in %)]]="","",Table1[[#This Row],[Hauptkörper - B2 - Beschichtung Anteil (in %)]])</f>
        <v/>
      </c>
      <c r="MA30" s="576" t="str">
        <f>IF(Table1[[#This Row],[Hauptkörper - B3 - Art]]="","",VLOOKUP(Table1[[#This Row],[Hauptkörper - B3 - Art]],'DD FD'!B:C,2,FALSE))</f>
        <v/>
      </c>
      <c r="MB30" s="577" t="str">
        <f>IF(Table1[[#This Row],[Hauptkörper - B3 - Fraktion]]="","",VLOOKUP(Table1[[#This Row],[Hauptkörper - B3 - Fraktion]],'DD FD'!H:J,3,FALSE))</f>
        <v/>
      </c>
      <c r="MC30" s="574" t="str">
        <f>IF(Table1[[#This Row],[Hauptkörper - B3 - Gewicht
(in G)]]="","",Table1[[#This Row],[Hauptkörper - B3 - Gewicht
(in G)]])</f>
        <v/>
      </c>
      <c r="MD30" s="574" t="str">
        <f>IF(Table1[[#This Row],[Hauptkörper - B3 - Lizenzierungs-pflichtig? (X=Ja)]]="","",Table1[[#This Row],[Hauptkörper - B3 - Lizenzierungs-pflichtig? (X=Ja)]])</f>
        <v/>
      </c>
      <c r="ME30" s="577" t="str">
        <f>IF(Table1[[#This Row],[Hauptkörper - B3 - Virgin Material]]="","",VLOOKUP(Table1[[#This Row],[Hauptkörper - B3 - Virgin Material]],'DD FD'!AJ:AK,2,FALSE))</f>
        <v/>
      </c>
      <c r="MF30" s="578" t="str">
        <f>IF(Table1[[#This Row],[Hauptkörper - B3 - Virgin Material Anteil (in %)]]="","",Table1[[#This Row],[Hauptkörper - B3 - Virgin Material Anteil (in %)]])</f>
        <v/>
      </c>
      <c r="MG30" s="577" t="str">
        <f>IF(Table1[[#This Row],[Hauptkörper - B3 - Recyceltes Material]]="","",VLOOKUP(Table1[[#This Row],[Hauptkörper - B3 - Recyceltes Material]],'DD FD'!AL:AM,2,FALSE))</f>
        <v/>
      </c>
      <c r="MH30" s="578" t="str">
        <f>IF(Table1[[#This Row],[Hauptkörper - B3 - Recyceltes Material Anteil (in %)]]="","",Table1[[#This Row],[Hauptkörper - B3 - Recyceltes Material Anteil (in %)]])</f>
        <v/>
      </c>
      <c r="MI30" s="577" t="str">
        <f>IF(Table1[[#This Row],[Hauptkörper - B3 - Beschichtung]]="","",VLOOKUP(Table1[[#This Row],[Hauptkörper - B3 - Beschichtung]],'DD FD'!AE:AF,2,FALSE))</f>
        <v/>
      </c>
      <c r="MJ30" s="580" t="str">
        <f>IF(Table1[[#This Row],[Hauptkörper - B3 - Beschichtung Anteil (in %)]]="","",Table1[[#This Row],[Hauptkörper - B3 - Beschichtung Anteil (in %)]])</f>
        <v/>
      </c>
      <c r="MK30" s="576" t="str">
        <f>IF(Table1[[#This Row],[Verschluss - B1 - Art]]="","",VLOOKUP(Table1[[#This Row],[Verschluss - B1 - Art]],'DD FD'!D:E,2,FALSE))</f>
        <v/>
      </c>
      <c r="ML30" s="577" t="str">
        <f>IF(Table1[[#This Row],[Verschluss - B1 - Fraktion]]="","",VLOOKUP(Table1[[#This Row],[Verschluss - B1 - Fraktion]],'DD FD'!H:J,3,FALSE))</f>
        <v/>
      </c>
      <c r="MM30" s="574" t="str">
        <f>IF(Table1[[#This Row],[Verschluss - B1 - Gewicht (in G)]]="","",Table1[[#This Row],[Verschluss - B1 - Gewicht (in G)]])</f>
        <v/>
      </c>
      <c r="MN30" s="574" t="str">
        <f>IF(Table1[[#This Row],[Verschluss - B1 - Lizenzierungs-pflichtig? (X=Ja)]]="","",Table1[[#This Row],[Verschluss - B1 - Lizenzierungs-pflichtig? (X=Ja)]])</f>
        <v/>
      </c>
      <c r="MO30" s="574" t="str">
        <f>IF(Table1[[#This Row],[Verschluss - B1 - Trennbar vom Hauptkörper? (X=Ja)]]="","",Table1[[#This Row],[Verschluss - B1 - Trennbar vom Hauptkörper? (X=Ja)]])</f>
        <v/>
      </c>
      <c r="MP30" s="577" t="str">
        <f>IF(Table1[[#This Row],[Verschluss - B1 - Virgin Material]]="","",VLOOKUP(Table1[[#This Row],[Verschluss - B1 - Virgin Material]],'DD FD'!AJ:AK,2,FALSE))</f>
        <v/>
      </c>
      <c r="MQ30" s="578" t="str">
        <f>IF(Table1[[#This Row],[Verschluss - B1 - Virgin Material Anteil (in %)]]="","",Table1[[#This Row],[Verschluss - B1 - Virgin Material Anteil (in %)]])</f>
        <v/>
      </c>
      <c r="MR30" s="577" t="str">
        <f>IF(Table1[[#This Row],[Verschluss - B1 - Recyceltes Material]]="","",VLOOKUP(Table1[[#This Row],[Verschluss - B1 - Recyceltes Material]],'DD FD'!AL:AM,2,FALSE))</f>
        <v/>
      </c>
      <c r="MS30" s="578" t="str">
        <f>IF(Table1[[#This Row],[Verschluss - B1 - Recyceltes Material Anteil (in %)]]="","",Table1[[#This Row],[Verschluss - B1 - Recyceltes Material Anteil (in %)]])</f>
        <v/>
      </c>
      <c r="MT30" s="577" t="str">
        <f>IF(Table1[[#This Row],[Verschluss - B1 - Beschichtung]]="","",VLOOKUP(Table1[[#This Row],[Verschluss - B1 - Beschichtung]],'DD FD'!AE:AF,2,FALSE))</f>
        <v/>
      </c>
      <c r="MU30" s="580" t="str">
        <f>IF(Table1[[#This Row],[Verschluss - B1 - Beschichtung Anteil (in %)]]="","",Table1[[#This Row],[Verschluss - B1 - Beschichtung Anteil (in %)]])</f>
        <v/>
      </c>
      <c r="MV30" s="576" t="str">
        <f>IF(Table1[[#This Row],[Verschluss - B2 - Art]]="","",VLOOKUP(Table1[[#This Row],[Verschluss - B2 - Art]],'DD FD'!D:E,2,FALSE))</f>
        <v/>
      </c>
      <c r="MW30" s="577" t="str">
        <f>IF(Table1[[#This Row],[Verschluss - B2 - Fraktion]]="","",VLOOKUP(Table1[[#This Row],[Verschluss - B2 - Fraktion]],'DD FD'!H:J,3,FALSE))</f>
        <v/>
      </c>
      <c r="MX30" s="574" t="str">
        <f>IF(Table1[[#This Row],[Verschluss - B2 - Gewicht (in G)]]="","",Table1[[#This Row],[Verschluss - B2 - Gewicht (in G)]])</f>
        <v/>
      </c>
      <c r="MY30" s="574" t="str">
        <f>IF(Table1[[#This Row],[Verschluss - B2 - Lizenzierungs-pflichtig? (X=Ja)]]="","",Table1[[#This Row],[Verschluss - B2 - Lizenzierungs-pflichtig? (X=Ja)]])</f>
        <v/>
      </c>
      <c r="MZ30" s="574" t="str">
        <f>IF(Table1[[#This Row],[Verschluss - B2 - Trennbar vom Hauptkörper? (X=Ja)]]="","",Table1[[#This Row],[Verschluss - B2 - Trennbar vom Hauptkörper? (X=Ja)]])</f>
        <v/>
      </c>
      <c r="NA30" s="577" t="str">
        <f>IF(Table1[[#This Row],[Verschluss - B2 - Virgin Material]]="","",VLOOKUP(Table1[[#This Row],[Verschluss - B2 - Virgin Material]],'DD FD'!AJ:AK,2,FALSE))</f>
        <v/>
      </c>
      <c r="NB30" s="578" t="str">
        <f>IF(Table1[[#This Row],[Verschluss - B2 - Virgin Material Anteil (in %)]]="","",Table1[[#This Row],[Verschluss - B2 - Virgin Material Anteil (in %)]])</f>
        <v/>
      </c>
      <c r="NC30" s="577" t="str">
        <f>IF(Table1[[#This Row],[Verschluss - B2 - Recyceltes Material]]="","",VLOOKUP(Table1[[#This Row],[Verschluss - B2 - Recyceltes Material]],'DD FD'!AL:AM,2,FALSE))</f>
        <v/>
      </c>
      <c r="ND30" s="578" t="str">
        <f>IF(Table1[[#This Row],[Verschluss - B2 - Recyceltes Material Anteil (in %)]]="","",Table1[[#This Row],[Verschluss - B2 - Recyceltes Material Anteil (in %)]])</f>
        <v/>
      </c>
      <c r="NE30" s="577" t="str">
        <f>IF(Table1[[#This Row],[Verschluss - B2 - Beschichtung]]="","",VLOOKUP(Table1[[#This Row],[Verschluss - B2 - Beschichtung]],'DD FD'!AE:AF,2,FALSE))</f>
        <v/>
      </c>
      <c r="NF30" s="580" t="str">
        <f>IF(Table1[[#This Row],[Verschluss - B2 - Beschichtung Anteil (in %)]]="","",Table1[[#This Row],[Verschluss - B2 - Beschichtung Anteil (in %)]])</f>
        <v/>
      </c>
      <c r="NG30" s="576" t="str">
        <f>IF(Table1[[#This Row],[Verschluss - B3 - Art]]="","",VLOOKUP(Table1[[#This Row],[Verschluss - B3 - Art]],'DD FD'!D:E,2,FALSE))</f>
        <v/>
      </c>
      <c r="NH30" s="577" t="str">
        <f>IF(Table1[[#This Row],[Verschluss - B3 - Fraktion]]="","",VLOOKUP(Table1[[#This Row],[Verschluss - B3 - Fraktion]],'DD FD'!H:J,3,FALSE))</f>
        <v/>
      </c>
      <c r="NI30" s="574" t="str">
        <f>IF(Table1[[#This Row],[Verschluss - B3 - Gewicht (in G)]]="","",Table1[[#This Row],[Verschluss - B3 - Gewicht (in G)]])</f>
        <v/>
      </c>
      <c r="NJ30" s="574" t="str">
        <f>IF(Table1[[#This Row],[Verschluss - B3 - Lizenzierungs-pflichtig? (X=Ja)]]="","",Table1[[#This Row],[Verschluss - B3 - Lizenzierungs-pflichtig? (X=Ja)]])</f>
        <v/>
      </c>
      <c r="NK30" s="574" t="str">
        <f>IF(Table1[[#This Row],[Verschluss - B3 - Trennbar vom Hauptkörper? (X=Ja)]]="","",Table1[[#This Row],[Verschluss - B3 - Trennbar vom Hauptkörper? (X=Ja)]])</f>
        <v/>
      </c>
      <c r="NL30" s="577" t="str">
        <f>IF(Table1[[#This Row],[Verschluss - B3 - Virgin Material]]="","",VLOOKUP(Table1[[#This Row],[Verschluss - B3 - Virgin Material]],'DD FD'!AJ:AK,2,FALSE))</f>
        <v/>
      </c>
      <c r="NM30" s="578" t="str">
        <f>IF(Table1[[#This Row],[Verschluss - B3 - Virgin Material Anteil (in %)]]="","",Table1[[#This Row],[Verschluss - B3 - Virgin Material Anteil (in %)]])</f>
        <v/>
      </c>
      <c r="NN30" s="577" t="str">
        <f>IF(Table1[[#This Row],[Verschluss - B3 - Recyceltes Material]]="","",VLOOKUP(Table1[[#This Row],[Verschluss - B3 - Recyceltes Material]],'DD FD'!AL:AM,2,FALSE))</f>
        <v/>
      </c>
      <c r="NO30" s="578" t="str">
        <f>IF(Table1[[#This Row],[Verschluss - B3 - Recyceltes Material Anteil (in %)]]="","",Table1[[#This Row],[Verschluss - B3 - Recyceltes Material Anteil (in %)]])</f>
        <v/>
      </c>
      <c r="NP30" s="577" t="str">
        <f>IF(Table1[[#This Row],[Verschluss - B3 - Beschichtung]]="","",VLOOKUP(Table1[[#This Row],[Verschluss - B3 - Beschichtung]],'DD FD'!AE:AF,2,FALSE))</f>
        <v/>
      </c>
      <c r="NQ30" s="580" t="str">
        <f>IF(Table1[[#This Row],[Verschluss - B3 - Beschichtung Anteil (in %)]]="","",Table1[[#This Row],[Verschluss - B3 - Beschichtung Anteil (in %)]])</f>
        <v/>
      </c>
      <c r="NR30" s="576" t="str">
        <f>IF(Table1[[#This Row],[Etikett - B1 - Art]]="","",VLOOKUP(Table1[[#This Row],[Etikett - B1 - Art]],'DD FD'!F:G,2,FALSE))</f>
        <v/>
      </c>
      <c r="NS30" s="577" t="str">
        <f>IF(Table1[[#This Row],[Etikett - B1 - Fraktion]]="","",VLOOKUP(Table1[[#This Row],[Etikett - B1 - Fraktion]],'DD FD'!H:J,3,FALSE))</f>
        <v/>
      </c>
      <c r="NT30" s="574" t="str">
        <f>IF(Table1[[#This Row],[Etikett - B1 - Gewicht (in G)]]="","",Table1[[#This Row],[Etikett - B1 - Gewicht (in G)]])</f>
        <v/>
      </c>
      <c r="NU30" s="574" t="str">
        <f>IF(Table1[[#This Row],[Etikett - B1 - Lizenzierungs-pflichtig? (X=Ja)]]="","",Table1[[#This Row],[Etikett - B1 - Lizenzierungs-pflichtig? (X=Ja)]])</f>
        <v/>
      </c>
      <c r="NV30" s="574" t="str">
        <f>IF(Table1[[#This Row],[Etikett - B1 - Trennbar vom Hauptkörper? (X=Ja)]]="","",Table1[[#This Row],[Etikett - B1 - Trennbar vom Hauptkörper? (X=Ja)]])</f>
        <v/>
      </c>
      <c r="NW30" s="577" t="str">
        <f>IF(Table1[[#This Row],[Etikett - B1 - Virgin Material]]="","",VLOOKUP(Table1[[#This Row],[Etikett - B1 - Virgin Material]],'DD FD'!AJ:AK,2,FALSE))</f>
        <v/>
      </c>
      <c r="NX30" s="578" t="str">
        <f>IF(Table1[[#This Row],[Etikett - B1 - Virgin Material Anteil (in %)]]="","",Table1[[#This Row],[Etikett - B1 - Virgin Material Anteil (in %)]])</f>
        <v/>
      </c>
      <c r="NY30" s="577" t="str">
        <f>IF(Table1[[#This Row],[Etikett - B1 - Recyceltes Material]]="","",VLOOKUP(Table1[[#This Row],[Etikett - B1 - Recyceltes Material]],'DD FD'!AL:AM,2,FALSE))</f>
        <v/>
      </c>
      <c r="NZ30" s="578" t="str">
        <f>IF(Table1[[#This Row],[Etikett - B1 - Recyceltes Material Anteil (in %)]]="","",Table1[[#This Row],[Etikett - B1 - Recyceltes Material Anteil (in %)]])</f>
        <v/>
      </c>
      <c r="OA30" s="577" t="str">
        <f>IF(Table1[[#This Row],[Etikett - B1 - Beschichtung]]="","",VLOOKUP(Table1[[#This Row],[Etikett - B1 - Beschichtung]],'DD FD'!AE:AF,2,FALSE))</f>
        <v/>
      </c>
      <c r="OB30" s="580" t="str">
        <f>IF(Table1[[#This Row],[Etikett - B1 - Beschichtung Anteil (in %)]]="","",Table1[[#This Row],[Etikett - B1 - Beschichtung Anteil (in %)]])</f>
        <v/>
      </c>
      <c r="OC30" s="576" t="str">
        <f>IF(Table1[[#This Row],[Etikett - B2 - Art]]="","",VLOOKUP(Table1[[#This Row],[Etikett - B2 - Art]],'DD FD'!F:G,2,FALSE))</f>
        <v/>
      </c>
      <c r="OD30" s="577" t="str">
        <f>IF(Table1[[#This Row],[Etikett - B2 - Fraktion]]="","",VLOOKUP(Table1[[#This Row],[Etikett - B2 - Fraktion]],'DD FD'!H:J,3,FALSE))</f>
        <v/>
      </c>
      <c r="OE30" s="574" t="str">
        <f>IF(Table1[[#This Row],[Etikett - B2 - Gewicht (in G)]]="","",Table1[[#This Row],[Etikett - B2 - Gewicht (in G)]])</f>
        <v/>
      </c>
      <c r="OF30" s="574" t="str">
        <f>IF(Table1[[#This Row],[Etikett - B2 - Lizenzierungs-pflichtig? (X=Ja)]]="","",Table1[[#This Row],[Etikett - B2 - Lizenzierungs-pflichtig? (X=Ja)]])</f>
        <v/>
      </c>
      <c r="OG30" s="574" t="str">
        <f>IF(Table1[[#This Row],[Etikett - B2 - Trennbar vom Hauptkörper? (X=Ja)]]="","",Table1[[#This Row],[Etikett - B2 - Trennbar vom Hauptkörper? (X=Ja)]])</f>
        <v/>
      </c>
      <c r="OH30" s="577" t="str">
        <f>IF(Table1[[#This Row],[Etikett - B2 - Virgin Material]]="","",VLOOKUP(Table1[[#This Row],[Etikett - B2 - Virgin Material]],'DD FD'!AJ:AK,2,FALSE))</f>
        <v/>
      </c>
      <c r="OI30" s="578" t="str">
        <f>IF(Table1[[#This Row],[Etikett - B2 - Virgin Material Anteil (in %)]]="","",Table1[[#This Row],[Etikett - B2 - Virgin Material Anteil (in %)]])</f>
        <v/>
      </c>
      <c r="OJ30" s="577" t="str">
        <f>IF(Table1[[#This Row],[Etikett - B2 - Recyceltes Material]]="","",VLOOKUP(Table1[[#This Row],[Etikett - B2 - Recyceltes Material]],'DD FD'!AL:AM,2,FALSE))</f>
        <v/>
      </c>
      <c r="OK30" s="578" t="str">
        <f>IF(Table1[[#This Row],[Etikett - B2 - Recyceltes Material Anteil (in %)]]="","",Table1[[#This Row],[Etikett - B2 - Recyceltes Material Anteil (in %)]])</f>
        <v/>
      </c>
      <c r="OL30" s="577" t="str">
        <f>IF(Table1[[#This Row],[Etikett - B2 - Beschichtung]]="","",VLOOKUP(Table1[[#This Row],[Etikett - B2 - Beschichtung]],'DD FD'!AE:AF,2,FALSE))</f>
        <v/>
      </c>
      <c r="OM30" s="580" t="str">
        <f>IF(Table1[[#This Row],[Etikett - B2 - Beschichtung Anteil (in %)]]="","",Table1[[#This Row],[Etikett - B2 - Beschichtung Anteil (in %)]])</f>
        <v/>
      </c>
      <c r="ON30" s="576" t="str">
        <f>IF(Table1[[#This Row],[Etikett - B3 - Art]]="","",VLOOKUP(Table1[[#This Row],[Etikett - B3 - Art]],'DD FD'!F:G,2,FALSE))</f>
        <v/>
      </c>
      <c r="OO30" s="577" t="str">
        <f>IF(Table1[[#This Row],[Etikett - B3 - Fraktion]]="","",VLOOKUP(Table1[[#This Row],[Etikett - B3 - Fraktion]],'DD FD'!H:J,3,FALSE))</f>
        <v/>
      </c>
      <c r="OP30" s="574" t="str">
        <f>IF(Table1[[#This Row],[Etikett - B3 - Gewicht (in G)]]="","",Table1[[#This Row],[Etikett - B3 - Gewicht (in G)]])</f>
        <v/>
      </c>
      <c r="OQ30" s="574" t="str">
        <f>IF(Table1[[#This Row],[Etikett - B3 - Lizenzierungs-pflichtig? (X=Ja)]]="","",Table1[[#This Row],[Etikett - B3 - Lizenzierungs-pflichtig? (X=Ja)]])</f>
        <v/>
      </c>
      <c r="OR30" s="574" t="str">
        <f>IF(Table1[[#This Row],[Etikett - B3 - Trennbar vom Hauptkörper? (X=Ja)]]="","",Table1[[#This Row],[Etikett - B3 - Trennbar vom Hauptkörper? (X=Ja)]])</f>
        <v/>
      </c>
      <c r="OS30" s="577" t="str">
        <f>IF(Table1[[#This Row],[Etikett - B3 - Virgin Material]]="","",VLOOKUP(Table1[[#This Row],[Etikett - B3 - Virgin Material]],'DD FD'!AJ:AK,2,FALSE))</f>
        <v/>
      </c>
      <c r="OT30" s="578" t="str">
        <f>IF(Table1[[#This Row],[Etikett - B3 - Virgin Material Anteil (in %)]]="","",Table1[[#This Row],[Etikett - B3 - Virgin Material Anteil (in %)]])</f>
        <v/>
      </c>
      <c r="OU30" s="577" t="str">
        <f>IF(Table1[[#This Row],[Etikett - B3 - Recyceltes Material]]="","",VLOOKUP(Table1[[#This Row],[Etikett - B3 - Recyceltes Material]],'DD FD'!AL:AM,2,FALSE))</f>
        <v/>
      </c>
      <c r="OV30" s="578" t="str">
        <f>IF(Table1[[#This Row],[Etikett - B3 - Recyceltes Material Anteil (in %)]]="","",Table1[[#This Row],[Etikett - B3 - Recyceltes Material Anteil (in %)]])</f>
        <v/>
      </c>
      <c r="OW30" s="577" t="str">
        <f>IF(Table1[[#This Row],[Etikett - B3 - Beschichtung]]="","",VLOOKUP(Table1[[#This Row],[Etikett - B3 - Beschichtung]],'DD FD'!AE:AF,2,FALSE))</f>
        <v/>
      </c>
      <c r="OX30" s="613" t="str">
        <f>IF(Table1[[#This Row],[Etikett - B3 - Beschichtung Anteil (in %)]]="","",Table1[[#This Row],[Etikett - B3 - Beschichtung Anteil (in %)]])</f>
        <v/>
      </c>
      <c r="OY30" s="618">
        <f>ROUNDUP(SUM(
IF(AND(LH30='DD FD'!$J$7,LJ30='DD FD'!$AI$3),LI30,0),
IF(AND(LR30='DD FD'!$J$7,LT30='DD FD'!$AI$3),LS30,0),
IF(AND(MB30='DD FD'!$J$7,MD30='DD FD'!$AI$3),MC30,0),
IF(AND(ML30='DD FD'!$J$7,MN30='DD FD'!$AI$3),MM30,0),
IF(AND(MW30='DD FD'!$J$7,MY30='DD FD'!$AI$3),MX30,0),
IF(AND(NH30='DD FD'!$J$7,NJ30='DD FD'!$AI$3),NI30,0),
IF(AND(NS30='DD FD'!$J$7,NU30='DD FD'!$AI$3),NT30,0),
IF(AND(OD30='DD FD'!$J$7,OF30='DD FD'!$AI$3),OE30,0),
IF(AND(OO30='DD FD'!$J$7,OQ30='DD FD'!$AI$3),OP30,0),
),2)</f>
        <v>0</v>
      </c>
      <c r="OZ30" s="617">
        <f>ROUNDUP(SUM(
IF(AND(LH30='DD FD'!$J$6,LJ30='DD FD'!$AI$3),LI30,0),
IF(AND(LR30='DD FD'!$J$6,LT30='DD FD'!$AI$3),LS30,0),
IF(AND(MB30='DD FD'!$J$6,MD30='DD FD'!$AI$3),MC30,0),
IF(AND(ML30='DD FD'!$J$6,MN30='DD FD'!$AI$3),MM30,0),
IF(AND(MW30='DD FD'!$J$6,MY30='DD FD'!$AI$3),MX30,0),
IF(AND(NH30='DD FD'!$J$6,NJ30='DD FD'!$AI$3),NI30,0),
IF(AND(NS30='DD FD'!$J$6,NU30='DD FD'!$AI$3),NT30,0),
IF(AND(OD30='DD FD'!$J$6,OF30='DD FD'!$AI$3),OE30,0),
IF(AND(OO30='DD FD'!$J$6,OQ30='DD FD'!$AI$3),OP30,0),
),2)</f>
        <v>0</v>
      </c>
      <c r="PA30" s="617">
        <f>ROUNDUP(SUM(
IF(AND(LH30='DD FD'!$J$10,LJ30='DD FD'!$AI$3),LI30,0),
IF(AND(LR30='DD FD'!$J$10,LT30='DD FD'!$AI$3),LS30,0),
IF(AND(MB30='DD FD'!$J$10,MD30='DD FD'!$AI$3),MC30,0),
IF(AND(ML30='DD FD'!$J$10,MN30='DD FD'!$AI$3),MM30,0),
IF(AND(MW30='DD FD'!$J$10,MY30='DD FD'!$AI$3),MX30,0),
IF(AND(NH30='DD FD'!$J$10,NJ30='DD FD'!$AI$3),NI30,0),
IF(AND(NS30='DD FD'!$J$10,NU30='DD FD'!$AI$3),NT30,0),
IF(AND(OD30='DD FD'!$J$10,OF30='DD FD'!$AI$3),OE30,0),
IF(AND(OO30='DD FD'!$J$10,OQ30='DD FD'!$AI$3),OP30,0),
),2)</f>
        <v>0</v>
      </c>
      <c r="PB30" s="617">
        <f>ROUNDUP(SUM(
IF(AND(LH30='DD FD'!$J$8,LJ30='DD FD'!$AI$3),LI30,0),
IF(AND(LR30='DD FD'!$J$8,LT30='DD FD'!$AI$3),LS30,0),
IF(AND(MB30='DD FD'!$J$8,MD30='DD FD'!$AI$3),MC30,0),
IF(AND(ML30='DD FD'!$J$8,MN30='DD FD'!$AI$3),MM30,0),
IF(AND(MW30='DD FD'!$J$8,MY30='DD FD'!$AI$3),MX30,0),
IF(AND(NH30='DD FD'!$J$8,NJ30='DD FD'!$AI$3),NI30,0),
IF(AND(NS30='DD FD'!$J$8,NU30='DD FD'!$AI$3),NT30,0),
IF(AND(OD30='DD FD'!$J$8,OF30='DD FD'!$AI$3),OE30,0),
IF(AND(OO30='DD FD'!$J$8,OQ30='DD FD'!$AI$3),OP30,0),
),2)</f>
        <v>0</v>
      </c>
      <c r="PC30" s="617">
        <f>ROUNDUP(SUM(
IF(AND(LH30='DD FD'!$J$5,LJ30='DD FD'!$AI$3),LI30,0),
IF(AND(LR30='DD FD'!$J$5,LT30='DD FD'!$AI$3),LS30,0),
IF(AND(MB30='DD FD'!$J$5,MD30='DD FD'!$AI$3),MC30,0),
IF(AND(ML30='DD FD'!$J$5,MN30='DD FD'!$AI$3),MM30,0),
IF(AND(MW30='DD FD'!$J$5,MY30='DD FD'!$AI$3),MX30,0),
IF(AND(NH30='DD FD'!$J$5,NJ30='DD FD'!$AI$3),NI30,0),
IF(AND(NS30='DD FD'!$J$5,NU30='DD FD'!$AI$3),NT30,0),
IF(AND(OD30='DD FD'!$J$5,OF30='DD FD'!$AI$3),OE30,0),
IF(AND(OO30='DD FD'!$J$5,OQ30='DD FD'!$AI$3),OP30,0),
),2)</f>
        <v>0</v>
      </c>
      <c r="PD30" s="617">
        <f>ROUNDUP(SUM(
IF(AND(LH30='DD FD'!$J$9,LJ30='DD FD'!$AI$3),LI30,0),
IF(AND(LR30='DD FD'!$J$9,LT30='DD FD'!$AI$3),LS30,0),
IF(AND(MB30='DD FD'!$J$9,MD30='DD FD'!$AI$3),MC30,0),
IF(AND(ML30='DD FD'!$J$9,MN30='DD FD'!$AI$3),MM30,0),
IF(AND(MW30='DD FD'!$J$9,MY30='DD FD'!$AI$3),MX30,0),
IF(AND(NH30='DD FD'!$J$9,NJ30='DD FD'!$AI$3),NI30,0),
IF(AND(NS30='DD FD'!$J$9,NU30='DD FD'!$AI$3),NT30,0),
IF(AND(OD30='DD FD'!$J$9,OF30='DD FD'!$AI$3),OE30,0),
IF(AND(OO30='DD FD'!$J$9,OQ30='DD FD'!$AI$3),OP30,0),
),2)</f>
        <v>0</v>
      </c>
      <c r="PE30" s="617">
        <f>ROUNDUP(SUM(
IF(AND(LH30='DD FD'!$J$4,LJ30='DD FD'!$AI$3),LI30,0),
IF(AND(LR30='DD FD'!$J$4,LT30='DD FD'!$AI$3),LS30,0),
IF(AND(MB30='DD FD'!$J$4,MD30='DD FD'!$AI$3),MC30,0),
IF(AND(ML30='DD FD'!$J$4,MN30='DD FD'!$AI$3),MM30,0),
IF(AND(MW30='DD FD'!$J$4,MY30='DD FD'!$AI$3),MX30,0),
IF(AND(NH30='DD FD'!$J$4,NJ30='DD FD'!$AI$3),NI30,0),
IF(AND(NS30='DD FD'!$J$4,NU30='DD FD'!$AI$3),NT30,0),
IF(AND(OD30='DD FD'!$J$4,OF30='DD FD'!$AI$3),OE30,0),
IF(AND(OO30='DD FD'!$J$4,OQ30='DD FD'!$AI$3),OP30,0),
),2)</f>
        <v>0</v>
      </c>
      <c r="PF30" s="619">
        <f>ROUNDUP(SUM(
IF(AND(LH30='DD FD'!$J$11,LJ30='DD FD'!$AI$3),LI30,0),
IF(AND(LR30='DD FD'!$J$11,LT30='DD FD'!$AI$3),LS30,0),
IF(AND(MB30='DD FD'!$J$11,MD30='DD FD'!$AI$3),MC30,0),
IF(AND(ML30='DD FD'!$J$11,MN30='DD FD'!$AI$3),MM30,0),
IF(AND(MW30='DD FD'!$J$11,MY30='DD FD'!$AI$3),MX30,0),
IF(AND(NH30='DD FD'!$J$11,NJ30='DD FD'!$AI$3),NI30,0),
IF(AND(NS30='DD FD'!$J$11,NU30='DD FD'!$AI$3),NT30,0),
IF(AND(OD30='DD FD'!$J$11,OF30='DD FD'!$AI$3),OE30,0),
IF(AND(OO30='DD FD'!$J$11,OQ30='DD FD'!$AI$3),OP30,0),
),2)</f>
        <v>0</v>
      </c>
    </row>
    <row r="31" spans="1:422">
      <c r="A31" s="806"/>
      <c r="B31" s="934"/>
      <c r="C31" s="247"/>
      <c r="D31" s="842"/>
      <c r="E31" s="247"/>
      <c r="F31" s="158"/>
      <c r="G31" s="710"/>
      <c r="H31" s="712"/>
      <c r="I31" s="936"/>
      <c r="J31" s="803"/>
      <c r="K31" s="150"/>
      <c r="L31" s="146" t="str">
        <f t="shared" si="0"/>
        <v/>
      </c>
      <c r="M31" s="501" t="str">
        <f t="shared" si="17"/>
        <v/>
      </c>
      <c r="N31" s="504"/>
      <c r="O31" s="113" t="str">
        <f t="shared" si="18"/>
        <v/>
      </c>
      <c r="P31" s="114" t="str">
        <f t="shared" si="1"/>
        <v/>
      </c>
      <c r="Q31" s="152"/>
      <c r="R31" s="152"/>
      <c r="S31" s="115" t="str">
        <f t="shared" si="19"/>
        <v/>
      </c>
      <c r="T31" s="159"/>
      <c r="U31" s="159"/>
      <c r="V31" s="157"/>
      <c r="W31" s="157"/>
      <c r="X31" s="157"/>
      <c r="Y31" s="772"/>
      <c r="Z31" s="158"/>
      <c r="AA31" s="144"/>
      <c r="AB31" s="112"/>
      <c r="AC31" s="153"/>
      <c r="AD31" s="153"/>
      <c r="AE31" s="153"/>
      <c r="AF31" s="153"/>
      <c r="AG31" s="153"/>
      <c r="AH31" s="153"/>
      <c r="AI31" s="152"/>
      <c r="AJ31" s="158"/>
      <c r="AK31" s="158"/>
      <c r="AL31" s="158"/>
      <c r="AM31" s="116" t="str">
        <f t="shared" si="20"/>
        <v/>
      </c>
      <c r="AN31" s="116" t="str">
        <f t="shared" si="21"/>
        <v/>
      </c>
      <c r="AO31" s="324"/>
      <c r="AP31" s="503"/>
      <c r="AQ31" s="487" t="str">
        <f t="shared" si="22"/>
        <v/>
      </c>
      <c r="AR31" s="113" t="str">
        <f t="shared" si="2"/>
        <v/>
      </c>
      <c r="AS31" s="113" t="str">
        <f t="shared" si="3"/>
        <v/>
      </c>
      <c r="AT31" s="113" t="str">
        <f t="shared" si="4"/>
        <v/>
      </c>
      <c r="AU31" s="113" t="str">
        <f t="shared" si="5"/>
        <v/>
      </c>
      <c r="AV31" s="159"/>
      <c r="AW31" s="157"/>
      <c r="AX31" s="157"/>
      <c r="AY31" s="157"/>
      <c r="AZ31" s="157"/>
      <c r="BA31" s="116" t="str">
        <f t="shared" si="6"/>
        <v/>
      </c>
      <c r="BB31" s="316"/>
      <c r="BC31" s="116" t="str">
        <f t="shared" si="7"/>
        <v/>
      </c>
      <c r="BD31" s="133" t="str">
        <f t="shared" si="8"/>
        <v/>
      </c>
      <c r="BE31" s="157"/>
      <c r="BF31" s="1180"/>
      <c r="BG31" s="1180"/>
      <c r="BH31" s="158"/>
      <c r="BI31" s="490"/>
      <c r="BJ31" s="514" t="str">
        <f t="shared" si="23"/>
        <v/>
      </c>
      <c r="BK31" s="789"/>
      <c r="BL31" s="116" t="str">
        <f t="shared" si="24"/>
        <v/>
      </c>
      <c r="BM31" s="144"/>
      <c r="BN31" s="144"/>
      <c r="BO31" s="144"/>
      <c r="BP31" s="790"/>
      <c r="BQ31" s="790"/>
      <c r="BR31" s="790"/>
      <c r="BS31" s="116" t="str">
        <f t="shared" si="9"/>
        <v/>
      </c>
      <c r="BT31" s="790"/>
      <c r="BU31" s="808" t="str">
        <f t="shared" si="10"/>
        <v/>
      </c>
      <c r="BV31" s="791"/>
      <c r="BW31" s="144"/>
      <c r="BX31" s="20"/>
      <c r="BY31" s="20"/>
      <c r="BZ31" s="20"/>
      <c r="CA31" s="792"/>
      <c r="CB31" s="1201"/>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782" t="str">
        <f t="shared" si="25"/>
        <v/>
      </c>
      <c r="EE31" s="519"/>
      <c r="EF31" s="793"/>
      <c r="EG31" s="519"/>
      <c r="EH31" s="794"/>
      <c r="EI31" s="790"/>
      <c r="EJ31" s="794"/>
      <c r="EK31" s="794"/>
      <c r="EL31" s="790"/>
      <c r="EM31" s="790"/>
      <c r="EN31" s="790"/>
      <c r="EO31" s="112" t="str">
        <f t="shared" si="11"/>
        <v/>
      </c>
      <c r="EP31" s="790"/>
      <c r="EQ31" s="488" t="str">
        <f t="shared" si="12"/>
        <v/>
      </c>
      <c r="ER31" s="1100"/>
      <c r="ES31" s="1099" t="str">
        <f t="shared" si="26"/>
        <v/>
      </c>
      <c r="ET31" s="525"/>
      <c r="EU31" s="148"/>
      <c r="EV31" s="148"/>
      <c r="EW31" s="148"/>
      <c r="EX31" s="148"/>
      <c r="EY31" s="148"/>
      <c r="EZ31" s="148"/>
      <c r="FA31" s="148"/>
      <c r="FB31" s="148"/>
      <c r="FC31" s="148"/>
      <c r="FD31" s="148"/>
      <c r="FE31" s="148"/>
      <c r="FF31" s="148"/>
      <c r="FG31" s="148"/>
      <c r="FH31" s="148"/>
      <c r="FI31" s="528"/>
      <c r="FJ31" s="513" t="str">
        <f t="shared" si="13"/>
        <v/>
      </c>
      <c r="FK31" s="158"/>
      <c r="FL31" s="850"/>
      <c r="FM31" s="850"/>
      <c r="FN31" s="850"/>
      <c r="FO31" s="850"/>
      <c r="FP31" s="850"/>
      <c r="FQ31" s="850"/>
      <c r="FR31" s="157"/>
      <c r="FS31" s="143"/>
      <c r="FT31" s="143"/>
      <c r="FU31" s="847" t="str">
        <f t="shared" si="14"/>
        <v/>
      </c>
      <c r="FV31" s="555"/>
      <c r="FW31" s="523" t="str">
        <f>IF(Table1[[#This Row],[Nonfood Inhaltstoffe - Komponente]]="","",VLOOKUP(Table1[[#This Row],[Nonfood Inhaltstoffe - Komponente]],'Dropdown Auswahl'!BJ:BK,2,FALSE))</f>
        <v/>
      </c>
      <c r="FX31" s="1013"/>
      <c r="FY31" s="1011" t="str">
        <f t="shared" si="15"/>
        <v/>
      </c>
      <c r="FZ31" s="152"/>
      <c r="GA31" s="152"/>
      <c r="GB31" s="152"/>
      <c r="GC31" s="529" t="str">
        <f t="shared" si="16"/>
        <v/>
      </c>
      <c r="GG31" s="21"/>
      <c r="GH31" s="21"/>
      <c r="GI31" s="1019"/>
      <c r="GJ31" s="1016" t="str">
        <f>IF(Table1[[#This Row],[Global Trade Item Number (GTIN)]]="","",Table1[[#This Row],[Global Trade Item Number (GTIN)]])</f>
        <v/>
      </c>
      <c r="GK31" s="555" t="str">
        <f>IF(Table1[[#This Row],[WAWI-Nr./ Kreditoren-Nummer
(ASDV)]]&lt;&gt;"",Table1[[#This Row],[WAWI-Nr./ Kreditoren-Nummer
(ASDV)]],"")</f>
        <v/>
      </c>
      <c r="GL31" s="165"/>
      <c r="GM31" s="165"/>
      <c r="GN31" s="165"/>
      <c r="GO31" s="485"/>
      <c r="GP31" s="534"/>
      <c r="GQ31" s="533"/>
      <c r="GR31" s="486"/>
      <c r="GS31" s="486"/>
      <c r="GT31" s="486"/>
      <c r="GU31" s="486"/>
      <c r="GV31" s="486"/>
      <c r="GW31" s="542"/>
      <c r="GX31" s="538"/>
      <c r="GY31" s="144"/>
      <c r="GZ31" s="480"/>
      <c r="HA31" s="158"/>
      <c r="HB31" s="480"/>
      <c r="HC31" s="480"/>
      <c r="HD31" s="480"/>
      <c r="HE31" s="480"/>
      <c r="HF31" s="480"/>
      <c r="HG31" s="480"/>
      <c r="HH31" s="538"/>
      <c r="HI31" s="480"/>
      <c r="HJ31" s="480"/>
      <c r="HK31" s="480"/>
      <c r="HL31" s="480"/>
      <c r="HM31" s="480"/>
      <c r="HN31" s="480"/>
      <c r="HO31" s="480"/>
      <c r="HP31" s="480"/>
      <c r="HQ31" s="480"/>
      <c r="HR31" s="538"/>
      <c r="HS31" s="480"/>
      <c r="HT31" s="480"/>
      <c r="HU31" s="480"/>
      <c r="HV31" s="480"/>
      <c r="HW31" s="480"/>
      <c r="HX31" s="480"/>
      <c r="HY31" s="480"/>
      <c r="HZ31" s="480"/>
      <c r="IA31" s="480"/>
      <c r="IB31" s="538"/>
      <c r="IC31" s="480"/>
      <c r="ID31" s="480"/>
      <c r="IE31" s="480"/>
      <c r="IF31" s="480"/>
      <c r="IG31" s="480"/>
      <c r="IH31" s="480"/>
      <c r="II31" s="480"/>
      <c r="IJ31" s="480"/>
      <c r="IK31" s="480"/>
      <c r="IL31" s="480"/>
      <c r="IM31" s="538"/>
      <c r="IN31" s="480"/>
      <c r="IO31" s="480"/>
      <c r="IP31" s="480"/>
      <c r="IQ31" s="480"/>
      <c r="IR31" s="480"/>
      <c r="IS31" s="480"/>
      <c r="IT31" s="480"/>
      <c r="IU31" s="480"/>
      <c r="IV31" s="480"/>
      <c r="IW31" s="480"/>
      <c r="IX31" s="538"/>
      <c r="IY31" s="480"/>
      <c r="IZ31" s="480"/>
      <c r="JA31" s="480"/>
      <c r="JB31" s="480"/>
      <c r="JC31" s="480"/>
      <c r="JD31" s="480"/>
      <c r="JE31" s="480"/>
      <c r="JF31" s="480"/>
      <c r="JG31" s="480"/>
      <c r="JH31" s="480"/>
      <c r="JI31" s="538"/>
      <c r="JJ31" s="480"/>
      <c r="JK31" s="480"/>
      <c r="JL31" s="480"/>
      <c r="JM31" s="480"/>
      <c r="JN31" s="480"/>
      <c r="JO31" s="480"/>
      <c r="JP31" s="480"/>
      <c r="JQ31" s="480"/>
      <c r="JR31" s="480"/>
      <c r="JS31" s="590"/>
      <c r="JT31" s="538"/>
      <c r="JU31" s="480"/>
      <c r="JV31" s="480"/>
      <c r="JW31" s="480"/>
      <c r="JX31" s="480"/>
      <c r="JY31" s="480"/>
      <c r="JZ31" s="480"/>
      <c r="KA31" s="480"/>
      <c r="KB31" s="480"/>
      <c r="KC31" s="480"/>
      <c r="KD31" s="480"/>
      <c r="KE31" s="538"/>
      <c r="KF31" s="480"/>
      <c r="KG31" s="480"/>
      <c r="KH31" s="480"/>
      <c r="KI31" s="480"/>
      <c r="KJ31" s="480"/>
      <c r="KK31" s="480"/>
      <c r="KL31" s="480"/>
      <c r="KM31" s="480"/>
      <c r="KN31" s="480"/>
      <c r="KO31" s="480"/>
      <c r="KR31" s="568" t="str">
        <f>IF(Table1[[#This Row],[GTIN]]&lt;&gt;"",Table1[[#This Row],[GTIN]],"")</f>
        <v/>
      </c>
      <c r="KS31" s="569" t="str">
        <f>Table1[[#This Row],[Kreditor]]</f>
        <v/>
      </c>
      <c r="KT31" s="570" t="str">
        <f>IF(Table1[[#This Row],[Gültig ab (Datum)]]&lt;&gt;"",Table1[[#This Row],[Gültig ab (Datum)]],"")</f>
        <v/>
      </c>
      <c r="KU31" s="570"/>
      <c r="KV31" s="583" t="str">
        <f>IF(Table1[[#This Row],[Artikel verpackt? 
(X=Ja)]]="","",Table1[[#This Row],[Artikel verpackt? 
(X=Ja)]])</f>
        <v/>
      </c>
      <c r="KW31" s="571" t="str">
        <f>IF(Table1[[#This Row],[Verpackung recyclingfähig?
(X=Ja)]]="","",Table1[[#This Row],[Verpackung recyclingfähig?
(X=Ja)]])</f>
        <v/>
      </c>
      <c r="KX31" s="572"/>
      <c r="KY31" s="573"/>
      <c r="KZ31" s="574"/>
      <c r="LA31" s="574"/>
      <c r="LB31" s="574"/>
      <c r="LC31" s="574"/>
      <c r="LD31" s="574"/>
      <c r="LE31" s="574"/>
      <c r="LF31" s="575"/>
      <c r="LG31" s="576" t="str">
        <f>IF(Table1[[#This Row],[Hauptkörper - B1 - Art]]="","",VLOOKUP(Table1[[#This Row],[Hauptkörper - B1 - Art]],'DD FD'!B:C,2,FALSE))</f>
        <v/>
      </c>
      <c r="LH31" s="577" t="str">
        <f>IF(Table1[[#This Row],[Hauptkörper - B1 - Fraktion]]="","",VLOOKUP(Table1[[#This Row],[Hauptkörper - B1 - Fraktion]],'DD FD'!H:J,3,FALSE))</f>
        <v/>
      </c>
      <c r="LI31" s="574" t="str">
        <f>IF(Table1[[#This Row],[Hauptkörper - B1 - Gewicht
(in G)]]="","",Table1[[#This Row],[Hauptkörper - B1 - Gewicht
(in G)]])</f>
        <v/>
      </c>
      <c r="LJ31" s="574" t="str">
        <f>IF(Table1[[#This Row],[Hauptkörper - B1 - Lizenzierungs-pflichtig? (X=Ja)]]="","",Table1[[#This Row],[Hauptkörper - B1 - Lizenzierungs-pflichtig? (X=Ja)]])</f>
        <v/>
      </c>
      <c r="LK31" s="577" t="str">
        <f>IF(Table1[[#This Row],[Hauptkörper - B1 - Virgin Material]]="","",VLOOKUP(Table1[[#This Row],[Hauptkörper - B1 - Virgin Material]],'DD FD'!AJ:AK,2,FALSE))</f>
        <v/>
      </c>
      <c r="LL31" s="578" t="str">
        <f>IF(Table1[[#This Row],[Hauptkörper - B1 - Virgin Material Anteil (in %)]]="","",Table1[[#This Row],[Hauptkörper - B1 - Virgin Material Anteil (in %)]])</f>
        <v/>
      </c>
      <c r="LM31" s="577" t="str">
        <f>IF(Table1[[#This Row],[Hauptkörper - B1 - Recyceltes Material]]="","",VLOOKUP(Table1[[#This Row],[Hauptkörper - B1 - Recyceltes Material]],'DD FD'!AL:AM,2,FALSE))</f>
        <v/>
      </c>
      <c r="LN31" s="578" t="str">
        <f>IF(Table1[[#This Row],[Hauptkörper - B1 - Recyceltes Material Anteil (in %)]]="","",Table1[[#This Row],[Hauptkörper - B1 - Recyceltes Material Anteil (in %)]])</f>
        <v/>
      </c>
      <c r="LO31" s="579" t="str">
        <f>IF(Table1[[#This Row],[Hauptkörper - B1 - Beschichtung]]="","",VLOOKUP(Table1[[#This Row],[Hauptkörper - B1 - Beschichtung]],'DD FD'!AE:AF,2,FALSE))</f>
        <v/>
      </c>
      <c r="LP31" s="580" t="str">
        <f>IF(Table1[[#This Row],[Hauptkörper - B1 - Beschichtung Anteil (in %)]]="","",Table1[[#This Row],[Hauptkörper - B1 - Beschichtung Anteil (in %)]])</f>
        <v/>
      </c>
      <c r="LQ31" s="576" t="str">
        <f>IF(Table1[[#This Row],[Hauptkörper - B2 - Art]]="","",VLOOKUP(Table1[[#This Row],[Hauptkörper - B2 - Art]],'DD FD'!B:C,2,FALSE))</f>
        <v/>
      </c>
      <c r="LR31" s="577" t="str">
        <f>IF(Table1[[#This Row],[Hauptkörper - B2 - Fraktion]]="","",VLOOKUP(Table1[[#This Row],[Hauptkörper - B2 - Fraktion]],'DD FD'!H:J,3,FALSE))</f>
        <v/>
      </c>
      <c r="LS31" s="574" t="str">
        <f>IF(Table1[[#This Row],[Hauptkörper - B2 - Gewicht
(in G)]]="","",Table1[[#This Row],[Hauptkörper - B2 - Gewicht
(in G)]])</f>
        <v/>
      </c>
      <c r="LT31" s="574" t="str">
        <f>IF(Table1[[#This Row],[Hauptkörper - B2 - Lizenzierungs-pflichtig? (X=Ja)]]="","",Table1[[#This Row],[Hauptkörper - B2 - Lizenzierungs-pflichtig? (X=Ja)]])</f>
        <v/>
      </c>
      <c r="LU31" s="577" t="str">
        <f>IF(Table1[[#This Row],[Hauptkörper - B2 - Virgin Material]]="","",VLOOKUP(Table1[[#This Row],[Hauptkörper - B2 - Virgin Material]],'DD FD'!AJ:AK,2,FALSE))</f>
        <v/>
      </c>
      <c r="LV31" s="578" t="str">
        <f>IF(Table1[[#This Row],[Hauptkörper - B2 - Virgin Material Anteil (in %)]]="","",Table1[[#This Row],[Hauptkörper - B2 - Virgin Material Anteil (in %)]])</f>
        <v/>
      </c>
      <c r="LW31" s="577" t="str">
        <f>IF(Table1[[#This Row],[Hauptkörper - B2 - Recyceltes Material]]="","",VLOOKUP(Table1[[#This Row],[Hauptkörper - B2 - Recyceltes Material]],'DD FD'!AL:AM,2,FALSE))</f>
        <v/>
      </c>
      <c r="LX31" s="578" t="str">
        <f>IF(Table1[[#This Row],[Hauptkörper - B2 - Recyceltes Material Anteil (in %)]]="","",Table1[[#This Row],[Hauptkörper - B2 - Recyceltes Material Anteil (in %)]])</f>
        <v/>
      </c>
      <c r="LY31" s="577" t="str">
        <f>IF(Table1[[#This Row],[Hauptkörper - B2 - Beschichtung]]="","",VLOOKUP(Table1[[#This Row],[Hauptkörper - B2 - Beschichtung]],'DD FD'!AE:AF,2,FALSE))</f>
        <v/>
      </c>
      <c r="LZ31" s="580" t="str">
        <f>IF(Table1[[#This Row],[Hauptkörper - B2 - Beschichtung Anteil (in %)]]="","",Table1[[#This Row],[Hauptkörper - B2 - Beschichtung Anteil (in %)]])</f>
        <v/>
      </c>
      <c r="MA31" s="576" t="str">
        <f>IF(Table1[[#This Row],[Hauptkörper - B3 - Art]]="","",VLOOKUP(Table1[[#This Row],[Hauptkörper - B3 - Art]],'DD FD'!B:C,2,FALSE))</f>
        <v/>
      </c>
      <c r="MB31" s="577" t="str">
        <f>IF(Table1[[#This Row],[Hauptkörper - B3 - Fraktion]]="","",VLOOKUP(Table1[[#This Row],[Hauptkörper - B3 - Fraktion]],'DD FD'!H:J,3,FALSE))</f>
        <v/>
      </c>
      <c r="MC31" s="574" t="str">
        <f>IF(Table1[[#This Row],[Hauptkörper - B3 - Gewicht
(in G)]]="","",Table1[[#This Row],[Hauptkörper - B3 - Gewicht
(in G)]])</f>
        <v/>
      </c>
      <c r="MD31" s="574" t="str">
        <f>IF(Table1[[#This Row],[Hauptkörper - B3 - Lizenzierungs-pflichtig? (X=Ja)]]="","",Table1[[#This Row],[Hauptkörper - B3 - Lizenzierungs-pflichtig? (X=Ja)]])</f>
        <v/>
      </c>
      <c r="ME31" s="577" t="str">
        <f>IF(Table1[[#This Row],[Hauptkörper - B3 - Virgin Material]]="","",VLOOKUP(Table1[[#This Row],[Hauptkörper - B3 - Virgin Material]],'DD FD'!AJ:AK,2,FALSE))</f>
        <v/>
      </c>
      <c r="MF31" s="578" t="str">
        <f>IF(Table1[[#This Row],[Hauptkörper - B3 - Virgin Material Anteil (in %)]]="","",Table1[[#This Row],[Hauptkörper - B3 - Virgin Material Anteil (in %)]])</f>
        <v/>
      </c>
      <c r="MG31" s="577" t="str">
        <f>IF(Table1[[#This Row],[Hauptkörper - B3 - Recyceltes Material]]="","",VLOOKUP(Table1[[#This Row],[Hauptkörper - B3 - Recyceltes Material]],'DD FD'!AL:AM,2,FALSE))</f>
        <v/>
      </c>
      <c r="MH31" s="578" t="str">
        <f>IF(Table1[[#This Row],[Hauptkörper - B3 - Recyceltes Material Anteil (in %)]]="","",Table1[[#This Row],[Hauptkörper - B3 - Recyceltes Material Anteil (in %)]])</f>
        <v/>
      </c>
      <c r="MI31" s="577" t="str">
        <f>IF(Table1[[#This Row],[Hauptkörper - B3 - Beschichtung]]="","",VLOOKUP(Table1[[#This Row],[Hauptkörper - B3 - Beschichtung]],'DD FD'!AE:AF,2,FALSE))</f>
        <v/>
      </c>
      <c r="MJ31" s="580" t="str">
        <f>IF(Table1[[#This Row],[Hauptkörper - B3 - Beschichtung Anteil (in %)]]="","",Table1[[#This Row],[Hauptkörper - B3 - Beschichtung Anteil (in %)]])</f>
        <v/>
      </c>
      <c r="MK31" s="576" t="str">
        <f>IF(Table1[[#This Row],[Verschluss - B1 - Art]]="","",VLOOKUP(Table1[[#This Row],[Verschluss - B1 - Art]],'DD FD'!D:E,2,FALSE))</f>
        <v/>
      </c>
      <c r="ML31" s="577" t="str">
        <f>IF(Table1[[#This Row],[Verschluss - B1 - Fraktion]]="","",VLOOKUP(Table1[[#This Row],[Verschluss - B1 - Fraktion]],'DD FD'!H:J,3,FALSE))</f>
        <v/>
      </c>
      <c r="MM31" s="574" t="str">
        <f>IF(Table1[[#This Row],[Verschluss - B1 - Gewicht (in G)]]="","",Table1[[#This Row],[Verschluss - B1 - Gewicht (in G)]])</f>
        <v/>
      </c>
      <c r="MN31" s="574" t="str">
        <f>IF(Table1[[#This Row],[Verschluss - B1 - Lizenzierungs-pflichtig? (X=Ja)]]="","",Table1[[#This Row],[Verschluss - B1 - Lizenzierungs-pflichtig? (X=Ja)]])</f>
        <v/>
      </c>
      <c r="MO31" s="574" t="str">
        <f>IF(Table1[[#This Row],[Verschluss - B1 - Trennbar vom Hauptkörper? (X=Ja)]]="","",Table1[[#This Row],[Verschluss - B1 - Trennbar vom Hauptkörper? (X=Ja)]])</f>
        <v/>
      </c>
      <c r="MP31" s="577" t="str">
        <f>IF(Table1[[#This Row],[Verschluss - B1 - Virgin Material]]="","",VLOOKUP(Table1[[#This Row],[Verschluss - B1 - Virgin Material]],'DD FD'!AJ:AK,2,FALSE))</f>
        <v/>
      </c>
      <c r="MQ31" s="578" t="str">
        <f>IF(Table1[[#This Row],[Verschluss - B1 - Virgin Material Anteil (in %)]]="","",Table1[[#This Row],[Verschluss - B1 - Virgin Material Anteil (in %)]])</f>
        <v/>
      </c>
      <c r="MR31" s="577" t="str">
        <f>IF(Table1[[#This Row],[Verschluss - B1 - Recyceltes Material]]="","",VLOOKUP(Table1[[#This Row],[Verschluss - B1 - Recyceltes Material]],'DD FD'!AL:AM,2,FALSE))</f>
        <v/>
      </c>
      <c r="MS31" s="578" t="str">
        <f>IF(Table1[[#This Row],[Verschluss - B1 - Recyceltes Material Anteil (in %)]]="","",Table1[[#This Row],[Verschluss - B1 - Recyceltes Material Anteil (in %)]])</f>
        <v/>
      </c>
      <c r="MT31" s="577" t="str">
        <f>IF(Table1[[#This Row],[Verschluss - B1 - Beschichtung]]="","",VLOOKUP(Table1[[#This Row],[Verschluss - B1 - Beschichtung]],'DD FD'!AE:AF,2,FALSE))</f>
        <v/>
      </c>
      <c r="MU31" s="580" t="str">
        <f>IF(Table1[[#This Row],[Verschluss - B1 - Beschichtung Anteil (in %)]]="","",Table1[[#This Row],[Verschluss - B1 - Beschichtung Anteil (in %)]])</f>
        <v/>
      </c>
      <c r="MV31" s="576" t="str">
        <f>IF(Table1[[#This Row],[Verschluss - B2 - Art]]="","",VLOOKUP(Table1[[#This Row],[Verschluss - B2 - Art]],'DD FD'!D:E,2,FALSE))</f>
        <v/>
      </c>
      <c r="MW31" s="577" t="str">
        <f>IF(Table1[[#This Row],[Verschluss - B2 - Fraktion]]="","",VLOOKUP(Table1[[#This Row],[Verschluss - B2 - Fraktion]],'DD FD'!H:J,3,FALSE))</f>
        <v/>
      </c>
      <c r="MX31" s="574" t="str">
        <f>IF(Table1[[#This Row],[Verschluss - B2 - Gewicht (in G)]]="","",Table1[[#This Row],[Verschluss - B2 - Gewicht (in G)]])</f>
        <v/>
      </c>
      <c r="MY31" s="574" t="str">
        <f>IF(Table1[[#This Row],[Verschluss - B2 - Lizenzierungs-pflichtig? (X=Ja)]]="","",Table1[[#This Row],[Verschluss - B2 - Lizenzierungs-pflichtig? (X=Ja)]])</f>
        <v/>
      </c>
      <c r="MZ31" s="574" t="str">
        <f>IF(Table1[[#This Row],[Verschluss - B2 - Trennbar vom Hauptkörper? (X=Ja)]]="","",Table1[[#This Row],[Verschluss - B2 - Trennbar vom Hauptkörper? (X=Ja)]])</f>
        <v/>
      </c>
      <c r="NA31" s="577" t="str">
        <f>IF(Table1[[#This Row],[Verschluss - B2 - Virgin Material]]="","",VLOOKUP(Table1[[#This Row],[Verschluss - B2 - Virgin Material]],'DD FD'!AJ:AK,2,FALSE))</f>
        <v/>
      </c>
      <c r="NB31" s="578" t="str">
        <f>IF(Table1[[#This Row],[Verschluss - B2 - Virgin Material Anteil (in %)]]="","",Table1[[#This Row],[Verschluss - B2 - Virgin Material Anteil (in %)]])</f>
        <v/>
      </c>
      <c r="NC31" s="577" t="str">
        <f>IF(Table1[[#This Row],[Verschluss - B2 - Recyceltes Material]]="","",VLOOKUP(Table1[[#This Row],[Verschluss - B2 - Recyceltes Material]],'DD FD'!AL:AM,2,FALSE))</f>
        <v/>
      </c>
      <c r="ND31" s="578" t="str">
        <f>IF(Table1[[#This Row],[Verschluss - B2 - Recyceltes Material Anteil (in %)]]="","",Table1[[#This Row],[Verschluss - B2 - Recyceltes Material Anteil (in %)]])</f>
        <v/>
      </c>
      <c r="NE31" s="577" t="str">
        <f>IF(Table1[[#This Row],[Verschluss - B2 - Beschichtung]]="","",VLOOKUP(Table1[[#This Row],[Verschluss - B2 - Beschichtung]],'DD FD'!AE:AF,2,FALSE))</f>
        <v/>
      </c>
      <c r="NF31" s="580" t="str">
        <f>IF(Table1[[#This Row],[Verschluss - B2 - Beschichtung Anteil (in %)]]="","",Table1[[#This Row],[Verschluss - B2 - Beschichtung Anteil (in %)]])</f>
        <v/>
      </c>
      <c r="NG31" s="576" t="str">
        <f>IF(Table1[[#This Row],[Verschluss - B3 - Art]]="","",VLOOKUP(Table1[[#This Row],[Verschluss - B3 - Art]],'DD FD'!D:E,2,FALSE))</f>
        <v/>
      </c>
      <c r="NH31" s="577" t="str">
        <f>IF(Table1[[#This Row],[Verschluss - B3 - Fraktion]]="","",VLOOKUP(Table1[[#This Row],[Verschluss - B3 - Fraktion]],'DD FD'!H:J,3,FALSE))</f>
        <v/>
      </c>
      <c r="NI31" s="574" t="str">
        <f>IF(Table1[[#This Row],[Verschluss - B3 - Gewicht (in G)]]="","",Table1[[#This Row],[Verschluss - B3 - Gewicht (in G)]])</f>
        <v/>
      </c>
      <c r="NJ31" s="574" t="str">
        <f>IF(Table1[[#This Row],[Verschluss - B3 - Lizenzierungs-pflichtig? (X=Ja)]]="","",Table1[[#This Row],[Verschluss - B3 - Lizenzierungs-pflichtig? (X=Ja)]])</f>
        <v/>
      </c>
      <c r="NK31" s="574" t="str">
        <f>IF(Table1[[#This Row],[Verschluss - B3 - Trennbar vom Hauptkörper? (X=Ja)]]="","",Table1[[#This Row],[Verschluss - B3 - Trennbar vom Hauptkörper? (X=Ja)]])</f>
        <v/>
      </c>
      <c r="NL31" s="577" t="str">
        <f>IF(Table1[[#This Row],[Verschluss - B3 - Virgin Material]]="","",VLOOKUP(Table1[[#This Row],[Verschluss - B3 - Virgin Material]],'DD FD'!AJ:AK,2,FALSE))</f>
        <v/>
      </c>
      <c r="NM31" s="578" t="str">
        <f>IF(Table1[[#This Row],[Verschluss - B3 - Virgin Material Anteil (in %)]]="","",Table1[[#This Row],[Verschluss - B3 - Virgin Material Anteil (in %)]])</f>
        <v/>
      </c>
      <c r="NN31" s="577" t="str">
        <f>IF(Table1[[#This Row],[Verschluss - B3 - Recyceltes Material]]="","",VLOOKUP(Table1[[#This Row],[Verschluss - B3 - Recyceltes Material]],'DD FD'!AL:AM,2,FALSE))</f>
        <v/>
      </c>
      <c r="NO31" s="578" t="str">
        <f>IF(Table1[[#This Row],[Verschluss - B3 - Recyceltes Material Anteil (in %)]]="","",Table1[[#This Row],[Verschluss - B3 - Recyceltes Material Anteil (in %)]])</f>
        <v/>
      </c>
      <c r="NP31" s="577" t="str">
        <f>IF(Table1[[#This Row],[Verschluss - B3 - Beschichtung]]="","",VLOOKUP(Table1[[#This Row],[Verschluss - B3 - Beschichtung]],'DD FD'!AE:AF,2,FALSE))</f>
        <v/>
      </c>
      <c r="NQ31" s="580" t="str">
        <f>IF(Table1[[#This Row],[Verschluss - B3 - Beschichtung Anteil (in %)]]="","",Table1[[#This Row],[Verschluss - B3 - Beschichtung Anteil (in %)]])</f>
        <v/>
      </c>
      <c r="NR31" s="576" t="str">
        <f>IF(Table1[[#This Row],[Etikett - B1 - Art]]="","",VLOOKUP(Table1[[#This Row],[Etikett - B1 - Art]],'DD FD'!F:G,2,FALSE))</f>
        <v/>
      </c>
      <c r="NS31" s="577" t="str">
        <f>IF(Table1[[#This Row],[Etikett - B1 - Fraktion]]="","",VLOOKUP(Table1[[#This Row],[Etikett - B1 - Fraktion]],'DD FD'!H:J,3,FALSE))</f>
        <v/>
      </c>
      <c r="NT31" s="574" t="str">
        <f>IF(Table1[[#This Row],[Etikett - B1 - Gewicht (in G)]]="","",Table1[[#This Row],[Etikett - B1 - Gewicht (in G)]])</f>
        <v/>
      </c>
      <c r="NU31" s="574" t="str">
        <f>IF(Table1[[#This Row],[Etikett - B1 - Lizenzierungs-pflichtig? (X=Ja)]]="","",Table1[[#This Row],[Etikett - B1 - Lizenzierungs-pflichtig? (X=Ja)]])</f>
        <v/>
      </c>
      <c r="NV31" s="574" t="str">
        <f>IF(Table1[[#This Row],[Etikett - B1 - Trennbar vom Hauptkörper? (X=Ja)]]="","",Table1[[#This Row],[Etikett - B1 - Trennbar vom Hauptkörper? (X=Ja)]])</f>
        <v/>
      </c>
      <c r="NW31" s="577" t="str">
        <f>IF(Table1[[#This Row],[Etikett - B1 - Virgin Material]]="","",VLOOKUP(Table1[[#This Row],[Etikett - B1 - Virgin Material]],'DD FD'!AJ:AK,2,FALSE))</f>
        <v/>
      </c>
      <c r="NX31" s="578" t="str">
        <f>IF(Table1[[#This Row],[Etikett - B1 - Virgin Material Anteil (in %)]]="","",Table1[[#This Row],[Etikett - B1 - Virgin Material Anteil (in %)]])</f>
        <v/>
      </c>
      <c r="NY31" s="577" t="str">
        <f>IF(Table1[[#This Row],[Etikett - B1 - Recyceltes Material]]="","",VLOOKUP(Table1[[#This Row],[Etikett - B1 - Recyceltes Material]],'DD FD'!AL:AM,2,FALSE))</f>
        <v/>
      </c>
      <c r="NZ31" s="578" t="str">
        <f>IF(Table1[[#This Row],[Etikett - B1 - Recyceltes Material Anteil (in %)]]="","",Table1[[#This Row],[Etikett - B1 - Recyceltes Material Anteil (in %)]])</f>
        <v/>
      </c>
      <c r="OA31" s="577" t="str">
        <f>IF(Table1[[#This Row],[Etikett - B1 - Beschichtung]]="","",VLOOKUP(Table1[[#This Row],[Etikett - B1 - Beschichtung]],'DD FD'!AE:AF,2,FALSE))</f>
        <v/>
      </c>
      <c r="OB31" s="580" t="str">
        <f>IF(Table1[[#This Row],[Etikett - B1 - Beschichtung Anteil (in %)]]="","",Table1[[#This Row],[Etikett - B1 - Beschichtung Anteil (in %)]])</f>
        <v/>
      </c>
      <c r="OC31" s="576" t="str">
        <f>IF(Table1[[#This Row],[Etikett - B2 - Art]]="","",VLOOKUP(Table1[[#This Row],[Etikett - B2 - Art]],'DD FD'!F:G,2,FALSE))</f>
        <v/>
      </c>
      <c r="OD31" s="577" t="str">
        <f>IF(Table1[[#This Row],[Etikett - B2 - Fraktion]]="","",VLOOKUP(Table1[[#This Row],[Etikett - B2 - Fraktion]],'DD FD'!H:J,3,FALSE))</f>
        <v/>
      </c>
      <c r="OE31" s="574" t="str">
        <f>IF(Table1[[#This Row],[Etikett - B2 - Gewicht (in G)]]="","",Table1[[#This Row],[Etikett - B2 - Gewicht (in G)]])</f>
        <v/>
      </c>
      <c r="OF31" s="574" t="str">
        <f>IF(Table1[[#This Row],[Etikett - B2 - Lizenzierungs-pflichtig? (X=Ja)]]="","",Table1[[#This Row],[Etikett - B2 - Lizenzierungs-pflichtig? (X=Ja)]])</f>
        <v/>
      </c>
      <c r="OG31" s="574" t="str">
        <f>IF(Table1[[#This Row],[Etikett - B2 - Trennbar vom Hauptkörper? (X=Ja)]]="","",Table1[[#This Row],[Etikett - B2 - Trennbar vom Hauptkörper? (X=Ja)]])</f>
        <v/>
      </c>
      <c r="OH31" s="577" t="str">
        <f>IF(Table1[[#This Row],[Etikett - B2 - Virgin Material]]="","",VLOOKUP(Table1[[#This Row],[Etikett - B2 - Virgin Material]],'DD FD'!AJ:AK,2,FALSE))</f>
        <v/>
      </c>
      <c r="OI31" s="578" t="str">
        <f>IF(Table1[[#This Row],[Etikett - B2 - Virgin Material Anteil (in %)]]="","",Table1[[#This Row],[Etikett - B2 - Virgin Material Anteil (in %)]])</f>
        <v/>
      </c>
      <c r="OJ31" s="577" t="str">
        <f>IF(Table1[[#This Row],[Etikett - B2 - Recyceltes Material]]="","",VLOOKUP(Table1[[#This Row],[Etikett - B2 - Recyceltes Material]],'DD FD'!AL:AM,2,FALSE))</f>
        <v/>
      </c>
      <c r="OK31" s="578" t="str">
        <f>IF(Table1[[#This Row],[Etikett - B2 - Recyceltes Material Anteil (in %)]]="","",Table1[[#This Row],[Etikett - B2 - Recyceltes Material Anteil (in %)]])</f>
        <v/>
      </c>
      <c r="OL31" s="577" t="str">
        <f>IF(Table1[[#This Row],[Etikett - B2 - Beschichtung]]="","",VLOOKUP(Table1[[#This Row],[Etikett - B2 - Beschichtung]],'DD FD'!AE:AF,2,FALSE))</f>
        <v/>
      </c>
      <c r="OM31" s="580" t="str">
        <f>IF(Table1[[#This Row],[Etikett - B2 - Beschichtung Anteil (in %)]]="","",Table1[[#This Row],[Etikett - B2 - Beschichtung Anteil (in %)]])</f>
        <v/>
      </c>
      <c r="ON31" s="576" t="str">
        <f>IF(Table1[[#This Row],[Etikett - B3 - Art]]="","",VLOOKUP(Table1[[#This Row],[Etikett - B3 - Art]],'DD FD'!F:G,2,FALSE))</f>
        <v/>
      </c>
      <c r="OO31" s="577" t="str">
        <f>IF(Table1[[#This Row],[Etikett - B3 - Fraktion]]="","",VLOOKUP(Table1[[#This Row],[Etikett - B3 - Fraktion]],'DD FD'!H:J,3,FALSE))</f>
        <v/>
      </c>
      <c r="OP31" s="574" t="str">
        <f>IF(Table1[[#This Row],[Etikett - B3 - Gewicht (in G)]]="","",Table1[[#This Row],[Etikett - B3 - Gewicht (in G)]])</f>
        <v/>
      </c>
      <c r="OQ31" s="574" t="str">
        <f>IF(Table1[[#This Row],[Etikett - B3 - Lizenzierungs-pflichtig? (X=Ja)]]="","",Table1[[#This Row],[Etikett - B3 - Lizenzierungs-pflichtig? (X=Ja)]])</f>
        <v/>
      </c>
      <c r="OR31" s="574" t="str">
        <f>IF(Table1[[#This Row],[Etikett - B3 - Trennbar vom Hauptkörper? (X=Ja)]]="","",Table1[[#This Row],[Etikett - B3 - Trennbar vom Hauptkörper? (X=Ja)]])</f>
        <v/>
      </c>
      <c r="OS31" s="577" t="str">
        <f>IF(Table1[[#This Row],[Etikett - B3 - Virgin Material]]="","",VLOOKUP(Table1[[#This Row],[Etikett - B3 - Virgin Material]],'DD FD'!AJ:AK,2,FALSE))</f>
        <v/>
      </c>
      <c r="OT31" s="578" t="str">
        <f>IF(Table1[[#This Row],[Etikett - B3 - Virgin Material Anteil (in %)]]="","",Table1[[#This Row],[Etikett - B3 - Virgin Material Anteil (in %)]])</f>
        <v/>
      </c>
      <c r="OU31" s="577" t="str">
        <f>IF(Table1[[#This Row],[Etikett - B3 - Recyceltes Material]]="","",VLOOKUP(Table1[[#This Row],[Etikett - B3 - Recyceltes Material]],'DD FD'!AL:AM,2,FALSE))</f>
        <v/>
      </c>
      <c r="OV31" s="578" t="str">
        <f>IF(Table1[[#This Row],[Etikett - B3 - Recyceltes Material Anteil (in %)]]="","",Table1[[#This Row],[Etikett - B3 - Recyceltes Material Anteil (in %)]])</f>
        <v/>
      </c>
      <c r="OW31" s="577" t="str">
        <f>IF(Table1[[#This Row],[Etikett - B3 - Beschichtung]]="","",VLOOKUP(Table1[[#This Row],[Etikett - B3 - Beschichtung]],'DD FD'!AE:AF,2,FALSE))</f>
        <v/>
      </c>
      <c r="OX31" s="613" t="str">
        <f>IF(Table1[[#This Row],[Etikett - B3 - Beschichtung Anteil (in %)]]="","",Table1[[#This Row],[Etikett - B3 - Beschichtung Anteil (in %)]])</f>
        <v/>
      </c>
      <c r="OY31" s="618">
        <f>ROUNDUP(SUM(
IF(AND(LH31='DD FD'!$J$7,LJ31='DD FD'!$AI$3),LI31,0),
IF(AND(LR31='DD FD'!$J$7,LT31='DD FD'!$AI$3),LS31,0),
IF(AND(MB31='DD FD'!$J$7,MD31='DD FD'!$AI$3),MC31,0),
IF(AND(ML31='DD FD'!$J$7,MN31='DD FD'!$AI$3),MM31,0),
IF(AND(MW31='DD FD'!$J$7,MY31='DD FD'!$AI$3),MX31,0),
IF(AND(NH31='DD FD'!$J$7,NJ31='DD FD'!$AI$3),NI31,0),
IF(AND(NS31='DD FD'!$J$7,NU31='DD FD'!$AI$3),NT31,0),
IF(AND(OD31='DD FD'!$J$7,OF31='DD FD'!$AI$3),OE31,0),
IF(AND(OO31='DD FD'!$J$7,OQ31='DD FD'!$AI$3),OP31,0),
),2)</f>
        <v>0</v>
      </c>
      <c r="OZ31" s="617">
        <f>ROUNDUP(SUM(
IF(AND(LH31='DD FD'!$J$6,LJ31='DD FD'!$AI$3),LI31,0),
IF(AND(LR31='DD FD'!$J$6,LT31='DD FD'!$AI$3),LS31,0),
IF(AND(MB31='DD FD'!$J$6,MD31='DD FD'!$AI$3),MC31,0),
IF(AND(ML31='DD FD'!$J$6,MN31='DD FD'!$AI$3),MM31,0),
IF(AND(MW31='DD FD'!$J$6,MY31='DD FD'!$AI$3),MX31,0),
IF(AND(NH31='DD FD'!$J$6,NJ31='DD FD'!$AI$3),NI31,0),
IF(AND(NS31='DD FD'!$J$6,NU31='DD FD'!$AI$3),NT31,0),
IF(AND(OD31='DD FD'!$J$6,OF31='DD FD'!$AI$3),OE31,0),
IF(AND(OO31='DD FD'!$J$6,OQ31='DD FD'!$AI$3),OP31,0),
),2)</f>
        <v>0</v>
      </c>
      <c r="PA31" s="617">
        <f>ROUNDUP(SUM(
IF(AND(LH31='DD FD'!$J$10,LJ31='DD FD'!$AI$3),LI31,0),
IF(AND(LR31='DD FD'!$J$10,LT31='DD FD'!$AI$3),LS31,0),
IF(AND(MB31='DD FD'!$J$10,MD31='DD FD'!$AI$3),MC31,0),
IF(AND(ML31='DD FD'!$J$10,MN31='DD FD'!$AI$3),MM31,0),
IF(AND(MW31='DD FD'!$J$10,MY31='DD FD'!$AI$3),MX31,0),
IF(AND(NH31='DD FD'!$J$10,NJ31='DD FD'!$AI$3),NI31,0),
IF(AND(NS31='DD FD'!$J$10,NU31='DD FD'!$AI$3),NT31,0),
IF(AND(OD31='DD FD'!$J$10,OF31='DD FD'!$AI$3),OE31,0),
IF(AND(OO31='DD FD'!$J$10,OQ31='DD FD'!$AI$3),OP31,0),
),2)</f>
        <v>0</v>
      </c>
      <c r="PB31" s="617">
        <f>ROUNDUP(SUM(
IF(AND(LH31='DD FD'!$J$8,LJ31='DD FD'!$AI$3),LI31,0),
IF(AND(LR31='DD FD'!$J$8,LT31='DD FD'!$AI$3),LS31,0),
IF(AND(MB31='DD FD'!$J$8,MD31='DD FD'!$AI$3),MC31,0),
IF(AND(ML31='DD FD'!$J$8,MN31='DD FD'!$AI$3),MM31,0),
IF(AND(MW31='DD FD'!$J$8,MY31='DD FD'!$AI$3),MX31,0),
IF(AND(NH31='DD FD'!$J$8,NJ31='DD FD'!$AI$3),NI31,0),
IF(AND(NS31='DD FD'!$J$8,NU31='DD FD'!$AI$3),NT31,0),
IF(AND(OD31='DD FD'!$J$8,OF31='DD FD'!$AI$3),OE31,0),
IF(AND(OO31='DD FD'!$J$8,OQ31='DD FD'!$AI$3),OP31,0),
),2)</f>
        <v>0</v>
      </c>
      <c r="PC31" s="617">
        <f>ROUNDUP(SUM(
IF(AND(LH31='DD FD'!$J$5,LJ31='DD FD'!$AI$3),LI31,0),
IF(AND(LR31='DD FD'!$J$5,LT31='DD FD'!$AI$3),LS31,0),
IF(AND(MB31='DD FD'!$J$5,MD31='DD FD'!$AI$3),MC31,0),
IF(AND(ML31='DD FD'!$J$5,MN31='DD FD'!$AI$3),MM31,0),
IF(AND(MW31='DD FD'!$J$5,MY31='DD FD'!$AI$3),MX31,0),
IF(AND(NH31='DD FD'!$J$5,NJ31='DD FD'!$AI$3),NI31,0),
IF(AND(NS31='DD FD'!$J$5,NU31='DD FD'!$AI$3),NT31,0),
IF(AND(OD31='DD FD'!$J$5,OF31='DD FD'!$AI$3),OE31,0),
IF(AND(OO31='DD FD'!$J$5,OQ31='DD FD'!$AI$3),OP31,0),
),2)</f>
        <v>0</v>
      </c>
      <c r="PD31" s="617">
        <f>ROUNDUP(SUM(
IF(AND(LH31='DD FD'!$J$9,LJ31='DD FD'!$AI$3),LI31,0),
IF(AND(LR31='DD FD'!$J$9,LT31='DD FD'!$AI$3),LS31,0),
IF(AND(MB31='DD FD'!$J$9,MD31='DD FD'!$AI$3),MC31,0),
IF(AND(ML31='DD FD'!$J$9,MN31='DD FD'!$AI$3),MM31,0),
IF(AND(MW31='DD FD'!$J$9,MY31='DD FD'!$AI$3),MX31,0),
IF(AND(NH31='DD FD'!$J$9,NJ31='DD FD'!$AI$3),NI31,0),
IF(AND(NS31='DD FD'!$J$9,NU31='DD FD'!$AI$3),NT31,0),
IF(AND(OD31='DD FD'!$J$9,OF31='DD FD'!$AI$3),OE31,0),
IF(AND(OO31='DD FD'!$J$9,OQ31='DD FD'!$AI$3),OP31,0),
),2)</f>
        <v>0</v>
      </c>
      <c r="PE31" s="617">
        <f>ROUNDUP(SUM(
IF(AND(LH31='DD FD'!$J$4,LJ31='DD FD'!$AI$3),LI31,0),
IF(AND(LR31='DD FD'!$J$4,LT31='DD FD'!$AI$3),LS31,0),
IF(AND(MB31='DD FD'!$J$4,MD31='DD FD'!$AI$3),MC31,0),
IF(AND(ML31='DD FD'!$J$4,MN31='DD FD'!$AI$3),MM31,0),
IF(AND(MW31='DD FD'!$J$4,MY31='DD FD'!$AI$3),MX31,0),
IF(AND(NH31='DD FD'!$J$4,NJ31='DD FD'!$AI$3),NI31,0),
IF(AND(NS31='DD FD'!$J$4,NU31='DD FD'!$AI$3),NT31,0),
IF(AND(OD31='DD FD'!$J$4,OF31='DD FD'!$AI$3),OE31,0),
IF(AND(OO31='DD FD'!$J$4,OQ31='DD FD'!$AI$3),OP31,0),
),2)</f>
        <v>0</v>
      </c>
      <c r="PF31" s="619">
        <f>ROUNDUP(SUM(
IF(AND(LH31='DD FD'!$J$11,LJ31='DD FD'!$AI$3),LI31,0),
IF(AND(LR31='DD FD'!$J$11,LT31='DD FD'!$AI$3),LS31,0),
IF(AND(MB31='DD FD'!$J$11,MD31='DD FD'!$AI$3),MC31,0),
IF(AND(ML31='DD FD'!$J$11,MN31='DD FD'!$AI$3),MM31,0),
IF(AND(MW31='DD FD'!$J$11,MY31='DD FD'!$AI$3),MX31,0),
IF(AND(NH31='DD FD'!$J$11,NJ31='DD FD'!$AI$3),NI31,0),
IF(AND(NS31='DD FD'!$J$11,NU31='DD FD'!$AI$3),NT31,0),
IF(AND(OD31='DD FD'!$J$11,OF31='DD FD'!$AI$3),OE31,0),
IF(AND(OO31='DD FD'!$J$11,OQ31='DD FD'!$AI$3),OP31,0),
),2)</f>
        <v>0</v>
      </c>
    </row>
    <row r="32" spans="1:422">
      <c r="A32" s="806"/>
      <c r="B32" s="934"/>
      <c r="C32" s="247"/>
      <c r="D32" s="842"/>
      <c r="E32" s="247"/>
      <c r="F32" s="158"/>
      <c r="G32" s="710"/>
      <c r="H32" s="712"/>
      <c r="I32" s="936"/>
      <c r="J32" s="803"/>
      <c r="K32" s="150"/>
      <c r="L32" s="146" t="str">
        <f t="shared" si="0"/>
        <v/>
      </c>
      <c r="M32" s="501" t="str">
        <f t="shared" si="17"/>
        <v/>
      </c>
      <c r="N32" s="504"/>
      <c r="O32" s="113" t="str">
        <f t="shared" si="18"/>
        <v/>
      </c>
      <c r="P32" s="114" t="str">
        <f t="shared" si="1"/>
        <v/>
      </c>
      <c r="Q32" s="152"/>
      <c r="R32" s="152"/>
      <c r="S32" s="115" t="str">
        <f t="shared" si="19"/>
        <v/>
      </c>
      <c r="T32" s="159"/>
      <c r="U32" s="159"/>
      <c r="V32" s="157"/>
      <c r="W32" s="157"/>
      <c r="X32" s="157"/>
      <c r="Y32" s="772"/>
      <c r="Z32" s="158"/>
      <c r="AA32" s="144"/>
      <c r="AB32" s="112"/>
      <c r="AC32" s="153"/>
      <c r="AD32" s="153"/>
      <c r="AE32" s="153"/>
      <c r="AF32" s="153"/>
      <c r="AG32" s="153"/>
      <c r="AH32" s="153"/>
      <c r="AI32" s="152"/>
      <c r="AJ32" s="158"/>
      <c r="AK32" s="158"/>
      <c r="AL32" s="158"/>
      <c r="AM32" s="116" t="str">
        <f t="shared" si="20"/>
        <v/>
      </c>
      <c r="AN32" s="116" t="str">
        <f t="shared" si="21"/>
        <v/>
      </c>
      <c r="AO32" s="324"/>
      <c r="AP32" s="503"/>
      <c r="AQ32" s="487" t="str">
        <f t="shared" si="22"/>
        <v/>
      </c>
      <c r="AR32" s="113" t="str">
        <f t="shared" si="2"/>
        <v/>
      </c>
      <c r="AS32" s="113" t="str">
        <f t="shared" si="3"/>
        <v/>
      </c>
      <c r="AT32" s="113" t="str">
        <f t="shared" si="4"/>
        <v/>
      </c>
      <c r="AU32" s="113" t="str">
        <f t="shared" si="5"/>
        <v/>
      </c>
      <c r="AV32" s="159"/>
      <c r="AW32" s="157"/>
      <c r="AX32" s="157"/>
      <c r="AY32" s="157"/>
      <c r="AZ32" s="157"/>
      <c r="BA32" s="116" t="str">
        <f t="shared" si="6"/>
        <v/>
      </c>
      <c r="BB32" s="316"/>
      <c r="BC32" s="116" t="str">
        <f t="shared" si="7"/>
        <v/>
      </c>
      <c r="BD32" s="133" t="str">
        <f t="shared" si="8"/>
        <v/>
      </c>
      <c r="BE32" s="157"/>
      <c r="BF32" s="1180"/>
      <c r="BG32" s="1180"/>
      <c r="BH32" s="158"/>
      <c r="BI32" s="490"/>
      <c r="BJ32" s="514" t="str">
        <f t="shared" si="23"/>
        <v/>
      </c>
      <c r="BK32" s="789"/>
      <c r="BL32" s="116" t="str">
        <f t="shared" si="24"/>
        <v/>
      </c>
      <c r="BM32" s="144"/>
      <c r="BN32" s="144"/>
      <c r="BO32" s="144"/>
      <c r="BP32" s="790"/>
      <c r="BQ32" s="790"/>
      <c r="BR32" s="790"/>
      <c r="BS32" s="116" t="str">
        <f t="shared" si="9"/>
        <v/>
      </c>
      <c r="BT32" s="790"/>
      <c r="BU32" s="808" t="str">
        <f t="shared" si="10"/>
        <v/>
      </c>
      <c r="BV32" s="791"/>
      <c r="BW32" s="144"/>
      <c r="BX32" s="20"/>
      <c r="BY32" s="20"/>
      <c r="BZ32" s="20"/>
      <c r="CA32" s="792"/>
      <c r="CB32" s="1201"/>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782" t="str">
        <f t="shared" si="25"/>
        <v/>
      </c>
      <c r="EE32" s="519"/>
      <c r="EF32" s="793"/>
      <c r="EG32" s="519"/>
      <c r="EH32" s="794"/>
      <c r="EI32" s="790"/>
      <c r="EJ32" s="794"/>
      <c r="EK32" s="794"/>
      <c r="EL32" s="790"/>
      <c r="EM32" s="790"/>
      <c r="EN32" s="790"/>
      <c r="EO32" s="112" t="str">
        <f t="shared" si="11"/>
        <v/>
      </c>
      <c r="EP32" s="790"/>
      <c r="EQ32" s="488" t="str">
        <f t="shared" si="12"/>
        <v/>
      </c>
      <c r="ER32" s="1100"/>
      <c r="ES32" s="1099" t="str">
        <f t="shared" si="26"/>
        <v/>
      </c>
      <c r="ET32" s="525"/>
      <c r="EU32" s="148"/>
      <c r="EV32" s="148"/>
      <c r="EW32" s="148"/>
      <c r="EX32" s="148"/>
      <c r="EY32" s="148"/>
      <c r="EZ32" s="148"/>
      <c r="FA32" s="148"/>
      <c r="FB32" s="148"/>
      <c r="FC32" s="148"/>
      <c r="FD32" s="148"/>
      <c r="FE32" s="148"/>
      <c r="FF32" s="148"/>
      <c r="FG32" s="148"/>
      <c r="FH32" s="148"/>
      <c r="FI32" s="528"/>
      <c r="FJ32" s="513" t="str">
        <f t="shared" si="13"/>
        <v/>
      </c>
      <c r="FK32" s="158"/>
      <c r="FL32" s="850"/>
      <c r="FM32" s="850"/>
      <c r="FN32" s="850"/>
      <c r="FO32" s="850"/>
      <c r="FP32" s="850"/>
      <c r="FQ32" s="850"/>
      <c r="FR32" s="157"/>
      <c r="FS32" s="143"/>
      <c r="FT32" s="143"/>
      <c r="FU32" s="847" t="str">
        <f t="shared" si="14"/>
        <v/>
      </c>
      <c r="FV32" s="555"/>
      <c r="FW32" s="523" t="str">
        <f>IF(Table1[[#This Row],[Nonfood Inhaltstoffe - Komponente]]="","",VLOOKUP(Table1[[#This Row],[Nonfood Inhaltstoffe - Komponente]],'Dropdown Auswahl'!BJ:BK,2,FALSE))</f>
        <v/>
      </c>
      <c r="FX32" s="1013"/>
      <c r="FY32" s="1011" t="str">
        <f t="shared" si="15"/>
        <v/>
      </c>
      <c r="FZ32" s="152"/>
      <c r="GA32" s="152"/>
      <c r="GB32" s="152"/>
      <c r="GC32" s="529" t="str">
        <f t="shared" si="16"/>
        <v/>
      </c>
      <c r="GG32" s="21"/>
      <c r="GH32" s="21"/>
      <c r="GI32" s="1019"/>
      <c r="GJ32" s="1016" t="str">
        <f>IF(Table1[[#This Row],[Global Trade Item Number (GTIN)]]="","",Table1[[#This Row],[Global Trade Item Number (GTIN)]])</f>
        <v/>
      </c>
      <c r="GK32" s="555" t="str">
        <f>IF(Table1[[#This Row],[WAWI-Nr./ Kreditoren-Nummer
(ASDV)]]&lt;&gt;"",Table1[[#This Row],[WAWI-Nr./ Kreditoren-Nummer
(ASDV)]],"")</f>
        <v/>
      </c>
      <c r="GL32" s="165"/>
      <c r="GM32" s="165"/>
      <c r="GN32" s="165"/>
      <c r="GO32" s="485"/>
      <c r="GP32" s="534"/>
      <c r="GQ32" s="533"/>
      <c r="GR32" s="486"/>
      <c r="GS32" s="486"/>
      <c r="GT32" s="486"/>
      <c r="GU32" s="486"/>
      <c r="GV32" s="486"/>
      <c r="GW32" s="542"/>
      <c r="GX32" s="538"/>
      <c r="GY32" s="144"/>
      <c r="GZ32" s="480"/>
      <c r="HA32" s="158"/>
      <c r="HB32" s="480"/>
      <c r="HC32" s="480"/>
      <c r="HD32" s="480"/>
      <c r="HE32" s="480"/>
      <c r="HF32" s="480"/>
      <c r="HG32" s="480"/>
      <c r="HH32" s="538"/>
      <c r="HI32" s="480"/>
      <c r="HJ32" s="480"/>
      <c r="HK32" s="480"/>
      <c r="HL32" s="480"/>
      <c r="HM32" s="480"/>
      <c r="HN32" s="480"/>
      <c r="HO32" s="480"/>
      <c r="HP32" s="480"/>
      <c r="HQ32" s="480"/>
      <c r="HR32" s="538"/>
      <c r="HS32" s="480"/>
      <c r="HT32" s="480"/>
      <c r="HU32" s="480"/>
      <c r="HV32" s="480"/>
      <c r="HW32" s="480"/>
      <c r="HX32" s="480"/>
      <c r="HY32" s="480"/>
      <c r="HZ32" s="480"/>
      <c r="IA32" s="480"/>
      <c r="IB32" s="538"/>
      <c r="IC32" s="480"/>
      <c r="ID32" s="480"/>
      <c r="IE32" s="480"/>
      <c r="IF32" s="480"/>
      <c r="IG32" s="480"/>
      <c r="IH32" s="480"/>
      <c r="II32" s="480"/>
      <c r="IJ32" s="480"/>
      <c r="IK32" s="480"/>
      <c r="IL32" s="480"/>
      <c r="IM32" s="538"/>
      <c r="IN32" s="480"/>
      <c r="IO32" s="480"/>
      <c r="IP32" s="480"/>
      <c r="IQ32" s="480"/>
      <c r="IR32" s="480"/>
      <c r="IS32" s="480"/>
      <c r="IT32" s="480"/>
      <c r="IU32" s="480"/>
      <c r="IV32" s="480"/>
      <c r="IW32" s="480"/>
      <c r="IX32" s="538"/>
      <c r="IY32" s="480"/>
      <c r="IZ32" s="480"/>
      <c r="JA32" s="480"/>
      <c r="JB32" s="480"/>
      <c r="JC32" s="480"/>
      <c r="JD32" s="480"/>
      <c r="JE32" s="480"/>
      <c r="JF32" s="480"/>
      <c r="JG32" s="480"/>
      <c r="JH32" s="480"/>
      <c r="JI32" s="538"/>
      <c r="JJ32" s="480"/>
      <c r="JK32" s="480"/>
      <c r="JL32" s="480"/>
      <c r="JM32" s="480"/>
      <c r="JN32" s="480"/>
      <c r="JO32" s="480"/>
      <c r="JP32" s="480"/>
      <c r="JQ32" s="480"/>
      <c r="JR32" s="480"/>
      <c r="JS32" s="590"/>
      <c r="JT32" s="538"/>
      <c r="JU32" s="480"/>
      <c r="JV32" s="480"/>
      <c r="JW32" s="480"/>
      <c r="JX32" s="480"/>
      <c r="JY32" s="480"/>
      <c r="JZ32" s="480"/>
      <c r="KA32" s="480"/>
      <c r="KB32" s="480"/>
      <c r="KC32" s="480"/>
      <c r="KD32" s="480"/>
      <c r="KE32" s="538"/>
      <c r="KF32" s="480"/>
      <c r="KG32" s="480"/>
      <c r="KH32" s="480"/>
      <c r="KI32" s="480"/>
      <c r="KJ32" s="480"/>
      <c r="KK32" s="480"/>
      <c r="KL32" s="480"/>
      <c r="KM32" s="480"/>
      <c r="KN32" s="480"/>
      <c r="KO32" s="480"/>
      <c r="KR32" s="568" t="str">
        <f>IF(Table1[[#This Row],[GTIN]]&lt;&gt;"",Table1[[#This Row],[GTIN]],"")</f>
        <v/>
      </c>
      <c r="KS32" s="569" t="str">
        <f>Table1[[#This Row],[Kreditor]]</f>
        <v/>
      </c>
      <c r="KT32" s="570" t="str">
        <f>IF(Table1[[#This Row],[Gültig ab (Datum)]]&lt;&gt;"",Table1[[#This Row],[Gültig ab (Datum)]],"")</f>
        <v/>
      </c>
      <c r="KU32" s="570"/>
      <c r="KV32" s="583" t="str">
        <f>IF(Table1[[#This Row],[Artikel verpackt? 
(X=Ja)]]="","",Table1[[#This Row],[Artikel verpackt? 
(X=Ja)]])</f>
        <v/>
      </c>
      <c r="KW32" s="571" t="str">
        <f>IF(Table1[[#This Row],[Verpackung recyclingfähig?
(X=Ja)]]="","",Table1[[#This Row],[Verpackung recyclingfähig?
(X=Ja)]])</f>
        <v/>
      </c>
      <c r="KX32" s="572"/>
      <c r="KY32" s="573"/>
      <c r="KZ32" s="574"/>
      <c r="LA32" s="574"/>
      <c r="LB32" s="574"/>
      <c r="LC32" s="574"/>
      <c r="LD32" s="574"/>
      <c r="LE32" s="574"/>
      <c r="LF32" s="575"/>
      <c r="LG32" s="576" t="str">
        <f>IF(Table1[[#This Row],[Hauptkörper - B1 - Art]]="","",VLOOKUP(Table1[[#This Row],[Hauptkörper - B1 - Art]],'DD FD'!B:C,2,FALSE))</f>
        <v/>
      </c>
      <c r="LH32" s="577" t="str">
        <f>IF(Table1[[#This Row],[Hauptkörper - B1 - Fraktion]]="","",VLOOKUP(Table1[[#This Row],[Hauptkörper - B1 - Fraktion]],'DD FD'!H:J,3,FALSE))</f>
        <v/>
      </c>
      <c r="LI32" s="574" t="str">
        <f>IF(Table1[[#This Row],[Hauptkörper - B1 - Gewicht
(in G)]]="","",Table1[[#This Row],[Hauptkörper - B1 - Gewicht
(in G)]])</f>
        <v/>
      </c>
      <c r="LJ32" s="574" t="str">
        <f>IF(Table1[[#This Row],[Hauptkörper - B1 - Lizenzierungs-pflichtig? (X=Ja)]]="","",Table1[[#This Row],[Hauptkörper - B1 - Lizenzierungs-pflichtig? (X=Ja)]])</f>
        <v/>
      </c>
      <c r="LK32" s="577" t="str">
        <f>IF(Table1[[#This Row],[Hauptkörper - B1 - Virgin Material]]="","",VLOOKUP(Table1[[#This Row],[Hauptkörper - B1 - Virgin Material]],'DD FD'!AJ:AK,2,FALSE))</f>
        <v/>
      </c>
      <c r="LL32" s="578" t="str">
        <f>IF(Table1[[#This Row],[Hauptkörper - B1 - Virgin Material Anteil (in %)]]="","",Table1[[#This Row],[Hauptkörper - B1 - Virgin Material Anteil (in %)]])</f>
        <v/>
      </c>
      <c r="LM32" s="577" t="str">
        <f>IF(Table1[[#This Row],[Hauptkörper - B1 - Recyceltes Material]]="","",VLOOKUP(Table1[[#This Row],[Hauptkörper - B1 - Recyceltes Material]],'DD FD'!AL:AM,2,FALSE))</f>
        <v/>
      </c>
      <c r="LN32" s="578" t="str">
        <f>IF(Table1[[#This Row],[Hauptkörper - B1 - Recyceltes Material Anteil (in %)]]="","",Table1[[#This Row],[Hauptkörper - B1 - Recyceltes Material Anteil (in %)]])</f>
        <v/>
      </c>
      <c r="LO32" s="579" t="str">
        <f>IF(Table1[[#This Row],[Hauptkörper - B1 - Beschichtung]]="","",VLOOKUP(Table1[[#This Row],[Hauptkörper - B1 - Beschichtung]],'DD FD'!AE:AF,2,FALSE))</f>
        <v/>
      </c>
      <c r="LP32" s="580" t="str">
        <f>IF(Table1[[#This Row],[Hauptkörper - B1 - Beschichtung Anteil (in %)]]="","",Table1[[#This Row],[Hauptkörper - B1 - Beschichtung Anteil (in %)]])</f>
        <v/>
      </c>
      <c r="LQ32" s="576" t="str">
        <f>IF(Table1[[#This Row],[Hauptkörper - B2 - Art]]="","",VLOOKUP(Table1[[#This Row],[Hauptkörper - B2 - Art]],'DD FD'!B:C,2,FALSE))</f>
        <v/>
      </c>
      <c r="LR32" s="577" t="str">
        <f>IF(Table1[[#This Row],[Hauptkörper - B2 - Fraktion]]="","",VLOOKUP(Table1[[#This Row],[Hauptkörper - B2 - Fraktion]],'DD FD'!H:J,3,FALSE))</f>
        <v/>
      </c>
      <c r="LS32" s="574" t="str">
        <f>IF(Table1[[#This Row],[Hauptkörper - B2 - Gewicht
(in G)]]="","",Table1[[#This Row],[Hauptkörper - B2 - Gewicht
(in G)]])</f>
        <v/>
      </c>
      <c r="LT32" s="574" t="str">
        <f>IF(Table1[[#This Row],[Hauptkörper - B2 - Lizenzierungs-pflichtig? (X=Ja)]]="","",Table1[[#This Row],[Hauptkörper - B2 - Lizenzierungs-pflichtig? (X=Ja)]])</f>
        <v/>
      </c>
      <c r="LU32" s="577" t="str">
        <f>IF(Table1[[#This Row],[Hauptkörper - B2 - Virgin Material]]="","",VLOOKUP(Table1[[#This Row],[Hauptkörper - B2 - Virgin Material]],'DD FD'!AJ:AK,2,FALSE))</f>
        <v/>
      </c>
      <c r="LV32" s="578" t="str">
        <f>IF(Table1[[#This Row],[Hauptkörper - B2 - Virgin Material Anteil (in %)]]="","",Table1[[#This Row],[Hauptkörper - B2 - Virgin Material Anteil (in %)]])</f>
        <v/>
      </c>
      <c r="LW32" s="577" t="str">
        <f>IF(Table1[[#This Row],[Hauptkörper - B2 - Recyceltes Material]]="","",VLOOKUP(Table1[[#This Row],[Hauptkörper - B2 - Recyceltes Material]],'DD FD'!AL:AM,2,FALSE))</f>
        <v/>
      </c>
      <c r="LX32" s="578" t="str">
        <f>IF(Table1[[#This Row],[Hauptkörper - B2 - Recyceltes Material Anteil (in %)]]="","",Table1[[#This Row],[Hauptkörper - B2 - Recyceltes Material Anteil (in %)]])</f>
        <v/>
      </c>
      <c r="LY32" s="577" t="str">
        <f>IF(Table1[[#This Row],[Hauptkörper - B2 - Beschichtung]]="","",VLOOKUP(Table1[[#This Row],[Hauptkörper - B2 - Beschichtung]],'DD FD'!AE:AF,2,FALSE))</f>
        <v/>
      </c>
      <c r="LZ32" s="580" t="str">
        <f>IF(Table1[[#This Row],[Hauptkörper - B2 - Beschichtung Anteil (in %)]]="","",Table1[[#This Row],[Hauptkörper - B2 - Beschichtung Anteil (in %)]])</f>
        <v/>
      </c>
      <c r="MA32" s="576" t="str">
        <f>IF(Table1[[#This Row],[Hauptkörper - B3 - Art]]="","",VLOOKUP(Table1[[#This Row],[Hauptkörper - B3 - Art]],'DD FD'!B:C,2,FALSE))</f>
        <v/>
      </c>
      <c r="MB32" s="577" t="str">
        <f>IF(Table1[[#This Row],[Hauptkörper - B3 - Fraktion]]="","",VLOOKUP(Table1[[#This Row],[Hauptkörper - B3 - Fraktion]],'DD FD'!H:J,3,FALSE))</f>
        <v/>
      </c>
      <c r="MC32" s="574" t="str">
        <f>IF(Table1[[#This Row],[Hauptkörper - B3 - Gewicht
(in G)]]="","",Table1[[#This Row],[Hauptkörper - B3 - Gewicht
(in G)]])</f>
        <v/>
      </c>
      <c r="MD32" s="574" t="str">
        <f>IF(Table1[[#This Row],[Hauptkörper - B3 - Lizenzierungs-pflichtig? (X=Ja)]]="","",Table1[[#This Row],[Hauptkörper - B3 - Lizenzierungs-pflichtig? (X=Ja)]])</f>
        <v/>
      </c>
      <c r="ME32" s="577" t="str">
        <f>IF(Table1[[#This Row],[Hauptkörper - B3 - Virgin Material]]="","",VLOOKUP(Table1[[#This Row],[Hauptkörper - B3 - Virgin Material]],'DD FD'!AJ:AK,2,FALSE))</f>
        <v/>
      </c>
      <c r="MF32" s="578" t="str">
        <f>IF(Table1[[#This Row],[Hauptkörper - B3 - Virgin Material Anteil (in %)]]="","",Table1[[#This Row],[Hauptkörper - B3 - Virgin Material Anteil (in %)]])</f>
        <v/>
      </c>
      <c r="MG32" s="577" t="str">
        <f>IF(Table1[[#This Row],[Hauptkörper - B3 - Recyceltes Material]]="","",VLOOKUP(Table1[[#This Row],[Hauptkörper - B3 - Recyceltes Material]],'DD FD'!AL:AM,2,FALSE))</f>
        <v/>
      </c>
      <c r="MH32" s="578" t="str">
        <f>IF(Table1[[#This Row],[Hauptkörper - B3 - Recyceltes Material Anteil (in %)]]="","",Table1[[#This Row],[Hauptkörper - B3 - Recyceltes Material Anteil (in %)]])</f>
        <v/>
      </c>
      <c r="MI32" s="577" t="str">
        <f>IF(Table1[[#This Row],[Hauptkörper - B3 - Beschichtung]]="","",VLOOKUP(Table1[[#This Row],[Hauptkörper - B3 - Beschichtung]],'DD FD'!AE:AF,2,FALSE))</f>
        <v/>
      </c>
      <c r="MJ32" s="580" t="str">
        <f>IF(Table1[[#This Row],[Hauptkörper - B3 - Beschichtung Anteil (in %)]]="","",Table1[[#This Row],[Hauptkörper - B3 - Beschichtung Anteil (in %)]])</f>
        <v/>
      </c>
      <c r="MK32" s="576" t="str">
        <f>IF(Table1[[#This Row],[Verschluss - B1 - Art]]="","",VLOOKUP(Table1[[#This Row],[Verschluss - B1 - Art]],'DD FD'!D:E,2,FALSE))</f>
        <v/>
      </c>
      <c r="ML32" s="577" t="str">
        <f>IF(Table1[[#This Row],[Verschluss - B1 - Fraktion]]="","",VLOOKUP(Table1[[#This Row],[Verschluss - B1 - Fraktion]],'DD FD'!H:J,3,FALSE))</f>
        <v/>
      </c>
      <c r="MM32" s="574" t="str">
        <f>IF(Table1[[#This Row],[Verschluss - B1 - Gewicht (in G)]]="","",Table1[[#This Row],[Verschluss - B1 - Gewicht (in G)]])</f>
        <v/>
      </c>
      <c r="MN32" s="574" t="str">
        <f>IF(Table1[[#This Row],[Verschluss - B1 - Lizenzierungs-pflichtig? (X=Ja)]]="","",Table1[[#This Row],[Verschluss - B1 - Lizenzierungs-pflichtig? (X=Ja)]])</f>
        <v/>
      </c>
      <c r="MO32" s="574" t="str">
        <f>IF(Table1[[#This Row],[Verschluss - B1 - Trennbar vom Hauptkörper? (X=Ja)]]="","",Table1[[#This Row],[Verschluss - B1 - Trennbar vom Hauptkörper? (X=Ja)]])</f>
        <v/>
      </c>
      <c r="MP32" s="577" t="str">
        <f>IF(Table1[[#This Row],[Verschluss - B1 - Virgin Material]]="","",VLOOKUP(Table1[[#This Row],[Verschluss - B1 - Virgin Material]],'DD FD'!AJ:AK,2,FALSE))</f>
        <v/>
      </c>
      <c r="MQ32" s="578" t="str">
        <f>IF(Table1[[#This Row],[Verschluss - B1 - Virgin Material Anteil (in %)]]="","",Table1[[#This Row],[Verschluss - B1 - Virgin Material Anteil (in %)]])</f>
        <v/>
      </c>
      <c r="MR32" s="577" t="str">
        <f>IF(Table1[[#This Row],[Verschluss - B1 - Recyceltes Material]]="","",VLOOKUP(Table1[[#This Row],[Verschluss - B1 - Recyceltes Material]],'DD FD'!AL:AM,2,FALSE))</f>
        <v/>
      </c>
      <c r="MS32" s="578" t="str">
        <f>IF(Table1[[#This Row],[Verschluss - B1 - Recyceltes Material Anteil (in %)]]="","",Table1[[#This Row],[Verschluss - B1 - Recyceltes Material Anteil (in %)]])</f>
        <v/>
      </c>
      <c r="MT32" s="577" t="str">
        <f>IF(Table1[[#This Row],[Verschluss - B1 - Beschichtung]]="","",VLOOKUP(Table1[[#This Row],[Verschluss - B1 - Beschichtung]],'DD FD'!AE:AF,2,FALSE))</f>
        <v/>
      </c>
      <c r="MU32" s="580" t="str">
        <f>IF(Table1[[#This Row],[Verschluss - B1 - Beschichtung Anteil (in %)]]="","",Table1[[#This Row],[Verschluss - B1 - Beschichtung Anteil (in %)]])</f>
        <v/>
      </c>
      <c r="MV32" s="576" t="str">
        <f>IF(Table1[[#This Row],[Verschluss - B2 - Art]]="","",VLOOKUP(Table1[[#This Row],[Verschluss - B2 - Art]],'DD FD'!D:E,2,FALSE))</f>
        <v/>
      </c>
      <c r="MW32" s="577" t="str">
        <f>IF(Table1[[#This Row],[Verschluss - B2 - Fraktion]]="","",VLOOKUP(Table1[[#This Row],[Verschluss - B2 - Fraktion]],'DD FD'!H:J,3,FALSE))</f>
        <v/>
      </c>
      <c r="MX32" s="574" t="str">
        <f>IF(Table1[[#This Row],[Verschluss - B2 - Gewicht (in G)]]="","",Table1[[#This Row],[Verschluss - B2 - Gewicht (in G)]])</f>
        <v/>
      </c>
      <c r="MY32" s="574" t="str">
        <f>IF(Table1[[#This Row],[Verschluss - B2 - Lizenzierungs-pflichtig? (X=Ja)]]="","",Table1[[#This Row],[Verschluss - B2 - Lizenzierungs-pflichtig? (X=Ja)]])</f>
        <v/>
      </c>
      <c r="MZ32" s="574" t="str">
        <f>IF(Table1[[#This Row],[Verschluss - B2 - Trennbar vom Hauptkörper? (X=Ja)]]="","",Table1[[#This Row],[Verschluss - B2 - Trennbar vom Hauptkörper? (X=Ja)]])</f>
        <v/>
      </c>
      <c r="NA32" s="577" t="str">
        <f>IF(Table1[[#This Row],[Verschluss - B2 - Virgin Material]]="","",VLOOKUP(Table1[[#This Row],[Verschluss - B2 - Virgin Material]],'DD FD'!AJ:AK,2,FALSE))</f>
        <v/>
      </c>
      <c r="NB32" s="578" t="str">
        <f>IF(Table1[[#This Row],[Verschluss - B2 - Virgin Material Anteil (in %)]]="","",Table1[[#This Row],[Verschluss - B2 - Virgin Material Anteil (in %)]])</f>
        <v/>
      </c>
      <c r="NC32" s="577" t="str">
        <f>IF(Table1[[#This Row],[Verschluss - B2 - Recyceltes Material]]="","",VLOOKUP(Table1[[#This Row],[Verschluss - B2 - Recyceltes Material]],'DD FD'!AL:AM,2,FALSE))</f>
        <v/>
      </c>
      <c r="ND32" s="578" t="str">
        <f>IF(Table1[[#This Row],[Verschluss - B2 - Recyceltes Material Anteil (in %)]]="","",Table1[[#This Row],[Verschluss - B2 - Recyceltes Material Anteil (in %)]])</f>
        <v/>
      </c>
      <c r="NE32" s="577" t="str">
        <f>IF(Table1[[#This Row],[Verschluss - B2 - Beschichtung]]="","",VLOOKUP(Table1[[#This Row],[Verschluss - B2 - Beschichtung]],'DD FD'!AE:AF,2,FALSE))</f>
        <v/>
      </c>
      <c r="NF32" s="580" t="str">
        <f>IF(Table1[[#This Row],[Verschluss - B2 - Beschichtung Anteil (in %)]]="","",Table1[[#This Row],[Verschluss - B2 - Beschichtung Anteil (in %)]])</f>
        <v/>
      </c>
      <c r="NG32" s="576" t="str">
        <f>IF(Table1[[#This Row],[Verschluss - B3 - Art]]="","",VLOOKUP(Table1[[#This Row],[Verschluss - B3 - Art]],'DD FD'!D:E,2,FALSE))</f>
        <v/>
      </c>
      <c r="NH32" s="577" t="str">
        <f>IF(Table1[[#This Row],[Verschluss - B3 - Fraktion]]="","",VLOOKUP(Table1[[#This Row],[Verschluss - B3 - Fraktion]],'DD FD'!H:J,3,FALSE))</f>
        <v/>
      </c>
      <c r="NI32" s="574" t="str">
        <f>IF(Table1[[#This Row],[Verschluss - B3 - Gewicht (in G)]]="","",Table1[[#This Row],[Verschluss - B3 - Gewicht (in G)]])</f>
        <v/>
      </c>
      <c r="NJ32" s="574" t="str">
        <f>IF(Table1[[#This Row],[Verschluss - B3 - Lizenzierungs-pflichtig? (X=Ja)]]="","",Table1[[#This Row],[Verschluss - B3 - Lizenzierungs-pflichtig? (X=Ja)]])</f>
        <v/>
      </c>
      <c r="NK32" s="574" t="str">
        <f>IF(Table1[[#This Row],[Verschluss - B3 - Trennbar vom Hauptkörper? (X=Ja)]]="","",Table1[[#This Row],[Verschluss - B3 - Trennbar vom Hauptkörper? (X=Ja)]])</f>
        <v/>
      </c>
      <c r="NL32" s="577" t="str">
        <f>IF(Table1[[#This Row],[Verschluss - B3 - Virgin Material]]="","",VLOOKUP(Table1[[#This Row],[Verschluss - B3 - Virgin Material]],'DD FD'!AJ:AK,2,FALSE))</f>
        <v/>
      </c>
      <c r="NM32" s="578" t="str">
        <f>IF(Table1[[#This Row],[Verschluss - B3 - Virgin Material Anteil (in %)]]="","",Table1[[#This Row],[Verschluss - B3 - Virgin Material Anteil (in %)]])</f>
        <v/>
      </c>
      <c r="NN32" s="577" t="str">
        <f>IF(Table1[[#This Row],[Verschluss - B3 - Recyceltes Material]]="","",VLOOKUP(Table1[[#This Row],[Verschluss - B3 - Recyceltes Material]],'DD FD'!AL:AM,2,FALSE))</f>
        <v/>
      </c>
      <c r="NO32" s="578" t="str">
        <f>IF(Table1[[#This Row],[Verschluss - B3 - Recyceltes Material Anteil (in %)]]="","",Table1[[#This Row],[Verschluss - B3 - Recyceltes Material Anteil (in %)]])</f>
        <v/>
      </c>
      <c r="NP32" s="577" t="str">
        <f>IF(Table1[[#This Row],[Verschluss - B3 - Beschichtung]]="","",VLOOKUP(Table1[[#This Row],[Verschluss - B3 - Beschichtung]],'DD FD'!AE:AF,2,FALSE))</f>
        <v/>
      </c>
      <c r="NQ32" s="580" t="str">
        <f>IF(Table1[[#This Row],[Verschluss - B3 - Beschichtung Anteil (in %)]]="","",Table1[[#This Row],[Verschluss - B3 - Beschichtung Anteil (in %)]])</f>
        <v/>
      </c>
      <c r="NR32" s="576" t="str">
        <f>IF(Table1[[#This Row],[Etikett - B1 - Art]]="","",VLOOKUP(Table1[[#This Row],[Etikett - B1 - Art]],'DD FD'!F:G,2,FALSE))</f>
        <v/>
      </c>
      <c r="NS32" s="577" t="str">
        <f>IF(Table1[[#This Row],[Etikett - B1 - Fraktion]]="","",VLOOKUP(Table1[[#This Row],[Etikett - B1 - Fraktion]],'DD FD'!H:J,3,FALSE))</f>
        <v/>
      </c>
      <c r="NT32" s="574" t="str">
        <f>IF(Table1[[#This Row],[Etikett - B1 - Gewicht (in G)]]="","",Table1[[#This Row],[Etikett - B1 - Gewicht (in G)]])</f>
        <v/>
      </c>
      <c r="NU32" s="574" t="str">
        <f>IF(Table1[[#This Row],[Etikett - B1 - Lizenzierungs-pflichtig? (X=Ja)]]="","",Table1[[#This Row],[Etikett - B1 - Lizenzierungs-pflichtig? (X=Ja)]])</f>
        <v/>
      </c>
      <c r="NV32" s="574" t="str">
        <f>IF(Table1[[#This Row],[Etikett - B1 - Trennbar vom Hauptkörper? (X=Ja)]]="","",Table1[[#This Row],[Etikett - B1 - Trennbar vom Hauptkörper? (X=Ja)]])</f>
        <v/>
      </c>
      <c r="NW32" s="577" t="str">
        <f>IF(Table1[[#This Row],[Etikett - B1 - Virgin Material]]="","",VLOOKUP(Table1[[#This Row],[Etikett - B1 - Virgin Material]],'DD FD'!AJ:AK,2,FALSE))</f>
        <v/>
      </c>
      <c r="NX32" s="578" t="str">
        <f>IF(Table1[[#This Row],[Etikett - B1 - Virgin Material Anteil (in %)]]="","",Table1[[#This Row],[Etikett - B1 - Virgin Material Anteil (in %)]])</f>
        <v/>
      </c>
      <c r="NY32" s="577" t="str">
        <f>IF(Table1[[#This Row],[Etikett - B1 - Recyceltes Material]]="","",VLOOKUP(Table1[[#This Row],[Etikett - B1 - Recyceltes Material]],'DD FD'!AL:AM,2,FALSE))</f>
        <v/>
      </c>
      <c r="NZ32" s="578" t="str">
        <f>IF(Table1[[#This Row],[Etikett - B1 - Recyceltes Material Anteil (in %)]]="","",Table1[[#This Row],[Etikett - B1 - Recyceltes Material Anteil (in %)]])</f>
        <v/>
      </c>
      <c r="OA32" s="577" t="str">
        <f>IF(Table1[[#This Row],[Etikett - B1 - Beschichtung]]="","",VLOOKUP(Table1[[#This Row],[Etikett - B1 - Beschichtung]],'DD FD'!AE:AF,2,FALSE))</f>
        <v/>
      </c>
      <c r="OB32" s="580" t="str">
        <f>IF(Table1[[#This Row],[Etikett - B1 - Beschichtung Anteil (in %)]]="","",Table1[[#This Row],[Etikett - B1 - Beschichtung Anteil (in %)]])</f>
        <v/>
      </c>
      <c r="OC32" s="576" t="str">
        <f>IF(Table1[[#This Row],[Etikett - B2 - Art]]="","",VLOOKUP(Table1[[#This Row],[Etikett - B2 - Art]],'DD FD'!F:G,2,FALSE))</f>
        <v/>
      </c>
      <c r="OD32" s="577" t="str">
        <f>IF(Table1[[#This Row],[Etikett - B2 - Fraktion]]="","",VLOOKUP(Table1[[#This Row],[Etikett - B2 - Fraktion]],'DD FD'!H:J,3,FALSE))</f>
        <v/>
      </c>
      <c r="OE32" s="574" t="str">
        <f>IF(Table1[[#This Row],[Etikett - B2 - Gewicht (in G)]]="","",Table1[[#This Row],[Etikett - B2 - Gewicht (in G)]])</f>
        <v/>
      </c>
      <c r="OF32" s="574" t="str">
        <f>IF(Table1[[#This Row],[Etikett - B2 - Lizenzierungs-pflichtig? (X=Ja)]]="","",Table1[[#This Row],[Etikett - B2 - Lizenzierungs-pflichtig? (X=Ja)]])</f>
        <v/>
      </c>
      <c r="OG32" s="574" t="str">
        <f>IF(Table1[[#This Row],[Etikett - B2 - Trennbar vom Hauptkörper? (X=Ja)]]="","",Table1[[#This Row],[Etikett - B2 - Trennbar vom Hauptkörper? (X=Ja)]])</f>
        <v/>
      </c>
      <c r="OH32" s="577" t="str">
        <f>IF(Table1[[#This Row],[Etikett - B2 - Virgin Material]]="","",VLOOKUP(Table1[[#This Row],[Etikett - B2 - Virgin Material]],'DD FD'!AJ:AK,2,FALSE))</f>
        <v/>
      </c>
      <c r="OI32" s="578" t="str">
        <f>IF(Table1[[#This Row],[Etikett - B2 - Virgin Material Anteil (in %)]]="","",Table1[[#This Row],[Etikett - B2 - Virgin Material Anteil (in %)]])</f>
        <v/>
      </c>
      <c r="OJ32" s="577" t="str">
        <f>IF(Table1[[#This Row],[Etikett - B2 - Recyceltes Material]]="","",VLOOKUP(Table1[[#This Row],[Etikett - B2 - Recyceltes Material]],'DD FD'!AL:AM,2,FALSE))</f>
        <v/>
      </c>
      <c r="OK32" s="578" t="str">
        <f>IF(Table1[[#This Row],[Etikett - B2 - Recyceltes Material Anteil (in %)]]="","",Table1[[#This Row],[Etikett - B2 - Recyceltes Material Anteil (in %)]])</f>
        <v/>
      </c>
      <c r="OL32" s="577" t="str">
        <f>IF(Table1[[#This Row],[Etikett - B2 - Beschichtung]]="","",VLOOKUP(Table1[[#This Row],[Etikett - B2 - Beschichtung]],'DD FD'!AE:AF,2,FALSE))</f>
        <v/>
      </c>
      <c r="OM32" s="580" t="str">
        <f>IF(Table1[[#This Row],[Etikett - B2 - Beschichtung Anteil (in %)]]="","",Table1[[#This Row],[Etikett - B2 - Beschichtung Anteil (in %)]])</f>
        <v/>
      </c>
      <c r="ON32" s="576" t="str">
        <f>IF(Table1[[#This Row],[Etikett - B3 - Art]]="","",VLOOKUP(Table1[[#This Row],[Etikett - B3 - Art]],'DD FD'!F:G,2,FALSE))</f>
        <v/>
      </c>
      <c r="OO32" s="577" t="str">
        <f>IF(Table1[[#This Row],[Etikett - B3 - Fraktion]]="","",VLOOKUP(Table1[[#This Row],[Etikett - B3 - Fraktion]],'DD FD'!H:J,3,FALSE))</f>
        <v/>
      </c>
      <c r="OP32" s="574" t="str">
        <f>IF(Table1[[#This Row],[Etikett - B3 - Gewicht (in G)]]="","",Table1[[#This Row],[Etikett - B3 - Gewicht (in G)]])</f>
        <v/>
      </c>
      <c r="OQ32" s="574" t="str">
        <f>IF(Table1[[#This Row],[Etikett - B3 - Lizenzierungs-pflichtig? (X=Ja)]]="","",Table1[[#This Row],[Etikett - B3 - Lizenzierungs-pflichtig? (X=Ja)]])</f>
        <v/>
      </c>
      <c r="OR32" s="574" t="str">
        <f>IF(Table1[[#This Row],[Etikett - B3 - Trennbar vom Hauptkörper? (X=Ja)]]="","",Table1[[#This Row],[Etikett - B3 - Trennbar vom Hauptkörper? (X=Ja)]])</f>
        <v/>
      </c>
      <c r="OS32" s="577" t="str">
        <f>IF(Table1[[#This Row],[Etikett - B3 - Virgin Material]]="","",VLOOKUP(Table1[[#This Row],[Etikett - B3 - Virgin Material]],'DD FD'!AJ:AK,2,FALSE))</f>
        <v/>
      </c>
      <c r="OT32" s="578" t="str">
        <f>IF(Table1[[#This Row],[Etikett - B3 - Virgin Material Anteil (in %)]]="","",Table1[[#This Row],[Etikett - B3 - Virgin Material Anteil (in %)]])</f>
        <v/>
      </c>
      <c r="OU32" s="577" t="str">
        <f>IF(Table1[[#This Row],[Etikett - B3 - Recyceltes Material]]="","",VLOOKUP(Table1[[#This Row],[Etikett - B3 - Recyceltes Material]],'DD FD'!AL:AM,2,FALSE))</f>
        <v/>
      </c>
      <c r="OV32" s="578" t="str">
        <f>IF(Table1[[#This Row],[Etikett - B3 - Recyceltes Material Anteil (in %)]]="","",Table1[[#This Row],[Etikett - B3 - Recyceltes Material Anteil (in %)]])</f>
        <v/>
      </c>
      <c r="OW32" s="577" t="str">
        <f>IF(Table1[[#This Row],[Etikett - B3 - Beschichtung]]="","",VLOOKUP(Table1[[#This Row],[Etikett - B3 - Beschichtung]],'DD FD'!AE:AF,2,FALSE))</f>
        <v/>
      </c>
      <c r="OX32" s="613" t="str">
        <f>IF(Table1[[#This Row],[Etikett - B3 - Beschichtung Anteil (in %)]]="","",Table1[[#This Row],[Etikett - B3 - Beschichtung Anteil (in %)]])</f>
        <v/>
      </c>
      <c r="OY32" s="618">
        <f>ROUNDUP(SUM(
IF(AND(LH32='DD FD'!$J$7,LJ32='DD FD'!$AI$3),LI32,0),
IF(AND(LR32='DD FD'!$J$7,LT32='DD FD'!$AI$3),LS32,0),
IF(AND(MB32='DD FD'!$J$7,MD32='DD FD'!$AI$3),MC32,0),
IF(AND(ML32='DD FD'!$J$7,MN32='DD FD'!$AI$3),MM32,0),
IF(AND(MW32='DD FD'!$J$7,MY32='DD FD'!$AI$3),MX32,0),
IF(AND(NH32='DD FD'!$J$7,NJ32='DD FD'!$AI$3),NI32,0),
IF(AND(NS32='DD FD'!$J$7,NU32='DD FD'!$AI$3),NT32,0),
IF(AND(OD32='DD FD'!$J$7,OF32='DD FD'!$AI$3),OE32,0),
IF(AND(OO32='DD FD'!$J$7,OQ32='DD FD'!$AI$3),OP32,0),
),2)</f>
        <v>0</v>
      </c>
      <c r="OZ32" s="617">
        <f>ROUNDUP(SUM(
IF(AND(LH32='DD FD'!$J$6,LJ32='DD FD'!$AI$3),LI32,0),
IF(AND(LR32='DD FD'!$J$6,LT32='DD FD'!$AI$3),LS32,0),
IF(AND(MB32='DD FD'!$J$6,MD32='DD FD'!$AI$3),MC32,0),
IF(AND(ML32='DD FD'!$J$6,MN32='DD FD'!$AI$3),MM32,0),
IF(AND(MW32='DD FD'!$J$6,MY32='DD FD'!$AI$3),MX32,0),
IF(AND(NH32='DD FD'!$J$6,NJ32='DD FD'!$AI$3),NI32,0),
IF(AND(NS32='DD FD'!$J$6,NU32='DD FD'!$AI$3),NT32,0),
IF(AND(OD32='DD FD'!$J$6,OF32='DD FD'!$AI$3),OE32,0),
IF(AND(OO32='DD FD'!$J$6,OQ32='DD FD'!$AI$3),OP32,0),
),2)</f>
        <v>0</v>
      </c>
      <c r="PA32" s="617">
        <f>ROUNDUP(SUM(
IF(AND(LH32='DD FD'!$J$10,LJ32='DD FD'!$AI$3),LI32,0),
IF(AND(LR32='DD FD'!$J$10,LT32='DD FD'!$AI$3),LS32,0),
IF(AND(MB32='DD FD'!$J$10,MD32='DD FD'!$AI$3),MC32,0),
IF(AND(ML32='DD FD'!$J$10,MN32='DD FD'!$AI$3),MM32,0),
IF(AND(MW32='DD FD'!$J$10,MY32='DD FD'!$AI$3),MX32,0),
IF(AND(NH32='DD FD'!$J$10,NJ32='DD FD'!$AI$3),NI32,0),
IF(AND(NS32='DD FD'!$J$10,NU32='DD FD'!$AI$3),NT32,0),
IF(AND(OD32='DD FD'!$J$10,OF32='DD FD'!$AI$3),OE32,0),
IF(AND(OO32='DD FD'!$J$10,OQ32='DD FD'!$AI$3),OP32,0),
),2)</f>
        <v>0</v>
      </c>
      <c r="PB32" s="617">
        <f>ROUNDUP(SUM(
IF(AND(LH32='DD FD'!$J$8,LJ32='DD FD'!$AI$3),LI32,0),
IF(AND(LR32='DD FD'!$J$8,LT32='DD FD'!$AI$3),LS32,0),
IF(AND(MB32='DD FD'!$J$8,MD32='DD FD'!$AI$3),MC32,0),
IF(AND(ML32='DD FD'!$J$8,MN32='DD FD'!$AI$3),MM32,0),
IF(AND(MW32='DD FD'!$J$8,MY32='DD FD'!$AI$3),MX32,0),
IF(AND(NH32='DD FD'!$J$8,NJ32='DD FD'!$AI$3),NI32,0),
IF(AND(NS32='DD FD'!$J$8,NU32='DD FD'!$AI$3),NT32,0),
IF(AND(OD32='DD FD'!$J$8,OF32='DD FD'!$AI$3),OE32,0),
IF(AND(OO32='DD FD'!$J$8,OQ32='DD FD'!$AI$3),OP32,0),
),2)</f>
        <v>0</v>
      </c>
      <c r="PC32" s="617">
        <f>ROUNDUP(SUM(
IF(AND(LH32='DD FD'!$J$5,LJ32='DD FD'!$AI$3),LI32,0),
IF(AND(LR32='DD FD'!$J$5,LT32='DD FD'!$AI$3),LS32,0),
IF(AND(MB32='DD FD'!$J$5,MD32='DD FD'!$AI$3),MC32,0),
IF(AND(ML32='DD FD'!$J$5,MN32='DD FD'!$AI$3),MM32,0),
IF(AND(MW32='DD FD'!$J$5,MY32='DD FD'!$AI$3),MX32,0),
IF(AND(NH32='DD FD'!$J$5,NJ32='DD FD'!$AI$3),NI32,0),
IF(AND(NS32='DD FD'!$J$5,NU32='DD FD'!$AI$3),NT32,0),
IF(AND(OD32='DD FD'!$J$5,OF32='DD FD'!$AI$3),OE32,0),
IF(AND(OO32='DD FD'!$J$5,OQ32='DD FD'!$AI$3),OP32,0),
),2)</f>
        <v>0</v>
      </c>
      <c r="PD32" s="617">
        <f>ROUNDUP(SUM(
IF(AND(LH32='DD FD'!$J$9,LJ32='DD FD'!$AI$3),LI32,0),
IF(AND(LR32='DD FD'!$J$9,LT32='DD FD'!$AI$3),LS32,0),
IF(AND(MB32='DD FD'!$J$9,MD32='DD FD'!$AI$3),MC32,0),
IF(AND(ML32='DD FD'!$J$9,MN32='DD FD'!$AI$3),MM32,0),
IF(AND(MW32='DD FD'!$J$9,MY32='DD FD'!$AI$3),MX32,0),
IF(AND(NH32='DD FD'!$J$9,NJ32='DD FD'!$AI$3),NI32,0),
IF(AND(NS32='DD FD'!$J$9,NU32='DD FD'!$AI$3),NT32,0),
IF(AND(OD32='DD FD'!$J$9,OF32='DD FD'!$AI$3),OE32,0),
IF(AND(OO32='DD FD'!$J$9,OQ32='DD FD'!$AI$3),OP32,0),
),2)</f>
        <v>0</v>
      </c>
      <c r="PE32" s="617">
        <f>ROUNDUP(SUM(
IF(AND(LH32='DD FD'!$J$4,LJ32='DD FD'!$AI$3),LI32,0),
IF(AND(LR32='DD FD'!$J$4,LT32='DD FD'!$AI$3),LS32,0),
IF(AND(MB32='DD FD'!$J$4,MD32='DD FD'!$AI$3),MC32,0),
IF(AND(ML32='DD FD'!$J$4,MN32='DD FD'!$AI$3),MM32,0),
IF(AND(MW32='DD FD'!$J$4,MY32='DD FD'!$AI$3),MX32,0),
IF(AND(NH32='DD FD'!$J$4,NJ32='DD FD'!$AI$3),NI32,0),
IF(AND(NS32='DD FD'!$J$4,NU32='DD FD'!$AI$3),NT32,0),
IF(AND(OD32='DD FD'!$J$4,OF32='DD FD'!$AI$3),OE32,0),
IF(AND(OO32='DD FD'!$J$4,OQ32='DD FD'!$AI$3),OP32,0),
),2)</f>
        <v>0</v>
      </c>
      <c r="PF32" s="619">
        <f>ROUNDUP(SUM(
IF(AND(LH32='DD FD'!$J$11,LJ32='DD FD'!$AI$3),LI32,0),
IF(AND(LR32='DD FD'!$J$11,LT32='DD FD'!$AI$3),LS32,0),
IF(AND(MB32='DD FD'!$J$11,MD32='DD FD'!$AI$3),MC32,0),
IF(AND(ML32='DD FD'!$J$11,MN32='DD FD'!$AI$3),MM32,0),
IF(AND(MW32='DD FD'!$J$11,MY32='DD FD'!$AI$3),MX32,0),
IF(AND(NH32='DD FD'!$J$11,NJ32='DD FD'!$AI$3),NI32,0),
IF(AND(NS32='DD FD'!$J$11,NU32='DD FD'!$AI$3),NT32,0),
IF(AND(OD32='DD FD'!$J$11,OF32='DD FD'!$AI$3),OE32,0),
IF(AND(OO32='DD FD'!$J$11,OQ32='DD FD'!$AI$3),OP32,0),
),2)</f>
        <v>0</v>
      </c>
    </row>
    <row r="33" spans="1:422">
      <c r="A33" s="806"/>
      <c r="B33" s="934"/>
      <c r="C33" s="247"/>
      <c r="D33" s="842"/>
      <c r="E33" s="247"/>
      <c r="F33" s="158"/>
      <c r="G33" s="710"/>
      <c r="H33" s="712"/>
      <c r="I33" s="936"/>
      <c r="J33" s="803"/>
      <c r="K33" s="150"/>
      <c r="L33" s="146" t="str">
        <f t="shared" si="0"/>
        <v/>
      </c>
      <c r="M33" s="501" t="str">
        <f t="shared" si="17"/>
        <v/>
      </c>
      <c r="N33" s="504"/>
      <c r="O33" s="113" t="str">
        <f t="shared" si="18"/>
        <v/>
      </c>
      <c r="P33" s="114" t="str">
        <f t="shared" si="1"/>
        <v/>
      </c>
      <c r="Q33" s="152"/>
      <c r="R33" s="152"/>
      <c r="S33" s="115" t="str">
        <f t="shared" si="19"/>
        <v/>
      </c>
      <c r="T33" s="159"/>
      <c r="U33" s="159"/>
      <c r="V33" s="157"/>
      <c r="W33" s="157"/>
      <c r="X33" s="157"/>
      <c r="Y33" s="772"/>
      <c r="Z33" s="158"/>
      <c r="AA33" s="144"/>
      <c r="AB33" s="112"/>
      <c r="AC33" s="153"/>
      <c r="AD33" s="153"/>
      <c r="AE33" s="153"/>
      <c r="AF33" s="153"/>
      <c r="AG33" s="153"/>
      <c r="AH33" s="153"/>
      <c r="AI33" s="152"/>
      <c r="AJ33" s="158"/>
      <c r="AK33" s="158"/>
      <c r="AL33" s="158"/>
      <c r="AM33" s="116" t="str">
        <f t="shared" si="20"/>
        <v/>
      </c>
      <c r="AN33" s="116" t="str">
        <f t="shared" si="21"/>
        <v/>
      </c>
      <c r="AO33" s="324"/>
      <c r="AP33" s="503"/>
      <c r="AQ33" s="487" t="str">
        <f t="shared" si="22"/>
        <v/>
      </c>
      <c r="AR33" s="113" t="str">
        <f t="shared" si="2"/>
        <v/>
      </c>
      <c r="AS33" s="113" t="str">
        <f t="shared" si="3"/>
        <v/>
      </c>
      <c r="AT33" s="113" t="str">
        <f t="shared" si="4"/>
        <v/>
      </c>
      <c r="AU33" s="113" t="str">
        <f t="shared" si="5"/>
        <v/>
      </c>
      <c r="AV33" s="159"/>
      <c r="AW33" s="157"/>
      <c r="AX33" s="157"/>
      <c r="AY33" s="157"/>
      <c r="AZ33" s="157"/>
      <c r="BA33" s="116" t="str">
        <f t="shared" si="6"/>
        <v/>
      </c>
      <c r="BB33" s="316"/>
      <c r="BC33" s="116" t="str">
        <f t="shared" si="7"/>
        <v/>
      </c>
      <c r="BD33" s="133" t="str">
        <f t="shared" si="8"/>
        <v/>
      </c>
      <c r="BE33" s="157"/>
      <c r="BF33" s="1180"/>
      <c r="BG33" s="1180"/>
      <c r="BH33" s="158"/>
      <c r="BI33" s="490"/>
      <c r="BJ33" s="514" t="str">
        <f t="shared" si="23"/>
        <v/>
      </c>
      <c r="BK33" s="789"/>
      <c r="BL33" s="116" t="str">
        <f t="shared" si="24"/>
        <v/>
      </c>
      <c r="BM33" s="144"/>
      <c r="BN33" s="144"/>
      <c r="BO33" s="144"/>
      <c r="BP33" s="790"/>
      <c r="BQ33" s="790"/>
      <c r="BR33" s="790"/>
      <c r="BS33" s="116" t="str">
        <f t="shared" si="9"/>
        <v/>
      </c>
      <c r="BT33" s="790"/>
      <c r="BU33" s="808" t="str">
        <f t="shared" si="10"/>
        <v/>
      </c>
      <c r="BV33" s="791"/>
      <c r="BW33" s="144"/>
      <c r="BX33" s="20"/>
      <c r="BY33" s="20"/>
      <c r="BZ33" s="20"/>
      <c r="CA33" s="792"/>
      <c r="CB33" s="1201"/>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782" t="str">
        <f t="shared" si="25"/>
        <v/>
      </c>
      <c r="EE33" s="519"/>
      <c r="EF33" s="793"/>
      <c r="EG33" s="519"/>
      <c r="EH33" s="794"/>
      <c r="EI33" s="790"/>
      <c r="EJ33" s="794"/>
      <c r="EK33" s="794"/>
      <c r="EL33" s="790"/>
      <c r="EM33" s="790"/>
      <c r="EN33" s="790"/>
      <c r="EO33" s="112" t="str">
        <f t="shared" si="11"/>
        <v/>
      </c>
      <c r="EP33" s="790"/>
      <c r="EQ33" s="488" t="str">
        <f t="shared" si="12"/>
        <v/>
      </c>
      <c r="ER33" s="1100"/>
      <c r="ES33" s="1099" t="str">
        <f t="shared" si="26"/>
        <v/>
      </c>
      <c r="ET33" s="525"/>
      <c r="EU33" s="148"/>
      <c r="EV33" s="148"/>
      <c r="EW33" s="148"/>
      <c r="EX33" s="148"/>
      <c r="EY33" s="148"/>
      <c r="EZ33" s="148"/>
      <c r="FA33" s="148"/>
      <c r="FB33" s="148"/>
      <c r="FC33" s="148"/>
      <c r="FD33" s="148"/>
      <c r="FE33" s="148"/>
      <c r="FF33" s="148"/>
      <c r="FG33" s="148"/>
      <c r="FH33" s="148"/>
      <c r="FI33" s="528"/>
      <c r="FJ33" s="513" t="str">
        <f t="shared" si="13"/>
        <v/>
      </c>
      <c r="FK33" s="158"/>
      <c r="FL33" s="850"/>
      <c r="FM33" s="850"/>
      <c r="FN33" s="850"/>
      <c r="FO33" s="850"/>
      <c r="FP33" s="850"/>
      <c r="FQ33" s="850"/>
      <c r="FR33" s="157"/>
      <c r="FS33" s="143"/>
      <c r="FT33" s="143"/>
      <c r="FU33" s="847" t="str">
        <f t="shared" si="14"/>
        <v/>
      </c>
      <c r="FV33" s="555"/>
      <c r="FW33" s="523" t="str">
        <f>IF(Table1[[#This Row],[Nonfood Inhaltstoffe - Komponente]]="","",VLOOKUP(Table1[[#This Row],[Nonfood Inhaltstoffe - Komponente]],'Dropdown Auswahl'!BJ:BK,2,FALSE))</f>
        <v/>
      </c>
      <c r="FX33" s="1013"/>
      <c r="FY33" s="1011" t="str">
        <f t="shared" si="15"/>
        <v/>
      </c>
      <c r="FZ33" s="152"/>
      <c r="GA33" s="152"/>
      <c r="GB33" s="152"/>
      <c r="GC33" s="529" t="str">
        <f t="shared" si="16"/>
        <v/>
      </c>
      <c r="GG33" s="21"/>
      <c r="GH33" s="21"/>
      <c r="GI33" s="1019"/>
      <c r="GJ33" s="1016" t="str">
        <f>IF(Table1[[#This Row],[Global Trade Item Number (GTIN)]]="","",Table1[[#This Row],[Global Trade Item Number (GTIN)]])</f>
        <v/>
      </c>
      <c r="GK33" s="555" t="str">
        <f>IF(Table1[[#This Row],[WAWI-Nr./ Kreditoren-Nummer
(ASDV)]]&lt;&gt;"",Table1[[#This Row],[WAWI-Nr./ Kreditoren-Nummer
(ASDV)]],"")</f>
        <v/>
      </c>
      <c r="GL33" s="165"/>
      <c r="GM33" s="165"/>
      <c r="GN33" s="165"/>
      <c r="GO33" s="485"/>
      <c r="GP33" s="534"/>
      <c r="GQ33" s="533"/>
      <c r="GR33" s="486"/>
      <c r="GS33" s="486"/>
      <c r="GT33" s="486"/>
      <c r="GU33" s="486"/>
      <c r="GV33" s="486"/>
      <c r="GW33" s="542"/>
      <c r="GX33" s="538"/>
      <c r="GY33" s="144"/>
      <c r="GZ33" s="480"/>
      <c r="HA33" s="158"/>
      <c r="HB33" s="480"/>
      <c r="HC33" s="480"/>
      <c r="HD33" s="480"/>
      <c r="HE33" s="480"/>
      <c r="HF33" s="480"/>
      <c r="HG33" s="480"/>
      <c r="HH33" s="538"/>
      <c r="HI33" s="480"/>
      <c r="HJ33" s="480"/>
      <c r="HK33" s="480"/>
      <c r="HL33" s="480"/>
      <c r="HM33" s="480"/>
      <c r="HN33" s="480"/>
      <c r="HO33" s="480"/>
      <c r="HP33" s="480"/>
      <c r="HQ33" s="480"/>
      <c r="HR33" s="538"/>
      <c r="HS33" s="480"/>
      <c r="HT33" s="480"/>
      <c r="HU33" s="480"/>
      <c r="HV33" s="480"/>
      <c r="HW33" s="480"/>
      <c r="HX33" s="480"/>
      <c r="HY33" s="480"/>
      <c r="HZ33" s="480"/>
      <c r="IA33" s="480"/>
      <c r="IB33" s="538"/>
      <c r="IC33" s="480"/>
      <c r="ID33" s="480"/>
      <c r="IE33" s="480"/>
      <c r="IF33" s="480"/>
      <c r="IG33" s="480"/>
      <c r="IH33" s="480"/>
      <c r="II33" s="480"/>
      <c r="IJ33" s="480"/>
      <c r="IK33" s="480"/>
      <c r="IL33" s="480"/>
      <c r="IM33" s="538"/>
      <c r="IN33" s="480"/>
      <c r="IO33" s="480"/>
      <c r="IP33" s="480"/>
      <c r="IQ33" s="480"/>
      <c r="IR33" s="480"/>
      <c r="IS33" s="480"/>
      <c r="IT33" s="480"/>
      <c r="IU33" s="480"/>
      <c r="IV33" s="480"/>
      <c r="IW33" s="480"/>
      <c r="IX33" s="538"/>
      <c r="IY33" s="480"/>
      <c r="IZ33" s="480"/>
      <c r="JA33" s="480"/>
      <c r="JB33" s="480"/>
      <c r="JC33" s="480"/>
      <c r="JD33" s="480"/>
      <c r="JE33" s="480"/>
      <c r="JF33" s="480"/>
      <c r="JG33" s="480"/>
      <c r="JH33" s="480"/>
      <c r="JI33" s="538"/>
      <c r="JJ33" s="480"/>
      <c r="JK33" s="480"/>
      <c r="JL33" s="480"/>
      <c r="JM33" s="480"/>
      <c r="JN33" s="480"/>
      <c r="JO33" s="480"/>
      <c r="JP33" s="480"/>
      <c r="JQ33" s="480"/>
      <c r="JR33" s="480"/>
      <c r="JS33" s="590"/>
      <c r="JT33" s="538"/>
      <c r="JU33" s="480"/>
      <c r="JV33" s="480"/>
      <c r="JW33" s="480"/>
      <c r="JX33" s="480"/>
      <c r="JY33" s="480"/>
      <c r="JZ33" s="480"/>
      <c r="KA33" s="480"/>
      <c r="KB33" s="480"/>
      <c r="KC33" s="480"/>
      <c r="KD33" s="480"/>
      <c r="KE33" s="538"/>
      <c r="KF33" s="480"/>
      <c r="KG33" s="480"/>
      <c r="KH33" s="480"/>
      <c r="KI33" s="480"/>
      <c r="KJ33" s="480"/>
      <c r="KK33" s="480"/>
      <c r="KL33" s="480"/>
      <c r="KM33" s="480"/>
      <c r="KN33" s="480"/>
      <c r="KO33" s="480"/>
      <c r="KR33" s="568" t="str">
        <f>IF(Table1[[#This Row],[GTIN]]&lt;&gt;"",Table1[[#This Row],[GTIN]],"")</f>
        <v/>
      </c>
      <c r="KS33" s="569" t="str">
        <f>Table1[[#This Row],[Kreditor]]</f>
        <v/>
      </c>
      <c r="KT33" s="570" t="str">
        <f>IF(Table1[[#This Row],[Gültig ab (Datum)]]&lt;&gt;"",Table1[[#This Row],[Gültig ab (Datum)]],"")</f>
        <v/>
      </c>
      <c r="KU33" s="570"/>
      <c r="KV33" s="583" t="str">
        <f>IF(Table1[[#This Row],[Artikel verpackt? 
(X=Ja)]]="","",Table1[[#This Row],[Artikel verpackt? 
(X=Ja)]])</f>
        <v/>
      </c>
      <c r="KW33" s="571" t="str">
        <f>IF(Table1[[#This Row],[Verpackung recyclingfähig?
(X=Ja)]]="","",Table1[[#This Row],[Verpackung recyclingfähig?
(X=Ja)]])</f>
        <v/>
      </c>
      <c r="KX33" s="572"/>
      <c r="KY33" s="573"/>
      <c r="KZ33" s="574"/>
      <c r="LA33" s="574"/>
      <c r="LB33" s="574"/>
      <c r="LC33" s="574"/>
      <c r="LD33" s="574"/>
      <c r="LE33" s="574"/>
      <c r="LF33" s="575"/>
      <c r="LG33" s="576" t="str">
        <f>IF(Table1[[#This Row],[Hauptkörper - B1 - Art]]="","",VLOOKUP(Table1[[#This Row],[Hauptkörper - B1 - Art]],'DD FD'!B:C,2,FALSE))</f>
        <v/>
      </c>
      <c r="LH33" s="577" t="str">
        <f>IF(Table1[[#This Row],[Hauptkörper - B1 - Fraktion]]="","",VLOOKUP(Table1[[#This Row],[Hauptkörper - B1 - Fraktion]],'DD FD'!H:J,3,FALSE))</f>
        <v/>
      </c>
      <c r="LI33" s="574" t="str">
        <f>IF(Table1[[#This Row],[Hauptkörper - B1 - Gewicht
(in G)]]="","",Table1[[#This Row],[Hauptkörper - B1 - Gewicht
(in G)]])</f>
        <v/>
      </c>
      <c r="LJ33" s="574" t="str">
        <f>IF(Table1[[#This Row],[Hauptkörper - B1 - Lizenzierungs-pflichtig? (X=Ja)]]="","",Table1[[#This Row],[Hauptkörper - B1 - Lizenzierungs-pflichtig? (X=Ja)]])</f>
        <v/>
      </c>
      <c r="LK33" s="577" t="str">
        <f>IF(Table1[[#This Row],[Hauptkörper - B1 - Virgin Material]]="","",VLOOKUP(Table1[[#This Row],[Hauptkörper - B1 - Virgin Material]],'DD FD'!AJ:AK,2,FALSE))</f>
        <v/>
      </c>
      <c r="LL33" s="578" t="str">
        <f>IF(Table1[[#This Row],[Hauptkörper - B1 - Virgin Material Anteil (in %)]]="","",Table1[[#This Row],[Hauptkörper - B1 - Virgin Material Anteil (in %)]])</f>
        <v/>
      </c>
      <c r="LM33" s="577" t="str">
        <f>IF(Table1[[#This Row],[Hauptkörper - B1 - Recyceltes Material]]="","",VLOOKUP(Table1[[#This Row],[Hauptkörper - B1 - Recyceltes Material]],'DD FD'!AL:AM,2,FALSE))</f>
        <v/>
      </c>
      <c r="LN33" s="578" t="str">
        <f>IF(Table1[[#This Row],[Hauptkörper - B1 - Recyceltes Material Anteil (in %)]]="","",Table1[[#This Row],[Hauptkörper - B1 - Recyceltes Material Anteil (in %)]])</f>
        <v/>
      </c>
      <c r="LO33" s="579" t="str">
        <f>IF(Table1[[#This Row],[Hauptkörper - B1 - Beschichtung]]="","",VLOOKUP(Table1[[#This Row],[Hauptkörper - B1 - Beschichtung]],'DD FD'!AE:AF,2,FALSE))</f>
        <v/>
      </c>
      <c r="LP33" s="580" t="str">
        <f>IF(Table1[[#This Row],[Hauptkörper - B1 - Beschichtung Anteil (in %)]]="","",Table1[[#This Row],[Hauptkörper - B1 - Beschichtung Anteil (in %)]])</f>
        <v/>
      </c>
      <c r="LQ33" s="576" t="str">
        <f>IF(Table1[[#This Row],[Hauptkörper - B2 - Art]]="","",VLOOKUP(Table1[[#This Row],[Hauptkörper - B2 - Art]],'DD FD'!B:C,2,FALSE))</f>
        <v/>
      </c>
      <c r="LR33" s="577" t="str">
        <f>IF(Table1[[#This Row],[Hauptkörper - B2 - Fraktion]]="","",VLOOKUP(Table1[[#This Row],[Hauptkörper - B2 - Fraktion]],'DD FD'!H:J,3,FALSE))</f>
        <v/>
      </c>
      <c r="LS33" s="574" t="str">
        <f>IF(Table1[[#This Row],[Hauptkörper - B2 - Gewicht
(in G)]]="","",Table1[[#This Row],[Hauptkörper - B2 - Gewicht
(in G)]])</f>
        <v/>
      </c>
      <c r="LT33" s="574" t="str">
        <f>IF(Table1[[#This Row],[Hauptkörper - B2 - Lizenzierungs-pflichtig? (X=Ja)]]="","",Table1[[#This Row],[Hauptkörper - B2 - Lizenzierungs-pflichtig? (X=Ja)]])</f>
        <v/>
      </c>
      <c r="LU33" s="577" t="str">
        <f>IF(Table1[[#This Row],[Hauptkörper - B2 - Virgin Material]]="","",VLOOKUP(Table1[[#This Row],[Hauptkörper - B2 - Virgin Material]],'DD FD'!AJ:AK,2,FALSE))</f>
        <v/>
      </c>
      <c r="LV33" s="578" t="str">
        <f>IF(Table1[[#This Row],[Hauptkörper - B2 - Virgin Material Anteil (in %)]]="","",Table1[[#This Row],[Hauptkörper - B2 - Virgin Material Anteil (in %)]])</f>
        <v/>
      </c>
      <c r="LW33" s="577" t="str">
        <f>IF(Table1[[#This Row],[Hauptkörper - B2 - Recyceltes Material]]="","",VLOOKUP(Table1[[#This Row],[Hauptkörper - B2 - Recyceltes Material]],'DD FD'!AL:AM,2,FALSE))</f>
        <v/>
      </c>
      <c r="LX33" s="578" t="str">
        <f>IF(Table1[[#This Row],[Hauptkörper - B2 - Recyceltes Material Anteil (in %)]]="","",Table1[[#This Row],[Hauptkörper - B2 - Recyceltes Material Anteil (in %)]])</f>
        <v/>
      </c>
      <c r="LY33" s="577" t="str">
        <f>IF(Table1[[#This Row],[Hauptkörper - B2 - Beschichtung]]="","",VLOOKUP(Table1[[#This Row],[Hauptkörper - B2 - Beschichtung]],'DD FD'!AE:AF,2,FALSE))</f>
        <v/>
      </c>
      <c r="LZ33" s="580" t="str">
        <f>IF(Table1[[#This Row],[Hauptkörper - B2 - Beschichtung Anteil (in %)]]="","",Table1[[#This Row],[Hauptkörper - B2 - Beschichtung Anteil (in %)]])</f>
        <v/>
      </c>
      <c r="MA33" s="576" t="str">
        <f>IF(Table1[[#This Row],[Hauptkörper - B3 - Art]]="","",VLOOKUP(Table1[[#This Row],[Hauptkörper - B3 - Art]],'DD FD'!B:C,2,FALSE))</f>
        <v/>
      </c>
      <c r="MB33" s="577" t="str">
        <f>IF(Table1[[#This Row],[Hauptkörper - B3 - Fraktion]]="","",VLOOKUP(Table1[[#This Row],[Hauptkörper - B3 - Fraktion]],'DD FD'!H:J,3,FALSE))</f>
        <v/>
      </c>
      <c r="MC33" s="574" t="str">
        <f>IF(Table1[[#This Row],[Hauptkörper - B3 - Gewicht
(in G)]]="","",Table1[[#This Row],[Hauptkörper - B3 - Gewicht
(in G)]])</f>
        <v/>
      </c>
      <c r="MD33" s="574" t="str">
        <f>IF(Table1[[#This Row],[Hauptkörper - B3 - Lizenzierungs-pflichtig? (X=Ja)]]="","",Table1[[#This Row],[Hauptkörper - B3 - Lizenzierungs-pflichtig? (X=Ja)]])</f>
        <v/>
      </c>
      <c r="ME33" s="577" t="str">
        <f>IF(Table1[[#This Row],[Hauptkörper - B3 - Virgin Material]]="","",VLOOKUP(Table1[[#This Row],[Hauptkörper - B3 - Virgin Material]],'DD FD'!AJ:AK,2,FALSE))</f>
        <v/>
      </c>
      <c r="MF33" s="578" t="str">
        <f>IF(Table1[[#This Row],[Hauptkörper - B3 - Virgin Material Anteil (in %)]]="","",Table1[[#This Row],[Hauptkörper - B3 - Virgin Material Anteil (in %)]])</f>
        <v/>
      </c>
      <c r="MG33" s="577" t="str">
        <f>IF(Table1[[#This Row],[Hauptkörper - B3 - Recyceltes Material]]="","",VLOOKUP(Table1[[#This Row],[Hauptkörper - B3 - Recyceltes Material]],'DD FD'!AL:AM,2,FALSE))</f>
        <v/>
      </c>
      <c r="MH33" s="578" t="str">
        <f>IF(Table1[[#This Row],[Hauptkörper - B3 - Recyceltes Material Anteil (in %)]]="","",Table1[[#This Row],[Hauptkörper - B3 - Recyceltes Material Anteil (in %)]])</f>
        <v/>
      </c>
      <c r="MI33" s="577" t="str">
        <f>IF(Table1[[#This Row],[Hauptkörper - B3 - Beschichtung]]="","",VLOOKUP(Table1[[#This Row],[Hauptkörper - B3 - Beschichtung]],'DD FD'!AE:AF,2,FALSE))</f>
        <v/>
      </c>
      <c r="MJ33" s="580" t="str">
        <f>IF(Table1[[#This Row],[Hauptkörper - B3 - Beschichtung Anteil (in %)]]="","",Table1[[#This Row],[Hauptkörper - B3 - Beschichtung Anteil (in %)]])</f>
        <v/>
      </c>
      <c r="MK33" s="576" t="str">
        <f>IF(Table1[[#This Row],[Verschluss - B1 - Art]]="","",VLOOKUP(Table1[[#This Row],[Verschluss - B1 - Art]],'DD FD'!D:E,2,FALSE))</f>
        <v/>
      </c>
      <c r="ML33" s="577" t="str">
        <f>IF(Table1[[#This Row],[Verschluss - B1 - Fraktion]]="","",VLOOKUP(Table1[[#This Row],[Verschluss - B1 - Fraktion]],'DD FD'!H:J,3,FALSE))</f>
        <v/>
      </c>
      <c r="MM33" s="574" t="str">
        <f>IF(Table1[[#This Row],[Verschluss - B1 - Gewicht (in G)]]="","",Table1[[#This Row],[Verschluss - B1 - Gewicht (in G)]])</f>
        <v/>
      </c>
      <c r="MN33" s="574" t="str">
        <f>IF(Table1[[#This Row],[Verschluss - B1 - Lizenzierungs-pflichtig? (X=Ja)]]="","",Table1[[#This Row],[Verschluss - B1 - Lizenzierungs-pflichtig? (X=Ja)]])</f>
        <v/>
      </c>
      <c r="MO33" s="574" t="str">
        <f>IF(Table1[[#This Row],[Verschluss - B1 - Trennbar vom Hauptkörper? (X=Ja)]]="","",Table1[[#This Row],[Verschluss - B1 - Trennbar vom Hauptkörper? (X=Ja)]])</f>
        <v/>
      </c>
      <c r="MP33" s="577" t="str">
        <f>IF(Table1[[#This Row],[Verschluss - B1 - Virgin Material]]="","",VLOOKUP(Table1[[#This Row],[Verschluss - B1 - Virgin Material]],'DD FD'!AJ:AK,2,FALSE))</f>
        <v/>
      </c>
      <c r="MQ33" s="578" t="str">
        <f>IF(Table1[[#This Row],[Verschluss - B1 - Virgin Material Anteil (in %)]]="","",Table1[[#This Row],[Verschluss - B1 - Virgin Material Anteil (in %)]])</f>
        <v/>
      </c>
      <c r="MR33" s="577" t="str">
        <f>IF(Table1[[#This Row],[Verschluss - B1 - Recyceltes Material]]="","",VLOOKUP(Table1[[#This Row],[Verschluss - B1 - Recyceltes Material]],'DD FD'!AL:AM,2,FALSE))</f>
        <v/>
      </c>
      <c r="MS33" s="578" t="str">
        <f>IF(Table1[[#This Row],[Verschluss - B1 - Recyceltes Material Anteil (in %)]]="","",Table1[[#This Row],[Verschluss - B1 - Recyceltes Material Anteil (in %)]])</f>
        <v/>
      </c>
      <c r="MT33" s="577" t="str">
        <f>IF(Table1[[#This Row],[Verschluss - B1 - Beschichtung]]="","",VLOOKUP(Table1[[#This Row],[Verschluss - B1 - Beschichtung]],'DD FD'!AE:AF,2,FALSE))</f>
        <v/>
      </c>
      <c r="MU33" s="580" t="str">
        <f>IF(Table1[[#This Row],[Verschluss - B1 - Beschichtung Anteil (in %)]]="","",Table1[[#This Row],[Verschluss - B1 - Beschichtung Anteil (in %)]])</f>
        <v/>
      </c>
      <c r="MV33" s="576" t="str">
        <f>IF(Table1[[#This Row],[Verschluss - B2 - Art]]="","",VLOOKUP(Table1[[#This Row],[Verschluss - B2 - Art]],'DD FD'!D:E,2,FALSE))</f>
        <v/>
      </c>
      <c r="MW33" s="577" t="str">
        <f>IF(Table1[[#This Row],[Verschluss - B2 - Fraktion]]="","",VLOOKUP(Table1[[#This Row],[Verschluss - B2 - Fraktion]],'DD FD'!H:J,3,FALSE))</f>
        <v/>
      </c>
      <c r="MX33" s="574" t="str">
        <f>IF(Table1[[#This Row],[Verschluss - B2 - Gewicht (in G)]]="","",Table1[[#This Row],[Verschluss - B2 - Gewicht (in G)]])</f>
        <v/>
      </c>
      <c r="MY33" s="574" t="str">
        <f>IF(Table1[[#This Row],[Verschluss - B2 - Lizenzierungs-pflichtig? (X=Ja)]]="","",Table1[[#This Row],[Verschluss - B2 - Lizenzierungs-pflichtig? (X=Ja)]])</f>
        <v/>
      </c>
      <c r="MZ33" s="574" t="str">
        <f>IF(Table1[[#This Row],[Verschluss - B2 - Trennbar vom Hauptkörper? (X=Ja)]]="","",Table1[[#This Row],[Verschluss - B2 - Trennbar vom Hauptkörper? (X=Ja)]])</f>
        <v/>
      </c>
      <c r="NA33" s="577" t="str">
        <f>IF(Table1[[#This Row],[Verschluss - B2 - Virgin Material]]="","",VLOOKUP(Table1[[#This Row],[Verschluss - B2 - Virgin Material]],'DD FD'!AJ:AK,2,FALSE))</f>
        <v/>
      </c>
      <c r="NB33" s="578" t="str">
        <f>IF(Table1[[#This Row],[Verschluss - B2 - Virgin Material Anteil (in %)]]="","",Table1[[#This Row],[Verschluss - B2 - Virgin Material Anteil (in %)]])</f>
        <v/>
      </c>
      <c r="NC33" s="577" t="str">
        <f>IF(Table1[[#This Row],[Verschluss - B2 - Recyceltes Material]]="","",VLOOKUP(Table1[[#This Row],[Verschluss - B2 - Recyceltes Material]],'DD FD'!AL:AM,2,FALSE))</f>
        <v/>
      </c>
      <c r="ND33" s="578" t="str">
        <f>IF(Table1[[#This Row],[Verschluss - B2 - Recyceltes Material Anteil (in %)]]="","",Table1[[#This Row],[Verschluss - B2 - Recyceltes Material Anteil (in %)]])</f>
        <v/>
      </c>
      <c r="NE33" s="577" t="str">
        <f>IF(Table1[[#This Row],[Verschluss - B2 - Beschichtung]]="","",VLOOKUP(Table1[[#This Row],[Verschluss - B2 - Beschichtung]],'DD FD'!AE:AF,2,FALSE))</f>
        <v/>
      </c>
      <c r="NF33" s="580" t="str">
        <f>IF(Table1[[#This Row],[Verschluss - B2 - Beschichtung Anteil (in %)]]="","",Table1[[#This Row],[Verschluss - B2 - Beschichtung Anteil (in %)]])</f>
        <v/>
      </c>
      <c r="NG33" s="576" t="str">
        <f>IF(Table1[[#This Row],[Verschluss - B3 - Art]]="","",VLOOKUP(Table1[[#This Row],[Verschluss - B3 - Art]],'DD FD'!D:E,2,FALSE))</f>
        <v/>
      </c>
      <c r="NH33" s="577" t="str">
        <f>IF(Table1[[#This Row],[Verschluss - B3 - Fraktion]]="","",VLOOKUP(Table1[[#This Row],[Verschluss - B3 - Fraktion]],'DD FD'!H:J,3,FALSE))</f>
        <v/>
      </c>
      <c r="NI33" s="574" t="str">
        <f>IF(Table1[[#This Row],[Verschluss - B3 - Gewicht (in G)]]="","",Table1[[#This Row],[Verschluss - B3 - Gewicht (in G)]])</f>
        <v/>
      </c>
      <c r="NJ33" s="574" t="str">
        <f>IF(Table1[[#This Row],[Verschluss - B3 - Lizenzierungs-pflichtig? (X=Ja)]]="","",Table1[[#This Row],[Verschluss - B3 - Lizenzierungs-pflichtig? (X=Ja)]])</f>
        <v/>
      </c>
      <c r="NK33" s="574" t="str">
        <f>IF(Table1[[#This Row],[Verschluss - B3 - Trennbar vom Hauptkörper? (X=Ja)]]="","",Table1[[#This Row],[Verschluss - B3 - Trennbar vom Hauptkörper? (X=Ja)]])</f>
        <v/>
      </c>
      <c r="NL33" s="577" t="str">
        <f>IF(Table1[[#This Row],[Verschluss - B3 - Virgin Material]]="","",VLOOKUP(Table1[[#This Row],[Verschluss - B3 - Virgin Material]],'DD FD'!AJ:AK,2,FALSE))</f>
        <v/>
      </c>
      <c r="NM33" s="578" t="str">
        <f>IF(Table1[[#This Row],[Verschluss - B3 - Virgin Material Anteil (in %)]]="","",Table1[[#This Row],[Verschluss - B3 - Virgin Material Anteil (in %)]])</f>
        <v/>
      </c>
      <c r="NN33" s="577" t="str">
        <f>IF(Table1[[#This Row],[Verschluss - B3 - Recyceltes Material]]="","",VLOOKUP(Table1[[#This Row],[Verschluss - B3 - Recyceltes Material]],'DD FD'!AL:AM,2,FALSE))</f>
        <v/>
      </c>
      <c r="NO33" s="578" t="str">
        <f>IF(Table1[[#This Row],[Verschluss - B3 - Recyceltes Material Anteil (in %)]]="","",Table1[[#This Row],[Verschluss - B3 - Recyceltes Material Anteil (in %)]])</f>
        <v/>
      </c>
      <c r="NP33" s="577" t="str">
        <f>IF(Table1[[#This Row],[Verschluss - B3 - Beschichtung]]="","",VLOOKUP(Table1[[#This Row],[Verschluss - B3 - Beschichtung]],'DD FD'!AE:AF,2,FALSE))</f>
        <v/>
      </c>
      <c r="NQ33" s="580" t="str">
        <f>IF(Table1[[#This Row],[Verschluss - B3 - Beschichtung Anteil (in %)]]="","",Table1[[#This Row],[Verschluss - B3 - Beschichtung Anteil (in %)]])</f>
        <v/>
      </c>
      <c r="NR33" s="576" t="str">
        <f>IF(Table1[[#This Row],[Etikett - B1 - Art]]="","",VLOOKUP(Table1[[#This Row],[Etikett - B1 - Art]],'DD FD'!F:G,2,FALSE))</f>
        <v/>
      </c>
      <c r="NS33" s="577" t="str">
        <f>IF(Table1[[#This Row],[Etikett - B1 - Fraktion]]="","",VLOOKUP(Table1[[#This Row],[Etikett - B1 - Fraktion]],'DD FD'!H:J,3,FALSE))</f>
        <v/>
      </c>
      <c r="NT33" s="574" t="str">
        <f>IF(Table1[[#This Row],[Etikett - B1 - Gewicht (in G)]]="","",Table1[[#This Row],[Etikett - B1 - Gewicht (in G)]])</f>
        <v/>
      </c>
      <c r="NU33" s="574" t="str">
        <f>IF(Table1[[#This Row],[Etikett - B1 - Lizenzierungs-pflichtig? (X=Ja)]]="","",Table1[[#This Row],[Etikett - B1 - Lizenzierungs-pflichtig? (X=Ja)]])</f>
        <v/>
      </c>
      <c r="NV33" s="574" t="str">
        <f>IF(Table1[[#This Row],[Etikett - B1 - Trennbar vom Hauptkörper? (X=Ja)]]="","",Table1[[#This Row],[Etikett - B1 - Trennbar vom Hauptkörper? (X=Ja)]])</f>
        <v/>
      </c>
      <c r="NW33" s="577" t="str">
        <f>IF(Table1[[#This Row],[Etikett - B1 - Virgin Material]]="","",VLOOKUP(Table1[[#This Row],[Etikett - B1 - Virgin Material]],'DD FD'!AJ:AK,2,FALSE))</f>
        <v/>
      </c>
      <c r="NX33" s="578" t="str">
        <f>IF(Table1[[#This Row],[Etikett - B1 - Virgin Material Anteil (in %)]]="","",Table1[[#This Row],[Etikett - B1 - Virgin Material Anteil (in %)]])</f>
        <v/>
      </c>
      <c r="NY33" s="577" t="str">
        <f>IF(Table1[[#This Row],[Etikett - B1 - Recyceltes Material]]="","",VLOOKUP(Table1[[#This Row],[Etikett - B1 - Recyceltes Material]],'DD FD'!AL:AM,2,FALSE))</f>
        <v/>
      </c>
      <c r="NZ33" s="578" t="str">
        <f>IF(Table1[[#This Row],[Etikett - B1 - Recyceltes Material Anteil (in %)]]="","",Table1[[#This Row],[Etikett - B1 - Recyceltes Material Anteil (in %)]])</f>
        <v/>
      </c>
      <c r="OA33" s="577" t="str">
        <f>IF(Table1[[#This Row],[Etikett - B1 - Beschichtung]]="","",VLOOKUP(Table1[[#This Row],[Etikett - B1 - Beschichtung]],'DD FD'!AE:AF,2,FALSE))</f>
        <v/>
      </c>
      <c r="OB33" s="580" t="str">
        <f>IF(Table1[[#This Row],[Etikett - B1 - Beschichtung Anteil (in %)]]="","",Table1[[#This Row],[Etikett - B1 - Beschichtung Anteil (in %)]])</f>
        <v/>
      </c>
      <c r="OC33" s="576" t="str">
        <f>IF(Table1[[#This Row],[Etikett - B2 - Art]]="","",VLOOKUP(Table1[[#This Row],[Etikett - B2 - Art]],'DD FD'!F:G,2,FALSE))</f>
        <v/>
      </c>
      <c r="OD33" s="577" t="str">
        <f>IF(Table1[[#This Row],[Etikett - B2 - Fraktion]]="","",VLOOKUP(Table1[[#This Row],[Etikett - B2 - Fraktion]],'DD FD'!H:J,3,FALSE))</f>
        <v/>
      </c>
      <c r="OE33" s="574" t="str">
        <f>IF(Table1[[#This Row],[Etikett - B2 - Gewicht (in G)]]="","",Table1[[#This Row],[Etikett - B2 - Gewicht (in G)]])</f>
        <v/>
      </c>
      <c r="OF33" s="574" t="str">
        <f>IF(Table1[[#This Row],[Etikett - B2 - Lizenzierungs-pflichtig? (X=Ja)]]="","",Table1[[#This Row],[Etikett - B2 - Lizenzierungs-pflichtig? (X=Ja)]])</f>
        <v/>
      </c>
      <c r="OG33" s="574" t="str">
        <f>IF(Table1[[#This Row],[Etikett - B2 - Trennbar vom Hauptkörper? (X=Ja)]]="","",Table1[[#This Row],[Etikett - B2 - Trennbar vom Hauptkörper? (X=Ja)]])</f>
        <v/>
      </c>
      <c r="OH33" s="577" t="str">
        <f>IF(Table1[[#This Row],[Etikett - B2 - Virgin Material]]="","",VLOOKUP(Table1[[#This Row],[Etikett - B2 - Virgin Material]],'DD FD'!AJ:AK,2,FALSE))</f>
        <v/>
      </c>
      <c r="OI33" s="578" t="str">
        <f>IF(Table1[[#This Row],[Etikett - B2 - Virgin Material Anteil (in %)]]="","",Table1[[#This Row],[Etikett - B2 - Virgin Material Anteil (in %)]])</f>
        <v/>
      </c>
      <c r="OJ33" s="577" t="str">
        <f>IF(Table1[[#This Row],[Etikett - B2 - Recyceltes Material]]="","",VLOOKUP(Table1[[#This Row],[Etikett - B2 - Recyceltes Material]],'DD FD'!AL:AM,2,FALSE))</f>
        <v/>
      </c>
      <c r="OK33" s="578" t="str">
        <f>IF(Table1[[#This Row],[Etikett - B2 - Recyceltes Material Anteil (in %)]]="","",Table1[[#This Row],[Etikett - B2 - Recyceltes Material Anteil (in %)]])</f>
        <v/>
      </c>
      <c r="OL33" s="577" t="str">
        <f>IF(Table1[[#This Row],[Etikett - B2 - Beschichtung]]="","",VLOOKUP(Table1[[#This Row],[Etikett - B2 - Beschichtung]],'DD FD'!AE:AF,2,FALSE))</f>
        <v/>
      </c>
      <c r="OM33" s="580" t="str">
        <f>IF(Table1[[#This Row],[Etikett - B2 - Beschichtung Anteil (in %)]]="","",Table1[[#This Row],[Etikett - B2 - Beschichtung Anteil (in %)]])</f>
        <v/>
      </c>
      <c r="ON33" s="576" t="str">
        <f>IF(Table1[[#This Row],[Etikett - B3 - Art]]="","",VLOOKUP(Table1[[#This Row],[Etikett - B3 - Art]],'DD FD'!F:G,2,FALSE))</f>
        <v/>
      </c>
      <c r="OO33" s="577" t="str">
        <f>IF(Table1[[#This Row],[Etikett - B3 - Fraktion]]="","",VLOOKUP(Table1[[#This Row],[Etikett - B3 - Fraktion]],'DD FD'!H:J,3,FALSE))</f>
        <v/>
      </c>
      <c r="OP33" s="574" t="str">
        <f>IF(Table1[[#This Row],[Etikett - B3 - Gewicht (in G)]]="","",Table1[[#This Row],[Etikett - B3 - Gewicht (in G)]])</f>
        <v/>
      </c>
      <c r="OQ33" s="574" t="str">
        <f>IF(Table1[[#This Row],[Etikett - B3 - Lizenzierungs-pflichtig? (X=Ja)]]="","",Table1[[#This Row],[Etikett - B3 - Lizenzierungs-pflichtig? (X=Ja)]])</f>
        <v/>
      </c>
      <c r="OR33" s="574" t="str">
        <f>IF(Table1[[#This Row],[Etikett - B3 - Trennbar vom Hauptkörper? (X=Ja)]]="","",Table1[[#This Row],[Etikett - B3 - Trennbar vom Hauptkörper? (X=Ja)]])</f>
        <v/>
      </c>
      <c r="OS33" s="577" t="str">
        <f>IF(Table1[[#This Row],[Etikett - B3 - Virgin Material]]="","",VLOOKUP(Table1[[#This Row],[Etikett - B3 - Virgin Material]],'DD FD'!AJ:AK,2,FALSE))</f>
        <v/>
      </c>
      <c r="OT33" s="578" t="str">
        <f>IF(Table1[[#This Row],[Etikett - B3 - Virgin Material Anteil (in %)]]="","",Table1[[#This Row],[Etikett - B3 - Virgin Material Anteil (in %)]])</f>
        <v/>
      </c>
      <c r="OU33" s="577" t="str">
        <f>IF(Table1[[#This Row],[Etikett - B3 - Recyceltes Material]]="","",VLOOKUP(Table1[[#This Row],[Etikett - B3 - Recyceltes Material]],'DD FD'!AL:AM,2,FALSE))</f>
        <v/>
      </c>
      <c r="OV33" s="578" t="str">
        <f>IF(Table1[[#This Row],[Etikett - B3 - Recyceltes Material Anteil (in %)]]="","",Table1[[#This Row],[Etikett - B3 - Recyceltes Material Anteil (in %)]])</f>
        <v/>
      </c>
      <c r="OW33" s="577" t="str">
        <f>IF(Table1[[#This Row],[Etikett - B3 - Beschichtung]]="","",VLOOKUP(Table1[[#This Row],[Etikett - B3 - Beschichtung]],'DD FD'!AE:AF,2,FALSE))</f>
        <v/>
      </c>
      <c r="OX33" s="613" t="str">
        <f>IF(Table1[[#This Row],[Etikett - B3 - Beschichtung Anteil (in %)]]="","",Table1[[#This Row],[Etikett - B3 - Beschichtung Anteil (in %)]])</f>
        <v/>
      </c>
      <c r="OY33" s="618">
        <f>ROUNDUP(SUM(
IF(AND(LH33='DD FD'!$J$7,LJ33='DD FD'!$AI$3),LI33,0),
IF(AND(LR33='DD FD'!$J$7,LT33='DD FD'!$AI$3),LS33,0),
IF(AND(MB33='DD FD'!$J$7,MD33='DD FD'!$AI$3),MC33,0),
IF(AND(ML33='DD FD'!$J$7,MN33='DD FD'!$AI$3),MM33,0),
IF(AND(MW33='DD FD'!$J$7,MY33='DD FD'!$AI$3),MX33,0),
IF(AND(NH33='DD FD'!$J$7,NJ33='DD FD'!$AI$3),NI33,0),
IF(AND(NS33='DD FD'!$J$7,NU33='DD FD'!$AI$3),NT33,0),
IF(AND(OD33='DD FD'!$J$7,OF33='DD FD'!$AI$3),OE33,0),
IF(AND(OO33='DD FD'!$J$7,OQ33='DD FD'!$AI$3),OP33,0),
),2)</f>
        <v>0</v>
      </c>
      <c r="OZ33" s="617">
        <f>ROUNDUP(SUM(
IF(AND(LH33='DD FD'!$J$6,LJ33='DD FD'!$AI$3),LI33,0),
IF(AND(LR33='DD FD'!$J$6,LT33='DD FD'!$AI$3),LS33,0),
IF(AND(MB33='DD FD'!$J$6,MD33='DD FD'!$AI$3),MC33,0),
IF(AND(ML33='DD FD'!$J$6,MN33='DD FD'!$AI$3),MM33,0),
IF(AND(MW33='DD FD'!$J$6,MY33='DD FD'!$AI$3),MX33,0),
IF(AND(NH33='DD FD'!$J$6,NJ33='DD FD'!$AI$3),NI33,0),
IF(AND(NS33='DD FD'!$J$6,NU33='DD FD'!$AI$3),NT33,0),
IF(AND(OD33='DD FD'!$J$6,OF33='DD FD'!$AI$3),OE33,0),
IF(AND(OO33='DD FD'!$J$6,OQ33='DD FD'!$AI$3),OP33,0),
),2)</f>
        <v>0</v>
      </c>
      <c r="PA33" s="617">
        <f>ROUNDUP(SUM(
IF(AND(LH33='DD FD'!$J$10,LJ33='DD FD'!$AI$3),LI33,0),
IF(AND(LR33='DD FD'!$J$10,LT33='DD FD'!$AI$3),LS33,0),
IF(AND(MB33='DD FD'!$J$10,MD33='DD FD'!$AI$3),MC33,0),
IF(AND(ML33='DD FD'!$J$10,MN33='DD FD'!$AI$3),MM33,0),
IF(AND(MW33='DD FD'!$J$10,MY33='DD FD'!$AI$3),MX33,0),
IF(AND(NH33='DD FD'!$J$10,NJ33='DD FD'!$AI$3),NI33,0),
IF(AND(NS33='DD FD'!$J$10,NU33='DD FD'!$AI$3),NT33,0),
IF(AND(OD33='DD FD'!$J$10,OF33='DD FD'!$AI$3),OE33,0),
IF(AND(OO33='DD FD'!$J$10,OQ33='DD FD'!$AI$3),OP33,0),
),2)</f>
        <v>0</v>
      </c>
      <c r="PB33" s="617">
        <f>ROUNDUP(SUM(
IF(AND(LH33='DD FD'!$J$8,LJ33='DD FD'!$AI$3),LI33,0),
IF(AND(LR33='DD FD'!$J$8,LT33='DD FD'!$AI$3),LS33,0),
IF(AND(MB33='DD FD'!$J$8,MD33='DD FD'!$AI$3),MC33,0),
IF(AND(ML33='DD FD'!$J$8,MN33='DD FD'!$AI$3),MM33,0),
IF(AND(MW33='DD FD'!$J$8,MY33='DD FD'!$AI$3),MX33,0),
IF(AND(NH33='DD FD'!$J$8,NJ33='DD FD'!$AI$3),NI33,0),
IF(AND(NS33='DD FD'!$J$8,NU33='DD FD'!$AI$3),NT33,0),
IF(AND(OD33='DD FD'!$J$8,OF33='DD FD'!$AI$3),OE33,0),
IF(AND(OO33='DD FD'!$J$8,OQ33='DD FD'!$AI$3),OP33,0),
),2)</f>
        <v>0</v>
      </c>
      <c r="PC33" s="617">
        <f>ROUNDUP(SUM(
IF(AND(LH33='DD FD'!$J$5,LJ33='DD FD'!$AI$3),LI33,0),
IF(AND(LR33='DD FD'!$J$5,LT33='DD FD'!$AI$3),LS33,0),
IF(AND(MB33='DD FD'!$J$5,MD33='DD FD'!$AI$3),MC33,0),
IF(AND(ML33='DD FD'!$J$5,MN33='DD FD'!$AI$3),MM33,0),
IF(AND(MW33='DD FD'!$J$5,MY33='DD FD'!$AI$3),MX33,0),
IF(AND(NH33='DD FD'!$J$5,NJ33='DD FD'!$AI$3),NI33,0),
IF(AND(NS33='DD FD'!$J$5,NU33='DD FD'!$AI$3),NT33,0),
IF(AND(OD33='DD FD'!$J$5,OF33='DD FD'!$AI$3),OE33,0),
IF(AND(OO33='DD FD'!$J$5,OQ33='DD FD'!$AI$3),OP33,0),
),2)</f>
        <v>0</v>
      </c>
      <c r="PD33" s="617">
        <f>ROUNDUP(SUM(
IF(AND(LH33='DD FD'!$J$9,LJ33='DD FD'!$AI$3),LI33,0),
IF(AND(LR33='DD FD'!$J$9,LT33='DD FD'!$AI$3),LS33,0),
IF(AND(MB33='DD FD'!$J$9,MD33='DD FD'!$AI$3),MC33,0),
IF(AND(ML33='DD FD'!$J$9,MN33='DD FD'!$AI$3),MM33,0),
IF(AND(MW33='DD FD'!$J$9,MY33='DD FD'!$AI$3),MX33,0),
IF(AND(NH33='DD FD'!$J$9,NJ33='DD FD'!$AI$3),NI33,0),
IF(AND(NS33='DD FD'!$J$9,NU33='DD FD'!$AI$3),NT33,0),
IF(AND(OD33='DD FD'!$J$9,OF33='DD FD'!$AI$3),OE33,0),
IF(AND(OO33='DD FD'!$J$9,OQ33='DD FD'!$AI$3),OP33,0),
),2)</f>
        <v>0</v>
      </c>
      <c r="PE33" s="617">
        <f>ROUNDUP(SUM(
IF(AND(LH33='DD FD'!$J$4,LJ33='DD FD'!$AI$3),LI33,0),
IF(AND(LR33='DD FD'!$J$4,LT33='DD FD'!$AI$3),LS33,0),
IF(AND(MB33='DD FD'!$J$4,MD33='DD FD'!$AI$3),MC33,0),
IF(AND(ML33='DD FD'!$J$4,MN33='DD FD'!$AI$3),MM33,0),
IF(AND(MW33='DD FD'!$J$4,MY33='DD FD'!$AI$3),MX33,0),
IF(AND(NH33='DD FD'!$J$4,NJ33='DD FD'!$AI$3),NI33,0),
IF(AND(NS33='DD FD'!$J$4,NU33='DD FD'!$AI$3),NT33,0),
IF(AND(OD33='DD FD'!$J$4,OF33='DD FD'!$AI$3),OE33,0),
IF(AND(OO33='DD FD'!$J$4,OQ33='DD FD'!$AI$3),OP33,0),
),2)</f>
        <v>0</v>
      </c>
      <c r="PF33" s="619">
        <f>ROUNDUP(SUM(
IF(AND(LH33='DD FD'!$J$11,LJ33='DD FD'!$AI$3),LI33,0),
IF(AND(LR33='DD FD'!$J$11,LT33='DD FD'!$AI$3),LS33,0),
IF(AND(MB33='DD FD'!$J$11,MD33='DD FD'!$AI$3),MC33,0),
IF(AND(ML33='DD FD'!$J$11,MN33='DD FD'!$AI$3),MM33,0),
IF(AND(MW33='DD FD'!$J$11,MY33='DD FD'!$AI$3),MX33,0),
IF(AND(NH33='DD FD'!$J$11,NJ33='DD FD'!$AI$3),NI33,0),
IF(AND(NS33='DD FD'!$J$11,NU33='DD FD'!$AI$3),NT33,0),
IF(AND(OD33='DD FD'!$J$11,OF33='DD FD'!$AI$3),OE33,0),
IF(AND(OO33='DD FD'!$J$11,OQ33='DD FD'!$AI$3),OP33,0),
),2)</f>
        <v>0</v>
      </c>
    </row>
    <row r="34" spans="1:422">
      <c r="A34" s="806"/>
      <c r="B34" s="934"/>
      <c r="C34" s="247"/>
      <c r="D34" s="842"/>
      <c r="E34" s="247"/>
      <c r="F34" s="158"/>
      <c r="G34" s="710"/>
      <c r="H34" s="712"/>
      <c r="I34" s="936"/>
      <c r="J34" s="803"/>
      <c r="K34" s="150"/>
      <c r="L34" s="146" t="str">
        <f t="shared" si="0"/>
        <v/>
      </c>
      <c r="M34" s="501" t="str">
        <f t="shared" si="17"/>
        <v/>
      </c>
      <c r="N34" s="504"/>
      <c r="O34" s="113" t="str">
        <f t="shared" si="18"/>
        <v/>
      </c>
      <c r="P34" s="114" t="str">
        <f t="shared" si="1"/>
        <v/>
      </c>
      <c r="Q34" s="152"/>
      <c r="R34" s="152"/>
      <c r="S34" s="115" t="str">
        <f t="shared" si="19"/>
        <v/>
      </c>
      <c r="T34" s="159"/>
      <c r="U34" s="159"/>
      <c r="V34" s="157"/>
      <c r="W34" s="157"/>
      <c r="X34" s="157"/>
      <c r="Y34" s="772"/>
      <c r="Z34" s="158"/>
      <c r="AA34" s="144"/>
      <c r="AB34" s="112"/>
      <c r="AC34" s="153"/>
      <c r="AD34" s="153"/>
      <c r="AE34" s="153"/>
      <c r="AF34" s="153"/>
      <c r="AG34" s="153"/>
      <c r="AH34" s="153"/>
      <c r="AI34" s="152"/>
      <c r="AJ34" s="158"/>
      <c r="AK34" s="158"/>
      <c r="AL34" s="158"/>
      <c r="AM34" s="116" t="str">
        <f t="shared" si="20"/>
        <v/>
      </c>
      <c r="AN34" s="116" t="str">
        <f t="shared" si="21"/>
        <v/>
      </c>
      <c r="AO34" s="324"/>
      <c r="AP34" s="503"/>
      <c r="AQ34" s="487" t="str">
        <f t="shared" si="22"/>
        <v/>
      </c>
      <c r="AR34" s="113" t="str">
        <f t="shared" si="2"/>
        <v/>
      </c>
      <c r="AS34" s="113" t="str">
        <f t="shared" si="3"/>
        <v/>
      </c>
      <c r="AT34" s="113" t="str">
        <f t="shared" si="4"/>
        <v/>
      </c>
      <c r="AU34" s="113" t="str">
        <f t="shared" si="5"/>
        <v/>
      </c>
      <c r="AV34" s="159"/>
      <c r="AW34" s="157"/>
      <c r="AX34" s="157"/>
      <c r="AY34" s="157"/>
      <c r="AZ34" s="157"/>
      <c r="BA34" s="116" t="str">
        <f t="shared" si="6"/>
        <v/>
      </c>
      <c r="BB34" s="316"/>
      <c r="BC34" s="116" t="str">
        <f t="shared" si="7"/>
        <v/>
      </c>
      <c r="BD34" s="133" t="str">
        <f t="shared" si="8"/>
        <v/>
      </c>
      <c r="BE34" s="157"/>
      <c r="BF34" s="1180"/>
      <c r="BG34" s="1180"/>
      <c r="BH34" s="158"/>
      <c r="BI34" s="490"/>
      <c r="BJ34" s="514" t="str">
        <f t="shared" si="23"/>
        <v/>
      </c>
      <c r="BK34" s="789"/>
      <c r="BL34" s="116" t="str">
        <f t="shared" si="24"/>
        <v/>
      </c>
      <c r="BM34" s="144"/>
      <c r="BN34" s="144"/>
      <c r="BO34" s="144"/>
      <c r="BP34" s="790"/>
      <c r="BQ34" s="790"/>
      <c r="BR34" s="790"/>
      <c r="BS34" s="116" t="str">
        <f t="shared" si="9"/>
        <v/>
      </c>
      <c r="BT34" s="790"/>
      <c r="BU34" s="808" t="str">
        <f t="shared" si="10"/>
        <v/>
      </c>
      <c r="BV34" s="791"/>
      <c r="BW34" s="144"/>
      <c r="BX34" s="20"/>
      <c r="BY34" s="20"/>
      <c r="BZ34" s="20"/>
      <c r="CA34" s="792"/>
      <c r="CB34" s="1201"/>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782" t="str">
        <f t="shared" si="25"/>
        <v/>
      </c>
      <c r="EE34" s="519"/>
      <c r="EF34" s="793"/>
      <c r="EG34" s="519"/>
      <c r="EH34" s="794"/>
      <c r="EI34" s="790"/>
      <c r="EJ34" s="794"/>
      <c r="EK34" s="794"/>
      <c r="EL34" s="790"/>
      <c r="EM34" s="790"/>
      <c r="EN34" s="790"/>
      <c r="EO34" s="112" t="str">
        <f t="shared" si="11"/>
        <v/>
      </c>
      <c r="EP34" s="790"/>
      <c r="EQ34" s="488" t="str">
        <f t="shared" si="12"/>
        <v/>
      </c>
      <c r="ER34" s="1100"/>
      <c r="ES34" s="1099" t="str">
        <f t="shared" si="26"/>
        <v/>
      </c>
      <c r="ET34" s="525"/>
      <c r="EU34" s="148"/>
      <c r="EV34" s="148"/>
      <c r="EW34" s="148"/>
      <c r="EX34" s="148"/>
      <c r="EY34" s="148"/>
      <c r="EZ34" s="148"/>
      <c r="FA34" s="148"/>
      <c r="FB34" s="148"/>
      <c r="FC34" s="148"/>
      <c r="FD34" s="148"/>
      <c r="FE34" s="148"/>
      <c r="FF34" s="148"/>
      <c r="FG34" s="148"/>
      <c r="FH34" s="148"/>
      <c r="FI34" s="528"/>
      <c r="FJ34" s="513" t="str">
        <f t="shared" si="13"/>
        <v/>
      </c>
      <c r="FK34" s="158"/>
      <c r="FL34" s="850"/>
      <c r="FM34" s="850"/>
      <c r="FN34" s="850"/>
      <c r="FO34" s="850"/>
      <c r="FP34" s="850"/>
      <c r="FQ34" s="850"/>
      <c r="FR34" s="157"/>
      <c r="FS34" s="143"/>
      <c r="FT34" s="143"/>
      <c r="FU34" s="847" t="str">
        <f t="shared" si="14"/>
        <v/>
      </c>
      <c r="FV34" s="555"/>
      <c r="FW34" s="523" t="str">
        <f>IF(Table1[[#This Row],[Nonfood Inhaltstoffe - Komponente]]="","",VLOOKUP(Table1[[#This Row],[Nonfood Inhaltstoffe - Komponente]],'Dropdown Auswahl'!BJ:BK,2,FALSE))</f>
        <v/>
      </c>
      <c r="FX34" s="1013"/>
      <c r="FY34" s="1011" t="str">
        <f t="shared" si="15"/>
        <v/>
      </c>
      <c r="FZ34" s="152"/>
      <c r="GA34" s="152"/>
      <c r="GB34" s="152"/>
      <c r="GC34" s="529" t="str">
        <f t="shared" si="16"/>
        <v/>
      </c>
      <c r="GG34" s="21"/>
      <c r="GH34" s="21"/>
      <c r="GI34" s="1019"/>
      <c r="GJ34" s="1016" t="str">
        <f>IF(Table1[[#This Row],[Global Trade Item Number (GTIN)]]="","",Table1[[#This Row],[Global Trade Item Number (GTIN)]])</f>
        <v/>
      </c>
      <c r="GK34" s="555" t="str">
        <f>IF(Table1[[#This Row],[WAWI-Nr./ Kreditoren-Nummer
(ASDV)]]&lt;&gt;"",Table1[[#This Row],[WAWI-Nr./ Kreditoren-Nummer
(ASDV)]],"")</f>
        <v/>
      </c>
      <c r="GL34" s="165"/>
      <c r="GM34" s="165"/>
      <c r="GN34" s="165"/>
      <c r="GO34" s="485"/>
      <c r="GP34" s="534"/>
      <c r="GQ34" s="533"/>
      <c r="GR34" s="486"/>
      <c r="GS34" s="486"/>
      <c r="GT34" s="486"/>
      <c r="GU34" s="486"/>
      <c r="GV34" s="486"/>
      <c r="GW34" s="542"/>
      <c r="GX34" s="538"/>
      <c r="GY34" s="144"/>
      <c r="GZ34" s="480"/>
      <c r="HA34" s="158"/>
      <c r="HB34" s="480"/>
      <c r="HC34" s="480"/>
      <c r="HD34" s="480"/>
      <c r="HE34" s="480"/>
      <c r="HF34" s="480"/>
      <c r="HG34" s="480"/>
      <c r="HH34" s="538"/>
      <c r="HI34" s="480"/>
      <c r="HJ34" s="480"/>
      <c r="HK34" s="480"/>
      <c r="HL34" s="480"/>
      <c r="HM34" s="480"/>
      <c r="HN34" s="480"/>
      <c r="HO34" s="480"/>
      <c r="HP34" s="480"/>
      <c r="HQ34" s="480"/>
      <c r="HR34" s="538"/>
      <c r="HS34" s="480"/>
      <c r="HT34" s="480"/>
      <c r="HU34" s="480"/>
      <c r="HV34" s="480"/>
      <c r="HW34" s="480"/>
      <c r="HX34" s="480"/>
      <c r="HY34" s="480"/>
      <c r="HZ34" s="480"/>
      <c r="IA34" s="480"/>
      <c r="IB34" s="538"/>
      <c r="IC34" s="480"/>
      <c r="ID34" s="480"/>
      <c r="IE34" s="480"/>
      <c r="IF34" s="480"/>
      <c r="IG34" s="480"/>
      <c r="IH34" s="480"/>
      <c r="II34" s="480"/>
      <c r="IJ34" s="480"/>
      <c r="IK34" s="480"/>
      <c r="IL34" s="480"/>
      <c r="IM34" s="538"/>
      <c r="IN34" s="480"/>
      <c r="IO34" s="480"/>
      <c r="IP34" s="480"/>
      <c r="IQ34" s="480"/>
      <c r="IR34" s="480"/>
      <c r="IS34" s="480"/>
      <c r="IT34" s="480"/>
      <c r="IU34" s="480"/>
      <c r="IV34" s="480"/>
      <c r="IW34" s="480"/>
      <c r="IX34" s="538"/>
      <c r="IY34" s="480"/>
      <c r="IZ34" s="480"/>
      <c r="JA34" s="480"/>
      <c r="JB34" s="480"/>
      <c r="JC34" s="480"/>
      <c r="JD34" s="480"/>
      <c r="JE34" s="480"/>
      <c r="JF34" s="480"/>
      <c r="JG34" s="480"/>
      <c r="JH34" s="480"/>
      <c r="JI34" s="538"/>
      <c r="JJ34" s="480"/>
      <c r="JK34" s="480"/>
      <c r="JL34" s="480"/>
      <c r="JM34" s="480"/>
      <c r="JN34" s="480"/>
      <c r="JO34" s="480"/>
      <c r="JP34" s="480"/>
      <c r="JQ34" s="480"/>
      <c r="JR34" s="480"/>
      <c r="JS34" s="590"/>
      <c r="JT34" s="538"/>
      <c r="JU34" s="480"/>
      <c r="JV34" s="480"/>
      <c r="JW34" s="480"/>
      <c r="JX34" s="480"/>
      <c r="JY34" s="480"/>
      <c r="JZ34" s="480"/>
      <c r="KA34" s="480"/>
      <c r="KB34" s="480"/>
      <c r="KC34" s="480"/>
      <c r="KD34" s="480"/>
      <c r="KE34" s="538"/>
      <c r="KF34" s="480"/>
      <c r="KG34" s="480"/>
      <c r="KH34" s="480"/>
      <c r="KI34" s="480"/>
      <c r="KJ34" s="480"/>
      <c r="KK34" s="480"/>
      <c r="KL34" s="480"/>
      <c r="KM34" s="480"/>
      <c r="KN34" s="480"/>
      <c r="KO34" s="480"/>
      <c r="KR34" s="568" t="str">
        <f>IF(Table1[[#This Row],[GTIN]]&lt;&gt;"",Table1[[#This Row],[GTIN]],"")</f>
        <v/>
      </c>
      <c r="KS34" s="569" t="str">
        <f>Table1[[#This Row],[Kreditor]]</f>
        <v/>
      </c>
      <c r="KT34" s="570" t="str">
        <f>IF(Table1[[#This Row],[Gültig ab (Datum)]]&lt;&gt;"",Table1[[#This Row],[Gültig ab (Datum)]],"")</f>
        <v/>
      </c>
      <c r="KU34" s="570"/>
      <c r="KV34" s="583" t="str">
        <f>IF(Table1[[#This Row],[Artikel verpackt? 
(X=Ja)]]="","",Table1[[#This Row],[Artikel verpackt? 
(X=Ja)]])</f>
        <v/>
      </c>
      <c r="KW34" s="571" t="str">
        <f>IF(Table1[[#This Row],[Verpackung recyclingfähig?
(X=Ja)]]="","",Table1[[#This Row],[Verpackung recyclingfähig?
(X=Ja)]])</f>
        <v/>
      </c>
      <c r="KX34" s="572"/>
      <c r="KY34" s="573"/>
      <c r="KZ34" s="574"/>
      <c r="LA34" s="574"/>
      <c r="LB34" s="574"/>
      <c r="LC34" s="574"/>
      <c r="LD34" s="574"/>
      <c r="LE34" s="574"/>
      <c r="LF34" s="575"/>
      <c r="LG34" s="576" t="str">
        <f>IF(Table1[[#This Row],[Hauptkörper - B1 - Art]]="","",VLOOKUP(Table1[[#This Row],[Hauptkörper - B1 - Art]],'DD FD'!B:C,2,FALSE))</f>
        <v/>
      </c>
      <c r="LH34" s="577" t="str">
        <f>IF(Table1[[#This Row],[Hauptkörper - B1 - Fraktion]]="","",VLOOKUP(Table1[[#This Row],[Hauptkörper - B1 - Fraktion]],'DD FD'!H:J,3,FALSE))</f>
        <v/>
      </c>
      <c r="LI34" s="574" t="str">
        <f>IF(Table1[[#This Row],[Hauptkörper - B1 - Gewicht
(in G)]]="","",Table1[[#This Row],[Hauptkörper - B1 - Gewicht
(in G)]])</f>
        <v/>
      </c>
      <c r="LJ34" s="574" t="str">
        <f>IF(Table1[[#This Row],[Hauptkörper - B1 - Lizenzierungs-pflichtig? (X=Ja)]]="","",Table1[[#This Row],[Hauptkörper - B1 - Lizenzierungs-pflichtig? (X=Ja)]])</f>
        <v/>
      </c>
      <c r="LK34" s="577" t="str">
        <f>IF(Table1[[#This Row],[Hauptkörper - B1 - Virgin Material]]="","",VLOOKUP(Table1[[#This Row],[Hauptkörper - B1 - Virgin Material]],'DD FD'!AJ:AK,2,FALSE))</f>
        <v/>
      </c>
      <c r="LL34" s="578" t="str">
        <f>IF(Table1[[#This Row],[Hauptkörper - B1 - Virgin Material Anteil (in %)]]="","",Table1[[#This Row],[Hauptkörper - B1 - Virgin Material Anteil (in %)]])</f>
        <v/>
      </c>
      <c r="LM34" s="577" t="str">
        <f>IF(Table1[[#This Row],[Hauptkörper - B1 - Recyceltes Material]]="","",VLOOKUP(Table1[[#This Row],[Hauptkörper - B1 - Recyceltes Material]],'DD FD'!AL:AM,2,FALSE))</f>
        <v/>
      </c>
      <c r="LN34" s="578" t="str">
        <f>IF(Table1[[#This Row],[Hauptkörper - B1 - Recyceltes Material Anteil (in %)]]="","",Table1[[#This Row],[Hauptkörper - B1 - Recyceltes Material Anteil (in %)]])</f>
        <v/>
      </c>
      <c r="LO34" s="579" t="str">
        <f>IF(Table1[[#This Row],[Hauptkörper - B1 - Beschichtung]]="","",VLOOKUP(Table1[[#This Row],[Hauptkörper - B1 - Beschichtung]],'DD FD'!AE:AF,2,FALSE))</f>
        <v/>
      </c>
      <c r="LP34" s="580" t="str">
        <f>IF(Table1[[#This Row],[Hauptkörper - B1 - Beschichtung Anteil (in %)]]="","",Table1[[#This Row],[Hauptkörper - B1 - Beschichtung Anteil (in %)]])</f>
        <v/>
      </c>
      <c r="LQ34" s="576" t="str">
        <f>IF(Table1[[#This Row],[Hauptkörper - B2 - Art]]="","",VLOOKUP(Table1[[#This Row],[Hauptkörper - B2 - Art]],'DD FD'!B:C,2,FALSE))</f>
        <v/>
      </c>
      <c r="LR34" s="577" t="str">
        <f>IF(Table1[[#This Row],[Hauptkörper - B2 - Fraktion]]="","",VLOOKUP(Table1[[#This Row],[Hauptkörper - B2 - Fraktion]],'DD FD'!H:J,3,FALSE))</f>
        <v/>
      </c>
      <c r="LS34" s="574" t="str">
        <f>IF(Table1[[#This Row],[Hauptkörper - B2 - Gewicht
(in G)]]="","",Table1[[#This Row],[Hauptkörper - B2 - Gewicht
(in G)]])</f>
        <v/>
      </c>
      <c r="LT34" s="574" t="str">
        <f>IF(Table1[[#This Row],[Hauptkörper - B2 - Lizenzierungs-pflichtig? (X=Ja)]]="","",Table1[[#This Row],[Hauptkörper - B2 - Lizenzierungs-pflichtig? (X=Ja)]])</f>
        <v/>
      </c>
      <c r="LU34" s="577" t="str">
        <f>IF(Table1[[#This Row],[Hauptkörper - B2 - Virgin Material]]="","",VLOOKUP(Table1[[#This Row],[Hauptkörper - B2 - Virgin Material]],'DD FD'!AJ:AK,2,FALSE))</f>
        <v/>
      </c>
      <c r="LV34" s="578" t="str">
        <f>IF(Table1[[#This Row],[Hauptkörper - B2 - Virgin Material Anteil (in %)]]="","",Table1[[#This Row],[Hauptkörper - B2 - Virgin Material Anteil (in %)]])</f>
        <v/>
      </c>
      <c r="LW34" s="577" t="str">
        <f>IF(Table1[[#This Row],[Hauptkörper - B2 - Recyceltes Material]]="","",VLOOKUP(Table1[[#This Row],[Hauptkörper - B2 - Recyceltes Material]],'DD FD'!AL:AM,2,FALSE))</f>
        <v/>
      </c>
      <c r="LX34" s="578" t="str">
        <f>IF(Table1[[#This Row],[Hauptkörper - B2 - Recyceltes Material Anteil (in %)]]="","",Table1[[#This Row],[Hauptkörper - B2 - Recyceltes Material Anteil (in %)]])</f>
        <v/>
      </c>
      <c r="LY34" s="577" t="str">
        <f>IF(Table1[[#This Row],[Hauptkörper - B2 - Beschichtung]]="","",VLOOKUP(Table1[[#This Row],[Hauptkörper - B2 - Beschichtung]],'DD FD'!AE:AF,2,FALSE))</f>
        <v/>
      </c>
      <c r="LZ34" s="580" t="str">
        <f>IF(Table1[[#This Row],[Hauptkörper - B2 - Beschichtung Anteil (in %)]]="","",Table1[[#This Row],[Hauptkörper - B2 - Beschichtung Anteil (in %)]])</f>
        <v/>
      </c>
      <c r="MA34" s="576" t="str">
        <f>IF(Table1[[#This Row],[Hauptkörper - B3 - Art]]="","",VLOOKUP(Table1[[#This Row],[Hauptkörper - B3 - Art]],'DD FD'!B:C,2,FALSE))</f>
        <v/>
      </c>
      <c r="MB34" s="577" t="str">
        <f>IF(Table1[[#This Row],[Hauptkörper - B3 - Fraktion]]="","",VLOOKUP(Table1[[#This Row],[Hauptkörper - B3 - Fraktion]],'DD FD'!H:J,3,FALSE))</f>
        <v/>
      </c>
      <c r="MC34" s="574" t="str">
        <f>IF(Table1[[#This Row],[Hauptkörper - B3 - Gewicht
(in G)]]="","",Table1[[#This Row],[Hauptkörper - B3 - Gewicht
(in G)]])</f>
        <v/>
      </c>
      <c r="MD34" s="574" t="str">
        <f>IF(Table1[[#This Row],[Hauptkörper - B3 - Lizenzierungs-pflichtig? (X=Ja)]]="","",Table1[[#This Row],[Hauptkörper - B3 - Lizenzierungs-pflichtig? (X=Ja)]])</f>
        <v/>
      </c>
      <c r="ME34" s="577" t="str">
        <f>IF(Table1[[#This Row],[Hauptkörper - B3 - Virgin Material]]="","",VLOOKUP(Table1[[#This Row],[Hauptkörper - B3 - Virgin Material]],'DD FD'!AJ:AK,2,FALSE))</f>
        <v/>
      </c>
      <c r="MF34" s="578" t="str">
        <f>IF(Table1[[#This Row],[Hauptkörper - B3 - Virgin Material Anteil (in %)]]="","",Table1[[#This Row],[Hauptkörper - B3 - Virgin Material Anteil (in %)]])</f>
        <v/>
      </c>
      <c r="MG34" s="577" t="str">
        <f>IF(Table1[[#This Row],[Hauptkörper - B3 - Recyceltes Material]]="","",VLOOKUP(Table1[[#This Row],[Hauptkörper - B3 - Recyceltes Material]],'DD FD'!AL:AM,2,FALSE))</f>
        <v/>
      </c>
      <c r="MH34" s="578" t="str">
        <f>IF(Table1[[#This Row],[Hauptkörper - B3 - Recyceltes Material Anteil (in %)]]="","",Table1[[#This Row],[Hauptkörper - B3 - Recyceltes Material Anteil (in %)]])</f>
        <v/>
      </c>
      <c r="MI34" s="577" t="str">
        <f>IF(Table1[[#This Row],[Hauptkörper - B3 - Beschichtung]]="","",VLOOKUP(Table1[[#This Row],[Hauptkörper - B3 - Beschichtung]],'DD FD'!AE:AF,2,FALSE))</f>
        <v/>
      </c>
      <c r="MJ34" s="580" t="str">
        <f>IF(Table1[[#This Row],[Hauptkörper - B3 - Beschichtung Anteil (in %)]]="","",Table1[[#This Row],[Hauptkörper - B3 - Beschichtung Anteil (in %)]])</f>
        <v/>
      </c>
      <c r="MK34" s="576" t="str">
        <f>IF(Table1[[#This Row],[Verschluss - B1 - Art]]="","",VLOOKUP(Table1[[#This Row],[Verschluss - B1 - Art]],'DD FD'!D:E,2,FALSE))</f>
        <v/>
      </c>
      <c r="ML34" s="577" t="str">
        <f>IF(Table1[[#This Row],[Verschluss - B1 - Fraktion]]="","",VLOOKUP(Table1[[#This Row],[Verschluss - B1 - Fraktion]],'DD FD'!H:J,3,FALSE))</f>
        <v/>
      </c>
      <c r="MM34" s="574" t="str">
        <f>IF(Table1[[#This Row],[Verschluss - B1 - Gewicht (in G)]]="","",Table1[[#This Row],[Verschluss - B1 - Gewicht (in G)]])</f>
        <v/>
      </c>
      <c r="MN34" s="574" t="str">
        <f>IF(Table1[[#This Row],[Verschluss - B1 - Lizenzierungs-pflichtig? (X=Ja)]]="","",Table1[[#This Row],[Verschluss - B1 - Lizenzierungs-pflichtig? (X=Ja)]])</f>
        <v/>
      </c>
      <c r="MO34" s="574" t="str">
        <f>IF(Table1[[#This Row],[Verschluss - B1 - Trennbar vom Hauptkörper? (X=Ja)]]="","",Table1[[#This Row],[Verschluss - B1 - Trennbar vom Hauptkörper? (X=Ja)]])</f>
        <v/>
      </c>
      <c r="MP34" s="577" t="str">
        <f>IF(Table1[[#This Row],[Verschluss - B1 - Virgin Material]]="","",VLOOKUP(Table1[[#This Row],[Verschluss - B1 - Virgin Material]],'DD FD'!AJ:AK,2,FALSE))</f>
        <v/>
      </c>
      <c r="MQ34" s="578" t="str">
        <f>IF(Table1[[#This Row],[Verschluss - B1 - Virgin Material Anteil (in %)]]="","",Table1[[#This Row],[Verschluss - B1 - Virgin Material Anteil (in %)]])</f>
        <v/>
      </c>
      <c r="MR34" s="577" t="str">
        <f>IF(Table1[[#This Row],[Verschluss - B1 - Recyceltes Material]]="","",VLOOKUP(Table1[[#This Row],[Verschluss - B1 - Recyceltes Material]],'DD FD'!AL:AM,2,FALSE))</f>
        <v/>
      </c>
      <c r="MS34" s="578" t="str">
        <f>IF(Table1[[#This Row],[Verschluss - B1 - Recyceltes Material Anteil (in %)]]="","",Table1[[#This Row],[Verschluss - B1 - Recyceltes Material Anteil (in %)]])</f>
        <v/>
      </c>
      <c r="MT34" s="577" t="str">
        <f>IF(Table1[[#This Row],[Verschluss - B1 - Beschichtung]]="","",VLOOKUP(Table1[[#This Row],[Verschluss - B1 - Beschichtung]],'DD FD'!AE:AF,2,FALSE))</f>
        <v/>
      </c>
      <c r="MU34" s="580" t="str">
        <f>IF(Table1[[#This Row],[Verschluss - B1 - Beschichtung Anteil (in %)]]="","",Table1[[#This Row],[Verschluss - B1 - Beschichtung Anteil (in %)]])</f>
        <v/>
      </c>
      <c r="MV34" s="576" t="str">
        <f>IF(Table1[[#This Row],[Verschluss - B2 - Art]]="","",VLOOKUP(Table1[[#This Row],[Verschluss - B2 - Art]],'DD FD'!D:E,2,FALSE))</f>
        <v/>
      </c>
      <c r="MW34" s="577" t="str">
        <f>IF(Table1[[#This Row],[Verschluss - B2 - Fraktion]]="","",VLOOKUP(Table1[[#This Row],[Verschluss - B2 - Fraktion]],'DD FD'!H:J,3,FALSE))</f>
        <v/>
      </c>
      <c r="MX34" s="574" t="str">
        <f>IF(Table1[[#This Row],[Verschluss - B2 - Gewicht (in G)]]="","",Table1[[#This Row],[Verschluss - B2 - Gewicht (in G)]])</f>
        <v/>
      </c>
      <c r="MY34" s="574" t="str">
        <f>IF(Table1[[#This Row],[Verschluss - B2 - Lizenzierungs-pflichtig? (X=Ja)]]="","",Table1[[#This Row],[Verschluss - B2 - Lizenzierungs-pflichtig? (X=Ja)]])</f>
        <v/>
      </c>
      <c r="MZ34" s="574" t="str">
        <f>IF(Table1[[#This Row],[Verschluss - B2 - Trennbar vom Hauptkörper? (X=Ja)]]="","",Table1[[#This Row],[Verschluss - B2 - Trennbar vom Hauptkörper? (X=Ja)]])</f>
        <v/>
      </c>
      <c r="NA34" s="577" t="str">
        <f>IF(Table1[[#This Row],[Verschluss - B2 - Virgin Material]]="","",VLOOKUP(Table1[[#This Row],[Verschluss - B2 - Virgin Material]],'DD FD'!AJ:AK,2,FALSE))</f>
        <v/>
      </c>
      <c r="NB34" s="578" t="str">
        <f>IF(Table1[[#This Row],[Verschluss - B2 - Virgin Material Anteil (in %)]]="","",Table1[[#This Row],[Verschluss - B2 - Virgin Material Anteil (in %)]])</f>
        <v/>
      </c>
      <c r="NC34" s="577" t="str">
        <f>IF(Table1[[#This Row],[Verschluss - B2 - Recyceltes Material]]="","",VLOOKUP(Table1[[#This Row],[Verschluss - B2 - Recyceltes Material]],'DD FD'!AL:AM,2,FALSE))</f>
        <v/>
      </c>
      <c r="ND34" s="578" t="str">
        <f>IF(Table1[[#This Row],[Verschluss - B2 - Recyceltes Material Anteil (in %)]]="","",Table1[[#This Row],[Verschluss - B2 - Recyceltes Material Anteil (in %)]])</f>
        <v/>
      </c>
      <c r="NE34" s="577" t="str">
        <f>IF(Table1[[#This Row],[Verschluss - B2 - Beschichtung]]="","",VLOOKUP(Table1[[#This Row],[Verschluss - B2 - Beschichtung]],'DD FD'!AE:AF,2,FALSE))</f>
        <v/>
      </c>
      <c r="NF34" s="580" t="str">
        <f>IF(Table1[[#This Row],[Verschluss - B2 - Beschichtung Anteil (in %)]]="","",Table1[[#This Row],[Verschluss - B2 - Beschichtung Anteil (in %)]])</f>
        <v/>
      </c>
      <c r="NG34" s="576" t="str">
        <f>IF(Table1[[#This Row],[Verschluss - B3 - Art]]="","",VLOOKUP(Table1[[#This Row],[Verschluss - B3 - Art]],'DD FD'!D:E,2,FALSE))</f>
        <v/>
      </c>
      <c r="NH34" s="577" t="str">
        <f>IF(Table1[[#This Row],[Verschluss - B3 - Fraktion]]="","",VLOOKUP(Table1[[#This Row],[Verschluss - B3 - Fraktion]],'DD FD'!H:J,3,FALSE))</f>
        <v/>
      </c>
      <c r="NI34" s="574" t="str">
        <f>IF(Table1[[#This Row],[Verschluss - B3 - Gewicht (in G)]]="","",Table1[[#This Row],[Verschluss - B3 - Gewicht (in G)]])</f>
        <v/>
      </c>
      <c r="NJ34" s="574" t="str">
        <f>IF(Table1[[#This Row],[Verschluss - B3 - Lizenzierungs-pflichtig? (X=Ja)]]="","",Table1[[#This Row],[Verschluss - B3 - Lizenzierungs-pflichtig? (X=Ja)]])</f>
        <v/>
      </c>
      <c r="NK34" s="574" t="str">
        <f>IF(Table1[[#This Row],[Verschluss - B3 - Trennbar vom Hauptkörper? (X=Ja)]]="","",Table1[[#This Row],[Verschluss - B3 - Trennbar vom Hauptkörper? (X=Ja)]])</f>
        <v/>
      </c>
      <c r="NL34" s="577" t="str">
        <f>IF(Table1[[#This Row],[Verschluss - B3 - Virgin Material]]="","",VLOOKUP(Table1[[#This Row],[Verschluss - B3 - Virgin Material]],'DD FD'!AJ:AK,2,FALSE))</f>
        <v/>
      </c>
      <c r="NM34" s="578" t="str">
        <f>IF(Table1[[#This Row],[Verschluss - B3 - Virgin Material Anteil (in %)]]="","",Table1[[#This Row],[Verschluss - B3 - Virgin Material Anteil (in %)]])</f>
        <v/>
      </c>
      <c r="NN34" s="577" t="str">
        <f>IF(Table1[[#This Row],[Verschluss - B3 - Recyceltes Material]]="","",VLOOKUP(Table1[[#This Row],[Verschluss - B3 - Recyceltes Material]],'DD FD'!AL:AM,2,FALSE))</f>
        <v/>
      </c>
      <c r="NO34" s="578" t="str">
        <f>IF(Table1[[#This Row],[Verschluss - B3 - Recyceltes Material Anteil (in %)]]="","",Table1[[#This Row],[Verschluss - B3 - Recyceltes Material Anteil (in %)]])</f>
        <v/>
      </c>
      <c r="NP34" s="577" t="str">
        <f>IF(Table1[[#This Row],[Verschluss - B3 - Beschichtung]]="","",VLOOKUP(Table1[[#This Row],[Verschluss - B3 - Beschichtung]],'DD FD'!AE:AF,2,FALSE))</f>
        <v/>
      </c>
      <c r="NQ34" s="580" t="str">
        <f>IF(Table1[[#This Row],[Verschluss - B3 - Beschichtung Anteil (in %)]]="","",Table1[[#This Row],[Verschluss - B3 - Beschichtung Anteil (in %)]])</f>
        <v/>
      </c>
      <c r="NR34" s="576" t="str">
        <f>IF(Table1[[#This Row],[Etikett - B1 - Art]]="","",VLOOKUP(Table1[[#This Row],[Etikett - B1 - Art]],'DD FD'!F:G,2,FALSE))</f>
        <v/>
      </c>
      <c r="NS34" s="577" t="str">
        <f>IF(Table1[[#This Row],[Etikett - B1 - Fraktion]]="","",VLOOKUP(Table1[[#This Row],[Etikett - B1 - Fraktion]],'DD FD'!H:J,3,FALSE))</f>
        <v/>
      </c>
      <c r="NT34" s="574" t="str">
        <f>IF(Table1[[#This Row],[Etikett - B1 - Gewicht (in G)]]="","",Table1[[#This Row],[Etikett - B1 - Gewicht (in G)]])</f>
        <v/>
      </c>
      <c r="NU34" s="574" t="str">
        <f>IF(Table1[[#This Row],[Etikett - B1 - Lizenzierungs-pflichtig? (X=Ja)]]="","",Table1[[#This Row],[Etikett - B1 - Lizenzierungs-pflichtig? (X=Ja)]])</f>
        <v/>
      </c>
      <c r="NV34" s="574" t="str">
        <f>IF(Table1[[#This Row],[Etikett - B1 - Trennbar vom Hauptkörper? (X=Ja)]]="","",Table1[[#This Row],[Etikett - B1 - Trennbar vom Hauptkörper? (X=Ja)]])</f>
        <v/>
      </c>
      <c r="NW34" s="577" t="str">
        <f>IF(Table1[[#This Row],[Etikett - B1 - Virgin Material]]="","",VLOOKUP(Table1[[#This Row],[Etikett - B1 - Virgin Material]],'DD FD'!AJ:AK,2,FALSE))</f>
        <v/>
      </c>
      <c r="NX34" s="578" t="str">
        <f>IF(Table1[[#This Row],[Etikett - B1 - Virgin Material Anteil (in %)]]="","",Table1[[#This Row],[Etikett - B1 - Virgin Material Anteil (in %)]])</f>
        <v/>
      </c>
      <c r="NY34" s="577" t="str">
        <f>IF(Table1[[#This Row],[Etikett - B1 - Recyceltes Material]]="","",VLOOKUP(Table1[[#This Row],[Etikett - B1 - Recyceltes Material]],'DD FD'!AL:AM,2,FALSE))</f>
        <v/>
      </c>
      <c r="NZ34" s="578" t="str">
        <f>IF(Table1[[#This Row],[Etikett - B1 - Recyceltes Material Anteil (in %)]]="","",Table1[[#This Row],[Etikett - B1 - Recyceltes Material Anteil (in %)]])</f>
        <v/>
      </c>
      <c r="OA34" s="577" t="str">
        <f>IF(Table1[[#This Row],[Etikett - B1 - Beschichtung]]="","",VLOOKUP(Table1[[#This Row],[Etikett - B1 - Beschichtung]],'DD FD'!AE:AF,2,FALSE))</f>
        <v/>
      </c>
      <c r="OB34" s="580" t="str">
        <f>IF(Table1[[#This Row],[Etikett - B1 - Beschichtung Anteil (in %)]]="","",Table1[[#This Row],[Etikett - B1 - Beschichtung Anteil (in %)]])</f>
        <v/>
      </c>
      <c r="OC34" s="576" t="str">
        <f>IF(Table1[[#This Row],[Etikett - B2 - Art]]="","",VLOOKUP(Table1[[#This Row],[Etikett - B2 - Art]],'DD FD'!F:G,2,FALSE))</f>
        <v/>
      </c>
      <c r="OD34" s="577" t="str">
        <f>IF(Table1[[#This Row],[Etikett - B2 - Fraktion]]="","",VLOOKUP(Table1[[#This Row],[Etikett - B2 - Fraktion]],'DD FD'!H:J,3,FALSE))</f>
        <v/>
      </c>
      <c r="OE34" s="574" t="str">
        <f>IF(Table1[[#This Row],[Etikett - B2 - Gewicht (in G)]]="","",Table1[[#This Row],[Etikett - B2 - Gewicht (in G)]])</f>
        <v/>
      </c>
      <c r="OF34" s="574" t="str">
        <f>IF(Table1[[#This Row],[Etikett - B2 - Lizenzierungs-pflichtig? (X=Ja)]]="","",Table1[[#This Row],[Etikett - B2 - Lizenzierungs-pflichtig? (X=Ja)]])</f>
        <v/>
      </c>
      <c r="OG34" s="574" t="str">
        <f>IF(Table1[[#This Row],[Etikett - B2 - Trennbar vom Hauptkörper? (X=Ja)]]="","",Table1[[#This Row],[Etikett - B2 - Trennbar vom Hauptkörper? (X=Ja)]])</f>
        <v/>
      </c>
      <c r="OH34" s="577" t="str">
        <f>IF(Table1[[#This Row],[Etikett - B2 - Virgin Material]]="","",VLOOKUP(Table1[[#This Row],[Etikett - B2 - Virgin Material]],'DD FD'!AJ:AK,2,FALSE))</f>
        <v/>
      </c>
      <c r="OI34" s="578" t="str">
        <f>IF(Table1[[#This Row],[Etikett - B2 - Virgin Material Anteil (in %)]]="","",Table1[[#This Row],[Etikett - B2 - Virgin Material Anteil (in %)]])</f>
        <v/>
      </c>
      <c r="OJ34" s="577" t="str">
        <f>IF(Table1[[#This Row],[Etikett - B2 - Recyceltes Material]]="","",VLOOKUP(Table1[[#This Row],[Etikett - B2 - Recyceltes Material]],'DD FD'!AL:AM,2,FALSE))</f>
        <v/>
      </c>
      <c r="OK34" s="578" t="str">
        <f>IF(Table1[[#This Row],[Etikett - B2 - Recyceltes Material Anteil (in %)]]="","",Table1[[#This Row],[Etikett - B2 - Recyceltes Material Anteil (in %)]])</f>
        <v/>
      </c>
      <c r="OL34" s="577" t="str">
        <f>IF(Table1[[#This Row],[Etikett - B2 - Beschichtung]]="","",VLOOKUP(Table1[[#This Row],[Etikett - B2 - Beschichtung]],'DD FD'!AE:AF,2,FALSE))</f>
        <v/>
      </c>
      <c r="OM34" s="580" t="str">
        <f>IF(Table1[[#This Row],[Etikett - B2 - Beschichtung Anteil (in %)]]="","",Table1[[#This Row],[Etikett - B2 - Beschichtung Anteil (in %)]])</f>
        <v/>
      </c>
      <c r="ON34" s="576" t="str">
        <f>IF(Table1[[#This Row],[Etikett - B3 - Art]]="","",VLOOKUP(Table1[[#This Row],[Etikett - B3 - Art]],'DD FD'!F:G,2,FALSE))</f>
        <v/>
      </c>
      <c r="OO34" s="577" t="str">
        <f>IF(Table1[[#This Row],[Etikett - B3 - Fraktion]]="","",VLOOKUP(Table1[[#This Row],[Etikett - B3 - Fraktion]],'DD FD'!H:J,3,FALSE))</f>
        <v/>
      </c>
      <c r="OP34" s="574" t="str">
        <f>IF(Table1[[#This Row],[Etikett - B3 - Gewicht (in G)]]="","",Table1[[#This Row],[Etikett - B3 - Gewicht (in G)]])</f>
        <v/>
      </c>
      <c r="OQ34" s="574" t="str">
        <f>IF(Table1[[#This Row],[Etikett - B3 - Lizenzierungs-pflichtig? (X=Ja)]]="","",Table1[[#This Row],[Etikett - B3 - Lizenzierungs-pflichtig? (X=Ja)]])</f>
        <v/>
      </c>
      <c r="OR34" s="574" t="str">
        <f>IF(Table1[[#This Row],[Etikett - B3 - Trennbar vom Hauptkörper? (X=Ja)]]="","",Table1[[#This Row],[Etikett - B3 - Trennbar vom Hauptkörper? (X=Ja)]])</f>
        <v/>
      </c>
      <c r="OS34" s="577" t="str">
        <f>IF(Table1[[#This Row],[Etikett - B3 - Virgin Material]]="","",VLOOKUP(Table1[[#This Row],[Etikett - B3 - Virgin Material]],'DD FD'!AJ:AK,2,FALSE))</f>
        <v/>
      </c>
      <c r="OT34" s="578" t="str">
        <f>IF(Table1[[#This Row],[Etikett - B3 - Virgin Material Anteil (in %)]]="","",Table1[[#This Row],[Etikett - B3 - Virgin Material Anteil (in %)]])</f>
        <v/>
      </c>
      <c r="OU34" s="577" t="str">
        <f>IF(Table1[[#This Row],[Etikett - B3 - Recyceltes Material]]="","",VLOOKUP(Table1[[#This Row],[Etikett - B3 - Recyceltes Material]],'DD FD'!AL:AM,2,FALSE))</f>
        <v/>
      </c>
      <c r="OV34" s="578" t="str">
        <f>IF(Table1[[#This Row],[Etikett - B3 - Recyceltes Material Anteil (in %)]]="","",Table1[[#This Row],[Etikett - B3 - Recyceltes Material Anteil (in %)]])</f>
        <v/>
      </c>
      <c r="OW34" s="577" t="str">
        <f>IF(Table1[[#This Row],[Etikett - B3 - Beschichtung]]="","",VLOOKUP(Table1[[#This Row],[Etikett - B3 - Beschichtung]],'DD FD'!AE:AF,2,FALSE))</f>
        <v/>
      </c>
      <c r="OX34" s="613" t="str">
        <f>IF(Table1[[#This Row],[Etikett - B3 - Beschichtung Anteil (in %)]]="","",Table1[[#This Row],[Etikett - B3 - Beschichtung Anteil (in %)]])</f>
        <v/>
      </c>
      <c r="OY34" s="618">
        <f>ROUNDUP(SUM(
IF(AND(LH34='DD FD'!$J$7,LJ34='DD FD'!$AI$3),LI34,0),
IF(AND(LR34='DD FD'!$J$7,LT34='DD FD'!$AI$3),LS34,0),
IF(AND(MB34='DD FD'!$J$7,MD34='DD FD'!$AI$3),MC34,0),
IF(AND(ML34='DD FD'!$J$7,MN34='DD FD'!$AI$3),MM34,0),
IF(AND(MW34='DD FD'!$J$7,MY34='DD FD'!$AI$3),MX34,0),
IF(AND(NH34='DD FD'!$J$7,NJ34='DD FD'!$AI$3),NI34,0),
IF(AND(NS34='DD FD'!$J$7,NU34='DD FD'!$AI$3),NT34,0),
IF(AND(OD34='DD FD'!$J$7,OF34='DD FD'!$AI$3),OE34,0),
IF(AND(OO34='DD FD'!$J$7,OQ34='DD FD'!$AI$3),OP34,0),
),2)</f>
        <v>0</v>
      </c>
      <c r="OZ34" s="617">
        <f>ROUNDUP(SUM(
IF(AND(LH34='DD FD'!$J$6,LJ34='DD FD'!$AI$3),LI34,0),
IF(AND(LR34='DD FD'!$J$6,LT34='DD FD'!$AI$3),LS34,0),
IF(AND(MB34='DD FD'!$J$6,MD34='DD FD'!$AI$3),MC34,0),
IF(AND(ML34='DD FD'!$J$6,MN34='DD FD'!$AI$3),MM34,0),
IF(AND(MW34='DD FD'!$J$6,MY34='DD FD'!$AI$3),MX34,0),
IF(AND(NH34='DD FD'!$J$6,NJ34='DD FD'!$AI$3),NI34,0),
IF(AND(NS34='DD FD'!$J$6,NU34='DD FD'!$AI$3),NT34,0),
IF(AND(OD34='DD FD'!$J$6,OF34='DD FD'!$AI$3),OE34,0),
IF(AND(OO34='DD FD'!$J$6,OQ34='DD FD'!$AI$3),OP34,0),
),2)</f>
        <v>0</v>
      </c>
      <c r="PA34" s="617">
        <f>ROUNDUP(SUM(
IF(AND(LH34='DD FD'!$J$10,LJ34='DD FD'!$AI$3),LI34,0),
IF(AND(LR34='DD FD'!$J$10,LT34='DD FD'!$AI$3),LS34,0),
IF(AND(MB34='DD FD'!$J$10,MD34='DD FD'!$AI$3),MC34,0),
IF(AND(ML34='DD FD'!$J$10,MN34='DD FD'!$AI$3),MM34,0),
IF(AND(MW34='DD FD'!$J$10,MY34='DD FD'!$AI$3),MX34,0),
IF(AND(NH34='DD FD'!$J$10,NJ34='DD FD'!$AI$3),NI34,0),
IF(AND(NS34='DD FD'!$J$10,NU34='DD FD'!$AI$3),NT34,0),
IF(AND(OD34='DD FD'!$J$10,OF34='DD FD'!$AI$3),OE34,0),
IF(AND(OO34='DD FD'!$J$10,OQ34='DD FD'!$AI$3),OP34,0),
),2)</f>
        <v>0</v>
      </c>
      <c r="PB34" s="617">
        <f>ROUNDUP(SUM(
IF(AND(LH34='DD FD'!$J$8,LJ34='DD FD'!$AI$3),LI34,0),
IF(AND(LR34='DD FD'!$J$8,LT34='DD FD'!$AI$3),LS34,0),
IF(AND(MB34='DD FD'!$J$8,MD34='DD FD'!$AI$3),MC34,0),
IF(AND(ML34='DD FD'!$J$8,MN34='DD FD'!$AI$3),MM34,0),
IF(AND(MW34='DD FD'!$J$8,MY34='DD FD'!$AI$3),MX34,0),
IF(AND(NH34='DD FD'!$J$8,NJ34='DD FD'!$AI$3),NI34,0),
IF(AND(NS34='DD FD'!$J$8,NU34='DD FD'!$AI$3),NT34,0),
IF(AND(OD34='DD FD'!$J$8,OF34='DD FD'!$AI$3),OE34,0),
IF(AND(OO34='DD FD'!$J$8,OQ34='DD FD'!$AI$3),OP34,0),
),2)</f>
        <v>0</v>
      </c>
      <c r="PC34" s="617">
        <f>ROUNDUP(SUM(
IF(AND(LH34='DD FD'!$J$5,LJ34='DD FD'!$AI$3),LI34,0),
IF(AND(LR34='DD FD'!$J$5,LT34='DD FD'!$AI$3),LS34,0),
IF(AND(MB34='DD FD'!$J$5,MD34='DD FD'!$AI$3),MC34,0),
IF(AND(ML34='DD FD'!$J$5,MN34='DD FD'!$AI$3),MM34,0),
IF(AND(MW34='DD FD'!$J$5,MY34='DD FD'!$AI$3),MX34,0),
IF(AND(NH34='DD FD'!$J$5,NJ34='DD FD'!$AI$3),NI34,0),
IF(AND(NS34='DD FD'!$J$5,NU34='DD FD'!$AI$3),NT34,0),
IF(AND(OD34='DD FD'!$J$5,OF34='DD FD'!$AI$3),OE34,0),
IF(AND(OO34='DD FD'!$J$5,OQ34='DD FD'!$AI$3),OP34,0),
),2)</f>
        <v>0</v>
      </c>
      <c r="PD34" s="617">
        <f>ROUNDUP(SUM(
IF(AND(LH34='DD FD'!$J$9,LJ34='DD FD'!$AI$3),LI34,0),
IF(AND(LR34='DD FD'!$J$9,LT34='DD FD'!$AI$3),LS34,0),
IF(AND(MB34='DD FD'!$J$9,MD34='DD FD'!$AI$3),MC34,0),
IF(AND(ML34='DD FD'!$J$9,MN34='DD FD'!$AI$3),MM34,0),
IF(AND(MW34='DD FD'!$J$9,MY34='DD FD'!$AI$3),MX34,0),
IF(AND(NH34='DD FD'!$J$9,NJ34='DD FD'!$AI$3),NI34,0),
IF(AND(NS34='DD FD'!$J$9,NU34='DD FD'!$AI$3),NT34,0),
IF(AND(OD34='DD FD'!$J$9,OF34='DD FD'!$AI$3),OE34,0),
IF(AND(OO34='DD FD'!$J$9,OQ34='DD FD'!$AI$3),OP34,0),
),2)</f>
        <v>0</v>
      </c>
      <c r="PE34" s="617">
        <f>ROUNDUP(SUM(
IF(AND(LH34='DD FD'!$J$4,LJ34='DD FD'!$AI$3),LI34,0),
IF(AND(LR34='DD FD'!$J$4,LT34='DD FD'!$AI$3),LS34,0),
IF(AND(MB34='DD FD'!$J$4,MD34='DD FD'!$AI$3),MC34,0),
IF(AND(ML34='DD FD'!$J$4,MN34='DD FD'!$AI$3),MM34,0),
IF(AND(MW34='DD FD'!$J$4,MY34='DD FD'!$AI$3),MX34,0),
IF(AND(NH34='DD FD'!$J$4,NJ34='DD FD'!$AI$3),NI34,0),
IF(AND(NS34='DD FD'!$J$4,NU34='DD FD'!$AI$3),NT34,0),
IF(AND(OD34='DD FD'!$J$4,OF34='DD FD'!$AI$3),OE34,0),
IF(AND(OO34='DD FD'!$J$4,OQ34='DD FD'!$AI$3),OP34,0),
),2)</f>
        <v>0</v>
      </c>
      <c r="PF34" s="619">
        <f>ROUNDUP(SUM(
IF(AND(LH34='DD FD'!$J$11,LJ34='DD FD'!$AI$3),LI34,0),
IF(AND(LR34='DD FD'!$J$11,LT34='DD FD'!$AI$3),LS34,0),
IF(AND(MB34='DD FD'!$J$11,MD34='DD FD'!$AI$3),MC34,0),
IF(AND(ML34='DD FD'!$J$11,MN34='DD FD'!$AI$3),MM34,0),
IF(AND(MW34='DD FD'!$J$11,MY34='DD FD'!$AI$3),MX34,0),
IF(AND(NH34='DD FD'!$J$11,NJ34='DD FD'!$AI$3),NI34,0),
IF(AND(NS34='DD FD'!$J$11,NU34='DD FD'!$AI$3),NT34,0),
IF(AND(OD34='DD FD'!$J$11,OF34='DD FD'!$AI$3),OE34,0),
IF(AND(OO34='DD FD'!$J$11,OQ34='DD FD'!$AI$3),OP34,0),
),2)</f>
        <v>0</v>
      </c>
    </row>
    <row r="35" spans="1:422">
      <c r="A35" s="806"/>
      <c r="B35" s="934"/>
      <c r="C35" s="247"/>
      <c r="D35" s="842"/>
      <c r="E35" s="247"/>
      <c r="F35" s="158"/>
      <c r="G35" s="710"/>
      <c r="H35" s="712"/>
      <c r="I35" s="936"/>
      <c r="J35" s="803"/>
      <c r="K35" s="150"/>
      <c r="L35" s="146" t="str">
        <f t="shared" si="0"/>
        <v/>
      </c>
      <c r="M35" s="501" t="str">
        <f t="shared" si="17"/>
        <v/>
      </c>
      <c r="N35" s="504"/>
      <c r="O35" s="113" t="str">
        <f t="shared" si="18"/>
        <v/>
      </c>
      <c r="P35" s="114" t="str">
        <f t="shared" si="1"/>
        <v/>
      </c>
      <c r="Q35" s="152"/>
      <c r="R35" s="152"/>
      <c r="S35" s="115" t="str">
        <f t="shared" si="19"/>
        <v/>
      </c>
      <c r="T35" s="159"/>
      <c r="U35" s="159"/>
      <c r="V35" s="157"/>
      <c r="W35" s="157"/>
      <c r="X35" s="157"/>
      <c r="Y35" s="772"/>
      <c r="Z35" s="158"/>
      <c r="AA35" s="144"/>
      <c r="AB35" s="112"/>
      <c r="AC35" s="153"/>
      <c r="AD35" s="153"/>
      <c r="AE35" s="153"/>
      <c r="AF35" s="153"/>
      <c r="AG35" s="153"/>
      <c r="AH35" s="153"/>
      <c r="AI35" s="152"/>
      <c r="AJ35" s="158"/>
      <c r="AK35" s="158"/>
      <c r="AL35" s="158"/>
      <c r="AM35" s="116" t="str">
        <f t="shared" si="20"/>
        <v/>
      </c>
      <c r="AN35" s="116" t="str">
        <f t="shared" si="21"/>
        <v/>
      </c>
      <c r="AO35" s="324"/>
      <c r="AP35" s="503"/>
      <c r="AQ35" s="487" t="str">
        <f t="shared" si="22"/>
        <v/>
      </c>
      <c r="AR35" s="113" t="str">
        <f t="shared" si="2"/>
        <v/>
      </c>
      <c r="AS35" s="113" t="str">
        <f t="shared" si="3"/>
        <v/>
      </c>
      <c r="AT35" s="113" t="str">
        <f t="shared" si="4"/>
        <v/>
      </c>
      <c r="AU35" s="113" t="str">
        <f t="shared" si="5"/>
        <v/>
      </c>
      <c r="AV35" s="159"/>
      <c r="AW35" s="157"/>
      <c r="AX35" s="157"/>
      <c r="AY35" s="157"/>
      <c r="AZ35" s="157"/>
      <c r="BA35" s="116" t="str">
        <f t="shared" si="6"/>
        <v/>
      </c>
      <c r="BB35" s="316"/>
      <c r="BC35" s="116" t="str">
        <f t="shared" si="7"/>
        <v/>
      </c>
      <c r="BD35" s="133" t="str">
        <f t="shared" si="8"/>
        <v/>
      </c>
      <c r="BE35" s="157"/>
      <c r="BF35" s="1180"/>
      <c r="BG35" s="1180"/>
      <c r="BH35" s="158"/>
      <c r="BI35" s="490"/>
      <c r="BJ35" s="514" t="str">
        <f t="shared" si="23"/>
        <v/>
      </c>
      <c r="BK35" s="789"/>
      <c r="BL35" s="116" t="str">
        <f t="shared" si="24"/>
        <v/>
      </c>
      <c r="BM35" s="144"/>
      <c r="BN35" s="144"/>
      <c r="BO35" s="144"/>
      <c r="BP35" s="790"/>
      <c r="BQ35" s="790"/>
      <c r="BR35" s="790"/>
      <c r="BS35" s="116" t="str">
        <f t="shared" si="9"/>
        <v/>
      </c>
      <c r="BT35" s="790"/>
      <c r="BU35" s="808" t="str">
        <f t="shared" si="10"/>
        <v/>
      </c>
      <c r="BV35" s="791"/>
      <c r="BW35" s="144"/>
      <c r="BX35" s="20"/>
      <c r="BY35" s="20"/>
      <c r="BZ35" s="20"/>
      <c r="CA35" s="792"/>
      <c r="CB35" s="1201"/>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782" t="str">
        <f t="shared" si="25"/>
        <v/>
      </c>
      <c r="EE35" s="519"/>
      <c r="EF35" s="793"/>
      <c r="EG35" s="519"/>
      <c r="EH35" s="794"/>
      <c r="EI35" s="790"/>
      <c r="EJ35" s="794"/>
      <c r="EK35" s="794"/>
      <c r="EL35" s="790"/>
      <c r="EM35" s="790"/>
      <c r="EN35" s="790"/>
      <c r="EO35" s="112" t="str">
        <f t="shared" si="11"/>
        <v/>
      </c>
      <c r="EP35" s="790"/>
      <c r="EQ35" s="488" t="str">
        <f t="shared" si="12"/>
        <v/>
      </c>
      <c r="ER35" s="1100"/>
      <c r="ES35" s="1099" t="str">
        <f t="shared" si="26"/>
        <v/>
      </c>
      <c r="ET35" s="525"/>
      <c r="EU35" s="148"/>
      <c r="EV35" s="148"/>
      <c r="EW35" s="148"/>
      <c r="EX35" s="148"/>
      <c r="EY35" s="148"/>
      <c r="EZ35" s="148"/>
      <c r="FA35" s="148"/>
      <c r="FB35" s="148"/>
      <c r="FC35" s="148"/>
      <c r="FD35" s="148"/>
      <c r="FE35" s="148"/>
      <c r="FF35" s="148"/>
      <c r="FG35" s="148"/>
      <c r="FH35" s="148"/>
      <c r="FI35" s="528"/>
      <c r="FJ35" s="513" t="str">
        <f t="shared" si="13"/>
        <v/>
      </c>
      <c r="FK35" s="158"/>
      <c r="FL35" s="850"/>
      <c r="FM35" s="850"/>
      <c r="FN35" s="850"/>
      <c r="FO35" s="850"/>
      <c r="FP35" s="850"/>
      <c r="FQ35" s="850"/>
      <c r="FR35" s="157"/>
      <c r="FS35" s="143"/>
      <c r="FT35" s="143"/>
      <c r="FU35" s="847" t="str">
        <f t="shared" si="14"/>
        <v/>
      </c>
      <c r="FV35" s="555"/>
      <c r="FW35" s="523" t="str">
        <f>IF(Table1[[#This Row],[Nonfood Inhaltstoffe - Komponente]]="","",VLOOKUP(Table1[[#This Row],[Nonfood Inhaltstoffe - Komponente]],'Dropdown Auswahl'!BJ:BK,2,FALSE))</f>
        <v/>
      </c>
      <c r="FX35" s="1013"/>
      <c r="FY35" s="1011" t="str">
        <f t="shared" si="15"/>
        <v/>
      </c>
      <c r="FZ35" s="152"/>
      <c r="GA35" s="152"/>
      <c r="GB35" s="152"/>
      <c r="GC35" s="529" t="str">
        <f t="shared" si="16"/>
        <v/>
      </c>
      <c r="GG35" s="21"/>
      <c r="GH35" s="21"/>
      <c r="GI35" s="1019"/>
      <c r="GJ35" s="1016" t="str">
        <f>IF(Table1[[#This Row],[Global Trade Item Number (GTIN)]]="","",Table1[[#This Row],[Global Trade Item Number (GTIN)]])</f>
        <v/>
      </c>
      <c r="GK35" s="555" t="str">
        <f>IF(Table1[[#This Row],[WAWI-Nr./ Kreditoren-Nummer
(ASDV)]]&lt;&gt;"",Table1[[#This Row],[WAWI-Nr./ Kreditoren-Nummer
(ASDV)]],"")</f>
        <v/>
      </c>
      <c r="GL35" s="165"/>
      <c r="GM35" s="165"/>
      <c r="GN35" s="165"/>
      <c r="GO35" s="485"/>
      <c r="GP35" s="534"/>
      <c r="GQ35" s="533"/>
      <c r="GR35" s="486"/>
      <c r="GS35" s="486"/>
      <c r="GT35" s="486"/>
      <c r="GU35" s="486"/>
      <c r="GV35" s="486"/>
      <c r="GW35" s="542"/>
      <c r="GX35" s="538"/>
      <c r="GY35" s="144"/>
      <c r="GZ35" s="480"/>
      <c r="HA35" s="158"/>
      <c r="HB35" s="480"/>
      <c r="HC35" s="480"/>
      <c r="HD35" s="480"/>
      <c r="HE35" s="480"/>
      <c r="HF35" s="480"/>
      <c r="HG35" s="480"/>
      <c r="HH35" s="538"/>
      <c r="HI35" s="480"/>
      <c r="HJ35" s="480"/>
      <c r="HK35" s="480"/>
      <c r="HL35" s="480"/>
      <c r="HM35" s="480"/>
      <c r="HN35" s="480"/>
      <c r="HO35" s="480"/>
      <c r="HP35" s="480"/>
      <c r="HQ35" s="480"/>
      <c r="HR35" s="538"/>
      <c r="HS35" s="480"/>
      <c r="HT35" s="480"/>
      <c r="HU35" s="480"/>
      <c r="HV35" s="480"/>
      <c r="HW35" s="480"/>
      <c r="HX35" s="480"/>
      <c r="HY35" s="480"/>
      <c r="HZ35" s="480"/>
      <c r="IA35" s="480"/>
      <c r="IB35" s="538"/>
      <c r="IC35" s="480"/>
      <c r="ID35" s="480"/>
      <c r="IE35" s="480"/>
      <c r="IF35" s="480"/>
      <c r="IG35" s="480"/>
      <c r="IH35" s="480"/>
      <c r="II35" s="480"/>
      <c r="IJ35" s="480"/>
      <c r="IK35" s="480"/>
      <c r="IL35" s="480"/>
      <c r="IM35" s="538"/>
      <c r="IN35" s="480"/>
      <c r="IO35" s="480"/>
      <c r="IP35" s="480"/>
      <c r="IQ35" s="480"/>
      <c r="IR35" s="480"/>
      <c r="IS35" s="480"/>
      <c r="IT35" s="480"/>
      <c r="IU35" s="480"/>
      <c r="IV35" s="480"/>
      <c r="IW35" s="480"/>
      <c r="IX35" s="538"/>
      <c r="IY35" s="480"/>
      <c r="IZ35" s="480"/>
      <c r="JA35" s="480"/>
      <c r="JB35" s="480"/>
      <c r="JC35" s="480"/>
      <c r="JD35" s="480"/>
      <c r="JE35" s="480"/>
      <c r="JF35" s="480"/>
      <c r="JG35" s="480"/>
      <c r="JH35" s="480"/>
      <c r="JI35" s="538"/>
      <c r="JJ35" s="480"/>
      <c r="JK35" s="480"/>
      <c r="JL35" s="480"/>
      <c r="JM35" s="480"/>
      <c r="JN35" s="480"/>
      <c r="JO35" s="480"/>
      <c r="JP35" s="480"/>
      <c r="JQ35" s="480"/>
      <c r="JR35" s="480"/>
      <c r="JS35" s="590"/>
      <c r="JT35" s="538"/>
      <c r="JU35" s="480"/>
      <c r="JV35" s="480"/>
      <c r="JW35" s="480"/>
      <c r="JX35" s="480"/>
      <c r="JY35" s="480"/>
      <c r="JZ35" s="480"/>
      <c r="KA35" s="480"/>
      <c r="KB35" s="480"/>
      <c r="KC35" s="480"/>
      <c r="KD35" s="480"/>
      <c r="KE35" s="538"/>
      <c r="KF35" s="480"/>
      <c r="KG35" s="480"/>
      <c r="KH35" s="480"/>
      <c r="KI35" s="480"/>
      <c r="KJ35" s="480"/>
      <c r="KK35" s="480"/>
      <c r="KL35" s="480"/>
      <c r="KM35" s="480"/>
      <c r="KN35" s="480"/>
      <c r="KO35" s="480"/>
      <c r="KR35" s="568" t="str">
        <f>IF(Table1[[#This Row],[GTIN]]&lt;&gt;"",Table1[[#This Row],[GTIN]],"")</f>
        <v/>
      </c>
      <c r="KS35" s="569" t="str">
        <f>Table1[[#This Row],[Kreditor]]</f>
        <v/>
      </c>
      <c r="KT35" s="570" t="str">
        <f>IF(Table1[[#This Row],[Gültig ab (Datum)]]&lt;&gt;"",Table1[[#This Row],[Gültig ab (Datum)]],"")</f>
        <v/>
      </c>
      <c r="KU35" s="570"/>
      <c r="KV35" s="583" t="str">
        <f>IF(Table1[[#This Row],[Artikel verpackt? 
(X=Ja)]]="","",Table1[[#This Row],[Artikel verpackt? 
(X=Ja)]])</f>
        <v/>
      </c>
      <c r="KW35" s="571" t="str">
        <f>IF(Table1[[#This Row],[Verpackung recyclingfähig?
(X=Ja)]]="","",Table1[[#This Row],[Verpackung recyclingfähig?
(X=Ja)]])</f>
        <v/>
      </c>
      <c r="KX35" s="572"/>
      <c r="KY35" s="573"/>
      <c r="KZ35" s="574"/>
      <c r="LA35" s="574"/>
      <c r="LB35" s="574"/>
      <c r="LC35" s="574"/>
      <c r="LD35" s="574"/>
      <c r="LE35" s="574"/>
      <c r="LF35" s="575"/>
      <c r="LG35" s="576" t="str">
        <f>IF(Table1[[#This Row],[Hauptkörper - B1 - Art]]="","",VLOOKUP(Table1[[#This Row],[Hauptkörper - B1 - Art]],'DD FD'!B:C,2,FALSE))</f>
        <v/>
      </c>
      <c r="LH35" s="577" t="str">
        <f>IF(Table1[[#This Row],[Hauptkörper - B1 - Fraktion]]="","",VLOOKUP(Table1[[#This Row],[Hauptkörper - B1 - Fraktion]],'DD FD'!H:J,3,FALSE))</f>
        <v/>
      </c>
      <c r="LI35" s="574" t="str">
        <f>IF(Table1[[#This Row],[Hauptkörper - B1 - Gewicht
(in G)]]="","",Table1[[#This Row],[Hauptkörper - B1 - Gewicht
(in G)]])</f>
        <v/>
      </c>
      <c r="LJ35" s="574" t="str">
        <f>IF(Table1[[#This Row],[Hauptkörper - B1 - Lizenzierungs-pflichtig? (X=Ja)]]="","",Table1[[#This Row],[Hauptkörper - B1 - Lizenzierungs-pflichtig? (X=Ja)]])</f>
        <v/>
      </c>
      <c r="LK35" s="577" t="str">
        <f>IF(Table1[[#This Row],[Hauptkörper - B1 - Virgin Material]]="","",VLOOKUP(Table1[[#This Row],[Hauptkörper - B1 - Virgin Material]],'DD FD'!AJ:AK,2,FALSE))</f>
        <v/>
      </c>
      <c r="LL35" s="578" t="str">
        <f>IF(Table1[[#This Row],[Hauptkörper - B1 - Virgin Material Anteil (in %)]]="","",Table1[[#This Row],[Hauptkörper - B1 - Virgin Material Anteil (in %)]])</f>
        <v/>
      </c>
      <c r="LM35" s="577" t="str">
        <f>IF(Table1[[#This Row],[Hauptkörper - B1 - Recyceltes Material]]="","",VLOOKUP(Table1[[#This Row],[Hauptkörper - B1 - Recyceltes Material]],'DD FD'!AL:AM,2,FALSE))</f>
        <v/>
      </c>
      <c r="LN35" s="578" t="str">
        <f>IF(Table1[[#This Row],[Hauptkörper - B1 - Recyceltes Material Anteil (in %)]]="","",Table1[[#This Row],[Hauptkörper - B1 - Recyceltes Material Anteil (in %)]])</f>
        <v/>
      </c>
      <c r="LO35" s="579" t="str">
        <f>IF(Table1[[#This Row],[Hauptkörper - B1 - Beschichtung]]="","",VLOOKUP(Table1[[#This Row],[Hauptkörper - B1 - Beschichtung]],'DD FD'!AE:AF,2,FALSE))</f>
        <v/>
      </c>
      <c r="LP35" s="580" t="str">
        <f>IF(Table1[[#This Row],[Hauptkörper - B1 - Beschichtung Anteil (in %)]]="","",Table1[[#This Row],[Hauptkörper - B1 - Beschichtung Anteil (in %)]])</f>
        <v/>
      </c>
      <c r="LQ35" s="576" t="str">
        <f>IF(Table1[[#This Row],[Hauptkörper - B2 - Art]]="","",VLOOKUP(Table1[[#This Row],[Hauptkörper - B2 - Art]],'DD FD'!B:C,2,FALSE))</f>
        <v/>
      </c>
      <c r="LR35" s="577" t="str">
        <f>IF(Table1[[#This Row],[Hauptkörper - B2 - Fraktion]]="","",VLOOKUP(Table1[[#This Row],[Hauptkörper - B2 - Fraktion]],'DD FD'!H:J,3,FALSE))</f>
        <v/>
      </c>
      <c r="LS35" s="574" t="str">
        <f>IF(Table1[[#This Row],[Hauptkörper - B2 - Gewicht
(in G)]]="","",Table1[[#This Row],[Hauptkörper - B2 - Gewicht
(in G)]])</f>
        <v/>
      </c>
      <c r="LT35" s="574" t="str">
        <f>IF(Table1[[#This Row],[Hauptkörper - B2 - Lizenzierungs-pflichtig? (X=Ja)]]="","",Table1[[#This Row],[Hauptkörper - B2 - Lizenzierungs-pflichtig? (X=Ja)]])</f>
        <v/>
      </c>
      <c r="LU35" s="577" t="str">
        <f>IF(Table1[[#This Row],[Hauptkörper - B2 - Virgin Material]]="","",VLOOKUP(Table1[[#This Row],[Hauptkörper - B2 - Virgin Material]],'DD FD'!AJ:AK,2,FALSE))</f>
        <v/>
      </c>
      <c r="LV35" s="578" t="str">
        <f>IF(Table1[[#This Row],[Hauptkörper - B2 - Virgin Material Anteil (in %)]]="","",Table1[[#This Row],[Hauptkörper - B2 - Virgin Material Anteil (in %)]])</f>
        <v/>
      </c>
      <c r="LW35" s="577" t="str">
        <f>IF(Table1[[#This Row],[Hauptkörper - B2 - Recyceltes Material]]="","",VLOOKUP(Table1[[#This Row],[Hauptkörper - B2 - Recyceltes Material]],'DD FD'!AL:AM,2,FALSE))</f>
        <v/>
      </c>
      <c r="LX35" s="578" t="str">
        <f>IF(Table1[[#This Row],[Hauptkörper - B2 - Recyceltes Material Anteil (in %)]]="","",Table1[[#This Row],[Hauptkörper - B2 - Recyceltes Material Anteil (in %)]])</f>
        <v/>
      </c>
      <c r="LY35" s="577" t="str">
        <f>IF(Table1[[#This Row],[Hauptkörper - B2 - Beschichtung]]="","",VLOOKUP(Table1[[#This Row],[Hauptkörper - B2 - Beschichtung]],'DD FD'!AE:AF,2,FALSE))</f>
        <v/>
      </c>
      <c r="LZ35" s="580" t="str">
        <f>IF(Table1[[#This Row],[Hauptkörper - B2 - Beschichtung Anteil (in %)]]="","",Table1[[#This Row],[Hauptkörper - B2 - Beschichtung Anteil (in %)]])</f>
        <v/>
      </c>
      <c r="MA35" s="576" t="str">
        <f>IF(Table1[[#This Row],[Hauptkörper - B3 - Art]]="","",VLOOKUP(Table1[[#This Row],[Hauptkörper - B3 - Art]],'DD FD'!B:C,2,FALSE))</f>
        <v/>
      </c>
      <c r="MB35" s="577" t="str">
        <f>IF(Table1[[#This Row],[Hauptkörper - B3 - Fraktion]]="","",VLOOKUP(Table1[[#This Row],[Hauptkörper - B3 - Fraktion]],'DD FD'!H:J,3,FALSE))</f>
        <v/>
      </c>
      <c r="MC35" s="574" t="str">
        <f>IF(Table1[[#This Row],[Hauptkörper - B3 - Gewicht
(in G)]]="","",Table1[[#This Row],[Hauptkörper - B3 - Gewicht
(in G)]])</f>
        <v/>
      </c>
      <c r="MD35" s="574" t="str">
        <f>IF(Table1[[#This Row],[Hauptkörper - B3 - Lizenzierungs-pflichtig? (X=Ja)]]="","",Table1[[#This Row],[Hauptkörper - B3 - Lizenzierungs-pflichtig? (X=Ja)]])</f>
        <v/>
      </c>
      <c r="ME35" s="577" t="str">
        <f>IF(Table1[[#This Row],[Hauptkörper - B3 - Virgin Material]]="","",VLOOKUP(Table1[[#This Row],[Hauptkörper - B3 - Virgin Material]],'DD FD'!AJ:AK,2,FALSE))</f>
        <v/>
      </c>
      <c r="MF35" s="578" t="str">
        <f>IF(Table1[[#This Row],[Hauptkörper - B3 - Virgin Material Anteil (in %)]]="","",Table1[[#This Row],[Hauptkörper - B3 - Virgin Material Anteil (in %)]])</f>
        <v/>
      </c>
      <c r="MG35" s="577" t="str">
        <f>IF(Table1[[#This Row],[Hauptkörper - B3 - Recyceltes Material]]="","",VLOOKUP(Table1[[#This Row],[Hauptkörper - B3 - Recyceltes Material]],'DD FD'!AL:AM,2,FALSE))</f>
        <v/>
      </c>
      <c r="MH35" s="578" t="str">
        <f>IF(Table1[[#This Row],[Hauptkörper - B3 - Recyceltes Material Anteil (in %)]]="","",Table1[[#This Row],[Hauptkörper - B3 - Recyceltes Material Anteil (in %)]])</f>
        <v/>
      </c>
      <c r="MI35" s="577" t="str">
        <f>IF(Table1[[#This Row],[Hauptkörper - B3 - Beschichtung]]="","",VLOOKUP(Table1[[#This Row],[Hauptkörper - B3 - Beschichtung]],'DD FD'!AE:AF,2,FALSE))</f>
        <v/>
      </c>
      <c r="MJ35" s="580" t="str">
        <f>IF(Table1[[#This Row],[Hauptkörper - B3 - Beschichtung Anteil (in %)]]="","",Table1[[#This Row],[Hauptkörper - B3 - Beschichtung Anteil (in %)]])</f>
        <v/>
      </c>
      <c r="MK35" s="576" t="str">
        <f>IF(Table1[[#This Row],[Verschluss - B1 - Art]]="","",VLOOKUP(Table1[[#This Row],[Verschluss - B1 - Art]],'DD FD'!D:E,2,FALSE))</f>
        <v/>
      </c>
      <c r="ML35" s="577" t="str">
        <f>IF(Table1[[#This Row],[Verschluss - B1 - Fraktion]]="","",VLOOKUP(Table1[[#This Row],[Verschluss - B1 - Fraktion]],'DD FD'!H:J,3,FALSE))</f>
        <v/>
      </c>
      <c r="MM35" s="574" t="str">
        <f>IF(Table1[[#This Row],[Verschluss - B1 - Gewicht (in G)]]="","",Table1[[#This Row],[Verschluss - B1 - Gewicht (in G)]])</f>
        <v/>
      </c>
      <c r="MN35" s="574" t="str">
        <f>IF(Table1[[#This Row],[Verschluss - B1 - Lizenzierungs-pflichtig? (X=Ja)]]="","",Table1[[#This Row],[Verschluss - B1 - Lizenzierungs-pflichtig? (X=Ja)]])</f>
        <v/>
      </c>
      <c r="MO35" s="574" t="str">
        <f>IF(Table1[[#This Row],[Verschluss - B1 - Trennbar vom Hauptkörper? (X=Ja)]]="","",Table1[[#This Row],[Verschluss - B1 - Trennbar vom Hauptkörper? (X=Ja)]])</f>
        <v/>
      </c>
      <c r="MP35" s="577" t="str">
        <f>IF(Table1[[#This Row],[Verschluss - B1 - Virgin Material]]="","",VLOOKUP(Table1[[#This Row],[Verschluss - B1 - Virgin Material]],'DD FD'!AJ:AK,2,FALSE))</f>
        <v/>
      </c>
      <c r="MQ35" s="578" t="str">
        <f>IF(Table1[[#This Row],[Verschluss - B1 - Virgin Material Anteil (in %)]]="","",Table1[[#This Row],[Verschluss - B1 - Virgin Material Anteil (in %)]])</f>
        <v/>
      </c>
      <c r="MR35" s="577" t="str">
        <f>IF(Table1[[#This Row],[Verschluss - B1 - Recyceltes Material]]="","",VLOOKUP(Table1[[#This Row],[Verschluss - B1 - Recyceltes Material]],'DD FD'!AL:AM,2,FALSE))</f>
        <v/>
      </c>
      <c r="MS35" s="578" t="str">
        <f>IF(Table1[[#This Row],[Verschluss - B1 - Recyceltes Material Anteil (in %)]]="","",Table1[[#This Row],[Verschluss - B1 - Recyceltes Material Anteil (in %)]])</f>
        <v/>
      </c>
      <c r="MT35" s="577" t="str">
        <f>IF(Table1[[#This Row],[Verschluss - B1 - Beschichtung]]="","",VLOOKUP(Table1[[#This Row],[Verschluss - B1 - Beschichtung]],'DD FD'!AE:AF,2,FALSE))</f>
        <v/>
      </c>
      <c r="MU35" s="580" t="str">
        <f>IF(Table1[[#This Row],[Verschluss - B1 - Beschichtung Anteil (in %)]]="","",Table1[[#This Row],[Verschluss - B1 - Beschichtung Anteil (in %)]])</f>
        <v/>
      </c>
      <c r="MV35" s="576" t="str">
        <f>IF(Table1[[#This Row],[Verschluss - B2 - Art]]="","",VLOOKUP(Table1[[#This Row],[Verschluss - B2 - Art]],'DD FD'!D:E,2,FALSE))</f>
        <v/>
      </c>
      <c r="MW35" s="577" t="str">
        <f>IF(Table1[[#This Row],[Verschluss - B2 - Fraktion]]="","",VLOOKUP(Table1[[#This Row],[Verschluss - B2 - Fraktion]],'DD FD'!H:J,3,FALSE))</f>
        <v/>
      </c>
      <c r="MX35" s="574" t="str">
        <f>IF(Table1[[#This Row],[Verschluss - B2 - Gewicht (in G)]]="","",Table1[[#This Row],[Verschluss - B2 - Gewicht (in G)]])</f>
        <v/>
      </c>
      <c r="MY35" s="574" t="str">
        <f>IF(Table1[[#This Row],[Verschluss - B2 - Lizenzierungs-pflichtig? (X=Ja)]]="","",Table1[[#This Row],[Verschluss - B2 - Lizenzierungs-pflichtig? (X=Ja)]])</f>
        <v/>
      </c>
      <c r="MZ35" s="574" t="str">
        <f>IF(Table1[[#This Row],[Verschluss - B2 - Trennbar vom Hauptkörper? (X=Ja)]]="","",Table1[[#This Row],[Verschluss - B2 - Trennbar vom Hauptkörper? (X=Ja)]])</f>
        <v/>
      </c>
      <c r="NA35" s="577" t="str">
        <f>IF(Table1[[#This Row],[Verschluss - B2 - Virgin Material]]="","",VLOOKUP(Table1[[#This Row],[Verschluss - B2 - Virgin Material]],'DD FD'!AJ:AK,2,FALSE))</f>
        <v/>
      </c>
      <c r="NB35" s="578" t="str">
        <f>IF(Table1[[#This Row],[Verschluss - B2 - Virgin Material Anteil (in %)]]="","",Table1[[#This Row],[Verschluss - B2 - Virgin Material Anteil (in %)]])</f>
        <v/>
      </c>
      <c r="NC35" s="577" t="str">
        <f>IF(Table1[[#This Row],[Verschluss - B2 - Recyceltes Material]]="","",VLOOKUP(Table1[[#This Row],[Verschluss - B2 - Recyceltes Material]],'DD FD'!AL:AM,2,FALSE))</f>
        <v/>
      </c>
      <c r="ND35" s="578" t="str">
        <f>IF(Table1[[#This Row],[Verschluss - B2 - Recyceltes Material Anteil (in %)]]="","",Table1[[#This Row],[Verschluss - B2 - Recyceltes Material Anteil (in %)]])</f>
        <v/>
      </c>
      <c r="NE35" s="577" t="str">
        <f>IF(Table1[[#This Row],[Verschluss - B2 - Beschichtung]]="","",VLOOKUP(Table1[[#This Row],[Verschluss - B2 - Beschichtung]],'DD FD'!AE:AF,2,FALSE))</f>
        <v/>
      </c>
      <c r="NF35" s="580" t="str">
        <f>IF(Table1[[#This Row],[Verschluss - B2 - Beschichtung Anteil (in %)]]="","",Table1[[#This Row],[Verschluss - B2 - Beschichtung Anteil (in %)]])</f>
        <v/>
      </c>
      <c r="NG35" s="576" t="str">
        <f>IF(Table1[[#This Row],[Verschluss - B3 - Art]]="","",VLOOKUP(Table1[[#This Row],[Verschluss - B3 - Art]],'DD FD'!D:E,2,FALSE))</f>
        <v/>
      </c>
      <c r="NH35" s="577" t="str">
        <f>IF(Table1[[#This Row],[Verschluss - B3 - Fraktion]]="","",VLOOKUP(Table1[[#This Row],[Verschluss - B3 - Fraktion]],'DD FD'!H:J,3,FALSE))</f>
        <v/>
      </c>
      <c r="NI35" s="574" t="str">
        <f>IF(Table1[[#This Row],[Verschluss - B3 - Gewicht (in G)]]="","",Table1[[#This Row],[Verschluss - B3 - Gewicht (in G)]])</f>
        <v/>
      </c>
      <c r="NJ35" s="574" t="str">
        <f>IF(Table1[[#This Row],[Verschluss - B3 - Lizenzierungs-pflichtig? (X=Ja)]]="","",Table1[[#This Row],[Verschluss - B3 - Lizenzierungs-pflichtig? (X=Ja)]])</f>
        <v/>
      </c>
      <c r="NK35" s="574" t="str">
        <f>IF(Table1[[#This Row],[Verschluss - B3 - Trennbar vom Hauptkörper? (X=Ja)]]="","",Table1[[#This Row],[Verschluss - B3 - Trennbar vom Hauptkörper? (X=Ja)]])</f>
        <v/>
      </c>
      <c r="NL35" s="577" t="str">
        <f>IF(Table1[[#This Row],[Verschluss - B3 - Virgin Material]]="","",VLOOKUP(Table1[[#This Row],[Verschluss - B3 - Virgin Material]],'DD FD'!AJ:AK,2,FALSE))</f>
        <v/>
      </c>
      <c r="NM35" s="578" t="str">
        <f>IF(Table1[[#This Row],[Verschluss - B3 - Virgin Material Anteil (in %)]]="","",Table1[[#This Row],[Verschluss - B3 - Virgin Material Anteil (in %)]])</f>
        <v/>
      </c>
      <c r="NN35" s="577" t="str">
        <f>IF(Table1[[#This Row],[Verschluss - B3 - Recyceltes Material]]="","",VLOOKUP(Table1[[#This Row],[Verschluss - B3 - Recyceltes Material]],'DD FD'!AL:AM,2,FALSE))</f>
        <v/>
      </c>
      <c r="NO35" s="578" t="str">
        <f>IF(Table1[[#This Row],[Verschluss - B3 - Recyceltes Material Anteil (in %)]]="","",Table1[[#This Row],[Verschluss - B3 - Recyceltes Material Anteil (in %)]])</f>
        <v/>
      </c>
      <c r="NP35" s="577" t="str">
        <f>IF(Table1[[#This Row],[Verschluss - B3 - Beschichtung]]="","",VLOOKUP(Table1[[#This Row],[Verschluss - B3 - Beschichtung]],'DD FD'!AE:AF,2,FALSE))</f>
        <v/>
      </c>
      <c r="NQ35" s="580" t="str">
        <f>IF(Table1[[#This Row],[Verschluss - B3 - Beschichtung Anteil (in %)]]="","",Table1[[#This Row],[Verschluss - B3 - Beschichtung Anteil (in %)]])</f>
        <v/>
      </c>
      <c r="NR35" s="576" t="str">
        <f>IF(Table1[[#This Row],[Etikett - B1 - Art]]="","",VLOOKUP(Table1[[#This Row],[Etikett - B1 - Art]],'DD FD'!F:G,2,FALSE))</f>
        <v/>
      </c>
      <c r="NS35" s="577" t="str">
        <f>IF(Table1[[#This Row],[Etikett - B1 - Fraktion]]="","",VLOOKUP(Table1[[#This Row],[Etikett - B1 - Fraktion]],'DD FD'!H:J,3,FALSE))</f>
        <v/>
      </c>
      <c r="NT35" s="574" t="str">
        <f>IF(Table1[[#This Row],[Etikett - B1 - Gewicht (in G)]]="","",Table1[[#This Row],[Etikett - B1 - Gewicht (in G)]])</f>
        <v/>
      </c>
      <c r="NU35" s="574" t="str">
        <f>IF(Table1[[#This Row],[Etikett - B1 - Lizenzierungs-pflichtig? (X=Ja)]]="","",Table1[[#This Row],[Etikett - B1 - Lizenzierungs-pflichtig? (X=Ja)]])</f>
        <v/>
      </c>
      <c r="NV35" s="574" t="str">
        <f>IF(Table1[[#This Row],[Etikett - B1 - Trennbar vom Hauptkörper? (X=Ja)]]="","",Table1[[#This Row],[Etikett - B1 - Trennbar vom Hauptkörper? (X=Ja)]])</f>
        <v/>
      </c>
      <c r="NW35" s="577" t="str">
        <f>IF(Table1[[#This Row],[Etikett - B1 - Virgin Material]]="","",VLOOKUP(Table1[[#This Row],[Etikett - B1 - Virgin Material]],'DD FD'!AJ:AK,2,FALSE))</f>
        <v/>
      </c>
      <c r="NX35" s="578" t="str">
        <f>IF(Table1[[#This Row],[Etikett - B1 - Virgin Material Anteil (in %)]]="","",Table1[[#This Row],[Etikett - B1 - Virgin Material Anteil (in %)]])</f>
        <v/>
      </c>
      <c r="NY35" s="577" t="str">
        <f>IF(Table1[[#This Row],[Etikett - B1 - Recyceltes Material]]="","",VLOOKUP(Table1[[#This Row],[Etikett - B1 - Recyceltes Material]],'DD FD'!AL:AM,2,FALSE))</f>
        <v/>
      </c>
      <c r="NZ35" s="578" t="str">
        <f>IF(Table1[[#This Row],[Etikett - B1 - Recyceltes Material Anteil (in %)]]="","",Table1[[#This Row],[Etikett - B1 - Recyceltes Material Anteil (in %)]])</f>
        <v/>
      </c>
      <c r="OA35" s="577" t="str">
        <f>IF(Table1[[#This Row],[Etikett - B1 - Beschichtung]]="","",VLOOKUP(Table1[[#This Row],[Etikett - B1 - Beschichtung]],'DD FD'!AE:AF,2,FALSE))</f>
        <v/>
      </c>
      <c r="OB35" s="580" t="str">
        <f>IF(Table1[[#This Row],[Etikett - B1 - Beschichtung Anteil (in %)]]="","",Table1[[#This Row],[Etikett - B1 - Beschichtung Anteil (in %)]])</f>
        <v/>
      </c>
      <c r="OC35" s="576" t="str">
        <f>IF(Table1[[#This Row],[Etikett - B2 - Art]]="","",VLOOKUP(Table1[[#This Row],[Etikett - B2 - Art]],'DD FD'!F:G,2,FALSE))</f>
        <v/>
      </c>
      <c r="OD35" s="577" t="str">
        <f>IF(Table1[[#This Row],[Etikett - B2 - Fraktion]]="","",VLOOKUP(Table1[[#This Row],[Etikett - B2 - Fraktion]],'DD FD'!H:J,3,FALSE))</f>
        <v/>
      </c>
      <c r="OE35" s="574" t="str">
        <f>IF(Table1[[#This Row],[Etikett - B2 - Gewicht (in G)]]="","",Table1[[#This Row],[Etikett - B2 - Gewicht (in G)]])</f>
        <v/>
      </c>
      <c r="OF35" s="574" t="str">
        <f>IF(Table1[[#This Row],[Etikett - B2 - Lizenzierungs-pflichtig? (X=Ja)]]="","",Table1[[#This Row],[Etikett - B2 - Lizenzierungs-pflichtig? (X=Ja)]])</f>
        <v/>
      </c>
      <c r="OG35" s="574" t="str">
        <f>IF(Table1[[#This Row],[Etikett - B2 - Trennbar vom Hauptkörper? (X=Ja)]]="","",Table1[[#This Row],[Etikett - B2 - Trennbar vom Hauptkörper? (X=Ja)]])</f>
        <v/>
      </c>
      <c r="OH35" s="577" t="str">
        <f>IF(Table1[[#This Row],[Etikett - B2 - Virgin Material]]="","",VLOOKUP(Table1[[#This Row],[Etikett - B2 - Virgin Material]],'DD FD'!AJ:AK,2,FALSE))</f>
        <v/>
      </c>
      <c r="OI35" s="578" t="str">
        <f>IF(Table1[[#This Row],[Etikett - B2 - Virgin Material Anteil (in %)]]="","",Table1[[#This Row],[Etikett - B2 - Virgin Material Anteil (in %)]])</f>
        <v/>
      </c>
      <c r="OJ35" s="577" t="str">
        <f>IF(Table1[[#This Row],[Etikett - B2 - Recyceltes Material]]="","",VLOOKUP(Table1[[#This Row],[Etikett - B2 - Recyceltes Material]],'DD FD'!AL:AM,2,FALSE))</f>
        <v/>
      </c>
      <c r="OK35" s="578" t="str">
        <f>IF(Table1[[#This Row],[Etikett - B2 - Recyceltes Material Anteil (in %)]]="","",Table1[[#This Row],[Etikett - B2 - Recyceltes Material Anteil (in %)]])</f>
        <v/>
      </c>
      <c r="OL35" s="577" t="str">
        <f>IF(Table1[[#This Row],[Etikett - B2 - Beschichtung]]="","",VLOOKUP(Table1[[#This Row],[Etikett - B2 - Beschichtung]],'DD FD'!AE:AF,2,FALSE))</f>
        <v/>
      </c>
      <c r="OM35" s="580" t="str">
        <f>IF(Table1[[#This Row],[Etikett - B2 - Beschichtung Anteil (in %)]]="","",Table1[[#This Row],[Etikett - B2 - Beschichtung Anteil (in %)]])</f>
        <v/>
      </c>
      <c r="ON35" s="576" t="str">
        <f>IF(Table1[[#This Row],[Etikett - B3 - Art]]="","",VLOOKUP(Table1[[#This Row],[Etikett - B3 - Art]],'DD FD'!F:G,2,FALSE))</f>
        <v/>
      </c>
      <c r="OO35" s="577" t="str">
        <f>IF(Table1[[#This Row],[Etikett - B3 - Fraktion]]="","",VLOOKUP(Table1[[#This Row],[Etikett - B3 - Fraktion]],'DD FD'!H:J,3,FALSE))</f>
        <v/>
      </c>
      <c r="OP35" s="574" t="str">
        <f>IF(Table1[[#This Row],[Etikett - B3 - Gewicht (in G)]]="","",Table1[[#This Row],[Etikett - B3 - Gewicht (in G)]])</f>
        <v/>
      </c>
      <c r="OQ35" s="574" t="str">
        <f>IF(Table1[[#This Row],[Etikett - B3 - Lizenzierungs-pflichtig? (X=Ja)]]="","",Table1[[#This Row],[Etikett - B3 - Lizenzierungs-pflichtig? (X=Ja)]])</f>
        <v/>
      </c>
      <c r="OR35" s="574" t="str">
        <f>IF(Table1[[#This Row],[Etikett - B3 - Trennbar vom Hauptkörper? (X=Ja)]]="","",Table1[[#This Row],[Etikett - B3 - Trennbar vom Hauptkörper? (X=Ja)]])</f>
        <v/>
      </c>
      <c r="OS35" s="577" t="str">
        <f>IF(Table1[[#This Row],[Etikett - B3 - Virgin Material]]="","",VLOOKUP(Table1[[#This Row],[Etikett - B3 - Virgin Material]],'DD FD'!AJ:AK,2,FALSE))</f>
        <v/>
      </c>
      <c r="OT35" s="578" t="str">
        <f>IF(Table1[[#This Row],[Etikett - B3 - Virgin Material Anteil (in %)]]="","",Table1[[#This Row],[Etikett - B3 - Virgin Material Anteil (in %)]])</f>
        <v/>
      </c>
      <c r="OU35" s="577" t="str">
        <f>IF(Table1[[#This Row],[Etikett - B3 - Recyceltes Material]]="","",VLOOKUP(Table1[[#This Row],[Etikett - B3 - Recyceltes Material]],'DD FD'!AL:AM,2,FALSE))</f>
        <v/>
      </c>
      <c r="OV35" s="578" t="str">
        <f>IF(Table1[[#This Row],[Etikett - B3 - Recyceltes Material Anteil (in %)]]="","",Table1[[#This Row],[Etikett - B3 - Recyceltes Material Anteil (in %)]])</f>
        <v/>
      </c>
      <c r="OW35" s="577" t="str">
        <f>IF(Table1[[#This Row],[Etikett - B3 - Beschichtung]]="","",VLOOKUP(Table1[[#This Row],[Etikett - B3 - Beschichtung]],'DD FD'!AE:AF,2,FALSE))</f>
        <v/>
      </c>
      <c r="OX35" s="613" t="str">
        <f>IF(Table1[[#This Row],[Etikett - B3 - Beschichtung Anteil (in %)]]="","",Table1[[#This Row],[Etikett - B3 - Beschichtung Anteil (in %)]])</f>
        <v/>
      </c>
      <c r="OY35" s="618">
        <f>ROUNDUP(SUM(
IF(AND(LH35='DD FD'!$J$7,LJ35='DD FD'!$AI$3),LI35,0),
IF(AND(LR35='DD FD'!$J$7,LT35='DD FD'!$AI$3),LS35,0),
IF(AND(MB35='DD FD'!$J$7,MD35='DD FD'!$AI$3),MC35,0),
IF(AND(ML35='DD FD'!$J$7,MN35='DD FD'!$AI$3),MM35,0),
IF(AND(MW35='DD FD'!$J$7,MY35='DD FD'!$AI$3),MX35,0),
IF(AND(NH35='DD FD'!$J$7,NJ35='DD FD'!$AI$3),NI35,0),
IF(AND(NS35='DD FD'!$J$7,NU35='DD FD'!$AI$3),NT35,0),
IF(AND(OD35='DD FD'!$J$7,OF35='DD FD'!$AI$3),OE35,0),
IF(AND(OO35='DD FD'!$J$7,OQ35='DD FD'!$AI$3),OP35,0),
),2)</f>
        <v>0</v>
      </c>
      <c r="OZ35" s="617">
        <f>ROUNDUP(SUM(
IF(AND(LH35='DD FD'!$J$6,LJ35='DD FD'!$AI$3),LI35,0),
IF(AND(LR35='DD FD'!$J$6,LT35='DD FD'!$AI$3),LS35,0),
IF(AND(MB35='DD FD'!$J$6,MD35='DD FD'!$AI$3),MC35,0),
IF(AND(ML35='DD FD'!$J$6,MN35='DD FD'!$AI$3),MM35,0),
IF(AND(MW35='DD FD'!$J$6,MY35='DD FD'!$AI$3),MX35,0),
IF(AND(NH35='DD FD'!$J$6,NJ35='DD FD'!$AI$3),NI35,0),
IF(AND(NS35='DD FD'!$J$6,NU35='DD FD'!$AI$3),NT35,0),
IF(AND(OD35='DD FD'!$J$6,OF35='DD FD'!$AI$3),OE35,0),
IF(AND(OO35='DD FD'!$J$6,OQ35='DD FD'!$AI$3),OP35,0),
),2)</f>
        <v>0</v>
      </c>
      <c r="PA35" s="617">
        <f>ROUNDUP(SUM(
IF(AND(LH35='DD FD'!$J$10,LJ35='DD FD'!$AI$3),LI35,0),
IF(AND(LR35='DD FD'!$J$10,LT35='DD FD'!$AI$3),LS35,0),
IF(AND(MB35='DD FD'!$J$10,MD35='DD FD'!$AI$3),MC35,0),
IF(AND(ML35='DD FD'!$J$10,MN35='DD FD'!$AI$3),MM35,0),
IF(AND(MW35='DD FD'!$J$10,MY35='DD FD'!$AI$3),MX35,0),
IF(AND(NH35='DD FD'!$J$10,NJ35='DD FD'!$AI$3),NI35,0),
IF(AND(NS35='DD FD'!$J$10,NU35='DD FD'!$AI$3),NT35,0),
IF(AND(OD35='DD FD'!$J$10,OF35='DD FD'!$AI$3),OE35,0),
IF(AND(OO35='DD FD'!$J$10,OQ35='DD FD'!$AI$3),OP35,0),
),2)</f>
        <v>0</v>
      </c>
      <c r="PB35" s="617">
        <f>ROUNDUP(SUM(
IF(AND(LH35='DD FD'!$J$8,LJ35='DD FD'!$AI$3),LI35,0),
IF(AND(LR35='DD FD'!$J$8,LT35='DD FD'!$AI$3),LS35,0),
IF(AND(MB35='DD FD'!$J$8,MD35='DD FD'!$AI$3),MC35,0),
IF(AND(ML35='DD FD'!$J$8,MN35='DD FD'!$AI$3),MM35,0),
IF(AND(MW35='DD FD'!$J$8,MY35='DD FD'!$AI$3),MX35,0),
IF(AND(NH35='DD FD'!$J$8,NJ35='DD FD'!$AI$3),NI35,0),
IF(AND(NS35='DD FD'!$J$8,NU35='DD FD'!$AI$3),NT35,0),
IF(AND(OD35='DD FD'!$J$8,OF35='DD FD'!$AI$3),OE35,0),
IF(AND(OO35='DD FD'!$J$8,OQ35='DD FD'!$AI$3),OP35,0),
),2)</f>
        <v>0</v>
      </c>
      <c r="PC35" s="617">
        <f>ROUNDUP(SUM(
IF(AND(LH35='DD FD'!$J$5,LJ35='DD FD'!$AI$3),LI35,0),
IF(AND(LR35='DD FD'!$J$5,LT35='DD FD'!$AI$3),LS35,0),
IF(AND(MB35='DD FD'!$J$5,MD35='DD FD'!$AI$3),MC35,0),
IF(AND(ML35='DD FD'!$J$5,MN35='DD FD'!$AI$3),MM35,0),
IF(AND(MW35='DD FD'!$J$5,MY35='DD FD'!$AI$3),MX35,0),
IF(AND(NH35='DD FD'!$J$5,NJ35='DD FD'!$AI$3),NI35,0),
IF(AND(NS35='DD FD'!$J$5,NU35='DD FD'!$AI$3),NT35,0),
IF(AND(OD35='DD FD'!$J$5,OF35='DD FD'!$AI$3),OE35,0),
IF(AND(OO35='DD FD'!$J$5,OQ35='DD FD'!$AI$3),OP35,0),
),2)</f>
        <v>0</v>
      </c>
      <c r="PD35" s="617">
        <f>ROUNDUP(SUM(
IF(AND(LH35='DD FD'!$J$9,LJ35='DD FD'!$AI$3),LI35,0),
IF(AND(LR35='DD FD'!$J$9,LT35='DD FD'!$AI$3),LS35,0),
IF(AND(MB35='DD FD'!$J$9,MD35='DD FD'!$AI$3),MC35,0),
IF(AND(ML35='DD FD'!$J$9,MN35='DD FD'!$AI$3),MM35,0),
IF(AND(MW35='DD FD'!$J$9,MY35='DD FD'!$AI$3),MX35,0),
IF(AND(NH35='DD FD'!$J$9,NJ35='DD FD'!$AI$3),NI35,0),
IF(AND(NS35='DD FD'!$J$9,NU35='DD FD'!$AI$3),NT35,0),
IF(AND(OD35='DD FD'!$J$9,OF35='DD FD'!$AI$3),OE35,0),
IF(AND(OO35='DD FD'!$J$9,OQ35='DD FD'!$AI$3),OP35,0),
),2)</f>
        <v>0</v>
      </c>
      <c r="PE35" s="617">
        <f>ROUNDUP(SUM(
IF(AND(LH35='DD FD'!$J$4,LJ35='DD FD'!$AI$3),LI35,0),
IF(AND(LR35='DD FD'!$J$4,LT35='DD FD'!$AI$3),LS35,0),
IF(AND(MB35='DD FD'!$J$4,MD35='DD FD'!$AI$3),MC35,0),
IF(AND(ML35='DD FD'!$J$4,MN35='DD FD'!$AI$3),MM35,0),
IF(AND(MW35='DD FD'!$J$4,MY35='DD FD'!$AI$3),MX35,0),
IF(AND(NH35='DD FD'!$J$4,NJ35='DD FD'!$AI$3),NI35,0),
IF(AND(NS35='DD FD'!$J$4,NU35='DD FD'!$AI$3),NT35,0),
IF(AND(OD35='DD FD'!$J$4,OF35='DD FD'!$AI$3),OE35,0),
IF(AND(OO35='DD FD'!$J$4,OQ35='DD FD'!$AI$3),OP35,0),
),2)</f>
        <v>0</v>
      </c>
      <c r="PF35" s="619">
        <f>ROUNDUP(SUM(
IF(AND(LH35='DD FD'!$J$11,LJ35='DD FD'!$AI$3),LI35,0),
IF(AND(LR35='DD FD'!$J$11,LT35='DD FD'!$AI$3),LS35,0),
IF(AND(MB35='DD FD'!$J$11,MD35='DD FD'!$AI$3),MC35,0),
IF(AND(ML35='DD FD'!$J$11,MN35='DD FD'!$AI$3),MM35,0),
IF(AND(MW35='DD FD'!$J$11,MY35='DD FD'!$AI$3),MX35,0),
IF(AND(NH35='DD FD'!$J$11,NJ35='DD FD'!$AI$3),NI35,0),
IF(AND(NS35='DD FD'!$J$11,NU35='DD FD'!$AI$3),NT35,0),
IF(AND(OD35='DD FD'!$J$11,OF35='DD FD'!$AI$3),OE35,0),
IF(AND(OO35='DD FD'!$J$11,OQ35='DD FD'!$AI$3),OP35,0),
),2)</f>
        <v>0</v>
      </c>
    </row>
    <row r="36" spans="1:422">
      <c r="A36" s="806"/>
      <c r="B36" s="934"/>
      <c r="C36" s="247"/>
      <c r="D36" s="842"/>
      <c r="E36" s="247"/>
      <c r="F36" s="158"/>
      <c r="G36" s="710"/>
      <c r="H36" s="712"/>
      <c r="I36" s="936"/>
      <c r="J36" s="803"/>
      <c r="K36" s="150"/>
      <c r="L36" s="146" t="str">
        <f t="shared" si="0"/>
        <v/>
      </c>
      <c r="M36" s="501" t="str">
        <f t="shared" si="17"/>
        <v/>
      </c>
      <c r="N36" s="504"/>
      <c r="O36" s="113" t="str">
        <f t="shared" si="18"/>
        <v/>
      </c>
      <c r="P36" s="114" t="str">
        <f t="shared" si="1"/>
        <v/>
      </c>
      <c r="Q36" s="152"/>
      <c r="R36" s="152"/>
      <c r="S36" s="115" t="str">
        <f t="shared" si="19"/>
        <v/>
      </c>
      <c r="T36" s="159"/>
      <c r="U36" s="159"/>
      <c r="V36" s="157"/>
      <c r="W36" s="157"/>
      <c r="X36" s="157"/>
      <c r="Y36" s="772"/>
      <c r="Z36" s="158"/>
      <c r="AA36" s="144"/>
      <c r="AB36" s="112"/>
      <c r="AC36" s="153"/>
      <c r="AD36" s="153"/>
      <c r="AE36" s="153"/>
      <c r="AF36" s="153"/>
      <c r="AG36" s="153"/>
      <c r="AH36" s="153"/>
      <c r="AI36" s="152"/>
      <c r="AJ36" s="158"/>
      <c r="AK36" s="158"/>
      <c r="AL36" s="158"/>
      <c r="AM36" s="116" t="str">
        <f t="shared" si="20"/>
        <v/>
      </c>
      <c r="AN36" s="116" t="str">
        <f t="shared" si="21"/>
        <v/>
      </c>
      <c r="AO36" s="324"/>
      <c r="AP36" s="503"/>
      <c r="AQ36" s="487" t="str">
        <f t="shared" si="22"/>
        <v/>
      </c>
      <c r="AR36" s="113" t="str">
        <f t="shared" si="2"/>
        <v/>
      </c>
      <c r="AS36" s="113" t="str">
        <f t="shared" si="3"/>
        <v/>
      </c>
      <c r="AT36" s="113" t="str">
        <f t="shared" si="4"/>
        <v/>
      </c>
      <c r="AU36" s="113" t="str">
        <f t="shared" si="5"/>
        <v/>
      </c>
      <c r="AV36" s="159"/>
      <c r="AW36" s="157"/>
      <c r="AX36" s="157"/>
      <c r="AY36" s="157"/>
      <c r="AZ36" s="157"/>
      <c r="BA36" s="116" t="str">
        <f t="shared" si="6"/>
        <v/>
      </c>
      <c r="BB36" s="316"/>
      <c r="BC36" s="116" t="str">
        <f t="shared" si="7"/>
        <v/>
      </c>
      <c r="BD36" s="133" t="str">
        <f t="shared" si="8"/>
        <v/>
      </c>
      <c r="BE36" s="157"/>
      <c r="BF36" s="1180"/>
      <c r="BG36" s="1180"/>
      <c r="BH36" s="158"/>
      <c r="BI36" s="490"/>
      <c r="BJ36" s="514" t="str">
        <f t="shared" si="23"/>
        <v/>
      </c>
      <c r="BK36" s="789"/>
      <c r="BL36" s="116" t="str">
        <f t="shared" si="24"/>
        <v/>
      </c>
      <c r="BM36" s="144"/>
      <c r="BN36" s="144"/>
      <c r="BO36" s="144"/>
      <c r="BP36" s="790"/>
      <c r="BQ36" s="790"/>
      <c r="BR36" s="790"/>
      <c r="BS36" s="116" t="str">
        <f t="shared" si="9"/>
        <v/>
      </c>
      <c r="BT36" s="790"/>
      <c r="BU36" s="808" t="str">
        <f t="shared" si="10"/>
        <v/>
      </c>
      <c r="BV36" s="791"/>
      <c r="BW36" s="144"/>
      <c r="BX36" s="20"/>
      <c r="BY36" s="20"/>
      <c r="BZ36" s="20"/>
      <c r="CA36" s="792"/>
      <c r="CB36" s="1201"/>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782" t="str">
        <f t="shared" si="25"/>
        <v/>
      </c>
      <c r="EE36" s="519"/>
      <c r="EF36" s="793"/>
      <c r="EG36" s="519"/>
      <c r="EH36" s="794"/>
      <c r="EI36" s="790"/>
      <c r="EJ36" s="794"/>
      <c r="EK36" s="794"/>
      <c r="EL36" s="790"/>
      <c r="EM36" s="790"/>
      <c r="EN36" s="790"/>
      <c r="EO36" s="112" t="str">
        <f t="shared" si="11"/>
        <v/>
      </c>
      <c r="EP36" s="790"/>
      <c r="EQ36" s="488" t="str">
        <f t="shared" si="12"/>
        <v/>
      </c>
      <c r="ER36" s="1100"/>
      <c r="ES36" s="1099" t="str">
        <f t="shared" si="26"/>
        <v/>
      </c>
      <c r="ET36" s="525"/>
      <c r="EU36" s="148"/>
      <c r="EV36" s="148"/>
      <c r="EW36" s="148"/>
      <c r="EX36" s="148"/>
      <c r="EY36" s="148"/>
      <c r="EZ36" s="148"/>
      <c r="FA36" s="148"/>
      <c r="FB36" s="148"/>
      <c r="FC36" s="148"/>
      <c r="FD36" s="148"/>
      <c r="FE36" s="148"/>
      <c r="FF36" s="148"/>
      <c r="FG36" s="148"/>
      <c r="FH36" s="148"/>
      <c r="FI36" s="528"/>
      <c r="FJ36" s="513" t="str">
        <f t="shared" si="13"/>
        <v/>
      </c>
      <c r="FK36" s="158"/>
      <c r="FL36" s="850"/>
      <c r="FM36" s="850"/>
      <c r="FN36" s="850"/>
      <c r="FO36" s="850"/>
      <c r="FP36" s="850"/>
      <c r="FQ36" s="850"/>
      <c r="FR36" s="157"/>
      <c r="FS36" s="143"/>
      <c r="FT36" s="143"/>
      <c r="FU36" s="847" t="str">
        <f t="shared" si="14"/>
        <v/>
      </c>
      <c r="FV36" s="555"/>
      <c r="FW36" s="523" t="str">
        <f>IF(Table1[[#This Row],[Nonfood Inhaltstoffe - Komponente]]="","",VLOOKUP(Table1[[#This Row],[Nonfood Inhaltstoffe - Komponente]],'Dropdown Auswahl'!BJ:BK,2,FALSE))</f>
        <v/>
      </c>
      <c r="FX36" s="1013"/>
      <c r="FY36" s="1011" t="str">
        <f t="shared" si="15"/>
        <v/>
      </c>
      <c r="FZ36" s="152"/>
      <c r="GA36" s="152"/>
      <c r="GB36" s="152"/>
      <c r="GC36" s="529" t="str">
        <f t="shared" si="16"/>
        <v/>
      </c>
      <c r="GG36" s="21"/>
      <c r="GH36" s="21"/>
      <c r="GI36" s="1019"/>
      <c r="GJ36" s="1016" t="str">
        <f>IF(Table1[[#This Row],[Global Trade Item Number (GTIN)]]="","",Table1[[#This Row],[Global Trade Item Number (GTIN)]])</f>
        <v/>
      </c>
      <c r="GK36" s="555" t="str">
        <f>IF(Table1[[#This Row],[WAWI-Nr./ Kreditoren-Nummer
(ASDV)]]&lt;&gt;"",Table1[[#This Row],[WAWI-Nr./ Kreditoren-Nummer
(ASDV)]],"")</f>
        <v/>
      </c>
      <c r="GL36" s="165"/>
      <c r="GM36" s="165"/>
      <c r="GN36" s="165"/>
      <c r="GO36" s="485"/>
      <c r="GP36" s="534"/>
      <c r="GQ36" s="533"/>
      <c r="GR36" s="486"/>
      <c r="GS36" s="486"/>
      <c r="GT36" s="486"/>
      <c r="GU36" s="486"/>
      <c r="GV36" s="486"/>
      <c r="GW36" s="542"/>
      <c r="GX36" s="538"/>
      <c r="GY36" s="144"/>
      <c r="GZ36" s="480"/>
      <c r="HA36" s="158"/>
      <c r="HB36" s="480"/>
      <c r="HC36" s="480"/>
      <c r="HD36" s="480"/>
      <c r="HE36" s="480"/>
      <c r="HF36" s="480"/>
      <c r="HG36" s="480"/>
      <c r="HH36" s="538"/>
      <c r="HI36" s="480"/>
      <c r="HJ36" s="480"/>
      <c r="HK36" s="480"/>
      <c r="HL36" s="480"/>
      <c r="HM36" s="480"/>
      <c r="HN36" s="480"/>
      <c r="HO36" s="480"/>
      <c r="HP36" s="480"/>
      <c r="HQ36" s="480"/>
      <c r="HR36" s="538"/>
      <c r="HS36" s="480"/>
      <c r="HT36" s="480"/>
      <c r="HU36" s="480"/>
      <c r="HV36" s="480"/>
      <c r="HW36" s="480"/>
      <c r="HX36" s="480"/>
      <c r="HY36" s="480"/>
      <c r="HZ36" s="480"/>
      <c r="IA36" s="480"/>
      <c r="IB36" s="538"/>
      <c r="IC36" s="480"/>
      <c r="ID36" s="480"/>
      <c r="IE36" s="480"/>
      <c r="IF36" s="480"/>
      <c r="IG36" s="480"/>
      <c r="IH36" s="480"/>
      <c r="II36" s="480"/>
      <c r="IJ36" s="480"/>
      <c r="IK36" s="480"/>
      <c r="IL36" s="480"/>
      <c r="IM36" s="538"/>
      <c r="IN36" s="480"/>
      <c r="IO36" s="480"/>
      <c r="IP36" s="480"/>
      <c r="IQ36" s="480"/>
      <c r="IR36" s="480"/>
      <c r="IS36" s="480"/>
      <c r="IT36" s="480"/>
      <c r="IU36" s="480"/>
      <c r="IV36" s="480"/>
      <c r="IW36" s="480"/>
      <c r="IX36" s="538"/>
      <c r="IY36" s="480"/>
      <c r="IZ36" s="480"/>
      <c r="JA36" s="480"/>
      <c r="JB36" s="480"/>
      <c r="JC36" s="480"/>
      <c r="JD36" s="480"/>
      <c r="JE36" s="480"/>
      <c r="JF36" s="480"/>
      <c r="JG36" s="480"/>
      <c r="JH36" s="480"/>
      <c r="JI36" s="538"/>
      <c r="JJ36" s="480"/>
      <c r="JK36" s="480"/>
      <c r="JL36" s="480"/>
      <c r="JM36" s="480"/>
      <c r="JN36" s="480"/>
      <c r="JO36" s="480"/>
      <c r="JP36" s="480"/>
      <c r="JQ36" s="480"/>
      <c r="JR36" s="480"/>
      <c r="JS36" s="590"/>
      <c r="JT36" s="538"/>
      <c r="JU36" s="480"/>
      <c r="JV36" s="480"/>
      <c r="JW36" s="480"/>
      <c r="JX36" s="480"/>
      <c r="JY36" s="480"/>
      <c r="JZ36" s="480"/>
      <c r="KA36" s="480"/>
      <c r="KB36" s="480"/>
      <c r="KC36" s="480"/>
      <c r="KD36" s="480"/>
      <c r="KE36" s="538"/>
      <c r="KF36" s="480"/>
      <c r="KG36" s="480"/>
      <c r="KH36" s="480"/>
      <c r="KI36" s="480"/>
      <c r="KJ36" s="480"/>
      <c r="KK36" s="480"/>
      <c r="KL36" s="480"/>
      <c r="KM36" s="480"/>
      <c r="KN36" s="480"/>
      <c r="KO36" s="480"/>
      <c r="KR36" s="568" t="str">
        <f>IF(Table1[[#This Row],[GTIN]]&lt;&gt;"",Table1[[#This Row],[GTIN]],"")</f>
        <v/>
      </c>
      <c r="KS36" s="569" t="str">
        <f>Table1[[#This Row],[Kreditor]]</f>
        <v/>
      </c>
      <c r="KT36" s="570" t="str">
        <f>IF(Table1[[#This Row],[Gültig ab (Datum)]]&lt;&gt;"",Table1[[#This Row],[Gültig ab (Datum)]],"")</f>
        <v/>
      </c>
      <c r="KU36" s="570"/>
      <c r="KV36" s="583" t="str">
        <f>IF(Table1[[#This Row],[Artikel verpackt? 
(X=Ja)]]="","",Table1[[#This Row],[Artikel verpackt? 
(X=Ja)]])</f>
        <v/>
      </c>
      <c r="KW36" s="571" t="str">
        <f>IF(Table1[[#This Row],[Verpackung recyclingfähig?
(X=Ja)]]="","",Table1[[#This Row],[Verpackung recyclingfähig?
(X=Ja)]])</f>
        <v/>
      </c>
      <c r="KX36" s="572"/>
      <c r="KY36" s="573"/>
      <c r="KZ36" s="574"/>
      <c r="LA36" s="574"/>
      <c r="LB36" s="574"/>
      <c r="LC36" s="574"/>
      <c r="LD36" s="574"/>
      <c r="LE36" s="574"/>
      <c r="LF36" s="575"/>
      <c r="LG36" s="576" t="str">
        <f>IF(Table1[[#This Row],[Hauptkörper - B1 - Art]]="","",VLOOKUP(Table1[[#This Row],[Hauptkörper - B1 - Art]],'DD FD'!B:C,2,FALSE))</f>
        <v/>
      </c>
      <c r="LH36" s="577" t="str">
        <f>IF(Table1[[#This Row],[Hauptkörper - B1 - Fraktion]]="","",VLOOKUP(Table1[[#This Row],[Hauptkörper - B1 - Fraktion]],'DD FD'!H:J,3,FALSE))</f>
        <v/>
      </c>
      <c r="LI36" s="574" t="str">
        <f>IF(Table1[[#This Row],[Hauptkörper - B1 - Gewicht
(in G)]]="","",Table1[[#This Row],[Hauptkörper - B1 - Gewicht
(in G)]])</f>
        <v/>
      </c>
      <c r="LJ36" s="574" t="str">
        <f>IF(Table1[[#This Row],[Hauptkörper - B1 - Lizenzierungs-pflichtig? (X=Ja)]]="","",Table1[[#This Row],[Hauptkörper - B1 - Lizenzierungs-pflichtig? (X=Ja)]])</f>
        <v/>
      </c>
      <c r="LK36" s="577" t="str">
        <f>IF(Table1[[#This Row],[Hauptkörper - B1 - Virgin Material]]="","",VLOOKUP(Table1[[#This Row],[Hauptkörper - B1 - Virgin Material]],'DD FD'!AJ:AK,2,FALSE))</f>
        <v/>
      </c>
      <c r="LL36" s="578" t="str">
        <f>IF(Table1[[#This Row],[Hauptkörper - B1 - Virgin Material Anteil (in %)]]="","",Table1[[#This Row],[Hauptkörper - B1 - Virgin Material Anteil (in %)]])</f>
        <v/>
      </c>
      <c r="LM36" s="577" t="str">
        <f>IF(Table1[[#This Row],[Hauptkörper - B1 - Recyceltes Material]]="","",VLOOKUP(Table1[[#This Row],[Hauptkörper - B1 - Recyceltes Material]],'DD FD'!AL:AM,2,FALSE))</f>
        <v/>
      </c>
      <c r="LN36" s="578" t="str">
        <f>IF(Table1[[#This Row],[Hauptkörper - B1 - Recyceltes Material Anteil (in %)]]="","",Table1[[#This Row],[Hauptkörper - B1 - Recyceltes Material Anteil (in %)]])</f>
        <v/>
      </c>
      <c r="LO36" s="579" t="str">
        <f>IF(Table1[[#This Row],[Hauptkörper - B1 - Beschichtung]]="","",VLOOKUP(Table1[[#This Row],[Hauptkörper - B1 - Beschichtung]],'DD FD'!AE:AF,2,FALSE))</f>
        <v/>
      </c>
      <c r="LP36" s="580" t="str">
        <f>IF(Table1[[#This Row],[Hauptkörper - B1 - Beschichtung Anteil (in %)]]="","",Table1[[#This Row],[Hauptkörper - B1 - Beschichtung Anteil (in %)]])</f>
        <v/>
      </c>
      <c r="LQ36" s="576" t="str">
        <f>IF(Table1[[#This Row],[Hauptkörper - B2 - Art]]="","",VLOOKUP(Table1[[#This Row],[Hauptkörper - B2 - Art]],'DD FD'!B:C,2,FALSE))</f>
        <v/>
      </c>
      <c r="LR36" s="577" t="str">
        <f>IF(Table1[[#This Row],[Hauptkörper - B2 - Fraktion]]="","",VLOOKUP(Table1[[#This Row],[Hauptkörper - B2 - Fraktion]],'DD FD'!H:J,3,FALSE))</f>
        <v/>
      </c>
      <c r="LS36" s="574" t="str">
        <f>IF(Table1[[#This Row],[Hauptkörper - B2 - Gewicht
(in G)]]="","",Table1[[#This Row],[Hauptkörper - B2 - Gewicht
(in G)]])</f>
        <v/>
      </c>
      <c r="LT36" s="574" t="str">
        <f>IF(Table1[[#This Row],[Hauptkörper - B2 - Lizenzierungs-pflichtig? (X=Ja)]]="","",Table1[[#This Row],[Hauptkörper - B2 - Lizenzierungs-pflichtig? (X=Ja)]])</f>
        <v/>
      </c>
      <c r="LU36" s="577" t="str">
        <f>IF(Table1[[#This Row],[Hauptkörper - B2 - Virgin Material]]="","",VLOOKUP(Table1[[#This Row],[Hauptkörper - B2 - Virgin Material]],'DD FD'!AJ:AK,2,FALSE))</f>
        <v/>
      </c>
      <c r="LV36" s="578" t="str">
        <f>IF(Table1[[#This Row],[Hauptkörper - B2 - Virgin Material Anteil (in %)]]="","",Table1[[#This Row],[Hauptkörper - B2 - Virgin Material Anteil (in %)]])</f>
        <v/>
      </c>
      <c r="LW36" s="577" t="str">
        <f>IF(Table1[[#This Row],[Hauptkörper - B2 - Recyceltes Material]]="","",VLOOKUP(Table1[[#This Row],[Hauptkörper - B2 - Recyceltes Material]],'DD FD'!AL:AM,2,FALSE))</f>
        <v/>
      </c>
      <c r="LX36" s="578" t="str">
        <f>IF(Table1[[#This Row],[Hauptkörper - B2 - Recyceltes Material Anteil (in %)]]="","",Table1[[#This Row],[Hauptkörper - B2 - Recyceltes Material Anteil (in %)]])</f>
        <v/>
      </c>
      <c r="LY36" s="577" t="str">
        <f>IF(Table1[[#This Row],[Hauptkörper - B2 - Beschichtung]]="","",VLOOKUP(Table1[[#This Row],[Hauptkörper - B2 - Beschichtung]],'DD FD'!AE:AF,2,FALSE))</f>
        <v/>
      </c>
      <c r="LZ36" s="580" t="str">
        <f>IF(Table1[[#This Row],[Hauptkörper - B2 - Beschichtung Anteil (in %)]]="","",Table1[[#This Row],[Hauptkörper - B2 - Beschichtung Anteil (in %)]])</f>
        <v/>
      </c>
      <c r="MA36" s="576" t="str">
        <f>IF(Table1[[#This Row],[Hauptkörper - B3 - Art]]="","",VLOOKUP(Table1[[#This Row],[Hauptkörper - B3 - Art]],'DD FD'!B:C,2,FALSE))</f>
        <v/>
      </c>
      <c r="MB36" s="577" t="str">
        <f>IF(Table1[[#This Row],[Hauptkörper - B3 - Fraktion]]="","",VLOOKUP(Table1[[#This Row],[Hauptkörper - B3 - Fraktion]],'DD FD'!H:J,3,FALSE))</f>
        <v/>
      </c>
      <c r="MC36" s="574" t="str">
        <f>IF(Table1[[#This Row],[Hauptkörper - B3 - Gewicht
(in G)]]="","",Table1[[#This Row],[Hauptkörper - B3 - Gewicht
(in G)]])</f>
        <v/>
      </c>
      <c r="MD36" s="574" t="str">
        <f>IF(Table1[[#This Row],[Hauptkörper - B3 - Lizenzierungs-pflichtig? (X=Ja)]]="","",Table1[[#This Row],[Hauptkörper - B3 - Lizenzierungs-pflichtig? (X=Ja)]])</f>
        <v/>
      </c>
      <c r="ME36" s="577" t="str">
        <f>IF(Table1[[#This Row],[Hauptkörper - B3 - Virgin Material]]="","",VLOOKUP(Table1[[#This Row],[Hauptkörper - B3 - Virgin Material]],'DD FD'!AJ:AK,2,FALSE))</f>
        <v/>
      </c>
      <c r="MF36" s="578" t="str">
        <f>IF(Table1[[#This Row],[Hauptkörper - B3 - Virgin Material Anteil (in %)]]="","",Table1[[#This Row],[Hauptkörper - B3 - Virgin Material Anteil (in %)]])</f>
        <v/>
      </c>
      <c r="MG36" s="577" t="str">
        <f>IF(Table1[[#This Row],[Hauptkörper - B3 - Recyceltes Material]]="","",VLOOKUP(Table1[[#This Row],[Hauptkörper - B3 - Recyceltes Material]],'DD FD'!AL:AM,2,FALSE))</f>
        <v/>
      </c>
      <c r="MH36" s="578" t="str">
        <f>IF(Table1[[#This Row],[Hauptkörper - B3 - Recyceltes Material Anteil (in %)]]="","",Table1[[#This Row],[Hauptkörper - B3 - Recyceltes Material Anteil (in %)]])</f>
        <v/>
      </c>
      <c r="MI36" s="577" t="str">
        <f>IF(Table1[[#This Row],[Hauptkörper - B3 - Beschichtung]]="","",VLOOKUP(Table1[[#This Row],[Hauptkörper - B3 - Beschichtung]],'DD FD'!AE:AF,2,FALSE))</f>
        <v/>
      </c>
      <c r="MJ36" s="580" t="str">
        <f>IF(Table1[[#This Row],[Hauptkörper - B3 - Beschichtung Anteil (in %)]]="","",Table1[[#This Row],[Hauptkörper - B3 - Beschichtung Anteil (in %)]])</f>
        <v/>
      </c>
      <c r="MK36" s="576" t="str">
        <f>IF(Table1[[#This Row],[Verschluss - B1 - Art]]="","",VLOOKUP(Table1[[#This Row],[Verschluss - B1 - Art]],'DD FD'!D:E,2,FALSE))</f>
        <v/>
      </c>
      <c r="ML36" s="577" t="str">
        <f>IF(Table1[[#This Row],[Verschluss - B1 - Fraktion]]="","",VLOOKUP(Table1[[#This Row],[Verschluss - B1 - Fraktion]],'DD FD'!H:J,3,FALSE))</f>
        <v/>
      </c>
      <c r="MM36" s="574" t="str">
        <f>IF(Table1[[#This Row],[Verschluss - B1 - Gewicht (in G)]]="","",Table1[[#This Row],[Verschluss - B1 - Gewicht (in G)]])</f>
        <v/>
      </c>
      <c r="MN36" s="574" t="str">
        <f>IF(Table1[[#This Row],[Verschluss - B1 - Lizenzierungs-pflichtig? (X=Ja)]]="","",Table1[[#This Row],[Verschluss - B1 - Lizenzierungs-pflichtig? (X=Ja)]])</f>
        <v/>
      </c>
      <c r="MO36" s="574" t="str">
        <f>IF(Table1[[#This Row],[Verschluss - B1 - Trennbar vom Hauptkörper? (X=Ja)]]="","",Table1[[#This Row],[Verschluss - B1 - Trennbar vom Hauptkörper? (X=Ja)]])</f>
        <v/>
      </c>
      <c r="MP36" s="577" t="str">
        <f>IF(Table1[[#This Row],[Verschluss - B1 - Virgin Material]]="","",VLOOKUP(Table1[[#This Row],[Verschluss - B1 - Virgin Material]],'DD FD'!AJ:AK,2,FALSE))</f>
        <v/>
      </c>
      <c r="MQ36" s="578" t="str">
        <f>IF(Table1[[#This Row],[Verschluss - B1 - Virgin Material Anteil (in %)]]="","",Table1[[#This Row],[Verschluss - B1 - Virgin Material Anteil (in %)]])</f>
        <v/>
      </c>
      <c r="MR36" s="577" t="str">
        <f>IF(Table1[[#This Row],[Verschluss - B1 - Recyceltes Material]]="","",VLOOKUP(Table1[[#This Row],[Verschluss - B1 - Recyceltes Material]],'DD FD'!AL:AM,2,FALSE))</f>
        <v/>
      </c>
      <c r="MS36" s="578" t="str">
        <f>IF(Table1[[#This Row],[Verschluss - B1 - Recyceltes Material Anteil (in %)]]="","",Table1[[#This Row],[Verschluss - B1 - Recyceltes Material Anteil (in %)]])</f>
        <v/>
      </c>
      <c r="MT36" s="577" t="str">
        <f>IF(Table1[[#This Row],[Verschluss - B1 - Beschichtung]]="","",VLOOKUP(Table1[[#This Row],[Verschluss - B1 - Beschichtung]],'DD FD'!AE:AF,2,FALSE))</f>
        <v/>
      </c>
      <c r="MU36" s="580" t="str">
        <f>IF(Table1[[#This Row],[Verschluss - B1 - Beschichtung Anteil (in %)]]="","",Table1[[#This Row],[Verschluss - B1 - Beschichtung Anteil (in %)]])</f>
        <v/>
      </c>
      <c r="MV36" s="576" t="str">
        <f>IF(Table1[[#This Row],[Verschluss - B2 - Art]]="","",VLOOKUP(Table1[[#This Row],[Verschluss - B2 - Art]],'DD FD'!D:E,2,FALSE))</f>
        <v/>
      </c>
      <c r="MW36" s="577" t="str">
        <f>IF(Table1[[#This Row],[Verschluss - B2 - Fraktion]]="","",VLOOKUP(Table1[[#This Row],[Verschluss - B2 - Fraktion]],'DD FD'!H:J,3,FALSE))</f>
        <v/>
      </c>
      <c r="MX36" s="574" t="str">
        <f>IF(Table1[[#This Row],[Verschluss - B2 - Gewicht (in G)]]="","",Table1[[#This Row],[Verschluss - B2 - Gewicht (in G)]])</f>
        <v/>
      </c>
      <c r="MY36" s="574" t="str">
        <f>IF(Table1[[#This Row],[Verschluss - B2 - Lizenzierungs-pflichtig? (X=Ja)]]="","",Table1[[#This Row],[Verschluss - B2 - Lizenzierungs-pflichtig? (X=Ja)]])</f>
        <v/>
      </c>
      <c r="MZ36" s="574" t="str">
        <f>IF(Table1[[#This Row],[Verschluss - B2 - Trennbar vom Hauptkörper? (X=Ja)]]="","",Table1[[#This Row],[Verschluss - B2 - Trennbar vom Hauptkörper? (X=Ja)]])</f>
        <v/>
      </c>
      <c r="NA36" s="577" t="str">
        <f>IF(Table1[[#This Row],[Verschluss - B2 - Virgin Material]]="","",VLOOKUP(Table1[[#This Row],[Verschluss - B2 - Virgin Material]],'DD FD'!AJ:AK,2,FALSE))</f>
        <v/>
      </c>
      <c r="NB36" s="578" t="str">
        <f>IF(Table1[[#This Row],[Verschluss - B2 - Virgin Material Anteil (in %)]]="","",Table1[[#This Row],[Verschluss - B2 - Virgin Material Anteil (in %)]])</f>
        <v/>
      </c>
      <c r="NC36" s="577" t="str">
        <f>IF(Table1[[#This Row],[Verschluss - B2 - Recyceltes Material]]="","",VLOOKUP(Table1[[#This Row],[Verschluss - B2 - Recyceltes Material]],'DD FD'!AL:AM,2,FALSE))</f>
        <v/>
      </c>
      <c r="ND36" s="578" t="str">
        <f>IF(Table1[[#This Row],[Verschluss - B2 - Recyceltes Material Anteil (in %)]]="","",Table1[[#This Row],[Verschluss - B2 - Recyceltes Material Anteil (in %)]])</f>
        <v/>
      </c>
      <c r="NE36" s="577" t="str">
        <f>IF(Table1[[#This Row],[Verschluss - B2 - Beschichtung]]="","",VLOOKUP(Table1[[#This Row],[Verschluss - B2 - Beschichtung]],'DD FD'!AE:AF,2,FALSE))</f>
        <v/>
      </c>
      <c r="NF36" s="580" t="str">
        <f>IF(Table1[[#This Row],[Verschluss - B2 - Beschichtung Anteil (in %)]]="","",Table1[[#This Row],[Verschluss - B2 - Beschichtung Anteil (in %)]])</f>
        <v/>
      </c>
      <c r="NG36" s="576" t="str">
        <f>IF(Table1[[#This Row],[Verschluss - B3 - Art]]="","",VLOOKUP(Table1[[#This Row],[Verschluss - B3 - Art]],'DD FD'!D:E,2,FALSE))</f>
        <v/>
      </c>
      <c r="NH36" s="577" t="str">
        <f>IF(Table1[[#This Row],[Verschluss - B3 - Fraktion]]="","",VLOOKUP(Table1[[#This Row],[Verschluss - B3 - Fraktion]],'DD FD'!H:J,3,FALSE))</f>
        <v/>
      </c>
      <c r="NI36" s="574" t="str">
        <f>IF(Table1[[#This Row],[Verschluss - B3 - Gewicht (in G)]]="","",Table1[[#This Row],[Verschluss - B3 - Gewicht (in G)]])</f>
        <v/>
      </c>
      <c r="NJ36" s="574" t="str">
        <f>IF(Table1[[#This Row],[Verschluss - B3 - Lizenzierungs-pflichtig? (X=Ja)]]="","",Table1[[#This Row],[Verschluss - B3 - Lizenzierungs-pflichtig? (X=Ja)]])</f>
        <v/>
      </c>
      <c r="NK36" s="574" t="str">
        <f>IF(Table1[[#This Row],[Verschluss - B3 - Trennbar vom Hauptkörper? (X=Ja)]]="","",Table1[[#This Row],[Verschluss - B3 - Trennbar vom Hauptkörper? (X=Ja)]])</f>
        <v/>
      </c>
      <c r="NL36" s="577" t="str">
        <f>IF(Table1[[#This Row],[Verschluss - B3 - Virgin Material]]="","",VLOOKUP(Table1[[#This Row],[Verschluss - B3 - Virgin Material]],'DD FD'!AJ:AK,2,FALSE))</f>
        <v/>
      </c>
      <c r="NM36" s="578" t="str">
        <f>IF(Table1[[#This Row],[Verschluss - B3 - Virgin Material Anteil (in %)]]="","",Table1[[#This Row],[Verschluss - B3 - Virgin Material Anteil (in %)]])</f>
        <v/>
      </c>
      <c r="NN36" s="577" t="str">
        <f>IF(Table1[[#This Row],[Verschluss - B3 - Recyceltes Material]]="","",VLOOKUP(Table1[[#This Row],[Verschluss - B3 - Recyceltes Material]],'DD FD'!AL:AM,2,FALSE))</f>
        <v/>
      </c>
      <c r="NO36" s="578" t="str">
        <f>IF(Table1[[#This Row],[Verschluss - B3 - Recyceltes Material Anteil (in %)]]="","",Table1[[#This Row],[Verschluss - B3 - Recyceltes Material Anteil (in %)]])</f>
        <v/>
      </c>
      <c r="NP36" s="577" t="str">
        <f>IF(Table1[[#This Row],[Verschluss - B3 - Beschichtung]]="","",VLOOKUP(Table1[[#This Row],[Verschluss - B3 - Beschichtung]],'DD FD'!AE:AF,2,FALSE))</f>
        <v/>
      </c>
      <c r="NQ36" s="580" t="str">
        <f>IF(Table1[[#This Row],[Verschluss - B3 - Beschichtung Anteil (in %)]]="","",Table1[[#This Row],[Verschluss - B3 - Beschichtung Anteil (in %)]])</f>
        <v/>
      </c>
      <c r="NR36" s="576" t="str">
        <f>IF(Table1[[#This Row],[Etikett - B1 - Art]]="","",VLOOKUP(Table1[[#This Row],[Etikett - B1 - Art]],'DD FD'!F:G,2,FALSE))</f>
        <v/>
      </c>
      <c r="NS36" s="577" t="str">
        <f>IF(Table1[[#This Row],[Etikett - B1 - Fraktion]]="","",VLOOKUP(Table1[[#This Row],[Etikett - B1 - Fraktion]],'DD FD'!H:J,3,FALSE))</f>
        <v/>
      </c>
      <c r="NT36" s="574" t="str">
        <f>IF(Table1[[#This Row],[Etikett - B1 - Gewicht (in G)]]="","",Table1[[#This Row],[Etikett - B1 - Gewicht (in G)]])</f>
        <v/>
      </c>
      <c r="NU36" s="574" t="str">
        <f>IF(Table1[[#This Row],[Etikett - B1 - Lizenzierungs-pflichtig? (X=Ja)]]="","",Table1[[#This Row],[Etikett - B1 - Lizenzierungs-pflichtig? (X=Ja)]])</f>
        <v/>
      </c>
      <c r="NV36" s="574" t="str">
        <f>IF(Table1[[#This Row],[Etikett - B1 - Trennbar vom Hauptkörper? (X=Ja)]]="","",Table1[[#This Row],[Etikett - B1 - Trennbar vom Hauptkörper? (X=Ja)]])</f>
        <v/>
      </c>
      <c r="NW36" s="577" t="str">
        <f>IF(Table1[[#This Row],[Etikett - B1 - Virgin Material]]="","",VLOOKUP(Table1[[#This Row],[Etikett - B1 - Virgin Material]],'DD FD'!AJ:AK,2,FALSE))</f>
        <v/>
      </c>
      <c r="NX36" s="578" t="str">
        <f>IF(Table1[[#This Row],[Etikett - B1 - Virgin Material Anteil (in %)]]="","",Table1[[#This Row],[Etikett - B1 - Virgin Material Anteil (in %)]])</f>
        <v/>
      </c>
      <c r="NY36" s="577" t="str">
        <f>IF(Table1[[#This Row],[Etikett - B1 - Recyceltes Material]]="","",VLOOKUP(Table1[[#This Row],[Etikett - B1 - Recyceltes Material]],'DD FD'!AL:AM,2,FALSE))</f>
        <v/>
      </c>
      <c r="NZ36" s="578" t="str">
        <f>IF(Table1[[#This Row],[Etikett - B1 - Recyceltes Material Anteil (in %)]]="","",Table1[[#This Row],[Etikett - B1 - Recyceltes Material Anteil (in %)]])</f>
        <v/>
      </c>
      <c r="OA36" s="577" t="str">
        <f>IF(Table1[[#This Row],[Etikett - B1 - Beschichtung]]="","",VLOOKUP(Table1[[#This Row],[Etikett - B1 - Beschichtung]],'DD FD'!AE:AF,2,FALSE))</f>
        <v/>
      </c>
      <c r="OB36" s="580" t="str">
        <f>IF(Table1[[#This Row],[Etikett - B1 - Beschichtung Anteil (in %)]]="","",Table1[[#This Row],[Etikett - B1 - Beschichtung Anteil (in %)]])</f>
        <v/>
      </c>
      <c r="OC36" s="576" t="str">
        <f>IF(Table1[[#This Row],[Etikett - B2 - Art]]="","",VLOOKUP(Table1[[#This Row],[Etikett - B2 - Art]],'DD FD'!F:G,2,FALSE))</f>
        <v/>
      </c>
      <c r="OD36" s="577" t="str">
        <f>IF(Table1[[#This Row],[Etikett - B2 - Fraktion]]="","",VLOOKUP(Table1[[#This Row],[Etikett - B2 - Fraktion]],'DD FD'!H:J,3,FALSE))</f>
        <v/>
      </c>
      <c r="OE36" s="574" t="str">
        <f>IF(Table1[[#This Row],[Etikett - B2 - Gewicht (in G)]]="","",Table1[[#This Row],[Etikett - B2 - Gewicht (in G)]])</f>
        <v/>
      </c>
      <c r="OF36" s="574" t="str">
        <f>IF(Table1[[#This Row],[Etikett - B2 - Lizenzierungs-pflichtig? (X=Ja)]]="","",Table1[[#This Row],[Etikett - B2 - Lizenzierungs-pflichtig? (X=Ja)]])</f>
        <v/>
      </c>
      <c r="OG36" s="574" t="str">
        <f>IF(Table1[[#This Row],[Etikett - B2 - Trennbar vom Hauptkörper? (X=Ja)]]="","",Table1[[#This Row],[Etikett - B2 - Trennbar vom Hauptkörper? (X=Ja)]])</f>
        <v/>
      </c>
      <c r="OH36" s="577" t="str">
        <f>IF(Table1[[#This Row],[Etikett - B2 - Virgin Material]]="","",VLOOKUP(Table1[[#This Row],[Etikett - B2 - Virgin Material]],'DD FD'!AJ:AK,2,FALSE))</f>
        <v/>
      </c>
      <c r="OI36" s="578" t="str">
        <f>IF(Table1[[#This Row],[Etikett - B2 - Virgin Material Anteil (in %)]]="","",Table1[[#This Row],[Etikett - B2 - Virgin Material Anteil (in %)]])</f>
        <v/>
      </c>
      <c r="OJ36" s="577" t="str">
        <f>IF(Table1[[#This Row],[Etikett - B2 - Recyceltes Material]]="","",VLOOKUP(Table1[[#This Row],[Etikett - B2 - Recyceltes Material]],'DD FD'!AL:AM,2,FALSE))</f>
        <v/>
      </c>
      <c r="OK36" s="578" t="str">
        <f>IF(Table1[[#This Row],[Etikett - B2 - Recyceltes Material Anteil (in %)]]="","",Table1[[#This Row],[Etikett - B2 - Recyceltes Material Anteil (in %)]])</f>
        <v/>
      </c>
      <c r="OL36" s="577" t="str">
        <f>IF(Table1[[#This Row],[Etikett - B2 - Beschichtung]]="","",VLOOKUP(Table1[[#This Row],[Etikett - B2 - Beschichtung]],'DD FD'!AE:AF,2,FALSE))</f>
        <v/>
      </c>
      <c r="OM36" s="580" t="str">
        <f>IF(Table1[[#This Row],[Etikett - B2 - Beschichtung Anteil (in %)]]="","",Table1[[#This Row],[Etikett - B2 - Beschichtung Anteil (in %)]])</f>
        <v/>
      </c>
      <c r="ON36" s="576" t="str">
        <f>IF(Table1[[#This Row],[Etikett - B3 - Art]]="","",VLOOKUP(Table1[[#This Row],[Etikett - B3 - Art]],'DD FD'!F:G,2,FALSE))</f>
        <v/>
      </c>
      <c r="OO36" s="577" t="str">
        <f>IF(Table1[[#This Row],[Etikett - B3 - Fraktion]]="","",VLOOKUP(Table1[[#This Row],[Etikett - B3 - Fraktion]],'DD FD'!H:J,3,FALSE))</f>
        <v/>
      </c>
      <c r="OP36" s="574" t="str">
        <f>IF(Table1[[#This Row],[Etikett - B3 - Gewicht (in G)]]="","",Table1[[#This Row],[Etikett - B3 - Gewicht (in G)]])</f>
        <v/>
      </c>
      <c r="OQ36" s="574" t="str">
        <f>IF(Table1[[#This Row],[Etikett - B3 - Lizenzierungs-pflichtig? (X=Ja)]]="","",Table1[[#This Row],[Etikett - B3 - Lizenzierungs-pflichtig? (X=Ja)]])</f>
        <v/>
      </c>
      <c r="OR36" s="574" t="str">
        <f>IF(Table1[[#This Row],[Etikett - B3 - Trennbar vom Hauptkörper? (X=Ja)]]="","",Table1[[#This Row],[Etikett - B3 - Trennbar vom Hauptkörper? (X=Ja)]])</f>
        <v/>
      </c>
      <c r="OS36" s="577" t="str">
        <f>IF(Table1[[#This Row],[Etikett - B3 - Virgin Material]]="","",VLOOKUP(Table1[[#This Row],[Etikett - B3 - Virgin Material]],'DD FD'!AJ:AK,2,FALSE))</f>
        <v/>
      </c>
      <c r="OT36" s="578" t="str">
        <f>IF(Table1[[#This Row],[Etikett - B3 - Virgin Material Anteil (in %)]]="","",Table1[[#This Row],[Etikett - B3 - Virgin Material Anteil (in %)]])</f>
        <v/>
      </c>
      <c r="OU36" s="577" t="str">
        <f>IF(Table1[[#This Row],[Etikett - B3 - Recyceltes Material]]="","",VLOOKUP(Table1[[#This Row],[Etikett - B3 - Recyceltes Material]],'DD FD'!AL:AM,2,FALSE))</f>
        <v/>
      </c>
      <c r="OV36" s="578" t="str">
        <f>IF(Table1[[#This Row],[Etikett - B3 - Recyceltes Material Anteil (in %)]]="","",Table1[[#This Row],[Etikett - B3 - Recyceltes Material Anteil (in %)]])</f>
        <v/>
      </c>
      <c r="OW36" s="577" t="str">
        <f>IF(Table1[[#This Row],[Etikett - B3 - Beschichtung]]="","",VLOOKUP(Table1[[#This Row],[Etikett - B3 - Beschichtung]],'DD FD'!AE:AF,2,FALSE))</f>
        <v/>
      </c>
      <c r="OX36" s="613" t="str">
        <f>IF(Table1[[#This Row],[Etikett - B3 - Beschichtung Anteil (in %)]]="","",Table1[[#This Row],[Etikett - B3 - Beschichtung Anteil (in %)]])</f>
        <v/>
      </c>
      <c r="OY36" s="618">
        <f>ROUNDUP(SUM(
IF(AND(LH36='DD FD'!$J$7,LJ36='DD FD'!$AI$3),LI36,0),
IF(AND(LR36='DD FD'!$J$7,LT36='DD FD'!$AI$3),LS36,0),
IF(AND(MB36='DD FD'!$J$7,MD36='DD FD'!$AI$3),MC36,0),
IF(AND(ML36='DD FD'!$J$7,MN36='DD FD'!$AI$3),MM36,0),
IF(AND(MW36='DD FD'!$J$7,MY36='DD FD'!$AI$3),MX36,0),
IF(AND(NH36='DD FD'!$J$7,NJ36='DD FD'!$AI$3),NI36,0),
IF(AND(NS36='DD FD'!$J$7,NU36='DD FD'!$AI$3),NT36,0),
IF(AND(OD36='DD FD'!$J$7,OF36='DD FD'!$AI$3),OE36,0),
IF(AND(OO36='DD FD'!$J$7,OQ36='DD FD'!$AI$3),OP36,0),
),2)</f>
        <v>0</v>
      </c>
      <c r="OZ36" s="617">
        <f>ROUNDUP(SUM(
IF(AND(LH36='DD FD'!$J$6,LJ36='DD FD'!$AI$3),LI36,0),
IF(AND(LR36='DD FD'!$J$6,LT36='DD FD'!$AI$3),LS36,0),
IF(AND(MB36='DD FD'!$J$6,MD36='DD FD'!$AI$3),MC36,0),
IF(AND(ML36='DD FD'!$J$6,MN36='DD FD'!$AI$3),MM36,0),
IF(AND(MW36='DD FD'!$J$6,MY36='DD FD'!$AI$3),MX36,0),
IF(AND(NH36='DD FD'!$J$6,NJ36='DD FD'!$AI$3),NI36,0),
IF(AND(NS36='DD FD'!$J$6,NU36='DD FD'!$AI$3),NT36,0),
IF(AND(OD36='DD FD'!$J$6,OF36='DD FD'!$AI$3),OE36,0),
IF(AND(OO36='DD FD'!$J$6,OQ36='DD FD'!$AI$3),OP36,0),
),2)</f>
        <v>0</v>
      </c>
      <c r="PA36" s="617">
        <f>ROUNDUP(SUM(
IF(AND(LH36='DD FD'!$J$10,LJ36='DD FD'!$AI$3),LI36,0),
IF(AND(LR36='DD FD'!$J$10,LT36='DD FD'!$AI$3),LS36,0),
IF(AND(MB36='DD FD'!$J$10,MD36='DD FD'!$AI$3),MC36,0),
IF(AND(ML36='DD FD'!$J$10,MN36='DD FD'!$AI$3),MM36,0),
IF(AND(MW36='DD FD'!$J$10,MY36='DD FD'!$AI$3),MX36,0),
IF(AND(NH36='DD FD'!$J$10,NJ36='DD FD'!$AI$3),NI36,0),
IF(AND(NS36='DD FD'!$J$10,NU36='DD FD'!$AI$3),NT36,0),
IF(AND(OD36='DD FD'!$J$10,OF36='DD FD'!$AI$3),OE36,0),
IF(AND(OO36='DD FD'!$J$10,OQ36='DD FD'!$AI$3),OP36,0),
),2)</f>
        <v>0</v>
      </c>
      <c r="PB36" s="617">
        <f>ROUNDUP(SUM(
IF(AND(LH36='DD FD'!$J$8,LJ36='DD FD'!$AI$3),LI36,0),
IF(AND(LR36='DD FD'!$J$8,LT36='DD FD'!$AI$3),LS36,0),
IF(AND(MB36='DD FD'!$J$8,MD36='DD FD'!$AI$3),MC36,0),
IF(AND(ML36='DD FD'!$J$8,MN36='DD FD'!$AI$3),MM36,0),
IF(AND(MW36='DD FD'!$J$8,MY36='DD FD'!$AI$3),MX36,0),
IF(AND(NH36='DD FD'!$J$8,NJ36='DD FD'!$AI$3),NI36,0),
IF(AND(NS36='DD FD'!$J$8,NU36='DD FD'!$AI$3),NT36,0),
IF(AND(OD36='DD FD'!$J$8,OF36='DD FD'!$AI$3),OE36,0),
IF(AND(OO36='DD FD'!$J$8,OQ36='DD FD'!$AI$3),OP36,0),
),2)</f>
        <v>0</v>
      </c>
      <c r="PC36" s="617">
        <f>ROUNDUP(SUM(
IF(AND(LH36='DD FD'!$J$5,LJ36='DD FD'!$AI$3),LI36,0),
IF(AND(LR36='DD FD'!$J$5,LT36='DD FD'!$AI$3),LS36,0),
IF(AND(MB36='DD FD'!$J$5,MD36='DD FD'!$AI$3),MC36,0),
IF(AND(ML36='DD FD'!$J$5,MN36='DD FD'!$AI$3),MM36,0),
IF(AND(MW36='DD FD'!$J$5,MY36='DD FD'!$AI$3),MX36,0),
IF(AND(NH36='DD FD'!$J$5,NJ36='DD FD'!$AI$3),NI36,0),
IF(AND(NS36='DD FD'!$J$5,NU36='DD FD'!$AI$3),NT36,0),
IF(AND(OD36='DD FD'!$J$5,OF36='DD FD'!$AI$3),OE36,0),
IF(AND(OO36='DD FD'!$J$5,OQ36='DD FD'!$AI$3),OP36,0),
),2)</f>
        <v>0</v>
      </c>
      <c r="PD36" s="617">
        <f>ROUNDUP(SUM(
IF(AND(LH36='DD FD'!$J$9,LJ36='DD FD'!$AI$3),LI36,0),
IF(AND(LR36='DD FD'!$J$9,LT36='DD FD'!$AI$3),LS36,0),
IF(AND(MB36='DD FD'!$J$9,MD36='DD FD'!$AI$3),MC36,0),
IF(AND(ML36='DD FD'!$J$9,MN36='DD FD'!$AI$3),MM36,0),
IF(AND(MW36='DD FD'!$J$9,MY36='DD FD'!$AI$3),MX36,0),
IF(AND(NH36='DD FD'!$J$9,NJ36='DD FD'!$AI$3),NI36,0),
IF(AND(NS36='DD FD'!$J$9,NU36='DD FD'!$AI$3),NT36,0),
IF(AND(OD36='DD FD'!$J$9,OF36='DD FD'!$AI$3),OE36,0),
IF(AND(OO36='DD FD'!$J$9,OQ36='DD FD'!$AI$3),OP36,0),
),2)</f>
        <v>0</v>
      </c>
      <c r="PE36" s="617">
        <f>ROUNDUP(SUM(
IF(AND(LH36='DD FD'!$J$4,LJ36='DD FD'!$AI$3),LI36,0),
IF(AND(LR36='DD FD'!$J$4,LT36='DD FD'!$AI$3),LS36,0),
IF(AND(MB36='DD FD'!$J$4,MD36='DD FD'!$AI$3),MC36,0),
IF(AND(ML36='DD FD'!$J$4,MN36='DD FD'!$AI$3),MM36,0),
IF(AND(MW36='DD FD'!$J$4,MY36='DD FD'!$AI$3),MX36,0),
IF(AND(NH36='DD FD'!$J$4,NJ36='DD FD'!$AI$3),NI36,0),
IF(AND(NS36='DD FD'!$J$4,NU36='DD FD'!$AI$3),NT36,0),
IF(AND(OD36='DD FD'!$J$4,OF36='DD FD'!$AI$3),OE36,0),
IF(AND(OO36='DD FD'!$J$4,OQ36='DD FD'!$AI$3),OP36,0),
),2)</f>
        <v>0</v>
      </c>
      <c r="PF36" s="619">
        <f>ROUNDUP(SUM(
IF(AND(LH36='DD FD'!$J$11,LJ36='DD FD'!$AI$3),LI36,0),
IF(AND(LR36='DD FD'!$J$11,LT36='DD FD'!$AI$3),LS36,0),
IF(AND(MB36='DD FD'!$J$11,MD36='DD FD'!$AI$3),MC36,0),
IF(AND(ML36='DD FD'!$J$11,MN36='DD FD'!$AI$3),MM36,0),
IF(AND(MW36='DD FD'!$J$11,MY36='DD FD'!$AI$3),MX36,0),
IF(AND(NH36='DD FD'!$J$11,NJ36='DD FD'!$AI$3),NI36,0),
IF(AND(NS36='DD FD'!$J$11,NU36='DD FD'!$AI$3),NT36,0),
IF(AND(OD36='DD FD'!$J$11,OF36='DD FD'!$AI$3),OE36,0),
IF(AND(OO36='DD FD'!$J$11,OQ36='DD FD'!$AI$3),OP36,0),
),2)</f>
        <v>0</v>
      </c>
    </row>
    <row r="37" spans="1:422">
      <c r="A37" s="806"/>
      <c r="B37" s="934"/>
      <c r="C37" s="247"/>
      <c r="D37" s="842"/>
      <c r="E37" s="247"/>
      <c r="F37" s="158"/>
      <c r="G37" s="710"/>
      <c r="H37" s="712"/>
      <c r="I37" s="936"/>
      <c r="J37" s="803"/>
      <c r="K37" s="150"/>
      <c r="L37" s="146" t="str">
        <f t="shared" si="0"/>
        <v/>
      </c>
      <c r="M37" s="501" t="str">
        <f t="shared" si="17"/>
        <v/>
      </c>
      <c r="N37" s="504"/>
      <c r="O37" s="113" t="str">
        <f t="shared" si="18"/>
        <v/>
      </c>
      <c r="P37" s="114" t="str">
        <f t="shared" si="1"/>
        <v/>
      </c>
      <c r="Q37" s="152"/>
      <c r="R37" s="152"/>
      <c r="S37" s="115" t="str">
        <f t="shared" si="19"/>
        <v/>
      </c>
      <c r="T37" s="159"/>
      <c r="U37" s="159"/>
      <c r="V37" s="157"/>
      <c r="W37" s="157"/>
      <c r="X37" s="157"/>
      <c r="Y37" s="772"/>
      <c r="Z37" s="158"/>
      <c r="AA37" s="144"/>
      <c r="AB37" s="112"/>
      <c r="AC37" s="153"/>
      <c r="AD37" s="153"/>
      <c r="AE37" s="153"/>
      <c r="AF37" s="153"/>
      <c r="AG37" s="153"/>
      <c r="AH37" s="153"/>
      <c r="AI37" s="152"/>
      <c r="AJ37" s="158"/>
      <c r="AK37" s="158"/>
      <c r="AL37" s="158"/>
      <c r="AM37" s="116" t="str">
        <f t="shared" si="20"/>
        <v/>
      </c>
      <c r="AN37" s="116" t="str">
        <f t="shared" si="21"/>
        <v/>
      </c>
      <c r="AO37" s="324"/>
      <c r="AP37" s="503"/>
      <c r="AQ37" s="487" t="str">
        <f t="shared" si="22"/>
        <v/>
      </c>
      <c r="AR37" s="113" t="str">
        <f t="shared" si="2"/>
        <v/>
      </c>
      <c r="AS37" s="113" t="str">
        <f t="shared" si="3"/>
        <v/>
      </c>
      <c r="AT37" s="113" t="str">
        <f t="shared" si="4"/>
        <v/>
      </c>
      <c r="AU37" s="113" t="str">
        <f t="shared" si="5"/>
        <v/>
      </c>
      <c r="AV37" s="159"/>
      <c r="AW37" s="157"/>
      <c r="AX37" s="157"/>
      <c r="AY37" s="157"/>
      <c r="AZ37" s="157"/>
      <c r="BA37" s="116" t="str">
        <f t="shared" si="6"/>
        <v/>
      </c>
      <c r="BB37" s="316"/>
      <c r="BC37" s="116" t="str">
        <f t="shared" si="7"/>
        <v/>
      </c>
      <c r="BD37" s="133" t="str">
        <f t="shared" si="8"/>
        <v/>
      </c>
      <c r="BE37" s="157"/>
      <c r="BF37" s="1180"/>
      <c r="BG37" s="1180"/>
      <c r="BH37" s="158"/>
      <c r="BI37" s="490"/>
      <c r="BJ37" s="514" t="str">
        <f t="shared" si="23"/>
        <v/>
      </c>
      <c r="BK37" s="789"/>
      <c r="BL37" s="116" t="str">
        <f t="shared" si="24"/>
        <v/>
      </c>
      <c r="BM37" s="144"/>
      <c r="BN37" s="144"/>
      <c r="BO37" s="144"/>
      <c r="BP37" s="790"/>
      <c r="BQ37" s="790"/>
      <c r="BR37" s="790"/>
      <c r="BS37" s="116" t="str">
        <f t="shared" si="9"/>
        <v/>
      </c>
      <c r="BT37" s="790"/>
      <c r="BU37" s="808" t="str">
        <f t="shared" si="10"/>
        <v/>
      </c>
      <c r="BV37" s="791"/>
      <c r="BW37" s="144"/>
      <c r="BX37" s="20"/>
      <c r="BY37" s="20"/>
      <c r="BZ37" s="20"/>
      <c r="CA37" s="792"/>
      <c r="CB37" s="1201"/>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782" t="str">
        <f t="shared" si="25"/>
        <v/>
      </c>
      <c r="EE37" s="519"/>
      <c r="EF37" s="793"/>
      <c r="EG37" s="519"/>
      <c r="EH37" s="794"/>
      <c r="EI37" s="790"/>
      <c r="EJ37" s="794"/>
      <c r="EK37" s="794"/>
      <c r="EL37" s="790"/>
      <c r="EM37" s="790"/>
      <c r="EN37" s="790"/>
      <c r="EO37" s="112" t="str">
        <f t="shared" si="11"/>
        <v/>
      </c>
      <c r="EP37" s="790"/>
      <c r="EQ37" s="488" t="str">
        <f t="shared" si="12"/>
        <v/>
      </c>
      <c r="ER37" s="1100"/>
      <c r="ES37" s="1099" t="str">
        <f t="shared" si="26"/>
        <v/>
      </c>
      <c r="ET37" s="525"/>
      <c r="EU37" s="148"/>
      <c r="EV37" s="148"/>
      <c r="EW37" s="148"/>
      <c r="EX37" s="148"/>
      <c r="EY37" s="148"/>
      <c r="EZ37" s="148"/>
      <c r="FA37" s="148"/>
      <c r="FB37" s="148"/>
      <c r="FC37" s="148"/>
      <c r="FD37" s="148"/>
      <c r="FE37" s="148"/>
      <c r="FF37" s="148"/>
      <c r="FG37" s="148"/>
      <c r="FH37" s="148"/>
      <c r="FI37" s="528"/>
      <c r="FJ37" s="513" t="str">
        <f t="shared" si="13"/>
        <v/>
      </c>
      <c r="FK37" s="158"/>
      <c r="FL37" s="850"/>
      <c r="FM37" s="850"/>
      <c r="FN37" s="850"/>
      <c r="FO37" s="850"/>
      <c r="FP37" s="850"/>
      <c r="FQ37" s="850"/>
      <c r="FR37" s="157"/>
      <c r="FS37" s="143"/>
      <c r="FT37" s="143"/>
      <c r="FU37" s="847" t="str">
        <f t="shared" si="14"/>
        <v/>
      </c>
      <c r="FV37" s="555"/>
      <c r="FW37" s="523" t="str">
        <f>IF(Table1[[#This Row],[Nonfood Inhaltstoffe - Komponente]]="","",VLOOKUP(Table1[[#This Row],[Nonfood Inhaltstoffe - Komponente]],'Dropdown Auswahl'!BJ:BK,2,FALSE))</f>
        <v/>
      </c>
      <c r="FX37" s="1013"/>
      <c r="FY37" s="1011" t="str">
        <f t="shared" si="15"/>
        <v/>
      </c>
      <c r="FZ37" s="152"/>
      <c r="GA37" s="152"/>
      <c r="GB37" s="152"/>
      <c r="GC37" s="529" t="str">
        <f t="shared" si="16"/>
        <v/>
      </c>
      <c r="GG37" s="21"/>
      <c r="GH37" s="21"/>
      <c r="GI37" s="1019"/>
      <c r="GJ37" s="1016" t="str">
        <f>IF(Table1[[#This Row],[Global Trade Item Number (GTIN)]]="","",Table1[[#This Row],[Global Trade Item Number (GTIN)]])</f>
        <v/>
      </c>
      <c r="GK37" s="555" t="str">
        <f>IF(Table1[[#This Row],[WAWI-Nr./ Kreditoren-Nummer
(ASDV)]]&lt;&gt;"",Table1[[#This Row],[WAWI-Nr./ Kreditoren-Nummer
(ASDV)]],"")</f>
        <v/>
      </c>
      <c r="GL37" s="165"/>
      <c r="GM37" s="165"/>
      <c r="GN37" s="165"/>
      <c r="GO37" s="485"/>
      <c r="GP37" s="534"/>
      <c r="GQ37" s="533"/>
      <c r="GR37" s="486"/>
      <c r="GS37" s="486"/>
      <c r="GT37" s="486"/>
      <c r="GU37" s="486"/>
      <c r="GV37" s="486"/>
      <c r="GW37" s="542"/>
      <c r="GX37" s="538"/>
      <c r="GY37" s="144"/>
      <c r="GZ37" s="480"/>
      <c r="HA37" s="158"/>
      <c r="HB37" s="480"/>
      <c r="HC37" s="480"/>
      <c r="HD37" s="480"/>
      <c r="HE37" s="480"/>
      <c r="HF37" s="480"/>
      <c r="HG37" s="480"/>
      <c r="HH37" s="538"/>
      <c r="HI37" s="480"/>
      <c r="HJ37" s="480"/>
      <c r="HK37" s="480"/>
      <c r="HL37" s="480"/>
      <c r="HM37" s="480"/>
      <c r="HN37" s="480"/>
      <c r="HO37" s="480"/>
      <c r="HP37" s="480"/>
      <c r="HQ37" s="480"/>
      <c r="HR37" s="538"/>
      <c r="HS37" s="480"/>
      <c r="HT37" s="480"/>
      <c r="HU37" s="480"/>
      <c r="HV37" s="480"/>
      <c r="HW37" s="480"/>
      <c r="HX37" s="480"/>
      <c r="HY37" s="480"/>
      <c r="HZ37" s="480"/>
      <c r="IA37" s="480"/>
      <c r="IB37" s="538"/>
      <c r="IC37" s="480"/>
      <c r="ID37" s="480"/>
      <c r="IE37" s="480"/>
      <c r="IF37" s="480"/>
      <c r="IG37" s="480"/>
      <c r="IH37" s="480"/>
      <c r="II37" s="480"/>
      <c r="IJ37" s="480"/>
      <c r="IK37" s="480"/>
      <c r="IL37" s="480"/>
      <c r="IM37" s="538"/>
      <c r="IN37" s="480"/>
      <c r="IO37" s="480"/>
      <c r="IP37" s="480"/>
      <c r="IQ37" s="480"/>
      <c r="IR37" s="480"/>
      <c r="IS37" s="480"/>
      <c r="IT37" s="480"/>
      <c r="IU37" s="480"/>
      <c r="IV37" s="480"/>
      <c r="IW37" s="480"/>
      <c r="IX37" s="538"/>
      <c r="IY37" s="480"/>
      <c r="IZ37" s="480"/>
      <c r="JA37" s="480"/>
      <c r="JB37" s="480"/>
      <c r="JC37" s="480"/>
      <c r="JD37" s="480"/>
      <c r="JE37" s="480"/>
      <c r="JF37" s="480"/>
      <c r="JG37" s="480"/>
      <c r="JH37" s="480"/>
      <c r="JI37" s="538"/>
      <c r="JJ37" s="480"/>
      <c r="JK37" s="480"/>
      <c r="JL37" s="480"/>
      <c r="JM37" s="480"/>
      <c r="JN37" s="480"/>
      <c r="JO37" s="480"/>
      <c r="JP37" s="480"/>
      <c r="JQ37" s="480"/>
      <c r="JR37" s="480"/>
      <c r="JS37" s="590"/>
      <c r="JT37" s="538"/>
      <c r="JU37" s="480"/>
      <c r="JV37" s="480"/>
      <c r="JW37" s="480"/>
      <c r="JX37" s="480"/>
      <c r="JY37" s="480"/>
      <c r="JZ37" s="480"/>
      <c r="KA37" s="480"/>
      <c r="KB37" s="480"/>
      <c r="KC37" s="480"/>
      <c r="KD37" s="480"/>
      <c r="KE37" s="538"/>
      <c r="KF37" s="480"/>
      <c r="KG37" s="480"/>
      <c r="KH37" s="480"/>
      <c r="KI37" s="480"/>
      <c r="KJ37" s="480"/>
      <c r="KK37" s="480"/>
      <c r="KL37" s="480"/>
      <c r="KM37" s="480"/>
      <c r="KN37" s="480"/>
      <c r="KO37" s="480"/>
      <c r="KR37" s="568" t="str">
        <f>IF(Table1[[#This Row],[GTIN]]&lt;&gt;"",Table1[[#This Row],[GTIN]],"")</f>
        <v/>
      </c>
      <c r="KS37" s="569" t="str">
        <f>Table1[[#This Row],[Kreditor]]</f>
        <v/>
      </c>
      <c r="KT37" s="570" t="str">
        <f>IF(Table1[[#This Row],[Gültig ab (Datum)]]&lt;&gt;"",Table1[[#This Row],[Gültig ab (Datum)]],"")</f>
        <v/>
      </c>
      <c r="KU37" s="570"/>
      <c r="KV37" s="583" t="str">
        <f>IF(Table1[[#This Row],[Artikel verpackt? 
(X=Ja)]]="","",Table1[[#This Row],[Artikel verpackt? 
(X=Ja)]])</f>
        <v/>
      </c>
      <c r="KW37" s="571" t="str">
        <f>IF(Table1[[#This Row],[Verpackung recyclingfähig?
(X=Ja)]]="","",Table1[[#This Row],[Verpackung recyclingfähig?
(X=Ja)]])</f>
        <v/>
      </c>
      <c r="KX37" s="572"/>
      <c r="KY37" s="573"/>
      <c r="KZ37" s="574"/>
      <c r="LA37" s="574"/>
      <c r="LB37" s="574"/>
      <c r="LC37" s="574"/>
      <c r="LD37" s="574"/>
      <c r="LE37" s="574"/>
      <c r="LF37" s="575"/>
      <c r="LG37" s="576" t="str">
        <f>IF(Table1[[#This Row],[Hauptkörper - B1 - Art]]="","",VLOOKUP(Table1[[#This Row],[Hauptkörper - B1 - Art]],'DD FD'!B:C,2,FALSE))</f>
        <v/>
      </c>
      <c r="LH37" s="577" t="str">
        <f>IF(Table1[[#This Row],[Hauptkörper - B1 - Fraktion]]="","",VLOOKUP(Table1[[#This Row],[Hauptkörper - B1 - Fraktion]],'DD FD'!H:J,3,FALSE))</f>
        <v/>
      </c>
      <c r="LI37" s="574" t="str">
        <f>IF(Table1[[#This Row],[Hauptkörper - B1 - Gewicht
(in G)]]="","",Table1[[#This Row],[Hauptkörper - B1 - Gewicht
(in G)]])</f>
        <v/>
      </c>
      <c r="LJ37" s="574" t="str">
        <f>IF(Table1[[#This Row],[Hauptkörper - B1 - Lizenzierungs-pflichtig? (X=Ja)]]="","",Table1[[#This Row],[Hauptkörper - B1 - Lizenzierungs-pflichtig? (X=Ja)]])</f>
        <v/>
      </c>
      <c r="LK37" s="577" t="str">
        <f>IF(Table1[[#This Row],[Hauptkörper - B1 - Virgin Material]]="","",VLOOKUP(Table1[[#This Row],[Hauptkörper - B1 - Virgin Material]],'DD FD'!AJ:AK,2,FALSE))</f>
        <v/>
      </c>
      <c r="LL37" s="578" t="str">
        <f>IF(Table1[[#This Row],[Hauptkörper - B1 - Virgin Material Anteil (in %)]]="","",Table1[[#This Row],[Hauptkörper - B1 - Virgin Material Anteil (in %)]])</f>
        <v/>
      </c>
      <c r="LM37" s="577" t="str">
        <f>IF(Table1[[#This Row],[Hauptkörper - B1 - Recyceltes Material]]="","",VLOOKUP(Table1[[#This Row],[Hauptkörper - B1 - Recyceltes Material]],'DD FD'!AL:AM,2,FALSE))</f>
        <v/>
      </c>
      <c r="LN37" s="578" t="str">
        <f>IF(Table1[[#This Row],[Hauptkörper - B1 - Recyceltes Material Anteil (in %)]]="","",Table1[[#This Row],[Hauptkörper - B1 - Recyceltes Material Anteil (in %)]])</f>
        <v/>
      </c>
      <c r="LO37" s="579" t="str">
        <f>IF(Table1[[#This Row],[Hauptkörper - B1 - Beschichtung]]="","",VLOOKUP(Table1[[#This Row],[Hauptkörper - B1 - Beschichtung]],'DD FD'!AE:AF,2,FALSE))</f>
        <v/>
      </c>
      <c r="LP37" s="580" t="str">
        <f>IF(Table1[[#This Row],[Hauptkörper - B1 - Beschichtung Anteil (in %)]]="","",Table1[[#This Row],[Hauptkörper - B1 - Beschichtung Anteil (in %)]])</f>
        <v/>
      </c>
      <c r="LQ37" s="576" t="str">
        <f>IF(Table1[[#This Row],[Hauptkörper - B2 - Art]]="","",VLOOKUP(Table1[[#This Row],[Hauptkörper - B2 - Art]],'DD FD'!B:C,2,FALSE))</f>
        <v/>
      </c>
      <c r="LR37" s="577" t="str">
        <f>IF(Table1[[#This Row],[Hauptkörper - B2 - Fraktion]]="","",VLOOKUP(Table1[[#This Row],[Hauptkörper - B2 - Fraktion]],'DD FD'!H:J,3,FALSE))</f>
        <v/>
      </c>
      <c r="LS37" s="574" t="str">
        <f>IF(Table1[[#This Row],[Hauptkörper - B2 - Gewicht
(in G)]]="","",Table1[[#This Row],[Hauptkörper - B2 - Gewicht
(in G)]])</f>
        <v/>
      </c>
      <c r="LT37" s="574" t="str">
        <f>IF(Table1[[#This Row],[Hauptkörper - B2 - Lizenzierungs-pflichtig? (X=Ja)]]="","",Table1[[#This Row],[Hauptkörper - B2 - Lizenzierungs-pflichtig? (X=Ja)]])</f>
        <v/>
      </c>
      <c r="LU37" s="577" t="str">
        <f>IF(Table1[[#This Row],[Hauptkörper - B2 - Virgin Material]]="","",VLOOKUP(Table1[[#This Row],[Hauptkörper - B2 - Virgin Material]],'DD FD'!AJ:AK,2,FALSE))</f>
        <v/>
      </c>
      <c r="LV37" s="578" t="str">
        <f>IF(Table1[[#This Row],[Hauptkörper - B2 - Virgin Material Anteil (in %)]]="","",Table1[[#This Row],[Hauptkörper - B2 - Virgin Material Anteil (in %)]])</f>
        <v/>
      </c>
      <c r="LW37" s="577" t="str">
        <f>IF(Table1[[#This Row],[Hauptkörper - B2 - Recyceltes Material]]="","",VLOOKUP(Table1[[#This Row],[Hauptkörper - B2 - Recyceltes Material]],'DD FD'!AL:AM,2,FALSE))</f>
        <v/>
      </c>
      <c r="LX37" s="578" t="str">
        <f>IF(Table1[[#This Row],[Hauptkörper - B2 - Recyceltes Material Anteil (in %)]]="","",Table1[[#This Row],[Hauptkörper - B2 - Recyceltes Material Anteil (in %)]])</f>
        <v/>
      </c>
      <c r="LY37" s="577" t="str">
        <f>IF(Table1[[#This Row],[Hauptkörper - B2 - Beschichtung]]="","",VLOOKUP(Table1[[#This Row],[Hauptkörper - B2 - Beschichtung]],'DD FD'!AE:AF,2,FALSE))</f>
        <v/>
      </c>
      <c r="LZ37" s="580" t="str">
        <f>IF(Table1[[#This Row],[Hauptkörper - B2 - Beschichtung Anteil (in %)]]="","",Table1[[#This Row],[Hauptkörper - B2 - Beschichtung Anteil (in %)]])</f>
        <v/>
      </c>
      <c r="MA37" s="576" t="str">
        <f>IF(Table1[[#This Row],[Hauptkörper - B3 - Art]]="","",VLOOKUP(Table1[[#This Row],[Hauptkörper - B3 - Art]],'DD FD'!B:C,2,FALSE))</f>
        <v/>
      </c>
      <c r="MB37" s="577" t="str">
        <f>IF(Table1[[#This Row],[Hauptkörper - B3 - Fraktion]]="","",VLOOKUP(Table1[[#This Row],[Hauptkörper - B3 - Fraktion]],'DD FD'!H:J,3,FALSE))</f>
        <v/>
      </c>
      <c r="MC37" s="574" t="str">
        <f>IF(Table1[[#This Row],[Hauptkörper - B3 - Gewicht
(in G)]]="","",Table1[[#This Row],[Hauptkörper - B3 - Gewicht
(in G)]])</f>
        <v/>
      </c>
      <c r="MD37" s="574" t="str">
        <f>IF(Table1[[#This Row],[Hauptkörper - B3 - Lizenzierungs-pflichtig? (X=Ja)]]="","",Table1[[#This Row],[Hauptkörper - B3 - Lizenzierungs-pflichtig? (X=Ja)]])</f>
        <v/>
      </c>
      <c r="ME37" s="577" t="str">
        <f>IF(Table1[[#This Row],[Hauptkörper - B3 - Virgin Material]]="","",VLOOKUP(Table1[[#This Row],[Hauptkörper - B3 - Virgin Material]],'DD FD'!AJ:AK,2,FALSE))</f>
        <v/>
      </c>
      <c r="MF37" s="578" t="str">
        <f>IF(Table1[[#This Row],[Hauptkörper - B3 - Virgin Material Anteil (in %)]]="","",Table1[[#This Row],[Hauptkörper - B3 - Virgin Material Anteil (in %)]])</f>
        <v/>
      </c>
      <c r="MG37" s="577" t="str">
        <f>IF(Table1[[#This Row],[Hauptkörper - B3 - Recyceltes Material]]="","",VLOOKUP(Table1[[#This Row],[Hauptkörper - B3 - Recyceltes Material]],'DD FD'!AL:AM,2,FALSE))</f>
        <v/>
      </c>
      <c r="MH37" s="578" t="str">
        <f>IF(Table1[[#This Row],[Hauptkörper - B3 - Recyceltes Material Anteil (in %)]]="","",Table1[[#This Row],[Hauptkörper - B3 - Recyceltes Material Anteil (in %)]])</f>
        <v/>
      </c>
      <c r="MI37" s="577" t="str">
        <f>IF(Table1[[#This Row],[Hauptkörper - B3 - Beschichtung]]="","",VLOOKUP(Table1[[#This Row],[Hauptkörper - B3 - Beschichtung]],'DD FD'!AE:AF,2,FALSE))</f>
        <v/>
      </c>
      <c r="MJ37" s="580" t="str">
        <f>IF(Table1[[#This Row],[Hauptkörper - B3 - Beschichtung Anteil (in %)]]="","",Table1[[#This Row],[Hauptkörper - B3 - Beschichtung Anteil (in %)]])</f>
        <v/>
      </c>
      <c r="MK37" s="576" t="str">
        <f>IF(Table1[[#This Row],[Verschluss - B1 - Art]]="","",VLOOKUP(Table1[[#This Row],[Verschluss - B1 - Art]],'DD FD'!D:E,2,FALSE))</f>
        <v/>
      </c>
      <c r="ML37" s="577" t="str">
        <f>IF(Table1[[#This Row],[Verschluss - B1 - Fraktion]]="","",VLOOKUP(Table1[[#This Row],[Verschluss - B1 - Fraktion]],'DD FD'!H:J,3,FALSE))</f>
        <v/>
      </c>
      <c r="MM37" s="574" t="str">
        <f>IF(Table1[[#This Row],[Verschluss - B1 - Gewicht (in G)]]="","",Table1[[#This Row],[Verschluss - B1 - Gewicht (in G)]])</f>
        <v/>
      </c>
      <c r="MN37" s="574" t="str">
        <f>IF(Table1[[#This Row],[Verschluss - B1 - Lizenzierungs-pflichtig? (X=Ja)]]="","",Table1[[#This Row],[Verschluss - B1 - Lizenzierungs-pflichtig? (X=Ja)]])</f>
        <v/>
      </c>
      <c r="MO37" s="574" t="str">
        <f>IF(Table1[[#This Row],[Verschluss - B1 - Trennbar vom Hauptkörper? (X=Ja)]]="","",Table1[[#This Row],[Verschluss - B1 - Trennbar vom Hauptkörper? (X=Ja)]])</f>
        <v/>
      </c>
      <c r="MP37" s="577" t="str">
        <f>IF(Table1[[#This Row],[Verschluss - B1 - Virgin Material]]="","",VLOOKUP(Table1[[#This Row],[Verschluss - B1 - Virgin Material]],'DD FD'!AJ:AK,2,FALSE))</f>
        <v/>
      </c>
      <c r="MQ37" s="578" t="str">
        <f>IF(Table1[[#This Row],[Verschluss - B1 - Virgin Material Anteil (in %)]]="","",Table1[[#This Row],[Verschluss - B1 - Virgin Material Anteil (in %)]])</f>
        <v/>
      </c>
      <c r="MR37" s="577" t="str">
        <f>IF(Table1[[#This Row],[Verschluss - B1 - Recyceltes Material]]="","",VLOOKUP(Table1[[#This Row],[Verschluss - B1 - Recyceltes Material]],'DD FD'!AL:AM,2,FALSE))</f>
        <v/>
      </c>
      <c r="MS37" s="578" t="str">
        <f>IF(Table1[[#This Row],[Verschluss - B1 - Recyceltes Material Anteil (in %)]]="","",Table1[[#This Row],[Verschluss - B1 - Recyceltes Material Anteil (in %)]])</f>
        <v/>
      </c>
      <c r="MT37" s="577" t="str">
        <f>IF(Table1[[#This Row],[Verschluss - B1 - Beschichtung]]="","",VLOOKUP(Table1[[#This Row],[Verschluss - B1 - Beschichtung]],'DD FD'!AE:AF,2,FALSE))</f>
        <v/>
      </c>
      <c r="MU37" s="580" t="str">
        <f>IF(Table1[[#This Row],[Verschluss - B1 - Beschichtung Anteil (in %)]]="","",Table1[[#This Row],[Verschluss - B1 - Beschichtung Anteil (in %)]])</f>
        <v/>
      </c>
      <c r="MV37" s="576" t="str">
        <f>IF(Table1[[#This Row],[Verschluss - B2 - Art]]="","",VLOOKUP(Table1[[#This Row],[Verschluss - B2 - Art]],'DD FD'!D:E,2,FALSE))</f>
        <v/>
      </c>
      <c r="MW37" s="577" t="str">
        <f>IF(Table1[[#This Row],[Verschluss - B2 - Fraktion]]="","",VLOOKUP(Table1[[#This Row],[Verschluss - B2 - Fraktion]],'DD FD'!H:J,3,FALSE))</f>
        <v/>
      </c>
      <c r="MX37" s="574" t="str">
        <f>IF(Table1[[#This Row],[Verschluss - B2 - Gewicht (in G)]]="","",Table1[[#This Row],[Verschluss - B2 - Gewicht (in G)]])</f>
        <v/>
      </c>
      <c r="MY37" s="574" t="str">
        <f>IF(Table1[[#This Row],[Verschluss - B2 - Lizenzierungs-pflichtig? (X=Ja)]]="","",Table1[[#This Row],[Verschluss - B2 - Lizenzierungs-pflichtig? (X=Ja)]])</f>
        <v/>
      </c>
      <c r="MZ37" s="574" t="str">
        <f>IF(Table1[[#This Row],[Verschluss - B2 - Trennbar vom Hauptkörper? (X=Ja)]]="","",Table1[[#This Row],[Verschluss - B2 - Trennbar vom Hauptkörper? (X=Ja)]])</f>
        <v/>
      </c>
      <c r="NA37" s="577" t="str">
        <f>IF(Table1[[#This Row],[Verschluss - B2 - Virgin Material]]="","",VLOOKUP(Table1[[#This Row],[Verschluss - B2 - Virgin Material]],'DD FD'!AJ:AK,2,FALSE))</f>
        <v/>
      </c>
      <c r="NB37" s="578" t="str">
        <f>IF(Table1[[#This Row],[Verschluss - B2 - Virgin Material Anteil (in %)]]="","",Table1[[#This Row],[Verschluss - B2 - Virgin Material Anteil (in %)]])</f>
        <v/>
      </c>
      <c r="NC37" s="577" t="str">
        <f>IF(Table1[[#This Row],[Verschluss - B2 - Recyceltes Material]]="","",VLOOKUP(Table1[[#This Row],[Verschluss - B2 - Recyceltes Material]],'DD FD'!AL:AM,2,FALSE))</f>
        <v/>
      </c>
      <c r="ND37" s="578" t="str">
        <f>IF(Table1[[#This Row],[Verschluss - B2 - Recyceltes Material Anteil (in %)]]="","",Table1[[#This Row],[Verschluss - B2 - Recyceltes Material Anteil (in %)]])</f>
        <v/>
      </c>
      <c r="NE37" s="577" t="str">
        <f>IF(Table1[[#This Row],[Verschluss - B2 - Beschichtung]]="","",VLOOKUP(Table1[[#This Row],[Verschluss - B2 - Beschichtung]],'DD FD'!AE:AF,2,FALSE))</f>
        <v/>
      </c>
      <c r="NF37" s="580" t="str">
        <f>IF(Table1[[#This Row],[Verschluss - B2 - Beschichtung Anteil (in %)]]="","",Table1[[#This Row],[Verschluss - B2 - Beschichtung Anteil (in %)]])</f>
        <v/>
      </c>
      <c r="NG37" s="576" t="str">
        <f>IF(Table1[[#This Row],[Verschluss - B3 - Art]]="","",VLOOKUP(Table1[[#This Row],[Verschluss - B3 - Art]],'DD FD'!D:E,2,FALSE))</f>
        <v/>
      </c>
      <c r="NH37" s="577" t="str">
        <f>IF(Table1[[#This Row],[Verschluss - B3 - Fraktion]]="","",VLOOKUP(Table1[[#This Row],[Verschluss - B3 - Fraktion]],'DD FD'!H:J,3,FALSE))</f>
        <v/>
      </c>
      <c r="NI37" s="574" t="str">
        <f>IF(Table1[[#This Row],[Verschluss - B3 - Gewicht (in G)]]="","",Table1[[#This Row],[Verschluss - B3 - Gewicht (in G)]])</f>
        <v/>
      </c>
      <c r="NJ37" s="574" t="str">
        <f>IF(Table1[[#This Row],[Verschluss - B3 - Lizenzierungs-pflichtig? (X=Ja)]]="","",Table1[[#This Row],[Verschluss - B3 - Lizenzierungs-pflichtig? (X=Ja)]])</f>
        <v/>
      </c>
      <c r="NK37" s="574" t="str">
        <f>IF(Table1[[#This Row],[Verschluss - B3 - Trennbar vom Hauptkörper? (X=Ja)]]="","",Table1[[#This Row],[Verschluss - B3 - Trennbar vom Hauptkörper? (X=Ja)]])</f>
        <v/>
      </c>
      <c r="NL37" s="577" t="str">
        <f>IF(Table1[[#This Row],[Verschluss - B3 - Virgin Material]]="","",VLOOKUP(Table1[[#This Row],[Verschluss - B3 - Virgin Material]],'DD FD'!AJ:AK,2,FALSE))</f>
        <v/>
      </c>
      <c r="NM37" s="578" t="str">
        <f>IF(Table1[[#This Row],[Verschluss - B3 - Virgin Material Anteil (in %)]]="","",Table1[[#This Row],[Verschluss - B3 - Virgin Material Anteil (in %)]])</f>
        <v/>
      </c>
      <c r="NN37" s="577" t="str">
        <f>IF(Table1[[#This Row],[Verschluss - B3 - Recyceltes Material]]="","",VLOOKUP(Table1[[#This Row],[Verschluss - B3 - Recyceltes Material]],'DD FD'!AL:AM,2,FALSE))</f>
        <v/>
      </c>
      <c r="NO37" s="578" t="str">
        <f>IF(Table1[[#This Row],[Verschluss - B3 - Recyceltes Material Anteil (in %)]]="","",Table1[[#This Row],[Verschluss - B3 - Recyceltes Material Anteil (in %)]])</f>
        <v/>
      </c>
      <c r="NP37" s="577" t="str">
        <f>IF(Table1[[#This Row],[Verschluss - B3 - Beschichtung]]="","",VLOOKUP(Table1[[#This Row],[Verschluss - B3 - Beschichtung]],'DD FD'!AE:AF,2,FALSE))</f>
        <v/>
      </c>
      <c r="NQ37" s="580" t="str">
        <f>IF(Table1[[#This Row],[Verschluss - B3 - Beschichtung Anteil (in %)]]="","",Table1[[#This Row],[Verschluss - B3 - Beschichtung Anteil (in %)]])</f>
        <v/>
      </c>
      <c r="NR37" s="576" t="str">
        <f>IF(Table1[[#This Row],[Etikett - B1 - Art]]="","",VLOOKUP(Table1[[#This Row],[Etikett - B1 - Art]],'DD FD'!F:G,2,FALSE))</f>
        <v/>
      </c>
      <c r="NS37" s="577" t="str">
        <f>IF(Table1[[#This Row],[Etikett - B1 - Fraktion]]="","",VLOOKUP(Table1[[#This Row],[Etikett - B1 - Fraktion]],'DD FD'!H:J,3,FALSE))</f>
        <v/>
      </c>
      <c r="NT37" s="574" t="str">
        <f>IF(Table1[[#This Row],[Etikett - B1 - Gewicht (in G)]]="","",Table1[[#This Row],[Etikett - B1 - Gewicht (in G)]])</f>
        <v/>
      </c>
      <c r="NU37" s="574" t="str">
        <f>IF(Table1[[#This Row],[Etikett - B1 - Lizenzierungs-pflichtig? (X=Ja)]]="","",Table1[[#This Row],[Etikett - B1 - Lizenzierungs-pflichtig? (X=Ja)]])</f>
        <v/>
      </c>
      <c r="NV37" s="574" t="str">
        <f>IF(Table1[[#This Row],[Etikett - B1 - Trennbar vom Hauptkörper? (X=Ja)]]="","",Table1[[#This Row],[Etikett - B1 - Trennbar vom Hauptkörper? (X=Ja)]])</f>
        <v/>
      </c>
      <c r="NW37" s="577" t="str">
        <f>IF(Table1[[#This Row],[Etikett - B1 - Virgin Material]]="","",VLOOKUP(Table1[[#This Row],[Etikett - B1 - Virgin Material]],'DD FD'!AJ:AK,2,FALSE))</f>
        <v/>
      </c>
      <c r="NX37" s="578" t="str">
        <f>IF(Table1[[#This Row],[Etikett - B1 - Virgin Material Anteil (in %)]]="","",Table1[[#This Row],[Etikett - B1 - Virgin Material Anteil (in %)]])</f>
        <v/>
      </c>
      <c r="NY37" s="577" t="str">
        <f>IF(Table1[[#This Row],[Etikett - B1 - Recyceltes Material]]="","",VLOOKUP(Table1[[#This Row],[Etikett - B1 - Recyceltes Material]],'DD FD'!AL:AM,2,FALSE))</f>
        <v/>
      </c>
      <c r="NZ37" s="578" t="str">
        <f>IF(Table1[[#This Row],[Etikett - B1 - Recyceltes Material Anteil (in %)]]="","",Table1[[#This Row],[Etikett - B1 - Recyceltes Material Anteil (in %)]])</f>
        <v/>
      </c>
      <c r="OA37" s="577" t="str">
        <f>IF(Table1[[#This Row],[Etikett - B1 - Beschichtung]]="","",VLOOKUP(Table1[[#This Row],[Etikett - B1 - Beschichtung]],'DD FD'!AE:AF,2,FALSE))</f>
        <v/>
      </c>
      <c r="OB37" s="580" t="str">
        <f>IF(Table1[[#This Row],[Etikett - B1 - Beschichtung Anteil (in %)]]="","",Table1[[#This Row],[Etikett - B1 - Beschichtung Anteil (in %)]])</f>
        <v/>
      </c>
      <c r="OC37" s="576" t="str">
        <f>IF(Table1[[#This Row],[Etikett - B2 - Art]]="","",VLOOKUP(Table1[[#This Row],[Etikett - B2 - Art]],'DD FD'!F:G,2,FALSE))</f>
        <v/>
      </c>
      <c r="OD37" s="577" t="str">
        <f>IF(Table1[[#This Row],[Etikett - B2 - Fraktion]]="","",VLOOKUP(Table1[[#This Row],[Etikett - B2 - Fraktion]],'DD FD'!H:J,3,FALSE))</f>
        <v/>
      </c>
      <c r="OE37" s="574" t="str">
        <f>IF(Table1[[#This Row],[Etikett - B2 - Gewicht (in G)]]="","",Table1[[#This Row],[Etikett - B2 - Gewicht (in G)]])</f>
        <v/>
      </c>
      <c r="OF37" s="574" t="str">
        <f>IF(Table1[[#This Row],[Etikett - B2 - Lizenzierungs-pflichtig? (X=Ja)]]="","",Table1[[#This Row],[Etikett - B2 - Lizenzierungs-pflichtig? (X=Ja)]])</f>
        <v/>
      </c>
      <c r="OG37" s="574" t="str">
        <f>IF(Table1[[#This Row],[Etikett - B2 - Trennbar vom Hauptkörper? (X=Ja)]]="","",Table1[[#This Row],[Etikett - B2 - Trennbar vom Hauptkörper? (X=Ja)]])</f>
        <v/>
      </c>
      <c r="OH37" s="577" t="str">
        <f>IF(Table1[[#This Row],[Etikett - B2 - Virgin Material]]="","",VLOOKUP(Table1[[#This Row],[Etikett - B2 - Virgin Material]],'DD FD'!AJ:AK,2,FALSE))</f>
        <v/>
      </c>
      <c r="OI37" s="578" t="str">
        <f>IF(Table1[[#This Row],[Etikett - B2 - Virgin Material Anteil (in %)]]="","",Table1[[#This Row],[Etikett - B2 - Virgin Material Anteil (in %)]])</f>
        <v/>
      </c>
      <c r="OJ37" s="577" t="str">
        <f>IF(Table1[[#This Row],[Etikett - B2 - Recyceltes Material]]="","",VLOOKUP(Table1[[#This Row],[Etikett - B2 - Recyceltes Material]],'DD FD'!AL:AM,2,FALSE))</f>
        <v/>
      </c>
      <c r="OK37" s="578" t="str">
        <f>IF(Table1[[#This Row],[Etikett - B2 - Recyceltes Material Anteil (in %)]]="","",Table1[[#This Row],[Etikett - B2 - Recyceltes Material Anteil (in %)]])</f>
        <v/>
      </c>
      <c r="OL37" s="577" t="str">
        <f>IF(Table1[[#This Row],[Etikett - B2 - Beschichtung]]="","",VLOOKUP(Table1[[#This Row],[Etikett - B2 - Beschichtung]],'DD FD'!AE:AF,2,FALSE))</f>
        <v/>
      </c>
      <c r="OM37" s="580" t="str">
        <f>IF(Table1[[#This Row],[Etikett - B2 - Beschichtung Anteil (in %)]]="","",Table1[[#This Row],[Etikett - B2 - Beschichtung Anteil (in %)]])</f>
        <v/>
      </c>
      <c r="ON37" s="576" t="str">
        <f>IF(Table1[[#This Row],[Etikett - B3 - Art]]="","",VLOOKUP(Table1[[#This Row],[Etikett - B3 - Art]],'DD FD'!F:G,2,FALSE))</f>
        <v/>
      </c>
      <c r="OO37" s="577" t="str">
        <f>IF(Table1[[#This Row],[Etikett - B3 - Fraktion]]="","",VLOOKUP(Table1[[#This Row],[Etikett - B3 - Fraktion]],'DD FD'!H:J,3,FALSE))</f>
        <v/>
      </c>
      <c r="OP37" s="574" t="str">
        <f>IF(Table1[[#This Row],[Etikett - B3 - Gewicht (in G)]]="","",Table1[[#This Row],[Etikett - B3 - Gewicht (in G)]])</f>
        <v/>
      </c>
      <c r="OQ37" s="574" t="str">
        <f>IF(Table1[[#This Row],[Etikett - B3 - Lizenzierungs-pflichtig? (X=Ja)]]="","",Table1[[#This Row],[Etikett - B3 - Lizenzierungs-pflichtig? (X=Ja)]])</f>
        <v/>
      </c>
      <c r="OR37" s="574" t="str">
        <f>IF(Table1[[#This Row],[Etikett - B3 - Trennbar vom Hauptkörper? (X=Ja)]]="","",Table1[[#This Row],[Etikett - B3 - Trennbar vom Hauptkörper? (X=Ja)]])</f>
        <v/>
      </c>
      <c r="OS37" s="577" t="str">
        <f>IF(Table1[[#This Row],[Etikett - B3 - Virgin Material]]="","",VLOOKUP(Table1[[#This Row],[Etikett - B3 - Virgin Material]],'DD FD'!AJ:AK,2,FALSE))</f>
        <v/>
      </c>
      <c r="OT37" s="578" t="str">
        <f>IF(Table1[[#This Row],[Etikett - B3 - Virgin Material Anteil (in %)]]="","",Table1[[#This Row],[Etikett - B3 - Virgin Material Anteil (in %)]])</f>
        <v/>
      </c>
      <c r="OU37" s="577" t="str">
        <f>IF(Table1[[#This Row],[Etikett - B3 - Recyceltes Material]]="","",VLOOKUP(Table1[[#This Row],[Etikett - B3 - Recyceltes Material]],'DD FD'!AL:AM,2,FALSE))</f>
        <v/>
      </c>
      <c r="OV37" s="578" t="str">
        <f>IF(Table1[[#This Row],[Etikett - B3 - Recyceltes Material Anteil (in %)]]="","",Table1[[#This Row],[Etikett - B3 - Recyceltes Material Anteil (in %)]])</f>
        <v/>
      </c>
      <c r="OW37" s="577" t="str">
        <f>IF(Table1[[#This Row],[Etikett - B3 - Beschichtung]]="","",VLOOKUP(Table1[[#This Row],[Etikett - B3 - Beschichtung]],'DD FD'!AE:AF,2,FALSE))</f>
        <v/>
      </c>
      <c r="OX37" s="613" t="str">
        <f>IF(Table1[[#This Row],[Etikett - B3 - Beschichtung Anteil (in %)]]="","",Table1[[#This Row],[Etikett - B3 - Beschichtung Anteil (in %)]])</f>
        <v/>
      </c>
      <c r="OY37" s="618">
        <f>ROUNDUP(SUM(
IF(AND(LH37='DD FD'!$J$7,LJ37='DD FD'!$AI$3),LI37,0),
IF(AND(LR37='DD FD'!$J$7,LT37='DD FD'!$AI$3),LS37,0),
IF(AND(MB37='DD FD'!$J$7,MD37='DD FD'!$AI$3),MC37,0),
IF(AND(ML37='DD FD'!$J$7,MN37='DD FD'!$AI$3),MM37,0),
IF(AND(MW37='DD FD'!$J$7,MY37='DD FD'!$AI$3),MX37,0),
IF(AND(NH37='DD FD'!$J$7,NJ37='DD FD'!$AI$3),NI37,0),
IF(AND(NS37='DD FD'!$J$7,NU37='DD FD'!$AI$3),NT37,0),
IF(AND(OD37='DD FD'!$J$7,OF37='DD FD'!$AI$3),OE37,0),
IF(AND(OO37='DD FD'!$J$7,OQ37='DD FD'!$AI$3),OP37,0),
),2)</f>
        <v>0</v>
      </c>
      <c r="OZ37" s="617">
        <f>ROUNDUP(SUM(
IF(AND(LH37='DD FD'!$J$6,LJ37='DD FD'!$AI$3),LI37,0),
IF(AND(LR37='DD FD'!$J$6,LT37='DD FD'!$AI$3),LS37,0),
IF(AND(MB37='DD FD'!$J$6,MD37='DD FD'!$AI$3),MC37,0),
IF(AND(ML37='DD FD'!$J$6,MN37='DD FD'!$AI$3),MM37,0),
IF(AND(MW37='DD FD'!$J$6,MY37='DD FD'!$AI$3),MX37,0),
IF(AND(NH37='DD FD'!$J$6,NJ37='DD FD'!$AI$3),NI37,0),
IF(AND(NS37='DD FD'!$J$6,NU37='DD FD'!$AI$3),NT37,0),
IF(AND(OD37='DD FD'!$J$6,OF37='DD FD'!$AI$3),OE37,0),
IF(AND(OO37='DD FD'!$J$6,OQ37='DD FD'!$AI$3),OP37,0),
),2)</f>
        <v>0</v>
      </c>
      <c r="PA37" s="617">
        <f>ROUNDUP(SUM(
IF(AND(LH37='DD FD'!$J$10,LJ37='DD FD'!$AI$3),LI37,0),
IF(AND(LR37='DD FD'!$J$10,LT37='DD FD'!$AI$3),LS37,0),
IF(AND(MB37='DD FD'!$J$10,MD37='DD FD'!$AI$3),MC37,0),
IF(AND(ML37='DD FD'!$J$10,MN37='DD FD'!$AI$3),MM37,0),
IF(AND(MW37='DD FD'!$J$10,MY37='DD FD'!$AI$3),MX37,0),
IF(AND(NH37='DD FD'!$J$10,NJ37='DD FD'!$AI$3),NI37,0),
IF(AND(NS37='DD FD'!$J$10,NU37='DD FD'!$AI$3),NT37,0),
IF(AND(OD37='DD FD'!$J$10,OF37='DD FD'!$AI$3),OE37,0),
IF(AND(OO37='DD FD'!$J$10,OQ37='DD FD'!$AI$3),OP37,0),
),2)</f>
        <v>0</v>
      </c>
      <c r="PB37" s="617">
        <f>ROUNDUP(SUM(
IF(AND(LH37='DD FD'!$J$8,LJ37='DD FD'!$AI$3),LI37,0),
IF(AND(LR37='DD FD'!$J$8,LT37='DD FD'!$AI$3),LS37,0),
IF(AND(MB37='DD FD'!$J$8,MD37='DD FD'!$AI$3),MC37,0),
IF(AND(ML37='DD FD'!$J$8,MN37='DD FD'!$AI$3),MM37,0),
IF(AND(MW37='DD FD'!$J$8,MY37='DD FD'!$AI$3),MX37,0),
IF(AND(NH37='DD FD'!$J$8,NJ37='DD FD'!$AI$3),NI37,0),
IF(AND(NS37='DD FD'!$J$8,NU37='DD FD'!$AI$3),NT37,0),
IF(AND(OD37='DD FD'!$J$8,OF37='DD FD'!$AI$3),OE37,0),
IF(AND(OO37='DD FD'!$J$8,OQ37='DD FD'!$AI$3),OP37,0),
),2)</f>
        <v>0</v>
      </c>
      <c r="PC37" s="617">
        <f>ROUNDUP(SUM(
IF(AND(LH37='DD FD'!$J$5,LJ37='DD FD'!$AI$3),LI37,0),
IF(AND(LR37='DD FD'!$J$5,LT37='DD FD'!$AI$3),LS37,0),
IF(AND(MB37='DD FD'!$J$5,MD37='DD FD'!$AI$3),MC37,0),
IF(AND(ML37='DD FD'!$J$5,MN37='DD FD'!$AI$3),MM37,0),
IF(AND(MW37='DD FD'!$J$5,MY37='DD FD'!$AI$3),MX37,0),
IF(AND(NH37='DD FD'!$J$5,NJ37='DD FD'!$AI$3),NI37,0),
IF(AND(NS37='DD FD'!$J$5,NU37='DD FD'!$AI$3),NT37,0),
IF(AND(OD37='DD FD'!$J$5,OF37='DD FD'!$AI$3),OE37,0),
IF(AND(OO37='DD FD'!$J$5,OQ37='DD FD'!$AI$3),OP37,0),
),2)</f>
        <v>0</v>
      </c>
      <c r="PD37" s="617">
        <f>ROUNDUP(SUM(
IF(AND(LH37='DD FD'!$J$9,LJ37='DD FD'!$AI$3),LI37,0),
IF(AND(LR37='DD FD'!$J$9,LT37='DD FD'!$AI$3),LS37,0),
IF(AND(MB37='DD FD'!$J$9,MD37='DD FD'!$AI$3),MC37,0),
IF(AND(ML37='DD FD'!$J$9,MN37='DD FD'!$AI$3),MM37,0),
IF(AND(MW37='DD FD'!$J$9,MY37='DD FD'!$AI$3),MX37,0),
IF(AND(NH37='DD FD'!$J$9,NJ37='DD FD'!$AI$3),NI37,0),
IF(AND(NS37='DD FD'!$J$9,NU37='DD FD'!$AI$3),NT37,0),
IF(AND(OD37='DD FD'!$J$9,OF37='DD FD'!$AI$3),OE37,0),
IF(AND(OO37='DD FD'!$J$9,OQ37='DD FD'!$AI$3),OP37,0),
),2)</f>
        <v>0</v>
      </c>
      <c r="PE37" s="617">
        <f>ROUNDUP(SUM(
IF(AND(LH37='DD FD'!$J$4,LJ37='DD FD'!$AI$3),LI37,0),
IF(AND(LR37='DD FD'!$J$4,LT37='DD FD'!$AI$3),LS37,0),
IF(AND(MB37='DD FD'!$J$4,MD37='DD FD'!$AI$3),MC37,0),
IF(AND(ML37='DD FD'!$J$4,MN37='DD FD'!$AI$3),MM37,0),
IF(AND(MW37='DD FD'!$J$4,MY37='DD FD'!$AI$3),MX37,0),
IF(AND(NH37='DD FD'!$J$4,NJ37='DD FD'!$AI$3),NI37,0),
IF(AND(NS37='DD FD'!$J$4,NU37='DD FD'!$AI$3),NT37,0),
IF(AND(OD37='DD FD'!$J$4,OF37='DD FD'!$AI$3),OE37,0),
IF(AND(OO37='DD FD'!$J$4,OQ37='DD FD'!$AI$3),OP37,0),
),2)</f>
        <v>0</v>
      </c>
      <c r="PF37" s="619">
        <f>ROUNDUP(SUM(
IF(AND(LH37='DD FD'!$J$11,LJ37='DD FD'!$AI$3),LI37,0),
IF(AND(LR37='DD FD'!$J$11,LT37='DD FD'!$AI$3),LS37,0),
IF(AND(MB37='DD FD'!$J$11,MD37='DD FD'!$AI$3),MC37,0),
IF(AND(ML37='DD FD'!$J$11,MN37='DD FD'!$AI$3),MM37,0),
IF(AND(MW37='DD FD'!$J$11,MY37='DD FD'!$AI$3),MX37,0),
IF(AND(NH37='DD FD'!$J$11,NJ37='DD FD'!$AI$3),NI37,0),
IF(AND(NS37='DD FD'!$J$11,NU37='DD FD'!$AI$3),NT37,0),
IF(AND(OD37='DD FD'!$J$11,OF37='DD FD'!$AI$3),OE37,0),
IF(AND(OO37='DD FD'!$J$11,OQ37='DD FD'!$AI$3),OP37,0),
),2)</f>
        <v>0</v>
      </c>
    </row>
    <row r="38" spans="1:422">
      <c r="A38" s="806"/>
      <c r="B38" s="934"/>
      <c r="C38" s="247"/>
      <c r="D38" s="842"/>
      <c r="E38" s="247"/>
      <c r="F38" s="158"/>
      <c r="G38" s="710"/>
      <c r="H38" s="712"/>
      <c r="I38" s="936"/>
      <c r="J38" s="803"/>
      <c r="K38" s="150"/>
      <c r="L38" s="146" t="str">
        <f t="shared" si="0"/>
        <v/>
      </c>
      <c r="M38" s="501" t="str">
        <f t="shared" si="17"/>
        <v/>
      </c>
      <c r="N38" s="504"/>
      <c r="O38" s="113" t="str">
        <f t="shared" si="18"/>
        <v/>
      </c>
      <c r="P38" s="114" t="str">
        <f t="shared" si="1"/>
        <v/>
      </c>
      <c r="Q38" s="152"/>
      <c r="R38" s="152"/>
      <c r="S38" s="115" t="str">
        <f t="shared" si="19"/>
        <v/>
      </c>
      <c r="T38" s="159"/>
      <c r="U38" s="159"/>
      <c r="V38" s="157"/>
      <c r="W38" s="157"/>
      <c r="X38" s="157"/>
      <c r="Y38" s="772"/>
      <c r="Z38" s="158"/>
      <c r="AA38" s="144"/>
      <c r="AB38" s="112"/>
      <c r="AC38" s="153"/>
      <c r="AD38" s="153"/>
      <c r="AE38" s="153"/>
      <c r="AF38" s="153"/>
      <c r="AG38" s="153"/>
      <c r="AH38" s="153"/>
      <c r="AI38" s="152"/>
      <c r="AJ38" s="158"/>
      <c r="AK38" s="158"/>
      <c r="AL38" s="158"/>
      <c r="AM38" s="116" t="str">
        <f t="shared" si="20"/>
        <v/>
      </c>
      <c r="AN38" s="116" t="str">
        <f t="shared" si="21"/>
        <v/>
      </c>
      <c r="AO38" s="324"/>
      <c r="AP38" s="503"/>
      <c r="AQ38" s="487" t="str">
        <f t="shared" si="22"/>
        <v/>
      </c>
      <c r="AR38" s="113" t="str">
        <f t="shared" si="2"/>
        <v/>
      </c>
      <c r="AS38" s="113" t="str">
        <f t="shared" si="3"/>
        <v/>
      </c>
      <c r="AT38" s="113" t="str">
        <f t="shared" si="4"/>
        <v/>
      </c>
      <c r="AU38" s="113" t="str">
        <f t="shared" si="5"/>
        <v/>
      </c>
      <c r="AV38" s="159"/>
      <c r="AW38" s="157"/>
      <c r="AX38" s="157"/>
      <c r="AY38" s="157"/>
      <c r="AZ38" s="157"/>
      <c r="BA38" s="116" t="str">
        <f t="shared" si="6"/>
        <v/>
      </c>
      <c r="BB38" s="316"/>
      <c r="BC38" s="116" t="str">
        <f t="shared" si="7"/>
        <v/>
      </c>
      <c r="BD38" s="133" t="str">
        <f t="shared" si="8"/>
        <v/>
      </c>
      <c r="BE38" s="157"/>
      <c r="BF38" s="1180"/>
      <c r="BG38" s="1180"/>
      <c r="BH38" s="158"/>
      <c r="BI38" s="490"/>
      <c r="BJ38" s="514" t="str">
        <f t="shared" si="23"/>
        <v/>
      </c>
      <c r="BK38" s="789"/>
      <c r="BL38" s="116" t="str">
        <f t="shared" si="24"/>
        <v/>
      </c>
      <c r="BM38" s="144"/>
      <c r="BN38" s="144"/>
      <c r="BO38" s="144"/>
      <c r="BP38" s="790"/>
      <c r="BQ38" s="790"/>
      <c r="BR38" s="790"/>
      <c r="BS38" s="116" t="str">
        <f t="shared" si="9"/>
        <v/>
      </c>
      <c r="BT38" s="790"/>
      <c r="BU38" s="808" t="str">
        <f t="shared" si="10"/>
        <v/>
      </c>
      <c r="BV38" s="791"/>
      <c r="BW38" s="144"/>
      <c r="BX38" s="20"/>
      <c r="BY38" s="20"/>
      <c r="BZ38" s="20"/>
      <c r="CA38" s="792"/>
      <c r="CB38" s="1201"/>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782" t="str">
        <f t="shared" si="25"/>
        <v/>
      </c>
      <c r="EE38" s="519"/>
      <c r="EF38" s="793"/>
      <c r="EG38" s="519"/>
      <c r="EH38" s="794"/>
      <c r="EI38" s="790"/>
      <c r="EJ38" s="794"/>
      <c r="EK38" s="794"/>
      <c r="EL38" s="790"/>
      <c r="EM38" s="790"/>
      <c r="EN38" s="790"/>
      <c r="EO38" s="112" t="str">
        <f t="shared" si="11"/>
        <v/>
      </c>
      <c r="EP38" s="790"/>
      <c r="EQ38" s="488" t="str">
        <f t="shared" si="12"/>
        <v/>
      </c>
      <c r="ER38" s="1100"/>
      <c r="ES38" s="1099" t="str">
        <f t="shared" si="26"/>
        <v/>
      </c>
      <c r="ET38" s="525"/>
      <c r="EU38" s="148"/>
      <c r="EV38" s="148"/>
      <c r="EW38" s="148"/>
      <c r="EX38" s="148"/>
      <c r="EY38" s="148"/>
      <c r="EZ38" s="148"/>
      <c r="FA38" s="148"/>
      <c r="FB38" s="148"/>
      <c r="FC38" s="148"/>
      <c r="FD38" s="148"/>
      <c r="FE38" s="148"/>
      <c r="FF38" s="148"/>
      <c r="FG38" s="148"/>
      <c r="FH38" s="148"/>
      <c r="FI38" s="528"/>
      <c r="FJ38" s="513" t="str">
        <f t="shared" si="13"/>
        <v/>
      </c>
      <c r="FK38" s="158"/>
      <c r="FL38" s="850"/>
      <c r="FM38" s="850"/>
      <c r="FN38" s="850"/>
      <c r="FO38" s="850"/>
      <c r="FP38" s="850"/>
      <c r="FQ38" s="850"/>
      <c r="FR38" s="157"/>
      <c r="FS38" s="143"/>
      <c r="FT38" s="143"/>
      <c r="FU38" s="847" t="str">
        <f t="shared" si="14"/>
        <v/>
      </c>
      <c r="FV38" s="555"/>
      <c r="FW38" s="523" t="str">
        <f>IF(Table1[[#This Row],[Nonfood Inhaltstoffe - Komponente]]="","",VLOOKUP(Table1[[#This Row],[Nonfood Inhaltstoffe - Komponente]],'Dropdown Auswahl'!BJ:BK,2,FALSE))</f>
        <v/>
      </c>
      <c r="FX38" s="1013"/>
      <c r="FY38" s="1011" t="str">
        <f t="shared" si="15"/>
        <v/>
      </c>
      <c r="FZ38" s="152"/>
      <c r="GA38" s="152"/>
      <c r="GB38" s="152"/>
      <c r="GC38" s="529" t="str">
        <f t="shared" si="16"/>
        <v/>
      </c>
      <c r="GG38" s="21"/>
      <c r="GH38" s="21"/>
      <c r="GI38" s="1019"/>
      <c r="GJ38" s="1016" t="str">
        <f>IF(Table1[[#This Row],[Global Trade Item Number (GTIN)]]="","",Table1[[#This Row],[Global Trade Item Number (GTIN)]])</f>
        <v/>
      </c>
      <c r="GK38" s="555" t="str">
        <f>IF(Table1[[#This Row],[WAWI-Nr./ Kreditoren-Nummer
(ASDV)]]&lt;&gt;"",Table1[[#This Row],[WAWI-Nr./ Kreditoren-Nummer
(ASDV)]],"")</f>
        <v/>
      </c>
      <c r="GL38" s="165"/>
      <c r="GM38" s="165"/>
      <c r="GN38" s="165"/>
      <c r="GO38" s="485"/>
      <c r="GP38" s="534"/>
      <c r="GQ38" s="533"/>
      <c r="GR38" s="486"/>
      <c r="GS38" s="486"/>
      <c r="GT38" s="486"/>
      <c r="GU38" s="486"/>
      <c r="GV38" s="486"/>
      <c r="GW38" s="542"/>
      <c r="GX38" s="538"/>
      <c r="GY38" s="144"/>
      <c r="GZ38" s="480"/>
      <c r="HA38" s="158"/>
      <c r="HB38" s="480"/>
      <c r="HC38" s="480"/>
      <c r="HD38" s="480"/>
      <c r="HE38" s="480"/>
      <c r="HF38" s="480"/>
      <c r="HG38" s="480"/>
      <c r="HH38" s="538"/>
      <c r="HI38" s="480"/>
      <c r="HJ38" s="480"/>
      <c r="HK38" s="480"/>
      <c r="HL38" s="480"/>
      <c r="HM38" s="480"/>
      <c r="HN38" s="480"/>
      <c r="HO38" s="480"/>
      <c r="HP38" s="480"/>
      <c r="HQ38" s="480"/>
      <c r="HR38" s="538"/>
      <c r="HS38" s="480"/>
      <c r="HT38" s="480"/>
      <c r="HU38" s="480"/>
      <c r="HV38" s="480"/>
      <c r="HW38" s="480"/>
      <c r="HX38" s="480"/>
      <c r="HY38" s="480"/>
      <c r="HZ38" s="480"/>
      <c r="IA38" s="480"/>
      <c r="IB38" s="538"/>
      <c r="IC38" s="480"/>
      <c r="ID38" s="480"/>
      <c r="IE38" s="480"/>
      <c r="IF38" s="480"/>
      <c r="IG38" s="480"/>
      <c r="IH38" s="480"/>
      <c r="II38" s="480"/>
      <c r="IJ38" s="480"/>
      <c r="IK38" s="480"/>
      <c r="IL38" s="480"/>
      <c r="IM38" s="538"/>
      <c r="IN38" s="480"/>
      <c r="IO38" s="480"/>
      <c r="IP38" s="480"/>
      <c r="IQ38" s="480"/>
      <c r="IR38" s="480"/>
      <c r="IS38" s="480"/>
      <c r="IT38" s="480"/>
      <c r="IU38" s="480"/>
      <c r="IV38" s="480"/>
      <c r="IW38" s="480"/>
      <c r="IX38" s="538"/>
      <c r="IY38" s="480"/>
      <c r="IZ38" s="480"/>
      <c r="JA38" s="480"/>
      <c r="JB38" s="480"/>
      <c r="JC38" s="480"/>
      <c r="JD38" s="480"/>
      <c r="JE38" s="480"/>
      <c r="JF38" s="480"/>
      <c r="JG38" s="480"/>
      <c r="JH38" s="480"/>
      <c r="JI38" s="538"/>
      <c r="JJ38" s="480"/>
      <c r="JK38" s="480"/>
      <c r="JL38" s="480"/>
      <c r="JM38" s="480"/>
      <c r="JN38" s="480"/>
      <c r="JO38" s="480"/>
      <c r="JP38" s="480"/>
      <c r="JQ38" s="480"/>
      <c r="JR38" s="480"/>
      <c r="JS38" s="590"/>
      <c r="JT38" s="538"/>
      <c r="JU38" s="480"/>
      <c r="JV38" s="480"/>
      <c r="JW38" s="480"/>
      <c r="JX38" s="480"/>
      <c r="JY38" s="480"/>
      <c r="JZ38" s="480"/>
      <c r="KA38" s="480"/>
      <c r="KB38" s="480"/>
      <c r="KC38" s="480"/>
      <c r="KD38" s="480"/>
      <c r="KE38" s="538"/>
      <c r="KF38" s="480"/>
      <c r="KG38" s="480"/>
      <c r="KH38" s="480"/>
      <c r="KI38" s="480"/>
      <c r="KJ38" s="480"/>
      <c r="KK38" s="480"/>
      <c r="KL38" s="480"/>
      <c r="KM38" s="480"/>
      <c r="KN38" s="480"/>
      <c r="KO38" s="480"/>
      <c r="KR38" s="568" t="str">
        <f>IF(Table1[[#This Row],[GTIN]]&lt;&gt;"",Table1[[#This Row],[GTIN]],"")</f>
        <v/>
      </c>
      <c r="KS38" s="569" t="str">
        <f>Table1[[#This Row],[Kreditor]]</f>
        <v/>
      </c>
      <c r="KT38" s="570" t="str">
        <f>IF(Table1[[#This Row],[Gültig ab (Datum)]]&lt;&gt;"",Table1[[#This Row],[Gültig ab (Datum)]],"")</f>
        <v/>
      </c>
      <c r="KU38" s="570"/>
      <c r="KV38" s="583" t="str">
        <f>IF(Table1[[#This Row],[Artikel verpackt? 
(X=Ja)]]="","",Table1[[#This Row],[Artikel verpackt? 
(X=Ja)]])</f>
        <v/>
      </c>
      <c r="KW38" s="571" t="str">
        <f>IF(Table1[[#This Row],[Verpackung recyclingfähig?
(X=Ja)]]="","",Table1[[#This Row],[Verpackung recyclingfähig?
(X=Ja)]])</f>
        <v/>
      </c>
      <c r="KX38" s="572"/>
      <c r="KY38" s="573"/>
      <c r="KZ38" s="574"/>
      <c r="LA38" s="574"/>
      <c r="LB38" s="574"/>
      <c r="LC38" s="574"/>
      <c r="LD38" s="574"/>
      <c r="LE38" s="574"/>
      <c r="LF38" s="575"/>
      <c r="LG38" s="576" t="str">
        <f>IF(Table1[[#This Row],[Hauptkörper - B1 - Art]]="","",VLOOKUP(Table1[[#This Row],[Hauptkörper - B1 - Art]],'DD FD'!B:C,2,FALSE))</f>
        <v/>
      </c>
      <c r="LH38" s="577" t="str">
        <f>IF(Table1[[#This Row],[Hauptkörper - B1 - Fraktion]]="","",VLOOKUP(Table1[[#This Row],[Hauptkörper - B1 - Fraktion]],'DD FD'!H:J,3,FALSE))</f>
        <v/>
      </c>
      <c r="LI38" s="574" t="str">
        <f>IF(Table1[[#This Row],[Hauptkörper - B1 - Gewicht
(in G)]]="","",Table1[[#This Row],[Hauptkörper - B1 - Gewicht
(in G)]])</f>
        <v/>
      </c>
      <c r="LJ38" s="574" t="str">
        <f>IF(Table1[[#This Row],[Hauptkörper - B1 - Lizenzierungs-pflichtig? (X=Ja)]]="","",Table1[[#This Row],[Hauptkörper - B1 - Lizenzierungs-pflichtig? (X=Ja)]])</f>
        <v/>
      </c>
      <c r="LK38" s="577" t="str">
        <f>IF(Table1[[#This Row],[Hauptkörper - B1 - Virgin Material]]="","",VLOOKUP(Table1[[#This Row],[Hauptkörper - B1 - Virgin Material]],'DD FD'!AJ:AK,2,FALSE))</f>
        <v/>
      </c>
      <c r="LL38" s="578" t="str">
        <f>IF(Table1[[#This Row],[Hauptkörper - B1 - Virgin Material Anteil (in %)]]="","",Table1[[#This Row],[Hauptkörper - B1 - Virgin Material Anteil (in %)]])</f>
        <v/>
      </c>
      <c r="LM38" s="577" t="str">
        <f>IF(Table1[[#This Row],[Hauptkörper - B1 - Recyceltes Material]]="","",VLOOKUP(Table1[[#This Row],[Hauptkörper - B1 - Recyceltes Material]],'DD FD'!AL:AM,2,FALSE))</f>
        <v/>
      </c>
      <c r="LN38" s="578" t="str">
        <f>IF(Table1[[#This Row],[Hauptkörper - B1 - Recyceltes Material Anteil (in %)]]="","",Table1[[#This Row],[Hauptkörper - B1 - Recyceltes Material Anteil (in %)]])</f>
        <v/>
      </c>
      <c r="LO38" s="579" t="str">
        <f>IF(Table1[[#This Row],[Hauptkörper - B1 - Beschichtung]]="","",VLOOKUP(Table1[[#This Row],[Hauptkörper - B1 - Beschichtung]],'DD FD'!AE:AF,2,FALSE))</f>
        <v/>
      </c>
      <c r="LP38" s="580" t="str">
        <f>IF(Table1[[#This Row],[Hauptkörper - B1 - Beschichtung Anteil (in %)]]="","",Table1[[#This Row],[Hauptkörper - B1 - Beschichtung Anteil (in %)]])</f>
        <v/>
      </c>
      <c r="LQ38" s="576" t="str">
        <f>IF(Table1[[#This Row],[Hauptkörper - B2 - Art]]="","",VLOOKUP(Table1[[#This Row],[Hauptkörper - B2 - Art]],'DD FD'!B:C,2,FALSE))</f>
        <v/>
      </c>
      <c r="LR38" s="577" t="str">
        <f>IF(Table1[[#This Row],[Hauptkörper - B2 - Fraktion]]="","",VLOOKUP(Table1[[#This Row],[Hauptkörper - B2 - Fraktion]],'DD FD'!H:J,3,FALSE))</f>
        <v/>
      </c>
      <c r="LS38" s="574" t="str">
        <f>IF(Table1[[#This Row],[Hauptkörper - B2 - Gewicht
(in G)]]="","",Table1[[#This Row],[Hauptkörper - B2 - Gewicht
(in G)]])</f>
        <v/>
      </c>
      <c r="LT38" s="574" t="str">
        <f>IF(Table1[[#This Row],[Hauptkörper - B2 - Lizenzierungs-pflichtig? (X=Ja)]]="","",Table1[[#This Row],[Hauptkörper - B2 - Lizenzierungs-pflichtig? (X=Ja)]])</f>
        <v/>
      </c>
      <c r="LU38" s="577" t="str">
        <f>IF(Table1[[#This Row],[Hauptkörper - B2 - Virgin Material]]="","",VLOOKUP(Table1[[#This Row],[Hauptkörper - B2 - Virgin Material]],'DD FD'!AJ:AK,2,FALSE))</f>
        <v/>
      </c>
      <c r="LV38" s="578" t="str">
        <f>IF(Table1[[#This Row],[Hauptkörper - B2 - Virgin Material Anteil (in %)]]="","",Table1[[#This Row],[Hauptkörper - B2 - Virgin Material Anteil (in %)]])</f>
        <v/>
      </c>
      <c r="LW38" s="577" t="str">
        <f>IF(Table1[[#This Row],[Hauptkörper - B2 - Recyceltes Material]]="","",VLOOKUP(Table1[[#This Row],[Hauptkörper - B2 - Recyceltes Material]],'DD FD'!AL:AM,2,FALSE))</f>
        <v/>
      </c>
      <c r="LX38" s="578" t="str">
        <f>IF(Table1[[#This Row],[Hauptkörper - B2 - Recyceltes Material Anteil (in %)]]="","",Table1[[#This Row],[Hauptkörper - B2 - Recyceltes Material Anteil (in %)]])</f>
        <v/>
      </c>
      <c r="LY38" s="577" t="str">
        <f>IF(Table1[[#This Row],[Hauptkörper - B2 - Beschichtung]]="","",VLOOKUP(Table1[[#This Row],[Hauptkörper - B2 - Beschichtung]],'DD FD'!AE:AF,2,FALSE))</f>
        <v/>
      </c>
      <c r="LZ38" s="580" t="str">
        <f>IF(Table1[[#This Row],[Hauptkörper - B2 - Beschichtung Anteil (in %)]]="","",Table1[[#This Row],[Hauptkörper - B2 - Beschichtung Anteil (in %)]])</f>
        <v/>
      </c>
      <c r="MA38" s="576" t="str">
        <f>IF(Table1[[#This Row],[Hauptkörper - B3 - Art]]="","",VLOOKUP(Table1[[#This Row],[Hauptkörper - B3 - Art]],'DD FD'!B:C,2,FALSE))</f>
        <v/>
      </c>
      <c r="MB38" s="577" t="str">
        <f>IF(Table1[[#This Row],[Hauptkörper - B3 - Fraktion]]="","",VLOOKUP(Table1[[#This Row],[Hauptkörper - B3 - Fraktion]],'DD FD'!H:J,3,FALSE))</f>
        <v/>
      </c>
      <c r="MC38" s="574" t="str">
        <f>IF(Table1[[#This Row],[Hauptkörper - B3 - Gewicht
(in G)]]="","",Table1[[#This Row],[Hauptkörper - B3 - Gewicht
(in G)]])</f>
        <v/>
      </c>
      <c r="MD38" s="574" t="str">
        <f>IF(Table1[[#This Row],[Hauptkörper - B3 - Lizenzierungs-pflichtig? (X=Ja)]]="","",Table1[[#This Row],[Hauptkörper - B3 - Lizenzierungs-pflichtig? (X=Ja)]])</f>
        <v/>
      </c>
      <c r="ME38" s="577" t="str">
        <f>IF(Table1[[#This Row],[Hauptkörper - B3 - Virgin Material]]="","",VLOOKUP(Table1[[#This Row],[Hauptkörper - B3 - Virgin Material]],'DD FD'!AJ:AK,2,FALSE))</f>
        <v/>
      </c>
      <c r="MF38" s="578" t="str">
        <f>IF(Table1[[#This Row],[Hauptkörper - B3 - Virgin Material Anteil (in %)]]="","",Table1[[#This Row],[Hauptkörper - B3 - Virgin Material Anteil (in %)]])</f>
        <v/>
      </c>
      <c r="MG38" s="577" t="str">
        <f>IF(Table1[[#This Row],[Hauptkörper - B3 - Recyceltes Material]]="","",VLOOKUP(Table1[[#This Row],[Hauptkörper - B3 - Recyceltes Material]],'DD FD'!AL:AM,2,FALSE))</f>
        <v/>
      </c>
      <c r="MH38" s="578" t="str">
        <f>IF(Table1[[#This Row],[Hauptkörper - B3 - Recyceltes Material Anteil (in %)]]="","",Table1[[#This Row],[Hauptkörper - B3 - Recyceltes Material Anteil (in %)]])</f>
        <v/>
      </c>
      <c r="MI38" s="577" t="str">
        <f>IF(Table1[[#This Row],[Hauptkörper - B3 - Beschichtung]]="","",VLOOKUP(Table1[[#This Row],[Hauptkörper - B3 - Beschichtung]],'DD FD'!AE:AF,2,FALSE))</f>
        <v/>
      </c>
      <c r="MJ38" s="580" t="str">
        <f>IF(Table1[[#This Row],[Hauptkörper - B3 - Beschichtung Anteil (in %)]]="","",Table1[[#This Row],[Hauptkörper - B3 - Beschichtung Anteil (in %)]])</f>
        <v/>
      </c>
      <c r="MK38" s="576" t="str">
        <f>IF(Table1[[#This Row],[Verschluss - B1 - Art]]="","",VLOOKUP(Table1[[#This Row],[Verschluss - B1 - Art]],'DD FD'!D:E,2,FALSE))</f>
        <v/>
      </c>
      <c r="ML38" s="577" t="str">
        <f>IF(Table1[[#This Row],[Verschluss - B1 - Fraktion]]="","",VLOOKUP(Table1[[#This Row],[Verschluss - B1 - Fraktion]],'DD FD'!H:J,3,FALSE))</f>
        <v/>
      </c>
      <c r="MM38" s="574" t="str">
        <f>IF(Table1[[#This Row],[Verschluss - B1 - Gewicht (in G)]]="","",Table1[[#This Row],[Verschluss - B1 - Gewicht (in G)]])</f>
        <v/>
      </c>
      <c r="MN38" s="574" t="str">
        <f>IF(Table1[[#This Row],[Verschluss - B1 - Lizenzierungs-pflichtig? (X=Ja)]]="","",Table1[[#This Row],[Verschluss - B1 - Lizenzierungs-pflichtig? (X=Ja)]])</f>
        <v/>
      </c>
      <c r="MO38" s="574" t="str">
        <f>IF(Table1[[#This Row],[Verschluss - B1 - Trennbar vom Hauptkörper? (X=Ja)]]="","",Table1[[#This Row],[Verschluss - B1 - Trennbar vom Hauptkörper? (X=Ja)]])</f>
        <v/>
      </c>
      <c r="MP38" s="577" t="str">
        <f>IF(Table1[[#This Row],[Verschluss - B1 - Virgin Material]]="","",VLOOKUP(Table1[[#This Row],[Verschluss - B1 - Virgin Material]],'DD FD'!AJ:AK,2,FALSE))</f>
        <v/>
      </c>
      <c r="MQ38" s="578" t="str">
        <f>IF(Table1[[#This Row],[Verschluss - B1 - Virgin Material Anteil (in %)]]="","",Table1[[#This Row],[Verschluss - B1 - Virgin Material Anteil (in %)]])</f>
        <v/>
      </c>
      <c r="MR38" s="577" t="str">
        <f>IF(Table1[[#This Row],[Verschluss - B1 - Recyceltes Material]]="","",VLOOKUP(Table1[[#This Row],[Verschluss - B1 - Recyceltes Material]],'DD FD'!AL:AM,2,FALSE))</f>
        <v/>
      </c>
      <c r="MS38" s="578" t="str">
        <f>IF(Table1[[#This Row],[Verschluss - B1 - Recyceltes Material Anteil (in %)]]="","",Table1[[#This Row],[Verschluss - B1 - Recyceltes Material Anteil (in %)]])</f>
        <v/>
      </c>
      <c r="MT38" s="577" t="str">
        <f>IF(Table1[[#This Row],[Verschluss - B1 - Beschichtung]]="","",VLOOKUP(Table1[[#This Row],[Verschluss - B1 - Beschichtung]],'DD FD'!AE:AF,2,FALSE))</f>
        <v/>
      </c>
      <c r="MU38" s="580" t="str">
        <f>IF(Table1[[#This Row],[Verschluss - B1 - Beschichtung Anteil (in %)]]="","",Table1[[#This Row],[Verschluss - B1 - Beschichtung Anteil (in %)]])</f>
        <v/>
      </c>
      <c r="MV38" s="576" t="str">
        <f>IF(Table1[[#This Row],[Verschluss - B2 - Art]]="","",VLOOKUP(Table1[[#This Row],[Verschluss - B2 - Art]],'DD FD'!D:E,2,FALSE))</f>
        <v/>
      </c>
      <c r="MW38" s="577" t="str">
        <f>IF(Table1[[#This Row],[Verschluss - B2 - Fraktion]]="","",VLOOKUP(Table1[[#This Row],[Verschluss - B2 - Fraktion]],'DD FD'!H:J,3,FALSE))</f>
        <v/>
      </c>
      <c r="MX38" s="574" t="str">
        <f>IF(Table1[[#This Row],[Verschluss - B2 - Gewicht (in G)]]="","",Table1[[#This Row],[Verschluss - B2 - Gewicht (in G)]])</f>
        <v/>
      </c>
      <c r="MY38" s="574" t="str">
        <f>IF(Table1[[#This Row],[Verschluss - B2 - Lizenzierungs-pflichtig? (X=Ja)]]="","",Table1[[#This Row],[Verschluss - B2 - Lizenzierungs-pflichtig? (X=Ja)]])</f>
        <v/>
      </c>
      <c r="MZ38" s="574" t="str">
        <f>IF(Table1[[#This Row],[Verschluss - B2 - Trennbar vom Hauptkörper? (X=Ja)]]="","",Table1[[#This Row],[Verschluss - B2 - Trennbar vom Hauptkörper? (X=Ja)]])</f>
        <v/>
      </c>
      <c r="NA38" s="577" t="str">
        <f>IF(Table1[[#This Row],[Verschluss - B2 - Virgin Material]]="","",VLOOKUP(Table1[[#This Row],[Verschluss - B2 - Virgin Material]],'DD FD'!AJ:AK,2,FALSE))</f>
        <v/>
      </c>
      <c r="NB38" s="578" t="str">
        <f>IF(Table1[[#This Row],[Verschluss - B2 - Virgin Material Anteil (in %)]]="","",Table1[[#This Row],[Verschluss - B2 - Virgin Material Anteil (in %)]])</f>
        <v/>
      </c>
      <c r="NC38" s="577" t="str">
        <f>IF(Table1[[#This Row],[Verschluss - B2 - Recyceltes Material]]="","",VLOOKUP(Table1[[#This Row],[Verschluss - B2 - Recyceltes Material]],'DD FD'!AL:AM,2,FALSE))</f>
        <v/>
      </c>
      <c r="ND38" s="578" t="str">
        <f>IF(Table1[[#This Row],[Verschluss - B2 - Recyceltes Material Anteil (in %)]]="","",Table1[[#This Row],[Verschluss - B2 - Recyceltes Material Anteil (in %)]])</f>
        <v/>
      </c>
      <c r="NE38" s="577" t="str">
        <f>IF(Table1[[#This Row],[Verschluss - B2 - Beschichtung]]="","",VLOOKUP(Table1[[#This Row],[Verschluss - B2 - Beschichtung]],'DD FD'!AE:AF,2,FALSE))</f>
        <v/>
      </c>
      <c r="NF38" s="580" t="str">
        <f>IF(Table1[[#This Row],[Verschluss - B2 - Beschichtung Anteil (in %)]]="","",Table1[[#This Row],[Verschluss - B2 - Beschichtung Anteil (in %)]])</f>
        <v/>
      </c>
      <c r="NG38" s="576" t="str">
        <f>IF(Table1[[#This Row],[Verschluss - B3 - Art]]="","",VLOOKUP(Table1[[#This Row],[Verschluss - B3 - Art]],'DD FD'!D:E,2,FALSE))</f>
        <v/>
      </c>
      <c r="NH38" s="577" t="str">
        <f>IF(Table1[[#This Row],[Verschluss - B3 - Fraktion]]="","",VLOOKUP(Table1[[#This Row],[Verschluss - B3 - Fraktion]],'DD FD'!H:J,3,FALSE))</f>
        <v/>
      </c>
      <c r="NI38" s="574" t="str">
        <f>IF(Table1[[#This Row],[Verschluss - B3 - Gewicht (in G)]]="","",Table1[[#This Row],[Verschluss - B3 - Gewicht (in G)]])</f>
        <v/>
      </c>
      <c r="NJ38" s="574" t="str">
        <f>IF(Table1[[#This Row],[Verschluss - B3 - Lizenzierungs-pflichtig? (X=Ja)]]="","",Table1[[#This Row],[Verschluss - B3 - Lizenzierungs-pflichtig? (X=Ja)]])</f>
        <v/>
      </c>
      <c r="NK38" s="574" t="str">
        <f>IF(Table1[[#This Row],[Verschluss - B3 - Trennbar vom Hauptkörper? (X=Ja)]]="","",Table1[[#This Row],[Verschluss - B3 - Trennbar vom Hauptkörper? (X=Ja)]])</f>
        <v/>
      </c>
      <c r="NL38" s="577" t="str">
        <f>IF(Table1[[#This Row],[Verschluss - B3 - Virgin Material]]="","",VLOOKUP(Table1[[#This Row],[Verschluss - B3 - Virgin Material]],'DD FD'!AJ:AK,2,FALSE))</f>
        <v/>
      </c>
      <c r="NM38" s="578" t="str">
        <f>IF(Table1[[#This Row],[Verschluss - B3 - Virgin Material Anteil (in %)]]="","",Table1[[#This Row],[Verschluss - B3 - Virgin Material Anteil (in %)]])</f>
        <v/>
      </c>
      <c r="NN38" s="577" t="str">
        <f>IF(Table1[[#This Row],[Verschluss - B3 - Recyceltes Material]]="","",VLOOKUP(Table1[[#This Row],[Verschluss - B3 - Recyceltes Material]],'DD FD'!AL:AM,2,FALSE))</f>
        <v/>
      </c>
      <c r="NO38" s="578" t="str">
        <f>IF(Table1[[#This Row],[Verschluss - B3 - Recyceltes Material Anteil (in %)]]="","",Table1[[#This Row],[Verschluss - B3 - Recyceltes Material Anteil (in %)]])</f>
        <v/>
      </c>
      <c r="NP38" s="577" t="str">
        <f>IF(Table1[[#This Row],[Verschluss - B3 - Beschichtung]]="","",VLOOKUP(Table1[[#This Row],[Verschluss - B3 - Beschichtung]],'DD FD'!AE:AF,2,FALSE))</f>
        <v/>
      </c>
      <c r="NQ38" s="580" t="str">
        <f>IF(Table1[[#This Row],[Verschluss - B3 - Beschichtung Anteil (in %)]]="","",Table1[[#This Row],[Verschluss - B3 - Beschichtung Anteil (in %)]])</f>
        <v/>
      </c>
      <c r="NR38" s="576" t="str">
        <f>IF(Table1[[#This Row],[Etikett - B1 - Art]]="","",VLOOKUP(Table1[[#This Row],[Etikett - B1 - Art]],'DD FD'!F:G,2,FALSE))</f>
        <v/>
      </c>
      <c r="NS38" s="577" t="str">
        <f>IF(Table1[[#This Row],[Etikett - B1 - Fraktion]]="","",VLOOKUP(Table1[[#This Row],[Etikett - B1 - Fraktion]],'DD FD'!H:J,3,FALSE))</f>
        <v/>
      </c>
      <c r="NT38" s="574" t="str">
        <f>IF(Table1[[#This Row],[Etikett - B1 - Gewicht (in G)]]="","",Table1[[#This Row],[Etikett - B1 - Gewicht (in G)]])</f>
        <v/>
      </c>
      <c r="NU38" s="574" t="str">
        <f>IF(Table1[[#This Row],[Etikett - B1 - Lizenzierungs-pflichtig? (X=Ja)]]="","",Table1[[#This Row],[Etikett - B1 - Lizenzierungs-pflichtig? (X=Ja)]])</f>
        <v/>
      </c>
      <c r="NV38" s="574" t="str">
        <f>IF(Table1[[#This Row],[Etikett - B1 - Trennbar vom Hauptkörper? (X=Ja)]]="","",Table1[[#This Row],[Etikett - B1 - Trennbar vom Hauptkörper? (X=Ja)]])</f>
        <v/>
      </c>
      <c r="NW38" s="577" t="str">
        <f>IF(Table1[[#This Row],[Etikett - B1 - Virgin Material]]="","",VLOOKUP(Table1[[#This Row],[Etikett - B1 - Virgin Material]],'DD FD'!AJ:AK,2,FALSE))</f>
        <v/>
      </c>
      <c r="NX38" s="578" t="str">
        <f>IF(Table1[[#This Row],[Etikett - B1 - Virgin Material Anteil (in %)]]="","",Table1[[#This Row],[Etikett - B1 - Virgin Material Anteil (in %)]])</f>
        <v/>
      </c>
      <c r="NY38" s="577" t="str">
        <f>IF(Table1[[#This Row],[Etikett - B1 - Recyceltes Material]]="","",VLOOKUP(Table1[[#This Row],[Etikett - B1 - Recyceltes Material]],'DD FD'!AL:AM,2,FALSE))</f>
        <v/>
      </c>
      <c r="NZ38" s="578" t="str">
        <f>IF(Table1[[#This Row],[Etikett - B1 - Recyceltes Material Anteil (in %)]]="","",Table1[[#This Row],[Etikett - B1 - Recyceltes Material Anteil (in %)]])</f>
        <v/>
      </c>
      <c r="OA38" s="577" t="str">
        <f>IF(Table1[[#This Row],[Etikett - B1 - Beschichtung]]="","",VLOOKUP(Table1[[#This Row],[Etikett - B1 - Beschichtung]],'DD FD'!AE:AF,2,FALSE))</f>
        <v/>
      </c>
      <c r="OB38" s="580" t="str">
        <f>IF(Table1[[#This Row],[Etikett - B1 - Beschichtung Anteil (in %)]]="","",Table1[[#This Row],[Etikett - B1 - Beschichtung Anteil (in %)]])</f>
        <v/>
      </c>
      <c r="OC38" s="576" t="str">
        <f>IF(Table1[[#This Row],[Etikett - B2 - Art]]="","",VLOOKUP(Table1[[#This Row],[Etikett - B2 - Art]],'DD FD'!F:G,2,FALSE))</f>
        <v/>
      </c>
      <c r="OD38" s="577" t="str">
        <f>IF(Table1[[#This Row],[Etikett - B2 - Fraktion]]="","",VLOOKUP(Table1[[#This Row],[Etikett - B2 - Fraktion]],'DD FD'!H:J,3,FALSE))</f>
        <v/>
      </c>
      <c r="OE38" s="574" t="str">
        <f>IF(Table1[[#This Row],[Etikett - B2 - Gewicht (in G)]]="","",Table1[[#This Row],[Etikett - B2 - Gewicht (in G)]])</f>
        <v/>
      </c>
      <c r="OF38" s="574" t="str">
        <f>IF(Table1[[#This Row],[Etikett - B2 - Lizenzierungs-pflichtig? (X=Ja)]]="","",Table1[[#This Row],[Etikett - B2 - Lizenzierungs-pflichtig? (X=Ja)]])</f>
        <v/>
      </c>
      <c r="OG38" s="574" t="str">
        <f>IF(Table1[[#This Row],[Etikett - B2 - Trennbar vom Hauptkörper? (X=Ja)]]="","",Table1[[#This Row],[Etikett - B2 - Trennbar vom Hauptkörper? (X=Ja)]])</f>
        <v/>
      </c>
      <c r="OH38" s="577" t="str">
        <f>IF(Table1[[#This Row],[Etikett - B2 - Virgin Material]]="","",VLOOKUP(Table1[[#This Row],[Etikett - B2 - Virgin Material]],'DD FD'!AJ:AK,2,FALSE))</f>
        <v/>
      </c>
      <c r="OI38" s="578" t="str">
        <f>IF(Table1[[#This Row],[Etikett - B2 - Virgin Material Anteil (in %)]]="","",Table1[[#This Row],[Etikett - B2 - Virgin Material Anteil (in %)]])</f>
        <v/>
      </c>
      <c r="OJ38" s="577" t="str">
        <f>IF(Table1[[#This Row],[Etikett - B2 - Recyceltes Material]]="","",VLOOKUP(Table1[[#This Row],[Etikett - B2 - Recyceltes Material]],'DD FD'!AL:AM,2,FALSE))</f>
        <v/>
      </c>
      <c r="OK38" s="578" t="str">
        <f>IF(Table1[[#This Row],[Etikett - B2 - Recyceltes Material Anteil (in %)]]="","",Table1[[#This Row],[Etikett - B2 - Recyceltes Material Anteil (in %)]])</f>
        <v/>
      </c>
      <c r="OL38" s="577" t="str">
        <f>IF(Table1[[#This Row],[Etikett - B2 - Beschichtung]]="","",VLOOKUP(Table1[[#This Row],[Etikett - B2 - Beschichtung]],'DD FD'!AE:AF,2,FALSE))</f>
        <v/>
      </c>
      <c r="OM38" s="580" t="str">
        <f>IF(Table1[[#This Row],[Etikett - B2 - Beschichtung Anteil (in %)]]="","",Table1[[#This Row],[Etikett - B2 - Beschichtung Anteil (in %)]])</f>
        <v/>
      </c>
      <c r="ON38" s="576" t="str">
        <f>IF(Table1[[#This Row],[Etikett - B3 - Art]]="","",VLOOKUP(Table1[[#This Row],[Etikett - B3 - Art]],'DD FD'!F:G,2,FALSE))</f>
        <v/>
      </c>
      <c r="OO38" s="577" t="str">
        <f>IF(Table1[[#This Row],[Etikett - B3 - Fraktion]]="","",VLOOKUP(Table1[[#This Row],[Etikett - B3 - Fraktion]],'DD FD'!H:J,3,FALSE))</f>
        <v/>
      </c>
      <c r="OP38" s="574" t="str">
        <f>IF(Table1[[#This Row],[Etikett - B3 - Gewicht (in G)]]="","",Table1[[#This Row],[Etikett - B3 - Gewicht (in G)]])</f>
        <v/>
      </c>
      <c r="OQ38" s="574" t="str">
        <f>IF(Table1[[#This Row],[Etikett - B3 - Lizenzierungs-pflichtig? (X=Ja)]]="","",Table1[[#This Row],[Etikett - B3 - Lizenzierungs-pflichtig? (X=Ja)]])</f>
        <v/>
      </c>
      <c r="OR38" s="574" t="str">
        <f>IF(Table1[[#This Row],[Etikett - B3 - Trennbar vom Hauptkörper? (X=Ja)]]="","",Table1[[#This Row],[Etikett - B3 - Trennbar vom Hauptkörper? (X=Ja)]])</f>
        <v/>
      </c>
      <c r="OS38" s="577" t="str">
        <f>IF(Table1[[#This Row],[Etikett - B3 - Virgin Material]]="","",VLOOKUP(Table1[[#This Row],[Etikett - B3 - Virgin Material]],'DD FD'!AJ:AK,2,FALSE))</f>
        <v/>
      </c>
      <c r="OT38" s="578" t="str">
        <f>IF(Table1[[#This Row],[Etikett - B3 - Virgin Material Anteil (in %)]]="","",Table1[[#This Row],[Etikett - B3 - Virgin Material Anteil (in %)]])</f>
        <v/>
      </c>
      <c r="OU38" s="577" t="str">
        <f>IF(Table1[[#This Row],[Etikett - B3 - Recyceltes Material]]="","",VLOOKUP(Table1[[#This Row],[Etikett - B3 - Recyceltes Material]],'DD FD'!AL:AM,2,FALSE))</f>
        <v/>
      </c>
      <c r="OV38" s="578" t="str">
        <f>IF(Table1[[#This Row],[Etikett - B3 - Recyceltes Material Anteil (in %)]]="","",Table1[[#This Row],[Etikett - B3 - Recyceltes Material Anteil (in %)]])</f>
        <v/>
      </c>
      <c r="OW38" s="577" t="str">
        <f>IF(Table1[[#This Row],[Etikett - B3 - Beschichtung]]="","",VLOOKUP(Table1[[#This Row],[Etikett - B3 - Beschichtung]],'DD FD'!AE:AF,2,FALSE))</f>
        <v/>
      </c>
      <c r="OX38" s="613" t="str">
        <f>IF(Table1[[#This Row],[Etikett - B3 - Beschichtung Anteil (in %)]]="","",Table1[[#This Row],[Etikett - B3 - Beschichtung Anteil (in %)]])</f>
        <v/>
      </c>
      <c r="OY38" s="618">
        <f>ROUNDUP(SUM(
IF(AND(LH38='DD FD'!$J$7,LJ38='DD FD'!$AI$3),LI38,0),
IF(AND(LR38='DD FD'!$J$7,LT38='DD FD'!$AI$3),LS38,0),
IF(AND(MB38='DD FD'!$J$7,MD38='DD FD'!$AI$3),MC38,0),
IF(AND(ML38='DD FD'!$J$7,MN38='DD FD'!$AI$3),MM38,0),
IF(AND(MW38='DD FD'!$J$7,MY38='DD FD'!$AI$3),MX38,0),
IF(AND(NH38='DD FD'!$J$7,NJ38='DD FD'!$AI$3),NI38,0),
IF(AND(NS38='DD FD'!$J$7,NU38='DD FD'!$AI$3),NT38,0),
IF(AND(OD38='DD FD'!$J$7,OF38='DD FD'!$AI$3),OE38,0),
IF(AND(OO38='DD FD'!$J$7,OQ38='DD FD'!$AI$3),OP38,0),
),2)</f>
        <v>0</v>
      </c>
      <c r="OZ38" s="617">
        <f>ROUNDUP(SUM(
IF(AND(LH38='DD FD'!$J$6,LJ38='DD FD'!$AI$3),LI38,0),
IF(AND(LR38='DD FD'!$J$6,LT38='DD FD'!$AI$3),LS38,0),
IF(AND(MB38='DD FD'!$J$6,MD38='DD FD'!$AI$3),MC38,0),
IF(AND(ML38='DD FD'!$J$6,MN38='DD FD'!$AI$3),MM38,0),
IF(AND(MW38='DD FD'!$J$6,MY38='DD FD'!$AI$3),MX38,0),
IF(AND(NH38='DD FD'!$J$6,NJ38='DD FD'!$AI$3),NI38,0),
IF(AND(NS38='DD FD'!$J$6,NU38='DD FD'!$AI$3),NT38,0),
IF(AND(OD38='DD FD'!$J$6,OF38='DD FD'!$AI$3),OE38,0),
IF(AND(OO38='DD FD'!$J$6,OQ38='DD FD'!$AI$3),OP38,0),
),2)</f>
        <v>0</v>
      </c>
      <c r="PA38" s="617">
        <f>ROUNDUP(SUM(
IF(AND(LH38='DD FD'!$J$10,LJ38='DD FD'!$AI$3),LI38,0),
IF(AND(LR38='DD FD'!$J$10,LT38='DD FD'!$AI$3),LS38,0),
IF(AND(MB38='DD FD'!$J$10,MD38='DD FD'!$AI$3),MC38,0),
IF(AND(ML38='DD FD'!$J$10,MN38='DD FD'!$AI$3),MM38,0),
IF(AND(MW38='DD FD'!$J$10,MY38='DD FD'!$AI$3),MX38,0),
IF(AND(NH38='DD FD'!$J$10,NJ38='DD FD'!$AI$3),NI38,0),
IF(AND(NS38='DD FD'!$J$10,NU38='DD FD'!$AI$3),NT38,0),
IF(AND(OD38='DD FD'!$J$10,OF38='DD FD'!$AI$3),OE38,0),
IF(AND(OO38='DD FD'!$J$10,OQ38='DD FD'!$AI$3),OP38,0),
),2)</f>
        <v>0</v>
      </c>
      <c r="PB38" s="617">
        <f>ROUNDUP(SUM(
IF(AND(LH38='DD FD'!$J$8,LJ38='DD FD'!$AI$3),LI38,0),
IF(AND(LR38='DD FD'!$J$8,LT38='DD FD'!$AI$3),LS38,0),
IF(AND(MB38='DD FD'!$J$8,MD38='DD FD'!$AI$3),MC38,0),
IF(AND(ML38='DD FD'!$J$8,MN38='DD FD'!$AI$3),MM38,0),
IF(AND(MW38='DD FD'!$J$8,MY38='DD FD'!$AI$3),MX38,0),
IF(AND(NH38='DD FD'!$J$8,NJ38='DD FD'!$AI$3),NI38,0),
IF(AND(NS38='DD FD'!$J$8,NU38='DD FD'!$AI$3),NT38,0),
IF(AND(OD38='DD FD'!$J$8,OF38='DD FD'!$AI$3),OE38,0),
IF(AND(OO38='DD FD'!$J$8,OQ38='DD FD'!$AI$3),OP38,0),
),2)</f>
        <v>0</v>
      </c>
      <c r="PC38" s="617">
        <f>ROUNDUP(SUM(
IF(AND(LH38='DD FD'!$J$5,LJ38='DD FD'!$AI$3),LI38,0),
IF(AND(LR38='DD FD'!$J$5,LT38='DD FD'!$AI$3),LS38,0),
IF(AND(MB38='DD FD'!$J$5,MD38='DD FD'!$AI$3),MC38,0),
IF(AND(ML38='DD FD'!$J$5,MN38='DD FD'!$AI$3),MM38,0),
IF(AND(MW38='DD FD'!$J$5,MY38='DD FD'!$AI$3),MX38,0),
IF(AND(NH38='DD FD'!$J$5,NJ38='DD FD'!$AI$3),NI38,0),
IF(AND(NS38='DD FD'!$J$5,NU38='DD FD'!$AI$3),NT38,0),
IF(AND(OD38='DD FD'!$J$5,OF38='DD FD'!$AI$3),OE38,0),
IF(AND(OO38='DD FD'!$J$5,OQ38='DD FD'!$AI$3),OP38,0),
),2)</f>
        <v>0</v>
      </c>
      <c r="PD38" s="617">
        <f>ROUNDUP(SUM(
IF(AND(LH38='DD FD'!$J$9,LJ38='DD FD'!$AI$3),LI38,0),
IF(AND(LR38='DD FD'!$J$9,LT38='DD FD'!$AI$3),LS38,0),
IF(AND(MB38='DD FD'!$J$9,MD38='DD FD'!$AI$3),MC38,0),
IF(AND(ML38='DD FD'!$J$9,MN38='DD FD'!$AI$3),MM38,0),
IF(AND(MW38='DD FD'!$J$9,MY38='DD FD'!$AI$3),MX38,0),
IF(AND(NH38='DD FD'!$J$9,NJ38='DD FD'!$AI$3),NI38,0),
IF(AND(NS38='DD FD'!$J$9,NU38='DD FD'!$AI$3),NT38,0),
IF(AND(OD38='DD FD'!$J$9,OF38='DD FD'!$AI$3),OE38,0),
IF(AND(OO38='DD FD'!$J$9,OQ38='DD FD'!$AI$3),OP38,0),
),2)</f>
        <v>0</v>
      </c>
      <c r="PE38" s="617">
        <f>ROUNDUP(SUM(
IF(AND(LH38='DD FD'!$J$4,LJ38='DD FD'!$AI$3),LI38,0),
IF(AND(LR38='DD FD'!$J$4,LT38='DD FD'!$AI$3),LS38,0),
IF(AND(MB38='DD FD'!$J$4,MD38='DD FD'!$AI$3),MC38,0),
IF(AND(ML38='DD FD'!$J$4,MN38='DD FD'!$AI$3),MM38,0),
IF(AND(MW38='DD FD'!$J$4,MY38='DD FD'!$AI$3),MX38,0),
IF(AND(NH38='DD FD'!$J$4,NJ38='DD FD'!$AI$3),NI38,0),
IF(AND(NS38='DD FD'!$J$4,NU38='DD FD'!$AI$3),NT38,0),
IF(AND(OD38='DD FD'!$J$4,OF38='DD FD'!$AI$3),OE38,0),
IF(AND(OO38='DD FD'!$J$4,OQ38='DD FD'!$AI$3),OP38,0),
),2)</f>
        <v>0</v>
      </c>
      <c r="PF38" s="619">
        <f>ROUNDUP(SUM(
IF(AND(LH38='DD FD'!$J$11,LJ38='DD FD'!$AI$3),LI38,0),
IF(AND(LR38='DD FD'!$J$11,LT38='DD FD'!$AI$3),LS38,0),
IF(AND(MB38='DD FD'!$J$11,MD38='DD FD'!$AI$3),MC38,0),
IF(AND(ML38='DD FD'!$J$11,MN38='DD FD'!$AI$3),MM38,0),
IF(AND(MW38='DD FD'!$J$11,MY38='DD FD'!$AI$3),MX38,0),
IF(AND(NH38='DD FD'!$J$11,NJ38='DD FD'!$AI$3),NI38,0),
IF(AND(NS38='DD FD'!$J$11,NU38='DD FD'!$AI$3),NT38,0),
IF(AND(OD38='DD FD'!$J$11,OF38='DD FD'!$AI$3),OE38,0),
IF(AND(OO38='DD FD'!$J$11,OQ38='DD FD'!$AI$3),OP38,0),
),2)</f>
        <v>0</v>
      </c>
    </row>
    <row r="39" spans="1:422">
      <c r="A39" s="806"/>
      <c r="B39" s="934"/>
      <c r="C39" s="247"/>
      <c r="D39" s="842"/>
      <c r="E39" s="247"/>
      <c r="F39" s="158"/>
      <c r="G39" s="710"/>
      <c r="H39" s="712"/>
      <c r="I39" s="936"/>
      <c r="J39" s="803"/>
      <c r="K39" s="150"/>
      <c r="L39" s="146" t="str">
        <f t="shared" si="0"/>
        <v/>
      </c>
      <c r="M39" s="501" t="str">
        <f t="shared" si="17"/>
        <v/>
      </c>
      <c r="N39" s="504"/>
      <c r="O39" s="113" t="str">
        <f t="shared" si="18"/>
        <v/>
      </c>
      <c r="P39" s="114" t="str">
        <f t="shared" si="1"/>
        <v/>
      </c>
      <c r="Q39" s="152"/>
      <c r="R39" s="152"/>
      <c r="S39" s="115" t="str">
        <f t="shared" si="19"/>
        <v/>
      </c>
      <c r="T39" s="159"/>
      <c r="U39" s="159"/>
      <c r="V39" s="157"/>
      <c r="W39" s="157"/>
      <c r="X39" s="157"/>
      <c r="Y39" s="772"/>
      <c r="Z39" s="158"/>
      <c r="AA39" s="144"/>
      <c r="AB39" s="112"/>
      <c r="AC39" s="153"/>
      <c r="AD39" s="153"/>
      <c r="AE39" s="153"/>
      <c r="AF39" s="153"/>
      <c r="AG39" s="153"/>
      <c r="AH39" s="153"/>
      <c r="AI39" s="152"/>
      <c r="AJ39" s="158"/>
      <c r="AK39" s="158"/>
      <c r="AL39" s="158"/>
      <c r="AM39" s="116" t="str">
        <f t="shared" si="20"/>
        <v/>
      </c>
      <c r="AN39" s="116" t="str">
        <f t="shared" si="21"/>
        <v/>
      </c>
      <c r="AO39" s="324"/>
      <c r="AP39" s="503"/>
      <c r="AQ39" s="487" t="str">
        <f t="shared" si="22"/>
        <v/>
      </c>
      <c r="AR39" s="113" t="str">
        <f t="shared" si="2"/>
        <v/>
      </c>
      <c r="AS39" s="113" t="str">
        <f t="shared" si="3"/>
        <v/>
      </c>
      <c r="AT39" s="113" t="str">
        <f t="shared" si="4"/>
        <v/>
      </c>
      <c r="AU39" s="113" t="str">
        <f t="shared" si="5"/>
        <v/>
      </c>
      <c r="AV39" s="159"/>
      <c r="AW39" s="157"/>
      <c r="AX39" s="157"/>
      <c r="AY39" s="157"/>
      <c r="AZ39" s="157"/>
      <c r="BA39" s="116" t="str">
        <f t="shared" si="6"/>
        <v/>
      </c>
      <c r="BB39" s="316"/>
      <c r="BC39" s="116" t="str">
        <f t="shared" si="7"/>
        <v/>
      </c>
      <c r="BD39" s="133" t="str">
        <f t="shared" si="8"/>
        <v/>
      </c>
      <c r="BE39" s="157"/>
      <c r="BF39" s="1180"/>
      <c r="BG39" s="1180"/>
      <c r="BH39" s="158"/>
      <c r="BI39" s="490"/>
      <c r="BJ39" s="514" t="str">
        <f t="shared" si="23"/>
        <v/>
      </c>
      <c r="BK39" s="789"/>
      <c r="BL39" s="116" t="str">
        <f t="shared" si="24"/>
        <v/>
      </c>
      <c r="BM39" s="144"/>
      <c r="BN39" s="144"/>
      <c r="BO39" s="144"/>
      <c r="BP39" s="790"/>
      <c r="BQ39" s="790"/>
      <c r="BR39" s="790"/>
      <c r="BS39" s="116" t="str">
        <f t="shared" si="9"/>
        <v/>
      </c>
      <c r="BT39" s="790"/>
      <c r="BU39" s="808" t="str">
        <f t="shared" si="10"/>
        <v/>
      </c>
      <c r="BV39" s="791"/>
      <c r="BW39" s="144"/>
      <c r="BX39" s="20"/>
      <c r="BY39" s="20"/>
      <c r="BZ39" s="20"/>
      <c r="CA39" s="792"/>
      <c r="CB39" s="1201"/>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782" t="str">
        <f t="shared" si="25"/>
        <v/>
      </c>
      <c r="EE39" s="519"/>
      <c r="EF39" s="793"/>
      <c r="EG39" s="519"/>
      <c r="EH39" s="794"/>
      <c r="EI39" s="790"/>
      <c r="EJ39" s="794"/>
      <c r="EK39" s="794"/>
      <c r="EL39" s="790"/>
      <c r="EM39" s="790"/>
      <c r="EN39" s="790"/>
      <c r="EO39" s="112" t="str">
        <f t="shared" si="11"/>
        <v/>
      </c>
      <c r="EP39" s="790"/>
      <c r="EQ39" s="488" t="str">
        <f t="shared" si="12"/>
        <v/>
      </c>
      <c r="ER39" s="1100"/>
      <c r="ES39" s="1099" t="str">
        <f t="shared" si="26"/>
        <v/>
      </c>
      <c r="ET39" s="525"/>
      <c r="EU39" s="148"/>
      <c r="EV39" s="148"/>
      <c r="EW39" s="148"/>
      <c r="EX39" s="148"/>
      <c r="EY39" s="148"/>
      <c r="EZ39" s="148"/>
      <c r="FA39" s="148"/>
      <c r="FB39" s="148"/>
      <c r="FC39" s="148"/>
      <c r="FD39" s="148"/>
      <c r="FE39" s="148"/>
      <c r="FF39" s="148"/>
      <c r="FG39" s="148"/>
      <c r="FH39" s="148"/>
      <c r="FI39" s="528"/>
      <c r="FJ39" s="513" t="str">
        <f t="shared" si="13"/>
        <v/>
      </c>
      <c r="FK39" s="158"/>
      <c r="FL39" s="850"/>
      <c r="FM39" s="850"/>
      <c r="FN39" s="850"/>
      <c r="FO39" s="850"/>
      <c r="FP39" s="850"/>
      <c r="FQ39" s="850"/>
      <c r="FR39" s="157"/>
      <c r="FS39" s="143"/>
      <c r="FT39" s="143"/>
      <c r="FU39" s="847" t="str">
        <f t="shared" si="14"/>
        <v/>
      </c>
      <c r="FV39" s="555"/>
      <c r="FW39" s="523" t="str">
        <f>IF(Table1[[#This Row],[Nonfood Inhaltstoffe - Komponente]]="","",VLOOKUP(Table1[[#This Row],[Nonfood Inhaltstoffe - Komponente]],'Dropdown Auswahl'!BJ:BK,2,FALSE))</f>
        <v/>
      </c>
      <c r="FX39" s="1013"/>
      <c r="FY39" s="1011" t="str">
        <f t="shared" si="15"/>
        <v/>
      </c>
      <c r="FZ39" s="152"/>
      <c r="GA39" s="152"/>
      <c r="GB39" s="152"/>
      <c r="GC39" s="529" t="str">
        <f t="shared" si="16"/>
        <v/>
      </c>
      <c r="GG39" s="21"/>
      <c r="GH39" s="21"/>
      <c r="GI39" s="1019"/>
      <c r="GJ39" s="1016" t="str">
        <f>IF(Table1[[#This Row],[Global Trade Item Number (GTIN)]]="","",Table1[[#This Row],[Global Trade Item Number (GTIN)]])</f>
        <v/>
      </c>
      <c r="GK39" s="555" t="str">
        <f>IF(Table1[[#This Row],[WAWI-Nr./ Kreditoren-Nummer
(ASDV)]]&lt;&gt;"",Table1[[#This Row],[WAWI-Nr./ Kreditoren-Nummer
(ASDV)]],"")</f>
        <v/>
      </c>
      <c r="GL39" s="165"/>
      <c r="GM39" s="165"/>
      <c r="GN39" s="165"/>
      <c r="GO39" s="485"/>
      <c r="GP39" s="534"/>
      <c r="GQ39" s="533"/>
      <c r="GR39" s="486"/>
      <c r="GS39" s="486"/>
      <c r="GT39" s="486"/>
      <c r="GU39" s="486"/>
      <c r="GV39" s="486"/>
      <c r="GW39" s="542"/>
      <c r="GX39" s="538"/>
      <c r="GY39" s="144"/>
      <c r="GZ39" s="480"/>
      <c r="HA39" s="158"/>
      <c r="HB39" s="480"/>
      <c r="HC39" s="480"/>
      <c r="HD39" s="480"/>
      <c r="HE39" s="480"/>
      <c r="HF39" s="480"/>
      <c r="HG39" s="480"/>
      <c r="HH39" s="538"/>
      <c r="HI39" s="480"/>
      <c r="HJ39" s="480"/>
      <c r="HK39" s="480"/>
      <c r="HL39" s="480"/>
      <c r="HM39" s="480"/>
      <c r="HN39" s="480"/>
      <c r="HO39" s="480"/>
      <c r="HP39" s="480"/>
      <c r="HQ39" s="480"/>
      <c r="HR39" s="538"/>
      <c r="HS39" s="480"/>
      <c r="HT39" s="480"/>
      <c r="HU39" s="480"/>
      <c r="HV39" s="480"/>
      <c r="HW39" s="480"/>
      <c r="HX39" s="480"/>
      <c r="HY39" s="480"/>
      <c r="HZ39" s="480"/>
      <c r="IA39" s="480"/>
      <c r="IB39" s="538"/>
      <c r="IC39" s="480"/>
      <c r="ID39" s="480"/>
      <c r="IE39" s="480"/>
      <c r="IF39" s="480"/>
      <c r="IG39" s="480"/>
      <c r="IH39" s="480"/>
      <c r="II39" s="480"/>
      <c r="IJ39" s="480"/>
      <c r="IK39" s="480"/>
      <c r="IL39" s="480"/>
      <c r="IM39" s="538"/>
      <c r="IN39" s="480"/>
      <c r="IO39" s="480"/>
      <c r="IP39" s="480"/>
      <c r="IQ39" s="480"/>
      <c r="IR39" s="480"/>
      <c r="IS39" s="480"/>
      <c r="IT39" s="480"/>
      <c r="IU39" s="480"/>
      <c r="IV39" s="480"/>
      <c r="IW39" s="480"/>
      <c r="IX39" s="538"/>
      <c r="IY39" s="480"/>
      <c r="IZ39" s="480"/>
      <c r="JA39" s="480"/>
      <c r="JB39" s="480"/>
      <c r="JC39" s="480"/>
      <c r="JD39" s="480"/>
      <c r="JE39" s="480"/>
      <c r="JF39" s="480"/>
      <c r="JG39" s="480"/>
      <c r="JH39" s="480"/>
      <c r="JI39" s="538"/>
      <c r="JJ39" s="480"/>
      <c r="JK39" s="480"/>
      <c r="JL39" s="480"/>
      <c r="JM39" s="480"/>
      <c r="JN39" s="480"/>
      <c r="JO39" s="480"/>
      <c r="JP39" s="480"/>
      <c r="JQ39" s="480"/>
      <c r="JR39" s="480"/>
      <c r="JS39" s="590"/>
      <c r="JT39" s="538"/>
      <c r="JU39" s="480"/>
      <c r="JV39" s="480"/>
      <c r="JW39" s="480"/>
      <c r="JX39" s="480"/>
      <c r="JY39" s="480"/>
      <c r="JZ39" s="480"/>
      <c r="KA39" s="480"/>
      <c r="KB39" s="480"/>
      <c r="KC39" s="480"/>
      <c r="KD39" s="480"/>
      <c r="KE39" s="538"/>
      <c r="KF39" s="480"/>
      <c r="KG39" s="480"/>
      <c r="KH39" s="480"/>
      <c r="KI39" s="480"/>
      <c r="KJ39" s="480"/>
      <c r="KK39" s="480"/>
      <c r="KL39" s="480"/>
      <c r="KM39" s="480"/>
      <c r="KN39" s="480"/>
      <c r="KO39" s="480"/>
      <c r="KR39" s="568" t="str">
        <f>IF(Table1[[#This Row],[GTIN]]&lt;&gt;"",Table1[[#This Row],[GTIN]],"")</f>
        <v/>
      </c>
      <c r="KS39" s="569" t="str">
        <f>Table1[[#This Row],[Kreditor]]</f>
        <v/>
      </c>
      <c r="KT39" s="570" t="str">
        <f>IF(Table1[[#This Row],[Gültig ab (Datum)]]&lt;&gt;"",Table1[[#This Row],[Gültig ab (Datum)]],"")</f>
        <v/>
      </c>
      <c r="KU39" s="570"/>
      <c r="KV39" s="583" t="str">
        <f>IF(Table1[[#This Row],[Artikel verpackt? 
(X=Ja)]]="","",Table1[[#This Row],[Artikel verpackt? 
(X=Ja)]])</f>
        <v/>
      </c>
      <c r="KW39" s="571" t="str">
        <f>IF(Table1[[#This Row],[Verpackung recyclingfähig?
(X=Ja)]]="","",Table1[[#This Row],[Verpackung recyclingfähig?
(X=Ja)]])</f>
        <v/>
      </c>
      <c r="KX39" s="572"/>
      <c r="KY39" s="573"/>
      <c r="KZ39" s="574"/>
      <c r="LA39" s="574"/>
      <c r="LB39" s="574"/>
      <c r="LC39" s="574"/>
      <c r="LD39" s="574"/>
      <c r="LE39" s="574"/>
      <c r="LF39" s="575"/>
      <c r="LG39" s="576" t="str">
        <f>IF(Table1[[#This Row],[Hauptkörper - B1 - Art]]="","",VLOOKUP(Table1[[#This Row],[Hauptkörper - B1 - Art]],'DD FD'!B:C,2,FALSE))</f>
        <v/>
      </c>
      <c r="LH39" s="577" t="str">
        <f>IF(Table1[[#This Row],[Hauptkörper - B1 - Fraktion]]="","",VLOOKUP(Table1[[#This Row],[Hauptkörper - B1 - Fraktion]],'DD FD'!H:J,3,FALSE))</f>
        <v/>
      </c>
      <c r="LI39" s="574" t="str">
        <f>IF(Table1[[#This Row],[Hauptkörper - B1 - Gewicht
(in G)]]="","",Table1[[#This Row],[Hauptkörper - B1 - Gewicht
(in G)]])</f>
        <v/>
      </c>
      <c r="LJ39" s="574" t="str">
        <f>IF(Table1[[#This Row],[Hauptkörper - B1 - Lizenzierungs-pflichtig? (X=Ja)]]="","",Table1[[#This Row],[Hauptkörper - B1 - Lizenzierungs-pflichtig? (X=Ja)]])</f>
        <v/>
      </c>
      <c r="LK39" s="577" t="str">
        <f>IF(Table1[[#This Row],[Hauptkörper - B1 - Virgin Material]]="","",VLOOKUP(Table1[[#This Row],[Hauptkörper - B1 - Virgin Material]],'DD FD'!AJ:AK,2,FALSE))</f>
        <v/>
      </c>
      <c r="LL39" s="578" t="str">
        <f>IF(Table1[[#This Row],[Hauptkörper - B1 - Virgin Material Anteil (in %)]]="","",Table1[[#This Row],[Hauptkörper - B1 - Virgin Material Anteil (in %)]])</f>
        <v/>
      </c>
      <c r="LM39" s="577" t="str">
        <f>IF(Table1[[#This Row],[Hauptkörper - B1 - Recyceltes Material]]="","",VLOOKUP(Table1[[#This Row],[Hauptkörper - B1 - Recyceltes Material]],'DD FD'!AL:AM,2,FALSE))</f>
        <v/>
      </c>
      <c r="LN39" s="578" t="str">
        <f>IF(Table1[[#This Row],[Hauptkörper - B1 - Recyceltes Material Anteil (in %)]]="","",Table1[[#This Row],[Hauptkörper - B1 - Recyceltes Material Anteil (in %)]])</f>
        <v/>
      </c>
      <c r="LO39" s="579" t="str">
        <f>IF(Table1[[#This Row],[Hauptkörper - B1 - Beschichtung]]="","",VLOOKUP(Table1[[#This Row],[Hauptkörper - B1 - Beschichtung]],'DD FD'!AE:AF,2,FALSE))</f>
        <v/>
      </c>
      <c r="LP39" s="580" t="str">
        <f>IF(Table1[[#This Row],[Hauptkörper - B1 - Beschichtung Anteil (in %)]]="","",Table1[[#This Row],[Hauptkörper - B1 - Beschichtung Anteil (in %)]])</f>
        <v/>
      </c>
      <c r="LQ39" s="576" t="str">
        <f>IF(Table1[[#This Row],[Hauptkörper - B2 - Art]]="","",VLOOKUP(Table1[[#This Row],[Hauptkörper - B2 - Art]],'DD FD'!B:C,2,FALSE))</f>
        <v/>
      </c>
      <c r="LR39" s="577" t="str">
        <f>IF(Table1[[#This Row],[Hauptkörper - B2 - Fraktion]]="","",VLOOKUP(Table1[[#This Row],[Hauptkörper - B2 - Fraktion]],'DD FD'!H:J,3,FALSE))</f>
        <v/>
      </c>
      <c r="LS39" s="574" t="str">
        <f>IF(Table1[[#This Row],[Hauptkörper - B2 - Gewicht
(in G)]]="","",Table1[[#This Row],[Hauptkörper - B2 - Gewicht
(in G)]])</f>
        <v/>
      </c>
      <c r="LT39" s="574" t="str">
        <f>IF(Table1[[#This Row],[Hauptkörper - B2 - Lizenzierungs-pflichtig? (X=Ja)]]="","",Table1[[#This Row],[Hauptkörper - B2 - Lizenzierungs-pflichtig? (X=Ja)]])</f>
        <v/>
      </c>
      <c r="LU39" s="577" t="str">
        <f>IF(Table1[[#This Row],[Hauptkörper - B2 - Virgin Material]]="","",VLOOKUP(Table1[[#This Row],[Hauptkörper - B2 - Virgin Material]],'DD FD'!AJ:AK,2,FALSE))</f>
        <v/>
      </c>
      <c r="LV39" s="578" t="str">
        <f>IF(Table1[[#This Row],[Hauptkörper - B2 - Virgin Material Anteil (in %)]]="","",Table1[[#This Row],[Hauptkörper - B2 - Virgin Material Anteil (in %)]])</f>
        <v/>
      </c>
      <c r="LW39" s="577" t="str">
        <f>IF(Table1[[#This Row],[Hauptkörper - B2 - Recyceltes Material]]="","",VLOOKUP(Table1[[#This Row],[Hauptkörper - B2 - Recyceltes Material]],'DD FD'!AL:AM,2,FALSE))</f>
        <v/>
      </c>
      <c r="LX39" s="578" t="str">
        <f>IF(Table1[[#This Row],[Hauptkörper - B2 - Recyceltes Material Anteil (in %)]]="","",Table1[[#This Row],[Hauptkörper - B2 - Recyceltes Material Anteil (in %)]])</f>
        <v/>
      </c>
      <c r="LY39" s="577" t="str">
        <f>IF(Table1[[#This Row],[Hauptkörper - B2 - Beschichtung]]="","",VLOOKUP(Table1[[#This Row],[Hauptkörper - B2 - Beschichtung]],'DD FD'!AE:AF,2,FALSE))</f>
        <v/>
      </c>
      <c r="LZ39" s="580" t="str">
        <f>IF(Table1[[#This Row],[Hauptkörper - B2 - Beschichtung Anteil (in %)]]="","",Table1[[#This Row],[Hauptkörper - B2 - Beschichtung Anteil (in %)]])</f>
        <v/>
      </c>
      <c r="MA39" s="576" t="str">
        <f>IF(Table1[[#This Row],[Hauptkörper - B3 - Art]]="","",VLOOKUP(Table1[[#This Row],[Hauptkörper - B3 - Art]],'DD FD'!B:C,2,FALSE))</f>
        <v/>
      </c>
      <c r="MB39" s="577" t="str">
        <f>IF(Table1[[#This Row],[Hauptkörper - B3 - Fraktion]]="","",VLOOKUP(Table1[[#This Row],[Hauptkörper - B3 - Fraktion]],'DD FD'!H:J,3,FALSE))</f>
        <v/>
      </c>
      <c r="MC39" s="574" t="str">
        <f>IF(Table1[[#This Row],[Hauptkörper - B3 - Gewicht
(in G)]]="","",Table1[[#This Row],[Hauptkörper - B3 - Gewicht
(in G)]])</f>
        <v/>
      </c>
      <c r="MD39" s="574" t="str">
        <f>IF(Table1[[#This Row],[Hauptkörper - B3 - Lizenzierungs-pflichtig? (X=Ja)]]="","",Table1[[#This Row],[Hauptkörper - B3 - Lizenzierungs-pflichtig? (X=Ja)]])</f>
        <v/>
      </c>
      <c r="ME39" s="577" t="str">
        <f>IF(Table1[[#This Row],[Hauptkörper - B3 - Virgin Material]]="","",VLOOKUP(Table1[[#This Row],[Hauptkörper - B3 - Virgin Material]],'DD FD'!AJ:AK,2,FALSE))</f>
        <v/>
      </c>
      <c r="MF39" s="578" t="str">
        <f>IF(Table1[[#This Row],[Hauptkörper - B3 - Virgin Material Anteil (in %)]]="","",Table1[[#This Row],[Hauptkörper - B3 - Virgin Material Anteil (in %)]])</f>
        <v/>
      </c>
      <c r="MG39" s="577" t="str">
        <f>IF(Table1[[#This Row],[Hauptkörper - B3 - Recyceltes Material]]="","",VLOOKUP(Table1[[#This Row],[Hauptkörper - B3 - Recyceltes Material]],'DD FD'!AL:AM,2,FALSE))</f>
        <v/>
      </c>
      <c r="MH39" s="578" t="str">
        <f>IF(Table1[[#This Row],[Hauptkörper - B3 - Recyceltes Material Anteil (in %)]]="","",Table1[[#This Row],[Hauptkörper - B3 - Recyceltes Material Anteil (in %)]])</f>
        <v/>
      </c>
      <c r="MI39" s="577" t="str">
        <f>IF(Table1[[#This Row],[Hauptkörper - B3 - Beschichtung]]="","",VLOOKUP(Table1[[#This Row],[Hauptkörper - B3 - Beschichtung]],'DD FD'!AE:AF,2,FALSE))</f>
        <v/>
      </c>
      <c r="MJ39" s="580" t="str">
        <f>IF(Table1[[#This Row],[Hauptkörper - B3 - Beschichtung Anteil (in %)]]="","",Table1[[#This Row],[Hauptkörper - B3 - Beschichtung Anteil (in %)]])</f>
        <v/>
      </c>
      <c r="MK39" s="576" t="str">
        <f>IF(Table1[[#This Row],[Verschluss - B1 - Art]]="","",VLOOKUP(Table1[[#This Row],[Verschluss - B1 - Art]],'DD FD'!D:E,2,FALSE))</f>
        <v/>
      </c>
      <c r="ML39" s="577" t="str">
        <f>IF(Table1[[#This Row],[Verschluss - B1 - Fraktion]]="","",VLOOKUP(Table1[[#This Row],[Verschluss - B1 - Fraktion]],'DD FD'!H:J,3,FALSE))</f>
        <v/>
      </c>
      <c r="MM39" s="574" t="str">
        <f>IF(Table1[[#This Row],[Verschluss - B1 - Gewicht (in G)]]="","",Table1[[#This Row],[Verschluss - B1 - Gewicht (in G)]])</f>
        <v/>
      </c>
      <c r="MN39" s="574" t="str">
        <f>IF(Table1[[#This Row],[Verschluss - B1 - Lizenzierungs-pflichtig? (X=Ja)]]="","",Table1[[#This Row],[Verschluss - B1 - Lizenzierungs-pflichtig? (X=Ja)]])</f>
        <v/>
      </c>
      <c r="MO39" s="574" t="str">
        <f>IF(Table1[[#This Row],[Verschluss - B1 - Trennbar vom Hauptkörper? (X=Ja)]]="","",Table1[[#This Row],[Verschluss - B1 - Trennbar vom Hauptkörper? (X=Ja)]])</f>
        <v/>
      </c>
      <c r="MP39" s="577" t="str">
        <f>IF(Table1[[#This Row],[Verschluss - B1 - Virgin Material]]="","",VLOOKUP(Table1[[#This Row],[Verschluss - B1 - Virgin Material]],'DD FD'!AJ:AK,2,FALSE))</f>
        <v/>
      </c>
      <c r="MQ39" s="578" t="str">
        <f>IF(Table1[[#This Row],[Verschluss - B1 - Virgin Material Anteil (in %)]]="","",Table1[[#This Row],[Verschluss - B1 - Virgin Material Anteil (in %)]])</f>
        <v/>
      </c>
      <c r="MR39" s="577" t="str">
        <f>IF(Table1[[#This Row],[Verschluss - B1 - Recyceltes Material]]="","",VLOOKUP(Table1[[#This Row],[Verschluss - B1 - Recyceltes Material]],'DD FD'!AL:AM,2,FALSE))</f>
        <v/>
      </c>
      <c r="MS39" s="578" t="str">
        <f>IF(Table1[[#This Row],[Verschluss - B1 - Recyceltes Material Anteil (in %)]]="","",Table1[[#This Row],[Verschluss - B1 - Recyceltes Material Anteil (in %)]])</f>
        <v/>
      </c>
      <c r="MT39" s="577" t="str">
        <f>IF(Table1[[#This Row],[Verschluss - B1 - Beschichtung]]="","",VLOOKUP(Table1[[#This Row],[Verschluss - B1 - Beschichtung]],'DD FD'!AE:AF,2,FALSE))</f>
        <v/>
      </c>
      <c r="MU39" s="580" t="str">
        <f>IF(Table1[[#This Row],[Verschluss - B1 - Beschichtung Anteil (in %)]]="","",Table1[[#This Row],[Verschluss - B1 - Beschichtung Anteil (in %)]])</f>
        <v/>
      </c>
      <c r="MV39" s="576" t="str">
        <f>IF(Table1[[#This Row],[Verschluss - B2 - Art]]="","",VLOOKUP(Table1[[#This Row],[Verschluss - B2 - Art]],'DD FD'!D:E,2,FALSE))</f>
        <v/>
      </c>
      <c r="MW39" s="577" t="str">
        <f>IF(Table1[[#This Row],[Verschluss - B2 - Fraktion]]="","",VLOOKUP(Table1[[#This Row],[Verschluss - B2 - Fraktion]],'DD FD'!H:J,3,FALSE))</f>
        <v/>
      </c>
      <c r="MX39" s="574" t="str">
        <f>IF(Table1[[#This Row],[Verschluss - B2 - Gewicht (in G)]]="","",Table1[[#This Row],[Verschluss - B2 - Gewicht (in G)]])</f>
        <v/>
      </c>
      <c r="MY39" s="574" t="str">
        <f>IF(Table1[[#This Row],[Verschluss - B2 - Lizenzierungs-pflichtig? (X=Ja)]]="","",Table1[[#This Row],[Verschluss - B2 - Lizenzierungs-pflichtig? (X=Ja)]])</f>
        <v/>
      </c>
      <c r="MZ39" s="574" t="str">
        <f>IF(Table1[[#This Row],[Verschluss - B2 - Trennbar vom Hauptkörper? (X=Ja)]]="","",Table1[[#This Row],[Verschluss - B2 - Trennbar vom Hauptkörper? (X=Ja)]])</f>
        <v/>
      </c>
      <c r="NA39" s="577" t="str">
        <f>IF(Table1[[#This Row],[Verschluss - B2 - Virgin Material]]="","",VLOOKUP(Table1[[#This Row],[Verschluss - B2 - Virgin Material]],'DD FD'!AJ:AK,2,FALSE))</f>
        <v/>
      </c>
      <c r="NB39" s="578" t="str">
        <f>IF(Table1[[#This Row],[Verschluss - B2 - Virgin Material Anteil (in %)]]="","",Table1[[#This Row],[Verschluss - B2 - Virgin Material Anteil (in %)]])</f>
        <v/>
      </c>
      <c r="NC39" s="577" t="str">
        <f>IF(Table1[[#This Row],[Verschluss - B2 - Recyceltes Material]]="","",VLOOKUP(Table1[[#This Row],[Verschluss - B2 - Recyceltes Material]],'DD FD'!AL:AM,2,FALSE))</f>
        <v/>
      </c>
      <c r="ND39" s="578" t="str">
        <f>IF(Table1[[#This Row],[Verschluss - B2 - Recyceltes Material Anteil (in %)]]="","",Table1[[#This Row],[Verschluss - B2 - Recyceltes Material Anteil (in %)]])</f>
        <v/>
      </c>
      <c r="NE39" s="577" t="str">
        <f>IF(Table1[[#This Row],[Verschluss - B2 - Beschichtung]]="","",VLOOKUP(Table1[[#This Row],[Verschluss - B2 - Beschichtung]],'DD FD'!AE:AF,2,FALSE))</f>
        <v/>
      </c>
      <c r="NF39" s="580" t="str">
        <f>IF(Table1[[#This Row],[Verschluss - B2 - Beschichtung Anteil (in %)]]="","",Table1[[#This Row],[Verschluss - B2 - Beschichtung Anteil (in %)]])</f>
        <v/>
      </c>
      <c r="NG39" s="576" t="str">
        <f>IF(Table1[[#This Row],[Verschluss - B3 - Art]]="","",VLOOKUP(Table1[[#This Row],[Verschluss - B3 - Art]],'DD FD'!D:E,2,FALSE))</f>
        <v/>
      </c>
      <c r="NH39" s="577" t="str">
        <f>IF(Table1[[#This Row],[Verschluss - B3 - Fraktion]]="","",VLOOKUP(Table1[[#This Row],[Verschluss - B3 - Fraktion]],'DD FD'!H:J,3,FALSE))</f>
        <v/>
      </c>
      <c r="NI39" s="574" t="str">
        <f>IF(Table1[[#This Row],[Verschluss - B3 - Gewicht (in G)]]="","",Table1[[#This Row],[Verschluss - B3 - Gewicht (in G)]])</f>
        <v/>
      </c>
      <c r="NJ39" s="574" t="str">
        <f>IF(Table1[[#This Row],[Verschluss - B3 - Lizenzierungs-pflichtig? (X=Ja)]]="","",Table1[[#This Row],[Verschluss - B3 - Lizenzierungs-pflichtig? (X=Ja)]])</f>
        <v/>
      </c>
      <c r="NK39" s="574" t="str">
        <f>IF(Table1[[#This Row],[Verschluss - B3 - Trennbar vom Hauptkörper? (X=Ja)]]="","",Table1[[#This Row],[Verschluss - B3 - Trennbar vom Hauptkörper? (X=Ja)]])</f>
        <v/>
      </c>
      <c r="NL39" s="577" t="str">
        <f>IF(Table1[[#This Row],[Verschluss - B3 - Virgin Material]]="","",VLOOKUP(Table1[[#This Row],[Verschluss - B3 - Virgin Material]],'DD FD'!AJ:AK,2,FALSE))</f>
        <v/>
      </c>
      <c r="NM39" s="578" t="str">
        <f>IF(Table1[[#This Row],[Verschluss - B3 - Virgin Material Anteil (in %)]]="","",Table1[[#This Row],[Verschluss - B3 - Virgin Material Anteil (in %)]])</f>
        <v/>
      </c>
      <c r="NN39" s="577" t="str">
        <f>IF(Table1[[#This Row],[Verschluss - B3 - Recyceltes Material]]="","",VLOOKUP(Table1[[#This Row],[Verschluss - B3 - Recyceltes Material]],'DD FD'!AL:AM,2,FALSE))</f>
        <v/>
      </c>
      <c r="NO39" s="578" t="str">
        <f>IF(Table1[[#This Row],[Verschluss - B3 - Recyceltes Material Anteil (in %)]]="","",Table1[[#This Row],[Verschluss - B3 - Recyceltes Material Anteil (in %)]])</f>
        <v/>
      </c>
      <c r="NP39" s="577" t="str">
        <f>IF(Table1[[#This Row],[Verschluss - B3 - Beschichtung]]="","",VLOOKUP(Table1[[#This Row],[Verschluss - B3 - Beschichtung]],'DD FD'!AE:AF,2,FALSE))</f>
        <v/>
      </c>
      <c r="NQ39" s="580" t="str">
        <f>IF(Table1[[#This Row],[Verschluss - B3 - Beschichtung Anteil (in %)]]="","",Table1[[#This Row],[Verschluss - B3 - Beschichtung Anteil (in %)]])</f>
        <v/>
      </c>
      <c r="NR39" s="576" t="str">
        <f>IF(Table1[[#This Row],[Etikett - B1 - Art]]="","",VLOOKUP(Table1[[#This Row],[Etikett - B1 - Art]],'DD FD'!F:G,2,FALSE))</f>
        <v/>
      </c>
      <c r="NS39" s="577" t="str">
        <f>IF(Table1[[#This Row],[Etikett - B1 - Fraktion]]="","",VLOOKUP(Table1[[#This Row],[Etikett - B1 - Fraktion]],'DD FD'!H:J,3,FALSE))</f>
        <v/>
      </c>
      <c r="NT39" s="574" t="str">
        <f>IF(Table1[[#This Row],[Etikett - B1 - Gewicht (in G)]]="","",Table1[[#This Row],[Etikett - B1 - Gewicht (in G)]])</f>
        <v/>
      </c>
      <c r="NU39" s="574" t="str">
        <f>IF(Table1[[#This Row],[Etikett - B1 - Lizenzierungs-pflichtig? (X=Ja)]]="","",Table1[[#This Row],[Etikett - B1 - Lizenzierungs-pflichtig? (X=Ja)]])</f>
        <v/>
      </c>
      <c r="NV39" s="574" t="str">
        <f>IF(Table1[[#This Row],[Etikett - B1 - Trennbar vom Hauptkörper? (X=Ja)]]="","",Table1[[#This Row],[Etikett - B1 - Trennbar vom Hauptkörper? (X=Ja)]])</f>
        <v/>
      </c>
      <c r="NW39" s="577" t="str">
        <f>IF(Table1[[#This Row],[Etikett - B1 - Virgin Material]]="","",VLOOKUP(Table1[[#This Row],[Etikett - B1 - Virgin Material]],'DD FD'!AJ:AK,2,FALSE))</f>
        <v/>
      </c>
      <c r="NX39" s="578" t="str">
        <f>IF(Table1[[#This Row],[Etikett - B1 - Virgin Material Anteil (in %)]]="","",Table1[[#This Row],[Etikett - B1 - Virgin Material Anteil (in %)]])</f>
        <v/>
      </c>
      <c r="NY39" s="577" t="str">
        <f>IF(Table1[[#This Row],[Etikett - B1 - Recyceltes Material]]="","",VLOOKUP(Table1[[#This Row],[Etikett - B1 - Recyceltes Material]],'DD FD'!AL:AM,2,FALSE))</f>
        <v/>
      </c>
      <c r="NZ39" s="578" t="str">
        <f>IF(Table1[[#This Row],[Etikett - B1 - Recyceltes Material Anteil (in %)]]="","",Table1[[#This Row],[Etikett - B1 - Recyceltes Material Anteil (in %)]])</f>
        <v/>
      </c>
      <c r="OA39" s="577" t="str">
        <f>IF(Table1[[#This Row],[Etikett - B1 - Beschichtung]]="","",VLOOKUP(Table1[[#This Row],[Etikett - B1 - Beschichtung]],'DD FD'!AE:AF,2,FALSE))</f>
        <v/>
      </c>
      <c r="OB39" s="580" t="str">
        <f>IF(Table1[[#This Row],[Etikett - B1 - Beschichtung Anteil (in %)]]="","",Table1[[#This Row],[Etikett - B1 - Beschichtung Anteil (in %)]])</f>
        <v/>
      </c>
      <c r="OC39" s="576" t="str">
        <f>IF(Table1[[#This Row],[Etikett - B2 - Art]]="","",VLOOKUP(Table1[[#This Row],[Etikett - B2 - Art]],'DD FD'!F:G,2,FALSE))</f>
        <v/>
      </c>
      <c r="OD39" s="577" t="str">
        <f>IF(Table1[[#This Row],[Etikett - B2 - Fraktion]]="","",VLOOKUP(Table1[[#This Row],[Etikett - B2 - Fraktion]],'DD FD'!H:J,3,FALSE))</f>
        <v/>
      </c>
      <c r="OE39" s="574" t="str">
        <f>IF(Table1[[#This Row],[Etikett - B2 - Gewicht (in G)]]="","",Table1[[#This Row],[Etikett - B2 - Gewicht (in G)]])</f>
        <v/>
      </c>
      <c r="OF39" s="574" t="str">
        <f>IF(Table1[[#This Row],[Etikett - B2 - Lizenzierungs-pflichtig? (X=Ja)]]="","",Table1[[#This Row],[Etikett - B2 - Lizenzierungs-pflichtig? (X=Ja)]])</f>
        <v/>
      </c>
      <c r="OG39" s="574" t="str">
        <f>IF(Table1[[#This Row],[Etikett - B2 - Trennbar vom Hauptkörper? (X=Ja)]]="","",Table1[[#This Row],[Etikett - B2 - Trennbar vom Hauptkörper? (X=Ja)]])</f>
        <v/>
      </c>
      <c r="OH39" s="577" t="str">
        <f>IF(Table1[[#This Row],[Etikett - B2 - Virgin Material]]="","",VLOOKUP(Table1[[#This Row],[Etikett - B2 - Virgin Material]],'DD FD'!AJ:AK,2,FALSE))</f>
        <v/>
      </c>
      <c r="OI39" s="578" t="str">
        <f>IF(Table1[[#This Row],[Etikett - B2 - Virgin Material Anteil (in %)]]="","",Table1[[#This Row],[Etikett - B2 - Virgin Material Anteil (in %)]])</f>
        <v/>
      </c>
      <c r="OJ39" s="577" t="str">
        <f>IF(Table1[[#This Row],[Etikett - B2 - Recyceltes Material]]="","",VLOOKUP(Table1[[#This Row],[Etikett - B2 - Recyceltes Material]],'DD FD'!AL:AM,2,FALSE))</f>
        <v/>
      </c>
      <c r="OK39" s="578" t="str">
        <f>IF(Table1[[#This Row],[Etikett - B2 - Recyceltes Material Anteil (in %)]]="","",Table1[[#This Row],[Etikett - B2 - Recyceltes Material Anteil (in %)]])</f>
        <v/>
      </c>
      <c r="OL39" s="577" t="str">
        <f>IF(Table1[[#This Row],[Etikett - B2 - Beschichtung]]="","",VLOOKUP(Table1[[#This Row],[Etikett - B2 - Beschichtung]],'DD FD'!AE:AF,2,FALSE))</f>
        <v/>
      </c>
      <c r="OM39" s="580" t="str">
        <f>IF(Table1[[#This Row],[Etikett - B2 - Beschichtung Anteil (in %)]]="","",Table1[[#This Row],[Etikett - B2 - Beschichtung Anteil (in %)]])</f>
        <v/>
      </c>
      <c r="ON39" s="576" t="str">
        <f>IF(Table1[[#This Row],[Etikett - B3 - Art]]="","",VLOOKUP(Table1[[#This Row],[Etikett - B3 - Art]],'DD FD'!F:G,2,FALSE))</f>
        <v/>
      </c>
      <c r="OO39" s="577" t="str">
        <f>IF(Table1[[#This Row],[Etikett - B3 - Fraktion]]="","",VLOOKUP(Table1[[#This Row],[Etikett - B3 - Fraktion]],'DD FD'!H:J,3,FALSE))</f>
        <v/>
      </c>
      <c r="OP39" s="574" t="str">
        <f>IF(Table1[[#This Row],[Etikett - B3 - Gewicht (in G)]]="","",Table1[[#This Row],[Etikett - B3 - Gewicht (in G)]])</f>
        <v/>
      </c>
      <c r="OQ39" s="574" t="str">
        <f>IF(Table1[[#This Row],[Etikett - B3 - Lizenzierungs-pflichtig? (X=Ja)]]="","",Table1[[#This Row],[Etikett - B3 - Lizenzierungs-pflichtig? (X=Ja)]])</f>
        <v/>
      </c>
      <c r="OR39" s="574" t="str">
        <f>IF(Table1[[#This Row],[Etikett - B3 - Trennbar vom Hauptkörper? (X=Ja)]]="","",Table1[[#This Row],[Etikett - B3 - Trennbar vom Hauptkörper? (X=Ja)]])</f>
        <v/>
      </c>
      <c r="OS39" s="577" t="str">
        <f>IF(Table1[[#This Row],[Etikett - B3 - Virgin Material]]="","",VLOOKUP(Table1[[#This Row],[Etikett - B3 - Virgin Material]],'DD FD'!AJ:AK,2,FALSE))</f>
        <v/>
      </c>
      <c r="OT39" s="578" t="str">
        <f>IF(Table1[[#This Row],[Etikett - B3 - Virgin Material Anteil (in %)]]="","",Table1[[#This Row],[Etikett - B3 - Virgin Material Anteil (in %)]])</f>
        <v/>
      </c>
      <c r="OU39" s="577" t="str">
        <f>IF(Table1[[#This Row],[Etikett - B3 - Recyceltes Material]]="","",VLOOKUP(Table1[[#This Row],[Etikett - B3 - Recyceltes Material]],'DD FD'!AL:AM,2,FALSE))</f>
        <v/>
      </c>
      <c r="OV39" s="578" t="str">
        <f>IF(Table1[[#This Row],[Etikett - B3 - Recyceltes Material Anteil (in %)]]="","",Table1[[#This Row],[Etikett - B3 - Recyceltes Material Anteil (in %)]])</f>
        <v/>
      </c>
      <c r="OW39" s="577" t="str">
        <f>IF(Table1[[#This Row],[Etikett - B3 - Beschichtung]]="","",VLOOKUP(Table1[[#This Row],[Etikett - B3 - Beschichtung]],'DD FD'!AE:AF,2,FALSE))</f>
        <v/>
      </c>
      <c r="OX39" s="613" t="str">
        <f>IF(Table1[[#This Row],[Etikett - B3 - Beschichtung Anteil (in %)]]="","",Table1[[#This Row],[Etikett - B3 - Beschichtung Anteil (in %)]])</f>
        <v/>
      </c>
      <c r="OY39" s="618">
        <f>ROUNDUP(SUM(
IF(AND(LH39='DD FD'!$J$7,LJ39='DD FD'!$AI$3),LI39,0),
IF(AND(LR39='DD FD'!$J$7,LT39='DD FD'!$AI$3),LS39,0),
IF(AND(MB39='DD FD'!$J$7,MD39='DD FD'!$AI$3),MC39,0),
IF(AND(ML39='DD FD'!$J$7,MN39='DD FD'!$AI$3),MM39,0),
IF(AND(MW39='DD FD'!$J$7,MY39='DD FD'!$AI$3),MX39,0),
IF(AND(NH39='DD FD'!$J$7,NJ39='DD FD'!$AI$3),NI39,0),
IF(AND(NS39='DD FD'!$J$7,NU39='DD FD'!$AI$3),NT39,0),
IF(AND(OD39='DD FD'!$J$7,OF39='DD FD'!$AI$3),OE39,0),
IF(AND(OO39='DD FD'!$J$7,OQ39='DD FD'!$AI$3),OP39,0),
),2)</f>
        <v>0</v>
      </c>
      <c r="OZ39" s="617">
        <f>ROUNDUP(SUM(
IF(AND(LH39='DD FD'!$J$6,LJ39='DD FD'!$AI$3),LI39,0),
IF(AND(LR39='DD FD'!$J$6,LT39='DD FD'!$AI$3),LS39,0),
IF(AND(MB39='DD FD'!$J$6,MD39='DD FD'!$AI$3),MC39,0),
IF(AND(ML39='DD FD'!$J$6,MN39='DD FD'!$AI$3),MM39,0),
IF(AND(MW39='DD FD'!$J$6,MY39='DD FD'!$AI$3),MX39,0),
IF(AND(NH39='DD FD'!$J$6,NJ39='DD FD'!$AI$3),NI39,0),
IF(AND(NS39='DD FD'!$J$6,NU39='DD FD'!$AI$3),NT39,0),
IF(AND(OD39='DD FD'!$J$6,OF39='DD FD'!$AI$3),OE39,0),
IF(AND(OO39='DD FD'!$J$6,OQ39='DD FD'!$AI$3),OP39,0),
),2)</f>
        <v>0</v>
      </c>
      <c r="PA39" s="617">
        <f>ROUNDUP(SUM(
IF(AND(LH39='DD FD'!$J$10,LJ39='DD FD'!$AI$3),LI39,0),
IF(AND(LR39='DD FD'!$J$10,LT39='DD FD'!$AI$3),LS39,0),
IF(AND(MB39='DD FD'!$J$10,MD39='DD FD'!$AI$3),MC39,0),
IF(AND(ML39='DD FD'!$J$10,MN39='DD FD'!$AI$3),MM39,0),
IF(AND(MW39='DD FD'!$J$10,MY39='DD FD'!$AI$3),MX39,0),
IF(AND(NH39='DD FD'!$J$10,NJ39='DD FD'!$AI$3),NI39,0),
IF(AND(NS39='DD FD'!$J$10,NU39='DD FD'!$AI$3),NT39,0),
IF(AND(OD39='DD FD'!$J$10,OF39='DD FD'!$AI$3),OE39,0),
IF(AND(OO39='DD FD'!$J$10,OQ39='DD FD'!$AI$3),OP39,0),
),2)</f>
        <v>0</v>
      </c>
      <c r="PB39" s="617">
        <f>ROUNDUP(SUM(
IF(AND(LH39='DD FD'!$J$8,LJ39='DD FD'!$AI$3),LI39,0),
IF(AND(LR39='DD FD'!$J$8,LT39='DD FD'!$AI$3),LS39,0),
IF(AND(MB39='DD FD'!$J$8,MD39='DD FD'!$AI$3),MC39,0),
IF(AND(ML39='DD FD'!$J$8,MN39='DD FD'!$AI$3),MM39,0),
IF(AND(MW39='DD FD'!$J$8,MY39='DD FD'!$AI$3),MX39,0),
IF(AND(NH39='DD FD'!$J$8,NJ39='DD FD'!$AI$3),NI39,0),
IF(AND(NS39='DD FD'!$J$8,NU39='DD FD'!$AI$3),NT39,0),
IF(AND(OD39='DD FD'!$J$8,OF39='DD FD'!$AI$3),OE39,0),
IF(AND(OO39='DD FD'!$J$8,OQ39='DD FD'!$AI$3),OP39,0),
),2)</f>
        <v>0</v>
      </c>
      <c r="PC39" s="617">
        <f>ROUNDUP(SUM(
IF(AND(LH39='DD FD'!$J$5,LJ39='DD FD'!$AI$3),LI39,0),
IF(AND(LR39='DD FD'!$J$5,LT39='DD FD'!$AI$3),LS39,0),
IF(AND(MB39='DD FD'!$J$5,MD39='DD FD'!$AI$3),MC39,0),
IF(AND(ML39='DD FD'!$J$5,MN39='DD FD'!$AI$3),MM39,0),
IF(AND(MW39='DD FD'!$J$5,MY39='DD FD'!$AI$3),MX39,0),
IF(AND(NH39='DD FD'!$J$5,NJ39='DD FD'!$AI$3),NI39,0),
IF(AND(NS39='DD FD'!$J$5,NU39='DD FD'!$AI$3),NT39,0),
IF(AND(OD39='DD FD'!$J$5,OF39='DD FD'!$AI$3),OE39,0),
IF(AND(OO39='DD FD'!$J$5,OQ39='DD FD'!$AI$3),OP39,0),
),2)</f>
        <v>0</v>
      </c>
      <c r="PD39" s="617">
        <f>ROUNDUP(SUM(
IF(AND(LH39='DD FD'!$J$9,LJ39='DD FD'!$AI$3),LI39,0),
IF(AND(LR39='DD FD'!$J$9,LT39='DD FD'!$AI$3),LS39,0),
IF(AND(MB39='DD FD'!$J$9,MD39='DD FD'!$AI$3),MC39,0),
IF(AND(ML39='DD FD'!$J$9,MN39='DD FD'!$AI$3),MM39,0),
IF(AND(MW39='DD FD'!$J$9,MY39='DD FD'!$AI$3),MX39,0),
IF(AND(NH39='DD FD'!$J$9,NJ39='DD FD'!$AI$3),NI39,0),
IF(AND(NS39='DD FD'!$J$9,NU39='DD FD'!$AI$3),NT39,0),
IF(AND(OD39='DD FD'!$J$9,OF39='DD FD'!$AI$3),OE39,0),
IF(AND(OO39='DD FD'!$J$9,OQ39='DD FD'!$AI$3),OP39,0),
),2)</f>
        <v>0</v>
      </c>
      <c r="PE39" s="617">
        <f>ROUNDUP(SUM(
IF(AND(LH39='DD FD'!$J$4,LJ39='DD FD'!$AI$3),LI39,0),
IF(AND(LR39='DD FD'!$J$4,LT39='DD FD'!$AI$3),LS39,0),
IF(AND(MB39='DD FD'!$J$4,MD39='DD FD'!$AI$3),MC39,0),
IF(AND(ML39='DD FD'!$J$4,MN39='DD FD'!$AI$3),MM39,0),
IF(AND(MW39='DD FD'!$J$4,MY39='DD FD'!$AI$3),MX39,0),
IF(AND(NH39='DD FD'!$J$4,NJ39='DD FD'!$AI$3),NI39,0),
IF(AND(NS39='DD FD'!$J$4,NU39='DD FD'!$AI$3),NT39,0),
IF(AND(OD39='DD FD'!$J$4,OF39='DD FD'!$AI$3),OE39,0),
IF(AND(OO39='DD FD'!$J$4,OQ39='DD FD'!$AI$3),OP39,0),
),2)</f>
        <v>0</v>
      </c>
      <c r="PF39" s="619">
        <f>ROUNDUP(SUM(
IF(AND(LH39='DD FD'!$J$11,LJ39='DD FD'!$AI$3),LI39,0),
IF(AND(LR39='DD FD'!$J$11,LT39='DD FD'!$AI$3),LS39,0),
IF(AND(MB39='DD FD'!$J$11,MD39='DD FD'!$AI$3),MC39,0),
IF(AND(ML39='DD FD'!$J$11,MN39='DD FD'!$AI$3),MM39,0),
IF(AND(MW39='DD FD'!$J$11,MY39='DD FD'!$AI$3),MX39,0),
IF(AND(NH39='DD FD'!$J$11,NJ39='DD FD'!$AI$3),NI39,0),
IF(AND(NS39='DD FD'!$J$11,NU39='DD FD'!$AI$3),NT39,0),
IF(AND(OD39='DD FD'!$J$11,OF39='DD FD'!$AI$3),OE39,0),
IF(AND(OO39='DD FD'!$J$11,OQ39='DD FD'!$AI$3),OP39,0),
),2)</f>
        <v>0</v>
      </c>
    </row>
    <row r="40" spans="1:422">
      <c r="A40" s="806"/>
      <c r="B40" s="934"/>
      <c r="C40" s="247"/>
      <c r="D40" s="842"/>
      <c r="E40" s="247"/>
      <c r="F40" s="158"/>
      <c r="G40" s="710"/>
      <c r="H40" s="712"/>
      <c r="I40" s="936"/>
      <c r="J40" s="803"/>
      <c r="K40" s="150"/>
      <c r="L40" s="146" t="str">
        <f t="shared" si="0"/>
        <v/>
      </c>
      <c r="M40" s="501" t="str">
        <f t="shared" si="17"/>
        <v/>
      </c>
      <c r="N40" s="504"/>
      <c r="O40" s="113" t="str">
        <f t="shared" si="18"/>
        <v/>
      </c>
      <c r="P40" s="114" t="str">
        <f t="shared" si="1"/>
        <v/>
      </c>
      <c r="Q40" s="152"/>
      <c r="R40" s="152"/>
      <c r="S40" s="115" t="str">
        <f t="shared" si="19"/>
        <v/>
      </c>
      <c r="T40" s="159"/>
      <c r="U40" s="159"/>
      <c r="V40" s="157"/>
      <c r="W40" s="157"/>
      <c r="X40" s="157"/>
      <c r="Y40" s="772"/>
      <c r="Z40" s="158"/>
      <c r="AA40" s="144"/>
      <c r="AB40" s="112"/>
      <c r="AC40" s="153"/>
      <c r="AD40" s="153"/>
      <c r="AE40" s="153"/>
      <c r="AF40" s="153"/>
      <c r="AG40" s="153"/>
      <c r="AH40" s="153"/>
      <c r="AI40" s="152"/>
      <c r="AJ40" s="158"/>
      <c r="AK40" s="158"/>
      <c r="AL40" s="158"/>
      <c r="AM40" s="116" t="str">
        <f t="shared" si="20"/>
        <v/>
      </c>
      <c r="AN40" s="116" t="str">
        <f t="shared" si="21"/>
        <v/>
      </c>
      <c r="AO40" s="324"/>
      <c r="AP40" s="503"/>
      <c r="AQ40" s="487" t="str">
        <f t="shared" si="22"/>
        <v/>
      </c>
      <c r="AR40" s="113" t="str">
        <f t="shared" si="2"/>
        <v/>
      </c>
      <c r="AS40" s="113" t="str">
        <f t="shared" si="3"/>
        <v/>
      </c>
      <c r="AT40" s="113" t="str">
        <f t="shared" si="4"/>
        <v/>
      </c>
      <c r="AU40" s="113" t="str">
        <f t="shared" si="5"/>
        <v/>
      </c>
      <c r="AV40" s="159"/>
      <c r="AW40" s="157"/>
      <c r="AX40" s="157"/>
      <c r="AY40" s="157"/>
      <c r="AZ40" s="157"/>
      <c r="BA40" s="116" t="str">
        <f t="shared" si="6"/>
        <v/>
      </c>
      <c r="BB40" s="316"/>
      <c r="BC40" s="116" t="str">
        <f t="shared" si="7"/>
        <v/>
      </c>
      <c r="BD40" s="133" t="str">
        <f t="shared" si="8"/>
        <v/>
      </c>
      <c r="BE40" s="157"/>
      <c r="BF40" s="1180"/>
      <c r="BG40" s="1180"/>
      <c r="BH40" s="158"/>
      <c r="BI40" s="490"/>
      <c r="BJ40" s="514" t="str">
        <f t="shared" si="23"/>
        <v/>
      </c>
      <c r="BK40" s="789"/>
      <c r="BL40" s="116" t="str">
        <f t="shared" si="24"/>
        <v/>
      </c>
      <c r="BM40" s="144"/>
      <c r="BN40" s="144"/>
      <c r="BO40" s="144"/>
      <c r="BP40" s="790"/>
      <c r="BQ40" s="790"/>
      <c r="BR40" s="790"/>
      <c r="BS40" s="116" t="str">
        <f t="shared" si="9"/>
        <v/>
      </c>
      <c r="BT40" s="790"/>
      <c r="BU40" s="808" t="str">
        <f t="shared" si="10"/>
        <v/>
      </c>
      <c r="BV40" s="791"/>
      <c r="BW40" s="144"/>
      <c r="BX40" s="20"/>
      <c r="BY40" s="20"/>
      <c r="BZ40" s="20"/>
      <c r="CA40" s="792"/>
      <c r="CB40" s="1201"/>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782" t="str">
        <f t="shared" si="25"/>
        <v/>
      </c>
      <c r="EE40" s="519"/>
      <c r="EF40" s="793"/>
      <c r="EG40" s="519"/>
      <c r="EH40" s="794"/>
      <c r="EI40" s="790"/>
      <c r="EJ40" s="794"/>
      <c r="EK40" s="794"/>
      <c r="EL40" s="790"/>
      <c r="EM40" s="790"/>
      <c r="EN40" s="790"/>
      <c r="EO40" s="112" t="str">
        <f t="shared" si="11"/>
        <v/>
      </c>
      <c r="EP40" s="790"/>
      <c r="EQ40" s="488" t="str">
        <f t="shared" si="12"/>
        <v/>
      </c>
      <c r="ER40" s="1100"/>
      <c r="ES40" s="1099" t="str">
        <f t="shared" si="26"/>
        <v/>
      </c>
      <c r="ET40" s="525"/>
      <c r="EU40" s="148"/>
      <c r="EV40" s="148"/>
      <c r="EW40" s="148"/>
      <c r="EX40" s="148"/>
      <c r="EY40" s="148"/>
      <c r="EZ40" s="148"/>
      <c r="FA40" s="148"/>
      <c r="FB40" s="148"/>
      <c r="FC40" s="148"/>
      <c r="FD40" s="148"/>
      <c r="FE40" s="148"/>
      <c r="FF40" s="148"/>
      <c r="FG40" s="148"/>
      <c r="FH40" s="148"/>
      <c r="FI40" s="528"/>
      <c r="FJ40" s="513" t="str">
        <f t="shared" si="13"/>
        <v/>
      </c>
      <c r="FK40" s="158"/>
      <c r="FL40" s="850"/>
      <c r="FM40" s="850"/>
      <c r="FN40" s="850"/>
      <c r="FO40" s="850"/>
      <c r="FP40" s="850"/>
      <c r="FQ40" s="850"/>
      <c r="FR40" s="157"/>
      <c r="FS40" s="143"/>
      <c r="FT40" s="143"/>
      <c r="FU40" s="847" t="str">
        <f t="shared" si="14"/>
        <v/>
      </c>
      <c r="FV40" s="555"/>
      <c r="FW40" s="523" t="str">
        <f>IF(Table1[[#This Row],[Nonfood Inhaltstoffe - Komponente]]="","",VLOOKUP(Table1[[#This Row],[Nonfood Inhaltstoffe - Komponente]],'Dropdown Auswahl'!BJ:BK,2,FALSE))</f>
        <v/>
      </c>
      <c r="FX40" s="1013"/>
      <c r="FY40" s="1011" t="str">
        <f t="shared" si="15"/>
        <v/>
      </c>
      <c r="FZ40" s="152"/>
      <c r="GA40" s="152"/>
      <c r="GB40" s="152"/>
      <c r="GC40" s="529" t="str">
        <f t="shared" si="16"/>
        <v/>
      </c>
      <c r="GG40" s="21"/>
      <c r="GH40" s="21"/>
      <c r="GI40" s="1019"/>
      <c r="GJ40" s="1016" t="str">
        <f>IF(Table1[[#This Row],[Global Trade Item Number (GTIN)]]="","",Table1[[#This Row],[Global Trade Item Number (GTIN)]])</f>
        <v/>
      </c>
      <c r="GK40" s="555" t="str">
        <f>IF(Table1[[#This Row],[WAWI-Nr./ Kreditoren-Nummer
(ASDV)]]&lt;&gt;"",Table1[[#This Row],[WAWI-Nr./ Kreditoren-Nummer
(ASDV)]],"")</f>
        <v/>
      </c>
      <c r="GL40" s="165"/>
      <c r="GM40" s="165"/>
      <c r="GN40" s="165"/>
      <c r="GO40" s="485"/>
      <c r="GP40" s="534"/>
      <c r="GQ40" s="533"/>
      <c r="GR40" s="486"/>
      <c r="GS40" s="486"/>
      <c r="GT40" s="486"/>
      <c r="GU40" s="486"/>
      <c r="GV40" s="486"/>
      <c r="GW40" s="542"/>
      <c r="GX40" s="538"/>
      <c r="GY40" s="144"/>
      <c r="GZ40" s="480"/>
      <c r="HA40" s="158"/>
      <c r="HB40" s="480"/>
      <c r="HC40" s="480"/>
      <c r="HD40" s="480"/>
      <c r="HE40" s="480"/>
      <c r="HF40" s="480"/>
      <c r="HG40" s="480"/>
      <c r="HH40" s="538"/>
      <c r="HI40" s="480"/>
      <c r="HJ40" s="480"/>
      <c r="HK40" s="480"/>
      <c r="HL40" s="480"/>
      <c r="HM40" s="480"/>
      <c r="HN40" s="480"/>
      <c r="HO40" s="480"/>
      <c r="HP40" s="480"/>
      <c r="HQ40" s="480"/>
      <c r="HR40" s="538"/>
      <c r="HS40" s="480"/>
      <c r="HT40" s="480"/>
      <c r="HU40" s="480"/>
      <c r="HV40" s="480"/>
      <c r="HW40" s="480"/>
      <c r="HX40" s="480"/>
      <c r="HY40" s="480"/>
      <c r="HZ40" s="480"/>
      <c r="IA40" s="480"/>
      <c r="IB40" s="538"/>
      <c r="IC40" s="480"/>
      <c r="ID40" s="480"/>
      <c r="IE40" s="480"/>
      <c r="IF40" s="480"/>
      <c r="IG40" s="480"/>
      <c r="IH40" s="480"/>
      <c r="II40" s="480"/>
      <c r="IJ40" s="480"/>
      <c r="IK40" s="480"/>
      <c r="IL40" s="480"/>
      <c r="IM40" s="538"/>
      <c r="IN40" s="480"/>
      <c r="IO40" s="480"/>
      <c r="IP40" s="480"/>
      <c r="IQ40" s="480"/>
      <c r="IR40" s="480"/>
      <c r="IS40" s="480"/>
      <c r="IT40" s="480"/>
      <c r="IU40" s="480"/>
      <c r="IV40" s="480"/>
      <c r="IW40" s="480"/>
      <c r="IX40" s="538"/>
      <c r="IY40" s="480"/>
      <c r="IZ40" s="480"/>
      <c r="JA40" s="480"/>
      <c r="JB40" s="480"/>
      <c r="JC40" s="480"/>
      <c r="JD40" s="480"/>
      <c r="JE40" s="480"/>
      <c r="JF40" s="480"/>
      <c r="JG40" s="480"/>
      <c r="JH40" s="480"/>
      <c r="JI40" s="538"/>
      <c r="JJ40" s="480"/>
      <c r="JK40" s="480"/>
      <c r="JL40" s="480"/>
      <c r="JM40" s="480"/>
      <c r="JN40" s="480"/>
      <c r="JO40" s="480"/>
      <c r="JP40" s="480"/>
      <c r="JQ40" s="480"/>
      <c r="JR40" s="480"/>
      <c r="JS40" s="590"/>
      <c r="JT40" s="538"/>
      <c r="JU40" s="480"/>
      <c r="JV40" s="480"/>
      <c r="JW40" s="480"/>
      <c r="JX40" s="480"/>
      <c r="JY40" s="480"/>
      <c r="JZ40" s="480"/>
      <c r="KA40" s="480"/>
      <c r="KB40" s="480"/>
      <c r="KC40" s="480"/>
      <c r="KD40" s="480"/>
      <c r="KE40" s="538"/>
      <c r="KF40" s="480"/>
      <c r="KG40" s="480"/>
      <c r="KH40" s="480"/>
      <c r="KI40" s="480"/>
      <c r="KJ40" s="480"/>
      <c r="KK40" s="480"/>
      <c r="KL40" s="480"/>
      <c r="KM40" s="480"/>
      <c r="KN40" s="480"/>
      <c r="KO40" s="480"/>
      <c r="KR40" s="568" t="str">
        <f>IF(Table1[[#This Row],[GTIN]]&lt;&gt;"",Table1[[#This Row],[GTIN]],"")</f>
        <v/>
      </c>
      <c r="KS40" s="569" t="str">
        <f>Table1[[#This Row],[Kreditor]]</f>
        <v/>
      </c>
      <c r="KT40" s="570" t="str">
        <f>IF(Table1[[#This Row],[Gültig ab (Datum)]]&lt;&gt;"",Table1[[#This Row],[Gültig ab (Datum)]],"")</f>
        <v/>
      </c>
      <c r="KU40" s="570"/>
      <c r="KV40" s="583" t="str">
        <f>IF(Table1[[#This Row],[Artikel verpackt? 
(X=Ja)]]="","",Table1[[#This Row],[Artikel verpackt? 
(X=Ja)]])</f>
        <v/>
      </c>
      <c r="KW40" s="571" t="str">
        <f>IF(Table1[[#This Row],[Verpackung recyclingfähig?
(X=Ja)]]="","",Table1[[#This Row],[Verpackung recyclingfähig?
(X=Ja)]])</f>
        <v/>
      </c>
      <c r="KX40" s="572"/>
      <c r="KY40" s="573"/>
      <c r="KZ40" s="574"/>
      <c r="LA40" s="574"/>
      <c r="LB40" s="574"/>
      <c r="LC40" s="574"/>
      <c r="LD40" s="574"/>
      <c r="LE40" s="574"/>
      <c r="LF40" s="575"/>
      <c r="LG40" s="576" t="str">
        <f>IF(Table1[[#This Row],[Hauptkörper - B1 - Art]]="","",VLOOKUP(Table1[[#This Row],[Hauptkörper - B1 - Art]],'DD FD'!B:C,2,FALSE))</f>
        <v/>
      </c>
      <c r="LH40" s="577" t="str">
        <f>IF(Table1[[#This Row],[Hauptkörper - B1 - Fraktion]]="","",VLOOKUP(Table1[[#This Row],[Hauptkörper - B1 - Fraktion]],'DD FD'!H:J,3,FALSE))</f>
        <v/>
      </c>
      <c r="LI40" s="574" t="str">
        <f>IF(Table1[[#This Row],[Hauptkörper - B1 - Gewicht
(in G)]]="","",Table1[[#This Row],[Hauptkörper - B1 - Gewicht
(in G)]])</f>
        <v/>
      </c>
      <c r="LJ40" s="574" t="str">
        <f>IF(Table1[[#This Row],[Hauptkörper - B1 - Lizenzierungs-pflichtig? (X=Ja)]]="","",Table1[[#This Row],[Hauptkörper - B1 - Lizenzierungs-pflichtig? (X=Ja)]])</f>
        <v/>
      </c>
      <c r="LK40" s="577" t="str">
        <f>IF(Table1[[#This Row],[Hauptkörper - B1 - Virgin Material]]="","",VLOOKUP(Table1[[#This Row],[Hauptkörper - B1 - Virgin Material]],'DD FD'!AJ:AK,2,FALSE))</f>
        <v/>
      </c>
      <c r="LL40" s="578" t="str">
        <f>IF(Table1[[#This Row],[Hauptkörper - B1 - Virgin Material Anteil (in %)]]="","",Table1[[#This Row],[Hauptkörper - B1 - Virgin Material Anteil (in %)]])</f>
        <v/>
      </c>
      <c r="LM40" s="577" t="str">
        <f>IF(Table1[[#This Row],[Hauptkörper - B1 - Recyceltes Material]]="","",VLOOKUP(Table1[[#This Row],[Hauptkörper - B1 - Recyceltes Material]],'DD FD'!AL:AM,2,FALSE))</f>
        <v/>
      </c>
      <c r="LN40" s="578" t="str">
        <f>IF(Table1[[#This Row],[Hauptkörper - B1 - Recyceltes Material Anteil (in %)]]="","",Table1[[#This Row],[Hauptkörper - B1 - Recyceltes Material Anteil (in %)]])</f>
        <v/>
      </c>
      <c r="LO40" s="579" t="str">
        <f>IF(Table1[[#This Row],[Hauptkörper - B1 - Beschichtung]]="","",VLOOKUP(Table1[[#This Row],[Hauptkörper - B1 - Beschichtung]],'DD FD'!AE:AF,2,FALSE))</f>
        <v/>
      </c>
      <c r="LP40" s="580" t="str">
        <f>IF(Table1[[#This Row],[Hauptkörper - B1 - Beschichtung Anteil (in %)]]="","",Table1[[#This Row],[Hauptkörper - B1 - Beschichtung Anteil (in %)]])</f>
        <v/>
      </c>
      <c r="LQ40" s="576" t="str">
        <f>IF(Table1[[#This Row],[Hauptkörper - B2 - Art]]="","",VLOOKUP(Table1[[#This Row],[Hauptkörper - B2 - Art]],'DD FD'!B:C,2,FALSE))</f>
        <v/>
      </c>
      <c r="LR40" s="577" t="str">
        <f>IF(Table1[[#This Row],[Hauptkörper - B2 - Fraktion]]="","",VLOOKUP(Table1[[#This Row],[Hauptkörper - B2 - Fraktion]],'DD FD'!H:J,3,FALSE))</f>
        <v/>
      </c>
      <c r="LS40" s="574" t="str">
        <f>IF(Table1[[#This Row],[Hauptkörper - B2 - Gewicht
(in G)]]="","",Table1[[#This Row],[Hauptkörper - B2 - Gewicht
(in G)]])</f>
        <v/>
      </c>
      <c r="LT40" s="574" t="str">
        <f>IF(Table1[[#This Row],[Hauptkörper - B2 - Lizenzierungs-pflichtig? (X=Ja)]]="","",Table1[[#This Row],[Hauptkörper - B2 - Lizenzierungs-pflichtig? (X=Ja)]])</f>
        <v/>
      </c>
      <c r="LU40" s="577" t="str">
        <f>IF(Table1[[#This Row],[Hauptkörper - B2 - Virgin Material]]="","",VLOOKUP(Table1[[#This Row],[Hauptkörper - B2 - Virgin Material]],'DD FD'!AJ:AK,2,FALSE))</f>
        <v/>
      </c>
      <c r="LV40" s="578" t="str">
        <f>IF(Table1[[#This Row],[Hauptkörper - B2 - Virgin Material Anteil (in %)]]="","",Table1[[#This Row],[Hauptkörper - B2 - Virgin Material Anteil (in %)]])</f>
        <v/>
      </c>
      <c r="LW40" s="577" t="str">
        <f>IF(Table1[[#This Row],[Hauptkörper - B2 - Recyceltes Material]]="","",VLOOKUP(Table1[[#This Row],[Hauptkörper - B2 - Recyceltes Material]],'DD FD'!AL:AM,2,FALSE))</f>
        <v/>
      </c>
      <c r="LX40" s="578" t="str">
        <f>IF(Table1[[#This Row],[Hauptkörper - B2 - Recyceltes Material Anteil (in %)]]="","",Table1[[#This Row],[Hauptkörper - B2 - Recyceltes Material Anteil (in %)]])</f>
        <v/>
      </c>
      <c r="LY40" s="577" t="str">
        <f>IF(Table1[[#This Row],[Hauptkörper - B2 - Beschichtung]]="","",VLOOKUP(Table1[[#This Row],[Hauptkörper - B2 - Beschichtung]],'DD FD'!AE:AF,2,FALSE))</f>
        <v/>
      </c>
      <c r="LZ40" s="580" t="str">
        <f>IF(Table1[[#This Row],[Hauptkörper - B2 - Beschichtung Anteil (in %)]]="","",Table1[[#This Row],[Hauptkörper - B2 - Beschichtung Anteil (in %)]])</f>
        <v/>
      </c>
      <c r="MA40" s="576" t="str">
        <f>IF(Table1[[#This Row],[Hauptkörper - B3 - Art]]="","",VLOOKUP(Table1[[#This Row],[Hauptkörper - B3 - Art]],'DD FD'!B:C,2,FALSE))</f>
        <v/>
      </c>
      <c r="MB40" s="577" t="str">
        <f>IF(Table1[[#This Row],[Hauptkörper - B3 - Fraktion]]="","",VLOOKUP(Table1[[#This Row],[Hauptkörper - B3 - Fraktion]],'DD FD'!H:J,3,FALSE))</f>
        <v/>
      </c>
      <c r="MC40" s="574" t="str">
        <f>IF(Table1[[#This Row],[Hauptkörper - B3 - Gewicht
(in G)]]="","",Table1[[#This Row],[Hauptkörper - B3 - Gewicht
(in G)]])</f>
        <v/>
      </c>
      <c r="MD40" s="574" t="str">
        <f>IF(Table1[[#This Row],[Hauptkörper - B3 - Lizenzierungs-pflichtig? (X=Ja)]]="","",Table1[[#This Row],[Hauptkörper - B3 - Lizenzierungs-pflichtig? (X=Ja)]])</f>
        <v/>
      </c>
      <c r="ME40" s="577" t="str">
        <f>IF(Table1[[#This Row],[Hauptkörper - B3 - Virgin Material]]="","",VLOOKUP(Table1[[#This Row],[Hauptkörper - B3 - Virgin Material]],'DD FD'!AJ:AK,2,FALSE))</f>
        <v/>
      </c>
      <c r="MF40" s="578" t="str">
        <f>IF(Table1[[#This Row],[Hauptkörper - B3 - Virgin Material Anteil (in %)]]="","",Table1[[#This Row],[Hauptkörper - B3 - Virgin Material Anteil (in %)]])</f>
        <v/>
      </c>
      <c r="MG40" s="577" t="str">
        <f>IF(Table1[[#This Row],[Hauptkörper - B3 - Recyceltes Material]]="","",VLOOKUP(Table1[[#This Row],[Hauptkörper - B3 - Recyceltes Material]],'DD FD'!AL:AM,2,FALSE))</f>
        <v/>
      </c>
      <c r="MH40" s="578" t="str">
        <f>IF(Table1[[#This Row],[Hauptkörper - B3 - Recyceltes Material Anteil (in %)]]="","",Table1[[#This Row],[Hauptkörper - B3 - Recyceltes Material Anteil (in %)]])</f>
        <v/>
      </c>
      <c r="MI40" s="577" t="str">
        <f>IF(Table1[[#This Row],[Hauptkörper - B3 - Beschichtung]]="","",VLOOKUP(Table1[[#This Row],[Hauptkörper - B3 - Beschichtung]],'DD FD'!AE:AF,2,FALSE))</f>
        <v/>
      </c>
      <c r="MJ40" s="580" t="str">
        <f>IF(Table1[[#This Row],[Hauptkörper - B3 - Beschichtung Anteil (in %)]]="","",Table1[[#This Row],[Hauptkörper - B3 - Beschichtung Anteil (in %)]])</f>
        <v/>
      </c>
      <c r="MK40" s="576" t="str">
        <f>IF(Table1[[#This Row],[Verschluss - B1 - Art]]="","",VLOOKUP(Table1[[#This Row],[Verschluss - B1 - Art]],'DD FD'!D:E,2,FALSE))</f>
        <v/>
      </c>
      <c r="ML40" s="577" t="str">
        <f>IF(Table1[[#This Row],[Verschluss - B1 - Fraktion]]="","",VLOOKUP(Table1[[#This Row],[Verschluss - B1 - Fraktion]],'DD FD'!H:J,3,FALSE))</f>
        <v/>
      </c>
      <c r="MM40" s="574" t="str">
        <f>IF(Table1[[#This Row],[Verschluss - B1 - Gewicht (in G)]]="","",Table1[[#This Row],[Verschluss - B1 - Gewicht (in G)]])</f>
        <v/>
      </c>
      <c r="MN40" s="574" t="str">
        <f>IF(Table1[[#This Row],[Verschluss - B1 - Lizenzierungs-pflichtig? (X=Ja)]]="","",Table1[[#This Row],[Verschluss - B1 - Lizenzierungs-pflichtig? (X=Ja)]])</f>
        <v/>
      </c>
      <c r="MO40" s="574" t="str">
        <f>IF(Table1[[#This Row],[Verschluss - B1 - Trennbar vom Hauptkörper? (X=Ja)]]="","",Table1[[#This Row],[Verschluss - B1 - Trennbar vom Hauptkörper? (X=Ja)]])</f>
        <v/>
      </c>
      <c r="MP40" s="577" t="str">
        <f>IF(Table1[[#This Row],[Verschluss - B1 - Virgin Material]]="","",VLOOKUP(Table1[[#This Row],[Verschluss - B1 - Virgin Material]],'DD FD'!AJ:AK,2,FALSE))</f>
        <v/>
      </c>
      <c r="MQ40" s="578" t="str">
        <f>IF(Table1[[#This Row],[Verschluss - B1 - Virgin Material Anteil (in %)]]="","",Table1[[#This Row],[Verschluss - B1 - Virgin Material Anteil (in %)]])</f>
        <v/>
      </c>
      <c r="MR40" s="577" t="str">
        <f>IF(Table1[[#This Row],[Verschluss - B1 - Recyceltes Material]]="","",VLOOKUP(Table1[[#This Row],[Verschluss - B1 - Recyceltes Material]],'DD FD'!AL:AM,2,FALSE))</f>
        <v/>
      </c>
      <c r="MS40" s="578" t="str">
        <f>IF(Table1[[#This Row],[Verschluss - B1 - Recyceltes Material Anteil (in %)]]="","",Table1[[#This Row],[Verschluss - B1 - Recyceltes Material Anteil (in %)]])</f>
        <v/>
      </c>
      <c r="MT40" s="577" t="str">
        <f>IF(Table1[[#This Row],[Verschluss - B1 - Beschichtung]]="","",VLOOKUP(Table1[[#This Row],[Verschluss - B1 - Beschichtung]],'DD FD'!AE:AF,2,FALSE))</f>
        <v/>
      </c>
      <c r="MU40" s="580" t="str">
        <f>IF(Table1[[#This Row],[Verschluss - B1 - Beschichtung Anteil (in %)]]="","",Table1[[#This Row],[Verschluss - B1 - Beschichtung Anteil (in %)]])</f>
        <v/>
      </c>
      <c r="MV40" s="576" t="str">
        <f>IF(Table1[[#This Row],[Verschluss - B2 - Art]]="","",VLOOKUP(Table1[[#This Row],[Verschluss - B2 - Art]],'DD FD'!D:E,2,FALSE))</f>
        <v/>
      </c>
      <c r="MW40" s="577" t="str">
        <f>IF(Table1[[#This Row],[Verschluss - B2 - Fraktion]]="","",VLOOKUP(Table1[[#This Row],[Verschluss - B2 - Fraktion]],'DD FD'!H:J,3,FALSE))</f>
        <v/>
      </c>
      <c r="MX40" s="574" t="str">
        <f>IF(Table1[[#This Row],[Verschluss - B2 - Gewicht (in G)]]="","",Table1[[#This Row],[Verschluss - B2 - Gewicht (in G)]])</f>
        <v/>
      </c>
      <c r="MY40" s="574" t="str">
        <f>IF(Table1[[#This Row],[Verschluss - B2 - Lizenzierungs-pflichtig? (X=Ja)]]="","",Table1[[#This Row],[Verschluss - B2 - Lizenzierungs-pflichtig? (X=Ja)]])</f>
        <v/>
      </c>
      <c r="MZ40" s="574" t="str">
        <f>IF(Table1[[#This Row],[Verschluss - B2 - Trennbar vom Hauptkörper? (X=Ja)]]="","",Table1[[#This Row],[Verschluss - B2 - Trennbar vom Hauptkörper? (X=Ja)]])</f>
        <v/>
      </c>
      <c r="NA40" s="577" t="str">
        <f>IF(Table1[[#This Row],[Verschluss - B2 - Virgin Material]]="","",VLOOKUP(Table1[[#This Row],[Verschluss - B2 - Virgin Material]],'DD FD'!AJ:AK,2,FALSE))</f>
        <v/>
      </c>
      <c r="NB40" s="578" t="str">
        <f>IF(Table1[[#This Row],[Verschluss - B2 - Virgin Material Anteil (in %)]]="","",Table1[[#This Row],[Verschluss - B2 - Virgin Material Anteil (in %)]])</f>
        <v/>
      </c>
      <c r="NC40" s="577" t="str">
        <f>IF(Table1[[#This Row],[Verschluss - B2 - Recyceltes Material]]="","",VLOOKUP(Table1[[#This Row],[Verschluss - B2 - Recyceltes Material]],'DD FD'!AL:AM,2,FALSE))</f>
        <v/>
      </c>
      <c r="ND40" s="578" t="str">
        <f>IF(Table1[[#This Row],[Verschluss - B2 - Recyceltes Material Anteil (in %)]]="","",Table1[[#This Row],[Verschluss - B2 - Recyceltes Material Anteil (in %)]])</f>
        <v/>
      </c>
      <c r="NE40" s="577" t="str">
        <f>IF(Table1[[#This Row],[Verschluss - B2 - Beschichtung]]="","",VLOOKUP(Table1[[#This Row],[Verschluss - B2 - Beschichtung]],'DD FD'!AE:AF,2,FALSE))</f>
        <v/>
      </c>
      <c r="NF40" s="580" t="str">
        <f>IF(Table1[[#This Row],[Verschluss - B2 - Beschichtung Anteil (in %)]]="","",Table1[[#This Row],[Verschluss - B2 - Beschichtung Anteil (in %)]])</f>
        <v/>
      </c>
      <c r="NG40" s="576" t="str">
        <f>IF(Table1[[#This Row],[Verschluss - B3 - Art]]="","",VLOOKUP(Table1[[#This Row],[Verschluss - B3 - Art]],'DD FD'!D:E,2,FALSE))</f>
        <v/>
      </c>
      <c r="NH40" s="577" t="str">
        <f>IF(Table1[[#This Row],[Verschluss - B3 - Fraktion]]="","",VLOOKUP(Table1[[#This Row],[Verschluss - B3 - Fraktion]],'DD FD'!H:J,3,FALSE))</f>
        <v/>
      </c>
      <c r="NI40" s="574" t="str">
        <f>IF(Table1[[#This Row],[Verschluss - B3 - Gewicht (in G)]]="","",Table1[[#This Row],[Verschluss - B3 - Gewicht (in G)]])</f>
        <v/>
      </c>
      <c r="NJ40" s="574" t="str">
        <f>IF(Table1[[#This Row],[Verschluss - B3 - Lizenzierungs-pflichtig? (X=Ja)]]="","",Table1[[#This Row],[Verschluss - B3 - Lizenzierungs-pflichtig? (X=Ja)]])</f>
        <v/>
      </c>
      <c r="NK40" s="574" t="str">
        <f>IF(Table1[[#This Row],[Verschluss - B3 - Trennbar vom Hauptkörper? (X=Ja)]]="","",Table1[[#This Row],[Verschluss - B3 - Trennbar vom Hauptkörper? (X=Ja)]])</f>
        <v/>
      </c>
      <c r="NL40" s="577" t="str">
        <f>IF(Table1[[#This Row],[Verschluss - B3 - Virgin Material]]="","",VLOOKUP(Table1[[#This Row],[Verschluss - B3 - Virgin Material]],'DD FD'!AJ:AK,2,FALSE))</f>
        <v/>
      </c>
      <c r="NM40" s="578" t="str">
        <f>IF(Table1[[#This Row],[Verschluss - B3 - Virgin Material Anteil (in %)]]="","",Table1[[#This Row],[Verschluss - B3 - Virgin Material Anteil (in %)]])</f>
        <v/>
      </c>
      <c r="NN40" s="577" t="str">
        <f>IF(Table1[[#This Row],[Verschluss - B3 - Recyceltes Material]]="","",VLOOKUP(Table1[[#This Row],[Verschluss - B3 - Recyceltes Material]],'DD FD'!AL:AM,2,FALSE))</f>
        <v/>
      </c>
      <c r="NO40" s="578" t="str">
        <f>IF(Table1[[#This Row],[Verschluss - B3 - Recyceltes Material Anteil (in %)]]="","",Table1[[#This Row],[Verschluss - B3 - Recyceltes Material Anteil (in %)]])</f>
        <v/>
      </c>
      <c r="NP40" s="577" t="str">
        <f>IF(Table1[[#This Row],[Verschluss - B3 - Beschichtung]]="","",VLOOKUP(Table1[[#This Row],[Verschluss - B3 - Beschichtung]],'DD FD'!AE:AF,2,FALSE))</f>
        <v/>
      </c>
      <c r="NQ40" s="580" t="str">
        <f>IF(Table1[[#This Row],[Verschluss - B3 - Beschichtung Anteil (in %)]]="","",Table1[[#This Row],[Verschluss - B3 - Beschichtung Anteil (in %)]])</f>
        <v/>
      </c>
      <c r="NR40" s="576" t="str">
        <f>IF(Table1[[#This Row],[Etikett - B1 - Art]]="","",VLOOKUP(Table1[[#This Row],[Etikett - B1 - Art]],'DD FD'!F:G,2,FALSE))</f>
        <v/>
      </c>
      <c r="NS40" s="577" t="str">
        <f>IF(Table1[[#This Row],[Etikett - B1 - Fraktion]]="","",VLOOKUP(Table1[[#This Row],[Etikett - B1 - Fraktion]],'DD FD'!H:J,3,FALSE))</f>
        <v/>
      </c>
      <c r="NT40" s="574" t="str">
        <f>IF(Table1[[#This Row],[Etikett - B1 - Gewicht (in G)]]="","",Table1[[#This Row],[Etikett - B1 - Gewicht (in G)]])</f>
        <v/>
      </c>
      <c r="NU40" s="574" t="str">
        <f>IF(Table1[[#This Row],[Etikett - B1 - Lizenzierungs-pflichtig? (X=Ja)]]="","",Table1[[#This Row],[Etikett - B1 - Lizenzierungs-pflichtig? (X=Ja)]])</f>
        <v/>
      </c>
      <c r="NV40" s="574" t="str">
        <f>IF(Table1[[#This Row],[Etikett - B1 - Trennbar vom Hauptkörper? (X=Ja)]]="","",Table1[[#This Row],[Etikett - B1 - Trennbar vom Hauptkörper? (X=Ja)]])</f>
        <v/>
      </c>
      <c r="NW40" s="577" t="str">
        <f>IF(Table1[[#This Row],[Etikett - B1 - Virgin Material]]="","",VLOOKUP(Table1[[#This Row],[Etikett - B1 - Virgin Material]],'DD FD'!AJ:AK,2,FALSE))</f>
        <v/>
      </c>
      <c r="NX40" s="578" t="str">
        <f>IF(Table1[[#This Row],[Etikett - B1 - Virgin Material Anteil (in %)]]="","",Table1[[#This Row],[Etikett - B1 - Virgin Material Anteil (in %)]])</f>
        <v/>
      </c>
      <c r="NY40" s="577" t="str">
        <f>IF(Table1[[#This Row],[Etikett - B1 - Recyceltes Material]]="","",VLOOKUP(Table1[[#This Row],[Etikett - B1 - Recyceltes Material]],'DD FD'!AL:AM,2,FALSE))</f>
        <v/>
      </c>
      <c r="NZ40" s="578" t="str">
        <f>IF(Table1[[#This Row],[Etikett - B1 - Recyceltes Material Anteil (in %)]]="","",Table1[[#This Row],[Etikett - B1 - Recyceltes Material Anteil (in %)]])</f>
        <v/>
      </c>
      <c r="OA40" s="577" t="str">
        <f>IF(Table1[[#This Row],[Etikett - B1 - Beschichtung]]="","",VLOOKUP(Table1[[#This Row],[Etikett - B1 - Beschichtung]],'DD FD'!AE:AF,2,FALSE))</f>
        <v/>
      </c>
      <c r="OB40" s="580" t="str">
        <f>IF(Table1[[#This Row],[Etikett - B1 - Beschichtung Anteil (in %)]]="","",Table1[[#This Row],[Etikett - B1 - Beschichtung Anteil (in %)]])</f>
        <v/>
      </c>
      <c r="OC40" s="576" t="str">
        <f>IF(Table1[[#This Row],[Etikett - B2 - Art]]="","",VLOOKUP(Table1[[#This Row],[Etikett - B2 - Art]],'DD FD'!F:G,2,FALSE))</f>
        <v/>
      </c>
      <c r="OD40" s="577" t="str">
        <f>IF(Table1[[#This Row],[Etikett - B2 - Fraktion]]="","",VLOOKUP(Table1[[#This Row],[Etikett - B2 - Fraktion]],'DD FD'!H:J,3,FALSE))</f>
        <v/>
      </c>
      <c r="OE40" s="574" t="str">
        <f>IF(Table1[[#This Row],[Etikett - B2 - Gewicht (in G)]]="","",Table1[[#This Row],[Etikett - B2 - Gewicht (in G)]])</f>
        <v/>
      </c>
      <c r="OF40" s="574" t="str">
        <f>IF(Table1[[#This Row],[Etikett - B2 - Lizenzierungs-pflichtig? (X=Ja)]]="","",Table1[[#This Row],[Etikett - B2 - Lizenzierungs-pflichtig? (X=Ja)]])</f>
        <v/>
      </c>
      <c r="OG40" s="574" t="str">
        <f>IF(Table1[[#This Row],[Etikett - B2 - Trennbar vom Hauptkörper? (X=Ja)]]="","",Table1[[#This Row],[Etikett - B2 - Trennbar vom Hauptkörper? (X=Ja)]])</f>
        <v/>
      </c>
      <c r="OH40" s="577" t="str">
        <f>IF(Table1[[#This Row],[Etikett - B2 - Virgin Material]]="","",VLOOKUP(Table1[[#This Row],[Etikett - B2 - Virgin Material]],'DD FD'!AJ:AK,2,FALSE))</f>
        <v/>
      </c>
      <c r="OI40" s="578" t="str">
        <f>IF(Table1[[#This Row],[Etikett - B2 - Virgin Material Anteil (in %)]]="","",Table1[[#This Row],[Etikett - B2 - Virgin Material Anteil (in %)]])</f>
        <v/>
      </c>
      <c r="OJ40" s="577" t="str">
        <f>IF(Table1[[#This Row],[Etikett - B2 - Recyceltes Material]]="","",VLOOKUP(Table1[[#This Row],[Etikett - B2 - Recyceltes Material]],'DD FD'!AL:AM,2,FALSE))</f>
        <v/>
      </c>
      <c r="OK40" s="578" t="str">
        <f>IF(Table1[[#This Row],[Etikett - B2 - Recyceltes Material Anteil (in %)]]="","",Table1[[#This Row],[Etikett - B2 - Recyceltes Material Anteil (in %)]])</f>
        <v/>
      </c>
      <c r="OL40" s="577" t="str">
        <f>IF(Table1[[#This Row],[Etikett - B2 - Beschichtung]]="","",VLOOKUP(Table1[[#This Row],[Etikett - B2 - Beschichtung]],'DD FD'!AE:AF,2,FALSE))</f>
        <v/>
      </c>
      <c r="OM40" s="580" t="str">
        <f>IF(Table1[[#This Row],[Etikett - B2 - Beschichtung Anteil (in %)]]="","",Table1[[#This Row],[Etikett - B2 - Beschichtung Anteil (in %)]])</f>
        <v/>
      </c>
      <c r="ON40" s="576" t="str">
        <f>IF(Table1[[#This Row],[Etikett - B3 - Art]]="","",VLOOKUP(Table1[[#This Row],[Etikett - B3 - Art]],'DD FD'!F:G,2,FALSE))</f>
        <v/>
      </c>
      <c r="OO40" s="577" t="str">
        <f>IF(Table1[[#This Row],[Etikett - B3 - Fraktion]]="","",VLOOKUP(Table1[[#This Row],[Etikett - B3 - Fraktion]],'DD FD'!H:J,3,FALSE))</f>
        <v/>
      </c>
      <c r="OP40" s="574" t="str">
        <f>IF(Table1[[#This Row],[Etikett - B3 - Gewicht (in G)]]="","",Table1[[#This Row],[Etikett - B3 - Gewicht (in G)]])</f>
        <v/>
      </c>
      <c r="OQ40" s="574" t="str">
        <f>IF(Table1[[#This Row],[Etikett - B3 - Lizenzierungs-pflichtig? (X=Ja)]]="","",Table1[[#This Row],[Etikett - B3 - Lizenzierungs-pflichtig? (X=Ja)]])</f>
        <v/>
      </c>
      <c r="OR40" s="574" t="str">
        <f>IF(Table1[[#This Row],[Etikett - B3 - Trennbar vom Hauptkörper? (X=Ja)]]="","",Table1[[#This Row],[Etikett - B3 - Trennbar vom Hauptkörper? (X=Ja)]])</f>
        <v/>
      </c>
      <c r="OS40" s="577" t="str">
        <f>IF(Table1[[#This Row],[Etikett - B3 - Virgin Material]]="","",VLOOKUP(Table1[[#This Row],[Etikett - B3 - Virgin Material]],'DD FD'!AJ:AK,2,FALSE))</f>
        <v/>
      </c>
      <c r="OT40" s="578" t="str">
        <f>IF(Table1[[#This Row],[Etikett - B3 - Virgin Material Anteil (in %)]]="","",Table1[[#This Row],[Etikett - B3 - Virgin Material Anteil (in %)]])</f>
        <v/>
      </c>
      <c r="OU40" s="577" t="str">
        <f>IF(Table1[[#This Row],[Etikett - B3 - Recyceltes Material]]="","",VLOOKUP(Table1[[#This Row],[Etikett - B3 - Recyceltes Material]],'DD FD'!AL:AM,2,FALSE))</f>
        <v/>
      </c>
      <c r="OV40" s="578" t="str">
        <f>IF(Table1[[#This Row],[Etikett - B3 - Recyceltes Material Anteil (in %)]]="","",Table1[[#This Row],[Etikett - B3 - Recyceltes Material Anteil (in %)]])</f>
        <v/>
      </c>
      <c r="OW40" s="577" t="str">
        <f>IF(Table1[[#This Row],[Etikett - B3 - Beschichtung]]="","",VLOOKUP(Table1[[#This Row],[Etikett - B3 - Beschichtung]],'DD FD'!AE:AF,2,FALSE))</f>
        <v/>
      </c>
      <c r="OX40" s="613" t="str">
        <f>IF(Table1[[#This Row],[Etikett - B3 - Beschichtung Anteil (in %)]]="","",Table1[[#This Row],[Etikett - B3 - Beschichtung Anteil (in %)]])</f>
        <v/>
      </c>
      <c r="OY40" s="618">
        <f>ROUNDUP(SUM(
IF(AND(LH40='DD FD'!$J$7,LJ40='DD FD'!$AI$3),LI40,0),
IF(AND(LR40='DD FD'!$J$7,LT40='DD FD'!$AI$3),LS40,0),
IF(AND(MB40='DD FD'!$J$7,MD40='DD FD'!$AI$3),MC40,0),
IF(AND(ML40='DD FD'!$J$7,MN40='DD FD'!$AI$3),MM40,0),
IF(AND(MW40='DD FD'!$J$7,MY40='DD FD'!$AI$3),MX40,0),
IF(AND(NH40='DD FD'!$J$7,NJ40='DD FD'!$AI$3),NI40,0),
IF(AND(NS40='DD FD'!$J$7,NU40='DD FD'!$AI$3),NT40,0),
IF(AND(OD40='DD FD'!$J$7,OF40='DD FD'!$AI$3),OE40,0),
IF(AND(OO40='DD FD'!$J$7,OQ40='DD FD'!$AI$3),OP40,0),
),2)</f>
        <v>0</v>
      </c>
      <c r="OZ40" s="617">
        <f>ROUNDUP(SUM(
IF(AND(LH40='DD FD'!$J$6,LJ40='DD FD'!$AI$3),LI40,0),
IF(AND(LR40='DD FD'!$J$6,LT40='DD FD'!$AI$3),LS40,0),
IF(AND(MB40='DD FD'!$J$6,MD40='DD FD'!$AI$3),MC40,0),
IF(AND(ML40='DD FD'!$J$6,MN40='DD FD'!$AI$3),MM40,0),
IF(AND(MW40='DD FD'!$J$6,MY40='DD FD'!$AI$3),MX40,0),
IF(AND(NH40='DD FD'!$J$6,NJ40='DD FD'!$AI$3),NI40,0),
IF(AND(NS40='DD FD'!$J$6,NU40='DD FD'!$AI$3),NT40,0),
IF(AND(OD40='DD FD'!$J$6,OF40='DD FD'!$AI$3),OE40,0),
IF(AND(OO40='DD FD'!$J$6,OQ40='DD FD'!$AI$3),OP40,0),
),2)</f>
        <v>0</v>
      </c>
      <c r="PA40" s="617">
        <f>ROUNDUP(SUM(
IF(AND(LH40='DD FD'!$J$10,LJ40='DD FD'!$AI$3),LI40,0),
IF(AND(LR40='DD FD'!$J$10,LT40='DD FD'!$AI$3),LS40,0),
IF(AND(MB40='DD FD'!$J$10,MD40='DD FD'!$AI$3),MC40,0),
IF(AND(ML40='DD FD'!$J$10,MN40='DD FD'!$AI$3),MM40,0),
IF(AND(MW40='DD FD'!$J$10,MY40='DD FD'!$AI$3),MX40,0),
IF(AND(NH40='DD FD'!$J$10,NJ40='DD FD'!$AI$3),NI40,0),
IF(AND(NS40='DD FD'!$J$10,NU40='DD FD'!$AI$3),NT40,0),
IF(AND(OD40='DD FD'!$J$10,OF40='DD FD'!$AI$3),OE40,0),
IF(AND(OO40='DD FD'!$J$10,OQ40='DD FD'!$AI$3),OP40,0),
),2)</f>
        <v>0</v>
      </c>
      <c r="PB40" s="617">
        <f>ROUNDUP(SUM(
IF(AND(LH40='DD FD'!$J$8,LJ40='DD FD'!$AI$3),LI40,0),
IF(AND(LR40='DD FD'!$J$8,LT40='DD FD'!$AI$3),LS40,0),
IF(AND(MB40='DD FD'!$J$8,MD40='DD FD'!$AI$3),MC40,0),
IF(AND(ML40='DD FD'!$J$8,MN40='DD FD'!$AI$3),MM40,0),
IF(AND(MW40='DD FD'!$J$8,MY40='DD FD'!$AI$3),MX40,0),
IF(AND(NH40='DD FD'!$J$8,NJ40='DD FD'!$AI$3),NI40,0),
IF(AND(NS40='DD FD'!$J$8,NU40='DD FD'!$AI$3),NT40,0),
IF(AND(OD40='DD FD'!$J$8,OF40='DD FD'!$AI$3),OE40,0),
IF(AND(OO40='DD FD'!$J$8,OQ40='DD FD'!$AI$3),OP40,0),
),2)</f>
        <v>0</v>
      </c>
      <c r="PC40" s="617">
        <f>ROUNDUP(SUM(
IF(AND(LH40='DD FD'!$J$5,LJ40='DD FD'!$AI$3),LI40,0),
IF(AND(LR40='DD FD'!$J$5,LT40='DD FD'!$AI$3),LS40,0),
IF(AND(MB40='DD FD'!$J$5,MD40='DD FD'!$AI$3),MC40,0),
IF(AND(ML40='DD FD'!$J$5,MN40='DD FD'!$AI$3),MM40,0),
IF(AND(MW40='DD FD'!$J$5,MY40='DD FD'!$AI$3),MX40,0),
IF(AND(NH40='DD FD'!$J$5,NJ40='DD FD'!$AI$3),NI40,0),
IF(AND(NS40='DD FD'!$J$5,NU40='DD FD'!$AI$3),NT40,0),
IF(AND(OD40='DD FD'!$J$5,OF40='DD FD'!$AI$3),OE40,0),
IF(AND(OO40='DD FD'!$J$5,OQ40='DD FD'!$AI$3),OP40,0),
),2)</f>
        <v>0</v>
      </c>
      <c r="PD40" s="617">
        <f>ROUNDUP(SUM(
IF(AND(LH40='DD FD'!$J$9,LJ40='DD FD'!$AI$3),LI40,0),
IF(AND(LR40='DD FD'!$J$9,LT40='DD FD'!$AI$3),LS40,0),
IF(AND(MB40='DD FD'!$J$9,MD40='DD FD'!$AI$3),MC40,0),
IF(AND(ML40='DD FD'!$J$9,MN40='DD FD'!$AI$3),MM40,0),
IF(AND(MW40='DD FD'!$J$9,MY40='DD FD'!$AI$3),MX40,0),
IF(AND(NH40='DD FD'!$J$9,NJ40='DD FD'!$AI$3),NI40,0),
IF(AND(NS40='DD FD'!$J$9,NU40='DD FD'!$AI$3),NT40,0),
IF(AND(OD40='DD FD'!$J$9,OF40='DD FD'!$AI$3),OE40,0),
IF(AND(OO40='DD FD'!$J$9,OQ40='DD FD'!$AI$3),OP40,0),
),2)</f>
        <v>0</v>
      </c>
      <c r="PE40" s="617">
        <f>ROUNDUP(SUM(
IF(AND(LH40='DD FD'!$J$4,LJ40='DD FD'!$AI$3),LI40,0),
IF(AND(LR40='DD FD'!$J$4,LT40='DD FD'!$AI$3),LS40,0),
IF(AND(MB40='DD FD'!$J$4,MD40='DD FD'!$AI$3),MC40,0),
IF(AND(ML40='DD FD'!$J$4,MN40='DD FD'!$AI$3),MM40,0),
IF(AND(MW40='DD FD'!$J$4,MY40='DD FD'!$AI$3),MX40,0),
IF(AND(NH40='DD FD'!$J$4,NJ40='DD FD'!$AI$3),NI40,0),
IF(AND(NS40='DD FD'!$J$4,NU40='DD FD'!$AI$3),NT40,0),
IF(AND(OD40='DD FD'!$J$4,OF40='DD FD'!$AI$3),OE40,0),
IF(AND(OO40='DD FD'!$J$4,OQ40='DD FD'!$AI$3),OP40,0),
),2)</f>
        <v>0</v>
      </c>
      <c r="PF40" s="619">
        <f>ROUNDUP(SUM(
IF(AND(LH40='DD FD'!$J$11,LJ40='DD FD'!$AI$3),LI40,0),
IF(AND(LR40='DD FD'!$J$11,LT40='DD FD'!$AI$3),LS40,0),
IF(AND(MB40='DD FD'!$J$11,MD40='DD FD'!$AI$3),MC40,0),
IF(AND(ML40='DD FD'!$J$11,MN40='DD FD'!$AI$3),MM40,0),
IF(AND(MW40='DD FD'!$J$11,MY40='DD FD'!$AI$3),MX40,0),
IF(AND(NH40='DD FD'!$J$11,NJ40='DD FD'!$AI$3),NI40,0),
IF(AND(NS40='DD FD'!$J$11,NU40='DD FD'!$AI$3),NT40,0),
IF(AND(OD40='DD FD'!$J$11,OF40='DD FD'!$AI$3),OE40,0),
IF(AND(OO40='DD FD'!$J$11,OQ40='DD FD'!$AI$3),OP40,0),
),2)</f>
        <v>0</v>
      </c>
    </row>
    <row r="41" spans="1:422">
      <c r="A41" s="806"/>
      <c r="B41" s="934"/>
      <c r="C41" s="247"/>
      <c r="D41" s="842"/>
      <c r="E41" s="247"/>
      <c r="F41" s="158"/>
      <c r="G41" s="710"/>
      <c r="H41" s="712"/>
      <c r="I41" s="936"/>
      <c r="J41" s="803"/>
      <c r="K41" s="150"/>
      <c r="L41" s="146" t="str">
        <f t="shared" si="0"/>
        <v/>
      </c>
      <c r="M41" s="501" t="str">
        <f t="shared" si="17"/>
        <v/>
      </c>
      <c r="N41" s="504"/>
      <c r="O41" s="113" t="str">
        <f t="shared" si="18"/>
        <v/>
      </c>
      <c r="P41" s="114" t="str">
        <f t="shared" si="1"/>
        <v/>
      </c>
      <c r="Q41" s="152"/>
      <c r="R41" s="152"/>
      <c r="S41" s="115" t="str">
        <f t="shared" si="19"/>
        <v/>
      </c>
      <c r="T41" s="159"/>
      <c r="U41" s="159"/>
      <c r="V41" s="157"/>
      <c r="W41" s="157"/>
      <c r="X41" s="157"/>
      <c r="Y41" s="772"/>
      <c r="Z41" s="158"/>
      <c r="AA41" s="144"/>
      <c r="AB41" s="112"/>
      <c r="AC41" s="153"/>
      <c r="AD41" s="153"/>
      <c r="AE41" s="153"/>
      <c r="AF41" s="153"/>
      <c r="AG41" s="153"/>
      <c r="AH41" s="153"/>
      <c r="AI41" s="152"/>
      <c r="AJ41" s="158"/>
      <c r="AK41" s="158"/>
      <c r="AL41" s="158"/>
      <c r="AM41" s="116" t="str">
        <f t="shared" si="20"/>
        <v/>
      </c>
      <c r="AN41" s="116" t="str">
        <f t="shared" si="21"/>
        <v/>
      </c>
      <c r="AO41" s="324"/>
      <c r="AP41" s="503"/>
      <c r="AQ41" s="487" t="str">
        <f t="shared" si="22"/>
        <v/>
      </c>
      <c r="AR41" s="113" t="str">
        <f t="shared" si="2"/>
        <v/>
      </c>
      <c r="AS41" s="113" t="str">
        <f t="shared" si="3"/>
        <v/>
      </c>
      <c r="AT41" s="113" t="str">
        <f t="shared" si="4"/>
        <v/>
      </c>
      <c r="AU41" s="113" t="str">
        <f t="shared" si="5"/>
        <v/>
      </c>
      <c r="AV41" s="159"/>
      <c r="AW41" s="157"/>
      <c r="AX41" s="157"/>
      <c r="AY41" s="157"/>
      <c r="AZ41" s="157"/>
      <c r="BA41" s="116" t="str">
        <f t="shared" si="6"/>
        <v/>
      </c>
      <c r="BB41" s="316"/>
      <c r="BC41" s="116" t="str">
        <f t="shared" si="7"/>
        <v/>
      </c>
      <c r="BD41" s="133" t="str">
        <f t="shared" si="8"/>
        <v/>
      </c>
      <c r="BE41" s="157"/>
      <c r="BF41" s="1180"/>
      <c r="BG41" s="1180"/>
      <c r="BH41" s="158"/>
      <c r="BI41" s="490"/>
      <c r="BJ41" s="514" t="str">
        <f t="shared" si="23"/>
        <v/>
      </c>
      <c r="BK41" s="789"/>
      <c r="BL41" s="116" t="str">
        <f t="shared" si="24"/>
        <v/>
      </c>
      <c r="BM41" s="144"/>
      <c r="BN41" s="144"/>
      <c r="BO41" s="144"/>
      <c r="BP41" s="790"/>
      <c r="BQ41" s="790"/>
      <c r="BR41" s="790"/>
      <c r="BS41" s="116" t="str">
        <f t="shared" si="9"/>
        <v/>
      </c>
      <c r="BT41" s="790"/>
      <c r="BU41" s="808" t="str">
        <f t="shared" si="10"/>
        <v/>
      </c>
      <c r="BV41" s="791"/>
      <c r="BW41" s="144"/>
      <c r="BX41" s="20"/>
      <c r="BY41" s="20"/>
      <c r="BZ41" s="20"/>
      <c r="CA41" s="792"/>
      <c r="CB41" s="1201"/>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782" t="str">
        <f t="shared" si="25"/>
        <v/>
      </c>
      <c r="EE41" s="519"/>
      <c r="EF41" s="793"/>
      <c r="EG41" s="519"/>
      <c r="EH41" s="794"/>
      <c r="EI41" s="790"/>
      <c r="EJ41" s="794"/>
      <c r="EK41" s="794"/>
      <c r="EL41" s="790"/>
      <c r="EM41" s="790"/>
      <c r="EN41" s="790"/>
      <c r="EO41" s="112" t="str">
        <f t="shared" si="11"/>
        <v/>
      </c>
      <c r="EP41" s="790"/>
      <c r="EQ41" s="488" t="str">
        <f t="shared" si="12"/>
        <v/>
      </c>
      <c r="ER41" s="1100"/>
      <c r="ES41" s="1099" t="str">
        <f t="shared" si="26"/>
        <v/>
      </c>
      <c r="ET41" s="525"/>
      <c r="EU41" s="148"/>
      <c r="EV41" s="148"/>
      <c r="EW41" s="148"/>
      <c r="EX41" s="148"/>
      <c r="EY41" s="148"/>
      <c r="EZ41" s="148"/>
      <c r="FA41" s="148"/>
      <c r="FB41" s="148"/>
      <c r="FC41" s="148"/>
      <c r="FD41" s="148"/>
      <c r="FE41" s="148"/>
      <c r="FF41" s="148"/>
      <c r="FG41" s="148"/>
      <c r="FH41" s="148"/>
      <c r="FI41" s="528"/>
      <c r="FJ41" s="513" t="str">
        <f t="shared" si="13"/>
        <v/>
      </c>
      <c r="FK41" s="158"/>
      <c r="FL41" s="850"/>
      <c r="FM41" s="850"/>
      <c r="FN41" s="850"/>
      <c r="FO41" s="850"/>
      <c r="FP41" s="850"/>
      <c r="FQ41" s="850"/>
      <c r="FR41" s="157"/>
      <c r="FS41" s="143"/>
      <c r="FT41" s="143"/>
      <c r="FU41" s="847" t="str">
        <f t="shared" si="14"/>
        <v/>
      </c>
      <c r="FV41" s="555"/>
      <c r="FW41" s="523" t="str">
        <f>IF(Table1[[#This Row],[Nonfood Inhaltstoffe - Komponente]]="","",VLOOKUP(Table1[[#This Row],[Nonfood Inhaltstoffe - Komponente]],'Dropdown Auswahl'!BJ:BK,2,FALSE))</f>
        <v/>
      </c>
      <c r="FX41" s="1013"/>
      <c r="FY41" s="1011" t="str">
        <f t="shared" si="15"/>
        <v/>
      </c>
      <c r="FZ41" s="152"/>
      <c r="GA41" s="152"/>
      <c r="GB41" s="152"/>
      <c r="GC41" s="529" t="str">
        <f t="shared" si="16"/>
        <v/>
      </c>
      <c r="GG41" s="21"/>
      <c r="GH41" s="21"/>
      <c r="GI41" s="1019"/>
      <c r="GJ41" s="1016" t="str">
        <f>IF(Table1[[#This Row],[Global Trade Item Number (GTIN)]]="","",Table1[[#This Row],[Global Trade Item Number (GTIN)]])</f>
        <v/>
      </c>
      <c r="GK41" s="555" t="str">
        <f>IF(Table1[[#This Row],[WAWI-Nr./ Kreditoren-Nummer
(ASDV)]]&lt;&gt;"",Table1[[#This Row],[WAWI-Nr./ Kreditoren-Nummer
(ASDV)]],"")</f>
        <v/>
      </c>
      <c r="GL41" s="165"/>
      <c r="GM41" s="165"/>
      <c r="GN41" s="165"/>
      <c r="GO41" s="485"/>
      <c r="GP41" s="534"/>
      <c r="GQ41" s="533"/>
      <c r="GR41" s="486"/>
      <c r="GS41" s="486"/>
      <c r="GT41" s="486"/>
      <c r="GU41" s="486"/>
      <c r="GV41" s="486"/>
      <c r="GW41" s="542"/>
      <c r="GX41" s="538"/>
      <c r="GY41" s="144"/>
      <c r="GZ41" s="480"/>
      <c r="HA41" s="158"/>
      <c r="HB41" s="480"/>
      <c r="HC41" s="480"/>
      <c r="HD41" s="480"/>
      <c r="HE41" s="480"/>
      <c r="HF41" s="480"/>
      <c r="HG41" s="480"/>
      <c r="HH41" s="538"/>
      <c r="HI41" s="480"/>
      <c r="HJ41" s="480"/>
      <c r="HK41" s="480"/>
      <c r="HL41" s="480"/>
      <c r="HM41" s="480"/>
      <c r="HN41" s="480"/>
      <c r="HO41" s="480"/>
      <c r="HP41" s="480"/>
      <c r="HQ41" s="480"/>
      <c r="HR41" s="538"/>
      <c r="HS41" s="480"/>
      <c r="HT41" s="480"/>
      <c r="HU41" s="480"/>
      <c r="HV41" s="480"/>
      <c r="HW41" s="480"/>
      <c r="HX41" s="480"/>
      <c r="HY41" s="480"/>
      <c r="HZ41" s="480"/>
      <c r="IA41" s="480"/>
      <c r="IB41" s="538"/>
      <c r="IC41" s="480"/>
      <c r="ID41" s="480"/>
      <c r="IE41" s="480"/>
      <c r="IF41" s="480"/>
      <c r="IG41" s="480"/>
      <c r="IH41" s="480"/>
      <c r="II41" s="480"/>
      <c r="IJ41" s="480"/>
      <c r="IK41" s="480"/>
      <c r="IL41" s="480"/>
      <c r="IM41" s="538"/>
      <c r="IN41" s="480"/>
      <c r="IO41" s="480"/>
      <c r="IP41" s="480"/>
      <c r="IQ41" s="480"/>
      <c r="IR41" s="480"/>
      <c r="IS41" s="480"/>
      <c r="IT41" s="480"/>
      <c r="IU41" s="480"/>
      <c r="IV41" s="480"/>
      <c r="IW41" s="480"/>
      <c r="IX41" s="538"/>
      <c r="IY41" s="480"/>
      <c r="IZ41" s="480"/>
      <c r="JA41" s="480"/>
      <c r="JB41" s="480"/>
      <c r="JC41" s="480"/>
      <c r="JD41" s="480"/>
      <c r="JE41" s="480"/>
      <c r="JF41" s="480"/>
      <c r="JG41" s="480"/>
      <c r="JH41" s="480"/>
      <c r="JI41" s="538"/>
      <c r="JJ41" s="480"/>
      <c r="JK41" s="480"/>
      <c r="JL41" s="480"/>
      <c r="JM41" s="480"/>
      <c r="JN41" s="480"/>
      <c r="JO41" s="480"/>
      <c r="JP41" s="480"/>
      <c r="JQ41" s="480"/>
      <c r="JR41" s="480"/>
      <c r="JS41" s="590"/>
      <c r="JT41" s="538"/>
      <c r="JU41" s="480"/>
      <c r="JV41" s="480"/>
      <c r="JW41" s="480"/>
      <c r="JX41" s="480"/>
      <c r="JY41" s="480"/>
      <c r="JZ41" s="480"/>
      <c r="KA41" s="480"/>
      <c r="KB41" s="480"/>
      <c r="KC41" s="480"/>
      <c r="KD41" s="480"/>
      <c r="KE41" s="538"/>
      <c r="KF41" s="480"/>
      <c r="KG41" s="480"/>
      <c r="KH41" s="480"/>
      <c r="KI41" s="480"/>
      <c r="KJ41" s="480"/>
      <c r="KK41" s="480"/>
      <c r="KL41" s="480"/>
      <c r="KM41" s="480"/>
      <c r="KN41" s="480"/>
      <c r="KO41" s="480"/>
      <c r="KR41" s="568" t="str">
        <f>IF(Table1[[#This Row],[GTIN]]&lt;&gt;"",Table1[[#This Row],[GTIN]],"")</f>
        <v/>
      </c>
      <c r="KS41" s="569" t="str">
        <f>Table1[[#This Row],[Kreditor]]</f>
        <v/>
      </c>
      <c r="KT41" s="570" t="str">
        <f>IF(Table1[[#This Row],[Gültig ab (Datum)]]&lt;&gt;"",Table1[[#This Row],[Gültig ab (Datum)]],"")</f>
        <v/>
      </c>
      <c r="KU41" s="570"/>
      <c r="KV41" s="583" t="str">
        <f>IF(Table1[[#This Row],[Artikel verpackt? 
(X=Ja)]]="","",Table1[[#This Row],[Artikel verpackt? 
(X=Ja)]])</f>
        <v/>
      </c>
      <c r="KW41" s="571" t="str">
        <f>IF(Table1[[#This Row],[Verpackung recyclingfähig?
(X=Ja)]]="","",Table1[[#This Row],[Verpackung recyclingfähig?
(X=Ja)]])</f>
        <v/>
      </c>
      <c r="KX41" s="572"/>
      <c r="KY41" s="573"/>
      <c r="KZ41" s="574"/>
      <c r="LA41" s="574"/>
      <c r="LB41" s="574"/>
      <c r="LC41" s="574"/>
      <c r="LD41" s="574"/>
      <c r="LE41" s="574"/>
      <c r="LF41" s="575"/>
      <c r="LG41" s="576" t="str">
        <f>IF(Table1[[#This Row],[Hauptkörper - B1 - Art]]="","",VLOOKUP(Table1[[#This Row],[Hauptkörper - B1 - Art]],'DD FD'!B:C,2,FALSE))</f>
        <v/>
      </c>
      <c r="LH41" s="577" t="str">
        <f>IF(Table1[[#This Row],[Hauptkörper - B1 - Fraktion]]="","",VLOOKUP(Table1[[#This Row],[Hauptkörper - B1 - Fraktion]],'DD FD'!H:J,3,FALSE))</f>
        <v/>
      </c>
      <c r="LI41" s="574" t="str">
        <f>IF(Table1[[#This Row],[Hauptkörper - B1 - Gewicht
(in G)]]="","",Table1[[#This Row],[Hauptkörper - B1 - Gewicht
(in G)]])</f>
        <v/>
      </c>
      <c r="LJ41" s="574" t="str">
        <f>IF(Table1[[#This Row],[Hauptkörper - B1 - Lizenzierungs-pflichtig? (X=Ja)]]="","",Table1[[#This Row],[Hauptkörper - B1 - Lizenzierungs-pflichtig? (X=Ja)]])</f>
        <v/>
      </c>
      <c r="LK41" s="577" t="str">
        <f>IF(Table1[[#This Row],[Hauptkörper - B1 - Virgin Material]]="","",VLOOKUP(Table1[[#This Row],[Hauptkörper - B1 - Virgin Material]],'DD FD'!AJ:AK,2,FALSE))</f>
        <v/>
      </c>
      <c r="LL41" s="578" t="str">
        <f>IF(Table1[[#This Row],[Hauptkörper - B1 - Virgin Material Anteil (in %)]]="","",Table1[[#This Row],[Hauptkörper - B1 - Virgin Material Anteil (in %)]])</f>
        <v/>
      </c>
      <c r="LM41" s="577" t="str">
        <f>IF(Table1[[#This Row],[Hauptkörper - B1 - Recyceltes Material]]="","",VLOOKUP(Table1[[#This Row],[Hauptkörper - B1 - Recyceltes Material]],'DD FD'!AL:AM,2,FALSE))</f>
        <v/>
      </c>
      <c r="LN41" s="578" t="str">
        <f>IF(Table1[[#This Row],[Hauptkörper - B1 - Recyceltes Material Anteil (in %)]]="","",Table1[[#This Row],[Hauptkörper - B1 - Recyceltes Material Anteil (in %)]])</f>
        <v/>
      </c>
      <c r="LO41" s="579" t="str">
        <f>IF(Table1[[#This Row],[Hauptkörper - B1 - Beschichtung]]="","",VLOOKUP(Table1[[#This Row],[Hauptkörper - B1 - Beschichtung]],'DD FD'!AE:AF,2,FALSE))</f>
        <v/>
      </c>
      <c r="LP41" s="580" t="str">
        <f>IF(Table1[[#This Row],[Hauptkörper - B1 - Beschichtung Anteil (in %)]]="","",Table1[[#This Row],[Hauptkörper - B1 - Beschichtung Anteil (in %)]])</f>
        <v/>
      </c>
      <c r="LQ41" s="576" t="str">
        <f>IF(Table1[[#This Row],[Hauptkörper - B2 - Art]]="","",VLOOKUP(Table1[[#This Row],[Hauptkörper - B2 - Art]],'DD FD'!B:C,2,FALSE))</f>
        <v/>
      </c>
      <c r="LR41" s="577" t="str">
        <f>IF(Table1[[#This Row],[Hauptkörper - B2 - Fraktion]]="","",VLOOKUP(Table1[[#This Row],[Hauptkörper - B2 - Fraktion]],'DD FD'!H:J,3,FALSE))</f>
        <v/>
      </c>
      <c r="LS41" s="574" t="str">
        <f>IF(Table1[[#This Row],[Hauptkörper - B2 - Gewicht
(in G)]]="","",Table1[[#This Row],[Hauptkörper - B2 - Gewicht
(in G)]])</f>
        <v/>
      </c>
      <c r="LT41" s="574" t="str">
        <f>IF(Table1[[#This Row],[Hauptkörper - B2 - Lizenzierungs-pflichtig? (X=Ja)]]="","",Table1[[#This Row],[Hauptkörper - B2 - Lizenzierungs-pflichtig? (X=Ja)]])</f>
        <v/>
      </c>
      <c r="LU41" s="577" t="str">
        <f>IF(Table1[[#This Row],[Hauptkörper - B2 - Virgin Material]]="","",VLOOKUP(Table1[[#This Row],[Hauptkörper - B2 - Virgin Material]],'DD FD'!AJ:AK,2,FALSE))</f>
        <v/>
      </c>
      <c r="LV41" s="578" t="str">
        <f>IF(Table1[[#This Row],[Hauptkörper - B2 - Virgin Material Anteil (in %)]]="","",Table1[[#This Row],[Hauptkörper - B2 - Virgin Material Anteil (in %)]])</f>
        <v/>
      </c>
      <c r="LW41" s="577" t="str">
        <f>IF(Table1[[#This Row],[Hauptkörper - B2 - Recyceltes Material]]="","",VLOOKUP(Table1[[#This Row],[Hauptkörper - B2 - Recyceltes Material]],'DD FD'!AL:AM,2,FALSE))</f>
        <v/>
      </c>
      <c r="LX41" s="578" t="str">
        <f>IF(Table1[[#This Row],[Hauptkörper - B2 - Recyceltes Material Anteil (in %)]]="","",Table1[[#This Row],[Hauptkörper - B2 - Recyceltes Material Anteil (in %)]])</f>
        <v/>
      </c>
      <c r="LY41" s="577" t="str">
        <f>IF(Table1[[#This Row],[Hauptkörper - B2 - Beschichtung]]="","",VLOOKUP(Table1[[#This Row],[Hauptkörper - B2 - Beschichtung]],'DD FD'!AE:AF,2,FALSE))</f>
        <v/>
      </c>
      <c r="LZ41" s="580" t="str">
        <f>IF(Table1[[#This Row],[Hauptkörper - B2 - Beschichtung Anteil (in %)]]="","",Table1[[#This Row],[Hauptkörper - B2 - Beschichtung Anteil (in %)]])</f>
        <v/>
      </c>
      <c r="MA41" s="576" t="str">
        <f>IF(Table1[[#This Row],[Hauptkörper - B3 - Art]]="","",VLOOKUP(Table1[[#This Row],[Hauptkörper - B3 - Art]],'DD FD'!B:C,2,FALSE))</f>
        <v/>
      </c>
      <c r="MB41" s="577" t="str">
        <f>IF(Table1[[#This Row],[Hauptkörper - B3 - Fraktion]]="","",VLOOKUP(Table1[[#This Row],[Hauptkörper - B3 - Fraktion]],'DD FD'!H:J,3,FALSE))</f>
        <v/>
      </c>
      <c r="MC41" s="574" t="str">
        <f>IF(Table1[[#This Row],[Hauptkörper - B3 - Gewicht
(in G)]]="","",Table1[[#This Row],[Hauptkörper - B3 - Gewicht
(in G)]])</f>
        <v/>
      </c>
      <c r="MD41" s="574" t="str">
        <f>IF(Table1[[#This Row],[Hauptkörper - B3 - Lizenzierungs-pflichtig? (X=Ja)]]="","",Table1[[#This Row],[Hauptkörper - B3 - Lizenzierungs-pflichtig? (X=Ja)]])</f>
        <v/>
      </c>
      <c r="ME41" s="577" t="str">
        <f>IF(Table1[[#This Row],[Hauptkörper - B3 - Virgin Material]]="","",VLOOKUP(Table1[[#This Row],[Hauptkörper - B3 - Virgin Material]],'DD FD'!AJ:AK,2,FALSE))</f>
        <v/>
      </c>
      <c r="MF41" s="578" t="str">
        <f>IF(Table1[[#This Row],[Hauptkörper - B3 - Virgin Material Anteil (in %)]]="","",Table1[[#This Row],[Hauptkörper - B3 - Virgin Material Anteil (in %)]])</f>
        <v/>
      </c>
      <c r="MG41" s="577" t="str">
        <f>IF(Table1[[#This Row],[Hauptkörper - B3 - Recyceltes Material]]="","",VLOOKUP(Table1[[#This Row],[Hauptkörper - B3 - Recyceltes Material]],'DD FD'!AL:AM,2,FALSE))</f>
        <v/>
      </c>
      <c r="MH41" s="578" t="str">
        <f>IF(Table1[[#This Row],[Hauptkörper - B3 - Recyceltes Material Anteil (in %)]]="","",Table1[[#This Row],[Hauptkörper - B3 - Recyceltes Material Anteil (in %)]])</f>
        <v/>
      </c>
      <c r="MI41" s="577" t="str">
        <f>IF(Table1[[#This Row],[Hauptkörper - B3 - Beschichtung]]="","",VLOOKUP(Table1[[#This Row],[Hauptkörper - B3 - Beschichtung]],'DD FD'!AE:AF,2,FALSE))</f>
        <v/>
      </c>
      <c r="MJ41" s="580" t="str">
        <f>IF(Table1[[#This Row],[Hauptkörper - B3 - Beschichtung Anteil (in %)]]="","",Table1[[#This Row],[Hauptkörper - B3 - Beschichtung Anteil (in %)]])</f>
        <v/>
      </c>
      <c r="MK41" s="576" t="str">
        <f>IF(Table1[[#This Row],[Verschluss - B1 - Art]]="","",VLOOKUP(Table1[[#This Row],[Verschluss - B1 - Art]],'DD FD'!D:E,2,FALSE))</f>
        <v/>
      </c>
      <c r="ML41" s="577" t="str">
        <f>IF(Table1[[#This Row],[Verschluss - B1 - Fraktion]]="","",VLOOKUP(Table1[[#This Row],[Verschluss - B1 - Fraktion]],'DD FD'!H:J,3,FALSE))</f>
        <v/>
      </c>
      <c r="MM41" s="574" t="str">
        <f>IF(Table1[[#This Row],[Verschluss - B1 - Gewicht (in G)]]="","",Table1[[#This Row],[Verschluss - B1 - Gewicht (in G)]])</f>
        <v/>
      </c>
      <c r="MN41" s="574" t="str">
        <f>IF(Table1[[#This Row],[Verschluss - B1 - Lizenzierungs-pflichtig? (X=Ja)]]="","",Table1[[#This Row],[Verschluss - B1 - Lizenzierungs-pflichtig? (X=Ja)]])</f>
        <v/>
      </c>
      <c r="MO41" s="574" t="str">
        <f>IF(Table1[[#This Row],[Verschluss - B1 - Trennbar vom Hauptkörper? (X=Ja)]]="","",Table1[[#This Row],[Verschluss - B1 - Trennbar vom Hauptkörper? (X=Ja)]])</f>
        <v/>
      </c>
      <c r="MP41" s="577" t="str">
        <f>IF(Table1[[#This Row],[Verschluss - B1 - Virgin Material]]="","",VLOOKUP(Table1[[#This Row],[Verschluss - B1 - Virgin Material]],'DD FD'!AJ:AK,2,FALSE))</f>
        <v/>
      </c>
      <c r="MQ41" s="578" t="str">
        <f>IF(Table1[[#This Row],[Verschluss - B1 - Virgin Material Anteil (in %)]]="","",Table1[[#This Row],[Verschluss - B1 - Virgin Material Anteil (in %)]])</f>
        <v/>
      </c>
      <c r="MR41" s="577" t="str">
        <f>IF(Table1[[#This Row],[Verschluss - B1 - Recyceltes Material]]="","",VLOOKUP(Table1[[#This Row],[Verschluss - B1 - Recyceltes Material]],'DD FD'!AL:AM,2,FALSE))</f>
        <v/>
      </c>
      <c r="MS41" s="578" t="str">
        <f>IF(Table1[[#This Row],[Verschluss - B1 - Recyceltes Material Anteil (in %)]]="","",Table1[[#This Row],[Verschluss - B1 - Recyceltes Material Anteil (in %)]])</f>
        <v/>
      </c>
      <c r="MT41" s="577" t="str">
        <f>IF(Table1[[#This Row],[Verschluss - B1 - Beschichtung]]="","",VLOOKUP(Table1[[#This Row],[Verschluss - B1 - Beschichtung]],'DD FD'!AE:AF,2,FALSE))</f>
        <v/>
      </c>
      <c r="MU41" s="580" t="str">
        <f>IF(Table1[[#This Row],[Verschluss - B1 - Beschichtung Anteil (in %)]]="","",Table1[[#This Row],[Verschluss - B1 - Beschichtung Anteil (in %)]])</f>
        <v/>
      </c>
      <c r="MV41" s="576" t="str">
        <f>IF(Table1[[#This Row],[Verschluss - B2 - Art]]="","",VLOOKUP(Table1[[#This Row],[Verschluss - B2 - Art]],'DD FD'!D:E,2,FALSE))</f>
        <v/>
      </c>
      <c r="MW41" s="577" t="str">
        <f>IF(Table1[[#This Row],[Verschluss - B2 - Fraktion]]="","",VLOOKUP(Table1[[#This Row],[Verschluss - B2 - Fraktion]],'DD FD'!H:J,3,FALSE))</f>
        <v/>
      </c>
      <c r="MX41" s="574" t="str">
        <f>IF(Table1[[#This Row],[Verschluss - B2 - Gewicht (in G)]]="","",Table1[[#This Row],[Verschluss - B2 - Gewicht (in G)]])</f>
        <v/>
      </c>
      <c r="MY41" s="574" t="str">
        <f>IF(Table1[[#This Row],[Verschluss - B2 - Lizenzierungs-pflichtig? (X=Ja)]]="","",Table1[[#This Row],[Verschluss - B2 - Lizenzierungs-pflichtig? (X=Ja)]])</f>
        <v/>
      </c>
      <c r="MZ41" s="574" t="str">
        <f>IF(Table1[[#This Row],[Verschluss - B2 - Trennbar vom Hauptkörper? (X=Ja)]]="","",Table1[[#This Row],[Verschluss - B2 - Trennbar vom Hauptkörper? (X=Ja)]])</f>
        <v/>
      </c>
      <c r="NA41" s="577" t="str">
        <f>IF(Table1[[#This Row],[Verschluss - B2 - Virgin Material]]="","",VLOOKUP(Table1[[#This Row],[Verschluss - B2 - Virgin Material]],'DD FD'!AJ:AK,2,FALSE))</f>
        <v/>
      </c>
      <c r="NB41" s="578" t="str">
        <f>IF(Table1[[#This Row],[Verschluss - B2 - Virgin Material Anteil (in %)]]="","",Table1[[#This Row],[Verschluss - B2 - Virgin Material Anteil (in %)]])</f>
        <v/>
      </c>
      <c r="NC41" s="577" t="str">
        <f>IF(Table1[[#This Row],[Verschluss - B2 - Recyceltes Material]]="","",VLOOKUP(Table1[[#This Row],[Verschluss - B2 - Recyceltes Material]],'DD FD'!AL:AM,2,FALSE))</f>
        <v/>
      </c>
      <c r="ND41" s="578" t="str">
        <f>IF(Table1[[#This Row],[Verschluss - B2 - Recyceltes Material Anteil (in %)]]="","",Table1[[#This Row],[Verschluss - B2 - Recyceltes Material Anteil (in %)]])</f>
        <v/>
      </c>
      <c r="NE41" s="577" t="str">
        <f>IF(Table1[[#This Row],[Verschluss - B2 - Beschichtung]]="","",VLOOKUP(Table1[[#This Row],[Verschluss - B2 - Beschichtung]],'DD FD'!AE:AF,2,FALSE))</f>
        <v/>
      </c>
      <c r="NF41" s="580" t="str">
        <f>IF(Table1[[#This Row],[Verschluss - B2 - Beschichtung Anteil (in %)]]="","",Table1[[#This Row],[Verschluss - B2 - Beschichtung Anteil (in %)]])</f>
        <v/>
      </c>
      <c r="NG41" s="576" t="str">
        <f>IF(Table1[[#This Row],[Verschluss - B3 - Art]]="","",VLOOKUP(Table1[[#This Row],[Verschluss - B3 - Art]],'DD FD'!D:E,2,FALSE))</f>
        <v/>
      </c>
      <c r="NH41" s="577" t="str">
        <f>IF(Table1[[#This Row],[Verschluss - B3 - Fraktion]]="","",VLOOKUP(Table1[[#This Row],[Verschluss - B3 - Fraktion]],'DD FD'!H:J,3,FALSE))</f>
        <v/>
      </c>
      <c r="NI41" s="574" t="str">
        <f>IF(Table1[[#This Row],[Verschluss - B3 - Gewicht (in G)]]="","",Table1[[#This Row],[Verschluss - B3 - Gewicht (in G)]])</f>
        <v/>
      </c>
      <c r="NJ41" s="574" t="str">
        <f>IF(Table1[[#This Row],[Verschluss - B3 - Lizenzierungs-pflichtig? (X=Ja)]]="","",Table1[[#This Row],[Verschluss - B3 - Lizenzierungs-pflichtig? (X=Ja)]])</f>
        <v/>
      </c>
      <c r="NK41" s="574" t="str">
        <f>IF(Table1[[#This Row],[Verschluss - B3 - Trennbar vom Hauptkörper? (X=Ja)]]="","",Table1[[#This Row],[Verschluss - B3 - Trennbar vom Hauptkörper? (X=Ja)]])</f>
        <v/>
      </c>
      <c r="NL41" s="577" t="str">
        <f>IF(Table1[[#This Row],[Verschluss - B3 - Virgin Material]]="","",VLOOKUP(Table1[[#This Row],[Verschluss - B3 - Virgin Material]],'DD FD'!AJ:AK,2,FALSE))</f>
        <v/>
      </c>
      <c r="NM41" s="578" t="str">
        <f>IF(Table1[[#This Row],[Verschluss - B3 - Virgin Material Anteil (in %)]]="","",Table1[[#This Row],[Verschluss - B3 - Virgin Material Anteil (in %)]])</f>
        <v/>
      </c>
      <c r="NN41" s="577" t="str">
        <f>IF(Table1[[#This Row],[Verschluss - B3 - Recyceltes Material]]="","",VLOOKUP(Table1[[#This Row],[Verschluss - B3 - Recyceltes Material]],'DD FD'!AL:AM,2,FALSE))</f>
        <v/>
      </c>
      <c r="NO41" s="578" t="str">
        <f>IF(Table1[[#This Row],[Verschluss - B3 - Recyceltes Material Anteil (in %)]]="","",Table1[[#This Row],[Verschluss - B3 - Recyceltes Material Anteil (in %)]])</f>
        <v/>
      </c>
      <c r="NP41" s="577" t="str">
        <f>IF(Table1[[#This Row],[Verschluss - B3 - Beschichtung]]="","",VLOOKUP(Table1[[#This Row],[Verschluss - B3 - Beschichtung]],'DD FD'!AE:AF,2,FALSE))</f>
        <v/>
      </c>
      <c r="NQ41" s="580" t="str">
        <f>IF(Table1[[#This Row],[Verschluss - B3 - Beschichtung Anteil (in %)]]="","",Table1[[#This Row],[Verschluss - B3 - Beschichtung Anteil (in %)]])</f>
        <v/>
      </c>
      <c r="NR41" s="576" t="str">
        <f>IF(Table1[[#This Row],[Etikett - B1 - Art]]="","",VLOOKUP(Table1[[#This Row],[Etikett - B1 - Art]],'DD FD'!F:G,2,FALSE))</f>
        <v/>
      </c>
      <c r="NS41" s="577" t="str">
        <f>IF(Table1[[#This Row],[Etikett - B1 - Fraktion]]="","",VLOOKUP(Table1[[#This Row],[Etikett - B1 - Fraktion]],'DD FD'!H:J,3,FALSE))</f>
        <v/>
      </c>
      <c r="NT41" s="574" t="str">
        <f>IF(Table1[[#This Row],[Etikett - B1 - Gewicht (in G)]]="","",Table1[[#This Row],[Etikett - B1 - Gewicht (in G)]])</f>
        <v/>
      </c>
      <c r="NU41" s="574" t="str">
        <f>IF(Table1[[#This Row],[Etikett - B1 - Lizenzierungs-pflichtig? (X=Ja)]]="","",Table1[[#This Row],[Etikett - B1 - Lizenzierungs-pflichtig? (X=Ja)]])</f>
        <v/>
      </c>
      <c r="NV41" s="574" t="str">
        <f>IF(Table1[[#This Row],[Etikett - B1 - Trennbar vom Hauptkörper? (X=Ja)]]="","",Table1[[#This Row],[Etikett - B1 - Trennbar vom Hauptkörper? (X=Ja)]])</f>
        <v/>
      </c>
      <c r="NW41" s="577" t="str">
        <f>IF(Table1[[#This Row],[Etikett - B1 - Virgin Material]]="","",VLOOKUP(Table1[[#This Row],[Etikett - B1 - Virgin Material]],'DD FD'!AJ:AK,2,FALSE))</f>
        <v/>
      </c>
      <c r="NX41" s="578" t="str">
        <f>IF(Table1[[#This Row],[Etikett - B1 - Virgin Material Anteil (in %)]]="","",Table1[[#This Row],[Etikett - B1 - Virgin Material Anteil (in %)]])</f>
        <v/>
      </c>
      <c r="NY41" s="577" t="str">
        <f>IF(Table1[[#This Row],[Etikett - B1 - Recyceltes Material]]="","",VLOOKUP(Table1[[#This Row],[Etikett - B1 - Recyceltes Material]],'DD FD'!AL:AM,2,FALSE))</f>
        <v/>
      </c>
      <c r="NZ41" s="578" t="str">
        <f>IF(Table1[[#This Row],[Etikett - B1 - Recyceltes Material Anteil (in %)]]="","",Table1[[#This Row],[Etikett - B1 - Recyceltes Material Anteil (in %)]])</f>
        <v/>
      </c>
      <c r="OA41" s="577" t="str">
        <f>IF(Table1[[#This Row],[Etikett - B1 - Beschichtung]]="","",VLOOKUP(Table1[[#This Row],[Etikett - B1 - Beschichtung]],'DD FD'!AE:AF,2,FALSE))</f>
        <v/>
      </c>
      <c r="OB41" s="580" t="str">
        <f>IF(Table1[[#This Row],[Etikett - B1 - Beschichtung Anteil (in %)]]="","",Table1[[#This Row],[Etikett - B1 - Beschichtung Anteil (in %)]])</f>
        <v/>
      </c>
      <c r="OC41" s="576" t="str">
        <f>IF(Table1[[#This Row],[Etikett - B2 - Art]]="","",VLOOKUP(Table1[[#This Row],[Etikett - B2 - Art]],'DD FD'!F:G,2,FALSE))</f>
        <v/>
      </c>
      <c r="OD41" s="577" t="str">
        <f>IF(Table1[[#This Row],[Etikett - B2 - Fraktion]]="","",VLOOKUP(Table1[[#This Row],[Etikett - B2 - Fraktion]],'DD FD'!H:J,3,FALSE))</f>
        <v/>
      </c>
      <c r="OE41" s="574" t="str">
        <f>IF(Table1[[#This Row],[Etikett - B2 - Gewicht (in G)]]="","",Table1[[#This Row],[Etikett - B2 - Gewicht (in G)]])</f>
        <v/>
      </c>
      <c r="OF41" s="574" t="str">
        <f>IF(Table1[[#This Row],[Etikett - B2 - Lizenzierungs-pflichtig? (X=Ja)]]="","",Table1[[#This Row],[Etikett - B2 - Lizenzierungs-pflichtig? (X=Ja)]])</f>
        <v/>
      </c>
      <c r="OG41" s="574" t="str">
        <f>IF(Table1[[#This Row],[Etikett - B2 - Trennbar vom Hauptkörper? (X=Ja)]]="","",Table1[[#This Row],[Etikett - B2 - Trennbar vom Hauptkörper? (X=Ja)]])</f>
        <v/>
      </c>
      <c r="OH41" s="577" t="str">
        <f>IF(Table1[[#This Row],[Etikett - B2 - Virgin Material]]="","",VLOOKUP(Table1[[#This Row],[Etikett - B2 - Virgin Material]],'DD FD'!AJ:AK,2,FALSE))</f>
        <v/>
      </c>
      <c r="OI41" s="578" t="str">
        <f>IF(Table1[[#This Row],[Etikett - B2 - Virgin Material Anteil (in %)]]="","",Table1[[#This Row],[Etikett - B2 - Virgin Material Anteil (in %)]])</f>
        <v/>
      </c>
      <c r="OJ41" s="577" t="str">
        <f>IF(Table1[[#This Row],[Etikett - B2 - Recyceltes Material]]="","",VLOOKUP(Table1[[#This Row],[Etikett - B2 - Recyceltes Material]],'DD FD'!AL:AM,2,FALSE))</f>
        <v/>
      </c>
      <c r="OK41" s="578" t="str">
        <f>IF(Table1[[#This Row],[Etikett - B2 - Recyceltes Material Anteil (in %)]]="","",Table1[[#This Row],[Etikett - B2 - Recyceltes Material Anteil (in %)]])</f>
        <v/>
      </c>
      <c r="OL41" s="577" t="str">
        <f>IF(Table1[[#This Row],[Etikett - B2 - Beschichtung]]="","",VLOOKUP(Table1[[#This Row],[Etikett - B2 - Beschichtung]],'DD FD'!AE:AF,2,FALSE))</f>
        <v/>
      </c>
      <c r="OM41" s="580" t="str">
        <f>IF(Table1[[#This Row],[Etikett - B2 - Beschichtung Anteil (in %)]]="","",Table1[[#This Row],[Etikett - B2 - Beschichtung Anteil (in %)]])</f>
        <v/>
      </c>
      <c r="ON41" s="576" t="str">
        <f>IF(Table1[[#This Row],[Etikett - B3 - Art]]="","",VLOOKUP(Table1[[#This Row],[Etikett - B3 - Art]],'DD FD'!F:G,2,FALSE))</f>
        <v/>
      </c>
      <c r="OO41" s="577" t="str">
        <f>IF(Table1[[#This Row],[Etikett - B3 - Fraktion]]="","",VLOOKUP(Table1[[#This Row],[Etikett - B3 - Fraktion]],'DD FD'!H:J,3,FALSE))</f>
        <v/>
      </c>
      <c r="OP41" s="574" t="str">
        <f>IF(Table1[[#This Row],[Etikett - B3 - Gewicht (in G)]]="","",Table1[[#This Row],[Etikett - B3 - Gewicht (in G)]])</f>
        <v/>
      </c>
      <c r="OQ41" s="574" t="str">
        <f>IF(Table1[[#This Row],[Etikett - B3 - Lizenzierungs-pflichtig? (X=Ja)]]="","",Table1[[#This Row],[Etikett - B3 - Lizenzierungs-pflichtig? (X=Ja)]])</f>
        <v/>
      </c>
      <c r="OR41" s="574" t="str">
        <f>IF(Table1[[#This Row],[Etikett - B3 - Trennbar vom Hauptkörper? (X=Ja)]]="","",Table1[[#This Row],[Etikett - B3 - Trennbar vom Hauptkörper? (X=Ja)]])</f>
        <v/>
      </c>
      <c r="OS41" s="577" t="str">
        <f>IF(Table1[[#This Row],[Etikett - B3 - Virgin Material]]="","",VLOOKUP(Table1[[#This Row],[Etikett - B3 - Virgin Material]],'DD FD'!AJ:AK,2,FALSE))</f>
        <v/>
      </c>
      <c r="OT41" s="578" t="str">
        <f>IF(Table1[[#This Row],[Etikett - B3 - Virgin Material Anteil (in %)]]="","",Table1[[#This Row],[Etikett - B3 - Virgin Material Anteil (in %)]])</f>
        <v/>
      </c>
      <c r="OU41" s="577" t="str">
        <f>IF(Table1[[#This Row],[Etikett - B3 - Recyceltes Material]]="","",VLOOKUP(Table1[[#This Row],[Etikett - B3 - Recyceltes Material]],'DD FD'!AL:AM,2,FALSE))</f>
        <v/>
      </c>
      <c r="OV41" s="578" t="str">
        <f>IF(Table1[[#This Row],[Etikett - B3 - Recyceltes Material Anteil (in %)]]="","",Table1[[#This Row],[Etikett - B3 - Recyceltes Material Anteil (in %)]])</f>
        <v/>
      </c>
      <c r="OW41" s="577" t="str">
        <f>IF(Table1[[#This Row],[Etikett - B3 - Beschichtung]]="","",VLOOKUP(Table1[[#This Row],[Etikett - B3 - Beschichtung]],'DD FD'!AE:AF,2,FALSE))</f>
        <v/>
      </c>
      <c r="OX41" s="613" t="str">
        <f>IF(Table1[[#This Row],[Etikett - B3 - Beschichtung Anteil (in %)]]="","",Table1[[#This Row],[Etikett - B3 - Beschichtung Anteil (in %)]])</f>
        <v/>
      </c>
      <c r="OY41" s="618">
        <f>ROUNDUP(SUM(
IF(AND(LH41='DD FD'!$J$7,LJ41='DD FD'!$AI$3),LI41,0),
IF(AND(LR41='DD FD'!$J$7,LT41='DD FD'!$AI$3),LS41,0),
IF(AND(MB41='DD FD'!$J$7,MD41='DD FD'!$AI$3),MC41,0),
IF(AND(ML41='DD FD'!$J$7,MN41='DD FD'!$AI$3),MM41,0),
IF(AND(MW41='DD FD'!$J$7,MY41='DD FD'!$AI$3),MX41,0),
IF(AND(NH41='DD FD'!$J$7,NJ41='DD FD'!$AI$3),NI41,0),
IF(AND(NS41='DD FD'!$J$7,NU41='DD FD'!$AI$3),NT41,0),
IF(AND(OD41='DD FD'!$J$7,OF41='DD FD'!$AI$3),OE41,0),
IF(AND(OO41='DD FD'!$J$7,OQ41='DD FD'!$AI$3),OP41,0),
),2)</f>
        <v>0</v>
      </c>
      <c r="OZ41" s="617">
        <f>ROUNDUP(SUM(
IF(AND(LH41='DD FD'!$J$6,LJ41='DD FD'!$AI$3),LI41,0),
IF(AND(LR41='DD FD'!$J$6,LT41='DD FD'!$AI$3),LS41,0),
IF(AND(MB41='DD FD'!$J$6,MD41='DD FD'!$AI$3),MC41,0),
IF(AND(ML41='DD FD'!$J$6,MN41='DD FD'!$AI$3),MM41,0),
IF(AND(MW41='DD FD'!$J$6,MY41='DD FD'!$AI$3),MX41,0),
IF(AND(NH41='DD FD'!$J$6,NJ41='DD FD'!$AI$3),NI41,0),
IF(AND(NS41='DD FD'!$J$6,NU41='DD FD'!$AI$3),NT41,0),
IF(AND(OD41='DD FD'!$J$6,OF41='DD FD'!$AI$3),OE41,0),
IF(AND(OO41='DD FD'!$J$6,OQ41='DD FD'!$AI$3),OP41,0),
),2)</f>
        <v>0</v>
      </c>
      <c r="PA41" s="617">
        <f>ROUNDUP(SUM(
IF(AND(LH41='DD FD'!$J$10,LJ41='DD FD'!$AI$3),LI41,0),
IF(AND(LR41='DD FD'!$J$10,LT41='DD FD'!$AI$3),LS41,0),
IF(AND(MB41='DD FD'!$J$10,MD41='DD FD'!$AI$3),MC41,0),
IF(AND(ML41='DD FD'!$J$10,MN41='DD FD'!$AI$3),MM41,0),
IF(AND(MW41='DD FD'!$J$10,MY41='DD FD'!$AI$3),MX41,0),
IF(AND(NH41='DD FD'!$J$10,NJ41='DD FD'!$AI$3),NI41,0),
IF(AND(NS41='DD FD'!$J$10,NU41='DD FD'!$AI$3),NT41,0),
IF(AND(OD41='DD FD'!$J$10,OF41='DD FD'!$AI$3),OE41,0),
IF(AND(OO41='DD FD'!$J$10,OQ41='DD FD'!$AI$3),OP41,0),
),2)</f>
        <v>0</v>
      </c>
      <c r="PB41" s="617">
        <f>ROUNDUP(SUM(
IF(AND(LH41='DD FD'!$J$8,LJ41='DD FD'!$AI$3),LI41,0),
IF(AND(LR41='DD FD'!$J$8,LT41='DD FD'!$AI$3),LS41,0),
IF(AND(MB41='DD FD'!$J$8,MD41='DD FD'!$AI$3),MC41,0),
IF(AND(ML41='DD FD'!$J$8,MN41='DD FD'!$AI$3),MM41,0),
IF(AND(MW41='DD FD'!$J$8,MY41='DD FD'!$AI$3),MX41,0),
IF(AND(NH41='DD FD'!$J$8,NJ41='DD FD'!$AI$3),NI41,0),
IF(AND(NS41='DD FD'!$J$8,NU41='DD FD'!$AI$3),NT41,0),
IF(AND(OD41='DD FD'!$J$8,OF41='DD FD'!$AI$3),OE41,0),
IF(AND(OO41='DD FD'!$J$8,OQ41='DD FD'!$AI$3),OP41,0),
),2)</f>
        <v>0</v>
      </c>
      <c r="PC41" s="617">
        <f>ROUNDUP(SUM(
IF(AND(LH41='DD FD'!$J$5,LJ41='DD FD'!$AI$3),LI41,0),
IF(AND(LR41='DD FD'!$J$5,LT41='DD FD'!$AI$3),LS41,0),
IF(AND(MB41='DD FD'!$J$5,MD41='DD FD'!$AI$3),MC41,0),
IF(AND(ML41='DD FD'!$J$5,MN41='DD FD'!$AI$3),MM41,0),
IF(AND(MW41='DD FD'!$J$5,MY41='DD FD'!$AI$3),MX41,0),
IF(AND(NH41='DD FD'!$J$5,NJ41='DD FD'!$AI$3),NI41,0),
IF(AND(NS41='DD FD'!$J$5,NU41='DD FD'!$AI$3),NT41,0),
IF(AND(OD41='DD FD'!$J$5,OF41='DD FD'!$AI$3),OE41,0),
IF(AND(OO41='DD FD'!$J$5,OQ41='DD FD'!$AI$3),OP41,0),
),2)</f>
        <v>0</v>
      </c>
      <c r="PD41" s="617">
        <f>ROUNDUP(SUM(
IF(AND(LH41='DD FD'!$J$9,LJ41='DD FD'!$AI$3),LI41,0),
IF(AND(LR41='DD FD'!$J$9,LT41='DD FD'!$AI$3),LS41,0),
IF(AND(MB41='DD FD'!$J$9,MD41='DD FD'!$AI$3),MC41,0),
IF(AND(ML41='DD FD'!$J$9,MN41='DD FD'!$AI$3),MM41,0),
IF(AND(MW41='DD FD'!$J$9,MY41='DD FD'!$AI$3),MX41,0),
IF(AND(NH41='DD FD'!$J$9,NJ41='DD FD'!$AI$3),NI41,0),
IF(AND(NS41='DD FD'!$J$9,NU41='DD FD'!$AI$3),NT41,0),
IF(AND(OD41='DD FD'!$J$9,OF41='DD FD'!$AI$3),OE41,0),
IF(AND(OO41='DD FD'!$J$9,OQ41='DD FD'!$AI$3),OP41,0),
),2)</f>
        <v>0</v>
      </c>
      <c r="PE41" s="617">
        <f>ROUNDUP(SUM(
IF(AND(LH41='DD FD'!$J$4,LJ41='DD FD'!$AI$3),LI41,0),
IF(AND(LR41='DD FD'!$J$4,LT41='DD FD'!$AI$3),LS41,0),
IF(AND(MB41='DD FD'!$J$4,MD41='DD FD'!$AI$3),MC41,0),
IF(AND(ML41='DD FD'!$J$4,MN41='DD FD'!$AI$3),MM41,0),
IF(AND(MW41='DD FD'!$J$4,MY41='DD FD'!$AI$3),MX41,0),
IF(AND(NH41='DD FD'!$J$4,NJ41='DD FD'!$AI$3),NI41,0),
IF(AND(NS41='DD FD'!$J$4,NU41='DD FD'!$AI$3),NT41,0),
IF(AND(OD41='DD FD'!$J$4,OF41='DD FD'!$AI$3),OE41,0),
IF(AND(OO41='DD FD'!$J$4,OQ41='DD FD'!$AI$3),OP41,0),
),2)</f>
        <v>0</v>
      </c>
      <c r="PF41" s="619">
        <f>ROUNDUP(SUM(
IF(AND(LH41='DD FD'!$J$11,LJ41='DD FD'!$AI$3),LI41,0),
IF(AND(LR41='DD FD'!$J$11,LT41='DD FD'!$AI$3),LS41,0),
IF(AND(MB41='DD FD'!$J$11,MD41='DD FD'!$AI$3),MC41,0),
IF(AND(ML41='DD FD'!$J$11,MN41='DD FD'!$AI$3),MM41,0),
IF(AND(MW41='DD FD'!$J$11,MY41='DD FD'!$AI$3),MX41,0),
IF(AND(NH41='DD FD'!$J$11,NJ41='DD FD'!$AI$3),NI41,0),
IF(AND(NS41='DD FD'!$J$11,NU41='DD FD'!$AI$3),NT41,0),
IF(AND(OD41='DD FD'!$J$11,OF41='DD FD'!$AI$3),OE41,0),
IF(AND(OO41='DD FD'!$J$11,OQ41='DD FD'!$AI$3),OP41,0),
),2)</f>
        <v>0</v>
      </c>
    </row>
    <row r="42" spans="1:422">
      <c r="A42" s="806"/>
      <c r="B42" s="934"/>
      <c r="C42" s="247"/>
      <c r="D42" s="842"/>
      <c r="E42" s="247"/>
      <c r="F42" s="158"/>
      <c r="G42" s="710"/>
      <c r="H42" s="712"/>
      <c r="I42" s="936"/>
      <c r="J42" s="803"/>
      <c r="K42" s="150"/>
      <c r="L42" s="146" t="str">
        <f t="shared" si="0"/>
        <v/>
      </c>
      <c r="M42" s="501" t="str">
        <f t="shared" si="17"/>
        <v/>
      </c>
      <c r="N42" s="504"/>
      <c r="O42" s="113" t="str">
        <f t="shared" si="18"/>
        <v/>
      </c>
      <c r="P42" s="114" t="str">
        <f t="shared" si="1"/>
        <v/>
      </c>
      <c r="Q42" s="152"/>
      <c r="R42" s="152"/>
      <c r="S42" s="115" t="str">
        <f t="shared" si="19"/>
        <v/>
      </c>
      <c r="T42" s="159"/>
      <c r="U42" s="159"/>
      <c r="V42" s="157"/>
      <c r="W42" s="157"/>
      <c r="X42" s="157"/>
      <c r="Y42" s="772"/>
      <c r="Z42" s="158"/>
      <c r="AA42" s="144"/>
      <c r="AB42" s="112"/>
      <c r="AC42" s="153"/>
      <c r="AD42" s="153"/>
      <c r="AE42" s="153"/>
      <c r="AF42" s="153"/>
      <c r="AG42" s="153"/>
      <c r="AH42" s="153"/>
      <c r="AI42" s="152"/>
      <c r="AJ42" s="158"/>
      <c r="AK42" s="158"/>
      <c r="AL42" s="158"/>
      <c r="AM42" s="116" t="str">
        <f t="shared" si="20"/>
        <v/>
      </c>
      <c r="AN42" s="116" t="str">
        <f t="shared" si="21"/>
        <v/>
      </c>
      <c r="AO42" s="324"/>
      <c r="AP42" s="503"/>
      <c r="AQ42" s="487" t="str">
        <f t="shared" si="22"/>
        <v/>
      </c>
      <c r="AR42" s="113" t="str">
        <f t="shared" si="2"/>
        <v/>
      </c>
      <c r="AS42" s="113" t="str">
        <f t="shared" si="3"/>
        <v/>
      </c>
      <c r="AT42" s="113" t="str">
        <f t="shared" si="4"/>
        <v/>
      </c>
      <c r="AU42" s="113" t="str">
        <f t="shared" si="5"/>
        <v/>
      </c>
      <c r="AV42" s="159"/>
      <c r="AW42" s="157"/>
      <c r="AX42" s="157"/>
      <c r="AY42" s="157"/>
      <c r="AZ42" s="157"/>
      <c r="BA42" s="116" t="str">
        <f t="shared" si="6"/>
        <v/>
      </c>
      <c r="BB42" s="316"/>
      <c r="BC42" s="116" t="str">
        <f t="shared" si="7"/>
        <v/>
      </c>
      <c r="BD42" s="133" t="str">
        <f t="shared" si="8"/>
        <v/>
      </c>
      <c r="BE42" s="157"/>
      <c r="BF42" s="1180"/>
      <c r="BG42" s="1180"/>
      <c r="BH42" s="158"/>
      <c r="BI42" s="490"/>
      <c r="BJ42" s="514" t="str">
        <f t="shared" si="23"/>
        <v/>
      </c>
      <c r="BK42" s="789"/>
      <c r="BL42" s="116" t="str">
        <f t="shared" si="24"/>
        <v/>
      </c>
      <c r="BM42" s="144"/>
      <c r="BN42" s="144"/>
      <c r="BO42" s="144"/>
      <c r="BP42" s="790"/>
      <c r="BQ42" s="790"/>
      <c r="BR42" s="790"/>
      <c r="BS42" s="116" t="str">
        <f t="shared" si="9"/>
        <v/>
      </c>
      <c r="BT42" s="790"/>
      <c r="BU42" s="808" t="str">
        <f t="shared" si="10"/>
        <v/>
      </c>
      <c r="BV42" s="791"/>
      <c r="BW42" s="144"/>
      <c r="BX42" s="20"/>
      <c r="BY42" s="20"/>
      <c r="BZ42" s="20"/>
      <c r="CA42" s="792"/>
      <c r="CB42" s="1201"/>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782" t="str">
        <f t="shared" si="25"/>
        <v/>
      </c>
      <c r="EE42" s="519"/>
      <c r="EF42" s="793"/>
      <c r="EG42" s="519"/>
      <c r="EH42" s="794"/>
      <c r="EI42" s="790"/>
      <c r="EJ42" s="794"/>
      <c r="EK42" s="794"/>
      <c r="EL42" s="790"/>
      <c r="EM42" s="790"/>
      <c r="EN42" s="790"/>
      <c r="EO42" s="112" t="str">
        <f t="shared" si="11"/>
        <v/>
      </c>
      <c r="EP42" s="790"/>
      <c r="EQ42" s="488" t="str">
        <f t="shared" si="12"/>
        <v/>
      </c>
      <c r="ER42" s="1100"/>
      <c r="ES42" s="1099" t="str">
        <f t="shared" si="26"/>
        <v/>
      </c>
      <c r="ET42" s="525"/>
      <c r="EU42" s="148"/>
      <c r="EV42" s="148"/>
      <c r="EW42" s="148"/>
      <c r="EX42" s="148"/>
      <c r="EY42" s="148"/>
      <c r="EZ42" s="148"/>
      <c r="FA42" s="148"/>
      <c r="FB42" s="148"/>
      <c r="FC42" s="148"/>
      <c r="FD42" s="148"/>
      <c r="FE42" s="148"/>
      <c r="FF42" s="148"/>
      <c r="FG42" s="148"/>
      <c r="FH42" s="148"/>
      <c r="FI42" s="528"/>
      <c r="FJ42" s="513" t="str">
        <f t="shared" si="13"/>
        <v/>
      </c>
      <c r="FK42" s="158"/>
      <c r="FL42" s="850"/>
      <c r="FM42" s="850"/>
      <c r="FN42" s="850"/>
      <c r="FO42" s="850"/>
      <c r="FP42" s="850"/>
      <c r="FQ42" s="850"/>
      <c r="FR42" s="157"/>
      <c r="FS42" s="143"/>
      <c r="FT42" s="143"/>
      <c r="FU42" s="847" t="str">
        <f t="shared" si="14"/>
        <v/>
      </c>
      <c r="FV42" s="555"/>
      <c r="FW42" s="523" t="str">
        <f>IF(Table1[[#This Row],[Nonfood Inhaltstoffe - Komponente]]="","",VLOOKUP(Table1[[#This Row],[Nonfood Inhaltstoffe - Komponente]],'Dropdown Auswahl'!BJ:BK,2,FALSE))</f>
        <v/>
      </c>
      <c r="FX42" s="1013"/>
      <c r="FY42" s="1011" t="str">
        <f t="shared" si="15"/>
        <v/>
      </c>
      <c r="FZ42" s="152"/>
      <c r="GA42" s="152"/>
      <c r="GB42" s="152"/>
      <c r="GC42" s="529" t="str">
        <f t="shared" si="16"/>
        <v/>
      </c>
      <c r="GG42" s="21"/>
      <c r="GH42" s="21"/>
      <c r="GI42" s="1019"/>
      <c r="GJ42" s="1016" t="str">
        <f>IF(Table1[[#This Row],[Global Trade Item Number (GTIN)]]="","",Table1[[#This Row],[Global Trade Item Number (GTIN)]])</f>
        <v/>
      </c>
      <c r="GK42" s="555" t="str">
        <f>IF(Table1[[#This Row],[WAWI-Nr./ Kreditoren-Nummer
(ASDV)]]&lt;&gt;"",Table1[[#This Row],[WAWI-Nr./ Kreditoren-Nummer
(ASDV)]],"")</f>
        <v/>
      </c>
      <c r="GL42" s="165"/>
      <c r="GM42" s="165"/>
      <c r="GN42" s="165"/>
      <c r="GO42" s="485"/>
      <c r="GP42" s="534"/>
      <c r="GQ42" s="533"/>
      <c r="GR42" s="486"/>
      <c r="GS42" s="486"/>
      <c r="GT42" s="486"/>
      <c r="GU42" s="486"/>
      <c r="GV42" s="486"/>
      <c r="GW42" s="542"/>
      <c r="GX42" s="538"/>
      <c r="GY42" s="144"/>
      <c r="GZ42" s="480"/>
      <c r="HA42" s="158"/>
      <c r="HB42" s="480"/>
      <c r="HC42" s="480"/>
      <c r="HD42" s="480"/>
      <c r="HE42" s="480"/>
      <c r="HF42" s="480"/>
      <c r="HG42" s="480"/>
      <c r="HH42" s="538"/>
      <c r="HI42" s="480"/>
      <c r="HJ42" s="480"/>
      <c r="HK42" s="480"/>
      <c r="HL42" s="480"/>
      <c r="HM42" s="480"/>
      <c r="HN42" s="480"/>
      <c r="HO42" s="480"/>
      <c r="HP42" s="480"/>
      <c r="HQ42" s="480"/>
      <c r="HR42" s="538"/>
      <c r="HS42" s="480"/>
      <c r="HT42" s="480"/>
      <c r="HU42" s="480"/>
      <c r="HV42" s="480"/>
      <c r="HW42" s="480"/>
      <c r="HX42" s="480"/>
      <c r="HY42" s="480"/>
      <c r="HZ42" s="480"/>
      <c r="IA42" s="480"/>
      <c r="IB42" s="538"/>
      <c r="IC42" s="480"/>
      <c r="ID42" s="480"/>
      <c r="IE42" s="480"/>
      <c r="IF42" s="480"/>
      <c r="IG42" s="480"/>
      <c r="IH42" s="480"/>
      <c r="II42" s="480"/>
      <c r="IJ42" s="480"/>
      <c r="IK42" s="480"/>
      <c r="IL42" s="480"/>
      <c r="IM42" s="538"/>
      <c r="IN42" s="480"/>
      <c r="IO42" s="480"/>
      <c r="IP42" s="480"/>
      <c r="IQ42" s="480"/>
      <c r="IR42" s="480"/>
      <c r="IS42" s="480"/>
      <c r="IT42" s="480"/>
      <c r="IU42" s="480"/>
      <c r="IV42" s="480"/>
      <c r="IW42" s="480"/>
      <c r="IX42" s="538"/>
      <c r="IY42" s="480"/>
      <c r="IZ42" s="480"/>
      <c r="JA42" s="480"/>
      <c r="JB42" s="480"/>
      <c r="JC42" s="480"/>
      <c r="JD42" s="480"/>
      <c r="JE42" s="480"/>
      <c r="JF42" s="480"/>
      <c r="JG42" s="480"/>
      <c r="JH42" s="480"/>
      <c r="JI42" s="538"/>
      <c r="JJ42" s="480"/>
      <c r="JK42" s="480"/>
      <c r="JL42" s="480"/>
      <c r="JM42" s="480"/>
      <c r="JN42" s="480"/>
      <c r="JO42" s="480"/>
      <c r="JP42" s="480"/>
      <c r="JQ42" s="480"/>
      <c r="JR42" s="480"/>
      <c r="JS42" s="590"/>
      <c r="JT42" s="538"/>
      <c r="JU42" s="480"/>
      <c r="JV42" s="480"/>
      <c r="JW42" s="480"/>
      <c r="JX42" s="480"/>
      <c r="JY42" s="480"/>
      <c r="JZ42" s="480"/>
      <c r="KA42" s="480"/>
      <c r="KB42" s="480"/>
      <c r="KC42" s="480"/>
      <c r="KD42" s="480"/>
      <c r="KE42" s="538"/>
      <c r="KF42" s="480"/>
      <c r="KG42" s="480"/>
      <c r="KH42" s="480"/>
      <c r="KI42" s="480"/>
      <c r="KJ42" s="480"/>
      <c r="KK42" s="480"/>
      <c r="KL42" s="480"/>
      <c r="KM42" s="480"/>
      <c r="KN42" s="480"/>
      <c r="KO42" s="480"/>
      <c r="KR42" s="568" t="str">
        <f>IF(Table1[[#This Row],[GTIN]]&lt;&gt;"",Table1[[#This Row],[GTIN]],"")</f>
        <v/>
      </c>
      <c r="KS42" s="569" t="str">
        <f>Table1[[#This Row],[Kreditor]]</f>
        <v/>
      </c>
      <c r="KT42" s="570" t="str">
        <f>IF(Table1[[#This Row],[Gültig ab (Datum)]]&lt;&gt;"",Table1[[#This Row],[Gültig ab (Datum)]],"")</f>
        <v/>
      </c>
      <c r="KU42" s="570"/>
      <c r="KV42" s="583" t="str">
        <f>IF(Table1[[#This Row],[Artikel verpackt? 
(X=Ja)]]="","",Table1[[#This Row],[Artikel verpackt? 
(X=Ja)]])</f>
        <v/>
      </c>
      <c r="KW42" s="571" t="str">
        <f>IF(Table1[[#This Row],[Verpackung recyclingfähig?
(X=Ja)]]="","",Table1[[#This Row],[Verpackung recyclingfähig?
(X=Ja)]])</f>
        <v/>
      </c>
      <c r="KX42" s="572"/>
      <c r="KY42" s="573"/>
      <c r="KZ42" s="574"/>
      <c r="LA42" s="574"/>
      <c r="LB42" s="574"/>
      <c r="LC42" s="574"/>
      <c r="LD42" s="574"/>
      <c r="LE42" s="574"/>
      <c r="LF42" s="575"/>
      <c r="LG42" s="576" t="str">
        <f>IF(Table1[[#This Row],[Hauptkörper - B1 - Art]]="","",VLOOKUP(Table1[[#This Row],[Hauptkörper - B1 - Art]],'DD FD'!B:C,2,FALSE))</f>
        <v/>
      </c>
      <c r="LH42" s="577" t="str">
        <f>IF(Table1[[#This Row],[Hauptkörper - B1 - Fraktion]]="","",VLOOKUP(Table1[[#This Row],[Hauptkörper - B1 - Fraktion]],'DD FD'!H:J,3,FALSE))</f>
        <v/>
      </c>
      <c r="LI42" s="574" t="str">
        <f>IF(Table1[[#This Row],[Hauptkörper - B1 - Gewicht
(in G)]]="","",Table1[[#This Row],[Hauptkörper - B1 - Gewicht
(in G)]])</f>
        <v/>
      </c>
      <c r="LJ42" s="574" t="str">
        <f>IF(Table1[[#This Row],[Hauptkörper - B1 - Lizenzierungs-pflichtig? (X=Ja)]]="","",Table1[[#This Row],[Hauptkörper - B1 - Lizenzierungs-pflichtig? (X=Ja)]])</f>
        <v/>
      </c>
      <c r="LK42" s="577" t="str">
        <f>IF(Table1[[#This Row],[Hauptkörper - B1 - Virgin Material]]="","",VLOOKUP(Table1[[#This Row],[Hauptkörper - B1 - Virgin Material]],'DD FD'!AJ:AK,2,FALSE))</f>
        <v/>
      </c>
      <c r="LL42" s="578" t="str">
        <f>IF(Table1[[#This Row],[Hauptkörper - B1 - Virgin Material Anteil (in %)]]="","",Table1[[#This Row],[Hauptkörper - B1 - Virgin Material Anteil (in %)]])</f>
        <v/>
      </c>
      <c r="LM42" s="577" t="str">
        <f>IF(Table1[[#This Row],[Hauptkörper - B1 - Recyceltes Material]]="","",VLOOKUP(Table1[[#This Row],[Hauptkörper - B1 - Recyceltes Material]],'DD FD'!AL:AM,2,FALSE))</f>
        <v/>
      </c>
      <c r="LN42" s="578" t="str">
        <f>IF(Table1[[#This Row],[Hauptkörper - B1 - Recyceltes Material Anteil (in %)]]="","",Table1[[#This Row],[Hauptkörper - B1 - Recyceltes Material Anteil (in %)]])</f>
        <v/>
      </c>
      <c r="LO42" s="579" t="str">
        <f>IF(Table1[[#This Row],[Hauptkörper - B1 - Beschichtung]]="","",VLOOKUP(Table1[[#This Row],[Hauptkörper - B1 - Beschichtung]],'DD FD'!AE:AF,2,FALSE))</f>
        <v/>
      </c>
      <c r="LP42" s="580" t="str">
        <f>IF(Table1[[#This Row],[Hauptkörper - B1 - Beschichtung Anteil (in %)]]="","",Table1[[#This Row],[Hauptkörper - B1 - Beschichtung Anteil (in %)]])</f>
        <v/>
      </c>
      <c r="LQ42" s="576" t="str">
        <f>IF(Table1[[#This Row],[Hauptkörper - B2 - Art]]="","",VLOOKUP(Table1[[#This Row],[Hauptkörper - B2 - Art]],'DD FD'!B:C,2,FALSE))</f>
        <v/>
      </c>
      <c r="LR42" s="577" t="str">
        <f>IF(Table1[[#This Row],[Hauptkörper - B2 - Fraktion]]="","",VLOOKUP(Table1[[#This Row],[Hauptkörper - B2 - Fraktion]],'DD FD'!H:J,3,FALSE))</f>
        <v/>
      </c>
      <c r="LS42" s="574" t="str">
        <f>IF(Table1[[#This Row],[Hauptkörper - B2 - Gewicht
(in G)]]="","",Table1[[#This Row],[Hauptkörper - B2 - Gewicht
(in G)]])</f>
        <v/>
      </c>
      <c r="LT42" s="574" t="str">
        <f>IF(Table1[[#This Row],[Hauptkörper - B2 - Lizenzierungs-pflichtig? (X=Ja)]]="","",Table1[[#This Row],[Hauptkörper - B2 - Lizenzierungs-pflichtig? (X=Ja)]])</f>
        <v/>
      </c>
      <c r="LU42" s="577" t="str">
        <f>IF(Table1[[#This Row],[Hauptkörper - B2 - Virgin Material]]="","",VLOOKUP(Table1[[#This Row],[Hauptkörper - B2 - Virgin Material]],'DD FD'!AJ:AK,2,FALSE))</f>
        <v/>
      </c>
      <c r="LV42" s="578" t="str">
        <f>IF(Table1[[#This Row],[Hauptkörper - B2 - Virgin Material Anteil (in %)]]="","",Table1[[#This Row],[Hauptkörper - B2 - Virgin Material Anteil (in %)]])</f>
        <v/>
      </c>
      <c r="LW42" s="577" t="str">
        <f>IF(Table1[[#This Row],[Hauptkörper - B2 - Recyceltes Material]]="","",VLOOKUP(Table1[[#This Row],[Hauptkörper - B2 - Recyceltes Material]],'DD FD'!AL:AM,2,FALSE))</f>
        <v/>
      </c>
      <c r="LX42" s="578" t="str">
        <f>IF(Table1[[#This Row],[Hauptkörper - B2 - Recyceltes Material Anteil (in %)]]="","",Table1[[#This Row],[Hauptkörper - B2 - Recyceltes Material Anteil (in %)]])</f>
        <v/>
      </c>
      <c r="LY42" s="577" t="str">
        <f>IF(Table1[[#This Row],[Hauptkörper - B2 - Beschichtung]]="","",VLOOKUP(Table1[[#This Row],[Hauptkörper - B2 - Beschichtung]],'DD FD'!AE:AF,2,FALSE))</f>
        <v/>
      </c>
      <c r="LZ42" s="580" t="str">
        <f>IF(Table1[[#This Row],[Hauptkörper - B2 - Beschichtung Anteil (in %)]]="","",Table1[[#This Row],[Hauptkörper - B2 - Beschichtung Anteil (in %)]])</f>
        <v/>
      </c>
      <c r="MA42" s="576" t="str">
        <f>IF(Table1[[#This Row],[Hauptkörper - B3 - Art]]="","",VLOOKUP(Table1[[#This Row],[Hauptkörper - B3 - Art]],'DD FD'!B:C,2,FALSE))</f>
        <v/>
      </c>
      <c r="MB42" s="577" t="str">
        <f>IF(Table1[[#This Row],[Hauptkörper - B3 - Fraktion]]="","",VLOOKUP(Table1[[#This Row],[Hauptkörper - B3 - Fraktion]],'DD FD'!H:J,3,FALSE))</f>
        <v/>
      </c>
      <c r="MC42" s="574" t="str">
        <f>IF(Table1[[#This Row],[Hauptkörper - B3 - Gewicht
(in G)]]="","",Table1[[#This Row],[Hauptkörper - B3 - Gewicht
(in G)]])</f>
        <v/>
      </c>
      <c r="MD42" s="574" t="str">
        <f>IF(Table1[[#This Row],[Hauptkörper - B3 - Lizenzierungs-pflichtig? (X=Ja)]]="","",Table1[[#This Row],[Hauptkörper - B3 - Lizenzierungs-pflichtig? (X=Ja)]])</f>
        <v/>
      </c>
      <c r="ME42" s="577" t="str">
        <f>IF(Table1[[#This Row],[Hauptkörper - B3 - Virgin Material]]="","",VLOOKUP(Table1[[#This Row],[Hauptkörper - B3 - Virgin Material]],'DD FD'!AJ:AK,2,FALSE))</f>
        <v/>
      </c>
      <c r="MF42" s="578" t="str">
        <f>IF(Table1[[#This Row],[Hauptkörper - B3 - Virgin Material Anteil (in %)]]="","",Table1[[#This Row],[Hauptkörper - B3 - Virgin Material Anteil (in %)]])</f>
        <v/>
      </c>
      <c r="MG42" s="577" t="str">
        <f>IF(Table1[[#This Row],[Hauptkörper - B3 - Recyceltes Material]]="","",VLOOKUP(Table1[[#This Row],[Hauptkörper - B3 - Recyceltes Material]],'DD FD'!AL:AM,2,FALSE))</f>
        <v/>
      </c>
      <c r="MH42" s="578" t="str">
        <f>IF(Table1[[#This Row],[Hauptkörper - B3 - Recyceltes Material Anteil (in %)]]="","",Table1[[#This Row],[Hauptkörper - B3 - Recyceltes Material Anteil (in %)]])</f>
        <v/>
      </c>
      <c r="MI42" s="577" t="str">
        <f>IF(Table1[[#This Row],[Hauptkörper - B3 - Beschichtung]]="","",VLOOKUP(Table1[[#This Row],[Hauptkörper - B3 - Beschichtung]],'DD FD'!AE:AF,2,FALSE))</f>
        <v/>
      </c>
      <c r="MJ42" s="580" t="str">
        <f>IF(Table1[[#This Row],[Hauptkörper - B3 - Beschichtung Anteil (in %)]]="","",Table1[[#This Row],[Hauptkörper - B3 - Beschichtung Anteil (in %)]])</f>
        <v/>
      </c>
      <c r="MK42" s="576" t="str">
        <f>IF(Table1[[#This Row],[Verschluss - B1 - Art]]="","",VLOOKUP(Table1[[#This Row],[Verschluss - B1 - Art]],'DD FD'!D:E,2,FALSE))</f>
        <v/>
      </c>
      <c r="ML42" s="577" t="str">
        <f>IF(Table1[[#This Row],[Verschluss - B1 - Fraktion]]="","",VLOOKUP(Table1[[#This Row],[Verschluss - B1 - Fraktion]],'DD FD'!H:J,3,FALSE))</f>
        <v/>
      </c>
      <c r="MM42" s="574" t="str">
        <f>IF(Table1[[#This Row],[Verschluss - B1 - Gewicht (in G)]]="","",Table1[[#This Row],[Verschluss - B1 - Gewicht (in G)]])</f>
        <v/>
      </c>
      <c r="MN42" s="574" t="str">
        <f>IF(Table1[[#This Row],[Verschluss - B1 - Lizenzierungs-pflichtig? (X=Ja)]]="","",Table1[[#This Row],[Verschluss - B1 - Lizenzierungs-pflichtig? (X=Ja)]])</f>
        <v/>
      </c>
      <c r="MO42" s="574" t="str">
        <f>IF(Table1[[#This Row],[Verschluss - B1 - Trennbar vom Hauptkörper? (X=Ja)]]="","",Table1[[#This Row],[Verschluss - B1 - Trennbar vom Hauptkörper? (X=Ja)]])</f>
        <v/>
      </c>
      <c r="MP42" s="577" t="str">
        <f>IF(Table1[[#This Row],[Verschluss - B1 - Virgin Material]]="","",VLOOKUP(Table1[[#This Row],[Verschluss - B1 - Virgin Material]],'DD FD'!AJ:AK,2,FALSE))</f>
        <v/>
      </c>
      <c r="MQ42" s="578" t="str">
        <f>IF(Table1[[#This Row],[Verschluss - B1 - Virgin Material Anteil (in %)]]="","",Table1[[#This Row],[Verschluss - B1 - Virgin Material Anteil (in %)]])</f>
        <v/>
      </c>
      <c r="MR42" s="577" t="str">
        <f>IF(Table1[[#This Row],[Verschluss - B1 - Recyceltes Material]]="","",VLOOKUP(Table1[[#This Row],[Verschluss - B1 - Recyceltes Material]],'DD FD'!AL:AM,2,FALSE))</f>
        <v/>
      </c>
      <c r="MS42" s="578" t="str">
        <f>IF(Table1[[#This Row],[Verschluss - B1 - Recyceltes Material Anteil (in %)]]="","",Table1[[#This Row],[Verschluss - B1 - Recyceltes Material Anteil (in %)]])</f>
        <v/>
      </c>
      <c r="MT42" s="577" t="str">
        <f>IF(Table1[[#This Row],[Verschluss - B1 - Beschichtung]]="","",VLOOKUP(Table1[[#This Row],[Verschluss - B1 - Beschichtung]],'DD FD'!AE:AF,2,FALSE))</f>
        <v/>
      </c>
      <c r="MU42" s="580" t="str">
        <f>IF(Table1[[#This Row],[Verschluss - B1 - Beschichtung Anteil (in %)]]="","",Table1[[#This Row],[Verschluss - B1 - Beschichtung Anteil (in %)]])</f>
        <v/>
      </c>
      <c r="MV42" s="576" t="str">
        <f>IF(Table1[[#This Row],[Verschluss - B2 - Art]]="","",VLOOKUP(Table1[[#This Row],[Verschluss - B2 - Art]],'DD FD'!D:E,2,FALSE))</f>
        <v/>
      </c>
      <c r="MW42" s="577" t="str">
        <f>IF(Table1[[#This Row],[Verschluss - B2 - Fraktion]]="","",VLOOKUP(Table1[[#This Row],[Verschluss - B2 - Fraktion]],'DD FD'!H:J,3,FALSE))</f>
        <v/>
      </c>
      <c r="MX42" s="574" t="str">
        <f>IF(Table1[[#This Row],[Verschluss - B2 - Gewicht (in G)]]="","",Table1[[#This Row],[Verschluss - B2 - Gewicht (in G)]])</f>
        <v/>
      </c>
      <c r="MY42" s="574" t="str">
        <f>IF(Table1[[#This Row],[Verschluss - B2 - Lizenzierungs-pflichtig? (X=Ja)]]="","",Table1[[#This Row],[Verschluss - B2 - Lizenzierungs-pflichtig? (X=Ja)]])</f>
        <v/>
      </c>
      <c r="MZ42" s="574" t="str">
        <f>IF(Table1[[#This Row],[Verschluss - B2 - Trennbar vom Hauptkörper? (X=Ja)]]="","",Table1[[#This Row],[Verschluss - B2 - Trennbar vom Hauptkörper? (X=Ja)]])</f>
        <v/>
      </c>
      <c r="NA42" s="577" t="str">
        <f>IF(Table1[[#This Row],[Verschluss - B2 - Virgin Material]]="","",VLOOKUP(Table1[[#This Row],[Verschluss - B2 - Virgin Material]],'DD FD'!AJ:AK,2,FALSE))</f>
        <v/>
      </c>
      <c r="NB42" s="578" t="str">
        <f>IF(Table1[[#This Row],[Verschluss - B2 - Virgin Material Anteil (in %)]]="","",Table1[[#This Row],[Verschluss - B2 - Virgin Material Anteil (in %)]])</f>
        <v/>
      </c>
      <c r="NC42" s="577" t="str">
        <f>IF(Table1[[#This Row],[Verschluss - B2 - Recyceltes Material]]="","",VLOOKUP(Table1[[#This Row],[Verschluss - B2 - Recyceltes Material]],'DD FD'!AL:AM,2,FALSE))</f>
        <v/>
      </c>
      <c r="ND42" s="578" t="str">
        <f>IF(Table1[[#This Row],[Verschluss - B2 - Recyceltes Material Anteil (in %)]]="","",Table1[[#This Row],[Verschluss - B2 - Recyceltes Material Anteil (in %)]])</f>
        <v/>
      </c>
      <c r="NE42" s="577" t="str">
        <f>IF(Table1[[#This Row],[Verschluss - B2 - Beschichtung]]="","",VLOOKUP(Table1[[#This Row],[Verschluss - B2 - Beschichtung]],'DD FD'!AE:AF,2,FALSE))</f>
        <v/>
      </c>
      <c r="NF42" s="580" t="str">
        <f>IF(Table1[[#This Row],[Verschluss - B2 - Beschichtung Anteil (in %)]]="","",Table1[[#This Row],[Verschluss - B2 - Beschichtung Anteil (in %)]])</f>
        <v/>
      </c>
      <c r="NG42" s="576" t="str">
        <f>IF(Table1[[#This Row],[Verschluss - B3 - Art]]="","",VLOOKUP(Table1[[#This Row],[Verschluss - B3 - Art]],'DD FD'!D:E,2,FALSE))</f>
        <v/>
      </c>
      <c r="NH42" s="577" t="str">
        <f>IF(Table1[[#This Row],[Verschluss - B3 - Fraktion]]="","",VLOOKUP(Table1[[#This Row],[Verschluss - B3 - Fraktion]],'DD FD'!H:J,3,FALSE))</f>
        <v/>
      </c>
      <c r="NI42" s="574" t="str">
        <f>IF(Table1[[#This Row],[Verschluss - B3 - Gewicht (in G)]]="","",Table1[[#This Row],[Verschluss - B3 - Gewicht (in G)]])</f>
        <v/>
      </c>
      <c r="NJ42" s="574" t="str">
        <f>IF(Table1[[#This Row],[Verschluss - B3 - Lizenzierungs-pflichtig? (X=Ja)]]="","",Table1[[#This Row],[Verschluss - B3 - Lizenzierungs-pflichtig? (X=Ja)]])</f>
        <v/>
      </c>
      <c r="NK42" s="574" t="str">
        <f>IF(Table1[[#This Row],[Verschluss - B3 - Trennbar vom Hauptkörper? (X=Ja)]]="","",Table1[[#This Row],[Verschluss - B3 - Trennbar vom Hauptkörper? (X=Ja)]])</f>
        <v/>
      </c>
      <c r="NL42" s="577" t="str">
        <f>IF(Table1[[#This Row],[Verschluss - B3 - Virgin Material]]="","",VLOOKUP(Table1[[#This Row],[Verschluss - B3 - Virgin Material]],'DD FD'!AJ:AK,2,FALSE))</f>
        <v/>
      </c>
      <c r="NM42" s="578" t="str">
        <f>IF(Table1[[#This Row],[Verschluss - B3 - Virgin Material Anteil (in %)]]="","",Table1[[#This Row],[Verschluss - B3 - Virgin Material Anteil (in %)]])</f>
        <v/>
      </c>
      <c r="NN42" s="577" t="str">
        <f>IF(Table1[[#This Row],[Verschluss - B3 - Recyceltes Material]]="","",VLOOKUP(Table1[[#This Row],[Verschluss - B3 - Recyceltes Material]],'DD FD'!AL:AM,2,FALSE))</f>
        <v/>
      </c>
      <c r="NO42" s="578" t="str">
        <f>IF(Table1[[#This Row],[Verschluss - B3 - Recyceltes Material Anteil (in %)]]="","",Table1[[#This Row],[Verschluss - B3 - Recyceltes Material Anteil (in %)]])</f>
        <v/>
      </c>
      <c r="NP42" s="577" t="str">
        <f>IF(Table1[[#This Row],[Verschluss - B3 - Beschichtung]]="","",VLOOKUP(Table1[[#This Row],[Verschluss - B3 - Beschichtung]],'DD FD'!AE:AF,2,FALSE))</f>
        <v/>
      </c>
      <c r="NQ42" s="580" t="str">
        <f>IF(Table1[[#This Row],[Verschluss - B3 - Beschichtung Anteil (in %)]]="","",Table1[[#This Row],[Verschluss - B3 - Beschichtung Anteil (in %)]])</f>
        <v/>
      </c>
      <c r="NR42" s="576" t="str">
        <f>IF(Table1[[#This Row],[Etikett - B1 - Art]]="","",VLOOKUP(Table1[[#This Row],[Etikett - B1 - Art]],'DD FD'!F:G,2,FALSE))</f>
        <v/>
      </c>
      <c r="NS42" s="577" t="str">
        <f>IF(Table1[[#This Row],[Etikett - B1 - Fraktion]]="","",VLOOKUP(Table1[[#This Row],[Etikett - B1 - Fraktion]],'DD FD'!H:J,3,FALSE))</f>
        <v/>
      </c>
      <c r="NT42" s="574" t="str">
        <f>IF(Table1[[#This Row],[Etikett - B1 - Gewicht (in G)]]="","",Table1[[#This Row],[Etikett - B1 - Gewicht (in G)]])</f>
        <v/>
      </c>
      <c r="NU42" s="574" t="str">
        <f>IF(Table1[[#This Row],[Etikett - B1 - Lizenzierungs-pflichtig? (X=Ja)]]="","",Table1[[#This Row],[Etikett - B1 - Lizenzierungs-pflichtig? (X=Ja)]])</f>
        <v/>
      </c>
      <c r="NV42" s="574" t="str">
        <f>IF(Table1[[#This Row],[Etikett - B1 - Trennbar vom Hauptkörper? (X=Ja)]]="","",Table1[[#This Row],[Etikett - B1 - Trennbar vom Hauptkörper? (X=Ja)]])</f>
        <v/>
      </c>
      <c r="NW42" s="577" t="str">
        <f>IF(Table1[[#This Row],[Etikett - B1 - Virgin Material]]="","",VLOOKUP(Table1[[#This Row],[Etikett - B1 - Virgin Material]],'DD FD'!AJ:AK,2,FALSE))</f>
        <v/>
      </c>
      <c r="NX42" s="578" t="str">
        <f>IF(Table1[[#This Row],[Etikett - B1 - Virgin Material Anteil (in %)]]="","",Table1[[#This Row],[Etikett - B1 - Virgin Material Anteil (in %)]])</f>
        <v/>
      </c>
      <c r="NY42" s="577" t="str">
        <f>IF(Table1[[#This Row],[Etikett - B1 - Recyceltes Material]]="","",VLOOKUP(Table1[[#This Row],[Etikett - B1 - Recyceltes Material]],'DD FD'!AL:AM,2,FALSE))</f>
        <v/>
      </c>
      <c r="NZ42" s="578" t="str">
        <f>IF(Table1[[#This Row],[Etikett - B1 - Recyceltes Material Anteil (in %)]]="","",Table1[[#This Row],[Etikett - B1 - Recyceltes Material Anteil (in %)]])</f>
        <v/>
      </c>
      <c r="OA42" s="577" t="str">
        <f>IF(Table1[[#This Row],[Etikett - B1 - Beschichtung]]="","",VLOOKUP(Table1[[#This Row],[Etikett - B1 - Beschichtung]],'DD FD'!AE:AF,2,FALSE))</f>
        <v/>
      </c>
      <c r="OB42" s="580" t="str">
        <f>IF(Table1[[#This Row],[Etikett - B1 - Beschichtung Anteil (in %)]]="","",Table1[[#This Row],[Etikett - B1 - Beschichtung Anteil (in %)]])</f>
        <v/>
      </c>
      <c r="OC42" s="576" t="str">
        <f>IF(Table1[[#This Row],[Etikett - B2 - Art]]="","",VLOOKUP(Table1[[#This Row],[Etikett - B2 - Art]],'DD FD'!F:G,2,FALSE))</f>
        <v/>
      </c>
      <c r="OD42" s="577" t="str">
        <f>IF(Table1[[#This Row],[Etikett - B2 - Fraktion]]="","",VLOOKUP(Table1[[#This Row],[Etikett - B2 - Fraktion]],'DD FD'!H:J,3,FALSE))</f>
        <v/>
      </c>
      <c r="OE42" s="574" t="str">
        <f>IF(Table1[[#This Row],[Etikett - B2 - Gewicht (in G)]]="","",Table1[[#This Row],[Etikett - B2 - Gewicht (in G)]])</f>
        <v/>
      </c>
      <c r="OF42" s="574" t="str">
        <f>IF(Table1[[#This Row],[Etikett - B2 - Lizenzierungs-pflichtig? (X=Ja)]]="","",Table1[[#This Row],[Etikett - B2 - Lizenzierungs-pflichtig? (X=Ja)]])</f>
        <v/>
      </c>
      <c r="OG42" s="574" t="str">
        <f>IF(Table1[[#This Row],[Etikett - B2 - Trennbar vom Hauptkörper? (X=Ja)]]="","",Table1[[#This Row],[Etikett - B2 - Trennbar vom Hauptkörper? (X=Ja)]])</f>
        <v/>
      </c>
      <c r="OH42" s="577" t="str">
        <f>IF(Table1[[#This Row],[Etikett - B2 - Virgin Material]]="","",VLOOKUP(Table1[[#This Row],[Etikett - B2 - Virgin Material]],'DD FD'!AJ:AK,2,FALSE))</f>
        <v/>
      </c>
      <c r="OI42" s="578" t="str">
        <f>IF(Table1[[#This Row],[Etikett - B2 - Virgin Material Anteil (in %)]]="","",Table1[[#This Row],[Etikett - B2 - Virgin Material Anteil (in %)]])</f>
        <v/>
      </c>
      <c r="OJ42" s="577" t="str">
        <f>IF(Table1[[#This Row],[Etikett - B2 - Recyceltes Material]]="","",VLOOKUP(Table1[[#This Row],[Etikett - B2 - Recyceltes Material]],'DD FD'!AL:AM,2,FALSE))</f>
        <v/>
      </c>
      <c r="OK42" s="578" t="str">
        <f>IF(Table1[[#This Row],[Etikett - B2 - Recyceltes Material Anteil (in %)]]="","",Table1[[#This Row],[Etikett - B2 - Recyceltes Material Anteil (in %)]])</f>
        <v/>
      </c>
      <c r="OL42" s="577" t="str">
        <f>IF(Table1[[#This Row],[Etikett - B2 - Beschichtung]]="","",VLOOKUP(Table1[[#This Row],[Etikett - B2 - Beschichtung]],'DD FD'!AE:AF,2,FALSE))</f>
        <v/>
      </c>
      <c r="OM42" s="580" t="str">
        <f>IF(Table1[[#This Row],[Etikett - B2 - Beschichtung Anteil (in %)]]="","",Table1[[#This Row],[Etikett - B2 - Beschichtung Anteil (in %)]])</f>
        <v/>
      </c>
      <c r="ON42" s="576" t="str">
        <f>IF(Table1[[#This Row],[Etikett - B3 - Art]]="","",VLOOKUP(Table1[[#This Row],[Etikett - B3 - Art]],'DD FD'!F:G,2,FALSE))</f>
        <v/>
      </c>
      <c r="OO42" s="577" t="str">
        <f>IF(Table1[[#This Row],[Etikett - B3 - Fraktion]]="","",VLOOKUP(Table1[[#This Row],[Etikett - B3 - Fraktion]],'DD FD'!H:J,3,FALSE))</f>
        <v/>
      </c>
      <c r="OP42" s="574" t="str">
        <f>IF(Table1[[#This Row],[Etikett - B3 - Gewicht (in G)]]="","",Table1[[#This Row],[Etikett - B3 - Gewicht (in G)]])</f>
        <v/>
      </c>
      <c r="OQ42" s="574" t="str">
        <f>IF(Table1[[#This Row],[Etikett - B3 - Lizenzierungs-pflichtig? (X=Ja)]]="","",Table1[[#This Row],[Etikett - B3 - Lizenzierungs-pflichtig? (X=Ja)]])</f>
        <v/>
      </c>
      <c r="OR42" s="574" t="str">
        <f>IF(Table1[[#This Row],[Etikett - B3 - Trennbar vom Hauptkörper? (X=Ja)]]="","",Table1[[#This Row],[Etikett - B3 - Trennbar vom Hauptkörper? (X=Ja)]])</f>
        <v/>
      </c>
      <c r="OS42" s="577" t="str">
        <f>IF(Table1[[#This Row],[Etikett - B3 - Virgin Material]]="","",VLOOKUP(Table1[[#This Row],[Etikett - B3 - Virgin Material]],'DD FD'!AJ:AK,2,FALSE))</f>
        <v/>
      </c>
      <c r="OT42" s="578" t="str">
        <f>IF(Table1[[#This Row],[Etikett - B3 - Virgin Material Anteil (in %)]]="","",Table1[[#This Row],[Etikett - B3 - Virgin Material Anteil (in %)]])</f>
        <v/>
      </c>
      <c r="OU42" s="577" t="str">
        <f>IF(Table1[[#This Row],[Etikett - B3 - Recyceltes Material]]="","",VLOOKUP(Table1[[#This Row],[Etikett - B3 - Recyceltes Material]],'DD FD'!AL:AM,2,FALSE))</f>
        <v/>
      </c>
      <c r="OV42" s="578" t="str">
        <f>IF(Table1[[#This Row],[Etikett - B3 - Recyceltes Material Anteil (in %)]]="","",Table1[[#This Row],[Etikett - B3 - Recyceltes Material Anteil (in %)]])</f>
        <v/>
      </c>
      <c r="OW42" s="577" t="str">
        <f>IF(Table1[[#This Row],[Etikett - B3 - Beschichtung]]="","",VLOOKUP(Table1[[#This Row],[Etikett - B3 - Beschichtung]],'DD FD'!AE:AF,2,FALSE))</f>
        <v/>
      </c>
      <c r="OX42" s="613" t="str">
        <f>IF(Table1[[#This Row],[Etikett - B3 - Beschichtung Anteil (in %)]]="","",Table1[[#This Row],[Etikett - B3 - Beschichtung Anteil (in %)]])</f>
        <v/>
      </c>
      <c r="OY42" s="618">
        <f>ROUNDUP(SUM(
IF(AND(LH42='DD FD'!$J$7,LJ42='DD FD'!$AI$3),LI42,0),
IF(AND(LR42='DD FD'!$J$7,LT42='DD FD'!$AI$3),LS42,0),
IF(AND(MB42='DD FD'!$J$7,MD42='DD FD'!$AI$3),MC42,0),
IF(AND(ML42='DD FD'!$J$7,MN42='DD FD'!$AI$3),MM42,0),
IF(AND(MW42='DD FD'!$J$7,MY42='DD FD'!$AI$3),MX42,0),
IF(AND(NH42='DD FD'!$J$7,NJ42='DD FD'!$AI$3),NI42,0),
IF(AND(NS42='DD FD'!$J$7,NU42='DD FD'!$AI$3),NT42,0),
IF(AND(OD42='DD FD'!$J$7,OF42='DD FD'!$AI$3),OE42,0),
IF(AND(OO42='DD FD'!$J$7,OQ42='DD FD'!$AI$3),OP42,0),
),2)</f>
        <v>0</v>
      </c>
      <c r="OZ42" s="617">
        <f>ROUNDUP(SUM(
IF(AND(LH42='DD FD'!$J$6,LJ42='DD FD'!$AI$3),LI42,0),
IF(AND(LR42='DD FD'!$J$6,LT42='DD FD'!$AI$3),LS42,0),
IF(AND(MB42='DD FD'!$J$6,MD42='DD FD'!$AI$3),MC42,0),
IF(AND(ML42='DD FD'!$J$6,MN42='DD FD'!$AI$3),MM42,0),
IF(AND(MW42='DD FD'!$J$6,MY42='DD FD'!$AI$3),MX42,0),
IF(AND(NH42='DD FD'!$J$6,NJ42='DD FD'!$AI$3),NI42,0),
IF(AND(NS42='DD FD'!$J$6,NU42='DD FD'!$AI$3),NT42,0),
IF(AND(OD42='DD FD'!$J$6,OF42='DD FD'!$AI$3),OE42,0),
IF(AND(OO42='DD FD'!$J$6,OQ42='DD FD'!$AI$3),OP42,0),
),2)</f>
        <v>0</v>
      </c>
      <c r="PA42" s="617">
        <f>ROUNDUP(SUM(
IF(AND(LH42='DD FD'!$J$10,LJ42='DD FD'!$AI$3),LI42,0),
IF(AND(LR42='DD FD'!$J$10,LT42='DD FD'!$AI$3),LS42,0),
IF(AND(MB42='DD FD'!$J$10,MD42='DD FD'!$AI$3),MC42,0),
IF(AND(ML42='DD FD'!$J$10,MN42='DD FD'!$AI$3),MM42,0),
IF(AND(MW42='DD FD'!$J$10,MY42='DD FD'!$AI$3),MX42,0),
IF(AND(NH42='DD FD'!$J$10,NJ42='DD FD'!$AI$3),NI42,0),
IF(AND(NS42='DD FD'!$J$10,NU42='DD FD'!$AI$3),NT42,0),
IF(AND(OD42='DD FD'!$J$10,OF42='DD FD'!$AI$3),OE42,0),
IF(AND(OO42='DD FD'!$J$10,OQ42='DD FD'!$AI$3),OP42,0),
),2)</f>
        <v>0</v>
      </c>
      <c r="PB42" s="617">
        <f>ROUNDUP(SUM(
IF(AND(LH42='DD FD'!$J$8,LJ42='DD FD'!$AI$3),LI42,0),
IF(AND(LR42='DD FD'!$J$8,LT42='DD FD'!$AI$3),LS42,0),
IF(AND(MB42='DD FD'!$J$8,MD42='DD FD'!$AI$3),MC42,0),
IF(AND(ML42='DD FD'!$J$8,MN42='DD FD'!$AI$3),MM42,0),
IF(AND(MW42='DD FD'!$J$8,MY42='DD FD'!$AI$3),MX42,0),
IF(AND(NH42='DD FD'!$J$8,NJ42='DD FD'!$AI$3),NI42,0),
IF(AND(NS42='DD FD'!$J$8,NU42='DD FD'!$AI$3),NT42,0),
IF(AND(OD42='DD FD'!$J$8,OF42='DD FD'!$AI$3),OE42,0),
IF(AND(OO42='DD FD'!$J$8,OQ42='DD FD'!$AI$3),OP42,0),
),2)</f>
        <v>0</v>
      </c>
      <c r="PC42" s="617">
        <f>ROUNDUP(SUM(
IF(AND(LH42='DD FD'!$J$5,LJ42='DD FD'!$AI$3),LI42,0),
IF(AND(LR42='DD FD'!$J$5,LT42='DD FD'!$AI$3),LS42,0),
IF(AND(MB42='DD FD'!$J$5,MD42='DD FD'!$AI$3),MC42,0),
IF(AND(ML42='DD FD'!$J$5,MN42='DD FD'!$AI$3),MM42,0),
IF(AND(MW42='DD FD'!$J$5,MY42='DD FD'!$AI$3),MX42,0),
IF(AND(NH42='DD FD'!$J$5,NJ42='DD FD'!$AI$3),NI42,0),
IF(AND(NS42='DD FD'!$J$5,NU42='DD FD'!$AI$3),NT42,0),
IF(AND(OD42='DD FD'!$J$5,OF42='DD FD'!$AI$3),OE42,0),
IF(AND(OO42='DD FD'!$J$5,OQ42='DD FD'!$AI$3),OP42,0),
),2)</f>
        <v>0</v>
      </c>
      <c r="PD42" s="617">
        <f>ROUNDUP(SUM(
IF(AND(LH42='DD FD'!$J$9,LJ42='DD FD'!$AI$3),LI42,0),
IF(AND(LR42='DD FD'!$J$9,LT42='DD FD'!$AI$3),LS42,0),
IF(AND(MB42='DD FD'!$J$9,MD42='DD FD'!$AI$3),MC42,0),
IF(AND(ML42='DD FD'!$J$9,MN42='DD FD'!$AI$3),MM42,0),
IF(AND(MW42='DD FD'!$J$9,MY42='DD FD'!$AI$3),MX42,0),
IF(AND(NH42='DD FD'!$J$9,NJ42='DD FD'!$AI$3),NI42,0),
IF(AND(NS42='DD FD'!$J$9,NU42='DD FD'!$AI$3),NT42,0),
IF(AND(OD42='DD FD'!$J$9,OF42='DD FD'!$AI$3),OE42,0),
IF(AND(OO42='DD FD'!$J$9,OQ42='DD FD'!$AI$3),OP42,0),
),2)</f>
        <v>0</v>
      </c>
      <c r="PE42" s="617">
        <f>ROUNDUP(SUM(
IF(AND(LH42='DD FD'!$J$4,LJ42='DD FD'!$AI$3),LI42,0),
IF(AND(LR42='DD FD'!$J$4,LT42='DD FD'!$AI$3),LS42,0),
IF(AND(MB42='DD FD'!$J$4,MD42='DD FD'!$AI$3),MC42,0),
IF(AND(ML42='DD FD'!$J$4,MN42='DD FD'!$AI$3),MM42,0),
IF(AND(MW42='DD FD'!$J$4,MY42='DD FD'!$AI$3),MX42,0),
IF(AND(NH42='DD FD'!$J$4,NJ42='DD FD'!$AI$3),NI42,0),
IF(AND(NS42='DD FD'!$J$4,NU42='DD FD'!$AI$3),NT42,0),
IF(AND(OD42='DD FD'!$J$4,OF42='DD FD'!$AI$3),OE42,0),
IF(AND(OO42='DD FD'!$J$4,OQ42='DD FD'!$AI$3),OP42,0),
),2)</f>
        <v>0</v>
      </c>
      <c r="PF42" s="619">
        <f>ROUNDUP(SUM(
IF(AND(LH42='DD FD'!$J$11,LJ42='DD FD'!$AI$3),LI42,0),
IF(AND(LR42='DD FD'!$J$11,LT42='DD FD'!$AI$3),LS42,0),
IF(AND(MB42='DD FD'!$J$11,MD42='DD FD'!$AI$3),MC42,0),
IF(AND(ML42='DD FD'!$J$11,MN42='DD FD'!$AI$3),MM42,0),
IF(AND(MW42='DD FD'!$J$11,MY42='DD FD'!$AI$3),MX42,0),
IF(AND(NH42='DD FD'!$J$11,NJ42='DD FD'!$AI$3),NI42,0),
IF(AND(NS42='DD FD'!$J$11,NU42='DD FD'!$AI$3),NT42,0),
IF(AND(OD42='DD FD'!$J$11,OF42='DD FD'!$AI$3),OE42,0),
IF(AND(OO42='DD FD'!$J$11,OQ42='DD FD'!$AI$3),OP42,0),
),2)</f>
        <v>0</v>
      </c>
    </row>
    <row r="43" spans="1:422">
      <c r="A43" s="806"/>
      <c r="B43" s="934"/>
      <c r="C43" s="247"/>
      <c r="D43" s="842"/>
      <c r="E43" s="247"/>
      <c r="F43" s="158"/>
      <c r="G43" s="710"/>
      <c r="H43" s="712"/>
      <c r="I43" s="936"/>
      <c r="J43" s="803"/>
      <c r="K43" s="150"/>
      <c r="L43" s="146" t="str">
        <f t="shared" si="0"/>
        <v/>
      </c>
      <c r="M43" s="501" t="str">
        <f t="shared" si="17"/>
        <v/>
      </c>
      <c r="N43" s="504"/>
      <c r="O43" s="113" t="str">
        <f t="shared" si="18"/>
        <v/>
      </c>
      <c r="P43" s="114" t="str">
        <f t="shared" si="1"/>
        <v/>
      </c>
      <c r="Q43" s="152"/>
      <c r="R43" s="152"/>
      <c r="S43" s="115" t="str">
        <f t="shared" si="19"/>
        <v/>
      </c>
      <c r="T43" s="159"/>
      <c r="U43" s="159"/>
      <c r="V43" s="157"/>
      <c r="W43" s="157"/>
      <c r="X43" s="157"/>
      <c r="Y43" s="772"/>
      <c r="Z43" s="158"/>
      <c r="AA43" s="144"/>
      <c r="AB43" s="112"/>
      <c r="AC43" s="153"/>
      <c r="AD43" s="153"/>
      <c r="AE43" s="153"/>
      <c r="AF43" s="153"/>
      <c r="AG43" s="153"/>
      <c r="AH43" s="153"/>
      <c r="AI43" s="152"/>
      <c r="AJ43" s="158"/>
      <c r="AK43" s="158"/>
      <c r="AL43" s="158"/>
      <c r="AM43" s="116" t="str">
        <f t="shared" si="20"/>
        <v/>
      </c>
      <c r="AN43" s="116" t="str">
        <f t="shared" si="21"/>
        <v/>
      </c>
      <c r="AO43" s="324"/>
      <c r="AP43" s="503"/>
      <c r="AQ43" s="487" t="str">
        <f t="shared" si="22"/>
        <v/>
      </c>
      <c r="AR43" s="113" t="str">
        <f t="shared" si="2"/>
        <v/>
      </c>
      <c r="AS43" s="113" t="str">
        <f t="shared" si="3"/>
        <v/>
      </c>
      <c r="AT43" s="113" t="str">
        <f t="shared" si="4"/>
        <v/>
      </c>
      <c r="AU43" s="113" t="str">
        <f t="shared" si="5"/>
        <v/>
      </c>
      <c r="AV43" s="159"/>
      <c r="AW43" s="157"/>
      <c r="AX43" s="157"/>
      <c r="AY43" s="157"/>
      <c r="AZ43" s="157"/>
      <c r="BA43" s="116" t="str">
        <f t="shared" si="6"/>
        <v/>
      </c>
      <c r="BB43" s="316"/>
      <c r="BC43" s="116" t="str">
        <f t="shared" si="7"/>
        <v/>
      </c>
      <c r="BD43" s="133" t="str">
        <f t="shared" si="8"/>
        <v/>
      </c>
      <c r="BE43" s="157"/>
      <c r="BF43" s="1180"/>
      <c r="BG43" s="1180"/>
      <c r="BH43" s="158"/>
      <c r="BI43" s="490"/>
      <c r="BJ43" s="514" t="str">
        <f t="shared" si="23"/>
        <v/>
      </c>
      <c r="BK43" s="789"/>
      <c r="BL43" s="116" t="str">
        <f t="shared" si="24"/>
        <v/>
      </c>
      <c r="BM43" s="144"/>
      <c r="BN43" s="144"/>
      <c r="BO43" s="144"/>
      <c r="BP43" s="790"/>
      <c r="BQ43" s="790"/>
      <c r="BR43" s="790"/>
      <c r="BS43" s="116" t="str">
        <f t="shared" si="9"/>
        <v/>
      </c>
      <c r="BT43" s="790"/>
      <c r="BU43" s="808" t="str">
        <f t="shared" si="10"/>
        <v/>
      </c>
      <c r="BV43" s="791"/>
      <c r="BW43" s="144"/>
      <c r="BX43" s="20"/>
      <c r="BY43" s="20"/>
      <c r="BZ43" s="20"/>
      <c r="CA43" s="792"/>
      <c r="CB43" s="1201"/>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782" t="str">
        <f t="shared" si="25"/>
        <v/>
      </c>
      <c r="EE43" s="519"/>
      <c r="EF43" s="793"/>
      <c r="EG43" s="519"/>
      <c r="EH43" s="794"/>
      <c r="EI43" s="790"/>
      <c r="EJ43" s="794"/>
      <c r="EK43" s="794"/>
      <c r="EL43" s="790"/>
      <c r="EM43" s="790"/>
      <c r="EN43" s="790"/>
      <c r="EO43" s="112" t="str">
        <f t="shared" si="11"/>
        <v/>
      </c>
      <c r="EP43" s="790"/>
      <c r="EQ43" s="488" t="str">
        <f t="shared" si="12"/>
        <v/>
      </c>
      <c r="ER43" s="1100"/>
      <c r="ES43" s="1099" t="str">
        <f t="shared" si="26"/>
        <v/>
      </c>
      <c r="ET43" s="525"/>
      <c r="EU43" s="148"/>
      <c r="EV43" s="148"/>
      <c r="EW43" s="148"/>
      <c r="EX43" s="148"/>
      <c r="EY43" s="148"/>
      <c r="EZ43" s="148"/>
      <c r="FA43" s="148"/>
      <c r="FB43" s="148"/>
      <c r="FC43" s="148"/>
      <c r="FD43" s="148"/>
      <c r="FE43" s="148"/>
      <c r="FF43" s="148"/>
      <c r="FG43" s="148"/>
      <c r="FH43" s="148"/>
      <c r="FI43" s="528"/>
      <c r="FJ43" s="513" t="str">
        <f t="shared" si="13"/>
        <v/>
      </c>
      <c r="FK43" s="158"/>
      <c r="FL43" s="850"/>
      <c r="FM43" s="850"/>
      <c r="FN43" s="850"/>
      <c r="FO43" s="850"/>
      <c r="FP43" s="850"/>
      <c r="FQ43" s="850"/>
      <c r="FR43" s="157"/>
      <c r="FS43" s="143"/>
      <c r="FT43" s="143"/>
      <c r="FU43" s="847" t="str">
        <f t="shared" si="14"/>
        <v/>
      </c>
      <c r="FV43" s="555"/>
      <c r="FW43" s="523" t="str">
        <f>IF(Table1[[#This Row],[Nonfood Inhaltstoffe - Komponente]]="","",VLOOKUP(Table1[[#This Row],[Nonfood Inhaltstoffe - Komponente]],'Dropdown Auswahl'!BJ:BK,2,FALSE))</f>
        <v/>
      </c>
      <c r="FX43" s="1013"/>
      <c r="FY43" s="1011" t="str">
        <f t="shared" si="15"/>
        <v/>
      </c>
      <c r="FZ43" s="152"/>
      <c r="GA43" s="152"/>
      <c r="GB43" s="152"/>
      <c r="GC43" s="529" t="str">
        <f t="shared" si="16"/>
        <v/>
      </c>
      <c r="GG43" s="21"/>
      <c r="GH43" s="21"/>
      <c r="GI43" s="1019"/>
      <c r="GJ43" s="1016" t="str">
        <f>IF(Table1[[#This Row],[Global Trade Item Number (GTIN)]]="","",Table1[[#This Row],[Global Trade Item Number (GTIN)]])</f>
        <v/>
      </c>
      <c r="GK43" s="555" t="str">
        <f>IF(Table1[[#This Row],[WAWI-Nr./ Kreditoren-Nummer
(ASDV)]]&lt;&gt;"",Table1[[#This Row],[WAWI-Nr./ Kreditoren-Nummer
(ASDV)]],"")</f>
        <v/>
      </c>
      <c r="GL43" s="165"/>
      <c r="GM43" s="165"/>
      <c r="GN43" s="165"/>
      <c r="GO43" s="485"/>
      <c r="GP43" s="534"/>
      <c r="GQ43" s="533"/>
      <c r="GR43" s="486"/>
      <c r="GS43" s="486"/>
      <c r="GT43" s="486"/>
      <c r="GU43" s="486"/>
      <c r="GV43" s="486"/>
      <c r="GW43" s="542"/>
      <c r="GX43" s="538"/>
      <c r="GY43" s="144"/>
      <c r="GZ43" s="480"/>
      <c r="HA43" s="158"/>
      <c r="HB43" s="480"/>
      <c r="HC43" s="480"/>
      <c r="HD43" s="480"/>
      <c r="HE43" s="480"/>
      <c r="HF43" s="480"/>
      <c r="HG43" s="480"/>
      <c r="HH43" s="538"/>
      <c r="HI43" s="480"/>
      <c r="HJ43" s="480"/>
      <c r="HK43" s="480"/>
      <c r="HL43" s="480"/>
      <c r="HM43" s="480"/>
      <c r="HN43" s="480"/>
      <c r="HO43" s="480"/>
      <c r="HP43" s="480"/>
      <c r="HQ43" s="480"/>
      <c r="HR43" s="538"/>
      <c r="HS43" s="480"/>
      <c r="HT43" s="480"/>
      <c r="HU43" s="480"/>
      <c r="HV43" s="480"/>
      <c r="HW43" s="480"/>
      <c r="HX43" s="480"/>
      <c r="HY43" s="480"/>
      <c r="HZ43" s="480"/>
      <c r="IA43" s="480"/>
      <c r="IB43" s="538"/>
      <c r="IC43" s="480"/>
      <c r="ID43" s="480"/>
      <c r="IE43" s="480"/>
      <c r="IF43" s="480"/>
      <c r="IG43" s="480"/>
      <c r="IH43" s="480"/>
      <c r="II43" s="480"/>
      <c r="IJ43" s="480"/>
      <c r="IK43" s="480"/>
      <c r="IL43" s="480"/>
      <c r="IM43" s="538"/>
      <c r="IN43" s="480"/>
      <c r="IO43" s="480"/>
      <c r="IP43" s="480"/>
      <c r="IQ43" s="480"/>
      <c r="IR43" s="480"/>
      <c r="IS43" s="480"/>
      <c r="IT43" s="480"/>
      <c r="IU43" s="480"/>
      <c r="IV43" s="480"/>
      <c r="IW43" s="480"/>
      <c r="IX43" s="538"/>
      <c r="IY43" s="480"/>
      <c r="IZ43" s="480"/>
      <c r="JA43" s="480"/>
      <c r="JB43" s="480"/>
      <c r="JC43" s="480"/>
      <c r="JD43" s="480"/>
      <c r="JE43" s="480"/>
      <c r="JF43" s="480"/>
      <c r="JG43" s="480"/>
      <c r="JH43" s="480"/>
      <c r="JI43" s="538"/>
      <c r="JJ43" s="480"/>
      <c r="JK43" s="480"/>
      <c r="JL43" s="480"/>
      <c r="JM43" s="480"/>
      <c r="JN43" s="480"/>
      <c r="JO43" s="480"/>
      <c r="JP43" s="480"/>
      <c r="JQ43" s="480"/>
      <c r="JR43" s="480"/>
      <c r="JS43" s="590"/>
      <c r="JT43" s="538"/>
      <c r="JU43" s="480"/>
      <c r="JV43" s="480"/>
      <c r="JW43" s="480"/>
      <c r="JX43" s="480"/>
      <c r="JY43" s="480"/>
      <c r="JZ43" s="480"/>
      <c r="KA43" s="480"/>
      <c r="KB43" s="480"/>
      <c r="KC43" s="480"/>
      <c r="KD43" s="480"/>
      <c r="KE43" s="538"/>
      <c r="KF43" s="480"/>
      <c r="KG43" s="480"/>
      <c r="KH43" s="480"/>
      <c r="KI43" s="480"/>
      <c r="KJ43" s="480"/>
      <c r="KK43" s="480"/>
      <c r="KL43" s="480"/>
      <c r="KM43" s="480"/>
      <c r="KN43" s="480"/>
      <c r="KO43" s="480"/>
      <c r="KR43" s="568" t="str">
        <f>IF(Table1[[#This Row],[GTIN]]&lt;&gt;"",Table1[[#This Row],[GTIN]],"")</f>
        <v/>
      </c>
      <c r="KS43" s="569" t="str">
        <f>Table1[[#This Row],[Kreditor]]</f>
        <v/>
      </c>
      <c r="KT43" s="570" t="str">
        <f>IF(Table1[[#This Row],[Gültig ab (Datum)]]&lt;&gt;"",Table1[[#This Row],[Gültig ab (Datum)]],"")</f>
        <v/>
      </c>
      <c r="KU43" s="570"/>
      <c r="KV43" s="583" t="str">
        <f>IF(Table1[[#This Row],[Artikel verpackt? 
(X=Ja)]]="","",Table1[[#This Row],[Artikel verpackt? 
(X=Ja)]])</f>
        <v/>
      </c>
      <c r="KW43" s="571" t="str">
        <f>IF(Table1[[#This Row],[Verpackung recyclingfähig?
(X=Ja)]]="","",Table1[[#This Row],[Verpackung recyclingfähig?
(X=Ja)]])</f>
        <v/>
      </c>
      <c r="KX43" s="572"/>
      <c r="KY43" s="573"/>
      <c r="KZ43" s="574"/>
      <c r="LA43" s="574"/>
      <c r="LB43" s="574"/>
      <c r="LC43" s="574"/>
      <c r="LD43" s="574"/>
      <c r="LE43" s="574"/>
      <c r="LF43" s="575"/>
      <c r="LG43" s="576" t="str">
        <f>IF(Table1[[#This Row],[Hauptkörper - B1 - Art]]="","",VLOOKUP(Table1[[#This Row],[Hauptkörper - B1 - Art]],'DD FD'!B:C,2,FALSE))</f>
        <v/>
      </c>
      <c r="LH43" s="577" t="str">
        <f>IF(Table1[[#This Row],[Hauptkörper - B1 - Fraktion]]="","",VLOOKUP(Table1[[#This Row],[Hauptkörper - B1 - Fraktion]],'DD FD'!H:J,3,FALSE))</f>
        <v/>
      </c>
      <c r="LI43" s="574" t="str">
        <f>IF(Table1[[#This Row],[Hauptkörper - B1 - Gewicht
(in G)]]="","",Table1[[#This Row],[Hauptkörper - B1 - Gewicht
(in G)]])</f>
        <v/>
      </c>
      <c r="LJ43" s="574" t="str">
        <f>IF(Table1[[#This Row],[Hauptkörper - B1 - Lizenzierungs-pflichtig? (X=Ja)]]="","",Table1[[#This Row],[Hauptkörper - B1 - Lizenzierungs-pflichtig? (X=Ja)]])</f>
        <v/>
      </c>
      <c r="LK43" s="577" t="str">
        <f>IF(Table1[[#This Row],[Hauptkörper - B1 - Virgin Material]]="","",VLOOKUP(Table1[[#This Row],[Hauptkörper - B1 - Virgin Material]],'DD FD'!AJ:AK,2,FALSE))</f>
        <v/>
      </c>
      <c r="LL43" s="578" t="str">
        <f>IF(Table1[[#This Row],[Hauptkörper - B1 - Virgin Material Anteil (in %)]]="","",Table1[[#This Row],[Hauptkörper - B1 - Virgin Material Anteil (in %)]])</f>
        <v/>
      </c>
      <c r="LM43" s="577" t="str">
        <f>IF(Table1[[#This Row],[Hauptkörper - B1 - Recyceltes Material]]="","",VLOOKUP(Table1[[#This Row],[Hauptkörper - B1 - Recyceltes Material]],'DD FD'!AL:AM,2,FALSE))</f>
        <v/>
      </c>
      <c r="LN43" s="578" t="str">
        <f>IF(Table1[[#This Row],[Hauptkörper - B1 - Recyceltes Material Anteil (in %)]]="","",Table1[[#This Row],[Hauptkörper - B1 - Recyceltes Material Anteil (in %)]])</f>
        <v/>
      </c>
      <c r="LO43" s="579" t="str">
        <f>IF(Table1[[#This Row],[Hauptkörper - B1 - Beschichtung]]="","",VLOOKUP(Table1[[#This Row],[Hauptkörper - B1 - Beschichtung]],'DD FD'!AE:AF,2,FALSE))</f>
        <v/>
      </c>
      <c r="LP43" s="580" t="str">
        <f>IF(Table1[[#This Row],[Hauptkörper - B1 - Beschichtung Anteil (in %)]]="","",Table1[[#This Row],[Hauptkörper - B1 - Beschichtung Anteil (in %)]])</f>
        <v/>
      </c>
      <c r="LQ43" s="576" t="str">
        <f>IF(Table1[[#This Row],[Hauptkörper - B2 - Art]]="","",VLOOKUP(Table1[[#This Row],[Hauptkörper - B2 - Art]],'DD FD'!B:C,2,FALSE))</f>
        <v/>
      </c>
      <c r="LR43" s="577" t="str">
        <f>IF(Table1[[#This Row],[Hauptkörper - B2 - Fraktion]]="","",VLOOKUP(Table1[[#This Row],[Hauptkörper - B2 - Fraktion]],'DD FD'!H:J,3,FALSE))</f>
        <v/>
      </c>
      <c r="LS43" s="574" t="str">
        <f>IF(Table1[[#This Row],[Hauptkörper - B2 - Gewicht
(in G)]]="","",Table1[[#This Row],[Hauptkörper - B2 - Gewicht
(in G)]])</f>
        <v/>
      </c>
      <c r="LT43" s="574" t="str">
        <f>IF(Table1[[#This Row],[Hauptkörper - B2 - Lizenzierungs-pflichtig? (X=Ja)]]="","",Table1[[#This Row],[Hauptkörper - B2 - Lizenzierungs-pflichtig? (X=Ja)]])</f>
        <v/>
      </c>
      <c r="LU43" s="577" t="str">
        <f>IF(Table1[[#This Row],[Hauptkörper - B2 - Virgin Material]]="","",VLOOKUP(Table1[[#This Row],[Hauptkörper - B2 - Virgin Material]],'DD FD'!AJ:AK,2,FALSE))</f>
        <v/>
      </c>
      <c r="LV43" s="578" t="str">
        <f>IF(Table1[[#This Row],[Hauptkörper - B2 - Virgin Material Anteil (in %)]]="","",Table1[[#This Row],[Hauptkörper - B2 - Virgin Material Anteil (in %)]])</f>
        <v/>
      </c>
      <c r="LW43" s="577" t="str">
        <f>IF(Table1[[#This Row],[Hauptkörper - B2 - Recyceltes Material]]="","",VLOOKUP(Table1[[#This Row],[Hauptkörper - B2 - Recyceltes Material]],'DD FD'!AL:AM,2,FALSE))</f>
        <v/>
      </c>
      <c r="LX43" s="578" t="str">
        <f>IF(Table1[[#This Row],[Hauptkörper - B2 - Recyceltes Material Anteil (in %)]]="","",Table1[[#This Row],[Hauptkörper - B2 - Recyceltes Material Anteil (in %)]])</f>
        <v/>
      </c>
      <c r="LY43" s="577" t="str">
        <f>IF(Table1[[#This Row],[Hauptkörper - B2 - Beschichtung]]="","",VLOOKUP(Table1[[#This Row],[Hauptkörper - B2 - Beschichtung]],'DD FD'!AE:AF,2,FALSE))</f>
        <v/>
      </c>
      <c r="LZ43" s="580" t="str">
        <f>IF(Table1[[#This Row],[Hauptkörper - B2 - Beschichtung Anteil (in %)]]="","",Table1[[#This Row],[Hauptkörper - B2 - Beschichtung Anteil (in %)]])</f>
        <v/>
      </c>
      <c r="MA43" s="576" t="str">
        <f>IF(Table1[[#This Row],[Hauptkörper - B3 - Art]]="","",VLOOKUP(Table1[[#This Row],[Hauptkörper - B3 - Art]],'DD FD'!B:C,2,FALSE))</f>
        <v/>
      </c>
      <c r="MB43" s="577" t="str">
        <f>IF(Table1[[#This Row],[Hauptkörper - B3 - Fraktion]]="","",VLOOKUP(Table1[[#This Row],[Hauptkörper - B3 - Fraktion]],'DD FD'!H:J,3,FALSE))</f>
        <v/>
      </c>
      <c r="MC43" s="574" t="str">
        <f>IF(Table1[[#This Row],[Hauptkörper - B3 - Gewicht
(in G)]]="","",Table1[[#This Row],[Hauptkörper - B3 - Gewicht
(in G)]])</f>
        <v/>
      </c>
      <c r="MD43" s="574" t="str">
        <f>IF(Table1[[#This Row],[Hauptkörper - B3 - Lizenzierungs-pflichtig? (X=Ja)]]="","",Table1[[#This Row],[Hauptkörper - B3 - Lizenzierungs-pflichtig? (X=Ja)]])</f>
        <v/>
      </c>
      <c r="ME43" s="577" t="str">
        <f>IF(Table1[[#This Row],[Hauptkörper - B3 - Virgin Material]]="","",VLOOKUP(Table1[[#This Row],[Hauptkörper - B3 - Virgin Material]],'DD FD'!AJ:AK,2,FALSE))</f>
        <v/>
      </c>
      <c r="MF43" s="578" t="str">
        <f>IF(Table1[[#This Row],[Hauptkörper - B3 - Virgin Material Anteil (in %)]]="","",Table1[[#This Row],[Hauptkörper - B3 - Virgin Material Anteil (in %)]])</f>
        <v/>
      </c>
      <c r="MG43" s="577" t="str">
        <f>IF(Table1[[#This Row],[Hauptkörper - B3 - Recyceltes Material]]="","",VLOOKUP(Table1[[#This Row],[Hauptkörper - B3 - Recyceltes Material]],'DD FD'!AL:AM,2,FALSE))</f>
        <v/>
      </c>
      <c r="MH43" s="578" t="str">
        <f>IF(Table1[[#This Row],[Hauptkörper - B3 - Recyceltes Material Anteil (in %)]]="","",Table1[[#This Row],[Hauptkörper - B3 - Recyceltes Material Anteil (in %)]])</f>
        <v/>
      </c>
      <c r="MI43" s="577" t="str">
        <f>IF(Table1[[#This Row],[Hauptkörper - B3 - Beschichtung]]="","",VLOOKUP(Table1[[#This Row],[Hauptkörper - B3 - Beschichtung]],'DD FD'!AE:AF,2,FALSE))</f>
        <v/>
      </c>
      <c r="MJ43" s="580" t="str">
        <f>IF(Table1[[#This Row],[Hauptkörper - B3 - Beschichtung Anteil (in %)]]="","",Table1[[#This Row],[Hauptkörper - B3 - Beschichtung Anteil (in %)]])</f>
        <v/>
      </c>
      <c r="MK43" s="576" t="str">
        <f>IF(Table1[[#This Row],[Verschluss - B1 - Art]]="","",VLOOKUP(Table1[[#This Row],[Verschluss - B1 - Art]],'DD FD'!D:E,2,FALSE))</f>
        <v/>
      </c>
      <c r="ML43" s="577" t="str">
        <f>IF(Table1[[#This Row],[Verschluss - B1 - Fraktion]]="","",VLOOKUP(Table1[[#This Row],[Verschluss - B1 - Fraktion]],'DD FD'!H:J,3,FALSE))</f>
        <v/>
      </c>
      <c r="MM43" s="574" t="str">
        <f>IF(Table1[[#This Row],[Verschluss - B1 - Gewicht (in G)]]="","",Table1[[#This Row],[Verschluss - B1 - Gewicht (in G)]])</f>
        <v/>
      </c>
      <c r="MN43" s="574" t="str">
        <f>IF(Table1[[#This Row],[Verschluss - B1 - Lizenzierungs-pflichtig? (X=Ja)]]="","",Table1[[#This Row],[Verschluss - B1 - Lizenzierungs-pflichtig? (X=Ja)]])</f>
        <v/>
      </c>
      <c r="MO43" s="574" t="str">
        <f>IF(Table1[[#This Row],[Verschluss - B1 - Trennbar vom Hauptkörper? (X=Ja)]]="","",Table1[[#This Row],[Verschluss - B1 - Trennbar vom Hauptkörper? (X=Ja)]])</f>
        <v/>
      </c>
      <c r="MP43" s="577" t="str">
        <f>IF(Table1[[#This Row],[Verschluss - B1 - Virgin Material]]="","",VLOOKUP(Table1[[#This Row],[Verschluss - B1 - Virgin Material]],'DD FD'!AJ:AK,2,FALSE))</f>
        <v/>
      </c>
      <c r="MQ43" s="578" t="str">
        <f>IF(Table1[[#This Row],[Verschluss - B1 - Virgin Material Anteil (in %)]]="","",Table1[[#This Row],[Verschluss - B1 - Virgin Material Anteil (in %)]])</f>
        <v/>
      </c>
      <c r="MR43" s="577" t="str">
        <f>IF(Table1[[#This Row],[Verschluss - B1 - Recyceltes Material]]="","",VLOOKUP(Table1[[#This Row],[Verschluss - B1 - Recyceltes Material]],'DD FD'!AL:AM,2,FALSE))</f>
        <v/>
      </c>
      <c r="MS43" s="578" t="str">
        <f>IF(Table1[[#This Row],[Verschluss - B1 - Recyceltes Material Anteil (in %)]]="","",Table1[[#This Row],[Verschluss - B1 - Recyceltes Material Anteil (in %)]])</f>
        <v/>
      </c>
      <c r="MT43" s="577" t="str">
        <f>IF(Table1[[#This Row],[Verschluss - B1 - Beschichtung]]="","",VLOOKUP(Table1[[#This Row],[Verschluss - B1 - Beschichtung]],'DD FD'!AE:AF,2,FALSE))</f>
        <v/>
      </c>
      <c r="MU43" s="580" t="str">
        <f>IF(Table1[[#This Row],[Verschluss - B1 - Beschichtung Anteil (in %)]]="","",Table1[[#This Row],[Verschluss - B1 - Beschichtung Anteil (in %)]])</f>
        <v/>
      </c>
      <c r="MV43" s="576" t="str">
        <f>IF(Table1[[#This Row],[Verschluss - B2 - Art]]="","",VLOOKUP(Table1[[#This Row],[Verschluss - B2 - Art]],'DD FD'!D:E,2,FALSE))</f>
        <v/>
      </c>
      <c r="MW43" s="577" t="str">
        <f>IF(Table1[[#This Row],[Verschluss - B2 - Fraktion]]="","",VLOOKUP(Table1[[#This Row],[Verschluss - B2 - Fraktion]],'DD FD'!H:J,3,FALSE))</f>
        <v/>
      </c>
      <c r="MX43" s="574" t="str">
        <f>IF(Table1[[#This Row],[Verschluss - B2 - Gewicht (in G)]]="","",Table1[[#This Row],[Verschluss - B2 - Gewicht (in G)]])</f>
        <v/>
      </c>
      <c r="MY43" s="574" t="str">
        <f>IF(Table1[[#This Row],[Verschluss - B2 - Lizenzierungs-pflichtig? (X=Ja)]]="","",Table1[[#This Row],[Verschluss - B2 - Lizenzierungs-pflichtig? (X=Ja)]])</f>
        <v/>
      </c>
      <c r="MZ43" s="574" t="str">
        <f>IF(Table1[[#This Row],[Verschluss - B2 - Trennbar vom Hauptkörper? (X=Ja)]]="","",Table1[[#This Row],[Verschluss - B2 - Trennbar vom Hauptkörper? (X=Ja)]])</f>
        <v/>
      </c>
      <c r="NA43" s="577" t="str">
        <f>IF(Table1[[#This Row],[Verschluss - B2 - Virgin Material]]="","",VLOOKUP(Table1[[#This Row],[Verschluss - B2 - Virgin Material]],'DD FD'!AJ:AK,2,FALSE))</f>
        <v/>
      </c>
      <c r="NB43" s="578" t="str">
        <f>IF(Table1[[#This Row],[Verschluss - B2 - Virgin Material Anteil (in %)]]="","",Table1[[#This Row],[Verschluss - B2 - Virgin Material Anteil (in %)]])</f>
        <v/>
      </c>
      <c r="NC43" s="577" t="str">
        <f>IF(Table1[[#This Row],[Verschluss - B2 - Recyceltes Material]]="","",VLOOKUP(Table1[[#This Row],[Verschluss - B2 - Recyceltes Material]],'DD FD'!AL:AM,2,FALSE))</f>
        <v/>
      </c>
      <c r="ND43" s="578" t="str">
        <f>IF(Table1[[#This Row],[Verschluss - B2 - Recyceltes Material Anteil (in %)]]="","",Table1[[#This Row],[Verschluss - B2 - Recyceltes Material Anteil (in %)]])</f>
        <v/>
      </c>
      <c r="NE43" s="577" t="str">
        <f>IF(Table1[[#This Row],[Verschluss - B2 - Beschichtung]]="","",VLOOKUP(Table1[[#This Row],[Verschluss - B2 - Beschichtung]],'DD FD'!AE:AF,2,FALSE))</f>
        <v/>
      </c>
      <c r="NF43" s="580" t="str">
        <f>IF(Table1[[#This Row],[Verschluss - B2 - Beschichtung Anteil (in %)]]="","",Table1[[#This Row],[Verschluss - B2 - Beschichtung Anteil (in %)]])</f>
        <v/>
      </c>
      <c r="NG43" s="576" t="str">
        <f>IF(Table1[[#This Row],[Verschluss - B3 - Art]]="","",VLOOKUP(Table1[[#This Row],[Verschluss - B3 - Art]],'DD FD'!D:E,2,FALSE))</f>
        <v/>
      </c>
      <c r="NH43" s="577" t="str">
        <f>IF(Table1[[#This Row],[Verschluss - B3 - Fraktion]]="","",VLOOKUP(Table1[[#This Row],[Verschluss - B3 - Fraktion]],'DD FD'!H:J,3,FALSE))</f>
        <v/>
      </c>
      <c r="NI43" s="574" t="str">
        <f>IF(Table1[[#This Row],[Verschluss - B3 - Gewicht (in G)]]="","",Table1[[#This Row],[Verschluss - B3 - Gewicht (in G)]])</f>
        <v/>
      </c>
      <c r="NJ43" s="574" t="str">
        <f>IF(Table1[[#This Row],[Verschluss - B3 - Lizenzierungs-pflichtig? (X=Ja)]]="","",Table1[[#This Row],[Verschluss - B3 - Lizenzierungs-pflichtig? (X=Ja)]])</f>
        <v/>
      </c>
      <c r="NK43" s="574" t="str">
        <f>IF(Table1[[#This Row],[Verschluss - B3 - Trennbar vom Hauptkörper? (X=Ja)]]="","",Table1[[#This Row],[Verschluss - B3 - Trennbar vom Hauptkörper? (X=Ja)]])</f>
        <v/>
      </c>
      <c r="NL43" s="577" t="str">
        <f>IF(Table1[[#This Row],[Verschluss - B3 - Virgin Material]]="","",VLOOKUP(Table1[[#This Row],[Verschluss - B3 - Virgin Material]],'DD FD'!AJ:AK,2,FALSE))</f>
        <v/>
      </c>
      <c r="NM43" s="578" t="str">
        <f>IF(Table1[[#This Row],[Verschluss - B3 - Virgin Material Anteil (in %)]]="","",Table1[[#This Row],[Verschluss - B3 - Virgin Material Anteil (in %)]])</f>
        <v/>
      </c>
      <c r="NN43" s="577" t="str">
        <f>IF(Table1[[#This Row],[Verschluss - B3 - Recyceltes Material]]="","",VLOOKUP(Table1[[#This Row],[Verschluss - B3 - Recyceltes Material]],'DD FD'!AL:AM,2,FALSE))</f>
        <v/>
      </c>
      <c r="NO43" s="578" t="str">
        <f>IF(Table1[[#This Row],[Verschluss - B3 - Recyceltes Material Anteil (in %)]]="","",Table1[[#This Row],[Verschluss - B3 - Recyceltes Material Anteil (in %)]])</f>
        <v/>
      </c>
      <c r="NP43" s="577" t="str">
        <f>IF(Table1[[#This Row],[Verschluss - B3 - Beschichtung]]="","",VLOOKUP(Table1[[#This Row],[Verschluss - B3 - Beschichtung]],'DD FD'!AE:AF,2,FALSE))</f>
        <v/>
      </c>
      <c r="NQ43" s="580" t="str">
        <f>IF(Table1[[#This Row],[Verschluss - B3 - Beschichtung Anteil (in %)]]="","",Table1[[#This Row],[Verschluss - B3 - Beschichtung Anteil (in %)]])</f>
        <v/>
      </c>
      <c r="NR43" s="576" t="str">
        <f>IF(Table1[[#This Row],[Etikett - B1 - Art]]="","",VLOOKUP(Table1[[#This Row],[Etikett - B1 - Art]],'DD FD'!F:G,2,FALSE))</f>
        <v/>
      </c>
      <c r="NS43" s="577" t="str">
        <f>IF(Table1[[#This Row],[Etikett - B1 - Fraktion]]="","",VLOOKUP(Table1[[#This Row],[Etikett - B1 - Fraktion]],'DD FD'!H:J,3,FALSE))</f>
        <v/>
      </c>
      <c r="NT43" s="574" t="str">
        <f>IF(Table1[[#This Row],[Etikett - B1 - Gewicht (in G)]]="","",Table1[[#This Row],[Etikett - B1 - Gewicht (in G)]])</f>
        <v/>
      </c>
      <c r="NU43" s="574" t="str">
        <f>IF(Table1[[#This Row],[Etikett - B1 - Lizenzierungs-pflichtig? (X=Ja)]]="","",Table1[[#This Row],[Etikett - B1 - Lizenzierungs-pflichtig? (X=Ja)]])</f>
        <v/>
      </c>
      <c r="NV43" s="574" t="str">
        <f>IF(Table1[[#This Row],[Etikett - B1 - Trennbar vom Hauptkörper? (X=Ja)]]="","",Table1[[#This Row],[Etikett - B1 - Trennbar vom Hauptkörper? (X=Ja)]])</f>
        <v/>
      </c>
      <c r="NW43" s="577" t="str">
        <f>IF(Table1[[#This Row],[Etikett - B1 - Virgin Material]]="","",VLOOKUP(Table1[[#This Row],[Etikett - B1 - Virgin Material]],'DD FD'!AJ:AK,2,FALSE))</f>
        <v/>
      </c>
      <c r="NX43" s="578" t="str">
        <f>IF(Table1[[#This Row],[Etikett - B1 - Virgin Material Anteil (in %)]]="","",Table1[[#This Row],[Etikett - B1 - Virgin Material Anteil (in %)]])</f>
        <v/>
      </c>
      <c r="NY43" s="577" t="str">
        <f>IF(Table1[[#This Row],[Etikett - B1 - Recyceltes Material]]="","",VLOOKUP(Table1[[#This Row],[Etikett - B1 - Recyceltes Material]],'DD FD'!AL:AM,2,FALSE))</f>
        <v/>
      </c>
      <c r="NZ43" s="578" t="str">
        <f>IF(Table1[[#This Row],[Etikett - B1 - Recyceltes Material Anteil (in %)]]="","",Table1[[#This Row],[Etikett - B1 - Recyceltes Material Anteil (in %)]])</f>
        <v/>
      </c>
      <c r="OA43" s="577" t="str">
        <f>IF(Table1[[#This Row],[Etikett - B1 - Beschichtung]]="","",VLOOKUP(Table1[[#This Row],[Etikett - B1 - Beschichtung]],'DD FD'!AE:AF,2,FALSE))</f>
        <v/>
      </c>
      <c r="OB43" s="580" t="str">
        <f>IF(Table1[[#This Row],[Etikett - B1 - Beschichtung Anteil (in %)]]="","",Table1[[#This Row],[Etikett - B1 - Beschichtung Anteil (in %)]])</f>
        <v/>
      </c>
      <c r="OC43" s="576" t="str">
        <f>IF(Table1[[#This Row],[Etikett - B2 - Art]]="","",VLOOKUP(Table1[[#This Row],[Etikett - B2 - Art]],'DD FD'!F:G,2,FALSE))</f>
        <v/>
      </c>
      <c r="OD43" s="577" t="str">
        <f>IF(Table1[[#This Row],[Etikett - B2 - Fraktion]]="","",VLOOKUP(Table1[[#This Row],[Etikett - B2 - Fraktion]],'DD FD'!H:J,3,FALSE))</f>
        <v/>
      </c>
      <c r="OE43" s="574" t="str">
        <f>IF(Table1[[#This Row],[Etikett - B2 - Gewicht (in G)]]="","",Table1[[#This Row],[Etikett - B2 - Gewicht (in G)]])</f>
        <v/>
      </c>
      <c r="OF43" s="574" t="str">
        <f>IF(Table1[[#This Row],[Etikett - B2 - Lizenzierungs-pflichtig? (X=Ja)]]="","",Table1[[#This Row],[Etikett - B2 - Lizenzierungs-pflichtig? (X=Ja)]])</f>
        <v/>
      </c>
      <c r="OG43" s="574" t="str">
        <f>IF(Table1[[#This Row],[Etikett - B2 - Trennbar vom Hauptkörper? (X=Ja)]]="","",Table1[[#This Row],[Etikett - B2 - Trennbar vom Hauptkörper? (X=Ja)]])</f>
        <v/>
      </c>
      <c r="OH43" s="577" t="str">
        <f>IF(Table1[[#This Row],[Etikett - B2 - Virgin Material]]="","",VLOOKUP(Table1[[#This Row],[Etikett - B2 - Virgin Material]],'DD FD'!AJ:AK,2,FALSE))</f>
        <v/>
      </c>
      <c r="OI43" s="578" t="str">
        <f>IF(Table1[[#This Row],[Etikett - B2 - Virgin Material Anteil (in %)]]="","",Table1[[#This Row],[Etikett - B2 - Virgin Material Anteil (in %)]])</f>
        <v/>
      </c>
      <c r="OJ43" s="577" t="str">
        <f>IF(Table1[[#This Row],[Etikett - B2 - Recyceltes Material]]="","",VLOOKUP(Table1[[#This Row],[Etikett - B2 - Recyceltes Material]],'DD FD'!AL:AM,2,FALSE))</f>
        <v/>
      </c>
      <c r="OK43" s="578" t="str">
        <f>IF(Table1[[#This Row],[Etikett - B2 - Recyceltes Material Anteil (in %)]]="","",Table1[[#This Row],[Etikett - B2 - Recyceltes Material Anteil (in %)]])</f>
        <v/>
      </c>
      <c r="OL43" s="577" t="str">
        <f>IF(Table1[[#This Row],[Etikett - B2 - Beschichtung]]="","",VLOOKUP(Table1[[#This Row],[Etikett - B2 - Beschichtung]],'DD FD'!AE:AF,2,FALSE))</f>
        <v/>
      </c>
      <c r="OM43" s="580" t="str">
        <f>IF(Table1[[#This Row],[Etikett - B2 - Beschichtung Anteil (in %)]]="","",Table1[[#This Row],[Etikett - B2 - Beschichtung Anteil (in %)]])</f>
        <v/>
      </c>
      <c r="ON43" s="576" t="str">
        <f>IF(Table1[[#This Row],[Etikett - B3 - Art]]="","",VLOOKUP(Table1[[#This Row],[Etikett - B3 - Art]],'DD FD'!F:G,2,FALSE))</f>
        <v/>
      </c>
      <c r="OO43" s="577" t="str">
        <f>IF(Table1[[#This Row],[Etikett - B3 - Fraktion]]="","",VLOOKUP(Table1[[#This Row],[Etikett - B3 - Fraktion]],'DD FD'!H:J,3,FALSE))</f>
        <v/>
      </c>
      <c r="OP43" s="574" t="str">
        <f>IF(Table1[[#This Row],[Etikett - B3 - Gewicht (in G)]]="","",Table1[[#This Row],[Etikett - B3 - Gewicht (in G)]])</f>
        <v/>
      </c>
      <c r="OQ43" s="574" t="str">
        <f>IF(Table1[[#This Row],[Etikett - B3 - Lizenzierungs-pflichtig? (X=Ja)]]="","",Table1[[#This Row],[Etikett - B3 - Lizenzierungs-pflichtig? (X=Ja)]])</f>
        <v/>
      </c>
      <c r="OR43" s="574" t="str">
        <f>IF(Table1[[#This Row],[Etikett - B3 - Trennbar vom Hauptkörper? (X=Ja)]]="","",Table1[[#This Row],[Etikett - B3 - Trennbar vom Hauptkörper? (X=Ja)]])</f>
        <v/>
      </c>
      <c r="OS43" s="577" t="str">
        <f>IF(Table1[[#This Row],[Etikett - B3 - Virgin Material]]="","",VLOOKUP(Table1[[#This Row],[Etikett - B3 - Virgin Material]],'DD FD'!AJ:AK,2,FALSE))</f>
        <v/>
      </c>
      <c r="OT43" s="578" t="str">
        <f>IF(Table1[[#This Row],[Etikett - B3 - Virgin Material Anteil (in %)]]="","",Table1[[#This Row],[Etikett - B3 - Virgin Material Anteil (in %)]])</f>
        <v/>
      </c>
      <c r="OU43" s="577" t="str">
        <f>IF(Table1[[#This Row],[Etikett - B3 - Recyceltes Material]]="","",VLOOKUP(Table1[[#This Row],[Etikett - B3 - Recyceltes Material]],'DD FD'!AL:AM,2,FALSE))</f>
        <v/>
      </c>
      <c r="OV43" s="578" t="str">
        <f>IF(Table1[[#This Row],[Etikett - B3 - Recyceltes Material Anteil (in %)]]="","",Table1[[#This Row],[Etikett - B3 - Recyceltes Material Anteil (in %)]])</f>
        <v/>
      </c>
      <c r="OW43" s="577" t="str">
        <f>IF(Table1[[#This Row],[Etikett - B3 - Beschichtung]]="","",VLOOKUP(Table1[[#This Row],[Etikett - B3 - Beschichtung]],'DD FD'!AE:AF,2,FALSE))</f>
        <v/>
      </c>
      <c r="OX43" s="613" t="str">
        <f>IF(Table1[[#This Row],[Etikett - B3 - Beschichtung Anteil (in %)]]="","",Table1[[#This Row],[Etikett - B3 - Beschichtung Anteil (in %)]])</f>
        <v/>
      </c>
      <c r="OY43" s="618">
        <f>ROUNDUP(SUM(
IF(AND(LH43='DD FD'!$J$7,LJ43='DD FD'!$AI$3),LI43,0),
IF(AND(LR43='DD FD'!$J$7,LT43='DD FD'!$AI$3),LS43,0),
IF(AND(MB43='DD FD'!$J$7,MD43='DD FD'!$AI$3),MC43,0),
IF(AND(ML43='DD FD'!$J$7,MN43='DD FD'!$AI$3),MM43,0),
IF(AND(MW43='DD FD'!$J$7,MY43='DD FD'!$AI$3),MX43,0),
IF(AND(NH43='DD FD'!$J$7,NJ43='DD FD'!$AI$3),NI43,0),
IF(AND(NS43='DD FD'!$J$7,NU43='DD FD'!$AI$3),NT43,0),
IF(AND(OD43='DD FD'!$J$7,OF43='DD FD'!$AI$3),OE43,0),
IF(AND(OO43='DD FD'!$J$7,OQ43='DD FD'!$AI$3),OP43,0),
),2)</f>
        <v>0</v>
      </c>
      <c r="OZ43" s="617">
        <f>ROUNDUP(SUM(
IF(AND(LH43='DD FD'!$J$6,LJ43='DD FD'!$AI$3),LI43,0),
IF(AND(LR43='DD FD'!$J$6,LT43='DD FD'!$AI$3),LS43,0),
IF(AND(MB43='DD FD'!$J$6,MD43='DD FD'!$AI$3),MC43,0),
IF(AND(ML43='DD FD'!$J$6,MN43='DD FD'!$AI$3),MM43,0),
IF(AND(MW43='DD FD'!$J$6,MY43='DD FD'!$AI$3),MX43,0),
IF(AND(NH43='DD FD'!$J$6,NJ43='DD FD'!$AI$3),NI43,0),
IF(AND(NS43='DD FD'!$J$6,NU43='DD FD'!$AI$3),NT43,0),
IF(AND(OD43='DD FD'!$J$6,OF43='DD FD'!$AI$3),OE43,0),
IF(AND(OO43='DD FD'!$J$6,OQ43='DD FD'!$AI$3),OP43,0),
),2)</f>
        <v>0</v>
      </c>
      <c r="PA43" s="617">
        <f>ROUNDUP(SUM(
IF(AND(LH43='DD FD'!$J$10,LJ43='DD FD'!$AI$3),LI43,0),
IF(AND(LR43='DD FD'!$J$10,LT43='DD FD'!$AI$3),LS43,0),
IF(AND(MB43='DD FD'!$J$10,MD43='DD FD'!$AI$3),MC43,0),
IF(AND(ML43='DD FD'!$J$10,MN43='DD FD'!$AI$3),MM43,0),
IF(AND(MW43='DD FD'!$J$10,MY43='DD FD'!$AI$3),MX43,0),
IF(AND(NH43='DD FD'!$J$10,NJ43='DD FD'!$AI$3),NI43,0),
IF(AND(NS43='DD FD'!$J$10,NU43='DD FD'!$AI$3),NT43,0),
IF(AND(OD43='DD FD'!$J$10,OF43='DD FD'!$AI$3),OE43,0),
IF(AND(OO43='DD FD'!$J$10,OQ43='DD FD'!$AI$3),OP43,0),
),2)</f>
        <v>0</v>
      </c>
      <c r="PB43" s="617">
        <f>ROUNDUP(SUM(
IF(AND(LH43='DD FD'!$J$8,LJ43='DD FD'!$AI$3),LI43,0),
IF(AND(LR43='DD FD'!$J$8,LT43='DD FD'!$AI$3),LS43,0),
IF(AND(MB43='DD FD'!$J$8,MD43='DD FD'!$AI$3),MC43,0),
IF(AND(ML43='DD FD'!$J$8,MN43='DD FD'!$AI$3),MM43,0),
IF(AND(MW43='DD FD'!$J$8,MY43='DD FD'!$AI$3),MX43,0),
IF(AND(NH43='DD FD'!$J$8,NJ43='DD FD'!$AI$3),NI43,0),
IF(AND(NS43='DD FD'!$J$8,NU43='DD FD'!$AI$3),NT43,0),
IF(AND(OD43='DD FD'!$J$8,OF43='DD FD'!$AI$3),OE43,0),
IF(AND(OO43='DD FD'!$J$8,OQ43='DD FD'!$AI$3),OP43,0),
),2)</f>
        <v>0</v>
      </c>
      <c r="PC43" s="617">
        <f>ROUNDUP(SUM(
IF(AND(LH43='DD FD'!$J$5,LJ43='DD FD'!$AI$3),LI43,0),
IF(AND(LR43='DD FD'!$J$5,LT43='DD FD'!$AI$3),LS43,0),
IF(AND(MB43='DD FD'!$J$5,MD43='DD FD'!$AI$3),MC43,0),
IF(AND(ML43='DD FD'!$J$5,MN43='DD FD'!$AI$3),MM43,0),
IF(AND(MW43='DD FD'!$J$5,MY43='DD FD'!$AI$3),MX43,0),
IF(AND(NH43='DD FD'!$J$5,NJ43='DD FD'!$AI$3),NI43,0),
IF(AND(NS43='DD FD'!$J$5,NU43='DD FD'!$AI$3),NT43,0),
IF(AND(OD43='DD FD'!$J$5,OF43='DD FD'!$AI$3),OE43,0),
IF(AND(OO43='DD FD'!$J$5,OQ43='DD FD'!$AI$3),OP43,0),
),2)</f>
        <v>0</v>
      </c>
      <c r="PD43" s="617">
        <f>ROUNDUP(SUM(
IF(AND(LH43='DD FD'!$J$9,LJ43='DD FD'!$AI$3),LI43,0),
IF(AND(LR43='DD FD'!$J$9,LT43='DD FD'!$AI$3),LS43,0),
IF(AND(MB43='DD FD'!$J$9,MD43='DD FD'!$AI$3),MC43,0),
IF(AND(ML43='DD FD'!$J$9,MN43='DD FD'!$AI$3),MM43,0),
IF(AND(MW43='DD FD'!$J$9,MY43='DD FD'!$AI$3),MX43,0),
IF(AND(NH43='DD FD'!$J$9,NJ43='DD FD'!$AI$3),NI43,0),
IF(AND(NS43='DD FD'!$J$9,NU43='DD FD'!$AI$3),NT43,0),
IF(AND(OD43='DD FD'!$J$9,OF43='DD FD'!$AI$3),OE43,0),
IF(AND(OO43='DD FD'!$J$9,OQ43='DD FD'!$AI$3),OP43,0),
),2)</f>
        <v>0</v>
      </c>
      <c r="PE43" s="617">
        <f>ROUNDUP(SUM(
IF(AND(LH43='DD FD'!$J$4,LJ43='DD FD'!$AI$3),LI43,0),
IF(AND(LR43='DD FD'!$J$4,LT43='DD FD'!$AI$3),LS43,0),
IF(AND(MB43='DD FD'!$J$4,MD43='DD FD'!$AI$3),MC43,0),
IF(AND(ML43='DD FD'!$J$4,MN43='DD FD'!$AI$3),MM43,0),
IF(AND(MW43='DD FD'!$J$4,MY43='DD FD'!$AI$3),MX43,0),
IF(AND(NH43='DD FD'!$J$4,NJ43='DD FD'!$AI$3),NI43,0),
IF(AND(NS43='DD FD'!$J$4,NU43='DD FD'!$AI$3),NT43,0),
IF(AND(OD43='DD FD'!$J$4,OF43='DD FD'!$AI$3),OE43,0),
IF(AND(OO43='DD FD'!$J$4,OQ43='DD FD'!$AI$3),OP43,0),
),2)</f>
        <v>0</v>
      </c>
      <c r="PF43" s="619">
        <f>ROUNDUP(SUM(
IF(AND(LH43='DD FD'!$J$11,LJ43='DD FD'!$AI$3),LI43,0),
IF(AND(LR43='DD FD'!$J$11,LT43='DD FD'!$AI$3),LS43,0),
IF(AND(MB43='DD FD'!$J$11,MD43='DD FD'!$AI$3),MC43,0),
IF(AND(ML43='DD FD'!$J$11,MN43='DD FD'!$AI$3),MM43,0),
IF(AND(MW43='DD FD'!$J$11,MY43='DD FD'!$AI$3),MX43,0),
IF(AND(NH43='DD FD'!$J$11,NJ43='DD FD'!$AI$3),NI43,0),
IF(AND(NS43='DD FD'!$J$11,NU43='DD FD'!$AI$3),NT43,0),
IF(AND(OD43='DD FD'!$J$11,OF43='DD FD'!$AI$3),OE43,0),
IF(AND(OO43='DD FD'!$J$11,OQ43='DD FD'!$AI$3),OP43,0),
),2)</f>
        <v>0</v>
      </c>
    </row>
    <row r="44" spans="1:422">
      <c r="A44" s="806"/>
      <c r="B44" s="934"/>
      <c r="C44" s="247"/>
      <c r="D44" s="842"/>
      <c r="E44" s="247"/>
      <c r="F44" s="158"/>
      <c r="G44" s="710"/>
      <c r="H44" s="712"/>
      <c r="I44" s="936"/>
      <c r="J44" s="803"/>
      <c r="K44" s="150"/>
      <c r="L44" s="146" t="str">
        <f t="shared" si="0"/>
        <v/>
      </c>
      <c r="M44" s="501" t="str">
        <f t="shared" si="17"/>
        <v/>
      </c>
      <c r="N44" s="504"/>
      <c r="O44" s="113" t="str">
        <f t="shared" si="18"/>
        <v/>
      </c>
      <c r="P44" s="114" t="str">
        <f t="shared" si="1"/>
        <v/>
      </c>
      <c r="Q44" s="152"/>
      <c r="R44" s="152"/>
      <c r="S44" s="115" t="str">
        <f t="shared" si="19"/>
        <v/>
      </c>
      <c r="T44" s="159"/>
      <c r="U44" s="159"/>
      <c r="V44" s="157"/>
      <c r="W44" s="157"/>
      <c r="X44" s="157"/>
      <c r="Y44" s="772"/>
      <c r="Z44" s="158"/>
      <c r="AA44" s="144"/>
      <c r="AB44" s="112"/>
      <c r="AC44" s="153"/>
      <c r="AD44" s="153"/>
      <c r="AE44" s="153"/>
      <c r="AF44" s="153"/>
      <c r="AG44" s="153"/>
      <c r="AH44" s="153"/>
      <c r="AI44" s="152"/>
      <c r="AJ44" s="158"/>
      <c r="AK44" s="158"/>
      <c r="AL44" s="158"/>
      <c r="AM44" s="116" t="str">
        <f t="shared" si="20"/>
        <v/>
      </c>
      <c r="AN44" s="116" t="str">
        <f t="shared" si="21"/>
        <v/>
      </c>
      <c r="AO44" s="324"/>
      <c r="AP44" s="503"/>
      <c r="AQ44" s="487" t="str">
        <f t="shared" si="22"/>
        <v/>
      </c>
      <c r="AR44" s="113" t="str">
        <f t="shared" si="2"/>
        <v/>
      </c>
      <c r="AS44" s="113" t="str">
        <f t="shared" si="3"/>
        <v/>
      </c>
      <c r="AT44" s="113" t="str">
        <f t="shared" si="4"/>
        <v/>
      </c>
      <c r="AU44" s="113" t="str">
        <f t="shared" si="5"/>
        <v/>
      </c>
      <c r="AV44" s="159"/>
      <c r="AW44" s="157"/>
      <c r="AX44" s="157"/>
      <c r="AY44" s="157"/>
      <c r="AZ44" s="157"/>
      <c r="BA44" s="116" t="str">
        <f t="shared" si="6"/>
        <v/>
      </c>
      <c r="BB44" s="316"/>
      <c r="BC44" s="116" t="str">
        <f t="shared" si="7"/>
        <v/>
      </c>
      <c r="BD44" s="133" t="str">
        <f t="shared" si="8"/>
        <v/>
      </c>
      <c r="BE44" s="157"/>
      <c r="BF44" s="1180"/>
      <c r="BG44" s="1180"/>
      <c r="BH44" s="158"/>
      <c r="BI44" s="490"/>
      <c r="BJ44" s="514" t="str">
        <f t="shared" si="23"/>
        <v/>
      </c>
      <c r="BK44" s="789"/>
      <c r="BL44" s="116" t="str">
        <f t="shared" si="24"/>
        <v/>
      </c>
      <c r="BM44" s="144"/>
      <c r="BN44" s="144"/>
      <c r="BO44" s="144"/>
      <c r="BP44" s="790"/>
      <c r="BQ44" s="790"/>
      <c r="BR44" s="790"/>
      <c r="BS44" s="116" t="str">
        <f t="shared" si="9"/>
        <v/>
      </c>
      <c r="BT44" s="790"/>
      <c r="BU44" s="808" t="str">
        <f t="shared" si="10"/>
        <v/>
      </c>
      <c r="BV44" s="791"/>
      <c r="BW44" s="144"/>
      <c r="BX44" s="20"/>
      <c r="BY44" s="20"/>
      <c r="BZ44" s="20"/>
      <c r="CA44" s="792"/>
      <c r="CB44" s="1201"/>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782" t="str">
        <f t="shared" si="25"/>
        <v/>
      </c>
      <c r="EE44" s="519"/>
      <c r="EF44" s="793"/>
      <c r="EG44" s="519"/>
      <c r="EH44" s="794"/>
      <c r="EI44" s="790"/>
      <c r="EJ44" s="794"/>
      <c r="EK44" s="794"/>
      <c r="EL44" s="790"/>
      <c r="EM44" s="790"/>
      <c r="EN44" s="790"/>
      <c r="EO44" s="112" t="str">
        <f t="shared" si="11"/>
        <v/>
      </c>
      <c r="EP44" s="790"/>
      <c r="EQ44" s="488" t="str">
        <f t="shared" si="12"/>
        <v/>
      </c>
      <c r="ER44" s="1100"/>
      <c r="ES44" s="1099" t="str">
        <f t="shared" si="26"/>
        <v/>
      </c>
      <c r="ET44" s="525"/>
      <c r="EU44" s="148"/>
      <c r="EV44" s="148"/>
      <c r="EW44" s="148"/>
      <c r="EX44" s="148"/>
      <c r="EY44" s="148"/>
      <c r="EZ44" s="148"/>
      <c r="FA44" s="148"/>
      <c r="FB44" s="148"/>
      <c r="FC44" s="148"/>
      <c r="FD44" s="148"/>
      <c r="FE44" s="148"/>
      <c r="FF44" s="148"/>
      <c r="FG44" s="148"/>
      <c r="FH44" s="148"/>
      <c r="FI44" s="528"/>
      <c r="FJ44" s="513" t="str">
        <f t="shared" si="13"/>
        <v/>
      </c>
      <c r="FK44" s="158"/>
      <c r="FL44" s="850"/>
      <c r="FM44" s="850"/>
      <c r="FN44" s="850"/>
      <c r="FO44" s="850"/>
      <c r="FP44" s="850"/>
      <c r="FQ44" s="850"/>
      <c r="FR44" s="157"/>
      <c r="FS44" s="143"/>
      <c r="FT44" s="143"/>
      <c r="FU44" s="847" t="str">
        <f t="shared" si="14"/>
        <v/>
      </c>
      <c r="FV44" s="555"/>
      <c r="FW44" s="523" t="str">
        <f>IF(Table1[[#This Row],[Nonfood Inhaltstoffe - Komponente]]="","",VLOOKUP(Table1[[#This Row],[Nonfood Inhaltstoffe - Komponente]],'Dropdown Auswahl'!BJ:BK,2,FALSE))</f>
        <v/>
      </c>
      <c r="FX44" s="1013"/>
      <c r="FY44" s="1011" t="str">
        <f t="shared" si="15"/>
        <v/>
      </c>
      <c r="FZ44" s="152"/>
      <c r="GA44" s="152"/>
      <c r="GB44" s="152"/>
      <c r="GC44" s="529" t="str">
        <f t="shared" si="16"/>
        <v/>
      </c>
      <c r="GG44" s="21"/>
      <c r="GH44" s="21"/>
      <c r="GI44" s="1019"/>
      <c r="GJ44" s="1016" t="str">
        <f>IF(Table1[[#This Row],[Global Trade Item Number (GTIN)]]="","",Table1[[#This Row],[Global Trade Item Number (GTIN)]])</f>
        <v/>
      </c>
      <c r="GK44" s="555" t="str">
        <f>IF(Table1[[#This Row],[WAWI-Nr./ Kreditoren-Nummer
(ASDV)]]&lt;&gt;"",Table1[[#This Row],[WAWI-Nr./ Kreditoren-Nummer
(ASDV)]],"")</f>
        <v/>
      </c>
      <c r="GL44" s="165"/>
      <c r="GM44" s="165"/>
      <c r="GN44" s="165"/>
      <c r="GO44" s="485"/>
      <c r="GP44" s="534"/>
      <c r="GQ44" s="533"/>
      <c r="GR44" s="486"/>
      <c r="GS44" s="486"/>
      <c r="GT44" s="486"/>
      <c r="GU44" s="486"/>
      <c r="GV44" s="486"/>
      <c r="GW44" s="542"/>
      <c r="GX44" s="538"/>
      <c r="GY44" s="144"/>
      <c r="GZ44" s="480"/>
      <c r="HA44" s="158"/>
      <c r="HB44" s="480"/>
      <c r="HC44" s="480"/>
      <c r="HD44" s="480"/>
      <c r="HE44" s="480"/>
      <c r="HF44" s="480"/>
      <c r="HG44" s="480"/>
      <c r="HH44" s="538"/>
      <c r="HI44" s="480"/>
      <c r="HJ44" s="480"/>
      <c r="HK44" s="480"/>
      <c r="HL44" s="480"/>
      <c r="HM44" s="480"/>
      <c r="HN44" s="480"/>
      <c r="HO44" s="480"/>
      <c r="HP44" s="480"/>
      <c r="HQ44" s="480"/>
      <c r="HR44" s="538"/>
      <c r="HS44" s="480"/>
      <c r="HT44" s="480"/>
      <c r="HU44" s="480"/>
      <c r="HV44" s="480"/>
      <c r="HW44" s="480"/>
      <c r="HX44" s="480"/>
      <c r="HY44" s="480"/>
      <c r="HZ44" s="480"/>
      <c r="IA44" s="480"/>
      <c r="IB44" s="538"/>
      <c r="IC44" s="480"/>
      <c r="ID44" s="480"/>
      <c r="IE44" s="480"/>
      <c r="IF44" s="480"/>
      <c r="IG44" s="480"/>
      <c r="IH44" s="480"/>
      <c r="II44" s="480"/>
      <c r="IJ44" s="480"/>
      <c r="IK44" s="480"/>
      <c r="IL44" s="480"/>
      <c r="IM44" s="538"/>
      <c r="IN44" s="480"/>
      <c r="IO44" s="480"/>
      <c r="IP44" s="480"/>
      <c r="IQ44" s="480"/>
      <c r="IR44" s="480"/>
      <c r="IS44" s="480"/>
      <c r="IT44" s="480"/>
      <c r="IU44" s="480"/>
      <c r="IV44" s="480"/>
      <c r="IW44" s="480"/>
      <c r="IX44" s="538"/>
      <c r="IY44" s="480"/>
      <c r="IZ44" s="480"/>
      <c r="JA44" s="480"/>
      <c r="JB44" s="480"/>
      <c r="JC44" s="480"/>
      <c r="JD44" s="480"/>
      <c r="JE44" s="480"/>
      <c r="JF44" s="480"/>
      <c r="JG44" s="480"/>
      <c r="JH44" s="480"/>
      <c r="JI44" s="538"/>
      <c r="JJ44" s="480"/>
      <c r="JK44" s="480"/>
      <c r="JL44" s="480"/>
      <c r="JM44" s="480"/>
      <c r="JN44" s="480"/>
      <c r="JO44" s="480"/>
      <c r="JP44" s="480"/>
      <c r="JQ44" s="480"/>
      <c r="JR44" s="480"/>
      <c r="JS44" s="590"/>
      <c r="JT44" s="538"/>
      <c r="JU44" s="480"/>
      <c r="JV44" s="480"/>
      <c r="JW44" s="480"/>
      <c r="JX44" s="480"/>
      <c r="JY44" s="480"/>
      <c r="JZ44" s="480"/>
      <c r="KA44" s="480"/>
      <c r="KB44" s="480"/>
      <c r="KC44" s="480"/>
      <c r="KD44" s="480"/>
      <c r="KE44" s="538"/>
      <c r="KF44" s="480"/>
      <c r="KG44" s="480"/>
      <c r="KH44" s="480"/>
      <c r="KI44" s="480"/>
      <c r="KJ44" s="480"/>
      <c r="KK44" s="480"/>
      <c r="KL44" s="480"/>
      <c r="KM44" s="480"/>
      <c r="KN44" s="480"/>
      <c r="KO44" s="480"/>
      <c r="KR44" s="568" t="str">
        <f>IF(Table1[[#This Row],[GTIN]]&lt;&gt;"",Table1[[#This Row],[GTIN]],"")</f>
        <v/>
      </c>
      <c r="KS44" s="569" t="str">
        <f>Table1[[#This Row],[Kreditor]]</f>
        <v/>
      </c>
      <c r="KT44" s="570" t="str">
        <f>IF(Table1[[#This Row],[Gültig ab (Datum)]]&lt;&gt;"",Table1[[#This Row],[Gültig ab (Datum)]],"")</f>
        <v/>
      </c>
      <c r="KU44" s="570"/>
      <c r="KV44" s="583" t="str">
        <f>IF(Table1[[#This Row],[Artikel verpackt? 
(X=Ja)]]="","",Table1[[#This Row],[Artikel verpackt? 
(X=Ja)]])</f>
        <v/>
      </c>
      <c r="KW44" s="571" t="str">
        <f>IF(Table1[[#This Row],[Verpackung recyclingfähig?
(X=Ja)]]="","",Table1[[#This Row],[Verpackung recyclingfähig?
(X=Ja)]])</f>
        <v/>
      </c>
      <c r="KX44" s="572"/>
      <c r="KY44" s="573"/>
      <c r="KZ44" s="574"/>
      <c r="LA44" s="574"/>
      <c r="LB44" s="574"/>
      <c r="LC44" s="574"/>
      <c r="LD44" s="574"/>
      <c r="LE44" s="574"/>
      <c r="LF44" s="575"/>
      <c r="LG44" s="576" t="str">
        <f>IF(Table1[[#This Row],[Hauptkörper - B1 - Art]]="","",VLOOKUP(Table1[[#This Row],[Hauptkörper - B1 - Art]],'DD FD'!B:C,2,FALSE))</f>
        <v/>
      </c>
      <c r="LH44" s="577" t="str">
        <f>IF(Table1[[#This Row],[Hauptkörper - B1 - Fraktion]]="","",VLOOKUP(Table1[[#This Row],[Hauptkörper - B1 - Fraktion]],'DD FD'!H:J,3,FALSE))</f>
        <v/>
      </c>
      <c r="LI44" s="574" t="str">
        <f>IF(Table1[[#This Row],[Hauptkörper - B1 - Gewicht
(in G)]]="","",Table1[[#This Row],[Hauptkörper - B1 - Gewicht
(in G)]])</f>
        <v/>
      </c>
      <c r="LJ44" s="574" t="str">
        <f>IF(Table1[[#This Row],[Hauptkörper - B1 - Lizenzierungs-pflichtig? (X=Ja)]]="","",Table1[[#This Row],[Hauptkörper - B1 - Lizenzierungs-pflichtig? (X=Ja)]])</f>
        <v/>
      </c>
      <c r="LK44" s="577" t="str">
        <f>IF(Table1[[#This Row],[Hauptkörper - B1 - Virgin Material]]="","",VLOOKUP(Table1[[#This Row],[Hauptkörper - B1 - Virgin Material]],'DD FD'!AJ:AK,2,FALSE))</f>
        <v/>
      </c>
      <c r="LL44" s="578" t="str">
        <f>IF(Table1[[#This Row],[Hauptkörper - B1 - Virgin Material Anteil (in %)]]="","",Table1[[#This Row],[Hauptkörper - B1 - Virgin Material Anteil (in %)]])</f>
        <v/>
      </c>
      <c r="LM44" s="577" t="str">
        <f>IF(Table1[[#This Row],[Hauptkörper - B1 - Recyceltes Material]]="","",VLOOKUP(Table1[[#This Row],[Hauptkörper - B1 - Recyceltes Material]],'DD FD'!AL:AM,2,FALSE))</f>
        <v/>
      </c>
      <c r="LN44" s="578" t="str">
        <f>IF(Table1[[#This Row],[Hauptkörper - B1 - Recyceltes Material Anteil (in %)]]="","",Table1[[#This Row],[Hauptkörper - B1 - Recyceltes Material Anteil (in %)]])</f>
        <v/>
      </c>
      <c r="LO44" s="579" t="str">
        <f>IF(Table1[[#This Row],[Hauptkörper - B1 - Beschichtung]]="","",VLOOKUP(Table1[[#This Row],[Hauptkörper - B1 - Beschichtung]],'DD FD'!AE:AF,2,FALSE))</f>
        <v/>
      </c>
      <c r="LP44" s="580" t="str">
        <f>IF(Table1[[#This Row],[Hauptkörper - B1 - Beschichtung Anteil (in %)]]="","",Table1[[#This Row],[Hauptkörper - B1 - Beschichtung Anteil (in %)]])</f>
        <v/>
      </c>
      <c r="LQ44" s="576" t="str">
        <f>IF(Table1[[#This Row],[Hauptkörper - B2 - Art]]="","",VLOOKUP(Table1[[#This Row],[Hauptkörper - B2 - Art]],'DD FD'!B:C,2,FALSE))</f>
        <v/>
      </c>
      <c r="LR44" s="577" t="str">
        <f>IF(Table1[[#This Row],[Hauptkörper - B2 - Fraktion]]="","",VLOOKUP(Table1[[#This Row],[Hauptkörper - B2 - Fraktion]],'DD FD'!H:J,3,FALSE))</f>
        <v/>
      </c>
      <c r="LS44" s="574" t="str">
        <f>IF(Table1[[#This Row],[Hauptkörper - B2 - Gewicht
(in G)]]="","",Table1[[#This Row],[Hauptkörper - B2 - Gewicht
(in G)]])</f>
        <v/>
      </c>
      <c r="LT44" s="574" t="str">
        <f>IF(Table1[[#This Row],[Hauptkörper - B2 - Lizenzierungs-pflichtig? (X=Ja)]]="","",Table1[[#This Row],[Hauptkörper - B2 - Lizenzierungs-pflichtig? (X=Ja)]])</f>
        <v/>
      </c>
      <c r="LU44" s="577" t="str">
        <f>IF(Table1[[#This Row],[Hauptkörper - B2 - Virgin Material]]="","",VLOOKUP(Table1[[#This Row],[Hauptkörper - B2 - Virgin Material]],'DD FD'!AJ:AK,2,FALSE))</f>
        <v/>
      </c>
      <c r="LV44" s="578" t="str">
        <f>IF(Table1[[#This Row],[Hauptkörper - B2 - Virgin Material Anteil (in %)]]="","",Table1[[#This Row],[Hauptkörper - B2 - Virgin Material Anteil (in %)]])</f>
        <v/>
      </c>
      <c r="LW44" s="577" t="str">
        <f>IF(Table1[[#This Row],[Hauptkörper - B2 - Recyceltes Material]]="","",VLOOKUP(Table1[[#This Row],[Hauptkörper - B2 - Recyceltes Material]],'DD FD'!AL:AM,2,FALSE))</f>
        <v/>
      </c>
      <c r="LX44" s="578" t="str">
        <f>IF(Table1[[#This Row],[Hauptkörper - B2 - Recyceltes Material Anteil (in %)]]="","",Table1[[#This Row],[Hauptkörper - B2 - Recyceltes Material Anteil (in %)]])</f>
        <v/>
      </c>
      <c r="LY44" s="577" t="str">
        <f>IF(Table1[[#This Row],[Hauptkörper - B2 - Beschichtung]]="","",VLOOKUP(Table1[[#This Row],[Hauptkörper - B2 - Beschichtung]],'DD FD'!AE:AF,2,FALSE))</f>
        <v/>
      </c>
      <c r="LZ44" s="580" t="str">
        <f>IF(Table1[[#This Row],[Hauptkörper - B2 - Beschichtung Anteil (in %)]]="","",Table1[[#This Row],[Hauptkörper - B2 - Beschichtung Anteil (in %)]])</f>
        <v/>
      </c>
      <c r="MA44" s="576" t="str">
        <f>IF(Table1[[#This Row],[Hauptkörper - B3 - Art]]="","",VLOOKUP(Table1[[#This Row],[Hauptkörper - B3 - Art]],'DD FD'!B:C,2,FALSE))</f>
        <v/>
      </c>
      <c r="MB44" s="577" t="str">
        <f>IF(Table1[[#This Row],[Hauptkörper - B3 - Fraktion]]="","",VLOOKUP(Table1[[#This Row],[Hauptkörper - B3 - Fraktion]],'DD FD'!H:J,3,FALSE))</f>
        <v/>
      </c>
      <c r="MC44" s="574" t="str">
        <f>IF(Table1[[#This Row],[Hauptkörper - B3 - Gewicht
(in G)]]="","",Table1[[#This Row],[Hauptkörper - B3 - Gewicht
(in G)]])</f>
        <v/>
      </c>
      <c r="MD44" s="574" t="str">
        <f>IF(Table1[[#This Row],[Hauptkörper - B3 - Lizenzierungs-pflichtig? (X=Ja)]]="","",Table1[[#This Row],[Hauptkörper - B3 - Lizenzierungs-pflichtig? (X=Ja)]])</f>
        <v/>
      </c>
      <c r="ME44" s="577" t="str">
        <f>IF(Table1[[#This Row],[Hauptkörper - B3 - Virgin Material]]="","",VLOOKUP(Table1[[#This Row],[Hauptkörper - B3 - Virgin Material]],'DD FD'!AJ:AK,2,FALSE))</f>
        <v/>
      </c>
      <c r="MF44" s="578" t="str">
        <f>IF(Table1[[#This Row],[Hauptkörper - B3 - Virgin Material Anteil (in %)]]="","",Table1[[#This Row],[Hauptkörper - B3 - Virgin Material Anteil (in %)]])</f>
        <v/>
      </c>
      <c r="MG44" s="577" t="str">
        <f>IF(Table1[[#This Row],[Hauptkörper - B3 - Recyceltes Material]]="","",VLOOKUP(Table1[[#This Row],[Hauptkörper - B3 - Recyceltes Material]],'DD FD'!AL:AM,2,FALSE))</f>
        <v/>
      </c>
      <c r="MH44" s="578" t="str">
        <f>IF(Table1[[#This Row],[Hauptkörper - B3 - Recyceltes Material Anteil (in %)]]="","",Table1[[#This Row],[Hauptkörper - B3 - Recyceltes Material Anteil (in %)]])</f>
        <v/>
      </c>
      <c r="MI44" s="577" t="str">
        <f>IF(Table1[[#This Row],[Hauptkörper - B3 - Beschichtung]]="","",VLOOKUP(Table1[[#This Row],[Hauptkörper - B3 - Beschichtung]],'DD FD'!AE:AF,2,FALSE))</f>
        <v/>
      </c>
      <c r="MJ44" s="580" t="str">
        <f>IF(Table1[[#This Row],[Hauptkörper - B3 - Beschichtung Anteil (in %)]]="","",Table1[[#This Row],[Hauptkörper - B3 - Beschichtung Anteil (in %)]])</f>
        <v/>
      </c>
      <c r="MK44" s="576" t="str">
        <f>IF(Table1[[#This Row],[Verschluss - B1 - Art]]="","",VLOOKUP(Table1[[#This Row],[Verschluss - B1 - Art]],'DD FD'!D:E,2,FALSE))</f>
        <v/>
      </c>
      <c r="ML44" s="577" t="str">
        <f>IF(Table1[[#This Row],[Verschluss - B1 - Fraktion]]="","",VLOOKUP(Table1[[#This Row],[Verschluss - B1 - Fraktion]],'DD FD'!H:J,3,FALSE))</f>
        <v/>
      </c>
      <c r="MM44" s="574" t="str">
        <f>IF(Table1[[#This Row],[Verschluss - B1 - Gewicht (in G)]]="","",Table1[[#This Row],[Verschluss - B1 - Gewicht (in G)]])</f>
        <v/>
      </c>
      <c r="MN44" s="574" t="str">
        <f>IF(Table1[[#This Row],[Verschluss - B1 - Lizenzierungs-pflichtig? (X=Ja)]]="","",Table1[[#This Row],[Verschluss - B1 - Lizenzierungs-pflichtig? (X=Ja)]])</f>
        <v/>
      </c>
      <c r="MO44" s="574" t="str">
        <f>IF(Table1[[#This Row],[Verschluss - B1 - Trennbar vom Hauptkörper? (X=Ja)]]="","",Table1[[#This Row],[Verschluss - B1 - Trennbar vom Hauptkörper? (X=Ja)]])</f>
        <v/>
      </c>
      <c r="MP44" s="577" t="str">
        <f>IF(Table1[[#This Row],[Verschluss - B1 - Virgin Material]]="","",VLOOKUP(Table1[[#This Row],[Verschluss - B1 - Virgin Material]],'DD FD'!AJ:AK,2,FALSE))</f>
        <v/>
      </c>
      <c r="MQ44" s="578" t="str">
        <f>IF(Table1[[#This Row],[Verschluss - B1 - Virgin Material Anteil (in %)]]="","",Table1[[#This Row],[Verschluss - B1 - Virgin Material Anteil (in %)]])</f>
        <v/>
      </c>
      <c r="MR44" s="577" t="str">
        <f>IF(Table1[[#This Row],[Verschluss - B1 - Recyceltes Material]]="","",VLOOKUP(Table1[[#This Row],[Verschluss - B1 - Recyceltes Material]],'DD FD'!AL:AM,2,FALSE))</f>
        <v/>
      </c>
      <c r="MS44" s="578" t="str">
        <f>IF(Table1[[#This Row],[Verschluss - B1 - Recyceltes Material Anteil (in %)]]="","",Table1[[#This Row],[Verschluss - B1 - Recyceltes Material Anteil (in %)]])</f>
        <v/>
      </c>
      <c r="MT44" s="577" t="str">
        <f>IF(Table1[[#This Row],[Verschluss - B1 - Beschichtung]]="","",VLOOKUP(Table1[[#This Row],[Verschluss - B1 - Beschichtung]],'DD FD'!AE:AF,2,FALSE))</f>
        <v/>
      </c>
      <c r="MU44" s="580" t="str">
        <f>IF(Table1[[#This Row],[Verschluss - B1 - Beschichtung Anteil (in %)]]="","",Table1[[#This Row],[Verschluss - B1 - Beschichtung Anteil (in %)]])</f>
        <v/>
      </c>
      <c r="MV44" s="576" t="str">
        <f>IF(Table1[[#This Row],[Verschluss - B2 - Art]]="","",VLOOKUP(Table1[[#This Row],[Verschluss - B2 - Art]],'DD FD'!D:E,2,FALSE))</f>
        <v/>
      </c>
      <c r="MW44" s="577" t="str">
        <f>IF(Table1[[#This Row],[Verschluss - B2 - Fraktion]]="","",VLOOKUP(Table1[[#This Row],[Verschluss - B2 - Fraktion]],'DD FD'!H:J,3,FALSE))</f>
        <v/>
      </c>
      <c r="MX44" s="574" t="str">
        <f>IF(Table1[[#This Row],[Verschluss - B2 - Gewicht (in G)]]="","",Table1[[#This Row],[Verschluss - B2 - Gewicht (in G)]])</f>
        <v/>
      </c>
      <c r="MY44" s="574" t="str">
        <f>IF(Table1[[#This Row],[Verschluss - B2 - Lizenzierungs-pflichtig? (X=Ja)]]="","",Table1[[#This Row],[Verschluss - B2 - Lizenzierungs-pflichtig? (X=Ja)]])</f>
        <v/>
      </c>
      <c r="MZ44" s="574" t="str">
        <f>IF(Table1[[#This Row],[Verschluss - B2 - Trennbar vom Hauptkörper? (X=Ja)]]="","",Table1[[#This Row],[Verschluss - B2 - Trennbar vom Hauptkörper? (X=Ja)]])</f>
        <v/>
      </c>
      <c r="NA44" s="577" t="str">
        <f>IF(Table1[[#This Row],[Verschluss - B2 - Virgin Material]]="","",VLOOKUP(Table1[[#This Row],[Verschluss - B2 - Virgin Material]],'DD FD'!AJ:AK,2,FALSE))</f>
        <v/>
      </c>
      <c r="NB44" s="578" t="str">
        <f>IF(Table1[[#This Row],[Verschluss - B2 - Virgin Material Anteil (in %)]]="","",Table1[[#This Row],[Verschluss - B2 - Virgin Material Anteil (in %)]])</f>
        <v/>
      </c>
      <c r="NC44" s="577" t="str">
        <f>IF(Table1[[#This Row],[Verschluss - B2 - Recyceltes Material]]="","",VLOOKUP(Table1[[#This Row],[Verschluss - B2 - Recyceltes Material]],'DD FD'!AL:AM,2,FALSE))</f>
        <v/>
      </c>
      <c r="ND44" s="578" t="str">
        <f>IF(Table1[[#This Row],[Verschluss - B2 - Recyceltes Material Anteil (in %)]]="","",Table1[[#This Row],[Verschluss - B2 - Recyceltes Material Anteil (in %)]])</f>
        <v/>
      </c>
      <c r="NE44" s="577" t="str">
        <f>IF(Table1[[#This Row],[Verschluss - B2 - Beschichtung]]="","",VLOOKUP(Table1[[#This Row],[Verschluss - B2 - Beschichtung]],'DD FD'!AE:AF,2,FALSE))</f>
        <v/>
      </c>
      <c r="NF44" s="580" t="str">
        <f>IF(Table1[[#This Row],[Verschluss - B2 - Beschichtung Anteil (in %)]]="","",Table1[[#This Row],[Verschluss - B2 - Beschichtung Anteil (in %)]])</f>
        <v/>
      </c>
      <c r="NG44" s="576" t="str">
        <f>IF(Table1[[#This Row],[Verschluss - B3 - Art]]="","",VLOOKUP(Table1[[#This Row],[Verschluss - B3 - Art]],'DD FD'!D:E,2,FALSE))</f>
        <v/>
      </c>
      <c r="NH44" s="577" t="str">
        <f>IF(Table1[[#This Row],[Verschluss - B3 - Fraktion]]="","",VLOOKUP(Table1[[#This Row],[Verschluss - B3 - Fraktion]],'DD FD'!H:J,3,FALSE))</f>
        <v/>
      </c>
      <c r="NI44" s="574" t="str">
        <f>IF(Table1[[#This Row],[Verschluss - B3 - Gewicht (in G)]]="","",Table1[[#This Row],[Verschluss - B3 - Gewicht (in G)]])</f>
        <v/>
      </c>
      <c r="NJ44" s="574" t="str">
        <f>IF(Table1[[#This Row],[Verschluss - B3 - Lizenzierungs-pflichtig? (X=Ja)]]="","",Table1[[#This Row],[Verschluss - B3 - Lizenzierungs-pflichtig? (X=Ja)]])</f>
        <v/>
      </c>
      <c r="NK44" s="574" t="str">
        <f>IF(Table1[[#This Row],[Verschluss - B3 - Trennbar vom Hauptkörper? (X=Ja)]]="","",Table1[[#This Row],[Verschluss - B3 - Trennbar vom Hauptkörper? (X=Ja)]])</f>
        <v/>
      </c>
      <c r="NL44" s="577" t="str">
        <f>IF(Table1[[#This Row],[Verschluss - B3 - Virgin Material]]="","",VLOOKUP(Table1[[#This Row],[Verschluss - B3 - Virgin Material]],'DD FD'!AJ:AK,2,FALSE))</f>
        <v/>
      </c>
      <c r="NM44" s="578" t="str">
        <f>IF(Table1[[#This Row],[Verschluss - B3 - Virgin Material Anteil (in %)]]="","",Table1[[#This Row],[Verschluss - B3 - Virgin Material Anteil (in %)]])</f>
        <v/>
      </c>
      <c r="NN44" s="577" t="str">
        <f>IF(Table1[[#This Row],[Verschluss - B3 - Recyceltes Material]]="","",VLOOKUP(Table1[[#This Row],[Verschluss - B3 - Recyceltes Material]],'DD FD'!AL:AM,2,FALSE))</f>
        <v/>
      </c>
      <c r="NO44" s="578" t="str">
        <f>IF(Table1[[#This Row],[Verschluss - B3 - Recyceltes Material Anteil (in %)]]="","",Table1[[#This Row],[Verschluss - B3 - Recyceltes Material Anteil (in %)]])</f>
        <v/>
      </c>
      <c r="NP44" s="577" t="str">
        <f>IF(Table1[[#This Row],[Verschluss - B3 - Beschichtung]]="","",VLOOKUP(Table1[[#This Row],[Verschluss - B3 - Beschichtung]],'DD FD'!AE:AF,2,FALSE))</f>
        <v/>
      </c>
      <c r="NQ44" s="580" t="str">
        <f>IF(Table1[[#This Row],[Verschluss - B3 - Beschichtung Anteil (in %)]]="","",Table1[[#This Row],[Verschluss - B3 - Beschichtung Anteil (in %)]])</f>
        <v/>
      </c>
      <c r="NR44" s="576" t="str">
        <f>IF(Table1[[#This Row],[Etikett - B1 - Art]]="","",VLOOKUP(Table1[[#This Row],[Etikett - B1 - Art]],'DD FD'!F:G,2,FALSE))</f>
        <v/>
      </c>
      <c r="NS44" s="577" t="str">
        <f>IF(Table1[[#This Row],[Etikett - B1 - Fraktion]]="","",VLOOKUP(Table1[[#This Row],[Etikett - B1 - Fraktion]],'DD FD'!H:J,3,FALSE))</f>
        <v/>
      </c>
      <c r="NT44" s="574" t="str">
        <f>IF(Table1[[#This Row],[Etikett - B1 - Gewicht (in G)]]="","",Table1[[#This Row],[Etikett - B1 - Gewicht (in G)]])</f>
        <v/>
      </c>
      <c r="NU44" s="574" t="str">
        <f>IF(Table1[[#This Row],[Etikett - B1 - Lizenzierungs-pflichtig? (X=Ja)]]="","",Table1[[#This Row],[Etikett - B1 - Lizenzierungs-pflichtig? (X=Ja)]])</f>
        <v/>
      </c>
      <c r="NV44" s="574" t="str">
        <f>IF(Table1[[#This Row],[Etikett - B1 - Trennbar vom Hauptkörper? (X=Ja)]]="","",Table1[[#This Row],[Etikett - B1 - Trennbar vom Hauptkörper? (X=Ja)]])</f>
        <v/>
      </c>
      <c r="NW44" s="577" t="str">
        <f>IF(Table1[[#This Row],[Etikett - B1 - Virgin Material]]="","",VLOOKUP(Table1[[#This Row],[Etikett - B1 - Virgin Material]],'DD FD'!AJ:AK,2,FALSE))</f>
        <v/>
      </c>
      <c r="NX44" s="578" t="str">
        <f>IF(Table1[[#This Row],[Etikett - B1 - Virgin Material Anteil (in %)]]="","",Table1[[#This Row],[Etikett - B1 - Virgin Material Anteil (in %)]])</f>
        <v/>
      </c>
      <c r="NY44" s="577" t="str">
        <f>IF(Table1[[#This Row],[Etikett - B1 - Recyceltes Material]]="","",VLOOKUP(Table1[[#This Row],[Etikett - B1 - Recyceltes Material]],'DD FD'!AL:AM,2,FALSE))</f>
        <v/>
      </c>
      <c r="NZ44" s="578" t="str">
        <f>IF(Table1[[#This Row],[Etikett - B1 - Recyceltes Material Anteil (in %)]]="","",Table1[[#This Row],[Etikett - B1 - Recyceltes Material Anteil (in %)]])</f>
        <v/>
      </c>
      <c r="OA44" s="577" t="str">
        <f>IF(Table1[[#This Row],[Etikett - B1 - Beschichtung]]="","",VLOOKUP(Table1[[#This Row],[Etikett - B1 - Beschichtung]],'DD FD'!AE:AF,2,FALSE))</f>
        <v/>
      </c>
      <c r="OB44" s="580" t="str">
        <f>IF(Table1[[#This Row],[Etikett - B1 - Beschichtung Anteil (in %)]]="","",Table1[[#This Row],[Etikett - B1 - Beschichtung Anteil (in %)]])</f>
        <v/>
      </c>
      <c r="OC44" s="576" t="str">
        <f>IF(Table1[[#This Row],[Etikett - B2 - Art]]="","",VLOOKUP(Table1[[#This Row],[Etikett - B2 - Art]],'DD FD'!F:G,2,FALSE))</f>
        <v/>
      </c>
      <c r="OD44" s="577" t="str">
        <f>IF(Table1[[#This Row],[Etikett - B2 - Fraktion]]="","",VLOOKUP(Table1[[#This Row],[Etikett - B2 - Fraktion]],'DD FD'!H:J,3,FALSE))</f>
        <v/>
      </c>
      <c r="OE44" s="574" t="str">
        <f>IF(Table1[[#This Row],[Etikett - B2 - Gewicht (in G)]]="","",Table1[[#This Row],[Etikett - B2 - Gewicht (in G)]])</f>
        <v/>
      </c>
      <c r="OF44" s="574" t="str">
        <f>IF(Table1[[#This Row],[Etikett - B2 - Lizenzierungs-pflichtig? (X=Ja)]]="","",Table1[[#This Row],[Etikett - B2 - Lizenzierungs-pflichtig? (X=Ja)]])</f>
        <v/>
      </c>
      <c r="OG44" s="574" t="str">
        <f>IF(Table1[[#This Row],[Etikett - B2 - Trennbar vom Hauptkörper? (X=Ja)]]="","",Table1[[#This Row],[Etikett - B2 - Trennbar vom Hauptkörper? (X=Ja)]])</f>
        <v/>
      </c>
      <c r="OH44" s="577" t="str">
        <f>IF(Table1[[#This Row],[Etikett - B2 - Virgin Material]]="","",VLOOKUP(Table1[[#This Row],[Etikett - B2 - Virgin Material]],'DD FD'!AJ:AK,2,FALSE))</f>
        <v/>
      </c>
      <c r="OI44" s="578" t="str">
        <f>IF(Table1[[#This Row],[Etikett - B2 - Virgin Material Anteil (in %)]]="","",Table1[[#This Row],[Etikett - B2 - Virgin Material Anteil (in %)]])</f>
        <v/>
      </c>
      <c r="OJ44" s="577" t="str">
        <f>IF(Table1[[#This Row],[Etikett - B2 - Recyceltes Material]]="","",VLOOKUP(Table1[[#This Row],[Etikett - B2 - Recyceltes Material]],'DD FD'!AL:AM,2,FALSE))</f>
        <v/>
      </c>
      <c r="OK44" s="578" t="str">
        <f>IF(Table1[[#This Row],[Etikett - B2 - Recyceltes Material Anteil (in %)]]="","",Table1[[#This Row],[Etikett - B2 - Recyceltes Material Anteil (in %)]])</f>
        <v/>
      </c>
      <c r="OL44" s="577" t="str">
        <f>IF(Table1[[#This Row],[Etikett - B2 - Beschichtung]]="","",VLOOKUP(Table1[[#This Row],[Etikett - B2 - Beschichtung]],'DD FD'!AE:AF,2,FALSE))</f>
        <v/>
      </c>
      <c r="OM44" s="580" t="str">
        <f>IF(Table1[[#This Row],[Etikett - B2 - Beschichtung Anteil (in %)]]="","",Table1[[#This Row],[Etikett - B2 - Beschichtung Anteil (in %)]])</f>
        <v/>
      </c>
      <c r="ON44" s="576" t="str">
        <f>IF(Table1[[#This Row],[Etikett - B3 - Art]]="","",VLOOKUP(Table1[[#This Row],[Etikett - B3 - Art]],'DD FD'!F:G,2,FALSE))</f>
        <v/>
      </c>
      <c r="OO44" s="577" t="str">
        <f>IF(Table1[[#This Row],[Etikett - B3 - Fraktion]]="","",VLOOKUP(Table1[[#This Row],[Etikett - B3 - Fraktion]],'DD FD'!H:J,3,FALSE))</f>
        <v/>
      </c>
      <c r="OP44" s="574" t="str">
        <f>IF(Table1[[#This Row],[Etikett - B3 - Gewicht (in G)]]="","",Table1[[#This Row],[Etikett - B3 - Gewicht (in G)]])</f>
        <v/>
      </c>
      <c r="OQ44" s="574" t="str">
        <f>IF(Table1[[#This Row],[Etikett - B3 - Lizenzierungs-pflichtig? (X=Ja)]]="","",Table1[[#This Row],[Etikett - B3 - Lizenzierungs-pflichtig? (X=Ja)]])</f>
        <v/>
      </c>
      <c r="OR44" s="574" t="str">
        <f>IF(Table1[[#This Row],[Etikett - B3 - Trennbar vom Hauptkörper? (X=Ja)]]="","",Table1[[#This Row],[Etikett - B3 - Trennbar vom Hauptkörper? (X=Ja)]])</f>
        <v/>
      </c>
      <c r="OS44" s="577" t="str">
        <f>IF(Table1[[#This Row],[Etikett - B3 - Virgin Material]]="","",VLOOKUP(Table1[[#This Row],[Etikett - B3 - Virgin Material]],'DD FD'!AJ:AK,2,FALSE))</f>
        <v/>
      </c>
      <c r="OT44" s="578" t="str">
        <f>IF(Table1[[#This Row],[Etikett - B3 - Virgin Material Anteil (in %)]]="","",Table1[[#This Row],[Etikett - B3 - Virgin Material Anteil (in %)]])</f>
        <v/>
      </c>
      <c r="OU44" s="577" t="str">
        <f>IF(Table1[[#This Row],[Etikett - B3 - Recyceltes Material]]="","",VLOOKUP(Table1[[#This Row],[Etikett - B3 - Recyceltes Material]],'DD FD'!AL:AM,2,FALSE))</f>
        <v/>
      </c>
      <c r="OV44" s="578" t="str">
        <f>IF(Table1[[#This Row],[Etikett - B3 - Recyceltes Material Anteil (in %)]]="","",Table1[[#This Row],[Etikett - B3 - Recyceltes Material Anteil (in %)]])</f>
        <v/>
      </c>
      <c r="OW44" s="577" t="str">
        <f>IF(Table1[[#This Row],[Etikett - B3 - Beschichtung]]="","",VLOOKUP(Table1[[#This Row],[Etikett - B3 - Beschichtung]],'DD FD'!AE:AF,2,FALSE))</f>
        <v/>
      </c>
      <c r="OX44" s="613" t="str">
        <f>IF(Table1[[#This Row],[Etikett - B3 - Beschichtung Anteil (in %)]]="","",Table1[[#This Row],[Etikett - B3 - Beschichtung Anteil (in %)]])</f>
        <v/>
      </c>
      <c r="OY44" s="618">
        <f>ROUNDUP(SUM(
IF(AND(LH44='DD FD'!$J$7,LJ44='DD FD'!$AI$3),LI44,0),
IF(AND(LR44='DD FD'!$J$7,LT44='DD FD'!$AI$3),LS44,0),
IF(AND(MB44='DD FD'!$J$7,MD44='DD FD'!$AI$3),MC44,0),
IF(AND(ML44='DD FD'!$J$7,MN44='DD FD'!$AI$3),MM44,0),
IF(AND(MW44='DD FD'!$J$7,MY44='DD FD'!$AI$3),MX44,0),
IF(AND(NH44='DD FD'!$J$7,NJ44='DD FD'!$AI$3),NI44,0),
IF(AND(NS44='DD FD'!$J$7,NU44='DD FD'!$AI$3),NT44,0),
IF(AND(OD44='DD FD'!$J$7,OF44='DD FD'!$AI$3),OE44,0),
IF(AND(OO44='DD FD'!$J$7,OQ44='DD FD'!$AI$3),OP44,0),
),2)</f>
        <v>0</v>
      </c>
      <c r="OZ44" s="617">
        <f>ROUNDUP(SUM(
IF(AND(LH44='DD FD'!$J$6,LJ44='DD FD'!$AI$3),LI44,0),
IF(AND(LR44='DD FD'!$J$6,LT44='DD FD'!$AI$3),LS44,0),
IF(AND(MB44='DD FD'!$J$6,MD44='DD FD'!$AI$3),MC44,0),
IF(AND(ML44='DD FD'!$J$6,MN44='DD FD'!$AI$3),MM44,0),
IF(AND(MW44='DD FD'!$J$6,MY44='DD FD'!$AI$3),MX44,0),
IF(AND(NH44='DD FD'!$J$6,NJ44='DD FD'!$AI$3),NI44,0),
IF(AND(NS44='DD FD'!$J$6,NU44='DD FD'!$AI$3),NT44,0),
IF(AND(OD44='DD FD'!$J$6,OF44='DD FD'!$AI$3),OE44,0),
IF(AND(OO44='DD FD'!$J$6,OQ44='DD FD'!$AI$3),OP44,0),
),2)</f>
        <v>0</v>
      </c>
      <c r="PA44" s="617">
        <f>ROUNDUP(SUM(
IF(AND(LH44='DD FD'!$J$10,LJ44='DD FD'!$AI$3),LI44,0),
IF(AND(LR44='DD FD'!$J$10,LT44='DD FD'!$AI$3),LS44,0),
IF(AND(MB44='DD FD'!$J$10,MD44='DD FD'!$AI$3),MC44,0),
IF(AND(ML44='DD FD'!$J$10,MN44='DD FD'!$AI$3),MM44,0),
IF(AND(MW44='DD FD'!$J$10,MY44='DD FD'!$AI$3),MX44,0),
IF(AND(NH44='DD FD'!$J$10,NJ44='DD FD'!$AI$3),NI44,0),
IF(AND(NS44='DD FD'!$J$10,NU44='DD FD'!$AI$3),NT44,0),
IF(AND(OD44='DD FD'!$J$10,OF44='DD FD'!$AI$3),OE44,0),
IF(AND(OO44='DD FD'!$J$10,OQ44='DD FD'!$AI$3),OP44,0),
),2)</f>
        <v>0</v>
      </c>
      <c r="PB44" s="617">
        <f>ROUNDUP(SUM(
IF(AND(LH44='DD FD'!$J$8,LJ44='DD FD'!$AI$3),LI44,0),
IF(AND(LR44='DD FD'!$J$8,LT44='DD FD'!$AI$3),LS44,0),
IF(AND(MB44='DD FD'!$J$8,MD44='DD FD'!$AI$3),MC44,0),
IF(AND(ML44='DD FD'!$J$8,MN44='DD FD'!$AI$3),MM44,0),
IF(AND(MW44='DD FD'!$J$8,MY44='DD FD'!$AI$3),MX44,0),
IF(AND(NH44='DD FD'!$J$8,NJ44='DD FD'!$AI$3),NI44,0),
IF(AND(NS44='DD FD'!$J$8,NU44='DD FD'!$AI$3),NT44,0),
IF(AND(OD44='DD FD'!$J$8,OF44='DD FD'!$AI$3),OE44,0),
IF(AND(OO44='DD FD'!$J$8,OQ44='DD FD'!$AI$3),OP44,0),
),2)</f>
        <v>0</v>
      </c>
      <c r="PC44" s="617">
        <f>ROUNDUP(SUM(
IF(AND(LH44='DD FD'!$J$5,LJ44='DD FD'!$AI$3),LI44,0),
IF(AND(LR44='DD FD'!$J$5,LT44='DD FD'!$AI$3),LS44,0),
IF(AND(MB44='DD FD'!$J$5,MD44='DD FD'!$AI$3),MC44,0),
IF(AND(ML44='DD FD'!$J$5,MN44='DD FD'!$AI$3),MM44,0),
IF(AND(MW44='DD FD'!$J$5,MY44='DD FD'!$AI$3),MX44,0),
IF(AND(NH44='DD FD'!$J$5,NJ44='DD FD'!$AI$3),NI44,0),
IF(AND(NS44='DD FD'!$J$5,NU44='DD FD'!$AI$3),NT44,0),
IF(AND(OD44='DD FD'!$J$5,OF44='DD FD'!$AI$3),OE44,0),
IF(AND(OO44='DD FD'!$J$5,OQ44='DD FD'!$AI$3),OP44,0),
),2)</f>
        <v>0</v>
      </c>
      <c r="PD44" s="617">
        <f>ROUNDUP(SUM(
IF(AND(LH44='DD FD'!$J$9,LJ44='DD FD'!$AI$3),LI44,0),
IF(AND(LR44='DD FD'!$J$9,LT44='DD FD'!$AI$3),LS44,0),
IF(AND(MB44='DD FD'!$J$9,MD44='DD FD'!$AI$3),MC44,0),
IF(AND(ML44='DD FD'!$J$9,MN44='DD FD'!$AI$3),MM44,0),
IF(AND(MW44='DD FD'!$J$9,MY44='DD FD'!$AI$3),MX44,0),
IF(AND(NH44='DD FD'!$J$9,NJ44='DD FD'!$AI$3),NI44,0),
IF(AND(NS44='DD FD'!$J$9,NU44='DD FD'!$AI$3),NT44,0),
IF(AND(OD44='DD FD'!$J$9,OF44='DD FD'!$AI$3),OE44,0),
IF(AND(OO44='DD FD'!$J$9,OQ44='DD FD'!$AI$3),OP44,0),
),2)</f>
        <v>0</v>
      </c>
      <c r="PE44" s="617">
        <f>ROUNDUP(SUM(
IF(AND(LH44='DD FD'!$J$4,LJ44='DD FD'!$AI$3),LI44,0),
IF(AND(LR44='DD FD'!$J$4,LT44='DD FD'!$AI$3),LS44,0),
IF(AND(MB44='DD FD'!$J$4,MD44='DD FD'!$AI$3),MC44,0),
IF(AND(ML44='DD FD'!$J$4,MN44='DD FD'!$AI$3),MM44,0),
IF(AND(MW44='DD FD'!$J$4,MY44='DD FD'!$AI$3),MX44,0),
IF(AND(NH44='DD FD'!$J$4,NJ44='DD FD'!$AI$3),NI44,0),
IF(AND(NS44='DD FD'!$J$4,NU44='DD FD'!$AI$3),NT44,0),
IF(AND(OD44='DD FD'!$J$4,OF44='DD FD'!$AI$3),OE44,0),
IF(AND(OO44='DD FD'!$J$4,OQ44='DD FD'!$AI$3),OP44,0),
),2)</f>
        <v>0</v>
      </c>
      <c r="PF44" s="619">
        <f>ROUNDUP(SUM(
IF(AND(LH44='DD FD'!$J$11,LJ44='DD FD'!$AI$3),LI44,0),
IF(AND(LR44='DD FD'!$J$11,LT44='DD FD'!$AI$3),LS44,0),
IF(AND(MB44='DD FD'!$J$11,MD44='DD FD'!$AI$3),MC44,0),
IF(AND(ML44='DD FD'!$J$11,MN44='DD FD'!$AI$3),MM44,0),
IF(AND(MW44='DD FD'!$J$11,MY44='DD FD'!$AI$3),MX44,0),
IF(AND(NH44='DD FD'!$J$11,NJ44='DD FD'!$AI$3),NI44,0),
IF(AND(NS44='DD FD'!$J$11,NU44='DD FD'!$AI$3),NT44,0),
IF(AND(OD44='DD FD'!$J$11,OF44='DD FD'!$AI$3),OE44,0),
IF(AND(OO44='DD FD'!$J$11,OQ44='DD FD'!$AI$3),OP44,0),
),2)</f>
        <v>0</v>
      </c>
    </row>
    <row r="45" spans="1:422">
      <c r="A45" s="806"/>
      <c r="B45" s="934"/>
      <c r="C45" s="247"/>
      <c r="D45" s="842"/>
      <c r="E45" s="247"/>
      <c r="F45" s="158"/>
      <c r="G45" s="710"/>
      <c r="H45" s="712"/>
      <c r="I45" s="936"/>
      <c r="J45" s="803"/>
      <c r="K45" s="150"/>
      <c r="L45" s="146" t="str">
        <f t="shared" si="0"/>
        <v/>
      </c>
      <c r="M45" s="501" t="str">
        <f t="shared" si="17"/>
        <v/>
      </c>
      <c r="N45" s="504"/>
      <c r="O45" s="113" t="str">
        <f t="shared" si="18"/>
        <v/>
      </c>
      <c r="P45" s="114" t="str">
        <f t="shared" si="1"/>
        <v/>
      </c>
      <c r="Q45" s="152"/>
      <c r="R45" s="152"/>
      <c r="S45" s="115" t="str">
        <f t="shared" si="19"/>
        <v/>
      </c>
      <c r="T45" s="159"/>
      <c r="U45" s="159"/>
      <c r="V45" s="157"/>
      <c r="W45" s="157"/>
      <c r="X45" s="157"/>
      <c r="Y45" s="772"/>
      <c r="Z45" s="158"/>
      <c r="AA45" s="144"/>
      <c r="AB45" s="112"/>
      <c r="AC45" s="153"/>
      <c r="AD45" s="153"/>
      <c r="AE45" s="153"/>
      <c r="AF45" s="153"/>
      <c r="AG45" s="153"/>
      <c r="AH45" s="153"/>
      <c r="AI45" s="152"/>
      <c r="AJ45" s="158"/>
      <c r="AK45" s="158"/>
      <c r="AL45" s="158"/>
      <c r="AM45" s="116" t="str">
        <f t="shared" si="20"/>
        <v/>
      </c>
      <c r="AN45" s="116" t="str">
        <f t="shared" si="21"/>
        <v/>
      </c>
      <c r="AO45" s="324"/>
      <c r="AP45" s="503"/>
      <c r="AQ45" s="487" t="str">
        <f t="shared" si="22"/>
        <v/>
      </c>
      <c r="AR45" s="113" t="str">
        <f t="shared" si="2"/>
        <v/>
      </c>
      <c r="AS45" s="113" t="str">
        <f t="shared" si="3"/>
        <v/>
      </c>
      <c r="AT45" s="113" t="str">
        <f t="shared" si="4"/>
        <v/>
      </c>
      <c r="AU45" s="113" t="str">
        <f t="shared" si="5"/>
        <v/>
      </c>
      <c r="AV45" s="159"/>
      <c r="AW45" s="157"/>
      <c r="AX45" s="157"/>
      <c r="AY45" s="157"/>
      <c r="AZ45" s="157"/>
      <c r="BA45" s="116" t="str">
        <f t="shared" si="6"/>
        <v/>
      </c>
      <c r="BB45" s="316"/>
      <c r="BC45" s="116" t="str">
        <f t="shared" si="7"/>
        <v/>
      </c>
      <c r="BD45" s="133" t="str">
        <f t="shared" si="8"/>
        <v/>
      </c>
      <c r="BE45" s="157"/>
      <c r="BF45" s="1180"/>
      <c r="BG45" s="1180"/>
      <c r="BH45" s="158"/>
      <c r="BI45" s="490"/>
      <c r="BJ45" s="514" t="str">
        <f t="shared" si="23"/>
        <v/>
      </c>
      <c r="BK45" s="789"/>
      <c r="BL45" s="116" t="str">
        <f t="shared" si="24"/>
        <v/>
      </c>
      <c r="BM45" s="144"/>
      <c r="BN45" s="144"/>
      <c r="BO45" s="144"/>
      <c r="BP45" s="790"/>
      <c r="BQ45" s="790"/>
      <c r="BR45" s="790"/>
      <c r="BS45" s="116" t="str">
        <f t="shared" si="9"/>
        <v/>
      </c>
      <c r="BT45" s="790"/>
      <c r="BU45" s="808" t="str">
        <f t="shared" si="10"/>
        <v/>
      </c>
      <c r="BV45" s="791"/>
      <c r="BW45" s="144"/>
      <c r="BX45" s="20"/>
      <c r="BY45" s="20"/>
      <c r="BZ45" s="20"/>
      <c r="CA45" s="792"/>
      <c r="CB45" s="1201"/>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782" t="str">
        <f t="shared" si="25"/>
        <v/>
      </c>
      <c r="EE45" s="519"/>
      <c r="EF45" s="793"/>
      <c r="EG45" s="519"/>
      <c r="EH45" s="794"/>
      <c r="EI45" s="790"/>
      <c r="EJ45" s="794"/>
      <c r="EK45" s="794"/>
      <c r="EL45" s="790"/>
      <c r="EM45" s="790"/>
      <c r="EN45" s="790"/>
      <c r="EO45" s="112" t="str">
        <f t="shared" si="11"/>
        <v/>
      </c>
      <c r="EP45" s="790"/>
      <c r="EQ45" s="488" t="str">
        <f t="shared" si="12"/>
        <v/>
      </c>
      <c r="ER45" s="1100"/>
      <c r="ES45" s="1099" t="str">
        <f t="shared" si="26"/>
        <v/>
      </c>
      <c r="ET45" s="525"/>
      <c r="EU45" s="148"/>
      <c r="EV45" s="148"/>
      <c r="EW45" s="148"/>
      <c r="EX45" s="148"/>
      <c r="EY45" s="148"/>
      <c r="EZ45" s="148"/>
      <c r="FA45" s="148"/>
      <c r="FB45" s="148"/>
      <c r="FC45" s="148"/>
      <c r="FD45" s="148"/>
      <c r="FE45" s="148"/>
      <c r="FF45" s="148"/>
      <c r="FG45" s="148"/>
      <c r="FH45" s="148"/>
      <c r="FI45" s="528"/>
      <c r="FJ45" s="513" t="str">
        <f t="shared" si="13"/>
        <v/>
      </c>
      <c r="FK45" s="158"/>
      <c r="FL45" s="850"/>
      <c r="FM45" s="850"/>
      <c r="FN45" s="850"/>
      <c r="FO45" s="850"/>
      <c r="FP45" s="850"/>
      <c r="FQ45" s="850"/>
      <c r="FR45" s="157"/>
      <c r="FS45" s="143"/>
      <c r="FT45" s="143"/>
      <c r="FU45" s="847" t="str">
        <f t="shared" si="14"/>
        <v/>
      </c>
      <c r="FV45" s="555"/>
      <c r="FW45" s="523" t="str">
        <f>IF(Table1[[#This Row],[Nonfood Inhaltstoffe - Komponente]]="","",VLOOKUP(Table1[[#This Row],[Nonfood Inhaltstoffe - Komponente]],'Dropdown Auswahl'!BJ:BK,2,FALSE))</f>
        <v/>
      </c>
      <c r="FX45" s="1013"/>
      <c r="FY45" s="1011" t="str">
        <f t="shared" si="15"/>
        <v/>
      </c>
      <c r="FZ45" s="152"/>
      <c r="GA45" s="152"/>
      <c r="GB45" s="152"/>
      <c r="GC45" s="529" t="str">
        <f t="shared" si="16"/>
        <v/>
      </c>
      <c r="GG45" s="21"/>
      <c r="GH45" s="21"/>
      <c r="GI45" s="1019"/>
      <c r="GJ45" s="1016" t="str">
        <f>IF(Table1[[#This Row],[Global Trade Item Number (GTIN)]]="","",Table1[[#This Row],[Global Trade Item Number (GTIN)]])</f>
        <v/>
      </c>
      <c r="GK45" s="555" t="str">
        <f>IF(Table1[[#This Row],[WAWI-Nr./ Kreditoren-Nummer
(ASDV)]]&lt;&gt;"",Table1[[#This Row],[WAWI-Nr./ Kreditoren-Nummer
(ASDV)]],"")</f>
        <v/>
      </c>
      <c r="GL45" s="165"/>
      <c r="GM45" s="165"/>
      <c r="GN45" s="165"/>
      <c r="GO45" s="485"/>
      <c r="GP45" s="534"/>
      <c r="GQ45" s="533"/>
      <c r="GR45" s="486"/>
      <c r="GS45" s="486"/>
      <c r="GT45" s="486"/>
      <c r="GU45" s="486"/>
      <c r="GV45" s="486"/>
      <c r="GW45" s="542"/>
      <c r="GX45" s="538"/>
      <c r="GY45" s="144"/>
      <c r="GZ45" s="480"/>
      <c r="HA45" s="158"/>
      <c r="HB45" s="480"/>
      <c r="HC45" s="480"/>
      <c r="HD45" s="480"/>
      <c r="HE45" s="480"/>
      <c r="HF45" s="480"/>
      <c r="HG45" s="480"/>
      <c r="HH45" s="538"/>
      <c r="HI45" s="480"/>
      <c r="HJ45" s="480"/>
      <c r="HK45" s="480"/>
      <c r="HL45" s="480"/>
      <c r="HM45" s="480"/>
      <c r="HN45" s="480"/>
      <c r="HO45" s="480"/>
      <c r="HP45" s="480"/>
      <c r="HQ45" s="480"/>
      <c r="HR45" s="538"/>
      <c r="HS45" s="480"/>
      <c r="HT45" s="480"/>
      <c r="HU45" s="480"/>
      <c r="HV45" s="480"/>
      <c r="HW45" s="480"/>
      <c r="HX45" s="480"/>
      <c r="HY45" s="480"/>
      <c r="HZ45" s="480"/>
      <c r="IA45" s="480"/>
      <c r="IB45" s="538"/>
      <c r="IC45" s="480"/>
      <c r="ID45" s="480"/>
      <c r="IE45" s="480"/>
      <c r="IF45" s="480"/>
      <c r="IG45" s="480"/>
      <c r="IH45" s="480"/>
      <c r="II45" s="480"/>
      <c r="IJ45" s="480"/>
      <c r="IK45" s="480"/>
      <c r="IL45" s="480"/>
      <c r="IM45" s="538"/>
      <c r="IN45" s="480"/>
      <c r="IO45" s="480"/>
      <c r="IP45" s="480"/>
      <c r="IQ45" s="480"/>
      <c r="IR45" s="480"/>
      <c r="IS45" s="480"/>
      <c r="IT45" s="480"/>
      <c r="IU45" s="480"/>
      <c r="IV45" s="480"/>
      <c r="IW45" s="480"/>
      <c r="IX45" s="538"/>
      <c r="IY45" s="480"/>
      <c r="IZ45" s="480"/>
      <c r="JA45" s="480"/>
      <c r="JB45" s="480"/>
      <c r="JC45" s="480"/>
      <c r="JD45" s="480"/>
      <c r="JE45" s="480"/>
      <c r="JF45" s="480"/>
      <c r="JG45" s="480"/>
      <c r="JH45" s="480"/>
      <c r="JI45" s="538"/>
      <c r="JJ45" s="480"/>
      <c r="JK45" s="480"/>
      <c r="JL45" s="480"/>
      <c r="JM45" s="480"/>
      <c r="JN45" s="480"/>
      <c r="JO45" s="480"/>
      <c r="JP45" s="480"/>
      <c r="JQ45" s="480"/>
      <c r="JR45" s="480"/>
      <c r="JS45" s="590"/>
      <c r="JT45" s="538"/>
      <c r="JU45" s="480"/>
      <c r="JV45" s="480"/>
      <c r="JW45" s="480"/>
      <c r="JX45" s="480"/>
      <c r="JY45" s="480"/>
      <c r="JZ45" s="480"/>
      <c r="KA45" s="480"/>
      <c r="KB45" s="480"/>
      <c r="KC45" s="480"/>
      <c r="KD45" s="480"/>
      <c r="KE45" s="538"/>
      <c r="KF45" s="480"/>
      <c r="KG45" s="480"/>
      <c r="KH45" s="480"/>
      <c r="KI45" s="480"/>
      <c r="KJ45" s="480"/>
      <c r="KK45" s="480"/>
      <c r="KL45" s="480"/>
      <c r="KM45" s="480"/>
      <c r="KN45" s="480"/>
      <c r="KO45" s="480"/>
      <c r="KR45" s="568" t="str">
        <f>IF(Table1[[#This Row],[GTIN]]&lt;&gt;"",Table1[[#This Row],[GTIN]],"")</f>
        <v/>
      </c>
      <c r="KS45" s="569" t="str">
        <f>Table1[[#This Row],[Kreditor]]</f>
        <v/>
      </c>
      <c r="KT45" s="570" t="str">
        <f>IF(Table1[[#This Row],[Gültig ab (Datum)]]&lt;&gt;"",Table1[[#This Row],[Gültig ab (Datum)]],"")</f>
        <v/>
      </c>
      <c r="KU45" s="570"/>
      <c r="KV45" s="583" t="str">
        <f>IF(Table1[[#This Row],[Artikel verpackt? 
(X=Ja)]]="","",Table1[[#This Row],[Artikel verpackt? 
(X=Ja)]])</f>
        <v/>
      </c>
      <c r="KW45" s="571" t="str">
        <f>IF(Table1[[#This Row],[Verpackung recyclingfähig?
(X=Ja)]]="","",Table1[[#This Row],[Verpackung recyclingfähig?
(X=Ja)]])</f>
        <v/>
      </c>
      <c r="KX45" s="572"/>
      <c r="KY45" s="573"/>
      <c r="KZ45" s="574"/>
      <c r="LA45" s="574"/>
      <c r="LB45" s="574"/>
      <c r="LC45" s="574"/>
      <c r="LD45" s="574"/>
      <c r="LE45" s="574"/>
      <c r="LF45" s="575"/>
      <c r="LG45" s="576" t="str">
        <f>IF(Table1[[#This Row],[Hauptkörper - B1 - Art]]="","",VLOOKUP(Table1[[#This Row],[Hauptkörper - B1 - Art]],'DD FD'!B:C,2,FALSE))</f>
        <v/>
      </c>
      <c r="LH45" s="577" t="str">
        <f>IF(Table1[[#This Row],[Hauptkörper - B1 - Fraktion]]="","",VLOOKUP(Table1[[#This Row],[Hauptkörper - B1 - Fraktion]],'DD FD'!H:J,3,FALSE))</f>
        <v/>
      </c>
      <c r="LI45" s="574" t="str">
        <f>IF(Table1[[#This Row],[Hauptkörper - B1 - Gewicht
(in G)]]="","",Table1[[#This Row],[Hauptkörper - B1 - Gewicht
(in G)]])</f>
        <v/>
      </c>
      <c r="LJ45" s="574" t="str">
        <f>IF(Table1[[#This Row],[Hauptkörper - B1 - Lizenzierungs-pflichtig? (X=Ja)]]="","",Table1[[#This Row],[Hauptkörper - B1 - Lizenzierungs-pflichtig? (X=Ja)]])</f>
        <v/>
      </c>
      <c r="LK45" s="577" t="str">
        <f>IF(Table1[[#This Row],[Hauptkörper - B1 - Virgin Material]]="","",VLOOKUP(Table1[[#This Row],[Hauptkörper - B1 - Virgin Material]],'DD FD'!AJ:AK,2,FALSE))</f>
        <v/>
      </c>
      <c r="LL45" s="578" t="str">
        <f>IF(Table1[[#This Row],[Hauptkörper - B1 - Virgin Material Anteil (in %)]]="","",Table1[[#This Row],[Hauptkörper - B1 - Virgin Material Anteil (in %)]])</f>
        <v/>
      </c>
      <c r="LM45" s="577" t="str">
        <f>IF(Table1[[#This Row],[Hauptkörper - B1 - Recyceltes Material]]="","",VLOOKUP(Table1[[#This Row],[Hauptkörper - B1 - Recyceltes Material]],'DD FD'!AL:AM,2,FALSE))</f>
        <v/>
      </c>
      <c r="LN45" s="578" t="str">
        <f>IF(Table1[[#This Row],[Hauptkörper - B1 - Recyceltes Material Anteil (in %)]]="","",Table1[[#This Row],[Hauptkörper - B1 - Recyceltes Material Anteil (in %)]])</f>
        <v/>
      </c>
      <c r="LO45" s="579" t="str">
        <f>IF(Table1[[#This Row],[Hauptkörper - B1 - Beschichtung]]="","",VLOOKUP(Table1[[#This Row],[Hauptkörper - B1 - Beschichtung]],'DD FD'!AE:AF,2,FALSE))</f>
        <v/>
      </c>
      <c r="LP45" s="580" t="str">
        <f>IF(Table1[[#This Row],[Hauptkörper - B1 - Beschichtung Anteil (in %)]]="","",Table1[[#This Row],[Hauptkörper - B1 - Beschichtung Anteil (in %)]])</f>
        <v/>
      </c>
      <c r="LQ45" s="576" t="str">
        <f>IF(Table1[[#This Row],[Hauptkörper - B2 - Art]]="","",VLOOKUP(Table1[[#This Row],[Hauptkörper - B2 - Art]],'DD FD'!B:C,2,FALSE))</f>
        <v/>
      </c>
      <c r="LR45" s="577" t="str">
        <f>IF(Table1[[#This Row],[Hauptkörper - B2 - Fraktion]]="","",VLOOKUP(Table1[[#This Row],[Hauptkörper - B2 - Fraktion]],'DD FD'!H:J,3,FALSE))</f>
        <v/>
      </c>
      <c r="LS45" s="574" t="str">
        <f>IF(Table1[[#This Row],[Hauptkörper - B2 - Gewicht
(in G)]]="","",Table1[[#This Row],[Hauptkörper - B2 - Gewicht
(in G)]])</f>
        <v/>
      </c>
      <c r="LT45" s="574" t="str">
        <f>IF(Table1[[#This Row],[Hauptkörper - B2 - Lizenzierungs-pflichtig? (X=Ja)]]="","",Table1[[#This Row],[Hauptkörper - B2 - Lizenzierungs-pflichtig? (X=Ja)]])</f>
        <v/>
      </c>
      <c r="LU45" s="577" t="str">
        <f>IF(Table1[[#This Row],[Hauptkörper - B2 - Virgin Material]]="","",VLOOKUP(Table1[[#This Row],[Hauptkörper - B2 - Virgin Material]],'DD FD'!AJ:AK,2,FALSE))</f>
        <v/>
      </c>
      <c r="LV45" s="578" t="str">
        <f>IF(Table1[[#This Row],[Hauptkörper - B2 - Virgin Material Anteil (in %)]]="","",Table1[[#This Row],[Hauptkörper - B2 - Virgin Material Anteil (in %)]])</f>
        <v/>
      </c>
      <c r="LW45" s="577" t="str">
        <f>IF(Table1[[#This Row],[Hauptkörper - B2 - Recyceltes Material]]="","",VLOOKUP(Table1[[#This Row],[Hauptkörper - B2 - Recyceltes Material]],'DD FD'!AL:AM,2,FALSE))</f>
        <v/>
      </c>
      <c r="LX45" s="578" t="str">
        <f>IF(Table1[[#This Row],[Hauptkörper - B2 - Recyceltes Material Anteil (in %)]]="","",Table1[[#This Row],[Hauptkörper - B2 - Recyceltes Material Anteil (in %)]])</f>
        <v/>
      </c>
      <c r="LY45" s="577" t="str">
        <f>IF(Table1[[#This Row],[Hauptkörper - B2 - Beschichtung]]="","",VLOOKUP(Table1[[#This Row],[Hauptkörper - B2 - Beschichtung]],'DD FD'!AE:AF,2,FALSE))</f>
        <v/>
      </c>
      <c r="LZ45" s="580" t="str">
        <f>IF(Table1[[#This Row],[Hauptkörper - B2 - Beschichtung Anteil (in %)]]="","",Table1[[#This Row],[Hauptkörper - B2 - Beschichtung Anteil (in %)]])</f>
        <v/>
      </c>
      <c r="MA45" s="576" t="str">
        <f>IF(Table1[[#This Row],[Hauptkörper - B3 - Art]]="","",VLOOKUP(Table1[[#This Row],[Hauptkörper - B3 - Art]],'DD FD'!B:C,2,FALSE))</f>
        <v/>
      </c>
      <c r="MB45" s="577" t="str">
        <f>IF(Table1[[#This Row],[Hauptkörper - B3 - Fraktion]]="","",VLOOKUP(Table1[[#This Row],[Hauptkörper - B3 - Fraktion]],'DD FD'!H:J,3,FALSE))</f>
        <v/>
      </c>
      <c r="MC45" s="574" t="str">
        <f>IF(Table1[[#This Row],[Hauptkörper - B3 - Gewicht
(in G)]]="","",Table1[[#This Row],[Hauptkörper - B3 - Gewicht
(in G)]])</f>
        <v/>
      </c>
      <c r="MD45" s="574" t="str">
        <f>IF(Table1[[#This Row],[Hauptkörper - B3 - Lizenzierungs-pflichtig? (X=Ja)]]="","",Table1[[#This Row],[Hauptkörper - B3 - Lizenzierungs-pflichtig? (X=Ja)]])</f>
        <v/>
      </c>
      <c r="ME45" s="577" t="str">
        <f>IF(Table1[[#This Row],[Hauptkörper - B3 - Virgin Material]]="","",VLOOKUP(Table1[[#This Row],[Hauptkörper - B3 - Virgin Material]],'DD FD'!AJ:AK,2,FALSE))</f>
        <v/>
      </c>
      <c r="MF45" s="578" t="str">
        <f>IF(Table1[[#This Row],[Hauptkörper - B3 - Virgin Material Anteil (in %)]]="","",Table1[[#This Row],[Hauptkörper - B3 - Virgin Material Anteil (in %)]])</f>
        <v/>
      </c>
      <c r="MG45" s="577" t="str">
        <f>IF(Table1[[#This Row],[Hauptkörper - B3 - Recyceltes Material]]="","",VLOOKUP(Table1[[#This Row],[Hauptkörper - B3 - Recyceltes Material]],'DD FD'!AL:AM,2,FALSE))</f>
        <v/>
      </c>
      <c r="MH45" s="578" t="str">
        <f>IF(Table1[[#This Row],[Hauptkörper - B3 - Recyceltes Material Anteil (in %)]]="","",Table1[[#This Row],[Hauptkörper - B3 - Recyceltes Material Anteil (in %)]])</f>
        <v/>
      </c>
      <c r="MI45" s="577" t="str">
        <f>IF(Table1[[#This Row],[Hauptkörper - B3 - Beschichtung]]="","",VLOOKUP(Table1[[#This Row],[Hauptkörper - B3 - Beschichtung]],'DD FD'!AE:AF,2,FALSE))</f>
        <v/>
      </c>
      <c r="MJ45" s="580" t="str">
        <f>IF(Table1[[#This Row],[Hauptkörper - B3 - Beschichtung Anteil (in %)]]="","",Table1[[#This Row],[Hauptkörper - B3 - Beschichtung Anteil (in %)]])</f>
        <v/>
      </c>
      <c r="MK45" s="576" t="str">
        <f>IF(Table1[[#This Row],[Verschluss - B1 - Art]]="","",VLOOKUP(Table1[[#This Row],[Verschluss - B1 - Art]],'DD FD'!D:E,2,FALSE))</f>
        <v/>
      </c>
      <c r="ML45" s="577" t="str">
        <f>IF(Table1[[#This Row],[Verschluss - B1 - Fraktion]]="","",VLOOKUP(Table1[[#This Row],[Verschluss - B1 - Fraktion]],'DD FD'!H:J,3,FALSE))</f>
        <v/>
      </c>
      <c r="MM45" s="574" t="str">
        <f>IF(Table1[[#This Row],[Verschluss - B1 - Gewicht (in G)]]="","",Table1[[#This Row],[Verschluss - B1 - Gewicht (in G)]])</f>
        <v/>
      </c>
      <c r="MN45" s="574" t="str">
        <f>IF(Table1[[#This Row],[Verschluss - B1 - Lizenzierungs-pflichtig? (X=Ja)]]="","",Table1[[#This Row],[Verschluss - B1 - Lizenzierungs-pflichtig? (X=Ja)]])</f>
        <v/>
      </c>
      <c r="MO45" s="574" t="str">
        <f>IF(Table1[[#This Row],[Verschluss - B1 - Trennbar vom Hauptkörper? (X=Ja)]]="","",Table1[[#This Row],[Verschluss - B1 - Trennbar vom Hauptkörper? (X=Ja)]])</f>
        <v/>
      </c>
      <c r="MP45" s="577" t="str">
        <f>IF(Table1[[#This Row],[Verschluss - B1 - Virgin Material]]="","",VLOOKUP(Table1[[#This Row],[Verschluss - B1 - Virgin Material]],'DD FD'!AJ:AK,2,FALSE))</f>
        <v/>
      </c>
      <c r="MQ45" s="578" t="str">
        <f>IF(Table1[[#This Row],[Verschluss - B1 - Virgin Material Anteil (in %)]]="","",Table1[[#This Row],[Verschluss - B1 - Virgin Material Anteil (in %)]])</f>
        <v/>
      </c>
      <c r="MR45" s="577" t="str">
        <f>IF(Table1[[#This Row],[Verschluss - B1 - Recyceltes Material]]="","",VLOOKUP(Table1[[#This Row],[Verschluss - B1 - Recyceltes Material]],'DD FD'!AL:AM,2,FALSE))</f>
        <v/>
      </c>
      <c r="MS45" s="578" t="str">
        <f>IF(Table1[[#This Row],[Verschluss - B1 - Recyceltes Material Anteil (in %)]]="","",Table1[[#This Row],[Verschluss - B1 - Recyceltes Material Anteil (in %)]])</f>
        <v/>
      </c>
      <c r="MT45" s="577" t="str">
        <f>IF(Table1[[#This Row],[Verschluss - B1 - Beschichtung]]="","",VLOOKUP(Table1[[#This Row],[Verschluss - B1 - Beschichtung]],'DD FD'!AE:AF,2,FALSE))</f>
        <v/>
      </c>
      <c r="MU45" s="580" t="str">
        <f>IF(Table1[[#This Row],[Verschluss - B1 - Beschichtung Anteil (in %)]]="","",Table1[[#This Row],[Verschluss - B1 - Beschichtung Anteil (in %)]])</f>
        <v/>
      </c>
      <c r="MV45" s="576" t="str">
        <f>IF(Table1[[#This Row],[Verschluss - B2 - Art]]="","",VLOOKUP(Table1[[#This Row],[Verschluss - B2 - Art]],'DD FD'!D:E,2,FALSE))</f>
        <v/>
      </c>
      <c r="MW45" s="577" t="str">
        <f>IF(Table1[[#This Row],[Verschluss - B2 - Fraktion]]="","",VLOOKUP(Table1[[#This Row],[Verschluss - B2 - Fraktion]],'DD FD'!H:J,3,FALSE))</f>
        <v/>
      </c>
      <c r="MX45" s="574" t="str">
        <f>IF(Table1[[#This Row],[Verschluss - B2 - Gewicht (in G)]]="","",Table1[[#This Row],[Verschluss - B2 - Gewicht (in G)]])</f>
        <v/>
      </c>
      <c r="MY45" s="574" t="str">
        <f>IF(Table1[[#This Row],[Verschluss - B2 - Lizenzierungs-pflichtig? (X=Ja)]]="","",Table1[[#This Row],[Verschluss - B2 - Lizenzierungs-pflichtig? (X=Ja)]])</f>
        <v/>
      </c>
      <c r="MZ45" s="574" t="str">
        <f>IF(Table1[[#This Row],[Verschluss - B2 - Trennbar vom Hauptkörper? (X=Ja)]]="","",Table1[[#This Row],[Verschluss - B2 - Trennbar vom Hauptkörper? (X=Ja)]])</f>
        <v/>
      </c>
      <c r="NA45" s="577" t="str">
        <f>IF(Table1[[#This Row],[Verschluss - B2 - Virgin Material]]="","",VLOOKUP(Table1[[#This Row],[Verschluss - B2 - Virgin Material]],'DD FD'!AJ:AK,2,FALSE))</f>
        <v/>
      </c>
      <c r="NB45" s="578" t="str">
        <f>IF(Table1[[#This Row],[Verschluss - B2 - Virgin Material Anteil (in %)]]="","",Table1[[#This Row],[Verschluss - B2 - Virgin Material Anteil (in %)]])</f>
        <v/>
      </c>
      <c r="NC45" s="577" t="str">
        <f>IF(Table1[[#This Row],[Verschluss - B2 - Recyceltes Material]]="","",VLOOKUP(Table1[[#This Row],[Verschluss - B2 - Recyceltes Material]],'DD FD'!AL:AM,2,FALSE))</f>
        <v/>
      </c>
      <c r="ND45" s="578" t="str">
        <f>IF(Table1[[#This Row],[Verschluss - B2 - Recyceltes Material Anteil (in %)]]="","",Table1[[#This Row],[Verschluss - B2 - Recyceltes Material Anteil (in %)]])</f>
        <v/>
      </c>
      <c r="NE45" s="577" t="str">
        <f>IF(Table1[[#This Row],[Verschluss - B2 - Beschichtung]]="","",VLOOKUP(Table1[[#This Row],[Verschluss - B2 - Beschichtung]],'DD FD'!AE:AF,2,FALSE))</f>
        <v/>
      </c>
      <c r="NF45" s="580" t="str">
        <f>IF(Table1[[#This Row],[Verschluss - B2 - Beschichtung Anteil (in %)]]="","",Table1[[#This Row],[Verschluss - B2 - Beschichtung Anteil (in %)]])</f>
        <v/>
      </c>
      <c r="NG45" s="576" t="str">
        <f>IF(Table1[[#This Row],[Verschluss - B3 - Art]]="","",VLOOKUP(Table1[[#This Row],[Verschluss - B3 - Art]],'DD FD'!D:E,2,FALSE))</f>
        <v/>
      </c>
      <c r="NH45" s="577" t="str">
        <f>IF(Table1[[#This Row],[Verschluss - B3 - Fraktion]]="","",VLOOKUP(Table1[[#This Row],[Verschluss - B3 - Fraktion]],'DD FD'!H:J,3,FALSE))</f>
        <v/>
      </c>
      <c r="NI45" s="574" t="str">
        <f>IF(Table1[[#This Row],[Verschluss - B3 - Gewicht (in G)]]="","",Table1[[#This Row],[Verschluss - B3 - Gewicht (in G)]])</f>
        <v/>
      </c>
      <c r="NJ45" s="574" t="str">
        <f>IF(Table1[[#This Row],[Verschluss - B3 - Lizenzierungs-pflichtig? (X=Ja)]]="","",Table1[[#This Row],[Verschluss - B3 - Lizenzierungs-pflichtig? (X=Ja)]])</f>
        <v/>
      </c>
      <c r="NK45" s="574" t="str">
        <f>IF(Table1[[#This Row],[Verschluss - B3 - Trennbar vom Hauptkörper? (X=Ja)]]="","",Table1[[#This Row],[Verschluss - B3 - Trennbar vom Hauptkörper? (X=Ja)]])</f>
        <v/>
      </c>
      <c r="NL45" s="577" t="str">
        <f>IF(Table1[[#This Row],[Verschluss - B3 - Virgin Material]]="","",VLOOKUP(Table1[[#This Row],[Verschluss - B3 - Virgin Material]],'DD FD'!AJ:AK,2,FALSE))</f>
        <v/>
      </c>
      <c r="NM45" s="578" t="str">
        <f>IF(Table1[[#This Row],[Verschluss - B3 - Virgin Material Anteil (in %)]]="","",Table1[[#This Row],[Verschluss - B3 - Virgin Material Anteil (in %)]])</f>
        <v/>
      </c>
      <c r="NN45" s="577" t="str">
        <f>IF(Table1[[#This Row],[Verschluss - B3 - Recyceltes Material]]="","",VLOOKUP(Table1[[#This Row],[Verschluss - B3 - Recyceltes Material]],'DD FD'!AL:AM,2,FALSE))</f>
        <v/>
      </c>
      <c r="NO45" s="578" t="str">
        <f>IF(Table1[[#This Row],[Verschluss - B3 - Recyceltes Material Anteil (in %)]]="","",Table1[[#This Row],[Verschluss - B3 - Recyceltes Material Anteil (in %)]])</f>
        <v/>
      </c>
      <c r="NP45" s="577" t="str">
        <f>IF(Table1[[#This Row],[Verschluss - B3 - Beschichtung]]="","",VLOOKUP(Table1[[#This Row],[Verschluss - B3 - Beschichtung]],'DD FD'!AE:AF,2,FALSE))</f>
        <v/>
      </c>
      <c r="NQ45" s="580" t="str">
        <f>IF(Table1[[#This Row],[Verschluss - B3 - Beschichtung Anteil (in %)]]="","",Table1[[#This Row],[Verschluss - B3 - Beschichtung Anteil (in %)]])</f>
        <v/>
      </c>
      <c r="NR45" s="576" t="str">
        <f>IF(Table1[[#This Row],[Etikett - B1 - Art]]="","",VLOOKUP(Table1[[#This Row],[Etikett - B1 - Art]],'DD FD'!F:G,2,FALSE))</f>
        <v/>
      </c>
      <c r="NS45" s="577" t="str">
        <f>IF(Table1[[#This Row],[Etikett - B1 - Fraktion]]="","",VLOOKUP(Table1[[#This Row],[Etikett - B1 - Fraktion]],'DD FD'!H:J,3,FALSE))</f>
        <v/>
      </c>
      <c r="NT45" s="574" t="str">
        <f>IF(Table1[[#This Row],[Etikett - B1 - Gewicht (in G)]]="","",Table1[[#This Row],[Etikett - B1 - Gewicht (in G)]])</f>
        <v/>
      </c>
      <c r="NU45" s="574" t="str">
        <f>IF(Table1[[#This Row],[Etikett - B1 - Lizenzierungs-pflichtig? (X=Ja)]]="","",Table1[[#This Row],[Etikett - B1 - Lizenzierungs-pflichtig? (X=Ja)]])</f>
        <v/>
      </c>
      <c r="NV45" s="574" t="str">
        <f>IF(Table1[[#This Row],[Etikett - B1 - Trennbar vom Hauptkörper? (X=Ja)]]="","",Table1[[#This Row],[Etikett - B1 - Trennbar vom Hauptkörper? (X=Ja)]])</f>
        <v/>
      </c>
      <c r="NW45" s="577" t="str">
        <f>IF(Table1[[#This Row],[Etikett - B1 - Virgin Material]]="","",VLOOKUP(Table1[[#This Row],[Etikett - B1 - Virgin Material]],'DD FD'!AJ:AK,2,FALSE))</f>
        <v/>
      </c>
      <c r="NX45" s="578" t="str">
        <f>IF(Table1[[#This Row],[Etikett - B1 - Virgin Material Anteil (in %)]]="","",Table1[[#This Row],[Etikett - B1 - Virgin Material Anteil (in %)]])</f>
        <v/>
      </c>
      <c r="NY45" s="577" t="str">
        <f>IF(Table1[[#This Row],[Etikett - B1 - Recyceltes Material]]="","",VLOOKUP(Table1[[#This Row],[Etikett - B1 - Recyceltes Material]],'DD FD'!AL:AM,2,FALSE))</f>
        <v/>
      </c>
      <c r="NZ45" s="578" t="str">
        <f>IF(Table1[[#This Row],[Etikett - B1 - Recyceltes Material Anteil (in %)]]="","",Table1[[#This Row],[Etikett - B1 - Recyceltes Material Anteil (in %)]])</f>
        <v/>
      </c>
      <c r="OA45" s="577" t="str">
        <f>IF(Table1[[#This Row],[Etikett - B1 - Beschichtung]]="","",VLOOKUP(Table1[[#This Row],[Etikett - B1 - Beschichtung]],'DD FD'!AE:AF,2,FALSE))</f>
        <v/>
      </c>
      <c r="OB45" s="580" t="str">
        <f>IF(Table1[[#This Row],[Etikett - B1 - Beschichtung Anteil (in %)]]="","",Table1[[#This Row],[Etikett - B1 - Beschichtung Anteil (in %)]])</f>
        <v/>
      </c>
      <c r="OC45" s="576" t="str">
        <f>IF(Table1[[#This Row],[Etikett - B2 - Art]]="","",VLOOKUP(Table1[[#This Row],[Etikett - B2 - Art]],'DD FD'!F:G,2,FALSE))</f>
        <v/>
      </c>
      <c r="OD45" s="577" t="str">
        <f>IF(Table1[[#This Row],[Etikett - B2 - Fraktion]]="","",VLOOKUP(Table1[[#This Row],[Etikett - B2 - Fraktion]],'DD FD'!H:J,3,FALSE))</f>
        <v/>
      </c>
      <c r="OE45" s="574" t="str">
        <f>IF(Table1[[#This Row],[Etikett - B2 - Gewicht (in G)]]="","",Table1[[#This Row],[Etikett - B2 - Gewicht (in G)]])</f>
        <v/>
      </c>
      <c r="OF45" s="574" t="str">
        <f>IF(Table1[[#This Row],[Etikett - B2 - Lizenzierungs-pflichtig? (X=Ja)]]="","",Table1[[#This Row],[Etikett - B2 - Lizenzierungs-pflichtig? (X=Ja)]])</f>
        <v/>
      </c>
      <c r="OG45" s="574" t="str">
        <f>IF(Table1[[#This Row],[Etikett - B2 - Trennbar vom Hauptkörper? (X=Ja)]]="","",Table1[[#This Row],[Etikett - B2 - Trennbar vom Hauptkörper? (X=Ja)]])</f>
        <v/>
      </c>
      <c r="OH45" s="577" t="str">
        <f>IF(Table1[[#This Row],[Etikett - B2 - Virgin Material]]="","",VLOOKUP(Table1[[#This Row],[Etikett - B2 - Virgin Material]],'DD FD'!AJ:AK,2,FALSE))</f>
        <v/>
      </c>
      <c r="OI45" s="578" t="str">
        <f>IF(Table1[[#This Row],[Etikett - B2 - Virgin Material Anteil (in %)]]="","",Table1[[#This Row],[Etikett - B2 - Virgin Material Anteil (in %)]])</f>
        <v/>
      </c>
      <c r="OJ45" s="577" t="str">
        <f>IF(Table1[[#This Row],[Etikett - B2 - Recyceltes Material]]="","",VLOOKUP(Table1[[#This Row],[Etikett - B2 - Recyceltes Material]],'DD FD'!AL:AM,2,FALSE))</f>
        <v/>
      </c>
      <c r="OK45" s="578" t="str">
        <f>IF(Table1[[#This Row],[Etikett - B2 - Recyceltes Material Anteil (in %)]]="","",Table1[[#This Row],[Etikett - B2 - Recyceltes Material Anteil (in %)]])</f>
        <v/>
      </c>
      <c r="OL45" s="577" t="str">
        <f>IF(Table1[[#This Row],[Etikett - B2 - Beschichtung]]="","",VLOOKUP(Table1[[#This Row],[Etikett - B2 - Beschichtung]],'DD FD'!AE:AF,2,FALSE))</f>
        <v/>
      </c>
      <c r="OM45" s="580" t="str">
        <f>IF(Table1[[#This Row],[Etikett - B2 - Beschichtung Anteil (in %)]]="","",Table1[[#This Row],[Etikett - B2 - Beschichtung Anteil (in %)]])</f>
        <v/>
      </c>
      <c r="ON45" s="576" t="str">
        <f>IF(Table1[[#This Row],[Etikett - B3 - Art]]="","",VLOOKUP(Table1[[#This Row],[Etikett - B3 - Art]],'DD FD'!F:G,2,FALSE))</f>
        <v/>
      </c>
      <c r="OO45" s="577" t="str">
        <f>IF(Table1[[#This Row],[Etikett - B3 - Fraktion]]="","",VLOOKUP(Table1[[#This Row],[Etikett - B3 - Fraktion]],'DD FD'!H:J,3,FALSE))</f>
        <v/>
      </c>
      <c r="OP45" s="574" t="str">
        <f>IF(Table1[[#This Row],[Etikett - B3 - Gewicht (in G)]]="","",Table1[[#This Row],[Etikett - B3 - Gewicht (in G)]])</f>
        <v/>
      </c>
      <c r="OQ45" s="574" t="str">
        <f>IF(Table1[[#This Row],[Etikett - B3 - Lizenzierungs-pflichtig? (X=Ja)]]="","",Table1[[#This Row],[Etikett - B3 - Lizenzierungs-pflichtig? (X=Ja)]])</f>
        <v/>
      </c>
      <c r="OR45" s="574" t="str">
        <f>IF(Table1[[#This Row],[Etikett - B3 - Trennbar vom Hauptkörper? (X=Ja)]]="","",Table1[[#This Row],[Etikett - B3 - Trennbar vom Hauptkörper? (X=Ja)]])</f>
        <v/>
      </c>
      <c r="OS45" s="577" t="str">
        <f>IF(Table1[[#This Row],[Etikett - B3 - Virgin Material]]="","",VLOOKUP(Table1[[#This Row],[Etikett - B3 - Virgin Material]],'DD FD'!AJ:AK,2,FALSE))</f>
        <v/>
      </c>
      <c r="OT45" s="578" t="str">
        <f>IF(Table1[[#This Row],[Etikett - B3 - Virgin Material Anteil (in %)]]="","",Table1[[#This Row],[Etikett - B3 - Virgin Material Anteil (in %)]])</f>
        <v/>
      </c>
      <c r="OU45" s="577" t="str">
        <f>IF(Table1[[#This Row],[Etikett - B3 - Recyceltes Material]]="","",VLOOKUP(Table1[[#This Row],[Etikett - B3 - Recyceltes Material]],'DD FD'!AL:AM,2,FALSE))</f>
        <v/>
      </c>
      <c r="OV45" s="578" t="str">
        <f>IF(Table1[[#This Row],[Etikett - B3 - Recyceltes Material Anteil (in %)]]="","",Table1[[#This Row],[Etikett - B3 - Recyceltes Material Anteil (in %)]])</f>
        <v/>
      </c>
      <c r="OW45" s="577" t="str">
        <f>IF(Table1[[#This Row],[Etikett - B3 - Beschichtung]]="","",VLOOKUP(Table1[[#This Row],[Etikett - B3 - Beschichtung]],'DD FD'!AE:AF,2,FALSE))</f>
        <v/>
      </c>
      <c r="OX45" s="613" t="str">
        <f>IF(Table1[[#This Row],[Etikett - B3 - Beschichtung Anteil (in %)]]="","",Table1[[#This Row],[Etikett - B3 - Beschichtung Anteil (in %)]])</f>
        <v/>
      </c>
      <c r="OY45" s="618">
        <f>ROUNDUP(SUM(
IF(AND(LH45='DD FD'!$J$7,LJ45='DD FD'!$AI$3),LI45,0),
IF(AND(LR45='DD FD'!$J$7,LT45='DD FD'!$AI$3),LS45,0),
IF(AND(MB45='DD FD'!$J$7,MD45='DD FD'!$AI$3),MC45,0),
IF(AND(ML45='DD FD'!$J$7,MN45='DD FD'!$AI$3),MM45,0),
IF(AND(MW45='DD FD'!$J$7,MY45='DD FD'!$AI$3),MX45,0),
IF(AND(NH45='DD FD'!$J$7,NJ45='DD FD'!$AI$3),NI45,0),
IF(AND(NS45='DD FD'!$J$7,NU45='DD FD'!$AI$3),NT45,0),
IF(AND(OD45='DD FD'!$J$7,OF45='DD FD'!$AI$3),OE45,0),
IF(AND(OO45='DD FD'!$J$7,OQ45='DD FD'!$AI$3),OP45,0),
),2)</f>
        <v>0</v>
      </c>
      <c r="OZ45" s="617">
        <f>ROUNDUP(SUM(
IF(AND(LH45='DD FD'!$J$6,LJ45='DD FD'!$AI$3),LI45,0),
IF(AND(LR45='DD FD'!$J$6,LT45='DD FD'!$AI$3),LS45,0),
IF(AND(MB45='DD FD'!$J$6,MD45='DD FD'!$AI$3),MC45,0),
IF(AND(ML45='DD FD'!$J$6,MN45='DD FD'!$AI$3),MM45,0),
IF(AND(MW45='DD FD'!$J$6,MY45='DD FD'!$AI$3),MX45,0),
IF(AND(NH45='DD FD'!$J$6,NJ45='DD FD'!$AI$3),NI45,0),
IF(AND(NS45='DD FD'!$J$6,NU45='DD FD'!$AI$3),NT45,0),
IF(AND(OD45='DD FD'!$J$6,OF45='DD FD'!$AI$3),OE45,0),
IF(AND(OO45='DD FD'!$J$6,OQ45='DD FD'!$AI$3),OP45,0),
),2)</f>
        <v>0</v>
      </c>
      <c r="PA45" s="617">
        <f>ROUNDUP(SUM(
IF(AND(LH45='DD FD'!$J$10,LJ45='DD FD'!$AI$3),LI45,0),
IF(AND(LR45='DD FD'!$J$10,LT45='DD FD'!$AI$3),LS45,0),
IF(AND(MB45='DD FD'!$J$10,MD45='DD FD'!$AI$3),MC45,0),
IF(AND(ML45='DD FD'!$J$10,MN45='DD FD'!$AI$3),MM45,0),
IF(AND(MW45='DD FD'!$J$10,MY45='DD FD'!$AI$3),MX45,0),
IF(AND(NH45='DD FD'!$J$10,NJ45='DD FD'!$AI$3),NI45,0),
IF(AND(NS45='DD FD'!$J$10,NU45='DD FD'!$AI$3),NT45,0),
IF(AND(OD45='DD FD'!$J$10,OF45='DD FD'!$AI$3),OE45,0),
IF(AND(OO45='DD FD'!$J$10,OQ45='DD FD'!$AI$3),OP45,0),
),2)</f>
        <v>0</v>
      </c>
      <c r="PB45" s="617">
        <f>ROUNDUP(SUM(
IF(AND(LH45='DD FD'!$J$8,LJ45='DD FD'!$AI$3),LI45,0),
IF(AND(LR45='DD FD'!$J$8,LT45='DD FD'!$AI$3),LS45,0),
IF(AND(MB45='DD FD'!$J$8,MD45='DD FD'!$AI$3),MC45,0),
IF(AND(ML45='DD FD'!$J$8,MN45='DD FD'!$AI$3),MM45,0),
IF(AND(MW45='DD FD'!$J$8,MY45='DD FD'!$AI$3),MX45,0),
IF(AND(NH45='DD FD'!$J$8,NJ45='DD FD'!$AI$3),NI45,0),
IF(AND(NS45='DD FD'!$J$8,NU45='DD FD'!$AI$3),NT45,0),
IF(AND(OD45='DD FD'!$J$8,OF45='DD FD'!$AI$3),OE45,0),
IF(AND(OO45='DD FD'!$J$8,OQ45='DD FD'!$AI$3),OP45,0),
),2)</f>
        <v>0</v>
      </c>
      <c r="PC45" s="617">
        <f>ROUNDUP(SUM(
IF(AND(LH45='DD FD'!$J$5,LJ45='DD FD'!$AI$3),LI45,0),
IF(AND(LR45='DD FD'!$J$5,LT45='DD FD'!$AI$3),LS45,0),
IF(AND(MB45='DD FD'!$J$5,MD45='DD FD'!$AI$3),MC45,0),
IF(AND(ML45='DD FD'!$J$5,MN45='DD FD'!$AI$3),MM45,0),
IF(AND(MW45='DD FD'!$J$5,MY45='DD FD'!$AI$3),MX45,0),
IF(AND(NH45='DD FD'!$J$5,NJ45='DD FD'!$AI$3),NI45,0),
IF(AND(NS45='DD FD'!$J$5,NU45='DD FD'!$AI$3),NT45,0),
IF(AND(OD45='DD FD'!$J$5,OF45='DD FD'!$AI$3),OE45,0),
IF(AND(OO45='DD FD'!$J$5,OQ45='DD FD'!$AI$3),OP45,0),
),2)</f>
        <v>0</v>
      </c>
      <c r="PD45" s="617">
        <f>ROUNDUP(SUM(
IF(AND(LH45='DD FD'!$J$9,LJ45='DD FD'!$AI$3),LI45,0),
IF(AND(LR45='DD FD'!$J$9,LT45='DD FD'!$AI$3),LS45,0),
IF(AND(MB45='DD FD'!$J$9,MD45='DD FD'!$AI$3),MC45,0),
IF(AND(ML45='DD FD'!$J$9,MN45='DD FD'!$AI$3),MM45,0),
IF(AND(MW45='DD FD'!$J$9,MY45='DD FD'!$AI$3),MX45,0),
IF(AND(NH45='DD FD'!$J$9,NJ45='DD FD'!$AI$3),NI45,0),
IF(AND(NS45='DD FD'!$J$9,NU45='DD FD'!$AI$3),NT45,0),
IF(AND(OD45='DD FD'!$J$9,OF45='DD FD'!$AI$3),OE45,0),
IF(AND(OO45='DD FD'!$J$9,OQ45='DD FD'!$AI$3),OP45,0),
),2)</f>
        <v>0</v>
      </c>
      <c r="PE45" s="617">
        <f>ROUNDUP(SUM(
IF(AND(LH45='DD FD'!$J$4,LJ45='DD FD'!$AI$3),LI45,0),
IF(AND(LR45='DD FD'!$J$4,LT45='DD FD'!$AI$3),LS45,0),
IF(AND(MB45='DD FD'!$J$4,MD45='DD FD'!$AI$3),MC45,0),
IF(AND(ML45='DD FD'!$J$4,MN45='DD FD'!$AI$3),MM45,0),
IF(AND(MW45='DD FD'!$J$4,MY45='DD FD'!$AI$3),MX45,0),
IF(AND(NH45='DD FD'!$J$4,NJ45='DD FD'!$AI$3),NI45,0),
IF(AND(NS45='DD FD'!$J$4,NU45='DD FD'!$AI$3),NT45,0),
IF(AND(OD45='DD FD'!$J$4,OF45='DD FD'!$AI$3),OE45,0),
IF(AND(OO45='DD FD'!$J$4,OQ45='DD FD'!$AI$3),OP45,0),
),2)</f>
        <v>0</v>
      </c>
      <c r="PF45" s="619">
        <f>ROUNDUP(SUM(
IF(AND(LH45='DD FD'!$J$11,LJ45='DD FD'!$AI$3),LI45,0),
IF(AND(LR45='DD FD'!$J$11,LT45='DD FD'!$AI$3),LS45,0),
IF(AND(MB45='DD FD'!$J$11,MD45='DD FD'!$AI$3),MC45,0),
IF(AND(ML45='DD FD'!$J$11,MN45='DD FD'!$AI$3),MM45,0),
IF(AND(MW45='DD FD'!$J$11,MY45='DD FD'!$AI$3),MX45,0),
IF(AND(NH45='DD FD'!$J$11,NJ45='DD FD'!$AI$3),NI45,0),
IF(AND(NS45='DD FD'!$J$11,NU45='DD FD'!$AI$3),NT45,0),
IF(AND(OD45='DD FD'!$J$11,OF45='DD FD'!$AI$3),OE45,0),
IF(AND(OO45='DD FD'!$J$11,OQ45='DD FD'!$AI$3),OP45,0),
),2)</f>
        <v>0</v>
      </c>
    </row>
    <row r="46" spans="1:422">
      <c r="A46" s="806"/>
      <c r="B46" s="934"/>
      <c r="C46" s="247"/>
      <c r="D46" s="842"/>
      <c r="E46" s="247"/>
      <c r="F46" s="158"/>
      <c r="G46" s="710"/>
      <c r="H46" s="712"/>
      <c r="I46" s="936"/>
      <c r="J46" s="803"/>
      <c r="K46" s="150"/>
      <c r="L46" s="146" t="str">
        <f t="shared" si="0"/>
        <v/>
      </c>
      <c r="M46" s="501" t="str">
        <f t="shared" si="17"/>
        <v/>
      </c>
      <c r="N46" s="504"/>
      <c r="O46" s="113" t="str">
        <f t="shared" si="18"/>
        <v/>
      </c>
      <c r="P46" s="114" t="str">
        <f t="shared" si="1"/>
        <v/>
      </c>
      <c r="Q46" s="152"/>
      <c r="R46" s="152"/>
      <c r="S46" s="115" t="str">
        <f t="shared" si="19"/>
        <v/>
      </c>
      <c r="T46" s="159"/>
      <c r="U46" s="159"/>
      <c r="V46" s="157"/>
      <c r="W46" s="157"/>
      <c r="X46" s="157"/>
      <c r="Y46" s="772"/>
      <c r="Z46" s="158"/>
      <c r="AA46" s="144"/>
      <c r="AB46" s="112"/>
      <c r="AC46" s="153"/>
      <c r="AD46" s="153"/>
      <c r="AE46" s="153"/>
      <c r="AF46" s="153"/>
      <c r="AG46" s="153"/>
      <c r="AH46" s="153"/>
      <c r="AI46" s="152"/>
      <c r="AJ46" s="158"/>
      <c r="AK46" s="158"/>
      <c r="AL46" s="158"/>
      <c r="AM46" s="116" t="str">
        <f t="shared" si="20"/>
        <v/>
      </c>
      <c r="AN46" s="116" t="str">
        <f t="shared" si="21"/>
        <v/>
      </c>
      <c r="AO46" s="324"/>
      <c r="AP46" s="503"/>
      <c r="AQ46" s="487" t="str">
        <f t="shared" si="22"/>
        <v/>
      </c>
      <c r="AR46" s="113" t="str">
        <f t="shared" si="2"/>
        <v/>
      </c>
      <c r="AS46" s="113" t="str">
        <f t="shared" si="3"/>
        <v/>
      </c>
      <c r="AT46" s="113" t="str">
        <f t="shared" si="4"/>
        <v/>
      </c>
      <c r="AU46" s="113" t="str">
        <f t="shared" si="5"/>
        <v/>
      </c>
      <c r="AV46" s="159"/>
      <c r="AW46" s="157"/>
      <c r="AX46" s="157"/>
      <c r="AY46" s="157"/>
      <c r="AZ46" s="157"/>
      <c r="BA46" s="116" t="str">
        <f t="shared" si="6"/>
        <v/>
      </c>
      <c r="BB46" s="316"/>
      <c r="BC46" s="116" t="str">
        <f t="shared" si="7"/>
        <v/>
      </c>
      <c r="BD46" s="133" t="str">
        <f t="shared" si="8"/>
        <v/>
      </c>
      <c r="BE46" s="157"/>
      <c r="BF46" s="1180"/>
      <c r="BG46" s="1180"/>
      <c r="BH46" s="158"/>
      <c r="BI46" s="490"/>
      <c r="BJ46" s="514" t="str">
        <f t="shared" si="23"/>
        <v/>
      </c>
      <c r="BK46" s="789"/>
      <c r="BL46" s="116" t="str">
        <f t="shared" si="24"/>
        <v/>
      </c>
      <c r="BM46" s="144"/>
      <c r="BN46" s="144"/>
      <c r="BO46" s="144"/>
      <c r="BP46" s="790"/>
      <c r="BQ46" s="790"/>
      <c r="BR46" s="790"/>
      <c r="BS46" s="116" t="str">
        <f t="shared" si="9"/>
        <v/>
      </c>
      <c r="BT46" s="790"/>
      <c r="BU46" s="808" t="str">
        <f t="shared" si="10"/>
        <v/>
      </c>
      <c r="BV46" s="791"/>
      <c r="BW46" s="144"/>
      <c r="BX46" s="20"/>
      <c r="BY46" s="20"/>
      <c r="BZ46" s="20"/>
      <c r="CA46" s="792"/>
      <c r="CB46" s="1201"/>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782" t="str">
        <f t="shared" si="25"/>
        <v/>
      </c>
      <c r="EE46" s="519"/>
      <c r="EF46" s="793"/>
      <c r="EG46" s="519"/>
      <c r="EH46" s="794"/>
      <c r="EI46" s="790"/>
      <c r="EJ46" s="794"/>
      <c r="EK46" s="794"/>
      <c r="EL46" s="790"/>
      <c r="EM46" s="790"/>
      <c r="EN46" s="790"/>
      <c r="EO46" s="112" t="str">
        <f t="shared" si="11"/>
        <v/>
      </c>
      <c r="EP46" s="790"/>
      <c r="EQ46" s="488" t="str">
        <f t="shared" si="12"/>
        <v/>
      </c>
      <c r="ER46" s="1100"/>
      <c r="ES46" s="1099" t="str">
        <f t="shared" si="26"/>
        <v/>
      </c>
      <c r="ET46" s="525"/>
      <c r="EU46" s="148"/>
      <c r="EV46" s="148"/>
      <c r="EW46" s="148"/>
      <c r="EX46" s="148"/>
      <c r="EY46" s="148"/>
      <c r="EZ46" s="148"/>
      <c r="FA46" s="148"/>
      <c r="FB46" s="148"/>
      <c r="FC46" s="148"/>
      <c r="FD46" s="148"/>
      <c r="FE46" s="148"/>
      <c r="FF46" s="148"/>
      <c r="FG46" s="148"/>
      <c r="FH46" s="148"/>
      <c r="FI46" s="528"/>
      <c r="FJ46" s="513" t="str">
        <f t="shared" si="13"/>
        <v/>
      </c>
      <c r="FK46" s="158"/>
      <c r="FL46" s="850"/>
      <c r="FM46" s="850"/>
      <c r="FN46" s="850"/>
      <c r="FO46" s="850"/>
      <c r="FP46" s="850"/>
      <c r="FQ46" s="850"/>
      <c r="FR46" s="157"/>
      <c r="FS46" s="143"/>
      <c r="FT46" s="143"/>
      <c r="FU46" s="847" t="str">
        <f t="shared" si="14"/>
        <v/>
      </c>
      <c r="FV46" s="555"/>
      <c r="FW46" s="523" t="str">
        <f>IF(Table1[[#This Row],[Nonfood Inhaltstoffe - Komponente]]="","",VLOOKUP(Table1[[#This Row],[Nonfood Inhaltstoffe - Komponente]],'Dropdown Auswahl'!BJ:BK,2,FALSE))</f>
        <v/>
      </c>
      <c r="FX46" s="1013"/>
      <c r="FY46" s="1011" t="str">
        <f t="shared" si="15"/>
        <v/>
      </c>
      <c r="FZ46" s="152"/>
      <c r="GA46" s="152"/>
      <c r="GB46" s="152"/>
      <c r="GC46" s="529" t="str">
        <f t="shared" si="16"/>
        <v/>
      </c>
      <c r="GG46" s="21"/>
      <c r="GH46" s="21"/>
      <c r="GI46" s="1019"/>
      <c r="GJ46" s="1016" t="str">
        <f>IF(Table1[[#This Row],[Global Trade Item Number (GTIN)]]="","",Table1[[#This Row],[Global Trade Item Number (GTIN)]])</f>
        <v/>
      </c>
      <c r="GK46" s="555" t="str">
        <f>IF(Table1[[#This Row],[WAWI-Nr./ Kreditoren-Nummer
(ASDV)]]&lt;&gt;"",Table1[[#This Row],[WAWI-Nr./ Kreditoren-Nummer
(ASDV)]],"")</f>
        <v/>
      </c>
      <c r="GL46" s="165"/>
      <c r="GM46" s="165"/>
      <c r="GN46" s="165"/>
      <c r="GO46" s="485"/>
      <c r="GP46" s="534"/>
      <c r="GQ46" s="533"/>
      <c r="GR46" s="486"/>
      <c r="GS46" s="486"/>
      <c r="GT46" s="486"/>
      <c r="GU46" s="486"/>
      <c r="GV46" s="486"/>
      <c r="GW46" s="542"/>
      <c r="GX46" s="538"/>
      <c r="GY46" s="144"/>
      <c r="GZ46" s="480"/>
      <c r="HA46" s="158"/>
      <c r="HB46" s="480"/>
      <c r="HC46" s="480"/>
      <c r="HD46" s="480"/>
      <c r="HE46" s="480"/>
      <c r="HF46" s="480"/>
      <c r="HG46" s="480"/>
      <c r="HH46" s="538"/>
      <c r="HI46" s="480"/>
      <c r="HJ46" s="480"/>
      <c r="HK46" s="480"/>
      <c r="HL46" s="480"/>
      <c r="HM46" s="480"/>
      <c r="HN46" s="480"/>
      <c r="HO46" s="480"/>
      <c r="HP46" s="480"/>
      <c r="HQ46" s="480"/>
      <c r="HR46" s="538"/>
      <c r="HS46" s="480"/>
      <c r="HT46" s="480"/>
      <c r="HU46" s="480"/>
      <c r="HV46" s="480"/>
      <c r="HW46" s="480"/>
      <c r="HX46" s="480"/>
      <c r="HY46" s="480"/>
      <c r="HZ46" s="480"/>
      <c r="IA46" s="480"/>
      <c r="IB46" s="538"/>
      <c r="IC46" s="480"/>
      <c r="ID46" s="480"/>
      <c r="IE46" s="480"/>
      <c r="IF46" s="480"/>
      <c r="IG46" s="480"/>
      <c r="IH46" s="480"/>
      <c r="II46" s="480"/>
      <c r="IJ46" s="480"/>
      <c r="IK46" s="480"/>
      <c r="IL46" s="480"/>
      <c r="IM46" s="538"/>
      <c r="IN46" s="480"/>
      <c r="IO46" s="480"/>
      <c r="IP46" s="480"/>
      <c r="IQ46" s="480"/>
      <c r="IR46" s="480"/>
      <c r="IS46" s="480"/>
      <c r="IT46" s="480"/>
      <c r="IU46" s="480"/>
      <c r="IV46" s="480"/>
      <c r="IW46" s="480"/>
      <c r="IX46" s="538"/>
      <c r="IY46" s="480"/>
      <c r="IZ46" s="480"/>
      <c r="JA46" s="480"/>
      <c r="JB46" s="480"/>
      <c r="JC46" s="480"/>
      <c r="JD46" s="480"/>
      <c r="JE46" s="480"/>
      <c r="JF46" s="480"/>
      <c r="JG46" s="480"/>
      <c r="JH46" s="480"/>
      <c r="JI46" s="538"/>
      <c r="JJ46" s="480"/>
      <c r="JK46" s="480"/>
      <c r="JL46" s="480"/>
      <c r="JM46" s="480"/>
      <c r="JN46" s="480"/>
      <c r="JO46" s="480"/>
      <c r="JP46" s="480"/>
      <c r="JQ46" s="480"/>
      <c r="JR46" s="480"/>
      <c r="JS46" s="590"/>
      <c r="JT46" s="538"/>
      <c r="JU46" s="480"/>
      <c r="JV46" s="480"/>
      <c r="JW46" s="480"/>
      <c r="JX46" s="480"/>
      <c r="JY46" s="480"/>
      <c r="JZ46" s="480"/>
      <c r="KA46" s="480"/>
      <c r="KB46" s="480"/>
      <c r="KC46" s="480"/>
      <c r="KD46" s="480"/>
      <c r="KE46" s="538"/>
      <c r="KF46" s="480"/>
      <c r="KG46" s="480"/>
      <c r="KH46" s="480"/>
      <c r="KI46" s="480"/>
      <c r="KJ46" s="480"/>
      <c r="KK46" s="480"/>
      <c r="KL46" s="480"/>
      <c r="KM46" s="480"/>
      <c r="KN46" s="480"/>
      <c r="KO46" s="480"/>
      <c r="KR46" s="568" t="str">
        <f>IF(Table1[[#This Row],[GTIN]]&lt;&gt;"",Table1[[#This Row],[GTIN]],"")</f>
        <v/>
      </c>
      <c r="KS46" s="569" t="str">
        <f>Table1[[#This Row],[Kreditor]]</f>
        <v/>
      </c>
      <c r="KT46" s="570" t="str">
        <f>IF(Table1[[#This Row],[Gültig ab (Datum)]]&lt;&gt;"",Table1[[#This Row],[Gültig ab (Datum)]],"")</f>
        <v/>
      </c>
      <c r="KU46" s="570"/>
      <c r="KV46" s="583" t="str">
        <f>IF(Table1[[#This Row],[Artikel verpackt? 
(X=Ja)]]="","",Table1[[#This Row],[Artikel verpackt? 
(X=Ja)]])</f>
        <v/>
      </c>
      <c r="KW46" s="571" t="str">
        <f>IF(Table1[[#This Row],[Verpackung recyclingfähig?
(X=Ja)]]="","",Table1[[#This Row],[Verpackung recyclingfähig?
(X=Ja)]])</f>
        <v/>
      </c>
      <c r="KX46" s="572"/>
      <c r="KY46" s="573"/>
      <c r="KZ46" s="574"/>
      <c r="LA46" s="574"/>
      <c r="LB46" s="574"/>
      <c r="LC46" s="574"/>
      <c r="LD46" s="574"/>
      <c r="LE46" s="574"/>
      <c r="LF46" s="575"/>
      <c r="LG46" s="576" t="str">
        <f>IF(Table1[[#This Row],[Hauptkörper - B1 - Art]]="","",VLOOKUP(Table1[[#This Row],[Hauptkörper - B1 - Art]],'DD FD'!B:C,2,FALSE))</f>
        <v/>
      </c>
      <c r="LH46" s="577" t="str">
        <f>IF(Table1[[#This Row],[Hauptkörper - B1 - Fraktion]]="","",VLOOKUP(Table1[[#This Row],[Hauptkörper - B1 - Fraktion]],'DD FD'!H:J,3,FALSE))</f>
        <v/>
      </c>
      <c r="LI46" s="574" t="str">
        <f>IF(Table1[[#This Row],[Hauptkörper - B1 - Gewicht
(in G)]]="","",Table1[[#This Row],[Hauptkörper - B1 - Gewicht
(in G)]])</f>
        <v/>
      </c>
      <c r="LJ46" s="574" t="str">
        <f>IF(Table1[[#This Row],[Hauptkörper - B1 - Lizenzierungs-pflichtig? (X=Ja)]]="","",Table1[[#This Row],[Hauptkörper - B1 - Lizenzierungs-pflichtig? (X=Ja)]])</f>
        <v/>
      </c>
      <c r="LK46" s="577" t="str">
        <f>IF(Table1[[#This Row],[Hauptkörper - B1 - Virgin Material]]="","",VLOOKUP(Table1[[#This Row],[Hauptkörper - B1 - Virgin Material]],'DD FD'!AJ:AK,2,FALSE))</f>
        <v/>
      </c>
      <c r="LL46" s="578" t="str">
        <f>IF(Table1[[#This Row],[Hauptkörper - B1 - Virgin Material Anteil (in %)]]="","",Table1[[#This Row],[Hauptkörper - B1 - Virgin Material Anteil (in %)]])</f>
        <v/>
      </c>
      <c r="LM46" s="577" t="str">
        <f>IF(Table1[[#This Row],[Hauptkörper - B1 - Recyceltes Material]]="","",VLOOKUP(Table1[[#This Row],[Hauptkörper - B1 - Recyceltes Material]],'DD FD'!AL:AM,2,FALSE))</f>
        <v/>
      </c>
      <c r="LN46" s="578" t="str">
        <f>IF(Table1[[#This Row],[Hauptkörper - B1 - Recyceltes Material Anteil (in %)]]="","",Table1[[#This Row],[Hauptkörper - B1 - Recyceltes Material Anteil (in %)]])</f>
        <v/>
      </c>
      <c r="LO46" s="579" t="str">
        <f>IF(Table1[[#This Row],[Hauptkörper - B1 - Beschichtung]]="","",VLOOKUP(Table1[[#This Row],[Hauptkörper - B1 - Beschichtung]],'DD FD'!AE:AF,2,FALSE))</f>
        <v/>
      </c>
      <c r="LP46" s="580" t="str">
        <f>IF(Table1[[#This Row],[Hauptkörper - B1 - Beschichtung Anteil (in %)]]="","",Table1[[#This Row],[Hauptkörper - B1 - Beschichtung Anteil (in %)]])</f>
        <v/>
      </c>
      <c r="LQ46" s="576" t="str">
        <f>IF(Table1[[#This Row],[Hauptkörper - B2 - Art]]="","",VLOOKUP(Table1[[#This Row],[Hauptkörper - B2 - Art]],'DD FD'!B:C,2,FALSE))</f>
        <v/>
      </c>
      <c r="LR46" s="577" t="str">
        <f>IF(Table1[[#This Row],[Hauptkörper - B2 - Fraktion]]="","",VLOOKUP(Table1[[#This Row],[Hauptkörper - B2 - Fraktion]],'DD FD'!H:J,3,FALSE))</f>
        <v/>
      </c>
      <c r="LS46" s="574" t="str">
        <f>IF(Table1[[#This Row],[Hauptkörper - B2 - Gewicht
(in G)]]="","",Table1[[#This Row],[Hauptkörper - B2 - Gewicht
(in G)]])</f>
        <v/>
      </c>
      <c r="LT46" s="574" t="str">
        <f>IF(Table1[[#This Row],[Hauptkörper - B2 - Lizenzierungs-pflichtig? (X=Ja)]]="","",Table1[[#This Row],[Hauptkörper - B2 - Lizenzierungs-pflichtig? (X=Ja)]])</f>
        <v/>
      </c>
      <c r="LU46" s="577" t="str">
        <f>IF(Table1[[#This Row],[Hauptkörper - B2 - Virgin Material]]="","",VLOOKUP(Table1[[#This Row],[Hauptkörper - B2 - Virgin Material]],'DD FD'!AJ:AK,2,FALSE))</f>
        <v/>
      </c>
      <c r="LV46" s="578" t="str">
        <f>IF(Table1[[#This Row],[Hauptkörper - B2 - Virgin Material Anteil (in %)]]="","",Table1[[#This Row],[Hauptkörper - B2 - Virgin Material Anteil (in %)]])</f>
        <v/>
      </c>
      <c r="LW46" s="577" t="str">
        <f>IF(Table1[[#This Row],[Hauptkörper - B2 - Recyceltes Material]]="","",VLOOKUP(Table1[[#This Row],[Hauptkörper - B2 - Recyceltes Material]],'DD FD'!AL:AM,2,FALSE))</f>
        <v/>
      </c>
      <c r="LX46" s="578" t="str">
        <f>IF(Table1[[#This Row],[Hauptkörper - B2 - Recyceltes Material Anteil (in %)]]="","",Table1[[#This Row],[Hauptkörper - B2 - Recyceltes Material Anteil (in %)]])</f>
        <v/>
      </c>
      <c r="LY46" s="577" t="str">
        <f>IF(Table1[[#This Row],[Hauptkörper - B2 - Beschichtung]]="","",VLOOKUP(Table1[[#This Row],[Hauptkörper - B2 - Beschichtung]],'DD FD'!AE:AF,2,FALSE))</f>
        <v/>
      </c>
      <c r="LZ46" s="580" t="str">
        <f>IF(Table1[[#This Row],[Hauptkörper - B2 - Beschichtung Anteil (in %)]]="","",Table1[[#This Row],[Hauptkörper - B2 - Beschichtung Anteil (in %)]])</f>
        <v/>
      </c>
      <c r="MA46" s="576" t="str">
        <f>IF(Table1[[#This Row],[Hauptkörper - B3 - Art]]="","",VLOOKUP(Table1[[#This Row],[Hauptkörper - B3 - Art]],'DD FD'!B:C,2,FALSE))</f>
        <v/>
      </c>
      <c r="MB46" s="577" t="str">
        <f>IF(Table1[[#This Row],[Hauptkörper - B3 - Fraktion]]="","",VLOOKUP(Table1[[#This Row],[Hauptkörper - B3 - Fraktion]],'DD FD'!H:J,3,FALSE))</f>
        <v/>
      </c>
      <c r="MC46" s="574" t="str">
        <f>IF(Table1[[#This Row],[Hauptkörper - B3 - Gewicht
(in G)]]="","",Table1[[#This Row],[Hauptkörper - B3 - Gewicht
(in G)]])</f>
        <v/>
      </c>
      <c r="MD46" s="574" t="str">
        <f>IF(Table1[[#This Row],[Hauptkörper - B3 - Lizenzierungs-pflichtig? (X=Ja)]]="","",Table1[[#This Row],[Hauptkörper - B3 - Lizenzierungs-pflichtig? (X=Ja)]])</f>
        <v/>
      </c>
      <c r="ME46" s="577" t="str">
        <f>IF(Table1[[#This Row],[Hauptkörper - B3 - Virgin Material]]="","",VLOOKUP(Table1[[#This Row],[Hauptkörper - B3 - Virgin Material]],'DD FD'!AJ:AK,2,FALSE))</f>
        <v/>
      </c>
      <c r="MF46" s="578" t="str">
        <f>IF(Table1[[#This Row],[Hauptkörper - B3 - Virgin Material Anteil (in %)]]="","",Table1[[#This Row],[Hauptkörper - B3 - Virgin Material Anteil (in %)]])</f>
        <v/>
      </c>
      <c r="MG46" s="577" t="str">
        <f>IF(Table1[[#This Row],[Hauptkörper - B3 - Recyceltes Material]]="","",VLOOKUP(Table1[[#This Row],[Hauptkörper - B3 - Recyceltes Material]],'DD FD'!AL:AM,2,FALSE))</f>
        <v/>
      </c>
      <c r="MH46" s="578" t="str">
        <f>IF(Table1[[#This Row],[Hauptkörper - B3 - Recyceltes Material Anteil (in %)]]="","",Table1[[#This Row],[Hauptkörper - B3 - Recyceltes Material Anteil (in %)]])</f>
        <v/>
      </c>
      <c r="MI46" s="577" t="str">
        <f>IF(Table1[[#This Row],[Hauptkörper - B3 - Beschichtung]]="","",VLOOKUP(Table1[[#This Row],[Hauptkörper - B3 - Beschichtung]],'DD FD'!AE:AF,2,FALSE))</f>
        <v/>
      </c>
      <c r="MJ46" s="580" t="str">
        <f>IF(Table1[[#This Row],[Hauptkörper - B3 - Beschichtung Anteil (in %)]]="","",Table1[[#This Row],[Hauptkörper - B3 - Beschichtung Anteil (in %)]])</f>
        <v/>
      </c>
      <c r="MK46" s="576" t="str">
        <f>IF(Table1[[#This Row],[Verschluss - B1 - Art]]="","",VLOOKUP(Table1[[#This Row],[Verschluss - B1 - Art]],'DD FD'!D:E,2,FALSE))</f>
        <v/>
      </c>
      <c r="ML46" s="577" t="str">
        <f>IF(Table1[[#This Row],[Verschluss - B1 - Fraktion]]="","",VLOOKUP(Table1[[#This Row],[Verschluss - B1 - Fraktion]],'DD FD'!H:J,3,FALSE))</f>
        <v/>
      </c>
      <c r="MM46" s="574" t="str">
        <f>IF(Table1[[#This Row],[Verschluss - B1 - Gewicht (in G)]]="","",Table1[[#This Row],[Verschluss - B1 - Gewicht (in G)]])</f>
        <v/>
      </c>
      <c r="MN46" s="574" t="str">
        <f>IF(Table1[[#This Row],[Verschluss - B1 - Lizenzierungs-pflichtig? (X=Ja)]]="","",Table1[[#This Row],[Verschluss - B1 - Lizenzierungs-pflichtig? (X=Ja)]])</f>
        <v/>
      </c>
      <c r="MO46" s="574" t="str">
        <f>IF(Table1[[#This Row],[Verschluss - B1 - Trennbar vom Hauptkörper? (X=Ja)]]="","",Table1[[#This Row],[Verschluss - B1 - Trennbar vom Hauptkörper? (X=Ja)]])</f>
        <v/>
      </c>
      <c r="MP46" s="577" t="str">
        <f>IF(Table1[[#This Row],[Verschluss - B1 - Virgin Material]]="","",VLOOKUP(Table1[[#This Row],[Verschluss - B1 - Virgin Material]],'DD FD'!AJ:AK,2,FALSE))</f>
        <v/>
      </c>
      <c r="MQ46" s="578" t="str">
        <f>IF(Table1[[#This Row],[Verschluss - B1 - Virgin Material Anteil (in %)]]="","",Table1[[#This Row],[Verschluss - B1 - Virgin Material Anteil (in %)]])</f>
        <v/>
      </c>
      <c r="MR46" s="577" t="str">
        <f>IF(Table1[[#This Row],[Verschluss - B1 - Recyceltes Material]]="","",VLOOKUP(Table1[[#This Row],[Verschluss - B1 - Recyceltes Material]],'DD FD'!AL:AM,2,FALSE))</f>
        <v/>
      </c>
      <c r="MS46" s="578" t="str">
        <f>IF(Table1[[#This Row],[Verschluss - B1 - Recyceltes Material Anteil (in %)]]="","",Table1[[#This Row],[Verschluss - B1 - Recyceltes Material Anteil (in %)]])</f>
        <v/>
      </c>
      <c r="MT46" s="577" t="str">
        <f>IF(Table1[[#This Row],[Verschluss - B1 - Beschichtung]]="","",VLOOKUP(Table1[[#This Row],[Verschluss - B1 - Beschichtung]],'DD FD'!AE:AF,2,FALSE))</f>
        <v/>
      </c>
      <c r="MU46" s="580" t="str">
        <f>IF(Table1[[#This Row],[Verschluss - B1 - Beschichtung Anteil (in %)]]="","",Table1[[#This Row],[Verschluss - B1 - Beschichtung Anteil (in %)]])</f>
        <v/>
      </c>
      <c r="MV46" s="576" t="str">
        <f>IF(Table1[[#This Row],[Verschluss - B2 - Art]]="","",VLOOKUP(Table1[[#This Row],[Verschluss - B2 - Art]],'DD FD'!D:E,2,FALSE))</f>
        <v/>
      </c>
      <c r="MW46" s="577" t="str">
        <f>IF(Table1[[#This Row],[Verschluss - B2 - Fraktion]]="","",VLOOKUP(Table1[[#This Row],[Verschluss - B2 - Fraktion]],'DD FD'!H:J,3,FALSE))</f>
        <v/>
      </c>
      <c r="MX46" s="574" t="str">
        <f>IF(Table1[[#This Row],[Verschluss - B2 - Gewicht (in G)]]="","",Table1[[#This Row],[Verschluss - B2 - Gewicht (in G)]])</f>
        <v/>
      </c>
      <c r="MY46" s="574" t="str">
        <f>IF(Table1[[#This Row],[Verschluss - B2 - Lizenzierungs-pflichtig? (X=Ja)]]="","",Table1[[#This Row],[Verschluss - B2 - Lizenzierungs-pflichtig? (X=Ja)]])</f>
        <v/>
      </c>
      <c r="MZ46" s="574" t="str">
        <f>IF(Table1[[#This Row],[Verschluss - B2 - Trennbar vom Hauptkörper? (X=Ja)]]="","",Table1[[#This Row],[Verschluss - B2 - Trennbar vom Hauptkörper? (X=Ja)]])</f>
        <v/>
      </c>
      <c r="NA46" s="577" t="str">
        <f>IF(Table1[[#This Row],[Verschluss - B2 - Virgin Material]]="","",VLOOKUP(Table1[[#This Row],[Verschluss - B2 - Virgin Material]],'DD FD'!AJ:AK,2,FALSE))</f>
        <v/>
      </c>
      <c r="NB46" s="578" t="str">
        <f>IF(Table1[[#This Row],[Verschluss - B2 - Virgin Material Anteil (in %)]]="","",Table1[[#This Row],[Verschluss - B2 - Virgin Material Anteil (in %)]])</f>
        <v/>
      </c>
      <c r="NC46" s="577" t="str">
        <f>IF(Table1[[#This Row],[Verschluss - B2 - Recyceltes Material]]="","",VLOOKUP(Table1[[#This Row],[Verschluss - B2 - Recyceltes Material]],'DD FD'!AL:AM,2,FALSE))</f>
        <v/>
      </c>
      <c r="ND46" s="578" t="str">
        <f>IF(Table1[[#This Row],[Verschluss - B2 - Recyceltes Material Anteil (in %)]]="","",Table1[[#This Row],[Verschluss - B2 - Recyceltes Material Anteil (in %)]])</f>
        <v/>
      </c>
      <c r="NE46" s="577" t="str">
        <f>IF(Table1[[#This Row],[Verschluss - B2 - Beschichtung]]="","",VLOOKUP(Table1[[#This Row],[Verschluss - B2 - Beschichtung]],'DD FD'!AE:AF,2,FALSE))</f>
        <v/>
      </c>
      <c r="NF46" s="580" t="str">
        <f>IF(Table1[[#This Row],[Verschluss - B2 - Beschichtung Anteil (in %)]]="","",Table1[[#This Row],[Verschluss - B2 - Beschichtung Anteil (in %)]])</f>
        <v/>
      </c>
      <c r="NG46" s="576" t="str">
        <f>IF(Table1[[#This Row],[Verschluss - B3 - Art]]="","",VLOOKUP(Table1[[#This Row],[Verschluss - B3 - Art]],'DD FD'!D:E,2,FALSE))</f>
        <v/>
      </c>
      <c r="NH46" s="577" t="str">
        <f>IF(Table1[[#This Row],[Verschluss - B3 - Fraktion]]="","",VLOOKUP(Table1[[#This Row],[Verschluss - B3 - Fraktion]],'DD FD'!H:J,3,FALSE))</f>
        <v/>
      </c>
      <c r="NI46" s="574" t="str">
        <f>IF(Table1[[#This Row],[Verschluss - B3 - Gewicht (in G)]]="","",Table1[[#This Row],[Verschluss - B3 - Gewicht (in G)]])</f>
        <v/>
      </c>
      <c r="NJ46" s="574" t="str">
        <f>IF(Table1[[#This Row],[Verschluss - B3 - Lizenzierungs-pflichtig? (X=Ja)]]="","",Table1[[#This Row],[Verschluss - B3 - Lizenzierungs-pflichtig? (X=Ja)]])</f>
        <v/>
      </c>
      <c r="NK46" s="574" t="str">
        <f>IF(Table1[[#This Row],[Verschluss - B3 - Trennbar vom Hauptkörper? (X=Ja)]]="","",Table1[[#This Row],[Verschluss - B3 - Trennbar vom Hauptkörper? (X=Ja)]])</f>
        <v/>
      </c>
      <c r="NL46" s="577" t="str">
        <f>IF(Table1[[#This Row],[Verschluss - B3 - Virgin Material]]="","",VLOOKUP(Table1[[#This Row],[Verschluss - B3 - Virgin Material]],'DD FD'!AJ:AK,2,FALSE))</f>
        <v/>
      </c>
      <c r="NM46" s="578" t="str">
        <f>IF(Table1[[#This Row],[Verschluss - B3 - Virgin Material Anteil (in %)]]="","",Table1[[#This Row],[Verschluss - B3 - Virgin Material Anteil (in %)]])</f>
        <v/>
      </c>
      <c r="NN46" s="577" t="str">
        <f>IF(Table1[[#This Row],[Verschluss - B3 - Recyceltes Material]]="","",VLOOKUP(Table1[[#This Row],[Verschluss - B3 - Recyceltes Material]],'DD FD'!AL:AM,2,FALSE))</f>
        <v/>
      </c>
      <c r="NO46" s="578" t="str">
        <f>IF(Table1[[#This Row],[Verschluss - B3 - Recyceltes Material Anteil (in %)]]="","",Table1[[#This Row],[Verschluss - B3 - Recyceltes Material Anteil (in %)]])</f>
        <v/>
      </c>
      <c r="NP46" s="577" t="str">
        <f>IF(Table1[[#This Row],[Verschluss - B3 - Beschichtung]]="","",VLOOKUP(Table1[[#This Row],[Verschluss - B3 - Beschichtung]],'DD FD'!AE:AF,2,FALSE))</f>
        <v/>
      </c>
      <c r="NQ46" s="580" t="str">
        <f>IF(Table1[[#This Row],[Verschluss - B3 - Beschichtung Anteil (in %)]]="","",Table1[[#This Row],[Verschluss - B3 - Beschichtung Anteil (in %)]])</f>
        <v/>
      </c>
      <c r="NR46" s="576" t="str">
        <f>IF(Table1[[#This Row],[Etikett - B1 - Art]]="","",VLOOKUP(Table1[[#This Row],[Etikett - B1 - Art]],'DD FD'!F:G,2,FALSE))</f>
        <v/>
      </c>
      <c r="NS46" s="577" t="str">
        <f>IF(Table1[[#This Row],[Etikett - B1 - Fraktion]]="","",VLOOKUP(Table1[[#This Row],[Etikett - B1 - Fraktion]],'DD FD'!H:J,3,FALSE))</f>
        <v/>
      </c>
      <c r="NT46" s="574" t="str">
        <f>IF(Table1[[#This Row],[Etikett - B1 - Gewicht (in G)]]="","",Table1[[#This Row],[Etikett - B1 - Gewicht (in G)]])</f>
        <v/>
      </c>
      <c r="NU46" s="574" t="str">
        <f>IF(Table1[[#This Row],[Etikett - B1 - Lizenzierungs-pflichtig? (X=Ja)]]="","",Table1[[#This Row],[Etikett - B1 - Lizenzierungs-pflichtig? (X=Ja)]])</f>
        <v/>
      </c>
      <c r="NV46" s="574" t="str">
        <f>IF(Table1[[#This Row],[Etikett - B1 - Trennbar vom Hauptkörper? (X=Ja)]]="","",Table1[[#This Row],[Etikett - B1 - Trennbar vom Hauptkörper? (X=Ja)]])</f>
        <v/>
      </c>
      <c r="NW46" s="577" t="str">
        <f>IF(Table1[[#This Row],[Etikett - B1 - Virgin Material]]="","",VLOOKUP(Table1[[#This Row],[Etikett - B1 - Virgin Material]],'DD FD'!AJ:AK,2,FALSE))</f>
        <v/>
      </c>
      <c r="NX46" s="578" t="str">
        <f>IF(Table1[[#This Row],[Etikett - B1 - Virgin Material Anteil (in %)]]="","",Table1[[#This Row],[Etikett - B1 - Virgin Material Anteil (in %)]])</f>
        <v/>
      </c>
      <c r="NY46" s="577" t="str">
        <f>IF(Table1[[#This Row],[Etikett - B1 - Recyceltes Material]]="","",VLOOKUP(Table1[[#This Row],[Etikett - B1 - Recyceltes Material]],'DD FD'!AL:AM,2,FALSE))</f>
        <v/>
      </c>
      <c r="NZ46" s="578" t="str">
        <f>IF(Table1[[#This Row],[Etikett - B1 - Recyceltes Material Anteil (in %)]]="","",Table1[[#This Row],[Etikett - B1 - Recyceltes Material Anteil (in %)]])</f>
        <v/>
      </c>
      <c r="OA46" s="577" t="str">
        <f>IF(Table1[[#This Row],[Etikett - B1 - Beschichtung]]="","",VLOOKUP(Table1[[#This Row],[Etikett - B1 - Beschichtung]],'DD FD'!AE:AF,2,FALSE))</f>
        <v/>
      </c>
      <c r="OB46" s="580" t="str">
        <f>IF(Table1[[#This Row],[Etikett - B1 - Beschichtung Anteil (in %)]]="","",Table1[[#This Row],[Etikett - B1 - Beschichtung Anteil (in %)]])</f>
        <v/>
      </c>
      <c r="OC46" s="576" t="str">
        <f>IF(Table1[[#This Row],[Etikett - B2 - Art]]="","",VLOOKUP(Table1[[#This Row],[Etikett - B2 - Art]],'DD FD'!F:G,2,FALSE))</f>
        <v/>
      </c>
      <c r="OD46" s="577" t="str">
        <f>IF(Table1[[#This Row],[Etikett - B2 - Fraktion]]="","",VLOOKUP(Table1[[#This Row],[Etikett - B2 - Fraktion]],'DD FD'!H:J,3,FALSE))</f>
        <v/>
      </c>
      <c r="OE46" s="574" t="str">
        <f>IF(Table1[[#This Row],[Etikett - B2 - Gewicht (in G)]]="","",Table1[[#This Row],[Etikett - B2 - Gewicht (in G)]])</f>
        <v/>
      </c>
      <c r="OF46" s="574" t="str">
        <f>IF(Table1[[#This Row],[Etikett - B2 - Lizenzierungs-pflichtig? (X=Ja)]]="","",Table1[[#This Row],[Etikett - B2 - Lizenzierungs-pflichtig? (X=Ja)]])</f>
        <v/>
      </c>
      <c r="OG46" s="574" t="str">
        <f>IF(Table1[[#This Row],[Etikett - B2 - Trennbar vom Hauptkörper? (X=Ja)]]="","",Table1[[#This Row],[Etikett - B2 - Trennbar vom Hauptkörper? (X=Ja)]])</f>
        <v/>
      </c>
      <c r="OH46" s="577" t="str">
        <f>IF(Table1[[#This Row],[Etikett - B2 - Virgin Material]]="","",VLOOKUP(Table1[[#This Row],[Etikett - B2 - Virgin Material]],'DD FD'!AJ:AK,2,FALSE))</f>
        <v/>
      </c>
      <c r="OI46" s="578" t="str">
        <f>IF(Table1[[#This Row],[Etikett - B2 - Virgin Material Anteil (in %)]]="","",Table1[[#This Row],[Etikett - B2 - Virgin Material Anteil (in %)]])</f>
        <v/>
      </c>
      <c r="OJ46" s="577" t="str">
        <f>IF(Table1[[#This Row],[Etikett - B2 - Recyceltes Material]]="","",VLOOKUP(Table1[[#This Row],[Etikett - B2 - Recyceltes Material]],'DD FD'!AL:AM,2,FALSE))</f>
        <v/>
      </c>
      <c r="OK46" s="578" t="str">
        <f>IF(Table1[[#This Row],[Etikett - B2 - Recyceltes Material Anteil (in %)]]="","",Table1[[#This Row],[Etikett - B2 - Recyceltes Material Anteil (in %)]])</f>
        <v/>
      </c>
      <c r="OL46" s="577" t="str">
        <f>IF(Table1[[#This Row],[Etikett - B2 - Beschichtung]]="","",VLOOKUP(Table1[[#This Row],[Etikett - B2 - Beschichtung]],'DD FD'!AE:AF,2,FALSE))</f>
        <v/>
      </c>
      <c r="OM46" s="580" t="str">
        <f>IF(Table1[[#This Row],[Etikett - B2 - Beschichtung Anteil (in %)]]="","",Table1[[#This Row],[Etikett - B2 - Beschichtung Anteil (in %)]])</f>
        <v/>
      </c>
      <c r="ON46" s="576" t="str">
        <f>IF(Table1[[#This Row],[Etikett - B3 - Art]]="","",VLOOKUP(Table1[[#This Row],[Etikett - B3 - Art]],'DD FD'!F:G,2,FALSE))</f>
        <v/>
      </c>
      <c r="OO46" s="577" t="str">
        <f>IF(Table1[[#This Row],[Etikett - B3 - Fraktion]]="","",VLOOKUP(Table1[[#This Row],[Etikett - B3 - Fraktion]],'DD FD'!H:J,3,FALSE))</f>
        <v/>
      </c>
      <c r="OP46" s="574" t="str">
        <f>IF(Table1[[#This Row],[Etikett - B3 - Gewicht (in G)]]="","",Table1[[#This Row],[Etikett - B3 - Gewicht (in G)]])</f>
        <v/>
      </c>
      <c r="OQ46" s="574" t="str">
        <f>IF(Table1[[#This Row],[Etikett - B3 - Lizenzierungs-pflichtig? (X=Ja)]]="","",Table1[[#This Row],[Etikett - B3 - Lizenzierungs-pflichtig? (X=Ja)]])</f>
        <v/>
      </c>
      <c r="OR46" s="574" t="str">
        <f>IF(Table1[[#This Row],[Etikett - B3 - Trennbar vom Hauptkörper? (X=Ja)]]="","",Table1[[#This Row],[Etikett - B3 - Trennbar vom Hauptkörper? (X=Ja)]])</f>
        <v/>
      </c>
      <c r="OS46" s="577" t="str">
        <f>IF(Table1[[#This Row],[Etikett - B3 - Virgin Material]]="","",VLOOKUP(Table1[[#This Row],[Etikett - B3 - Virgin Material]],'DD FD'!AJ:AK,2,FALSE))</f>
        <v/>
      </c>
      <c r="OT46" s="578" t="str">
        <f>IF(Table1[[#This Row],[Etikett - B3 - Virgin Material Anteil (in %)]]="","",Table1[[#This Row],[Etikett - B3 - Virgin Material Anteil (in %)]])</f>
        <v/>
      </c>
      <c r="OU46" s="577" t="str">
        <f>IF(Table1[[#This Row],[Etikett - B3 - Recyceltes Material]]="","",VLOOKUP(Table1[[#This Row],[Etikett - B3 - Recyceltes Material]],'DD FD'!AL:AM,2,FALSE))</f>
        <v/>
      </c>
      <c r="OV46" s="578" t="str">
        <f>IF(Table1[[#This Row],[Etikett - B3 - Recyceltes Material Anteil (in %)]]="","",Table1[[#This Row],[Etikett - B3 - Recyceltes Material Anteil (in %)]])</f>
        <v/>
      </c>
      <c r="OW46" s="577" t="str">
        <f>IF(Table1[[#This Row],[Etikett - B3 - Beschichtung]]="","",VLOOKUP(Table1[[#This Row],[Etikett - B3 - Beschichtung]],'DD FD'!AE:AF,2,FALSE))</f>
        <v/>
      </c>
      <c r="OX46" s="613" t="str">
        <f>IF(Table1[[#This Row],[Etikett - B3 - Beschichtung Anteil (in %)]]="","",Table1[[#This Row],[Etikett - B3 - Beschichtung Anteil (in %)]])</f>
        <v/>
      </c>
      <c r="OY46" s="618">
        <f>ROUNDUP(SUM(
IF(AND(LH46='DD FD'!$J$7,LJ46='DD FD'!$AI$3),LI46,0),
IF(AND(LR46='DD FD'!$J$7,LT46='DD FD'!$AI$3),LS46,0),
IF(AND(MB46='DD FD'!$J$7,MD46='DD FD'!$AI$3),MC46,0),
IF(AND(ML46='DD FD'!$J$7,MN46='DD FD'!$AI$3),MM46,0),
IF(AND(MW46='DD FD'!$J$7,MY46='DD FD'!$AI$3),MX46,0),
IF(AND(NH46='DD FD'!$J$7,NJ46='DD FD'!$AI$3),NI46,0),
IF(AND(NS46='DD FD'!$J$7,NU46='DD FD'!$AI$3),NT46,0),
IF(AND(OD46='DD FD'!$J$7,OF46='DD FD'!$AI$3),OE46,0),
IF(AND(OO46='DD FD'!$J$7,OQ46='DD FD'!$AI$3),OP46,0),
),2)</f>
        <v>0</v>
      </c>
      <c r="OZ46" s="617">
        <f>ROUNDUP(SUM(
IF(AND(LH46='DD FD'!$J$6,LJ46='DD FD'!$AI$3),LI46,0),
IF(AND(LR46='DD FD'!$J$6,LT46='DD FD'!$AI$3),LS46,0),
IF(AND(MB46='DD FD'!$J$6,MD46='DD FD'!$AI$3),MC46,0),
IF(AND(ML46='DD FD'!$J$6,MN46='DD FD'!$AI$3),MM46,0),
IF(AND(MW46='DD FD'!$J$6,MY46='DD FD'!$AI$3),MX46,0),
IF(AND(NH46='DD FD'!$J$6,NJ46='DD FD'!$AI$3),NI46,0),
IF(AND(NS46='DD FD'!$J$6,NU46='DD FD'!$AI$3),NT46,0),
IF(AND(OD46='DD FD'!$J$6,OF46='DD FD'!$AI$3),OE46,0),
IF(AND(OO46='DD FD'!$J$6,OQ46='DD FD'!$AI$3),OP46,0),
),2)</f>
        <v>0</v>
      </c>
      <c r="PA46" s="617">
        <f>ROUNDUP(SUM(
IF(AND(LH46='DD FD'!$J$10,LJ46='DD FD'!$AI$3),LI46,0),
IF(AND(LR46='DD FD'!$J$10,LT46='DD FD'!$AI$3),LS46,0),
IF(AND(MB46='DD FD'!$J$10,MD46='DD FD'!$AI$3),MC46,0),
IF(AND(ML46='DD FD'!$J$10,MN46='DD FD'!$AI$3),MM46,0),
IF(AND(MW46='DD FD'!$J$10,MY46='DD FD'!$AI$3),MX46,0),
IF(AND(NH46='DD FD'!$J$10,NJ46='DD FD'!$AI$3),NI46,0),
IF(AND(NS46='DD FD'!$J$10,NU46='DD FD'!$AI$3),NT46,0),
IF(AND(OD46='DD FD'!$J$10,OF46='DD FD'!$AI$3),OE46,0),
IF(AND(OO46='DD FD'!$J$10,OQ46='DD FD'!$AI$3),OP46,0),
),2)</f>
        <v>0</v>
      </c>
      <c r="PB46" s="617">
        <f>ROUNDUP(SUM(
IF(AND(LH46='DD FD'!$J$8,LJ46='DD FD'!$AI$3),LI46,0),
IF(AND(LR46='DD FD'!$J$8,LT46='DD FD'!$AI$3),LS46,0),
IF(AND(MB46='DD FD'!$J$8,MD46='DD FD'!$AI$3),MC46,0),
IF(AND(ML46='DD FD'!$J$8,MN46='DD FD'!$AI$3),MM46,0),
IF(AND(MW46='DD FD'!$J$8,MY46='DD FD'!$AI$3),MX46,0),
IF(AND(NH46='DD FD'!$J$8,NJ46='DD FD'!$AI$3),NI46,0),
IF(AND(NS46='DD FD'!$J$8,NU46='DD FD'!$AI$3),NT46,0),
IF(AND(OD46='DD FD'!$J$8,OF46='DD FD'!$AI$3),OE46,0),
IF(AND(OO46='DD FD'!$J$8,OQ46='DD FD'!$AI$3),OP46,0),
),2)</f>
        <v>0</v>
      </c>
      <c r="PC46" s="617">
        <f>ROUNDUP(SUM(
IF(AND(LH46='DD FD'!$J$5,LJ46='DD FD'!$AI$3),LI46,0),
IF(AND(LR46='DD FD'!$J$5,LT46='DD FD'!$AI$3),LS46,0),
IF(AND(MB46='DD FD'!$J$5,MD46='DD FD'!$AI$3),MC46,0),
IF(AND(ML46='DD FD'!$J$5,MN46='DD FD'!$AI$3),MM46,0),
IF(AND(MW46='DD FD'!$J$5,MY46='DD FD'!$AI$3),MX46,0),
IF(AND(NH46='DD FD'!$J$5,NJ46='DD FD'!$AI$3),NI46,0),
IF(AND(NS46='DD FD'!$J$5,NU46='DD FD'!$AI$3),NT46,0),
IF(AND(OD46='DD FD'!$J$5,OF46='DD FD'!$AI$3),OE46,0),
IF(AND(OO46='DD FD'!$J$5,OQ46='DD FD'!$AI$3),OP46,0),
),2)</f>
        <v>0</v>
      </c>
      <c r="PD46" s="617">
        <f>ROUNDUP(SUM(
IF(AND(LH46='DD FD'!$J$9,LJ46='DD FD'!$AI$3),LI46,0),
IF(AND(LR46='DD FD'!$J$9,LT46='DD FD'!$AI$3),LS46,0),
IF(AND(MB46='DD FD'!$J$9,MD46='DD FD'!$AI$3),MC46,0),
IF(AND(ML46='DD FD'!$J$9,MN46='DD FD'!$AI$3),MM46,0),
IF(AND(MW46='DD FD'!$J$9,MY46='DD FD'!$AI$3),MX46,0),
IF(AND(NH46='DD FD'!$J$9,NJ46='DD FD'!$AI$3),NI46,0),
IF(AND(NS46='DD FD'!$J$9,NU46='DD FD'!$AI$3),NT46,0),
IF(AND(OD46='DD FD'!$J$9,OF46='DD FD'!$AI$3),OE46,0),
IF(AND(OO46='DD FD'!$J$9,OQ46='DD FD'!$AI$3),OP46,0),
),2)</f>
        <v>0</v>
      </c>
      <c r="PE46" s="617">
        <f>ROUNDUP(SUM(
IF(AND(LH46='DD FD'!$J$4,LJ46='DD FD'!$AI$3),LI46,0),
IF(AND(LR46='DD FD'!$J$4,LT46='DD FD'!$AI$3),LS46,0),
IF(AND(MB46='DD FD'!$J$4,MD46='DD FD'!$AI$3),MC46,0),
IF(AND(ML46='DD FD'!$J$4,MN46='DD FD'!$AI$3),MM46,0),
IF(AND(MW46='DD FD'!$J$4,MY46='DD FD'!$AI$3),MX46,0),
IF(AND(NH46='DD FD'!$J$4,NJ46='DD FD'!$AI$3),NI46,0),
IF(AND(NS46='DD FD'!$J$4,NU46='DD FD'!$AI$3),NT46,0),
IF(AND(OD46='DD FD'!$J$4,OF46='DD FD'!$AI$3),OE46,0),
IF(AND(OO46='DD FD'!$J$4,OQ46='DD FD'!$AI$3),OP46,0),
),2)</f>
        <v>0</v>
      </c>
      <c r="PF46" s="619">
        <f>ROUNDUP(SUM(
IF(AND(LH46='DD FD'!$J$11,LJ46='DD FD'!$AI$3),LI46,0),
IF(AND(LR46='DD FD'!$J$11,LT46='DD FD'!$AI$3),LS46,0),
IF(AND(MB46='DD FD'!$J$11,MD46='DD FD'!$AI$3),MC46,0),
IF(AND(ML46='DD FD'!$J$11,MN46='DD FD'!$AI$3),MM46,0),
IF(AND(MW46='DD FD'!$J$11,MY46='DD FD'!$AI$3),MX46,0),
IF(AND(NH46='DD FD'!$J$11,NJ46='DD FD'!$AI$3),NI46,0),
IF(AND(NS46='DD FD'!$J$11,NU46='DD FD'!$AI$3),NT46,0),
IF(AND(OD46='DD FD'!$J$11,OF46='DD FD'!$AI$3),OE46,0),
IF(AND(OO46='DD FD'!$J$11,OQ46='DD FD'!$AI$3),OP46,0),
),2)</f>
        <v>0</v>
      </c>
    </row>
    <row r="47" spans="1:422">
      <c r="A47" s="806"/>
      <c r="B47" s="934"/>
      <c r="C47" s="247"/>
      <c r="D47" s="842"/>
      <c r="E47" s="247"/>
      <c r="F47" s="158"/>
      <c r="G47" s="710"/>
      <c r="H47" s="712"/>
      <c r="I47" s="936"/>
      <c r="J47" s="803"/>
      <c r="K47" s="150"/>
      <c r="L47" s="146" t="str">
        <f t="shared" si="0"/>
        <v/>
      </c>
      <c r="M47" s="501" t="str">
        <f t="shared" si="17"/>
        <v/>
      </c>
      <c r="N47" s="504"/>
      <c r="O47" s="113" t="str">
        <f t="shared" si="18"/>
        <v/>
      </c>
      <c r="P47" s="114" t="str">
        <f t="shared" si="1"/>
        <v/>
      </c>
      <c r="Q47" s="152"/>
      <c r="R47" s="152"/>
      <c r="S47" s="115" t="str">
        <f t="shared" si="19"/>
        <v/>
      </c>
      <c r="T47" s="159"/>
      <c r="U47" s="159"/>
      <c r="V47" s="157"/>
      <c r="W47" s="157"/>
      <c r="X47" s="157"/>
      <c r="Y47" s="772"/>
      <c r="Z47" s="158"/>
      <c r="AA47" s="144"/>
      <c r="AB47" s="112"/>
      <c r="AC47" s="153"/>
      <c r="AD47" s="153"/>
      <c r="AE47" s="153"/>
      <c r="AF47" s="153"/>
      <c r="AG47" s="153"/>
      <c r="AH47" s="153"/>
      <c r="AI47" s="152"/>
      <c r="AJ47" s="158"/>
      <c r="AK47" s="158"/>
      <c r="AL47" s="158"/>
      <c r="AM47" s="116" t="str">
        <f t="shared" si="20"/>
        <v/>
      </c>
      <c r="AN47" s="116" t="str">
        <f t="shared" si="21"/>
        <v/>
      </c>
      <c r="AO47" s="324"/>
      <c r="AP47" s="503"/>
      <c r="AQ47" s="487" t="str">
        <f t="shared" si="22"/>
        <v/>
      </c>
      <c r="AR47" s="113" t="str">
        <f t="shared" si="2"/>
        <v/>
      </c>
      <c r="AS47" s="113" t="str">
        <f t="shared" si="3"/>
        <v/>
      </c>
      <c r="AT47" s="113" t="str">
        <f t="shared" si="4"/>
        <v/>
      </c>
      <c r="AU47" s="113" t="str">
        <f t="shared" si="5"/>
        <v/>
      </c>
      <c r="AV47" s="159"/>
      <c r="AW47" s="157"/>
      <c r="AX47" s="157"/>
      <c r="AY47" s="157"/>
      <c r="AZ47" s="157"/>
      <c r="BA47" s="116" t="str">
        <f t="shared" si="6"/>
        <v/>
      </c>
      <c r="BB47" s="316"/>
      <c r="BC47" s="116" t="str">
        <f t="shared" si="7"/>
        <v/>
      </c>
      <c r="BD47" s="133" t="str">
        <f t="shared" si="8"/>
        <v/>
      </c>
      <c r="BE47" s="157"/>
      <c r="BF47" s="1180"/>
      <c r="BG47" s="1180"/>
      <c r="BH47" s="158"/>
      <c r="BI47" s="490"/>
      <c r="BJ47" s="514" t="str">
        <f t="shared" si="23"/>
        <v/>
      </c>
      <c r="BK47" s="789"/>
      <c r="BL47" s="116" t="str">
        <f t="shared" si="24"/>
        <v/>
      </c>
      <c r="BM47" s="144"/>
      <c r="BN47" s="144"/>
      <c r="BO47" s="144"/>
      <c r="BP47" s="790"/>
      <c r="BQ47" s="790"/>
      <c r="BR47" s="790"/>
      <c r="BS47" s="116" t="str">
        <f t="shared" si="9"/>
        <v/>
      </c>
      <c r="BT47" s="790"/>
      <c r="BU47" s="808" t="str">
        <f t="shared" si="10"/>
        <v/>
      </c>
      <c r="BV47" s="791"/>
      <c r="BW47" s="144"/>
      <c r="BX47" s="20"/>
      <c r="BY47" s="20"/>
      <c r="BZ47" s="20"/>
      <c r="CA47" s="792"/>
      <c r="CB47" s="1201"/>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782" t="str">
        <f t="shared" si="25"/>
        <v/>
      </c>
      <c r="EE47" s="519"/>
      <c r="EF47" s="793"/>
      <c r="EG47" s="519"/>
      <c r="EH47" s="794"/>
      <c r="EI47" s="790"/>
      <c r="EJ47" s="794"/>
      <c r="EK47" s="794"/>
      <c r="EL47" s="790"/>
      <c r="EM47" s="790"/>
      <c r="EN47" s="790"/>
      <c r="EO47" s="112" t="str">
        <f t="shared" si="11"/>
        <v/>
      </c>
      <c r="EP47" s="790"/>
      <c r="EQ47" s="488" t="str">
        <f t="shared" si="12"/>
        <v/>
      </c>
      <c r="ER47" s="1100"/>
      <c r="ES47" s="1099" t="str">
        <f t="shared" si="26"/>
        <v/>
      </c>
      <c r="ET47" s="525"/>
      <c r="EU47" s="148"/>
      <c r="EV47" s="148"/>
      <c r="EW47" s="148"/>
      <c r="EX47" s="148"/>
      <c r="EY47" s="148"/>
      <c r="EZ47" s="148"/>
      <c r="FA47" s="148"/>
      <c r="FB47" s="148"/>
      <c r="FC47" s="148"/>
      <c r="FD47" s="148"/>
      <c r="FE47" s="148"/>
      <c r="FF47" s="148"/>
      <c r="FG47" s="148"/>
      <c r="FH47" s="148"/>
      <c r="FI47" s="528"/>
      <c r="FJ47" s="513" t="str">
        <f t="shared" si="13"/>
        <v/>
      </c>
      <c r="FK47" s="158"/>
      <c r="FL47" s="850"/>
      <c r="FM47" s="850"/>
      <c r="FN47" s="850"/>
      <c r="FO47" s="850"/>
      <c r="FP47" s="850"/>
      <c r="FQ47" s="850"/>
      <c r="FR47" s="157"/>
      <c r="FS47" s="143"/>
      <c r="FT47" s="143"/>
      <c r="FU47" s="847" t="str">
        <f t="shared" si="14"/>
        <v/>
      </c>
      <c r="FV47" s="555"/>
      <c r="FW47" s="523" t="str">
        <f>IF(Table1[[#This Row],[Nonfood Inhaltstoffe - Komponente]]="","",VLOOKUP(Table1[[#This Row],[Nonfood Inhaltstoffe - Komponente]],'Dropdown Auswahl'!BJ:BK,2,FALSE))</f>
        <v/>
      </c>
      <c r="FX47" s="1013"/>
      <c r="FY47" s="1011" t="str">
        <f t="shared" si="15"/>
        <v/>
      </c>
      <c r="FZ47" s="152"/>
      <c r="GA47" s="152"/>
      <c r="GB47" s="152"/>
      <c r="GC47" s="529" t="str">
        <f t="shared" si="16"/>
        <v/>
      </c>
      <c r="GG47" s="21"/>
      <c r="GH47" s="21"/>
      <c r="GI47" s="1019"/>
      <c r="GJ47" s="1016" t="str">
        <f>IF(Table1[[#This Row],[Global Trade Item Number (GTIN)]]="","",Table1[[#This Row],[Global Trade Item Number (GTIN)]])</f>
        <v/>
      </c>
      <c r="GK47" s="555" t="str">
        <f>IF(Table1[[#This Row],[WAWI-Nr./ Kreditoren-Nummer
(ASDV)]]&lt;&gt;"",Table1[[#This Row],[WAWI-Nr./ Kreditoren-Nummer
(ASDV)]],"")</f>
        <v/>
      </c>
      <c r="GL47" s="165"/>
      <c r="GM47" s="165"/>
      <c r="GN47" s="165"/>
      <c r="GO47" s="485"/>
      <c r="GP47" s="534"/>
      <c r="GQ47" s="533"/>
      <c r="GR47" s="486"/>
      <c r="GS47" s="486"/>
      <c r="GT47" s="486"/>
      <c r="GU47" s="486"/>
      <c r="GV47" s="486"/>
      <c r="GW47" s="542"/>
      <c r="GX47" s="538"/>
      <c r="GY47" s="144"/>
      <c r="GZ47" s="480"/>
      <c r="HA47" s="158"/>
      <c r="HB47" s="480"/>
      <c r="HC47" s="480"/>
      <c r="HD47" s="480"/>
      <c r="HE47" s="480"/>
      <c r="HF47" s="480"/>
      <c r="HG47" s="480"/>
      <c r="HH47" s="538"/>
      <c r="HI47" s="480"/>
      <c r="HJ47" s="480"/>
      <c r="HK47" s="480"/>
      <c r="HL47" s="480"/>
      <c r="HM47" s="480"/>
      <c r="HN47" s="480"/>
      <c r="HO47" s="480"/>
      <c r="HP47" s="480"/>
      <c r="HQ47" s="480"/>
      <c r="HR47" s="538"/>
      <c r="HS47" s="480"/>
      <c r="HT47" s="480"/>
      <c r="HU47" s="480"/>
      <c r="HV47" s="480"/>
      <c r="HW47" s="480"/>
      <c r="HX47" s="480"/>
      <c r="HY47" s="480"/>
      <c r="HZ47" s="480"/>
      <c r="IA47" s="480"/>
      <c r="IB47" s="538"/>
      <c r="IC47" s="480"/>
      <c r="ID47" s="480"/>
      <c r="IE47" s="480"/>
      <c r="IF47" s="480"/>
      <c r="IG47" s="480"/>
      <c r="IH47" s="480"/>
      <c r="II47" s="480"/>
      <c r="IJ47" s="480"/>
      <c r="IK47" s="480"/>
      <c r="IL47" s="480"/>
      <c r="IM47" s="538"/>
      <c r="IN47" s="480"/>
      <c r="IO47" s="480"/>
      <c r="IP47" s="480"/>
      <c r="IQ47" s="480"/>
      <c r="IR47" s="480"/>
      <c r="IS47" s="480"/>
      <c r="IT47" s="480"/>
      <c r="IU47" s="480"/>
      <c r="IV47" s="480"/>
      <c r="IW47" s="480"/>
      <c r="IX47" s="538"/>
      <c r="IY47" s="480"/>
      <c r="IZ47" s="480"/>
      <c r="JA47" s="480"/>
      <c r="JB47" s="480"/>
      <c r="JC47" s="480"/>
      <c r="JD47" s="480"/>
      <c r="JE47" s="480"/>
      <c r="JF47" s="480"/>
      <c r="JG47" s="480"/>
      <c r="JH47" s="480"/>
      <c r="JI47" s="538"/>
      <c r="JJ47" s="480"/>
      <c r="JK47" s="480"/>
      <c r="JL47" s="480"/>
      <c r="JM47" s="480"/>
      <c r="JN47" s="480"/>
      <c r="JO47" s="480"/>
      <c r="JP47" s="480"/>
      <c r="JQ47" s="480"/>
      <c r="JR47" s="480"/>
      <c r="JS47" s="590"/>
      <c r="JT47" s="538"/>
      <c r="JU47" s="480"/>
      <c r="JV47" s="480"/>
      <c r="JW47" s="480"/>
      <c r="JX47" s="480"/>
      <c r="JY47" s="480"/>
      <c r="JZ47" s="480"/>
      <c r="KA47" s="480"/>
      <c r="KB47" s="480"/>
      <c r="KC47" s="480"/>
      <c r="KD47" s="480"/>
      <c r="KE47" s="538"/>
      <c r="KF47" s="480"/>
      <c r="KG47" s="480"/>
      <c r="KH47" s="480"/>
      <c r="KI47" s="480"/>
      <c r="KJ47" s="480"/>
      <c r="KK47" s="480"/>
      <c r="KL47" s="480"/>
      <c r="KM47" s="480"/>
      <c r="KN47" s="480"/>
      <c r="KO47" s="480"/>
      <c r="KR47" s="568" t="str">
        <f>IF(Table1[[#This Row],[GTIN]]&lt;&gt;"",Table1[[#This Row],[GTIN]],"")</f>
        <v/>
      </c>
      <c r="KS47" s="569" t="str">
        <f>Table1[[#This Row],[Kreditor]]</f>
        <v/>
      </c>
      <c r="KT47" s="570" t="str">
        <f>IF(Table1[[#This Row],[Gültig ab (Datum)]]&lt;&gt;"",Table1[[#This Row],[Gültig ab (Datum)]],"")</f>
        <v/>
      </c>
      <c r="KU47" s="570"/>
      <c r="KV47" s="583" t="str">
        <f>IF(Table1[[#This Row],[Artikel verpackt? 
(X=Ja)]]="","",Table1[[#This Row],[Artikel verpackt? 
(X=Ja)]])</f>
        <v/>
      </c>
      <c r="KW47" s="571" t="str">
        <f>IF(Table1[[#This Row],[Verpackung recyclingfähig?
(X=Ja)]]="","",Table1[[#This Row],[Verpackung recyclingfähig?
(X=Ja)]])</f>
        <v/>
      </c>
      <c r="KX47" s="572"/>
      <c r="KY47" s="573"/>
      <c r="KZ47" s="574"/>
      <c r="LA47" s="574"/>
      <c r="LB47" s="574"/>
      <c r="LC47" s="574"/>
      <c r="LD47" s="574"/>
      <c r="LE47" s="574"/>
      <c r="LF47" s="575"/>
      <c r="LG47" s="576" t="str">
        <f>IF(Table1[[#This Row],[Hauptkörper - B1 - Art]]="","",VLOOKUP(Table1[[#This Row],[Hauptkörper - B1 - Art]],'DD FD'!B:C,2,FALSE))</f>
        <v/>
      </c>
      <c r="LH47" s="577" t="str">
        <f>IF(Table1[[#This Row],[Hauptkörper - B1 - Fraktion]]="","",VLOOKUP(Table1[[#This Row],[Hauptkörper - B1 - Fraktion]],'DD FD'!H:J,3,FALSE))</f>
        <v/>
      </c>
      <c r="LI47" s="574" t="str">
        <f>IF(Table1[[#This Row],[Hauptkörper - B1 - Gewicht
(in G)]]="","",Table1[[#This Row],[Hauptkörper - B1 - Gewicht
(in G)]])</f>
        <v/>
      </c>
      <c r="LJ47" s="574" t="str">
        <f>IF(Table1[[#This Row],[Hauptkörper - B1 - Lizenzierungs-pflichtig? (X=Ja)]]="","",Table1[[#This Row],[Hauptkörper - B1 - Lizenzierungs-pflichtig? (X=Ja)]])</f>
        <v/>
      </c>
      <c r="LK47" s="577" t="str">
        <f>IF(Table1[[#This Row],[Hauptkörper - B1 - Virgin Material]]="","",VLOOKUP(Table1[[#This Row],[Hauptkörper - B1 - Virgin Material]],'DD FD'!AJ:AK,2,FALSE))</f>
        <v/>
      </c>
      <c r="LL47" s="578" t="str">
        <f>IF(Table1[[#This Row],[Hauptkörper - B1 - Virgin Material Anteil (in %)]]="","",Table1[[#This Row],[Hauptkörper - B1 - Virgin Material Anteil (in %)]])</f>
        <v/>
      </c>
      <c r="LM47" s="577" t="str">
        <f>IF(Table1[[#This Row],[Hauptkörper - B1 - Recyceltes Material]]="","",VLOOKUP(Table1[[#This Row],[Hauptkörper - B1 - Recyceltes Material]],'DD FD'!AL:AM,2,FALSE))</f>
        <v/>
      </c>
      <c r="LN47" s="578" t="str">
        <f>IF(Table1[[#This Row],[Hauptkörper - B1 - Recyceltes Material Anteil (in %)]]="","",Table1[[#This Row],[Hauptkörper - B1 - Recyceltes Material Anteil (in %)]])</f>
        <v/>
      </c>
      <c r="LO47" s="579" t="str">
        <f>IF(Table1[[#This Row],[Hauptkörper - B1 - Beschichtung]]="","",VLOOKUP(Table1[[#This Row],[Hauptkörper - B1 - Beschichtung]],'DD FD'!AE:AF,2,FALSE))</f>
        <v/>
      </c>
      <c r="LP47" s="580" t="str">
        <f>IF(Table1[[#This Row],[Hauptkörper - B1 - Beschichtung Anteil (in %)]]="","",Table1[[#This Row],[Hauptkörper - B1 - Beschichtung Anteil (in %)]])</f>
        <v/>
      </c>
      <c r="LQ47" s="576" t="str">
        <f>IF(Table1[[#This Row],[Hauptkörper - B2 - Art]]="","",VLOOKUP(Table1[[#This Row],[Hauptkörper - B2 - Art]],'DD FD'!B:C,2,FALSE))</f>
        <v/>
      </c>
      <c r="LR47" s="577" t="str">
        <f>IF(Table1[[#This Row],[Hauptkörper - B2 - Fraktion]]="","",VLOOKUP(Table1[[#This Row],[Hauptkörper - B2 - Fraktion]],'DD FD'!H:J,3,FALSE))</f>
        <v/>
      </c>
      <c r="LS47" s="574" t="str">
        <f>IF(Table1[[#This Row],[Hauptkörper - B2 - Gewicht
(in G)]]="","",Table1[[#This Row],[Hauptkörper - B2 - Gewicht
(in G)]])</f>
        <v/>
      </c>
      <c r="LT47" s="574" t="str">
        <f>IF(Table1[[#This Row],[Hauptkörper - B2 - Lizenzierungs-pflichtig? (X=Ja)]]="","",Table1[[#This Row],[Hauptkörper - B2 - Lizenzierungs-pflichtig? (X=Ja)]])</f>
        <v/>
      </c>
      <c r="LU47" s="577" t="str">
        <f>IF(Table1[[#This Row],[Hauptkörper - B2 - Virgin Material]]="","",VLOOKUP(Table1[[#This Row],[Hauptkörper - B2 - Virgin Material]],'DD FD'!AJ:AK,2,FALSE))</f>
        <v/>
      </c>
      <c r="LV47" s="578" t="str">
        <f>IF(Table1[[#This Row],[Hauptkörper - B2 - Virgin Material Anteil (in %)]]="","",Table1[[#This Row],[Hauptkörper - B2 - Virgin Material Anteil (in %)]])</f>
        <v/>
      </c>
      <c r="LW47" s="577" t="str">
        <f>IF(Table1[[#This Row],[Hauptkörper - B2 - Recyceltes Material]]="","",VLOOKUP(Table1[[#This Row],[Hauptkörper - B2 - Recyceltes Material]],'DD FD'!AL:AM,2,FALSE))</f>
        <v/>
      </c>
      <c r="LX47" s="578" t="str">
        <f>IF(Table1[[#This Row],[Hauptkörper - B2 - Recyceltes Material Anteil (in %)]]="","",Table1[[#This Row],[Hauptkörper - B2 - Recyceltes Material Anteil (in %)]])</f>
        <v/>
      </c>
      <c r="LY47" s="577" t="str">
        <f>IF(Table1[[#This Row],[Hauptkörper - B2 - Beschichtung]]="","",VLOOKUP(Table1[[#This Row],[Hauptkörper - B2 - Beschichtung]],'DD FD'!AE:AF,2,FALSE))</f>
        <v/>
      </c>
      <c r="LZ47" s="580" t="str">
        <f>IF(Table1[[#This Row],[Hauptkörper - B2 - Beschichtung Anteil (in %)]]="","",Table1[[#This Row],[Hauptkörper - B2 - Beschichtung Anteil (in %)]])</f>
        <v/>
      </c>
      <c r="MA47" s="576" t="str">
        <f>IF(Table1[[#This Row],[Hauptkörper - B3 - Art]]="","",VLOOKUP(Table1[[#This Row],[Hauptkörper - B3 - Art]],'DD FD'!B:C,2,FALSE))</f>
        <v/>
      </c>
      <c r="MB47" s="577" t="str">
        <f>IF(Table1[[#This Row],[Hauptkörper - B3 - Fraktion]]="","",VLOOKUP(Table1[[#This Row],[Hauptkörper - B3 - Fraktion]],'DD FD'!H:J,3,FALSE))</f>
        <v/>
      </c>
      <c r="MC47" s="574" t="str">
        <f>IF(Table1[[#This Row],[Hauptkörper - B3 - Gewicht
(in G)]]="","",Table1[[#This Row],[Hauptkörper - B3 - Gewicht
(in G)]])</f>
        <v/>
      </c>
      <c r="MD47" s="574" t="str">
        <f>IF(Table1[[#This Row],[Hauptkörper - B3 - Lizenzierungs-pflichtig? (X=Ja)]]="","",Table1[[#This Row],[Hauptkörper - B3 - Lizenzierungs-pflichtig? (X=Ja)]])</f>
        <v/>
      </c>
      <c r="ME47" s="577" t="str">
        <f>IF(Table1[[#This Row],[Hauptkörper - B3 - Virgin Material]]="","",VLOOKUP(Table1[[#This Row],[Hauptkörper - B3 - Virgin Material]],'DD FD'!AJ:AK,2,FALSE))</f>
        <v/>
      </c>
      <c r="MF47" s="578" t="str">
        <f>IF(Table1[[#This Row],[Hauptkörper - B3 - Virgin Material Anteil (in %)]]="","",Table1[[#This Row],[Hauptkörper - B3 - Virgin Material Anteil (in %)]])</f>
        <v/>
      </c>
      <c r="MG47" s="577" t="str">
        <f>IF(Table1[[#This Row],[Hauptkörper - B3 - Recyceltes Material]]="","",VLOOKUP(Table1[[#This Row],[Hauptkörper - B3 - Recyceltes Material]],'DD FD'!AL:AM,2,FALSE))</f>
        <v/>
      </c>
      <c r="MH47" s="578" t="str">
        <f>IF(Table1[[#This Row],[Hauptkörper - B3 - Recyceltes Material Anteil (in %)]]="","",Table1[[#This Row],[Hauptkörper - B3 - Recyceltes Material Anteil (in %)]])</f>
        <v/>
      </c>
      <c r="MI47" s="577" t="str">
        <f>IF(Table1[[#This Row],[Hauptkörper - B3 - Beschichtung]]="","",VLOOKUP(Table1[[#This Row],[Hauptkörper - B3 - Beschichtung]],'DD FD'!AE:AF,2,FALSE))</f>
        <v/>
      </c>
      <c r="MJ47" s="580" t="str">
        <f>IF(Table1[[#This Row],[Hauptkörper - B3 - Beschichtung Anteil (in %)]]="","",Table1[[#This Row],[Hauptkörper - B3 - Beschichtung Anteil (in %)]])</f>
        <v/>
      </c>
      <c r="MK47" s="576" t="str">
        <f>IF(Table1[[#This Row],[Verschluss - B1 - Art]]="","",VLOOKUP(Table1[[#This Row],[Verschluss - B1 - Art]],'DD FD'!D:E,2,FALSE))</f>
        <v/>
      </c>
      <c r="ML47" s="577" t="str">
        <f>IF(Table1[[#This Row],[Verschluss - B1 - Fraktion]]="","",VLOOKUP(Table1[[#This Row],[Verschluss - B1 - Fraktion]],'DD FD'!H:J,3,FALSE))</f>
        <v/>
      </c>
      <c r="MM47" s="574" t="str">
        <f>IF(Table1[[#This Row],[Verschluss - B1 - Gewicht (in G)]]="","",Table1[[#This Row],[Verschluss - B1 - Gewicht (in G)]])</f>
        <v/>
      </c>
      <c r="MN47" s="574" t="str">
        <f>IF(Table1[[#This Row],[Verschluss - B1 - Lizenzierungs-pflichtig? (X=Ja)]]="","",Table1[[#This Row],[Verschluss - B1 - Lizenzierungs-pflichtig? (X=Ja)]])</f>
        <v/>
      </c>
      <c r="MO47" s="574" t="str">
        <f>IF(Table1[[#This Row],[Verschluss - B1 - Trennbar vom Hauptkörper? (X=Ja)]]="","",Table1[[#This Row],[Verschluss - B1 - Trennbar vom Hauptkörper? (X=Ja)]])</f>
        <v/>
      </c>
      <c r="MP47" s="577" t="str">
        <f>IF(Table1[[#This Row],[Verschluss - B1 - Virgin Material]]="","",VLOOKUP(Table1[[#This Row],[Verschluss - B1 - Virgin Material]],'DD FD'!AJ:AK,2,FALSE))</f>
        <v/>
      </c>
      <c r="MQ47" s="578" t="str">
        <f>IF(Table1[[#This Row],[Verschluss - B1 - Virgin Material Anteil (in %)]]="","",Table1[[#This Row],[Verschluss - B1 - Virgin Material Anteil (in %)]])</f>
        <v/>
      </c>
      <c r="MR47" s="577" t="str">
        <f>IF(Table1[[#This Row],[Verschluss - B1 - Recyceltes Material]]="","",VLOOKUP(Table1[[#This Row],[Verschluss - B1 - Recyceltes Material]],'DD FD'!AL:AM,2,FALSE))</f>
        <v/>
      </c>
      <c r="MS47" s="578" t="str">
        <f>IF(Table1[[#This Row],[Verschluss - B1 - Recyceltes Material Anteil (in %)]]="","",Table1[[#This Row],[Verschluss - B1 - Recyceltes Material Anteil (in %)]])</f>
        <v/>
      </c>
      <c r="MT47" s="577" t="str">
        <f>IF(Table1[[#This Row],[Verschluss - B1 - Beschichtung]]="","",VLOOKUP(Table1[[#This Row],[Verschluss - B1 - Beschichtung]],'DD FD'!AE:AF,2,FALSE))</f>
        <v/>
      </c>
      <c r="MU47" s="580" t="str">
        <f>IF(Table1[[#This Row],[Verschluss - B1 - Beschichtung Anteil (in %)]]="","",Table1[[#This Row],[Verschluss - B1 - Beschichtung Anteil (in %)]])</f>
        <v/>
      </c>
      <c r="MV47" s="576" t="str">
        <f>IF(Table1[[#This Row],[Verschluss - B2 - Art]]="","",VLOOKUP(Table1[[#This Row],[Verschluss - B2 - Art]],'DD FD'!D:E,2,FALSE))</f>
        <v/>
      </c>
      <c r="MW47" s="577" t="str">
        <f>IF(Table1[[#This Row],[Verschluss - B2 - Fraktion]]="","",VLOOKUP(Table1[[#This Row],[Verschluss - B2 - Fraktion]],'DD FD'!H:J,3,FALSE))</f>
        <v/>
      </c>
      <c r="MX47" s="574" t="str">
        <f>IF(Table1[[#This Row],[Verschluss - B2 - Gewicht (in G)]]="","",Table1[[#This Row],[Verschluss - B2 - Gewicht (in G)]])</f>
        <v/>
      </c>
      <c r="MY47" s="574" t="str">
        <f>IF(Table1[[#This Row],[Verschluss - B2 - Lizenzierungs-pflichtig? (X=Ja)]]="","",Table1[[#This Row],[Verschluss - B2 - Lizenzierungs-pflichtig? (X=Ja)]])</f>
        <v/>
      </c>
      <c r="MZ47" s="574" t="str">
        <f>IF(Table1[[#This Row],[Verschluss - B2 - Trennbar vom Hauptkörper? (X=Ja)]]="","",Table1[[#This Row],[Verschluss - B2 - Trennbar vom Hauptkörper? (X=Ja)]])</f>
        <v/>
      </c>
      <c r="NA47" s="577" t="str">
        <f>IF(Table1[[#This Row],[Verschluss - B2 - Virgin Material]]="","",VLOOKUP(Table1[[#This Row],[Verschluss - B2 - Virgin Material]],'DD FD'!AJ:AK,2,FALSE))</f>
        <v/>
      </c>
      <c r="NB47" s="578" t="str">
        <f>IF(Table1[[#This Row],[Verschluss - B2 - Virgin Material Anteil (in %)]]="","",Table1[[#This Row],[Verschluss - B2 - Virgin Material Anteil (in %)]])</f>
        <v/>
      </c>
      <c r="NC47" s="577" t="str">
        <f>IF(Table1[[#This Row],[Verschluss - B2 - Recyceltes Material]]="","",VLOOKUP(Table1[[#This Row],[Verschluss - B2 - Recyceltes Material]],'DD FD'!AL:AM,2,FALSE))</f>
        <v/>
      </c>
      <c r="ND47" s="578" t="str">
        <f>IF(Table1[[#This Row],[Verschluss - B2 - Recyceltes Material Anteil (in %)]]="","",Table1[[#This Row],[Verschluss - B2 - Recyceltes Material Anteil (in %)]])</f>
        <v/>
      </c>
      <c r="NE47" s="577" t="str">
        <f>IF(Table1[[#This Row],[Verschluss - B2 - Beschichtung]]="","",VLOOKUP(Table1[[#This Row],[Verschluss - B2 - Beschichtung]],'DD FD'!AE:AF,2,FALSE))</f>
        <v/>
      </c>
      <c r="NF47" s="580" t="str">
        <f>IF(Table1[[#This Row],[Verschluss - B2 - Beschichtung Anteil (in %)]]="","",Table1[[#This Row],[Verschluss - B2 - Beschichtung Anteil (in %)]])</f>
        <v/>
      </c>
      <c r="NG47" s="576" t="str">
        <f>IF(Table1[[#This Row],[Verschluss - B3 - Art]]="","",VLOOKUP(Table1[[#This Row],[Verschluss - B3 - Art]],'DD FD'!D:E,2,FALSE))</f>
        <v/>
      </c>
      <c r="NH47" s="577" t="str">
        <f>IF(Table1[[#This Row],[Verschluss - B3 - Fraktion]]="","",VLOOKUP(Table1[[#This Row],[Verschluss - B3 - Fraktion]],'DD FD'!H:J,3,FALSE))</f>
        <v/>
      </c>
      <c r="NI47" s="574" t="str">
        <f>IF(Table1[[#This Row],[Verschluss - B3 - Gewicht (in G)]]="","",Table1[[#This Row],[Verschluss - B3 - Gewicht (in G)]])</f>
        <v/>
      </c>
      <c r="NJ47" s="574" t="str">
        <f>IF(Table1[[#This Row],[Verschluss - B3 - Lizenzierungs-pflichtig? (X=Ja)]]="","",Table1[[#This Row],[Verschluss - B3 - Lizenzierungs-pflichtig? (X=Ja)]])</f>
        <v/>
      </c>
      <c r="NK47" s="574" t="str">
        <f>IF(Table1[[#This Row],[Verschluss - B3 - Trennbar vom Hauptkörper? (X=Ja)]]="","",Table1[[#This Row],[Verschluss - B3 - Trennbar vom Hauptkörper? (X=Ja)]])</f>
        <v/>
      </c>
      <c r="NL47" s="577" t="str">
        <f>IF(Table1[[#This Row],[Verschluss - B3 - Virgin Material]]="","",VLOOKUP(Table1[[#This Row],[Verschluss - B3 - Virgin Material]],'DD FD'!AJ:AK,2,FALSE))</f>
        <v/>
      </c>
      <c r="NM47" s="578" t="str">
        <f>IF(Table1[[#This Row],[Verschluss - B3 - Virgin Material Anteil (in %)]]="","",Table1[[#This Row],[Verschluss - B3 - Virgin Material Anteil (in %)]])</f>
        <v/>
      </c>
      <c r="NN47" s="577" t="str">
        <f>IF(Table1[[#This Row],[Verschluss - B3 - Recyceltes Material]]="","",VLOOKUP(Table1[[#This Row],[Verschluss - B3 - Recyceltes Material]],'DD FD'!AL:AM,2,FALSE))</f>
        <v/>
      </c>
      <c r="NO47" s="578" t="str">
        <f>IF(Table1[[#This Row],[Verschluss - B3 - Recyceltes Material Anteil (in %)]]="","",Table1[[#This Row],[Verschluss - B3 - Recyceltes Material Anteil (in %)]])</f>
        <v/>
      </c>
      <c r="NP47" s="577" t="str">
        <f>IF(Table1[[#This Row],[Verschluss - B3 - Beschichtung]]="","",VLOOKUP(Table1[[#This Row],[Verschluss - B3 - Beschichtung]],'DD FD'!AE:AF,2,FALSE))</f>
        <v/>
      </c>
      <c r="NQ47" s="580" t="str">
        <f>IF(Table1[[#This Row],[Verschluss - B3 - Beschichtung Anteil (in %)]]="","",Table1[[#This Row],[Verschluss - B3 - Beschichtung Anteil (in %)]])</f>
        <v/>
      </c>
      <c r="NR47" s="576" t="str">
        <f>IF(Table1[[#This Row],[Etikett - B1 - Art]]="","",VLOOKUP(Table1[[#This Row],[Etikett - B1 - Art]],'DD FD'!F:G,2,FALSE))</f>
        <v/>
      </c>
      <c r="NS47" s="577" t="str">
        <f>IF(Table1[[#This Row],[Etikett - B1 - Fraktion]]="","",VLOOKUP(Table1[[#This Row],[Etikett - B1 - Fraktion]],'DD FD'!H:J,3,FALSE))</f>
        <v/>
      </c>
      <c r="NT47" s="574" t="str">
        <f>IF(Table1[[#This Row],[Etikett - B1 - Gewicht (in G)]]="","",Table1[[#This Row],[Etikett - B1 - Gewicht (in G)]])</f>
        <v/>
      </c>
      <c r="NU47" s="574" t="str">
        <f>IF(Table1[[#This Row],[Etikett - B1 - Lizenzierungs-pflichtig? (X=Ja)]]="","",Table1[[#This Row],[Etikett - B1 - Lizenzierungs-pflichtig? (X=Ja)]])</f>
        <v/>
      </c>
      <c r="NV47" s="574" t="str">
        <f>IF(Table1[[#This Row],[Etikett - B1 - Trennbar vom Hauptkörper? (X=Ja)]]="","",Table1[[#This Row],[Etikett - B1 - Trennbar vom Hauptkörper? (X=Ja)]])</f>
        <v/>
      </c>
      <c r="NW47" s="577" t="str">
        <f>IF(Table1[[#This Row],[Etikett - B1 - Virgin Material]]="","",VLOOKUP(Table1[[#This Row],[Etikett - B1 - Virgin Material]],'DD FD'!AJ:AK,2,FALSE))</f>
        <v/>
      </c>
      <c r="NX47" s="578" t="str">
        <f>IF(Table1[[#This Row],[Etikett - B1 - Virgin Material Anteil (in %)]]="","",Table1[[#This Row],[Etikett - B1 - Virgin Material Anteil (in %)]])</f>
        <v/>
      </c>
      <c r="NY47" s="577" t="str">
        <f>IF(Table1[[#This Row],[Etikett - B1 - Recyceltes Material]]="","",VLOOKUP(Table1[[#This Row],[Etikett - B1 - Recyceltes Material]],'DD FD'!AL:AM,2,FALSE))</f>
        <v/>
      </c>
      <c r="NZ47" s="578" t="str">
        <f>IF(Table1[[#This Row],[Etikett - B1 - Recyceltes Material Anteil (in %)]]="","",Table1[[#This Row],[Etikett - B1 - Recyceltes Material Anteil (in %)]])</f>
        <v/>
      </c>
      <c r="OA47" s="577" t="str">
        <f>IF(Table1[[#This Row],[Etikett - B1 - Beschichtung]]="","",VLOOKUP(Table1[[#This Row],[Etikett - B1 - Beschichtung]],'DD FD'!AE:AF,2,FALSE))</f>
        <v/>
      </c>
      <c r="OB47" s="580" t="str">
        <f>IF(Table1[[#This Row],[Etikett - B1 - Beschichtung Anteil (in %)]]="","",Table1[[#This Row],[Etikett - B1 - Beschichtung Anteil (in %)]])</f>
        <v/>
      </c>
      <c r="OC47" s="576" t="str">
        <f>IF(Table1[[#This Row],[Etikett - B2 - Art]]="","",VLOOKUP(Table1[[#This Row],[Etikett - B2 - Art]],'DD FD'!F:G,2,FALSE))</f>
        <v/>
      </c>
      <c r="OD47" s="577" t="str">
        <f>IF(Table1[[#This Row],[Etikett - B2 - Fraktion]]="","",VLOOKUP(Table1[[#This Row],[Etikett - B2 - Fraktion]],'DD FD'!H:J,3,FALSE))</f>
        <v/>
      </c>
      <c r="OE47" s="574" t="str">
        <f>IF(Table1[[#This Row],[Etikett - B2 - Gewicht (in G)]]="","",Table1[[#This Row],[Etikett - B2 - Gewicht (in G)]])</f>
        <v/>
      </c>
      <c r="OF47" s="574" t="str">
        <f>IF(Table1[[#This Row],[Etikett - B2 - Lizenzierungs-pflichtig? (X=Ja)]]="","",Table1[[#This Row],[Etikett - B2 - Lizenzierungs-pflichtig? (X=Ja)]])</f>
        <v/>
      </c>
      <c r="OG47" s="574" t="str">
        <f>IF(Table1[[#This Row],[Etikett - B2 - Trennbar vom Hauptkörper? (X=Ja)]]="","",Table1[[#This Row],[Etikett - B2 - Trennbar vom Hauptkörper? (X=Ja)]])</f>
        <v/>
      </c>
      <c r="OH47" s="577" t="str">
        <f>IF(Table1[[#This Row],[Etikett - B2 - Virgin Material]]="","",VLOOKUP(Table1[[#This Row],[Etikett - B2 - Virgin Material]],'DD FD'!AJ:AK,2,FALSE))</f>
        <v/>
      </c>
      <c r="OI47" s="578" t="str">
        <f>IF(Table1[[#This Row],[Etikett - B2 - Virgin Material Anteil (in %)]]="","",Table1[[#This Row],[Etikett - B2 - Virgin Material Anteil (in %)]])</f>
        <v/>
      </c>
      <c r="OJ47" s="577" t="str">
        <f>IF(Table1[[#This Row],[Etikett - B2 - Recyceltes Material]]="","",VLOOKUP(Table1[[#This Row],[Etikett - B2 - Recyceltes Material]],'DD FD'!AL:AM,2,FALSE))</f>
        <v/>
      </c>
      <c r="OK47" s="578" t="str">
        <f>IF(Table1[[#This Row],[Etikett - B2 - Recyceltes Material Anteil (in %)]]="","",Table1[[#This Row],[Etikett - B2 - Recyceltes Material Anteil (in %)]])</f>
        <v/>
      </c>
      <c r="OL47" s="577" t="str">
        <f>IF(Table1[[#This Row],[Etikett - B2 - Beschichtung]]="","",VLOOKUP(Table1[[#This Row],[Etikett - B2 - Beschichtung]],'DD FD'!AE:AF,2,FALSE))</f>
        <v/>
      </c>
      <c r="OM47" s="580" t="str">
        <f>IF(Table1[[#This Row],[Etikett - B2 - Beschichtung Anteil (in %)]]="","",Table1[[#This Row],[Etikett - B2 - Beschichtung Anteil (in %)]])</f>
        <v/>
      </c>
      <c r="ON47" s="576" t="str">
        <f>IF(Table1[[#This Row],[Etikett - B3 - Art]]="","",VLOOKUP(Table1[[#This Row],[Etikett - B3 - Art]],'DD FD'!F:G,2,FALSE))</f>
        <v/>
      </c>
      <c r="OO47" s="577" t="str">
        <f>IF(Table1[[#This Row],[Etikett - B3 - Fraktion]]="","",VLOOKUP(Table1[[#This Row],[Etikett - B3 - Fraktion]],'DD FD'!H:J,3,FALSE))</f>
        <v/>
      </c>
      <c r="OP47" s="574" t="str">
        <f>IF(Table1[[#This Row],[Etikett - B3 - Gewicht (in G)]]="","",Table1[[#This Row],[Etikett - B3 - Gewicht (in G)]])</f>
        <v/>
      </c>
      <c r="OQ47" s="574" t="str">
        <f>IF(Table1[[#This Row],[Etikett - B3 - Lizenzierungs-pflichtig? (X=Ja)]]="","",Table1[[#This Row],[Etikett - B3 - Lizenzierungs-pflichtig? (X=Ja)]])</f>
        <v/>
      </c>
      <c r="OR47" s="574" t="str">
        <f>IF(Table1[[#This Row],[Etikett - B3 - Trennbar vom Hauptkörper? (X=Ja)]]="","",Table1[[#This Row],[Etikett - B3 - Trennbar vom Hauptkörper? (X=Ja)]])</f>
        <v/>
      </c>
      <c r="OS47" s="577" t="str">
        <f>IF(Table1[[#This Row],[Etikett - B3 - Virgin Material]]="","",VLOOKUP(Table1[[#This Row],[Etikett - B3 - Virgin Material]],'DD FD'!AJ:AK,2,FALSE))</f>
        <v/>
      </c>
      <c r="OT47" s="578" t="str">
        <f>IF(Table1[[#This Row],[Etikett - B3 - Virgin Material Anteil (in %)]]="","",Table1[[#This Row],[Etikett - B3 - Virgin Material Anteil (in %)]])</f>
        <v/>
      </c>
      <c r="OU47" s="577" t="str">
        <f>IF(Table1[[#This Row],[Etikett - B3 - Recyceltes Material]]="","",VLOOKUP(Table1[[#This Row],[Etikett - B3 - Recyceltes Material]],'DD FD'!AL:AM,2,FALSE))</f>
        <v/>
      </c>
      <c r="OV47" s="578" t="str">
        <f>IF(Table1[[#This Row],[Etikett - B3 - Recyceltes Material Anteil (in %)]]="","",Table1[[#This Row],[Etikett - B3 - Recyceltes Material Anteil (in %)]])</f>
        <v/>
      </c>
      <c r="OW47" s="577" t="str">
        <f>IF(Table1[[#This Row],[Etikett - B3 - Beschichtung]]="","",VLOOKUP(Table1[[#This Row],[Etikett - B3 - Beschichtung]],'DD FD'!AE:AF,2,FALSE))</f>
        <v/>
      </c>
      <c r="OX47" s="613" t="str">
        <f>IF(Table1[[#This Row],[Etikett - B3 - Beschichtung Anteil (in %)]]="","",Table1[[#This Row],[Etikett - B3 - Beschichtung Anteil (in %)]])</f>
        <v/>
      </c>
      <c r="OY47" s="618">
        <f>ROUNDUP(SUM(
IF(AND(LH47='DD FD'!$J$7,LJ47='DD FD'!$AI$3),LI47,0),
IF(AND(LR47='DD FD'!$J$7,LT47='DD FD'!$AI$3),LS47,0),
IF(AND(MB47='DD FD'!$J$7,MD47='DD FD'!$AI$3),MC47,0),
IF(AND(ML47='DD FD'!$J$7,MN47='DD FD'!$AI$3),MM47,0),
IF(AND(MW47='DD FD'!$J$7,MY47='DD FD'!$AI$3),MX47,0),
IF(AND(NH47='DD FD'!$J$7,NJ47='DD FD'!$AI$3),NI47,0),
IF(AND(NS47='DD FD'!$J$7,NU47='DD FD'!$AI$3),NT47,0),
IF(AND(OD47='DD FD'!$J$7,OF47='DD FD'!$AI$3),OE47,0),
IF(AND(OO47='DD FD'!$J$7,OQ47='DD FD'!$AI$3),OP47,0),
),2)</f>
        <v>0</v>
      </c>
      <c r="OZ47" s="617">
        <f>ROUNDUP(SUM(
IF(AND(LH47='DD FD'!$J$6,LJ47='DD FD'!$AI$3),LI47,0),
IF(AND(LR47='DD FD'!$J$6,LT47='DD FD'!$AI$3),LS47,0),
IF(AND(MB47='DD FD'!$J$6,MD47='DD FD'!$AI$3),MC47,0),
IF(AND(ML47='DD FD'!$J$6,MN47='DD FD'!$AI$3),MM47,0),
IF(AND(MW47='DD FD'!$J$6,MY47='DD FD'!$AI$3),MX47,0),
IF(AND(NH47='DD FD'!$J$6,NJ47='DD FD'!$AI$3),NI47,0),
IF(AND(NS47='DD FD'!$J$6,NU47='DD FD'!$AI$3),NT47,0),
IF(AND(OD47='DD FD'!$J$6,OF47='DD FD'!$AI$3),OE47,0),
IF(AND(OO47='DD FD'!$J$6,OQ47='DD FD'!$AI$3),OP47,0),
),2)</f>
        <v>0</v>
      </c>
      <c r="PA47" s="617">
        <f>ROUNDUP(SUM(
IF(AND(LH47='DD FD'!$J$10,LJ47='DD FD'!$AI$3),LI47,0),
IF(AND(LR47='DD FD'!$J$10,LT47='DD FD'!$AI$3),LS47,0),
IF(AND(MB47='DD FD'!$J$10,MD47='DD FD'!$AI$3),MC47,0),
IF(AND(ML47='DD FD'!$J$10,MN47='DD FD'!$AI$3),MM47,0),
IF(AND(MW47='DD FD'!$J$10,MY47='DD FD'!$AI$3),MX47,0),
IF(AND(NH47='DD FD'!$J$10,NJ47='DD FD'!$AI$3),NI47,0),
IF(AND(NS47='DD FD'!$J$10,NU47='DD FD'!$AI$3),NT47,0),
IF(AND(OD47='DD FD'!$J$10,OF47='DD FD'!$AI$3),OE47,0),
IF(AND(OO47='DD FD'!$J$10,OQ47='DD FD'!$AI$3),OP47,0),
),2)</f>
        <v>0</v>
      </c>
      <c r="PB47" s="617">
        <f>ROUNDUP(SUM(
IF(AND(LH47='DD FD'!$J$8,LJ47='DD FD'!$AI$3),LI47,0),
IF(AND(LR47='DD FD'!$J$8,LT47='DD FD'!$AI$3),LS47,0),
IF(AND(MB47='DD FD'!$J$8,MD47='DD FD'!$AI$3),MC47,0),
IF(AND(ML47='DD FD'!$J$8,MN47='DD FD'!$AI$3),MM47,0),
IF(AND(MW47='DD FD'!$J$8,MY47='DD FD'!$AI$3),MX47,0),
IF(AND(NH47='DD FD'!$J$8,NJ47='DD FD'!$AI$3),NI47,0),
IF(AND(NS47='DD FD'!$J$8,NU47='DD FD'!$AI$3),NT47,0),
IF(AND(OD47='DD FD'!$J$8,OF47='DD FD'!$AI$3),OE47,0),
IF(AND(OO47='DD FD'!$J$8,OQ47='DD FD'!$AI$3),OP47,0),
),2)</f>
        <v>0</v>
      </c>
      <c r="PC47" s="617">
        <f>ROUNDUP(SUM(
IF(AND(LH47='DD FD'!$J$5,LJ47='DD FD'!$AI$3),LI47,0),
IF(AND(LR47='DD FD'!$J$5,LT47='DD FD'!$AI$3),LS47,0),
IF(AND(MB47='DD FD'!$J$5,MD47='DD FD'!$AI$3),MC47,0),
IF(AND(ML47='DD FD'!$J$5,MN47='DD FD'!$AI$3),MM47,0),
IF(AND(MW47='DD FD'!$J$5,MY47='DD FD'!$AI$3),MX47,0),
IF(AND(NH47='DD FD'!$J$5,NJ47='DD FD'!$AI$3),NI47,0),
IF(AND(NS47='DD FD'!$J$5,NU47='DD FD'!$AI$3),NT47,0),
IF(AND(OD47='DD FD'!$J$5,OF47='DD FD'!$AI$3),OE47,0),
IF(AND(OO47='DD FD'!$J$5,OQ47='DD FD'!$AI$3),OP47,0),
),2)</f>
        <v>0</v>
      </c>
      <c r="PD47" s="617">
        <f>ROUNDUP(SUM(
IF(AND(LH47='DD FD'!$J$9,LJ47='DD FD'!$AI$3),LI47,0),
IF(AND(LR47='DD FD'!$J$9,LT47='DD FD'!$AI$3),LS47,0),
IF(AND(MB47='DD FD'!$J$9,MD47='DD FD'!$AI$3),MC47,0),
IF(AND(ML47='DD FD'!$J$9,MN47='DD FD'!$AI$3),MM47,0),
IF(AND(MW47='DD FD'!$J$9,MY47='DD FD'!$AI$3),MX47,0),
IF(AND(NH47='DD FD'!$J$9,NJ47='DD FD'!$AI$3),NI47,0),
IF(AND(NS47='DD FD'!$J$9,NU47='DD FD'!$AI$3),NT47,0),
IF(AND(OD47='DD FD'!$J$9,OF47='DD FD'!$AI$3),OE47,0),
IF(AND(OO47='DD FD'!$J$9,OQ47='DD FD'!$AI$3),OP47,0),
),2)</f>
        <v>0</v>
      </c>
      <c r="PE47" s="617">
        <f>ROUNDUP(SUM(
IF(AND(LH47='DD FD'!$J$4,LJ47='DD FD'!$AI$3),LI47,0),
IF(AND(LR47='DD FD'!$J$4,LT47='DD FD'!$AI$3),LS47,0),
IF(AND(MB47='DD FD'!$J$4,MD47='DD FD'!$AI$3),MC47,0),
IF(AND(ML47='DD FD'!$J$4,MN47='DD FD'!$AI$3),MM47,0),
IF(AND(MW47='DD FD'!$J$4,MY47='DD FD'!$AI$3),MX47,0),
IF(AND(NH47='DD FD'!$J$4,NJ47='DD FD'!$AI$3),NI47,0),
IF(AND(NS47='DD FD'!$J$4,NU47='DD FD'!$AI$3),NT47,0),
IF(AND(OD47='DD FD'!$J$4,OF47='DD FD'!$AI$3),OE47,0),
IF(AND(OO47='DD FD'!$J$4,OQ47='DD FD'!$AI$3),OP47,0),
),2)</f>
        <v>0</v>
      </c>
      <c r="PF47" s="619">
        <f>ROUNDUP(SUM(
IF(AND(LH47='DD FD'!$J$11,LJ47='DD FD'!$AI$3),LI47,0),
IF(AND(LR47='DD FD'!$J$11,LT47='DD FD'!$AI$3),LS47,0),
IF(AND(MB47='DD FD'!$J$11,MD47='DD FD'!$AI$3),MC47,0),
IF(AND(ML47='DD FD'!$J$11,MN47='DD FD'!$AI$3),MM47,0),
IF(AND(MW47='DD FD'!$J$11,MY47='DD FD'!$AI$3),MX47,0),
IF(AND(NH47='DD FD'!$J$11,NJ47='DD FD'!$AI$3),NI47,0),
IF(AND(NS47='DD FD'!$J$11,NU47='DD FD'!$AI$3),NT47,0),
IF(AND(OD47='DD FD'!$J$11,OF47='DD FD'!$AI$3),OE47,0),
IF(AND(OO47='DD FD'!$J$11,OQ47='DD FD'!$AI$3),OP47,0),
),2)</f>
        <v>0</v>
      </c>
    </row>
    <row r="48" spans="1:422">
      <c r="A48" s="806"/>
      <c r="B48" s="934"/>
      <c r="C48" s="247"/>
      <c r="D48" s="842"/>
      <c r="E48" s="247"/>
      <c r="F48" s="158"/>
      <c r="G48" s="710"/>
      <c r="H48" s="712"/>
      <c r="I48" s="936"/>
      <c r="J48" s="803"/>
      <c r="K48" s="150"/>
      <c r="L48" s="146" t="str">
        <f t="shared" si="0"/>
        <v/>
      </c>
      <c r="M48" s="501" t="str">
        <f t="shared" si="17"/>
        <v/>
      </c>
      <c r="N48" s="504"/>
      <c r="O48" s="113" t="str">
        <f t="shared" si="18"/>
        <v/>
      </c>
      <c r="P48" s="114" t="str">
        <f t="shared" si="1"/>
        <v/>
      </c>
      <c r="Q48" s="152"/>
      <c r="R48" s="152"/>
      <c r="S48" s="115" t="str">
        <f t="shared" si="19"/>
        <v/>
      </c>
      <c r="T48" s="159"/>
      <c r="U48" s="159"/>
      <c r="V48" s="157"/>
      <c r="W48" s="157"/>
      <c r="X48" s="157"/>
      <c r="Y48" s="772"/>
      <c r="Z48" s="158"/>
      <c r="AA48" s="144"/>
      <c r="AB48" s="112"/>
      <c r="AC48" s="153"/>
      <c r="AD48" s="153"/>
      <c r="AE48" s="153"/>
      <c r="AF48" s="153"/>
      <c r="AG48" s="153"/>
      <c r="AH48" s="153"/>
      <c r="AI48" s="152"/>
      <c r="AJ48" s="158"/>
      <c r="AK48" s="158"/>
      <c r="AL48" s="158"/>
      <c r="AM48" s="116" t="str">
        <f t="shared" si="20"/>
        <v/>
      </c>
      <c r="AN48" s="116" t="str">
        <f t="shared" si="21"/>
        <v/>
      </c>
      <c r="AO48" s="324"/>
      <c r="AP48" s="503"/>
      <c r="AQ48" s="487" t="str">
        <f t="shared" si="22"/>
        <v/>
      </c>
      <c r="AR48" s="113" t="str">
        <f t="shared" si="2"/>
        <v/>
      </c>
      <c r="AS48" s="113" t="str">
        <f t="shared" si="3"/>
        <v/>
      </c>
      <c r="AT48" s="113" t="str">
        <f t="shared" si="4"/>
        <v/>
      </c>
      <c r="AU48" s="113" t="str">
        <f t="shared" si="5"/>
        <v/>
      </c>
      <c r="AV48" s="159"/>
      <c r="AW48" s="157"/>
      <c r="AX48" s="157"/>
      <c r="AY48" s="157"/>
      <c r="AZ48" s="157"/>
      <c r="BA48" s="116" t="str">
        <f t="shared" si="6"/>
        <v/>
      </c>
      <c r="BB48" s="316"/>
      <c r="BC48" s="116" t="str">
        <f t="shared" si="7"/>
        <v/>
      </c>
      <c r="BD48" s="133" t="str">
        <f t="shared" si="8"/>
        <v/>
      </c>
      <c r="BE48" s="157"/>
      <c r="BF48" s="1180"/>
      <c r="BG48" s="1180"/>
      <c r="BH48" s="158"/>
      <c r="BI48" s="490"/>
      <c r="BJ48" s="514" t="str">
        <f t="shared" si="23"/>
        <v/>
      </c>
      <c r="BK48" s="789"/>
      <c r="BL48" s="116" t="str">
        <f t="shared" si="24"/>
        <v/>
      </c>
      <c r="BM48" s="144"/>
      <c r="BN48" s="144"/>
      <c r="BO48" s="144"/>
      <c r="BP48" s="790"/>
      <c r="BQ48" s="790"/>
      <c r="BR48" s="790"/>
      <c r="BS48" s="116" t="str">
        <f t="shared" si="9"/>
        <v/>
      </c>
      <c r="BT48" s="790"/>
      <c r="BU48" s="808" t="str">
        <f t="shared" si="10"/>
        <v/>
      </c>
      <c r="BV48" s="791"/>
      <c r="BW48" s="144"/>
      <c r="BX48" s="20"/>
      <c r="BY48" s="20"/>
      <c r="BZ48" s="20"/>
      <c r="CA48" s="792"/>
      <c r="CB48" s="1201"/>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782" t="str">
        <f t="shared" si="25"/>
        <v/>
      </c>
      <c r="EE48" s="519"/>
      <c r="EF48" s="793"/>
      <c r="EG48" s="519"/>
      <c r="EH48" s="794"/>
      <c r="EI48" s="790"/>
      <c r="EJ48" s="794"/>
      <c r="EK48" s="794"/>
      <c r="EL48" s="790"/>
      <c r="EM48" s="790"/>
      <c r="EN48" s="790"/>
      <c r="EO48" s="112" t="str">
        <f t="shared" si="11"/>
        <v/>
      </c>
      <c r="EP48" s="790"/>
      <c r="EQ48" s="488" t="str">
        <f t="shared" si="12"/>
        <v/>
      </c>
      <c r="ER48" s="1100"/>
      <c r="ES48" s="1099" t="str">
        <f t="shared" si="26"/>
        <v/>
      </c>
      <c r="ET48" s="525"/>
      <c r="EU48" s="148"/>
      <c r="EV48" s="148"/>
      <c r="EW48" s="148"/>
      <c r="EX48" s="148"/>
      <c r="EY48" s="148"/>
      <c r="EZ48" s="148"/>
      <c r="FA48" s="148"/>
      <c r="FB48" s="148"/>
      <c r="FC48" s="148"/>
      <c r="FD48" s="148"/>
      <c r="FE48" s="148"/>
      <c r="FF48" s="148"/>
      <c r="FG48" s="148"/>
      <c r="FH48" s="148"/>
      <c r="FI48" s="528"/>
      <c r="FJ48" s="513" t="str">
        <f t="shared" si="13"/>
        <v/>
      </c>
      <c r="FK48" s="158"/>
      <c r="FL48" s="850"/>
      <c r="FM48" s="850"/>
      <c r="FN48" s="850"/>
      <c r="FO48" s="850"/>
      <c r="FP48" s="850"/>
      <c r="FQ48" s="850"/>
      <c r="FR48" s="157"/>
      <c r="FS48" s="143"/>
      <c r="FT48" s="143"/>
      <c r="FU48" s="847" t="str">
        <f t="shared" si="14"/>
        <v/>
      </c>
      <c r="FV48" s="555"/>
      <c r="FW48" s="523" t="str">
        <f>IF(Table1[[#This Row],[Nonfood Inhaltstoffe - Komponente]]="","",VLOOKUP(Table1[[#This Row],[Nonfood Inhaltstoffe - Komponente]],'Dropdown Auswahl'!BJ:BK,2,FALSE))</f>
        <v/>
      </c>
      <c r="FX48" s="1013"/>
      <c r="FY48" s="1011" t="str">
        <f t="shared" si="15"/>
        <v/>
      </c>
      <c r="FZ48" s="152"/>
      <c r="GA48" s="152"/>
      <c r="GB48" s="152"/>
      <c r="GC48" s="529" t="str">
        <f t="shared" si="16"/>
        <v/>
      </c>
      <c r="GG48" s="21"/>
      <c r="GH48" s="21"/>
      <c r="GI48" s="1019"/>
      <c r="GJ48" s="1016" t="str">
        <f>IF(Table1[[#This Row],[Global Trade Item Number (GTIN)]]="","",Table1[[#This Row],[Global Trade Item Number (GTIN)]])</f>
        <v/>
      </c>
      <c r="GK48" s="555" t="str">
        <f>IF(Table1[[#This Row],[WAWI-Nr./ Kreditoren-Nummer
(ASDV)]]&lt;&gt;"",Table1[[#This Row],[WAWI-Nr./ Kreditoren-Nummer
(ASDV)]],"")</f>
        <v/>
      </c>
      <c r="GL48" s="165"/>
      <c r="GM48" s="165"/>
      <c r="GN48" s="165"/>
      <c r="GO48" s="485"/>
      <c r="GP48" s="534"/>
      <c r="GQ48" s="533"/>
      <c r="GR48" s="486"/>
      <c r="GS48" s="486"/>
      <c r="GT48" s="486"/>
      <c r="GU48" s="486"/>
      <c r="GV48" s="486"/>
      <c r="GW48" s="542"/>
      <c r="GX48" s="538"/>
      <c r="GY48" s="144"/>
      <c r="GZ48" s="480"/>
      <c r="HA48" s="158"/>
      <c r="HB48" s="480"/>
      <c r="HC48" s="480"/>
      <c r="HD48" s="480"/>
      <c r="HE48" s="480"/>
      <c r="HF48" s="480"/>
      <c r="HG48" s="480"/>
      <c r="HH48" s="538"/>
      <c r="HI48" s="480"/>
      <c r="HJ48" s="480"/>
      <c r="HK48" s="480"/>
      <c r="HL48" s="480"/>
      <c r="HM48" s="480"/>
      <c r="HN48" s="480"/>
      <c r="HO48" s="480"/>
      <c r="HP48" s="480"/>
      <c r="HQ48" s="480"/>
      <c r="HR48" s="538"/>
      <c r="HS48" s="480"/>
      <c r="HT48" s="480"/>
      <c r="HU48" s="480"/>
      <c r="HV48" s="480"/>
      <c r="HW48" s="480"/>
      <c r="HX48" s="480"/>
      <c r="HY48" s="480"/>
      <c r="HZ48" s="480"/>
      <c r="IA48" s="480"/>
      <c r="IB48" s="538"/>
      <c r="IC48" s="480"/>
      <c r="ID48" s="480"/>
      <c r="IE48" s="480"/>
      <c r="IF48" s="480"/>
      <c r="IG48" s="480"/>
      <c r="IH48" s="480"/>
      <c r="II48" s="480"/>
      <c r="IJ48" s="480"/>
      <c r="IK48" s="480"/>
      <c r="IL48" s="480"/>
      <c r="IM48" s="538"/>
      <c r="IN48" s="480"/>
      <c r="IO48" s="480"/>
      <c r="IP48" s="480"/>
      <c r="IQ48" s="480"/>
      <c r="IR48" s="480"/>
      <c r="IS48" s="480"/>
      <c r="IT48" s="480"/>
      <c r="IU48" s="480"/>
      <c r="IV48" s="480"/>
      <c r="IW48" s="480"/>
      <c r="IX48" s="538"/>
      <c r="IY48" s="480"/>
      <c r="IZ48" s="480"/>
      <c r="JA48" s="480"/>
      <c r="JB48" s="480"/>
      <c r="JC48" s="480"/>
      <c r="JD48" s="480"/>
      <c r="JE48" s="480"/>
      <c r="JF48" s="480"/>
      <c r="JG48" s="480"/>
      <c r="JH48" s="480"/>
      <c r="JI48" s="538"/>
      <c r="JJ48" s="480"/>
      <c r="JK48" s="480"/>
      <c r="JL48" s="480"/>
      <c r="JM48" s="480"/>
      <c r="JN48" s="480"/>
      <c r="JO48" s="480"/>
      <c r="JP48" s="480"/>
      <c r="JQ48" s="480"/>
      <c r="JR48" s="480"/>
      <c r="JS48" s="590"/>
      <c r="JT48" s="538"/>
      <c r="JU48" s="480"/>
      <c r="JV48" s="480"/>
      <c r="JW48" s="480"/>
      <c r="JX48" s="480"/>
      <c r="JY48" s="480"/>
      <c r="JZ48" s="480"/>
      <c r="KA48" s="480"/>
      <c r="KB48" s="480"/>
      <c r="KC48" s="480"/>
      <c r="KD48" s="480"/>
      <c r="KE48" s="538"/>
      <c r="KF48" s="480"/>
      <c r="KG48" s="480"/>
      <c r="KH48" s="480"/>
      <c r="KI48" s="480"/>
      <c r="KJ48" s="480"/>
      <c r="KK48" s="480"/>
      <c r="KL48" s="480"/>
      <c r="KM48" s="480"/>
      <c r="KN48" s="480"/>
      <c r="KO48" s="480"/>
      <c r="KR48" s="568" t="str">
        <f>IF(Table1[[#This Row],[GTIN]]&lt;&gt;"",Table1[[#This Row],[GTIN]],"")</f>
        <v/>
      </c>
      <c r="KS48" s="569" t="str">
        <f>Table1[[#This Row],[Kreditor]]</f>
        <v/>
      </c>
      <c r="KT48" s="570" t="str">
        <f>IF(Table1[[#This Row],[Gültig ab (Datum)]]&lt;&gt;"",Table1[[#This Row],[Gültig ab (Datum)]],"")</f>
        <v/>
      </c>
      <c r="KU48" s="570"/>
      <c r="KV48" s="583" t="str">
        <f>IF(Table1[[#This Row],[Artikel verpackt? 
(X=Ja)]]="","",Table1[[#This Row],[Artikel verpackt? 
(X=Ja)]])</f>
        <v/>
      </c>
      <c r="KW48" s="571" t="str">
        <f>IF(Table1[[#This Row],[Verpackung recyclingfähig?
(X=Ja)]]="","",Table1[[#This Row],[Verpackung recyclingfähig?
(X=Ja)]])</f>
        <v/>
      </c>
      <c r="KX48" s="572"/>
      <c r="KY48" s="573"/>
      <c r="KZ48" s="574"/>
      <c r="LA48" s="574"/>
      <c r="LB48" s="574"/>
      <c r="LC48" s="574"/>
      <c r="LD48" s="574"/>
      <c r="LE48" s="574"/>
      <c r="LF48" s="575"/>
      <c r="LG48" s="576" t="str">
        <f>IF(Table1[[#This Row],[Hauptkörper - B1 - Art]]="","",VLOOKUP(Table1[[#This Row],[Hauptkörper - B1 - Art]],'DD FD'!B:C,2,FALSE))</f>
        <v/>
      </c>
      <c r="LH48" s="577" t="str">
        <f>IF(Table1[[#This Row],[Hauptkörper - B1 - Fraktion]]="","",VLOOKUP(Table1[[#This Row],[Hauptkörper - B1 - Fraktion]],'DD FD'!H:J,3,FALSE))</f>
        <v/>
      </c>
      <c r="LI48" s="574" t="str">
        <f>IF(Table1[[#This Row],[Hauptkörper - B1 - Gewicht
(in G)]]="","",Table1[[#This Row],[Hauptkörper - B1 - Gewicht
(in G)]])</f>
        <v/>
      </c>
      <c r="LJ48" s="574" t="str">
        <f>IF(Table1[[#This Row],[Hauptkörper - B1 - Lizenzierungs-pflichtig? (X=Ja)]]="","",Table1[[#This Row],[Hauptkörper - B1 - Lizenzierungs-pflichtig? (X=Ja)]])</f>
        <v/>
      </c>
      <c r="LK48" s="577" t="str">
        <f>IF(Table1[[#This Row],[Hauptkörper - B1 - Virgin Material]]="","",VLOOKUP(Table1[[#This Row],[Hauptkörper - B1 - Virgin Material]],'DD FD'!AJ:AK,2,FALSE))</f>
        <v/>
      </c>
      <c r="LL48" s="578" t="str">
        <f>IF(Table1[[#This Row],[Hauptkörper - B1 - Virgin Material Anteil (in %)]]="","",Table1[[#This Row],[Hauptkörper - B1 - Virgin Material Anteil (in %)]])</f>
        <v/>
      </c>
      <c r="LM48" s="577" t="str">
        <f>IF(Table1[[#This Row],[Hauptkörper - B1 - Recyceltes Material]]="","",VLOOKUP(Table1[[#This Row],[Hauptkörper - B1 - Recyceltes Material]],'DD FD'!AL:AM,2,FALSE))</f>
        <v/>
      </c>
      <c r="LN48" s="578" t="str">
        <f>IF(Table1[[#This Row],[Hauptkörper - B1 - Recyceltes Material Anteil (in %)]]="","",Table1[[#This Row],[Hauptkörper - B1 - Recyceltes Material Anteil (in %)]])</f>
        <v/>
      </c>
      <c r="LO48" s="579" t="str">
        <f>IF(Table1[[#This Row],[Hauptkörper - B1 - Beschichtung]]="","",VLOOKUP(Table1[[#This Row],[Hauptkörper - B1 - Beschichtung]],'DD FD'!AE:AF,2,FALSE))</f>
        <v/>
      </c>
      <c r="LP48" s="580" t="str">
        <f>IF(Table1[[#This Row],[Hauptkörper - B1 - Beschichtung Anteil (in %)]]="","",Table1[[#This Row],[Hauptkörper - B1 - Beschichtung Anteil (in %)]])</f>
        <v/>
      </c>
      <c r="LQ48" s="576" t="str">
        <f>IF(Table1[[#This Row],[Hauptkörper - B2 - Art]]="","",VLOOKUP(Table1[[#This Row],[Hauptkörper - B2 - Art]],'DD FD'!B:C,2,FALSE))</f>
        <v/>
      </c>
      <c r="LR48" s="577" t="str">
        <f>IF(Table1[[#This Row],[Hauptkörper - B2 - Fraktion]]="","",VLOOKUP(Table1[[#This Row],[Hauptkörper - B2 - Fraktion]],'DD FD'!H:J,3,FALSE))</f>
        <v/>
      </c>
      <c r="LS48" s="574" t="str">
        <f>IF(Table1[[#This Row],[Hauptkörper - B2 - Gewicht
(in G)]]="","",Table1[[#This Row],[Hauptkörper - B2 - Gewicht
(in G)]])</f>
        <v/>
      </c>
      <c r="LT48" s="574" t="str">
        <f>IF(Table1[[#This Row],[Hauptkörper - B2 - Lizenzierungs-pflichtig? (X=Ja)]]="","",Table1[[#This Row],[Hauptkörper - B2 - Lizenzierungs-pflichtig? (X=Ja)]])</f>
        <v/>
      </c>
      <c r="LU48" s="577" t="str">
        <f>IF(Table1[[#This Row],[Hauptkörper - B2 - Virgin Material]]="","",VLOOKUP(Table1[[#This Row],[Hauptkörper - B2 - Virgin Material]],'DD FD'!AJ:AK,2,FALSE))</f>
        <v/>
      </c>
      <c r="LV48" s="578" t="str">
        <f>IF(Table1[[#This Row],[Hauptkörper - B2 - Virgin Material Anteil (in %)]]="","",Table1[[#This Row],[Hauptkörper - B2 - Virgin Material Anteil (in %)]])</f>
        <v/>
      </c>
      <c r="LW48" s="577" t="str">
        <f>IF(Table1[[#This Row],[Hauptkörper - B2 - Recyceltes Material]]="","",VLOOKUP(Table1[[#This Row],[Hauptkörper - B2 - Recyceltes Material]],'DD FD'!AL:AM,2,FALSE))</f>
        <v/>
      </c>
      <c r="LX48" s="578" t="str">
        <f>IF(Table1[[#This Row],[Hauptkörper - B2 - Recyceltes Material Anteil (in %)]]="","",Table1[[#This Row],[Hauptkörper - B2 - Recyceltes Material Anteil (in %)]])</f>
        <v/>
      </c>
      <c r="LY48" s="577" t="str">
        <f>IF(Table1[[#This Row],[Hauptkörper - B2 - Beschichtung]]="","",VLOOKUP(Table1[[#This Row],[Hauptkörper - B2 - Beschichtung]],'DD FD'!AE:AF,2,FALSE))</f>
        <v/>
      </c>
      <c r="LZ48" s="580" t="str">
        <f>IF(Table1[[#This Row],[Hauptkörper - B2 - Beschichtung Anteil (in %)]]="","",Table1[[#This Row],[Hauptkörper - B2 - Beschichtung Anteil (in %)]])</f>
        <v/>
      </c>
      <c r="MA48" s="576" t="str">
        <f>IF(Table1[[#This Row],[Hauptkörper - B3 - Art]]="","",VLOOKUP(Table1[[#This Row],[Hauptkörper - B3 - Art]],'DD FD'!B:C,2,FALSE))</f>
        <v/>
      </c>
      <c r="MB48" s="577" t="str">
        <f>IF(Table1[[#This Row],[Hauptkörper - B3 - Fraktion]]="","",VLOOKUP(Table1[[#This Row],[Hauptkörper - B3 - Fraktion]],'DD FD'!H:J,3,FALSE))</f>
        <v/>
      </c>
      <c r="MC48" s="574" t="str">
        <f>IF(Table1[[#This Row],[Hauptkörper - B3 - Gewicht
(in G)]]="","",Table1[[#This Row],[Hauptkörper - B3 - Gewicht
(in G)]])</f>
        <v/>
      </c>
      <c r="MD48" s="574" t="str">
        <f>IF(Table1[[#This Row],[Hauptkörper - B3 - Lizenzierungs-pflichtig? (X=Ja)]]="","",Table1[[#This Row],[Hauptkörper - B3 - Lizenzierungs-pflichtig? (X=Ja)]])</f>
        <v/>
      </c>
      <c r="ME48" s="577" t="str">
        <f>IF(Table1[[#This Row],[Hauptkörper - B3 - Virgin Material]]="","",VLOOKUP(Table1[[#This Row],[Hauptkörper - B3 - Virgin Material]],'DD FD'!AJ:AK,2,FALSE))</f>
        <v/>
      </c>
      <c r="MF48" s="578" t="str">
        <f>IF(Table1[[#This Row],[Hauptkörper - B3 - Virgin Material Anteil (in %)]]="","",Table1[[#This Row],[Hauptkörper - B3 - Virgin Material Anteil (in %)]])</f>
        <v/>
      </c>
      <c r="MG48" s="577" t="str">
        <f>IF(Table1[[#This Row],[Hauptkörper - B3 - Recyceltes Material]]="","",VLOOKUP(Table1[[#This Row],[Hauptkörper - B3 - Recyceltes Material]],'DD FD'!AL:AM,2,FALSE))</f>
        <v/>
      </c>
      <c r="MH48" s="578" t="str">
        <f>IF(Table1[[#This Row],[Hauptkörper - B3 - Recyceltes Material Anteil (in %)]]="","",Table1[[#This Row],[Hauptkörper - B3 - Recyceltes Material Anteil (in %)]])</f>
        <v/>
      </c>
      <c r="MI48" s="577" t="str">
        <f>IF(Table1[[#This Row],[Hauptkörper - B3 - Beschichtung]]="","",VLOOKUP(Table1[[#This Row],[Hauptkörper - B3 - Beschichtung]],'DD FD'!AE:AF,2,FALSE))</f>
        <v/>
      </c>
      <c r="MJ48" s="580" t="str">
        <f>IF(Table1[[#This Row],[Hauptkörper - B3 - Beschichtung Anteil (in %)]]="","",Table1[[#This Row],[Hauptkörper - B3 - Beschichtung Anteil (in %)]])</f>
        <v/>
      </c>
      <c r="MK48" s="576" t="str">
        <f>IF(Table1[[#This Row],[Verschluss - B1 - Art]]="","",VLOOKUP(Table1[[#This Row],[Verschluss - B1 - Art]],'DD FD'!D:E,2,FALSE))</f>
        <v/>
      </c>
      <c r="ML48" s="577" t="str">
        <f>IF(Table1[[#This Row],[Verschluss - B1 - Fraktion]]="","",VLOOKUP(Table1[[#This Row],[Verschluss - B1 - Fraktion]],'DD FD'!H:J,3,FALSE))</f>
        <v/>
      </c>
      <c r="MM48" s="574" t="str">
        <f>IF(Table1[[#This Row],[Verschluss - B1 - Gewicht (in G)]]="","",Table1[[#This Row],[Verschluss - B1 - Gewicht (in G)]])</f>
        <v/>
      </c>
      <c r="MN48" s="574" t="str">
        <f>IF(Table1[[#This Row],[Verschluss - B1 - Lizenzierungs-pflichtig? (X=Ja)]]="","",Table1[[#This Row],[Verschluss - B1 - Lizenzierungs-pflichtig? (X=Ja)]])</f>
        <v/>
      </c>
      <c r="MO48" s="574" t="str">
        <f>IF(Table1[[#This Row],[Verschluss - B1 - Trennbar vom Hauptkörper? (X=Ja)]]="","",Table1[[#This Row],[Verschluss - B1 - Trennbar vom Hauptkörper? (X=Ja)]])</f>
        <v/>
      </c>
      <c r="MP48" s="577" t="str">
        <f>IF(Table1[[#This Row],[Verschluss - B1 - Virgin Material]]="","",VLOOKUP(Table1[[#This Row],[Verschluss - B1 - Virgin Material]],'DD FD'!AJ:AK,2,FALSE))</f>
        <v/>
      </c>
      <c r="MQ48" s="578" t="str">
        <f>IF(Table1[[#This Row],[Verschluss - B1 - Virgin Material Anteil (in %)]]="","",Table1[[#This Row],[Verschluss - B1 - Virgin Material Anteil (in %)]])</f>
        <v/>
      </c>
      <c r="MR48" s="577" t="str">
        <f>IF(Table1[[#This Row],[Verschluss - B1 - Recyceltes Material]]="","",VLOOKUP(Table1[[#This Row],[Verschluss - B1 - Recyceltes Material]],'DD FD'!AL:AM,2,FALSE))</f>
        <v/>
      </c>
      <c r="MS48" s="578" t="str">
        <f>IF(Table1[[#This Row],[Verschluss - B1 - Recyceltes Material Anteil (in %)]]="","",Table1[[#This Row],[Verschluss - B1 - Recyceltes Material Anteil (in %)]])</f>
        <v/>
      </c>
      <c r="MT48" s="577" t="str">
        <f>IF(Table1[[#This Row],[Verschluss - B1 - Beschichtung]]="","",VLOOKUP(Table1[[#This Row],[Verschluss - B1 - Beschichtung]],'DD FD'!AE:AF,2,FALSE))</f>
        <v/>
      </c>
      <c r="MU48" s="580" t="str">
        <f>IF(Table1[[#This Row],[Verschluss - B1 - Beschichtung Anteil (in %)]]="","",Table1[[#This Row],[Verschluss - B1 - Beschichtung Anteil (in %)]])</f>
        <v/>
      </c>
      <c r="MV48" s="576" t="str">
        <f>IF(Table1[[#This Row],[Verschluss - B2 - Art]]="","",VLOOKUP(Table1[[#This Row],[Verschluss - B2 - Art]],'DD FD'!D:E,2,FALSE))</f>
        <v/>
      </c>
      <c r="MW48" s="577" t="str">
        <f>IF(Table1[[#This Row],[Verschluss - B2 - Fraktion]]="","",VLOOKUP(Table1[[#This Row],[Verschluss - B2 - Fraktion]],'DD FD'!H:J,3,FALSE))</f>
        <v/>
      </c>
      <c r="MX48" s="574" t="str">
        <f>IF(Table1[[#This Row],[Verschluss - B2 - Gewicht (in G)]]="","",Table1[[#This Row],[Verschluss - B2 - Gewicht (in G)]])</f>
        <v/>
      </c>
      <c r="MY48" s="574" t="str">
        <f>IF(Table1[[#This Row],[Verschluss - B2 - Lizenzierungs-pflichtig? (X=Ja)]]="","",Table1[[#This Row],[Verschluss - B2 - Lizenzierungs-pflichtig? (X=Ja)]])</f>
        <v/>
      </c>
      <c r="MZ48" s="574" t="str">
        <f>IF(Table1[[#This Row],[Verschluss - B2 - Trennbar vom Hauptkörper? (X=Ja)]]="","",Table1[[#This Row],[Verschluss - B2 - Trennbar vom Hauptkörper? (X=Ja)]])</f>
        <v/>
      </c>
      <c r="NA48" s="577" t="str">
        <f>IF(Table1[[#This Row],[Verschluss - B2 - Virgin Material]]="","",VLOOKUP(Table1[[#This Row],[Verschluss - B2 - Virgin Material]],'DD FD'!AJ:AK,2,FALSE))</f>
        <v/>
      </c>
      <c r="NB48" s="578" t="str">
        <f>IF(Table1[[#This Row],[Verschluss - B2 - Virgin Material Anteil (in %)]]="","",Table1[[#This Row],[Verschluss - B2 - Virgin Material Anteil (in %)]])</f>
        <v/>
      </c>
      <c r="NC48" s="577" t="str">
        <f>IF(Table1[[#This Row],[Verschluss - B2 - Recyceltes Material]]="","",VLOOKUP(Table1[[#This Row],[Verschluss - B2 - Recyceltes Material]],'DD FD'!AL:AM,2,FALSE))</f>
        <v/>
      </c>
      <c r="ND48" s="578" t="str">
        <f>IF(Table1[[#This Row],[Verschluss - B2 - Recyceltes Material Anteil (in %)]]="","",Table1[[#This Row],[Verschluss - B2 - Recyceltes Material Anteil (in %)]])</f>
        <v/>
      </c>
      <c r="NE48" s="577" t="str">
        <f>IF(Table1[[#This Row],[Verschluss - B2 - Beschichtung]]="","",VLOOKUP(Table1[[#This Row],[Verschluss - B2 - Beschichtung]],'DD FD'!AE:AF,2,FALSE))</f>
        <v/>
      </c>
      <c r="NF48" s="580" t="str">
        <f>IF(Table1[[#This Row],[Verschluss - B2 - Beschichtung Anteil (in %)]]="","",Table1[[#This Row],[Verschluss - B2 - Beschichtung Anteil (in %)]])</f>
        <v/>
      </c>
      <c r="NG48" s="576" t="str">
        <f>IF(Table1[[#This Row],[Verschluss - B3 - Art]]="","",VLOOKUP(Table1[[#This Row],[Verschluss - B3 - Art]],'DD FD'!D:E,2,FALSE))</f>
        <v/>
      </c>
      <c r="NH48" s="577" t="str">
        <f>IF(Table1[[#This Row],[Verschluss - B3 - Fraktion]]="","",VLOOKUP(Table1[[#This Row],[Verschluss - B3 - Fraktion]],'DD FD'!H:J,3,FALSE))</f>
        <v/>
      </c>
      <c r="NI48" s="574" t="str">
        <f>IF(Table1[[#This Row],[Verschluss - B3 - Gewicht (in G)]]="","",Table1[[#This Row],[Verschluss - B3 - Gewicht (in G)]])</f>
        <v/>
      </c>
      <c r="NJ48" s="574" t="str">
        <f>IF(Table1[[#This Row],[Verschluss - B3 - Lizenzierungs-pflichtig? (X=Ja)]]="","",Table1[[#This Row],[Verschluss - B3 - Lizenzierungs-pflichtig? (X=Ja)]])</f>
        <v/>
      </c>
      <c r="NK48" s="574" t="str">
        <f>IF(Table1[[#This Row],[Verschluss - B3 - Trennbar vom Hauptkörper? (X=Ja)]]="","",Table1[[#This Row],[Verschluss - B3 - Trennbar vom Hauptkörper? (X=Ja)]])</f>
        <v/>
      </c>
      <c r="NL48" s="577" t="str">
        <f>IF(Table1[[#This Row],[Verschluss - B3 - Virgin Material]]="","",VLOOKUP(Table1[[#This Row],[Verschluss - B3 - Virgin Material]],'DD FD'!AJ:AK,2,FALSE))</f>
        <v/>
      </c>
      <c r="NM48" s="578" t="str">
        <f>IF(Table1[[#This Row],[Verschluss - B3 - Virgin Material Anteil (in %)]]="","",Table1[[#This Row],[Verschluss - B3 - Virgin Material Anteil (in %)]])</f>
        <v/>
      </c>
      <c r="NN48" s="577" t="str">
        <f>IF(Table1[[#This Row],[Verschluss - B3 - Recyceltes Material]]="","",VLOOKUP(Table1[[#This Row],[Verschluss - B3 - Recyceltes Material]],'DD FD'!AL:AM,2,FALSE))</f>
        <v/>
      </c>
      <c r="NO48" s="578" t="str">
        <f>IF(Table1[[#This Row],[Verschluss - B3 - Recyceltes Material Anteil (in %)]]="","",Table1[[#This Row],[Verschluss - B3 - Recyceltes Material Anteil (in %)]])</f>
        <v/>
      </c>
      <c r="NP48" s="577" t="str">
        <f>IF(Table1[[#This Row],[Verschluss - B3 - Beschichtung]]="","",VLOOKUP(Table1[[#This Row],[Verschluss - B3 - Beschichtung]],'DD FD'!AE:AF,2,FALSE))</f>
        <v/>
      </c>
      <c r="NQ48" s="580" t="str">
        <f>IF(Table1[[#This Row],[Verschluss - B3 - Beschichtung Anteil (in %)]]="","",Table1[[#This Row],[Verschluss - B3 - Beschichtung Anteil (in %)]])</f>
        <v/>
      </c>
      <c r="NR48" s="576" t="str">
        <f>IF(Table1[[#This Row],[Etikett - B1 - Art]]="","",VLOOKUP(Table1[[#This Row],[Etikett - B1 - Art]],'DD FD'!F:G,2,FALSE))</f>
        <v/>
      </c>
      <c r="NS48" s="577" t="str">
        <f>IF(Table1[[#This Row],[Etikett - B1 - Fraktion]]="","",VLOOKUP(Table1[[#This Row],[Etikett - B1 - Fraktion]],'DD FD'!H:J,3,FALSE))</f>
        <v/>
      </c>
      <c r="NT48" s="574" t="str">
        <f>IF(Table1[[#This Row],[Etikett - B1 - Gewicht (in G)]]="","",Table1[[#This Row],[Etikett - B1 - Gewicht (in G)]])</f>
        <v/>
      </c>
      <c r="NU48" s="574" t="str">
        <f>IF(Table1[[#This Row],[Etikett - B1 - Lizenzierungs-pflichtig? (X=Ja)]]="","",Table1[[#This Row],[Etikett - B1 - Lizenzierungs-pflichtig? (X=Ja)]])</f>
        <v/>
      </c>
      <c r="NV48" s="574" t="str">
        <f>IF(Table1[[#This Row],[Etikett - B1 - Trennbar vom Hauptkörper? (X=Ja)]]="","",Table1[[#This Row],[Etikett - B1 - Trennbar vom Hauptkörper? (X=Ja)]])</f>
        <v/>
      </c>
      <c r="NW48" s="577" t="str">
        <f>IF(Table1[[#This Row],[Etikett - B1 - Virgin Material]]="","",VLOOKUP(Table1[[#This Row],[Etikett - B1 - Virgin Material]],'DD FD'!AJ:AK,2,FALSE))</f>
        <v/>
      </c>
      <c r="NX48" s="578" t="str">
        <f>IF(Table1[[#This Row],[Etikett - B1 - Virgin Material Anteil (in %)]]="","",Table1[[#This Row],[Etikett - B1 - Virgin Material Anteil (in %)]])</f>
        <v/>
      </c>
      <c r="NY48" s="577" t="str">
        <f>IF(Table1[[#This Row],[Etikett - B1 - Recyceltes Material]]="","",VLOOKUP(Table1[[#This Row],[Etikett - B1 - Recyceltes Material]],'DD FD'!AL:AM,2,FALSE))</f>
        <v/>
      </c>
      <c r="NZ48" s="578" t="str">
        <f>IF(Table1[[#This Row],[Etikett - B1 - Recyceltes Material Anteil (in %)]]="","",Table1[[#This Row],[Etikett - B1 - Recyceltes Material Anteil (in %)]])</f>
        <v/>
      </c>
      <c r="OA48" s="577" t="str">
        <f>IF(Table1[[#This Row],[Etikett - B1 - Beschichtung]]="","",VLOOKUP(Table1[[#This Row],[Etikett - B1 - Beschichtung]],'DD FD'!AE:AF,2,FALSE))</f>
        <v/>
      </c>
      <c r="OB48" s="580" t="str">
        <f>IF(Table1[[#This Row],[Etikett - B1 - Beschichtung Anteil (in %)]]="","",Table1[[#This Row],[Etikett - B1 - Beschichtung Anteil (in %)]])</f>
        <v/>
      </c>
      <c r="OC48" s="576" t="str">
        <f>IF(Table1[[#This Row],[Etikett - B2 - Art]]="","",VLOOKUP(Table1[[#This Row],[Etikett - B2 - Art]],'DD FD'!F:G,2,FALSE))</f>
        <v/>
      </c>
      <c r="OD48" s="577" t="str">
        <f>IF(Table1[[#This Row],[Etikett - B2 - Fraktion]]="","",VLOOKUP(Table1[[#This Row],[Etikett - B2 - Fraktion]],'DD FD'!H:J,3,FALSE))</f>
        <v/>
      </c>
      <c r="OE48" s="574" t="str">
        <f>IF(Table1[[#This Row],[Etikett - B2 - Gewicht (in G)]]="","",Table1[[#This Row],[Etikett - B2 - Gewicht (in G)]])</f>
        <v/>
      </c>
      <c r="OF48" s="574" t="str">
        <f>IF(Table1[[#This Row],[Etikett - B2 - Lizenzierungs-pflichtig? (X=Ja)]]="","",Table1[[#This Row],[Etikett - B2 - Lizenzierungs-pflichtig? (X=Ja)]])</f>
        <v/>
      </c>
      <c r="OG48" s="574" t="str">
        <f>IF(Table1[[#This Row],[Etikett - B2 - Trennbar vom Hauptkörper? (X=Ja)]]="","",Table1[[#This Row],[Etikett - B2 - Trennbar vom Hauptkörper? (X=Ja)]])</f>
        <v/>
      </c>
      <c r="OH48" s="577" t="str">
        <f>IF(Table1[[#This Row],[Etikett - B2 - Virgin Material]]="","",VLOOKUP(Table1[[#This Row],[Etikett - B2 - Virgin Material]],'DD FD'!AJ:AK,2,FALSE))</f>
        <v/>
      </c>
      <c r="OI48" s="578" t="str">
        <f>IF(Table1[[#This Row],[Etikett - B2 - Virgin Material Anteil (in %)]]="","",Table1[[#This Row],[Etikett - B2 - Virgin Material Anteil (in %)]])</f>
        <v/>
      </c>
      <c r="OJ48" s="577" t="str">
        <f>IF(Table1[[#This Row],[Etikett - B2 - Recyceltes Material]]="","",VLOOKUP(Table1[[#This Row],[Etikett - B2 - Recyceltes Material]],'DD FD'!AL:AM,2,FALSE))</f>
        <v/>
      </c>
      <c r="OK48" s="578" t="str">
        <f>IF(Table1[[#This Row],[Etikett - B2 - Recyceltes Material Anteil (in %)]]="","",Table1[[#This Row],[Etikett - B2 - Recyceltes Material Anteil (in %)]])</f>
        <v/>
      </c>
      <c r="OL48" s="577" t="str">
        <f>IF(Table1[[#This Row],[Etikett - B2 - Beschichtung]]="","",VLOOKUP(Table1[[#This Row],[Etikett - B2 - Beschichtung]],'DD FD'!AE:AF,2,FALSE))</f>
        <v/>
      </c>
      <c r="OM48" s="580" t="str">
        <f>IF(Table1[[#This Row],[Etikett - B2 - Beschichtung Anteil (in %)]]="","",Table1[[#This Row],[Etikett - B2 - Beschichtung Anteil (in %)]])</f>
        <v/>
      </c>
      <c r="ON48" s="576" t="str">
        <f>IF(Table1[[#This Row],[Etikett - B3 - Art]]="","",VLOOKUP(Table1[[#This Row],[Etikett - B3 - Art]],'DD FD'!F:G,2,FALSE))</f>
        <v/>
      </c>
      <c r="OO48" s="577" t="str">
        <f>IF(Table1[[#This Row],[Etikett - B3 - Fraktion]]="","",VLOOKUP(Table1[[#This Row],[Etikett - B3 - Fraktion]],'DD FD'!H:J,3,FALSE))</f>
        <v/>
      </c>
      <c r="OP48" s="574" t="str">
        <f>IF(Table1[[#This Row],[Etikett - B3 - Gewicht (in G)]]="","",Table1[[#This Row],[Etikett - B3 - Gewicht (in G)]])</f>
        <v/>
      </c>
      <c r="OQ48" s="574" t="str">
        <f>IF(Table1[[#This Row],[Etikett - B3 - Lizenzierungs-pflichtig? (X=Ja)]]="","",Table1[[#This Row],[Etikett - B3 - Lizenzierungs-pflichtig? (X=Ja)]])</f>
        <v/>
      </c>
      <c r="OR48" s="574" t="str">
        <f>IF(Table1[[#This Row],[Etikett - B3 - Trennbar vom Hauptkörper? (X=Ja)]]="","",Table1[[#This Row],[Etikett - B3 - Trennbar vom Hauptkörper? (X=Ja)]])</f>
        <v/>
      </c>
      <c r="OS48" s="577" t="str">
        <f>IF(Table1[[#This Row],[Etikett - B3 - Virgin Material]]="","",VLOOKUP(Table1[[#This Row],[Etikett - B3 - Virgin Material]],'DD FD'!AJ:AK,2,FALSE))</f>
        <v/>
      </c>
      <c r="OT48" s="578" t="str">
        <f>IF(Table1[[#This Row],[Etikett - B3 - Virgin Material Anteil (in %)]]="","",Table1[[#This Row],[Etikett - B3 - Virgin Material Anteil (in %)]])</f>
        <v/>
      </c>
      <c r="OU48" s="577" t="str">
        <f>IF(Table1[[#This Row],[Etikett - B3 - Recyceltes Material]]="","",VLOOKUP(Table1[[#This Row],[Etikett - B3 - Recyceltes Material]],'DD FD'!AL:AM,2,FALSE))</f>
        <v/>
      </c>
      <c r="OV48" s="578" t="str">
        <f>IF(Table1[[#This Row],[Etikett - B3 - Recyceltes Material Anteil (in %)]]="","",Table1[[#This Row],[Etikett - B3 - Recyceltes Material Anteil (in %)]])</f>
        <v/>
      </c>
      <c r="OW48" s="577" t="str">
        <f>IF(Table1[[#This Row],[Etikett - B3 - Beschichtung]]="","",VLOOKUP(Table1[[#This Row],[Etikett - B3 - Beschichtung]],'DD FD'!AE:AF,2,FALSE))</f>
        <v/>
      </c>
      <c r="OX48" s="613" t="str">
        <f>IF(Table1[[#This Row],[Etikett - B3 - Beschichtung Anteil (in %)]]="","",Table1[[#This Row],[Etikett - B3 - Beschichtung Anteil (in %)]])</f>
        <v/>
      </c>
      <c r="OY48" s="618">
        <f>ROUNDUP(SUM(
IF(AND(LH48='DD FD'!$J$7,LJ48='DD FD'!$AI$3),LI48,0),
IF(AND(LR48='DD FD'!$J$7,LT48='DD FD'!$AI$3),LS48,0),
IF(AND(MB48='DD FD'!$J$7,MD48='DD FD'!$AI$3),MC48,0),
IF(AND(ML48='DD FD'!$J$7,MN48='DD FD'!$AI$3),MM48,0),
IF(AND(MW48='DD FD'!$J$7,MY48='DD FD'!$AI$3),MX48,0),
IF(AND(NH48='DD FD'!$J$7,NJ48='DD FD'!$AI$3),NI48,0),
IF(AND(NS48='DD FD'!$J$7,NU48='DD FD'!$AI$3),NT48,0),
IF(AND(OD48='DD FD'!$J$7,OF48='DD FD'!$AI$3),OE48,0),
IF(AND(OO48='DD FD'!$J$7,OQ48='DD FD'!$AI$3),OP48,0),
),2)</f>
        <v>0</v>
      </c>
      <c r="OZ48" s="617">
        <f>ROUNDUP(SUM(
IF(AND(LH48='DD FD'!$J$6,LJ48='DD FD'!$AI$3),LI48,0),
IF(AND(LR48='DD FD'!$J$6,LT48='DD FD'!$AI$3),LS48,0),
IF(AND(MB48='DD FD'!$J$6,MD48='DD FD'!$AI$3),MC48,0),
IF(AND(ML48='DD FD'!$J$6,MN48='DD FD'!$AI$3),MM48,0),
IF(AND(MW48='DD FD'!$J$6,MY48='DD FD'!$AI$3),MX48,0),
IF(AND(NH48='DD FD'!$J$6,NJ48='DD FD'!$AI$3),NI48,0),
IF(AND(NS48='DD FD'!$J$6,NU48='DD FD'!$AI$3),NT48,0),
IF(AND(OD48='DD FD'!$J$6,OF48='DD FD'!$AI$3),OE48,0),
IF(AND(OO48='DD FD'!$J$6,OQ48='DD FD'!$AI$3),OP48,0),
),2)</f>
        <v>0</v>
      </c>
      <c r="PA48" s="617">
        <f>ROUNDUP(SUM(
IF(AND(LH48='DD FD'!$J$10,LJ48='DD FD'!$AI$3),LI48,0),
IF(AND(LR48='DD FD'!$J$10,LT48='DD FD'!$AI$3),LS48,0),
IF(AND(MB48='DD FD'!$J$10,MD48='DD FD'!$AI$3),MC48,0),
IF(AND(ML48='DD FD'!$J$10,MN48='DD FD'!$AI$3),MM48,0),
IF(AND(MW48='DD FD'!$J$10,MY48='DD FD'!$AI$3),MX48,0),
IF(AND(NH48='DD FD'!$J$10,NJ48='DD FD'!$AI$3),NI48,0),
IF(AND(NS48='DD FD'!$J$10,NU48='DD FD'!$AI$3),NT48,0),
IF(AND(OD48='DD FD'!$J$10,OF48='DD FD'!$AI$3),OE48,0),
IF(AND(OO48='DD FD'!$J$10,OQ48='DD FD'!$AI$3),OP48,0),
),2)</f>
        <v>0</v>
      </c>
      <c r="PB48" s="617">
        <f>ROUNDUP(SUM(
IF(AND(LH48='DD FD'!$J$8,LJ48='DD FD'!$AI$3),LI48,0),
IF(AND(LR48='DD FD'!$J$8,LT48='DD FD'!$AI$3),LS48,0),
IF(AND(MB48='DD FD'!$J$8,MD48='DD FD'!$AI$3),MC48,0),
IF(AND(ML48='DD FD'!$J$8,MN48='DD FD'!$AI$3),MM48,0),
IF(AND(MW48='DD FD'!$J$8,MY48='DD FD'!$AI$3),MX48,0),
IF(AND(NH48='DD FD'!$J$8,NJ48='DD FD'!$AI$3),NI48,0),
IF(AND(NS48='DD FD'!$J$8,NU48='DD FD'!$AI$3),NT48,0),
IF(AND(OD48='DD FD'!$J$8,OF48='DD FD'!$AI$3),OE48,0),
IF(AND(OO48='DD FD'!$J$8,OQ48='DD FD'!$AI$3),OP48,0),
),2)</f>
        <v>0</v>
      </c>
      <c r="PC48" s="617">
        <f>ROUNDUP(SUM(
IF(AND(LH48='DD FD'!$J$5,LJ48='DD FD'!$AI$3),LI48,0),
IF(AND(LR48='DD FD'!$J$5,LT48='DD FD'!$AI$3),LS48,0),
IF(AND(MB48='DD FD'!$J$5,MD48='DD FD'!$AI$3),MC48,0),
IF(AND(ML48='DD FD'!$J$5,MN48='DD FD'!$AI$3),MM48,0),
IF(AND(MW48='DD FD'!$J$5,MY48='DD FD'!$AI$3),MX48,0),
IF(AND(NH48='DD FD'!$J$5,NJ48='DD FD'!$AI$3),NI48,0),
IF(AND(NS48='DD FD'!$J$5,NU48='DD FD'!$AI$3),NT48,0),
IF(AND(OD48='DD FD'!$J$5,OF48='DD FD'!$AI$3),OE48,0),
IF(AND(OO48='DD FD'!$J$5,OQ48='DD FD'!$AI$3),OP48,0),
),2)</f>
        <v>0</v>
      </c>
      <c r="PD48" s="617">
        <f>ROUNDUP(SUM(
IF(AND(LH48='DD FD'!$J$9,LJ48='DD FD'!$AI$3),LI48,0),
IF(AND(LR48='DD FD'!$J$9,LT48='DD FD'!$AI$3),LS48,0),
IF(AND(MB48='DD FD'!$J$9,MD48='DD FD'!$AI$3),MC48,0),
IF(AND(ML48='DD FD'!$J$9,MN48='DD FD'!$AI$3),MM48,0),
IF(AND(MW48='DD FD'!$J$9,MY48='DD FD'!$AI$3),MX48,0),
IF(AND(NH48='DD FD'!$J$9,NJ48='DD FD'!$AI$3),NI48,0),
IF(AND(NS48='DD FD'!$J$9,NU48='DD FD'!$AI$3),NT48,0),
IF(AND(OD48='DD FD'!$J$9,OF48='DD FD'!$AI$3),OE48,0),
IF(AND(OO48='DD FD'!$J$9,OQ48='DD FD'!$AI$3),OP48,0),
),2)</f>
        <v>0</v>
      </c>
      <c r="PE48" s="617">
        <f>ROUNDUP(SUM(
IF(AND(LH48='DD FD'!$J$4,LJ48='DD FD'!$AI$3),LI48,0),
IF(AND(LR48='DD FD'!$J$4,LT48='DD FD'!$AI$3),LS48,0),
IF(AND(MB48='DD FD'!$J$4,MD48='DD FD'!$AI$3),MC48,0),
IF(AND(ML48='DD FD'!$J$4,MN48='DD FD'!$AI$3),MM48,0),
IF(AND(MW48='DD FD'!$J$4,MY48='DD FD'!$AI$3),MX48,0),
IF(AND(NH48='DD FD'!$J$4,NJ48='DD FD'!$AI$3),NI48,0),
IF(AND(NS48='DD FD'!$J$4,NU48='DD FD'!$AI$3),NT48,0),
IF(AND(OD48='DD FD'!$J$4,OF48='DD FD'!$AI$3),OE48,0),
IF(AND(OO48='DD FD'!$J$4,OQ48='DD FD'!$AI$3),OP48,0),
),2)</f>
        <v>0</v>
      </c>
      <c r="PF48" s="619">
        <f>ROUNDUP(SUM(
IF(AND(LH48='DD FD'!$J$11,LJ48='DD FD'!$AI$3),LI48,0),
IF(AND(LR48='DD FD'!$J$11,LT48='DD FD'!$AI$3),LS48,0),
IF(AND(MB48='DD FD'!$J$11,MD48='DD FD'!$AI$3),MC48,0),
IF(AND(ML48='DD FD'!$J$11,MN48='DD FD'!$AI$3),MM48,0),
IF(AND(MW48='DD FD'!$J$11,MY48='DD FD'!$AI$3),MX48,0),
IF(AND(NH48='DD FD'!$J$11,NJ48='DD FD'!$AI$3),NI48,0),
IF(AND(NS48='DD FD'!$J$11,NU48='DD FD'!$AI$3),NT48,0),
IF(AND(OD48='DD FD'!$J$11,OF48='DD FD'!$AI$3),OE48,0),
IF(AND(OO48='DD FD'!$J$11,OQ48='DD FD'!$AI$3),OP48,0),
),2)</f>
        <v>0</v>
      </c>
    </row>
    <row r="49" spans="1:422">
      <c r="A49" s="806"/>
      <c r="B49" s="934"/>
      <c r="C49" s="247"/>
      <c r="D49" s="842"/>
      <c r="E49" s="247"/>
      <c r="F49" s="158"/>
      <c r="G49" s="710"/>
      <c r="H49" s="712"/>
      <c r="I49" s="936"/>
      <c r="J49" s="803"/>
      <c r="K49" s="150"/>
      <c r="L49" s="146" t="str">
        <f t="shared" si="0"/>
        <v/>
      </c>
      <c r="M49" s="501" t="str">
        <f t="shared" si="17"/>
        <v/>
      </c>
      <c r="N49" s="504"/>
      <c r="O49" s="113" t="str">
        <f t="shared" si="18"/>
        <v/>
      </c>
      <c r="P49" s="114" t="str">
        <f t="shared" si="1"/>
        <v/>
      </c>
      <c r="Q49" s="152"/>
      <c r="R49" s="152"/>
      <c r="S49" s="115" t="str">
        <f t="shared" si="19"/>
        <v/>
      </c>
      <c r="T49" s="159"/>
      <c r="U49" s="159"/>
      <c r="V49" s="157"/>
      <c r="W49" s="157"/>
      <c r="X49" s="157"/>
      <c r="Y49" s="772"/>
      <c r="Z49" s="158"/>
      <c r="AA49" s="144"/>
      <c r="AB49" s="112"/>
      <c r="AC49" s="153"/>
      <c r="AD49" s="153"/>
      <c r="AE49" s="153"/>
      <c r="AF49" s="153"/>
      <c r="AG49" s="153"/>
      <c r="AH49" s="153"/>
      <c r="AI49" s="152"/>
      <c r="AJ49" s="158"/>
      <c r="AK49" s="158"/>
      <c r="AL49" s="158"/>
      <c r="AM49" s="116" t="str">
        <f t="shared" si="20"/>
        <v/>
      </c>
      <c r="AN49" s="116" t="str">
        <f t="shared" si="21"/>
        <v/>
      </c>
      <c r="AO49" s="324"/>
      <c r="AP49" s="503"/>
      <c r="AQ49" s="487" t="str">
        <f t="shared" si="22"/>
        <v/>
      </c>
      <c r="AR49" s="113" t="str">
        <f t="shared" si="2"/>
        <v/>
      </c>
      <c r="AS49" s="113" t="str">
        <f t="shared" si="3"/>
        <v/>
      </c>
      <c r="AT49" s="113" t="str">
        <f t="shared" si="4"/>
        <v/>
      </c>
      <c r="AU49" s="113" t="str">
        <f t="shared" si="5"/>
        <v/>
      </c>
      <c r="AV49" s="159"/>
      <c r="AW49" s="157"/>
      <c r="AX49" s="157"/>
      <c r="AY49" s="157"/>
      <c r="AZ49" s="157"/>
      <c r="BA49" s="116" t="str">
        <f t="shared" si="6"/>
        <v/>
      </c>
      <c r="BB49" s="316"/>
      <c r="BC49" s="116" t="str">
        <f t="shared" si="7"/>
        <v/>
      </c>
      <c r="BD49" s="133" t="str">
        <f t="shared" si="8"/>
        <v/>
      </c>
      <c r="BE49" s="157"/>
      <c r="BF49" s="1180"/>
      <c r="BG49" s="1180"/>
      <c r="BH49" s="158"/>
      <c r="BI49" s="490"/>
      <c r="BJ49" s="514" t="str">
        <f t="shared" si="23"/>
        <v/>
      </c>
      <c r="BK49" s="789"/>
      <c r="BL49" s="116" t="str">
        <f t="shared" si="24"/>
        <v/>
      </c>
      <c r="BM49" s="144"/>
      <c r="BN49" s="144"/>
      <c r="BO49" s="144"/>
      <c r="BP49" s="790"/>
      <c r="BQ49" s="790"/>
      <c r="BR49" s="790"/>
      <c r="BS49" s="116" t="str">
        <f t="shared" si="9"/>
        <v/>
      </c>
      <c r="BT49" s="790"/>
      <c r="BU49" s="808" t="str">
        <f t="shared" si="10"/>
        <v/>
      </c>
      <c r="BV49" s="791"/>
      <c r="BW49" s="144"/>
      <c r="BX49" s="20"/>
      <c r="BY49" s="20"/>
      <c r="BZ49" s="20"/>
      <c r="CA49" s="792"/>
      <c r="CB49" s="1201"/>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782" t="str">
        <f t="shared" si="25"/>
        <v/>
      </c>
      <c r="EE49" s="519"/>
      <c r="EF49" s="793"/>
      <c r="EG49" s="519"/>
      <c r="EH49" s="794"/>
      <c r="EI49" s="790"/>
      <c r="EJ49" s="794"/>
      <c r="EK49" s="794"/>
      <c r="EL49" s="790"/>
      <c r="EM49" s="790"/>
      <c r="EN49" s="790"/>
      <c r="EO49" s="112" t="str">
        <f t="shared" si="11"/>
        <v/>
      </c>
      <c r="EP49" s="790"/>
      <c r="EQ49" s="488" t="str">
        <f t="shared" si="12"/>
        <v/>
      </c>
      <c r="ER49" s="1100"/>
      <c r="ES49" s="1099" t="str">
        <f t="shared" si="26"/>
        <v/>
      </c>
      <c r="ET49" s="525"/>
      <c r="EU49" s="148"/>
      <c r="EV49" s="148"/>
      <c r="EW49" s="148"/>
      <c r="EX49" s="148"/>
      <c r="EY49" s="148"/>
      <c r="EZ49" s="148"/>
      <c r="FA49" s="148"/>
      <c r="FB49" s="148"/>
      <c r="FC49" s="148"/>
      <c r="FD49" s="148"/>
      <c r="FE49" s="148"/>
      <c r="FF49" s="148"/>
      <c r="FG49" s="148"/>
      <c r="FH49" s="148"/>
      <c r="FI49" s="528"/>
      <c r="FJ49" s="513" t="str">
        <f t="shared" si="13"/>
        <v/>
      </c>
      <c r="FK49" s="158"/>
      <c r="FL49" s="850"/>
      <c r="FM49" s="850"/>
      <c r="FN49" s="850"/>
      <c r="FO49" s="850"/>
      <c r="FP49" s="850"/>
      <c r="FQ49" s="850"/>
      <c r="FR49" s="157"/>
      <c r="FS49" s="143"/>
      <c r="FT49" s="143"/>
      <c r="FU49" s="847" t="str">
        <f t="shared" si="14"/>
        <v/>
      </c>
      <c r="FV49" s="555"/>
      <c r="FW49" s="523" t="str">
        <f>IF(Table1[[#This Row],[Nonfood Inhaltstoffe - Komponente]]="","",VLOOKUP(Table1[[#This Row],[Nonfood Inhaltstoffe - Komponente]],'Dropdown Auswahl'!BJ:BK,2,FALSE))</f>
        <v/>
      </c>
      <c r="FX49" s="1013"/>
      <c r="FY49" s="1011" t="str">
        <f t="shared" si="15"/>
        <v/>
      </c>
      <c r="FZ49" s="152"/>
      <c r="GA49" s="152"/>
      <c r="GB49" s="152"/>
      <c r="GC49" s="529" t="str">
        <f t="shared" si="16"/>
        <v/>
      </c>
      <c r="GG49" s="21"/>
      <c r="GH49" s="21"/>
      <c r="GI49" s="1019"/>
      <c r="GJ49" s="1016" t="str">
        <f>IF(Table1[[#This Row],[Global Trade Item Number (GTIN)]]="","",Table1[[#This Row],[Global Trade Item Number (GTIN)]])</f>
        <v/>
      </c>
      <c r="GK49" s="555" t="str">
        <f>IF(Table1[[#This Row],[WAWI-Nr./ Kreditoren-Nummer
(ASDV)]]&lt;&gt;"",Table1[[#This Row],[WAWI-Nr./ Kreditoren-Nummer
(ASDV)]],"")</f>
        <v/>
      </c>
      <c r="GL49" s="165"/>
      <c r="GM49" s="165"/>
      <c r="GN49" s="165"/>
      <c r="GO49" s="485"/>
      <c r="GP49" s="534"/>
      <c r="GQ49" s="533"/>
      <c r="GR49" s="486"/>
      <c r="GS49" s="486"/>
      <c r="GT49" s="486"/>
      <c r="GU49" s="486"/>
      <c r="GV49" s="486"/>
      <c r="GW49" s="542"/>
      <c r="GX49" s="538"/>
      <c r="GY49" s="144"/>
      <c r="GZ49" s="480"/>
      <c r="HA49" s="158"/>
      <c r="HB49" s="480"/>
      <c r="HC49" s="480"/>
      <c r="HD49" s="480"/>
      <c r="HE49" s="480"/>
      <c r="HF49" s="480"/>
      <c r="HG49" s="480"/>
      <c r="HH49" s="538"/>
      <c r="HI49" s="480"/>
      <c r="HJ49" s="480"/>
      <c r="HK49" s="480"/>
      <c r="HL49" s="480"/>
      <c r="HM49" s="480"/>
      <c r="HN49" s="480"/>
      <c r="HO49" s="480"/>
      <c r="HP49" s="480"/>
      <c r="HQ49" s="480"/>
      <c r="HR49" s="538"/>
      <c r="HS49" s="480"/>
      <c r="HT49" s="480"/>
      <c r="HU49" s="480"/>
      <c r="HV49" s="480"/>
      <c r="HW49" s="480"/>
      <c r="HX49" s="480"/>
      <c r="HY49" s="480"/>
      <c r="HZ49" s="480"/>
      <c r="IA49" s="480"/>
      <c r="IB49" s="538"/>
      <c r="IC49" s="480"/>
      <c r="ID49" s="480"/>
      <c r="IE49" s="480"/>
      <c r="IF49" s="480"/>
      <c r="IG49" s="480"/>
      <c r="IH49" s="480"/>
      <c r="II49" s="480"/>
      <c r="IJ49" s="480"/>
      <c r="IK49" s="480"/>
      <c r="IL49" s="480"/>
      <c r="IM49" s="538"/>
      <c r="IN49" s="480"/>
      <c r="IO49" s="480"/>
      <c r="IP49" s="480"/>
      <c r="IQ49" s="480"/>
      <c r="IR49" s="480"/>
      <c r="IS49" s="480"/>
      <c r="IT49" s="480"/>
      <c r="IU49" s="480"/>
      <c r="IV49" s="480"/>
      <c r="IW49" s="480"/>
      <c r="IX49" s="538"/>
      <c r="IY49" s="480"/>
      <c r="IZ49" s="480"/>
      <c r="JA49" s="480"/>
      <c r="JB49" s="480"/>
      <c r="JC49" s="480"/>
      <c r="JD49" s="480"/>
      <c r="JE49" s="480"/>
      <c r="JF49" s="480"/>
      <c r="JG49" s="480"/>
      <c r="JH49" s="480"/>
      <c r="JI49" s="538"/>
      <c r="JJ49" s="480"/>
      <c r="JK49" s="480"/>
      <c r="JL49" s="480"/>
      <c r="JM49" s="480"/>
      <c r="JN49" s="480"/>
      <c r="JO49" s="480"/>
      <c r="JP49" s="480"/>
      <c r="JQ49" s="480"/>
      <c r="JR49" s="480"/>
      <c r="JS49" s="590"/>
      <c r="JT49" s="538"/>
      <c r="JU49" s="480"/>
      <c r="JV49" s="480"/>
      <c r="JW49" s="480"/>
      <c r="JX49" s="480"/>
      <c r="JY49" s="480"/>
      <c r="JZ49" s="480"/>
      <c r="KA49" s="480"/>
      <c r="KB49" s="480"/>
      <c r="KC49" s="480"/>
      <c r="KD49" s="480"/>
      <c r="KE49" s="538"/>
      <c r="KF49" s="480"/>
      <c r="KG49" s="480"/>
      <c r="KH49" s="480"/>
      <c r="KI49" s="480"/>
      <c r="KJ49" s="480"/>
      <c r="KK49" s="480"/>
      <c r="KL49" s="480"/>
      <c r="KM49" s="480"/>
      <c r="KN49" s="480"/>
      <c r="KO49" s="480"/>
      <c r="KR49" s="568" t="str">
        <f>IF(Table1[[#This Row],[GTIN]]&lt;&gt;"",Table1[[#This Row],[GTIN]],"")</f>
        <v/>
      </c>
      <c r="KS49" s="569" t="str">
        <f>Table1[[#This Row],[Kreditor]]</f>
        <v/>
      </c>
      <c r="KT49" s="570" t="str">
        <f>IF(Table1[[#This Row],[Gültig ab (Datum)]]&lt;&gt;"",Table1[[#This Row],[Gültig ab (Datum)]],"")</f>
        <v/>
      </c>
      <c r="KU49" s="570"/>
      <c r="KV49" s="583" t="str">
        <f>IF(Table1[[#This Row],[Artikel verpackt? 
(X=Ja)]]="","",Table1[[#This Row],[Artikel verpackt? 
(X=Ja)]])</f>
        <v/>
      </c>
      <c r="KW49" s="571" t="str">
        <f>IF(Table1[[#This Row],[Verpackung recyclingfähig?
(X=Ja)]]="","",Table1[[#This Row],[Verpackung recyclingfähig?
(X=Ja)]])</f>
        <v/>
      </c>
      <c r="KX49" s="572"/>
      <c r="KY49" s="573"/>
      <c r="KZ49" s="574"/>
      <c r="LA49" s="574"/>
      <c r="LB49" s="574"/>
      <c r="LC49" s="574"/>
      <c r="LD49" s="574"/>
      <c r="LE49" s="574"/>
      <c r="LF49" s="575"/>
      <c r="LG49" s="576" t="str">
        <f>IF(Table1[[#This Row],[Hauptkörper - B1 - Art]]="","",VLOOKUP(Table1[[#This Row],[Hauptkörper - B1 - Art]],'DD FD'!B:C,2,FALSE))</f>
        <v/>
      </c>
      <c r="LH49" s="577" t="str">
        <f>IF(Table1[[#This Row],[Hauptkörper - B1 - Fraktion]]="","",VLOOKUP(Table1[[#This Row],[Hauptkörper - B1 - Fraktion]],'DD FD'!H:J,3,FALSE))</f>
        <v/>
      </c>
      <c r="LI49" s="574" t="str">
        <f>IF(Table1[[#This Row],[Hauptkörper - B1 - Gewicht
(in G)]]="","",Table1[[#This Row],[Hauptkörper - B1 - Gewicht
(in G)]])</f>
        <v/>
      </c>
      <c r="LJ49" s="574" t="str">
        <f>IF(Table1[[#This Row],[Hauptkörper - B1 - Lizenzierungs-pflichtig? (X=Ja)]]="","",Table1[[#This Row],[Hauptkörper - B1 - Lizenzierungs-pflichtig? (X=Ja)]])</f>
        <v/>
      </c>
      <c r="LK49" s="577" t="str">
        <f>IF(Table1[[#This Row],[Hauptkörper - B1 - Virgin Material]]="","",VLOOKUP(Table1[[#This Row],[Hauptkörper - B1 - Virgin Material]],'DD FD'!AJ:AK,2,FALSE))</f>
        <v/>
      </c>
      <c r="LL49" s="578" t="str">
        <f>IF(Table1[[#This Row],[Hauptkörper - B1 - Virgin Material Anteil (in %)]]="","",Table1[[#This Row],[Hauptkörper - B1 - Virgin Material Anteil (in %)]])</f>
        <v/>
      </c>
      <c r="LM49" s="577" t="str">
        <f>IF(Table1[[#This Row],[Hauptkörper - B1 - Recyceltes Material]]="","",VLOOKUP(Table1[[#This Row],[Hauptkörper - B1 - Recyceltes Material]],'DD FD'!AL:AM,2,FALSE))</f>
        <v/>
      </c>
      <c r="LN49" s="578" t="str">
        <f>IF(Table1[[#This Row],[Hauptkörper - B1 - Recyceltes Material Anteil (in %)]]="","",Table1[[#This Row],[Hauptkörper - B1 - Recyceltes Material Anteil (in %)]])</f>
        <v/>
      </c>
      <c r="LO49" s="579" t="str">
        <f>IF(Table1[[#This Row],[Hauptkörper - B1 - Beschichtung]]="","",VLOOKUP(Table1[[#This Row],[Hauptkörper - B1 - Beschichtung]],'DD FD'!AE:AF,2,FALSE))</f>
        <v/>
      </c>
      <c r="LP49" s="580" t="str">
        <f>IF(Table1[[#This Row],[Hauptkörper - B1 - Beschichtung Anteil (in %)]]="","",Table1[[#This Row],[Hauptkörper - B1 - Beschichtung Anteil (in %)]])</f>
        <v/>
      </c>
      <c r="LQ49" s="576" t="str">
        <f>IF(Table1[[#This Row],[Hauptkörper - B2 - Art]]="","",VLOOKUP(Table1[[#This Row],[Hauptkörper - B2 - Art]],'DD FD'!B:C,2,FALSE))</f>
        <v/>
      </c>
      <c r="LR49" s="577" t="str">
        <f>IF(Table1[[#This Row],[Hauptkörper - B2 - Fraktion]]="","",VLOOKUP(Table1[[#This Row],[Hauptkörper - B2 - Fraktion]],'DD FD'!H:J,3,FALSE))</f>
        <v/>
      </c>
      <c r="LS49" s="574" t="str">
        <f>IF(Table1[[#This Row],[Hauptkörper - B2 - Gewicht
(in G)]]="","",Table1[[#This Row],[Hauptkörper - B2 - Gewicht
(in G)]])</f>
        <v/>
      </c>
      <c r="LT49" s="574" t="str">
        <f>IF(Table1[[#This Row],[Hauptkörper - B2 - Lizenzierungs-pflichtig? (X=Ja)]]="","",Table1[[#This Row],[Hauptkörper - B2 - Lizenzierungs-pflichtig? (X=Ja)]])</f>
        <v/>
      </c>
      <c r="LU49" s="577" t="str">
        <f>IF(Table1[[#This Row],[Hauptkörper - B2 - Virgin Material]]="","",VLOOKUP(Table1[[#This Row],[Hauptkörper - B2 - Virgin Material]],'DD FD'!AJ:AK,2,FALSE))</f>
        <v/>
      </c>
      <c r="LV49" s="578" t="str">
        <f>IF(Table1[[#This Row],[Hauptkörper - B2 - Virgin Material Anteil (in %)]]="","",Table1[[#This Row],[Hauptkörper - B2 - Virgin Material Anteil (in %)]])</f>
        <v/>
      </c>
      <c r="LW49" s="577" t="str">
        <f>IF(Table1[[#This Row],[Hauptkörper - B2 - Recyceltes Material]]="","",VLOOKUP(Table1[[#This Row],[Hauptkörper - B2 - Recyceltes Material]],'DD FD'!AL:AM,2,FALSE))</f>
        <v/>
      </c>
      <c r="LX49" s="578" t="str">
        <f>IF(Table1[[#This Row],[Hauptkörper - B2 - Recyceltes Material Anteil (in %)]]="","",Table1[[#This Row],[Hauptkörper - B2 - Recyceltes Material Anteil (in %)]])</f>
        <v/>
      </c>
      <c r="LY49" s="577" t="str">
        <f>IF(Table1[[#This Row],[Hauptkörper - B2 - Beschichtung]]="","",VLOOKUP(Table1[[#This Row],[Hauptkörper - B2 - Beschichtung]],'DD FD'!AE:AF,2,FALSE))</f>
        <v/>
      </c>
      <c r="LZ49" s="580" t="str">
        <f>IF(Table1[[#This Row],[Hauptkörper - B2 - Beschichtung Anteil (in %)]]="","",Table1[[#This Row],[Hauptkörper - B2 - Beschichtung Anteil (in %)]])</f>
        <v/>
      </c>
      <c r="MA49" s="576" t="str">
        <f>IF(Table1[[#This Row],[Hauptkörper - B3 - Art]]="","",VLOOKUP(Table1[[#This Row],[Hauptkörper - B3 - Art]],'DD FD'!B:C,2,FALSE))</f>
        <v/>
      </c>
      <c r="MB49" s="577" t="str">
        <f>IF(Table1[[#This Row],[Hauptkörper - B3 - Fraktion]]="","",VLOOKUP(Table1[[#This Row],[Hauptkörper - B3 - Fraktion]],'DD FD'!H:J,3,FALSE))</f>
        <v/>
      </c>
      <c r="MC49" s="574" t="str">
        <f>IF(Table1[[#This Row],[Hauptkörper - B3 - Gewicht
(in G)]]="","",Table1[[#This Row],[Hauptkörper - B3 - Gewicht
(in G)]])</f>
        <v/>
      </c>
      <c r="MD49" s="574" t="str">
        <f>IF(Table1[[#This Row],[Hauptkörper - B3 - Lizenzierungs-pflichtig? (X=Ja)]]="","",Table1[[#This Row],[Hauptkörper - B3 - Lizenzierungs-pflichtig? (X=Ja)]])</f>
        <v/>
      </c>
      <c r="ME49" s="577" t="str">
        <f>IF(Table1[[#This Row],[Hauptkörper - B3 - Virgin Material]]="","",VLOOKUP(Table1[[#This Row],[Hauptkörper - B3 - Virgin Material]],'DD FD'!AJ:AK,2,FALSE))</f>
        <v/>
      </c>
      <c r="MF49" s="578" t="str">
        <f>IF(Table1[[#This Row],[Hauptkörper - B3 - Virgin Material Anteil (in %)]]="","",Table1[[#This Row],[Hauptkörper - B3 - Virgin Material Anteil (in %)]])</f>
        <v/>
      </c>
      <c r="MG49" s="577" t="str">
        <f>IF(Table1[[#This Row],[Hauptkörper - B3 - Recyceltes Material]]="","",VLOOKUP(Table1[[#This Row],[Hauptkörper - B3 - Recyceltes Material]],'DD FD'!AL:AM,2,FALSE))</f>
        <v/>
      </c>
      <c r="MH49" s="578" t="str">
        <f>IF(Table1[[#This Row],[Hauptkörper - B3 - Recyceltes Material Anteil (in %)]]="","",Table1[[#This Row],[Hauptkörper - B3 - Recyceltes Material Anteil (in %)]])</f>
        <v/>
      </c>
      <c r="MI49" s="577" t="str">
        <f>IF(Table1[[#This Row],[Hauptkörper - B3 - Beschichtung]]="","",VLOOKUP(Table1[[#This Row],[Hauptkörper - B3 - Beschichtung]],'DD FD'!AE:AF,2,FALSE))</f>
        <v/>
      </c>
      <c r="MJ49" s="580" t="str">
        <f>IF(Table1[[#This Row],[Hauptkörper - B3 - Beschichtung Anteil (in %)]]="","",Table1[[#This Row],[Hauptkörper - B3 - Beschichtung Anteil (in %)]])</f>
        <v/>
      </c>
      <c r="MK49" s="576" t="str">
        <f>IF(Table1[[#This Row],[Verschluss - B1 - Art]]="","",VLOOKUP(Table1[[#This Row],[Verschluss - B1 - Art]],'DD FD'!D:E,2,FALSE))</f>
        <v/>
      </c>
      <c r="ML49" s="577" t="str">
        <f>IF(Table1[[#This Row],[Verschluss - B1 - Fraktion]]="","",VLOOKUP(Table1[[#This Row],[Verschluss - B1 - Fraktion]],'DD FD'!H:J,3,FALSE))</f>
        <v/>
      </c>
      <c r="MM49" s="574" t="str">
        <f>IF(Table1[[#This Row],[Verschluss - B1 - Gewicht (in G)]]="","",Table1[[#This Row],[Verschluss - B1 - Gewicht (in G)]])</f>
        <v/>
      </c>
      <c r="MN49" s="574" t="str">
        <f>IF(Table1[[#This Row],[Verschluss - B1 - Lizenzierungs-pflichtig? (X=Ja)]]="","",Table1[[#This Row],[Verschluss - B1 - Lizenzierungs-pflichtig? (X=Ja)]])</f>
        <v/>
      </c>
      <c r="MO49" s="574" t="str">
        <f>IF(Table1[[#This Row],[Verschluss - B1 - Trennbar vom Hauptkörper? (X=Ja)]]="","",Table1[[#This Row],[Verschluss - B1 - Trennbar vom Hauptkörper? (X=Ja)]])</f>
        <v/>
      </c>
      <c r="MP49" s="577" t="str">
        <f>IF(Table1[[#This Row],[Verschluss - B1 - Virgin Material]]="","",VLOOKUP(Table1[[#This Row],[Verschluss - B1 - Virgin Material]],'DD FD'!AJ:AK,2,FALSE))</f>
        <v/>
      </c>
      <c r="MQ49" s="578" t="str">
        <f>IF(Table1[[#This Row],[Verschluss - B1 - Virgin Material Anteil (in %)]]="","",Table1[[#This Row],[Verschluss - B1 - Virgin Material Anteil (in %)]])</f>
        <v/>
      </c>
      <c r="MR49" s="577" t="str">
        <f>IF(Table1[[#This Row],[Verschluss - B1 - Recyceltes Material]]="","",VLOOKUP(Table1[[#This Row],[Verschluss - B1 - Recyceltes Material]],'DD FD'!AL:AM,2,FALSE))</f>
        <v/>
      </c>
      <c r="MS49" s="578" t="str">
        <f>IF(Table1[[#This Row],[Verschluss - B1 - Recyceltes Material Anteil (in %)]]="","",Table1[[#This Row],[Verschluss - B1 - Recyceltes Material Anteil (in %)]])</f>
        <v/>
      </c>
      <c r="MT49" s="577" t="str">
        <f>IF(Table1[[#This Row],[Verschluss - B1 - Beschichtung]]="","",VLOOKUP(Table1[[#This Row],[Verschluss - B1 - Beschichtung]],'DD FD'!AE:AF,2,FALSE))</f>
        <v/>
      </c>
      <c r="MU49" s="580" t="str">
        <f>IF(Table1[[#This Row],[Verschluss - B1 - Beschichtung Anteil (in %)]]="","",Table1[[#This Row],[Verschluss - B1 - Beschichtung Anteil (in %)]])</f>
        <v/>
      </c>
      <c r="MV49" s="576" t="str">
        <f>IF(Table1[[#This Row],[Verschluss - B2 - Art]]="","",VLOOKUP(Table1[[#This Row],[Verschluss - B2 - Art]],'DD FD'!D:E,2,FALSE))</f>
        <v/>
      </c>
      <c r="MW49" s="577" t="str">
        <f>IF(Table1[[#This Row],[Verschluss - B2 - Fraktion]]="","",VLOOKUP(Table1[[#This Row],[Verschluss - B2 - Fraktion]],'DD FD'!H:J,3,FALSE))</f>
        <v/>
      </c>
      <c r="MX49" s="574" t="str">
        <f>IF(Table1[[#This Row],[Verschluss - B2 - Gewicht (in G)]]="","",Table1[[#This Row],[Verschluss - B2 - Gewicht (in G)]])</f>
        <v/>
      </c>
      <c r="MY49" s="574" t="str">
        <f>IF(Table1[[#This Row],[Verschluss - B2 - Lizenzierungs-pflichtig? (X=Ja)]]="","",Table1[[#This Row],[Verschluss - B2 - Lizenzierungs-pflichtig? (X=Ja)]])</f>
        <v/>
      </c>
      <c r="MZ49" s="574" t="str">
        <f>IF(Table1[[#This Row],[Verschluss - B2 - Trennbar vom Hauptkörper? (X=Ja)]]="","",Table1[[#This Row],[Verschluss - B2 - Trennbar vom Hauptkörper? (X=Ja)]])</f>
        <v/>
      </c>
      <c r="NA49" s="577" t="str">
        <f>IF(Table1[[#This Row],[Verschluss - B2 - Virgin Material]]="","",VLOOKUP(Table1[[#This Row],[Verschluss - B2 - Virgin Material]],'DD FD'!AJ:AK,2,FALSE))</f>
        <v/>
      </c>
      <c r="NB49" s="578" t="str">
        <f>IF(Table1[[#This Row],[Verschluss - B2 - Virgin Material Anteil (in %)]]="","",Table1[[#This Row],[Verschluss - B2 - Virgin Material Anteil (in %)]])</f>
        <v/>
      </c>
      <c r="NC49" s="577" t="str">
        <f>IF(Table1[[#This Row],[Verschluss - B2 - Recyceltes Material]]="","",VLOOKUP(Table1[[#This Row],[Verschluss - B2 - Recyceltes Material]],'DD FD'!AL:AM,2,FALSE))</f>
        <v/>
      </c>
      <c r="ND49" s="578" t="str">
        <f>IF(Table1[[#This Row],[Verschluss - B2 - Recyceltes Material Anteil (in %)]]="","",Table1[[#This Row],[Verschluss - B2 - Recyceltes Material Anteil (in %)]])</f>
        <v/>
      </c>
      <c r="NE49" s="577" t="str">
        <f>IF(Table1[[#This Row],[Verschluss - B2 - Beschichtung]]="","",VLOOKUP(Table1[[#This Row],[Verschluss - B2 - Beschichtung]],'DD FD'!AE:AF,2,FALSE))</f>
        <v/>
      </c>
      <c r="NF49" s="580" t="str">
        <f>IF(Table1[[#This Row],[Verschluss - B2 - Beschichtung Anteil (in %)]]="","",Table1[[#This Row],[Verschluss - B2 - Beschichtung Anteil (in %)]])</f>
        <v/>
      </c>
      <c r="NG49" s="576" t="str">
        <f>IF(Table1[[#This Row],[Verschluss - B3 - Art]]="","",VLOOKUP(Table1[[#This Row],[Verschluss - B3 - Art]],'DD FD'!D:E,2,FALSE))</f>
        <v/>
      </c>
      <c r="NH49" s="577" t="str">
        <f>IF(Table1[[#This Row],[Verschluss - B3 - Fraktion]]="","",VLOOKUP(Table1[[#This Row],[Verschluss - B3 - Fraktion]],'DD FD'!H:J,3,FALSE))</f>
        <v/>
      </c>
      <c r="NI49" s="574" t="str">
        <f>IF(Table1[[#This Row],[Verschluss - B3 - Gewicht (in G)]]="","",Table1[[#This Row],[Verschluss - B3 - Gewicht (in G)]])</f>
        <v/>
      </c>
      <c r="NJ49" s="574" t="str">
        <f>IF(Table1[[#This Row],[Verschluss - B3 - Lizenzierungs-pflichtig? (X=Ja)]]="","",Table1[[#This Row],[Verschluss - B3 - Lizenzierungs-pflichtig? (X=Ja)]])</f>
        <v/>
      </c>
      <c r="NK49" s="574" t="str">
        <f>IF(Table1[[#This Row],[Verschluss - B3 - Trennbar vom Hauptkörper? (X=Ja)]]="","",Table1[[#This Row],[Verschluss - B3 - Trennbar vom Hauptkörper? (X=Ja)]])</f>
        <v/>
      </c>
      <c r="NL49" s="577" t="str">
        <f>IF(Table1[[#This Row],[Verschluss - B3 - Virgin Material]]="","",VLOOKUP(Table1[[#This Row],[Verschluss - B3 - Virgin Material]],'DD FD'!AJ:AK,2,FALSE))</f>
        <v/>
      </c>
      <c r="NM49" s="578" t="str">
        <f>IF(Table1[[#This Row],[Verschluss - B3 - Virgin Material Anteil (in %)]]="","",Table1[[#This Row],[Verschluss - B3 - Virgin Material Anteil (in %)]])</f>
        <v/>
      </c>
      <c r="NN49" s="577" t="str">
        <f>IF(Table1[[#This Row],[Verschluss - B3 - Recyceltes Material]]="","",VLOOKUP(Table1[[#This Row],[Verschluss - B3 - Recyceltes Material]],'DD FD'!AL:AM,2,FALSE))</f>
        <v/>
      </c>
      <c r="NO49" s="578" t="str">
        <f>IF(Table1[[#This Row],[Verschluss - B3 - Recyceltes Material Anteil (in %)]]="","",Table1[[#This Row],[Verschluss - B3 - Recyceltes Material Anteil (in %)]])</f>
        <v/>
      </c>
      <c r="NP49" s="577" t="str">
        <f>IF(Table1[[#This Row],[Verschluss - B3 - Beschichtung]]="","",VLOOKUP(Table1[[#This Row],[Verschluss - B3 - Beschichtung]],'DD FD'!AE:AF,2,FALSE))</f>
        <v/>
      </c>
      <c r="NQ49" s="580" t="str">
        <f>IF(Table1[[#This Row],[Verschluss - B3 - Beschichtung Anteil (in %)]]="","",Table1[[#This Row],[Verschluss - B3 - Beschichtung Anteil (in %)]])</f>
        <v/>
      </c>
      <c r="NR49" s="576" t="str">
        <f>IF(Table1[[#This Row],[Etikett - B1 - Art]]="","",VLOOKUP(Table1[[#This Row],[Etikett - B1 - Art]],'DD FD'!F:G,2,FALSE))</f>
        <v/>
      </c>
      <c r="NS49" s="577" t="str">
        <f>IF(Table1[[#This Row],[Etikett - B1 - Fraktion]]="","",VLOOKUP(Table1[[#This Row],[Etikett - B1 - Fraktion]],'DD FD'!H:J,3,FALSE))</f>
        <v/>
      </c>
      <c r="NT49" s="574" t="str">
        <f>IF(Table1[[#This Row],[Etikett - B1 - Gewicht (in G)]]="","",Table1[[#This Row],[Etikett - B1 - Gewicht (in G)]])</f>
        <v/>
      </c>
      <c r="NU49" s="574" t="str">
        <f>IF(Table1[[#This Row],[Etikett - B1 - Lizenzierungs-pflichtig? (X=Ja)]]="","",Table1[[#This Row],[Etikett - B1 - Lizenzierungs-pflichtig? (X=Ja)]])</f>
        <v/>
      </c>
      <c r="NV49" s="574" t="str">
        <f>IF(Table1[[#This Row],[Etikett - B1 - Trennbar vom Hauptkörper? (X=Ja)]]="","",Table1[[#This Row],[Etikett - B1 - Trennbar vom Hauptkörper? (X=Ja)]])</f>
        <v/>
      </c>
      <c r="NW49" s="577" t="str">
        <f>IF(Table1[[#This Row],[Etikett - B1 - Virgin Material]]="","",VLOOKUP(Table1[[#This Row],[Etikett - B1 - Virgin Material]],'DD FD'!AJ:AK,2,FALSE))</f>
        <v/>
      </c>
      <c r="NX49" s="578" t="str">
        <f>IF(Table1[[#This Row],[Etikett - B1 - Virgin Material Anteil (in %)]]="","",Table1[[#This Row],[Etikett - B1 - Virgin Material Anteil (in %)]])</f>
        <v/>
      </c>
      <c r="NY49" s="577" t="str">
        <f>IF(Table1[[#This Row],[Etikett - B1 - Recyceltes Material]]="","",VLOOKUP(Table1[[#This Row],[Etikett - B1 - Recyceltes Material]],'DD FD'!AL:AM,2,FALSE))</f>
        <v/>
      </c>
      <c r="NZ49" s="578" t="str">
        <f>IF(Table1[[#This Row],[Etikett - B1 - Recyceltes Material Anteil (in %)]]="","",Table1[[#This Row],[Etikett - B1 - Recyceltes Material Anteil (in %)]])</f>
        <v/>
      </c>
      <c r="OA49" s="577" t="str">
        <f>IF(Table1[[#This Row],[Etikett - B1 - Beschichtung]]="","",VLOOKUP(Table1[[#This Row],[Etikett - B1 - Beschichtung]],'DD FD'!AE:AF,2,FALSE))</f>
        <v/>
      </c>
      <c r="OB49" s="580" t="str">
        <f>IF(Table1[[#This Row],[Etikett - B1 - Beschichtung Anteil (in %)]]="","",Table1[[#This Row],[Etikett - B1 - Beschichtung Anteil (in %)]])</f>
        <v/>
      </c>
      <c r="OC49" s="576" t="str">
        <f>IF(Table1[[#This Row],[Etikett - B2 - Art]]="","",VLOOKUP(Table1[[#This Row],[Etikett - B2 - Art]],'DD FD'!F:G,2,FALSE))</f>
        <v/>
      </c>
      <c r="OD49" s="577" t="str">
        <f>IF(Table1[[#This Row],[Etikett - B2 - Fraktion]]="","",VLOOKUP(Table1[[#This Row],[Etikett - B2 - Fraktion]],'DD FD'!H:J,3,FALSE))</f>
        <v/>
      </c>
      <c r="OE49" s="574" t="str">
        <f>IF(Table1[[#This Row],[Etikett - B2 - Gewicht (in G)]]="","",Table1[[#This Row],[Etikett - B2 - Gewicht (in G)]])</f>
        <v/>
      </c>
      <c r="OF49" s="574" t="str">
        <f>IF(Table1[[#This Row],[Etikett - B2 - Lizenzierungs-pflichtig? (X=Ja)]]="","",Table1[[#This Row],[Etikett - B2 - Lizenzierungs-pflichtig? (X=Ja)]])</f>
        <v/>
      </c>
      <c r="OG49" s="574" t="str">
        <f>IF(Table1[[#This Row],[Etikett - B2 - Trennbar vom Hauptkörper? (X=Ja)]]="","",Table1[[#This Row],[Etikett - B2 - Trennbar vom Hauptkörper? (X=Ja)]])</f>
        <v/>
      </c>
      <c r="OH49" s="577" t="str">
        <f>IF(Table1[[#This Row],[Etikett - B2 - Virgin Material]]="","",VLOOKUP(Table1[[#This Row],[Etikett - B2 - Virgin Material]],'DD FD'!AJ:AK,2,FALSE))</f>
        <v/>
      </c>
      <c r="OI49" s="578" t="str">
        <f>IF(Table1[[#This Row],[Etikett - B2 - Virgin Material Anteil (in %)]]="","",Table1[[#This Row],[Etikett - B2 - Virgin Material Anteil (in %)]])</f>
        <v/>
      </c>
      <c r="OJ49" s="577" t="str">
        <f>IF(Table1[[#This Row],[Etikett - B2 - Recyceltes Material]]="","",VLOOKUP(Table1[[#This Row],[Etikett - B2 - Recyceltes Material]],'DD FD'!AL:AM,2,FALSE))</f>
        <v/>
      </c>
      <c r="OK49" s="578" t="str">
        <f>IF(Table1[[#This Row],[Etikett - B2 - Recyceltes Material Anteil (in %)]]="","",Table1[[#This Row],[Etikett - B2 - Recyceltes Material Anteil (in %)]])</f>
        <v/>
      </c>
      <c r="OL49" s="577" t="str">
        <f>IF(Table1[[#This Row],[Etikett - B2 - Beschichtung]]="","",VLOOKUP(Table1[[#This Row],[Etikett - B2 - Beschichtung]],'DD FD'!AE:AF,2,FALSE))</f>
        <v/>
      </c>
      <c r="OM49" s="580" t="str">
        <f>IF(Table1[[#This Row],[Etikett - B2 - Beschichtung Anteil (in %)]]="","",Table1[[#This Row],[Etikett - B2 - Beschichtung Anteil (in %)]])</f>
        <v/>
      </c>
      <c r="ON49" s="576" t="str">
        <f>IF(Table1[[#This Row],[Etikett - B3 - Art]]="","",VLOOKUP(Table1[[#This Row],[Etikett - B3 - Art]],'DD FD'!F:G,2,FALSE))</f>
        <v/>
      </c>
      <c r="OO49" s="577" t="str">
        <f>IF(Table1[[#This Row],[Etikett - B3 - Fraktion]]="","",VLOOKUP(Table1[[#This Row],[Etikett - B3 - Fraktion]],'DD FD'!H:J,3,FALSE))</f>
        <v/>
      </c>
      <c r="OP49" s="574" t="str">
        <f>IF(Table1[[#This Row],[Etikett - B3 - Gewicht (in G)]]="","",Table1[[#This Row],[Etikett - B3 - Gewicht (in G)]])</f>
        <v/>
      </c>
      <c r="OQ49" s="574" t="str">
        <f>IF(Table1[[#This Row],[Etikett - B3 - Lizenzierungs-pflichtig? (X=Ja)]]="","",Table1[[#This Row],[Etikett - B3 - Lizenzierungs-pflichtig? (X=Ja)]])</f>
        <v/>
      </c>
      <c r="OR49" s="574" t="str">
        <f>IF(Table1[[#This Row],[Etikett - B3 - Trennbar vom Hauptkörper? (X=Ja)]]="","",Table1[[#This Row],[Etikett - B3 - Trennbar vom Hauptkörper? (X=Ja)]])</f>
        <v/>
      </c>
      <c r="OS49" s="577" t="str">
        <f>IF(Table1[[#This Row],[Etikett - B3 - Virgin Material]]="","",VLOOKUP(Table1[[#This Row],[Etikett - B3 - Virgin Material]],'DD FD'!AJ:AK,2,FALSE))</f>
        <v/>
      </c>
      <c r="OT49" s="578" t="str">
        <f>IF(Table1[[#This Row],[Etikett - B3 - Virgin Material Anteil (in %)]]="","",Table1[[#This Row],[Etikett - B3 - Virgin Material Anteil (in %)]])</f>
        <v/>
      </c>
      <c r="OU49" s="577" t="str">
        <f>IF(Table1[[#This Row],[Etikett - B3 - Recyceltes Material]]="","",VLOOKUP(Table1[[#This Row],[Etikett - B3 - Recyceltes Material]],'DD FD'!AL:AM,2,FALSE))</f>
        <v/>
      </c>
      <c r="OV49" s="578" t="str">
        <f>IF(Table1[[#This Row],[Etikett - B3 - Recyceltes Material Anteil (in %)]]="","",Table1[[#This Row],[Etikett - B3 - Recyceltes Material Anteil (in %)]])</f>
        <v/>
      </c>
      <c r="OW49" s="577" t="str">
        <f>IF(Table1[[#This Row],[Etikett - B3 - Beschichtung]]="","",VLOOKUP(Table1[[#This Row],[Etikett - B3 - Beschichtung]],'DD FD'!AE:AF,2,FALSE))</f>
        <v/>
      </c>
      <c r="OX49" s="613" t="str">
        <f>IF(Table1[[#This Row],[Etikett - B3 - Beschichtung Anteil (in %)]]="","",Table1[[#This Row],[Etikett - B3 - Beschichtung Anteil (in %)]])</f>
        <v/>
      </c>
      <c r="OY49" s="618">
        <f>ROUNDUP(SUM(
IF(AND(LH49='DD FD'!$J$7,LJ49='DD FD'!$AI$3),LI49,0),
IF(AND(LR49='DD FD'!$J$7,LT49='DD FD'!$AI$3),LS49,0),
IF(AND(MB49='DD FD'!$J$7,MD49='DD FD'!$AI$3),MC49,0),
IF(AND(ML49='DD FD'!$J$7,MN49='DD FD'!$AI$3),MM49,0),
IF(AND(MW49='DD FD'!$J$7,MY49='DD FD'!$AI$3),MX49,0),
IF(AND(NH49='DD FD'!$J$7,NJ49='DD FD'!$AI$3),NI49,0),
IF(AND(NS49='DD FD'!$J$7,NU49='DD FD'!$AI$3),NT49,0),
IF(AND(OD49='DD FD'!$J$7,OF49='DD FD'!$AI$3),OE49,0),
IF(AND(OO49='DD FD'!$J$7,OQ49='DD FD'!$AI$3),OP49,0),
),2)</f>
        <v>0</v>
      </c>
      <c r="OZ49" s="617">
        <f>ROUNDUP(SUM(
IF(AND(LH49='DD FD'!$J$6,LJ49='DD FD'!$AI$3),LI49,0),
IF(AND(LR49='DD FD'!$J$6,LT49='DD FD'!$AI$3),LS49,0),
IF(AND(MB49='DD FD'!$J$6,MD49='DD FD'!$AI$3),MC49,0),
IF(AND(ML49='DD FD'!$J$6,MN49='DD FD'!$AI$3),MM49,0),
IF(AND(MW49='DD FD'!$J$6,MY49='DD FD'!$AI$3),MX49,0),
IF(AND(NH49='DD FD'!$J$6,NJ49='DD FD'!$AI$3),NI49,0),
IF(AND(NS49='DD FD'!$J$6,NU49='DD FD'!$AI$3),NT49,0),
IF(AND(OD49='DD FD'!$J$6,OF49='DD FD'!$AI$3),OE49,0),
IF(AND(OO49='DD FD'!$J$6,OQ49='DD FD'!$AI$3),OP49,0),
),2)</f>
        <v>0</v>
      </c>
      <c r="PA49" s="617">
        <f>ROUNDUP(SUM(
IF(AND(LH49='DD FD'!$J$10,LJ49='DD FD'!$AI$3),LI49,0),
IF(AND(LR49='DD FD'!$J$10,LT49='DD FD'!$AI$3),LS49,0),
IF(AND(MB49='DD FD'!$J$10,MD49='DD FD'!$AI$3),MC49,0),
IF(AND(ML49='DD FD'!$J$10,MN49='DD FD'!$AI$3),MM49,0),
IF(AND(MW49='DD FD'!$J$10,MY49='DD FD'!$AI$3),MX49,0),
IF(AND(NH49='DD FD'!$J$10,NJ49='DD FD'!$AI$3),NI49,0),
IF(AND(NS49='DD FD'!$J$10,NU49='DD FD'!$AI$3),NT49,0),
IF(AND(OD49='DD FD'!$J$10,OF49='DD FD'!$AI$3),OE49,0),
IF(AND(OO49='DD FD'!$J$10,OQ49='DD FD'!$AI$3),OP49,0),
),2)</f>
        <v>0</v>
      </c>
      <c r="PB49" s="617">
        <f>ROUNDUP(SUM(
IF(AND(LH49='DD FD'!$J$8,LJ49='DD FD'!$AI$3),LI49,0),
IF(AND(LR49='DD FD'!$J$8,LT49='DD FD'!$AI$3),LS49,0),
IF(AND(MB49='DD FD'!$J$8,MD49='DD FD'!$AI$3),MC49,0),
IF(AND(ML49='DD FD'!$J$8,MN49='DD FD'!$AI$3),MM49,0),
IF(AND(MW49='DD FD'!$J$8,MY49='DD FD'!$AI$3),MX49,0),
IF(AND(NH49='DD FD'!$J$8,NJ49='DD FD'!$AI$3),NI49,0),
IF(AND(NS49='DD FD'!$J$8,NU49='DD FD'!$AI$3),NT49,0),
IF(AND(OD49='DD FD'!$J$8,OF49='DD FD'!$AI$3),OE49,0),
IF(AND(OO49='DD FD'!$J$8,OQ49='DD FD'!$AI$3),OP49,0),
),2)</f>
        <v>0</v>
      </c>
      <c r="PC49" s="617">
        <f>ROUNDUP(SUM(
IF(AND(LH49='DD FD'!$J$5,LJ49='DD FD'!$AI$3),LI49,0),
IF(AND(LR49='DD FD'!$J$5,LT49='DD FD'!$AI$3),LS49,0),
IF(AND(MB49='DD FD'!$J$5,MD49='DD FD'!$AI$3),MC49,0),
IF(AND(ML49='DD FD'!$J$5,MN49='DD FD'!$AI$3),MM49,0),
IF(AND(MW49='DD FD'!$J$5,MY49='DD FD'!$AI$3),MX49,0),
IF(AND(NH49='DD FD'!$J$5,NJ49='DD FD'!$AI$3),NI49,0),
IF(AND(NS49='DD FD'!$J$5,NU49='DD FD'!$AI$3),NT49,0),
IF(AND(OD49='DD FD'!$J$5,OF49='DD FD'!$AI$3),OE49,0),
IF(AND(OO49='DD FD'!$J$5,OQ49='DD FD'!$AI$3),OP49,0),
),2)</f>
        <v>0</v>
      </c>
      <c r="PD49" s="617">
        <f>ROUNDUP(SUM(
IF(AND(LH49='DD FD'!$J$9,LJ49='DD FD'!$AI$3),LI49,0),
IF(AND(LR49='DD FD'!$J$9,LT49='DD FD'!$AI$3),LS49,0),
IF(AND(MB49='DD FD'!$J$9,MD49='DD FD'!$AI$3),MC49,0),
IF(AND(ML49='DD FD'!$J$9,MN49='DD FD'!$AI$3),MM49,0),
IF(AND(MW49='DD FD'!$J$9,MY49='DD FD'!$AI$3),MX49,0),
IF(AND(NH49='DD FD'!$J$9,NJ49='DD FD'!$AI$3),NI49,0),
IF(AND(NS49='DD FD'!$J$9,NU49='DD FD'!$AI$3),NT49,0),
IF(AND(OD49='DD FD'!$J$9,OF49='DD FD'!$AI$3),OE49,0),
IF(AND(OO49='DD FD'!$J$9,OQ49='DD FD'!$AI$3),OP49,0),
),2)</f>
        <v>0</v>
      </c>
      <c r="PE49" s="617">
        <f>ROUNDUP(SUM(
IF(AND(LH49='DD FD'!$J$4,LJ49='DD FD'!$AI$3),LI49,0),
IF(AND(LR49='DD FD'!$J$4,LT49='DD FD'!$AI$3),LS49,0),
IF(AND(MB49='DD FD'!$J$4,MD49='DD FD'!$AI$3),MC49,0),
IF(AND(ML49='DD FD'!$J$4,MN49='DD FD'!$AI$3),MM49,0),
IF(AND(MW49='DD FD'!$J$4,MY49='DD FD'!$AI$3),MX49,0),
IF(AND(NH49='DD FD'!$J$4,NJ49='DD FD'!$AI$3),NI49,0),
IF(AND(NS49='DD FD'!$J$4,NU49='DD FD'!$AI$3),NT49,0),
IF(AND(OD49='DD FD'!$J$4,OF49='DD FD'!$AI$3),OE49,0),
IF(AND(OO49='DD FD'!$J$4,OQ49='DD FD'!$AI$3),OP49,0),
),2)</f>
        <v>0</v>
      </c>
      <c r="PF49" s="619">
        <f>ROUNDUP(SUM(
IF(AND(LH49='DD FD'!$J$11,LJ49='DD FD'!$AI$3),LI49,0),
IF(AND(LR49='DD FD'!$J$11,LT49='DD FD'!$AI$3),LS49,0),
IF(AND(MB49='DD FD'!$J$11,MD49='DD FD'!$AI$3),MC49,0),
IF(AND(ML49='DD FD'!$J$11,MN49='DD FD'!$AI$3),MM49,0),
IF(AND(MW49='DD FD'!$J$11,MY49='DD FD'!$AI$3),MX49,0),
IF(AND(NH49='DD FD'!$J$11,NJ49='DD FD'!$AI$3),NI49,0),
IF(AND(NS49='DD FD'!$J$11,NU49='DD FD'!$AI$3),NT49,0),
IF(AND(OD49='DD FD'!$J$11,OF49='DD FD'!$AI$3),OE49,0),
IF(AND(OO49='DD FD'!$J$11,OQ49='DD FD'!$AI$3),OP49,0),
),2)</f>
        <v>0</v>
      </c>
    </row>
    <row r="50" spans="1:422">
      <c r="A50" s="806"/>
      <c r="B50" s="934"/>
      <c r="C50" s="247"/>
      <c r="D50" s="842"/>
      <c r="E50" s="247"/>
      <c r="F50" s="158"/>
      <c r="G50" s="710"/>
      <c r="H50" s="712"/>
      <c r="I50" s="936"/>
      <c r="J50" s="803"/>
      <c r="K50" s="150"/>
      <c r="L50" s="146" t="str">
        <f t="shared" si="0"/>
        <v/>
      </c>
      <c r="M50" s="501" t="str">
        <f t="shared" si="17"/>
        <v/>
      </c>
      <c r="N50" s="504"/>
      <c r="O50" s="113" t="str">
        <f t="shared" si="18"/>
        <v/>
      </c>
      <c r="P50" s="114" t="str">
        <f t="shared" si="1"/>
        <v/>
      </c>
      <c r="Q50" s="152"/>
      <c r="R50" s="152"/>
      <c r="S50" s="115" t="str">
        <f t="shared" si="19"/>
        <v/>
      </c>
      <c r="T50" s="159"/>
      <c r="U50" s="159"/>
      <c r="V50" s="157"/>
      <c r="W50" s="157"/>
      <c r="X50" s="157"/>
      <c r="Y50" s="772"/>
      <c r="Z50" s="158"/>
      <c r="AA50" s="144"/>
      <c r="AB50" s="112"/>
      <c r="AC50" s="153"/>
      <c r="AD50" s="153"/>
      <c r="AE50" s="153"/>
      <c r="AF50" s="153"/>
      <c r="AG50" s="153"/>
      <c r="AH50" s="153"/>
      <c r="AI50" s="152"/>
      <c r="AJ50" s="158"/>
      <c r="AK50" s="158"/>
      <c r="AL50" s="158"/>
      <c r="AM50" s="116" t="str">
        <f t="shared" si="20"/>
        <v/>
      </c>
      <c r="AN50" s="116" t="str">
        <f t="shared" si="21"/>
        <v/>
      </c>
      <c r="AO50" s="324"/>
      <c r="AP50" s="503"/>
      <c r="AQ50" s="487" t="str">
        <f t="shared" si="22"/>
        <v/>
      </c>
      <c r="AR50" s="113" t="str">
        <f t="shared" si="2"/>
        <v/>
      </c>
      <c r="AS50" s="113" t="str">
        <f t="shared" si="3"/>
        <v/>
      </c>
      <c r="AT50" s="113" t="str">
        <f t="shared" si="4"/>
        <v/>
      </c>
      <c r="AU50" s="113" t="str">
        <f t="shared" si="5"/>
        <v/>
      </c>
      <c r="AV50" s="159"/>
      <c r="AW50" s="157"/>
      <c r="AX50" s="157"/>
      <c r="AY50" s="157"/>
      <c r="AZ50" s="157"/>
      <c r="BA50" s="116" t="str">
        <f t="shared" si="6"/>
        <v/>
      </c>
      <c r="BB50" s="316"/>
      <c r="BC50" s="116" t="str">
        <f t="shared" si="7"/>
        <v/>
      </c>
      <c r="BD50" s="133" t="str">
        <f t="shared" si="8"/>
        <v/>
      </c>
      <c r="BE50" s="157"/>
      <c r="BF50" s="1180"/>
      <c r="BG50" s="1180"/>
      <c r="BH50" s="158"/>
      <c r="BI50" s="490"/>
      <c r="BJ50" s="514" t="str">
        <f t="shared" si="23"/>
        <v/>
      </c>
      <c r="BK50" s="789"/>
      <c r="BL50" s="116" t="str">
        <f t="shared" si="24"/>
        <v/>
      </c>
      <c r="BM50" s="144"/>
      <c r="BN50" s="144"/>
      <c r="BO50" s="144"/>
      <c r="BP50" s="790"/>
      <c r="BQ50" s="790"/>
      <c r="BR50" s="790"/>
      <c r="BS50" s="116" t="str">
        <f t="shared" si="9"/>
        <v/>
      </c>
      <c r="BT50" s="790"/>
      <c r="BU50" s="808" t="str">
        <f t="shared" si="10"/>
        <v/>
      </c>
      <c r="BV50" s="791"/>
      <c r="BW50" s="144"/>
      <c r="BX50" s="20"/>
      <c r="BY50" s="20"/>
      <c r="BZ50" s="20"/>
      <c r="CA50" s="792"/>
      <c r="CB50" s="1201"/>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782" t="str">
        <f t="shared" si="25"/>
        <v/>
      </c>
      <c r="EE50" s="519"/>
      <c r="EF50" s="793"/>
      <c r="EG50" s="519"/>
      <c r="EH50" s="794"/>
      <c r="EI50" s="790"/>
      <c r="EJ50" s="794"/>
      <c r="EK50" s="794"/>
      <c r="EL50" s="790"/>
      <c r="EM50" s="790"/>
      <c r="EN50" s="790"/>
      <c r="EO50" s="112" t="str">
        <f t="shared" si="11"/>
        <v/>
      </c>
      <c r="EP50" s="790"/>
      <c r="EQ50" s="488" t="str">
        <f t="shared" si="12"/>
        <v/>
      </c>
      <c r="ER50" s="1100"/>
      <c r="ES50" s="1099" t="str">
        <f t="shared" si="26"/>
        <v/>
      </c>
      <c r="ET50" s="525"/>
      <c r="EU50" s="148"/>
      <c r="EV50" s="148"/>
      <c r="EW50" s="148"/>
      <c r="EX50" s="148"/>
      <c r="EY50" s="148"/>
      <c r="EZ50" s="148"/>
      <c r="FA50" s="148"/>
      <c r="FB50" s="148"/>
      <c r="FC50" s="148"/>
      <c r="FD50" s="148"/>
      <c r="FE50" s="148"/>
      <c r="FF50" s="148"/>
      <c r="FG50" s="148"/>
      <c r="FH50" s="148"/>
      <c r="FI50" s="528"/>
      <c r="FJ50" s="513" t="str">
        <f t="shared" si="13"/>
        <v/>
      </c>
      <c r="FK50" s="158"/>
      <c r="FL50" s="850"/>
      <c r="FM50" s="850"/>
      <c r="FN50" s="850"/>
      <c r="FO50" s="850"/>
      <c r="FP50" s="850"/>
      <c r="FQ50" s="850"/>
      <c r="FR50" s="157"/>
      <c r="FS50" s="143"/>
      <c r="FT50" s="143"/>
      <c r="FU50" s="847" t="str">
        <f t="shared" si="14"/>
        <v/>
      </c>
      <c r="FV50" s="555"/>
      <c r="FW50" s="523" t="str">
        <f>IF(Table1[[#This Row],[Nonfood Inhaltstoffe - Komponente]]="","",VLOOKUP(Table1[[#This Row],[Nonfood Inhaltstoffe - Komponente]],'Dropdown Auswahl'!BJ:BK,2,FALSE))</f>
        <v/>
      </c>
      <c r="FX50" s="1013"/>
      <c r="FY50" s="1011" t="str">
        <f t="shared" si="15"/>
        <v/>
      </c>
      <c r="FZ50" s="152"/>
      <c r="GA50" s="152"/>
      <c r="GB50" s="152"/>
      <c r="GC50" s="529" t="str">
        <f t="shared" si="16"/>
        <v/>
      </c>
      <c r="GG50" s="21"/>
      <c r="GH50" s="21"/>
      <c r="GI50" s="1019"/>
      <c r="GJ50" s="1016" t="str">
        <f>IF(Table1[[#This Row],[Global Trade Item Number (GTIN)]]="","",Table1[[#This Row],[Global Trade Item Number (GTIN)]])</f>
        <v/>
      </c>
      <c r="GK50" s="555" t="str">
        <f>IF(Table1[[#This Row],[WAWI-Nr./ Kreditoren-Nummer
(ASDV)]]&lt;&gt;"",Table1[[#This Row],[WAWI-Nr./ Kreditoren-Nummer
(ASDV)]],"")</f>
        <v/>
      </c>
      <c r="GL50" s="165"/>
      <c r="GM50" s="165"/>
      <c r="GN50" s="165"/>
      <c r="GO50" s="485"/>
      <c r="GP50" s="534"/>
      <c r="GQ50" s="533"/>
      <c r="GR50" s="486"/>
      <c r="GS50" s="486"/>
      <c r="GT50" s="486"/>
      <c r="GU50" s="486"/>
      <c r="GV50" s="486"/>
      <c r="GW50" s="542"/>
      <c r="GX50" s="538"/>
      <c r="GY50" s="144"/>
      <c r="GZ50" s="480"/>
      <c r="HA50" s="158"/>
      <c r="HB50" s="480"/>
      <c r="HC50" s="480"/>
      <c r="HD50" s="480"/>
      <c r="HE50" s="480"/>
      <c r="HF50" s="480"/>
      <c r="HG50" s="480"/>
      <c r="HH50" s="538"/>
      <c r="HI50" s="480"/>
      <c r="HJ50" s="480"/>
      <c r="HK50" s="480"/>
      <c r="HL50" s="480"/>
      <c r="HM50" s="480"/>
      <c r="HN50" s="480"/>
      <c r="HO50" s="480"/>
      <c r="HP50" s="480"/>
      <c r="HQ50" s="480"/>
      <c r="HR50" s="538"/>
      <c r="HS50" s="480"/>
      <c r="HT50" s="480"/>
      <c r="HU50" s="480"/>
      <c r="HV50" s="480"/>
      <c r="HW50" s="480"/>
      <c r="HX50" s="480"/>
      <c r="HY50" s="480"/>
      <c r="HZ50" s="480"/>
      <c r="IA50" s="480"/>
      <c r="IB50" s="538"/>
      <c r="IC50" s="480"/>
      <c r="ID50" s="480"/>
      <c r="IE50" s="480"/>
      <c r="IF50" s="480"/>
      <c r="IG50" s="480"/>
      <c r="IH50" s="480"/>
      <c r="II50" s="480"/>
      <c r="IJ50" s="480"/>
      <c r="IK50" s="480"/>
      <c r="IL50" s="480"/>
      <c r="IM50" s="538"/>
      <c r="IN50" s="480"/>
      <c r="IO50" s="480"/>
      <c r="IP50" s="480"/>
      <c r="IQ50" s="480"/>
      <c r="IR50" s="480"/>
      <c r="IS50" s="480"/>
      <c r="IT50" s="480"/>
      <c r="IU50" s="480"/>
      <c r="IV50" s="480"/>
      <c r="IW50" s="480"/>
      <c r="IX50" s="538"/>
      <c r="IY50" s="480"/>
      <c r="IZ50" s="480"/>
      <c r="JA50" s="480"/>
      <c r="JB50" s="480"/>
      <c r="JC50" s="480"/>
      <c r="JD50" s="480"/>
      <c r="JE50" s="480"/>
      <c r="JF50" s="480"/>
      <c r="JG50" s="480"/>
      <c r="JH50" s="480"/>
      <c r="JI50" s="538"/>
      <c r="JJ50" s="480"/>
      <c r="JK50" s="480"/>
      <c r="JL50" s="480"/>
      <c r="JM50" s="480"/>
      <c r="JN50" s="480"/>
      <c r="JO50" s="480"/>
      <c r="JP50" s="480"/>
      <c r="JQ50" s="480"/>
      <c r="JR50" s="480"/>
      <c r="JS50" s="590"/>
      <c r="JT50" s="538"/>
      <c r="JU50" s="480"/>
      <c r="JV50" s="480"/>
      <c r="JW50" s="480"/>
      <c r="JX50" s="480"/>
      <c r="JY50" s="480"/>
      <c r="JZ50" s="480"/>
      <c r="KA50" s="480"/>
      <c r="KB50" s="480"/>
      <c r="KC50" s="480"/>
      <c r="KD50" s="480"/>
      <c r="KE50" s="538"/>
      <c r="KF50" s="480"/>
      <c r="KG50" s="480"/>
      <c r="KH50" s="480"/>
      <c r="KI50" s="480"/>
      <c r="KJ50" s="480"/>
      <c r="KK50" s="480"/>
      <c r="KL50" s="480"/>
      <c r="KM50" s="480"/>
      <c r="KN50" s="480"/>
      <c r="KO50" s="480"/>
      <c r="KR50" s="568" t="str">
        <f>IF(Table1[[#This Row],[GTIN]]&lt;&gt;"",Table1[[#This Row],[GTIN]],"")</f>
        <v/>
      </c>
      <c r="KS50" s="569" t="str">
        <f>Table1[[#This Row],[Kreditor]]</f>
        <v/>
      </c>
      <c r="KT50" s="570" t="str">
        <f>IF(Table1[[#This Row],[Gültig ab (Datum)]]&lt;&gt;"",Table1[[#This Row],[Gültig ab (Datum)]],"")</f>
        <v/>
      </c>
      <c r="KU50" s="570"/>
      <c r="KV50" s="583" t="str">
        <f>IF(Table1[[#This Row],[Artikel verpackt? 
(X=Ja)]]="","",Table1[[#This Row],[Artikel verpackt? 
(X=Ja)]])</f>
        <v/>
      </c>
      <c r="KW50" s="571" t="str">
        <f>IF(Table1[[#This Row],[Verpackung recyclingfähig?
(X=Ja)]]="","",Table1[[#This Row],[Verpackung recyclingfähig?
(X=Ja)]])</f>
        <v/>
      </c>
      <c r="KX50" s="572"/>
      <c r="KY50" s="573"/>
      <c r="KZ50" s="574"/>
      <c r="LA50" s="574"/>
      <c r="LB50" s="574"/>
      <c r="LC50" s="574"/>
      <c r="LD50" s="574"/>
      <c r="LE50" s="574"/>
      <c r="LF50" s="575"/>
      <c r="LG50" s="576" t="str">
        <f>IF(Table1[[#This Row],[Hauptkörper - B1 - Art]]="","",VLOOKUP(Table1[[#This Row],[Hauptkörper - B1 - Art]],'DD FD'!B:C,2,FALSE))</f>
        <v/>
      </c>
      <c r="LH50" s="577" t="str">
        <f>IF(Table1[[#This Row],[Hauptkörper - B1 - Fraktion]]="","",VLOOKUP(Table1[[#This Row],[Hauptkörper - B1 - Fraktion]],'DD FD'!H:J,3,FALSE))</f>
        <v/>
      </c>
      <c r="LI50" s="574" t="str">
        <f>IF(Table1[[#This Row],[Hauptkörper - B1 - Gewicht
(in G)]]="","",Table1[[#This Row],[Hauptkörper - B1 - Gewicht
(in G)]])</f>
        <v/>
      </c>
      <c r="LJ50" s="574" t="str">
        <f>IF(Table1[[#This Row],[Hauptkörper - B1 - Lizenzierungs-pflichtig? (X=Ja)]]="","",Table1[[#This Row],[Hauptkörper - B1 - Lizenzierungs-pflichtig? (X=Ja)]])</f>
        <v/>
      </c>
      <c r="LK50" s="577" t="str">
        <f>IF(Table1[[#This Row],[Hauptkörper - B1 - Virgin Material]]="","",VLOOKUP(Table1[[#This Row],[Hauptkörper - B1 - Virgin Material]],'DD FD'!AJ:AK,2,FALSE))</f>
        <v/>
      </c>
      <c r="LL50" s="578" t="str">
        <f>IF(Table1[[#This Row],[Hauptkörper - B1 - Virgin Material Anteil (in %)]]="","",Table1[[#This Row],[Hauptkörper - B1 - Virgin Material Anteil (in %)]])</f>
        <v/>
      </c>
      <c r="LM50" s="577" t="str">
        <f>IF(Table1[[#This Row],[Hauptkörper - B1 - Recyceltes Material]]="","",VLOOKUP(Table1[[#This Row],[Hauptkörper - B1 - Recyceltes Material]],'DD FD'!AL:AM,2,FALSE))</f>
        <v/>
      </c>
      <c r="LN50" s="578" t="str">
        <f>IF(Table1[[#This Row],[Hauptkörper - B1 - Recyceltes Material Anteil (in %)]]="","",Table1[[#This Row],[Hauptkörper - B1 - Recyceltes Material Anteil (in %)]])</f>
        <v/>
      </c>
      <c r="LO50" s="579" t="str">
        <f>IF(Table1[[#This Row],[Hauptkörper - B1 - Beschichtung]]="","",VLOOKUP(Table1[[#This Row],[Hauptkörper - B1 - Beschichtung]],'DD FD'!AE:AF,2,FALSE))</f>
        <v/>
      </c>
      <c r="LP50" s="580" t="str">
        <f>IF(Table1[[#This Row],[Hauptkörper - B1 - Beschichtung Anteil (in %)]]="","",Table1[[#This Row],[Hauptkörper - B1 - Beschichtung Anteil (in %)]])</f>
        <v/>
      </c>
      <c r="LQ50" s="576" t="str">
        <f>IF(Table1[[#This Row],[Hauptkörper - B2 - Art]]="","",VLOOKUP(Table1[[#This Row],[Hauptkörper - B2 - Art]],'DD FD'!B:C,2,FALSE))</f>
        <v/>
      </c>
      <c r="LR50" s="577" t="str">
        <f>IF(Table1[[#This Row],[Hauptkörper - B2 - Fraktion]]="","",VLOOKUP(Table1[[#This Row],[Hauptkörper - B2 - Fraktion]],'DD FD'!H:J,3,FALSE))</f>
        <v/>
      </c>
      <c r="LS50" s="574" t="str">
        <f>IF(Table1[[#This Row],[Hauptkörper - B2 - Gewicht
(in G)]]="","",Table1[[#This Row],[Hauptkörper - B2 - Gewicht
(in G)]])</f>
        <v/>
      </c>
      <c r="LT50" s="574" t="str">
        <f>IF(Table1[[#This Row],[Hauptkörper - B2 - Lizenzierungs-pflichtig? (X=Ja)]]="","",Table1[[#This Row],[Hauptkörper - B2 - Lizenzierungs-pflichtig? (X=Ja)]])</f>
        <v/>
      </c>
      <c r="LU50" s="577" t="str">
        <f>IF(Table1[[#This Row],[Hauptkörper - B2 - Virgin Material]]="","",VLOOKUP(Table1[[#This Row],[Hauptkörper - B2 - Virgin Material]],'DD FD'!AJ:AK,2,FALSE))</f>
        <v/>
      </c>
      <c r="LV50" s="578" t="str">
        <f>IF(Table1[[#This Row],[Hauptkörper - B2 - Virgin Material Anteil (in %)]]="","",Table1[[#This Row],[Hauptkörper - B2 - Virgin Material Anteil (in %)]])</f>
        <v/>
      </c>
      <c r="LW50" s="577" t="str">
        <f>IF(Table1[[#This Row],[Hauptkörper - B2 - Recyceltes Material]]="","",VLOOKUP(Table1[[#This Row],[Hauptkörper - B2 - Recyceltes Material]],'DD FD'!AL:AM,2,FALSE))</f>
        <v/>
      </c>
      <c r="LX50" s="578" t="str">
        <f>IF(Table1[[#This Row],[Hauptkörper - B2 - Recyceltes Material Anteil (in %)]]="","",Table1[[#This Row],[Hauptkörper - B2 - Recyceltes Material Anteil (in %)]])</f>
        <v/>
      </c>
      <c r="LY50" s="577" t="str">
        <f>IF(Table1[[#This Row],[Hauptkörper - B2 - Beschichtung]]="","",VLOOKUP(Table1[[#This Row],[Hauptkörper - B2 - Beschichtung]],'DD FD'!AE:AF,2,FALSE))</f>
        <v/>
      </c>
      <c r="LZ50" s="580" t="str">
        <f>IF(Table1[[#This Row],[Hauptkörper - B2 - Beschichtung Anteil (in %)]]="","",Table1[[#This Row],[Hauptkörper - B2 - Beschichtung Anteil (in %)]])</f>
        <v/>
      </c>
      <c r="MA50" s="576" t="str">
        <f>IF(Table1[[#This Row],[Hauptkörper - B3 - Art]]="","",VLOOKUP(Table1[[#This Row],[Hauptkörper - B3 - Art]],'DD FD'!B:C,2,FALSE))</f>
        <v/>
      </c>
      <c r="MB50" s="577" t="str">
        <f>IF(Table1[[#This Row],[Hauptkörper - B3 - Fraktion]]="","",VLOOKUP(Table1[[#This Row],[Hauptkörper - B3 - Fraktion]],'DD FD'!H:J,3,FALSE))</f>
        <v/>
      </c>
      <c r="MC50" s="574" t="str">
        <f>IF(Table1[[#This Row],[Hauptkörper - B3 - Gewicht
(in G)]]="","",Table1[[#This Row],[Hauptkörper - B3 - Gewicht
(in G)]])</f>
        <v/>
      </c>
      <c r="MD50" s="574" t="str">
        <f>IF(Table1[[#This Row],[Hauptkörper - B3 - Lizenzierungs-pflichtig? (X=Ja)]]="","",Table1[[#This Row],[Hauptkörper - B3 - Lizenzierungs-pflichtig? (X=Ja)]])</f>
        <v/>
      </c>
      <c r="ME50" s="577" t="str">
        <f>IF(Table1[[#This Row],[Hauptkörper - B3 - Virgin Material]]="","",VLOOKUP(Table1[[#This Row],[Hauptkörper - B3 - Virgin Material]],'DD FD'!AJ:AK,2,FALSE))</f>
        <v/>
      </c>
      <c r="MF50" s="578" t="str">
        <f>IF(Table1[[#This Row],[Hauptkörper - B3 - Virgin Material Anteil (in %)]]="","",Table1[[#This Row],[Hauptkörper - B3 - Virgin Material Anteil (in %)]])</f>
        <v/>
      </c>
      <c r="MG50" s="577" t="str">
        <f>IF(Table1[[#This Row],[Hauptkörper - B3 - Recyceltes Material]]="","",VLOOKUP(Table1[[#This Row],[Hauptkörper - B3 - Recyceltes Material]],'DD FD'!AL:AM,2,FALSE))</f>
        <v/>
      </c>
      <c r="MH50" s="578" t="str">
        <f>IF(Table1[[#This Row],[Hauptkörper - B3 - Recyceltes Material Anteil (in %)]]="","",Table1[[#This Row],[Hauptkörper - B3 - Recyceltes Material Anteil (in %)]])</f>
        <v/>
      </c>
      <c r="MI50" s="577" t="str">
        <f>IF(Table1[[#This Row],[Hauptkörper - B3 - Beschichtung]]="","",VLOOKUP(Table1[[#This Row],[Hauptkörper - B3 - Beschichtung]],'DD FD'!AE:AF,2,FALSE))</f>
        <v/>
      </c>
      <c r="MJ50" s="580" t="str">
        <f>IF(Table1[[#This Row],[Hauptkörper - B3 - Beschichtung Anteil (in %)]]="","",Table1[[#This Row],[Hauptkörper - B3 - Beschichtung Anteil (in %)]])</f>
        <v/>
      </c>
      <c r="MK50" s="576" t="str">
        <f>IF(Table1[[#This Row],[Verschluss - B1 - Art]]="","",VLOOKUP(Table1[[#This Row],[Verschluss - B1 - Art]],'DD FD'!D:E,2,FALSE))</f>
        <v/>
      </c>
      <c r="ML50" s="577" t="str">
        <f>IF(Table1[[#This Row],[Verschluss - B1 - Fraktion]]="","",VLOOKUP(Table1[[#This Row],[Verschluss - B1 - Fraktion]],'DD FD'!H:J,3,FALSE))</f>
        <v/>
      </c>
      <c r="MM50" s="574" t="str">
        <f>IF(Table1[[#This Row],[Verschluss - B1 - Gewicht (in G)]]="","",Table1[[#This Row],[Verschluss - B1 - Gewicht (in G)]])</f>
        <v/>
      </c>
      <c r="MN50" s="574" t="str">
        <f>IF(Table1[[#This Row],[Verschluss - B1 - Lizenzierungs-pflichtig? (X=Ja)]]="","",Table1[[#This Row],[Verschluss - B1 - Lizenzierungs-pflichtig? (X=Ja)]])</f>
        <v/>
      </c>
      <c r="MO50" s="574" t="str">
        <f>IF(Table1[[#This Row],[Verschluss - B1 - Trennbar vom Hauptkörper? (X=Ja)]]="","",Table1[[#This Row],[Verschluss - B1 - Trennbar vom Hauptkörper? (X=Ja)]])</f>
        <v/>
      </c>
      <c r="MP50" s="577" t="str">
        <f>IF(Table1[[#This Row],[Verschluss - B1 - Virgin Material]]="","",VLOOKUP(Table1[[#This Row],[Verschluss - B1 - Virgin Material]],'DD FD'!AJ:AK,2,FALSE))</f>
        <v/>
      </c>
      <c r="MQ50" s="578" t="str">
        <f>IF(Table1[[#This Row],[Verschluss - B1 - Virgin Material Anteil (in %)]]="","",Table1[[#This Row],[Verschluss - B1 - Virgin Material Anteil (in %)]])</f>
        <v/>
      </c>
      <c r="MR50" s="577" t="str">
        <f>IF(Table1[[#This Row],[Verschluss - B1 - Recyceltes Material]]="","",VLOOKUP(Table1[[#This Row],[Verschluss - B1 - Recyceltes Material]],'DD FD'!AL:AM,2,FALSE))</f>
        <v/>
      </c>
      <c r="MS50" s="578" t="str">
        <f>IF(Table1[[#This Row],[Verschluss - B1 - Recyceltes Material Anteil (in %)]]="","",Table1[[#This Row],[Verschluss - B1 - Recyceltes Material Anteil (in %)]])</f>
        <v/>
      </c>
      <c r="MT50" s="577" t="str">
        <f>IF(Table1[[#This Row],[Verschluss - B1 - Beschichtung]]="","",VLOOKUP(Table1[[#This Row],[Verschluss - B1 - Beschichtung]],'DD FD'!AE:AF,2,FALSE))</f>
        <v/>
      </c>
      <c r="MU50" s="580" t="str">
        <f>IF(Table1[[#This Row],[Verschluss - B1 - Beschichtung Anteil (in %)]]="","",Table1[[#This Row],[Verschluss - B1 - Beschichtung Anteil (in %)]])</f>
        <v/>
      </c>
      <c r="MV50" s="576" t="str">
        <f>IF(Table1[[#This Row],[Verschluss - B2 - Art]]="","",VLOOKUP(Table1[[#This Row],[Verschluss - B2 - Art]],'DD FD'!D:E,2,FALSE))</f>
        <v/>
      </c>
      <c r="MW50" s="577" t="str">
        <f>IF(Table1[[#This Row],[Verschluss - B2 - Fraktion]]="","",VLOOKUP(Table1[[#This Row],[Verschluss - B2 - Fraktion]],'DD FD'!H:J,3,FALSE))</f>
        <v/>
      </c>
      <c r="MX50" s="574" t="str">
        <f>IF(Table1[[#This Row],[Verschluss - B2 - Gewicht (in G)]]="","",Table1[[#This Row],[Verschluss - B2 - Gewicht (in G)]])</f>
        <v/>
      </c>
      <c r="MY50" s="574" t="str">
        <f>IF(Table1[[#This Row],[Verschluss - B2 - Lizenzierungs-pflichtig? (X=Ja)]]="","",Table1[[#This Row],[Verschluss - B2 - Lizenzierungs-pflichtig? (X=Ja)]])</f>
        <v/>
      </c>
      <c r="MZ50" s="574" t="str">
        <f>IF(Table1[[#This Row],[Verschluss - B2 - Trennbar vom Hauptkörper? (X=Ja)]]="","",Table1[[#This Row],[Verschluss - B2 - Trennbar vom Hauptkörper? (X=Ja)]])</f>
        <v/>
      </c>
      <c r="NA50" s="577" t="str">
        <f>IF(Table1[[#This Row],[Verschluss - B2 - Virgin Material]]="","",VLOOKUP(Table1[[#This Row],[Verschluss - B2 - Virgin Material]],'DD FD'!AJ:AK,2,FALSE))</f>
        <v/>
      </c>
      <c r="NB50" s="578" t="str">
        <f>IF(Table1[[#This Row],[Verschluss - B2 - Virgin Material Anteil (in %)]]="","",Table1[[#This Row],[Verschluss - B2 - Virgin Material Anteil (in %)]])</f>
        <v/>
      </c>
      <c r="NC50" s="577" t="str">
        <f>IF(Table1[[#This Row],[Verschluss - B2 - Recyceltes Material]]="","",VLOOKUP(Table1[[#This Row],[Verschluss - B2 - Recyceltes Material]],'DD FD'!AL:AM,2,FALSE))</f>
        <v/>
      </c>
      <c r="ND50" s="578" t="str">
        <f>IF(Table1[[#This Row],[Verschluss - B2 - Recyceltes Material Anteil (in %)]]="","",Table1[[#This Row],[Verschluss - B2 - Recyceltes Material Anteil (in %)]])</f>
        <v/>
      </c>
      <c r="NE50" s="577" t="str">
        <f>IF(Table1[[#This Row],[Verschluss - B2 - Beschichtung]]="","",VLOOKUP(Table1[[#This Row],[Verschluss - B2 - Beschichtung]],'DD FD'!AE:AF,2,FALSE))</f>
        <v/>
      </c>
      <c r="NF50" s="580" t="str">
        <f>IF(Table1[[#This Row],[Verschluss - B2 - Beschichtung Anteil (in %)]]="","",Table1[[#This Row],[Verschluss - B2 - Beschichtung Anteil (in %)]])</f>
        <v/>
      </c>
      <c r="NG50" s="576" t="str">
        <f>IF(Table1[[#This Row],[Verschluss - B3 - Art]]="","",VLOOKUP(Table1[[#This Row],[Verschluss - B3 - Art]],'DD FD'!D:E,2,FALSE))</f>
        <v/>
      </c>
      <c r="NH50" s="577" t="str">
        <f>IF(Table1[[#This Row],[Verschluss - B3 - Fraktion]]="","",VLOOKUP(Table1[[#This Row],[Verschluss - B3 - Fraktion]],'DD FD'!H:J,3,FALSE))</f>
        <v/>
      </c>
      <c r="NI50" s="574" t="str">
        <f>IF(Table1[[#This Row],[Verschluss - B3 - Gewicht (in G)]]="","",Table1[[#This Row],[Verschluss - B3 - Gewicht (in G)]])</f>
        <v/>
      </c>
      <c r="NJ50" s="574" t="str">
        <f>IF(Table1[[#This Row],[Verschluss - B3 - Lizenzierungs-pflichtig? (X=Ja)]]="","",Table1[[#This Row],[Verschluss - B3 - Lizenzierungs-pflichtig? (X=Ja)]])</f>
        <v/>
      </c>
      <c r="NK50" s="574" t="str">
        <f>IF(Table1[[#This Row],[Verschluss - B3 - Trennbar vom Hauptkörper? (X=Ja)]]="","",Table1[[#This Row],[Verschluss - B3 - Trennbar vom Hauptkörper? (X=Ja)]])</f>
        <v/>
      </c>
      <c r="NL50" s="577" t="str">
        <f>IF(Table1[[#This Row],[Verschluss - B3 - Virgin Material]]="","",VLOOKUP(Table1[[#This Row],[Verschluss - B3 - Virgin Material]],'DD FD'!AJ:AK,2,FALSE))</f>
        <v/>
      </c>
      <c r="NM50" s="578" t="str">
        <f>IF(Table1[[#This Row],[Verschluss - B3 - Virgin Material Anteil (in %)]]="","",Table1[[#This Row],[Verschluss - B3 - Virgin Material Anteil (in %)]])</f>
        <v/>
      </c>
      <c r="NN50" s="577" t="str">
        <f>IF(Table1[[#This Row],[Verschluss - B3 - Recyceltes Material]]="","",VLOOKUP(Table1[[#This Row],[Verschluss - B3 - Recyceltes Material]],'DD FD'!AL:AM,2,FALSE))</f>
        <v/>
      </c>
      <c r="NO50" s="578" t="str">
        <f>IF(Table1[[#This Row],[Verschluss - B3 - Recyceltes Material Anteil (in %)]]="","",Table1[[#This Row],[Verschluss - B3 - Recyceltes Material Anteil (in %)]])</f>
        <v/>
      </c>
      <c r="NP50" s="577" t="str">
        <f>IF(Table1[[#This Row],[Verschluss - B3 - Beschichtung]]="","",VLOOKUP(Table1[[#This Row],[Verschluss - B3 - Beschichtung]],'DD FD'!AE:AF,2,FALSE))</f>
        <v/>
      </c>
      <c r="NQ50" s="580" t="str">
        <f>IF(Table1[[#This Row],[Verschluss - B3 - Beschichtung Anteil (in %)]]="","",Table1[[#This Row],[Verschluss - B3 - Beschichtung Anteil (in %)]])</f>
        <v/>
      </c>
      <c r="NR50" s="576" t="str">
        <f>IF(Table1[[#This Row],[Etikett - B1 - Art]]="","",VLOOKUP(Table1[[#This Row],[Etikett - B1 - Art]],'DD FD'!F:G,2,FALSE))</f>
        <v/>
      </c>
      <c r="NS50" s="577" t="str">
        <f>IF(Table1[[#This Row],[Etikett - B1 - Fraktion]]="","",VLOOKUP(Table1[[#This Row],[Etikett - B1 - Fraktion]],'DD FD'!H:J,3,FALSE))</f>
        <v/>
      </c>
      <c r="NT50" s="574" t="str">
        <f>IF(Table1[[#This Row],[Etikett - B1 - Gewicht (in G)]]="","",Table1[[#This Row],[Etikett - B1 - Gewicht (in G)]])</f>
        <v/>
      </c>
      <c r="NU50" s="574" t="str">
        <f>IF(Table1[[#This Row],[Etikett - B1 - Lizenzierungs-pflichtig? (X=Ja)]]="","",Table1[[#This Row],[Etikett - B1 - Lizenzierungs-pflichtig? (X=Ja)]])</f>
        <v/>
      </c>
      <c r="NV50" s="574" t="str">
        <f>IF(Table1[[#This Row],[Etikett - B1 - Trennbar vom Hauptkörper? (X=Ja)]]="","",Table1[[#This Row],[Etikett - B1 - Trennbar vom Hauptkörper? (X=Ja)]])</f>
        <v/>
      </c>
      <c r="NW50" s="577" t="str">
        <f>IF(Table1[[#This Row],[Etikett - B1 - Virgin Material]]="","",VLOOKUP(Table1[[#This Row],[Etikett - B1 - Virgin Material]],'DD FD'!AJ:AK,2,FALSE))</f>
        <v/>
      </c>
      <c r="NX50" s="578" t="str">
        <f>IF(Table1[[#This Row],[Etikett - B1 - Virgin Material Anteil (in %)]]="","",Table1[[#This Row],[Etikett - B1 - Virgin Material Anteil (in %)]])</f>
        <v/>
      </c>
      <c r="NY50" s="577" t="str">
        <f>IF(Table1[[#This Row],[Etikett - B1 - Recyceltes Material]]="","",VLOOKUP(Table1[[#This Row],[Etikett - B1 - Recyceltes Material]],'DD FD'!AL:AM,2,FALSE))</f>
        <v/>
      </c>
      <c r="NZ50" s="578" t="str">
        <f>IF(Table1[[#This Row],[Etikett - B1 - Recyceltes Material Anteil (in %)]]="","",Table1[[#This Row],[Etikett - B1 - Recyceltes Material Anteil (in %)]])</f>
        <v/>
      </c>
      <c r="OA50" s="577" t="str">
        <f>IF(Table1[[#This Row],[Etikett - B1 - Beschichtung]]="","",VLOOKUP(Table1[[#This Row],[Etikett - B1 - Beschichtung]],'DD FD'!AE:AF,2,FALSE))</f>
        <v/>
      </c>
      <c r="OB50" s="580" t="str">
        <f>IF(Table1[[#This Row],[Etikett - B1 - Beschichtung Anteil (in %)]]="","",Table1[[#This Row],[Etikett - B1 - Beschichtung Anteil (in %)]])</f>
        <v/>
      </c>
      <c r="OC50" s="576" t="str">
        <f>IF(Table1[[#This Row],[Etikett - B2 - Art]]="","",VLOOKUP(Table1[[#This Row],[Etikett - B2 - Art]],'DD FD'!F:G,2,FALSE))</f>
        <v/>
      </c>
      <c r="OD50" s="577" t="str">
        <f>IF(Table1[[#This Row],[Etikett - B2 - Fraktion]]="","",VLOOKUP(Table1[[#This Row],[Etikett - B2 - Fraktion]],'DD FD'!H:J,3,FALSE))</f>
        <v/>
      </c>
      <c r="OE50" s="574" t="str">
        <f>IF(Table1[[#This Row],[Etikett - B2 - Gewicht (in G)]]="","",Table1[[#This Row],[Etikett - B2 - Gewicht (in G)]])</f>
        <v/>
      </c>
      <c r="OF50" s="574" t="str">
        <f>IF(Table1[[#This Row],[Etikett - B2 - Lizenzierungs-pflichtig? (X=Ja)]]="","",Table1[[#This Row],[Etikett - B2 - Lizenzierungs-pflichtig? (X=Ja)]])</f>
        <v/>
      </c>
      <c r="OG50" s="574" t="str">
        <f>IF(Table1[[#This Row],[Etikett - B2 - Trennbar vom Hauptkörper? (X=Ja)]]="","",Table1[[#This Row],[Etikett - B2 - Trennbar vom Hauptkörper? (X=Ja)]])</f>
        <v/>
      </c>
      <c r="OH50" s="577" t="str">
        <f>IF(Table1[[#This Row],[Etikett - B2 - Virgin Material]]="","",VLOOKUP(Table1[[#This Row],[Etikett - B2 - Virgin Material]],'DD FD'!AJ:AK,2,FALSE))</f>
        <v/>
      </c>
      <c r="OI50" s="578" t="str">
        <f>IF(Table1[[#This Row],[Etikett - B2 - Virgin Material Anteil (in %)]]="","",Table1[[#This Row],[Etikett - B2 - Virgin Material Anteil (in %)]])</f>
        <v/>
      </c>
      <c r="OJ50" s="577" t="str">
        <f>IF(Table1[[#This Row],[Etikett - B2 - Recyceltes Material]]="","",VLOOKUP(Table1[[#This Row],[Etikett - B2 - Recyceltes Material]],'DD FD'!AL:AM,2,FALSE))</f>
        <v/>
      </c>
      <c r="OK50" s="578" t="str">
        <f>IF(Table1[[#This Row],[Etikett - B2 - Recyceltes Material Anteil (in %)]]="","",Table1[[#This Row],[Etikett - B2 - Recyceltes Material Anteil (in %)]])</f>
        <v/>
      </c>
      <c r="OL50" s="577" t="str">
        <f>IF(Table1[[#This Row],[Etikett - B2 - Beschichtung]]="","",VLOOKUP(Table1[[#This Row],[Etikett - B2 - Beschichtung]],'DD FD'!AE:AF,2,FALSE))</f>
        <v/>
      </c>
      <c r="OM50" s="580" t="str">
        <f>IF(Table1[[#This Row],[Etikett - B2 - Beschichtung Anteil (in %)]]="","",Table1[[#This Row],[Etikett - B2 - Beschichtung Anteil (in %)]])</f>
        <v/>
      </c>
      <c r="ON50" s="576" t="str">
        <f>IF(Table1[[#This Row],[Etikett - B3 - Art]]="","",VLOOKUP(Table1[[#This Row],[Etikett - B3 - Art]],'DD FD'!F:G,2,FALSE))</f>
        <v/>
      </c>
      <c r="OO50" s="577" t="str">
        <f>IF(Table1[[#This Row],[Etikett - B3 - Fraktion]]="","",VLOOKUP(Table1[[#This Row],[Etikett - B3 - Fraktion]],'DD FD'!H:J,3,FALSE))</f>
        <v/>
      </c>
      <c r="OP50" s="574" t="str">
        <f>IF(Table1[[#This Row],[Etikett - B3 - Gewicht (in G)]]="","",Table1[[#This Row],[Etikett - B3 - Gewicht (in G)]])</f>
        <v/>
      </c>
      <c r="OQ50" s="574" t="str">
        <f>IF(Table1[[#This Row],[Etikett - B3 - Lizenzierungs-pflichtig? (X=Ja)]]="","",Table1[[#This Row],[Etikett - B3 - Lizenzierungs-pflichtig? (X=Ja)]])</f>
        <v/>
      </c>
      <c r="OR50" s="574" t="str">
        <f>IF(Table1[[#This Row],[Etikett - B3 - Trennbar vom Hauptkörper? (X=Ja)]]="","",Table1[[#This Row],[Etikett - B3 - Trennbar vom Hauptkörper? (X=Ja)]])</f>
        <v/>
      </c>
      <c r="OS50" s="577" t="str">
        <f>IF(Table1[[#This Row],[Etikett - B3 - Virgin Material]]="","",VLOOKUP(Table1[[#This Row],[Etikett - B3 - Virgin Material]],'DD FD'!AJ:AK,2,FALSE))</f>
        <v/>
      </c>
      <c r="OT50" s="578" t="str">
        <f>IF(Table1[[#This Row],[Etikett - B3 - Virgin Material Anteil (in %)]]="","",Table1[[#This Row],[Etikett - B3 - Virgin Material Anteil (in %)]])</f>
        <v/>
      </c>
      <c r="OU50" s="577" t="str">
        <f>IF(Table1[[#This Row],[Etikett - B3 - Recyceltes Material]]="","",VLOOKUP(Table1[[#This Row],[Etikett - B3 - Recyceltes Material]],'DD FD'!AL:AM,2,FALSE))</f>
        <v/>
      </c>
      <c r="OV50" s="578" t="str">
        <f>IF(Table1[[#This Row],[Etikett - B3 - Recyceltes Material Anteil (in %)]]="","",Table1[[#This Row],[Etikett - B3 - Recyceltes Material Anteil (in %)]])</f>
        <v/>
      </c>
      <c r="OW50" s="577" t="str">
        <f>IF(Table1[[#This Row],[Etikett - B3 - Beschichtung]]="","",VLOOKUP(Table1[[#This Row],[Etikett - B3 - Beschichtung]],'DD FD'!AE:AF,2,FALSE))</f>
        <v/>
      </c>
      <c r="OX50" s="613" t="str">
        <f>IF(Table1[[#This Row],[Etikett - B3 - Beschichtung Anteil (in %)]]="","",Table1[[#This Row],[Etikett - B3 - Beschichtung Anteil (in %)]])</f>
        <v/>
      </c>
      <c r="OY50" s="618">
        <f>ROUNDUP(SUM(
IF(AND(LH50='DD FD'!$J$7,LJ50='DD FD'!$AI$3),LI50,0),
IF(AND(LR50='DD FD'!$J$7,LT50='DD FD'!$AI$3),LS50,0),
IF(AND(MB50='DD FD'!$J$7,MD50='DD FD'!$AI$3),MC50,0),
IF(AND(ML50='DD FD'!$J$7,MN50='DD FD'!$AI$3),MM50,0),
IF(AND(MW50='DD FD'!$J$7,MY50='DD FD'!$AI$3),MX50,0),
IF(AND(NH50='DD FD'!$J$7,NJ50='DD FD'!$AI$3),NI50,0),
IF(AND(NS50='DD FD'!$J$7,NU50='DD FD'!$AI$3),NT50,0),
IF(AND(OD50='DD FD'!$J$7,OF50='DD FD'!$AI$3),OE50,0),
IF(AND(OO50='DD FD'!$J$7,OQ50='DD FD'!$AI$3),OP50,0),
),2)</f>
        <v>0</v>
      </c>
      <c r="OZ50" s="617">
        <f>ROUNDUP(SUM(
IF(AND(LH50='DD FD'!$J$6,LJ50='DD FD'!$AI$3),LI50,0),
IF(AND(LR50='DD FD'!$J$6,LT50='DD FD'!$AI$3),LS50,0),
IF(AND(MB50='DD FD'!$J$6,MD50='DD FD'!$AI$3),MC50,0),
IF(AND(ML50='DD FD'!$J$6,MN50='DD FD'!$AI$3),MM50,0),
IF(AND(MW50='DD FD'!$J$6,MY50='DD FD'!$AI$3),MX50,0),
IF(AND(NH50='DD FD'!$J$6,NJ50='DD FD'!$AI$3),NI50,0),
IF(AND(NS50='DD FD'!$J$6,NU50='DD FD'!$AI$3),NT50,0),
IF(AND(OD50='DD FD'!$J$6,OF50='DD FD'!$AI$3),OE50,0),
IF(AND(OO50='DD FD'!$J$6,OQ50='DD FD'!$AI$3),OP50,0),
),2)</f>
        <v>0</v>
      </c>
      <c r="PA50" s="617">
        <f>ROUNDUP(SUM(
IF(AND(LH50='DD FD'!$J$10,LJ50='DD FD'!$AI$3),LI50,0),
IF(AND(LR50='DD FD'!$J$10,LT50='DD FD'!$AI$3),LS50,0),
IF(AND(MB50='DD FD'!$J$10,MD50='DD FD'!$AI$3),MC50,0),
IF(AND(ML50='DD FD'!$J$10,MN50='DD FD'!$AI$3),MM50,0),
IF(AND(MW50='DD FD'!$J$10,MY50='DD FD'!$AI$3),MX50,0),
IF(AND(NH50='DD FD'!$J$10,NJ50='DD FD'!$AI$3),NI50,0),
IF(AND(NS50='DD FD'!$J$10,NU50='DD FD'!$AI$3),NT50,0),
IF(AND(OD50='DD FD'!$J$10,OF50='DD FD'!$AI$3),OE50,0),
IF(AND(OO50='DD FD'!$J$10,OQ50='DD FD'!$AI$3),OP50,0),
),2)</f>
        <v>0</v>
      </c>
      <c r="PB50" s="617">
        <f>ROUNDUP(SUM(
IF(AND(LH50='DD FD'!$J$8,LJ50='DD FD'!$AI$3),LI50,0),
IF(AND(LR50='DD FD'!$J$8,LT50='DD FD'!$AI$3),LS50,0),
IF(AND(MB50='DD FD'!$J$8,MD50='DD FD'!$AI$3),MC50,0),
IF(AND(ML50='DD FD'!$J$8,MN50='DD FD'!$AI$3),MM50,0),
IF(AND(MW50='DD FD'!$J$8,MY50='DD FD'!$AI$3),MX50,0),
IF(AND(NH50='DD FD'!$J$8,NJ50='DD FD'!$AI$3),NI50,0),
IF(AND(NS50='DD FD'!$J$8,NU50='DD FD'!$AI$3),NT50,0),
IF(AND(OD50='DD FD'!$J$8,OF50='DD FD'!$AI$3),OE50,0),
IF(AND(OO50='DD FD'!$J$8,OQ50='DD FD'!$AI$3),OP50,0),
),2)</f>
        <v>0</v>
      </c>
      <c r="PC50" s="617">
        <f>ROUNDUP(SUM(
IF(AND(LH50='DD FD'!$J$5,LJ50='DD FD'!$AI$3),LI50,0),
IF(AND(LR50='DD FD'!$J$5,LT50='DD FD'!$AI$3),LS50,0),
IF(AND(MB50='DD FD'!$J$5,MD50='DD FD'!$AI$3),MC50,0),
IF(AND(ML50='DD FD'!$J$5,MN50='DD FD'!$AI$3),MM50,0),
IF(AND(MW50='DD FD'!$J$5,MY50='DD FD'!$AI$3),MX50,0),
IF(AND(NH50='DD FD'!$J$5,NJ50='DD FD'!$AI$3),NI50,0),
IF(AND(NS50='DD FD'!$J$5,NU50='DD FD'!$AI$3),NT50,0),
IF(AND(OD50='DD FD'!$J$5,OF50='DD FD'!$AI$3),OE50,0),
IF(AND(OO50='DD FD'!$J$5,OQ50='DD FD'!$AI$3),OP50,0),
),2)</f>
        <v>0</v>
      </c>
      <c r="PD50" s="617">
        <f>ROUNDUP(SUM(
IF(AND(LH50='DD FD'!$J$9,LJ50='DD FD'!$AI$3),LI50,0),
IF(AND(LR50='DD FD'!$J$9,LT50='DD FD'!$AI$3),LS50,0),
IF(AND(MB50='DD FD'!$J$9,MD50='DD FD'!$AI$3),MC50,0),
IF(AND(ML50='DD FD'!$J$9,MN50='DD FD'!$AI$3),MM50,0),
IF(AND(MW50='DD FD'!$J$9,MY50='DD FD'!$AI$3),MX50,0),
IF(AND(NH50='DD FD'!$J$9,NJ50='DD FD'!$AI$3),NI50,0),
IF(AND(NS50='DD FD'!$J$9,NU50='DD FD'!$AI$3),NT50,0),
IF(AND(OD50='DD FD'!$J$9,OF50='DD FD'!$AI$3),OE50,0),
IF(AND(OO50='DD FD'!$J$9,OQ50='DD FD'!$AI$3),OP50,0),
),2)</f>
        <v>0</v>
      </c>
      <c r="PE50" s="617">
        <f>ROUNDUP(SUM(
IF(AND(LH50='DD FD'!$J$4,LJ50='DD FD'!$AI$3),LI50,0),
IF(AND(LR50='DD FD'!$J$4,LT50='DD FD'!$AI$3),LS50,0),
IF(AND(MB50='DD FD'!$J$4,MD50='DD FD'!$AI$3),MC50,0),
IF(AND(ML50='DD FD'!$J$4,MN50='DD FD'!$AI$3),MM50,0),
IF(AND(MW50='DD FD'!$J$4,MY50='DD FD'!$AI$3),MX50,0),
IF(AND(NH50='DD FD'!$J$4,NJ50='DD FD'!$AI$3),NI50,0),
IF(AND(NS50='DD FD'!$J$4,NU50='DD FD'!$AI$3),NT50,0),
IF(AND(OD50='DD FD'!$J$4,OF50='DD FD'!$AI$3),OE50,0),
IF(AND(OO50='DD FD'!$J$4,OQ50='DD FD'!$AI$3),OP50,0),
),2)</f>
        <v>0</v>
      </c>
      <c r="PF50" s="619">
        <f>ROUNDUP(SUM(
IF(AND(LH50='DD FD'!$J$11,LJ50='DD FD'!$AI$3),LI50,0),
IF(AND(LR50='DD FD'!$J$11,LT50='DD FD'!$AI$3),LS50,0),
IF(AND(MB50='DD FD'!$J$11,MD50='DD FD'!$AI$3),MC50,0),
IF(AND(ML50='DD FD'!$J$11,MN50='DD FD'!$AI$3),MM50,0),
IF(AND(MW50='DD FD'!$J$11,MY50='DD FD'!$AI$3),MX50,0),
IF(AND(NH50='DD FD'!$J$11,NJ50='DD FD'!$AI$3),NI50,0),
IF(AND(NS50='DD FD'!$J$11,NU50='DD FD'!$AI$3),NT50,0),
IF(AND(OD50='DD FD'!$J$11,OF50='DD FD'!$AI$3),OE50,0),
IF(AND(OO50='DD FD'!$J$11,OQ50='DD FD'!$AI$3),OP50,0),
),2)</f>
        <v>0</v>
      </c>
    </row>
    <row r="51" spans="1:422">
      <c r="A51" s="806"/>
      <c r="B51" s="934"/>
      <c r="C51" s="247"/>
      <c r="D51" s="842"/>
      <c r="E51" s="247"/>
      <c r="F51" s="158"/>
      <c r="G51" s="710"/>
      <c r="H51" s="712"/>
      <c r="I51" s="936"/>
      <c r="J51" s="803"/>
      <c r="K51" s="150"/>
      <c r="L51" s="146" t="str">
        <f t="shared" si="0"/>
        <v/>
      </c>
      <c r="M51" s="501" t="str">
        <f t="shared" si="17"/>
        <v/>
      </c>
      <c r="N51" s="504"/>
      <c r="O51" s="113" t="str">
        <f t="shared" si="18"/>
        <v/>
      </c>
      <c r="P51" s="114" t="str">
        <f t="shared" si="1"/>
        <v/>
      </c>
      <c r="Q51" s="152"/>
      <c r="R51" s="152"/>
      <c r="S51" s="115" t="str">
        <f t="shared" si="19"/>
        <v/>
      </c>
      <c r="T51" s="159"/>
      <c r="U51" s="159"/>
      <c r="V51" s="157"/>
      <c r="W51" s="157"/>
      <c r="X51" s="157"/>
      <c r="Y51" s="772"/>
      <c r="Z51" s="158"/>
      <c r="AA51" s="144"/>
      <c r="AB51" s="112"/>
      <c r="AC51" s="153"/>
      <c r="AD51" s="153"/>
      <c r="AE51" s="153"/>
      <c r="AF51" s="153"/>
      <c r="AG51" s="153"/>
      <c r="AH51" s="153"/>
      <c r="AI51" s="152"/>
      <c r="AJ51" s="158"/>
      <c r="AK51" s="158"/>
      <c r="AL51" s="158"/>
      <c r="AM51" s="116" t="str">
        <f t="shared" si="20"/>
        <v/>
      </c>
      <c r="AN51" s="116" t="str">
        <f t="shared" si="21"/>
        <v/>
      </c>
      <c r="AO51" s="324"/>
      <c r="AP51" s="503"/>
      <c r="AQ51" s="487" t="str">
        <f t="shared" si="22"/>
        <v/>
      </c>
      <c r="AR51" s="113" t="str">
        <f t="shared" si="2"/>
        <v/>
      </c>
      <c r="AS51" s="113" t="str">
        <f t="shared" si="3"/>
        <v/>
      </c>
      <c r="AT51" s="113" t="str">
        <f t="shared" si="4"/>
        <v/>
      </c>
      <c r="AU51" s="113" t="str">
        <f t="shared" si="5"/>
        <v/>
      </c>
      <c r="AV51" s="159"/>
      <c r="AW51" s="157"/>
      <c r="AX51" s="157"/>
      <c r="AY51" s="157"/>
      <c r="AZ51" s="157"/>
      <c r="BA51" s="116" t="str">
        <f t="shared" si="6"/>
        <v/>
      </c>
      <c r="BB51" s="316"/>
      <c r="BC51" s="116" t="str">
        <f t="shared" si="7"/>
        <v/>
      </c>
      <c r="BD51" s="133" t="str">
        <f t="shared" si="8"/>
        <v/>
      </c>
      <c r="BE51" s="157"/>
      <c r="BF51" s="1180"/>
      <c r="BG51" s="1180"/>
      <c r="BH51" s="158"/>
      <c r="BI51" s="490"/>
      <c r="BJ51" s="514" t="str">
        <f t="shared" si="23"/>
        <v/>
      </c>
      <c r="BK51" s="789"/>
      <c r="BL51" s="116" t="str">
        <f t="shared" si="24"/>
        <v/>
      </c>
      <c r="BM51" s="144"/>
      <c r="BN51" s="144"/>
      <c r="BO51" s="144"/>
      <c r="BP51" s="790"/>
      <c r="BQ51" s="790"/>
      <c r="BR51" s="790"/>
      <c r="BS51" s="116" t="str">
        <f t="shared" si="9"/>
        <v/>
      </c>
      <c r="BT51" s="790"/>
      <c r="BU51" s="808" t="str">
        <f t="shared" si="10"/>
        <v/>
      </c>
      <c r="BV51" s="791"/>
      <c r="BW51" s="144"/>
      <c r="BX51" s="20"/>
      <c r="BY51" s="20"/>
      <c r="BZ51" s="20"/>
      <c r="CA51" s="792"/>
      <c r="CB51" s="1201"/>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782" t="str">
        <f t="shared" si="25"/>
        <v/>
      </c>
      <c r="EE51" s="519"/>
      <c r="EF51" s="793"/>
      <c r="EG51" s="519"/>
      <c r="EH51" s="794"/>
      <c r="EI51" s="790"/>
      <c r="EJ51" s="794"/>
      <c r="EK51" s="794"/>
      <c r="EL51" s="790"/>
      <c r="EM51" s="790"/>
      <c r="EN51" s="790"/>
      <c r="EO51" s="112" t="str">
        <f t="shared" si="11"/>
        <v/>
      </c>
      <c r="EP51" s="790"/>
      <c r="EQ51" s="488" t="str">
        <f t="shared" si="12"/>
        <v/>
      </c>
      <c r="ER51" s="1100"/>
      <c r="ES51" s="1099" t="str">
        <f t="shared" si="26"/>
        <v/>
      </c>
      <c r="ET51" s="525"/>
      <c r="EU51" s="148"/>
      <c r="EV51" s="148"/>
      <c r="EW51" s="148"/>
      <c r="EX51" s="148"/>
      <c r="EY51" s="148"/>
      <c r="EZ51" s="148"/>
      <c r="FA51" s="148"/>
      <c r="FB51" s="148"/>
      <c r="FC51" s="148"/>
      <c r="FD51" s="148"/>
      <c r="FE51" s="148"/>
      <c r="FF51" s="148"/>
      <c r="FG51" s="148"/>
      <c r="FH51" s="148"/>
      <c r="FI51" s="528"/>
      <c r="FJ51" s="513" t="str">
        <f t="shared" si="13"/>
        <v/>
      </c>
      <c r="FK51" s="158"/>
      <c r="FL51" s="850"/>
      <c r="FM51" s="850"/>
      <c r="FN51" s="850"/>
      <c r="FO51" s="850"/>
      <c r="FP51" s="850"/>
      <c r="FQ51" s="850"/>
      <c r="FR51" s="157"/>
      <c r="FS51" s="143"/>
      <c r="FT51" s="143"/>
      <c r="FU51" s="847" t="str">
        <f t="shared" si="14"/>
        <v/>
      </c>
      <c r="FV51" s="555"/>
      <c r="FW51" s="523" t="str">
        <f>IF(Table1[[#This Row],[Nonfood Inhaltstoffe - Komponente]]="","",VLOOKUP(Table1[[#This Row],[Nonfood Inhaltstoffe - Komponente]],'Dropdown Auswahl'!BJ:BK,2,FALSE))</f>
        <v/>
      </c>
      <c r="FX51" s="1013"/>
      <c r="FY51" s="1011" t="str">
        <f t="shared" si="15"/>
        <v/>
      </c>
      <c r="FZ51" s="152"/>
      <c r="GA51" s="152"/>
      <c r="GB51" s="152"/>
      <c r="GC51" s="529" t="str">
        <f t="shared" si="16"/>
        <v/>
      </c>
      <c r="GG51" s="21"/>
      <c r="GH51" s="21"/>
      <c r="GI51" s="1019"/>
      <c r="GJ51" s="1016" t="str">
        <f>IF(Table1[[#This Row],[Global Trade Item Number (GTIN)]]="","",Table1[[#This Row],[Global Trade Item Number (GTIN)]])</f>
        <v/>
      </c>
      <c r="GK51" s="555" t="str">
        <f>IF(Table1[[#This Row],[WAWI-Nr./ Kreditoren-Nummer
(ASDV)]]&lt;&gt;"",Table1[[#This Row],[WAWI-Nr./ Kreditoren-Nummer
(ASDV)]],"")</f>
        <v/>
      </c>
      <c r="GL51" s="165"/>
      <c r="GM51" s="165"/>
      <c r="GN51" s="165"/>
      <c r="GO51" s="485"/>
      <c r="GP51" s="534"/>
      <c r="GQ51" s="533"/>
      <c r="GR51" s="486"/>
      <c r="GS51" s="486"/>
      <c r="GT51" s="486"/>
      <c r="GU51" s="486"/>
      <c r="GV51" s="486"/>
      <c r="GW51" s="542"/>
      <c r="GX51" s="538"/>
      <c r="GY51" s="144"/>
      <c r="GZ51" s="480"/>
      <c r="HA51" s="158"/>
      <c r="HB51" s="480"/>
      <c r="HC51" s="480"/>
      <c r="HD51" s="480"/>
      <c r="HE51" s="480"/>
      <c r="HF51" s="480"/>
      <c r="HG51" s="480"/>
      <c r="HH51" s="538"/>
      <c r="HI51" s="480"/>
      <c r="HJ51" s="480"/>
      <c r="HK51" s="480"/>
      <c r="HL51" s="480"/>
      <c r="HM51" s="480"/>
      <c r="HN51" s="480"/>
      <c r="HO51" s="480"/>
      <c r="HP51" s="480"/>
      <c r="HQ51" s="480"/>
      <c r="HR51" s="538"/>
      <c r="HS51" s="480"/>
      <c r="HT51" s="480"/>
      <c r="HU51" s="480"/>
      <c r="HV51" s="480"/>
      <c r="HW51" s="480"/>
      <c r="HX51" s="480"/>
      <c r="HY51" s="480"/>
      <c r="HZ51" s="480"/>
      <c r="IA51" s="480"/>
      <c r="IB51" s="538"/>
      <c r="IC51" s="480"/>
      <c r="ID51" s="480"/>
      <c r="IE51" s="480"/>
      <c r="IF51" s="480"/>
      <c r="IG51" s="480"/>
      <c r="IH51" s="480"/>
      <c r="II51" s="480"/>
      <c r="IJ51" s="480"/>
      <c r="IK51" s="480"/>
      <c r="IL51" s="480"/>
      <c r="IM51" s="538"/>
      <c r="IN51" s="480"/>
      <c r="IO51" s="480"/>
      <c r="IP51" s="480"/>
      <c r="IQ51" s="480"/>
      <c r="IR51" s="480"/>
      <c r="IS51" s="480"/>
      <c r="IT51" s="480"/>
      <c r="IU51" s="480"/>
      <c r="IV51" s="480"/>
      <c r="IW51" s="480"/>
      <c r="IX51" s="538"/>
      <c r="IY51" s="480"/>
      <c r="IZ51" s="480"/>
      <c r="JA51" s="480"/>
      <c r="JB51" s="480"/>
      <c r="JC51" s="480"/>
      <c r="JD51" s="480"/>
      <c r="JE51" s="480"/>
      <c r="JF51" s="480"/>
      <c r="JG51" s="480"/>
      <c r="JH51" s="480"/>
      <c r="JI51" s="538"/>
      <c r="JJ51" s="480"/>
      <c r="JK51" s="480"/>
      <c r="JL51" s="480"/>
      <c r="JM51" s="480"/>
      <c r="JN51" s="480"/>
      <c r="JO51" s="480"/>
      <c r="JP51" s="480"/>
      <c r="JQ51" s="480"/>
      <c r="JR51" s="480"/>
      <c r="JS51" s="590"/>
      <c r="JT51" s="538"/>
      <c r="JU51" s="480"/>
      <c r="JV51" s="480"/>
      <c r="JW51" s="480"/>
      <c r="JX51" s="480"/>
      <c r="JY51" s="480"/>
      <c r="JZ51" s="480"/>
      <c r="KA51" s="480"/>
      <c r="KB51" s="480"/>
      <c r="KC51" s="480"/>
      <c r="KD51" s="480"/>
      <c r="KE51" s="538"/>
      <c r="KF51" s="480"/>
      <c r="KG51" s="480"/>
      <c r="KH51" s="480"/>
      <c r="KI51" s="480"/>
      <c r="KJ51" s="480"/>
      <c r="KK51" s="480"/>
      <c r="KL51" s="480"/>
      <c r="KM51" s="480"/>
      <c r="KN51" s="480"/>
      <c r="KO51" s="480"/>
      <c r="KR51" s="568" t="str">
        <f>IF(Table1[[#This Row],[GTIN]]&lt;&gt;"",Table1[[#This Row],[GTIN]],"")</f>
        <v/>
      </c>
      <c r="KS51" s="569" t="str">
        <f>Table1[[#This Row],[Kreditor]]</f>
        <v/>
      </c>
      <c r="KT51" s="570" t="str">
        <f>IF(Table1[[#This Row],[Gültig ab (Datum)]]&lt;&gt;"",Table1[[#This Row],[Gültig ab (Datum)]],"")</f>
        <v/>
      </c>
      <c r="KU51" s="570"/>
      <c r="KV51" s="583" t="str">
        <f>IF(Table1[[#This Row],[Artikel verpackt? 
(X=Ja)]]="","",Table1[[#This Row],[Artikel verpackt? 
(X=Ja)]])</f>
        <v/>
      </c>
      <c r="KW51" s="571" t="str">
        <f>IF(Table1[[#This Row],[Verpackung recyclingfähig?
(X=Ja)]]="","",Table1[[#This Row],[Verpackung recyclingfähig?
(X=Ja)]])</f>
        <v/>
      </c>
      <c r="KX51" s="572"/>
      <c r="KY51" s="573"/>
      <c r="KZ51" s="574"/>
      <c r="LA51" s="574"/>
      <c r="LB51" s="574"/>
      <c r="LC51" s="574"/>
      <c r="LD51" s="574"/>
      <c r="LE51" s="574"/>
      <c r="LF51" s="575"/>
      <c r="LG51" s="576" t="str">
        <f>IF(Table1[[#This Row],[Hauptkörper - B1 - Art]]="","",VLOOKUP(Table1[[#This Row],[Hauptkörper - B1 - Art]],'DD FD'!B:C,2,FALSE))</f>
        <v/>
      </c>
      <c r="LH51" s="577" t="str">
        <f>IF(Table1[[#This Row],[Hauptkörper - B1 - Fraktion]]="","",VLOOKUP(Table1[[#This Row],[Hauptkörper - B1 - Fraktion]],'DD FD'!H:J,3,FALSE))</f>
        <v/>
      </c>
      <c r="LI51" s="574" t="str">
        <f>IF(Table1[[#This Row],[Hauptkörper - B1 - Gewicht
(in G)]]="","",Table1[[#This Row],[Hauptkörper - B1 - Gewicht
(in G)]])</f>
        <v/>
      </c>
      <c r="LJ51" s="574" t="str">
        <f>IF(Table1[[#This Row],[Hauptkörper - B1 - Lizenzierungs-pflichtig? (X=Ja)]]="","",Table1[[#This Row],[Hauptkörper - B1 - Lizenzierungs-pflichtig? (X=Ja)]])</f>
        <v/>
      </c>
      <c r="LK51" s="577" t="str">
        <f>IF(Table1[[#This Row],[Hauptkörper - B1 - Virgin Material]]="","",VLOOKUP(Table1[[#This Row],[Hauptkörper - B1 - Virgin Material]],'DD FD'!AJ:AK,2,FALSE))</f>
        <v/>
      </c>
      <c r="LL51" s="578" t="str">
        <f>IF(Table1[[#This Row],[Hauptkörper - B1 - Virgin Material Anteil (in %)]]="","",Table1[[#This Row],[Hauptkörper - B1 - Virgin Material Anteil (in %)]])</f>
        <v/>
      </c>
      <c r="LM51" s="577" t="str">
        <f>IF(Table1[[#This Row],[Hauptkörper - B1 - Recyceltes Material]]="","",VLOOKUP(Table1[[#This Row],[Hauptkörper - B1 - Recyceltes Material]],'DD FD'!AL:AM,2,FALSE))</f>
        <v/>
      </c>
      <c r="LN51" s="578" t="str">
        <f>IF(Table1[[#This Row],[Hauptkörper - B1 - Recyceltes Material Anteil (in %)]]="","",Table1[[#This Row],[Hauptkörper - B1 - Recyceltes Material Anteil (in %)]])</f>
        <v/>
      </c>
      <c r="LO51" s="579" t="str">
        <f>IF(Table1[[#This Row],[Hauptkörper - B1 - Beschichtung]]="","",VLOOKUP(Table1[[#This Row],[Hauptkörper - B1 - Beschichtung]],'DD FD'!AE:AF,2,FALSE))</f>
        <v/>
      </c>
      <c r="LP51" s="580" t="str">
        <f>IF(Table1[[#This Row],[Hauptkörper - B1 - Beschichtung Anteil (in %)]]="","",Table1[[#This Row],[Hauptkörper - B1 - Beschichtung Anteil (in %)]])</f>
        <v/>
      </c>
      <c r="LQ51" s="576" t="str">
        <f>IF(Table1[[#This Row],[Hauptkörper - B2 - Art]]="","",VLOOKUP(Table1[[#This Row],[Hauptkörper - B2 - Art]],'DD FD'!B:C,2,FALSE))</f>
        <v/>
      </c>
      <c r="LR51" s="577" t="str">
        <f>IF(Table1[[#This Row],[Hauptkörper - B2 - Fraktion]]="","",VLOOKUP(Table1[[#This Row],[Hauptkörper - B2 - Fraktion]],'DD FD'!H:J,3,FALSE))</f>
        <v/>
      </c>
      <c r="LS51" s="574" t="str">
        <f>IF(Table1[[#This Row],[Hauptkörper - B2 - Gewicht
(in G)]]="","",Table1[[#This Row],[Hauptkörper - B2 - Gewicht
(in G)]])</f>
        <v/>
      </c>
      <c r="LT51" s="574" t="str">
        <f>IF(Table1[[#This Row],[Hauptkörper - B2 - Lizenzierungs-pflichtig? (X=Ja)]]="","",Table1[[#This Row],[Hauptkörper - B2 - Lizenzierungs-pflichtig? (X=Ja)]])</f>
        <v/>
      </c>
      <c r="LU51" s="577" t="str">
        <f>IF(Table1[[#This Row],[Hauptkörper - B2 - Virgin Material]]="","",VLOOKUP(Table1[[#This Row],[Hauptkörper - B2 - Virgin Material]],'DD FD'!AJ:AK,2,FALSE))</f>
        <v/>
      </c>
      <c r="LV51" s="578" t="str">
        <f>IF(Table1[[#This Row],[Hauptkörper - B2 - Virgin Material Anteil (in %)]]="","",Table1[[#This Row],[Hauptkörper - B2 - Virgin Material Anteil (in %)]])</f>
        <v/>
      </c>
      <c r="LW51" s="577" t="str">
        <f>IF(Table1[[#This Row],[Hauptkörper - B2 - Recyceltes Material]]="","",VLOOKUP(Table1[[#This Row],[Hauptkörper - B2 - Recyceltes Material]],'DD FD'!AL:AM,2,FALSE))</f>
        <v/>
      </c>
      <c r="LX51" s="578" t="str">
        <f>IF(Table1[[#This Row],[Hauptkörper - B2 - Recyceltes Material Anteil (in %)]]="","",Table1[[#This Row],[Hauptkörper - B2 - Recyceltes Material Anteil (in %)]])</f>
        <v/>
      </c>
      <c r="LY51" s="577" t="str">
        <f>IF(Table1[[#This Row],[Hauptkörper - B2 - Beschichtung]]="","",VLOOKUP(Table1[[#This Row],[Hauptkörper - B2 - Beschichtung]],'DD FD'!AE:AF,2,FALSE))</f>
        <v/>
      </c>
      <c r="LZ51" s="580" t="str">
        <f>IF(Table1[[#This Row],[Hauptkörper - B2 - Beschichtung Anteil (in %)]]="","",Table1[[#This Row],[Hauptkörper - B2 - Beschichtung Anteil (in %)]])</f>
        <v/>
      </c>
      <c r="MA51" s="576" t="str">
        <f>IF(Table1[[#This Row],[Hauptkörper - B3 - Art]]="","",VLOOKUP(Table1[[#This Row],[Hauptkörper - B3 - Art]],'DD FD'!B:C,2,FALSE))</f>
        <v/>
      </c>
      <c r="MB51" s="577" t="str">
        <f>IF(Table1[[#This Row],[Hauptkörper - B3 - Fraktion]]="","",VLOOKUP(Table1[[#This Row],[Hauptkörper - B3 - Fraktion]],'DD FD'!H:J,3,FALSE))</f>
        <v/>
      </c>
      <c r="MC51" s="574" t="str">
        <f>IF(Table1[[#This Row],[Hauptkörper - B3 - Gewicht
(in G)]]="","",Table1[[#This Row],[Hauptkörper - B3 - Gewicht
(in G)]])</f>
        <v/>
      </c>
      <c r="MD51" s="574" t="str">
        <f>IF(Table1[[#This Row],[Hauptkörper - B3 - Lizenzierungs-pflichtig? (X=Ja)]]="","",Table1[[#This Row],[Hauptkörper - B3 - Lizenzierungs-pflichtig? (X=Ja)]])</f>
        <v/>
      </c>
      <c r="ME51" s="577" t="str">
        <f>IF(Table1[[#This Row],[Hauptkörper - B3 - Virgin Material]]="","",VLOOKUP(Table1[[#This Row],[Hauptkörper - B3 - Virgin Material]],'DD FD'!AJ:AK,2,FALSE))</f>
        <v/>
      </c>
      <c r="MF51" s="578" t="str">
        <f>IF(Table1[[#This Row],[Hauptkörper - B3 - Virgin Material Anteil (in %)]]="","",Table1[[#This Row],[Hauptkörper - B3 - Virgin Material Anteil (in %)]])</f>
        <v/>
      </c>
      <c r="MG51" s="577" t="str">
        <f>IF(Table1[[#This Row],[Hauptkörper - B3 - Recyceltes Material]]="","",VLOOKUP(Table1[[#This Row],[Hauptkörper - B3 - Recyceltes Material]],'DD FD'!AL:AM,2,FALSE))</f>
        <v/>
      </c>
      <c r="MH51" s="578" t="str">
        <f>IF(Table1[[#This Row],[Hauptkörper - B3 - Recyceltes Material Anteil (in %)]]="","",Table1[[#This Row],[Hauptkörper - B3 - Recyceltes Material Anteil (in %)]])</f>
        <v/>
      </c>
      <c r="MI51" s="577" t="str">
        <f>IF(Table1[[#This Row],[Hauptkörper - B3 - Beschichtung]]="","",VLOOKUP(Table1[[#This Row],[Hauptkörper - B3 - Beschichtung]],'DD FD'!AE:AF,2,FALSE))</f>
        <v/>
      </c>
      <c r="MJ51" s="580" t="str">
        <f>IF(Table1[[#This Row],[Hauptkörper - B3 - Beschichtung Anteil (in %)]]="","",Table1[[#This Row],[Hauptkörper - B3 - Beschichtung Anteil (in %)]])</f>
        <v/>
      </c>
      <c r="MK51" s="576" t="str">
        <f>IF(Table1[[#This Row],[Verschluss - B1 - Art]]="","",VLOOKUP(Table1[[#This Row],[Verschluss - B1 - Art]],'DD FD'!D:E,2,FALSE))</f>
        <v/>
      </c>
      <c r="ML51" s="577" t="str">
        <f>IF(Table1[[#This Row],[Verschluss - B1 - Fraktion]]="","",VLOOKUP(Table1[[#This Row],[Verschluss - B1 - Fraktion]],'DD FD'!H:J,3,FALSE))</f>
        <v/>
      </c>
      <c r="MM51" s="574" t="str">
        <f>IF(Table1[[#This Row],[Verschluss - B1 - Gewicht (in G)]]="","",Table1[[#This Row],[Verschluss - B1 - Gewicht (in G)]])</f>
        <v/>
      </c>
      <c r="MN51" s="574" t="str">
        <f>IF(Table1[[#This Row],[Verschluss - B1 - Lizenzierungs-pflichtig? (X=Ja)]]="","",Table1[[#This Row],[Verschluss - B1 - Lizenzierungs-pflichtig? (X=Ja)]])</f>
        <v/>
      </c>
      <c r="MO51" s="574" t="str">
        <f>IF(Table1[[#This Row],[Verschluss - B1 - Trennbar vom Hauptkörper? (X=Ja)]]="","",Table1[[#This Row],[Verschluss - B1 - Trennbar vom Hauptkörper? (X=Ja)]])</f>
        <v/>
      </c>
      <c r="MP51" s="577" t="str">
        <f>IF(Table1[[#This Row],[Verschluss - B1 - Virgin Material]]="","",VLOOKUP(Table1[[#This Row],[Verschluss - B1 - Virgin Material]],'DD FD'!AJ:AK,2,FALSE))</f>
        <v/>
      </c>
      <c r="MQ51" s="578" t="str">
        <f>IF(Table1[[#This Row],[Verschluss - B1 - Virgin Material Anteil (in %)]]="","",Table1[[#This Row],[Verschluss - B1 - Virgin Material Anteil (in %)]])</f>
        <v/>
      </c>
      <c r="MR51" s="577" t="str">
        <f>IF(Table1[[#This Row],[Verschluss - B1 - Recyceltes Material]]="","",VLOOKUP(Table1[[#This Row],[Verschluss - B1 - Recyceltes Material]],'DD FD'!AL:AM,2,FALSE))</f>
        <v/>
      </c>
      <c r="MS51" s="578" t="str">
        <f>IF(Table1[[#This Row],[Verschluss - B1 - Recyceltes Material Anteil (in %)]]="","",Table1[[#This Row],[Verschluss - B1 - Recyceltes Material Anteil (in %)]])</f>
        <v/>
      </c>
      <c r="MT51" s="577" t="str">
        <f>IF(Table1[[#This Row],[Verschluss - B1 - Beschichtung]]="","",VLOOKUP(Table1[[#This Row],[Verschluss - B1 - Beschichtung]],'DD FD'!AE:AF,2,FALSE))</f>
        <v/>
      </c>
      <c r="MU51" s="580" t="str">
        <f>IF(Table1[[#This Row],[Verschluss - B1 - Beschichtung Anteil (in %)]]="","",Table1[[#This Row],[Verschluss - B1 - Beschichtung Anteil (in %)]])</f>
        <v/>
      </c>
      <c r="MV51" s="576" t="str">
        <f>IF(Table1[[#This Row],[Verschluss - B2 - Art]]="","",VLOOKUP(Table1[[#This Row],[Verschluss - B2 - Art]],'DD FD'!D:E,2,FALSE))</f>
        <v/>
      </c>
      <c r="MW51" s="577" t="str">
        <f>IF(Table1[[#This Row],[Verschluss - B2 - Fraktion]]="","",VLOOKUP(Table1[[#This Row],[Verschluss - B2 - Fraktion]],'DD FD'!H:J,3,FALSE))</f>
        <v/>
      </c>
      <c r="MX51" s="574" t="str">
        <f>IF(Table1[[#This Row],[Verschluss - B2 - Gewicht (in G)]]="","",Table1[[#This Row],[Verschluss - B2 - Gewicht (in G)]])</f>
        <v/>
      </c>
      <c r="MY51" s="574" t="str">
        <f>IF(Table1[[#This Row],[Verschluss - B2 - Lizenzierungs-pflichtig? (X=Ja)]]="","",Table1[[#This Row],[Verschluss - B2 - Lizenzierungs-pflichtig? (X=Ja)]])</f>
        <v/>
      </c>
      <c r="MZ51" s="574" t="str">
        <f>IF(Table1[[#This Row],[Verschluss - B2 - Trennbar vom Hauptkörper? (X=Ja)]]="","",Table1[[#This Row],[Verschluss - B2 - Trennbar vom Hauptkörper? (X=Ja)]])</f>
        <v/>
      </c>
      <c r="NA51" s="577" t="str">
        <f>IF(Table1[[#This Row],[Verschluss - B2 - Virgin Material]]="","",VLOOKUP(Table1[[#This Row],[Verschluss - B2 - Virgin Material]],'DD FD'!AJ:AK,2,FALSE))</f>
        <v/>
      </c>
      <c r="NB51" s="578" t="str">
        <f>IF(Table1[[#This Row],[Verschluss - B2 - Virgin Material Anteil (in %)]]="","",Table1[[#This Row],[Verschluss - B2 - Virgin Material Anteil (in %)]])</f>
        <v/>
      </c>
      <c r="NC51" s="577" t="str">
        <f>IF(Table1[[#This Row],[Verschluss - B2 - Recyceltes Material]]="","",VLOOKUP(Table1[[#This Row],[Verschluss - B2 - Recyceltes Material]],'DD FD'!AL:AM,2,FALSE))</f>
        <v/>
      </c>
      <c r="ND51" s="578" t="str">
        <f>IF(Table1[[#This Row],[Verschluss - B2 - Recyceltes Material Anteil (in %)]]="","",Table1[[#This Row],[Verschluss - B2 - Recyceltes Material Anteil (in %)]])</f>
        <v/>
      </c>
      <c r="NE51" s="577" t="str">
        <f>IF(Table1[[#This Row],[Verschluss - B2 - Beschichtung]]="","",VLOOKUP(Table1[[#This Row],[Verschluss - B2 - Beschichtung]],'DD FD'!AE:AF,2,FALSE))</f>
        <v/>
      </c>
      <c r="NF51" s="580" t="str">
        <f>IF(Table1[[#This Row],[Verschluss - B2 - Beschichtung Anteil (in %)]]="","",Table1[[#This Row],[Verschluss - B2 - Beschichtung Anteil (in %)]])</f>
        <v/>
      </c>
      <c r="NG51" s="576" t="str">
        <f>IF(Table1[[#This Row],[Verschluss - B3 - Art]]="","",VLOOKUP(Table1[[#This Row],[Verschluss - B3 - Art]],'DD FD'!D:E,2,FALSE))</f>
        <v/>
      </c>
      <c r="NH51" s="577" t="str">
        <f>IF(Table1[[#This Row],[Verschluss - B3 - Fraktion]]="","",VLOOKUP(Table1[[#This Row],[Verschluss - B3 - Fraktion]],'DD FD'!H:J,3,FALSE))</f>
        <v/>
      </c>
      <c r="NI51" s="574" t="str">
        <f>IF(Table1[[#This Row],[Verschluss - B3 - Gewicht (in G)]]="","",Table1[[#This Row],[Verschluss - B3 - Gewicht (in G)]])</f>
        <v/>
      </c>
      <c r="NJ51" s="574" t="str">
        <f>IF(Table1[[#This Row],[Verschluss - B3 - Lizenzierungs-pflichtig? (X=Ja)]]="","",Table1[[#This Row],[Verschluss - B3 - Lizenzierungs-pflichtig? (X=Ja)]])</f>
        <v/>
      </c>
      <c r="NK51" s="574" t="str">
        <f>IF(Table1[[#This Row],[Verschluss - B3 - Trennbar vom Hauptkörper? (X=Ja)]]="","",Table1[[#This Row],[Verschluss - B3 - Trennbar vom Hauptkörper? (X=Ja)]])</f>
        <v/>
      </c>
      <c r="NL51" s="577" t="str">
        <f>IF(Table1[[#This Row],[Verschluss - B3 - Virgin Material]]="","",VLOOKUP(Table1[[#This Row],[Verschluss - B3 - Virgin Material]],'DD FD'!AJ:AK,2,FALSE))</f>
        <v/>
      </c>
      <c r="NM51" s="578" t="str">
        <f>IF(Table1[[#This Row],[Verschluss - B3 - Virgin Material Anteil (in %)]]="","",Table1[[#This Row],[Verschluss - B3 - Virgin Material Anteil (in %)]])</f>
        <v/>
      </c>
      <c r="NN51" s="577" t="str">
        <f>IF(Table1[[#This Row],[Verschluss - B3 - Recyceltes Material]]="","",VLOOKUP(Table1[[#This Row],[Verschluss - B3 - Recyceltes Material]],'DD FD'!AL:AM,2,FALSE))</f>
        <v/>
      </c>
      <c r="NO51" s="578" t="str">
        <f>IF(Table1[[#This Row],[Verschluss - B3 - Recyceltes Material Anteil (in %)]]="","",Table1[[#This Row],[Verschluss - B3 - Recyceltes Material Anteil (in %)]])</f>
        <v/>
      </c>
      <c r="NP51" s="577" t="str">
        <f>IF(Table1[[#This Row],[Verschluss - B3 - Beschichtung]]="","",VLOOKUP(Table1[[#This Row],[Verschluss - B3 - Beschichtung]],'DD FD'!AE:AF,2,FALSE))</f>
        <v/>
      </c>
      <c r="NQ51" s="580" t="str">
        <f>IF(Table1[[#This Row],[Verschluss - B3 - Beschichtung Anteil (in %)]]="","",Table1[[#This Row],[Verschluss - B3 - Beschichtung Anteil (in %)]])</f>
        <v/>
      </c>
      <c r="NR51" s="576" t="str">
        <f>IF(Table1[[#This Row],[Etikett - B1 - Art]]="","",VLOOKUP(Table1[[#This Row],[Etikett - B1 - Art]],'DD FD'!F:G,2,FALSE))</f>
        <v/>
      </c>
      <c r="NS51" s="577" t="str">
        <f>IF(Table1[[#This Row],[Etikett - B1 - Fraktion]]="","",VLOOKUP(Table1[[#This Row],[Etikett - B1 - Fraktion]],'DD FD'!H:J,3,FALSE))</f>
        <v/>
      </c>
      <c r="NT51" s="574" t="str">
        <f>IF(Table1[[#This Row],[Etikett - B1 - Gewicht (in G)]]="","",Table1[[#This Row],[Etikett - B1 - Gewicht (in G)]])</f>
        <v/>
      </c>
      <c r="NU51" s="574" t="str">
        <f>IF(Table1[[#This Row],[Etikett - B1 - Lizenzierungs-pflichtig? (X=Ja)]]="","",Table1[[#This Row],[Etikett - B1 - Lizenzierungs-pflichtig? (X=Ja)]])</f>
        <v/>
      </c>
      <c r="NV51" s="574" t="str">
        <f>IF(Table1[[#This Row],[Etikett - B1 - Trennbar vom Hauptkörper? (X=Ja)]]="","",Table1[[#This Row],[Etikett - B1 - Trennbar vom Hauptkörper? (X=Ja)]])</f>
        <v/>
      </c>
      <c r="NW51" s="577" t="str">
        <f>IF(Table1[[#This Row],[Etikett - B1 - Virgin Material]]="","",VLOOKUP(Table1[[#This Row],[Etikett - B1 - Virgin Material]],'DD FD'!AJ:AK,2,FALSE))</f>
        <v/>
      </c>
      <c r="NX51" s="578" t="str">
        <f>IF(Table1[[#This Row],[Etikett - B1 - Virgin Material Anteil (in %)]]="","",Table1[[#This Row],[Etikett - B1 - Virgin Material Anteil (in %)]])</f>
        <v/>
      </c>
      <c r="NY51" s="577" t="str">
        <f>IF(Table1[[#This Row],[Etikett - B1 - Recyceltes Material]]="","",VLOOKUP(Table1[[#This Row],[Etikett - B1 - Recyceltes Material]],'DD FD'!AL:AM,2,FALSE))</f>
        <v/>
      </c>
      <c r="NZ51" s="578" t="str">
        <f>IF(Table1[[#This Row],[Etikett - B1 - Recyceltes Material Anteil (in %)]]="","",Table1[[#This Row],[Etikett - B1 - Recyceltes Material Anteil (in %)]])</f>
        <v/>
      </c>
      <c r="OA51" s="577" t="str">
        <f>IF(Table1[[#This Row],[Etikett - B1 - Beschichtung]]="","",VLOOKUP(Table1[[#This Row],[Etikett - B1 - Beschichtung]],'DD FD'!AE:AF,2,FALSE))</f>
        <v/>
      </c>
      <c r="OB51" s="580" t="str">
        <f>IF(Table1[[#This Row],[Etikett - B1 - Beschichtung Anteil (in %)]]="","",Table1[[#This Row],[Etikett - B1 - Beschichtung Anteil (in %)]])</f>
        <v/>
      </c>
      <c r="OC51" s="576" t="str">
        <f>IF(Table1[[#This Row],[Etikett - B2 - Art]]="","",VLOOKUP(Table1[[#This Row],[Etikett - B2 - Art]],'DD FD'!F:G,2,FALSE))</f>
        <v/>
      </c>
      <c r="OD51" s="577" t="str">
        <f>IF(Table1[[#This Row],[Etikett - B2 - Fraktion]]="","",VLOOKUP(Table1[[#This Row],[Etikett - B2 - Fraktion]],'DD FD'!H:J,3,FALSE))</f>
        <v/>
      </c>
      <c r="OE51" s="574" t="str">
        <f>IF(Table1[[#This Row],[Etikett - B2 - Gewicht (in G)]]="","",Table1[[#This Row],[Etikett - B2 - Gewicht (in G)]])</f>
        <v/>
      </c>
      <c r="OF51" s="574" t="str">
        <f>IF(Table1[[#This Row],[Etikett - B2 - Lizenzierungs-pflichtig? (X=Ja)]]="","",Table1[[#This Row],[Etikett - B2 - Lizenzierungs-pflichtig? (X=Ja)]])</f>
        <v/>
      </c>
      <c r="OG51" s="574" t="str">
        <f>IF(Table1[[#This Row],[Etikett - B2 - Trennbar vom Hauptkörper? (X=Ja)]]="","",Table1[[#This Row],[Etikett - B2 - Trennbar vom Hauptkörper? (X=Ja)]])</f>
        <v/>
      </c>
      <c r="OH51" s="577" t="str">
        <f>IF(Table1[[#This Row],[Etikett - B2 - Virgin Material]]="","",VLOOKUP(Table1[[#This Row],[Etikett - B2 - Virgin Material]],'DD FD'!AJ:AK,2,FALSE))</f>
        <v/>
      </c>
      <c r="OI51" s="578" t="str">
        <f>IF(Table1[[#This Row],[Etikett - B2 - Virgin Material Anteil (in %)]]="","",Table1[[#This Row],[Etikett - B2 - Virgin Material Anteil (in %)]])</f>
        <v/>
      </c>
      <c r="OJ51" s="577" t="str">
        <f>IF(Table1[[#This Row],[Etikett - B2 - Recyceltes Material]]="","",VLOOKUP(Table1[[#This Row],[Etikett - B2 - Recyceltes Material]],'DD FD'!AL:AM,2,FALSE))</f>
        <v/>
      </c>
      <c r="OK51" s="578" t="str">
        <f>IF(Table1[[#This Row],[Etikett - B2 - Recyceltes Material Anteil (in %)]]="","",Table1[[#This Row],[Etikett - B2 - Recyceltes Material Anteil (in %)]])</f>
        <v/>
      </c>
      <c r="OL51" s="577" t="str">
        <f>IF(Table1[[#This Row],[Etikett - B2 - Beschichtung]]="","",VLOOKUP(Table1[[#This Row],[Etikett - B2 - Beschichtung]],'DD FD'!AE:AF,2,FALSE))</f>
        <v/>
      </c>
      <c r="OM51" s="580" t="str">
        <f>IF(Table1[[#This Row],[Etikett - B2 - Beschichtung Anteil (in %)]]="","",Table1[[#This Row],[Etikett - B2 - Beschichtung Anteil (in %)]])</f>
        <v/>
      </c>
      <c r="ON51" s="576" t="str">
        <f>IF(Table1[[#This Row],[Etikett - B3 - Art]]="","",VLOOKUP(Table1[[#This Row],[Etikett - B3 - Art]],'DD FD'!F:G,2,FALSE))</f>
        <v/>
      </c>
      <c r="OO51" s="577" t="str">
        <f>IF(Table1[[#This Row],[Etikett - B3 - Fraktion]]="","",VLOOKUP(Table1[[#This Row],[Etikett - B3 - Fraktion]],'DD FD'!H:J,3,FALSE))</f>
        <v/>
      </c>
      <c r="OP51" s="574" t="str">
        <f>IF(Table1[[#This Row],[Etikett - B3 - Gewicht (in G)]]="","",Table1[[#This Row],[Etikett - B3 - Gewicht (in G)]])</f>
        <v/>
      </c>
      <c r="OQ51" s="574" t="str">
        <f>IF(Table1[[#This Row],[Etikett - B3 - Lizenzierungs-pflichtig? (X=Ja)]]="","",Table1[[#This Row],[Etikett - B3 - Lizenzierungs-pflichtig? (X=Ja)]])</f>
        <v/>
      </c>
      <c r="OR51" s="574" t="str">
        <f>IF(Table1[[#This Row],[Etikett - B3 - Trennbar vom Hauptkörper? (X=Ja)]]="","",Table1[[#This Row],[Etikett - B3 - Trennbar vom Hauptkörper? (X=Ja)]])</f>
        <v/>
      </c>
      <c r="OS51" s="577" t="str">
        <f>IF(Table1[[#This Row],[Etikett - B3 - Virgin Material]]="","",VLOOKUP(Table1[[#This Row],[Etikett - B3 - Virgin Material]],'DD FD'!AJ:AK,2,FALSE))</f>
        <v/>
      </c>
      <c r="OT51" s="578" t="str">
        <f>IF(Table1[[#This Row],[Etikett - B3 - Virgin Material Anteil (in %)]]="","",Table1[[#This Row],[Etikett - B3 - Virgin Material Anteil (in %)]])</f>
        <v/>
      </c>
      <c r="OU51" s="577" t="str">
        <f>IF(Table1[[#This Row],[Etikett - B3 - Recyceltes Material]]="","",VLOOKUP(Table1[[#This Row],[Etikett - B3 - Recyceltes Material]],'DD FD'!AL:AM,2,FALSE))</f>
        <v/>
      </c>
      <c r="OV51" s="578" t="str">
        <f>IF(Table1[[#This Row],[Etikett - B3 - Recyceltes Material Anteil (in %)]]="","",Table1[[#This Row],[Etikett - B3 - Recyceltes Material Anteil (in %)]])</f>
        <v/>
      </c>
      <c r="OW51" s="577" t="str">
        <f>IF(Table1[[#This Row],[Etikett - B3 - Beschichtung]]="","",VLOOKUP(Table1[[#This Row],[Etikett - B3 - Beschichtung]],'DD FD'!AE:AF,2,FALSE))</f>
        <v/>
      </c>
      <c r="OX51" s="613" t="str">
        <f>IF(Table1[[#This Row],[Etikett - B3 - Beschichtung Anteil (in %)]]="","",Table1[[#This Row],[Etikett - B3 - Beschichtung Anteil (in %)]])</f>
        <v/>
      </c>
      <c r="OY51" s="618">
        <f>ROUNDUP(SUM(
IF(AND(LH51='DD FD'!$J$7,LJ51='DD FD'!$AI$3),LI51,0),
IF(AND(LR51='DD FD'!$J$7,LT51='DD FD'!$AI$3),LS51,0),
IF(AND(MB51='DD FD'!$J$7,MD51='DD FD'!$AI$3),MC51,0),
IF(AND(ML51='DD FD'!$J$7,MN51='DD FD'!$AI$3),MM51,0),
IF(AND(MW51='DD FD'!$J$7,MY51='DD FD'!$AI$3),MX51,0),
IF(AND(NH51='DD FD'!$J$7,NJ51='DD FD'!$AI$3),NI51,0),
IF(AND(NS51='DD FD'!$J$7,NU51='DD FD'!$AI$3),NT51,0),
IF(AND(OD51='DD FD'!$J$7,OF51='DD FD'!$AI$3),OE51,0),
IF(AND(OO51='DD FD'!$J$7,OQ51='DD FD'!$AI$3),OP51,0),
),2)</f>
        <v>0</v>
      </c>
      <c r="OZ51" s="617">
        <f>ROUNDUP(SUM(
IF(AND(LH51='DD FD'!$J$6,LJ51='DD FD'!$AI$3),LI51,0),
IF(AND(LR51='DD FD'!$J$6,LT51='DD FD'!$AI$3),LS51,0),
IF(AND(MB51='DD FD'!$J$6,MD51='DD FD'!$AI$3),MC51,0),
IF(AND(ML51='DD FD'!$J$6,MN51='DD FD'!$AI$3),MM51,0),
IF(AND(MW51='DD FD'!$J$6,MY51='DD FD'!$AI$3),MX51,0),
IF(AND(NH51='DD FD'!$J$6,NJ51='DD FD'!$AI$3),NI51,0),
IF(AND(NS51='DD FD'!$J$6,NU51='DD FD'!$AI$3),NT51,0),
IF(AND(OD51='DD FD'!$J$6,OF51='DD FD'!$AI$3),OE51,0),
IF(AND(OO51='DD FD'!$J$6,OQ51='DD FD'!$AI$3),OP51,0),
),2)</f>
        <v>0</v>
      </c>
      <c r="PA51" s="617">
        <f>ROUNDUP(SUM(
IF(AND(LH51='DD FD'!$J$10,LJ51='DD FD'!$AI$3),LI51,0),
IF(AND(LR51='DD FD'!$J$10,LT51='DD FD'!$AI$3),LS51,0),
IF(AND(MB51='DD FD'!$J$10,MD51='DD FD'!$AI$3),MC51,0),
IF(AND(ML51='DD FD'!$J$10,MN51='DD FD'!$AI$3),MM51,0),
IF(AND(MW51='DD FD'!$J$10,MY51='DD FD'!$AI$3),MX51,0),
IF(AND(NH51='DD FD'!$J$10,NJ51='DD FD'!$AI$3),NI51,0),
IF(AND(NS51='DD FD'!$J$10,NU51='DD FD'!$AI$3),NT51,0),
IF(AND(OD51='DD FD'!$J$10,OF51='DD FD'!$AI$3),OE51,0),
IF(AND(OO51='DD FD'!$J$10,OQ51='DD FD'!$AI$3),OP51,0),
),2)</f>
        <v>0</v>
      </c>
      <c r="PB51" s="617">
        <f>ROUNDUP(SUM(
IF(AND(LH51='DD FD'!$J$8,LJ51='DD FD'!$AI$3),LI51,0),
IF(AND(LR51='DD FD'!$J$8,LT51='DD FD'!$AI$3),LS51,0),
IF(AND(MB51='DD FD'!$J$8,MD51='DD FD'!$AI$3),MC51,0),
IF(AND(ML51='DD FD'!$J$8,MN51='DD FD'!$AI$3),MM51,0),
IF(AND(MW51='DD FD'!$J$8,MY51='DD FD'!$AI$3),MX51,0),
IF(AND(NH51='DD FD'!$J$8,NJ51='DD FD'!$AI$3),NI51,0),
IF(AND(NS51='DD FD'!$J$8,NU51='DD FD'!$AI$3),NT51,0),
IF(AND(OD51='DD FD'!$J$8,OF51='DD FD'!$AI$3),OE51,0),
IF(AND(OO51='DD FD'!$J$8,OQ51='DD FD'!$AI$3),OP51,0),
),2)</f>
        <v>0</v>
      </c>
      <c r="PC51" s="617">
        <f>ROUNDUP(SUM(
IF(AND(LH51='DD FD'!$J$5,LJ51='DD FD'!$AI$3),LI51,0),
IF(AND(LR51='DD FD'!$J$5,LT51='DD FD'!$AI$3),LS51,0),
IF(AND(MB51='DD FD'!$J$5,MD51='DD FD'!$AI$3),MC51,0),
IF(AND(ML51='DD FD'!$J$5,MN51='DD FD'!$AI$3),MM51,0),
IF(AND(MW51='DD FD'!$J$5,MY51='DD FD'!$AI$3),MX51,0),
IF(AND(NH51='DD FD'!$J$5,NJ51='DD FD'!$AI$3),NI51,0),
IF(AND(NS51='DD FD'!$J$5,NU51='DD FD'!$AI$3),NT51,0),
IF(AND(OD51='DD FD'!$J$5,OF51='DD FD'!$AI$3),OE51,0),
IF(AND(OO51='DD FD'!$J$5,OQ51='DD FD'!$AI$3),OP51,0),
),2)</f>
        <v>0</v>
      </c>
      <c r="PD51" s="617">
        <f>ROUNDUP(SUM(
IF(AND(LH51='DD FD'!$J$9,LJ51='DD FD'!$AI$3),LI51,0),
IF(AND(LR51='DD FD'!$J$9,LT51='DD FD'!$AI$3),LS51,0),
IF(AND(MB51='DD FD'!$J$9,MD51='DD FD'!$AI$3),MC51,0),
IF(AND(ML51='DD FD'!$J$9,MN51='DD FD'!$AI$3),MM51,0),
IF(AND(MW51='DD FD'!$J$9,MY51='DD FD'!$AI$3),MX51,0),
IF(AND(NH51='DD FD'!$J$9,NJ51='DD FD'!$AI$3),NI51,0),
IF(AND(NS51='DD FD'!$J$9,NU51='DD FD'!$AI$3),NT51,0),
IF(AND(OD51='DD FD'!$J$9,OF51='DD FD'!$AI$3),OE51,0),
IF(AND(OO51='DD FD'!$J$9,OQ51='DD FD'!$AI$3),OP51,0),
),2)</f>
        <v>0</v>
      </c>
      <c r="PE51" s="617">
        <f>ROUNDUP(SUM(
IF(AND(LH51='DD FD'!$J$4,LJ51='DD FD'!$AI$3),LI51,0),
IF(AND(LR51='DD FD'!$J$4,LT51='DD FD'!$AI$3),LS51,0),
IF(AND(MB51='DD FD'!$J$4,MD51='DD FD'!$AI$3),MC51,0),
IF(AND(ML51='DD FD'!$J$4,MN51='DD FD'!$AI$3),MM51,0),
IF(AND(MW51='DD FD'!$J$4,MY51='DD FD'!$AI$3),MX51,0),
IF(AND(NH51='DD FD'!$J$4,NJ51='DD FD'!$AI$3),NI51,0),
IF(AND(NS51='DD FD'!$J$4,NU51='DD FD'!$AI$3),NT51,0),
IF(AND(OD51='DD FD'!$J$4,OF51='DD FD'!$AI$3),OE51,0),
IF(AND(OO51='DD FD'!$J$4,OQ51='DD FD'!$AI$3),OP51,0),
),2)</f>
        <v>0</v>
      </c>
      <c r="PF51" s="619">
        <f>ROUNDUP(SUM(
IF(AND(LH51='DD FD'!$J$11,LJ51='DD FD'!$AI$3),LI51,0),
IF(AND(LR51='DD FD'!$J$11,LT51='DD FD'!$AI$3),LS51,0),
IF(AND(MB51='DD FD'!$J$11,MD51='DD FD'!$AI$3),MC51,0),
IF(AND(ML51='DD FD'!$J$11,MN51='DD FD'!$AI$3),MM51,0),
IF(AND(MW51='DD FD'!$J$11,MY51='DD FD'!$AI$3),MX51,0),
IF(AND(NH51='DD FD'!$J$11,NJ51='DD FD'!$AI$3),NI51,0),
IF(AND(NS51='DD FD'!$J$11,NU51='DD FD'!$AI$3),NT51,0),
IF(AND(OD51='DD FD'!$J$11,OF51='DD FD'!$AI$3),OE51,0),
IF(AND(OO51='DD FD'!$J$11,OQ51='DD FD'!$AI$3),OP51,0),
),2)</f>
        <v>0</v>
      </c>
    </row>
    <row r="52" spans="1:422">
      <c r="A52" s="806"/>
      <c r="B52" s="934"/>
      <c r="C52" s="247"/>
      <c r="D52" s="842"/>
      <c r="E52" s="247"/>
      <c r="F52" s="158"/>
      <c r="G52" s="710"/>
      <c r="H52" s="712"/>
      <c r="I52" s="936"/>
      <c r="J52" s="803"/>
      <c r="K52" s="150"/>
      <c r="L52" s="146" t="str">
        <f t="shared" si="0"/>
        <v/>
      </c>
      <c r="M52" s="501" t="str">
        <f t="shared" si="17"/>
        <v/>
      </c>
      <c r="N52" s="504"/>
      <c r="O52" s="113" t="str">
        <f t="shared" si="18"/>
        <v/>
      </c>
      <c r="P52" s="114" t="str">
        <f t="shared" si="1"/>
        <v/>
      </c>
      <c r="Q52" s="152"/>
      <c r="R52" s="152"/>
      <c r="S52" s="115" t="str">
        <f t="shared" si="19"/>
        <v/>
      </c>
      <c r="T52" s="159"/>
      <c r="U52" s="159"/>
      <c r="V52" s="157"/>
      <c r="W52" s="157"/>
      <c r="X52" s="157"/>
      <c r="Y52" s="772"/>
      <c r="Z52" s="158"/>
      <c r="AA52" s="144"/>
      <c r="AB52" s="112"/>
      <c r="AC52" s="153"/>
      <c r="AD52" s="153"/>
      <c r="AE52" s="153"/>
      <c r="AF52" s="153"/>
      <c r="AG52" s="153"/>
      <c r="AH52" s="153"/>
      <c r="AI52" s="152"/>
      <c r="AJ52" s="158"/>
      <c r="AK52" s="158"/>
      <c r="AL52" s="158"/>
      <c r="AM52" s="116" t="str">
        <f t="shared" si="20"/>
        <v/>
      </c>
      <c r="AN52" s="116" t="str">
        <f t="shared" si="21"/>
        <v/>
      </c>
      <c r="AO52" s="324"/>
      <c r="AP52" s="503"/>
      <c r="AQ52" s="487" t="str">
        <f t="shared" si="22"/>
        <v/>
      </c>
      <c r="AR52" s="113" t="str">
        <f t="shared" si="2"/>
        <v/>
      </c>
      <c r="AS52" s="113" t="str">
        <f t="shared" si="3"/>
        <v/>
      </c>
      <c r="AT52" s="113" t="str">
        <f t="shared" si="4"/>
        <v/>
      </c>
      <c r="AU52" s="113" t="str">
        <f t="shared" si="5"/>
        <v/>
      </c>
      <c r="AV52" s="159"/>
      <c r="AW52" s="157"/>
      <c r="AX52" s="157"/>
      <c r="AY52" s="157"/>
      <c r="AZ52" s="157"/>
      <c r="BA52" s="116" t="str">
        <f t="shared" si="6"/>
        <v/>
      </c>
      <c r="BB52" s="316"/>
      <c r="BC52" s="116" t="str">
        <f t="shared" si="7"/>
        <v/>
      </c>
      <c r="BD52" s="133" t="str">
        <f t="shared" si="8"/>
        <v/>
      </c>
      <c r="BE52" s="157"/>
      <c r="BF52" s="1180"/>
      <c r="BG52" s="1180"/>
      <c r="BH52" s="158"/>
      <c r="BI52" s="490"/>
      <c r="BJ52" s="514" t="str">
        <f t="shared" si="23"/>
        <v/>
      </c>
      <c r="BK52" s="789"/>
      <c r="BL52" s="116" t="str">
        <f t="shared" si="24"/>
        <v/>
      </c>
      <c r="BM52" s="144"/>
      <c r="BN52" s="144"/>
      <c r="BO52" s="144"/>
      <c r="BP52" s="790"/>
      <c r="BQ52" s="790"/>
      <c r="BR52" s="790"/>
      <c r="BS52" s="116" t="str">
        <f t="shared" si="9"/>
        <v/>
      </c>
      <c r="BT52" s="790"/>
      <c r="BU52" s="808" t="str">
        <f t="shared" si="10"/>
        <v/>
      </c>
      <c r="BV52" s="791"/>
      <c r="BW52" s="144"/>
      <c r="BX52" s="20"/>
      <c r="BY52" s="20"/>
      <c r="BZ52" s="20"/>
      <c r="CA52" s="792"/>
      <c r="CB52" s="1201"/>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782" t="str">
        <f t="shared" si="25"/>
        <v/>
      </c>
      <c r="EE52" s="519"/>
      <c r="EF52" s="793"/>
      <c r="EG52" s="519"/>
      <c r="EH52" s="794"/>
      <c r="EI52" s="790"/>
      <c r="EJ52" s="794"/>
      <c r="EK52" s="794"/>
      <c r="EL52" s="790"/>
      <c r="EM52" s="790"/>
      <c r="EN52" s="790"/>
      <c r="EO52" s="112" t="str">
        <f t="shared" si="11"/>
        <v/>
      </c>
      <c r="EP52" s="790"/>
      <c r="EQ52" s="488" t="str">
        <f t="shared" si="12"/>
        <v/>
      </c>
      <c r="ER52" s="1100"/>
      <c r="ES52" s="1099" t="str">
        <f t="shared" si="26"/>
        <v/>
      </c>
      <c r="ET52" s="525"/>
      <c r="EU52" s="148"/>
      <c r="EV52" s="148"/>
      <c r="EW52" s="148"/>
      <c r="EX52" s="148"/>
      <c r="EY52" s="148"/>
      <c r="EZ52" s="148"/>
      <c r="FA52" s="148"/>
      <c r="FB52" s="148"/>
      <c r="FC52" s="148"/>
      <c r="FD52" s="148"/>
      <c r="FE52" s="148"/>
      <c r="FF52" s="148"/>
      <c r="FG52" s="148"/>
      <c r="FH52" s="148"/>
      <c r="FI52" s="528"/>
      <c r="FJ52" s="513" t="str">
        <f t="shared" si="13"/>
        <v/>
      </c>
      <c r="FK52" s="158"/>
      <c r="FL52" s="850"/>
      <c r="FM52" s="850"/>
      <c r="FN52" s="850"/>
      <c r="FO52" s="850"/>
      <c r="FP52" s="850"/>
      <c r="FQ52" s="850"/>
      <c r="FR52" s="157"/>
      <c r="FS52" s="143"/>
      <c r="FT52" s="143"/>
      <c r="FU52" s="847" t="str">
        <f t="shared" si="14"/>
        <v/>
      </c>
      <c r="FV52" s="555"/>
      <c r="FW52" s="523" t="str">
        <f>IF(Table1[[#This Row],[Nonfood Inhaltstoffe - Komponente]]="","",VLOOKUP(Table1[[#This Row],[Nonfood Inhaltstoffe - Komponente]],'Dropdown Auswahl'!BJ:BK,2,FALSE))</f>
        <v/>
      </c>
      <c r="FX52" s="1013"/>
      <c r="FY52" s="1011" t="str">
        <f t="shared" si="15"/>
        <v/>
      </c>
      <c r="FZ52" s="152"/>
      <c r="GA52" s="152"/>
      <c r="GB52" s="152"/>
      <c r="GC52" s="529" t="str">
        <f t="shared" si="16"/>
        <v/>
      </c>
      <c r="GG52" s="21"/>
      <c r="GH52" s="21"/>
      <c r="GI52" s="1019"/>
      <c r="GJ52" s="1016" t="str">
        <f>IF(Table1[[#This Row],[Global Trade Item Number (GTIN)]]="","",Table1[[#This Row],[Global Trade Item Number (GTIN)]])</f>
        <v/>
      </c>
      <c r="GK52" s="555" t="str">
        <f>IF(Table1[[#This Row],[WAWI-Nr./ Kreditoren-Nummer
(ASDV)]]&lt;&gt;"",Table1[[#This Row],[WAWI-Nr./ Kreditoren-Nummer
(ASDV)]],"")</f>
        <v/>
      </c>
      <c r="GL52" s="165"/>
      <c r="GM52" s="165"/>
      <c r="GN52" s="165"/>
      <c r="GO52" s="485"/>
      <c r="GP52" s="534"/>
      <c r="GQ52" s="533"/>
      <c r="GR52" s="486"/>
      <c r="GS52" s="486"/>
      <c r="GT52" s="486"/>
      <c r="GU52" s="486"/>
      <c r="GV52" s="486"/>
      <c r="GW52" s="542"/>
      <c r="GX52" s="538"/>
      <c r="GY52" s="144"/>
      <c r="GZ52" s="480"/>
      <c r="HA52" s="158"/>
      <c r="HB52" s="480"/>
      <c r="HC52" s="480"/>
      <c r="HD52" s="480"/>
      <c r="HE52" s="480"/>
      <c r="HF52" s="480"/>
      <c r="HG52" s="480"/>
      <c r="HH52" s="538"/>
      <c r="HI52" s="480"/>
      <c r="HJ52" s="480"/>
      <c r="HK52" s="480"/>
      <c r="HL52" s="480"/>
      <c r="HM52" s="480"/>
      <c r="HN52" s="480"/>
      <c r="HO52" s="480"/>
      <c r="HP52" s="480"/>
      <c r="HQ52" s="480"/>
      <c r="HR52" s="538"/>
      <c r="HS52" s="480"/>
      <c r="HT52" s="480"/>
      <c r="HU52" s="480"/>
      <c r="HV52" s="480"/>
      <c r="HW52" s="480"/>
      <c r="HX52" s="480"/>
      <c r="HY52" s="480"/>
      <c r="HZ52" s="480"/>
      <c r="IA52" s="480"/>
      <c r="IB52" s="538"/>
      <c r="IC52" s="480"/>
      <c r="ID52" s="480"/>
      <c r="IE52" s="480"/>
      <c r="IF52" s="480"/>
      <c r="IG52" s="480"/>
      <c r="IH52" s="480"/>
      <c r="II52" s="480"/>
      <c r="IJ52" s="480"/>
      <c r="IK52" s="480"/>
      <c r="IL52" s="480"/>
      <c r="IM52" s="538"/>
      <c r="IN52" s="480"/>
      <c r="IO52" s="480"/>
      <c r="IP52" s="480"/>
      <c r="IQ52" s="480"/>
      <c r="IR52" s="480"/>
      <c r="IS52" s="480"/>
      <c r="IT52" s="480"/>
      <c r="IU52" s="480"/>
      <c r="IV52" s="480"/>
      <c r="IW52" s="480"/>
      <c r="IX52" s="538"/>
      <c r="IY52" s="480"/>
      <c r="IZ52" s="480"/>
      <c r="JA52" s="480"/>
      <c r="JB52" s="480"/>
      <c r="JC52" s="480"/>
      <c r="JD52" s="480"/>
      <c r="JE52" s="480"/>
      <c r="JF52" s="480"/>
      <c r="JG52" s="480"/>
      <c r="JH52" s="480"/>
      <c r="JI52" s="538"/>
      <c r="JJ52" s="480"/>
      <c r="JK52" s="480"/>
      <c r="JL52" s="480"/>
      <c r="JM52" s="480"/>
      <c r="JN52" s="480"/>
      <c r="JO52" s="480"/>
      <c r="JP52" s="480"/>
      <c r="JQ52" s="480"/>
      <c r="JR52" s="480"/>
      <c r="JS52" s="590"/>
      <c r="JT52" s="538"/>
      <c r="JU52" s="480"/>
      <c r="JV52" s="480"/>
      <c r="JW52" s="480"/>
      <c r="JX52" s="480"/>
      <c r="JY52" s="480"/>
      <c r="JZ52" s="480"/>
      <c r="KA52" s="480"/>
      <c r="KB52" s="480"/>
      <c r="KC52" s="480"/>
      <c r="KD52" s="480"/>
      <c r="KE52" s="538"/>
      <c r="KF52" s="480"/>
      <c r="KG52" s="480"/>
      <c r="KH52" s="480"/>
      <c r="KI52" s="480"/>
      <c r="KJ52" s="480"/>
      <c r="KK52" s="480"/>
      <c r="KL52" s="480"/>
      <c r="KM52" s="480"/>
      <c r="KN52" s="480"/>
      <c r="KO52" s="480"/>
      <c r="KR52" s="568" t="str">
        <f>IF(Table1[[#This Row],[GTIN]]&lt;&gt;"",Table1[[#This Row],[GTIN]],"")</f>
        <v/>
      </c>
      <c r="KS52" s="569" t="str">
        <f>Table1[[#This Row],[Kreditor]]</f>
        <v/>
      </c>
      <c r="KT52" s="570" t="str">
        <f>IF(Table1[[#This Row],[Gültig ab (Datum)]]&lt;&gt;"",Table1[[#This Row],[Gültig ab (Datum)]],"")</f>
        <v/>
      </c>
      <c r="KU52" s="570"/>
      <c r="KV52" s="583" t="str">
        <f>IF(Table1[[#This Row],[Artikel verpackt? 
(X=Ja)]]="","",Table1[[#This Row],[Artikel verpackt? 
(X=Ja)]])</f>
        <v/>
      </c>
      <c r="KW52" s="571" t="str">
        <f>IF(Table1[[#This Row],[Verpackung recyclingfähig?
(X=Ja)]]="","",Table1[[#This Row],[Verpackung recyclingfähig?
(X=Ja)]])</f>
        <v/>
      </c>
      <c r="KX52" s="572"/>
      <c r="KY52" s="573"/>
      <c r="KZ52" s="574"/>
      <c r="LA52" s="574"/>
      <c r="LB52" s="574"/>
      <c r="LC52" s="574"/>
      <c r="LD52" s="574"/>
      <c r="LE52" s="574"/>
      <c r="LF52" s="575"/>
      <c r="LG52" s="576" t="str">
        <f>IF(Table1[[#This Row],[Hauptkörper - B1 - Art]]="","",VLOOKUP(Table1[[#This Row],[Hauptkörper - B1 - Art]],'DD FD'!B:C,2,FALSE))</f>
        <v/>
      </c>
      <c r="LH52" s="577" t="str">
        <f>IF(Table1[[#This Row],[Hauptkörper - B1 - Fraktion]]="","",VLOOKUP(Table1[[#This Row],[Hauptkörper - B1 - Fraktion]],'DD FD'!H:J,3,FALSE))</f>
        <v/>
      </c>
      <c r="LI52" s="574" t="str">
        <f>IF(Table1[[#This Row],[Hauptkörper - B1 - Gewicht
(in G)]]="","",Table1[[#This Row],[Hauptkörper - B1 - Gewicht
(in G)]])</f>
        <v/>
      </c>
      <c r="LJ52" s="574" t="str">
        <f>IF(Table1[[#This Row],[Hauptkörper - B1 - Lizenzierungs-pflichtig? (X=Ja)]]="","",Table1[[#This Row],[Hauptkörper - B1 - Lizenzierungs-pflichtig? (X=Ja)]])</f>
        <v/>
      </c>
      <c r="LK52" s="577" t="str">
        <f>IF(Table1[[#This Row],[Hauptkörper - B1 - Virgin Material]]="","",VLOOKUP(Table1[[#This Row],[Hauptkörper - B1 - Virgin Material]],'DD FD'!AJ:AK,2,FALSE))</f>
        <v/>
      </c>
      <c r="LL52" s="578" t="str">
        <f>IF(Table1[[#This Row],[Hauptkörper - B1 - Virgin Material Anteil (in %)]]="","",Table1[[#This Row],[Hauptkörper - B1 - Virgin Material Anteil (in %)]])</f>
        <v/>
      </c>
      <c r="LM52" s="577" t="str">
        <f>IF(Table1[[#This Row],[Hauptkörper - B1 - Recyceltes Material]]="","",VLOOKUP(Table1[[#This Row],[Hauptkörper - B1 - Recyceltes Material]],'DD FD'!AL:AM,2,FALSE))</f>
        <v/>
      </c>
      <c r="LN52" s="578" t="str">
        <f>IF(Table1[[#This Row],[Hauptkörper - B1 - Recyceltes Material Anteil (in %)]]="","",Table1[[#This Row],[Hauptkörper - B1 - Recyceltes Material Anteil (in %)]])</f>
        <v/>
      </c>
      <c r="LO52" s="579" t="str">
        <f>IF(Table1[[#This Row],[Hauptkörper - B1 - Beschichtung]]="","",VLOOKUP(Table1[[#This Row],[Hauptkörper - B1 - Beschichtung]],'DD FD'!AE:AF,2,FALSE))</f>
        <v/>
      </c>
      <c r="LP52" s="580" t="str">
        <f>IF(Table1[[#This Row],[Hauptkörper - B1 - Beschichtung Anteil (in %)]]="","",Table1[[#This Row],[Hauptkörper - B1 - Beschichtung Anteil (in %)]])</f>
        <v/>
      </c>
      <c r="LQ52" s="576" t="str">
        <f>IF(Table1[[#This Row],[Hauptkörper - B2 - Art]]="","",VLOOKUP(Table1[[#This Row],[Hauptkörper - B2 - Art]],'DD FD'!B:C,2,FALSE))</f>
        <v/>
      </c>
      <c r="LR52" s="577" t="str">
        <f>IF(Table1[[#This Row],[Hauptkörper - B2 - Fraktion]]="","",VLOOKUP(Table1[[#This Row],[Hauptkörper - B2 - Fraktion]],'DD FD'!H:J,3,FALSE))</f>
        <v/>
      </c>
      <c r="LS52" s="574" t="str">
        <f>IF(Table1[[#This Row],[Hauptkörper - B2 - Gewicht
(in G)]]="","",Table1[[#This Row],[Hauptkörper - B2 - Gewicht
(in G)]])</f>
        <v/>
      </c>
      <c r="LT52" s="574" t="str">
        <f>IF(Table1[[#This Row],[Hauptkörper - B2 - Lizenzierungs-pflichtig? (X=Ja)]]="","",Table1[[#This Row],[Hauptkörper - B2 - Lizenzierungs-pflichtig? (X=Ja)]])</f>
        <v/>
      </c>
      <c r="LU52" s="577" t="str">
        <f>IF(Table1[[#This Row],[Hauptkörper - B2 - Virgin Material]]="","",VLOOKUP(Table1[[#This Row],[Hauptkörper - B2 - Virgin Material]],'DD FD'!AJ:AK,2,FALSE))</f>
        <v/>
      </c>
      <c r="LV52" s="578" t="str">
        <f>IF(Table1[[#This Row],[Hauptkörper - B2 - Virgin Material Anteil (in %)]]="","",Table1[[#This Row],[Hauptkörper - B2 - Virgin Material Anteil (in %)]])</f>
        <v/>
      </c>
      <c r="LW52" s="577" t="str">
        <f>IF(Table1[[#This Row],[Hauptkörper - B2 - Recyceltes Material]]="","",VLOOKUP(Table1[[#This Row],[Hauptkörper - B2 - Recyceltes Material]],'DD FD'!AL:AM,2,FALSE))</f>
        <v/>
      </c>
      <c r="LX52" s="578" t="str">
        <f>IF(Table1[[#This Row],[Hauptkörper - B2 - Recyceltes Material Anteil (in %)]]="","",Table1[[#This Row],[Hauptkörper - B2 - Recyceltes Material Anteil (in %)]])</f>
        <v/>
      </c>
      <c r="LY52" s="577" t="str">
        <f>IF(Table1[[#This Row],[Hauptkörper - B2 - Beschichtung]]="","",VLOOKUP(Table1[[#This Row],[Hauptkörper - B2 - Beschichtung]],'DD FD'!AE:AF,2,FALSE))</f>
        <v/>
      </c>
      <c r="LZ52" s="580" t="str">
        <f>IF(Table1[[#This Row],[Hauptkörper - B2 - Beschichtung Anteil (in %)]]="","",Table1[[#This Row],[Hauptkörper - B2 - Beschichtung Anteil (in %)]])</f>
        <v/>
      </c>
      <c r="MA52" s="576" t="str">
        <f>IF(Table1[[#This Row],[Hauptkörper - B3 - Art]]="","",VLOOKUP(Table1[[#This Row],[Hauptkörper - B3 - Art]],'DD FD'!B:C,2,FALSE))</f>
        <v/>
      </c>
      <c r="MB52" s="577" t="str">
        <f>IF(Table1[[#This Row],[Hauptkörper - B3 - Fraktion]]="","",VLOOKUP(Table1[[#This Row],[Hauptkörper - B3 - Fraktion]],'DD FD'!H:J,3,FALSE))</f>
        <v/>
      </c>
      <c r="MC52" s="574" t="str">
        <f>IF(Table1[[#This Row],[Hauptkörper - B3 - Gewicht
(in G)]]="","",Table1[[#This Row],[Hauptkörper - B3 - Gewicht
(in G)]])</f>
        <v/>
      </c>
      <c r="MD52" s="574" t="str">
        <f>IF(Table1[[#This Row],[Hauptkörper - B3 - Lizenzierungs-pflichtig? (X=Ja)]]="","",Table1[[#This Row],[Hauptkörper - B3 - Lizenzierungs-pflichtig? (X=Ja)]])</f>
        <v/>
      </c>
      <c r="ME52" s="577" t="str">
        <f>IF(Table1[[#This Row],[Hauptkörper - B3 - Virgin Material]]="","",VLOOKUP(Table1[[#This Row],[Hauptkörper - B3 - Virgin Material]],'DD FD'!AJ:AK,2,FALSE))</f>
        <v/>
      </c>
      <c r="MF52" s="578" t="str">
        <f>IF(Table1[[#This Row],[Hauptkörper - B3 - Virgin Material Anteil (in %)]]="","",Table1[[#This Row],[Hauptkörper - B3 - Virgin Material Anteil (in %)]])</f>
        <v/>
      </c>
      <c r="MG52" s="577" t="str">
        <f>IF(Table1[[#This Row],[Hauptkörper - B3 - Recyceltes Material]]="","",VLOOKUP(Table1[[#This Row],[Hauptkörper - B3 - Recyceltes Material]],'DD FD'!AL:AM,2,FALSE))</f>
        <v/>
      </c>
      <c r="MH52" s="578" t="str">
        <f>IF(Table1[[#This Row],[Hauptkörper - B3 - Recyceltes Material Anteil (in %)]]="","",Table1[[#This Row],[Hauptkörper - B3 - Recyceltes Material Anteil (in %)]])</f>
        <v/>
      </c>
      <c r="MI52" s="577" t="str">
        <f>IF(Table1[[#This Row],[Hauptkörper - B3 - Beschichtung]]="","",VLOOKUP(Table1[[#This Row],[Hauptkörper - B3 - Beschichtung]],'DD FD'!AE:AF,2,FALSE))</f>
        <v/>
      </c>
      <c r="MJ52" s="580" t="str">
        <f>IF(Table1[[#This Row],[Hauptkörper - B3 - Beschichtung Anteil (in %)]]="","",Table1[[#This Row],[Hauptkörper - B3 - Beschichtung Anteil (in %)]])</f>
        <v/>
      </c>
      <c r="MK52" s="576" t="str">
        <f>IF(Table1[[#This Row],[Verschluss - B1 - Art]]="","",VLOOKUP(Table1[[#This Row],[Verschluss - B1 - Art]],'DD FD'!D:E,2,FALSE))</f>
        <v/>
      </c>
      <c r="ML52" s="577" t="str">
        <f>IF(Table1[[#This Row],[Verschluss - B1 - Fraktion]]="","",VLOOKUP(Table1[[#This Row],[Verschluss - B1 - Fraktion]],'DD FD'!H:J,3,FALSE))</f>
        <v/>
      </c>
      <c r="MM52" s="574" t="str">
        <f>IF(Table1[[#This Row],[Verschluss - B1 - Gewicht (in G)]]="","",Table1[[#This Row],[Verschluss - B1 - Gewicht (in G)]])</f>
        <v/>
      </c>
      <c r="MN52" s="574" t="str">
        <f>IF(Table1[[#This Row],[Verschluss - B1 - Lizenzierungs-pflichtig? (X=Ja)]]="","",Table1[[#This Row],[Verschluss - B1 - Lizenzierungs-pflichtig? (X=Ja)]])</f>
        <v/>
      </c>
      <c r="MO52" s="574" t="str">
        <f>IF(Table1[[#This Row],[Verschluss - B1 - Trennbar vom Hauptkörper? (X=Ja)]]="","",Table1[[#This Row],[Verschluss - B1 - Trennbar vom Hauptkörper? (X=Ja)]])</f>
        <v/>
      </c>
      <c r="MP52" s="577" t="str">
        <f>IF(Table1[[#This Row],[Verschluss - B1 - Virgin Material]]="","",VLOOKUP(Table1[[#This Row],[Verschluss - B1 - Virgin Material]],'DD FD'!AJ:AK,2,FALSE))</f>
        <v/>
      </c>
      <c r="MQ52" s="578" t="str">
        <f>IF(Table1[[#This Row],[Verschluss - B1 - Virgin Material Anteil (in %)]]="","",Table1[[#This Row],[Verschluss - B1 - Virgin Material Anteil (in %)]])</f>
        <v/>
      </c>
      <c r="MR52" s="577" t="str">
        <f>IF(Table1[[#This Row],[Verschluss - B1 - Recyceltes Material]]="","",VLOOKUP(Table1[[#This Row],[Verschluss - B1 - Recyceltes Material]],'DD FD'!AL:AM,2,FALSE))</f>
        <v/>
      </c>
      <c r="MS52" s="578" t="str">
        <f>IF(Table1[[#This Row],[Verschluss - B1 - Recyceltes Material Anteil (in %)]]="","",Table1[[#This Row],[Verschluss - B1 - Recyceltes Material Anteil (in %)]])</f>
        <v/>
      </c>
      <c r="MT52" s="577" t="str">
        <f>IF(Table1[[#This Row],[Verschluss - B1 - Beschichtung]]="","",VLOOKUP(Table1[[#This Row],[Verschluss - B1 - Beschichtung]],'DD FD'!AE:AF,2,FALSE))</f>
        <v/>
      </c>
      <c r="MU52" s="580" t="str">
        <f>IF(Table1[[#This Row],[Verschluss - B1 - Beschichtung Anteil (in %)]]="","",Table1[[#This Row],[Verschluss - B1 - Beschichtung Anteil (in %)]])</f>
        <v/>
      </c>
      <c r="MV52" s="576" t="str">
        <f>IF(Table1[[#This Row],[Verschluss - B2 - Art]]="","",VLOOKUP(Table1[[#This Row],[Verschluss - B2 - Art]],'DD FD'!D:E,2,FALSE))</f>
        <v/>
      </c>
      <c r="MW52" s="577" t="str">
        <f>IF(Table1[[#This Row],[Verschluss - B2 - Fraktion]]="","",VLOOKUP(Table1[[#This Row],[Verschluss - B2 - Fraktion]],'DD FD'!H:J,3,FALSE))</f>
        <v/>
      </c>
      <c r="MX52" s="574" t="str">
        <f>IF(Table1[[#This Row],[Verschluss - B2 - Gewicht (in G)]]="","",Table1[[#This Row],[Verschluss - B2 - Gewicht (in G)]])</f>
        <v/>
      </c>
      <c r="MY52" s="574" t="str">
        <f>IF(Table1[[#This Row],[Verschluss - B2 - Lizenzierungs-pflichtig? (X=Ja)]]="","",Table1[[#This Row],[Verschluss - B2 - Lizenzierungs-pflichtig? (X=Ja)]])</f>
        <v/>
      </c>
      <c r="MZ52" s="574" t="str">
        <f>IF(Table1[[#This Row],[Verschluss - B2 - Trennbar vom Hauptkörper? (X=Ja)]]="","",Table1[[#This Row],[Verschluss - B2 - Trennbar vom Hauptkörper? (X=Ja)]])</f>
        <v/>
      </c>
      <c r="NA52" s="577" t="str">
        <f>IF(Table1[[#This Row],[Verschluss - B2 - Virgin Material]]="","",VLOOKUP(Table1[[#This Row],[Verschluss - B2 - Virgin Material]],'DD FD'!AJ:AK,2,FALSE))</f>
        <v/>
      </c>
      <c r="NB52" s="578" t="str">
        <f>IF(Table1[[#This Row],[Verschluss - B2 - Virgin Material Anteil (in %)]]="","",Table1[[#This Row],[Verschluss - B2 - Virgin Material Anteil (in %)]])</f>
        <v/>
      </c>
      <c r="NC52" s="577" t="str">
        <f>IF(Table1[[#This Row],[Verschluss - B2 - Recyceltes Material]]="","",VLOOKUP(Table1[[#This Row],[Verschluss - B2 - Recyceltes Material]],'DD FD'!AL:AM,2,FALSE))</f>
        <v/>
      </c>
      <c r="ND52" s="578" t="str">
        <f>IF(Table1[[#This Row],[Verschluss - B2 - Recyceltes Material Anteil (in %)]]="","",Table1[[#This Row],[Verschluss - B2 - Recyceltes Material Anteil (in %)]])</f>
        <v/>
      </c>
      <c r="NE52" s="577" t="str">
        <f>IF(Table1[[#This Row],[Verschluss - B2 - Beschichtung]]="","",VLOOKUP(Table1[[#This Row],[Verschluss - B2 - Beschichtung]],'DD FD'!AE:AF,2,FALSE))</f>
        <v/>
      </c>
      <c r="NF52" s="580" t="str">
        <f>IF(Table1[[#This Row],[Verschluss - B2 - Beschichtung Anteil (in %)]]="","",Table1[[#This Row],[Verschluss - B2 - Beschichtung Anteil (in %)]])</f>
        <v/>
      </c>
      <c r="NG52" s="576" t="str">
        <f>IF(Table1[[#This Row],[Verschluss - B3 - Art]]="","",VLOOKUP(Table1[[#This Row],[Verschluss - B3 - Art]],'DD FD'!D:E,2,FALSE))</f>
        <v/>
      </c>
      <c r="NH52" s="577" t="str">
        <f>IF(Table1[[#This Row],[Verschluss - B3 - Fraktion]]="","",VLOOKUP(Table1[[#This Row],[Verschluss - B3 - Fraktion]],'DD FD'!H:J,3,FALSE))</f>
        <v/>
      </c>
      <c r="NI52" s="574" t="str">
        <f>IF(Table1[[#This Row],[Verschluss - B3 - Gewicht (in G)]]="","",Table1[[#This Row],[Verschluss - B3 - Gewicht (in G)]])</f>
        <v/>
      </c>
      <c r="NJ52" s="574" t="str">
        <f>IF(Table1[[#This Row],[Verschluss - B3 - Lizenzierungs-pflichtig? (X=Ja)]]="","",Table1[[#This Row],[Verschluss - B3 - Lizenzierungs-pflichtig? (X=Ja)]])</f>
        <v/>
      </c>
      <c r="NK52" s="574" t="str">
        <f>IF(Table1[[#This Row],[Verschluss - B3 - Trennbar vom Hauptkörper? (X=Ja)]]="","",Table1[[#This Row],[Verschluss - B3 - Trennbar vom Hauptkörper? (X=Ja)]])</f>
        <v/>
      </c>
      <c r="NL52" s="577" t="str">
        <f>IF(Table1[[#This Row],[Verschluss - B3 - Virgin Material]]="","",VLOOKUP(Table1[[#This Row],[Verschluss - B3 - Virgin Material]],'DD FD'!AJ:AK,2,FALSE))</f>
        <v/>
      </c>
      <c r="NM52" s="578" t="str">
        <f>IF(Table1[[#This Row],[Verschluss - B3 - Virgin Material Anteil (in %)]]="","",Table1[[#This Row],[Verschluss - B3 - Virgin Material Anteil (in %)]])</f>
        <v/>
      </c>
      <c r="NN52" s="577" t="str">
        <f>IF(Table1[[#This Row],[Verschluss - B3 - Recyceltes Material]]="","",VLOOKUP(Table1[[#This Row],[Verschluss - B3 - Recyceltes Material]],'DD FD'!AL:AM,2,FALSE))</f>
        <v/>
      </c>
      <c r="NO52" s="578" t="str">
        <f>IF(Table1[[#This Row],[Verschluss - B3 - Recyceltes Material Anteil (in %)]]="","",Table1[[#This Row],[Verschluss - B3 - Recyceltes Material Anteil (in %)]])</f>
        <v/>
      </c>
      <c r="NP52" s="577" t="str">
        <f>IF(Table1[[#This Row],[Verschluss - B3 - Beschichtung]]="","",VLOOKUP(Table1[[#This Row],[Verschluss - B3 - Beschichtung]],'DD FD'!AE:AF,2,FALSE))</f>
        <v/>
      </c>
      <c r="NQ52" s="580" t="str">
        <f>IF(Table1[[#This Row],[Verschluss - B3 - Beschichtung Anteil (in %)]]="","",Table1[[#This Row],[Verschluss - B3 - Beschichtung Anteil (in %)]])</f>
        <v/>
      </c>
      <c r="NR52" s="576" t="str">
        <f>IF(Table1[[#This Row],[Etikett - B1 - Art]]="","",VLOOKUP(Table1[[#This Row],[Etikett - B1 - Art]],'DD FD'!F:G,2,FALSE))</f>
        <v/>
      </c>
      <c r="NS52" s="577" t="str">
        <f>IF(Table1[[#This Row],[Etikett - B1 - Fraktion]]="","",VLOOKUP(Table1[[#This Row],[Etikett - B1 - Fraktion]],'DD FD'!H:J,3,FALSE))</f>
        <v/>
      </c>
      <c r="NT52" s="574" t="str">
        <f>IF(Table1[[#This Row],[Etikett - B1 - Gewicht (in G)]]="","",Table1[[#This Row],[Etikett - B1 - Gewicht (in G)]])</f>
        <v/>
      </c>
      <c r="NU52" s="574" t="str">
        <f>IF(Table1[[#This Row],[Etikett - B1 - Lizenzierungs-pflichtig? (X=Ja)]]="","",Table1[[#This Row],[Etikett - B1 - Lizenzierungs-pflichtig? (X=Ja)]])</f>
        <v/>
      </c>
      <c r="NV52" s="574" t="str">
        <f>IF(Table1[[#This Row],[Etikett - B1 - Trennbar vom Hauptkörper? (X=Ja)]]="","",Table1[[#This Row],[Etikett - B1 - Trennbar vom Hauptkörper? (X=Ja)]])</f>
        <v/>
      </c>
      <c r="NW52" s="577" t="str">
        <f>IF(Table1[[#This Row],[Etikett - B1 - Virgin Material]]="","",VLOOKUP(Table1[[#This Row],[Etikett - B1 - Virgin Material]],'DD FD'!AJ:AK,2,FALSE))</f>
        <v/>
      </c>
      <c r="NX52" s="578" t="str">
        <f>IF(Table1[[#This Row],[Etikett - B1 - Virgin Material Anteil (in %)]]="","",Table1[[#This Row],[Etikett - B1 - Virgin Material Anteil (in %)]])</f>
        <v/>
      </c>
      <c r="NY52" s="577" t="str">
        <f>IF(Table1[[#This Row],[Etikett - B1 - Recyceltes Material]]="","",VLOOKUP(Table1[[#This Row],[Etikett - B1 - Recyceltes Material]],'DD FD'!AL:AM,2,FALSE))</f>
        <v/>
      </c>
      <c r="NZ52" s="578" t="str">
        <f>IF(Table1[[#This Row],[Etikett - B1 - Recyceltes Material Anteil (in %)]]="","",Table1[[#This Row],[Etikett - B1 - Recyceltes Material Anteil (in %)]])</f>
        <v/>
      </c>
      <c r="OA52" s="577" t="str">
        <f>IF(Table1[[#This Row],[Etikett - B1 - Beschichtung]]="","",VLOOKUP(Table1[[#This Row],[Etikett - B1 - Beschichtung]],'DD FD'!AE:AF,2,FALSE))</f>
        <v/>
      </c>
      <c r="OB52" s="580" t="str">
        <f>IF(Table1[[#This Row],[Etikett - B1 - Beschichtung Anteil (in %)]]="","",Table1[[#This Row],[Etikett - B1 - Beschichtung Anteil (in %)]])</f>
        <v/>
      </c>
      <c r="OC52" s="576" t="str">
        <f>IF(Table1[[#This Row],[Etikett - B2 - Art]]="","",VLOOKUP(Table1[[#This Row],[Etikett - B2 - Art]],'DD FD'!F:G,2,FALSE))</f>
        <v/>
      </c>
      <c r="OD52" s="577" t="str">
        <f>IF(Table1[[#This Row],[Etikett - B2 - Fraktion]]="","",VLOOKUP(Table1[[#This Row],[Etikett - B2 - Fraktion]],'DD FD'!H:J,3,FALSE))</f>
        <v/>
      </c>
      <c r="OE52" s="574" t="str">
        <f>IF(Table1[[#This Row],[Etikett - B2 - Gewicht (in G)]]="","",Table1[[#This Row],[Etikett - B2 - Gewicht (in G)]])</f>
        <v/>
      </c>
      <c r="OF52" s="574" t="str">
        <f>IF(Table1[[#This Row],[Etikett - B2 - Lizenzierungs-pflichtig? (X=Ja)]]="","",Table1[[#This Row],[Etikett - B2 - Lizenzierungs-pflichtig? (X=Ja)]])</f>
        <v/>
      </c>
      <c r="OG52" s="574" t="str">
        <f>IF(Table1[[#This Row],[Etikett - B2 - Trennbar vom Hauptkörper? (X=Ja)]]="","",Table1[[#This Row],[Etikett - B2 - Trennbar vom Hauptkörper? (X=Ja)]])</f>
        <v/>
      </c>
      <c r="OH52" s="577" t="str">
        <f>IF(Table1[[#This Row],[Etikett - B2 - Virgin Material]]="","",VLOOKUP(Table1[[#This Row],[Etikett - B2 - Virgin Material]],'DD FD'!AJ:AK,2,FALSE))</f>
        <v/>
      </c>
      <c r="OI52" s="578" t="str">
        <f>IF(Table1[[#This Row],[Etikett - B2 - Virgin Material Anteil (in %)]]="","",Table1[[#This Row],[Etikett - B2 - Virgin Material Anteil (in %)]])</f>
        <v/>
      </c>
      <c r="OJ52" s="577" t="str">
        <f>IF(Table1[[#This Row],[Etikett - B2 - Recyceltes Material]]="","",VLOOKUP(Table1[[#This Row],[Etikett - B2 - Recyceltes Material]],'DD FD'!AL:AM,2,FALSE))</f>
        <v/>
      </c>
      <c r="OK52" s="578" t="str">
        <f>IF(Table1[[#This Row],[Etikett - B2 - Recyceltes Material Anteil (in %)]]="","",Table1[[#This Row],[Etikett - B2 - Recyceltes Material Anteil (in %)]])</f>
        <v/>
      </c>
      <c r="OL52" s="577" t="str">
        <f>IF(Table1[[#This Row],[Etikett - B2 - Beschichtung]]="","",VLOOKUP(Table1[[#This Row],[Etikett - B2 - Beschichtung]],'DD FD'!AE:AF,2,FALSE))</f>
        <v/>
      </c>
      <c r="OM52" s="580" t="str">
        <f>IF(Table1[[#This Row],[Etikett - B2 - Beschichtung Anteil (in %)]]="","",Table1[[#This Row],[Etikett - B2 - Beschichtung Anteil (in %)]])</f>
        <v/>
      </c>
      <c r="ON52" s="576" t="str">
        <f>IF(Table1[[#This Row],[Etikett - B3 - Art]]="","",VLOOKUP(Table1[[#This Row],[Etikett - B3 - Art]],'DD FD'!F:G,2,FALSE))</f>
        <v/>
      </c>
      <c r="OO52" s="577" t="str">
        <f>IF(Table1[[#This Row],[Etikett - B3 - Fraktion]]="","",VLOOKUP(Table1[[#This Row],[Etikett - B3 - Fraktion]],'DD FD'!H:J,3,FALSE))</f>
        <v/>
      </c>
      <c r="OP52" s="574" t="str">
        <f>IF(Table1[[#This Row],[Etikett - B3 - Gewicht (in G)]]="","",Table1[[#This Row],[Etikett - B3 - Gewicht (in G)]])</f>
        <v/>
      </c>
      <c r="OQ52" s="574" t="str">
        <f>IF(Table1[[#This Row],[Etikett - B3 - Lizenzierungs-pflichtig? (X=Ja)]]="","",Table1[[#This Row],[Etikett - B3 - Lizenzierungs-pflichtig? (X=Ja)]])</f>
        <v/>
      </c>
      <c r="OR52" s="574" t="str">
        <f>IF(Table1[[#This Row],[Etikett - B3 - Trennbar vom Hauptkörper? (X=Ja)]]="","",Table1[[#This Row],[Etikett - B3 - Trennbar vom Hauptkörper? (X=Ja)]])</f>
        <v/>
      </c>
      <c r="OS52" s="577" t="str">
        <f>IF(Table1[[#This Row],[Etikett - B3 - Virgin Material]]="","",VLOOKUP(Table1[[#This Row],[Etikett - B3 - Virgin Material]],'DD FD'!AJ:AK,2,FALSE))</f>
        <v/>
      </c>
      <c r="OT52" s="578" t="str">
        <f>IF(Table1[[#This Row],[Etikett - B3 - Virgin Material Anteil (in %)]]="","",Table1[[#This Row],[Etikett - B3 - Virgin Material Anteil (in %)]])</f>
        <v/>
      </c>
      <c r="OU52" s="577" t="str">
        <f>IF(Table1[[#This Row],[Etikett - B3 - Recyceltes Material]]="","",VLOOKUP(Table1[[#This Row],[Etikett - B3 - Recyceltes Material]],'DD FD'!AL:AM,2,FALSE))</f>
        <v/>
      </c>
      <c r="OV52" s="578" t="str">
        <f>IF(Table1[[#This Row],[Etikett - B3 - Recyceltes Material Anteil (in %)]]="","",Table1[[#This Row],[Etikett - B3 - Recyceltes Material Anteil (in %)]])</f>
        <v/>
      </c>
      <c r="OW52" s="577" t="str">
        <f>IF(Table1[[#This Row],[Etikett - B3 - Beschichtung]]="","",VLOOKUP(Table1[[#This Row],[Etikett - B3 - Beschichtung]],'DD FD'!AE:AF,2,FALSE))</f>
        <v/>
      </c>
      <c r="OX52" s="613" t="str">
        <f>IF(Table1[[#This Row],[Etikett - B3 - Beschichtung Anteil (in %)]]="","",Table1[[#This Row],[Etikett - B3 - Beschichtung Anteil (in %)]])</f>
        <v/>
      </c>
      <c r="OY52" s="618">
        <f>ROUNDUP(SUM(
IF(AND(LH52='DD FD'!$J$7,LJ52='DD FD'!$AI$3),LI52,0),
IF(AND(LR52='DD FD'!$J$7,LT52='DD FD'!$AI$3),LS52,0),
IF(AND(MB52='DD FD'!$J$7,MD52='DD FD'!$AI$3),MC52,0),
IF(AND(ML52='DD FD'!$J$7,MN52='DD FD'!$AI$3),MM52,0),
IF(AND(MW52='DD FD'!$J$7,MY52='DD FD'!$AI$3),MX52,0),
IF(AND(NH52='DD FD'!$J$7,NJ52='DD FD'!$AI$3),NI52,0),
IF(AND(NS52='DD FD'!$J$7,NU52='DD FD'!$AI$3),NT52,0),
IF(AND(OD52='DD FD'!$J$7,OF52='DD FD'!$AI$3),OE52,0),
IF(AND(OO52='DD FD'!$J$7,OQ52='DD FD'!$AI$3),OP52,0),
),2)</f>
        <v>0</v>
      </c>
      <c r="OZ52" s="617">
        <f>ROUNDUP(SUM(
IF(AND(LH52='DD FD'!$J$6,LJ52='DD FD'!$AI$3),LI52,0),
IF(AND(LR52='DD FD'!$J$6,LT52='DD FD'!$AI$3),LS52,0),
IF(AND(MB52='DD FD'!$J$6,MD52='DD FD'!$AI$3),MC52,0),
IF(AND(ML52='DD FD'!$J$6,MN52='DD FD'!$AI$3),MM52,0),
IF(AND(MW52='DD FD'!$J$6,MY52='DD FD'!$AI$3),MX52,0),
IF(AND(NH52='DD FD'!$J$6,NJ52='DD FD'!$AI$3),NI52,0),
IF(AND(NS52='DD FD'!$J$6,NU52='DD FD'!$AI$3),NT52,0),
IF(AND(OD52='DD FD'!$J$6,OF52='DD FD'!$AI$3),OE52,0),
IF(AND(OO52='DD FD'!$J$6,OQ52='DD FD'!$AI$3),OP52,0),
),2)</f>
        <v>0</v>
      </c>
      <c r="PA52" s="617">
        <f>ROUNDUP(SUM(
IF(AND(LH52='DD FD'!$J$10,LJ52='DD FD'!$AI$3),LI52,0),
IF(AND(LR52='DD FD'!$J$10,LT52='DD FD'!$AI$3),LS52,0),
IF(AND(MB52='DD FD'!$J$10,MD52='DD FD'!$AI$3),MC52,0),
IF(AND(ML52='DD FD'!$J$10,MN52='DD FD'!$AI$3),MM52,0),
IF(AND(MW52='DD FD'!$J$10,MY52='DD FD'!$AI$3),MX52,0),
IF(AND(NH52='DD FD'!$J$10,NJ52='DD FD'!$AI$3),NI52,0),
IF(AND(NS52='DD FD'!$J$10,NU52='DD FD'!$AI$3),NT52,0),
IF(AND(OD52='DD FD'!$J$10,OF52='DD FD'!$AI$3),OE52,0),
IF(AND(OO52='DD FD'!$J$10,OQ52='DD FD'!$AI$3),OP52,0),
),2)</f>
        <v>0</v>
      </c>
      <c r="PB52" s="617">
        <f>ROUNDUP(SUM(
IF(AND(LH52='DD FD'!$J$8,LJ52='DD FD'!$AI$3),LI52,0),
IF(AND(LR52='DD FD'!$J$8,LT52='DD FD'!$AI$3),LS52,0),
IF(AND(MB52='DD FD'!$J$8,MD52='DD FD'!$AI$3),MC52,0),
IF(AND(ML52='DD FD'!$J$8,MN52='DD FD'!$AI$3),MM52,0),
IF(AND(MW52='DD FD'!$J$8,MY52='DD FD'!$AI$3),MX52,0),
IF(AND(NH52='DD FD'!$J$8,NJ52='DD FD'!$AI$3),NI52,0),
IF(AND(NS52='DD FD'!$J$8,NU52='DD FD'!$AI$3),NT52,0),
IF(AND(OD52='DD FD'!$J$8,OF52='DD FD'!$AI$3),OE52,0),
IF(AND(OO52='DD FD'!$J$8,OQ52='DD FD'!$AI$3),OP52,0),
),2)</f>
        <v>0</v>
      </c>
      <c r="PC52" s="617">
        <f>ROUNDUP(SUM(
IF(AND(LH52='DD FD'!$J$5,LJ52='DD FD'!$AI$3),LI52,0),
IF(AND(LR52='DD FD'!$J$5,LT52='DD FD'!$AI$3),LS52,0),
IF(AND(MB52='DD FD'!$J$5,MD52='DD FD'!$AI$3),MC52,0),
IF(AND(ML52='DD FD'!$J$5,MN52='DD FD'!$AI$3),MM52,0),
IF(AND(MW52='DD FD'!$J$5,MY52='DD FD'!$AI$3),MX52,0),
IF(AND(NH52='DD FD'!$J$5,NJ52='DD FD'!$AI$3),NI52,0),
IF(AND(NS52='DD FD'!$J$5,NU52='DD FD'!$AI$3),NT52,0),
IF(AND(OD52='DD FD'!$J$5,OF52='DD FD'!$AI$3),OE52,0),
IF(AND(OO52='DD FD'!$J$5,OQ52='DD FD'!$AI$3),OP52,0),
),2)</f>
        <v>0</v>
      </c>
      <c r="PD52" s="617">
        <f>ROUNDUP(SUM(
IF(AND(LH52='DD FD'!$J$9,LJ52='DD FD'!$AI$3),LI52,0),
IF(AND(LR52='DD FD'!$J$9,LT52='DD FD'!$AI$3),LS52,0),
IF(AND(MB52='DD FD'!$J$9,MD52='DD FD'!$AI$3),MC52,0),
IF(AND(ML52='DD FD'!$J$9,MN52='DD FD'!$AI$3),MM52,0),
IF(AND(MW52='DD FD'!$J$9,MY52='DD FD'!$AI$3),MX52,0),
IF(AND(NH52='DD FD'!$J$9,NJ52='DD FD'!$AI$3),NI52,0),
IF(AND(NS52='DD FD'!$J$9,NU52='DD FD'!$AI$3),NT52,0),
IF(AND(OD52='DD FD'!$J$9,OF52='DD FD'!$AI$3),OE52,0),
IF(AND(OO52='DD FD'!$J$9,OQ52='DD FD'!$AI$3),OP52,0),
),2)</f>
        <v>0</v>
      </c>
      <c r="PE52" s="617">
        <f>ROUNDUP(SUM(
IF(AND(LH52='DD FD'!$J$4,LJ52='DD FD'!$AI$3),LI52,0),
IF(AND(LR52='DD FD'!$J$4,LT52='DD FD'!$AI$3),LS52,0),
IF(AND(MB52='DD FD'!$J$4,MD52='DD FD'!$AI$3),MC52,0),
IF(AND(ML52='DD FD'!$J$4,MN52='DD FD'!$AI$3),MM52,0),
IF(AND(MW52='DD FD'!$J$4,MY52='DD FD'!$AI$3),MX52,0),
IF(AND(NH52='DD FD'!$J$4,NJ52='DD FD'!$AI$3),NI52,0),
IF(AND(NS52='DD FD'!$J$4,NU52='DD FD'!$AI$3),NT52,0),
IF(AND(OD52='DD FD'!$J$4,OF52='DD FD'!$AI$3),OE52,0),
IF(AND(OO52='DD FD'!$J$4,OQ52='DD FD'!$AI$3),OP52,0),
),2)</f>
        <v>0</v>
      </c>
      <c r="PF52" s="619">
        <f>ROUNDUP(SUM(
IF(AND(LH52='DD FD'!$J$11,LJ52='DD FD'!$AI$3),LI52,0),
IF(AND(LR52='DD FD'!$J$11,LT52='DD FD'!$AI$3),LS52,0),
IF(AND(MB52='DD FD'!$J$11,MD52='DD FD'!$AI$3),MC52,0),
IF(AND(ML52='DD FD'!$J$11,MN52='DD FD'!$AI$3),MM52,0),
IF(AND(MW52='DD FD'!$J$11,MY52='DD FD'!$AI$3),MX52,0),
IF(AND(NH52='DD FD'!$J$11,NJ52='DD FD'!$AI$3),NI52,0),
IF(AND(NS52='DD FD'!$J$11,NU52='DD FD'!$AI$3),NT52,0),
IF(AND(OD52='DD FD'!$J$11,OF52='DD FD'!$AI$3),OE52,0),
IF(AND(OO52='DD FD'!$J$11,OQ52='DD FD'!$AI$3),OP52,0),
),2)</f>
        <v>0</v>
      </c>
    </row>
    <row r="53" spans="1:422">
      <c r="A53" s="806"/>
      <c r="B53" s="934"/>
      <c r="C53" s="247"/>
      <c r="D53" s="842"/>
      <c r="E53" s="247"/>
      <c r="F53" s="158"/>
      <c r="G53" s="710"/>
      <c r="H53" s="712"/>
      <c r="I53" s="936"/>
      <c r="J53" s="803"/>
      <c r="K53" s="150"/>
      <c r="L53" s="146" t="str">
        <f t="shared" si="0"/>
        <v/>
      </c>
      <c r="M53" s="501" t="str">
        <f t="shared" si="17"/>
        <v/>
      </c>
      <c r="N53" s="504"/>
      <c r="O53" s="113" t="str">
        <f t="shared" si="18"/>
        <v/>
      </c>
      <c r="P53" s="114" t="str">
        <f t="shared" si="1"/>
        <v/>
      </c>
      <c r="Q53" s="152"/>
      <c r="R53" s="152"/>
      <c r="S53" s="115" t="str">
        <f t="shared" si="19"/>
        <v/>
      </c>
      <c r="T53" s="159"/>
      <c r="U53" s="159"/>
      <c r="V53" s="157"/>
      <c r="W53" s="157"/>
      <c r="X53" s="157"/>
      <c r="Y53" s="772"/>
      <c r="Z53" s="158"/>
      <c r="AA53" s="144"/>
      <c r="AB53" s="112"/>
      <c r="AC53" s="153"/>
      <c r="AD53" s="153"/>
      <c r="AE53" s="153"/>
      <c r="AF53" s="153"/>
      <c r="AG53" s="153"/>
      <c r="AH53" s="153"/>
      <c r="AI53" s="152"/>
      <c r="AJ53" s="158"/>
      <c r="AK53" s="158"/>
      <c r="AL53" s="158"/>
      <c r="AM53" s="116" t="str">
        <f t="shared" si="20"/>
        <v/>
      </c>
      <c r="AN53" s="116" t="str">
        <f t="shared" si="21"/>
        <v/>
      </c>
      <c r="AO53" s="324"/>
      <c r="AP53" s="503"/>
      <c r="AQ53" s="487" t="str">
        <f t="shared" si="22"/>
        <v/>
      </c>
      <c r="AR53" s="113" t="str">
        <f t="shared" si="2"/>
        <v/>
      </c>
      <c r="AS53" s="113" t="str">
        <f t="shared" si="3"/>
        <v/>
      </c>
      <c r="AT53" s="113" t="str">
        <f t="shared" si="4"/>
        <v/>
      </c>
      <c r="AU53" s="113" t="str">
        <f t="shared" si="5"/>
        <v/>
      </c>
      <c r="AV53" s="159"/>
      <c r="AW53" s="157"/>
      <c r="AX53" s="157"/>
      <c r="AY53" s="157"/>
      <c r="AZ53" s="157"/>
      <c r="BA53" s="116" t="str">
        <f t="shared" si="6"/>
        <v/>
      </c>
      <c r="BB53" s="316"/>
      <c r="BC53" s="116" t="str">
        <f t="shared" si="7"/>
        <v/>
      </c>
      <c r="BD53" s="133" t="str">
        <f t="shared" si="8"/>
        <v/>
      </c>
      <c r="BE53" s="157"/>
      <c r="BF53" s="1180"/>
      <c r="BG53" s="1180"/>
      <c r="BH53" s="158"/>
      <c r="BI53" s="490"/>
      <c r="BJ53" s="514" t="str">
        <f t="shared" si="23"/>
        <v/>
      </c>
      <c r="BK53" s="789"/>
      <c r="BL53" s="116" t="str">
        <f t="shared" si="24"/>
        <v/>
      </c>
      <c r="BM53" s="144"/>
      <c r="BN53" s="144"/>
      <c r="BO53" s="144"/>
      <c r="BP53" s="790"/>
      <c r="BQ53" s="790"/>
      <c r="BR53" s="790"/>
      <c r="BS53" s="116" t="str">
        <f t="shared" si="9"/>
        <v/>
      </c>
      <c r="BT53" s="790"/>
      <c r="BU53" s="808" t="str">
        <f t="shared" si="10"/>
        <v/>
      </c>
      <c r="BV53" s="791"/>
      <c r="BW53" s="144"/>
      <c r="BX53" s="20"/>
      <c r="BY53" s="20"/>
      <c r="BZ53" s="20"/>
      <c r="CA53" s="792"/>
      <c r="CB53" s="1201"/>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782" t="str">
        <f t="shared" si="25"/>
        <v/>
      </c>
      <c r="EE53" s="519"/>
      <c r="EF53" s="793"/>
      <c r="EG53" s="519"/>
      <c r="EH53" s="794"/>
      <c r="EI53" s="790"/>
      <c r="EJ53" s="794"/>
      <c r="EK53" s="794"/>
      <c r="EL53" s="790"/>
      <c r="EM53" s="790"/>
      <c r="EN53" s="790"/>
      <c r="EO53" s="112" t="str">
        <f t="shared" si="11"/>
        <v/>
      </c>
      <c r="EP53" s="790"/>
      <c r="EQ53" s="488" t="str">
        <f t="shared" si="12"/>
        <v/>
      </c>
      <c r="ER53" s="1100"/>
      <c r="ES53" s="1099" t="str">
        <f t="shared" si="26"/>
        <v/>
      </c>
      <c r="ET53" s="525"/>
      <c r="EU53" s="148"/>
      <c r="EV53" s="148"/>
      <c r="EW53" s="148"/>
      <c r="EX53" s="148"/>
      <c r="EY53" s="148"/>
      <c r="EZ53" s="148"/>
      <c r="FA53" s="148"/>
      <c r="FB53" s="148"/>
      <c r="FC53" s="148"/>
      <c r="FD53" s="148"/>
      <c r="FE53" s="148"/>
      <c r="FF53" s="148"/>
      <c r="FG53" s="148"/>
      <c r="FH53" s="148"/>
      <c r="FI53" s="528"/>
      <c r="FJ53" s="513" t="str">
        <f t="shared" si="13"/>
        <v/>
      </c>
      <c r="FK53" s="158"/>
      <c r="FL53" s="850"/>
      <c r="FM53" s="850"/>
      <c r="FN53" s="850"/>
      <c r="FO53" s="850"/>
      <c r="FP53" s="850"/>
      <c r="FQ53" s="850"/>
      <c r="FR53" s="157"/>
      <c r="FS53" s="143"/>
      <c r="FT53" s="143"/>
      <c r="FU53" s="847" t="str">
        <f t="shared" si="14"/>
        <v/>
      </c>
      <c r="FV53" s="555"/>
      <c r="FW53" s="523" t="str">
        <f>IF(Table1[[#This Row],[Nonfood Inhaltstoffe - Komponente]]="","",VLOOKUP(Table1[[#This Row],[Nonfood Inhaltstoffe - Komponente]],'Dropdown Auswahl'!BJ:BK,2,FALSE))</f>
        <v/>
      </c>
      <c r="FX53" s="1013"/>
      <c r="FY53" s="1011" t="str">
        <f t="shared" si="15"/>
        <v/>
      </c>
      <c r="FZ53" s="152"/>
      <c r="GA53" s="152"/>
      <c r="GB53" s="152"/>
      <c r="GC53" s="529" t="str">
        <f t="shared" si="16"/>
        <v/>
      </c>
      <c r="GG53" s="21"/>
      <c r="GH53" s="21"/>
      <c r="GI53" s="1019"/>
      <c r="GJ53" s="1016" t="str">
        <f>IF(Table1[[#This Row],[Global Trade Item Number (GTIN)]]="","",Table1[[#This Row],[Global Trade Item Number (GTIN)]])</f>
        <v/>
      </c>
      <c r="GK53" s="555" t="str">
        <f>IF(Table1[[#This Row],[WAWI-Nr./ Kreditoren-Nummer
(ASDV)]]&lt;&gt;"",Table1[[#This Row],[WAWI-Nr./ Kreditoren-Nummer
(ASDV)]],"")</f>
        <v/>
      </c>
      <c r="GL53" s="165"/>
      <c r="GM53" s="165"/>
      <c r="GN53" s="165"/>
      <c r="GO53" s="485"/>
      <c r="GP53" s="534"/>
      <c r="GQ53" s="533"/>
      <c r="GR53" s="486"/>
      <c r="GS53" s="486"/>
      <c r="GT53" s="486"/>
      <c r="GU53" s="486"/>
      <c r="GV53" s="486"/>
      <c r="GW53" s="542"/>
      <c r="GX53" s="538"/>
      <c r="GY53" s="144"/>
      <c r="GZ53" s="480"/>
      <c r="HA53" s="158"/>
      <c r="HB53" s="480"/>
      <c r="HC53" s="480"/>
      <c r="HD53" s="480"/>
      <c r="HE53" s="480"/>
      <c r="HF53" s="480"/>
      <c r="HG53" s="480"/>
      <c r="HH53" s="538"/>
      <c r="HI53" s="480"/>
      <c r="HJ53" s="480"/>
      <c r="HK53" s="480"/>
      <c r="HL53" s="480"/>
      <c r="HM53" s="480"/>
      <c r="HN53" s="480"/>
      <c r="HO53" s="480"/>
      <c r="HP53" s="480"/>
      <c r="HQ53" s="480"/>
      <c r="HR53" s="538"/>
      <c r="HS53" s="480"/>
      <c r="HT53" s="480"/>
      <c r="HU53" s="480"/>
      <c r="HV53" s="480"/>
      <c r="HW53" s="480"/>
      <c r="HX53" s="480"/>
      <c r="HY53" s="480"/>
      <c r="HZ53" s="480"/>
      <c r="IA53" s="480"/>
      <c r="IB53" s="538"/>
      <c r="IC53" s="480"/>
      <c r="ID53" s="480"/>
      <c r="IE53" s="480"/>
      <c r="IF53" s="480"/>
      <c r="IG53" s="480"/>
      <c r="IH53" s="480"/>
      <c r="II53" s="480"/>
      <c r="IJ53" s="480"/>
      <c r="IK53" s="480"/>
      <c r="IL53" s="480"/>
      <c r="IM53" s="538"/>
      <c r="IN53" s="480"/>
      <c r="IO53" s="480"/>
      <c r="IP53" s="480"/>
      <c r="IQ53" s="480"/>
      <c r="IR53" s="480"/>
      <c r="IS53" s="480"/>
      <c r="IT53" s="480"/>
      <c r="IU53" s="480"/>
      <c r="IV53" s="480"/>
      <c r="IW53" s="480"/>
      <c r="IX53" s="538"/>
      <c r="IY53" s="480"/>
      <c r="IZ53" s="480"/>
      <c r="JA53" s="480"/>
      <c r="JB53" s="480"/>
      <c r="JC53" s="480"/>
      <c r="JD53" s="480"/>
      <c r="JE53" s="480"/>
      <c r="JF53" s="480"/>
      <c r="JG53" s="480"/>
      <c r="JH53" s="480"/>
      <c r="JI53" s="538"/>
      <c r="JJ53" s="480"/>
      <c r="JK53" s="480"/>
      <c r="JL53" s="480"/>
      <c r="JM53" s="480"/>
      <c r="JN53" s="480"/>
      <c r="JO53" s="480"/>
      <c r="JP53" s="480"/>
      <c r="JQ53" s="480"/>
      <c r="JR53" s="480"/>
      <c r="JS53" s="590"/>
      <c r="JT53" s="538"/>
      <c r="JU53" s="480"/>
      <c r="JV53" s="480"/>
      <c r="JW53" s="480"/>
      <c r="JX53" s="480"/>
      <c r="JY53" s="480"/>
      <c r="JZ53" s="480"/>
      <c r="KA53" s="480"/>
      <c r="KB53" s="480"/>
      <c r="KC53" s="480"/>
      <c r="KD53" s="480"/>
      <c r="KE53" s="538"/>
      <c r="KF53" s="480"/>
      <c r="KG53" s="480"/>
      <c r="KH53" s="480"/>
      <c r="KI53" s="480"/>
      <c r="KJ53" s="480"/>
      <c r="KK53" s="480"/>
      <c r="KL53" s="480"/>
      <c r="KM53" s="480"/>
      <c r="KN53" s="480"/>
      <c r="KO53" s="480"/>
      <c r="KR53" s="568" t="str">
        <f>IF(Table1[[#This Row],[GTIN]]&lt;&gt;"",Table1[[#This Row],[GTIN]],"")</f>
        <v/>
      </c>
      <c r="KS53" s="569" t="str">
        <f>Table1[[#This Row],[Kreditor]]</f>
        <v/>
      </c>
      <c r="KT53" s="570" t="str">
        <f>IF(Table1[[#This Row],[Gültig ab (Datum)]]&lt;&gt;"",Table1[[#This Row],[Gültig ab (Datum)]],"")</f>
        <v/>
      </c>
      <c r="KU53" s="570"/>
      <c r="KV53" s="583" t="str">
        <f>IF(Table1[[#This Row],[Artikel verpackt? 
(X=Ja)]]="","",Table1[[#This Row],[Artikel verpackt? 
(X=Ja)]])</f>
        <v/>
      </c>
      <c r="KW53" s="571" t="str">
        <f>IF(Table1[[#This Row],[Verpackung recyclingfähig?
(X=Ja)]]="","",Table1[[#This Row],[Verpackung recyclingfähig?
(X=Ja)]])</f>
        <v/>
      </c>
      <c r="KX53" s="572"/>
      <c r="KY53" s="573"/>
      <c r="KZ53" s="574"/>
      <c r="LA53" s="574"/>
      <c r="LB53" s="574"/>
      <c r="LC53" s="574"/>
      <c r="LD53" s="574"/>
      <c r="LE53" s="574"/>
      <c r="LF53" s="575"/>
      <c r="LG53" s="576" t="str">
        <f>IF(Table1[[#This Row],[Hauptkörper - B1 - Art]]="","",VLOOKUP(Table1[[#This Row],[Hauptkörper - B1 - Art]],'DD FD'!B:C,2,FALSE))</f>
        <v/>
      </c>
      <c r="LH53" s="577" t="str">
        <f>IF(Table1[[#This Row],[Hauptkörper - B1 - Fraktion]]="","",VLOOKUP(Table1[[#This Row],[Hauptkörper - B1 - Fraktion]],'DD FD'!H:J,3,FALSE))</f>
        <v/>
      </c>
      <c r="LI53" s="574" t="str">
        <f>IF(Table1[[#This Row],[Hauptkörper - B1 - Gewicht
(in G)]]="","",Table1[[#This Row],[Hauptkörper - B1 - Gewicht
(in G)]])</f>
        <v/>
      </c>
      <c r="LJ53" s="574" t="str">
        <f>IF(Table1[[#This Row],[Hauptkörper - B1 - Lizenzierungs-pflichtig? (X=Ja)]]="","",Table1[[#This Row],[Hauptkörper - B1 - Lizenzierungs-pflichtig? (X=Ja)]])</f>
        <v/>
      </c>
      <c r="LK53" s="577" t="str">
        <f>IF(Table1[[#This Row],[Hauptkörper - B1 - Virgin Material]]="","",VLOOKUP(Table1[[#This Row],[Hauptkörper - B1 - Virgin Material]],'DD FD'!AJ:AK,2,FALSE))</f>
        <v/>
      </c>
      <c r="LL53" s="578" t="str">
        <f>IF(Table1[[#This Row],[Hauptkörper - B1 - Virgin Material Anteil (in %)]]="","",Table1[[#This Row],[Hauptkörper - B1 - Virgin Material Anteil (in %)]])</f>
        <v/>
      </c>
      <c r="LM53" s="577" t="str">
        <f>IF(Table1[[#This Row],[Hauptkörper - B1 - Recyceltes Material]]="","",VLOOKUP(Table1[[#This Row],[Hauptkörper - B1 - Recyceltes Material]],'DD FD'!AL:AM,2,FALSE))</f>
        <v/>
      </c>
      <c r="LN53" s="578" t="str">
        <f>IF(Table1[[#This Row],[Hauptkörper - B1 - Recyceltes Material Anteil (in %)]]="","",Table1[[#This Row],[Hauptkörper - B1 - Recyceltes Material Anteil (in %)]])</f>
        <v/>
      </c>
      <c r="LO53" s="579" t="str">
        <f>IF(Table1[[#This Row],[Hauptkörper - B1 - Beschichtung]]="","",VLOOKUP(Table1[[#This Row],[Hauptkörper - B1 - Beschichtung]],'DD FD'!AE:AF,2,FALSE))</f>
        <v/>
      </c>
      <c r="LP53" s="580" t="str">
        <f>IF(Table1[[#This Row],[Hauptkörper - B1 - Beschichtung Anteil (in %)]]="","",Table1[[#This Row],[Hauptkörper - B1 - Beschichtung Anteil (in %)]])</f>
        <v/>
      </c>
      <c r="LQ53" s="576" t="str">
        <f>IF(Table1[[#This Row],[Hauptkörper - B2 - Art]]="","",VLOOKUP(Table1[[#This Row],[Hauptkörper - B2 - Art]],'DD FD'!B:C,2,FALSE))</f>
        <v/>
      </c>
      <c r="LR53" s="577" t="str">
        <f>IF(Table1[[#This Row],[Hauptkörper - B2 - Fraktion]]="","",VLOOKUP(Table1[[#This Row],[Hauptkörper - B2 - Fraktion]],'DD FD'!H:J,3,FALSE))</f>
        <v/>
      </c>
      <c r="LS53" s="574" t="str">
        <f>IF(Table1[[#This Row],[Hauptkörper - B2 - Gewicht
(in G)]]="","",Table1[[#This Row],[Hauptkörper - B2 - Gewicht
(in G)]])</f>
        <v/>
      </c>
      <c r="LT53" s="574" t="str">
        <f>IF(Table1[[#This Row],[Hauptkörper - B2 - Lizenzierungs-pflichtig? (X=Ja)]]="","",Table1[[#This Row],[Hauptkörper - B2 - Lizenzierungs-pflichtig? (X=Ja)]])</f>
        <v/>
      </c>
      <c r="LU53" s="577" t="str">
        <f>IF(Table1[[#This Row],[Hauptkörper - B2 - Virgin Material]]="","",VLOOKUP(Table1[[#This Row],[Hauptkörper - B2 - Virgin Material]],'DD FD'!AJ:AK,2,FALSE))</f>
        <v/>
      </c>
      <c r="LV53" s="578" t="str">
        <f>IF(Table1[[#This Row],[Hauptkörper - B2 - Virgin Material Anteil (in %)]]="","",Table1[[#This Row],[Hauptkörper - B2 - Virgin Material Anteil (in %)]])</f>
        <v/>
      </c>
      <c r="LW53" s="577" t="str">
        <f>IF(Table1[[#This Row],[Hauptkörper - B2 - Recyceltes Material]]="","",VLOOKUP(Table1[[#This Row],[Hauptkörper - B2 - Recyceltes Material]],'DD FD'!AL:AM,2,FALSE))</f>
        <v/>
      </c>
      <c r="LX53" s="578" t="str">
        <f>IF(Table1[[#This Row],[Hauptkörper - B2 - Recyceltes Material Anteil (in %)]]="","",Table1[[#This Row],[Hauptkörper - B2 - Recyceltes Material Anteil (in %)]])</f>
        <v/>
      </c>
      <c r="LY53" s="577" t="str">
        <f>IF(Table1[[#This Row],[Hauptkörper - B2 - Beschichtung]]="","",VLOOKUP(Table1[[#This Row],[Hauptkörper - B2 - Beschichtung]],'DD FD'!AE:AF,2,FALSE))</f>
        <v/>
      </c>
      <c r="LZ53" s="580" t="str">
        <f>IF(Table1[[#This Row],[Hauptkörper - B2 - Beschichtung Anteil (in %)]]="","",Table1[[#This Row],[Hauptkörper - B2 - Beschichtung Anteil (in %)]])</f>
        <v/>
      </c>
      <c r="MA53" s="576" t="str">
        <f>IF(Table1[[#This Row],[Hauptkörper - B3 - Art]]="","",VLOOKUP(Table1[[#This Row],[Hauptkörper - B3 - Art]],'DD FD'!B:C,2,FALSE))</f>
        <v/>
      </c>
      <c r="MB53" s="577" t="str">
        <f>IF(Table1[[#This Row],[Hauptkörper - B3 - Fraktion]]="","",VLOOKUP(Table1[[#This Row],[Hauptkörper - B3 - Fraktion]],'DD FD'!H:J,3,FALSE))</f>
        <v/>
      </c>
      <c r="MC53" s="574" t="str">
        <f>IF(Table1[[#This Row],[Hauptkörper - B3 - Gewicht
(in G)]]="","",Table1[[#This Row],[Hauptkörper - B3 - Gewicht
(in G)]])</f>
        <v/>
      </c>
      <c r="MD53" s="574" t="str">
        <f>IF(Table1[[#This Row],[Hauptkörper - B3 - Lizenzierungs-pflichtig? (X=Ja)]]="","",Table1[[#This Row],[Hauptkörper - B3 - Lizenzierungs-pflichtig? (X=Ja)]])</f>
        <v/>
      </c>
      <c r="ME53" s="577" t="str">
        <f>IF(Table1[[#This Row],[Hauptkörper - B3 - Virgin Material]]="","",VLOOKUP(Table1[[#This Row],[Hauptkörper - B3 - Virgin Material]],'DD FD'!AJ:AK,2,FALSE))</f>
        <v/>
      </c>
      <c r="MF53" s="578" t="str">
        <f>IF(Table1[[#This Row],[Hauptkörper - B3 - Virgin Material Anteil (in %)]]="","",Table1[[#This Row],[Hauptkörper - B3 - Virgin Material Anteil (in %)]])</f>
        <v/>
      </c>
      <c r="MG53" s="577" t="str">
        <f>IF(Table1[[#This Row],[Hauptkörper - B3 - Recyceltes Material]]="","",VLOOKUP(Table1[[#This Row],[Hauptkörper - B3 - Recyceltes Material]],'DD FD'!AL:AM,2,FALSE))</f>
        <v/>
      </c>
      <c r="MH53" s="578" t="str">
        <f>IF(Table1[[#This Row],[Hauptkörper - B3 - Recyceltes Material Anteil (in %)]]="","",Table1[[#This Row],[Hauptkörper - B3 - Recyceltes Material Anteil (in %)]])</f>
        <v/>
      </c>
      <c r="MI53" s="577" t="str">
        <f>IF(Table1[[#This Row],[Hauptkörper - B3 - Beschichtung]]="","",VLOOKUP(Table1[[#This Row],[Hauptkörper - B3 - Beschichtung]],'DD FD'!AE:AF,2,FALSE))</f>
        <v/>
      </c>
      <c r="MJ53" s="580" t="str">
        <f>IF(Table1[[#This Row],[Hauptkörper - B3 - Beschichtung Anteil (in %)]]="","",Table1[[#This Row],[Hauptkörper - B3 - Beschichtung Anteil (in %)]])</f>
        <v/>
      </c>
      <c r="MK53" s="576" t="str">
        <f>IF(Table1[[#This Row],[Verschluss - B1 - Art]]="","",VLOOKUP(Table1[[#This Row],[Verschluss - B1 - Art]],'DD FD'!D:E,2,FALSE))</f>
        <v/>
      </c>
      <c r="ML53" s="577" t="str">
        <f>IF(Table1[[#This Row],[Verschluss - B1 - Fraktion]]="","",VLOOKUP(Table1[[#This Row],[Verschluss - B1 - Fraktion]],'DD FD'!H:J,3,FALSE))</f>
        <v/>
      </c>
      <c r="MM53" s="574" t="str">
        <f>IF(Table1[[#This Row],[Verschluss - B1 - Gewicht (in G)]]="","",Table1[[#This Row],[Verschluss - B1 - Gewicht (in G)]])</f>
        <v/>
      </c>
      <c r="MN53" s="574" t="str">
        <f>IF(Table1[[#This Row],[Verschluss - B1 - Lizenzierungs-pflichtig? (X=Ja)]]="","",Table1[[#This Row],[Verschluss - B1 - Lizenzierungs-pflichtig? (X=Ja)]])</f>
        <v/>
      </c>
      <c r="MO53" s="574" t="str">
        <f>IF(Table1[[#This Row],[Verschluss - B1 - Trennbar vom Hauptkörper? (X=Ja)]]="","",Table1[[#This Row],[Verschluss - B1 - Trennbar vom Hauptkörper? (X=Ja)]])</f>
        <v/>
      </c>
      <c r="MP53" s="577" t="str">
        <f>IF(Table1[[#This Row],[Verschluss - B1 - Virgin Material]]="","",VLOOKUP(Table1[[#This Row],[Verschluss - B1 - Virgin Material]],'DD FD'!AJ:AK,2,FALSE))</f>
        <v/>
      </c>
      <c r="MQ53" s="578" t="str">
        <f>IF(Table1[[#This Row],[Verschluss - B1 - Virgin Material Anteil (in %)]]="","",Table1[[#This Row],[Verschluss - B1 - Virgin Material Anteil (in %)]])</f>
        <v/>
      </c>
      <c r="MR53" s="577" t="str">
        <f>IF(Table1[[#This Row],[Verschluss - B1 - Recyceltes Material]]="","",VLOOKUP(Table1[[#This Row],[Verschluss - B1 - Recyceltes Material]],'DD FD'!AL:AM,2,FALSE))</f>
        <v/>
      </c>
      <c r="MS53" s="578" t="str">
        <f>IF(Table1[[#This Row],[Verschluss - B1 - Recyceltes Material Anteil (in %)]]="","",Table1[[#This Row],[Verschluss - B1 - Recyceltes Material Anteil (in %)]])</f>
        <v/>
      </c>
      <c r="MT53" s="577" t="str">
        <f>IF(Table1[[#This Row],[Verschluss - B1 - Beschichtung]]="","",VLOOKUP(Table1[[#This Row],[Verschluss - B1 - Beschichtung]],'DD FD'!AE:AF,2,FALSE))</f>
        <v/>
      </c>
      <c r="MU53" s="580" t="str">
        <f>IF(Table1[[#This Row],[Verschluss - B1 - Beschichtung Anteil (in %)]]="","",Table1[[#This Row],[Verschluss - B1 - Beschichtung Anteil (in %)]])</f>
        <v/>
      </c>
      <c r="MV53" s="576" t="str">
        <f>IF(Table1[[#This Row],[Verschluss - B2 - Art]]="","",VLOOKUP(Table1[[#This Row],[Verschluss - B2 - Art]],'DD FD'!D:E,2,FALSE))</f>
        <v/>
      </c>
      <c r="MW53" s="577" t="str">
        <f>IF(Table1[[#This Row],[Verschluss - B2 - Fraktion]]="","",VLOOKUP(Table1[[#This Row],[Verschluss - B2 - Fraktion]],'DD FD'!H:J,3,FALSE))</f>
        <v/>
      </c>
      <c r="MX53" s="574" t="str">
        <f>IF(Table1[[#This Row],[Verschluss - B2 - Gewicht (in G)]]="","",Table1[[#This Row],[Verschluss - B2 - Gewicht (in G)]])</f>
        <v/>
      </c>
      <c r="MY53" s="574" t="str">
        <f>IF(Table1[[#This Row],[Verschluss - B2 - Lizenzierungs-pflichtig? (X=Ja)]]="","",Table1[[#This Row],[Verschluss - B2 - Lizenzierungs-pflichtig? (X=Ja)]])</f>
        <v/>
      </c>
      <c r="MZ53" s="574" t="str">
        <f>IF(Table1[[#This Row],[Verschluss - B2 - Trennbar vom Hauptkörper? (X=Ja)]]="","",Table1[[#This Row],[Verschluss - B2 - Trennbar vom Hauptkörper? (X=Ja)]])</f>
        <v/>
      </c>
      <c r="NA53" s="577" t="str">
        <f>IF(Table1[[#This Row],[Verschluss - B2 - Virgin Material]]="","",VLOOKUP(Table1[[#This Row],[Verschluss - B2 - Virgin Material]],'DD FD'!AJ:AK,2,FALSE))</f>
        <v/>
      </c>
      <c r="NB53" s="578" t="str">
        <f>IF(Table1[[#This Row],[Verschluss - B2 - Virgin Material Anteil (in %)]]="","",Table1[[#This Row],[Verschluss - B2 - Virgin Material Anteil (in %)]])</f>
        <v/>
      </c>
      <c r="NC53" s="577" t="str">
        <f>IF(Table1[[#This Row],[Verschluss - B2 - Recyceltes Material]]="","",VLOOKUP(Table1[[#This Row],[Verschluss - B2 - Recyceltes Material]],'DD FD'!AL:AM,2,FALSE))</f>
        <v/>
      </c>
      <c r="ND53" s="578" t="str">
        <f>IF(Table1[[#This Row],[Verschluss - B2 - Recyceltes Material Anteil (in %)]]="","",Table1[[#This Row],[Verschluss - B2 - Recyceltes Material Anteil (in %)]])</f>
        <v/>
      </c>
      <c r="NE53" s="577" t="str">
        <f>IF(Table1[[#This Row],[Verschluss - B2 - Beschichtung]]="","",VLOOKUP(Table1[[#This Row],[Verschluss - B2 - Beschichtung]],'DD FD'!AE:AF,2,FALSE))</f>
        <v/>
      </c>
      <c r="NF53" s="580" t="str">
        <f>IF(Table1[[#This Row],[Verschluss - B2 - Beschichtung Anteil (in %)]]="","",Table1[[#This Row],[Verschluss - B2 - Beschichtung Anteil (in %)]])</f>
        <v/>
      </c>
      <c r="NG53" s="576" t="str">
        <f>IF(Table1[[#This Row],[Verschluss - B3 - Art]]="","",VLOOKUP(Table1[[#This Row],[Verschluss - B3 - Art]],'DD FD'!D:E,2,FALSE))</f>
        <v/>
      </c>
      <c r="NH53" s="577" t="str">
        <f>IF(Table1[[#This Row],[Verschluss - B3 - Fraktion]]="","",VLOOKUP(Table1[[#This Row],[Verschluss - B3 - Fraktion]],'DD FD'!H:J,3,FALSE))</f>
        <v/>
      </c>
      <c r="NI53" s="574" t="str">
        <f>IF(Table1[[#This Row],[Verschluss - B3 - Gewicht (in G)]]="","",Table1[[#This Row],[Verschluss - B3 - Gewicht (in G)]])</f>
        <v/>
      </c>
      <c r="NJ53" s="574" t="str">
        <f>IF(Table1[[#This Row],[Verschluss - B3 - Lizenzierungs-pflichtig? (X=Ja)]]="","",Table1[[#This Row],[Verschluss - B3 - Lizenzierungs-pflichtig? (X=Ja)]])</f>
        <v/>
      </c>
      <c r="NK53" s="574" t="str">
        <f>IF(Table1[[#This Row],[Verschluss - B3 - Trennbar vom Hauptkörper? (X=Ja)]]="","",Table1[[#This Row],[Verschluss - B3 - Trennbar vom Hauptkörper? (X=Ja)]])</f>
        <v/>
      </c>
      <c r="NL53" s="577" t="str">
        <f>IF(Table1[[#This Row],[Verschluss - B3 - Virgin Material]]="","",VLOOKUP(Table1[[#This Row],[Verschluss - B3 - Virgin Material]],'DD FD'!AJ:AK,2,FALSE))</f>
        <v/>
      </c>
      <c r="NM53" s="578" t="str">
        <f>IF(Table1[[#This Row],[Verschluss - B3 - Virgin Material Anteil (in %)]]="","",Table1[[#This Row],[Verschluss - B3 - Virgin Material Anteil (in %)]])</f>
        <v/>
      </c>
      <c r="NN53" s="577" t="str">
        <f>IF(Table1[[#This Row],[Verschluss - B3 - Recyceltes Material]]="","",VLOOKUP(Table1[[#This Row],[Verschluss - B3 - Recyceltes Material]],'DD FD'!AL:AM,2,FALSE))</f>
        <v/>
      </c>
      <c r="NO53" s="578" t="str">
        <f>IF(Table1[[#This Row],[Verschluss - B3 - Recyceltes Material Anteil (in %)]]="","",Table1[[#This Row],[Verschluss - B3 - Recyceltes Material Anteil (in %)]])</f>
        <v/>
      </c>
      <c r="NP53" s="577" t="str">
        <f>IF(Table1[[#This Row],[Verschluss - B3 - Beschichtung]]="","",VLOOKUP(Table1[[#This Row],[Verschluss - B3 - Beschichtung]],'DD FD'!AE:AF,2,FALSE))</f>
        <v/>
      </c>
      <c r="NQ53" s="580" t="str">
        <f>IF(Table1[[#This Row],[Verschluss - B3 - Beschichtung Anteil (in %)]]="","",Table1[[#This Row],[Verschluss - B3 - Beschichtung Anteil (in %)]])</f>
        <v/>
      </c>
      <c r="NR53" s="576" t="str">
        <f>IF(Table1[[#This Row],[Etikett - B1 - Art]]="","",VLOOKUP(Table1[[#This Row],[Etikett - B1 - Art]],'DD FD'!F:G,2,FALSE))</f>
        <v/>
      </c>
      <c r="NS53" s="577" t="str">
        <f>IF(Table1[[#This Row],[Etikett - B1 - Fraktion]]="","",VLOOKUP(Table1[[#This Row],[Etikett - B1 - Fraktion]],'DD FD'!H:J,3,FALSE))</f>
        <v/>
      </c>
      <c r="NT53" s="574" t="str">
        <f>IF(Table1[[#This Row],[Etikett - B1 - Gewicht (in G)]]="","",Table1[[#This Row],[Etikett - B1 - Gewicht (in G)]])</f>
        <v/>
      </c>
      <c r="NU53" s="574" t="str">
        <f>IF(Table1[[#This Row],[Etikett - B1 - Lizenzierungs-pflichtig? (X=Ja)]]="","",Table1[[#This Row],[Etikett - B1 - Lizenzierungs-pflichtig? (X=Ja)]])</f>
        <v/>
      </c>
      <c r="NV53" s="574" t="str">
        <f>IF(Table1[[#This Row],[Etikett - B1 - Trennbar vom Hauptkörper? (X=Ja)]]="","",Table1[[#This Row],[Etikett - B1 - Trennbar vom Hauptkörper? (X=Ja)]])</f>
        <v/>
      </c>
      <c r="NW53" s="577" t="str">
        <f>IF(Table1[[#This Row],[Etikett - B1 - Virgin Material]]="","",VLOOKUP(Table1[[#This Row],[Etikett - B1 - Virgin Material]],'DD FD'!AJ:AK,2,FALSE))</f>
        <v/>
      </c>
      <c r="NX53" s="578" t="str">
        <f>IF(Table1[[#This Row],[Etikett - B1 - Virgin Material Anteil (in %)]]="","",Table1[[#This Row],[Etikett - B1 - Virgin Material Anteil (in %)]])</f>
        <v/>
      </c>
      <c r="NY53" s="577" t="str">
        <f>IF(Table1[[#This Row],[Etikett - B1 - Recyceltes Material]]="","",VLOOKUP(Table1[[#This Row],[Etikett - B1 - Recyceltes Material]],'DD FD'!AL:AM,2,FALSE))</f>
        <v/>
      </c>
      <c r="NZ53" s="578" t="str">
        <f>IF(Table1[[#This Row],[Etikett - B1 - Recyceltes Material Anteil (in %)]]="","",Table1[[#This Row],[Etikett - B1 - Recyceltes Material Anteil (in %)]])</f>
        <v/>
      </c>
      <c r="OA53" s="577" t="str">
        <f>IF(Table1[[#This Row],[Etikett - B1 - Beschichtung]]="","",VLOOKUP(Table1[[#This Row],[Etikett - B1 - Beschichtung]],'DD FD'!AE:AF,2,FALSE))</f>
        <v/>
      </c>
      <c r="OB53" s="580" t="str">
        <f>IF(Table1[[#This Row],[Etikett - B1 - Beschichtung Anteil (in %)]]="","",Table1[[#This Row],[Etikett - B1 - Beschichtung Anteil (in %)]])</f>
        <v/>
      </c>
      <c r="OC53" s="576" t="str">
        <f>IF(Table1[[#This Row],[Etikett - B2 - Art]]="","",VLOOKUP(Table1[[#This Row],[Etikett - B2 - Art]],'DD FD'!F:G,2,FALSE))</f>
        <v/>
      </c>
      <c r="OD53" s="577" t="str">
        <f>IF(Table1[[#This Row],[Etikett - B2 - Fraktion]]="","",VLOOKUP(Table1[[#This Row],[Etikett - B2 - Fraktion]],'DD FD'!H:J,3,FALSE))</f>
        <v/>
      </c>
      <c r="OE53" s="574" t="str">
        <f>IF(Table1[[#This Row],[Etikett - B2 - Gewicht (in G)]]="","",Table1[[#This Row],[Etikett - B2 - Gewicht (in G)]])</f>
        <v/>
      </c>
      <c r="OF53" s="574" t="str">
        <f>IF(Table1[[#This Row],[Etikett - B2 - Lizenzierungs-pflichtig? (X=Ja)]]="","",Table1[[#This Row],[Etikett - B2 - Lizenzierungs-pflichtig? (X=Ja)]])</f>
        <v/>
      </c>
      <c r="OG53" s="574" t="str">
        <f>IF(Table1[[#This Row],[Etikett - B2 - Trennbar vom Hauptkörper? (X=Ja)]]="","",Table1[[#This Row],[Etikett - B2 - Trennbar vom Hauptkörper? (X=Ja)]])</f>
        <v/>
      </c>
      <c r="OH53" s="577" t="str">
        <f>IF(Table1[[#This Row],[Etikett - B2 - Virgin Material]]="","",VLOOKUP(Table1[[#This Row],[Etikett - B2 - Virgin Material]],'DD FD'!AJ:AK,2,FALSE))</f>
        <v/>
      </c>
      <c r="OI53" s="578" t="str">
        <f>IF(Table1[[#This Row],[Etikett - B2 - Virgin Material Anteil (in %)]]="","",Table1[[#This Row],[Etikett - B2 - Virgin Material Anteil (in %)]])</f>
        <v/>
      </c>
      <c r="OJ53" s="577" t="str">
        <f>IF(Table1[[#This Row],[Etikett - B2 - Recyceltes Material]]="","",VLOOKUP(Table1[[#This Row],[Etikett - B2 - Recyceltes Material]],'DD FD'!AL:AM,2,FALSE))</f>
        <v/>
      </c>
      <c r="OK53" s="578" t="str">
        <f>IF(Table1[[#This Row],[Etikett - B2 - Recyceltes Material Anteil (in %)]]="","",Table1[[#This Row],[Etikett - B2 - Recyceltes Material Anteil (in %)]])</f>
        <v/>
      </c>
      <c r="OL53" s="577" t="str">
        <f>IF(Table1[[#This Row],[Etikett - B2 - Beschichtung]]="","",VLOOKUP(Table1[[#This Row],[Etikett - B2 - Beschichtung]],'DD FD'!AE:AF,2,FALSE))</f>
        <v/>
      </c>
      <c r="OM53" s="580" t="str">
        <f>IF(Table1[[#This Row],[Etikett - B2 - Beschichtung Anteil (in %)]]="","",Table1[[#This Row],[Etikett - B2 - Beschichtung Anteil (in %)]])</f>
        <v/>
      </c>
      <c r="ON53" s="576" t="str">
        <f>IF(Table1[[#This Row],[Etikett - B3 - Art]]="","",VLOOKUP(Table1[[#This Row],[Etikett - B3 - Art]],'DD FD'!F:G,2,FALSE))</f>
        <v/>
      </c>
      <c r="OO53" s="577" t="str">
        <f>IF(Table1[[#This Row],[Etikett - B3 - Fraktion]]="","",VLOOKUP(Table1[[#This Row],[Etikett - B3 - Fraktion]],'DD FD'!H:J,3,FALSE))</f>
        <v/>
      </c>
      <c r="OP53" s="574" t="str">
        <f>IF(Table1[[#This Row],[Etikett - B3 - Gewicht (in G)]]="","",Table1[[#This Row],[Etikett - B3 - Gewicht (in G)]])</f>
        <v/>
      </c>
      <c r="OQ53" s="574" t="str">
        <f>IF(Table1[[#This Row],[Etikett - B3 - Lizenzierungs-pflichtig? (X=Ja)]]="","",Table1[[#This Row],[Etikett - B3 - Lizenzierungs-pflichtig? (X=Ja)]])</f>
        <v/>
      </c>
      <c r="OR53" s="574" t="str">
        <f>IF(Table1[[#This Row],[Etikett - B3 - Trennbar vom Hauptkörper? (X=Ja)]]="","",Table1[[#This Row],[Etikett - B3 - Trennbar vom Hauptkörper? (X=Ja)]])</f>
        <v/>
      </c>
      <c r="OS53" s="577" t="str">
        <f>IF(Table1[[#This Row],[Etikett - B3 - Virgin Material]]="","",VLOOKUP(Table1[[#This Row],[Etikett - B3 - Virgin Material]],'DD FD'!AJ:AK,2,FALSE))</f>
        <v/>
      </c>
      <c r="OT53" s="578" t="str">
        <f>IF(Table1[[#This Row],[Etikett - B3 - Virgin Material Anteil (in %)]]="","",Table1[[#This Row],[Etikett - B3 - Virgin Material Anteil (in %)]])</f>
        <v/>
      </c>
      <c r="OU53" s="577" t="str">
        <f>IF(Table1[[#This Row],[Etikett - B3 - Recyceltes Material]]="","",VLOOKUP(Table1[[#This Row],[Etikett - B3 - Recyceltes Material]],'DD FD'!AL:AM,2,FALSE))</f>
        <v/>
      </c>
      <c r="OV53" s="578" t="str">
        <f>IF(Table1[[#This Row],[Etikett - B3 - Recyceltes Material Anteil (in %)]]="","",Table1[[#This Row],[Etikett - B3 - Recyceltes Material Anteil (in %)]])</f>
        <v/>
      </c>
      <c r="OW53" s="577" t="str">
        <f>IF(Table1[[#This Row],[Etikett - B3 - Beschichtung]]="","",VLOOKUP(Table1[[#This Row],[Etikett - B3 - Beschichtung]],'DD FD'!AE:AF,2,FALSE))</f>
        <v/>
      </c>
      <c r="OX53" s="613" t="str">
        <f>IF(Table1[[#This Row],[Etikett - B3 - Beschichtung Anteil (in %)]]="","",Table1[[#This Row],[Etikett - B3 - Beschichtung Anteil (in %)]])</f>
        <v/>
      </c>
      <c r="OY53" s="618">
        <f>ROUNDUP(SUM(
IF(AND(LH53='DD FD'!$J$7,LJ53='DD FD'!$AI$3),LI53,0),
IF(AND(LR53='DD FD'!$J$7,LT53='DD FD'!$AI$3),LS53,0),
IF(AND(MB53='DD FD'!$J$7,MD53='DD FD'!$AI$3),MC53,0),
IF(AND(ML53='DD FD'!$J$7,MN53='DD FD'!$AI$3),MM53,0),
IF(AND(MW53='DD FD'!$J$7,MY53='DD FD'!$AI$3),MX53,0),
IF(AND(NH53='DD FD'!$J$7,NJ53='DD FD'!$AI$3),NI53,0),
IF(AND(NS53='DD FD'!$J$7,NU53='DD FD'!$AI$3),NT53,0),
IF(AND(OD53='DD FD'!$J$7,OF53='DD FD'!$AI$3),OE53,0),
IF(AND(OO53='DD FD'!$J$7,OQ53='DD FD'!$AI$3),OP53,0),
),2)</f>
        <v>0</v>
      </c>
      <c r="OZ53" s="617">
        <f>ROUNDUP(SUM(
IF(AND(LH53='DD FD'!$J$6,LJ53='DD FD'!$AI$3),LI53,0),
IF(AND(LR53='DD FD'!$J$6,LT53='DD FD'!$AI$3),LS53,0),
IF(AND(MB53='DD FD'!$J$6,MD53='DD FD'!$AI$3),MC53,0),
IF(AND(ML53='DD FD'!$J$6,MN53='DD FD'!$AI$3),MM53,0),
IF(AND(MW53='DD FD'!$J$6,MY53='DD FD'!$AI$3),MX53,0),
IF(AND(NH53='DD FD'!$J$6,NJ53='DD FD'!$AI$3),NI53,0),
IF(AND(NS53='DD FD'!$J$6,NU53='DD FD'!$AI$3),NT53,0),
IF(AND(OD53='DD FD'!$J$6,OF53='DD FD'!$AI$3),OE53,0),
IF(AND(OO53='DD FD'!$J$6,OQ53='DD FD'!$AI$3),OP53,0),
),2)</f>
        <v>0</v>
      </c>
      <c r="PA53" s="617">
        <f>ROUNDUP(SUM(
IF(AND(LH53='DD FD'!$J$10,LJ53='DD FD'!$AI$3),LI53,0),
IF(AND(LR53='DD FD'!$J$10,LT53='DD FD'!$AI$3),LS53,0),
IF(AND(MB53='DD FD'!$J$10,MD53='DD FD'!$AI$3),MC53,0),
IF(AND(ML53='DD FD'!$J$10,MN53='DD FD'!$AI$3),MM53,0),
IF(AND(MW53='DD FD'!$J$10,MY53='DD FD'!$AI$3),MX53,0),
IF(AND(NH53='DD FD'!$J$10,NJ53='DD FD'!$AI$3),NI53,0),
IF(AND(NS53='DD FD'!$J$10,NU53='DD FD'!$AI$3),NT53,0),
IF(AND(OD53='DD FD'!$J$10,OF53='DD FD'!$AI$3),OE53,0),
IF(AND(OO53='DD FD'!$J$10,OQ53='DD FD'!$AI$3),OP53,0),
),2)</f>
        <v>0</v>
      </c>
      <c r="PB53" s="617">
        <f>ROUNDUP(SUM(
IF(AND(LH53='DD FD'!$J$8,LJ53='DD FD'!$AI$3),LI53,0),
IF(AND(LR53='DD FD'!$J$8,LT53='DD FD'!$AI$3),LS53,0),
IF(AND(MB53='DD FD'!$J$8,MD53='DD FD'!$AI$3),MC53,0),
IF(AND(ML53='DD FD'!$J$8,MN53='DD FD'!$AI$3),MM53,0),
IF(AND(MW53='DD FD'!$J$8,MY53='DD FD'!$AI$3),MX53,0),
IF(AND(NH53='DD FD'!$J$8,NJ53='DD FD'!$AI$3),NI53,0),
IF(AND(NS53='DD FD'!$J$8,NU53='DD FD'!$AI$3),NT53,0),
IF(AND(OD53='DD FD'!$J$8,OF53='DD FD'!$AI$3),OE53,0),
IF(AND(OO53='DD FD'!$J$8,OQ53='DD FD'!$AI$3),OP53,0),
),2)</f>
        <v>0</v>
      </c>
      <c r="PC53" s="617">
        <f>ROUNDUP(SUM(
IF(AND(LH53='DD FD'!$J$5,LJ53='DD FD'!$AI$3),LI53,0),
IF(AND(LR53='DD FD'!$J$5,LT53='DD FD'!$AI$3),LS53,0),
IF(AND(MB53='DD FD'!$J$5,MD53='DD FD'!$AI$3),MC53,0),
IF(AND(ML53='DD FD'!$J$5,MN53='DD FD'!$AI$3),MM53,0),
IF(AND(MW53='DD FD'!$J$5,MY53='DD FD'!$AI$3),MX53,0),
IF(AND(NH53='DD FD'!$J$5,NJ53='DD FD'!$AI$3),NI53,0),
IF(AND(NS53='DD FD'!$J$5,NU53='DD FD'!$AI$3),NT53,0),
IF(AND(OD53='DD FD'!$J$5,OF53='DD FD'!$AI$3),OE53,0),
IF(AND(OO53='DD FD'!$J$5,OQ53='DD FD'!$AI$3),OP53,0),
),2)</f>
        <v>0</v>
      </c>
      <c r="PD53" s="617">
        <f>ROUNDUP(SUM(
IF(AND(LH53='DD FD'!$J$9,LJ53='DD FD'!$AI$3),LI53,0),
IF(AND(LR53='DD FD'!$J$9,LT53='DD FD'!$AI$3),LS53,0),
IF(AND(MB53='DD FD'!$J$9,MD53='DD FD'!$AI$3),MC53,0),
IF(AND(ML53='DD FD'!$J$9,MN53='DD FD'!$AI$3),MM53,0),
IF(AND(MW53='DD FD'!$J$9,MY53='DD FD'!$AI$3),MX53,0),
IF(AND(NH53='DD FD'!$J$9,NJ53='DD FD'!$AI$3),NI53,0),
IF(AND(NS53='DD FD'!$J$9,NU53='DD FD'!$AI$3),NT53,0),
IF(AND(OD53='DD FD'!$J$9,OF53='DD FD'!$AI$3),OE53,0),
IF(AND(OO53='DD FD'!$J$9,OQ53='DD FD'!$AI$3),OP53,0),
),2)</f>
        <v>0</v>
      </c>
      <c r="PE53" s="617">
        <f>ROUNDUP(SUM(
IF(AND(LH53='DD FD'!$J$4,LJ53='DD FD'!$AI$3),LI53,0),
IF(AND(LR53='DD FD'!$J$4,LT53='DD FD'!$AI$3),LS53,0),
IF(AND(MB53='DD FD'!$J$4,MD53='DD FD'!$AI$3),MC53,0),
IF(AND(ML53='DD FD'!$J$4,MN53='DD FD'!$AI$3),MM53,0),
IF(AND(MW53='DD FD'!$J$4,MY53='DD FD'!$AI$3),MX53,0),
IF(AND(NH53='DD FD'!$J$4,NJ53='DD FD'!$AI$3),NI53,0),
IF(AND(NS53='DD FD'!$J$4,NU53='DD FD'!$AI$3),NT53,0),
IF(AND(OD53='DD FD'!$J$4,OF53='DD FD'!$AI$3),OE53,0),
IF(AND(OO53='DD FD'!$J$4,OQ53='DD FD'!$AI$3),OP53,0),
),2)</f>
        <v>0</v>
      </c>
      <c r="PF53" s="619">
        <f>ROUNDUP(SUM(
IF(AND(LH53='DD FD'!$J$11,LJ53='DD FD'!$AI$3),LI53,0),
IF(AND(LR53='DD FD'!$J$11,LT53='DD FD'!$AI$3),LS53,0),
IF(AND(MB53='DD FD'!$J$11,MD53='DD FD'!$AI$3),MC53,0),
IF(AND(ML53='DD FD'!$J$11,MN53='DD FD'!$AI$3),MM53,0),
IF(AND(MW53='DD FD'!$J$11,MY53='DD FD'!$AI$3),MX53,0),
IF(AND(NH53='DD FD'!$J$11,NJ53='DD FD'!$AI$3),NI53,0),
IF(AND(NS53='DD FD'!$J$11,NU53='DD FD'!$AI$3),NT53,0),
IF(AND(OD53='DD FD'!$J$11,OF53='DD FD'!$AI$3),OE53,0),
IF(AND(OO53='DD FD'!$J$11,OQ53='DD FD'!$AI$3),OP53,0),
),2)</f>
        <v>0</v>
      </c>
    </row>
    <row r="54" spans="1:422">
      <c r="A54" s="806"/>
      <c r="B54" s="934"/>
      <c r="C54" s="247"/>
      <c r="D54" s="842"/>
      <c r="E54" s="247"/>
      <c r="F54" s="158"/>
      <c r="G54" s="710"/>
      <c r="H54" s="712"/>
      <c r="I54" s="936"/>
      <c r="J54" s="803"/>
      <c r="K54" s="150"/>
      <c r="L54" s="146" t="str">
        <f t="shared" si="0"/>
        <v/>
      </c>
      <c r="M54" s="501" t="str">
        <f t="shared" si="17"/>
        <v/>
      </c>
      <c r="N54" s="504"/>
      <c r="O54" s="113" t="str">
        <f t="shared" si="18"/>
        <v/>
      </c>
      <c r="P54" s="114" t="str">
        <f t="shared" si="1"/>
        <v/>
      </c>
      <c r="Q54" s="152"/>
      <c r="R54" s="152"/>
      <c r="S54" s="115" t="str">
        <f t="shared" si="19"/>
        <v/>
      </c>
      <c r="T54" s="159"/>
      <c r="U54" s="159"/>
      <c r="V54" s="157"/>
      <c r="W54" s="157"/>
      <c r="X54" s="157"/>
      <c r="Y54" s="772"/>
      <c r="Z54" s="158"/>
      <c r="AA54" s="144"/>
      <c r="AB54" s="112"/>
      <c r="AC54" s="153"/>
      <c r="AD54" s="153"/>
      <c r="AE54" s="153"/>
      <c r="AF54" s="153"/>
      <c r="AG54" s="153"/>
      <c r="AH54" s="153"/>
      <c r="AI54" s="152"/>
      <c r="AJ54" s="158"/>
      <c r="AK54" s="158"/>
      <c r="AL54" s="158"/>
      <c r="AM54" s="116" t="str">
        <f t="shared" si="20"/>
        <v/>
      </c>
      <c r="AN54" s="116" t="str">
        <f t="shared" si="21"/>
        <v/>
      </c>
      <c r="AO54" s="324"/>
      <c r="AP54" s="503"/>
      <c r="AQ54" s="487" t="str">
        <f t="shared" si="22"/>
        <v/>
      </c>
      <c r="AR54" s="113" t="str">
        <f t="shared" si="2"/>
        <v/>
      </c>
      <c r="AS54" s="113" t="str">
        <f t="shared" si="3"/>
        <v/>
      </c>
      <c r="AT54" s="113" t="str">
        <f t="shared" si="4"/>
        <v/>
      </c>
      <c r="AU54" s="113" t="str">
        <f t="shared" si="5"/>
        <v/>
      </c>
      <c r="AV54" s="159"/>
      <c r="AW54" s="157"/>
      <c r="AX54" s="157"/>
      <c r="AY54" s="157"/>
      <c r="AZ54" s="157"/>
      <c r="BA54" s="116" t="str">
        <f t="shared" si="6"/>
        <v/>
      </c>
      <c r="BB54" s="316"/>
      <c r="BC54" s="116" t="str">
        <f t="shared" si="7"/>
        <v/>
      </c>
      <c r="BD54" s="133" t="str">
        <f t="shared" si="8"/>
        <v/>
      </c>
      <c r="BE54" s="157"/>
      <c r="BF54" s="1180"/>
      <c r="BG54" s="1180"/>
      <c r="BH54" s="158"/>
      <c r="BI54" s="490"/>
      <c r="BJ54" s="514" t="str">
        <f t="shared" si="23"/>
        <v/>
      </c>
      <c r="BK54" s="789"/>
      <c r="BL54" s="116" t="str">
        <f t="shared" si="24"/>
        <v/>
      </c>
      <c r="BM54" s="144"/>
      <c r="BN54" s="144"/>
      <c r="BO54" s="144"/>
      <c r="BP54" s="790"/>
      <c r="BQ54" s="790"/>
      <c r="BR54" s="790"/>
      <c r="BS54" s="116" t="str">
        <f t="shared" si="9"/>
        <v/>
      </c>
      <c r="BT54" s="790"/>
      <c r="BU54" s="808" t="str">
        <f t="shared" si="10"/>
        <v/>
      </c>
      <c r="BV54" s="791"/>
      <c r="BW54" s="144"/>
      <c r="BX54" s="20"/>
      <c r="BY54" s="20"/>
      <c r="BZ54" s="20"/>
      <c r="CA54" s="792"/>
      <c r="CB54" s="1201"/>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782" t="str">
        <f t="shared" si="25"/>
        <v/>
      </c>
      <c r="EE54" s="519"/>
      <c r="EF54" s="793"/>
      <c r="EG54" s="519"/>
      <c r="EH54" s="794"/>
      <c r="EI54" s="790"/>
      <c r="EJ54" s="794"/>
      <c r="EK54" s="794"/>
      <c r="EL54" s="790"/>
      <c r="EM54" s="790"/>
      <c r="EN54" s="790"/>
      <c r="EO54" s="112" t="str">
        <f t="shared" si="11"/>
        <v/>
      </c>
      <c r="EP54" s="790"/>
      <c r="EQ54" s="488" t="str">
        <f t="shared" si="12"/>
        <v/>
      </c>
      <c r="ER54" s="1100"/>
      <c r="ES54" s="1099" t="str">
        <f t="shared" si="26"/>
        <v/>
      </c>
      <c r="ET54" s="525"/>
      <c r="EU54" s="148"/>
      <c r="EV54" s="148"/>
      <c r="EW54" s="148"/>
      <c r="EX54" s="148"/>
      <c r="EY54" s="148"/>
      <c r="EZ54" s="148"/>
      <c r="FA54" s="148"/>
      <c r="FB54" s="148"/>
      <c r="FC54" s="148"/>
      <c r="FD54" s="148"/>
      <c r="FE54" s="148"/>
      <c r="FF54" s="148"/>
      <c r="FG54" s="148"/>
      <c r="FH54" s="148"/>
      <c r="FI54" s="528"/>
      <c r="FJ54" s="513" t="str">
        <f t="shared" si="13"/>
        <v/>
      </c>
      <c r="FK54" s="158"/>
      <c r="FL54" s="850"/>
      <c r="FM54" s="850"/>
      <c r="FN54" s="850"/>
      <c r="FO54" s="850"/>
      <c r="FP54" s="850"/>
      <c r="FQ54" s="850"/>
      <c r="FR54" s="157"/>
      <c r="FS54" s="143"/>
      <c r="FT54" s="143"/>
      <c r="FU54" s="847" t="str">
        <f t="shared" si="14"/>
        <v/>
      </c>
      <c r="FV54" s="555"/>
      <c r="FW54" s="523" t="str">
        <f>IF(Table1[[#This Row],[Nonfood Inhaltstoffe - Komponente]]="","",VLOOKUP(Table1[[#This Row],[Nonfood Inhaltstoffe - Komponente]],'Dropdown Auswahl'!BJ:BK,2,FALSE))</f>
        <v/>
      </c>
      <c r="FX54" s="1013"/>
      <c r="FY54" s="1011" t="str">
        <f t="shared" si="15"/>
        <v/>
      </c>
      <c r="FZ54" s="152"/>
      <c r="GA54" s="152"/>
      <c r="GB54" s="152"/>
      <c r="GC54" s="529" t="str">
        <f t="shared" si="16"/>
        <v/>
      </c>
      <c r="GG54" s="21"/>
      <c r="GH54" s="21"/>
      <c r="GI54" s="1019"/>
      <c r="GJ54" s="1016" t="str">
        <f>IF(Table1[[#This Row],[Global Trade Item Number (GTIN)]]="","",Table1[[#This Row],[Global Trade Item Number (GTIN)]])</f>
        <v/>
      </c>
      <c r="GK54" s="555" t="str">
        <f>IF(Table1[[#This Row],[WAWI-Nr./ Kreditoren-Nummer
(ASDV)]]&lt;&gt;"",Table1[[#This Row],[WAWI-Nr./ Kreditoren-Nummer
(ASDV)]],"")</f>
        <v/>
      </c>
      <c r="GL54" s="165"/>
      <c r="GM54" s="165"/>
      <c r="GN54" s="165"/>
      <c r="GO54" s="485"/>
      <c r="GP54" s="534"/>
      <c r="GQ54" s="533"/>
      <c r="GR54" s="486"/>
      <c r="GS54" s="486"/>
      <c r="GT54" s="486"/>
      <c r="GU54" s="486"/>
      <c r="GV54" s="486"/>
      <c r="GW54" s="542"/>
      <c r="GX54" s="538"/>
      <c r="GY54" s="144"/>
      <c r="GZ54" s="480"/>
      <c r="HA54" s="158"/>
      <c r="HB54" s="480"/>
      <c r="HC54" s="480"/>
      <c r="HD54" s="480"/>
      <c r="HE54" s="480"/>
      <c r="HF54" s="480"/>
      <c r="HG54" s="480"/>
      <c r="HH54" s="538"/>
      <c r="HI54" s="480"/>
      <c r="HJ54" s="480"/>
      <c r="HK54" s="480"/>
      <c r="HL54" s="480"/>
      <c r="HM54" s="480"/>
      <c r="HN54" s="480"/>
      <c r="HO54" s="480"/>
      <c r="HP54" s="480"/>
      <c r="HQ54" s="480"/>
      <c r="HR54" s="538"/>
      <c r="HS54" s="480"/>
      <c r="HT54" s="480"/>
      <c r="HU54" s="480"/>
      <c r="HV54" s="480"/>
      <c r="HW54" s="480"/>
      <c r="HX54" s="480"/>
      <c r="HY54" s="480"/>
      <c r="HZ54" s="480"/>
      <c r="IA54" s="480"/>
      <c r="IB54" s="538"/>
      <c r="IC54" s="480"/>
      <c r="ID54" s="480"/>
      <c r="IE54" s="480"/>
      <c r="IF54" s="480"/>
      <c r="IG54" s="480"/>
      <c r="IH54" s="480"/>
      <c r="II54" s="480"/>
      <c r="IJ54" s="480"/>
      <c r="IK54" s="480"/>
      <c r="IL54" s="480"/>
      <c r="IM54" s="538"/>
      <c r="IN54" s="480"/>
      <c r="IO54" s="480"/>
      <c r="IP54" s="480"/>
      <c r="IQ54" s="480"/>
      <c r="IR54" s="480"/>
      <c r="IS54" s="480"/>
      <c r="IT54" s="480"/>
      <c r="IU54" s="480"/>
      <c r="IV54" s="480"/>
      <c r="IW54" s="480"/>
      <c r="IX54" s="538"/>
      <c r="IY54" s="480"/>
      <c r="IZ54" s="480"/>
      <c r="JA54" s="480"/>
      <c r="JB54" s="480"/>
      <c r="JC54" s="480"/>
      <c r="JD54" s="480"/>
      <c r="JE54" s="480"/>
      <c r="JF54" s="480"/>
      <c r="JG54" s="480"/>
      <c r="JH54" s="480"/>
      <c r="JI54" s="538"/>
      <c r="JJ54" s="480"/>
      <c r="JK54" s="480"/>
      <c r="JL54" s="480"/>
      <c r="JM54" s="480"/>
      <c r="JN54" s="480"/>
      <c r="JO54" s="480"/>
      <c r="JP54" s="480"/>
      <c r="JQ54" s="480"/>
      <c r="JR54" s="480"/>
      <c r="JS54" s="590"/>
      <c r="JT54" s="538"/>
      <c r="JU54" s="480"/>
      <c r="JV54" s="480"/>
      <c r="JW54" s="480"/>
      <c r="JX54" s="480"/>
      <c r="JY54" s="480"/>
      <c r="JZ54" s="480"/>
      <c r="KA54" s="480"/>
      <c r="KB54" s="480"/>
      <c r="KC54" s="480"/>
      <c r="KD54" s="480"/>
      <c r="KE54" s="538"/>
      <c r="KF54" s="480"/>
      <c r="KG54" s="480"/>
      <c r="KH54" s="480"/>
      <c r="KI54" s="480"/>
      <c r="KJ54" s="480"/>
      <c r="KK54" s="480"/>
      <c r="KL54" s="480"/>
      <c r="KM54" s="480"/>
      <c r="KN54" s="480"/>
      <c r="KO54" s="480"/>
      <c r="KR54" s="568" t="str">
        <f>IF(Table1[[#This Row],[GTIN]]&lt;&gt;"",Table1[[#This Row],[GTIN]],"")</f>
        <v/>
      </c>
      <c r="KS54" s="569" t="str">
        <f>Table1[[#This Row],[Kreditor]]</f>
        <v/>
      </c>
      <c r="KT54" s="570" t="str">
        <f>IF(Table1[[#This Row],[Gültig ab (Datum)]]&lt;&gt;"",Table1[[#This Row],[Gültig ab (Datum)]],"")</f>
        <v/>
      </c>
      <c r="KU54" s="570"/>
      <c r="KV54" s="583" t="str">
        <f>IF(Table1[[#This Row],[Artikel verpackt? 
(X=Ja)]]="","",Table1[[#This Row],[Artikel verpackt? 
(X=Ja)]])</f>
        <v/>
      </c>
      <c r="KW54" s="571" t="str">
        <f>IF(Table1[[#This Row],[Verpackung recyclingfähig?
(X=Ja)]]="","",Table1[[#This Row],[Verpackung recyclingfähig?
(X=Ja)]])</f>
        <v/>
      </c>
      <c r="KX54" s="572"/>
      <c r="KY54" s="573"/>
      <c r="KZ54" s="574"/>
      <c r="LA54" s="574"/>
      <c r="LB54" s="574"/>
      <c r="LC54" s="574"/>
      <c r="LD54" s="574"/>
      <c r="LE54" s="574"/>
      <c r="LF54" s="575"/>
      <c r="LG54" s="576" t="str">
        <f>IF(Table1[[#This Row],[Hauptkörper - B1 - Art]]="","",VLOOKUP(Table1[[#This Row],[Hauptkörper - B1 - Art]],'DD FD'!B:C,2,FALSE))</f>
        <v/>
      </c>
      <c r="LH54" s="577" t="str">
        <f>IF(Table1[[#This Row],[Hauptkörper - B1 - Fraktion]]="","",VLOOKUP(Table1[[#This Row],[Hauptkörper - B1 - Fraktion]],'DD FD'!H:J,3,FALSE))</f>
        <v/>
      </c>
      <c r="LI54" s="574" t="str">
        <f>IF(Table1[[#This Row],[Hauptkörper - B1 - Gewicht
(in G)]]="","",Table1[[#This Row],[Hauptkörper - B1 - Gewicht
(in G)]])</f>
        <v/>
      </c>
      <c r="LJ54" s="574" t="str">
        <f>IF(Table1[[#This Row],[Hauptkörper - B1 - Lizenzierungs-pflichtig? (X=Ja)]]="","",Table1[[#This Row],[Hauptkörper - B1 - Lizenzierungs-pflichtig? (X=Ja)]])</f>
        <v/>
      </c>
      <c r="LK54" s="577" t="str">
        <f>IF(Table1[[#This Row],[Hauptkörper - B1 - Virgin Material]]="","",VLOOKUP(Table1[[#This Row],[Hauptkörper - B1 - Virgin Material]],'DD FD'!AJ:AK,2,FALSE))</f>
        <v/>
      </c>
      <c r="LL54" s="578" t="str">
        <f>IF(Table1[[#This Row],[Hauptkörper - B1 - Virgin Material Anteil (in %)]]="","",Table1[[#This Row],[Hauptkörper - B1 - Virgin Material Anteil (in %)]])</f>
        <v/>
      </c>
      <c r="LM54" s="577" t="str">
        <f>IF(Table1[[#This Row],[Hauptkörper - B1 - Recyceltes Material]]="","",VLOOKUP(Table1[[#This Row],[Hauptkörper - B1 - Recyceltes Material]],'DD FD'!AL:AM,2,FALSE))</f>
        <v/>
      </c>
      <c r="LN54" s="578" t="str">
        <f>IF(Table1[[#This Row],[Hauptkörper - B1 - Recyceltes Material Anteil (in %)]]="","",Table1[[#This Row],[Hauptkörper - B1 - Recyceltes Material Anteil (in %)]])</f>
        <v/>
      </c>
      <c r="LO54" s="579" t="str">
        <f>IF(Table1[[#This Row],[Hauptkörper - B1 - Beschichtung]]="","",VLOOKUP(Table1[[#This Row],[Hauptkörper - B1 - Beschichtung]],'DD FD'!AE:AF,2,FALSE))</f>
        <v/>
      </c>
      <c r="LP54" s="580" t="str">
        <f>IF(Table1[[#This Row],[Hauptkörper - B1 - Beschichtung Anteil (in %)]]="","",Table1[[#This Row],[Hauptkörper - B1 - Beschichtung Anteil (in %)]])</f>
        <v/>
      </c>
      <c r="LQ54" s="576" t="str">
        <f>IF(Table1[[#This Row],[Hauptkörper - B2 - Art]]="","",VLOOKUP(Table1[[#This Row],[Hauptkörper - B2 - Art]],'DD FD'!B:C,2,FALSE))</f>
        <v/>
      </c>
      <c r="LR54" s="577" t="str">
        <f>IF(Table1[[#This Row],[Hauptkörper - B2 - Fraktion]]="","",VLOOKUP(Table1[[#This Row],[Hauptkörper - B2 - Fraktion]],'DD FD'!H:J,3,FALSE))</f>
        <v/>
      </c>
      <c r="LS54" s="574" t="str">
        <f>IF(Table1[[#This Row],[Hauptkörper - B2 - Gewicht
(in G)]]="","",Table1[[#This Row],[Hauptkörper - B2 - Gewicht
(in G)]])</f>
        <v/>
      </c>
      <c r="LT54" s="574" t="str">
        <f>IF(Table1[[#This Row],[Hauptkörper - B2 - Lizenzierungs-pflichtig? (X=Ja)]]="","",Table1[[#This Row],[Hauptkörper - B2 - Lizenzierungs-pflichtig? (X=Ja)]])</f>
        <v/>
      </c>
      <c r="LU54" s="577" t="str">
        <f>IF(Table1[[#This Row],[Hauptkörper - B2 - Virgin Material]]="","",VLOOKUP(Table1[[#This Row],[Hauptkörper - B2 - Virgin Material]],'DD FD'!AJ:AK,2,FALSE))</f>
        <v/>
      </c>
      <c r="LV54" s="578" t="str">
        <f>IF(Table1[[#This Row],[Hauptkörper - B2 - Virgin Material Anteil (in %)]]="","",Table1[[#This Row],[Hauptkörper - B2 - Virgin Material Anteil (in %)]])</f>
        <v/>
      </c>
      <c r="LW54" s="577" t="str">
        <f>IF(Table1[[#This Row],[Hauptkörper - B2 - Recyceltes Material]]="","",VLOOKUP(Table1[[#This Row],[Hauptkörper - B2 - Recyceltes Material]],'DD FD'!AL:AM,2,FALSE))</f>
        <v/>
      </c>
      <c r="LX54" s="578" t="str">
        <f>IF(Table1[[#This Row],[Hauptkörper - B2 - Recyceltes Material Anteil (in %)]]="","",Table1[[#This Row],[Hauptkörper - B2 - Recyceltes Material Anteil (in %)]])</f>
        <v/>
      </c>
      <c r="LY54" s="577" t="str">
        <f>IF(Table1[[#This Row],[Hauptkörper - B2 - Beschichtung]]="","",VLOOKUP(Table1[[#This Row],[Hauptkörper - B2 - Beschichtung]],'DD FD'!AE:AF,2,FALSE))</f>
        <v/>
      </c>
      <c r="LZ54" s="580" t="str">
        <f>IF(Table1[[#This Row],[Hauptkörper - B2 - Beschichtung Anteil (in %)]]="","",Table1[[#This Row],[Hauptkörper - B2 - Beschichtung Anteil (in %)]])</f>
        <v/>
      </c>
      <c r="MA54" s="576" t="str">
        <f>IF(Table1[[#This Row],[Hauptkörper - B3 - Art]]="","",VLOOKUP(Table1[[#This Row],[Hauptkörper - B3 - Art]],'DD FD'!B:C,2,FALSE))</f>
        <v/>
      </c>
      <c r="MB54" s="577" t="str">
        <f>IF(Table1[[#This Row],[Hauptkörper - B3 - Fraktion]]="","",VLOOKUP(Table1[[#This Row],[Hauptkörper - B3 - Fraktion]],'DD FD'!H:J,3,FALSE))</f>
        <v/>
      </c>
      <c r="MC54" s="574" t="str">
        <f>IF(Table1[[#This Row],[Hauptkörper - B3 - Gewicht
(in G)]]="","",Table1[[#This Row],[Hauptkörper - B3 - Gewicht
(in G)]])</f>
        <v/>
      </c>
      <c r="MD54" s="574" t="str">
        <f>IF(Table1[[#This Row],[Hauptkörper - B3 - Lizenzierungs-pflichtig? (X=Ja)]]="","",Table1[[#This Row],[Hauptkörper - B3 - Lizenzierungs-pflichtig? (X=Ja)]])</f>
        <v/>
      </c>
      <c r="ME54" s="577" t="str">
        <f>IF(Table1[[#This Row],[Hauptkörper - B3 - Virgin Material]]="","",VLOOKUP(Table1[[#This Row],[Hauptkörper - B3 - Virgin Material]],'DD FD'!AJ:AK,2,FALSE))</f>
        <v/>
      </c>
      <c r="MF54" s="578" t="str">
        <f>IF(Table1[[#This Row],[Hauptkörper - B3 - Virgin Material Anteil (in %)]]="","",Table1[[#This Row],[Hauptkörper - B3 - Virgin Material Anteil (in %)]])</f>
        <v/>
      </c>
      <c r="MG54" s="577" t="str">
        <f>IF(Table1[[#This Row],[Hauptkörper - B3 - Recyceltes Material]]="","",VLOOKUP(Table1[[#This Row],[Hauptkörper - B3 - Recyceltes Material]],'DD FD'!AL:AM,2,FALSE))</f>
        <v/>
      </c>
      <c r="MH54" s="578" t="str">
        <f>IF(Table1[[#This Row],[Hauptkörper - B3 - Recyceltes Material Anteil (in %)]]="","",Table1[[#This Row],[Hauptkörper - B3 - Recyceltes Material Anteil (in %)]])</f>
        <v/>
      </c>
      <c r="MI54" s="577" t="str">
        <f>IF(Table1[[#This Row],[Hauptkörper - B3 - Beschichtung]]="","",VLOOKUP(Table1[[#This Row],[Hauptkörper - B3 - Beschichtung]],'DD FD'!AE:AF,2,FALSE))</f>
        <v/>
      </c>
      <c r="MJ54" s="580" t="str">
        <f>IF(Table1[[#This Row],[Hauptkörper - B3 - Beschichtung Anteil (in %)]]="","",Table1[[#This Row],[Hauptkörper - B3 - Beschichtung Anteil (in %)]])</f>
        <v/>
      </c>
      <c r="MK54" s="576" t="str">
        <f>IF(Table1[[#This Row],[Verschluss - B1 - Art]]="","",VLOOKUP(Table1[[#This Row],[Verschluss - B1 - Art]],'DD FD'!D:E,2,FALSE))</f>
        <v/>
      </c>
      <c r="ML54" s="577" t="str">
        <f>IF(Table1[[#This Row],[Verschluss - B1 - Fraktion]]="","",VLOOKUP(Table1[[#This Row],[Verschluss - B1 - Fraktion]],'DD FD'!H:J,3,FALSE))</f>
        <v/>
      </c>
      <c r="MM54" s="574" t="str">
        <f>IF(Table1[[#This Row],[Verschluss - B1 - Gewicht (in G)]]="","",Table1[[#This Row],[Verschluss - B1 - Gewicht (in G)]])</f>
        <v/>
      </c>
      <c r="MN54" s="574" t="str">
        <f>IF(Table1[[#This Row],[Verschluss - B1 - Lizenzierungs-pflichtig? (X=Ja)]]="","",Table1[[#This Row],[Verschluss - B1 - Lizenzierungs-pflichtig? (X=Ja)]])</f>
        <v/>
      </c>
      <c r="MO54" s="574" t="str">
        <f>IF(Table1[[#This Row],[Verschluss - B1 - Trennbar vom Hauptkörper? (X=Ja)]]="","",Table1[[#This Row],[Verschluss - B1 - Trennbar vom Hauptkörper? (X=Ja)]])</f>
        <v/>
      </c>
      <c r="MP54" s="577" t="str">
        <f>IF(Table1[[#This Row],[Verschluss - B1 - Virgin Material]]="","",VLOOKUP(Table1[[#This Row],[Verschluss - B1 - Virgin Material]],'DD FD'!AJ:AK,2,FALSE))</f>
        <v/>
      </c>
      <c r="MQ54" s="578" t="str">
        <f>IF(Table1[[#This Row],[Verschluss - B1 - Virgin Material Anteil (in %)]]="","",Table1[[#This Row],[Verschluss - B1 - Virgin Material Anteil (in %)]])</f>
        <v/>
      </c>
      <c r="MR54" s="577" t="str">
        <f>IF(Table1[[#This Row],[Verschluss - B1 - Recyceltes Material]]="","",VLOOKUP(Table1[[#This Row],[Verschluss - B1 - Recyceltes Material]],'DD FD'!AL:AM,2,FALSE))</f>
        <v/>
      </c>
      <c r="MS54" s="578" t="str">
        <f>IF(Table1[[#This Row],[Verschluss - B1 - Recyceltes Material Anteil (in %)]]="","",Table1[[#This Row],[Verschluss - B1 - Recyceltes Material Anteil (in %)]])</f>
        <v/>
      </c>
      <c r="MT54" s="577" t="str">
        <f>IF(Table1[[#This Row],[Verschluss - B1 - Beschichtung]]="","",VLOOKUP(Table1[[#This Row],[Verschluss - B1 - Beschichtung]],'DD FD'!AE:AF,2,FALSE))</f>
        <v/>
      </c>
      <c r="MU54" s="580" t="str">
        <f>IF(Table1[[#This Row],[Verschluss - B1 - Beschichtung Anteil (in %)]]="","",Table1[[#This Row],[Verschluss - B1 - Beschichtung Anteil (in %)]])</f>
        <v/>
      </c>
      <c r="MV54" s="576" t="str">
        <f>IF(Table1[[#This Row],[Verschluss - B2 - Art]]="","",VLOOKUP(Table1[[#This Row],[Verschluss - B2 - Art]],'DD FD'!D:E,2,FALSE))</f>
        <v/>
      </c>
      <c r="MW54" s="577" t="str">
        <f>IF(Table1[[#This Row],[Verschluss - B2 - Fraktion]]="","",VLOOKUP(Table1[[#This Row],[Verschluss - B2 - Fraktion]],'DD FD'!H:J,3,FALSE))</f>
        <v/>
      </c>
      <c r="MX54" s="574" t="str">
        <f>IF(Table1[[#This Row],[Verschluss - B2 - Gewicht (in G)]]="","",Table1[[#This Row],[Verschluss - B2 - Gewicht (in G)]])</f>
        <v/>
      </c>
      <c r="MY54" s="574" t="str">
        <f>IF(Table1[[#This Row],[Verschluss - B2 - Lizenzierungs-pflichtig? (X=Ja)]]="","",Table1[[#This Row],[Verschluss - B2 - Lizenzierungs-pflichtig? (X=Ja)]])</f>
        <v/>
      </c>
      <c r="MZ54" s="574" t="str">
        <f>IF(Table1[[#This Row],[Verschluss - B2 - Trennbar vom Hauptkörper? (X=Ja)]]="","",Table1[[#This Row],[Verschluss - B2 - Trennbar vom Hauptkörper? (X=Ja)]])</f>
        <v/>
      </c>
      <c r="NA54" s="577" t="str">
        <f>IF(Table1[[#This Row],[Verschluss - B2 - Virgin Material]]="","",VLOOKUP(Table1[[#This Row],[Verschluss - B2 - Virgin Material]],'DD FD'!AJ:AK,2,FALSE))</f>
        <v/>
      </c>
      <c r="NB54" s="578" t="str">
        <f>IF(Table1[[#This Row],[Verschluss - B2 - Virgin Material Anteil (in %)]]="","",Table1[[#This Row],[Verschluss - B2 - Virgin Material Anteil (in %)]])</f>
        <v/>
      </c>
      <c r="NC54" s="577" t="str">
        <f>IF(Table1[[#This Row],[Verschluss - B2 - Recyceltes Material]]="","",VLOOKUP(Table1[[#This Row],[Verschluss - B2 - Recyceltes Material]],'DD FD'!AL:AM,2,FALSE))</f>
        <v/>
      </c>
      <c r="ND54" s="578" t="str">
        <f>IF(Table1[[#This Row],[Verschluss - B2 - Recyceltes Material Anteil (in %)]]="","",Table1[[#This Row],[Verschluss - B2 - Recyceltes Material Anteil (in %)]])</f>
        <v/>
      </c>
      <c r="NE54" s="577" t="str">
        <f>IF(Table1[[#This Row],[Verschluss - B2 - Beschichtung]]="","",VLOOKUP(Table1[[#This Row],[Verschluss - B2 - Beschichtung]],'DD FD'!AE:AF,2,FALSE))</f>
        <v/>
      </c>
      <c r="NF54" s="580" t="str">
        <f>IF(Table1[[#This Row],[Verschluss - B2 - Beschichtung Anteil (in %)]]="","",Table1[[#This Row],[Verschluss - B2 - Beschichtung Anteil (in %)]])</f>
        <v/>
      </c>
      <c r="NG54" s="576" t="str">
        <f>IF(Table1[[#This Row],[Verschluss - B3 - Art]]="","",VLOOKUP(Table1[[#This Row],[Verschluss - B3 - Art]],'DD FD'!D:E,2,FALSE))</f>
        <v/>
      </c>
      <c r="NH54" s="577" t="str">
        <f>IF(Table1[[#This Row],[Verschluss - B3 - Fraktion]]="","",VLOOKUP(Table1[[#This Row],[Verschluss - B3 - Fraktion]],'DD FD'!H:J,3,FALSE))</f>
        <v/>
      </c>
      <c r="NI54" s="574" t="str">
        <f>IF(Table1[[#This Row],[Verschluss - B3 - Gewicht (in G)]]="","",Table1[[#This Row],[Verschluss - B3 - Gewicht (in G)]])</f>
        <v/>
      </c>
      <c r="NJ54" s="574" t="str">
        <f>IF(Table1[[#This Row],[Verschluss - B3 - Lizenzierungs-pflichtig? (X=Ja)]]="","",Table1[[#This Row],[Verschluss - B3 - Lizenzierungs-pflichtig? (X=Ja)]])</f>
        <v/>
      </c>
      <c r="NK54" s="574" t="str">
        <f>IF(Table1[[#This Row],[Verschluss - B3 - Trennbar vom Hauptkörper? (X=Ja)]]="","",Table1[[#This Row],[Verschluss - B3 - Trennbar vom Hauptkörper? (X=Ja)]])</f>
        <v/>
      </c>
      <c r="NL54" s="577" t="str">
        <f>IF(Table1[[#This Row],[Verschluss - B3 - Virgin Material]]="","",VLOOKUP(Table1[[#This Row],[Verschluss - B3 - Virgin Material]],'DD FD'!AJ:AK,2,FALSE))</f>
        <v/>
      </c>
      <c r="NM54" s="578" t="str">
        <f>IF(Table1[[#This Row],[Verschluss - B3 - Virgin Material Anteil (in %)]]="","",Table1[[#This Row],[Verschluss - B3 - Virgin Material Anteil (in %)]])</f>
        <v/>
      </c>
      <c r="NN54" s="577" t="str">
        <f>IF(Table1[[#This Row],[Verschluss - B3 - Recyceltes Material]]="","",VLOOKUP(Table1[[#This Row],[Verschluss - B3 - Recyceltes Material]],'DD FD'!AL:AM,2,FALSE))</f>
        <v/>
      </c>
      <c r="NO54" s="578" t="str">
        <f>IF(Table1[[#This Row],[Verschluss - B3 - Recyceltes Material Anteil (in %)]]="","",Table1[[#This Row],[Verschluss - B3 - Recyceltes Material Anteil (in %)]])</f>
        <v/>
      </c>
      <c r="NP54" s="577" t="str">
        <f>IF(Table1[[#This Row],[Verschluss - B3 - Beschichtung]]="","",VLOOKUP(Table1[[#This Row],[Verschluss - B3 - Beschichtung]],'DD FD'!AE:AF,2,FALSE))</f>
        <v/>
      </c>
      <c r="NQ54" s="580" t="str">
        <f>IF(Table1[[#This Row],[Verschluss - B3 - Beschichtung Anteil (in %)]]="","",Table1[[#This Row],[Verschluss - B3 - Beschichtung Anteil (in %)]])</f>
        <v/>
      </c>
      <c r="NR54" s="576" t="str">
        <f>IF(Table1[[#This Row],[Etikett - B1 - Art]]="","",VLOOKUP(Table1[[#This Row],[Etikett - B1 - Art]],'DD FD'!F:G,2,FALSE))</f>
        <v/>
      </c>
      <c r="NS54" s="577" t="str">
        <f>IF(Table1[[#This Row],[Etikett - B1 - Fraktion]]="","",VLOOKUP(Table1[[#This Row],[Etikett - B1 - Fraktion]],'DD FD'!H:J,3,FALSE))</f>
        <v/>
      </c>
      <c r="NT54" s="574" t="str">
        <f>IF(Table1[[#This Row],[Etikett - B1 - Gewicht (in G)]]="","",Table1[[#This Row],[Etikett - B1 - Gewicht (in G)]])</f>
        <v/>
      </c>
      <c r="NU54" s="574" t="str">
        <f>IF(Table1[[#This Row],[Etikett - B1 - Lizenzierungs-pflichtig? (X=Ja)]]="","",Table1[[#This Row],[Etikett - B1 - Lizenzierungs-pflichtig? (X=Ja)]])</f>
        <v/>
      </c>
      <c r="NV54" s="574" t="str">
        <f>IF(Table1[[#This Row],[Etikett - B1 - Trennbar vom Hauptkörper? (X=Ja)]]="","",Table1[[#This Row],[Etikett - B1 - Trennbar vom Hauptkörper? (X=Ja)]])</f>
        <v/>
      </c>
      <c r="NW54" s="577" t="str">
        <f>IF(Table1[[#This Row],[Etikett - B1 - Virgin Material]]="","",VLOOKUP(Table1[[#This Row],[Etikett - B1 - Virgin Material]],'DD FD'!AJ:AK,2,FALSE))</f>
        <v/>
      </c>
      <c r="NX54" s="578" t="str">
        <f>IF(Table1[[#This Row],[Etikett - B1 - Virgin Material Anteil (in %)]]="","",Table1[[#This Row],[Etikett - B1 - Virgin Material Anteil (in %)]])</f>
        <v/>
      </c>
      <c r="NY54" s="577" t="str">
        <f>IF(Table1[[#This Row],[Etikett - B1 - Recyceltes Material]]="","",VLOOKUP(Table1[[#This Row],[Etikett - B1 - Recyceltes Material]],'DD FD'!AL:AM,2,FALSE))</f>
        <v/>
      </c>
      <c r="NZ54" s="578" t="str">
        <f>IF(Table1[[#This Row],[Etikett - B1 - Recyceltes Material Anteil (in %)]]="","",Table1[[#This Row],[Etikett - B1 - Recyceltes Material Anteil (in %)]])</f>
        <v/>
      </c>
      <c r="OA54" s="577" t="str">
        <f>IF(Table1[[#This Row],[Etikett - B1 - Beschichtung]]="","",VLOOKUP(Table1[[#This Row],[Etikett - B1 - Beschichtung]],'DD FD'!AE:AF,2,FALSE))</f>
        <v/>
      </c>
      <c r="OB54" s="580" t="str">
        <f>IF(Table1[[#This Row],[Etikett - B1 - Beschichtung Anteil (in %)]]="","",Table1[[#This Row],[Etikett - B1 - Beschichtung Anteil (in %)]])</f>
        <v/>
      </c>
      <c r="OC54" s="576" t="str">
        <f>IF(Table1[[#This Row],[Etikett - B2 - Art]]="","",VLOOKUP(Table1[[#This Row],[Etikett - B2 - Art]],'DD FD'!F:G,2,FALSE))</f>
        <v/>
      </c>
      <c r="OD54" s="577" t="str">
        <f>IF(Table1[[#This Row],[Etikett - B2 - Fraktion]]="","",VLOOKUP(Table1[[#This Row],[Etikett - B2 - Fraktion]],'DD FD'!H:J,3,FALSE))</f>
        <v/>
      </c>
      <c r="OE54" s="574" t="str">
        <f>IF(Table1[[#This Row],[Etikett - B2 - Gewicht (in G)]]="","",Table1[[#This Row],[Etikett - B2 - Gewicht (in G)]])</f>
        <v/>
      </c>
      <c r="OF54" s="574" t="str">
        <f>IF(Table1[[#This Row],[Etikett - B2 - Lizenzierungs-pflichtig? (X=Ja)]]="","",Table1[[#This Row],[Etikett - B2 - Lizenzierungs-pflichtig? (X=Ja)]])</f>
        <v/>
      </c>
      <c r="OG54" s="574" t="str">
        <f>IF(Table1[[#This Row],[Etikett - B2 - Trennbar vom Hauptkörper? (X=Ja)]]="","",Table1[[#This Row],[Etikett - B2 - Trennbar vom Hauptkörper? (X=Ja)]])</f>
        <v/>
      </c>
      <c r="OH54" s="577" t="str">
        <f>IF(Table1[[#This Row],[Etikett - B2 - Virgin Material]]="","",VLOOKUP(Table1[[#This Row],[Etikett - B2 - Virgin Material]],'DD FD'!AJ:AK,2,FALSE))</f>
        <v/>
      </c>
      <c r="OI54" s="578" t="str">
        <f>IF(Table1[[#This Row],[Etikett - B2 - Virgin Material Anteil (in %)]]="","",Table1[[#This Row],[Etikett - B2 - Virgin Material Anteil (in %)]])</f>
        <v/>
      </c>
      <c r="OJ54" s="577" t="str">
        <f>IF(Table1[[#This Row],[Etikett - B2 - Recyceltes Material]]="","",VLOOKUP(Table1[[#This Row],[Etikett - B2 - Recyceltes Material]],'DD FD'!AL:AM,2,FALSE))</f>
        <v/>
      </c>
      <c r="OK54" s="578" t="str">
        <f>IF(Table1[[#This Row],[Etikett - B2 - Recyceltes Material Anteil (in %)]]="","",Table1[[#This Row],[Etikett - B2 - Recyceltes Material Anteil (in %)]])</f>
        <v/>
      </c>
      <c r="OL54" s="577" t="str">
        <f>IF(Table1[[#This Row],[Etikett - B2 - Beschichtung]]="","",VLOOKUP(Table1[[#This Row],[Etikett - B2 - Beschichtung]],'DD FD'!AE:AF,2,FALSE))</f>
        <v/>
      </c>
      <c r="OM54" s="580" t="str">
        <f>IF(Table1[[#This Row],[Etikett - B2 - Beschichtung Anteil (in %)]]="","",Table1[[#This Row],[Etikett - B2 - Beschichtung Anteil (in %)]])</f>
        <v/>
      </c>
      <c r="ON54" s="576" t="str">
        <f>IF(Table1[[#This Row],[Etikett - B3 - Art]]="","",VLOOKUP(Table1[[#This Row],[Etikett - B3 - Art]],'DD FD'!F:G,2,FALSE))</f>
        <v/>
      </c>
      <c r="OO54" s="577" t="str">
        <f>IF(Table1[[#This Row],[Etikett - B3 - Fraktion]]="","",VLOOKUP(Table1[[#This Row],[Etikett - B3 - Fraktion]],'DD FD'!H:J,3,FALSE))</f>
        <v/>
      </c>
      <c r="OP54" s="574" t="str">
        <f>IF(Table1[[#This Row],[Etikett - B3 - Gewicht (in G)]]="","",Table1[[#This Row],[Etikett - B3 - Gewicht (in G)]])</f>
        <v/>
      </c>
      <c r="OQ54" s="574" t="str">
        <f>IF(Table1[[#This Row],[Etikett - B3 - Lizenzierungs-pflichtig? (X=Ja)]]="","",Table1[[#This Row],[Etikett - B3 - Lizenzierungs-pflichtig? (X=Ja)]])</f>
        <v/>
      </c>
      <c r="OR54" s="574" t="str">
        <f>IF(Table1[[#This Row],[Etikett - B3 - Trennbar vom Hauptkörper? (X=Ja)]]="","",Table1[[#This Row],[Etikett - B3 - Trennbar vom Hauptkörper? (X=Ja)]])</f>
        <v/>
      </c>
      <c r="OS54" s="577" t="str">
        <f>IF(Table1[[#This Row],[Etikett - B3 - Virgin Material]]="","",VLOOKUP(Table1[[#This Row],[Etikett - B3 - Virgin Material]],'DD FD'!AJ:AK,2,FALSE))</f>
        <v/>
      </c>
      <c r="OT54" s="578" t="str">
        <f>IF(Table1[[#This Row],[Etikett - B3 - Virgin Material Anteil (in %)]]="","",Table1[[#This Row],[Etikett - B3 - Virgin Material Anteil (in %)]])</f>
        <v/>
      </c>
      <c r="OU54" s="577" t="str">
        <f>IF(Table1[[#This Row],[Etikett - B3 - Recyceltes Material]]="","",VLOOKUP(Table1[[#This Row],[Etikett - B3 - Recyceltes Material]],'DD FD'!AL:AM,2,FALSE))</f>
        <v/>
      </c>
      <c r="OV54" s="578" t="str">
        <f>IF(Table1[[#This Row],[Etikett - B3 - Recyceltes Material Anteil (in %)]]="","",Table1[[#This Row],[Etikett - B3 - Recyceltes Material Anteil (in %)]])</f>
        <v/>
      </c>
      <c r="OW54" s="577" t="str">
        <f>IF(Table1[[#This Row],[Etikett - B3 - Beschichtung]]="","",VLOOKUP(Table1[[#This Row],[Etikett - B3 - Beschichtung]],'DD FD'!AE:AF,2,FALSE))</f>
        <v/>
      </c>
      <c r="OX54" s="613" t="str">
        <f>IF(Table1[[#This Row],[Etikett - B3 - Beschichtung Anteil (in %)]]="","",Table1[[#This Row],[Etikett - B3 - Beschichtung Anteil (in %)]])</f>
        <v/>
      </c>
      <c r="OY54" s="618">
        <f>ROUNDUP(SUM(
IF(AND(LH54='DD FD'!$J$7,LJ54='DD FD'!$AI$3),LI54,0),
IF(AND(LR54='DD FD'!$J$7,LT54='DD FD'!$AI$3),LS54,0),
IF(AND(MB54='DD FD'!$J$7,MD54='DD FD'!$AI$3),MC54,0),
IF(AND(ML54='DD FD'!$J$7,MN54='DD FD'!$AI$3),MM54,0),
IF(AND(MW54='DD FD'!$J$7,MY54='DD FD'!$AI$3),MX54,0),
IF(AND(NH54='DD FD'!$J$7,NJ54='DD FD'!$AI$3),NI54,0),
IF(AND(NS54='DD FD'!$J$7,NU54='DD FD'!$AI$3),NT54,0),
IF(AND(OD54='DD FD'!$J$7,OF54='DD FD'!$AI$3),OE54,0),
IF(AND(OO54='DD FD'!$J$7,OQ54='DD FD'!$AI$3),OP54,0),
),2)</f>
        <v>0</v>
      </c>
      <c r="OZ54" s="617">
        <f>ROUNDUP(SUM(
IF(AND(LH54='DD FD'!$J$6,LJ54='DD FD'!$AI$3),LI54,0),
IF(AND(LR54='DD FD'!$J$6,LT54='DD FD'!$AI$3),LS54,0),
IF(AND(MB54='DD FD'!$J$6,MD54='DD FD'!$AI$3),MC54,0),
IF(AND(ML54='DD FD'!$J$6,MN54='DD FD'!$AI$3),MM54,0),
IF(AND(MW54='DD FD'!$J$6,MY54='DD FD'!$AI$3),MX54,0),
IF(AND(NH54='DD FD'!$J$6,NJ54='DD FD'!$AI$3),NI54,0),
IF(AND(NS54='DD FD'!$J$6,NU54='DD FD'!$AI$3),NT54,0),
IF(AND(OD54='DD FD'!$J$6,OF54='DD FD'!$AI$3),OE54,0),
IF(AND(OO54='DD FD'!$J$6,OQ54='DD FD'!$AI$3),OP54,0),
),2)</f>
        <v>0</v>
      </c>
      <c r="PA54" s="617">
        <f>ROUNDUP(SUM(
IF(AND(LH54='DD FD'!$J$10,LJ54='DD FD'!$AI$3),LI54,0),
IF(AND(LR54='DD FD'!$J$10,LT54='DD FD'!$AI$3),LS54,0),
IF(AND(MB54='DD FD'!$J$10,MD54='DD FD'!$AI$3),MC54,0),
IF(AND(ML54='DD FD'!$J$10,MN54='DD FD'!$AI$3),MM54,0),
IF(AND(MW54='DD FD'!$J$10,MY54='DD FD'!$AI$3),MX54,0),
IF(AND(NH54='DD FD'!$J$10,NJ54='DD FD'!$AI$3),NI54,0),
IF(AND(NS54='DD FD'!$J$10,NU54='DD FD'!$AI$3),NT54,0),
IF(AND(OD54='DD FD'!$J$10,OF54='DD FD'!$AI$3),OE54,0),
IF(AND(OO54='DD FD'!$J$10,OQ54='DD FD'!$AI$3),OP54,0),
),2)</f>
        <v>0</v>
      </c>
      <c r="PB54" s="617">
        <f>ROUNDUP(SUM(
IF(AND(LH54='DD FD'!$J$8,LJ54='DD FD'!$AI$3),LI54,0),
IF(AND(LR54='DD FD'!$J$8,LT54='DD FD'!$AI$3),LS54,0),
IF(AND(MB54='DD FD'!$J$8,MD54='DD FD'!$AI$3),MC54,0),
IF(AND(ML54='DD FD'!$J$8,MN54='DD FD'!$AI$3),MM54,0),
IF(AND(MW54='DD FD'!$J$8,MY54='DD FD'!$AI$3),MX54,0),
IF(AND(NH54='DD FD'!$J$8,NJ54='DD FD'!$AI$3),NI54,0),
IF(AND(NS54='DD FD'!$J$8,NU54='DD FD'!$AI$3),NT54,0),
IF(AND(OD54='DD FD'!$J$8,OF54='DD FD'!$AI$3),OE54,0),
IF(AND(OO54='DD FD'!$J$8,OQ54='DD FD'!$AI$3),OP54,0),
),2)</f>
        <v>0</v>
      </c>
      <c r="PC54" s="617">
        <f>ROUNDUP(SUM(
IF(AND(LH54='DD FD'!$J$5,LJ54='DD FD'!$AI$3),LI54,0),
IF(AND(LR54='DD FD'!$J$5,LT54='DD FD'!$AI$3),LS54,0),
IF(AND(MB54='DD FD'!$J$5,MD54='DD FD'!$AI$3),MC54,0),
IF(AND(ML54='DD FD'!$J$5,MN54='DD FD'!$AI$3),MM54,0),
IF(AND(MW54='DD FD'!$J$5,MY54='DD FD'!$AI$3),MX54,0),
IF(AND(NH54='DD FD'!$J$5,NJ54='DD FD'!$AI$3),NI54,0),
IF(AND(NS54='DD FD'!$J$5,NU54='DD FD'!$AI$3),NT54,0),
IF(AND(OD54='DD FD'!$J$5,OF54='DD FD'!$AI$3),OE54,0),
IF(AND(OO54='DD FD'!$J$5,OQ54='DD FD'!$AI$3),OP54,0),
),2)</f>
        <v>0</v>
      </c>
      <c r="PD54" s="617">
        <f>ROUNDUP(SUM(
IF(AND(LH54='DD FD'!$J$9,LJ54='DD FD'!$AI$3),LI54,0),
IF(AND(LR54='DD FD'!$J$9,LT54='DD FD'!$AI$3),LS54,0),
IF(AND(MB54='DD FD'!$J$9,MD54='DD FD'!$AI$3),MC54,0),
IF(AND(ML54='DD FD'!$J$9,MN54='DD FD'!$AI$3),MM54,0),
IF(AND(MW54='DD FD'!$J$9,MY54='DD FD'!$AI$3),MX54,0),
IF(AND(NH54='DD FD'!$J$9,NJ54='DD FD'!$AI$3),NI54,0),
IF(AND(NS54='DD FD'!$J$9,NU54='DD FD'!$AI$3),NT54,0),
IF(AND(OD54='DD FD'!$J$9,OF54='DD FD'!$AI$3),OE54,0),
IF(AND(OO54='DD FD'!$J$9,OQ54='DD FD'!$AI$3),OP54,0),
),2)</f>
        <v>0</v>
      </c>
      <c r="PE54" s="617">
        <f>ROUNDUP(SUM(
IF(AND(LH54='DD FD'!$J$4,LJ54='DD FD'!$AI$3),LI54,0),
IF(AND(LR54='DD FD'!$J$4,LT54='DD FD'!$AI$3),LS54,0),
IF(AND(MB54='DD FD'!$J$4,MD54='DD FD'!$AI$3),MC54,0),
IF(AND(ML54='DD FD'!$J$4,MN54='DD FD'!$AI$3),MM54,0),
IF(AND(MW54='DD FD'!$J$4,MY54='DD FD'!$AI$3),MX54,0),
IF(AND(NH54='DD FD'!$J$4,NJ54='DD FD'!$AI$3),NI54,0),
IF(AND(NS54='DD FD'!$J$4,NU54='DD FD'!$AI$3),NT54,0),
IF(AND(OD54='DD FD'!$J$4,OF54='DD FD'!$AI$3),OE54,0),
IF(AND(OO54='DD FD'!$J$4,OQ54='DD FD'!$AI$3),OP54,0),
),2)</f>
        <v>0</v>
      </c>
      <c r="PF54" s="619">
        <f>ROUNDUP(SUM(
IF(AND(LH54='DD FD'!$J$11,LJ54='DD FD'!$AI$3),LI54,0),
IF(AND(LR54='DD FD'!$J$11,LT54='DD FD'!$AI$3),LS54,0),
IF(AND(MB54='DD FD'!$J$11,MD54='DD FD'!$AI$3),MC54,0),
IF(AND(ML54='DD FD'!$J$11,MN54='DD FD'!$AI$3),MM54,0),
IF(AND(MW54='DD FD'!$J$11,MY54='DD FD'!$AI$3),MX54,0),
IF(AND(NH54='DD FD'!$J$11,NJ54='DD FD'!$AI$3),NI54,0),
IF(AND(NS54='DD FD'!$J$11,NU54='DD FD'!$AI$3),NT54,0),
IF(AND(OD54='DD FD'!$J$11,OF54='DD FD'!$AI$3),OE54,0),
IF(AND(OO54='DD FD'!$J$11,OQ54='DD FD'!$AI$3),OP54,0),
),2)</f>
        <v>0</v>
      </c>
    </row>
    <row r="55" spans="1:422">
      <c r="A55" s="806"/>
      <c r="B55" s="934"/>
      <c r="C55" s="247"/>
      <c r="D55" s="842"/>
      <c r="E55" s="247"/>
      <c r="F55" s="158"/>
      <c r="G55" s="710"/>
      <c r="H55" s="712"/>
      <c r="I55" s="936"/>
      <c r="J55" s="803"/>
      <c r="K55" s="150"/>
      <c r="L55" s="146" t="str">
        <f t="shared" si="0"/>
        <v/>
      </c>
      <c r="M55" s="501" t="str">
        <f t="shared" si="17"/>
        <v/>
      </c>
      <c r="N55" s="504"/>
      <c r="O55" s="113" t="str">
        <f t="shared" si="18"/>
        <v/>
      </c>
      <c r="P55" s="114" t="str">
        <f t="shared" si="1"/>
        <v/>
      </c>
      <c r="Q55" s="152"/>
      <c r="R55" s="152"/>
      <c r="S55" s="115" t="str">
        <f t="shared" si="19"/>
        <v/>
      </c>
      <c r="T55" s="159"/>
      <c r="U55" s="159"/>
      <c r="V55" s="157"/>
      <c r="W55" s="157"/>
      <c r="X55" s="157"/>
      <c r="Y55" s="772"/>
      <c r="Z55" s="158"/>
      <c r="AA55" s="144"/>
      <c r="AB55" s="112"/>
      <c r="AC55" s="153"/>
      <c r="AD55" s="153"/>
      <c r="AE55" s="153"/>
      <c r="AF55" s="153"/>
      <c r="AG55" s="153"/>
      <c r="AH55" s="153"/>
      <c r="AI55" s="152"/>
      <c r="AJ55" s="158"/>
      <c r="AK55" s="158"/>
      <c r="AL55" s="158"/>
      <c r="AM55" s="116" t="str">
        <f t="shared" si="20"/>
        <v/>
      </c>
      <c r="AN55" s="116" t="str">
        <f t="shared" si="21"/>
        <v/>
      </c>
      <c r="AO55" s="324"/>
      <c r="AP55" s="503"/>
      <c r="AQ55" s="487" t="str">
        <f t="shared" si="22"/>
        <v/>
      </c>
      <c r="AR55" s="113" t="str">
        <f t="shared" si="2"/>
        <v/>
      </c>
      <c r="AS55" s="113" t="str">
        <f t="shared" si="3"/>
        <v/>
      </c>
      <c r="AT55" s="113" t="str">
        <f t="shared" si="4"/>
        <v/>
      </c>
      <c r="AU55" s="113" t="str">
        <f t="shared" si="5"/>
        <v/>
      </c>
      <c r="AV55" s="159"/>
      <c r="AW55" s="157"/>
      <c r="AX55" s="157"/>
      <c r="AY55" s="157"/>
      <c r="AZ55" s="157"/>
      <c r="BA55" s="116" t="str">
        <f t="shared" si="6"/>
        <v/>
      </c>
      <c r="BB55" s="316"/>
      <c r="BC55" s="116" t="str">
        <f t="shared" si="7"/>
        <v/>
      </c>
      <c r="BD55" s="133" t="str">
        <f t="shared" si="8"/>
        <v/>
      </c>
      <c r="BE55" s="157"/>
      <c r="BF55" s="1180"/>
      <c r="BG55" s="1180"/>
      <c r="BH55" s="158"/>
      <c r="BI55" s="490"/>
      <c r="BJ55" s="514" t="str">
        <f t="shared" si="23"/>
        <v/>
      </c>
      <c r="BK55" s="789"/>
      <c r="BL55" s="116" t="str">
        <f t="shared" si="24"/>
        <v/>
      </c>
      <c r="BM55" s="144"/>
      <c r="BN55" s="144"/>
      <c r="BO55" s="144"/>
      <c r="BP55" s="790"/>
      <c r="BQ55" s="790"/>
      <c r="BR55" s="790"/>
      <c r="BS55" s="116" t="str">
        <f t="shared" si="9"/>
        <v/>
      </c>
      <c r="BT55" s="790"/>
      <c r="BU55" s="808" t="str">
        <f t="shared" si="10"/>
        <v/>
      </c>
      <c r="BV55" s="791"/>
      <c r="BW55" s="144"/>
      <c r="BX55" s="20"/>
      <c r="BY55" s="20"/>
      <c r="BZ55" s="20"/>
      <c r="CA55" s="792"/>
      <c r="CB55" s="1201"/>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782" t="str">
        <f t="shared" si="25"/>
        <v/>
      </c>
      <c r="EE55" s="519"/>
      <c r="EF55" s="793"/>
      <c r="EG55" s="519"/>
      <c r="EH55" s="794"/>
      <c r="EI55" s="790"/>
      <c r="EJ55" s="794"/>
      <c r="EK55" s="794"/>
      <c r="EL55" s="790"/>
      <c r="EM55" s="790"/>
      <c r="EN55" s="790"/>
      <c r="EO55" s="112" t="str">
        <f t="shared" si="11"/>
        <v/>
      </c>
      <c r="EP55" s="790"/>
      <c r="EQ55" s="488" t="str">
        <f t="shared" si="12"/>
        <v/>
      </c>
      <c r="ER55" s="1100"/>
      <c r="ES55" s="1099" t="str">
        <f t="shared" si="26"/>
        <v/>
      </c>
      <c r="ET55" s="525"/>
      <c r="EU55" s="148"/>
      <c r="EV55" s="148"/>
      <c r="EW55" s="148"/>
      <c r="EX55" s="148"/>
      <c r="EY55" s="148"/>
      <c r="EZ55" s="148"/>
      <c r="FA55" s="148"/>
      <c r="FB55" s="148"/>
      <c r="FC55" s="148"/>
      <c r="FD55" s="148"/>
      <c r="FE55" s="148"/>
      <c r="FF55" s="148"/>
      <c r="FG55" s="148"/>
      <c r="FH55" s="148"/>
      <c r="FI55" s="528"/>
      <c r="FJ55" s="513" t="str">
        <f t="shared" si="13"/>
        <v/>
      </c>
      <c r="FK55" s="158"/>
      <c r="FL55" s="850"/>
      <c r="FM55" s="850"/>
      <c r="FN55" s="850"/>
      <c r="FO55" s="850"/>
      <c r="FP55" s="850"/>
      <c r="FQ55" s="850"/>
      <c r="FR55" s="157"/>
      <c r="FS55" s="143"/>
      <c r="FT55" s="143"/>
      <c r="FU55" s="847" t="str">
        <f t="shared" si="14"/>
        <v/>
      </c>
      <c r="FV55" s="555"/>
      <c r="FW55" s="523" t="str">
        <f>IF(Table1[[#This Row],[Nonfood Inhaltstoffe - Komponente]]="","",VLOOKUP(Table1[[#This Row],[Nonfood Inhaltstoffe - Komponente]],'Dropdown Auswahl'!BJ:BK,2,FALSE))</f>
        <v/>
      </c>
      <c r="FX55" s="1013"/>
      <c r="FY55" s="1011" t="str">
        <f t="shared" si="15"/>
        <v/>
      </c>
      <c r="FZ55" s="152"/>
      <c r="GA55" s="152"/>
      <c r="GB55" s="152"/>
      <c r="GC55" s="529" t="str">
        <f t="shared" si="16"/>
        <v/>
      </c>
      <c r="GG55" s="21"/>
      <c r="GH55" s="21"/>
      <c r="GI55" s="1019"/>
      <c r="GJ55" s="1016" t="str">
        <f>IF(Table1[[#This Row],[Global Trade Item Number (GTIN)]]="","",Table1[[#This Row],[Global Trade Item Number (GTIN)]])</f>
        <v/>
      </c>
      <c r="GK55" s="555" t="str">
        <f>IF(Table1[[#This Row],[WAWI-Nr./ Kreditoren-Nummer
(ASDV)]]&lt;&gt;"",Table1[[#This Row],[WAWI-Nr./ Kreditoren-Nummer
(ASDV)]],"")</f>
        <v/>
      </c>
      <c r="GL55" s="165"/>
      <c r="GM55" s="165"/>
      <c r="GN55" s="165"/>
      <c r="GO55" s="485"/>
      <c r="GP55" s="534"/>
      <c r="GQ55" s="533"/>
      <c r="GR55" s="486"/>
      <c r="GS55" s="486"/>
      <c r="GT55" s="486"/>
      <c r="GU55" s="486"/>
      <c r="GV55" s="486"/>
      <c r="GW55" s="542"/>
      <c r="GX55" s="538"/>
      <c r="GY55" s="144"/>
      <c r="GZ55" s="480"/>
      <c r="HA55" s="158"/>
      <c r="HB55" s="480"/>
      <c r="HC55" s="480"/>
      <c r="HD55" s="480"/>
      <c r="HE55" s="480"/>
      <c r="HF55" s="480"/>
      <c r="HG55" s="480"/>
      <c r="HH55" s="538"/>
      <c r="HI55" s="480"/>
      <c r="HJ55" s="480"/>
      <c r="HK55" s="480"/>
      <c r="HL55" s="480"/>
      <c r="HM55" s="480"/>
      <c r="HN55" s="480"/>
      <c r="HO55" s="480"/>
      <c r="HP55" s="480"/>
      <c r="HQ55" s="480"/>
      <c r="HR55" s="538"/>
      <c r="HS55" s="480"/>
      <c r="HT55" s="480"/>
      <c r="HU55" s="480"/>
      <c r="HV55" s="480"/>
      <c r="HW55" s="480"/>
      <c r="HX55" s="480"/>
      <c r="HY55" s="480"/>
      <c r="HZ55" s="480"/>
      <c r="IA55" s="480"/>
      <c r="IB55" s="538"/>
      <c r="IC55" s="480"/>
      <c r="ID55" s="480"/>
      <c r="IE55" s="480"/>
      <c r="IF55" s="480"/>
      <c r="IG55" s="480"/>
      <c r="IH55" s="480"/>
      <c r="II55" s="480"/>
      <c r="IJ55" s="480"/>
      <c r="IK55" s="480"/>
      <c r="IL55" s="480"/>
      <c r="IM55" s="538"/>
      <c r="IN55" s="480"/>
      <c r="IO55" s="480"/>
      <c r="IP55" s="480"/>
      <c r="IQ55" s="480"/>
      <c r="IR55" s="480"/>
      <c r="IS55" s="480"/>
      <c r="IT55" s="480"/>
      <c r="IU55" s="480"/>
      <c r="IV55" s="480"/>
      <c r="IW55" s="480"/>
      <c r="IX55" s="538"/>
      <c r="IY55" s="480"/>
      <c r="IZ55" s="480"/>
      <c r="JA55" s="480"/>
      <c r="JB55" s="480"/>
      <c r="JC55" s="480"/>
      <c r="JD55" s="480"/>
      <c r="JE55" s="480"/>
      <c r="JF55" s="480"/>
      <c r="JG55" s="480"/>
      <c r="JH55" s="480"/>
      <c r="JI55" s="538"/>
      <c r="JJ55" s="480"/>
      <c r="JK55" s="480"/>
      <c r="JL55" s="480"/>
      <c r="JM55" s="480"/>
      <c r="JN55" s="480"/>
      <c r="JO55" s="480"/>
      <c r="JP55" s="480"/>
      <c r="JQ55" s="480"/>
      <c r="JR55" s="480"/>
      <c r="JS55" s="590"/>
      <c r="JT55" s="538"/>
      <c r="JU55" s="480"/>
      <c r="JV55" s="480"/>
      <c r="JW55" s="480"/>
      <c r="JX55" s="480"/>
      <c r="JY55" s="480"/>
      <c r="JZ55" s="480"/>
      <c r="KA55" s="480"/>
      <c r="KB55" s="480"/>
      <c r="KC55" s="480"/>
      <c r="KD55" s="480"/>
      <c r="KE55" s="538"/>
      <c r="KF55" s="480"/>
      <c r="KG55" s="480"/>
      <c r="KH55" s="480"/>
      <c r="KI55" s="480"/>
      <c r="KJ55" s="480"/>
      <c r="KK55" s="480"/>
      <c r="KL55" s="480"/>
      <c r="KM55" s="480"/>
      <c r="KN55" s="480"/>
      <c r="KO55" s="480"/>
      <c r="KR55" s="568" t="str">
        <f>IF(Table1[[#This Row],[GTIN]]&lt;&gt;"",Table1[[#This Row],[GTIN]],"")</f>
        <v/>
      </c>
      <c r="KS55" s="569" t="str">
        <f>Table1[[#This Row],[Kreditor]]</f>
        <v/>
      </c>
      <c r="KT55" s="570" t="str">
        <f>IF(Table1[[#This Row],[Gültig ab (Datum)]]&lt;&gt;"",Table1[[#This Row],[Gültig ab (Datum)]],"")</f>
        <v/>
      </c>
      <c r="KU55" s="570"/>
      <c r="KV55" s="583" t="str">
        <f>IF(Table1[[#This Row],[Artikel verpackt? 
(X=Ja)]]="","",Table1[[#This Row],[Artikel verpackt? 
(X=Ja)]])</f>
        <v/>
      </c>
      <c r="KW55" s="571" t="str">
        <f>IF(Table1[[#This Row],[Verpackung recyclingfähig?
(X=Ja)]]="","",Table1[[#This Row],[Verpackung recyclingfähig?
(X=Ja)]])</f>
        <v/>
      </c>
      <c r="KX55" s="572"/>
      <c r="KY55" s="573"/>
      <c r="KZ55" s="574"/>
      <c r="LA55" s="574"/>
      <c r="LB55" s="574"/>
      <c r="LC55" s="574"/>
      <c r="LD55" s="574"/>
      <c r="LE55" s="574"/>
      <c r="LF55" s="575"/>
      <c r="LG55" s="576" t="str">
        <f>IF(Table1[[#This Row],[Hauptkörper - B1 - Art]]="","",VLOOKUP(Table1[[#This Row],[Hauptkörper - B1 - Art]],'DD FD'!B:C,2,FALSE))</f>
        <v/>
      </c>
      <c r="LH55" s="577" t="str">
        <f>IF(Table1[[#This Row],[Hauptkörper - B1 - Fraktion]]="","",VLOOKUP(Table1[[#This Row],[Hauptkörper - B1 - Fraktion]],'DD FD'!H:J,3,FALSE))</f>
        <v/>
      </c>
      <c r="LI55" s="574" t="str">
        <f>IF(Table1[[#This Row],[Hauptkörper - B1 - Gewicht
(in G)]]="","",Table1[[#This Row],[Hauptkörper - B1 - Gewicht
(in G)]])</f>
        <v/>
      </c>
      <c r="LJ55" s="574" t="str">
        <f>IF(Table1[[#This Row],[Hauptkörper - B1 - Lizenzierungs-pflichtig? (X=Ja)]]="","",Table1[[#This Row],[Hauptkörper - B1 - Lizenzierungs-pflichtig? (X=Ja)]])</f>
        <v/>
      </c>
      <c r="LK55" s="577" t="str">
        <f>IF(Table1[[#This Row],[Hauptkörper - B1 - Virgin Material]]="","",VLOOKUP(Table1[[#This Row],[Hauptkörper - B1 - Virgin Material]],'DD FD'!AJ:AK,2,FALSE))</f>
        <v/>
      </c>
      <c r="LL55" s="578" t="str">
        <f>IF(Table1[[#This Row],[Hauptkörper - B1 - Virgin Material Anteil (in %)]]="","",Table1[[#This Row],[Hauptkörper - B1 - Virgin Material Anteil (in %)]])</f>
        <v/>
      </c>
      <c r="LM55" s="577" t="str">
        <f>IF(Table1[[#This Row],[Hauptkörper - B1 - Recyceltes Material]]="","",VLOOKUP(Table1[[#This Row],[Hauptkörper - B1 - Recyceltes Material]],'DD FD'!AL:AM,2,FALSE))</f>
        <v/>
      </c>
      <c r="LN55" s="578" t="str">
        <f>IF(Table1[[#This Row],[Hauptkörper - B1 - Recyceltes Material Anteil (in %)]]="","",Table1[[#This Row],[Hauptkörper - B1 - Recyceltes Material Anteil (in %)]])</f>
        <v/>
      </c>
      <c r="LO55" s="579" t="str">
        <f>IF(Table1[[#This Row],[Hauptkörper - B1 - Beschichtung]]="","",VLOOKUP(Table1[[#This Row],[Hauptkörper - B1 - Beschichtung]],'DD FD'!AE:AF,2,FALSE))</f>
        <v/>
      </c>
      <c r="LP55" s="580" t="str">
        <f>IF(Table1[[#This Row],[Hauptkörper - B1 - Beschichtung Anteil (in %)]]="","",Table1[[#This Row],[Hauptkörper - B1 - Beschichtung Anteil (in %)]])</f>
        <v/>
      </c>
      <c r="LQ55" s="576" t="str">
        <f>IF(Table1[[#This Row],[Hauptkörper - B2 - Art]]="","",VLOOKUP(Table1[[#This Row],[Hauptkörper - B2 - Art]],'DD FD'!B:C,2,FALSE))</f>
        <v/>
      </c>
      <c r="LR55" s="577" t="str">
        <f>IF(Table1[[#This Row],[Hauptkörper - B2 - Fraktion]]="","",VLOOKUP(Table1[[#This Row],[Hauptkörper - B2 - Fraktion]],'DD FD'!H:J,3,FALSE))</f>
        <v/>
      </c>
      <c r="LS55" s="574" t="str">
        <f>IF(Table1[[#This Row],[Hauptkörper - B2 - Gewicht
(in G)]]="","",Table1[[#This Row],[Hauptkörper - B2 - Gewicht
(in G)]])</f>
        <v/>
      </c>
      <c r="LT55" s="574" t="str">
        <f>IF(Table1[[#This Row],[Hauptkörper - B2 - Lizenzierungs-pflichtig? (X=Ja)]]="","",Table1[[#This Row],[Hauptkörper - B2 - Lizenzierungs-pflichtig? (X=Ja)]])</f>
        <v/>
      </c>
      <c r="LU55" s="577" t="str">
        <f>IF(Table1[[#This Row],[Hauptkörper - B2 - Virgin Material]]="","",VLOOKUP(Table1[[#This Row],[Hauptkörper - B2 - Virgin Material]],'DD FD'!AJ:AK,2,FALSE))</f>
        <v/>
      </c>
      <c r="LV55" s="578" t="str">
        <f>IF(Table1[[#This Row],[Hauptkörper - B2 - Virgin Material Anteil (in %)]]="","",Table1[[#This Row],[Hauptkörper - B2 - Virgin Material Anteil (in %)]])</f>
        <v/>
      </c>
      <c r="LW55" s="577" t="str">
        <f>IF(Table1[[#This Row],[Hauptkörper - B2 - Recyceltes Material]]="","",VLOOKUP(Table1[[#This Row],[Hauptkörper - B2 - Recyceltes Material]],'DD FD'!AL:AM,2,FALSE))</f>
        <v/>
      </c>
      <c r="LX55" s="578" t="str">
        <f>IF(Table1[[#This Row],[Hauptkörper - B2 - Recyceltes Material Anteil (in %)]]="","",Table1[[#This Row],[Hauptkörper - B2 - Recyceltes Material Anteil (in %)]])</f>
        <v/>
      </c>
      <c r="LY55" s="577" t="str">
        <f>IF(Table1[[#This Row],[Hauptkörper - B2 - Beschichtung]]="","",VLOOKUP(Table1[[#This Row],[Hauptkörper - B2 - Beschichtung]],'DD FD'!AE:AF,2,FALSE))</f>
        <v/>
      </c>
      <c r="LZ55" s="580" t="str">
        <f>IF(Table1[[#This Row],[Hauptkörper - B2 - Beschichtung Anteil (in %)]]="","",Table1[[#This Row],[Hauptkörper - B2 - Beschichtung Anteil (in %)]])</f>
        <v/>
      </c>
      <c r="MA55" s="576" t="str">
        <f>IF(Table1[[#This Row],[Hauptkörper - B3 - Art]]="","",VLOOKUP(Table1[[#This Row],[Hauptkörper - B3 - Art]],'DD FD'!B:C,2,FALSE))</f>
        <v/>
      </c>
      <c r="MB55" s="577" t="str">
        <f>IF(Table1[[#This Row],[Hauptkörper - B3 - Fraktion]]="","",VLOOKUP(Table1[[#This Row],[Hauptkörper - B3 - Fraktion]],'DD FD'!H:J,3,FALSE))</f>
        <v/>
      </c>
      <c r="MC55" s="574" t="str">
        <f>IF(Table1[[#This Row],[Hauptkörper - B3 - Gewicht
(in G)]]="","",Table1[[#This Row],[Hauptkörper - B3 - Gewicht
(in G)]])</f>
        <v/>
      </c>
      <c r="MD55" s="574" t="str">
        <f>IF(Table1[[#This Row],[Hauptkörper - B3 - Lizenzierungs-pflichtig? (X=Ja)]]="","",Table1[[#This Row],[Hauptkörper - B3 - Lizenzierungs-pflichtig? (X=Ja)]])</f>
        <v/>
      </c>
      <c r="ME55" s="577" t="str">
        <f>IF(Table1[[#This Row],[Hauptkörper - B3 - Virgin Material]]="","",VLOOKUP(Table1[[#This Row],[Hauptkörper - B3 - Virgin Material]],'DD FD'!AJ:AK,2,FALSE))</f>
        <v/>
      </c>
      <c r="MF55" s="578" t="str">
        <f>IF(Table1[[#This Row],[Hauptkörper - B3 - Virgin Material Anteil (in %)]]="","",Table1[[#This Row],[Hauptkörper - B3 - Virgin Material Anteil (in %)]])</f>
        <v/>
      </c>
      <c r="MG55" s="577" t="str">
        <f>IF(Table1[[#This Row],[Hauptkörper - B3 - Recyceltes Material]]="","",VLOOKUP(Table1[[#This Row],[Hauptkörper - B3 - Recyceltes Material]],'DD FD'!AL:AM,2,FALSE))</f>
        <v/>
      </c>
      <c r="MH55" s="578" t="str">
        <f>IF(Table1[[#This Row],[Hauptkörper - B3 - Recyceltes Material Anteil (in %)]]="","",Table1[[#This Row],[Hauptkörper - B3 - Recyceltes Material Anteil (in %)]])</f>
        <v/>
      </c>
      <c r="MI55" s="577" t="str">
        <f>IF(Table1[[#This Row],[Hauptkörper - B3 - Beschichtung]]="","",VLOOKUP(Table1[[#This Row],[Hauptkörper - B3 - Beschichtung]],'DD FD'!AE:AF,2,FALSE))</f>
        <v/>
      </c>
      <c r="MJ55" s="580" t="str">
        <f>IF(Table1[[#This Row],[Hauptkörper - B3 - Beschichtung Anteil (in %)]]="","",Table1[[#This Row],[Hauptkörper - B3 - Beschichtung Anteil (in %)]])</f>
        <v/>
      </c>
      <c r="MK55" s="576" t="str">
        <f>IF(Table1[[#This Row],[Verschluss - B1 - Art]]="","",VLOOKUP(Table1[[#This Row],[Verschluss - B1 - Art]],'DD FD'!D:E,2,FALSE))</f>
        <v/>
      </c>
      <c r="ML55" s="577" t="str">
        <f>IF(Table1[[#This Row],[Verschluss - B1 - Fraktion]]="","",VLOOKUP(Table1[[#This Row],[Verschluss - B1 - Fraktion]],'DD FD'!H:J,3,FALSE))</f>
        <v/>
      </c>
      <c r="MM55" s="574" t="str">
        <f>IF(Table1[[#This Row],[Verschluss - B1 - Gewicht (in G)]]="","",Table1[[#This Row],[Verschluss - B1 - Gewicht (in G)]])</f>
        <v/>
      </c>
      <c r="MN55" s="574" t="str">
        <f>IF(Table1[[#This Row],[Verschluss - B1 - Lizenzierungs-pflichtig? (X=Ja)]]="","",Table1[[#This Row],[Verschluss - B1 - Lizenzierungs-pflichtig? (X=Ja)]])</f>
        <v/>
      </c>
      <c r="MO55" s="574" t="str">
        <f>IF(Table1[[#This Row],[Verschluss - B1 - Trennbar vom Hauptkörper? (X=Ja)]]="","",Table1[[#This Row],[Verschluss - B1 - Trennbar vom Hauptkörper? (X=Ja)]])</f>
        <v/>
      </c>
      <c r="MP55" s="577" t="str">
        <f>IF(Table1[[#This Row],[Verschluss - B1 - Virgin Material]]="","",VLOOKUP(Table1[[#This Row],[Verschluss - B1 - Virgin Material]],'DD FD'!AJ:AK,2,FALSE))</f>
        <v/>
      </c>
      <c r="MQ55" s="578" t="str">
        <f>IF(Table1[[#This Row],[Verschluss - B1 - Virgin Material Anteil (in %)]]="","",Table1[[#This Row],[Verschluss - B1 - Virgin Material Anteil (in %)]])</f>
        <v/>
      </c>
      <c r="MR55" s="577" t="str">
        <f>IF(Table1[[#This Row],[Verschluss - B1 - Recyceltes Material]]="","",VLOOKUP(Table1[[#This Row],[Verschluss - B1 - Recyceltes Material]],'DD FD'!AL:AM,2,FALSE))</f>
        <v/>
      </c>
      <c r="MS55" s="578" t="str">
        <f>IF(Table1[[#This Row],[Verschluss - B1 - Recyceltes Material Anteil (in %)]]="","",Table1[[#This Row],[Verschluss - B1 - Recyceltes Material Anteil (in %)]])</f>
        <v/>
      </c>
      <c r="MT55" s="577" t="str">
        <f>IF(Table1[[#This Row],[Verschluss - B1 - Beschichtung]]="","",VLOOKUP(Table1[[#This Row],[Verschluss - B1 - Beschichtung]],'DD FD'!AE:AF,2,FALSE))</f>
        <v/>
      </c>
      <c r="MU55" s="580" t="str">
        <f>IF(Table1[[#This Row],[Verschluss - B1 - Beschichtung Anteil (in %)]]="","",Table1[[#This Row],[Verschluss - B1 - Beschichtung Anteil (in %)]])</f>
        <v/>
      </c>
      <c r="MV55" s="576" t="str">
        <f>IF(Table1[[#This Row],[Verschluss - B2 - Art]]="","",VLOOKUP(Table1[[#This Row],[Verschluss - B2 - Art]],'DD FD'!D:E,2,FALSE))</f>
        <v/>
      </c>
      <c r="MW55" s="577" t="str">
        <f>IF(Table1[[#This Row],[Verschluss - B2 - Fraktion]]="","",VLOOKUP(Table1[[#This Row],[Verschluss - B2 - Fraktion]],'DD FD'!H:J,3,FALSE))</f>
        <v/>
      </c>
      <c r="MX55" s="574" t="str">
        <f>IF(Table1[[#This Row],[Verschluss - B2 - Gewicht (in G)]]="","",Table1[[#This Row],[Verschluss - B2 - Gewicht (in G)]])</f>
        <v/>
      </c>
      <c r="MY55" s="574" t="str">
        <f>IF(Table1[[#This Row],[Verschluss - B2 - Lizenzierungs-pflichtig? (X=Ja)]]="","",Table1[[#This Row],[Verschluss - B2 - Lizenzierungs-pflichtig? (X=Ja)]])</f>
        <v/>
      </c>
      <c r="MZ55" s="574" t="str">
        <f>IF(Table1[[#This Row],[Verschluss - B2 - Trennbar vom Hauptkörper? (X=Ja)]]="","",Table1[[#This Row],[Verschluss - B2 - Trennbar vom Hauptkörper? (X=Ja)]])</f>
        <v/>
      </c>
      <c r="NA55" s="577" t="str">
        <f>IF(Table1[[#This Row],[Verschluss - B2 - Virgin Material]]="","",VLOOKUP(Table1[[#This Row],[Verschluss - B2 - Virgin Material]],'DD FD'!AJ:AK,2,FALSE))</f>
        <v/>
      </c>
      <c r="NB55" s="578" t="str">
        <f>IF(Table1[[#This Row],[Verschluss - B2 - Virgin Material Anteil (in %)]]="","",Table1[[#This Row],[Verschluss - B2 - Virgin Material Anteil (in %)]])</f>
        <v/>
      </c>
      <c r="NC55" s="577" t="str">
        <f>IF(Table1[[#This Row],[Verschluss - B2 - Recyceltes Material]]="","",VLOOKUP(Table1[[#This Row],[Verschluss - B2 - Recyceltes Material]],'DD FD'!AL:AM,2,FALSE))</f>
        <v/>
      </c>
      <c r="ND55" s="578" t="str">
        <f>IF(Table1[[#This Row],[Verschluss - B2 - Recyceltes Material Anteil (in %)]]="","",Table1[[#This Row],[Verschluss - B2 - Recyceltes Material Anteil (in %)]])</f>
        <v/>
      </c>
      <c r="NE55" s="577" t="str">
        <f>IF(Table1[[#This Row],[Verschluss - B2 - Beschichtung]]="","",VLOOKUP(Table1[[#This Row],[Verschluss - B2 - Beschichtung]],'DD FD'!AE:AF,2,FALSE))</f>
        <v/>
      </c>
      <c r="NF55" s="580" t="str">
        <f>IF(Table1[[#This Row],[Verschluss - B2 - Beschichtung Anteil (in %)]]="","",Table1[[#This Row],[Verschluss - B2 - Beschichtung Anteil (in %)]])</f>
        <v/>
      </c>
      <c r="NG55" s="576" t="str">
        <f>IF(Table1[[#This Row],[Verschluss - B3 - Art]]="","",VLOOKUP(Table1[[#This Row],[Verschluss - B3 - Art]],'DD FD'!D:E,2,FALSE))</f>
        <v/>
      </c>
      <c r="NH55" s="577" t="str">
        <f>IF(Table1[[#This Row],[Verschluss - B3 - Fraktion]]="","",VLOOKUP(Table1[[#This Row],[Verschluss - B3 - Fraktion]],'DD FD'!H:J,3,FALSE))</f>
        <v/>
      </c>
      <c r="NI55" s="574" t="str">
        <f>IF(Table1[[#This Row],[Verschluss - B3 - Gewicht (in G)]]="","",Table1[[#This Row],[Verschluss - B3 - Gewicht (in G)]])</f>
        <v/>
      </c>
      <c r="NJ55" s="574" t="str">
        <f>IF(Table1[[#This Row],[Verschluss - B3 - Lizenzierungs-pflichtig? (X=Ja)]]="","",Table1[[#This Row],[Verschluss - B3 - Lizenzierungs-pflichtig? (X=Ja)]])</f>
        <v/>
      </c>
      <c r="NK55" s="574" t="str">
        <f>IF(Table1[[#This Row],[Verschluss - B3 - Trennbar vom Hauptkörper? (X=Ja)]]="","",Table1[[#This Row],[Verschluss - B3 - Trennbar vom Hauptkörper? (X=Ja)]])</f>
        <v/>
      </c>
      <c r="NL55" s="577" t="str">
        <f>IF(Table1[[#This Row],[Verschluss - B3 - Virgin Material]]="","",VLOOKUP(Table1[[#This Row],[Verschluss - B3 - Virgin Material]],'DD FD'!AJ:AK,2,FALSE))</f>
        <v/>
      </c>
      <c r="NM55" s="578" t="str">
        <f>IF(Table1[[#This Row],[Verschluss - B3 - Virgin Material Anteil (in %)]]="","",Table1[[#This Row],[Verschluss - B3 - Virgin Material Anteil (in %)]])</f>
        <v/>
      </c>
      <c r="NN55" s="577" t="str">
        <f>IF(Table1[[#This Row],[Verschluss - B3 - Recyceltes Material]]="","",VLOOKUP(Table1[[#This Row],[Verschluss - B3 - Recyceltes Material]],'DD FD'!AL:AM,2,FALSE))</f>
        <v/>
      </c>
      <c r="NO55" s="578" t="str">
        <f>IF(Table1[[#This Row],[Verschluss - B3 - Recyceltes Material Anteil (in %)]]="","",Table1[[#This Row],[Verschluss - B3 - Recyceltes Material Anteil (in %)]])</f>
        <v/>
      </c>
      <c r="NP55" s="577" t="str">
        <f>IF(Table1[[#This Row],[Verschluss - B3 - Beschichtung]]="","",VLOOKUP(Table1[[#This Row],[Verschluss - B3 - Beschichtung]],'DD FD'!AE:AF,2,FALSE))</f>
        <v/>
      </c>
      <c r="NQ55" s="580" t="str">
        <f>IF(Table1[[#This Row],[Verschluss - B3 - Beschichtung Anteil (in %)]]="","",Table1[[#This Row],[Verschluss - B3 - Beschichtung Anteil (in %)]])</f>
        <v/>
      </c>
      <c r="NR55" s="576" t="str">
        <f>IF(Table1[[#This Row],[Etikett - B1 - Art]]="","",VLOOKUP(Table1[[#This Row],[Etikett - B1 - Art]],'DD FD'!F:G,2,FALSE))</f>
        <v/>
      </c>
      <c r="NS55" s="577" t="str">
        <f>IF(Table1[[#This Row],[Etikett - B1 - Fraktion]]="","",VLOOKUP(Table1[[#This Row],[Etikett - B1 - Fraktion]],'DD FD'!H:J,3,FALSE))</f>
        <v/>
      </c>
      <c r="NT55" s="574" t="str">
        <f>IF(Table1[[#This Row],[Etikett - B1 - Gewicht (in G)]]="","",Table1[[#This Row],[Etikett - B1 - Gewicht (in G)]])</f>
        <v/>
      </c>
      <c r="NU55" s="574" t="str">
        <f>IF(Table1[[#This Row],[Etikett - B1 - Lizenzierungs-pflichtig? (X=Ja)]]="","",Table1[[#This Row],[Etikett - B1 - Lizenzierungs-pflichtig? (X=Ja)]])</f>
        <v/>
      </c>
      <c r="NV55" s="574" t="str">
        <f>IF(Table1[[#This Row],[Etikett - B1 - Trennbar vom Hauptkörper? (X=Ja)]]="","",Table1[[#This Row],[Etikett - B1 - Trennbar vom Hauptkörper? (X=Ja)]])</f>
        <v/>
      </c>
      <c r="NW55" s="577" t="str">
        <f>IF(Table1[[#This Row],[Etikett - B1 - Virgin Material]]="","",VLOOKUP(Table1[[#This Row],[Etikett - B1 - Virgin Material]],'DD FD'!AJ:AK,2,FALSE))</f>
        <v/>
      </c>
      <c r="NX55" s="578" t="str">
        <f>IF(Table1[[#This Row],[Etikett - B1 - Virgin Material Anteil (in %)]]="","",Table1[[#This Row],[Etikett - B1 - Virgin Material Anteil (in %)]])</f>
        <v/>
      </c>
      <c r="NY55" s="577" t="str">
        <f>IF(Table1[[#This Row],[Etikett - B1 - Recyceltes Material]]="","",VLOOKUP(Table1[[#This Row],[Etikett - B1 - Recyceltes Material]],'DD FD'!AL:AM,2,FALSE))</f>
        <v/>
      </c>
      <c r="NZ55" s="578" t="str">
        <f>IF(Table1[[#This Row],[Etikett - B1 - Recyceltes Material Anteil (in %)]]="","",Table1[[#This Row],[Etikett - B1 - Recyceltes Material Anteil (in %)]])</f>
        <v/>
      </c>
      <c r="OA55" s="577" t="str">
        <f>IF(Table1[[#This Row],[Etikett - B1 - Beschichtung]]="","",VLOOKUP(Table1[[#This Row],[Etikett - B1 - Beschichtung]],'DD FD'!AE:AF,2,FALSE))</f>
        <v/>
      </c>
      <c r="OB55" s="580" t="str">
        <f>IF(Table1[[#This Row],[Etikett - B1 - Beschichtung Anteil (in %)]]="","",Table1[[#This Row],[Etikett - B1 - Beschichtung Anteil (in %)]])</f>
        <v/>
      </c>
      <c r="OC55" s="576" t="str">
        <f>IF(Table1[[#This Row],[Etikett - B2 - Art]]="","",VLOOKUP(Table1[[#This Row],[Etikett - B2 - Art]],'DD FD'!F:G,2,FALSE))</f>
        <v/>
      </c>
      <c r="OD55" s="577" t="str">
        <f>IF(Table1[[#This Row],[Etikett - B2 - Fraktion]]="","",VLOOKUP(Table1[[#This Row],[Etikett - B2 - Fraktion]],'DD FD'!H:J,3,FALSE))</f>
        <v/>
      </c>
      <c r="OE55" s="574" t="str">
        <f>IF(Table1[[#This Row],[Etikett - B2 - Gewicht (in G)]]="","",Table1[[#This Row],[Etikett - B2 - Gewicht (in G)]])</f>
        <v/>
      </c>
      <c r="OF55" s="574" t="str">
        <f>IF(Table1[[#This Row],[Etikett - B2 - Lizenzierungs-pflichtig? (X=Ja)]]="","",Table1[[#This Row],[Etikett - B2 - Lizenzierungs-pflichtig? (X=Ja)]])</f>
        <v/>
      </c>
      <c r="OG55" s="574" t="str">
        <f>IF(Table1[[#This Row],[Etikett - B2 - Trennbar vom Hauptkörper? (X=Ja)]]="","",Table1[[#This Row],[Etikett - B2 - Trennbar vom Hauptkörper? (X=Ja)]])</f>
        <v/>
      </c>
      <c r="OH55" s="577" t="str">
        <f>IF(Table1[[#This Row],[Etikett - B2 - Virgin Material]]="","",VLOOKUP(Table1[[#This Row],[Etikett - B2 - Virgin Material]],'DD FD'!AJ:AK,2,FALSE))</f>
        <v/>
      </c>
      <c r="OI55" s="578" t="str">
        <f>IF(Table1[[#This Row],[Etikett - B2 - Virgin Material Anteil (in %)]]="","",Table1[[#This Row],[Etikett - B2 - Virgin Material Anteil (in %)]])</f>
        <v/>
      </c>
      <c r="OJ55" s="577" t="str">
        <f>IF(Table1[[#This Row],[Etikett - B2 - Recyceltes Material]]="","",VLOOKUP(Table1[[#This Row],[Etikett - B2 - Recyceltes Material]],'DD FD'!AL:AM,2,FALSE))</f>
        <v/>
      </c>
      <c r="OK55" s="578" t="str">
        <f>IF(Table1[[#This Row],[Etikett - B2 - Recyceltes Material Anteil (in %)]]="","",Table1[[#This Row],[Etikett - B2 - Recyceltes Material Anteil (in %)]])</f>
        <v/>
      </c>
      <c r="OL55" s="577" t="str">
        <f>IF(Table1[[#This Row],[Etikett - B2 - Beschichtung]]="","",VLOOKUP(Table1[[#This Row],[Etikett - B2 - Beschichtung]],'DD FD'!AE:AF,2,FALSE))</f>
        <v/>
      </c>
      <c r="OM55" s="580" t="str">
        <f>IF(Table1[[#This Row],[Etikett - B2 - Beschichtung Anteil (in %)]]="","",Table1[[#This Row],[Etikett - B2 - Beschichtung Anteil (in %)]])</f>
        <v/>
      </c>
      <c r="ON55" s="576" t="str">
        <f>IF(Table1[[#This Row],[Etikett - B3 - Art]]="","",VLOOKUP(Table1[[#This Row],[Etikett - B3 - Art]],'DD FD'!F:G,2,FALSE))</f>
        <v/>
      </c>
      <c r="OO55" s="577" t="str">
        <f>IF(Table1[[#This Row],[Etikett - B3 - Fraktion]]="","",VLOOKUP(Table1[[#This Row],[Etikett - B3 - Fraktion]],'DD FD'!H:J,3,FALSE))</f>
        <v/>
      </c>
      <c r="OP55" s="574" t="str">
        <f>IF(Table1[[#This Row],[Etikett - B3 - Gewicht (in G)]]="","",Table1[[#This Row],[Etikett - B3 - Gewicht (in G)]])</f>
        <v/>
      </c>
      <c r="OQ55" s="574" t="str">
        <f>IF(Table1[[#This Row],[Etikett - B3 - Lizenzierungs-pflichtig? (X=Ja)]]="","",Table1[[#This Row],[Etikett - B3 - Lizenzierungs-pflichtig? (X=Ja)]])</f>
        <v/>
      </c>
      <c r="OR55" s="574" t="str">
        <f>IF(Table1[[#This Row],[Etikett - B3 - Trennbar vom Hauptkörper? (X=Ja)]]="","",Table1[[#This Row],[Etikett - B3 - Trennbar vom Hauptkörper? (X=Ja)]])</f>
        <v/>
      </c>
      <c r="OS55" s="577" t="str">
        <f>IF(Table1[[#This Row],[Etikett - B3 - Virgin Material]]="","",VLOOKUP(Table1[[#This Row],[Etikett - B3 - Virgin Material]],'DD FD'!AJ:AK,2,FALSE))</f>
        <v/>
      </c>
      <c r="OT55" s="578" t="str">
        <f>IF(Table1[[#This Row],[Etikett - B3 - Virgin Material Anteil (in %)]]="","",Table1[[#This Row],[Etikett - B3 - Virgin Material Anteil (in %)]])</f>
        <v/>
      </c>
      <c r="OU55" s="577" t="str">
        <f>IF(Table1[[#This Row],[Etikett - B3 - Recyceltes Material]]="","",VLOOKUP(Table1[[#This Row],[Etikett - B3 - Recyceltes Material]],'DD FD'!AL:AM,2,FALSE))</f>
        <v/>
      </c>
      <c r="OV55" s="578" t="str">
        <f>IF(Table1[[#This Row],[Etikett - B3 - Recyceltes Material Anteil (in %)]]="","",Table1[[#This Row],[Etikett - B3 - Recyceltes Material Anteil (in %)]])</f>
        <v/>
      </c>
      <c r="OW55" s="577" t="str">
        <f>IF(Table1[[#This Row],[Etikett - B3 - Beschichtung]]="","",VLOOKUP(Table1[[#This Row],[Etikett - B3 - Beschichtung]],'DD FD'!AE:AF,2,FALSE))</f>
        <v/>
      </c>
      <c r="OX55" s="613" t="str">
        <f>IF(Table1[[#This Row],[Etikett - B3 - Beschichtung Anteil (in %)]]="","",Table1[[#This Row],[Etikett - B3 - Beschichtung Anteil (in %)]])</f>
        <v/>
      </c>
      <c r="OY55" s="618">
        <f>ROUNDUP(SUM(
IF(AND(LH55='DD FD'!$J$7,LJ55='DD FD'!$AI$3),LI55,0),
IF(AND(LR55='DD FD'!$J$7,LT55='DD FD'!$AI$3),LS55,0),
IF(AND(MB55='DD FD'!$J$7,MD55='DD FD'!$AI$3),MC55,0),
IF(AND(ML55='DD FD'!$J$7,MN55='DD FD'!$AI$3),MM55,0),
IF(AND(MW55='DD FD'!$J$7,MY55='DD FD'!$AI$3),MX55,0),
IF(AND(NH55='DD FD'!$J$7,NJ55='DD FD'!$AI$3),NI55,0),
IF(AND(NS55='DD FD'!$J$7,NU55='DD FD'!$AI$3),NT55,0),
IF(AND(OD55='DD FD'!$J$7,OF55='DD FD'!$AI$3),OE55,0),
IF(AND(OO55='DD FD'!$J$7,OQ55='DD FD'!$AI$3),OP55,0),
),2)</f>
        <v>0</v>
      </c>
      <c r="OZ55" s="617">
        <f>ROUNDUP(SUM(
IF(AND(LH55='DD FD'!$J$6,LJ55='DD FD'!$AI$3),LI55,0),
IF(AND(LR55='DD FD'!$J$6,LT55='DD FD'!$AI$3),LS55,0),
IF(AND(MB55='DD FD'!$J$6,MD55='DD FD'!$AI$3),MC55,0),
IF(AND(ML55='DD FD'!$J$6,MN55='DD FD'!$AI$3),MM55,0),
IF(AND(MW55='DD FD'!$J$6,MY55='DD FD'!$AI$3),MX55,0),
IF(AND(NH55='DD FD'!$J$6,NJ55='DD FD'!$AI$3),NI55,0),
IF(AND(NS55='DD FD'!$J$6,NU55='DD FD'!$AI$3),NT55,0),
IF(AND(OD55='DD FD'!$J$6,OF55='DD FD'!$AI$3),OE55,0),
IF(AND(OO55='DD FD'!$J$6,OQ55='DD FD'!$AI$3),OP55,0),
),2)</f>
        <v>0</v>
      </c>
      <c r="PA55" s="617">
        <f>ROUNDUP(SUM(
IF(AND(LH55='DD FD'!$J$10,LJ55='DD FD'!$AI$3),LI55,0),
IF(AND(LR55='DD FD'!$J$10,LT55='DD FD'!$AI$3),LS55,0),
IF(AND(MB55='DD FD'!$J$10,MD55='DD FD'!$AI$3),MC55,0),
IF(AND(ML55='DD FD'!$J$10,MN55='DD FD'!$AI$3),MM55,0),
IF(AND(MW55='DD FD'!$J$10,MY55='DD FD'!$AI$3),MX55,0),
IF(AND(NH55='DD FD'!$J$10,NJ55='DD FD'!$AI$3),NI55,0),
IF(AND(NS55='DD FD'!$J$10,NU55='DD FD'!$AI$3),NT55,0),
IF(AND(OD55='DD FD'!$J$10,OF55='DD FD'!$AI$3),OE55,0),
IF(AND(OO55='DD FD'!$J$10,OQ55='DD FD'!$AI$3),OP55,0),
),2)</f>
        <v>0</v>
      </c>
      <c r="PB55" s="617">
        <f>ROUNDUP(SUM(
IF(AND(LH55='DD FD'!$J$8,LJ55='DD FD'!$AI$3),LI55,0),
IF(AND(LR55='DD FD'!$J$8,LT55='DD FD'!$AI$3),LS55,0),
IF(AND(MB55='DD FD'!$J$8,MD55='DD FD'!$AI$3),MC55,0),
IF(AND(ML55='DD FD'!$J$8,MN55='DD FD'!$AI$3),MM55,0),
IF(AND(MW55='DD FD'!$J$8,MY55='DD FD'!$AI$3),MX55,0),
IF(AND(NH55='DD FD'!$J$8,NJ55='DD FD'!$AI$3),NI55,0),
IF(AND(NS55='DD FD'!$J$8,NU55='DD FD'!$AI$3),NT55,0),
IF(AND(OD55='DD FD'!$J$8,OF55='DD FD'!$AI$3),OE55,0),
IF(AND(OO55='DD FD'!$J$8,OQ55='DD FD'!$AI$3),OP55,0),
),2)</f>
        <v>0</v>
      </c>
      <c r="PC55" s="617">
        <f>ROUNDUP(SUM(
IF(AND(LH55='DD FD'!$J$5,LJ55='DD FD'!$AI$3),LI55,0),
IF(AND(LR55='DD FD'!$J$5,LT55='DD FD'!$AI$3),LS55,0),
IF(AND(MB55='DD FD'!$J$5,MD55='DD FD'!$AI$3),MC55,0),
IF(AND(ML55='DD FD'!$J$5,MN55='DD FD'!$AI$3),MM55,0),
IF(AND(MW55='DD FD'!$J$5,MY55='DD FD'!$AI$3),MX55,0),
IF(AND(NH55='DD FD'!$J$5,NJ55='DD FD'!$AI$3),NI55,0),
IF(AND(NS55='DD FD'!$J$5,NU55='DD FD'!$AI$3),NT55,0),
IF(AND(OD55='DD FD'!$J$5,OF55='DD FD'!$AI$3),OE55,0),
IF(AND(OO55='DD FD'!$J$5,OQ55='DD FD'!$AI$3),OP55,0),
),2)</f>
        <v>0</v>
      </c>
      <c r="PD55" s="617">
        <f>ROUNDUP(SUM(
IF(AND(LH55='DD FD'!$J$9,LJ55='DD FD'!$AI$3),LI55,0),
IF(AND(LR55='DD FD'!$J$9,LT55='DD FD'!$AI$3),LS55,0),
IF(AND(MB55='DD FD'!$J$9,MD55='DD FD'!$AI$3),MC55,0),
IF(AND(ML55='DD FD'!$J$9,MN55='DD FD'!$AI$3),MM55,0),
IF(AND(MW55='DD FD'!$J$9,MY55='DD FD'!$AI$3),MX55,0),
IF(AND(NH55='DD FD'!$J$9,NJ55='DD FD'!$AI$3),NI55,0),
IF(AND(NS55='DD FD'!$J$9,NU55='DD FD'!$AI$3),NT55,0),
IF(AND(OD55='DD FD'!$J$9,OF55='DD FD'!$AI$3),OE55,0),
IF(AND(OO55='DD FD'!$J$9,OQ55='DD FD'!$AI$3),OP55,0),
),2)</f>
        <v>0</v>
      </c>
      <c r="PE55" s="617">
        <f>ROUNDUP(SUM(
IF(AND(LH55='DD FD'!$J$4,LJ55='DD FD'!$AI$3),LI55,0),
IF(AND(LR55='DD FD'!$J$4,LT55='DD FD'!$AI$3),LS55,0),
IF(AND(MB55='DD FD'!$J$4,MD55='DD FD'!$AI$3),MC55,0),
IF(AND(ML55='DD FD'!$J$4,MN55='DD FD'!$AI$3),MM55,0),
IF(AND(MW55='DD FD'!$J$4,MY55='DD FD'!$AI$3),MX55,0),
IF(AND(NH55='DD FD'!$J$4,NJ55='DD FD'!$AI$3),NI55,0),
IF(AND(NS55='DD FD'!$J$4,NU55='DD FD'!$AI$3),NT55,0),
IF(AND(OD55='DD FD'!$J$4,OF55='DD FD'!$AI$3),OE55,0),
IF(AND(OO55='DD FD'!$J$4,OQ55='DD FD'!$AI$3),OP55,0),
),2)</f>
        <v>0</v>
      </c>
      <c r="PF55" s="619">
        <f>ROUNDUP(SUM(
IF(AND(LH55='DD FD'!$J$11,LJ55='DD FD'!$AI$3),LI55,0),
IF(AND(LR55='DD FD'!$J$11,LT55='DD FD'!$AI$3),LS55,0),
IF(AND(MB55='DD FD'!$J$11,MD55='DD FD'!$AI$3),MC55,0),
IF(AND(ML55='DD FD'!$J$11,MN55='DD FD'!$AI$3),MM55,0),
IF(AND(MW55='DD FD'!$J$11,MY55='DD FD'!$AI$3),MX55,0),
IF(AND(NH55='DD FD'!$J$11,NJ55='DD FD'!$AI$3),NI55,0),
IF(AND(NS55='DD FD'!$J$11,NU55='DD FD'!$AI$3),NT55,0),
IF(AND(OD55='DD FD'!$J$11,OF55='DD FD'!$AI$3),OE55,0),
IF(AND(OO55='DD FD'!$J$11,OQ55='DD FD'!$AI$3),OP55,0),
),2)</f>
        <v>0</v>
      </c>
    </row>
    <row r="56" spans="1:422">
      <c r="A56" s="806"/>
      <c r="B56" s="934"/>
      <c r="C56" s="247"/>
      <c r="D56" s="842"/>
      <c r="E56" s="247"/>
      <c r="F56" s="158"/>
      <c r="G56" s="710"/>
      <c r="H56" s="712"/>
      <c r="I56" s="936"/>
      <c r="J56" s="803"/>
      <c r="K56" s="150"/>
      <c r="L56" s="146" t="str">
        <f t="shared" si="0"/>
        <v/>
      </c>
      <c r="M56" s="501" t="str">
        <f t="shared" si="17"/>
        <v/>
      </c>
      <c r="N56" s="504"/>
      <c r="O56" s="113" t="str">
        <f t="shared" si="18"/>
        <v/>
      </c>
      <c r="P56" s="114" t="str">
        <f t="shared" si="1"/>
        <v/>
      </c>
      <c r="Q56" s="152"/>
      <c r="R56" s="152"/>
      <c r="S56" s="115" t="str">
        <f t="shared" si="19"/>
        <v/>
      </c>
      <c r="T56" s="159"/>
      <c r="U56" s="159"/>
      <c r="V56" s="157"/>
      <c r="W56" s="157"/>
      <c r="X56" s="157"/>
      <c r="Y56" s="772"/>
      <c r="Z56" s="158"/>
      <c r="AA56" s="144"/>
      <c r="AB56" s="112"/>
      <c r="AC56" s="153"/>
      <c r="AD56" s="153"/>
      <c r="AE56" s="153"/>
      <c r="AF56" s="153"/>
      <c r="AG56" s="153"/>
      <c r="AH56" s="153"/>
      <c r="AI56" s="152"/>
      <c r="AJ56" s="158"/>
      <c r="AK56" s="158"/>
      <c r="AL56" s="158"/>
      <c r="AM56" s="116" t="str">
        <f t="shared" si="20"/>
        <v/>
      </c>
      <c r="AN56" s="116" t="str">
        <f t="shared" si="21"/>
        <v/>
      </c>
      <c r="AO56" s="324"/>
      <c r="AP56" s="503"/>
      <c r="AQ56" s="487" t="str">
        <f t="shared" si="22"/>
        <v/>
      </c>
      <c r="AR56" s="113" t="str">
        <f t="shared" si="2"/>
        <v/>
      </c>
      <c r="AS56" s="113" t="str">
        <f t="shared" si="3"/>
        <v/>
      </c>
      <c r="AT56" s="113" t="str">
        <f t="shared" si="4"/>
        <v/>
      </c>
      <c r="AU56" s="113" t="str">
        <f t="shared" si="5"/>
        <v/>
      </c>
      <c r="AV56" s="159"/>
      <c r="AW56" s="157"/>
      <c r="AX56" s="157"/>
      <c r="AY56" s="157"/>
      <c r="AZ56" s="157"/>
      <c r="BA56" s="116" t="str">
        <f t="shared" si="6"/>
        <v/>
      </c>
      <c r="BB56" s="316"/>
      <c r="BC56" s="116" t="str">
        <f t="shared" si="7"/>
        <v/>
      </c>
      <c r="BD56" s="133" t="str">
        <f t="shared" si="8"/>
        <v/>
      </c>
      <c r="BE56" s="157"/>
      <c r="BF56" s="1180"/>
      <c r="BG56" s="1180"/>
      <c r="BH56" s="158"/>
      <c r="BI56" s="490"/>
      <c r="BJ56" s="514" t="str">
        <f t="shared" si="23"/>
        <v/>
      </c>
      <c r="BK56" s="789"/>
      <c r="BL56" s="116" t="str">
        <f t="shared" si="24"/>
        <v/>
      </c>
      <c r="BM56" s="144"/>
      <c r="BN56" s="144"/>
      <c r="BO56" s="144"/>
      <c r="BP56" s="790"/>
      <c r="BQ56" s="790"/>
      <c r="BR56" s="790"/>
      <c r="BS56" s="116" t="str">
        <f t="shared" si="9"/>
        <v/>
      </c>
      <c r="BT56" s="790"/>
      <c r="BU56" s="808" t="str">
        <f t="shared" si="10"/>
        <v/>
      </c>
      <c r="BV56" s="791"/>
      <c r="BW56" s="144"/>
      <c r="BX56" s="20"/>
      <c r="BY56" s="20"/>
      <c r="BZ56" s="20"/>
      <c r="CA56" s="792"/>
      <c r="CB56" s="1201"/>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782" t="str">
        <f t="shared" si="25"/>
        <v/>
      </c>
      <c r="EE56" s="519"/>
      <c r="EF56" s="793"/>
      <c r="EG56" s="519"/>
      <c r="EH56" s="794"/>
      <c r="EI56" s="790"/>
      <c r="EJ56" s="794"/>
      <c r="EK56" s="794"/>
      <c r="EL56" s="790"/>
      <c r="EM56" s="790"/>
      <c r="EN56" s="790"/>
      <c r="EO56" s="112" t="str">
        <f t="shared" si="11"/>
        <v/>
      </c>
      <c r="EP56" s="790"/>
      <c r="EQ56" s="488" t="str">
        <f t="shared" si="12"/>
        <v/>
      </c>
      <c r="ER56" s="1100"/>
      <c r="ES56" s="1099" t="str">
        <f t="shared" si="26"/>
        <v/>
      </c>
      <c r="ET56" s="525"/>
      <c r="EU56" s="148"/>
      <c r="EV56" s="148"/>
      <c r="EW56" s="148"/>
      <c r="EX56" s="148"/>
      <c r="EY56" s="148"/>
      <c r="EZ56" s="148"/>
      <c r="FA56" s="148"/>
      <c r="FB56" s="148"/>
      <c r="FC56" s="148"/>
      <c r="FD56" s="148"/>
      <c r="FE56" s="148"/>
      <c r="FF56" s="148"/>
      <c r="FG56" s="148"/>
      <c r="FH56" s="148"/>
      <c r="FI56" s="528"/>
      <c r="FJ56" s="513" t="str">
        <f t="shared" si="13"/>
        <v/>
      </c>
      <c r="FK56" s="158"/>
      <c r="FL56" s="850"/>
      <c r="FM56" s="850"/>
      <c r="FN56" s="850"/>
      <c r="FO56" s="850"/>
      <c r="FP56" s="850"/>
      <c r="FQ56" s="850"/>
      <c r="FR56" s="157"/>
      <c r="FS56" s="143"/>
      <c r="FT56" s="143"/>
      <c r="FU56" s="847" t="str">
        <f t="shared" si="14"/>
        <v/>
      </c>
      <c r="FV56" s="555"/>
      <c r="FW56" s="523" t="str">
        <f>IF(Table1[[#This Row],[Nonfood Inhaltstoffe - Komponente]]="","",VLOOKUP(Table1[[#This Row],[Nonfood Inhaltstoffe - Komponente]],'Dropdown Auswahl'!BJ:BK,2,FALSE))</f>
        <v/>
      </c>
      <c r="FX56" s="1013"/>
      <c r="FY56" s="1011" t="str">
        <f t="shared" si="15"/>
        <v/>
      </c>
      <c r="FZ56" s="152"/>
      <c r="GA56" s="152"/>
      <c r="GB56" s="152"/>
      <c r="GC56" s="529" t="str">
        <f t="shared" si="16"/>
        <v/>
      </c>
      <c r="GG56" s="21"/>
      <c r="GH56" s="21"/>
      <c r="GI56" s="1019"/>
      <c r="GJ56" s="1016" t="str">
        <f>IF(Table1[[#This Row],[Global Trade Item Number (GTIN)]]="","",Table1[[#This Row],[Global Trade Item Number (GTIN)]])</f>
        <v/>
      </c>
      <c r="GK56" s="555" t="str">
        <f>IF(Table1[[#This Row],[WAWI-Nr./ Kreditoren-Nummer
(ASDV)]]&lt;&gt;"",Table1[[#This Row],[WAWI-Nr./ Kreditoren-Nummer
(ASDV)]],"")</f>
        <v/>
      </c>
      <c r="GL56" s="165"/>
      <c r="GM56" s="165"/>
      <c r="GN56" s="165"/>
      <c r="GO56" s="485"/>
      <c r="GP56" s="534"/>
      <c r="GQ56" s="533"/>
      <c r="GR56" s="486"/>
      <c r="GS56" s="486"/>
      <c r="GT56" s="486"/>
      <c r="GU56" s="486"/>
      <c r="GV56" s="486"/>
      <c r="GW56" s="542"/>
      <c r="GX56" s="538"/>
      <c r="GY56" s="144"/>
      <c r="GZ56" s="480"/>
      <c r="HA56" s="158"/>
      <c r="HB56" s="480"/>
      <c r="HC56" s="480"/>
      <c r="HD56" s="480"/>
      <c r="HE56" s="480"/>
      <c r="HF56" s="480"/>
      <c r="HG56" s="480"/>
      <c r="HH56" s="538"/>
      <c r="HI56" s="480"/>
      <c r="HJ56" s="480"/>
      <c r="HK56" s="480"/>
      <c r="HL56" s="480"/>
      <c r="HM56" s="480"/>
      <c r="HN56" s="480"/>
      <c r="HO56" s="480"/>
      <c r="HP56" s="480"/>
      <c r="HQ56" s="480"/>
      <c r="HR56" s="538"/>
      <c r="HS56" s="480"/>
      <c r="HT56" s="480"/>
      <c r="HU56" s="480"/>
      <c r="HV56" s="480"/>
      <c r="HW56" s="480"/>
      <c r="HX56" s="480"/>
      <c r="HY56" s="480"/>
      <c r="HZ56" s="480"/>
      <c r="IA56" s="480"/>
      <c r="IB56" s="538"/>
      <c r="IC56" s="480"/>
      <c r="ID56" s="480"/>
      <c r="IE56" s="480"/>
      <c r="IF56" s="480"/>
      <c r="IG56" s="480"/>
      <c r="IH56" s="480"/>
      <c r="II56" s="480"/>
      <c r="IJ56" s="480"/>
      <c r="IK56" s="480"/>
      <c r="IL56" s="480"/>
      <c r="IM56" s="538"/>
      <c r="IN56" s="480"/>
      <c r="IO56" s="480"/>
      <c r="IP56" s="480"/>
      <c r="IQ56" s="480"/>
      <c r="IR56" s="480"/>
      <c r="IS56" s="480"/>
      <c r="IT56" s="480"/>
      <c r="IU56" s="480"/>
      <c r="IV56" s="480"/>
      <c r="IW56" s="480"/>
      <c r="IX56" s="538"/>
      <c r="IY56" s="480"/>
      <c r="IZ56" s="480"/>
      <c r="JA56" s="480"/>
      <c r="JB56" s="480"/>
      <c r="JC56" s="480"/>
      <c r="JD56" s="480"/>
      <c r="JE56" s="480"/>
      <c r="JF56" s="480"/>
      <c r="JG56" s="480"/>
      <c r="JH56" s="480"/>
      <c r="JI56" s="538"/>
      <c r="JJ56" s="480"/>
      <c r="JK56" s="480"/>
      <c r="JL56" s="480"/>
      <c r="JM56" s="480"/>
      <c r="JN56" s="480"/>
      <c r="JO56" s="480"/>
      <c r="JP56" s="480"/>
      <c r="JQ56" s="480"/>
      <c r="JR56" s="480"/>
      <c r="JS56" s="590"/>
      <c r="JT56" s="538"/>
      <c r="JU56" s="480"/>
      <c r="JV56" s="480"/>
      <c r="JW56" s="480"/>
      <c r="JX56" s="480"/>
      <c r="JY56" s="480"/>
      <c r="JZ56" s="480"/>
      <c r="KA56" s="480"/>
      <c r="KB56" s="480"/>
      <c r="KC56" s="480"/>
      <c r="KD56" s="480"/>
      <c r="KE56" s="538"/>
      <c r="KF56" s="480"/>
      <c r="KG56" s="480"/>
      <c r="KH56" s="480"/>
      <c r="KI56" s="480"/>
      <c r="KJ56" s="480"/>
      <c r="KK56" s="480"/>
      <c r="KL56" s="480"/>
      <c r="KM56" s="480"/>
      <c r="KN56" s="480"/>
      <c r="KO56" s="480"/>
      <c r="KR56" s="568" t="str">
        <f>IF(Table1[[#This Row],[GTIN]]&lt;&gt;"",Table1[[#This Row],[GTIN]],"")</f>
        <v/>
      </c>
      <c r="KS56" s="569" t="str">
        <f>Table1[[#This Row],[Kreditor]]</f>
        <v/>
      </c>
      <c r="KT56" s="570" t="str">
        <f>IF(Table1[[#This Row],[Gültig ab (Datum)]]&lt;&gt;"",Table1[[#This Row],[Gültig ab (Datum)]],"")</f>
        <v/>
      </c>
      <c r="KU56" s="570"/>
      <c r="KV56" s="583" t="str">
        <f>IF(Table1[[#This Row],[Artikel verpackt? 
(X=Ja)]]="","",Table1[[#This Row],[Artikel verpackt? 
(X=Ja)]])</f>
        <v/>
      </c>
      <c r="KW56" s="571" t="str">
        <f>IF(Table1[[#This Row],[Verpackung recyclingfähig?
(X=Ja)]]="","",Table1[[#This Row],[Verpackung recyclingfähig?
(X=Ja)]])</f>
        <v/>
      </c>
      <c r="KX56" s="572"/>
      <c r="KY56" s="573"/>
      <c r="KZ56" s="574"/>
      <c r="LA56" s="574"/>
      <c r="LB56" s="574"/>
      <c r="LC56" s="574"/>
      <c r="LD56" s="574"/>
      <c r="LE56" s="574"/>
      <c r="LF56" s="575"/>
      <c r="LG56" s="576" t="str">
        <f>IF(Table1[[#This Row],[Hauptkörper - B1 - Art]]="","",VLOOKUP(Table1[[#This Row],[Hauptkörper - B1 - Art]],'DD FD'!B:C,2,FALSE))</f>
        <v/>
      </c>
      <c r="LH56" s="577" t="str">
        <f>IF(Table1[[#This Row],[Hauptkörper - B1 - Fraktion]]="","",VLOOKUP(Table1[[#This Row],[Hauptkörper - B1 - Fraktion]],'DD FD'!H:J,3,FALSE))</f>
        <v/>
      </c>
      <c r="LI56" s="574" t="str">
        <f>IF(Table1[[#This Row],[Hauptkörper - B1 - Gewicht
(in G)]]="","",Table1[[#This Row],[Hauptkörper - B1 - Gewicht
(in G)]])</f>
        <v/>
      </c>
      <c r="LJ56" s="574" t="str">
        <f>IF(Table1[[#This Row],[Hauptkörper - B1 - Lizenzierungs-pflichtig? (X=Ja)]]="","",Table1[[#This Row],[Hauptkörper - B1 - Lizenzierungs-pflichtig? (X=Ja)]])</f>
        <v/>
      </c>
      <c r="LK56" s="577" t="str">
        <f>IF(Table1[[#This Row],[Hauptkörper - B1 - Virgin Material]]="","",VLOOKUP(Table1[[#This Row],[Hauptkörper - B1 - Virgin Material]],'DD FD'!AJ:AK,2,FALSE))</f>
        <v/>
      </c>
      <c r="LL56" s="578" t="str">
        <f>IF(Table1[[#This Row],[Hauptkörper - B1 - Virgin Material Anteil (in %)]]="","",Table1[[#This Row],[Hauptkörper - B1 - Virgin Material Anteil (in %)]])</f>
        <v/>
      </c>
      <c r="LM56" s="577" t="str">
        <f>IF(Table1[[#This Row],[Hauptkörper - B1 - Recyceltes Material]]="","",VLOOKUP(Table1[[#This Row],[Hauptkörper - B1 - Recyceltes Material]],'DD FD'!AL:AM,2,FALSE))</f>
        <v/>
      </c>
      <c r="LN56" s="578" t="str">
        <f>IF(Table1[[#This Row],[Hauptkörper - B1 - Recyceltes Material Anteil (in %)]]="","",Table1[[#This Row],[Hauptkörper - B1 - Recyceltes Material Anteil (in %)]])</f>
        <v/>
      </c>
      <c r="LO56" s="579" t="str">
        <f>IF(Table1[[#This Row],[Hauptkörper - B1 - Beschichtung]]="","",VLOOKUP(Table1[[#This Row],[Hauptkörper - B1 - Beschichtung]],'DD FD'!AE:AF,2,FALSE))</f>
        <v/>
      </c>
      <c r="LP56" s="580" t="str">
        <f>IF(Table1[[#This Row],[Hauptkörper - B1 - Beschichtung Anteil (in %)]]="","",Table1[[#This Row],[Hauptkörper - B1 - Beschichtung Anteil (in %)]])</f>
        <v/>
      </c>
      <c r="LQ56" s="576" t="str">
        <f>IF(Table1[[#This Row],[Hauptkörper - B2 - Art]]="","",VLOOKUP(Table1[[#This Row],[Hauptkörper - B2 - Art]],'DD FD'!B:C,2,FALSE))</f>
        <v/>
      </c>
      <c r="LR56" s="577" t="str">
        <f>IF(Table1[[#This Row],[Hauptkörper - B2 - Fraktion]]="","",VLOOKUP(Table1[[#This Row],[Hauptkörper - B2 - Fraktion]],'DD FD'!H:J,3,FALSE))</f>
        <v/>
      </c>
      <c r="LS56" s="574" t="str">
        <f>IF(Table1[[#This Row],[Hauptkörper - B2 - Gewicht
(in G)]]="","",Table1[[#This Row],[Hauptkörper - B2 - Gewicht
(in G)]])</f>
        <v/>
      </c>
      <c r="LT56" s="574" t="str">
        <f>IF(Table1[[#This Row],[Hauptkörper - B2 - Lizenzierungs-pflichtig? (X=Ja)]]="","",Table1[[#This Row],[Hauptkörper - B2 - Lizenzierungs-pflichtig? (X=Ja)]])</f>
        <v/>
      </c>
      <c r="LU56" s="577" t="str">
        <f>IF(Table1[[#This Row],[Hauptkörper - B2 - Virgin Material]]="","",VLOOKUP(Table1[[#This Row],[Hauptkörper - B2 - Virgin Material]],'DD FD'!AJ:AK,2,FALSE))</f>
        <v/>
      </c>
      <c r="LV56" s="578" t="str">
        <f>IF(Table1[[#This Row],[Hauptkörper - B2 - Virgin Material Anteil (in %)]]="","",Table1[[#This Row],[Hauptkörper - B2 - Virgin Material Anteil (in %)]])</f>
        <v/>
      </c>
      <c r="LW56" s="577" t="str">
        <f>IF(Table1[[#This Row],[Hauptkörper - B2 - Recyceltes Material]]="","",VLOOKUP(Table1[[#This Row],[Hauptkörper - B2 - Recyceltes Material]],'DD FD'!AL:AM,2,FALSE))</f>
        <v/>
      </c>
      <c r="LX56" s="578" t="str">
        <f>IF(Table1[[#This Row],[Hauptkörper - B2 - Recyceltes Material Anteil (in %)]]="","",Table1[[#This Row],[Hauptkörper - B2 - Recyceltes Material Anteil (in %)]])</f>
        <v/>
      </c>
      <c r="LY56" s="577" t="str">
        <f>IF(Table1[[#This Row],[Hauptkörper - B2 - Beschichtung]]="","",VLOOKUP(Table1[[#This Row],[Hauptkörper - B2 - Beschichtung]],'DD FD'!AE:AF,2,FALSE))</f>
        <v/>
      </c>
      <c r="LZ56" s="580" t="str">
        <f>IF(Table1[[#This Row],[Hauptkörper - B2 - Beschichtung Anteil (in %)]]="","",Table1[[#This Row],[Hauptkörper - B2 - Beschichtung Anteil (in %)]])</f>
        <v/>
      </c>
      <c r="MA56" s="576" t="str">
        <f>IF(Table1[[#This Row],[Hauptkörper - B3 - Art]]="","",VLOOKUP(Table1[[#This Row],[Hauptkörper - B3 - Art]],'DD FD'!B:C,2,FALSE))</f>
        <v/>
      </c>
      <c r="MB56" s="577" t="str">
        <f>IF(Table1[[#This Row],[Hauptkörper - B3 - Fraktion]]="","",VLOOKUP(Table1[[#This Row],[Hauptkörper - B3 - Fraktion]],'DD FD'!H:J,3,FALSE))</f>
        <v/>
      </c>
      <c r="MC56" s="574" t="str">
        <f>IF(Table1[[#This Row],[Hauptkörper - B3 - Gewicht
(in G)]]="","",Table1[[#This Row],[Hauptkörper - B3 - Gewicht
(in G)]])</f>
        <v/>
      </c>
      <c r="MD56" s="574" t="str">
        <f>IF(Table1[[#This Row],[Hauptkörper - B3 - Lizenzierungs-pflichtig? (X=Ja)]]="","",Table1[[#This Row],[Hauptkörper - B3 - Lizenzierungs-pflichtig? (X=Ja)]])</f>
        <v/>
      </c>
      <c r="ME56" s="577" t="str">
        <f>IF(Table1[[#This Row],[Hauptkörper - B3 - Virgin Material]]="","",VLOOKUP(Table1[[#This Row],[Hauptkörper - B3 - Virgin Material]],'DD FD'!AJ:AK,2,FALSE))</f>
        <v/>
      </c>
      <c r="MF56" s="578" t="str">
        <f>IF(Table1[[#This Row],[Hauptkörper - B3 - Virgin Material Anteil (in %)]]="","",Table1[[#This Row],[Hauptkörper - B3 - Virgin Material Anteil (in %)]])</f>
        <v/>
      </c>
      <c r="MG56" s="577" t="str">
        <f>IF(Table1[[#This Row],[Hauptkörper - B3 - Recyceltes Material]]="","",VLOOKUP(Table1[[#This Row],[Hauptkörper - B3 - Recyceltes Material]],'DD FD'!AL:AM,2,FALSE))</f>
        <v/>
      </c>
      <c r="MH56" s="578" t="str">
        <f>IF(Table1[[#This Row],[Hauptkörper - B3 - Recyceltes Material Anteil (in %)]]="","",Table1[[#This Row],[Hauptkörper - B3 - Recyceltes Material Anteil (in %)]])</f>
        <v/>
      </c>
      <c r="MI56" s="577" t="str">
        <f>IF(Table1[[#This Row],[Hauptkörper - B3 - Beschichtung]]="","",VLOOKUP(Table1[[#This Row],[Hauptkörper - B3 - Beschichtung]],'DD FD'!AE:AF,2,FALSE))</f>
        <v/>
      </c>
      <c r="MJ56" s="580" t="str">
        <f>IF(Table1[[#This Row],[Hauptkörper - B3 - Beschichtung Anteil (in %)]]="","",Table1[[#This Row],[Hauptkörper - B3 - Beschichtung Anteil (in %)]])</f>
        <v/>
      </c>
      <c r="MK56" s="576" t="str">
        <f>IF(Table1[[#This Row],[Verschluss - B1 - Art]]="","",VLOOKUP(Table1[[#This Row],[Verschluss - B1 - Art]],'DD FD'!D:E,2,FALSE))</f>
        <v/>
      </c>
      <c r="ML56" s="577" t="str">
        <f>IF(Table1[[#This Row],[Verschluss - B1 - Fraktion]]="","",VLOOKUP(Table1[[#This Row],[Verschluss - B1 - Fraktion]],'DD FD'!H:J,3,FALSE))</f>
        <v/>
      </c>
      <c r="MM56" s="574" t="str">
        <f>IF(Table1[[#This Row],[Verschluss - B1 - Gewicht (in G)]]="","",Table1[[#This Row],[Verschluss - B1 - Gewicht (in G)]])</f>
        <v/>
      </c>
      <c r="MN56" s="574" t="str">
        <f>IF(Table1[[#This Row],[Verschluss - B1 - Lizenzierungs-pflichtig? (X=Ja)]]="","",Table1[[#This Row],[Verschluss - B1 - Lizenzierungs-pflichtig? (X=Ja)]])</f>
        <v/>
      </c>
      <c r="MO56" s="574" t="str">
        <f>IF(Table1[[#This Row],[Verschluss - B1 - Trennbar vom Hauptkörper? (X=Ja)]]="","",Table1[[#This Row],[Verschluss - B1 - Trennbar vom Hauptkörper? (X=Ja)]])</f>
        <v/>
      </c>
      <c r="MP56" s="577" t="str">
        <f>IF(Table1[[#This Row],[Verschluss - B1 - Virgin Material]]="","",VLOOKUP(Table1[[#This Row],[Verschluss - B1 - Virgin Material]],'DD FD'!AJ:AK,2,FALSE))</f>
        <v/>
      </c>
      <c r="MQ56" s="578" t="str">
        <f>IF(Table1[[#This Row],[Verschluss - B1 - Virgin Material Anteil (in %)]]="","",Table1[[#This Row],[Verschluss - B1 - Virgin Material Anteil (in %)]])</f>
        <v/>
      </c>
      <c r="MR56" s="577" t="str">
        <f>IF(Table1[[#This Row],[Verschluss - B1 - Recyceltes Material]]="","",VLOOKUP(Table1[[#This Row],[Verschluss - B1 - Recyceltes Material]],'DD FD'!AL:AM,2,FALSE))</f>
        <v/>
      </c>
      <c r="MS56" s="578" t="str">
        <f>IF(Table1[[#This Row],[Verschluss - B1 - Recyceltes Material Anteil (in %)]]="","",Table1[[#This Row],[Verschluss - B1 - Recyceltes Material Anteil (in %)]])</f>
        <v/>
      </c>
      <c r="MT56" s="577" t="str">
        <f>IF(Table1[[#This Row],[Verschluss - B1 - Beschichtung]]="","",VLOOKUP(Table1[[#This Row],[Verschluss - B1 - Beschichtung]],'DD FD'!AE:AF,2,FALSE))</f>
        <v/>
      </c>
      <c r="MU56" s="580" t="str">
        <f>IF(Table1[[#This Row],[Verschluss - B1 - Beschichtung Anteil (in %)]]="","",Table1[[#This Row],[Verschluss - B1 - Beschichtung Anteil (in %)]])</f>
        <v/>
      </c>
      <c r="MV56" s="576" t="str">
        <f>IF(Table1[[#This Row],[Verschluss - B2 - Art]]="","",VLOOKUP(Table1[[#This Row],[Verschluss - B2 - Art]],'DD FD'!D:E,2,FALSE))</f>
        <v/>
      </c>
      <c r="MW56" s="577" t="str">
        <f>IF(Table1[[#This Row],[Verschluss - B2 - Fraktion]]="","",VLOOKUP(Table1[[#This Row],[Verschluss - B2 - Fraktion]],'DD FD'!H:J,3,FALSE))</f>
        <v/>
      </c>
      <c r="MX56" s="574" t="str">
        <f>IF(Table1[[#This Row],[Verschluss - B2 - Gewicht (in G)]]="","",Table1[[#This Row],[Verschluss - B2 - Gewicht (in G)]])</f>
        <v/>
      </c>
      <c r="MY56" s="574" t="str">
        <f>IF(Table1[[#This Row],[Verschluss - B2 - Lizenzierungs-pflichtig? (X=Ja)]]="","",Table1[[#This Row],[Verschluss - B2 - Lizenzierungs-pflichtig? (X=Ja)]])</f>
        <v/>
      </c>
      <c r="MZ56" s="574" t="str">
        <f>IF(Table1[[#This Row],[Verschluss - B2 - Trennbar vom Hauptkörper? (X=Ja)]]="","",Table1[[#This Row],[Verschluss - B2 - Trennbar vom Hauptkörper? (X=Ja)]])</f>
        <v/>
      </c>
      <c r="NA56" s="577" t="str">
        <f>IF(Table1[[#This Row],[Verschluss - B2 - Virgin Material]]="","",VLOOKUP(Table1[[#This Row],[Verschluss - B2 - Virgin Material]],'DD FD'!AJ:AK,2,FALSE))</f>
        <v/>
      </c>
      <c r="NB56" s="578" t="str">
        <f>IF(Table1[[#This Row],[Verschluss - B2 - Virgin Material Anteil (in %)]]="","",Table1[[#This Row],[Verschluss - B2 - Virgin Material Anteil (in %)]])</f>
        <v/>
      </c>
      <c r="NC56" s="577" t="str">
        <f>IF(Table1[[#This Row],[Verschluss - B2 - Recyceltes Material]]="","",VLOOKUP(Table1[[#This Row],[Verschluss - B2 - Recyceltes Material]],'DD FD'!AL:AM,2,FALSE))</f>
        <v/>
      </c>
      <c r="ND56" s="578" t="str">
        <f>IF(Table1[[#This Row],[Verschluss - B2 - Recyceltes Material Anteil (in %)]]="","",Table1[[#This Row],[Verschluss - B2 - Recyceltes Material Anteil (in %)]])</f>
        <v/>
      </c>
      <c r="NE56" s="577" t="str">
        <f>IF(Table1[[#This Row],[Verschluss - B2 - Beschichtung]]="","",VLOOKUP(Table1[[#This Row],[Verschluss - B2 - Beschichtung]],'DD FD'!AE:AF,2,FALSE))</f>
        <v/>
      </c>
      <c r="NF56" s="580" t="str">
        <f>IF(Table1[[#This Row],[Verschluss - B2 - Beschichtung Anteil (in %)]]="","",Table1[[#This Row],[Verschluss - B2 - Beschichtung Anteil (in %)]])</f>
        <v/>
      </c>
      <c r="NG56" s="576" t="str">
        <f>IF(Table1[[#This Row],[Verschluss - B3 - Art]]="","",VLOOKUP(Table1[[#This Row],[Verschluss - B3 - Art]],'DD FD'!D:E,2,FALSE))</f>
        <v/>
      </c>
      <c r="NH56" s="577" t="str">
        <f>IF(Table1[[#This Row],[Verschluss - B3 - Fraktion]]="","",VLOOKUP(Table1[[#This Row],[Verschluss - B3 - Fraktion]],'DD FD'!H:J,3,FALSE))</f>
        <v/>
      </c>
      <c r="NI56" s="574" t="str">
        <f>IF(Table1[[#This Row],[Verschluss - B3 - Gewicht (in G)]]="","",Table1[[#This Row],[Verschluss - B3 - Gewicht (in G)]])</f>
        <v/>
      </c>
      <c r="NJ56" s="574" t="str">
        <f>IF(Table1[[#This Row],[Verschluss - B3 - Lizenzierungs-pflichtig? (X=Ja)]]="","",Table1[[#This Row],[Verschluss - B3 - Lizenzierungs-pflichtig? (X=Ja)]])</f>
        <v/>
      </c>
      <c r="NK56" s="574" t="str">
        <f>IF(Table1[[#This Row],[Verschluss - B3 - Trennbar vom Hauptkörper? (X=Ja)]]="","",Table1[[#This Row],[Verschluss - B3 - Trennbar vom Hauptkörper? (X=Ja)]])</f>
        <v/>
      </c>
      <c r="NL56" s="577" t="str">
        <f>IF(Table1[[#This Row],[Verschluss - B3 - Virgin Material]]="","",VLOOKUP(Table1[[#This Row],[Verschluss - B3 - Virgin Material]],'DD FD'!AJ:AK,2,FALSE))</f>
        <v/>
      </c>
      <c r="NM56" s="578" t="str">
        <f>IF(Table1[[#This Row],[Verschluss - B3 - Virgin Material Anteil (in %)]]="","",Table1[[#This Row],[Verschluss - B3 - Virgin Material Anteil (in %)]])</f>
        <v/>
      </c>
      <c r="NN56" s="577" t="str">
        <f>IF(Table1[[#This Row],[Verschluss - B3 - Recyceltes Material]]="","",VLOOKUP(Table1[[#This Row],[Verschluss - B3 - Recyceltes Material]],'DD FD'!AL:AM,2,FALSE))</f>
        <v/>
      </c>
      <c r="NO56" s="578" t="str">
        <f>IF(Table1[[#This Row],[Verschluss - B3 - Recyceltes Material Anteil (in %)]]="","",Table1[[#This Row],[Verschluss - B3 - Recyceltes Material Anteil (in %)]])</f>
        <v/>
      </c>
      <c r="NP56" s="577" t="str">
        <f>IF(Table1[[#This Row],[Verschluss - B3 - Beschichtung]]="","",VLOOKUP(Table1[[#This Row],[Verschluss - B3 - Beschichtung]],'DD FD'!AE:AF,2,FALSE))</f>
        <v/>
      </c>
      <c r="NQ56" s="580" t="str">
        <f>IF(Table1[[#This Row],[Verschluss - B3 - Beschichtung Anteil (in %)]]="","",Table1[[#This Row],[Verschluss - B3 - Beschichtung Anteil (in %)]])</f>
        <v/>
      </c>
      <c r="NR56" s="576" t="str">
        <f>IF(Table1[[#This Row],[Etikett - B1 - Art]]="","",VLOOKUP(Table1[[#This Row],[Etikett - B1 - Art]],'DD FD'!F:G,2,FALSE))</f>
        <v/>
      </c>
      <c r="NS56" s="577" t="str">
        <f>IF(Table1[[#This Row],[Etikett - B1 - Fraktion]]="","",VLOOKUP(Table1[[#This Row],[Etikett - B1 - Fraktion]],'DD FD'!H:J,3,FALSE))</f>
        <v/>
      </c>
      <c r="NT56" s="574" t="str">
        <f>IF(Table1[[#This Row],[Etikett - B1 - Gewicht (in G)]]="","",Table1[[#This Row],[Etikett - B1 - Gewicht (in G)]])</f>
        <v/>
      </c>
      <c r="NU56" s="574" t="str">
        <f>IF(Table1[[#This Row],[Etikett - B1 - Lizenzierungs-pflichtig? (X=Ja)]]="","",Table1[[#This Row],[Etikett - B1 - Lizenzierungs-pflichtig? (X=Ja)]])</f>
        <v/>
      </c>
      <c r="NV56" s="574" t="str">
        <f>IF(Table1[[#This Row],[Etikett - B1 - Trennbar vom Hauptkörper? (X=Ja)]]="","",Table1[[#This Row],[Etikett - B1 - Trennbar vom Hauptkörper? (X=Ja)]])</f>
        <v/>
      </c>
      <c r="NW56" s="577" t="str">
        <f>IF(Table1[[#This Row],[Etikett - B1 - Virgin Material]]="","",VLOOKUP(Table1[[#This Row],[Etikett - B1 - Virgin Material]],'DD FD'!AJ:AK,2,FALSE))</f>
        <v/>
      </c>
      <c r="NX56" s="578" t="str">
        <f>IF(Table1[[#This Row],[Etikett - B1 - Virgin Material Anteil (in %)]]="","",Table1[[#This Row],[Etikett - B1 - Virgin Material Anteil (in %)]])</f>
        <v/>
      </c>
      <c r="NY56" s="577" t="str">
        <f>IF(Table1[[#This Row],[Etikett - B1 - Recyceltes Material]]="","",VLOOKUP(Table1[[#This Row],[Etikett - B1 - Recyceltes Material]],'DD FD'!AL:AM,2,FALSE))</f>
        <v/>
      </c>
      <c r="NZ56" s="578" t="str">
        <f>IF(Table1[[#This Row],[Etikett - B1 - Recyceltes Material Anteil (in %)]]="","",Table1[[#This Row],[Etikett - B1 - Recyceltes Material Anteil (in %)]])</f>
        <v/>
      </c>
      <c r="OA56" s="577" t="str">
        <f>IF(Table1[[#This Row],[Etikett - B1 - Beschichtung]]="","",VLOOKUP(Table1[[#This Row],[Etikett - B1 - Beschichtung]],'DD FD'!AE:AF,2,FALSE))</f>
        <v/>
      </c>
      <c r="OB56" s="580" t="str">
        <f>IF(Table1[[#This Row],[Etikett - B1 - Beschichtung Anteil (in %)]]="","",Table1[[#This Row],[Etikett - B1 - Beschichtung Anteil (in %)]])</f>
        <v/>
      </c>
      <c r="OC56" s="576" t="str">
        <f>IF(Table1[[#This Row],[Etikett - B2 - Art]]="","",VLOOKUP(Table1[[#This Row],[Etikett - B2 - Art]],'DD FD'!F:G,2,FALSE))</f>
        <v/>
      </c>
      <c r="OD56" s="577" t="str">
        <f>IF(Table1[[#This Row],[Etikett - B2 - Fraktion]]="","",VLOOKUP(Table1[[#This Row],[Etikett - B2 - Fraktion]],'DD FD'!H:J,3,FALSE))</f>
        <v/>
      </c>
      <c r="OE56" s="574" t="str">
        <f>IF(Table1[[#This Row],[Etikett - B2 - Gewicht (in G)]]="","",Table1[[#This Row],[Etikett - B2 - Gewicht (in G)]])</f>
        <v/>
      </c>
      <c r="OF56" s="574" t="str">
        <f>IF(Table1[[#This Row],[Etikett - B2 - Lizenzierungs-pflichtig? (X=Ja)]]="","",Table1[[#This Row],[Etikett - B2 - Lizenzierungs-pflichtig? (X=Ja)]])</f>
        <v/>
      </c>
      <c r="OG56" s="574" t="str">
        <f>IF(Table1[[#This Row],[Etikett - B2 - Trennbar vom Hauptkörper? (X=Ja)]]="","",Table1[[#This Row],[Etikett - B2 - Trennbar vom Hauptkörper? (X=Ja)]])</f>
        <v/>
      </c>
      <c r="OH56" s="577" t="str">
        <f>IF(Table1[[#This Row],[Etikett - B2 - Virgin Material]]="","",VLOOKUP(Table1[[#This Row],[Etikett - B2 - Virgin Material]],'DD FD'!AJ:AK,2,FALSE))</f>
        <v/>
      </c>
      <c r="OI56" s="578" t="str">
        <f>IF(Table1[[#This Row],[Etikett - B2 - Virgin Material Anteil (in %)]]="","",Table1[[#This Row],[Etikett - B2 - Virgin Material Anteil (in %)]])</f>
        <v/>
      </c>
      <c r="OJ56" s="577" t="str">
        <f>IF(Table1[[#This Row],[Etikett - B2 - Recyceltes Material]]="","",VLOOKUP(Table1[[#This Row],[Etikett - B2 - Recyceltes Material]],'DD FD'!AL:AM,2,FALSE))</f>
        <v/>
      </c>
      <c r="OK56" s="578" t="str">
        <f>IF(Table1[[#This Row],[Etikett - B2 - Recyceltes Material Anteil (in %)]]="","",Table1[[#This Row],[Etikett - B2 - Recyceltes Material Anteil (in %)]])</f>
        <v/>
      </c>
      <c r="OL56" s="577" t="str">
        <f>IF(Table1[[#This Row],[Etikett - B2 - Beschichtung]]="","",VLOOKUP(Table1[[#This Row],[Etikett - B2 - Beschichtung]],'DD FD'!AE:AF,2,FALSE))</f>
        <v/>
      </c>
      <c r="OM56" s="580" t="str">
        <f>IF(Table1[[#This Row],[Etikett - B2 - Beschichtung Anteil (in %)]]="","",Table1[[#This Row],[Etikett - B2 - Beschichtung Anteil (in %)]])</f>
        <v/>
      </c>
      <c r="ON56" s="576" t="str">
        <f>IF(Table1[[#This Row],[Etikett - B3 - Art]]="","",VLOOKUP(Table1[[#This Row],[Etikett - B3 - Art]],'DD FD'!F:G,2,FALSE))</f>
        <v/>
      </c>
      <c r="OO56" s="577" t="str">
        <f>IF(Table1[[#This Row],[Etikett - B3 - Fraktion]]="","",VLOOKUP(Table1[[#This Row],[Etikett - B3 - Fraktion]],'DD FD'!H:J,3,FALSE))</f>
        <v/>
      </c>
      <c r="OP56" s="574" t="str">
        <f>IF(Table1[[#This Row],[Etikett - B3 - Gewicht (in G)]]="","",Table1[[#This Row],[Etikett - B3 - Gewicht (in G)]])</f>
        <v/>
      </c>
      <c r="OQ56" s="574" t="str">
        <f>IF(Table1[[#This Row],[Etikett - B3 - Lizenzierungs-pflichtig? (X=Ja)]]="","",Table1[[#This Row],[Etikett - B3 - Lizenzierungs-pflichtig? (X=Ja)]])</f>
        <v/>
      </c>
      <c r="OR56" s="574" t="str">
        <f>IF(Table1[[#This Row],[Etikett - B3 - Trennbar vom Hauptkörper? (X=Ja)]]="","",Table1[[#This Row],[Etikett - B3 - Trennbar vom Hauptkörper? (X=Ja)]])</f>
        <v/>
      </c>
      <c r="OS56" s="577" t="str">
        <f>IF(Table1[[#This Row],[Etikett - B3 - Virgin Material]]="","",VLOOKUP(Table1[[#This Row],[Etikett - B3 - Virgin Material]],'DD FD'!AJ:AK,2,FALSE))</f>
        <v/>
      </c>
      <c r="OT56" s="578" t="str">
        <f>IF(Table1[[#This Row],[Etikett - B3 - Virgin Material Anteil (in %)]]="","",Table1[[#This Row],[Etikett - B3 - Virgin Material Anteil (in %)]])</f>
        <v/>
      </c>
      <c r="OU56" s="577" t="str">
        <f>IF(Table1[[#This Row],[Etikett - B3 - Recyceltes Material]]="","",VLOOKUP(Table1[[#This Row],[Etikett - B3 - Recyceltes Material]],'DD FD'!AL:AM,2,FALSE))</f>
        <v/>
      </c>
      <c r="OV56" s="578" t="str">
        <f>IF(Table1[[#This Row],[Etikett - B3 - Recyceltes Material Anteil (in %)]]="","",Table1[[#This Row],[Etikett - B3 - Recyceltes Material Anteil (in %)]])</f>
        <v/>
      </c>
      <c r="OW56" s="577" t="str">
        <f>IF(Table1[[#This Row],[Etikett - B3 - Beschichtung]]="","",VLOOKUP(Table1[[#This Row],[Etikett - B3 - Beschichtung]],'DD FD'!AE:AF,2,FALSE))</f>
        <v/>
      </c>
      <c r="OX56" s="613" t="str">
        <f>IF(Table1[[#This Row],[Etikett - B3 - Beschichtung Anteil (in %)]]="","",Table1[[#This Row],[Etikett - B3 - Beschichtung Anteil (in %)]])</f>
        <v/>
      </c>
      <c r="OY56" s="618">
        <f>ROUNDUP(SUM(
IF(AND(LH56='DD FD'!$J$7,LJ56='DD FD'!$AI$3),LI56,0),
IF(AND(LR56='DD FD'!$J$7,LT56='DD FD'!$AI$3),LS56,0),
IF(AND(MB56='DD FD'!$J$7,MD56='DD FD'!$AI$3),MC56,0),
IF(AND(ML56='DD FD'!$J$7,MN56='DD FD'!$AI$3),MM56,0),
IF(AND(MW56='DD FD'!$J$7,MY56='DD FD'!$AI$3),MX56,0),
IF(AND(NH56='DD FD'!$J$7,NJ56='DD FD'!$AI$3),NI56,0),
IF(AND(NS56='DD FD'!$J$7,NU56='DD FD'!$AI$3),NT56,0),
IF(AND(OD56='DD FD'!$J$7,OF56='DD FD'!$AI$3),OE56,0),
IF(AND(OO56='DD FD'!$J$7,OQ56='DD FD'!$AI$3),OP56,0),
),2)</f>
        <v>0</v>
      </c>
      <c r="OZ56" s="617">
        <f>ROUNDUP(SUM(
IF(AND(LH56='DD FD'!$J$6,LJ56='DD FD'!$AI$3),LI56,0),
IF(AND(LR56='DD FD'!$J$6,LT56='DD FD'!$AI$3),LS56,0),
IF(AND(MB56='DD FD'!$J$6,MD56='DD FD'!$AI$3),MC56,0),
IF(AND(ML56='DD FD'!$J$6,MN56='DD FD'!$AI$3),MM56,0),
IF(AND(MW56='DD FD'!$J$6,MY56='DD FD'!$AI$3),MX56,0),
IF(AND(NH56='DD FD'!$J$6,NJ56='DD FD'!$AI$3),NI56,0),
IF(AND(NS56='DD FD'!$J$6,NU56='DD FD'!$AI$3),NT56,0),
IF(AND(OD56='DD FD'!$J$6,OF56='DD FD'!$AI$3),OE56,0),
IF(AND(OO56='DD FD'!$J$6,OQ56='DD FD'!$AI$3),OP56,0),
),2)</f>
        <v>0</v>
      </c>
      <c r="PA56" s="617">
        <f>ROUNDUP(SUM(
IF(AND(LH56='DD FD'!$J$10,LJ56='DD FD'!$AI$3),LI56,0),
IF(AND(LR56='DD FD'!$J$10,LT56='DD FD'!$AI$3),LS56,0),
IF(AND(MB56='DD FD'!$J$10,MD56='DD FD'!$AI$3),MC56,0),
IF(AND(ML56='DD FD'!$J$10,MN56='DD FD'!$AI$3),MM56,0),
IF(AND(MW56='DD FD'!$J$10,MY56='DD FD'!$AI$3),MX56,0),
IF(AND(NH56='DD FD'!$J$10,NJ56='DD FD'!$AI$3),NI56,0),
IF(AND(NS56='DD FD'!$J$10,NU56='DD FD'!$AI$3),NT56,0),
IF(AND(OD56='DD FD'!$J$10,OF56='DD FD'!$AI$3),OE56,0),
IF(AND(OO56='DD FD'!$J$10,OQ56='DD FD'!$AI$3),OP56,0),
),2)</f>
        <v>0</v>
      </c>
      <c r="PB56" s="617">
        <f>ROUNDUP(SUM(
IF(AND(LH56='DD FD'!$J$8,LJ56='DD FD'!$AI$3),LI56,0),
IF(AND(LR56='DD FD'!$J$8,LT56='DD FD'!$AI$3),LS56,0),
IF(AND(MB56='DD FD'!$J$8,MD56='DD FD'!$AI$3),MC56,0),
IF(AND(ML56='DD FD'!$J$8,MN56='DD FD'!$AI$3),MM56,0),
IF(AND(MW56='DD FD'!$J$8,MY56='DD FD'!$AI$3),MX56,0),
IF(AND(NH56='DD FD'!$J$8,NJ56='DD FD'!$AI$3),NI56,0),
IF(AND(NS56='DD FD'!$J$8,NU56='DD FD'!$AI$3),NT56,0),
IF(AND(OD56='DD FD'!$J$8,OF56='DD FD'!$AI$3),OE56,0),
IF(AND(OO56='DD FD'!$J$8,OQ56='DD FD'!$AI$3),OP56,0),
),2)</f>
        <v>0</v>
      </c>
      <c r="PC56" s="617">
        <f>ROUNDUP(SUM(
IF(AND(LH56='DD FD'!$J$5,LJ56='DD FD'!$AI$3),LI56,0),
IF(AND(LR56='DD FD'!$J$5,LT56='DD FD'!$AI$3),LS56,0),
IF(AND(MB56='DD FD'!$J$5,MD56='DD FD'!$AI$3),MC56,0),
IF(AND(ML56='DD FD'!$J$5,MN56='DD FD'!$AI$3),MM56,0),
IF(AND(MW56='DD FD'!$J$5,MY56='DD FD'!$AI$3),MX56,0),
IF(AND(NH56='DD FD'!$J$5,NJ56='DD FD'!$AI$3),NI56,0),
IF(AND(NS56='DD FD'!$J$5,NU56='DD FD'!$AI$3),NT56,0),
IF(AND(OD56='DD FD'!$J$5,OF56='DD FD'!$AI$3),OE56,0),
IF(AND(OO56='DD FD'!$J$5,OQ56='DD FD'!$AI$3),OP56,0),
),2)</f>
        <v>0</v>
      </c>
      <c r="PD56" s="617">
        <f>ROUNDUP(SUM(
IF(AND(LH56='DD FD'!$J$9,LJ56='DD FD'!$AI$3),LI56,0),
IF(AND(LR56='DD FD'!$J$9,LT56='DD FD'!$AI$3),LS56,0),
IF(AND(MB56='DD FD'!$J$9,MD56='DD FD'!$AI$3),MC56,0),
IF(AND(ML56='DD FD'!$J$9,MN56='DD FD'!$AI$3),MM56,0),
IF(AND(MW56='DD FD'!$J$9,MY56='DD FD'!$AI$3),MX56,0),
IF(AND(NH56='DD FD'!$J$9,NJ56='DD FD'!$AI$3),NI56,0),
IF(AND(NS56='DD FD'!$J$9,NU56='DD FD'!$AI$3),NT56,0),
IF(AND(OD56='DD FD'!$J$9,OF56='DD FD'!$AI$3),OE56,0),
IF(AND(OO56='DD FD'!$J$9,OQ56='DD FD'!$AI$3),OP56,0),
),2)</f>
        <v>0</v>
      </c>
      <c r="PE56" s="617">
        <f>ROUNDUP(SUM(
IF(AND(LH56='DD FD'!$J$4,LJ56='DD FD'!$AI$3),LI56,0),
IF(AND(LR56='DD FD'!$J$4,LT56='DD FD'!$AI$3),LS56,0),
IF(AND(MB56='DD FD'!$J$4,MD56='DD FD'!$AI$3),MC56,0),
IF(AND(ML56='DD FD'!$J$4,MN56='DD FD'!$AI$3),MM56,0),
IF(AND(MW56='DD FD'!$J$4,MY56='DD FD'!$AI$3),MX56,0),
IF(AND(NH56='DD FD'!$J$4,NJ56='DD FD'!$AI$3),NI56,0),
IF(AND(NS56='DD FD'!$J$4,NU56='DD FD'!$AI$3),NT56,0),
IF(AND(OD56='DD FD'!$J$4,OF56='DD FD'!$AI$3),OE56,0),
IF(AND(OO56='DD FD'!$J$4,OQ56='DD FD'!$AI$3),OP56,0),
),2)</f>
        <v>0</v>
      </c>
      <c r="PF56" s="619">
        <f>ROUNDUP(SUM(
IF(AND(LH56='DD FD'!$J$11,LJ56='DD FD'!$AI$3),LI56,0),
IF(AND(LR56='DD FD'!$J$11,LT56='DD FD'!$AI$3),LS56,0),
IF(AND(MB56='DD FD'!$J$11,MD56='DD FD'!$AI$3),MC56,0),
IF(AND(ML56='DD FD'!$J$11,MN56='DD FD'!$AI$3),MM56,0),
IF(AND(MW56='DD FD'!$J$11,MY56='DD FD'!$AI$3),MX56,0),
IF(AND(NH56='DD FD'!$J$11,NJ56='DD FD'!$AI$3),NI56,0),
IF(AND(NS56='DD FD'!$J$11,NU56='DD FD'!$AI$3),NT56,0),
IF(AND(OD56='DD FD'!$J$11,OF56='DD FD'!$AI$3),OE56,0),
IF(AND(OO56='DD FD'!$J$11,OQ56='DD FD'!$AI$3),OP56,0),
),2)</f>
        <v>0</v>
      </c>
    </row>
    <row r="57" spans="1:422">
      <c r="A57" s="806"/>
      <c r="B57" s="934"/>
      <c r="C57" s="247"/>
      <c r="D57" s="842"/>
      <c r="E57" s="247"/>
      <c r="F57" s="158"/>
      <c r="G57" s="710"/>
      <c r="H57" s="712"/>
      <c r="I57" s="936"/>
      <c r="J57" s="803"/>
      <c r="K57" s="150"/>
      <c r="L57" s="146" t="str">
        <f t="shared" si="0"/>
        <v/>
      </c>
      <c r="M57" s="501" t="str">
        <f t="shared" si="17"/>
        <v/>
      </c>
      <c r="N57" s="504"/>
      <c r="O57" s="113" t="str">
        <f t="shared" si="18"/>
        <v/>
      </c>
      <c r="P57" s="114" t="str">
        <f t="shared" si="1"/>
        <v/>
      </c>
      <c r="Q57" s="152"/>
      <c r="R57" s="152"/>
      <c r="S57" s="115" t="str">
        <f t="shared" si="19"/>
        <v/>
      </c>
      <c r="T57" s="159"/>
      <c r="U57" s="159"/>
      <c r="V57" s="157"/>
      <c r="W57" s="157"/>
      <c r="X57" s="157"/>
      <c r="Y57" s="772"/>
      <c r="Z57" s="158"/>
      <c r="AA57" s="144"/>
      <c r="AB57" s="112"/>
      <c r="AC57" s="153"/>
      <c r="AD57" s="153"/>
      <c r="AE57" s="153"/>
      <c r="AF57" s="153"/>
      <c r="AG57" s="153"/>
      <c r="AH57" s="153"/>
      <c r="AI57" s="152"/>
      <c r="AJ57" s="158"/>
      <c r="AK57" s="158"/>
      <c r="AL57" s="158"/>
      <c r="AM57" s="116" t="str">
        <f t="shared" si="20"/>
        <v/>
      </c>
      <c r="AN57" s="116" t="str">
        <f t="shared" si="21"/>
        <v/>
      </c>
      <c r="AO57" s="324"/>
      <c r="AP57" s="503"/>
      <c r="AQ57" s="487" t="str">
        <f t="shared" si="22"/>
        <v/>
      </c>
      <c r="AR57" s="113" t="str">
        <f t="shared" si="2"/>
        <v/>
      </c>
      <c r="AS57" s="113" t="str">
        <f t="shared" si="3"/>
        <v/>
      </c>
      <c r="AT57" s="113" t="str">
        <f t="shared" si="4"/>
        <v/>
      </c>
      <c r="AU57" s="113" t="str">
        <f t="shared" si="5"/>
        <v/>
      </c>
      <c r="AV57" s="159"/>
      <c r="AW57" s="157"/>
      <c r="AX57" s="157"/>
      <c r="AY57" s="157"/>
      <c r="AZ57" s="157"/>
      <c r="BA57" s="116" t="str">
        <f t="shared" si="6"/>
        <v/>
      </c>
      <c r="BB57" s="316"/>
      <c r="BC57" s="116" t="str">
        <f t="shared" si="7"/>
        <v/>
      </c>
      <c r="BD57" s="133" t="str">
        <f t="shared" si="8"/>
        <v/>
      </c>
      <c r="BE57" s="157"/>
      <c r="BF57" s="1180"/>
      <c r="BG57" s="1180"/>
      <c r="BH57" s="158"/>
      <c r="BI57" s="490"/>
      <c r="BJ57" s="514" t="str">
        <f t="shared" si="23"/>
        <v/>
      </c>
      <c r="BK57" s="789"/>
      <c r="BL57" s="116" t="str">
        <f t="shared" si="24"/>
        <v/>
      </c>
      <c r="BM57" s="144"/>
      <c r="BN57" s="144"/>
      <c r="BO57" s="144"/>
      <c r="BP57" s="790"/>
      <c r="BQ57" s="790"/>
      <c r="BR57" s="790"/>
      <c r="BS57" s="116" t="str">
        <f t="shared" si="9"/>
        <v/>
      </c>
      <c r="BT57" s="790"/>
      <c r="BU57" s="808" t="str">
        <f t="shared" si="10"/>
        <v/>
      </c>
      <c r="BV57" s="791"/>
      <c r="BW57" s="144"/>
      <c r="BX57" s="20"/>
      <c r="BY57" s="20"/>
      <c r="BZ57" s="20"/>
      <c r="CA57" s="792"/>
      <c r="CB57" s="1201"/>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c r="DL57" s="144"/>
      <c r="DM57" s="144"/>
      <c r="DN57" s="144"/>
      <c r="DO57" s="144"/>
      <c r="DP57" s="144"/>
      <c r="DQ57" s="144"/>
      <c r="DR57" s="144"/>
      <c r="DS57" s="144"/>
      <c r="DT57" s="144"/>
      <c r="DU57" s="144"/>
      <c r="DV57" s="144"/>
      <c r="DW57" s="144"/>
      <c r="DX57" s="144"/>
      <c r="DY57" s="144"/>
      <c r="DZ57" s="144"/>
      <c r="EA57" s="144"/>
      <c r="EB57" s="144"/>
      <c r="EC57" s="144"/>
      <c r="ED57" s="782" t="str">
        <f t="shared" si="25"/>
        <v/>
      </c>
      <c r="EE57" s="519"/>
      <c r="EF57" s="793"/>
      <c r="EG57" s="519"/>
      <c r="EH57" s="794"/>
      <c r="EI57" s="790"/>
      <c r="EJ57" s="794"/>
      <c r="EK57" s="794"/>
      <c r="EL57" s="790"/>
      <c r="EM57" s="790"/>
      <c r="EN57" s="790"/>
      <c r="EO57" s="112" t="str">
        <f t="shared" si="11"/>
        <v/>
      </c>
      <c r="EP57" s="790"/>
      <c r="EQ57" s="488" t="str">
        <f t="shared" si="12"/>
        <v/>
      </c>
      <c r="ER57" s="1100"/>
      <c r="ES57" s="1099" t="str">
        <f t="shared" si="26"/>
        <v/>
      </c>
      <c r="ET57" s="525"/>
      <c r="EU57" s="148"/>
      <c r="EV57" s="148"/>
      <c r="EW57" s="148"/>
      <c r="EX57" s="148"/>
      <c r="EY57" s="148"/>
      <c r="EZ57" s="148"/>
      <c r="FA57" s="148"/>
      <c r="FB57" s="148"/>
      <c r="FC57" s="148"/>
      <c r="FD57" s="148"/>
      <c r="FE57" s="148"/>
      <c r="FF57" s="148"/>
      <c r="FG57" s="148"/>
      <c r="FH57" s="148"/>
      <c r="FI57" s="528"/>
      <c r="FJ57" s="513" t="str">
        <f t="shared" si="13"/>
        <v/>
      </c>
      <c r="FK57" s="158"/>
      <c r="FL57" s="850"/>
      <c r="FM57" s="850"/>
      <c r="FN57" s="850"/>
      <c r="FO57" s="850"/>
      <c r="FP57" s="850"/>
      <c r="FQ57" s="850"/>
      <c r="FR57" s="157"/>
      <c r="FS57" s="143"/>
      <c r="FT57" s="143"/>
      <c r="FU57" s="847" t="str">
        <f t="shared" si="14"/>
        <v/>
      </c>
      <c r="FV57" s="555"/>
      <c r="FW57" s="523" t="str">
        <f>IF(Table1[[#This Row],[Nonfood Inhaltstoffe - Komponente]]="","",VLOOKUP(Table1[[#This Row],[Nonfood Inhaltstoffe - Komponente]],'Dropdown Auswahl'!BJ:BK,2,FALSE))</f>
        <v/>
      </c>
      <c r="FX57" s="1013"/>
      <c r="FY57" s="1011" t="str">
        <f t="shared" si="15"/>
        <v/>
      </c>
      <c r="FZ57" s="152"/>
      <c r="GA57" s="152"/>
      <c r="GB57" s="152"/>
      <c r="GC57" s="529" t="str">
        <f t="shared" si="16"/>
        <v/>
      </c>
      <c r="GG57" s="21"/>
      <c r="GH57" s="21"/>
      <c r="GI57" s="1019"/>
      <c r="GJ57" s="1016" t="str">
        <f>IF(Table1[[#This Row],[Global Trade Item Number (GTIN)]]="","",Table1[[#This Row],[Global Trade Item Number (GTIN)]])</f>
        <v/>
      </c>
      <c r="GK57" s="555" t="str">
        <f>IF(Table1[[#This Row],[WAWI-Nr./ Kreditoren-Nummer
(ASDV)]]&lt;&gt;"",Table1[[#This Row],[WAWI-Nr./ Kreditoren-Nummer
(ASDV)]],"")</f>
        <v/>
      </c>
      <c r="GL57" s="165"/>
      <c r="GM57" s="165"/>
      <c r="GN57" s="165"/>
      <c r="GO57" s="485"/>
      <c r="GP57" s="534"/>
      <c r="GQ57" s="533"/>
      <c r="GR57" s="486"/>
      <c r="GS57" s="486"/>
      <c r="GT57" s="486"/>
      <c r="GU57" s="486"/>
      <c r="GV57" s="486"/>
      <c r="GW57" s="542"/>
      <c r="GX57" s="538"/>
      <c r="GY57" s="144"/>
      <c r="GZ57" s="480"/>
      <c r="HA57" s="158"/>
      <c r="HB57" s="480"/>
      <c r="HC57" s="480"/>
      <c r="HD57" s="480"/>
      <c r="HE57" s="480"/>
      <c r="HF57" s="480"/>
      <c r="HG57" s="480"/>
      <c r="HH57" s="538"/>
      <c r="HI57" s="480"/>
      <c r="HJ57" s="480"/>
      <c r="HK57" s="480"/>
      <c r="HL57" s="480"/>
      <c r="HM57" s="480"/>
      <c r="HN57" s="480"/>
      <c r="HO57" s="480"/>
      <c r="HP57" s="480"/>
      <c r="HQ57" s="480"/>
      <c r="HR57" s="538"/>
      <c r="HS57" s="480"/>
      <c r="HT57" s="480"/>
      <c r="HU57" s="480"/>
      <c r="HV57" s="480"/>
      <c r="HW57" s="480"/>
      <c r="HX57" s="480"/>
      <c r="HY57" s="480"/>
      <c r="HZ57" s="480"/>
      <c r="IA57" s="480"/>
      <c r="IB57" s="538"/>
      <c r="IC57" s="480"/>
      <c r="ID57" s="480"/>
      <c r="IE57" s="480"/>
      <c r="IF57" s="480"/>
      <c r="IG57" s="480"/>
      <c r="IH57" s="480"/>
      <c r="II57" s="480"/>
      <c r="IJ57" s="480"/>
      <c r="IK57" s="480"/>
      <c r="IL57" s="480"/>
      <c r="IM57" s="538"/>
      <c r="IN57" s="480"/>
      <c r="IO57" s="480"/>
      <c r="IP57" s="480"/>
      <c r="IQ57" s="480"/>
      <c r="IR57" s="480"/>
      <c r="IS57" s="480"/>
      <c r="IT57" s="480"/>
      <c r="IU57" s="480"/>
      <c r="IV57" s="480"/>
      <c r="IW57" s="480"/>
      <c r="IX57" s="538"/>
      <c r="IY57" s="480"/>
      <c r="IZ57" s="480"/>
      <c r="JA57" s="480"/>
      <c r="JB57" s="480"/>
      <c r="JC57" s="480"/>
      <c r="JD57" s="480"/>
      <c r="JE57" s="480"/>
      <c r="JF57" s="480"/>
      <c r="JG57" s="480"/>
      <c r="JH57" s="480"/>
      <c r="JI57" s="538"/>
      <c r="JJ57" s="480"/>
      <c r="JK57" s="480"/>
      <c r="JL57" s="480"/>
      <c r="JM57" s="480"/>
      <c r="JN57" s="480"/>
      <c r="JO57" s="480"/>
      <c r="JP57" s="480"/>
      <c r="JQ57" s="480"/>
      <c r="JR57" s="480"/>
      <c r="JS57" s="590"/>
      <c r="JT57" s="538"/>
      <c r="JU57" s="480"/>
      <c r="JV57" s="480"/>
      <c r="JW57" s="480"/>
      <c r="JX57" s="480"/>
      <c r="JY57" s="480"/>
      <c r="JZ57" s="480"/>
      <c r="KA57" s="480"/>
      <c r="KB57" s="480"/>
      <c r="KC57" s="480"/>
      <c r="KD57" s="480"/>
      <c r="KE57" s="538"/>
      <c r="KF57" s="480"/>
      <c r="KG57" s="480"/>
      <c r="KH57" s="480"/>
      <c r="KI57" s="480"/>
      <c r="KJ57" s="480"/>
      <c r="KK57" s="480"/>
      <c r="KL57" s="480"/>
      <c r="KM57" s="480"/>
      <c r="KN57" s="480"/>
      <c r="KO57" s="480"/>
      <c r="KR57" s="568" t="str">
        <f>IF(Table1[[#This Row],[GTIN]]&lt;&gt;"",Table1[[#This Row],[GTIN]],"")</f>
        <v/>
      </c>
      <c r="KS57" s="569" t="str">
        <f>Table1[[#This Row],[Kreditor]]</f>
        <v/>
      </c>
      <c r="KT57" s="570" t="str">
        <f>IF(Table1[[#This Row],[Gültig ab (Datum)]]&lt;&gt;"",Table1[[#This Row],[Gültig ab (Datum)]],"")</f>
        <v/>
      </c>
      <c r="KU57" s="570"/>
      <c r="KV57" s="583" t="str">
        <f>IF(Table1[[#This Row],[Artikel verpackt? 
(X=Ja)]]="","",Table1[[#This Row],[Artikel verpackt? 
(X=Ja)]])</f>
        <v/>
      </c>
      <c r="KW57" s="571" t="str">
        <f>IF(Table1[[#This Row],[Verpackung recyclingfähig?
(X=Ja)]]="","",Table1[[#This Row],[Verpackung recyclingfähig?
(X=Ja)]])</f>
        <v/>
      </c>
      <c r="KX57" s="572"/>
      <c r="KY57" s="573"/>
      <c r="KZ57" s="574"/>
      <c r="LA57" s="574"/>
      <c r="LB57" s="574"/>
      <c r="LC57" s="574"/>
      <c r="LD57" s="574"/>
      <c r="LE57" s="574"/>
      <c r="LF57" s="575"/>
      <c r="LG57" s="576" t="str">
        <f>IF(Table1[[#This Row],[Hauptkörper - B1 - Art]]="","",VLOOKUP(Table1[[#This Row],[Hauptkörper - B1 - Art]],'DD FD'!B:C,2,FALSE))</f>
        <v/>
      </c>
      <c r="LH57" s="577" t="str">
        <f>IF(Table1[[#This Row],[Hauptkörper - B1 - Fraktion]]="","",VLOOKUP(Table1[[#This Row],[Hauptkörper - B1 - Fraktion]],'DD FD'!H:J,3,FALSE))</f>
        <v/>
      </c>
      <c r="LI57" s="574" t="str">
        <f>IF(Table1[[#This Row],[Hauptkörper - B1 - Gewicht
(in G)]]="","",Table1[[#This Row],[Hauptkörper - B1 - Gewicht
(in G)]])</f>
        <v/>
      </c>
      <c r="LJ57" s="574" t="str">
        <f>IF(Table1[[#This Row],[Hauptkörper - B1 - Lizenzierungs-pflichtig? (X=Ja)]]="","",Table1[[#This Row],[Hauptkörper - B1 - Lizenzierungs-pflichtig? (X=Ja)]])</f>
        <v/>
      </c>
      <c r="LK57" s="577" t="str">
        <f>IF(Table1[[#This Row],[Hauptkörper - B1 - Virgin Material]]="","",VLOOKUP(Table1[[#This Row],[Hauptkörper - B1 - Virgin Material]],'DD FD'!AJ:AK,2,FALSE))</f>
        <v/>
      </c>
      <c r="LL57" s="578" t="str">
        <f>IF(Table1[[#This Row],[Hauptkörper - B1 - Virgin Material Anteil (in %)]]="","",Table1[[#This Row],[Hauptkörper - B1 - Virgin Material Anteil (in %)]])</f>
        <v/>
      </c>
      <c r="LM57" s="577" t="str">
        <f>IF(Table1[[#This Row],[Hauptkörper - B1 - Recyceltes Material]]="","",VLOOKUP(Table1[[#This Row],[Hauptkörper - B1 - Recyceltes Material]],'DD FD'!AL:AM,2,FALSE))</f>
        <v/>
      </c>
      <c r="LN57" s="578" t="str">
        <f>IF(Table1[[#This Row],[Hauptkörper - B1 - Recyceltes Material Anteil (in %)]]="","",Table1[[#This Row],[Hauptkörper - B1 - Recyceltes Material Anteil (in %)]])</f>
        <v/>
      </c>
      <c r="LO57" s="579" t="str">
        <f>IF(Table1[[#This Row],[Hauptkörper - B1 - Beschichtung]]="","",VLOOKUP(Table1[[#This Row],[Hauptkörper - B1 - Beschichtung]],'DD FD'!AE:AF,2,FALSE))</f>
        <v/>
      </c>
      <c r="LP57" s="580" t="str">
        <f>IF(Table1[[#This Row],[Hauptkörper - B1 - Beschichtung Anteil (in %)]]="","",Table1[[#This Row],[Hauptkörper - B1 - Beschichtung Anteil (in %)]])</f>
        <v/>
      </c>
      <c r="LQ57" s="576" t="str">
        <f>IF(Table1[[#This Row],[Hauptkörper - B2 - Art]]="","",VLOOKUP(Table1[[#This Row],[Hauptkörper - B2 - Art]],'DD FD'!B:C,2,FALSE))</f>
        <v/>
      </c>
      <c r="LR57" s="577" t="str">
        <f>IF(Table1[[#This Row],[Hauptkörper - B2 - Fraktion]]="","",VLOOKUP(Table1[[#This Row],[Hauptkörper - B2 - Fraktion]],'DD FD'!H:J,3,FALSE))</f>
        <v/>
      </c>
      <c r="LS57" s="574" t="str">
        <f>IF(Table1[[#This Row],[Hauptkörper - B2 - Gewicht
(in G)]]="","",Table1[[#This Row],[Hauptkörper - B2 - Gewicht
(in G)]])</f>
        <v/>
      </c>
      <c r="LT57" s="574" t="str">
        <f>IF(Table1[[#This Row],[Hauptkörper - B2 - Lizenzierungs-pflichtig? (X=Ja)]]="","",Table1[[#This Row],[Hauptkörper - B2 - Lizenzierungs-pflichtig? (X=Ja)]])</f>
        <v/>
      </c>
      <c r="LU57" s="577" t="str">
        <f>IF(Table1[[#This Row],[Hauptkörper - B2 - Virgin Material]]="","",VLOOKUP(Table1[[#This Row],[Hauptkörper - B2 - Virgin Material]],'DD FD'!AJ:AK,2,FALSE))</f>
        <v/>
      </c>
      <c r="LV57" s="578" t="str">
        <f>IF(Table1[[#This Row],[Hauptkörper - B2 - Virgin Material Anteil (in %)]]="","",Table1[[#This Row],[Hauptkörper - B2 - Virgin Material Anteil (in %)]])</f>
        <v/>
      </c>
      <c r="LW57" s="577" t="str">
        <f>IF(Table1[[#This Row],[Hauptkörper - B2 - Recyceltes Material]]="","",VLOOKUP(Table1[[#This Row],[Hauptkörper - B2 - Recyceltes Material]],'DD FD'!AL:AM,2,FALSE))</f>
        <v/>
      </c>
      <c r="LX57" s="578" t="str">
        <f>IF(Table1[[#This Row],[Hauptkörper - B2 - Recyceltes Material Anteil (in %)]]="","",Table1[[#This Row],[Hauptkörper - B2 - Recyceltes Material Anteil (in %)]])</f>
        <v/>
      </c>
      <c r="LY57" s="577" t="str">
        <f>IF(Table1[[#This Row],[Hauptkörper - B2 - Beschichtung]]="","",VLOOKUP(Table1[[#This Row],[Hauptkörper - B2 - Beschichtung]],'DD FD'!AE:AF,2,FALSE))</f>
        <v/>
      </c>
      <c r="LZ57" s="580" t="str">
        <f>IF(Table1[[#This Row],[Hauptkörper - B2 - Beschichtung Anteil (in %)]]="","",Table1[[#This Row],[Hauptkörper - B2 - Beschichtung Anteil (in %)]])</f>
        <v/>
      </c>
      <c r="MA57" s="576" t="str">
        <f>IF(Table1[[#This Row],[Hauptkörper - B3 - Art]]="","",VLOOKUP(Table1[[#This Row],[Hauptkörper - B3 - Art]],'DD FD'!B:C,2,FALSE))</f>
        <v/>
      </c>
      <c r="MB57" s="577" t="str">
        <f>IF(Table1[[#This Row],[Hauptkörper - B3 - Fraktion]]="","",VLOOKUP(Table1[[#This Row],[Hauptkörper - B3 - Fraktion]],'DD FD'!H:J,3,FALSE))</f>
        <v/>
      </c>
      <c r="MC57" s="574" t="str">
        <f>IF(Table1[[#This Row],[Hauptkörper - B3 - Gewicht
(in G)]]="","",Table1[[#This Row],[Hauptkörper - B3 - Gewicht
(in G)]])</f>
        <v/>
      </c>
      <c r="MD57" s="574" t="str">
        <f>IF(Table1[[#This Row],[Hauptkörper - B3 - Lizenzierungs-pflichtig? (X=Ja)]]="","",Table1[[#This Row],[Hauptkörper - B3 - Lizenzierungs-pflichtig? (X=Ja)]])</f>
        <v/>
      </c>
      <c r="ME57" s="577" t="str">
        <f>IF(Table1[[#This Row],[Hauptkörper - B3 - Virgin Material]]="","",VLOOKUP(Table1[[#This Row],[Hauptkörper - B3 - Virgin Material]],'DD FD'!AJ:AK,2,FALSE))</f>
        <v/>
      </c>
      <c r="MF57" s="578" t="str">
        <f>IF(Table1[[#This Row],[Hauptkörper - B3 - Virgin Material Anteil (in %)]]="","",Table1[[#This Row],[Hauptkörper - B3 - Virgin Material Anteil (in %)]])</f>
        <v/>
      </c>
      <c r="MG57" s="577" t="str">
        <f>IF(Table1[[#This Row],[Hauptkörper - B3 - Recyceltes Material]]="","",VLOOKUP(Table1[[#This Row],[Hauptkörper - B3 - Recyceltes Material]],'DD FD'!AL:AM,2,FALSE))</f>
        <v/>
      </c>
      <c r="MH57" s="578" t="str">
        <f>IF(Table1[[#This Row],[Hauptkörper - B3 - Recyceltes Material Anteil (in %)]]="","",Table1[[#This Row],[Hauptkörper - B3 - Recyceltes Material Anteil (in %)]])</f>
        <v/>
      </c>
      <c r="MI57" s="577" t="str">
        <f>IF(Table1[[#This Row],[Hauptkörper - B3 - Beschichtung]]="","",VLOOKUP(Table1[[#This Row],[Hauptkörper - B3 - Beschichtung]],'DD FD'!AE:AF,2,FALSE))</f>
        <v/>
      </c>
      <c r="MJ57" s="580" t="str">
        <f>IF(Table1[[#This Row],[Hauptkörper - B3 - Beschichtung Anteil (in %)]]="","",Table1[[#This Row],[Hauptkörper - B3 - Beschichtung Anteil (in %)]])</f>
        <v/>
      </c>
      <c r="MK57" s="576" t="str">
        <f>IF(Table1[[#This Row],[Verschluss - B1 - Art]]="","",VLOOKUP(Table1[[#This Row],[Verschluss - B1 - Art]],'DD FD'!D:E,2,FALSE))</f>
        <v/>
      </c>
      <c r="ML57" s="577" t="str">
        <f>IF(Table1[[#This Row],[Verschluss - B1 - Fraktion]]="","",VLOOKUP(Table1[[#This Row],[Verschluss - B1 - Fraktion]],'DD FD'!H:J,3,FALSE))</f>
        <v/>
      </c>
      <c r="MM57" s="574" t="str">
        <f>IF(Table1[[#This Row],[Verschluss - B1 - Gewicht (in G)]]="","",Table1[[#This Row],[Verschluss - B1 - Gewicht (in G)]])</f>
        <v/>
      </c>
      <c r="MN57" s="574" t="str">
        <f>IF(Table1[[#This Row],[Verschluss - B1 - Lizenzierungs-pflichtig? (X=Ja)]]="","",Table1[[#This Row],[Verschluss - B1 - Lizenzierungs-pflichtig? (X=Ja)]])</f>
        <v/>
      </c>
      <c r="MO57" s="574" t="str">
        <f>IF(Table1[[#This Row],[Verschluss - B1 - Trennbar vom Hauptkörper? (X=Ja)]]="","",Table1[[#This Row],[Verschluss - B1 - Trennbar vom Hauptkörper? (X=Ja)]])</f>
        <v/>
      </c>
      <c r="MP57" s="577" t="str">
        <f>IF(Table1[[#This Row],[Verschluss - B1 - Virgin Material]]="","",VLOOKUP(Table1[[#This Row],[Verschluss - B1 - Virgin Material]],'DD FD'!AJ:AK,2,FALSE))</f>
        <v/>
      </c>
      <c r="MQ57" s="578" t="str">
        <f>IF(Table1[[#This Row],[Verschluss - B1 - Virgin Material Anteil (in %)]]="","",Table1[[#This Row],[Verschluss - B1 - Virgin Material Anteil (in %)]])</f>
        <v/>
      </c>
      <c r="MR57" s="577" t="str">
        <f>IF(Table1[[#This Row],[Verschluss - B1 - Recyceltes Material]]="","",VLOOKUP(Table1[[#This Row],[Verschluss - B1 - Recyceltes Material]],'DD FD'!AL:AM,2,FALSE))</f>
        <v/>
      </c>
      <c r="MS57" s="578" t="str">
        <f>IF(Table1[[#This Row],[Verschluss - B1 - Recyceltes Material Anteil (in %)]]="","",Table1[[#This Row],[Verschluss - B1 - Recyceltes Material Anteil (in %)]])</f>
        <v/>
      </c>
      <c r="MT57" s="577" t="str">
        <f>IF(Table1[[#This Row],[Verschluss - B1 - Beschichtung]]="","",VLOOKUP(Table1[[#This Row],[Verschluss - B1 - Beschichtung]],'DD FD'!AE:AF,2,FALSE))</f>
        <v/>
      </c>
      <c r="MU57" s="580" t="str">
        <f>IF(Table1[[#This Row],[Verschluss - B1 - Beschichtung Anteil (in %)]]="","",Table1[[#This Row],[Verschluss - B1 - Beschichtung Anteil (in %)]])</f>
        <v/>
      </c>
      <c r="MV57" s="576" t="str">
        <f>IF(Table1[[#This Row],[Verschluss - B2 - Art]]="","",VLOOKUP(Table1[[#This Row],[Verschluss - B2 - Art]],'DD FD'!D:E,2,FALSE))</f>
        <v/>
      </c>
      <c r="MW57" s="577" t="str">
        <f>IF(Table1[[#This Row],[Verschluss - B2 - Fraktion]]="","",VLOOKUP(Table1[[#This Row],[Verschluss - B2 - Fraktion]],'DD FD'!H:J,3,FALSE))</f>
        <v/>
      </c>
      <c r="MX57" s="574" t="str">
        <f>IF(Table1[[#This Row],[Verschluss - B2 - Gewicht (in G)]]="","",Table1[[#This Row],[Verschluss - B2 - Gewicht (in G)]])</f>
        <v/>
      </c>
      <c r="MY57" s="574" t="str">
        <f>IF(Table1[[#This Row],[Verschluss - B2 - Lizenzierungs-pflichtig? (X=Ja)]]="","",Table1[[#This Row],[Verschluss - B2 - Lizenzierungs-pflichtig? (X=Ja)]])</f>
        <v/>
      </c>
      <c r="MZ57" s="574" t="str">
        <f>IF(Table1[[#This Row],[Verschluss - B2 - Trennbar vom Hauptkörper? (X=Ja)]]="","",Table1[[#This Row],[Verschluss - B2 - Trennbar vom Hauptkörper? (X=Ja)]])</f>
        <v/>
      </c>
      <c r="NA57" s="577" t="str">
        <f>IF(Table1[[#This Row],[Verschluss - B2 - Virgin Material]]="","",VLOOKUP(Table1[[#This Row],[Verschluss - B2 - Virgin Material]],'DD FD'!AJ:AK,2,FALSE))</f>
        <v/>
      </c>
      <c r="NB57" s="578" t="str">
        <f>IF(Table1[[#This Row],[Verschluss - B2 - Virgin Material Anteil (in %)]]="","",Table1[[#This Row],[Verschluss - B2 - Virgin Material Anteil (in %)]])</f>
        <v/>
      </c>
      <c r="NC57" s="577" t="str">
        <f>IF(Table1[[#This Row],[Verschluss - B2 - Recyceltes Material]]="","",VLOOKUP(Table1[[#This Row],[Verschluss - B2 - Recyceltes Material]],'DD FD'!AL:AM,2,FALSE))</f>
        <v/>
      </c>
      <c r="ND57" s="578" t="str">
        <f>IF(Table1[[#This Row],[Verschluss - B2 - Recyceltes Material Anteil (in %)]]="","",Table1[[#This Row],[Verschluss - B2 - Recyceltes Material Anteil (in %)]])</f>
        <v/>
      </c>
      <c r="NE57" s="577" t="str">
        <f>IF(Table1[[#This Row],[Verschluss - B2 - Beschichtung]]="","",VLOOKUP(Table1[[#This Row],[Verschluss - B2 - Beschichtung]],'DD FD'!AE:AF,2,FALSE))</f>
        <v/>
      </c>
      <c r="NF57" s="580" t="str">
        <f>IF(Table1[[#This Row],[Verschluss - B2 - Beschichtung Anteil (in %)]]="","",Table1[[#This Row],[Verschluss - B2 - Beschichtung Anteil (in %)]])</f>
        <v/>
      </c>
      <c r="NG57" s="576" t="str">
        <f>IF(Table1[[#This Row],[Verschluss - B3 - Art]]="","",VLOOKUP(Table1[[#This Row],[Verschluss - B3 - Art]],'DD FD'!D:E,2,FALSE))</f>
        <v/>
      </c>
      <c r="NH57" s="577" t="str">
        <f>IF(Table1[[#This Row],[Verschluss - B3 - Fraktion]]="","",VLOOKUP(Table1[[#This Row],[Verschluss - B3 - Fraktion]],'DD FD'!H:J,3,FALSE))</f>
        <v/>
      </c>
      <c r="NI57" s="574" t="str">
        <f>IF(Table1[[#This Row],[Verschluss - B3 - Gewicht (in G)]]="","",Table1[[#This Row],[Verschluss - B3 - Gewicht (in G)]])</f>
        <v/>
      </c>
      <c r="NJ57" s="574" t="str">
        <f>IF(Table1[[#This Row],[Verschluss - B3 - Lizenzierungs-pflichtig? (X=Ja)]]="","",Table1[[#This Row],[Verschluss - B3 - Lizenzierungs-pflichtig? (X=Ja)]])</f>
        <v/>
      </c>
      <c r="NK57" s="574" t="str">
        <f>IF(Table1[[#This Row],[Verschluss - B3 - Trennbar vom Hauptkörper? (X=Ja)]]="","",Table1[[#This Row],[Verschluss - B3 - Trennbar vom Hauptkörper? (X=Ja)]])</f>
        <v/>
      </c>
      <c r="NL57" s="577" t="str">
        <f>IF(Table1[[#This Row],[Verschluss - B3 - Virgin Material]]="","",VLOOKUP(Table1[[#This Row],[Verschluss - B3 - Virgin Material]],'DD FD'!AJ:AK,2,FALSE))</f>
        <v/>
      </c>
      <c r="NM57" s="578" t="str">
        <f>IF(Table1[[#This Row],[Verschluss - B3 - Virgin Material Anteil (in %)]]="","",Table1[[#This Row],[Verschluss - B3 - Virgin Material Anteil (in %)]])</f>
        <v/>
      </c>
      <c r="NN57" s="577" t="str">
        <f>IF(Table1[[#This Row],[Verschluss - B3 - Recyceltes Material]]="","",VLOOKUP(Table1[[#This Row],[Verschluss - B3 - Recyceltes Material]],'DD FD'!AL:AM,2,FALSE))</f>
        <v/>
      </c>
      <c r="NO57" s="578" t="str">
        <f>IF(Table1[[#This Row],[Verschluss - B3 - Recyceltes Material Anteil (in %)]]="","",Table1[[#This Row],[Verschluss - B3 - Recyceltes Material Anteil (in %)]])</f>
        <v/>
      </c>
      <c r="NP57" s="577" t="str">
        <f>IF(Table1[[#This Row],[Verschluss - B3 - Beschichtung]]="","",VLOOKUP(Table1[[#This Row],[Verschluss - B3 - Beschichtung]],'DD FD'!AE:AF,2,FALSE))</f>
        <v/>
      </c>
      <c r="NQ57" s="580" t="str">
        <f>IF(Table1[[#This Row],[Verschluss - B3 - Beschichtung Anteil (in %)]]="","",Table1[[#This Row],[Verschluss - B3 - Beschichtung Anteil (in %)]])</f>
        <v/>
      </c>
      <c r="NR57" s="576" t="str">
        <f>IF(Table1[[#This Row],[Etikett - B1 - Art]]="","",VLOOKUP(Table1[[#This Row],[Etikett - B1 - Art]],'DD FD'!F:G,2,FALSE))</f>
        <v/>
      </c>
      <c r="NS57" s="577" t="str">
        <f>IF(Table1[[#This Row],[Etikett - B1 - Fraktion]]="","",VLOOKUP(Table1[[#This Row],[Etikett - B1 - Fraktion]],'DD FD'!H:J,3,FALSE))</f>
        <v/>
      </c>
      <c r="NT57" s="574" t="str">
        <f>IF(Table1[[#This Row],[Etikett - B1 - Gewicht (in G)]]="","",Table1[[#This Row],[Etikett - B1 - Gewicht (in G)]])</f>
        <v/>
      </c>
      <c r="NU57" s="574" t="str">
        <f>IF(Table1[[#This Row],[Etikett - B1 - Lizenzierungs-pflichtig? (X=Ja)]]="","",Table1[[#This Row],[Etikett - B1 - Lizenzierungs-pflichtig? (X=Ja)]])</f>
        <v/>
      </c>
      <c r="NV57" s="574" t="str">
        <f>IF(Table1[[#This Row],[Etikett - B1 - Trennbar vom Hauptkörper? (X=Ja)]]="","",Table1[[#This Row],[Etikett - B1 - Trennbar vom Hauptkörper? (X=Ja)]])</f>
        <v/>
      </c>
      <c r="NW57" s="577" t="str">
        <f>IF(Table1[[#This Row],[Etikett - B1 - Virgin Material]]="","",VLOOKUP(Table1[[#This Row],[Etikett - B1 - Virgin Material]],'DD FD'!AJ:AK,2,FALSE))</f>
        <v/>
      </c>
      <c r="NX57" s="578" t="str">
        <f>IF(Table1[[#This Row],[Etikett - B1 - Virgin Material Anteil (in %)]]="","",Table1[[#This Row],[Etikett - B1 - Virgin Material Anteil (in %)]])</f>
        <v/>
      </c>
      <c r="NY57" s="577" t="str">
        <f>IF(Table1[[#This Row],[Etikett - B1 - Recyceltes Material]]="","",VLOOKUP(Table1[[#This Row],[Etikett - B1 - Recyceltes Material]],'DD FD'!AL:AM,2,FALSE))</f>
        <v/>
      </c>
      <c r="NZ57" s="578" t="str">
        <f>IF(Table1[[#This Row],[Etikett - B1 - Recyceltes Material Anteil (in %)]]="","",Table1[[#This Row],[Etikett - B1 - Recyceltes Material Anteil (in %)]])</f>
        <v/>
      </c>
      <c r="OA57" s="577" t="str">
        <f>IF(Table1[[#This Row],[Etikett - B1 - Beschichtung]]="","",VLOOKUP(Table1[[#This Row],[Etikett - B1 - Beschichtung]],'DD FD'!AE:AF,2,FALSE))</f>
        <v/>
      </c>
      <c r="OB57" s="580" t="str">
        <f>IF(Table1[[#This Row],[Etikett - B1 - Beschichtung Anteil (in %)]]="","",Table1[[#This Row],[Etikett - B1 - Beschichtung Anteil (in %)]])</f>
        <v/>
      </c>
      <c r="OC57" s="576" t="str">
        <f>IF(Table1[[#This Row],[Etikett - B2 - Art]]="","",VLOOKUP(Table1[[#This Row],[Etikett - B2 - Art]],'DD FD'!F:G,2,FALSE))</f>
        <v/>
      </c>
      <c r="OD57" s="577" t="str">
        <f>IF(Table1[[#This Row],[Etikett - B2 - Fraktion]]="","",VLOOKUP(Table1[[#This Row],[Etikett - B2 - Fraktion]],'DD FD'!H:J,3,FALSE))</f>
        <v/>
      </c>
      <c r="OE57" s="574" t="str">
        <f>IF(Table1[[#This Row],[Etikett - B2 - Gewicht (in G)]]="","",Table1[[#This Row],[Etikett - B2 - Gewicht (in G)]])</f>
        <v/>
      </c>
      <c r="OF57" s="574" t="str">
        <f>IF(Table1[[#This Row],[Etikett - B2 - Lizenzierungs-pflichtig? (X=Ja)]]="","",Table1[[#This Row],[Etikett - B2 - Lizenzierungs-pflichtig? (X=Ja)]])</f>
        <v/>
      </c>
      <c r="OG57" s="574" t="str">
        <f>IF(Table1[[#This Row],[Etikett - B2 - Trennbar vom Hauptkörper? (X=Ja)]]="","",Table1[[#This Row],[Etikett - B2 - Trennbar vom Hauptkörper? (X=Ja)]])</f>
        <v/>
      </c>
      <c r="OH57" s="577" t="str">
        <f>IF(Table1[[#This Row],[Etikett - B2 - Virgin Material]]="","",VLOOKUP(Table1[[#This Row],[Etikett - B2 - Virgin Material]],'DD FD'!AJ:AK,2,FALSE))</f>
        <v/>
      </c>
      <c r="OI57" s="578" t="str">
        <f>IF(Table1[[#This Row],[Etikett - B2 - Virgin Material Anteil (in %)]]="","",Table1[[#This Row],[Etikett - B2 - Virgin Material Anteil (in %)]])</f>
        <v/>
      </c>
      <c r="OJ57" s="577" t="str">
        <f>IF(Table1[[#This Row],[Etikett - B2 - Recyceltes Material]]="","",VLOOKUP(Table1[[#This Row],[Etikett - B2 - Recyceltes Material]],'DD FD'!AL:AM,2,FALSE))</f>
        <v/>
      </c>
      <c r="OK57" s="578" t="str">
        <f>IF(Table1[[#This Row],[Etikett - B2 - Recyceltes Material Anteil (in %)]]="","",Table1[[#This Row],[Etikett - B2 - Recyceltes Material Anteil (in %)]])</f>
        <v/>
      </c>
      <c r="OL57" s="577" t="str">
        <f>IF(Table1[[#This Row],[Etikett - B2 - Beschichtung]]="","",VLOOKUP(Table1[[#This Row],[Etikett - B2 - Beschichtung]],'DD FD'!AE:AF,2,FALSE))</f>
        <v/>
      </c>
      <c r="OM57" s="580" t="str">
        <f>IF(Table1[[#This Row],[Etikett - B2 - Beschichtung Anteil (in %)]]="","",Table1[[#This Row],[Etikett - B2 - Beschichtung Anteil (in %)]])</f>
        <v/>
      </c>
      <c r="ON57" s="576" t="str">
        <f>IF(Table1[[#This Row],[Etikett - B3 - Art]]="","",VLOOKUP(Table1[[#This Row],[Etikett - B3 - Art]],'DD FD'!F:G,2,FALSE))</f>
        <v/>
      </c>
      <c r="OO57" s="577" t="str">
        <f>IF(Table1[[#This Row],[Etikett - B3 - Fraktion]]="","",VLOOKUP(Table1[[#This Row],[Etikett - B3 - Fraktion]],'DD FD'!H:J,3,FALSE))</f>
        <v/>
      </c>
      <c r="OP57" s="574" t="str">
        <f>IF(Table1[[#This Row],[Etikett - B3 - Gewicht (in G)]]="","",Table1[[#This Row],[Etikett - B3 - Gewicht (in G)]])</f>
        <v/>
      </c>
      <c r="OQ57" s="574" t="str">
        <f>IF(Table1[[#This Row],[Etikett - B3 - Lizenzierungs-pflichtig? (X=Ja)]]="","",Table1[[#This Row],[Etikett - B3 - Lizenzierungs-pflichtig? (X=Ja)]])</f>
        <v/>
      </c>
      <c r="OR57" s="574" t="str">
        <f>IF(Table1[[#This Row],[Etikett - B3 - Trennbar vom Hauptkörper? (X=Ja)]]="","",Table1[[#This Row],[Etikett - B3 - Trennbar vom Hauptkörper? (X=Ja)]])</f>
        <v/>
      </c>
      <c r="OS57" s="577" t="str">
        <f>IF(Table1[[#This Row],[Etikett - B3 - Virgin Material]]="","",VLOOKUP(Table1[[#This Row],[Etikett - B3 - Virgin Material]],'DD FD'!AJ:AK,2,FALSE))</f>
        <v/>
      </c>
      <c r="OT57" s="578" t="str">
        <f>IF(Table1[[#This Row],[Etikett - B3 - Virgin Material Anteil (in %)]]="","",Table1[[#This Row],[Etikett - B3 - Virgin Material Anteil (in %)]])</f>
        <v/>
      </c>
      <c r="OU57" s="577" t="str">
        <f>IF(Table1[[#This Row],[Etikett - B3 - Recyceltes Material]]="","",VLOOKUP(Table1[[#This Row],[Etikett - B3 - Recyceltes Material]],'DD FD'!AL:AM,2,FALSE))</f>
        <v/>
      </c>
      <c r="OV57" s="578" t="str">
        <f>IF(Table1[[#This Row],[Etikett - B3 - Recyceltes Material Anteil (in %)]]="","",Table1[[#This Row],[Etikett - B3 - Recyceltes Material Anteil (in %)]])</f>
        <v/>
      </c>
      <c r="OW57" s="577" t="str">
        <f>IF(Table1[[#This Row],[Etikett - B3 - Beschichtung]]="","",VLOOKUP(Table1[[#This Row],[Etikett - B3 - Beschichtung]],'DD FD'!AE:AF,2,FALSE))</f>
        <v/>
      </c>
      <c r="OX57" s="613" t="str">
        <f>IF(Table1[[#This Row],[Etikett - B3 - Beschichtung Anteil (in %)]]="","",Table1[[#This Row],[Etikett - B3 - Beschichtung Anteil (in %)]])</f>
        <v/>
      </c>
      <c r="OY57" s="618">
        <f>ROUNDUP(SUM(
IF(AND(LH57='DD FD'!$J$7,LJ57='DD FD'!$AI$3),LI57,0),
IF(AND(LR57='DD FD'!$J$7,LT57='DD FD'!$AI$3),LS57,0),
IF(AND(MB57='DD FD'!$J$7,MD57='DD FD'!$AI$3),MC57,0),
IF(AND(ML57='DD FD'!$J$7,MN57='DD FD'!$AI$3),MM57,0),
IF(AND(MW57='DD FD'!$J$7,MY57='DD FD'!$AI$3),MX57,0),
IF(AND(NH57='DD FD'!$J$7,NJ57='DD FD'!$AI$3),NI57,0),
IF(AND(NS57='DD FD'!$J$7,NU57='DD FD'!$AI$3),NT57,0),
IF(AND(OD57='DD FD'!$J$7,OF57='DD FD'!$AI$3),OE57,0),
IF(AND(OO57='DD FD'!$J$7,OQ57='DD FD'!$AI$3),OP57,0),
),2)</f>
        <v>0</v>
      </c>
      <c r="OZ57" s="617">
        <f>ROUNDUP(SUM(
IF(AND(LH57='DD FD'!$J$6,LJ57='DD FD'!$AI$3),LI57,0),
IF(AND(LR57='DD FD'!$J$6,LT57='DD FD'!$AI$3),LS57,0),
IF(AND(MB57='DD FD'!$J$6,MD57='DD FD'!$AI$3),MC57,0),
IF(AND(ML57='DD FD'!$J$6,MN57='DD FD'!$AI$3),MM57,0),
IF(AND(MW57='DD FD'!$J$6,MY57='DD FD'!$AI$3),MX57,0),
IF(AND(NH57='DD FD'!$J$6,NJ57='DD FD'!$AI$3),NI57,0),
IF(AND(NS57='DD FD'!$J$6,NU57='DD FD'!$AI$3),NT57,0),
IF(AND(OD57='DD FD'!$J$6,OF57='DD FD'!$AI$3),OE57,0),
IF(AND(OO57='DD FD'!$J$6,OQ57='DD FD'!$AI$3),OP57,0),
),2)</f>
        <v>0</v>
      </c>
      <c r="PA57" s="617">
        <f>ROUNDUP(SUM(
IF(AND(LH57='DD FD'!$J$10,LJ57='DD FD'!$AI$3),LI57,0),
IF(AND(LR57='DD FD'!$J$10,LT57='DD FD'!$AI$3),LS57,0),
IF(AND(MB57='DD FD'!$J$10,MD57='DD FD'!$AI$3),MC57,0),
IF(AND(ML57='DD FD'!$J$10,MN57='DD FD'!$AI$3),MM57,0),
IF(AND(MW57='DD FD'!$J$10,MY57='DD FD'!$AI$3),MX57,0),
IF(AND(NH57='DD FD'!$J$10,NJ57='DD FD'!$AI$3),NI57,0),
IF(AND(NS57='DD FD'!$J$10,NU57='DD FD'!$AI$3),NT57,0),
IF(AND(OD57='DD FD'!$J$10,OF57='DD FD'!$AI$3),OE57,0),
IF(AND(OO57='DD FD'!$J$10,OQ57='DD FD'!$AI$3),OP57,0),
),2)</f>
        <v>0</v>
      </c>
      <c r="PB57" s="617">
        <f>ROUNDUP(SUM(
IF(AND(LH57='DD FD'!$J$8,LJ57='DD FD'!$AI$3),LI57,0),
IF(AND(LR57='DD FD'!$J$8,LT57='DD FD'!$AI$3),LS57,0),
IF(AND(MB57='DD FD'!$J$8,MD57='DD FD'!$AI$3),MC57,0),
IF(AND(ML57='DD FD'!$J$8,MN57='DD FD'!$AI$3),MM57,0),
IF(AND(MW57='DD FD'!$J$8,MY57='DD FD'!$AI$3),MX57,0),
IF(AND(NH57='DD FD'!$J$8,NJ57='DD FD'!$AI$3),NI57,0),
IF(AND(NS57='DD FD'!$J$8,NU57='DD FD'!$AI$3),NT57,0),
IF(AND(OD57='DD FD'!$J$8,OF57='DD FD'!$AI$3),OE57,0),
IF(AND(OO57='DD FD'!$J$8,OQ57='DD FD'!$AI$3),OP57,0),
),2)</f>
        <v>0</v>
      </c>
      <c r="PC57" s="617">
        <f>ROUNDUP(SUM(
IF(AND(LH57='DD FD'!$J$5,LJ57='DD FD'!$AI$3),LI57,0),
IF(AND(LR57='DD FD'!$J$5,LT57='DD FD'!$AI$3),LS57,0),
IF(AND(MB57='DD FD'!$J$5,MD57='DD FD'!$AI$3),MC57,0),
IF(AND(ML57='DD FD'!$J$5,MN57='DD FD'!$AI$3),MM57,0),
IF(AND(MW57='DD FD'!$J$5,MY57='DD FD'!$AI$3),MX57,0),
IF(AND(NH57='DD FD'!$J$5,NJ57='DD FD'!$AI$3),NI57,0),
IF(AND(NS57='DD FD'!$J$5,NU57='DD FD'!$AI$3),NT57,0),
IF(AND(OD57='DD FD'!$J$5,OF57='DD FD'!$AI$3),OE57,0),
IF(AND(OO57='DD FD'!$J$5,OQ57='DD FD'!$AI$3),OP57,0),
),2)</f>
        <v>0</v>
      </c>
      <c r="PD57" s="617">
        <f>ROUNDUP(SUM(
IF(AND(LH57='DD FD'!$J$9,LJ57='DD FD'!$AI$3),LI57,0),
IF(AND(LR57='DD FD'!$J$9,LT57='DD FD'!$AI$3),LS57,0),
IF(AND(MB57='DD FD'!$J$9,MD57='DD FD'!$AI$3),MC57,0),
IF(AND(ML57='DD FD'!$J$9,MN57='DD FD'!$AI$3),MM57,0),
IF(AND(MW57='DD FD'!$J$9,MY57='DD FD'!$AI$3),MX57,0),
IF(AND(NH57='DD FD'!$J$9,NJ57='DD FD'!$AI$3),NI57,0),
IF(AND(NS57='DD FD'!$J$9,NU57='DD FD'!$AI$3),NT57,0),
IF(AND(OD57='DD FD'!$J$9,OF57='DD FD'!$AI$3),OE57,0),
IF(AND(OO57='DD FD'!$J$9,OQ57='DD FD'!$AI$3),OP57,0),
),2)</f>
        <v>0</v>
      </c>
      <c r="PE57" s="617">
        <f>ROUNDUP(SUM(
IF(AND(LH57='DD FD'!$J$4,LJ57='DD FD'!$AI$3),LI57,0),
IF(AND(LR57='DD FD'!$J$4,LT57='DD FD'!$AI$3),LS57,0),
IF(AND(MB57='DD FD'!$J$4,MD57='DD FD'!$AI$3),MC57,0),
IF(AND(ML57='DD FD'!$J$4,MN57='DD FD'!$AI$3),MM57,0),
IF(AND(MW57='DD FD'!$J$4,MY57='DD FD'!$AI$3),MX57,0),
IF(AND(NH57='DD FD'!$J$4,NJ57='DD FD'!$AI$3),NI57,0),
IF(AND(NS57='DD FD'!$J$4,NU57='DD FD'!$AI$3),NT57,0),
IF(AND(OD57='DD FD'!$J$4,OF57='DD FD'!$AI$3),OE57,0),
IF(AND(OO57='DD FD'!$J$4,OQ57='DD FD'!$AI$3),OP57,0),
),2)</f>
        <v>0</v>
      </c>
      <c r="PF57" s="619">
        <f>ROUNDUP(SUM(
IF(AND(LH57='DD FD'!$J$11,LJ57='DD FD'!$AI$3),LI57,0),
IF(AND(LR57='DD FD'!$J$11,LT57='DD FD'!$AI$3),LS57,0),
IF(AND(MB57='DD FD'!$J$11,MD57='DD FD'!$AI$3),MC57,0),
IF(AND(ML57='DD FD'!$J$11,MN57='DD FD'!$AI$3),MM57,0),
IF(AND(MW57='DD FD'!$J$11,MY57='DD FD'!$AI$3),MX57,0),
IF(AND(NH57='DD FD'!$J$11,NJ57='DD FD'!$AI$3),NI57,0),
IF(AND(NS57='DD FD'!$J$11,NU57='DD FD'!$AI$3),NT57,0),
IF(AND(OD57='DD FD'!$J$11,OF57='DD FD'!$AI$3),OE57,0),
IF(AND(OO57='DD FD'!$J$11,OQ57='DD FD'!$AI$3),OP57,0),
),2)</f>
        <v>0</v>
      </c>
    </row>
    <row r="58" spans="1:422">
      <c r="A58" s="806"/>
      <c r="B58" s="934"/>
      <c r="C58" s="247"/>
      <c r="D58" s="842"/>
      <c r="E58" s="247"/>
      <c r="F58" s="158"/>
      <c r="G58" s="710"/>
      <c r="H58" s="712"/>
      <c r="I58" s="936"/>
      <c r="J58" s="803"/>
      <c r="K58" s="150"/>
      <c r="L58" s="146" t="str">
        <f t="shared" si="0"/>
        <v/>
      </c>
      <c r="M58" s="501" t="str">
        <f t="shared" si="17"/>
        <v/>
      </c>
      <c r="N58" s="504"/>
      <c r="O58" s="113" t="str">
        <f t="shared" si="18"/>
        <v/>
      </c>
      <c r="P58" s="114" t="str">
        <f t="shared" si="1"/>
        <v/>
      </c>
      <c r="Q58" s="152"/>
      <c r="R58" s="152"/>
      <c r="S58" s="115" t="str">
        <f t="shared" si="19"/>
        <v/>
      </c>
      <c r="T58" s="159"/>
      <c r="U58" s="159"/>
      <c r="V58" s="157"/>
      <c r="W58" s="157"/>
      <c r="X58" s="157"/>
      <c r="Y58" s="772"/>
      <c r="Z58" s="158"/>
      <c r="AA58" s="144"/>
      <c r="AB58" s="112"/>
      <c r="AC58" s="153"/>
      <c r="AD58" s="153"/>
      <c r="AE58" s="153"/>
      <c r="AF58" s="153"/>
      <c r="AG58" s="153"/>
      <c r="AH58" s="153"/>
      <c r="AI58" s="152"/>
      <c r="AJ58" s="158"/>
      <c r="AK58" s="158"/>
      <c r="AL58" s="158"/>
      <c r="AM58" s="116" t="str">
        <f t="shared" si="20"/>
        <v/>
      </c>
      <c r="AN58" s="116" t="str">
        <f t="shared" si="21"/>
        <v/>
      </c>
      <c r="AO58" s="324"/>
      <c r="AP58" s="503"/>
      <c r="AQ58" s="487" t="str">
        <f t="shared" si="22"/>
        <v/>
      </c>
      <c r="AR58" s="113" t="str">
        <f t="shared" si="2"/>
        <v/>
      </c>
      <c r="AS58" s="113" t="str">
        <f t="shared" si="3"/>
        <v/>
      </c>
      <c r="AT58" s="113" t="str">
        <f t="shared" si="4"/>
        <v/>
      </c>
      <c r="AU58" s="113" t="str">
        <f t="shared" si="5"/>
        <v/>
      </c>
      <c r="AV58" s="159"/>
      <c r="AW58" s="157"/>
      <c r="AX58" s="157"/>
      <c r="AY58" s="157"/>
      <c r="AZ58" s="157"/>
      <c r="BA58" s="116" t="str">
        <f t="shared" si="6"/>
        <v/>
      </c>
      <c r="BB58" s="316"/>
      <c r="BC58" s="116" t="str">
        <f t="shared" si="7"/>
        <v/>
      </c>
      <c r="BD58" s="133" t="str">
        <f t="shared" si="8"/>
        <v/>
      </c>
      <c r="BE58" s="157"/>
      <c r="BF58" s="1180"/>
      <c r="BG58" s="1180"/>
      <c r="BH58" s="158"/>
      <c r="BI58" s="490"/>
      <c r="BJ58" s="514" t="str">
        <f t="shared" si="23"/>
        <v/>
      </c>
      <c r="BK58" s="789"/>
      <c r="BL58" s="116" t="str">
        <f t="shared" si="24"/>
        <v/>
      </c>
      <c r="BM58" s="144"/>
      <c r="BN58" s="144"/>
      <c r="BO58" s="144"/>
      <c r="BP58" s="790"/>
      <c r="BQ58" s="790"/>
      <c r="BR58" s="790"/>
      <c r="BS58" s="116" t="str">
        <f t="shared" si="9"/>
        <v/>
      </c>
      <c r="BT58" s="790"/>
      <c r="BU58" s="808" t="str">
        <f t="shared" si="10"/>
        <v/>
      </c>
      <c r="BV58" s="791"/>
      <c r="BW58" s="144"/>
      <c r="BX58" s="20"/>
      <c r="BY58" s="20"/>
      <c r="BZ58" s="20"/>
      <c r="CA58" s="792"/>
      <c r="CB58" s="1201"/>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782" t="str">
        <f t="shared" si="25"/>
        <v/>
      </c>
      <c r="EE58" s="519"/>
      <c r="EF58" s="793"/>
      <c r="EG58" s="519"/>
      <c r="EH58" s="794"/>
      <c r="EI58" s="790"/>
      <c r="EJ58" s="794"/>
      <c r="EK58" s="794"/>
      <c r="EL58" s="790"/>
      <c r="EM58" s="790"/>
      <c r="EN58" s="790"/>
      <c r="EO58" s="112" t="str">
        <f t="shared" si="11"/>
        <v/>
      </c>
      <c r="EP58" s="790"/>
      <c r="EQ58" s="488" t="str">
        <f t="shared" si="12"/>
        <v/>
      </c>
      <c r="ER58" s="1100"/>
      <c r="ES58" s="1099" t="str">
        <f t="shared" si="26"/>
        <v/>
      </c>
      <c r="ET58" s="525"/>
      <c r="EU58" s="148"/>
      <c r="EV58" s="148"/>
      <c r="EW58" s="148"/>
      <c r="EX58" s="148"/>
      <c r="EY58" s="148"/>
      <c r="EZ58" s="148"/>
      <c r="FA58" s="148"/>
      <c r="FB58" s="148"/>
      <c r="FC58" s="148"/>
      <c r="FD58" s="148"/>
      <c r="FE58" s="148"/>
      <c r="FF58" s="148"/>
      <c r="FG58" s="148"/>
      <c r="FH58" s="148"/>
      <c r="FI58" s="528"/>
      <c r="FJ58" s="513" t="str">
        <f t="shared" si="13"/>
        <v/>
      </c>
      <c r="FK58" s="158"/>
      <c r="FL58" s="850"/>
      <c r="FM58" s="850"/>
      <c r="FN58" s="850"/>
      <c r="FO58" s="850"/>
      <c r="FP58" s="850"/>
      <c r="FQ58" s="850"/>
      <c r="FR58" s="157"/>
      <c r="FS58" s="143"/>
      <c r="FT58" s="143"/>
      <c r="FU58" s="847" t="str">
        <f t="shared" si="14"/>
        <v/>
      </c>
      <c r="FV58" s="555"/>
      <c r="FW58" s="523" t="str">
        <f>IF(Table1[[#This Row],[Nonfood Inhaltstoffe - Komponente]]="","",VLOOKUP(Table1[[#This Row],[Nonfood Inhaltstoffe - Komponente]],'Dropdown Auswahl'!BJ:BK,2,FALSE))</f>
        <v/>
      </c>
      <c r="FX58" s="1013"/>
      <c r="FY58" s="1011" t="str">
        <f t="shared" si="15"/>
        <v/>
      </c>
      <c r="FZ58" s="152"/>
      <c r="GA58" s="152"/>
      <c r="GB58" s="152"/>
      <c r="GC58" s="529" t="str">
        <f t="shared" si="16"/>
        <v/>
      </c>
      <c r="GG58" s="21"/>
      <c r="GH58" s="21"/>
      <c r="GI58" s="1019"/>
      <c r="GJ58" s="1016" t="str">
        <f>IF(Table1[[#This Row],[Global Trade Item Number (GTIN)]]="","",Table1[[#This Row],[Global Trade Item Number (GTIN)]])</f>
        <v/>
      </c>
      <c r="GK58" s="555" t="str">
        <f>IF(Table1[[#This Row],[WAWI-Nr./ Kreditoren-Nummer
(ASDV)]]&lt;&gt;"",Table1[[#This Row],[WAWI-Nr./ Kreditoren-Nummer
(ASDV)]],"")</f>
        <v/>
      </c>
      <c r="GL58" s="165"/>
      <c r="GM58" s="165"/>
      <c r="GN58" s="165"/>
      <c r="GO58" s="485"/>
      <c r="GP58" s="534"/>
      <c r="GQ58" s="533"/>
      <c r="GR58" s="486"/>
      <c r="GS58" s="486"/>
      <c r="GT58" s="486"/>
      <c r="GU58" s="486"/>
      <c r="GV58" s="486"/>
      <c r="GW58" s="542"/>
      <c r="GX58" s="538"/>
      <c r="GY58" s="144"/>
      <c r="GZ58" s="480"/>
      <c r="HA58" s="158"/>
      <c r="HB58" s="480"/>
      <c r="HC58" s="480"/>
      <c r="HD58" s="480"/>
      <c r="HE58" s="480"/>
      <c r="HF58" s="480"/>
      <c r="HG58" s="480"/>
      <c r="HH58" s="538"/>
      <c r="HI58" s="480"/>
      <c r="HJ58" s="480"/>
      <c r="HK58" s="480"/>
      <c r="HL58" s="480"/>
      <c r="HM58" s="480"/>
      <c r="HN58" s="480"/>
      <c r="HO58" s="480"/>
      <c r="HP58" s="480"/>
      <c r="HQ58" s="480"/>
      <c r="HR58" s="538"/>
      <c r="HS58" s="480"/>
      <c r="HT58" s="480"/>
      <c r="HU58" s="480"/>
      <c r="HV58" s="480"/>
      <c r="HW58" s="480"/>
      <c r="HX58" s="480"/>
      <c r="HY58" s="480"/>
      <c r="HZ58" s="480"/>
      <c r="IA58" s="480"/>
      <c r="IB58" s="538"/>
      <c r="IC58" s="480"/>
      <c r="ID58" s="480"/>
      <c r="IE58" s="480"/>
      <c r="IF58" s="480"/>
      <c r="IG58" s="480"/>
      <c r="IH58" s="480"/>
      <c r="II58" s="480"/>
      <c r="IJ58" s="480"/>
      <c r="IK58" s="480"/>
      <c r="IL58" s="480"/>
      <c r="IM58" s="538"/>
      <c r="IN58" s="480"/>
      <c r="IO58" s="480"/>
      <c r="IP58" s="480"/>
      <c r="IQ58" s="480"/>
      <c r="IR58" s="480"/>
      <c r="IS58" s="480"/>
      <c r="IT58" s="480"/>
      <c r="IU58" s="480"/>
      <c r="IV58" s="480"/>
      <c r="IW58" s="480"/>
      <c r="IX58" s="538"/>
      <c r="IY58" s="480"/>
      <c r="IZ58" s="480"/>
      <c r="JA58" s="480"/>
      <c r="JB58" s="480"/>
      <c r="JC58" s="480"/>
      <c r="JD58" s="480"/>
      <c r="JE58" s="480"/>
      <c r="JF58" s="480"/>
      <c r="JG58" s="480"/>
      <c r="JH58" s="480"/>
      <c r="JI58" s="538"/>
      <c r="JJ58" s="480"/>
      <c r="JK58" s="480"/>
      <c r="JL58" s="480"/>
      <c r="JM58" s="480"/>
      <c r="JN58" s="480"/>
      <c r="JO58" s="480"/>
      <c r="JP58" s="480"/>
      <c r="JQ58" s="480"/>
      <c r="JR58" s="480"/>
      <c r="JS58" s="590"/>
      <c r="JT58" s="538"/>
      <c r="JU58" s="480"/>
      <c r="JV58" s="480"/>
      <c r="JW58" s="480"/>
      <c r="JX58" s="480"/>
      <c r="JY58" s="480"/>
      <c r="JZ58" s="480"/>
      <c r="KA58" s="480"/>
      <c r="KB58" s="480"/>
      <c r="KC58" s="480"/>
      <c r="KD58" s="480"/>
      <c r="KE58" s="538"/>
      <c r="KF58" s="480"/>
      <c r="KG58" s="480"/>
      <c r="KH58" s="480"/>
      <c r="KI58" s="480"/>
      <c r="KJ58" s="480"/>
      <c r="KK58" s="480"/>
      <c r="KL58" s="480"/>
      <c r="KM58" s="480"/>
      <c r="KN58" s="480"/>
      <c r="KO58" s="480"/>
      <c r="KR58" s="568" t="str">
        <f>IF(Table1[[#This Row],[GTIN]]&lt;&gt;"",Table1[[#This Row],[GTIN]],"")</f>
        <v/>
      </c>
      <c r="KS58" s="569" t="str">
        <f>Table1[[#This Row],[Kreditor]]</f>
        <v/>
      </c>
      <c r="KT58" s="570" t="str">
        <f>IF(Table1[[#This Row],[Gültig ab (Datum)]]&lt;&gt;"",Table1[[#This Row],[Gültig ab (Datum)]],"")</f>
        <v/>
      </c>
      <c r="KU58" s="570"/>
      <c r="KV58" s="583" t="str">
        <f>IF(Table1[[#This Row],[Artikel verpackt? 
(X=Ja)]]="","",Table1[[#This Row],[Artikel verpackt? 
(X=Ja)]])</f>
        <v/>
      </c>
      <c r="KW58" s="571" t="str">
        <f>IF(Table1[[#This Row],[Verpackung recyclingfähig?
(X=Ja)]]="","",Table1[[#This Row],[Verpackung recyclingfähig?
(X=Ja)]])</f>
        <v/>
      </c>
      <c r="KX58" s="572"/>
      <c r="KY58" s="573"/>
      <c r="KZ58" s="574"/>
      <c r="LA58" s="574"/>
      <c r="LB58" s="574"/>
      <c r="LC58" s="574"/>
      <c r="LD58" s="574"/>
      <c r="LE58" s="574"/>
      <c r="LF58" s="575"/>
      <c r="LG58" s="576" t="str">
        <f>IF(Table1[[#This Row],[Hauptkörper - B1 - Art]]="","",VLOOKUP(Table1[[#This Row],[Hauptkörper - B1 - Art]],'DD FD'!B:C,2,FALSE))</f>
        <v/>
      </c>
      <c r="LH58" s="577" t="str">
        <f>IF(Table1[[#This Row],[Hauptkörper - B1 - Fraktion]]="","",VLOOKUP(Table1[[#This Row],[Hauptkörper - B1 - Fraktion]],'DD FD'!H:J,3,FALSE))</f>
        <v/>
      </c>
      <c r="LI58" s="574" t="str">
        <f>IF(Table1[[#This Row],[Hauptkörper - B1 - Gewicht
(in G)]]="","",Table1[[#This Row],[Hauptkörper - B1 - Gewicht
(in G)]])</f>
        <v/>
      </c>
      <c r="LJ58" s="574" t="str">
        <f>IF(Table1[[#This Row],[Hauptkörper - B1 - Lizenzierungs-pflichtig? (X=Ja)]]="","",Table1[[#This Row],[Hauptkörper - B1 - Lizenzierungs-pflichtig? (X=Ja)]])</f>
        <v/>
      </c>
      <c r="LK58" s="577" t="str">
        <f>IF(Table1[[#This Row],[Hauptkörper - B1 - Virgin Material]]="","",VLOOKUP(Table1[[#This Row],[Hauptkörper - B1 - Virgin Material]],'DD FD'!AJ:AK,2,FALSE))</f>
        <v/>
      </c>
      <c r="LL58" s="578" t="str">
        <f>IF(Table1[[#This Row],[Hauptkörper - B1 - Virgin Material Anteil (in %)]]="","",Table1[[#This Row],[Hauptkörper - B1 - Virgin Material Anteil (in %)]])</f>
        <v/>
      </c>
      <c r="LM58" s="577" t="str">
        <f>IF(Table1[[#This Row],[Hauptkörper - B1 - Recyceltes Material]]="","",VLOOKUP(Table1[[#This Row],[Hauptkörper - B1 - Recyceltes Material]],'DD FD'!AL:AM,2,FALSE))</f>
        <v/>
      </c>
      <c r="LN58" s="578" t="str">
        <f>IF(Table1[[#This Row],[Hauptkörper - B1 - Recyceltes Material Anteil (in %)]]="","",Table1[[#This Row],[Hauptkörper - B1 - Recyceltes Material Anteil (in %)]])</f>
        <v/>
      </c>
      <c r="LO58" s="579" t="str">
        <f>IF(Table1[[#This Row],[Hauptkörper - B1 - Beschichtung]]="","",VLOOKUP(Table1[[#This Row],[Hauptkörper - B1 - Beschichtung]],'DD FD'!AE:AF,2,FALSE))</f>
        <v/>
      </c>
      <c r="LP58" s="580" t="str">
        <f>IF(Table1[[#This Row],[Hauptkörper - B1 - Beschichtung Anteil (in %)]]="","",Table1[[#This Row],[Hauptkörper - B1 - Beschichtung Anteil (in %)]])</f>
        <v/>
      </c>
      <c r="LQ58" s="576" t="str">
        <f>IF(Table1[[#This Row],[Hauptkörper - B2 - Art]]="","",VLOOKUP(Table1[[#This Row],[Hauptkörper - B2 - Art]],'DD FD'!B:C,2,FALSE))</f>
        <v/>
      </c>
      <c r="LR58" s="577" t="str">
        <f>IF(Table1[[#This Row],[Hauptkörper - B2 - Fraktion]]="","",VLOOKUP(Table1[[#This Row],[Hauptkörper - B2 - Fraktion]],'DD FD'!H:J,3,FALSE))</f>
        <v/>
      </c>
      <c r="LS58" s="574" t="str">
        <f>IF(Table1[[#This Row],[Hauptkörper - B2 - Gewicht
(in G)]]="","",Table1[[#This Row],[Hauptkörper - B2 - Gewicht
(in G)]])</f>
        <v/>
      </c>
      <c r="LT58" s="574" t="str">
        <f>IF(Table1[[#This Row],[Hauptkörper - B2 - Lizenzierungs-pflichtig? (X=Ja)]]="","",Table1[[#This Row],[Hauptkörper - B2 - Lizenzierungs-pflichtig? (X=Ja)]])</f>
        <v/>
      </c>
      <c r="LU58" s="577" t="str">
        <f>IF(Table1[[#This Row],[Hauptkörper - B2 - Virgin Material]]="","",VLOOKUP(Table1[[#This Row],[Hauptkörper - B2 - Virgin Material]],'DD FD'!AJ:AK,2,FALSE))</f>
        <v/>
      </c>
      <c r="LV58" s="578" t="str">
        <f>IF(Table1[[#This Row],[Hauptkörper - B2 - Virgin Material Anteil (in %)]]="","",Table1[[#This Row],[Hauptkörper - B2 - Virgin Material Anteil (in %)]])</f>
        <v/>
      </c>
      <c r="LW58" s="577" t="str">
        <f>IF(Table1[[#This Row],[Hauptkörper - B2 - Recyceltes Material]]="","",VLOOKUP(Table1[[#This Row],[Hauptkörper - B2 - Recyceltes Material]],'DD FD'!AL:AM,2,FALSE))</f>
        <v/>
      </c>
      <c r="LX58" s="578" t="str">
        <f>IF(Table1[[#This Row],[Hauptkörper - B2 - Recyceltes Material Anteil (in %)]]="","",Table1[[#This Row],[Hauptkörper - B2 - Recyceltes Material Anteil (in %)]])</f>
        <v/>
      </c>
      <c r="LY58" s="577" t="str">
        <f>IF(Table1[[#This Row],[Hauptkörper - B2 - Beschichtung]]="","",VLOOKUP(Table1[[#This Row],[Hauptkörper - B2 - Beschichtung]],'DD FD'!AE:AF,2,FALSE))</f>
        <v/>
      </c>
      <c r="LZ58" s="580" t="str">
        <f>IF(Table1[[#This Row],[Hauptkörper - B2 - Beschichtung Anteil (in %)]]="","",Table1[[#This Row],[Hauptkörper - B2 - Beschichtung Anteil (in %)]])</f>
        <v/>
      </c>
      <c r="MA58" s="576" t="str">
        <f>IF(Table1[[#This Row],[Hauptkörper - B3 - Art]]="","",VLOOKUP(Table1[[#This Row],[Hauptkörper - B3 - Art]],'DD FD'!B:C,2,FALSE))</f>
        <v/>
      </c>
      <c r="MB58" s="577" t="str">
        <f>IF(Table1[[#This Row],[Hauptkörper - B3 - Fraktion]]="","",VLOOKUP(Table1[[#This Row],[Hauptkörper - B3 - Fraktion]],'DD FD'!H:J,3,FALSE))</f>
        <v/>
      </c>
      <c r="MC58" s="574" t="str">
        <f>IF(Table1[[#This Row],[Hauptkörper - B3 - Gewicht
(in G)]]="","",Table1[[#This Row],[Hauptkörper - B3 - Gewicht
(in G)]])</f>
        <v/>
      </c>
      <c r="MD58" s="574" t="str">
        <f>IF(Table1[[#This Row],[Hauptkörper - B3 - Lizenzierungs-pflichtig? (X=Ja)]]="","",Table1[[#This Row],[Hauptkörper - B3 - Lizenzierungs-pflichtig? (X=Ja)]])</f>
        <v/>
      </c>
      <c r="ME58" s="577" t="str">
        <f>IF(Table1[[#This Row],[Hauptkörper - B3 - Virgin Material]]="","",VLOOKUP(Table1[[#This Row],[Hauptkörper - B3 - Virgin Material]],'DD FD'!AJ:AK,2,FALSE))</f>
        <v/>
      </c>
      <c r="MF58" s="578" t="str">
        <f>IF(Table1[[#This Row],[Hauptkörper - B3 - Virgin Material Anteil (in %)]]="","",Table1[[#This Row],[Hauptkörper - B3 - Virgin Material Anteil (in %)]])</f>
        <v/>
      </c>
      <c r="MG58" s="577" t="str">
        <f>IF(Table1[[#This Row],[Hauptkörper - B3 - Recyceltes Material]]="","",VLOOKUP(Table1[[#This Row],[Hauptkörper - B3 - Recyceltes Material]],'DD FD'!AL:AM,2,FALSE))</f>
        <v/>
      </c>
      <c r="MH58" s="578" t="str">
        <f>IF(Table1[[#This Row],[Hauptkörper - B3 - Recyceltes Material Anteil (in %)]]="","",Table1[[#This Row],[Hauptkörper - B3 - Recyceltes Material Anteil (in %)]])</f>
        <v/>
      </c>
      <c r="MI58" s="577" t="str">
        <f>IF(Table1[[#This Row],[Hauptkörper - B3 - Beschichtung]]="","",VLOOKUP(Table1[[#This Row],[Hauptkörper - B3 - Beschichtung]],'DD FD'!AE:AF,2,FALSE))</f>
        <v/>
      </c>
      <c r="MJ58" s="580" t="str">
        <f>IF(Table1[[#This Row],[Hauptkörper - B3 - Beschichtung Anteil (in %)]]="","",Table1[[#This Row],[Hauptkörper - B3 - Beschichtung Anteil (in %)]])</f>
        <v/>
      </c>
      <c r="MK58" s="576" t="str">
        <f>IF(Table1[[#This Row],[Verschluss - B1 - Art]]="","",VLOOKUP(Table1[[#This Row],[Verschluss - B1 - Art]],'DD FD'!D:E,2,FALSE))</f>
        <v/>
      </c>
      <c r="ML58" s="577" t="str">
        <f>IF(Table1[[#This Row],[Verschluss - B1 - Fraktion]]="","",VLOOKUP(Table1[[#This Row],[Verschluss - B1 - Fraktion]],'DD FD'!H:J,3,FALSE))</f>
        <v/>
      </c>
      <c r="MM58" s="574" t="str">
        <f>IF(Table1[[#This Row],[Verschluss - B1 - Gewicht (in G)]]="","",Table1[[#This Row],[Verschluss - B1 - Gewicht (in G)]])</f>
        <v/>
      </c>
      <c r="MN58" s="574" t="str">
        <f>IF(Table1[[#This Row],[Verschluss - B1 - Lizenzierungs-pflichtig? (X=Ja)]]="","",Table1[[#This Row],[Verschluss - B1 - Lizenzierungs-pflichtig? (X=Ja)]])</f>
        <v/>
      </c>
      <c r="MO58" s="574" t="str">
        <f>IF(Table1[[#This Row],[Verschluss - B1 - Trennbar vom Hauptkörper? (X=Ja)]]="","",Table1[[#This Row],[Verschluss - B1 - Trennbar vom Hauptkörper? (X=Ja)]])</f>
        <v/>
      </c>
      <c r="MP58" s="577" t="str">
        <f>IF(Table1[[#This Row],[Verschluss - B1 - Virgin Material]]="","",VLOOKUP(Table1[[#This Row],[Verschluss - B1 - Virgin Material]],'DD FD'!AJ:AK,2,FALSE))</f>
        <v/>
      </c>
      <c r="MQ58" s="578" t="str">
        <f>IF(Table1[[#This Row],[Verschluss - B1 - Virgin Material Anteil (in %)]]="","",Table1[[#This Row],[Verschluss - B1 - Virgin Material Anteil (in %)]])</f>
        <v/>
      </c>
      <c r="MR58" s="577" t="str">
        <f>IF(Table1[[#This Row],[Verschluss - B1 - Recyceltes Material]]="","",VLOOKUP(Table1[[#This Row],[Verschluss - B1 - Recyceltes Material]],'DD FD'!AL:AM,2,FALSE))</f>
        <v/>
      </c>
      <c r="MS58" s="578" t="str">
        <f>IF(Table1[[#This Row],[Verschluss - B1 - Recyceltes Material Anteil (in %)]]="","",Table1[[#This Row],[Verschluss - B1 - Recyceltes Material Anteil (in %)]])</f>
        <v/>
      </c>
      <c r="MT58" s="577" t="str">
        <f>IF(Table1[[#This Row],[Verschluss - B1 - Beschichtung]]="","",VLOOKUP(Table1[[#This Row],[Verschluss - B1 - Beschichtung]],'DD FD'!AE:AF,2,FALSE))</f>
        <v/>
      </c>
      <c r="MU58" s="580" t="str">
        <f>IF(Table1[[#This Row],[Verschluss - B1 - Beschichtung Anteil (in %)]]="","",Table1[[#This Row],[Verschluss - B1 - Beschichtung Anteil (in %)]])</f>
        <v/>
      </c>
      <c r="MV58" s="576" t="str">
        <f>IF(Table1[[#This Row],[Verschluss - B2 - Art]]="","",VLOOKUP(Table1[[#This Row],[Verschluss - B2 - Art]],'DD FD'!D:E,2,FALSE))</f>
        <v/>
      </c>
      <c r="MW58" s="577" t="str">
        <f>IF(Table1[[#This Row],[Verschluss - B2 - Fraktion]]="","",VLOOKUP(Table1[[#This Row],[Verschluss - B2 - Fraktion]],'DD FD'!H:J,3,FALSE))</f>
        <v/>
      </c>
      <c r="MX58" s="574" t="str">
        <f>IF(Table1[[#This Row],[Verschluss - B2 - Gewicht (in G)]]="","",Table1[[#This Row],[Verschluss - B2 - Gewicht (in G)]])</f>
        <v/>
      </c>
      <c r="MY58" s="574" t="str">
        <f>IF(Table1[[#This Row],[Verschluss - B2 - Lizenzierungs-pflichtig? (X=Ja)]]="","",Table1[[#This Row],[Verschluss - B2 - Lizenzierungs-pflichtig? (X=Ja)]])</f>
        <v/>
      </c>
      <c r="MZ58" s="574" t="str">
        <f>IF(Table1[[#This Row],[Verschluss - B2 - Trennbar vom Hauptkörper? (X=Ja)]]="","",Table1[[#This Row],[Verschluss - B2 - Trennbar vom Hauptkörper? (X=Ja)]])</f>
        <v/>
      </c>
      <c r="NA58" s="577" t="str">
        <f>IF(Table1[[#This Row],[Verschluss - B2 - Virgin Material]]="","",VLOOKUP(Table1[[#This Row],[Verschluss - B2 - Virgin Material]],'DD FD'!AJ:AK,2,FALSE))</f>
        <v/>
      </c>
      <c r="NB58" s="578" t="str">
        <f>IF(Table1[[#This Row],[Verschluss - B2 - Virgin Material Anteil (in %)]]="","",Table1[[#This Row],[Verschluss - B2 - Virgin Material Anteil (in %)]])</f>
        <v/>
      </c>
      <c r="NC58" s="577" t="str">
        <f>IF(Table1[[#This Row],[Verschluss - B2 - Recyceltes Material]]="","",VLOOKUP(Table1[[#This Row],[Verschluss - B2 - Recyceltes Material]],'DD FD'!AL:AM,2,FALSE))</f>
        <v/>
      </c>
      <c r="ND58" s="578" t="str">
        <f>IF(Table1[[#This Row],[Verschluss - B2 - Recyceltes Material Anteil (in %)]]="","",Table1[[#This Row],[Verschluss - B2 - Recyceltes Material Anteil (in %)]])</f>
        <v/>
      </c>
      <c r="NE58" s="577" t="str">
        <f>IF(Table1[[#This Row],[Verschluss - B2 - Beschichtung]]="","",VLOOKUP(Table1[[#This Row],[Verschluss - B2 - Beschichtung]],'DD FD'!AE:AF,2,FALSE))</f>
        <v/>
      </c>
      <c r="NF58" s="580" t="str">
        <f>IF(Table1[[#This Row],[Verschluss - B2 - Beschichtung Anteil (in %)]]="","",Table1[[#This Row],[Verschluss - B2 - Beschichtung Anteil (in %)]])</f>
        <v/>
      </c>
      <c r="NG58" s="576" t="str">
        <f>IF(Table1[[#This Row],[Verschluss - B3 - Art]]="","",VLOOKUP(Table1[[#This Row],[Verschluss - B3 - Art]],'DD FD'!D:E,2,FALSE))</f>
        <v/>
      </c>
      <c r="NH58" s="577" t="str">
        <f>IF(Table1[[#This Row],[Verschluss - B3 - Fraktion]]="","",VLOOKUP(Table1[[#This Row],[Verschluss - B3 - Fraktion]],'DD FD'!H:J,3,FALSE))</f>
        <v/>
      </c>
      <c r="NI58" s="574" t="str">
        <f>IF(Table1[[#This Row],[Verschluss - B3 - Gewicht (in G)]]="","",Table1[[#This Row],[Verschluss - B3 - Gewicht (in G)]])</f>
        <v/>
      </c>
      <c r="NJ58" s="574" t="str">
        <f>IF(Table1[[#This Row],[Verschluss - B3 - Lizenzierungs-pflichtig? (X=Ja)]]="","",Table1[[#This Row],[Verschluss - B3 - Lizenzierungs-pflichtig? (X=Ja)]])</f>
        <v/>
      </c>
      <c r="NK58" s="574" t="str">
        <f>IF(Table1[[#This Row],[Verschluss - B3 - Trennbar vom Hauptkörper? (X=Ja)]]="","",Table1[[#This Row],[Verschluss - B3 - Trennbar vom Hauptkörper? (X=Ja)]])</f>
        <v/>
      </c>
      <c r="NL58" s="577" t="str">
        <f>IF(Table1[[#This Row],[Verschluss - B3 - Virgin Material]]="","",VLOOKUP(Table1[[#This Row],[Verschluss - B3 - Virgin Material]],'DD FD'!AJ:AK,2,FALSE))</f>
        <v/>
      </c>
      <c r="NM58" s="578" t="str">
        <f>IF(Table1[[#This Row],[Verschluss - B3 - Virgin Material Anteil (in %)]]="","",Table1[[#This Row],[Verschluss - B3 - Virgin Material Anteil (in %)]])</f>
        <v/>
      </c>
      <c r="NN58" s="577" t="str">
        <f>IF(Table1[[#This Row],[Verschluss - B3 - Recyceltes Material]]="","",VLOOKUP(Table1[[#This Row],[Verschluss - B3 - Recyceltes Material]],'DD FD'!AL:AM,2,FALSE))</f>
        <v/>
      </c>
      <c r="NO58" s="578" t="str">
        <f>IF(Table1[[#This Row],[Verschluss - B3 - Recyceltes Material Anteil (in %)]]="","",Table1[[#This Row],[Verschluss - B3 - Recyceltes Material Anteil (in %)]])</f>
        <v/>
      </c>
      <c r="NP58" s="577" t="str">
        <f>IF(Table1[[#This Row],[Verschluss - B3 - Beschichtung]]="","",VLOOKUP(Table1[[#This Row],[Verschluss - B3 - Beschichtung]],'DD FD'!AE:AF,2,FALSE))</f>
        <v/>
      </c>
      <c r="NQ58" s="580" t="str">
        <f>IF(Table1[[#This Row],[Verschluss - B3 - Beschichtung Anteil (in %)]]="","",Table1[[#This Row],[Verschluss - B3 - Beschichtung Anteil (in %)]])</f>
        <v/>
      </c>
      <c r="NR58" s="576" t="str">
        <f>IF(Table1[[#This Row],[Etikett - B1 - Art]]="","",VLOOKUP(Table1[[#This Row],[Etikett - B1 - Art]],'DD FD'!F:G,2,FALSE))</f>
        <v/>
      </c>
      <c r="NS58" s="577" t="str">
        <f>IF(Table1[[#This Row],[Etikett - B1 - Fraktion]]="","",VLOOKUP(Table1[[#This Row],[Etikett - B1 - Fraktion]],'DD FD'!H:J,3,FALSE))</f>
        <v/>
      </c>
      <c r="NT58" s="574" t="str">
        <f>IF(Table1[[#This Row],[Etikett - B1 - Gewicht (in G)]]="","",Table1[[#This Row],[Etikett - B1 - Gewicht (in G)]])</f>
        <v/>
      </c>
      <c r="NU58" s="574" t="str">
        <f>IF(Table1[[#This Row],[Etikett - B1 - Lizenzierungs-pflichtig? (X=Ja)]]="","",Table1[[#This Row],[Etikett - B1 - Lizenzierungs-pflichtig? (X=Ja)]])</f>
        <v/>
      </c>
      <c r="NV58" s="574" t="str">
        <f>IF(Table1[[#This Row],[Etikett - B1 - Trennbar vom Hauptkörper? (X=Ja)]]="","",Table1[[#This Row],[Etikett - B1 - Trennbar vom Hauptkörper? (X=Ja)]])</f>
        <v/>
      </c>
      <c r="NW58" s="577" t="str">
        <f>IF(Table1[[#This Row],[Etikett - B1 - Virgin Material]]="","",VLOOKUP(Table1[[#This Row],[Etikett - B1 - Virgin Material]],'DD FD'!AJ:AK,2,FALSE))</f>
        <v/>
      </c>
      <c r="NX58" s="578" t="str">
        <f>IF(Table1[[#This Row],[Etikett - B1 - Virgin Material Anteil (in %)]]="","",Table1[[#This Row],[Etikett - B1 - Virgin Material Anteil (in %)]])</f>
        <v/>
      </c>
      <c r="NY58" s="577" t="str">
        <f>IF(Table1[[#This Row],[Etikett - B1 - Recyceltes Material]]="","",VLOOKUP(Table1[[#This Row],[Etikett - B1 - Recyceltes Material]],'DD FD'!AL:AM,2,FALSE))</f>
        <v/>
      </c>
      <c r="NZ58" s="578" t="str">
        <f>IF(Table1[[#This Row],[Etikett - B1 - Recyceltes Material Anteil (in %)]]="","",Table1[[#This Row],[Etikett - B1 - Recyceltes Material Anteil (in %)]])</f>
        <v/>
      </c>
      <c r="OA58" s="577" t="str">
        <f>IF(Table1[[#This Row],[Etikett - B1 - Beschichtung]]="","",VLOOKUP(Table1[[#This Row],[Etikett - B1 - Beschichtung]],'DD FD'!AE:AF,2,FALSE))</f>
        <v/>
      </c>
      <c r="OB58" s="580" t="str">
        <f>IF(Table1[[#This Row],[Etikett - B1 - Beschichtung Anteil (in %)]]="","",Table1[[#This Row],[Etikett - B1 - Beschichtung Anteil (in %)]])</f>
        <v/>
      </c>
      <c r="OC58" s="576" t="str">
        <f>IF(Table1[[#This Row],[Etikett - B2 - Art]]="","",VLOOKUP(Table1[[#This Row],[Etikett - B2 - Art]],'DD FD'!F:G,2,FALSE))</f>
        <v/>
      </c>
      <c r="OD58" s="577" t="str">
        <f>IF(Table1[[#This Row],[Etikett - B2 - Fraktion]]="","",VLOOKUP(Table1[[#This Row],[Etikett - B2 - Fraktion]],'DD FD'!H:J,3,FALSE))</f>
        <v/>
      </c>
      <c r="OE58" s="574" t="str">
        <f>IF(Table1[[#This Row],[Etikett - B2 - Gewicht (in G)]]="","",Table1[[#This Row],[Etikett - B2 - Gewicht (in G)]])</f>
        <v/>
      </c>
      <c r="OF58" s="574" t="str">
        <f>IF(Table1[[#This Row],[Etikett - B2 - Lizenzierungs-pflichtig? (X=Ja)]]="","",Table1[[#This Row],[Etikett - B2 - Lizenzierungs-pflichtig? (X=Ja)]])</f>
        <v/>
      </c>
      <c r="OG58" s="574" t="str">
        <f>IF(Table1[[#This Row],[Etikett - B2 - Trennbar vom Hauptkörper? (X=Ja)]]="","",Table1[[#This Row],[Etikett - B2 - Trennbar vom Hauptkörper? (X=Ja)]])</f>
        <v/>
      </c>
      <c r="OH58" s="577" t="str">
        <f>IF(Table1[[#This Row],[Etikett - B2 - Virgin Material]]="","",VLOOKUP(Table1[[#This Row],[Etikett - B2 - Virgin Material]],'DD FD'!AJ:AK,2,FALSE))</f>
        <v/>
      </c>
      <c r="OI58" s="578" t="str">
        <f>IF(Table1[[#This Row],[Etikett - B2 - Virgin Material Anteil (in %)]]="","",Table1[[#This Row],[Etikett - B2 - Virgin Material Anteil (in %)]])</f>
        <v/>
      </c>
      <c r="OJ58" s="577" t="str">
        <f>IF(Table1[[#This Row],[Etikett - B2 - Recyceltes Material]]="","",VLOOKUP(Table1[[#This Row],[Etikett - B2 - Recyceltes Material]],'DD FD'!AL:AM,2,FALSE))</f>
        <v/>
      </c>
      <c r="OK58" s="578" t="str">
        <f>IF(Table1[[#This Row],[Etikett - B2 - Recyceltes Material Anteil (in %)]]="","",Table1[[#This Row],[Etikett - B2 - Recyceltes Material Anteil (in %)]])</f>
        <v/>
      </c>
      <c r="OL58" s="577" t="str">
        <f>IF(Table1[[#This Row],[Etikett - B2 - Beschichtung]]="","",VLOOKUP(Table1[[#This Row],[Etikett - B2 - Beschichtung]],'DD FD'!AE:AF,2,FALSE))</f>
        <v/>
      </c>
      <c r="OM58" s="580" t="str">
        <f>IF(Table1[[#This Row],[Etikett - B2 - Beschichtung Anteil (in %)]]="","",Table1[[#This Row],[Etikett - B2 - Beschichtung Anteil (in %)]])</f>
        <v/>
      </c>
      <c r="ON58" s="576" t="str">
        <f>IF(Table1[[#This Row],[Etikett - B3 - Art]]="","",VLOOKUP(Table1[[#This Row],[Etikett - B3 - Art]],'DD FD'!F:G,2,FALSE))</f>
        <v/>
      </c>
      <c r="OO58" s="577" t="str">
        <f>IF(Table1[[#This Row],[Etikett - B3 - Fraktion]]="","",VLOOKUP(Table1[[#This Row],[Etikett - B3 - Fraktion]],'DD FD'!H:J,3,FALSE))</f>
        <v/>
      </c>
      <c r="OP58" s="574" t="str">
        <f>IF(Table1[[#This Row],[Etikett - B3 - Gewicht (in G)]]="","",Table1[[#This Row],[Etikett - B3 - Gewicht (in G)]])</f>
        <v/>
      </c>
      <c r="OQ58" s="574" t="str">
        <f>IF(Table1[[#This Row],[Etikett - B3 - Lizenzierungs-pflichtig? (X=Ja)]]="","",Table1[[#This Row],[Etikett - B3 - Lizenzierungs-pflichtig? (X=Ja)]])</f>
        <v/>
      </c>
      <c r="OR58" s="574" t="str">
        <f>IF(Table1[[#This Row],[Etikett - B3 - Trennbar vom Hauptkörper? (X=Ja)]]="","",Table1[[#This Row],[Etikett - B3 - Trennbar vom Hauptkörper? (X=Ja)]])</f>
        <v/>
      </c>
      <c r="OS58" s="577" t="str">
        <f>IF(Table1[[#This Row],[Etikett - B3 - Virgin Material]]="","",VLOOKUP(Table1[[#This Row],[Etikett - B3 - Virgin Material]],'DD FD'!AJ:AK,2,FALSE))</f>
        <v/>
      </c>
      <c r="OT58" s="578" t="str">
        <f>IF(Table1[[#This Row],[Etikett - B3 - Virgin Material Anteil (in %)]]="","",Table1[[#This Row],[Etikett - B3 - Virgin Material Anteil (in %)]])</f>
        <v/>
      </c>
      <c r="OU58" s="577" t="str">
        <f>IF(Table1[[#This Row],[Etikett - B3 - Recyceltes Material]]="","",VLOOKUP(Table1[[#This Row],[Etikett - B3 - Recyceltes Material]],'DD FD'!AL:AM,2,FALSE))</f>
        <v/>
      </c>
      <c r="OV58" s="578" t="str">
        <f>IF(Table1[[#This Row],[Etikett - B3 - Recyceltes Material Anteil (in %)]]="","",Table1[[#This Row],[Etikett - B3 - Recyceltes Material Anteil (in %)]])</f>
        <v/>
      </c>
      <c r="OW58" s="577" t="str">
        <f>IF(Table1[[#This Row],[Etikett - B3 - Beschichtung]]="","",VLOOKUP(Table1[[#This Row],[Etikett - B3 - Beschichtung]],'DD FD'!AE:AF,2,FALSE))</f>
        <v/>
      </c>
      <c r="OX58" s="613" t="str">
        <f>IF(Table1[[#This Row],[Etikett - B3 - Beschichtung Anteil (in %)]]="","",Table1[[#This Row],[Etikett - B3 - Beschichtung Anteil (in %)]])</f>
        <v/>
      </c>
      <c r="OY58" s="618">
        <f>ROUNDUP(SUM(
IF(AND(LH58='DD FD'!$J$7,LJ58='DD FD'!$AI$3),LI58,0),
IF(AND(LR58='DD FD'!$J$7,LT58='DD FD'!$AI$3),LS58,0),
IF(AND(MB58='DD FD'!$J$7,MD58='DD FD'!$AI$3),MC58,0),
IF(AND(ML58='DD FD'!$J$7,MN58='DD FD'!$AI$3),MM58,0),
IF(AND(MW58='DD FD'!$J$7,MY58='DD FD'!$AI$3),MX58,0),
IF(AND(NH58='DD FD'!$J$7,NJ58='DD FD'!$AI$3),NI58,0),
IF(AND(NS58='DD FD'!$J$7,NU58='DD FD'!$AI$3),NT58,0),
IF(AND(OD58='DD FD'!$J$7,OF58='DD FD'!$AI$3),OE58,0),
IF(AND(OO58='DD FD'!$J$7,OQ58='DD FD'!$AI$3),OP58,0),
),2)</f>
        <v>0</v>
      </c>
      <c r="OZ58" s="617">
        <f>ROUNDUP(SUM(
IF(AND(LH58='DD FD'!$J$6,LJ58='DD FD'!$AI$3),LI58,0),
IF(AND(LR58='DD FD'!$J$6,LT58='DD FD'!$AI$3),LS58,0),
IF(AND(MB58='DD FD'!$J$6,MD58='DD FD'!$AI$3),MC58,0),
IF(AND(ML58='DD FD'!$J$6,MN58='DD FD'!$AI$3),MM58,0),
IF(AND(MW58='DD FD'!$J$6,MY58='DD FD'!$AI$3),MX58,0),
IF(AND(NH58='DD FD'!$J$6,NJ58='DD FD'!$AI$3),NI58,0),
IF(AND(NS58='DD FD'!$J$6,NU58='DD FD'!$AI$3),NT58,0),
IF(AND(OD58='DD FD'!$J$6,OF58='DD FD'!$AI$3),OE58,0),
IF(AND(OO58='DD FD'!$J$6,OQ58='DD FD'!$AI$3),OP58,0),
),2)</f>
        <v>0</v>
      </c>
      <c r="PA58" s="617">
        <f>ROUNDUP(SUM(
IF(AND(LH58='DD FD'!$J$10,LJ58='DD FD'!$AI$3),LI58,0),
IF(AND(LR58='DD FD'!$J$10,LT58='DD FD'!$AI$3),LS58,0),
IF(AND(MB58='DD FD'!$J$10,MD58='DD FD'!$AI$3),MC58,0),
IF(AND(ML58='DD FD'!$J$10,MN58='DD FD'!$AI$3),MM58,0),
IF(AND(MW58='DD FD'!$J$10,MY58='DD FD'!$AI$3),MX58,0),
IF(AND(NH58='DD FD'!$J$10,NJ58='DD FD'!$AI$3),NI58,0),
IF(AND(NS58='DD FD'!$J$10,NU58='DD FD'!$AI$3),NT58,0),
IF(AND(OD58='DD FD'!$J$10,OF58='DD FD'!$AI$3),OE58,0),
IF(AND(OO58='DD FD'!$J$10,OQ58='DD FD'!$AI$3),OP58,0),
),2)</f>
        <v>0</v>
      </c>
      <c r="PB58" s="617">
        <f>ROUNDUP(SUM(
IF(AND(LH58='DD FD'!$J$8,LJ58='DD FD'!$AI$3),LI58,0),
IF(AND(LR58='DD FD'!$J$8,LT58='DD FD'!$AI$3),LS58,0),
IF(AND(MB58='DD FD'!$J$8,MD58='DD FD'!$AI$3),MC58,0),
IF(AND(ML58='DD FD'!$J$8,MN58='DD FD'!$AI$3),MM58,0),
IF(AND(MW58='DD FD'!$J$8,MY58='DD FD'!$AI$3),MX58,0),
IF(AND(NH58='DD FD'!$J$8,NJ58='DD FD'!$AI$3),NI58,0),
IF(AND(NS58='DD FD'!$J$8,NU58='DD FD'!$AI$3),NT58,0),
IF(AND(OD58='DD FD'!$J$8,OF58='DD FD'!$AI$3),OE58,0),
IF(AND(OO58='DD FD'!$J$8,OQ58='DD FD'!$AI$3),OP58,0),
),2)</f>
        <v>0</v>
      </c>
      <c r="PC58" s="617">
        <f>ROUNDUP(SUM(
IF(AND(LH58='DD FD'!$J$5,LJ58='DD FD'!$AI$3),LI58,0),
IF(AND(LR58='DD FD'!$J$5,LT58='DD FD'!$AI$3),LS58,0),
IF(AND(MB58='DD FD'!$J$5,MD58='DD FD'!$AI$3),MC58,0),
IF(AND(ML58='DD FD'!$J$5,MN58='DD FD'!$AI$3),MM58,0),
IF(AND(MW58='DD FD'!$J$5,MY58='DD FD'!$AI$3),MX58,0),
IF(AND(NH58='DD FD'!$J$5,NJ58='DD FD'!$AI$3),NI58,0),
IF(AND(NS58='DD FD'!$J$5,NU58='DD FD'!$AI$3),NT58,0),
IF(AND(OD58='DD FD'!$J$5,OF58='DD FD'!$AI$3),OE58,0),
IF(AND(OO58='DD FD'!$J$5,OQ58='DD FD'!$AI$3),OP58,0),
),2)</f>
        <v>0</v>
      </c>
      <c r="PD58" s="617">
        <f>ROUNDUP(SUM(
IF(AND(LH58='DD FD'!$J$9,LJ58='DD FD'!$AI$3),LI58,0),
IF(AND(LR58='DD FD'!$J$9,LT58='DD FD'!$AI$3),LS58,0),
IF(AND(MB58='DD FD'!$J$9,MD58='DD FD'!$AI$3),MC58,0),
IF(AND(ML58='DD FD'!$J$9,MN58='DD FD'!$AI$3),MM58,0),
IF(AND(MW58='DD FD'!$J$9,MY58='DD FD'!$AI$3),MX58,0),
IF(AND(NH58='DD FD'!$J$9,NJ58='DD FD'!$AI$3),NI58,0),
IF(AND(NS58='DD FD'!$J$9,NU58='DD FD'!$AI$3),NT58,0),
IF(AND(OD58='DD FD'!$J$9,OF58='DD FD'!$AI$3),OE58,0),
IF(AND(OO58='DD FD'!$J$9,OQ58='DD FD'!$AI$3),OP58,0),
),2)</f>
        <v>0</v>
      </c>
      <c r="PE58" s="617">
        <f>ROUNDUP(SUM(
IF(AND(LH58='DD FD'!$J$4,LJ58='DD FD'!$AI$3),LI58,0),
IF(AND(LR58='DD FD'!$J$4,LT58='DD FD'!$AI$3),LS58,0),
IF(AND(MB58='DD FD'!$J$4,MD58='DD FD'!$AI$3),MC58,0),
IF(AND(ML58='DD FD'!$J$4,MN58='DD FD'!$AI$3),MM58,0),
IF(AND(MW58='DD FD'!$J$4,MY58='DD FD'!$AI$3),MX58,0),
IF(AND(NH58='DD FD'!$J$4,NJ58='DD FD'!$AI$3),NI58,0),
IF(AND(NS58='DD FD'!$J$4,NU58='DD FD'!$AI$3),NT58,0),
IF(AND(OD58='DD FD'!$J$4,OF58='DD FD'!$AI$3),OE58,0),
IF(AND(OO58='DD FD'!$J$4,OQ58='DD FD'!$AI$3),OP58,0),
),2)</f>
        <v>0</v>
      </c>
      <c r="PF58" s="619">
        <f>ROUNDUP(SUM(
IF(AND(LH58='DD FD'!$J$11,LJ58='DD FD'!$AI$3),LI58,0),
IF(AND(LR58='DD FD'!$J$11,LT58='DD FD'!$AI$3),LS58,0),
IF(AND(MB58='DD FD'!$J$11,MD58='DD FD'!$AI$3),MC58,0),
IF(AND(ML58='DD FD'!$J$11,MN58='DD FD'!$AI$3),MM58,0),
IF(AND(MW58='DD FD'!$J$11,MY58='DD FD'!$AI$3),MX58,0),
IF(AND(NH58='DD FD'!$J$11,NJ58='DD FD'!$AI$3),NI58,0),
IF(AND(NS58='DD FD'!$J$11,NU58='DD FD'!$AI$3),NT58,0),
IF(AND(OD58='DD FD'!$J$11,OF58='DD FD'!$AI$3),OE58,0),
IF(AND(OO58='DD FD'!$J$11,OQ58='DD FD'!$AI$3),OP58,0),
),2)</f>
        <v>0</v>
      </c>
    </row>
    <row r="59" spans="1:422">
      <c r="A59" s="806"/>
      <c r="B59" s="934"/>
      <c r="C59" s="247"/>
      <c r="D59" s="842"/>
      <c r="E59" s="247"/>
      <c r="F59" s="158"/>
      <c r="G59" s="710"/>
      <c r="H59" s="712"/>
      <c r="I59" s="936"/>
      <c r="J59" s="803"/>
      <c r="K59" s="150"/>
      <c r="L59" s="146" t="str">
        <f t="shared" si="0"/>
        <v/>
      </c>
      <c r="M59" s="501" t="str">
        <f t="shared" si="17"/>
        <v/>
      </c>
      <c r="N59" s="504"/>
      <c r="O59" s="113" t="str">
        <f t="shared" si="18"/>
        <v/>
      </c>
      <c r="P59" s="114" t="str">
        <f t="shared" si="1"/>
        <v/>
      </c>
      <c r="Q59" s="152"/>
      <c r="R59" s="152"/>
      <c r="S59" s="115" t="str">
        <f t="shared" si="19"/>
        <v/>
      </c>
      <c r="T59" s="159"/>
      <c r="U59" s="159"/>
      <c r="V59" s="157"/>
      <c r="W59" s="157"/>
      <c r="X59" s="157"/>
      <c r="Y59" s="772"/>
      <c r="Z59" s="158"/>
      <c r="AA59" s="144"/>
      <c r="AB59" s="112"/>
      <c r="AC59" s="153"/>
      <c r="AD59" s="153"/>
      <c r="AE59" s="153"/>
      <c r="AF59" s="153"/>
      <c r="AG59" s="153"/>
      <c r="AH59" s="153"/>
      <c r="AI59" s="152"/>
      <c r="AJ59" s="158"/>
      <c r="AK59" s="158"/>
      <c r="AL59" s="158"/>
      <c r="AM59" s="116" t="str">
        <f t="shared" si="20"/>
        <v/>
      </c>
      <c r="AN59" s="116" t="str">
        <f t="shared" si="21"/>
        <v/>
      </c>
      <c r="AO59" s="324"/>
      <c r="AP59" s="503"/>
      <c r="AQ59" s="487" t="str">
        <f t="shared" si="22"/>
        <v/>
      </c>
      <c r="AR59" s="113" t="str">
        <f t="shared" si="2"/>
        <v/>
      </c>
      <c r="AS59" s="113" t="str">
        <f t="shared" si="3"/>
        <v/>
      </c>
      <c r="AT59" s="113" t="str">
        <f t="shared" si="4"/>
        <v/>
      </c>
      <c r="AU59" s="113" t="str">
        <f t="shared" si="5"/>
        <v/>
      </c>
      <c r="AV59" s="159"/>
      <c r="AW59" s="157"/>
      <c r="AX59" s="157"/>
      <c r="AY59" s="157"/>
      <c r="AZ59" s="157"/>
      <c r="BA59" s="116" t="str">
        <f t="shared" si="6"/>
        <v/>
      </c>
      <c r="BB59" s="316"/>
      <c r="BC59" s="116" t="str">
        <f t="shared" si="7"/>
        <v/>
      </c>
      <c r="BD59" s="133" t="str">
        <f t="shared" si="8"/>
        <v/>
      </c>
      <c r="BE59" s="157"/>
      <c r="BF59" s="1180"/>
      <c r="BG59" s="1180"/>
      <c r="BH59" s="158"/>
      <c r="BI59" s="490"/>
      <c r="BJ59" s="514" t="str">
        <f t="shared" si="23"/>
        <v/>
      </c>
      <c r="BK59" s="789"/>
      <c r="BL59" s="116" t="str">
        <f t="shared" si="24"/>
        <v/>
      </c>
      <c r="BM59" s="144"/>
      <c r="BN59" s="144"/>
      <c r="BO59" s="144"/>
      <c r="BP59" s="790"/>
      <c r="BQ59" s="790"/>
      <c r="BR59" s="790"/>
      <c r="BS59" s="116" t="str">
        <f t="shared" si="9"/>
        <v/>
      </c>
      <c r="BT59" s="790"/>
      <c r="BU59" s="808" t="str">
        <f t="shared" si="10"/>
        <v/>
      </c>
      <c r="BV59" s="791"/>
      <c r="BW59" s="144"/>
      <c r="BX59" s="20"/>
      <c r="BY59" s="20"/>
      <c r="BZ59" s="20"/>
      <c r="CA59" s="792"/>
      <c r="CB59" s="1201"/>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782" t="str">
        <f t="shared" si="25"/>
        <v/>
      </c>
      <c r="EE59" s="519"/>
      <c r="EF59" s="793"/>
      <c r="EG59" s="519"/>
      <c r="EH59" s="794"/>
      <c r="EI59" s="790"/>
      <c r="EJ59" s="794"/>
      <c r="EK59" s="794"/>
      <c r="EL59" s="790"/>
      <c r="EM59" s="790"/>
      <c r="EN59" s="790"/>
      <c r="EO59" s="112" t="str">
        <f t="shared" si="11"/>
        <v/>
      </c>
      <c r="EP59" s="790"/>
      <c r="EQ59" s="488" t="str">
        <f t="shared" si="12"/>
        <v/>
      </c>
      <c r="ER59" s="1100"/>
      <c r="ES59" s="1099" t="str">
        <f t="shared" si="26"/>
        <v/>
      </c>
      <c r="ET59" s="525"/>
      <c r="EU59" s="148"/>
      <c r="EV59" s="148"/>
      <c r="EW59" s="148"/>
      <c r="EX59" s="148"/>
      <c r="EY59" s="148"/>
      <c r="EZ59" s="148"/>
      <c r="FA59" s="148"/>
      <c r="FB59" s="148"/>
      <c r="FC59" s="148"/>
      <c r="FD59" s="148"/>
      <c r="FE59" s="148"/>
      <c r="FF59" s="148"/>
      <c r="FG59" s="148"/>
      <c r="FH59" s="148"/>
      <c r="FI59" s="528"/>
      <c r="FJ59" s="513" t="str">
        <f t="shared" si="13"/>
        <v/>
      </c>
      <c r="FK59" s="158"/>
      <c r="FL59" s="850"/>
      <c r="FM59" s="850"/>
      <c r="FN59" s="850"/>
      <c r="FO59" s="850"/>
      <c r="FP59" s="850"/>
      <c r="FQ59" s="850"/>
      <c r="FR59" s="157"/>
      <c r="FS59" s="143"/>
      <c r="FT59" s="143"/>
      <c r="FU59" s="847" t="str">
        <f t="shared" si="14"/>
        <v/>
      </c>
      <c r="FV59" s="555"/>
      <c r="FW59" s="523" t="str">
        <f>IF(Table1[[#This Row],[Nonfood Inhaltstoffe - Komponente]]="","",VLOOKUP(Table1[[#This Row],[Nonfood Inhaltstoffe - Komponente]],'Dropdown Auswahl'!BJ:BK,2,FALSE))</f>
        <v/>
      </c>
      <c r="FX59" s="1013"/>
      <c r="FY59" s="1011" t="str">
        <f t="shared" si="15"/>
        <v/>
      </c>
      <c r="FZ59" s="152"/>
      <c r="GA59" s="152"/>
      <c r="GB59" s="152"/>
      <c r="GC59" s="529" t="str">
        <f t="shared" si="16"/>
        <v/>
      </c>
      <c r="GG59" s="21"/>
      <c r="GH59" s="21"/>
      <c r="GI59" s="1019"/>
      <c r="GJ59" s="1016" t="str">
        <f>IF(Table1[[#This Row],[Global Trade Item Number (GTIN)]]="","",Table1[[#This Row],[Global Trade Item Number (GTIN)]])</f>
        <v/>
      </c>
      <c r="GK59" s="555" t="str">
        <f>IF(Table1[[#This Row],[WAWI-Nr./ Kreditoren-Nummer
(ASDV)]]&lt;&gt;"",Table1[[#This Row],[WAWI-Nr./ Kreditoren-Nummer
(ASDV)]],"")</f>
        <v/>
      </c>
      <c r="GL59" s="165"/>
      <c r="GM59" s="165"/>
      <c r="GN59" s="165"/>
      <c r="GO59" s="485"/>
      <c r="GP59" s="534"/>
      <c r="GQ59" s="533"/>
      <c r="GR59" s="486"/>
      <c r="GS59" s="486"/>
      <c r="GT59" s="486"/>
      <c r="GU59" s="486"/>
      <c r="GV59" s="486"/>
      <c r="GW59" s="542"/>
      <c r="GX59" s="538"/>
      <c r="GY59" s="144"/>
      <c r="GZ59" s="480"/>
      <c r="HA59" s="158"/>
      <c r="HB59" s="480"/>
      <c r="HC59" s="480"/>
      <c r="HD59" s="480"/>
      <c r="HE59" s="480"/>
      <c r="HF59" s="480"/>
      <c r="HG59" s="480"/>
      <c r="HH59" s="538"/>
      <c r="HI59" s="480"/>
      <c r="HJ59" s="480"/>
      <c r="HK59" s="480"/>
      <c r="HL59" s="480"/>
      <c r="HM59" s="480"/>
      <c r="HN59" s="480"/>
      <c r="HO59" s="480"/>
      <c r="HP59" s="480"/>
      <c r="HQ59" s="480"/>
      <c r="HR59" s="538"/>
      <c r="HS59" s="480"/>
      <c r="HT59" s="480"/>
      <c r="HU59" s="480"/>
      <c r="HV59" s="480"/>
      <c r="HW59" s="480"/>
      <c r="HX59" s="480"/>
      <c r="HY59" s="480"/>
      <c r="HZ59" s="480"/>
      <c r="IA59" s="480"/>
      <c r="IB59" s="538"/>
      <c r="IC59" s="480"/>
      <c r="ID59" s="480"/>
      <c r="IE59" s="480"/>
      <c r="IF59" s="480"/>
      <c r="IG59" s="480"/>
      <c r="IH59" s="480"/>
      <c r="II59" s="480"/>
      <c r="IJ59" s="480"/>
      <c r="IK59" s="480"/>
      <c r="IL59" s="480"/>
      <c r="IM59" s="538"/>
      <c r="IN59" s="480"/>
      <c r="IO59" s="480"/>
      <c r="IP59" s="480"/>
      <c r="IQ59" s="480"/>
      <c r="IR59" s="480"/>
      <c r="IS59" s="480"/>
      <c r="IT59" s="480"/>
      <c r="IU59" s="480"/>
      <c r="IV59" s="480"/>
      <c r="IW59" s="480"/>
      <c r="IX59" s="538"/>
      <c r="IY59" s="480"/>
      <c r="IZ59" s="480"/>
      <c r="JA59" s="480"/>
      <c r="JB59" s="480"/>
      <c r="JC59" s="480"/>
      <c r="JD59" s="480"/>
      <c r="JE59" s="480"/>
      <c r="JF59" s="480"/>
      <c r="JG59" s="480"/>
      <c r="JH59" s="480"/>
      <c r="JI59" s="538"/>
      <c r="JJ59" s="480"/>
      <c r="JK59" s="480"/>
      <c r="JL59" s="480"/>
      <c r="JM59" s="480"/>
      <c r="JN59" s="480"/>
      <c r="JO59" s="480"/>
      <c r="JP59" s="480"/>
      <c r="JQ59" s="480"/>
      <c r="JR59" s="480"/>
      <c r="JS59" s="590"/>
      <c r="JT59" s="538"/>
      <c r="JU59" s="480"/>
      <c r="JV59" s="480"/>
      <c r="JW59" s="480"/>
      <c r="JX59" s="480"/>
      <c r="JY59" s="480"/>
      <c r="JZ59" s="480"/>
      <c r="KA59" s="480"/>
      <c r="KB59" s="480"/>
      <c r="KC59" s="480"/>
      <c r="KD59" s="480"/>
      <c r="KE59" s="538"/>
      <c r="KF59" s="480"/>
      <c r="KG59" s="480"/>
      <c r="KH59" s="480"/>
      <c r="KI59" s="480"/>
      <c r="KJ59" s="480"/>
      <c r="KK59" s="480"/>
      <c r="KL59" s="480"/>
      <c r="KM59" s="480"/>
      <c r="KN59" s="480"/>
      <c r="KO59" s="480"/>
      <c r="KR59" s="568" t="str">
        <f>IF(Table1[[#This Row],[GTIN]]&lt;&gt;"",Table1[[#This Row],[GTIN]],"")</f>
        <v/>
      </c>
      <c r="KS59" s="569" t="str">
        <f>Table1[[#This Row],[Kreditor]]</f>
        <v/>
      </c>
      <c r="KT59" s="570" t="str">
        <f>IF(Table1[[#This Row],[Gültig ab (Datum)]]&lt;&gt;"",Table1[[#This Row],[Gültig ab (Datum)]],"")</f>
        <v/>
      </c>
      <c r="KU59" s="570"/>
      <c r="KV59" s="583" t="str">
        <f>IF(Table1[[#This Row],[Artikel verpackt? 
(X=Ja)]]="","",Table1[[#This Row],[Artikel verpackt? 
(X=Ja)]])</f>
        <v/>
      </c>
      <c r="KW59" s="571" t="str">
        <f>IF(Table1[[#This Row],[Verpackung recyclingfähig?
(X=Ja)]]="","",Table1[[#This Row],[Verpackung recyclingfähig?
(X=Ja)]])</f>
        <v/>
      </c>
      <c r="KX59" s="572"/>
      <c r="KY59" s="573"/>
      <c r="KZ59" s="574"/>
      <c r="LA59" s="574"/>
      <c r="LB59" s="574"/>
      <c r="LC59" s="574"/>
      <c r="LD59" s="574"/>
      <c r="LE59" s="574"/>
      <c r="LF59" s="575"/>
      <c r="LG59" s="576" t="str">
        <f>IF(Table1[[#This Row],[Hauptkörper - B1 - Art]]="","",VLOOKUP(Table1[[#This Row],[Hauptkörper - B1 - Art]],'DD FD'!B:C,2,FALSE))</f>
        <v/>
      </c>
      <c r="LH59" s="577" t="str">
        <f>IF(Table1[[#This Row],[Hauptkörper - B1 - Fraktion]]="","",VLOOKUP(Table1[[#This Row],[Hauptkörper - B1 - Fraktion]],'DD FD'!H:J,3,FALSE))</f>
        <v/>
      </c>
      <c r="LI59" s="574" t="str">
        <f>IF(Table1[[#This Row],[Hauptkörper - B1 - Gewicht
(in G)]]="","",Table1[[#This Row],[Hauptkörper - B1 - Gewicht
(in G)]])</f>
        <v/>
      </c>
      <c r="LJ59" s="574" t="str">
        <f>IF(Table1[[#This Row],[Hauptkörper - B1 - Lizenzierungs-pflichtig? (X=Ja)]]="","",Table1[[#This Row],[Hauptkörper - B1 - Lizenzierungs-pflichtig? (X=Ja)]])</f>
        <v/>
      </c>
      <c r="LK59" s="577" t="str">
        <f>IF(Table1[[#This Row],[Hauptkörper - B1 - Virgin Material]]="","",VLOOKUP(Table1[[#This Row],[Hauptkörper - B1 - Virgin Material]],'DD FD'!AJ:AK,2,FALSE))</f>
        <v/>
      </c>
      <c r="LL59" s="578" t="str">
        <f>IF(Table1[[#This Row],[Hauptkörper - B1 - Virgin Material Anteil (in %)]]="","",Table1[[#This Row],[Hauptkörper - B1 - Virgin Material Anteil (in %)]])</f>
        <v/>
      </c>
      <c r="LM59" s="577" t="str">
        <f>IF(Table1[[#This Row],[Hauptkörper - B1 - Recyceltes Material]]="","",VLOOKUP(Table1[[#This Row],[Hauptkörper - B1 - Recyceltes Material]],'DD FD'!AL:AM,2,FALSE))</f>
        <v/>
      </c>
      <c r="LN59" s="578" t="str">
        <f>IF(Table1[[#This Row],[Hauptkörper - B1 - Recyceltes Material Anteil (in %)]]="","",Table1[[#This Row],[Hauptkörper - B1 - Recyceltes Material Anteil (in %)]])</f>
        <v/>
      </c>
      <c r="LO59" s="579" t="str">
        <f>IF(Table1[[#This Row],[Hauptkörper - B1 - Beschichtung]]="","",VLOOKUP(Table1[[#This Row],[Hauptkörper - B1 - Beschichtung]],'DD FD'!AE:AF,2,FALSE))</f>
        <v/>
      </c>
      <c r="LP59" s="580" t="str">
        <f>IF(Table1[[#This Row],[Hauptkörper - B1 - Beschichtung Anteil (in %)]]="","",Table1[[#This Row],[Hauptkörper - B1 - Beschichtung Anteil (in %)]])</f>
        <v/>
      </c>
      <c r="LQ59" s="576" t="str">
        <f>IF(Table1[[#This Row],[Hauptkörper - B2 - Art]]="","",VLOOKUP(Table1[[#This Row],[Hauptkörper - B2 - Art]],'DD FD'!B:C,2,FALSE))</f>
        <v/>
      </c>
      <c r="LR59" s="577" t="str">
        <f>IF(Table1[[#This Row],[Hauptkörper - B2 - Fraktion]]="","",VLOOKUP(Table1[[#This Row],[Hauptkörper - B2 - Fraktion]],'DD FD'!H:J,3,FALSE))</f>
        <v/>
      </c>
      <c r="LS59" s="574" t="str">
        <f>IF(Table1[[#This Row],[Hauptkörper - B2 - Gewicht
(in G)]]="","",Table1[[#This Row],[Hauptkörper - B2 - Gewicht
(in G)]])</f>
        <v/>
      </c>
      <c r="LT59" s="574" t="str">
        <f>IF(Table1[[#This Row],[Hauptkörper - B2 - Lizenzierungs-pflichtig? (X=Ja)]]="","",Table1[[#This Row],[Hauptkörper - B2 - Lizenzierungs-pflichtig? (X=Ja)]])</f>
        <v/>
      </c>
      <c r="LU59" s="577" t="str">
        <f>IF(Table1[[#This Row],[Hauptkörper - B2 - Virgin Material]]="","",VLOOKUP(Table1[[#This Row],[Hauptkörper - B2 - Virgin Material]],'DD FD'!AJ:AK,2,FALSE))</f>
        <v/>
      </c>
      <c r="LV59" s="578" t="str">
        <f>IF(Table1[[#This Row],[Hauptkörper - B2 - Virgin Material Anteil (in %)]]="","",Table1[[#This Row],[Hauptkörper - B2 - Virgin Material Anteil (in %)]])</f>
        <v/>
      </c>
      <c r="LW59" s="577" t="str">
        <f>IF(Table1[[#This Row],[Hauptkörper - B2 - Recyceltes Material]]="","",VLOOKUP(Table1[[#This Row],[Hauptkörper - B2 - Recyceltes Material]],'DD FD'!AL:AM,2,FALSE))</f>
        <v/>
      </c>
      <c r="LX59" s="578" t="str">
        <f>IF(Table1[[#This Row],[Hauptkörper - B2 - Recyceltes Material Anteil (in %)]]="","",Table1[[#This Row],[Hauptkörper - B2 - Recyceltes Material Anteil (in %)]])</f>
        <v/>
      </c>
      <c r="LY59" s="577" t="str">
        <f>IF(Table1[[#This Row],[Hauptkörper - B2 - Beschichtung]]="","",VLOOKUP(Table1[[#This Row],[Hauptkörper - B2 - Beschichtung]],'DD FD'!AE:AF,2,FALSE))</f>
        <v/>
      </c>
      <c r="LZ59" s="580" t="str">
        <f>IF(Table1[[#This Row],[Hauptkörper - B2 - Beschichtung Anteil (in %)]]="","",Table1[[#This Row],[Hauptkörper - B2 - Beschichtung Anteil (in %)]])</f>
        <v/>
      </c>
      <c r="MA59" s="576" t="str">
        <f>IF(Table1[[#This Row],[Hauptkörper - B3 - Art]]="","",VLOOKUP(Table1[[#This Row],[Hauptkörper - B3 - Art]],'DD FD'!B:C,2,FALSE))</f>
        <v/>
      </c>
      <c r="MB59" s="577" t="str">
        <f>IF(Table1[[#This Row],[Hauptkörper - B3 - Fraktion]]="","",VLOOKUP(Table1[[#This Row],[Hauptkörper - B3 - Fraktion]],'DD FD'!H:J,3,FALSE))</f>
        <v/>
      </c>
      <c r="MC59" s="574" t="str">
        <f>IF(Table1[[#This Row],[Hauptkörper - B3 - Gewicht
(in G)]]="","",Table1[[#This Row],[Hauptkörper - B3 - Gewicht
(in G)]])</f>
        <v/>
      </c>
      <c r="MD59" s="574" t="str">
        <f>IF(Table1[[#This Row],[Hauptkörper - B3 - Lizenzierungs-pflichtig? (X=Ja)]]="","",Table1[[#This Row],[Hauptkörper - B3 - Lizenzierungs-pflichtig? (X=Ja)]])</f>
        <v/>
      </c>
      <c r="ME59" s="577" t="str">
        <f>IF(Table1[[#This Row],[Hauptkörper - B3 - Virgin Material]]="","",VLOOKUP(Table1[[#This Row],[Hauptkörper - B3 - Virgin Material]],'DD FD'!AJ:AK,2,FALSE))</f>
        <v/>
      </c>
      <c r="MF59" s="578" t="str">
        <f>IF(Table1[[#This Row],[Hauptkörper - B3 - Virgin Material Anteil (in %)]]="","",Table1[[#This Row],[Hauptkörper - B3 - Virgin Material Anteil (in %)]])</f>
        <v/>
      </c>
      <c r="MG59" s="577" t="str">
        <f>IF(Table1[[#This Row],[Hauptkörper - B3 - Recyceltes Material]]="","",VLOOKUP(Table1[[#This Row],[Hauptkörper - B3 - Recyceltes Material]],'DD FD'!AL:AM,2,FALSE))</f>
        <v/>
      </c>
      <c r="MH59" s="578" t="str">
        <f>IF(Table1[[#This Row],[Hauptkörper - B3 - Recyceltes Material Anteil (in %)]]="","",Table1[[#This Row],[Hauptkörper - B3 - Recyceltes Material Anteil (in %)]])</f>
        <v/>
      </c>
      <c r="MI59" s="577" t="str">
        <f>IF(Table1[[#This Row],[Hauptkörper - B3 - Beschichtung]]="","",VLOOKUP(Table1[[#This Row],[Hauptkörper - B3 - Beschichtung]],'DD FD'!AE:AF,2,FALSE))</f>
        <v/>
      </c>
      <c r="MJ59" s="580" t="str">
        <f>IF(Table1[[#This Row],[Hauptkörper - B3 - Beschichtung Anteil (in %)]]="","",Table1[[#This Row],[Hauptkörper - B3 - Beschichtung Anteil (in %)]])</f>
        <v/>
      </c>
      <c r="MK59" s="576" t="str">
        <f>IF(Table1[[#This Row],[Verschluss - B1 - Art]]="","",VLOOKUP(Table1[[#This Row],[Verschluss - B1 - Art]],'DD FD'!D:E,2,FALSE))</f>
        <v/>
      </c>
      <c r="ML59" s="577" t="str">
        <f>IF(Table1[[#This Row],[Verschluss - B1 - Fraktion]]="","",VLOOKUP(Table1[[#This Row],[Verschluss - B1 - Fraktion]],'DD FD'!H:J,3,FALSE))</f>
        <v/>
      </c>
      <c r="MM59" s="574" t="str">
        <f>IF(Table1[[#This Row],[Verschluss - B1 - Gewicht (in G)]]="","",Table1[[#This Row],[Verschluss - B1 - Gewicht (in G)]])</f>
        <v/>
      </c>
      <c r="MN59" s="574" t="str">
        <f>IF(Table1[[#This Row],[Verschluss - B1 - Lizenzierungs-pflichtig? (X=Ja)]]="","",Table1[[#This Row],[Verschluss - B1 - Lizenzierungs-pflichtig? (X=Ja)]])</f>
        <v/>
      </c>
      <c r="MO59" s="574" t="str">
        <f>IF(Table1[[#This Row],[Verschluss - B1 - Trennbar vom Hauptkörper? (X=Ja)]]="","",Table1[[#This Row],[Verschluss - B1 - Trennbar vom Hauptkörper? (X=Ja)]])</f>
        <v/>
      </c>
      <c r="MP59" s="577" t="str">
        <f>IF(Table1[[#This Row],[Verschluss - B1 - Virgin Material]]="","",VLOOKUP(Table1[[#This Row],[Verschluss - B1 - Virgin Material]],'DD FD'!AJ:AK,2,FALSE))</f>
        <v/>
      </c>
      <c r="MQ59" s="578" t="str">
        <f>IF(Table1[[#This Row],[Verschluss - B1 - Virgin Material Anteil (in %)]]="","",Table1[[#This Row],[Verschluss - B1 - Virgin Material Anteil (in %)]])</f>
        <v/>
      </c>
      <c r="MR59" s="577" t="str">
        <f>IF(Table1[[#This Row],[Verschluss - B1 - Recyceltes Material]]="","",VLOOKUP(Table1[[#This Row],[Verschluss - B1 - Recyceltes Material]],'DD FD'!AL:AM,2,FALSE))</f>
        <v/>
      </c>
      <c r="MS59" s="578" t="str">
        <f>IF(Table1[[#This Row],[Verschluss - B1 - Recyceltes Material Anteil (in %)]]="","",Table1[[#This Row],[Verschluss - B1 - Recyceltes Material Anteil (in %)]])</f>
        <v/>
      </c>
      <c r="MT59" s="577" t="str">
        <f>IF(Table1[[#This Row],[Verschluss - B1 - Beschichtung]]="","",VLOOKUP(Table1[[#This Row],[Verschluss - B1 - Beschichtung]],'DD FD'!AE:AF,2,FALSE))</f>
        <v/>
      </c>
      <c r="MU59" s="580" t="str">
        <f>IF(Table1[[#This Row],[Verschluss - B1 - Beschichtung Anteil (in %)]]="","",Table1[[#This Row],[Verschluss - B1 - Beschichtung Anteil (in %)]])</f>
        <v/>
      </c>
      <c r="MV59" s="576" t="str">
        <f>IF(Table1[[#This Row],[Verschluss - B2 - Art]]="","",VLOOKUP(Table1[[#This Row],[Verschluss - B2 - Art]],'DD FD'!D:E,2,FALSE))</f>
        <v/>
      </c>
      <c r="MW59" s="577" t="str">
        <f>IF(Table1[[#This Row],[Verschluss - B2 - Fraktion]]="","",VLOOKUP(Table1[[#This Row],[Verschluss - B2 - Fraktion]],'DD FD'!H:J,3,FALSE))</f>
        <v/>
      </c>
      <c r="MX59" s="574" t="str">
        <f>IF(Table1[[#This Row],[Verschluss - B2 - Gewicht (in G)]]="","",Table1[[#This Row],[Verschluss - B2 - Gewicht (in G)]])</f>
        <v/>
      </c>
      <c r="MY59" s="574" t="str">
        <f>IF(Table1[[#This Row],[Verschluss - B2 - Lizenzierungs-pflichtig? (X=Ja)]]="","",Table1[[#This Row],[Verschluss - B2 - Lizenzierungs-pflichtig? (X=Ja)]])</f>
        <v/>
      </c>
      <c r="MZ59" s="574" t="str">
        <f>IF(Table1[[#This Row],[Verschluss - B2 - Trennbar vom Hauptkörper? (X=Ja)]]="","",Table1[[#This Row],[Verschluss - B2 - Trennbar vom Hauptkörper? (X=Ja)]])</f>
        <v/>
      </c>
      <c r="NA59" s="577" t="str">
        <f>IF(Table1[[#This Row],[Verschluss - B2 - Virgin Material]]="","",VLOOKUP(Table1[[#This Row],[Verschluss - B2 - Virgin Material]],'DD FD'!AJ:AK,2,FALSE))</f>
        <v/>
      </c>
      <c r="NB59" s="578" t="str">
        <f>IF(Table1[[#This Row],[Verschluss - B2 - Virgin Material Anteil (in %)]]="","",Table1[[#This Row],[Verschluss - B2 - Virgin Material Anteil (in %)]])</f>
        <v/>
      </c>
      <c r="NC59" s="577" t="str">
        <f>IF(Table1[[#This Row],[Verschluss - B2 - Recyceltes Material]]="","",VLOOKUP(Table1[[#This Row],[Verschluss - B2 - Recyceltes Material]],'DD FD'!AL:AM,2,FALSE))</f>
        <v/>
      </c>
      <c r="ND59" s="578" t="str">
        <f>IF(Table1[[#This Row],[Verschluss - B2 - Recyceltes Material Anteil (in %)]]="","",Table1[[#This Row],[Verschluss - B2 - Recyceltes Material Anteil (in %)]])</f>
        <v/>
      </c>
      <c r="NE59" s="577" t="str">
        <f>IF(Table1[[#This Row],[Verschluss - B2 - Beschichtung]]="","",VLOOKUP(Table1[[#This Row],[Verschluss - B2 - Beschichtung]],'DD FD'!AE:AF,2,FALSE))</f>
        <v/>
      </c>
      <c r="NF59" s="580" t="str">
        <f>IF(Table1[[#This Row],[Verschluss - B2 - Beschichtung Anteil (in %)]]="","",Table1[[#This Row],[Verschluss - B2 - Beschichtung Anteil (in %)]])</f>
        <v/>
      </c>
      <c r="NG59" s="576" t="str">
        <f>IF(Table1[[#This Row],[Verschluss - B3 - Art]]="","",VLOOKUP(Table1[[#This Row],[Verschluss - B3 - Art]],'DD FD'!D:E,2,FALSE))</f>
        <v/>
      </c>
      <c r="NH59" s="577" t="str">
        <f>IF(Table1[[#This Row],[Verschluss - B3 - Fraktion]]="","",VLOOKUP(Table1[[#This Row],[Verschluss - B3 - Fraktion]],'DD FD'!H:J,3,FALSE))</f>
        <v/>
      </c>
      <c r="NI59" s="574" t="str">
        <f>IF(Table1[[#This Row],[Verschluss - B3 - Gewicht (in G)]]="","",Table1[[#This Row],[Verschluss - B3 - Gewicht (in G)]])</f>
        <v/>
      </c>
      <c r="NJ59" s="574" t="str">
        <f>IF(Table1[[#This Row],[Verschluss - B3 - Lizenzierungs-pflichtig? (X=Ja)]]="","",Table1[[#This Row],[Verschluss - B3 - Lizenzierungs-pflichtig? (X=Ja)]])</f>
        <v/>
      </c>
      <c r="NK59" s="574" t="str">
        <f>IF(Table1[[#This Row],[Verschluss - B3 - Trennbar vom Hauptkörper? (X=Ja)]]="","",Table1[[#This Row],[Verschluss - B3 - Trennbar vom Hauptkörper? (X=Ja)]])</f>
        <v/>
      </c>
      <c r="NL59" s="577" t="str">
        <f>IF(Table1[[#This Row],[Verschluss - B3 - Virgin Material]]="","",VLOOKUP(Table1[[#This Row],[Verschluss - B3 - Virgin Material]],'DD FD'!AJ:AK,2,FALSE))</f>
        <v/>
      </c>
      <c r="NM59" s="578" t="str">
        <f>IF(Table1[[#This Row],[Verschluss - B3 - Virgin Material Anteil (in %)]]="","",Table1[[#This Row],[Verschluss - B3 - Virgin Material Anteil (in %)]])</f>
        <v/>
      </c>
      <c r="NN59" s="577" t="str">
        <f>IF(Table1[[#This Row],[Verschluss - B3 - Recyceltes Material]]="","",VLOOKUP(Table1[[#This Row],[Verschluss - B3 - Recyceltes Material]],'DD FD'!AL:AM,2,FALSE))</f>
        <v/>
      </c>
      <c r="NO59" s="578" t="str">
        <f>IF(Table1[[#This Row],[Verschluss - B3 - Recyceltes Material Anteil (in %)]]="","",Table1[[#This Row],[Verschluss - B3 - Recyceltes Material Anteil (in %)]])</f>
        <v/>
      </c>
      <c r="NP59" s="577" t="str">
        <f>IF(Table1[[#This Row],[Verschluss - B3 - Beschichtung]]="","",VLOOKUP(Table1[[#This Row],[Verschluss - B3 - Beschichtung]],'DD FD'!AE:AF,2,FALSE))</f>
        <v/>
      </c>
      <c r="NQ59" s="580" t="str">
        <f>IF(Table1[[#This Row],[Verschluss - B3 - Beschichtung Anteil (in %)]]="","",Table1[[#This Row],[Verschluss - B3 - Beschichtung Anteil (in %)]])</f>
        <v/>
      </c>
      <c r="NR59" s="576" t="str">
        <f>IF(Table1[[#This Row],[Etikett - B1 - Art]]="","",VLOOKUP(Table1[[#This Row],[Etikett - B1 - Art]],'DD FD'!F:G,2,FALSE))</f>
        <v/>
      </c>
      <c r="NS59" s="577" t="str">
        <f>IF(Table1[[#This Row],[Etikett - B1 - Fraktion]]="","",VLOOKUP(Table1[[#This Row],[Etikett - B1 - Fraktion]],'DD FD'!H:J,3,FALSE))</f>
        <v/>
      </c>
      <c r="NT59" s="574" t="str">
        <f>IF(Table1[[#This Row],[Etikett - B1 - Gewicht (in G)]]="","",Table1[[#This Row],[Etikett - B1 - Gewicht (in G)]])</f>
        <v/>
      </c>
      <c r="NU59" s="574" t="str">
        <f>IF(Table1[[#This Row],[Etikett - B1 - Lizenzierungs-pflichtig? (X=Ja)]]="","",Table1[[#This Row],[Etikett - B1 - Lizenzierungs-pflichtig? (X=Ja)]])</f>
        <v/>
      </c>
      <c r="NV59" s="574" t="str">
        <f>IF(Table1[[#This Row],[Etikett - B1 - Trennbar vom Hauptkörper? (X=Ja)]]="","",Table1[[#This Row],[Etikett - B1 - Trennbar vom Hauptkörper? (X=Ja)]])</f>
        <v/>
      </c>
      <c r="NW59" s="577" t="str">
        <f>IF(Table1[[#This Row],[Etikett - B1 - Virgin Material]]="","",VLOOKUP(Table1[[#This Row],[Etikett - B1 - Virgin Material]],'DD FD'!AJ:AK,2,FALSE))</f>
        <v/>
      </c>
      <c r="NX59" s="578" t="str">
        <f>IF(Table1[[#This Row],[Etikett - B1 - Virgin Material Anteil (in %)]]="","",Table1[[#This Row],[Etikett - B1 - Virgin Material Anteil (in %)]])</f>
        <v/>
      </c>
      <c r="NY59" s="577" t="str">
        <f>IF(Table1[[#This Row],[Etikett - B1 - Recyceltes Material]]="","",VLOOKUP(Table1[[#This Row],[Etikett - B1 - Recyceltes Material]],'DD FD'!AL:AM,2,FALSE))</f>
        <v/>
      </c>
      <c r="NZ59" s="578" t="str">
        <f>IF(Table1[[#This Row],[Etikett - B1 - Recyceltes Material Anteil (in %)]]="","",Table1[[#This Row],[Etikett - B1 - Recyceltes Material Anteil (in %)]])</f>
        <v/>
      </c>
      <c r="OA59" s="577" t="str">
        <f>IF(Table1[[#This Row],[Etikett - B1 - Beschichtung]]="","",VLOOKUP(Table1[[#This Row],[Etikett - B1 - Beschichtung]],'DD FD'!AE:AF,2,FALSE))</f>
        <v/>
      </c>
      <c r="OB59" s="580" t="str">
        <f>IF(Table1[[#This Row],[Etikett - B1 - Beschichtung Anteil (in %)]]="","",Table1[[#This Row],[Etikett - B1 - Beschichtung Anteil (in %)]])</f>
        <v/>
      </c>
      <c r="OC59" s="576" t="str">
        <f>IF(Table1[[#This Row],[Etikett - B2 - Art]]="","",VLOOKUP(Table1[[#This Row],[Etikett - B2 - Art]],'DD FD'!F:G,2,FALSE))</f>
        <v/>
      </c>
      <c r="OD59" s="577" t="str">
        <f>IF(Table1[[#This Row],[Etikett - B2 - Fraktion]]="","",VLOOKUP(Table1[[#This Row],[Etikett - B2 - Fraktion]],'DD FD'!H:J,3,FALSE))</f>
        <v/>
      </c>
      <c r="OE59" s="574" t="str">
        <f>IF(Table1[[#This Row],[Etikett - B2 - Gewicht (in G)]]="","",Table1[[#This Row],[Etikett - B2 - Gewicht (in G)]])</f>
        <v/>
      </c>
      <c r="OF59" s="574" t="str">
        <f>IF(Table1[[#This Row],[Etikett - B2 - Lizenzierungs-pflichtig? (X=Ja)]]="","",Table1[[#This Row],[Etikett - B2 - Lizenzierungs-pflichtig? (X=Ja)]])</f>
        <v/>
      </c>
      <c r="OG59" s="574" t="str">
        <f>IF(Table1[[#This Row],[Etikett - B2 - Trennbar vom Hauptkörper? (X=Ja)]]="","",Table1[[#This Row],[Etikett - B2 - Trennbar vom Hauptkörper? (X=Ja)]])</f>
        <v/>
      </c>
      <c r="OH59" s="577" t="str">
        <f>IF(Table1[[#This Row],[Etikett - B2 - Virgin Material]]="","",VLOOKUP(Table1[[#This Row],[Etikett - B2 - Virgin Material]],'DD FD'!AJ:AK,2,FALSE))</f>
        <v/>
      </c>
      <c r="OI59" s="578" t="str">
        <f>IF(Table1[[#This Row],[Etikett - B2 - Virgin Material Anteil (in %)]]="","",Table1[[#This Row],[Etikett - B2 - Virgin Material Anteil (in %)]])</f>
        <v/>
      </c>
      <c r="OJ59" s="577" t="str">
        <f>IF(Table1[[#This Row],[Etikett - B2 - Recyceltes Material]]="","",VLOOKUP(Table1[[#This Row],[Etikett - B2 - Recyceltes Material]],'DD FD'!AL:AM,2,FALSE))</f>
        <v/>
      </c>
      <c r="OK59" s="578" t="str">
        <f>IF(Table1[[#This Row],[Etikett - B2 - Recyceltes Material Anteil (in %)]]="","",Table1[[#This Row],[Etikett - B2 - Recyceltes Material Anteil (in %)]])</f>
        <v/>
      </c>
      <c r="OL59" s="577" t="str">
        <f>IF(Table1[[#This Row],[Etikett - B2 - Beschichtung]]="","",VLOOKUP(Table1[[#This Row],[Etikett - B2 - Beschichtung]],'DD FD'!AE:AF,2,FALSE))</f>
        <v/>
      </c>
      <c r="OM59" s="580" t="str">
        <f>IF(Table1[[#This Row],[Etikett - B2 - Beschichtung Anteil (in %)]]="","",Table1[[#This Row],[Etikett - B2 - Beschichtung Anteil (in %)]])</f>
        <v/>
      </c>
      <c r="ON59" s="576" t="str">
        <f>IF(Table1[[#This Row],[Etikett - B3 - Art]]="","",VLOOKUP(Table1[[#This Row],[Etikett - B3 - Art]],'DD FD'!F:G,2,FALSE))</f>
        <v/>
      </c>
      <c r="OO59" s="577" t="str">
        <f>IF(Table1[[#This Row],[Etikett - B3 - Fraktion]]="","",VLOOKUP(Table1[[#This Row],[Etikett - B3 - Fraktion]],'DD FD'!H:J,3,FALSE))</f>
        <v/>
      </c>
      <c r="OP59" s="574" t="str">
        <f>IF(Table1[[#This Row],[Etikett - B3 - Gewicht (in G)]]="","",Table1[[#This Row],[Etikett - B3 - Gewicht (in G)]])</f>
        <v/>
      </c>
      <c r="OQ59" s="574" t="str">
        <f>IF(Table1[[#This Row],[Etikett - B3 - Lizenzierungs-pflichtig? (X=Ja)]]="","",Table1[[#This Row],[Etikett - B3 - Lizenzierungs-pflichtig? (X=Ja)]])</f>
        <v/>
      </c>
      <c r="OR59" s="574" t="str">
        <f>IF(Table1[[#This Row],[Etikett - B3 - Trennbar vom Hauptkörper? (X=Ja)]]="","",Table1[[#This Row],[Etikett - B3 - Trennbar vom Hauptkörper? (X=Ja)]])</f>
        <v/>
      </c>
      <c r="OS59" s="577" t="str">
        <f>IF(Table1[[#This Row],[Etikett - B3 - Virgin Material]]="","",VLOOKUP(Table1[[#This Row],[Etikett - B3 - Virgin Material]],'DD FD'!AJ:AK,2,FALSE))</f>
        <v/>
      </c>
      <c r="OT59" s="578" t="str">
        <f>IF(Table1[[#This Row],[Etikett - B3 - Virgin Material Anteil (in %)]]="","",Table1[[#This Row],[Etikett - B3 - Virgin Material Anteil (in %)]])</f>
        <v/>
      </c>
      <c r="OU59" s="577" t="str">
        <f>IF(Table1[[#This Row],[Etikett - B3 - Recyceltes Material]]="","",VLOOKUP(Table1[[#This Row],[Etikett - B3 - Recyceltes Material]],'DD FD'!AL:AM,2,FALSE))</f>
        <v/>
      </c>
      <c r="OV59" s="578" t="str">
        <f>IF(Table1[[#This Row],[Etikett - B3 - Recyceltes Material Anteil (in %)]]="","",Table1[[#This Row],[Etikett - B3 - Recyceltes Material Anteil (in %)]])</f>
        <v/>
      </c>
      <c r="OW59" s="577" t="str">
        <f>IF(Table1[[#This Row],[Etikett - B3 - Beschichtung]]="","",VLOOKUP(Table1[[#This Row],[Etikett - B3 - Beschichtung]],'DD FD'!AE:AF,2,FALSE))</f>
        <v/>
      </c>
      <c r="OX59" s="613" t="str">
        <f>IF(Table1[[#This Row],[Etikett - B3 - Beschichtung Anteil (in %)]]="","",Table1[[#This Row],[Etikett - B3 - Beschichtung Anteil (in %)]])</f>
        <v/>
      </c>
      <c r="OY59" s="618">
        <f>ROUNDUP(SUM(
IF(AND(LH59='DD FD'!$J$7,LJ59='DD FD'!$AI$3),LI59,0),
IF(AND(LR59='DD FD'!$J$7,LT59='DD FD'!$AI$3),LS59,0),
IF(AND(MB59='DD FD'!$J$7,MD59='DD FD'!$AI$3),MC59,0),
IF(AND(ML59='DD FD'!$J$7,MN59='DD FD'!$AI$3),MM59,0),
IF(AND(MW59='DD FD'!$J$7,MY59='DD FD'!$AI$3),MX59,0),
IF(AND(NH59='DD FD'!$J$7,NJ59='DD FD'!$AI$3),NI59,0),
IF(AND(NS59='DD FD'!$J$7,NU59='DD FD'!$AI$3),NT59,0),
IF(AND(OD59='DD FD'!$J$7,OF59='DD FD'!$AI$3),OE59,0),
IF(AND(OO59='DD FD'!$J$7,OQ59='DD FD'!$AI$3),OP59,0),
),2)</f>
        <v>0</v>
      </c>
      <c r="OZ59" s="617">
        <f>ROUNDUP(SUM(
IF(AND(LH59='DD FD'!$J$6,LJ59='DD FD'!$AI$3),LI59,0),
IF(AND(LR59='DD FD'!$J$6,LT59='DD FD'!$AI$3),LS59,0),
IF(AND(MB59='DD FD'!$J$6,MD59='DD FD'!$AI$3),MC59,0),
IF(AND(ML59='DD FD'!$J$6,MN59='DD FD'!$AI$3),MM59,0),
IF(AND(MW59='DD FD'!$J$6,MY59='DD FD'!$AI$3),MX59,0),
IF(AND(NH59='DD FD'!$J$6,NJ59='DD FD'!$AI$3),NI59,0),
IF(AND(NS59='DD FD'!$J$6,NU59='DD FD'!$AI$3),NT59,0),
IF(AND(OD59='DD FD'!$J$6,OF59='DD FD'!$AI$3),OE59,0),
IF(AND(OO59='DD FD'!$J$6,OQ59='DD FD'!$AI$3),OP59,0),
),2)</f>
        <v>0</v>
      </c>
      <c r="PA59" s="617">
        <f>ROUNDUP(SUM(
IF(AND(LH59='DD FD'!$J$10,LJ59='DD FD'!$AI$3),LI59,0),
IF(AND(LR59='DD FD'!$J$10,LT59='DD FD'!$AI$3),LS59,0),
IF(AND(MB59='DD FD'!$J$10,MD59='DD FD'!$AI$3),MC59,0),
IF(AND(ML59='DD FD'!$J$10,MN59='DD FD'!$AI$3),MM59,0),
IF(AND(MW59='DD FD'!$J$10,MY59='DD FD'!$AI$3),MX59,0),
IF(AND(NH59='DD FD'!$J$10,NJ59='DD FD'!$AI$3),NI59,0),
IF(AND(NS59='DD FD'!$J$10,NU59='DD FD'!$AI$3),NT59,0),
IF(AND(OD59='DD FD'!$J$10,OF59='DD FD'!$AI$3),OE59,0),
IF(AND(OO59='DD FD'!$J$10,OQ59='DD FD'!$AI$3),OP59,0),
),2)</f>
        <v>0</v>
      </c>
      <c r="PB59" s="617">
        <f>ROUNDUP(SUM(
IF(AND(LH59='DD FD'!$J$8,LJ59='DD FD'!$AI$3),LI59,0),
IF(AND(LR59='DD FD'!$J$8,LT59='DD FD'!$AI$3),LS59,0),
IF(AND(MB59='DD FD'!$J$8,MD59='DD FD'!$AI$3),MC59,0),
IF(AND(ML59='DD FD'!$J$8,MN59='DD FD'!$AI$3),MM59,0),
IF(AND(MW59='DD FD'!$J$8,MY59='DD FD'!$AI$3),MX59,0),
IF(AND(NH59='DD FD'!$J$8,NJ59='DD FD'!$AI$3),NI59,0),
IF(AND(NS59='DD FD'!$J$8,NU59='DD FD'!$AI$3),NT59,0),
IF(AND(OD59='DD FD'!$J$8,OF59='DD FD'!$AI$3),OE59,0),
IF(AND(OO59='DD FD'!$J$8,OQ59='DD FD'!$AI$3),OP59,0),
),2)</f>
        <v>0</v>
      </c>
      <c r="PC59" s="617">
        <f>ROUNDUP(SUM(
IF(AND(LH59='DD FD'!$J$5,LJ59='DD FD'!$AI$3),LI59,0),
IF(AND(LR59='DD FD'!$J$5,LT59='DD FD'!$AI$3),LS59,0),
IF(AND(MB59='DD FD'!$J$5,MD59='DD FD'!$AI$3),MC59,0),
IF(AND(ML59='DD FD'!$J$5,MN59='DD FD'!$AI$3),MM59,0),
IF(AND(MW59='DD FD'!$J$5,MY59='DD FD'!$AI$3),MX59,0),
IF(AND(NH59='DD FD'!$J$5,NJ59='DD FD'!$AI$3),NI59,0),
IF(AND(NS59='DD FD'!$J$5,NU59='DD FD'!$AI$3),NT59,0),
IF(AND(OD59='DD FD'!$J$5,OF59='DD FD'!$AI$3),OE59,0),
IF(AND(OO59='DD FD'!$J$5,OQ59='DD FD'!$AI$3),OP59,0),
),2)</f>
        <v>0</v>
      </c>
      <c r="PD59" s="617">
        <f>ROUNDUP(SUM(
IF(AND(LH59='DD FD'!$J$9,LJ59='DD FD'!$AI$3),LI59,0),
IF(AND(LR59='DD FD'!$J$9,LT59='DD FD'!$AI$3),LS59,0),
IF(AND(MB59='DD FD'!$J$9,MD59='DD FD'!$AI$3),MC59,0),
IF(AND(ML59='DD FD'!$J$9,MN59='DD FD'!$AI$3),MM59,0),
IF(AND(MW59='DD FD'!$J$9,MY59='DD FD'!$AI$3),MX59,0),
IF(AND(NH59='DD FD'!$J$9,NJ59='DD FD'!$AI$3),NI59,0),
IF(AND(NS59='DD FD'!$J$9,NU59='DD FD'!$AI$3),NT59,0),
IF(AND(OD59='DD FD'!$J$9,OF59='DD FD'!$AI$3),OE59,0),
IF(AND(OO59='DD FD'!$J$9,OQ59='DD FD'!$AI$3),OP59,0),
),2)</f>
        <v>0</v>
      </c>
      <c r="PE59" s="617">
        <f>ROUNDUP(SUM(
IF(AND(LH59='DD FD'!$J$4,LJ59='DD FD'!$AI$3),LI59,0),
IF(AND(LR59='DD FD'!$J$4,LT59='DD FD'!$AI$3),LS59,0),
IF(AND(MB59='DD FD'!$J$4,MD59='DD FD'!$AI$3),MC59,0),
IF(AND(ML59='DD FD'!$J$4,MN59='DD FD'!$AI$3),MM59,0),
IF(AND(MW59='DD FD'!$J$4,MY59='DD FD'!$AI$3),MX59,0),
IF(AND(NH59='DD FD'!$J$4,NJ59='DD FD'!$AI$3),NI59,0),
IF(AND(NS59='DD FD'!$J$4,NU59='DD FD'!$AI$3),NT59,0),
IF(AND(OD59='DD FD'!$J$4,OF59='DD FD'!$AI$3),OE59,0),
IF(AND(OO59='DD FD'!$J$4,OQ59='DD FD'!$AI$3),OP59,0),
),2)</f>
        <v>0</v>
      </c>
      <c r="PF59" s="619">
        <f>ROUNDUP(SUM(
IF(AND(LH59='DD FD'!$J$11,LJ59='DD FD'!$AI$3),LI59,0),
IF(AND(LR59='DD FD'!$J$11,LT59='DD FD'!$AI$3),LS59,0),
IF(AND(MB59='DD FD'!$J$11,MD59='DD FD'!$AI$3),MC59,0),
IF(AND(ML59='DD FD'!$J$11,MN59='DD FD'!$AI$3),MM59,0),
IF(AND(MW59='DD FD'!$J$11,MY59='DD FD'!$AI$3),MX59,0),
IF(AND(NH59='DD FD'!$J$11,NJ59='DD FD'!$AI$3),NI59,0),
IF(AND(NS59='DD FD'!$J$11,NU59='DD FD'!$AI$3),NT59,0),
IF(AND(OD59='DD FD'!$J$11,OF59='DD FD'!$AI$3),OE59,0),
IF(AND(OO59='DD FD'!$J$11,OQ59='DD FD'!$AI$3),OP59,0),
),2)</f>
        <v>0</v>
      </c>
    </row>
    <row r="60" spans="1:422">
      <c r="A60" s="806"/>
      <c r="B60" s="934"/>
      <c r="C60" s="247"/>
      <c r="D60" s="842"/>
      <c r="E60" s="247"/>
      <c r="F60" s="158"/>
      <c r="G60" s="710"/>
      <c r="H60" s="712"/>
      <c r="I60" s="936"/>
      <c r="J60" s="803"/>
      <c r="K60" s="150"/>
      <c r="L60" s="146" t="str">
        <f t="shared" si="0"/>
        <v/>
      </c>
      <c r="M60" s="501" t="str">
        <f t="shared" si="17"/>
        <v/>
      </c>
      <c r="N60" s="504"/>
      <c r="O60" s="113" t="str">
        <f t="shared" si="18"/>
        <v/>
      </c>
      <c r="P60" s="114" t="str">
        <f t="shared" si="1"/>
        <v/>
      </c>
      <c r="Q60" s="152"/>
      <c r="R60" s="152"/>
      <c r="S60" s="115" t="str">
        <f t="shared" si="19"/>
        <v/>
      </c>
      <c r="T60" s="159"/>
      <c r="U60" s="159"/>
      <c r="V60" s="157"/>
      <c r="W60" s="157"/>
      <c r="X60" s="157"/>
      <c r="Y60" s="772"/>
      <c r="Z60" s="158"/>
      <c r="AA60" s="144"/>
      <c r="AB60" s="112"/>
      <c r="AC60" s="153"/>
      <c r="AD60" s="153"/>
      <c r="AE60" s="153"/>
      <c r="AF60" s="153"/>
      <c r="AG60" s="153"/>
      <c r="AH60" s="153"/>
      <c r="AI60" s="152"/>
      <c r="AJ60" s="158"/>
      <c r="AK60" s="158"/>
      <c r="AL60" s="158"/>
      <c r="AM60" s="116" t="str">
        <f t="shared" si="20"/>
        <v/>
      </c>
      <c r="AN60" s="116" t="str">
        <f t="shared" si="21"/>
        <v/>
      </c>
      <c r="AO60" s="324"/>
      <c r="AP60" s="503"/>
      <c r="AQ60" s="487" t="str">
        <f t="shared" si="22"/>
        <v/>
      </c>
      <c r="AR60" s="113" t="str">
        <f t="shared" si="2"/>
        <v/>
      </c>
      <c r="AS60" s="113" t="str">
        <f t="shared" si="3"/>
        <v/>
      </c>
      <c r="AT60" s="113" t="str">
        <f t="shared" si="4"/>
        <v/>
      </c>
      <c r="AU60" s="113" t="str">
        <f t="shared" si="5"/>
        <v/>
      </c>
      <c r="AV60" s="159"/>
      <c r="AW60" s="157"/>
      <c r="AX60" s="157"/>
      <c r="AY60" s="157"/>
      <c r="AZ60" s="157"/>
      <c r="BA60" s="116" t="str">
        <f t="shared" si="6"/>
        <v/>
      </c>
      <c r="BB60" s="316"/>
      <c r="BC60" s="116" t="str">
        <f t="shared" si="7"/>
        <v/>
      </c>
      <c r="BD60" s="133" t="str">
        <f t="shared" si="8"/>
        <v/>
      </c>
      <c r="BE60" s="157"/>
      <c r="BF60" s="1180"/>
      <c r="BG60" s="1180"/>
      <c r="BH60" s="158"/>
      <c r="BI60" s="490"/>
      <c r="BJ60" s="514" t="str">
        <f t="shared" si="23"/>
        <v/>
      </c>
      <c r="BK60" s="789"/>
      <c r="BL60" s="116" t="str">
        <f t="shared" si="24"/>
        <v/>
      </c>
      <c r="BM60" s="144"/>
      <c r="BN60" s="144"/>
      <c r="BO60" s="144"/>
      <c r="BP60" s="790"/>
      <c r="BQ60" s="790"/>
      <c r="BR60" s="790"/>
      <c r="BS60" s="116" t="str">
        <f t="shared" si="9"/>
        <v/>
      </c>
      <c r="BT60" s="790"/>
      <c r="BU60" s="808" t="str">
        <f t="shared" si="10"/>
        <v/>
      </c>
      <c r="BV60" s="791"/>
      <c r="BW60" s="144"/>
      <c r="BX60" s="20"/>
      <c r="BY60" s="20"/>
      <c r="BZ60" s="20"/>
      <c r="CA60" s="792"/>
      <c r="CB60" s="1201"/>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c r="DL60" s="144"/>
      <c r="DM60" s="144"/>
      <c r="DN60" s="144"/>
      <c r="DO60" s="144"/>
      <c r="DP60" s="144"/>
      <c r="DQ60" s="144"/>
      <c r="DR60" s="144"/>
      <c r="DS60" s="144"/>
      <c r="DT60" s="144"/>
      <c r="DU60" s="144"/>
      <c r="DV60" s="144"/>
      <c r="DW60" s="144"/>
      <c r="DX60" s="144"/>
      <c r="DY60" s="144"/>
      <c r="DZ60" s="144"/>
      <c r="EA60" s="144"/>
      <c r="EB60" s="144"/>
      <c r="EC60" s="144"/>
      <c r="ED60" s="782" t="str">
        <f t="shared" si="25"/>
        <v/>
      </c>
      <c r="EE60" s="519"/>
      <c r="EF60" s="793"/>
      <c r="EG60" s="519"/>
      <c r="EH60" s="794"/>
      <c r="EI60" s="790"/>
      <c r="EJ60" s="794"/>
      <c r="EK60" s="794"/>
      <c r="EL60" s="790"/>
      <c r="EM60" s="790"/>
      <c r="EN60" s="790"/>
      <c r="EO60" s="112" t="str">
        <f t="shared" si="11"/>
        <v/>
      </c>
      <c r="EP60" s="790"/>
      <c r="EQ60" s="488" t="str">
        <f t="shared" si="12"/>
        <v/>
      </c>
      <c r="ER60" s="1100"/>
      <c r="ES60" s="1099" t="str">
        <f t="shared" si="26"/>
        <v/>
      </c>
      <c r="ET60" s="525"/>
      <c r="EU60" s="148"/>
      <c r="EV60" s="148"/>
      <c r="EW60" s="148"/>
      <c r="EX60" s="148"/>
      <c r="EY60" s="148"/>
      <c r="EZ60" s="148"/>
      <c r="FA60" s="148"/>
      <c r="FB60" s="148"/>
      <c r="FC60" s="148"/>
      <c r="FD60" s="148"/>
      <c r="FE60" s="148"/>
      <c r="FF60" s="148"/>
      <c r="FG60" s="148"/>
      <c r="FH60" s="148"/>
      <c r="FI60" s="528"/>
      <c r="FJ60" s="513" t="str">
        <f t="shared" si="13"/>
        <v/>
      </c>
      <c r="FK60" s="158"/>
      <c r="FL60" s="850"/>
      <c r="FM60" s="850"/>
      <c r="FN60" s="850"/>
      <c r="FO60" s="850"/>
      <c r="FP60" s="850"/>
      <c r="FQ60" s="850"/>
      <c r="FR60" s="157"/>
      <c r="FS60" s="143"/>
      <c r="FT60" s="143"/>
      <c r="FU60" s="847" t="str">
        <f t="shared" si="14"/>
        <v/>
      </c>
      <c r="FV60" s="555"/>
      <c r="FW60" s="523" t="str">
        <f>IF(Table1[[#This Row],[Nonfood Inhaltstoffe - Komponente]]="","",VLOOKUP(Table1[[#This Row],[Nonfood Inhaltstoffe - Komponente]],'Dropdown Auswahl'!BJ:BK,2,FALSE))</f>
        <v/>
      </c>
      <c r="FX60" s="1013"/>
      <c r="FY60" s="1011" t="str">
        <f t="shared" si="15"/>
        <v/>
      </c>
      <c r="FZ60" s="152"/>
      <c r="GA60" s="152"/>
      <c r="GB60" s="152"/>
      <c r="GC60" s="529" t="str">
        <f t="shared" si="16"/>
        <v/>
      </c>
      <c r="GG60" s="21"/>
      <c r="GH60" s="21"/>
      <c r="GI60" s="1019"/>
      <c r="GJ60" s="1016" t="str">
        <f>IF(Table1[[#This Row],[Global Trade Item Number (GTIN)]]="","",Table1[[#This Row],[Global Trade Item Number (GTIN)]])</f>
        <v/>
      </c>
      <c r="GK60" s="555" t="str">
        <f>IF(Table1[[#This Row],[WAWI-Nr./ Kreditoren-Nummer
(ASDV)]]&lt;&gt;"",Table1[[#This Row],[WAWI-Nr./ Kreditoren-Nummer
(ASDV)]],"")</f>
        <v/>
      </c>
      <c r="GL60" s="165"/>
      <c r="GM60" s="165"/>
      <c r="GN60" s="165"/>
      <c r="GO60" s="485"/>
      <c r="GP60" s="534"/>
      <c r="GQ60" s="533"/>
      <c r="GR60" s="486"/>
      <c r="GS60" s="486"/>
      <c r="GT60" s="486"/>
      <c r="GU60" s="486"/>
      <c r="GV60" s="486"/>
      <c r="GW60" s="542"/>
      <c r="GX60" s="538"/>
      <c r="GY60" s="144"/>
      <c r="GZ60" s="480"/>
      <c r="HA60" s="158"/>
      <c r="HB60" s="480"/>
      <c r="HC60" s="480"/>
      <c r="HD60" s="480"/>
      <c r="HE60" s="480"/>
      <c r="HF60" s="480"/>
      <c r="HG60" s="480"/>
      <c r="HH60" s="538"/>
      <c r="HI60" s="480"/>
      <c r="HJ60" s="480"/>
      <c r="HK60" s="480"/>
      <c r="HL60" s="480"/>
      <c r="HM60" s="480"/>
      <c r="HN60" s="480"/>
      <c r="HO60" s="480"/>
      <c r="HP60" s="480"/>
      <c r="HQ60" s="480"/>
      <c r="HR60" s="538"/>
      <c r="HS60" s="480"/>
      <c r="HT60" s="480"/>
      <c r="HU60" s="480"/>
      <c r="HV60" s="480"/>
      <c r="HW60" s="480"/>
      <c r="HX60" s="480"/>
      <c r="HY60" s="480"/>
      <c r="HZ60" s="480"/>
      <c r="IA60" s="480"/>
      <c r="IB60" s="538"/>
      <c r="IC60" s="480"/>
      <c r="ID60" s="480"/>
      <c r="IE60" s="480"/>
      <c r="IF60" s="480"/>
      <c r="IG60" s="480"/>
      <c r="IH60" s="480"/>
      <c r="II60" s="480"/>
      <c r="IJ60" s="480"/>
      <c r="IK60" s="480"/>
      <c r="IL60" s="480"/>
      <c r="IM60" s="538"/>
      <c r="IN60" s="480"/>
      <c r="IO60" s="480"/>
      <c r="IP60" s="480"/>
      <c r="IQ60" s="480"/>
      <c r="IR60" s="480"/>
      <c r="IS60" s="480"/>
      <c r="IT60" s="480"/>
      <c r="IU60" s="480"/>
      <c r="IV60" s="480"/>
      <c r="IW60" s="480"/>
      <c r="IX60" s="538"/>
      <c r="IY60" s="480"/>
      <c r="IZ60" s="480"/>
      <c r="JA60" s="480"/>
      <c r="JB60" s="480"/>
      <c r="JC60" s="480"/>
      <c r="JD60" s="480"/>
      <c r="JE60" s="480"/>
      <c r="JF60" s="480"/>
      <c r="JG60" s="480"/>
      <c r="JH60" s="480"/>
      <c r="JI60" s="538"/>
      <c r="JJ60" s="480"/>
      <c r="JK60" s="480"/>
      <c r="JL60" s="480"/>
      <c r="JM60" s="480"/>
      <c r="JN60" s="480"/>
      <c r="JO60" s="480"/>
      <c r="JP60" s="480"/>
      <c r="JQ60" s="480"/>
      <c r="JR60" s="480"/>
      <c r="JS60" s="590"/>
      <c r="JT60" s="538"/>
      <c r="JU60" s="480"/>
      <c r="JV60" s="480"/>
      <c r="JW60" s="480"/>
      <c r="JX60" s="480"/>
      <c r="JY60" s="480"/>
      <c r="JZ60" s="480"/>
      <c r="KA60" s="480"/>
      <c r="KB60" s="480"/>
      <c r="KC60" s="480"/>
      <c r="KD60" s="480"/>
      <c r="KE60" s="538"/>
      <c r="KF60" s="480"/>
      <c r="KG60" s="480"/>
      <c r="KH60" s="480"/>
      <c r="KI60" s="480"/>
      <c r="KJ60" s="480"/>
      <c r="KK60" s="480"/>
      <c r="KL60" s="480"/>
      <c r="KM60" s="480"/>
      <c r="KN60" s="480"/>
      <c r="KO60" s="480"/>
      <c r="KR60" s="568" t="str">
        <f>IF(Table1[[#This Row],[GTIN]]&lt;&gt;"",Table1[[#This Row],[GTIN]],"")</f>
        <v/>
      </c>
      <c r="KS60" s="569" t="str">
        <f>Table1[[#This Row],[Kreditor]]</f>
        <v/>
      </c>
      <c r="KT60" s="570" t="str">
        <f>IF(Table1[[#This Row],[Gültig ab (Datum)]]&lt;&gt;"",Table1[[#This Row],[Gültig ab (Datum)]],"")</f>
        <v/>
      </c>
      <c r="KU60" s="570"/>
      <c r="KV60" s="583" t="str">
        <f>IF(Table1[[#This Row],[Artikel verpackt? 
(X=Ja)]]="","",Table1[[#This Row],[Artikel verpackt? 
(X=Ja)]])</f>
        <v/>
      </c>
      <c r="KW60" s="571" t="str">
        <f>IF(Table1[[#This Row],[Verpackung recyclingfähig?
(X=Ja)]]="","",Table1[[#This Row],[Verpackung recyclingfähig?
(X=Ja)]])</f>
        <v/>
      </c>
      <c r="KX60" s="572"/>
      <c r="KY60" s="573"/>
      <c r="KZ60" s="574"/>
      <c r="LA60" s="574"/>
      <c r="LB60" s="574"/>
      <c r="LC60" s="574"/>
      <c r="LD60" s="574"/>
      <c r="LE60" s="574"/>
      <c r="LF60" s="575"/>
      <c r="LG60" s="576" t="str">
        <f>IF(Table1[[#This Row],[Hauptkörper - B1 - Art]]="","",VLOOKUP(Table1[[#This Row],[Hauptkörper - B1 - Art]],'DD FD'!B:C,2,FALSE))</f>
        <v/>
      </c>
      <c r="LH60" s="577" t="str">
        <f>IF(Table1[[#This Row],[Hauptkörper - B1 - Fraktion]]="","",VLOOKUP(Table1[[#This Row],[Hauptkörper - B1 - Fraktion]],'DD FD'!H:J,3,FALSE))</f>
        <v/>
      </c>
      <c r="LI60" s="574" t="str">
        <f>IF(Table1[[#This Row],[Hauptkörper - B1 - Gewicht
(in G)]]="","",Table1[[#This Row],[Hauptkörper - B1 - Gewicht
(in G)]])</f>
        <v/>
      </c>
      <c r="LJ60" s="574" t="str">
        <f>IF(Table1[[#This Row],[Hauptkörper - B1 - Lizenzierungs-pflichtig? (X=Ja)]]="","",Table1[[#This Row],[Hauptkörper - B1 - Lizenzierungs-pflichtig? (X=Ja)]])</f>
        <v/>
      </c>
      <c r="LK60" s="577" t="str">
        <f>IF(Table1[[#This Row],[Hauptkörper - B1 - Virgin Material]]="","",VLOOKUP(Table1[[#This Row],[Hauptkörper - B1 - Virgin Material]],'DD FD'!AJ:AK,2,FALSE))</f>
        <v/>
      </c>
      <c r="LL60" s="578" t="str">
        <f>IF(Table1[[#This Row],[Hauptkörper - B1 - Virgin Material Anteil (in %)]]="","",Table1[[#This Row],[Hauptkörper - B1 - Virgin Material Anteil (in %)]])</f>
        <v/>
      </c>
      <c r="LM60" s="577" t="str">
        <f>IF(Table1[[#This Row],[Hauptkörper - B1 - Recyceltes Material]]="","",VLOOKUP(Table1[[#This Row],[Hauptkörper - B1 - Recyceltes Material]],'DD FD'!AL:AM,2,FALSE))</f>
        <v/>
      </c>
      <c r="LN60" s="578" t="str">
        <f>IF(Table1[[#This Row],[Hauptkörper - B1 - Recyceltes Material Anteil (in %)]]="","",Table1[[#This Row],[Hauptkörper - B1 - Recyceltes Material Anteil (in %)]])</f>
        <v/>
      </c>
      <c r="LO60" s="579" t="str">
        <f>IF(Table1[[#This Row],[Hauptkörper - B1 - Beschichtung]]="","",VLOOKUP(Table1[[#This Row],[Hauptkörper - B1 - Beschichtung]],'DD FD'!AE:AF,2,FALSE))</f>
        <v/>
      </c>
      <c r="LP60" s="580" t="str">
        <f>IF(Table1[[#This Row],[Hauptkörper - B1 - Beschichtung Anteil (in %)]]="","",Table1[[#This Row],[Hauptkörper - B1 - Beschichtung Anteil (in %)]])</f>
        <v/>
      </c>
      <c r="LQ60" s="576" t="str">
        <f>IF(Table1[[#This Row],[Hauptkörper - B2 - Art]]="","",VLOOKUP(Table1[[#This Row],[Hauptkörper - B2 - Art]],'DD FD'!B:C,2,FALSE))</f>
        <v/>
      </c>
      <c r="LR60" s="577" t="str">
        <f>IF(Table1[[#This Row],[Hauptkörper - B2 - Fraktion]]="","",VLOOKUP(Table1[[#This Row],[Hauptkörper - B2 - Fraktion]],'DD FD'!H:J,3,FALSE))</f>
        <v/>
      </c>
      <c r="LS60" s="574" t="str">
        <f>IF(Table1[[#This Row],[Hauptkörper - B2 - Gewicht
(in G)]]="","",Table1[[#This Row],[Hauptkörper - B2 - Gewicht
(in G)]])</f>
        <v/>
      </c>
      <c r="LT60" s="574" t="str">
        <f>IF(Table1[[#This Row],[Hauptkörper - B2 - Lizenzierungs-pflichtig? (X=Ja)]]="","",Table1[[#This Row],[Hauptkörper - B2 - Lizenzierungs-pflichtig? (X=Ja)]])</f>
        <v/>
      </c>
      <c r="LU60" s="577" t="str">
        <f>IF(Table1[[#This Row],[Hauptkörper - B2 - Virgin Material]]="","",VLOOKUP(Table1[[#This Row],[Hauptkörper - B2 - Virgin Material]],'DD FD'!AJ:AK,2,FALSE))</f>
        <v/>
      </c>
      <c r="LV60" s="578" t="str">
        <f>IF(Table1[[#This Row],[Hauptkörper - B2 - Virgin Material Anteil (in %)]]="","",Table1[[#This Row],[Hauptkörper - B2 - Virgin Material Anteil (in %)]])</f>
        <v/>
      </c>
      <c r="LW60" s="577" t="str">
        <f>IF(Table1[[#This Row],[Hauptkörper - B2 - Recyceltes Material]]="","",VLOOKUP(Table1[[#This Row],[Hauptkörper - B2 - Recyceltes Material]],'DD FD'!AL:AM,2,FALSE))</f>
        <v/>
      </c>
      <c r="LX60" s="578" t="str">
        <f>IF(Table1[[#This Row],[Hauptkörper - B2 - Recyceltes Material Anteil (in %)]]="","",Table1[[#This Row],[Hauptkörper - B2 - Recyceltes Material Anteil (in %)]])</f>
        <v/>
      </c>
      <c r="LY60" s="577" t="str">
        <f>IF(Table1[[#This Row],[Hauptkörper - B2 - Beschichtung]]="","",VLOOKUP(Table1[[#This Row],[Hauptkörper - B2 - Beschichtung]],'DD FD'!AE:AF,2,FALSE))</f>
        <v/>
      </c>
      <c r="LZ60" s="580" t="str">
        <f>IF(Table1[[#This Row],[Hauptkörper - B2 - Beschichtung Anteil (in %)]]="","",Table1[[#This Row],[Hauptkörper - B2 - Beschichtung Anteil (in %)]])</f>
        <v/>
      </c>
      <c r="MA60" s="576" t="str">
        <f>IF(Table1[[#This Row],[Hauptkörper - B3 - Art]]="","",VLOOKUP(Table1[[#This Row],[Hauptkörper - B3 - Art]],'DD FD'!B:C,2,FALSE))</f>
        <v/>
      </c>
      <c r="MB60" s="577" t="str">
        <f>IF(Table1[[#This Row],[Hauptkörper - B3 - Fraktion]]="","",VLOOKUP(Table1[[#This Row],[Hauptkörper - B3 - Fraktion]],'DD FD'!H:J,3,FALSE))</f>
        <v/>
      </c>
      <c r="MC60" s="574" t="str">
        <f>IF(Table1[[#This Row],[Hauptkörper - B3 - Gewicht
(in G)]]="","",Table1[[#This Row],[Hauptkörper - B3 - Gewicht
(in G)]])</f>
        <v/>
      </c>
      <c r="MD60" s="574" t="str">
        <f>IF(Table1[[#This Row],[Hauptkörper - B3 - Lizenzierungs-pflichtig? (X=Ja)]]="","",Table1[[#This Row],[Hauptkörper - B3 - Lizenzierungs-pflichtig? (X=Ja)]])</f>
        <v/>
      </c>
      <c r="ME60" s="577" t="str">
        <f>IF(Table1[[#This Row],[Hauptkörper - B3 - Virgin Material]]="","",VLOOKUP(Table1[[#This Row],[Hauptkörper - B3 - Virgin Material]],'DD FD'!AJ:AK,2,FALSE))</f>
        <v/>
      </c>
      <c r="MF60" s="578" t="str">
        <f>IF(Table1[[#This Row],[Hauptkörper - B3 - Virgin Material Anteil (in %)]]="","",Table1[[#This Row],[Hauptkörper - B3 - Virgin Material Anteil (in %)]])</f>
        <v/>
      </c>
      <c r="MG60" s="577" t="str">
        <f>IF(Table1[[#This Row],[Hauptkörper - B3 - Recyceltes Material]]="","",VLOOKUP(Table1[[#This Row],[Hauptkörper - B3 - Recyceltes Material]],'DD FD'!AL:AM,2,FALSE))</f>
        <v/>
      </c>
      <c r="MH60" s="578" t="str">
        <f>IF(Table1[[#This Row],[Hauptkörper - B3 - Recyceltes Material Anteil (in %)]]="","",Table1[[#This Row],[Hauptkörper - B3 - Recyceltes Material Anteil (in %)]])</f>
        <v/>
      </c>
      <c r="MI60" s="577" t="str">
        <f>IF(Table1[[#This Row],[Hauptkörper - B3 - Beschichtung]]="","",VLOOKUP(Table1[[#This Row],[Hauptkörper - B3 - Beschichtung]],'DD FD'!AE:AF,2,FALSE))</f>
        <v/>
      </c>
      <c r="MJ60" s="580" t="str">
        <f>IF(Table1[[#This Row],[Hauptkörper - B3 - Beschichtung Anteil (in %)]]="","",Table1[[#This Row],[Hauptkörper - B3 - Beschichtung Anteil (in %)]])</f>
        <v/>
      </c>
      <c r="MK60" s="576" t="str">
        <f>IF(Table1[[#This Row],[Verschluss - B1 - Art]]="","",VLOOKUP(Table1[[#This Row],[Verschluss - B1 - Art]],'DD FD'!D:E,2,FALSE))</f>
        <v/>
      </c>
      <c r="ML60" s="577" t="str">
        <f>IF(Table1[[#This Row],[Verschluss - B1 - Fraktion]]="","",VLOOKUP(Table1[[#This Row],[Verschluss - B1 - Fraktion]],'DD FD'!H:J,3,FALSE))</f>
        <v/>
      </c>
      <c r="MM60" s="574" t="str">
        <f>IF(Table1[[#This Row],[Verschluss - B1 - Gewicht (in G)]]="","",Table1[[#This Row],[Verschluss - B1 - Gewicht (in G)]])</f>
        <v/>
      </c>
      <c r="MN60" s="574" t="str">
        <f>IF(Table1[[#This Row],[Verschluss - B1 - Lizenzierungs-pflichtig? (X=Ja)]]="","",Table1[[#This Row],[Verschluss - B1 - Lizenzierungs-pflichtig? (X=Ja)]])</f>
        <v/>
      </c>
      <c r="MO60" s="574" t="str">
        <f>IF(Table1[[#This Row],[Verschluss - B1 - Trennbar vom Hauptkörper? (X=Ja)]]="","",Table1[[#This Row],[Verschluss - B1 - Trennbar vom Hauptkörper? (X=Ja)]])</f>
        <v/>
      </c>
      <c r="MP60" s="577" t="str">
        <f>IF(Table1[[#This Row],[Verschluss - B1 - Virgin Material]]="","",VLOOKUP(Table1[[#This Row],[Verschluss - B1 - Virgin Material]],'DD FD'!AJ:AK,2,FALSE))</f>
        <v/>
      </c>
      <c r="MQ60" s="578" t="str">
        <f>IF(Table1[[#This Row],[Verschluss - B1 - Virgin Material Anteil (in %)]]="","",Table1[[#This Row],[Verschluss - B1 - Virgin Material Anteil (in %)]])</f>
        <v/>
      </c>
      <c r="MR60" s="577" t="str">
        <f>IF(Table1[[#This Row],[Verschluss - B1 - Recyceltes Material]]="","",VLOOKUP(Table1[[#This Row],[Verschluss - B1 - Recyceltes Material]],'DD FD'!AL:AM,2,FALSE))</f>
        <v/>
      </c>
      <c r="MS60" s="578" t="str">
        <f>IF(Table1[[#This Row],[Verschluss - B1 - Recyceltes Material Anteil (in %)]]="","",Table1[[#This Row],[Verschluss - B1 - Recyceltes Material Anteil (in %)]])</f>
        <v/>
      </c>
      <c r="MT60" s="577" t="str">
        <f>IF(Table1[[#This Row],[Verschluss - B1 - Beschichtung]]="","",VLOOKUP(Table1[[#This Row],[Verschluss - B1 - Beschichtung]],'DD FD'!AE:AF,2,FALSE))</f>
        <v/>
      </c>
      <c r="MU60" s="580" t="str">
        <f>IF(Table1[[#This Row],[Verschluss - B1 - Beschichtung Anteil (in %)]]="","",Table1[[#This Row],[Verschluss - B1 - Beschichtung Anteil (in %)]])</f>
        <v/>
      </c>
      <c r="MV60" s="576" t="str">
        <f>IF(Table1[[#This Row],[Verschluss - B2 - Art]]="","",VLOOKUP(Table1[[#This Row],[Verschluss - B2 - Art]],'DD FD'!D:E,2,FALSE))</f>
        <v/>
      </c>
      <c r="MW60" s="577" t="str">
        <f>IF(Table1[[#This Row],[Verschluss - B2 - Fraktion]]="","",VLOOKUP(Table1[[#This Row],[Verschluss - B2 - Fraktion]],'DD FD'!H:J,3,FALSE))</f>
        <v/>
      </c>
      <c r="MX60" s="574" t="str">
        <f>IF(Table1[[#This Row],[Verschluss - B2 - Gewicht (in G)]]="","",Table1[[#This Row],[Verschluss - B2 - Gewicht (in G)]])</f>
        <v/>
      </c>
      <c r="MY60" s="574" t="str">
        <f>IF(Table1[[#This Row],[Verschluss - B2 - Lizenzierungs-pflichtig? (X=Ja)]]="","",Table1[[#This Row],[Verschluss - B2 - Lizenzierungs-pflichtig? (X=Ja)]])</f>
        <v/>
      </c>
      <c r="MZ60" s="574" t="str">
        <f>IF(Table1[[#This Row],[Verschluss - B2 - Trennbar vom Hauptkörper? (X=Ja)]]="","",Table1[[#This Row],[Verschluss - B2 - Trennbar vom Hauptkörper? (X=Ja)]])</f>
        <v/>
      </c>
      <c r="NA60" s="577" t="str">
        <f>IF(Table1[[#This Row],[Verschluss - B2 - Virgin Material]]="","",VLOOKUP(Table1[[#This Row],[Verschluss - B2 - Virgin Material]],'DD FD'!AJ:AK,2,FALSE))</f>
        <v/>
      </c>
      <c r="NB60" s="578" t="str">
        <f>IF(Table1[[#This Row],[Verschluss - B2 - Virgin Material Anteil (in %)]]="","",Table1[[#This Row],[Verschluss - B2 - Virgin Material Anteil (in %)]])</f>
        <v/>
      </c>
      <c r="NC60" s="577" t="str">
        <f>IF(Table1[[#This Row],[Verschluss - B2 - Recyceltes Material]]="","",VLOOKUP(Table1[[#This Row],[Verschluss - B2 - Recyceltes Material]],'DD FD'!AL:AM,2,FALSE))</f>
        <v/>
      </c>
      <c r="ND60" s="578" t="str">
        <f>IF(Table1[[#This Row],[Verschluss - B2 - Recyceltes Material Anteil (in %)]]="","",Table1[[#This Row],[Verschluss - B2 - Recyceltes Material Anteil (in %)]])</f>
        <v/>
      </c>
      <c r="NE60" s="577" t="str">
        <f>IF(Table1[[#This Row],[Verschluss - B2 - Beschichtung]]="","",VLOOKUP(Table1[[#This Row],[Verschluss - B2 - Beschichtung]],'DD FD'!AE:AF,2,FALSE))</f>
        <v/>
      </c>
      <c r="NF60" s="580" t="str">
        <f>IF(Table1[[#This Row],[Verschluss - B2 - Beschichtung Anteil (in %)]]="","",Table1[[#This Row],[Verschluss - B2 - Beschichtung Anteil (in %)]])</f>
        <v/>
      </c>
      <c r="NG60" s="576" t="str">
        <f>IF(Table1[[#This Row],[Verschluss - B3 - Art]]="","",VLOOKUP(Table1[[#This Row],[Verschluss - B3 - Art]],'DD FD'!D:E,2,FALSE))</f>
        <v/>
      </c>
      <c r="NH60" s="577" t="str">
        <f>IF(Table1[[#This Row],[Verschluss - B3 - Fraktion]]="","",VLOOKUP(Table1[[#This Row],[Verschluss - B3 - Fraktion]],'DD FD'!H:J,3,FALSE))</f>
        <v/>
      </c>
      <c r="NI60" s="574" t="str">
        <f>IF(Table1[[#This Row],[Verschluss - B3 - Gewicht (in G)]]="","",Table1[[#This Row],[Verschluss - B3 - Gewicht (in G)]])</f>
        <v/>
      </c>
      <c r="NJ60" s="574" t="str">
        <f>IF(Table1[[#This Row],[Verschluss - B3 - Lizenzierungs-pflichtig? (X=Ja)]]="","",Table1[[#This Row],[Verschluss - B3 - Lizenzierungs-pflichtig? (X=Ja)]])</f>
        <v/>
      </c>
      <c r="NK60" s="574" t="str">
        <f>IF(Table1[[#This Row],[Verschluss - B3 - Trennbar vom Hauptkörper? (X=Ja)]]="","",Table1[[#This Row],[Verschluss - B3 - Trennbar vom Hauptkörper? (X=Ja)]])</f>
        <v/>
      </c>
      <c r="NL60" s="577" t="str">
        <f>IF(Table1[[#This Row],[Verschluss - B3 - Virgin Material]]="","",VLOOKUP(Table1[[#This Row],[Verschluss - B3 - Virgin Material]],'DD FD'!AJ:AK,2,FALSE))</f>
        <v/>
      </c>
      <c r="NM60" s="578" t="str">
        <f>IF(Table1[[#This Row],[Verschluss - B3 - Virgin Material Anteil (in %)]]="","",Table1[[#This Row],[Verschluss - B3 - Virgin Material Anteil (in %)]])</f>
        <v/>
      </c>
      <c r="NN60" s="577" t="str">
        <f>IF(Table1[[#This Row],[Verschluss - B3 - Recyceltes Material]]="","",VLOOKUP(Table1[[#This Row],[Verschluss - B3 - Recyceltes Material]],'DD FD'!AL:AM,2,FALSE))</f>
        <v/>
      </c>
      <c r="NO60" s="578" t="str">
        <f>IF(Table1[[#This Row],[Verschluss - B3 - Recyceltes Material Anteil (in %)]]="","",Table1[[#This Row],[Verschluss - B3 - Recyceltes Material Anteil (in %)]])</f>
        <v/>
      </c>
      <c r="NP60" s="577" t="str">
        <f>IF(Table1[[#This Row],[Verschluss - B3 - Beschichtung]]="","",VLOOKUP(Table1[[#This Row],[Verschluss - B3 - Beschichtung]],'DD FD'!AE:AF,2,FALSE))</f>
        <v/>
      </c>
      <c r="NQ60" s="580" t="str">
        <f>IF(Table1[[#This Row],[Verschluss - B3 - Beschichtung Anteil (in %)]]="","",Table1[[#This Row],[Verschluss - B3 - Beschichtung Anteil (in %)]])</f>
        <v/>
      </c>
      <c r="NR60" s="576" t="str">
        <f>IF(Table1[[#This Row],[Etikett - B1 - Art]]="","",VLOOKUP(Table1[[#This Row],[Etikett - B1 - Art]],'DD FD'!F:G,2,FALSE))</f>
        <v/>
      </c>
      <c r="NS60" s="577" t="str">
        <f>IF(Table1[[#This Row],[Etikett - B1 - Fraktion]]="","",VLOOKUP(Table1[[#This Row],[Etikett - B1 - Fraktion]],'DD FD'!H:J,3,FALSE))</f>
        <v/>
      </c>
      <c r="NT60" s="574" t="str">
        <f>IF(Table1[[#This Row],[Etikett - B1 - Gewicht (in G)]]="","",Table1[[#This Row],[Etikett - B1 - Gewicht (in G)]])</f>
        <v/>
      </c>
      <c r="NU60" s="574" t="str">
        <f>IF(Table1[[#This Row],[Etikett - B1 - Lizenzierungs-pflichtig? (X=Ja)]]="","",Table1[[#This Row],[Etikett - B1 - Lizenzierungs-pflichtig? (X=Ja)]])</f>
        <v/>
      </c>
      <c r="NV60" s="574" t="str">
        <f>IF(Table1[[#This Row],[Etikett - B1 - Trennbar vom Hauptkörper? (X=Ja)]]="","",Table1[[#This Row],[Etikett - B1 - Trennbar vom Hauptkörper? (X=Ja)]])</f>
        <v/>
      </c>
      <c r="NW60" s="577" t="str">
        <f>IF(Table1[[#This Row],[Etikett - B1 - Virgin Material]]="","",VLOOKUP(Table1[[#This Row],[Etikett - B1 - Virgin Material]],'DD FD'!AJ:AK,2,FALSE))</f>
        <v/>
      </c>
      <c r="NX60" s="578" t="str">
        <f>IF(Table1[[#This Row],[Etikett - B1 - Virgin Material Anteil (in %)]]="","",Table1[[#This Row],[Etikett - B1 - Virgin Material Anteil (in %)]])</f>
        <v/>
      </c>
      <c r="NY60" s="577" t="str">
        <f>IF(Table1[[#This Row],[Etikett - B1 - Recyceltes Material]]="","",VLOOKUP(Table1[[#This Row],[Etikett - B1 - Recyceltes Material]],'DD FD'!AL:AM,2,FALSE))</f>
        <v/>
      </c>
      <c r="NZ60" s="578" t="str">
        <f>IF(Table1[[#This Row],[Etikett - B1 - Recyceltes Material Anteil (in %)]]="","",Table1[[#This Row],[Etikett - B1 - Recyceltes Material Anteil (in %)]])</f>
        <v/>
      </c>
      <c r="OA60" s="577" t="str">
        <f>IF(Table1[[#This Row],[Etikett - B1 - Beschichtung]]="","",VLOOKUP(Table1[[#This Row],[Etikett - B1 - Beschichtung]],'DD FD'!AE:AF,2,FALSE))</f>
        <v/>
      </c>
      <c r="OB60" s="580" t="str">
        <f>IF(Table1[[#This Row],[Etikett - B1 - Beschichtung Anteil (in %)]]="","",Table1[[#This Row],[Etikett - B1 - Beschichtung Anteil (in %)]])</f>
        <v/>
      </c>
      <c r="OC60" s="576" t="str">
        <f>IF(Table1[[#This Row],[Etikett - B2 - Art]]="","",VLOOKUP(Table1[[#This Row],[Etikett - B2 - Art]],'DD FD'!F:G,2,FALSE))</f>
        <v/>
      </c>
      <c r="OD60" s="577" t="str">
        <f>IF(Table1[[#This Row],[Etikett - B2 - Fraktion]]="","",VLOOKUP(Table1[[#This Row],[Etikett - B2 - Fraktion]],'DD FD'!H:J,3,FALSE))</f>
        <v/>
      </c>
      <c r="OE60" s="574" t="str">
        <f>IF(Table1[[#This Row],[Etikett - B2 - Gewicht (in G)]]="","",Table1[[#This Row],[Etikett - B2 - Gewicht (in G)]])</f>
        <v/>
      </c>
      <c r="OF60" s="574" t="str">
        <f>IF(Table1[[#This Row],[Etikett - B2 - Lizenzierungs-pflichtig? (X=Ja)]]="","",Table1[[#This Row],[Etikett - B2 - Lizenzierungs-pflichtig? (X=Ja)]])</f>
        <v/>
      </c>
      <c r="OG60" s="574" t="str">
        <f>IF(Table1[[#This Row],[Etikett - B2 - Trennbar vom Hauptkörper? (X=Ja)]]="","",Table1[[#This Row],[Etikett - B2 - Trennbar vom Hauptkörper? (X=Ja)]])</f>
        <v/>
      </c>
      <c r="OH60" s="577" t="str">
        <f>IF(Table1[[#This Row],[Etikett - B2 - Virgin Material]]="","",VLOOKUP(Table1[[#This Row],[Etikett - B2 - Virgin Material]],'DD FD'!AJ:AK,2,FALSE))</f>
        <v/>
      </c>
      <c r="OI60" s="578" t="str">
        <f>IF(Table1[[#This Row],[Etikett - B2 - Virgin Material Anteil (in %)]]="","",Table1[[#This Row],[Etikett - B2 - Virgin Material Anteil (in %)]])</f>
        <v/>
      </c>
      <c r="OJ60" s="577" t="str">
        <f>IF(Table1[[#This Row],[Etikett - B2 - Recyceltes Material]]="","",VLOOKUP(Table1[[#This Row],[Etikett - B2 - Recyceltes Material]],'DD FD'!AL:AM,2,FALSE))</f>
        <v/>
      </c>
      <c r="OK60" s="578" t="str">
        <f>IF(Table1[[#This Row],[Etikett - B2 - Recyceltes Material Anteil (in %)]]="","",Table1[[#This Row],[Etikett - B2 - Recyceltes Material Anteil (in %)]])</f>
        <v/>
      </c>
      <c r="OL60" s="577" t="str">
        <f>IF(Table1[[#This Row],[Etikett - B2 - Beschichtung]]="","",VLOOKUP(Table1[[#This Row],[Etikett - B2 - Beschichtung]],'DD FD'!AE:AF,2,FALSE))</f>
        <v/>
      </c>
      <c r="OM60" s="580" t="str">
        <f>IF(Table1[[#This Row],[Etikett - B2 - Beschichtung Anteil (in %)]]="","",Table1[[#This Row],[Etikett - B2 - Beschichtung Anteil (in %)]])</f>
        <v/>
      </c>
      <c r="ON60" s="576" t="str">
        <f>IF(Table1[[#This Row],[Etikett - B3 - Art]]="","",VLOOKUP(Table1[[#This Row],[Etikett - B3 - Art]],'DD FD'!F:G,2,FALSE))</f>
        <v/>
      </c>
      <c r="OO60" s="577" t="str">
        <f>IF(Table1[[#This Row],[Etikett - B3 - Fraktion]]="","",VLOOKUP(Table1[[#This Row],[Etikett - B3 - Fraktion]],'DD FD'!H:J,3,FALSE))</f>
        <v/>
      </c>
      <c r="OP60" s="574" t="str">
        <f>IF(Table1[[#This Row],[Etikett - B3 - Gewicht (in G)]]="","",Table1[[#This Row],[Etikett - B3 - Gewicht (in G)]])</f>
        <v/>
      </c>
      <c r="OQ60" s="574" t="str">
        <f>IF(Table1[[#This Row],[Etikett - B3 - Lizenzierungs-pflichtig? (X=Ja)]]="","",Table1[[#This Row],[Etikett - B3 - Lizenzierungs-pflichtig? (X=Ja)]])</f>
        <v/>
      </c>
      <c r="OR60" s="574" t="str">
        <f>IF(Table1[[#This Row],[Etikett - B3 - Trennbar vom Hauptkörper? (X=Ja)]]="","",Table1[[#This Row],[Etikett - B3 - Trennbar vom Hauptkörper? (X=Ja)]])</f>
        <v/>
      </c>
      <c r="OS60" s="577" t="str">
        <f>IF(Table1[[#This Row],[Etikett - B3 - Virgin Material]]="","",VLOOKUP(Table1[[#This Row],[Etikett - B3 - Virgin Material]],'DD FD'!AJ:AK,2,FALSE))</f>
        <v/>
      </c>
      <c r="OT60" s="578" t="str">
        <f>IF(Table1[[#This Row],[Etikett - B3 - Virgin Material Anteil (in %)]]="","",Table1[[#This Row],[Etikett - B3 - Virgin Material Anteil (in %)]])</f>
        <v/>
      </c>
      <c r="OU60" s="577" t="str">
        <f>IF(Table1[[#This Row],[Etikett - B3 - Recyceltes Material]]="","",VLOOKUP(Table1[[#This Row],[Etikett - B3 - Recyceltes Material]],'DD FD'!AL:AM,2,FALSE))</f>
        <v/>
      </c>
      <c r="OV60" s="578" t="str">
        <f>IF(Table1[[#This Row],[Etikett - B3 - Recyceltes Material Anteil (in %)]]="","",Table1[[#This Row],[Etikett - B3 - Recyceltes Material Anteil (in %)]])</f>
        <v/>
      </c>
      <c r="OW60" s="577" t="str">
        <f>IF(Table1[[#This Row],[Etikett - B3 - Beschichtung]]="","",VLOOKUP(Table1[[#This Row],[Etikett - B3 - Beschichtung]],'DD FD'!AE:AF,2,FALSE))</f>
        <v/>
      </c>
      <c r="OX60" s="613" t="str">
        <f>IF(Table1[[#This Row],[Etikett - B3 - Beschichtung Anteil (in %)]]="","",Table1[[#This Row],[Etikett - B3 - Beschichtung Anteil (in %)]])</f>
        <v/>
      </c>
      <c r="OY60" s="618">
        <f>ROUNDUP(SUM(
IF(AND(LH60='DD FD'!$J$7,LJ60='DD FD'!$AI$3),LI60,0),
IF(AND(LR60='DD FD'!$J$7,LT60='DD FD'!$AI$3),LS60,0),
IF(AND(MB60='DD FD'!$J$7,MD60='DD FD'!$AI$3),MC60,0),
IF(AND(ML60='DD FD'!$J$7,MN60='DD FD'!$AI$3),MM60,0),
IF(AND(MW60='DD FD'!$J$7,MY60='DD FD'!$AI$3),MX60,0),
IF(AND(NH60='DD FD'!$J$7,NJ60='DD FD'!$AI$3),NI60,0),
IF(AND(NS60='DD FD'!$J$7,NU60='DD FD'!$AI$3),NT60,0),
IF(AND(OD60='DD FD'!$J$7,OF60='DD FD'!$AI$3),OE60,0),
IF(AND(OO60='DD FD'!$J$7,OQ60='DD FD'!$AI$3),OP60,0),
),2)</f>
        <v>0</v>
      </c>
      <c r="OZ60" s="617">
        <f>ROUNDUP(SUM(
IF(AND(LH60='DD FD'!$J$6,LJ60='DD FD'!$AI$3),LI60,0),
IF(AND(LR60='DD FD'!$J$6,LT60='DD FD'!$AI$3),LS60,0),
IF(AND(MB60='DD FD'!$J$6,MD60='DD FD'!$AI$3),MC60,0),
IF(AND(ML60='DD FD'!$J$6,MN60='DD FD'!$AI$3),MM60,0),
IF(AND(MW60='DD FD'!$J$6,MY60='DD FD'!$AI$3),MX60,0),
IF(AND(NH60='DD FD'!$J$6,NJ60='DD FD'!$AI$3),NI60,0),
IF(AND(NS60='DD FD'!$J$6,NU60='DD FD'!$AI$3),NT60,0),
IF(AND(OD60='DD FD'!$J$6,OF60='DD FD'!$AI$3),OE60,0),
IF(AND(OO60='DD FD'!$J$6,OQ60='DD FD'!$AI$3),OP60,0),
),2)</f>
        <v>0</v>
      </c>
      <c r="PA60" s="617">
        <f>ROUNDUP(SUM(
IF(AND(LH60='DD FD'!$J$10,LJ60='DD FD'!$AI$3),LI60,0),
IF(AND(LR60='DD FD'!$J$10,LT60='DD FD'!$AI$3),LS60,0),
IF(AND(MB60='DD FD'!$J$10,MD60='DD FD'!$AI$3),MC60,0),
IF(AND(ML60='DD FD'!$J$10,MN60='DD FD'!$AI$3),MM60,0),
IF(AND(MW60='DD FD'!$J$10,MY60='DD FD'!$AI$3),MX60,0),
IF(AND(NH60='DD FD'!$J$10,NJ60='DD FD'!$AI$3),NI60,0),
IF(AND(NS60='DD FD'!$J$10,NU60='DD FD'!$AI$3),NT60,0),
IF(AND(OD60='DD FD'!$J$10,OF60='DD FD'!$AI$3),OE60,0),
IF(AND(OO60='DD FD'!$J$10,OQ60='DD FD'!$AI$3),OP60,0),
),2)</f>
        <v>0</v>
      </c>
      <c r="PB60" s="617">
        <f>ROUNDUP(SUM(
IF(AND(LH60='DD FD'!$J$8,LJ60='DD FD'!$AI$3),LI60,0),
IF(AND(LR60='DD FD'!$J$8,LT60='DD FD'!$AI$3),LS60,0),
IF(AND(MB60='DD FD'!$J$8,MD60='DD FD'!$AI$3),MC60,0),
IF(AND(ML60='DD FD'!$J$8,MN60='DD FD'!$AI$3),MM60,0),
IF(AND(MW60='DD FD'!$J$8,MY60='DD FD'!$AI$3),MX60,0),
IF(AND(NH60='DD FD'!$J$8,NJ60='DD FD'!$AI$3),NI60,0),
IF(AND(NS60='DD FD'!$J$8,NU60='DD FD'!$AI$3),NT60,0),
IF(AND(OD60='DD FD'!$J$8,OF60='DD FD'!$AI$3),OE60,0),
IF(AND(OO60='DD FD'!$J$8,OQ60='DD FD'!$AI$3),OP60,0),
),2)</f>
        <v>0</v>
      </c>
      <c r="PC60" s="617">
        <f>ROUNDUP(SUM(
IF(AND(LH60='DD FD'!$J$5,LJ60='DD FD'!$AI$3),LI60,0),
IF(AND(LR60='DD FD'!$J$5,LT60='DD FD'!$AI$3),LS60,0),
IF(AND(MB60='DD FD'!$J$5,MD60='DD FD'!$AI$3),MC60,0),
IF(AND(ML60='DD FD'!$J$5,MN60='DD FD'!$AI$3),MM60,0),
IF(AND(MW60='DD FD'!$J$5,MY60='DD FD'!$AI$3),MX60,0),
IF(AND(NH60='DD FD'!$J$5,NJ60='DD FD'!$AI$3),NI60,0),
IF(AND(NS60='DD FD'!$J$5,NU60='DD FD'!$AI$3),NT60,0),
IF(AND(OD60='DD FD'!$J$5,OF60='DD FD'!$AI$3),OE60,0),
IF(AND(OO60='DD FD'!$J$5,OQ60='DD FD'!$AI$3),OP60,0),
),2)</f>
        <v>0</v>
      </c>
      <c r="PD60" s="617">
        <f>ROUNDUP(SUM(
IF(AND(LH60='DD FD'!$J$9,LJ60='DD FD'!$AI$3),LI60,0),
IF(AND(LR60='DD FD'!$J$9,LT60='DD FD'!$AI$3),LS60,0),
IF(AND(MB60='DD FD'!$J$9,MD60='DD FD'!$AI$3),MC60,0),
IF(AND(ML60='DD FD'!$J$9,MN60='DD FD'!$AI$3),MM60,0),
IF(AND(MW60='DD FD'!$J$9,MY60='DD FD'!$AI$3),MX60,0),
IF(AND(NH60='DD FD'!$J$9,NJ60='DD FD'!$AI$3),NI60,0),
IF(AND(NS60='DD FD'!$J$9,NU60='DD FD'!$AI$3),NT60,0),
IF(AND(OD60='DD FD'!$J$9,OF60='DD FD'!$AI$3),OE60,0),
IF(AND(OO60='DD FD'!$J$9,OQ60='DD FD'!$AI$3),OP60,0),
),2)</f>
        <v>0</v>
      </c>
      <c r="PE60" s="617">
        <f>ROUNDUP(SUM(
IF(AND(LH60='DD FD'!$J$4,LJ60='DD FD'!$AI$3),LI60,0),
IF(AND(LR60='DD FD'!$J$4,LT60='DD FD'!$AI$3),LS60,0),
IF(AND(MB60='DD FD'!$J$4,MD60='DD FD'!$AI$3),MC60,0),
IF(AND(ML60='DD FD'!$J$4,MN60='DD FD'!$AI$3),MM60,0),
IF(AND(MW60='DD FD'!$J$4,MY60='DD FD'!$AI$3),MX60,0),
IF(AND(NH60='DD FD'!$J$4,NJ60='DD FD'!$AI$3),NI60,0),
IF(AND(NS60='DD FD'!$J$4,NU60='DD FD'!$AI$3),NT60,0),
IF(AND(OD60='DD FD'!$J$4,OF60='DD FD'!$AI$3),OE60,0),
IF(AND(OO60='DD FD'!$J$4,OQ60='DD FD'!$AI$3),OP60,0),
),2)</f>
        <v>0</v>
      </c>
      <c r="PF60" s="619">
        <f>ROUNDUP(SUM(
IF(AND(LH60='DD FD'!$J$11,LJ60='DD FD'!$AI$3),LI60,0),
IF(AND(LR60='DD FD'!$J$11,LT60='DD FD'!$AI$3),LS60,0),
IF(AND(MB60='DD FD'!$J$11,MD60='DD FD'!$AI$3),MC60,0),
IF(AND(ML60='DD FD'!$J$11,MN60='DD FD'!$AI$3),MM60,0),
IF(AND(MW60='DD FD'!$J$11,MY60='DD FD'!$AI$3),MX60,0),
IF(AND(NH60='DD FD'!$J$11,NJ60='DD FD'!$AI$3),NI60,0),
IF(AND(NS60='DD FD'!$J$11,NU60='DD FD'!$AI$3),NT60,0),
IF(AND(OD60='DD FD'!$J$11,OF60='DD FD'!$AI$3),OE60,0),
IF(AND(OO60='DD FD'!$J$11,OQ60='DD FD'!$AI$3),OP60,0),
),2)</f>
        <v>0</v>
      </c>
    </row>
    <row r="61" spans="1:422">
      <c r="A61" s="806"/>
      <c r="B61" s="934"/>
      <c r="C61" s="247"/>
      <c r="D61" s="842"/>
      <c r="E61" s="247"/>
      <c r="F61" s="158"/>
      <c r="G61" s="710"/>
      <c r="H61" s="712"/>
      <c r="I61" s="936"/>
      <c r="J61" s="803"/>
      <c r="K61" s="150"/>
      <c r="L61" s="146" t="str">
        <f t="shared" si="0"/>
        <v/>
      </c>
      <c r="M61" s="501" t="str">
        <f t="shared" si="17"/>
        <v/>
      </c>
      <c r="N61" s="504"/>
      <c r="O61" s="113" t="str">
        <f t="shared" si="18"/>
        <v/>
      </c>
      <c r="P61" s="114" t="str">
        <f t="shared" si="1"/>
        <v/>
      </c>
      <c r="Q61" s="152"/>
      <c r="R61" s="152"/>
      <c r="S61" s="115" t="str">
        <f t="shared" si="19"/>
        <v/>
      </c>
      <c r="T61" s="159"/>
      <c r="U61" s="159"/>
      <c r="V61" s="157"/>
      <c r="W61" s="157"/>
      <c r="X61" s="157"/>
      <c r="Y61" s="772"/>
      <c r="Z61" s="158"/>
      <c r="AA61" s="144"/>
      <c r="AB61" s="112"/>
      <c r="AC61" s="153"/>
      <c r="AD61" s="153"/>
      <c r="AE61" s="153"/>
      <c r="AF61" s="153"/>
      <c r="AG61" s="153"/>
      <c r="AH61" s="153"/>
      <c r="AI61" s="152"/>
      <c r="AJ61" s="158"/>
      <c r="AK61" s="158"/>
      <c r="AL61" s="158"/>
      <c r="AM61" s="116" t="str">
        <f t="shared" si="20"/>
        <v/>
      </c>
      <c r="AN61" s="116" t="str">
        <f t="shared" si="21"/>
        <v/>
      </c>
      <c r="AO61" s="324"/>
      <c r="AP61" s="503"/>
      <c r="AQ61" s="487" t="str">
        <f t="shared" si="22"/>
        <v/>
      </c>
      <c r="AR61" s="113" t="str">
        <f t="shared" si="2"/>
        <v/>
      </c>
      <c r="AS61" s="113" t="str">
        <f t="shared" si="3"/>
        <v/>
      </c>
      <c r="AT61" s="113" t="str">
        <f t="shared" si="4"/>
        <v/>
      </c>
      <c r="AU61" s="113" t="str">
        <f t="shared" si="5"/>
        <v/>
      </c>
      <c r="AV61" s="159"/>
      <c r="AW61" s="157"/>
      <c r="AX61" s="157"/>
      <c r="AY61" s="157"/>
      <c r="AZ61" s="157"/>
      <c r="BA61" s="116" t="str">
        <f t="shared" si="6"/>
        <v/>
      </c>
      <c r="BB61" s="316"/>
      <c r="BC61" s="116" t="str">
        <f t="shared" si="7"/>
        <v/>
      </c>
      <c r="BD61" s="133" t="str">
        <f t="shared" si="8"/>
        <v/>
      </c>
      <c r="BE61" s="157"/>
      <c r="BF61" s="1180"/>
      <c r="BG61" s="1180"/>
      <c r="BH61" s="158"/>
      <c r="BI61" s="490"/>
      <c r="BJ61" s="514" t="str">
        <f t="shared" si="23"/>
        <v/>
      </c>
      <c r="BK61" s="789"/>
      <c r="BL61" s="116" t="str">
        <f t="shared" si="24"/>
        <v/>
      </c>
      <c r="BM61" s="144"/>
      <c r="BN61" s="144"/>
      <c r="BO61" s="144"/>
      <c r="BP61" s="790"/>
      <c r="BQ61" s="790"/>
      <c r="BR61" s="790"/>
      <c r="BS61" s="116" t="str">
        <f t="shared" si="9"/>
        <v/>
      </c>
      <c r="BT61" s="790"/>
      <c r="BU61" s="808" t="str">
        <f t="shared" si="10"/>
        <v/>
      </c>
      <c r="BV61" s="791"/>
      <c r="BW61" s="144"/>
      <c r="BX61" s="20"/>
      <c r="BY61" s="20"/>
      <c r="BZ61" s="20"/>
      <c r="CA61" s="792"/>
      <c r="CB61" s="1201"/>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c r="DL61" s="144"/>
      <c r="DM61" s="144"/>
      <c r="DN61" s="144"/>
      <c r="DO61" s="144"/>
      <c r="DP61" s="144"/>
      <c r="DQ61" s="144"/>
      <c r="DR61" s="144"/>
      <c r="DS61" s="144"/>
      <c r="DT61" s="144"/>
      <c r="DU61" s="144"/>
      <c r="DV61" s="144"/>
      <c r="DW61" s="144"/>
      <c r="DX61" s="144"/>
      <c r="DY61" s="144"/>
      <c r="DZ61" s="144"/>
      <c r="EA61" s="144"/>
      <c r="EB61" s="144"/>
      <c r="EC61" s="144"/>
      <c r="ED61" s="782" t="str">
        <f t="shared" si="25"/>
        <v/>
      </c>
      <c r="EE61" s="519"/>
      <c r="EF61" s="793"/>
      <c r="EG61" s="519"/>
      <c r="EH61" s="794"/>
      <c r="EI61" s="790"/>
      <c r="EJ61" s="794"/>
      <c r="EK61" s="794"/>
      <c r="EL61" s="790"/>
      <c r="EM61" s="790"/>
      <c r="EN61" s="790"/>
      <c r="EO61" s="112" t="str">
        <f t="shared" si="11"/>
        <v/>
      </c>
      <c r="EP61" s="790"/>
      <c r="EQ61" s="488" t="str">
        <f t="shared" si="12"/>
        <v/>
      </c>
      <c r="ER61" s="1100"/>
      <c r="ES61" s="1099" t="str">
        <f t="shared" si="26"/>
        <v/>
      </c>
      <c r="ET61" s="525"/>
      <c r="EU61" s="148"/>
      <c r="EV61" s="148"/>
      <c r="EW61" s="148"/>
      <c r="EX61" s="148"/>
      <c r="EY61" s="148"/>
      <c r="EZ61" s="148"/>
      <c r="FA61" s="148"/>
      <c r="FB61" s="148"/>
      <c r="FC61" s="148"/>
      <c r="FD61" s="148"/>
      <c r="FE61" s="148"/>
      <c r="FF61" s="148"/>
      <c r="FG61" s="148"/>
      <c r="FH61" s="148"/>
      <c r="FI61" s="528"/>
      <c r="FJ61" s="513" t="str">
        <f t="shared" si="13"/>
        <v/>
      </c>
      <c r="FK61" s="158"/>
      <c r="FL61" s="850"/>
      <c r="FM61" s="850"/>
      <c r="FN61" s="850"/>
      <c r="FO61" s="850"/>
      <c r="FP61" s="850"/>
      <c r="FQ61" s="850"/>
      <c r="FR61" s="157"/>
      <c r="FS61" s="143"/>
      <c r="FT61" s="143"/>
      <c r="FU61" s="847" t="str">
        <f t="shared" si="14"/>
        <v/>
      </c>
      <c r="FV61" s="555"/>
      <c r="FW61" s="523" t="str">
        <f>IF(Table1[[#This Row],[Nonfood Inhaltstoffe - Komponente]]="","",VLOOKUP(Table1[[#This Row],[Nonfood Inhaltstoffe - Komponente]],'Dropdown Auswahl'!BJ:BK,2,FALSE))</f>
        <v/>
      </c>
      <c r="FX61" s="1013"/>
      <c r="FY61" s="1011" t="str">
        <f t="shared" si="15"/>
        <v/>
      </c>
      <c r="FZ61" s="152"/>
      <c r="GA61" s="152"/>
      <c r="GB61" s="152"/>
      <c r="GC61" s="529" t="str">
        <f t="shared" si="16"/>
        <v/>
      </c>
      <c r="GG61" s="21"/>
      <c r="GH61" s="21"/>
      <c r="GI61" s="1019"/>
      <c r="GJ61" s="1016" t="str">
        <f>IF(Table1[[#This Row],[Global Trade Item Number (GTIN)]]="","",Table1[[#This Row],[Global Trade Item Number (GTIN)]])</f>
        <v/>
      </c>
      <c r="GK61" s="555" t="str">
        <f>IF(Table1[[#This Row],[WAWI-Nr./ Kreditoren-Nummer
(ASDV)]]&lt;&gt;"",Table1[[#This Row],[WAWI-Nr./ Kreditoren-Nummer
(ASDV)]],"")</f>
        <v/>
      </c>
      <c r="GL61" s="165"/>
      <c r="GM61" s="165"/>
      <c r="GN61" s="165"/>
      <c r="GO61" s="485"/>
      <c r="GP61" s="534"/>
      <c r="GQ61" s="533"/>
      <c r="GR61" s="486"/>
      <c r="GS61" s="486"/>
      <c r="GT61" s="486"/>
      <c r="GU61" s="486"/>
      <c r="GV61" s="486"/>
      <c r="GW61" s="542"/>
      <c r="GX61" s="538"/>
      <c r="GY61" s="144"/>
      <c r="GZ61" s="480"/>
      <c r="HA61" s="158"/>
      <c r="HB61" s="480"/>
      <c r="HC61" s="480"/>
      <c r="HD61" s="480"/>
      <c r="HE61" s="480"/>
      <c r="HF61" s="480"/>
      <c r="HG61" s="480"/>
      <c r="HH61" s="538"/>
      <c r="HI61" s="480"/>
      <c r="HJ61" s="480"/>
      <c r="HK61" s="480"/>
      <c r="HL61" s="480"/>
      <c r="HM61" s="480"/>
      <c r="HN61" s="480"/>
      <c r="HO61" s="480"/>
      <c r="HP61" s="480"/>
      <c r="HQ61" s="480"/>
      <c r="HR61" s="538"/>
      <c r="HS61" s="480"/>
      <c r="HT61" s="480"/>
      <c r="HU61" s="480"/>
      <c r="HV61" s="480"/>
      <c r="HW61" s="480"/>
      <c r="HX61" s="480"/>
      <c r="HY61" s="480"/>
      <c r="HZ61" s="480"/>
      <c r="IA61" s="480"/>
      <c r="IB61" s="538"/>
      <c r="IC61" s="480"/>
      <c r="ID61" s="480"/>
      <c r="IE61" s="480"/>
      <c r="IF61" s="480"/>
      <c r="IG61" s="480"/>
      <c r="IH61" s="480"/>
      <c r="II61" s="480"/>
      <c r="IJ61" s="480"/>
      <c r="IK61" s="480"/>
      <c r="IL61" s="480"/>
      <c r="IM61" s="538"/>
      <c r="IN61" s="480"/>
      <c r="IO61" s="480"/>
      <c r="IP61" s="480"/>
      <c r="IQ61" s="480"/>
      <c r="IR61" s="480"/>
      <c r="IS61" s="480"/>
      <c r="IT61" s="480"/>
      <c r="IU61" s="480"/>
      <c r="IV61" s="480"/>
      <c r="IW61" s="480"/>
      <c r="IX61" s="538"/>
      <c r="IY61" s="480"/>
      <c r="IZ61" s="480"/>
      <c r="JA61" s="480"/>
      <c r="JB61" s="480"/>
      <c r="JC61" s="480"/>
      <c r="JD61" s="480"/>
      <c r="JE61" s="480"/>
      <c r="JF61" s="480"/>
      <c r="JG61" s="480"/>
      <c r="JH61" s="480"/>
      <c r="JI61" s="538"/>
      <c r="JJ61" s="480"/>
      <c r="JK61" s="480"/>
      <c r="JL61" s="480"/>
      <c r="JM61" s="480"/>
      <c r="JN61" s="480"/>
      <c r="JO61" s="480"/>
      <c r="JP61" s="480"/>
      <c r="JQ61" s="480"/>
      <c r="JR61" s="480"/>
      <c r="JS61" s="590"/>
      <c r="JT61" s="538"/>
      <c r="JU61" s="480"/>
      <c r="JV61" s="480"/>
      <c r="JW61" s="480"/>
      <c r="JX61" s="480"/>
      <c r="JY61" s="480"/>
      <c r="JZ61" s="480"/>
      <c r="KA61" s="480"/>
      <c r="KB61" s="480"/>
      <c r="KC61" s="480"/>
      <c r="KD61" s="480"/>
      <c r="KE61" s="538"/>
      <c r="KF61" s="480"/>
      <c r="KG61" s="480"/>
      <c r="KH61" s="480"/>
      <c r="KI61" s="480"/>
      <c r="KJ61" s="480"/>
      <c r="KK61" s="480"/>
      <c r="KL61" s="480"/>
      <c r="KM61" s="480"/>
      <c r="KN61" s="480"/>
      <c r="KO61" s="480"/>
      <c r="KR61" s="568" t="str">
        <f>IF(Table1[[#This Row],[GTIN]]&lt;&gt;"",Table1[[#This Row],[GTIN]],"")</f>
        <v/>
      </c>
      <c r="KS61" s="569" t="str">
        <f>Table1[[#This Row],[Kreditor]]</f>
        <v/>
      </c>
      <c r="KT61" s="570" t="str">
        <f>IF(Table1[[#This Row],[Gültig ab (Datum)]]&lt;&gt;"",Table1[[#This Row],[Gültig ab (Datum)]],"")</f>
        <v/>
      </c>
      <c r="KU61" s="570"/>
      <c r="KV61" s="583" t="str">
        <f>IF(Table1[[#This Row],[Artikel verpackt? 
(X=Ja)]]="","",Table1[[#This Row],[Artikel verpackt? 
(X=Ja)]])</f>
        <v/>
      </c>
      <c r="KW61" s="571" t="str">
        <f>IF(Table1[[#This Row],[Verpackung recyclingfähig?
(X=Ja)]]="","",Table1[[#This Row],[Verpackung recyclingfähig?
(X=Ja)]])</f>
        <v/>
      </c>
      <c r="KX61" s="572"/>
      <c r="KY61" s="573"/>
      <c r="KZ61" s="574"/>
      <c r="LA61" s="574"/>
      <c r="LB61" s="574"/>
      <c r="LC61" s="574"/>
      <c r="LD61" s="574"/>
      <c r="LE61" s="574"/>
      <c r="LF61" s="575"/>
      <c r="LG61" s="576" t="str">
        <f>IF(Table1[[#This Row],[Hauptkörper - B1 - Art]]="","",VLOOKUP(Table1[[#This Row],[Hauptkörper - B1 - Art]],'DD FD'!B:C,2,FALSE))</f>
        <v/>
      </c>
      <c r="LH61" s="577" t="str">
        <f>IF(Table1[[#This Row],[Hauptkörper - B1 - Fraktion]]="","",VLOOKUP(Table1[[#This Row],[Hauptkörper - B1 - Fraktion]],'DD FD'!H:J,3,FALSE))</f>
        <v/>
      </c>
      <c r="LI61" s="574" t="str">
        <f>IF(Table1[[#This Row],[Hauptkörper - B1 - Gewicht
(in G)]]="","",Table1[[#This Row],[Hauptkörper - B1 - Gewicht
(in G)]])</f>
        <v/>
      </c>
      <c r="LJ61" s="574" t="str">
        <f>IF(Table1[[#This Row],[Hauptkörper - B1 - Lizenzierungs-pflichtig? (X=Ja)]]="","",Table1[[#This Row],[Hauptkörper - B1 - Lizenzierungs-pflichtig? (X=Ja)]])</f>
        <v/>
      </c>
      <c r="LK61" s="577" t="str">
        <f>IF(Table1[[#This Row],[Hauptkörper - B1 - Virgin Material]]="","",VLOOKUP(Table1[[#This Row],[Hauptkörper - B1 - Virgin Material]],'DD FD'!AJ:AK,2,FALSE))</f>
        <v/>
      </c>
      <c r="LL61" s="578" t="str">
        <f>IF(Table1[[#This Row],[Hauptkörper - B1 - Virgin Material Anteil (in %)]]="","",Table1[[#This Row],[Hauptkörper - B1 - Virgin Material Anteil (in %)]])</f>
        <v/>
      </c>
      <c r="LM61" s="577" t="str">
        <f>IF(Table1[[#This Row],[Hauptkörper - B1 - Recyceltes Material]]="","",VLOOKUP(Table1[[#This Row],[Hauptkörper - B1 - Recyceltes Material]],'DD FD'!AL:AM,2,FALSE))</f>
        <v/>
      </c>
      <c r="LN61" s="578" t="str">
        <f>IF(Table1[[#This Row],[Hauptkörper - B1 - Recyceltes Material Anteil (in %)]]="","",Table1[[#This Row],[Hauptkörper - B1 - Recyceltes Material Anteil (in %)]])</f>
        <v/>
      </c>
      <c r="LO61" s="579" t="str">
        <f>IF(Table1[[#This Row],[Hauptkörper - B1 - Beschichtung]]="","",VLOOKUP(Table1[[#This Row],[Hauptkörper - B1 - Beschichtung]],'DD FD'!AE:AF,2,FALSE))</f>
        <v/>
      </c>
      <c r="LP61" s="580" t="str">
        <f>IF(Table1[[#This Row],[Hauptkörper - B1 - Beschichtung Anteil (in %)]]="","",Table1[[#This Row],[Hauptkörper - B1 - Beschichtung Anteil (in %)]])</f>
        <v/>
      </c>
      <c r="LQ61" s="576" t="str">
        <f>IF(Table1[[#This Row],[Hauptkörper - B2 - Art]]="","",VLOOKUP(Table1[[#This Row],[Hauptkörper - B2 - Art]],'DD FD'!B:C,2,FALSE))</f>
        <v/>
      </c>
      <c r="LR61" s="577" t="str">
        <f>IF(Table1[[#This Row],[Hauptkörper - B2 - Fraktion]]="","",VLOOKUP(Table1[[#This Row],[Hauptkörper - B2 - Fraktion]],'DD FD'!H:J,3,FALSE))</f>
        <v/>
      </c>
      <c r="LS61" s="574" t="str">
        <f>IF(Table1[[#This Row],[Hauptkörper - B2 - Gewicht
(in G)]]="","",Table1[[#This Row],[Hauptkörper - B2 - Gewicht
(in G)]])</f>
        <v/>
      </c>
      <c r="LT61" s="574" t="str">
        <f>IF(Table1[[#This Row],[Hauptkörper - B2 - Lizenzierungs-pflichtig? (X=Ja)]]="","",Table1[[#This Row],[Hauptkörper - B2 - Lizenzierungs-pflichtig? (X=Ja)]])</f>
        <v/>
      </c>
      <c r="LU61" s="577" t="str">
        <f>IF(Table1[[#This Row],[Hauptkörper - B2 - Virgin Material]]="","",VLOOKUP(Table1[[#This Row],[Hauptkörper - B2 - Virgin Material]],'DD FD'!AJ:AK,2,FALSE))</f>
        <v/>
      </c>
      <c r="LV61" s="578" t="str">
        <f>IF(Table1[[#This Row],[Hauptkörper - B2 - Virgin Material Anteil (in %)]]="","",Table1[[#This Row],[Hauptkörper - B2 - Virgin Material Anteil (in %)]])</f>
        <v/>
      </c>
      <c r="LW61" s="577" t="str">
        <f>IF(Table1[[#This Row],[Hauptkörper - B2 - Recyceltes Material]]="","",VLOOKUP(Table1[[#This Row],[Hauptkörper - B2 - Recyceltes Material]],'DD FD'!AL:AM,2,FALSE))</f>
        <v/>
      </c>
      <c r="LX61" s="578" t="str">
        <f>IF(Table1[[#This Row],[Hauptkörper - B2 - Recyceltes Material Anteil (in %)]]="","",Table1[[#This Row],[Hauptkörper - B2 - Recyceltes Material Anteil (in %)]])</f>
        <v/>
      </c>
      <c r="LY61" s="577" t="str">
        <f>IF(Table1[[#This Row],[Hauptkörper - B2 - Beschichtung]]="","",VLOOKUP(Table1[[#This Row],[Hauptkörper - B2 - Beschichtung]],'DD FD'!AE:AF,2,FALSE))</f>
        <v/>
      </c>
      <c r="LZ61" s="580" t="str">
        <f>IF(Table1[[#This Row],[Hauptkörper - B2 - Beschichtung Anteil (in %)]]="","",Table1[[#This Row],[Hauptkörper - B2 - Beschichtung Anteil (in %)]])</f>
        <v/>
      </c>
      <c r="MA61" s="576" t="str">
        <f>IF(Table1[[#This Row],[Hauptkörper - B3 - Art]]="","",VLOOKUP(Table1[[#This Row],[Hauptkörper - B3 - Art]],'DD FD'!B:C,2,FALSE))</f>
        <v/>
      </c>
      <c r="MB61" s="577" t="str">
        <f>IF(Table1[[#This Row],[Hauptkörper - B3 - Fraktion]]="","",VLOOKUP(Table1[[#This Row],[Hauptkörper - B3 - Fraktion]],'DD FD'!H:J,3,FALSE))</f>
        <v/>
      </c>
      <c r="MC61" s="574" t="str">
        <f>IF(Table1[[#This Row],[Hauptkörper - B3 - Gewicht
(in G)]]="","",Table1[[#This Row],[Hauptkörper - B3 - Gewicht
(in G)]])</f>
        <v/>
      </c>
      <c r="MD61" s="574" t="str">
        <f>IF(Table1[[#This Row],[Hauptkörper - B3 - Lizenzierungs-pflichtig? (X=Ja)]]="","",Table1[[#This Row],[Hauptkörper - B3 - Lizenzierungs-pflichtig? (X=Ja)]])</f>
        <v/>
      </c>
      <c r="ME61" s="577" t="str">
        <f>IF(Table1[[#This Row],[Hauptkörper - B3 - Virgin Material]]="","",VLOOKUP(Table1[[#This Row],[Hauptkörper - B3 - Virgin Material]],'DD FD'!AJ:AK,2,FALSE))</f>
        <v/>
      </c>
      <c r="MF61" s="578" t="str">
        <f>IF(Table1[[#This Row],[Hauptkörper - B3 - Virgin Material Anteil (in %)]]="","",Table1[[#This Row],[Hauptkörper - B3 - Virgin Material Anteil (in %)]])</f>
        <v/>
      </c>
      <c r="MG61" s="577" t="str">
        <f>IF(Table1[[#This Row],[Hauptkörper - B3 - Recyceltes Material]]="","",VLOOKUP(Table1[[#This Row],[Hauptkörper - B3 - Recyceltes Material]],'DD FD'!AL:AM,2,FALSE))</f>
        <v/>
      </c>
      <c r="MH61" s="578" t="str">
        <f>IF(Table1[[#This Row],[Hauptkörper - B3 - Recyceltes Material Anteil (in %)]]="","",Table1[[#This Row],[Hauptkörper - B3 - Recyceltes Material Anteil (in %)]])</f>
        <v/>
      </c>
      <c r="MI61" s="577" t="str">
        <f>IF(Table1[[#This Row],[Hauptkörper - B3 - Beschichtung]]="","",VLOOKUP(Table1[[#This Row],[Hauptkörper - B3 - Beschichtung]],'DD FD'!AE:AF,2,FALSE))</f>
        <v/>
      </c>
      <c r="MJ61" s="580" t="str">
        <f>IF(Table1[[#This Row],[Hauptkörper - B3 - Beschichtung Anteil (in %)]]="","",Table1[[#This Row],[Hauptkörper - B3 - Beschichtung Anteil (in %)]])</f>
        <v/>
      </c>
      <c r="MK61" s="576" t="str">
        <f>IF(Table1[[#This Row],[Verschluss - B1 - Art]]="","",VLOOKUP(Table1[[#This Row],[Verschluss - B1 - Art]],'DD FD'!D:E,2,FALSE))</f>
        <v/>
      </c>
      <c r="ML61" s="577" t="str">
        <f>IF(Table1[[#This Row],[Verschluss - B1 - Fraktion]]="","",VLOOKUP(Table1[[#This Row],[Verschluss - B1 - Fraktion]],'DD FD'!H:J,3,FALSE))</f>
        <v/>
      </c>
      <c r="MM61" s="574" t="str">
        <f>IF(Table1[[#This Row],[Verschluss - B1 - Gewicht (in G)]]="","",Table1[[#This Row],[Verschluss - B1 - Gewicht (in G)]])</f>
        <v/>
      </c>
      <c r="MN61" s="574" t="str">
        <f>IF(Table1[[#This Row],[Verschluss - B1 - Lizenzierungs-pflichtig? (X=Ja)]]="","",Table1[[#This Row],[Verschluss - B1 - Lizenzierungs-pflichtig? (X=Ja)]])</f>
        <v/>
      </c>
      <c r="MO61" s="574" t="str">
        <f>IF(Table1[[#This Row],[Verschluss - B1 - Trennbar vom Hauptkörper? (X=Ja)]]="","",Table1[[#This Row],[Verschluss - B1 - Trennbar vom Hauptkörper? (X=Ja)]])</f>
        <v/>
      </c>
      <c r="MP61" s="577" t="str">
        <f>IF(Table1[[#This Row],[Verschluss - B1 - Virgin Material]]="","",VLOOKUP(Table1[[#This Row],[Verschluss - B1 - Virgin Material]],'DD FD'!AJ:AK,2,FALSE))</f>
        <v/>
      </c>
      <c r="MQ61" s="578" t="str">
        <f>IF(Table1[[#This Row],[Verschluss - B1 - Virgin Material Anteil (in %)]]="","",Table1[[#This Row],[Verschluss - B1 - Virgin Material Anteil (in %)]])</f>
        <v/>
      </c>
      <c r="MR61" s="577" t="str">
        <f>IF(Table1[[#This Row],[Verschluss - B1 - Recyceltes Material]]="","",VLOOKUP(Table1[[#This Row],[Verschluss - B1 - Recyceltes Material]],'DD FD'!AL:AM,2,FALSE))</f>
        <v/>
      </c>
      <c r="MS61" s="578" t="str">
        <f>IF(Table1[[#This Row],[Verschluss - B1 - Recyceltes Material Anteil (in %)]]="","",Table1[[#This Row],[Verschluss - B1 - Recyceltes Material Anteil (in %)]])</f>
        <v/>
      </c>
      <c r="MT61" s="577" t="str">
        <f>IF(Table1[[#This Row],[Verschluss - B1 - Beschichtung]]="","",VLOOKUP(Table1[[#This Row],[Verschluss - B1 - Beschichtung]],'DD FD'!AE:AF,2,FALSE))</f>
        <v/>
      </c>
      <c r="MU61" s="580" t="str">
        <f>IF(Table1[[#This Row],[Verschluss - B1 - Beschichtung Anteil (in %)]]="","",Table1[[#This Row],[Verschluss - B1 - Beschichtung Anteil (in %)]])</f>
        <v/>
      </c>
      <c r="MV61" s="576" t="str">
        <f>IF(Table1[[#This Row],[Verschluss - B2 - Art]]="","",VLOOKUP(Table1[[#This Row],[Verschluss - B2 - Art]],'DD FD'!D:E,2,FALSE))</f>
        <v/>
      </c>
      <c r="MW61" s="577" t="str">
        <f>IF(Table1[[#This Row],[Verschluss - B2 - Fraktion]]="","",VLOOKUP(Table1[[#This Row],[Verschluss - B2 - Fraktion]],'DD FD'!H:J,3,FALSE))</f>
        <v/>
      </c>
      <c r="MX61" s="574" t="str">
        <f>IF(Table1[[#This Row],[Verschluss - B2 - Gewicht (in G)]]="","",Table1[[#This Row],[Verschluss - B2 - Gewicht (in G)]])</f>
        <v/>
      </c>
      <c r="MY61" s="574" t="str">
        <f>IF(Table1[[#This Row],[Verschluss - B2 - Lizenzierungs-pflichtig? (X=Ja)]]="","",Table1[[#This Row],[Verschluss - B2 - Lizenzierungs-pflichtig? (X=Ja)]])</f>
        <v/>
      </c>
      <c r="MZ61" s="574" t="str">
        <f>IF(Table1[[#This Row],[Verschluss - B2 - Trennbar vom Hauptkörper? (X=Ja)]]="","",Table1[[#This Row],[Verschluss - B2 - Trennbar vom Hauptkörper? (X=Ja)]])</f>
        <v/>
      </c>
      <c r="NA61" s="577" t="str">
        <f>IF(Table1[[#This Row],[Verschluss - B2 - Virgin Material]]="","",VLOOKUP(Table1[[#This Row],[Verschluss - B2 - Virgin Material]],'DD FD'!AJ:AK,2,FALSE))</f>
        <v/>
      </c>
      <c r="NB61" s="578" t="str">
        <f>IF(Table1[[#This Row],[Verschluss - B2 - Virgin Material Anteil (in %)]]="","",Table1[[#This Row],[Verschluss - B2 - Virgin Material Anteil (in %)]])</f>
        <v/>
      </c>
      <c r="NC61" s="577" t="str">
        <f>IF(Table1[[#This Row],[Verschluss - B2 - Recyceltes Material]]="","",VLOOKUP(Table1[[#This Row],[Verschluss - B2 - Recyceltes Material]],'DD FD'!AL:AM,2,FALSE))</f>
        <v/>
      </c>
      <c r="ND61" s="578" t="str">
        <f>IF(Table1[[#This Row],[Verschluss - B2 - Recyceltes Material Anteil (in %)]]="","",Table1[[#This Row],[Verschluss - B2 - Recyceltes Material Anteil (in %)]])</f>
        <v/>
      </c>
      <c r="NE61" s="577" t="str">
        <f>IF(Table1[[#This Row],[Verschluss - B2 - Beschichtung]]="","",VLOOKUP(Table1[[#This Row],[Verschluss - B2 - Beschichtung]],'DD FD'!AE:AF,2,FALSE))</f>
        <v/>
      </c>
      <c r="NF61" s="580" t="str">
        <f>IF(Table1[[#This Row],[Verschluss - B2 - Beschichtung Anteil (in %)]]="","",Table1[[#This Row],[Verschluss - B2 - Beschichtung Anteil (in %)]])</f>
        <v/>
      </c>
      <c r="NG61" s="576" t="str">
        <f>IF(Table1[[#This Row],[Verschluss - B3 - Art]]="","",VLOOKUP(Table1[[#This Row],[Verschluss - B3 - Art]],'DD FD'!D:E,2,FALSE))</f>
        <v/>
      </c>
      <c r="NH61" s="577" t="str">
        <f>IF(Table1[[#This Row],[Verschluss - B3 - Fraktion]]="","",VLOOKUP(Table1[[#This Row],[Verschluss - B3 - Fraktion]],'DD FD'!H:J,3,FALSE))</f>
        <v/>
      </c>
      <c r="NI61" s="574" t="str">
        <f>IF(Table1[[#This Row],[Verschluss - B3 - Gewicht (in G)]]="","",Table1[[#This Row],[Verschluss - B3 - Gewicht (in G)]])</f>
        <v/>
      </c>
      <c r="NJ61" s="574" t="str">
        <f>IF(Table1[[#This Row],[Verschluss - B3 - Lizenzierungs-pflichtig? (X=Ja)]]="","",Table1[[#This Row],[Verschluss - B3 - Lizenzierungs-pflichtig? (X=Ja)]])</f>
        <v/>
      </c>
      <c r="NK61" s="574" t="str">
        <f>IF(Table1[[#This Row],[Verschluss - B3 - Trennbar vom Hauptkörper? (X=Ja)]]="","",Table1[[#This Row],[Verschluss - B3 - Trennbar vom Hauptkörper? (X=Ja)]])</f>
        <v/>
      </c>
      <c r="NL61" s="577" t="str">
        <f>IF(Table1[[#This Row],[Verschluss - B3 - Virgin Material]]="","",VLOOKUP(Table1[[#This Row],[Verschluss - B3 - Virgin Material]],'DD FD'!AJ:AK,2,FALSE))</f>
        <v/>
      </c>
      <c r="NM61" s="578" t="str">
        <f>IF(Table1[[#This Row],[Verschluss - B3 - Virgin Material Anteil (in %)]]="","",Table1[[#This Row],[Verschluss - B3 - Virgin Material Anteil (in %)]])</f>
        <v/>
      </c>
      <c r="NN61" s="577" t="str">
        <f>IF(Table1[[#This Row],[Verschluss - B3 - Recyceltes Material]]="","",VLOOKUP(Table1[[#This Row],[Verschluss - B3 - Recyceltes Material]],'DD FD'!AL:AM,2,FALSE))</f>
        <v/>
      </c>
      <c r="NO61" s="578" t="str">
        <f>IF(Table1[[#This Row],[Verschluss - B3 - Recyceltes Material Anteil (in %)]]="","",Table1[[#This Row],[Verschluss - B3 - Recyceltes Material Anteil (in %)]])</f>
        <v/>
      </c>
      <c r="NP61" s="577" t="str">
        <f>IF(Table1[[#This Row],[Verschluss - B3 - Beschichtung]]="","",VLOOKUP(Table1[[#This Row],[Verschluss - B3 - Beschichtung]],'DD FD'!AE:AF,2,FALSE))</f>
        <v/>
      </c>
      <c r="NQ61" s="580" t="str">
        <f>IF(Table1[[#This Row],[Verschluss - B3 - Beschichtung Anteil (in %)]]="","",Table1[[#This Row],[Verschluss - B3 - Beschichtung Anteil (in %)]])</f>
        <v/>
      </c>
      <c r="NR61" s="576" t="str">
        <f>IF(Table1[[#This Row],[Etikett - B1 - Art]]="","",VLOOKUP(Table1[[#This Row],[Etikett - B1 - Art]],'DD FD'!F:G,2,FALSE))</f>
        <v/>
      </c>
      <c r="NS61" s="577" t="str">
        <f>IF(Table1[[#This Row],[Etikett - B1 - Fraktion]]="","",VLOOKUP(Table1[[#This Row],[Etikett - B1 - Fraktion]],'DD FD'!H:J,3,FALSE))</f>
        <v/>
      </c>
      <c r="NT61" s="574" t="str">
        <f>IF(Table1[[#This Row],[Etikett - B1 - Gewicht (in G)]]="","",Table1[[#This Row],[Etikett - B1 - Gewicht (in G)]])</f>
        <v/>
      </c>
      <c r="NU61" s="574" t="str">
        <f>IF(Table1[[#This Row],[Etikett - B1 - Lizenzierungs-pflichtig? (X=Ja)]]="","",Table1[[#This Row],[Etikett - B1 - Lizenzierungs-pflichtig? (X=Ja)]])</f>
        <v/>
      </c>
      <c r="NV61" s="574" t="str">
        <f>IF(Table1[[#This Row],[Etikett - B1 - Trennbar vom Hauptkörper? (X=Ja)]]="","",Table1[[#This Row],[Etikett - B1 - Trennbar vom Hauptkörper? (X=Ja)]])</f>
        <v/>
      </c>
      <c r="NW61" s="577" t="str">
        <f>IF(Table1[[#This Row],[Etikett - B1 - Virgin Material]]="","",VLOOKUP(Table1[[#This Row],[Etikett - B1 - Virgin Material]],'DD FD'!AJ:AK,2,FALSE))</f>
        <v/>
      </c>
      <c r="NX61" s="578" t="str">
        <f>IF(Table1[[#This Row],[Etikett - B1 - Virgin Material Anteil (in %)]]="","",Table1[[#This Row],[Etikett - B1 - Virgin Material Anteil (in %)]])</f>
        <v/>
      </c>
      <c r="NY61" s="577" t="str">
        <f>IF(Table1[[#This Row],[Etikett - B1 - Recyceltes Material]]="","",VLOOKUP(Table1[[#This Row],[Etikett - B1 - Recyceltes Material]],'DD FD'!AL:AM,2,FALSE))</f>
        <v/>
      </c>
      <c r="NZ61" s="578" t="str">
        <f>IF(Table1[[#This Row],[Etikett - B1 - Recyceltes Material Anteil (in %)]]="","",Table1[[#This Row],[Etikett - B1 - Recyceltes Material Anteil (in %)]])</f>
        <v/>
      </c>
      <c r="OA61" s="577" t="str">
        <f>IF(Table1[[#This Row],[Etikett - B1 - Beschichtung]]="","",VLOOKUP(Table1[[#This Row],[Etikett - B1 - Beschichtung]],'DD FD'!AE:AF,2,FALSE))</f>
        <v/>
      </c>
      <c r="OB61" s="580" t="str">
        <f>IF(Table1[[#This Row],[Etikett - B1 - Beschichtung Anteil (in %)]]="","",Table1[[#This Row],[Etikett - B1 - Beschichtung Anteil (in %)]])</f>
        <v/>
      </c>
      <c r="OC61" s="576" t="str">
        <f>IF(Table1[[#This Row],[Etikett - B2 - Art]]="","",VLOOKUP(Table1[[#This Row],[Etikett - B2 - Art]],'DD FD'!F:G,2,FALSE))</f>
        <v/>
      </c>
      <c r="OD61" s="577" t="str">
        <f>IF(Table1[[#This Row],[Etikett - B2 - Fraktion]]="","",VLOOKUP(Table1[[#This Row],[Etikett - B2 - Fraktion]],'DD FD'!H:J,3,FALSE))</f>
        <v/>
      </c>
      <c r="OE61" s="574" t="str">
        <f>IF(Table1[[#This Row],[Etikett - B2 - Gewicht (in G)]]="","",Table1[[#This Row],[Etikett - B2 - Gewicht (in G)]])</f>
        <v/>
      </c>
      <c r="OF61" s="574" t="str">
        <f>IF(Table1[[#This Row],[Etikett - B2 - Lizenzierungs-pflichtig? (X=Ja)]]="","",Table1[[#This Row],[Etikett - B2 - Lizenzierungs-pflichtig? (X=Ja)]])</f>
        <v/>
      </c>
      <c r="OG61" s="574" t="str">
        <f>IF(Table1[[#This Row],[Etikett - B2 - Trennbar vom Hauptkörper? (X=Ja)]]="","",Table1[[#This Row],[Etikett - B2 - Trennbar vom Hauptkörper? (X=Ja)]])</f>
        <v/>
      </c>
      <c r="OH61" s="577" t="str">
        <f>IF(Table1[[#This Row],[Etikett - B2 - Virgin Material]]="","",VLOOKUP(Table1[[#This Row],[Etikett - B2 - Virgin Material]],'DD FD'!AJ:AK,2,FALSE))</f>
        <v/>
      </c>
      <c r="OI61" s="578" t="str">
        <f>IF(Table1[[#This Row],[Etikett - B2 - Virgin Material Anteil (in %)]]="","",Table1[[#This Row],[Etikett - B2 - Virgin Material Anteil (in %)]])</f>
        <v/>
      </c>
      <c r="OJ61" s="577" t="str">
        <f>IF(Table1[[#This Row],[Etikett - B2 - Recyceltes Material]]="","",VLOOKUP(Table1[[#This Row],[Etikett - B2 - Recyceltes Material]],'DD FD'!AL:AM,2,FALSE))</f>
        <v/>
      </c>
      <c r="OK61" s="578" t="str">
        <f>IF(Table1[[#This Row],[Etikett - B2 - Recyceltes Material Anteil (in %)]]="","",Table1[[#This Row],[Etikett - B2 - Recyceltes Material Anteil (in %)]])</f>
        <v/>
      </c>
      <c r="OL61" s="577" t="str">
        <f>IF(Table1[[#This Row],[Etikett - B2 - Beschichtung]]="","",VLOOKUP(Table1[[#This Row],[Etikett - B2 - Beschichtung]],'DD FD'!AE:AF,2,FALSE))</f>
        <v/>
      </c>
      <c r="OM61" s="580" t="str">
        <f>IF(Table1[[#This Row],[Etikett - B2 - Beschichtung Anteil (in %)]]="","",Table1[[#This Row],[Etikett - B2 - Beschichtung Anteil (in %)]])</f>
        <v/>
      </c>
      <c r="ON61" s="576" t="str">
        <f>IF(Table1[[#This Row],[Etikett - B3 - Art]]="","",VLOOKUP(Table1[[#This Row],[Etikett - B3 - Art]],'DD FD'!F:G,2,FALSE))</f>
        <v/>
      </c>
      <c r="OO61" s="577" t="str">
        <f>IF(Table1[[#This Row],[Etikett - B3 - Fraktion]]="","",VLOOKUP(Table1[[#This Row],[Etikett - B3 - Fraktion]],'DD FD'!H:J,3,FALSE))</f>
        <v/>
      </c>
      <c r="OP61" s="574" t="str">
        <f>IF(Table1[[#This Row],[Etikett - B3 - Gewicht (in G)]]="","",Table1[[#This Row],[Etikett - B3 - Gewicht (in G)]])</f>
        <v/>
      </c>
      <c r="OQ61" s="574" t="str">
        <f>IF(Table1[[#This Row],[Etikett - B3 - Lizenzierungs-pflichtig? (X=Ja)]]="","",Table1[[#This Row],[Etikett - B3 - Lizenzierungs-pflichtig? (X=Ja)]])</f>
        <v/>
      </c>
      <c r="OR61" s="574" t="str">
        <f>IF(Table1[[#This Row],[Etikett - B3 - Trennbar vom Hauptkörper? (X=Ja)]]="","",Table1[[#This Row],[Etikett - B3 - Trennbar vom Hauptkörper? (X=Ja)]])</f>
        <v/>
      </c>
      <c r="OS61" s="577" t="str">
        <f>IF(Table1[[#This Row],[Etikett - B3 - Virgin Material]]="","",VLOOKUP(Table1[[#This Row],[Etikett - B3 - Virgin Material]],'DD FD'!AJ:AK,2,FALSE))</f>
        <v/>
      </c>
      <c r="OT61" s="578" t="str">
        <f>IF(Table1[[#This Row],[Etikett - B3 - Virgin Material Anteil (in %)]]="","",Table1[[#This Row],[Etikett - B3 - Virgin Material Anteil (in %)]])</f>
        <v/>
      </c>
      <c r="OU61" s="577" t="str">
        <f>IF(Table1[[#This Row],[Etikett - B3 - Recyceltes Material]]="","",VLOOKUP(Table1[[#This Row],[Etikett - B3 - Recyceltes Material]],'DD FD'!AL:AM,2,FALSE))</f>
        <v/>
      </c>
      <c r="OV61" s="578" t="str">
        <f>IF(Table1[[#This Row],[Etikett - B3 - Recyceltes Material Anteil (in %)]]="","",Table1[[#This Row],[Etikett - B3 - Recyceltes Material Anteil (in %)]])</f>
        <v/>
      </c>
      <c r="OW61" s="577" t="str">
        <f>IF(Table1[[#This Row],[Etikett - B3 - Beschichtung]]="","",VLOOKUP(Table1[[#This Row],[Etikett - B3 - Beschichtung]],'DD FD'!AE:AF,2,FALSE))</f>
        <v/>
      </c>
      <c r="OX61" s="613" t="str">
        <f>IF(Table1[[#This Row],[Etikett - B3 - Beschichtung Anteil (in %)]]="","",Table1[[#This Row],[Etikett - B3 - Beschichtung Anteil (in %)]])</f>
        <v/>
      </c>
      <c r="OY61" s="618">
        <f>ROUNDUP(SUM(
IF(AND(LH61='DD FD'!$J$7,LJ61='DD FD'!$AI$3),LI61,0),
IF(AND(LR61='DD FD'!$J$7,LT61='DD FD'!$AI$3),LS61,0),
IF(AND(MB61='DD FD'!$J$7,MD61='DD FD'!$AI$3),MC61,0),
IF(AND(ML61='DD FD'!$J$7,MN61='DD FD'!$AI$3),MM61,0),
IF(AND(MW61='DD FD'!$J$7,MY61='DD FD'!$AI$3),MX61,0),
IF(AND(NH61='DD FD'!$J$7,NJ61='DD FD'!$AI$3),NI61,0),
IF(AND(NS61='DD FD'!$J$7,NU61='DD FD'!$AI$3),NT61,0),
IF(AND(OD61='DD FD'!$J$7,OF61='DD FD'!$AI$3),OE61,0),
IF(AND(OO61='DD FD'!$J$7,OQ61='DD FD'!$AI$3),OP61,0),
),2)</f>
        <v>0</v>
      </c>
      <c r="OZ61" s="617">
        <f>ROUNDUP(SUM(
IF(AND(LH61='DD FD'!$J$6,LJ61='DD FD'!$AI$3),LI61,0),
IF(AND(LR61='DD FD'!$J$6,LT61='DD FD'!$AI$3),LS61,0),
IF(AND(MB61='DD FD'!$J$6,MD61='DD FD'!$AI$3),MC61,0),
IF(AND(ML61='DD FD'!$J$6,MN61='DD FD'!$AI$3),MM61,0),
IF(AND(MW61='DD FD'!$J$6,MY61='DD FD'!$AI$3),MX61,0),
IF(AND(NH61='DD FD'!$J$6,NJ61='DD FD'!$AI$3),NI61,0),
IF(AND(NS61='DD FD'!$J$6,NU61='DD FD'!$AI$3),NT61,0),
IF(AND(OD61='DD FD'!$J$6,OF61='DD FD'!$AI$3),OE61,0),
IF(AND(OO61='DD FD'!$J$6,OQ61='DD FD'!$AI$3),OP61,0),
),2)</f>
        <v>0</v>
      </c>
      <c r="PA61" s="617">
        <f>ROUNDUP(SUM(
IF(AND(LH61='DD FD'!$J$10,LJ61='DD FD'!$AI$3),LI61,0),
IF(AND(LR61='DD FD'!$J$10,LT61='DD FD'!$AI$3),LS61,0),
IF(AND(MB61='DD FD'!$J$10,MD61='DD FD'!$AI$3),MC61,0),
IF(AND(ML61='DD FD'!$J$10,MN61='DD FD'!$AI$3),MM61,0),
IF(AND(MW61='DD FD'!$J$10,MY61='DD FD'!$AI$3),MX61,0),
IF(AND(NH61='DD FD'!$J$10,NJ61='DD FD'!$AI$3),NI61,0),
IF(AND(NS61='DD FD'!$J$10,NU61='DD FD'!$AI$3),NT61,0),
IF(AND(OD61='DD FD'!$J$10,OF61='DD FD'!$AI$3),OE61,0),
IF(AND(OO61='DD FD'!$J$10,OQ61='DD FD'!$AI$3),OP61,0),
),2)</f>
        <v>0</v>
      </c>
      <c r="PB61" s="617">
        <f>ROUNDUP(SUM(
IF(AND(LH61='DD FD'!$J$8,LJ61='DD FD'!$AI$3),LI61,0),
IF(AND(LR61='DD FD'!$J$8,LT61='DD FD'!$AI$3),LS61,0),
IF(AND(MB61='DD FD'!$J$8,MD61='DD FD'!$AI$3),MC61,0),
IF(AND(ML61='DD FD'!$J$8,MN61='DD FD'!$AI$3),MM61,0),
IF(AND(MW61='DD FD'!$J$8,MY61='DD FD'!$AI$3),MX61,0),
IF(AND(NH61='DD FD'!$J$8,NJ61='DD FD'!$AI$3),NI61,0),
IF(AND(NS61='DD FD'!$J$8,NU61='DD FD'!$AI$3),NT61,0),
IF(AND(OD61='DD FD'!$J$8,OF61='DD FD'!$AI$3),OE61,0),
IF(AND(OO61='DD FD'!$J$8,OQ61='DD FD'!$AI$3),OP61,0),
),2)</f>
        <v>0</v>
      </c>
      <c r="PC61" s="617">
        <f>ROUNDUP(SUM(
IF(AND(LH61='DD FD'!$J$5,LJ61='DD FD'!$AI$3),LI61,0),
IF(AND(LR61='DD FD'!$J$5,LT61='DD FD'!$AI$3),LS61,0),
IF(AND(MB61='DD FD'!$J$5,MD61='DD FD'!$AI$3),MC61,0),
IF(AND(ML61='DD FD'!$J$5,MN61='DD FD'!$AI$3),MM61,0),
IF(AND(MW61='DD FD'!$J$5,MY61='DD FD'!$AI$3),MX61,0),
IF(AND(NH61='DD FD'!$J$5,NJ61='DD FD'!$AI$3),NI61,0),
IF(AND(NS61='DD FD'!$J$5,NU61='DD FD'!$AI$3),NT61,0),
IF(AND(OD61='DD FD'!$J$5,OF61='DD FD'!$AI$3),OE61,0),
IF(AND(OO61='DD FD'!$J$5,OQ61='DD FD'!$AI$3),OP61,0),
),2)</f>
        <v>0</v>
      </c>
      <c r="PD61" s="617">
        <f>ROUNDUP(SUM(
IF(AND(LH61='DD FD'!$J$9,LJ61='DD FD'!$AI$3),LI61,0),
IF(AND(LR61='DD FD'!$J$9,LT61='DD FD'!$AI$3),LS61,0),
IF(AND(MB61='DD FD'!$J$9,MD61='DD FD'!$AI$3),MC61,0),
IF(AND(ML61='DD FD'!$J$9,MN61='DD FD'!$AI$3),MM61,0),
IF(AND(MW61='DD FD'!$J$9,MY61='DD FD'!$AI$3),MX61,0),
IF(AND(NH61='DD FD'!$J$9,NJ61='DD FD'!$AI$3),NI61,0),
IF(AND(NS61='DD FD'!$J$9,NU61='DD FD'!$AI$3),NT61,0),
IF(AND(OD61='DD FD'!$J$9,OF61='DD FD'!$AI$3),OE61,0),
IF(AND(OO61='DD FD'!$J$9,OQ61='DD FD'!$AI$3),OP61,0),
),2)</f>
        <v>0</v>
      </c>
      <c r="PE61" s="617">
        <f>ROUNDUP(SUM(
IF(AND(LH61='DD FD'!$J$4,LJ61='DD FD'!$AI$3),LI61,0),
IF(AND(LR61='DD FD'!$J$4,LT61='DD FD'!$AI$3),LS61,0),
IF(AND(MB61='DD FD'!$J$4,MD61='DD FD'!$AI$3),MC61,0),
IF(AND(ML61='DD FD'!$J$4,MN61='DD FD'!$AI$3),MM61,0),
IF(AND(MW61='DD FD'!$J$4,MY61='DD FD'!$AI$3),MX61,0),
IF(AND(NH61='DD FD'!$J$4,NJ61='DD FD'!$AI$3),NI61,0),
IF(AND(NS61='DD FD'!$J$4,NU61='DD FD'!$AI$3),NT61,0),
IF(AND(OD61='DD FD'!$J$4,OF61='DD FD'!$AI$3),OE61,0),
IF(AND(OO61='DD FD'!$J$4,OQ61='DD FD'!$AI$3),OP61,0),
),2)</f>
        <v>0</v>
      </c>
      <c r="PF61" s="619">
        <f>ROUNDUP(SUM(
IF(AND(LH61='DD FD'!$J$11,LJ61='DD FD'!$AI$3),LI61,0),
IF(AND(LR61='DD FD'!$J$11,LT61='DD FD'!$AI$3),LS61,0),
IF(AND(MB61='DD FD'!$J$11,MD61='DD FD'!$AI$3),MC61,0),
IF(AND(ML61='DD FD'!$J$11,MN61='DD FD'!$AI$3),MM61,0),
IF(AND(MW61='DD FD'!$J$11,MY61='DD FD'!$AI$3),MX61,0),
IF(AND(NH61='DD FD'!$J$11,NJ61='DD FD'!$AI$3),NI61,0),
IF(AND(NS61='DD FD'!$J$11,NU61='DD FD'!$AI$3),NT61,0),
IF(AND(OD61='DD FD'!$J$11,OF61='DD FD'!$AI$3),OE61,0),
IF(AND(OO61='DD FD'!$J$11,OQ61='DD FD'!$AI$3),OP61,0),
),2)</f>
        <v>0</v>
      </c>
    </row>
    <row r="62" spans="1:422">
      <c r="A62" s="806"/>
      <c r="B62" s="934"/>
      <c r="C62" s="247"/>
      <c r="D62" s="842"/>
      <c r="E62" s="247"/>
      <c r="F62" s="158"/>
      <c r="G62" s="710"/>
      <c r="H62" s="712"/>
      <c r="I62" s="936"/>
      <c r="J62" s="803"/>
      <c r="K62" s="150"/>
      <c r="L62" s="146" t="str">
        <f t="shared" si="0"/>
        <v/>
      </c>
      <c r="M62" s="501" t="str">
        <f t="shared" si="17"/>
        <v/>
      </c>
      <c r="N62" s="504"/>
      <c r="O62" s="113" t="str">
        <f t="shared" si="18"/>
        <v/>
      </c>
      <c r="P62" s="114" t="str">
        <f t="shared" si="1"/>
        <v/>
      </c>
      <c r="Q62" s="152"/>
      <c r="R62" s="152"/>
      <c r="S62" s="115" t="str">
        <f t="shared" si="19"/>
        <v/>
      </c>
      <c r="T62" s="159"/>
      <c r="U62" s="159"/>
      <c r="V62" s="157"/>
      <c r="W62" s="157"/>
      <c r="X62" s="157"/>
      <c r="Y62" s="772"/>
      <c r="Z62" s="158"/>
      <c r="AA62" s="144"/>
      <c r="AB62" s="112"/>
      <c r="AC62" s="153"/>
      <c r="AD62" s="153"/>
      <c r="AE62" s="153"/>
      <c r="AF62" s="153"/>
      <c r="AG62" s="153"/>
      <c r="AH62" s="153"/>
      <c r="AI62" s="152"/>
      <c r="AJ62" s="158"/>
      <c r="AK62" s="158"/>
      <c r="AL62" s="158"/>
      <c r="AM62" s="116" t="str">
        <f t="shared" si="20"/>
        <v/>
      </c>
      <c r="AN62" s="116" t="str">
        <f t="shared" si="21"/>
        <v/>
      </c>
      <c r="AO62" s="324"/>
      <c r="AP62" s="503"/>
      <c r="AQ62" s="487" t="str">
        <f t="shared" si="22"/>
        <v/>
      </c>
      <c r="AR62" s="113" t="str">
        <f t="shared" si="2"/>
        <v/>
      </c>
      <c r="AS62" s="113" t="str">
        <f t="shared" si="3"/>
        <v/>
      </c>
      <c r="AT62" s="113" t="str">
        <f t="shared" si="4"/>
        <v/>
      </c>
      <c r="AU62" s="113" t="str">
        <f t="shared" si="5"/>
        <v/>
      </c>
      <c r="AV62" s="159"/>
      <c r="AW62" s="157"/>
      <c r="AX62" s="157"/>
      <c r="AY62" s="157"/>
      <c r="AZ62" s="157"/>
      <c r="BA62" s="116" t="str">
        <f t="shared" si="6"/>
        <v/>
      </c>
      <c r="BB62" s="316"/>
      <c r="BC62" s="116" t="str">
        <f t="shared" si="7"/>
        <v/>
      </c>
      <c r="BD62" s="133" t="str">
        <f t="shared" si="8"/>
        <v/>
      </c>
      <c r="BE62" s="157"/>
      <c r="BF62" s="1180"/>
      <c r="BG62" s="1180"/>
      <c r="BH62" s="158"/>
      <c r="BI62" s="490"/>
      <c r="BJ62" s="514" t="str">
        <f t="shared" si="23"/>
        <v/>
      </c>
      <c r="BK62" s="789"/>
      <c r="BL62" s="116" t="str">
        <f t="shared" si="24"/>
        <v/>
      </c>
      <c r="BM62" s="144"/>
      <c r="BN62" s="144"/>
      <c r="BO62" s="144"/>
      <c r="BP62" s="790"/>
      <c r="BQ62" s="790"/>
      <c r="BR62" s="790"/>
      <c r="BS62" s="116" t="str">
        <f t="shared" si="9"/>
        <v/>
      </c>
      <c r="BT62" s="790"/>
      <c r="BU62" s="808" t="str">
        <f t="shared" si="10"/>
        <v/>
      </c>
      <c r="BV62" s="791"/>
      <c r="BW62" s="144"/>
      <c r="BX62" s="20"/>
      <c r="BY62" s="20"/>
      <c r="BZ62" s="20"/>
      <c r="CA62" s="792"/>
      <c r="CB62" s="1201"/>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782" t="str">
        <f t="shared" si="25"/>
        <v/>
      </c>
      <c r="EE62" s="519"/>
      <c r="EF62" s="793"/>
      <c r="EG62" s="519"/>
      <c r="EH62" s="794"/>
      <c r="EI62" s="790"/>
      <c r="EJ62" s="794"/>
      <c r="EK62" s="794"/>
      <c r="EL62" s="790"/>
      <c r="EM62" s="790"/>
      <c r="EN62" s="790"/>
      <c r="EO62" s="112" t="str">
        <f t="shared" si="11"/>
        <v/>
      </c>
      <c r="EP62" s="790"/>
      <c r="EQ62" s="488" t="str">
        <f t="shared" si="12"/>
        <v/>
      </c>
      <c r="ER62" s="1100"/>
      <c r="ES62" s="1099" t="str">
        <f t="shared" si="26"/>
        <v/>
      </c>
      <c r="ET62" s="525"/>
      <c r="EU62" s="148"/>
      <c r="EV62" s="148"/>
      <c r="EW62" s="148"/>
      <c r="EX62" s="148"/>
      <c r="EY62" s="148"/>
      <c r="EZ62" s="148"/>
      <c r="FA62" s="148"/>
      <c r="FB62" s="148"/>
      <c r="FC62" s="148"/>
      <c r="FD62" s="148"/>
      <c r="FE62" s="148"/>
      <c r="FF62" s="148"/>
      <c r="FG62" s="148"/>
      <c r="FH62" s="148"/>
      <c r="FI62" s="528"/>
      <c r="FJ62" s="513" t="str">
        <f t="shared" si="13"/>
        <v/>
      </c>
      <c r="FK62" s="158"/>
      <c r="FL62" s="850"/>
      <c r="FM62" s="850"/>
      <c r="FN62" s="850"/>
      <c r="FO62" s="850"/>
      <c r="FP62" s="850"/>
      <c r="FQ62" s="850"/>
      <c r="FR62" s="157"/>
      <c r="FS62" s="143"/>
      <c r="FT62" s="143"/>
      <c r="FU62" s="847" t="str">
        <f t="shared" si="14"/>
        <v/>
      </c>
      <c r="FV62" s="555"/>
      <c r="FW62" s="523" t="str">
        <f>IF(Table1[[#This Row],[Nonfood Inhaltstoffe - Komponente]]="","",VLOOKUP(Table1[[#This Row],[Nonfood Inhaltstoffe - Komponente]],'Dropdown Auswahl'!BJ:BK,2,FALSE))</f>
        <v/>
      </c>
      <c r="FX62" s="1013"/>
      <c r="FY62" s="1011" t="str">
        <f t="shared" si="15"/>
        <v/>
      </c>
      <c r="FZ62" s="152"/>
      <c r="GA62" s="152"/>
      <c r="GB62" s="152"/>
      <c r="GC62" s="529" t="str">
        <f t="shared" si="16"/>
        <v/>
      </c>
      <c r="GG62" s="21"/>
      <c r="GH62" s="21"/>
      <c r="GI62" s="1019"/>
      <c r="GJ62" s="1016" t="str">
        <f>IF(Table1[[#This Row],[Global Trade Item Number (GTIN)]]="","",Table1[[#This Row],[Global Trade Item Number (GTIN)]])</f>
        <v/>
      </c>
      <c r="GK62" s="555" t="str">
        <f>IF(Table1[[#This Row],[WAWI-Nr./ Kreditoren-Nummer
(ASDV)]]&lt;&gt;"",Table1[[#This Row],[WAWI-Nr./ Kreditoren-Nummer
(ASDV)]],"")</f>
        <v/>
      </c>
      <c r="GL62" s="165"/>
      <c r="GM62" s="165"/>
      <c r="GN62" s="165"/>
      <c r="GO62" s="485"/>
      <c r="GP62" s="534"/>
      <c r="GQ62" s="533"/>
      <c r="GR62" s="486"/>
      <c r="GS62" s="486"/>
      <c r="GT62" s="486"/>
      <c r="GU62" s="486"/>
      <c r="GV62" s="486"/>
      <c r="GW62" s="542"/>
      <c r="GX62" s="538"/>
      <c r="GY62" s="144"/>
      <c r="GZ62" s="480"/>
      <c r="HA62" s="158"/>
      <c r="HB62" s="480"/>
      <c r="HC62" s="480"/>
      <c r="HD62" s="480"/>
      <c r="HE62" s="480"/>
      <c r="HF62" s="480"/>
      <c r="HG62" s="480"/>
      <c r="HH62" s="538"/>
      <c r="HI62" s="480"/>
      <c r="HJ62" s="480"/>
      <c r="HK62" s="480"/>
      <c r="HL62" s="480"/>
      <c r="HM62" s="480"/>
      <c r="HN62" s="480"/>
      <c r="HO62" s="480"/>
      <c r="HP62" s="480"/>
      <c r="HQ62" s="480"/>
      <c r="HR62" s="538"/>
      <c r="HS62" s="480"/>
      <c r="HT62" s="480"/>
      <c r="HU62" s="480"/>
      <c r="HV62" s="480"/>
      <c r="HW62" s="480"/>
      <c r="HX62" s="480"/>
      <c r="HY62" s="480"/>
      <c r="HZ62" s="480"/>
      <c r="IA62" s="480"/>
      <c r="IB62" s="538"/>
      <c r="IC62" s="480"/>
      <c r="ID62" s="480"/>
      <c r="IE62" s="480"/>
      <c r="IF62" s="480"/>
      <c r="IG62" s="480"/>
      <c r="IH62" s="480"/>
      <c r="II62" s="480"/>
      <c r="IJ62" s="480"/>
      <c r="IK62" s="480"/>
      <c r="IL62" s="480"/>
      <c r="IM62" s="538"/>
      <c r="IN62" s="480"/>
      <c r="IO62" s="480"/>
      <c r="IP62" s="480"/>
      <c r="IQ62" s="480"/>
      <c r="IR62" s="480"/>
      <c r="IS62" s="480"/>
      <c r="IT62" s="480"/>
      <c r="IU62" s="480"/>
      <c r="IV62" s="480"/>
      <c r="IW62" s="480"/>
      <c r="IX62" s="538"/>
      <c r="IY62" s="480"/>
      <c r="IZ62" s="480"/>
      <c r="JA62" s="480"/>
      <c r="JB62" s="480"/>
      <c r="JC62" s="480"/>
      <c r="JD62" s="480"/>
      <c r="JE62" s="480"/>
      <c r="JF62" s="480"/>
      <c r="JG62" s="480"/>
      <c r="JH62" s="480"/>
      <c r="JI62" s="538"/>
      <c r="JJ62" s="480"/>
      <c r="JK62" s="480"/>
      <c r="JL62" s="480"/>
      <c r="JM62" s="480"/>
      <c r="JN62" s="480"/>
      <c r="JO62" s="480"/>
      <c r="JP62" s="480"/>
      <c r="JQ62" s="480"/>
      <c r="JR62" s="480"/>
      <c r="JS62" s="590"/>
      <c r="JT62" s="538"/>
      <c r="JU62" s="480"/>
      <c r="JV62" s="480"/>
      <c r="JW62" s="480"/>
      <c r="JX62" s="480"/>
      <c r="JY62" s="480"/>
      <c r="JZ62" s="480"/>
      <c r="KA62" s="480"/>
      <c r="KB62" s="480"/>
      <c r="KC62" s="480"/>
      <c r="KD62" s="480"/>
      <c r="KE62" s="538"/>
      <c r="KF62" s="480"/>
      <c r="KG62" s="480"/>
      <c r="KH62" s="480"/>
      <c r="KI62" s="480"/>
      <c r="KJ62" s="480"/>
      <c r="KK62" s="480"/>
      <c r="KL62" s="480"/>
      <c r="KM62" s="480"/>
      <c r="KN62" s="480"/>
      <c r="KO62" s="480"/>
      <c r="KR62" s="568" t="str">
        <f>IF(Table1[[#This Row],[GTIN]]&lt;&gt;"",Table1[[#This Row],[GTIN]],"")</f>
        <v/>
      </c>
      <c r="KS62" s="569" t="str">
        <f>Table1[[#This Row],[Kreditor]]</f>
        <v/>
      </c>
      <c r="KT62" s="570" t="str">
        <f>IF(Table1[[#This Row],[Gültig ab (Datum)]]&lt;&gt;"",Table1[[#This Row],[Gültig ab (Datum)]],"")</f>
        <v/>
      </c>
      <c r="KU62" s="570"/>
      <c r="KV62" s="583" t="str">
        <f>IF(Table1[[#This Row],[Artikel verpackt? 
(X=Ja)]]="","",Table1[[#This Row],[Artikel verpackt? 
(X=Ja)]])</f>
        <v/>
      </c>
      <c r="KW62" s="571" t="str">
        <f>IF(Table1[[#This Row],[Verpackung recyclingfähig?
(X=Ja)]]="","",Table1[[#This Row],[Verpackung recyclingfähig?
(X=Ja)]])</f>
        <v/>
      </c>
      <c r="KX62" s="572"/>
      <c r="KY62" s="573"/>
      <c r="KZ62" s="574"/>
      <c r="LA62" s="574"/>
      <c r="LB62" s="574"/>
      <c r="LC62" s="574"/>
      <c r="LD62" s="574"/>
      <c r="LE62" s="574"/>
      <c r="LF62" s="575"/>
      <c r="LG62" s="576" t="str">
        <f>IF(Table1[[#This Row],[Hauptkörper - B1 - Art]]="","",VLOOKUP(Table1[[#This Row],[Hauptkörper - B1 - Art]],'DD FD'!B:C,2,FALSE))</f>
        <v/>
      </c>
      <c r="LH62" s="577" t="str">
        <f>IF(Table1[[#This Row],[Hauptkörper - B1 - Fraktion]]="","",VLOOKUP(Table1[[#This Row],[Hauptkörper - B1 - Fraktion]],'DD FD'!H:J,3,FALSE))</f>
        <v/>
      </c>
      <c r="LI62" s="574" t="str">
        <f>IF(Table1[[#This Row],[Hauptkörper - B1 - Gewicht
(in G)]]="","",Table1[[#This Row],[Hauptkörper - B1 - Gewicht
(in G)]])</f>
        <v/>
      </c>
      <c r="LJ62" s="574" t="str">
        <f>IF(Table1[[#This Row],[Hauptkörper - B1 - Lizenzierungs-pflichtig? (X=Ja)]]="","",Table1[[#This Row],[Hauptkörper - B1 - Lizenzierungs-pflichtig? (X=Ja)]])</f>
        <v/>
      </c>
      <c r="LK62" s="577" t="str">
        <f>IF(Table1[[#This Row],[Hauptkörper - B1 - Virgin Material]]="","",VLOOKUP(Table1[[#This Row],[Hauptkörper - B1 - Virgin Material]],'DD FD'!AJ:AK,2,FALSE))</f>
        <v/>
      </c>
      <c r="LL62" s="578" t="str">
        <f>IF(Table1[[#This Row],[Hauptkörper - B1 - Virgin Material Anteil (in %)]]="","",Table1[[#This Row],[Hauptkörper - B1 - Virgin Material Anteil (in %)]])</f>
        <v/>
      </c>
      <c r="LM62" s="577" t="str">
        <f>IF(Table1[[#This Row],[Hauptkörper - B1 - Recyceltes Material]]="","",VLOOKUP(Table1[[#This Row],[Hauptkörper - B1 - Recyceltes Material]],'DD FD'!AL:AM,2,FALSE))</f>
        <v/>
      </c>
      <c r="LN62" s="578" t="str">
        <f>IF(Table1[[#This Row],[Hauptkörper - B1 - Recyceltes Material Anteil (in %)]]="","",Table1[[#This Row],[Hauptkörper - B1 - Recyceltes Material Anteil (in %)]])</f>
        <v/>
      </c>
      <c r="LO62" s="579" t="str">
        <f>IF(Table1[[#This Row],[Hauptkörper - B1 - Beschichtung]]="","",VLOOKUP(Table1[[#This Row],[Hauptkörper - B1 - Beschichtung]],'DD FD'!AE:AF,2,FALSE))</f>
        <v/>
      </c>
      <c r="LP62" s="580" t="str">
        <f>IF(Table1[[#This Row],[Hauptkörper - B1 - Beschichtung Anteil (in %)]]="","",Table1[[#This Row],[Hauptkörper - B1 - Beschichtung Anteil (in %)]])</f>
        <v/>
      </c>
      <c r="LQ62" s="576" t="str">
        <f>IF(Table1[[#This Row],[Hauptkörper - B2 - Art]]="","",VLOOKUP(Table1[[#This Row],[Hauptkörper - B2 - Art]],'DD FD'!B:C,2,FALSE))</f>
        <v/>
      </c>
      <c r="LR62" s="577" t="str">
        <f>IF(Table1[[#This Row],[Hauptkörper - B2 - Fraktion]]="","",VLOOKUP(Table1[[#This Row],[Hauptkörper - B2 - Fraktion]],'DD FD'!H:J,3,FALSE))</f>
        <v/>
      </c>
      <c r="LS62" s="574" t="str">
        <f>IF(Table1[[#This Row],[Hauptkörper - B2 - Gewicht
(in G)]]="","",Table1[[#This Row],[Hauptkörper - B2 - Gewicht
(in G)]])</f>
        <v/>
      </c>
      <c r="LT62" s="574" t="str">
        <f>IF(Table1[[#This Row],[Hauptkörper - B2 - Lizenzierungs-pflichtig? (X=Ja)]]="","",Table1[[#This Row],[Hauptkörper - B2 - Lizenzierungs-pflichtig? (X=Ja)]])</f>
        <v/>
      </c>
      <c r="LU62" s="577" t="str">
        <f>IF(Table1[[#This Row],[Hauptkörper - B2 - Virgin Material]]="","",VLOOKUP(Table1[[#This Row],[Hauptkörper - B2 - Virgin Material]],'DD FD'!AJ:AK,2,FALSE))</f>
        <v/>
      </c>
      <c r="LV62" s="578" t="str">
        <f>IF(Table1[[#This Row],[Hauptkörper - B2 - Virgin Material Anteil (in %)]]="","",Table1[[#This Row],[Hauptkörper - B2 - Virgin Material Anteil (in %)]])</f>
        <v/>
      </c>
      <c r="LW62" s="577" t="str">
        <f>IF(Table1[[#This Row],[Hauptkörper - B2 - Recyceltes Material]]="","",VLOOKUP(Table1[[#This Row],[Hauptkörper - B2 - Recyceltes Material]],'DD FD'!AL:AM,2,FALSE))</f>
        <v/>
      </c>
      <c r="LX62" s="578" t="str">
        <f>IF(Table1[[#This Row],[Hauptkörper - B2 - Recyceltes Material Anteil (in %)]]="","",Table1[[#This Row],[Hauptkörper - B2 - Recyceltes Material Anteil (in %)]])</f>
        <v/>
      </c>
      <c r="LY62" s="577" t="str">
        <f>IF(Table1[[#This Row],[Hauptkörper - B2 - Beschichtung]]="","",VLOOKUP(Table1[[#This Row],[Hauptkörper - B2 - Beschichtung]],'DD FD'!AE:AF,2,FALSE))</f>
        <v/>
      </c>
      <c r="LZ62" s="580" t="str">
        <f>IF(Table1[[#This Row],[Hauptkörper - B2 - Beschichtung Anteil (in %)]]="","",Table1[[#This Row],[Hauptkörper - B2 - Beschichtung Anteil (in %)]])</f>
        <v/>
      </c>
      <c r="MA62" s="576" t="str">
        <f>IF(Table1[[#This Row],[Hauptkörper - B3 - Art]]="","",VLOOKUP(Table1[[#This Row],[Hauptkörper - B3 - Art]],'DD FD'!B:C,2,FALSE))</f>
        <v/>
      </c>
      <c r="MB62" s="577" t="str">
        <f>IF(Table1[[#This Row],[Hauptkörper - B3 - Fraktion]]="","",VLOOKUP(Table1[[#This Row],[Hauptkörper - B3 - Fraktion]],'DD FD'!H:J,3,FALSE))</f>
        <v/>
      </c>
      <c r="MC62" s="574" t="str">
        <f>IF(Table1[[#This Row],[Hauptkörper - B3 - Gewicht
(in G)]]="","",Table1[[#This Row],[Hauptkörper - B3 - Gewicht
(in G)]])</f>
        <v/>
      </c>
      <c r="MD62" s="574" t="str">
        <f>IF(Table1[[#This Row],[Hauptkörper - B3 - Lizenzierungs-pflichtig? (X=Ja)]]="","",Table1[[#This Row],[Hauptkörper - B3 - Lizenzierungs-pflichtig? (X=Ja)]])</f>
        <v/>
      </c>
      <c r="ME62" s="577" t="str">
        <f>IF(Table1[[#This Row],[Hauptkörper - B3 - Virgin Material]]="","",VLOOKUP(Table1[[#This Row],[Hauptkörper - B3 - Virgin Material]],'DD FD'!AJ:AK,2,FALSE))</f>
        <v/>
      </c>
      <c r="MF62" s="578" t="str">
        <f>IF(Table1[[#This Row],[Hauptkörper - B3 - Virgin Material Anteil (in %)]]="","",Table1[[#This Row],[Hauptkörper - B3 - Virgin Material Anteil (in %)]])</f>
        <v/>
      </c>
      <c r="MG62" s="577" t="str">
        <f>IF(Table1[[#This Row],[Hauptkörper - B3 - Recyceltes Material]]="","",VLOOKUP(Table1[[#This Row],[Hauptkörper - B3 - Recyceltes Material]],'DD FD'!AL:AM,2,FALSE))</f>
        <v/>
      </c>
      <c r="MH62" s="578" t="str">
        <f>IF(Table1[[#This Row],[Hauptkörper - B3 - Recyceltes Material Anteil (in %)]]="","",Table1[[#This Row],[Hauptkörper - B3 - Recyceltes Material Anteil (in %)]])</f>
        <v/>
      </c>
      <c r="MI62" s="577" t="str">
        <f>IF(Table1[[#This Row],[Hauptkörper - B3 - Beschichtung]]="","",VLOOKUP(Table1[[#This Row],[Hauptkörper - B3 - Beschichtung]],'DD FD'!AE:AF,2,FALSE))</f>
        <v/>
      </c>
      <c r="MJ62" s="580" t="str">
        <f>IF(Table1[[#This Row],[Hauptkörper - B3 - Beschichtung Anteil (in %)]]="","",Table1[[#This Row],[Hauptkörper - B3 - Beschichtung Anteil (in %)]])</f>
        <v/>
      </c>
      <c r="MK62" s="576" t="str">
        <f>IF(Table1[[#This Row],[Verschluss - B1 - Art]]="","",VLOOKUP(Table1[[#This Row],[Verschluss - B1 - Art]],'DD FD'!D:E,2,FALSE))</f>
        <v/>
      </c>
      <c r="ML62" s="577" t="str">
        <f>IF(Table1[[#This Row],[Verschluss - B1 - Fraktion]]="","",VLOOKUP(Table1[[#This Row],[Verschluss - B1 - Fraktion]],'DD FD'!H:J,3,FALSE))</f>
        <v/>
      </c>
      <c r="MM62" s="574" t="str">
        <f>IF(Table1[[#This Row],[Verschluss - B1 - Gewicht (in G)]]="","",Table1[[#This Row],[Verschluss - B1 - Gewicht (in G)]])</f>
        <v/>
      </c>
      <c r="MN62" s="574" t="str">
        <f>IF(Table1[[#This Row],[Verschluss - B1 - Lizenzierungs-pflichtig? (X=Ja)]]="","",Table1[[#This Row],[Verschluss - B1 - Lizenzierungs-pflichtig? (X=Ja)]])</f>
        <v/>
      </c>
      <c r="MO62" s="574" t="str">
        <f>IF(Table1[[#This Row],[Verschluss - B1 - Trennbar vom Hauptkörper? (X=Ja)]]="","",Table1[[#This Row],[Verschluss - B1 - Trennbar vom Hauptkörper? (X=Ja)]])</f>
        <v/>
      </c>
      <c r="MP62" s="577" t="str">
        <f>IF(Table1[[#This Row],[Verschluss - B1 - Virgin Material]]="","",VLOOKUP(Table1[[#This Row],[Verschluss - B1 - Virgin Material]],'DD FD'!AJ:AK,2,FALSE))</f>
        <v/>
      </c>
      <c r="MQ62" s="578" t="str">
        <f>IF(Table1[[#This Row],[Verschluss - B1 - Virgin Material Anteil (in %)]]="","",Table1[[#This Row],[Verschluss - B1 - Virgin Material Anteil (in %)]])</f>
        <v/>
      </c>
      <c r="MR62" s="577" t="str">
        <f>IF(Table1[[#This Row],[Verschluss - B1 - Recyceltes Material]]="","",VLOOKUP(Table1[[#This Row],[Verschluss - B1 - Recyceltes Material]],'DD FD'!AL:AM,2,FALSE))</f>
        <v/>
      </c>
      <c r="MS62" s="578" t="str">
        <f>IF(Table1[[#This Row],[Verschluss - B1 - Recyceltes Material Anteil (in %)]]="","",Table1[[#This Row],[Verschluss - B1 - Recyceltes Material Anteil (in %)]])</f>
        <v/>
      </c>
      <c r="MT62" s="577" t="str">
        <f>IF(Table1[[#This Row],[Verschluss - B1 - Beschichtung]]="","",VLOOKUP(Table1[[#This Row],[Verschluss - B1 - Beschichtung]],'DD FD'!AE:AF,2,FALSE))</f>
        <v/>
      </c>
      <c r="MU62" s="580" t="str">
        <f>IF(Table1[[#This Row],[Verschluss - B1 - Beschichtung Anteil (in %)]]="","",Table1[[#This Row],[Verschluss - B1 - Beschichtung Anteil (in %)]])</f>
        <v/>
      </c>
      <c r="MV62" s="576" t="str">
        <f>IF(Table1[[#This Row],[Verschluss - B2 - Art]]="","",VLOOKUP(Table1[[#This Row],[Verschluss - B2 - Art]],'DD FD'!D:E,2,FALSE))</f>
        <v/>
      </c>
      <c r="MW62" s="577" t="str">
        <f>IF(Table1[[#This Row],[Verschluss - B2 - Fraktion]]="","",VLOOKUP(Table1[[#This Row],[Verschluss - B2 - Fraktion]],'DD FD'!H:J,3,FALSE))</f>
        <v/>
      </c>
      <c r="MX62" s="574" t="str">
        <f>IF(Table1[[#This Row],[Verschluss - B2 - Gewicht (in G)]]="","",Table1[[#This Row],[Verschluss - B2 - Gewicht (in G)]])</f>
        <v/>
      </c>
      <c r="MY62" s="574" t="str">
        <f>IF(Table1[[#This Row],[Verschluss - B2 - Lizenzierungs-pflichtig? (X=Ja)]]="","",Table1[[#This Row],[Verschluss - B2 - Lizenzierungs-pflichtig? (X=Ja)]])</f>
        <v/>
      </c>
      <c r="MZ62" s="574" t="str">
        <f>IF(Table1[[#This Row],[Verschluss - B2 - Trennbar vom Hauptkörper? (X=Ja)]]="","",Table1[[#This Row],[Verschluss - B2 - Trennbar vom Hauptkörper? (X=Ja)]])</f>
        <v/>
      </c>
      <c r="NA62" s="577" t="str">
        <f>IF(Table1[[#This Row],[Verschluss - B2 - Virgin Material]]="","",VLOOKUP(Table1[[#This Row],[Verschluss - B2 - Virgin Material]],'DD FD'!AJ:AK,2,FALSE))</f>
        <v/>
      </c>
      <c r="NB62" s="578" t="str">
        <f>IF(Table1[[#This Row],[Verschluss - B2 - Virgin Material Anteil (in %)]]="","",Table1[[#This Row],[Verschluss - B2 - Virgin Material Anteil (in %)]])</f>
        <v/>
      </c>
      <c r="NC62" s="577" t="str">
        <f>IF(Table1[[#This Row],[Verschluss - B2 - Recyceltes Material]]="","",VLOOKUP(Table1[[#This Row],[Verschluss - B2 - Recyceltes Material]],'DD FD'!AL:AM,2,FALSE))</f>
        <v/>
      </c>
      <c r="ND62" s="578" t="str">
        <f>IF(Table1[[#This Row],[Verschluss - B2 - Recyceltes Material Anteil (in %)]]="","",Table1[[#This Row],[Verschluss - B2 - Recyceltes Material Anteil (in %)]])</f>
        <v/>
      </c>
      <c r="NE62" s="577" t="str">
        <f>IF(Table1[[#This Row],[Verschluss - B2 - Beschichtung]]="","",VLOOKUP(Table1[[#This Row],[Verschluss - B2 - Beschichtung]],'DD FD'!AE:AF,2,FALSE))</f>
        <v/>
      </c>
      <c r="NF62" s="580" t="str">
        <f>IF(Table1[[#This Row],[Verschluss - B2 - Beschichtung Anteil (in %)]]="","",Table1[[#This Row],[Verschluss - B2 - Beschichtung Anteil (in %)]])</f>
        <v/>
      </c>
      <c r="NG62" s="576" t="str">
        <f>IF(Table1[[#This Row],[Verschluss - B3 - Art]]="","",VLOOKUP(Table1[[#This Row],[Verschluss - B3 - Art]],'DD FD'!D:E,2,FALSE))</f>
        <v/>
      </c>
      <c r="NH62" s="577" t="str">
        <f>IF(Table1[[#This Row],[Verschluss - B3 - Fraktion]]="","",VLOOKUP(Table1[[#This Row],[Verschluss - B3 - Fraktion]],'DD FD'!H:J,3,FALSE))</f>
        <v/>
      </c>
      <c r="NI62" s="574" t="str">
        <f>IF(Table1[[#This Row],[Verschluss - B3 - Gewicht (in G)]]="","",Table1[[#This Row],[Verschluss - B3 - Gewicht (in G)]])</f>
        <v/>
      </c>
      <c r="NJ62" s="574" t="str">
        <f>IF(Table1[[#This Row],[Verschluss - B3 - Lizenzierungs-pflichtig? (X=Ja)]]="","",Table1[[#This Row],[Verschluss - B3 - Lizenzierungs-pflichtig? (X=Ja)]])</f>
        <v/>
      </c>
      <c r="NK62" s="574" t="str">
        <f>IF(Table1[[#This Row],[Verschluss - B3 - Trennbar vom Hauptkörper? (X=Ja)]]="","",Table1[[#This Row],[Verschluss - B3 - Trennbar vom Hauptkörper? (X=Ja)]])</f>
        <v/>
      </c>
      <c r="NL62" s="577" t="str">
        <f>IF(Table1[[#This Row],[Verschluss - B3 - Virgin Material]]="","",VLOOKUP(Table1[[#This Row],[Verschluss - B3 - Virgin Material]],'DD FD'!AJ:AK,2,FALSE))</f>
        <v/>
      </c>
      <c r="NM62" s="578" t="str">
        <f>IF(Table1[[#This Row],[Verschluss - B3 - Virgin Material Anteil (in %)]]="","",Table1[[#This Row],[Verschluss - B3 - Virgin Material Anteil (in %)]])</f>
        <v/>
      </c>
      <c r="NN62" s="577" t="str">
        <f>IF(Table1[[#This Row],[Verschluss - B3 - Recyceltes Material]]="","",VLOOKUP(Table1[[#This Row],[Verschluss - B3 - Recyceltes Material]],'DD FD'!AL:AM,2,FALSE))</f>
        <v/>
      </c>
      <c r="NO62" s="578" t="str">
        <f>IF(Table1[[#This Row],[Verschluss - B3 - Recyceltes Material Anteil (in %)]]="","",Table1[[#This Row],[Verschluss - B3 - Recyceltes Material Anteil (in %)]])</f>
        <v/>
      </c>
      <c r="NP62" s="577" t="str">
        <f>IF(Table1[[#This Row],[Verschluss - B3 - Beschichtung]]="","",VLOOKUP(Table1[[#This Row],[Verschluss - B3 - Beschichtung]],'DD FD'!AE:AF,2,FALSE))</f>
        <v/>
      </c>
      <c r="NQ62" s="580" t="str">
        <f>IF(Table1[[#This Row],[Verschluss - B3 - Beschichtung Anteil (in %)]]="","",Table1[[#This Row],[Verschluss - B3 - Beschichtung Anteil (in %)]])</f>
        <v/>
      </c>
      <c r="NR62" s="576" t="str">
        <f>IF(Table1[[#This Row],[Etikett - B1 - Art]]="","",VLOOKUP(Table1[[#This Row],[Etikett - B1 - Art]],'DD FD'!F:G,2,FALSE))</f>
        <v/>
      </c>
      <c r="NS62" s="577" t="str">
        <f>IF(Table1[[#This Row],[Etikett - B1 - Fraktion]]="","",VLOOKUP(Table1[[#This Row],[Etikett - B1 - Fraktion]],'DD FD'!H:J,3,FALSE))</f>
        <v/>
      </c>
      <c r="NT62" s="574" t="str">
        <f>IF(Table1[[#This Row],[Etikett - B1 - Gewicht (in G)]]="","",Table1[[#This Row],[Etikett - B1 - Gewicht (in G)]])</f>
        <v/>
      </c>
      <c r="NU62" s="574" t="str">
        <f>IF(Table1[[#This Row],[Etikett - B1 - Lizenzierungs-pflichtig? (X=Ja)]]="","",Table1[[#This Row],[Etikett - B1 - Lizenzierungs-pflichtig? (X=Ja)]])</f>
        <v/>
      </c>
      <c r="NV62" s="574" t="str">
        <f>IF(Table1[[#This Row],[Etikett - B1 - Trennbar vom Hauptkörper? (X=Ja)]]="","",Table1[[#This Row],[Etikett - B1 - Trennbar vom Hauptkörper? (X=Ja)]])</f>
        <v/>
      </c>
      <c r="NW62" s="577" t="str">
        <f>IF(Table1[[#This Row],[Etikett - B1 - Virgin Material]]="","",VLOOKUP(Table1[[#This Row],[Etikett - B1 - Virgin Material]],'DD FD'!AJ:AK,2,FALSE))</f>
        <v/>
      </c>
      <c r="NX62" s="578" t="str">
        <f>IF(Table1[[#This Row],[Etikett - B1 - Virgin Material Anteil (in %)]]="","",Table1[[#This Row],[Etikett - B1 - Virgin Material Anteil (in %)]])</f>
        <v/>
      </c>
      <c r="NY62" s="577" t="str">
        <f>IF(Table1[[#This Row],[Etikett - B1 - Recyceltes Material]]="","",VLOOKUP(Table1[[#This Row],[Etikett - B1 - Recyceltes Material]],'DD FD'!AL:AM,2,FALSE))</f>
        <v/>
      </c>
      <c r="NZ62" s="578" t="str">
        <f>IF(Table1[[#This Row],[Etikett - B1 - Recyceltes Material Anteil (in %)]]="","",Table1[[#This Row],[Etikett - B1 - Recyceltes Material Anteil (in %)]])</f>
        <v/>
      </c>
      <c r="OA62" s="577" t="str">
        <f>IF(Table1[[#This Row],[Etikett - B1 - Beschichtung]]="","",VLOOKUP(Table1[[#This Row],[Etikett - B1 - Beschichtung]],'DD FD'!AE:AF,2,FALSE))</f>
        <v/>
      </c>
      <c r="OB62" s="580" t="str">
        <f>IF(Table1[[#This Row],[Etikett - B1 - Beschichtung Anteil (in %)]]="","",Table1[[#This Row],[Etikett - B1 - Beschichtung Anteil (in %)]])</f>
        <v/>
      </c>
      <c r="OC62" s="576" t="str">
        <f>IF(Table1[[#This Row],[Etikett - B2 - Art]]="","",VLOOKUP(Table1[[#This Row],[Etikett - B2 - Art]],'DD FD'!F:G,2,FALSE))</f>
        <v/>
      </c>
      <c r="OD62" s="577" t="str">
        <f>IF(Table1[[#This Row],[Etikett - B2 - Fraktion]]="","",VLOOKUP(Table1[[#This Row],[Etikett - B2 - Fraktion]],'DD FD'!H:J,3,FALSE))</f>
        <v/>
      </c>
      <c r="OE62" s="574" t="str">
        <f>IF(Table1[[#This Row],[Etikett - B2 - Gewicht (in G)]]="","",Table1[[#This Row],[Etikett - B2 - Gewicht (in G)]])</f>
        <v/>
      </c>
      <c r="OF62" s="574" t="str">
        <f>IF(Table1[[#This Row],[Etikett - B2 - Lizenzierungs-pflichtig? (X=Ja)]]="","",Table1[[#This Row],[Etikett - B2 - Lizenzierungs-pflichtig? (X=Ja)]])</f>
        <v/>
      </c>
      <c r="OG62" s="574" t="str">
        <f>IF(Table1[[#This Row],[Etikett - B2 - Trennbar vom Hauptkörper? (X=Ja)]]="","",Table1[[#This Row],[Etikett - B2 - Trennbar vom Hauptkörper? (X=Ja)]])</f>
        <v/>
      </c>
      <c r="OH62" s="577" t="str">
        <f>IF(Table1[[#This Row],[Etikett - B2 - Virgin Material]]="","",VLOOKUP(Table1[[#This Row],[Etikett - B2 - Virgin Material]],'DD FD'!AJ:AK,2,FALSE))</f>
        <v/>
      </c>
      <c r="OI62" s="578" t="str">
        <f>IF(Table1[[#This Row],[Etikett - B2 - Virgin Material Anteil (in %)]]="","",Table1[[#This Row],[Etikett - B2 - Virgin Material Anteil (in %)]])</f>
        <v/>
      </c>
      <c r="OJ62" s="577" t="str">
        <f>IF(Table1[[#This Row],[Etikett - B2 - Recyceltes Material]]="","",VLOOKUP(Table1[[#This Row],[Etikett - B2 - Recyceltes Material]],'DD FD'!AL:AM,2,FALSE))</f>
        <v/>
      </c>
      <c r="OK62" s="578" t="str">
        <f>IF(Table1[[#This Row],[Etikett - B2 - Recyceltes Material Anteil (in %)]]="","",Table1[[#This Row],[Etikett - B2 - Recyceltes Material Anteil (in %)]])</f>
        <v/>
      </c>
      <c r="OL62" s="577" t="str">
        <f>IF(Table1[[#This Row],[Etikett - B2 - Beschichtung]]="","",VLOOKUP(Table1[[#This Row],[Etikett - B2 - Beschichtung]],'DD FD'!AE:AF,2,FALSE))</f>
        <v/>
      </c>
      <c r="OM62" s="580" t="str">
        <f>IF(Table1[[#This Row],[Etikett - B2 - Beschichtung Anteil (in %)]]="","",Table1[[#This Row],[Etikett - B2 - Beschichtung Anteil (in %)]])</f>
        <v/>
      </c>
      <c r="ON62" s="576" t="str">
        <f>IF(Table1[[#This Row],[Etikett - B3 - Art]]="","",VLOOKUP(Table1[[#This Row],[Etikett - B3 - Art]],'DD FD'!F:G,2,FALSE))</f>
        <v/>
      </c>
      <c r="OO62" s="577" t="str">
        <f>IF(Table1[[#This Row],[Etikett - B3 - Fraktion]]="","",VLOOKUP(Table1[[#This Row],[Etikett - B3 - Fraktion]],'DD FD'!H:J,3,FALSE))</f>
        <v/>
      </c>
      <c r="OP62" s="574" t="str">
        <f>IF(Table1[[#This Row],[Etikett - B3 - Gewicht (in G)]]="","",Table1[[#This Row],[Etikett - B3 - Gewicht (in G)]])</f>
        <v/>
      </c>
      <c r="OQ62" s="574" t="str">
        <f>IF(Table1[[#This Row],[Etikett - B3 - Lizenzierungs-pflichtig? (X=Ja)]]="","",Table1[[#This Row],[Etikett - B3 - Lizenzierungs-pflichtig? (X=Ja)]])</f>
        <v/>
      </c>
      <c r="OR62" s="574" t="str">
        <f>IF(Table1[[#This Row],[Etikett - B3 - Trennbar vom Hauptkörper? (X=Ja)]]="","",Table1[[#This Row],[Etikett - B3 - Trennbar vom Hauptkörper? (X=Ja)]])</f>
        <v/>
      </c>
      <c r="OS62" s="577" t="str">
        <f>IF(Table1[[#This Row],[Etikett - B3 - Virgin Material]]="","",VLOOKUP(Table1[[#This Row],[Etikett - B3 - Virgin Material]],'DD FD'!AJ:AK,2,FALSE))</f>
        <v/>
      </c>
      <c r="OT62" s="578" t="str">
        <f>IF(Table1[[#This Row],[Etikett - B3 - Virgin Material Anteil (in %)]]="","",Table1[[#This Row],[Etikett - B3 - Virgin Material Anteil (in %)]])</f>
        <v/>
      </c>
      <c r="OU62" s="577" t="str">
        <f>IF(Table1[[#This Row],[Etikett - B3 - Recyceltes Material]]="","",VLOOKUP(Table1[[#This Row],[Etikett - B3 - Recyceltes Material]],'DD FD'!AL:AM,2,FALSE))</f>
        <v/>
      </c>
      <c r="OV62" s="578" t="str">
        <f>IF(Table1[[#This Row],[Etikett - B3 - Recyceltes Material Anteil (in %)]]="","",Table1[[#This Row],[Etikett - B3 - Recyceltes Material Anteil (in %)]])</f>
        <v/>
      </c>
      <c r="OW62" s="577" t="str">
        <f>IF(Table1[[#This Row],[Etikett - B3 - Beschichtung]]="","",VLOOKUP(Table1[[#This Row],[Etikett - B3 - Beschichtung]],'DD FD'!AE:AF,2,FALSE))</f>
        <v/>
      </c>
      <c r="OX62" s="613" t="str">
        <f>IF(Table1[[#This Row],[Etikett - B3 - Beschichtung Anteil (in %)]]="","",Table1[[#This Row],[Etikett - B3 - Beschichtung Anteil (in %)]])</f>
        <v/>
      </c>
      <c r="OY62" s="618">
        <f>ROUNDUP(SUM(
IF(AND(LH62='DD FD'!$J$7,LJ62='DD FD'!$AI$3),LI62,0),
IF(AND(LR62='DD FD'!$J$7,LT62='DD FD'!$AI$3),LS62,0),
IF(AND(MB62='DD FD'!$J$7,MD62='DD FD'!$AI$3),MC62,0),
IF(AND(ML62='DD FD'!$J$7,MN62='DD FD'!$AI$3),MM62,0),
IF(AND(MW62='DD FD'!$J$7,MY62='DD FD'!$AI$3),MX62,0),
IF(AND(NH62='DD FD'!$J$7,NJ62='DD FD'!$AI$3),NI62,0),
IF(AND(NS62='DD FD'!$J$7,NU62='DD FD'!$AI$3),NT62,0),
IF(AND(OD62='DD FD'!$J$7,OF62='DD FD'!$AI$3),OE62,0),
IF(AND(OO62='DD FD'!$J$7,OQ62='DD FD'!$AI$3),OP62,0),
),2)</f>
        <v>0</v>
      </c>
      <c r="OZ62" s="617">
        <f>ROUNDUP(SUM(
IF(AND(LH62='DD FD'!$J$6,LJ62='DD FD'!$AI$3),LI62,0),
IF(AND(LR62='DD FD'!$J$6,LT62='DD FD'!$AI$3),LS62,0),
IF(AND(MB62='DD FD'!$J$6,MD62='DD FD'!$AI$3),MC62,0),
IF(AND(ML62='DD FD'!$J$6,MN62='DD FD'!$AI$3),MM62,0),
IF(AND(MW62='DD FD'!$J$6,MY62='DD FD'!$AI$3),MX62,0),
IF(AND(NH62='DD FD'!$J$6,NJ62='DD FD'!$AI$3),NI62,0),
IF(AND(NS62='DD FD'!$J$6,NU62='DD FD'!$AI$3),NT62,0),
IF(AND(OD62='DD FD'!$J$6,OF62='DD FD'!$AI$3),OE62,0),
IF(AND(OO62='DD FD'!$J$6,OQ62='DD FD'!$AI$3),OP62,0),
),2)</f>
        <v>0</v>
      </c>
      <c r="PA62" s="617">
        <f>ROUNDUP(SUM(
IF(AND(LH62='DD FD'!$J$10,LJ62='DD FD'!$AI$3),LI62,0),
IF(AND(LR62='DD FD'!$J$10,LT62='DD FD'!$AI$3),LS62,0),
IF(AND(MB62='DD FD'!$J$10,MD62='DD FD'!$AI$3),MC62,0),
IF(AND(ML62='DD FD'!$J$10,MN62='DD FD'!$AI$3),MM62,0),
IF(AND(MW62='DD FD'!$J$10,MY62='DD FD'!$AI$3),MX62,0),
IF(AND(NH62='DD FD'!$J$10,NJ62='DD FD'!$AI$3),NI62,0),
IF(AND(NS62='DD FD'!$J$10,NU62='DD FD'!$AI$3),NT62,0),
IF(AND(OD62='DD FD'!$J$10,OF62='DD FD'!$AI$3),OE62,0),
IF(AND(OO62='DD FD'!$J$10,OQ62='DD FD'!$AI$3),OP62,0),
),2)</f>
        <v>0</v>
      </c>
      <c r="PB62" s="617">
        <f>ROUNDUP(SUM(
IF(AND(LH62='DD FD'!$J$8,LJ62='DD FD'!$AI$3),LI62,0),
IF(AND(LR62='DD FD'!$J$8,LT62='DD FD'!$AI$3),LS62,0),
IF(AND(MB62='DD FD'!$J$8,MD62='DD FD'!$AI$3),MC62,0),
IF(AND(ML62='DD FD'!$J$8,MN62='DD FD'!$AI$3),MM62,0),
IF(AND(MW62='DD FD'!$J$8,MY62='DD FD'!$AI$3),MX62,0),
IF(AND(NH62='DD FD'!$J$8,NJ62='DD FD'!$AI$3),NI62,0),
IF(AND(NS62='DD FD'!$J$8,NU62='DD FD'!$AI$3),NT62,0),
IF(AND(OD62='DD FD'!$J$8,OF62='DD FD'!$AI$3),OE62,0),
IF(AND(OO62='DD FD'!$J$8,OQ62='DD FD'!$AI$3),OP62,0),
),2)</f>
        <v>0</v>
      </c>
      <c r="PC62" s="617">
        <f>ROUNDUP(SUM(
IF(AND(LH62='DD FD'!$J$5,LJ62='DD FD'!$AI$3),LI62,0),
IF(AND(LR62='DD FD'!$J$5,LT62='DD FD'!$AI$3),LS62,0),
IF(AND(MB62='DD FD'!$J$5,MD62='DD FD'!$AI$3),MC62,0),
IF(AND(ML62='DD FD'!$J$5,MN62='DD FD'!$AI$3),MM62,0),
IF(AND(MW62='DD FD'!$J$5,MY62='DD FD'!$AI$3),MX62,0),
IF(AND(NH62='DD FD'!$J$5,NJ62='DD FD'!$AI$3),NI62,0),
IF(AND(NS62='DD FD'!$J$5,NU62='DD FD'!$AI$3),NT62,0),
IF(AND(OD62='DD FD'!$J$5,OF62='DD FD'!$AI$3),OE62,0),
IF(AND(OO62='DD FD'!$J$5,OQ62='DD FD'!$AI$3),OP62,0),
),2)</f>
        <v>0</v>
      </c>
      <c r="PD62" s="617">
        <f>ROUNDUP(SUM(
IF(AND(LH62='DD FD'!$J$9,LJ62='DD FD'!$AI$3),LI62,0),
IF(AND(LR62='DD FD'!$J$9,LT62='DD FD'!$AI$3),LS62,0),
IF(AND(MB62='DD FD'!$J$9,MD62='DD FD'!$AI$3),MC62,0),
IF(AND(ML62='DD FD'!$J$9,MN62='DD FD'!$AI$3),MM62,0),
IF(AND(MW62='DD FD'!$J$9,MY62='DD FD'!$AI$3),MX62,0),
IF(AND(NH62='DD FD'!$J$9,NJ62='DD FD'!$AI$3),NI62,0),
IF(AND(NS62='DD FD'!$J$9,NU62='DD FD'!$AI$3),NT62,0),
IF(AND(OD62='DD FD'!$J$9,OF62='DD FD'!$AI$3),OE62,0),
IF(AND(OO62='DD FD'!$J$9,OQ62='DD FD'!$AI$3),OP62,0),
),2)</f>
        <v>0</v>
      </c>
      <c r="PE62" s="617">
        <f>ROUNDUP(SUM(
IF(AND(LH62='DD FD'!$J$4,LJ62='DD FD'!$AI$3),LI62,0),
IF(AND(LR62='DD FD'!$J$4,LT62='DD FD'!$AI$3),LS62,0),
IF(AND(MB62='DD FD'!$J$4,MD62='DD FD'!$AI$3),MC62,0),
IF(AND(ML62='DD FD'!$J$4,MN62='DD FD'!$AI$3),MM62,0),
IF(AND(MW62='DD FD'!$J$4,MY62='DD FD'!$AI$3),MX62,0),
IF(AND(NH62='DD FD'!$J$4,NJ62='DD FD'!$AI$3),NI62,0),
IF(AND(NS62='DD FD'!$J$4,NU62='DD FD'!$AI$3),NT62,0),
IF(AND(OD62='DD FD'!$J$4,OF62='DD FD'!$AI$3),OE62,0),
IF(AND(OO62='DD FD'!$J$4,OQ62='DD FD'!$AI$3),OP62,0),
),2)</f>
        <v>0</v>
      </c>
      <c r="PF62" s="619">
        <f>ROUNDUP(SUM(
IF(AND(LH62='DD FD'!$J$11,LJ62='DD FD'!$AI$3),LI62,0),
IF(AND(LR62='DD FD'!$J$11,LT62='DD FD'!$AI$3),LS62,0),
IF(AND(MB62='DD FD'!$J$11,MD62='DD FD'!$AI$3),MC62,0),
IF(AND(ML62='DD FD'!$J$11,MN62='DD FD'!$AI$3),MM62,0),
IF(AND(MW62='DD FD'!$J$11,MY62='DD FD'!$AI$3),MX62,0),
IF(AND(NH62='DD FD'!$J$11,NJ62='DD FD'!$AI$3),NI62,0),
IF(AND(NS62='DD FD'!$J$11,NU62='DD FD'!$AI$3),NT62,0),
IF(AND(OD62='DD FD'!$J$11,OF62='DD FD'!$AI$3),OE62,0),
IF(AND(OO62='DD FD'!$J$11,OQ62='DD FD'!$AI$3),OP62,0),
),2)</f>
        <v>0</v>
      </c>
    </row>
    <row r="63" spans="1:422">
      <c r="A63" s="806"/>
      <c r="B63" s="934"/>
      <c r="C63" s="247"/>
      <c r="D63" s="842"/>
      <c r="E63" s="247"/>
      <c r="F63" s="158"/>
      <c r="G63" s="710"/>
      <c r="H63" s="712"/>
      <c r="I63" s="936"/>
      <c r="J63" s="803"/>
      <c r="K63" s="150"/>
      <c r="L63" s="146" t="str">
        <f t="shared" si="0"/>
        <v/>
      </c>
      <c r="M63" s="501" t="str">
        <f t="shared" si="17"/>
        <v/>
      </c>
      <c r="N63" s="504"/>
      <c r="O63" s="113" t="str">
        <f t="shared" si="18"/>
        <v/>
      </c>
      <c r="P63" s="114" t="str">
        <f t="shared" si="1"/>
        <v/>
      </c>
      <c r="Q63" s="152"/>
      <c r="R63" s="152"/>
      <c r="S63" s="115" t="str">
        <f t="shared" si="19"/>
        <v/>
      </c>
      <c r="T63" s="159"/>
      <c r="U63" s="159"/>
      <c r="V63" s="157"/>
      <c r="W63" s="157"/>
      <c r="X63" s="157"/>
      <c r="Y63" s="772"/>
      <c r="Z63" s="158"/>
      <c r="AA63" s="144"/>
      <c r="AB63" s="112"/>
      <c r="AC63" s="153"/>
      <c r="AD63" s="153"/>
      <c r="AE63" s="153"/>
      <c r="AF63" s="153"/>
      <c r="AG63" s="153"/>
      <c r="AH63" s="153"/>
      <c r="AI63" s="152"/>
      <c r="AJ63" s="158"/>
      <c r="AK63" s="158"/>
      <c r="AL63" s="158"/>
      <c r="AM63" s="116" t="str">
        <f t="shared" si="20"/>
        <v/>
      </c>
      <c r="AN63" s="116" t="str">
        <f t="shared" si="21"/>
        <v/>
      </c>
      <c r="AO63" s="324"/>
      <c r="AP63" s="503"/>
      <c r="AQ63" s="487" t="str">
        <f t="shared" si="22"/>
        <v/>
      </c>
      <c r="AR63" s="113" t="str">
        <f t="shared" si="2"/>
        <v/>
      </c>
      <c r="AS63" s="113" t="str">
        <f t="shared" si="3"/>
        <v/>
      </c>
      <c r="AT63" s="113" t="str">
        <f t="shared" si="4"/>
        <v/>
      </c>
      <c r="AU63" s="113" t="str">
        <f t="shared" si="5"/>
        <v/>
      </c>
      <c r="AV63" s="159"/>
      <c r="AW63" s="157"/>
      <c r="AX63" s="157"/>
      <c r="AY63" s="157"/>
      <c r="AZ63" s="157"/>
      <c r="BA63" s="116" t="str">
        <f t="shared" si="6"/>
        <v/>
      </c>
      <c r="BB63" s="316"/>
      <c r="BC63" s="116" t="str">
        <f t="shared" si="7"/>
        <v/>
      </c>
      <c r="BD63" s="133" t="str">
        <f t="shared" si="8"/>
        <v/>
      </c>
      <c r="BE63" s="157"/>
      <c r="BF63" s="1180"/>
      <c r="BG63" s="1180"/>
      <c r="BH63" s="158"/>
      <c r="BI63" s="490"/>
      <c r="BJ63" s="514" t="str">
        <f t="shared" si="23"/>
        <v/>
      </c>
      <c r="BK63" s="789"/>
      <c r="BL63" s="116" t="str">
        <f t="shared" si="24"/>
        <v/>
      </c>
      <c r="BM63" s="144"/>
      <c r="BN63" s="144"/>
      <c r="BO63" s="144"/>
      <c r="BP63" s="790"/>
      <c r="BQ63" s="790"/>
      <c r="BR63" s="790"/>
      <c r="BS63" s="116" t="str">
        <f t="shared" si="9"/>
        <v/>
      </c>
      <c r="BT63" s="790"/>
      <c r="BU63" s="808" t="str">
        <f t="shared" si="10"/>
        <v/>
      </c>
      <c r="BV63" s="791"/>
      <c r="BW63" s="144"/>
      <c r="BX63" s="20"/>
      <c r="BY63" s="20"/>
      <c r="BZ63" s="20"/>
      <c r="CA63" s="792"/>
      <c r="CB63" s="1201"/>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782" t="str">
        <f t="shared" si="25"/>
        <v/>
      </c>
      <c r="EE63" s="519"/>
      <c r="EF63" s="793"/>
      <c r="EG63" s="519"/>
      <c r="EH63" s="794"/>
      <c r="EI63" s="790"/>
      <c r="EJ63" s="794"/>
      <c r="EK63" s="794"/>
      <c r="EL63" s="790"/>
      <c r="EM63" s="790"/>
      <c r="EN63" s="790"/>
      <c r="EO63" s="112" t="str">
        <f t="shared" si="11"/>
        <v/>
      </c>
      <c r="EP63" s="790"/>
      <c r="EQ63" s="488" t="str">
        <f t="shared" si="12"/>
        <v/>
      </c>
      <c r="ER63" s="1100"/>
      <c r="ES63" s="1099" t="str">
        <f t="shared" si="26"/>
        <v/>
      </c>
      <c r="ET63" s="525"/>
      <c r="EU63" s="148"/>
      <c r="EV63" s="148"/>
      <c r="EW63" s="148"/>
      <c r="EX63" s="148"/>
      <c r="EY63" s="148"/>
      <c r="EZ63" s="148"/>
      <c r="FA63" s="148"/>
      <c r="FB63" s="148"/>
      <c r="FC63" s="148"/>
      <c r="FD63" s="148"/>
      <c r="FE63" s="148"/>
      <c r="FF63" s="148"/>
      <c r="FG63" s="148"/>
      <c r="FH63" s="148"/>
      <c r="FI63" s="528"/>
      <c r="FJ63" s="513" t="str">
        <f t="shared" si="13"/>
        <v/>
      </c>
      <c r="FK63" s="158"/>
      <c r="FL63" s="850"/>
      <c r="FM63" s="850"/>
      <c r="FN63" s="850"/>
      <c r="FO63" s="850"/>
      <c r="FP63" s="850"/>
      <c r="FQ63" s="850"/>
      <c r="FR63" s="157"/>
      <c r="FS63" s="143"/>
      <c r="FT63" s="143"/>
      <c r="FU63" s="847" t="str">
        <f t="shared" si="14"/>
        <v/>
      </c>
      <c r="FV63" s="555"/>
      <c r="FW63" s="523" t="str">
        <f>IF(Table1[[#This Row],[Nonfood Inhaltstoffe - Komponente]]="","",VLOOKUP(Table1[[#This Row],[Nonfood Inhaltstoffe - Komponente]],'Dropdown Auswahl'!BJ:BK,2,FALSE))</f>
        <v/>
      </c>
      <c r="FX63" s="1013"/>
      <c r="FY63" s="1011" t="str">
        <f t="shared" si="15"/>
        <v/>
      </c>
      <c r="FZ63" s="152"/>
      <c r="GA63" s="152"/>
      <c r="GB63" s="152"/>
      <c r="GC63" s="529" t="str">
        <f t="shared" si="16"/>
        <v/>
      </c>
      <c r="GG63" s="21"/>
      <c r="GH63" s="21"/>
      <c r="GI63" s="1019"/>
      <c r="GJ63" s="1016" t="str">
        <f>IF(Table1[[#This Row],[Global Trade Item Number (GTIN)]]="","",Table1[[#This Row],[Global Trade Item Number (GTIN)]])</f>
        <v/>
      </c>
      <c r="GK63" s="555" t="str">
        <f>IF(Table1[[#This Row],[WAWI-Nr./ Kreditoren-Nummer
(ASDV)]]&lt;&gt;"",Table1[[#This Row],[WAWI-Nr./ Kreditoren-Nummer
(ASDV)]],"")</f>
        <v/>
      </c>
      <c r="GL63" s="165"/>
      <c r="GM63" s="165"/>
      <c r="GN63" s="165"/>
      <c r="GO63" s="485"/>
      <c r="GP63" s="534"/>
      <c r="GQ63" s="533"/>
      <c r="GR63" s="486"/>
      <c r="GS63" s="486"/>
      <c r="GT63" s="486"/>
      <c r="GU63" s="486"/>
      <c r="GV63" s="486"/>
      <c r="GW63" s="542"/>
      <c r="GX63" s="538"/>
      <c r="GY63" s="144"/>
      <c r="GZ63" s="480"/>
      <c r="HA63" s="158"/>
      <c r="HB63" s="480"/>
      <c r="HC63" s="480"/>
      <c r="HD63" s="480"/>
      <c r="HE63" s="480"/>
      <c r="HF63" s="480"/>
      <c r="HG63" s="480"/>
      <c r="HH63" s="538"/>
      <c r="HI63" s="480"/>
      <c r="HJ63" s="480"/>
      <c r="HK63" s="480"/>
      <c r="HL63" s="480"/>
      <c r="HM63" s="480"/>
      <c r="HN63" s="480"/>
      <c r="HO63" s="480"/>
      <c r="HP63" s="480"/>
      <c r="HQ63" s="480"/>
      <c r="HR63" s="538"/>
      <c r="HS63" s="480"/>
      <c r="HT63" s="480"/>
      <c r="HU63" s="480"/>
      <c r="HV63" s="480"/>
      <c r="HW63" s="480"/>
      <c r="HX63" s="480"/>
      <c r="HY63" s="480"/>
      <c r="HZ63" s="480"/>
      <c r="IA63" s="480"/>
      <c r="IB63" s="538"/>
      <c r="IC63" s="480"/>
      <c r="ID63" s="480"/>
      <c r="IE63" s="480"/>
      <c r="IF63" s="480"/>
      <c r="IG63" s="480"/>
      <c r="IH63" s="480"/>
      <c r="II63" s="480"/>
      <c r="IJ63" s="480"/>
      <c r="IK63" s="480"/>
      <c r="IL63" s="480"/>
      <c r="IM63" s="538"/>
      <c r="IN63" s="480"/>
      <c r="IO63" s="480"/>
      <c r="IP63" s="480"/>
      <c r="IQ63" s="480"/>
      <c r="IR63" s="480"/>
      <c r="IS63" s="480"/>
      <c r="IT63" s="480"/>
      <c r="IU63" s="480"/>
      <c r="IV63" s="480"/>
      <c r="IW63" s="480"/>
      <c r="IX63" s="538"/>
      <c r="IY63" s="480"/>
      <c r="IZ63" s="480"/>
      <c r="JA63" s="480"/>
      <c r="JB63" s="480"/>
      <c r="JC63" s="480"/>
      <c r="JD63" s="480"/>
      <c r="JE63" s="480"/>
      <c r="JF63" s="480"/>
      <c r="JG63" s="480"/>
      <c r="JH63" s="480"/>
      <c r="JI63" s="538"/>
      <c r="JJ63" s="480"/>
      <c r="JK63" s="480"/>
      <c r="JL63" s="480"/>
      <c r="JM63" s="480"/>
      <c r="JN63" s="480"/>
      <c r="JO63" s="480"/>
      <c r="JP63" s="480"/>
      <c r="JQ63" s="480"/>
      <c r="JR63" s="480"/>
      <c r="JS63" s="590"/>
      <c r="JT63" s="538"/>
      <c r="JU63" s="480"/>
      <c r="JV63" s="480"/>
      <c r="JW63" s="480"/>
      <c r="JX63" s="480"/>
      <c r="JY63" s="480"/>
      <c r="JZ63" s="480"/>
      <c r="KA63" s="480"/>
      <c r="KB63" s="480"/>
      <c r="KC63" s="480"/>
      <c r="KD63" s="480"/>
      <c r="KE63" s="538"/>
      <c r="KF63" s="480"/>
      <c r="KG63" s="480"/>
      <c r="KH63" s="480"/>
      <c r="KI63" s="480"/>
      <c r="KJ63" s="480"/>
      <c r="KK63" s="480"/>
      <c r="KL63" s="480"/>
      <c r="KM63" s="480"/>
      <c r="KN63" s="480"/>
      <c r="KO63" s="480"/>
      <c r="KR63" s="568" t="str">
        <f>IF(Table1[[#This Row],[GTIN]]&lt;&gt;"",Table1[[#This Row],[GTIN]],"")</f>
        <v/>
      </c>
      <c r="KS63" s="569" t="str">
        <f>Table1[[#This Row],[Kreditor]]</f>
        <v/>
      </c>
      <c r="KT63" s="570" t="str">
        <f>IF(Table1[[#This Row],[Gültig ab (Datum)]]&lt;&gt;"",Table1[[#This Row],[Gültig ab (Datum)]],"")</f>
        <v/>
      </c>
      <c r="KU63" s="570"/>
      <c r="KV63" s="583" t="str">
        <f>IF(Table1[[#This Row],[Artikel verpackt? 
(X=Ja)]]="","",Table1[[#This Row],[Artikel verpackt? 
(X=Ja)]])</f>
        <v/>
      </c>
      <c r="KW63" s="571" t="str">
        <f>IF(Table1[[#This Row],[Verpackung recyclingfähig?
(X=Ja)]]="","",Table1[[#This Row],[Verpackung recyclingfähig?
(X=Ja)]])</f>
        <v/>
      </c>
      <c r="KX63" s="572"/>
      <c r="KY63" s="573"/>
      <c r="KZ63" s="574"/>
      <c r="LA63" s="574"/>
      <c r="LB63" s="574"/>
      <c r="LC63" s="574"/>
      <c r="LD63" s="574"/>
      <c r="LE63" s="574"/>
      <c r="LF63" s="575"/>
      <c r="LG63" s="576" t="str">
        <f>IF(Table1[[#This Row],[Hauptkörper - B1 - Art]]="","",VLOOKUP(Table1[[#This Row],[Hauptkörper - B1 - Art]],'DD FD'!B:C,2,FALSE))</f>
        <v/>
      </c>
      <c r="LH63" s="577" t="str">
        <f>IF(Table1[[#This Row],[Hauptkörper - B1 - Fraktion]]="","",VLOOKUP(Table1[[#This Row],[Hauptkörper - B1 - Fraktion]],'DD FD'!H:J,3,FALSE))</f>
        <v/>
      </c>
      <c r="LI63" s="574" t="str">
        <f>IF(Table1[[#This Row],[Hauptkörper - B1 - Gewicht
(in G)]]="","",Table1[[#This Row],[Hauptkörper - B1 - Gewicht
(in G)]])</f>
        <v/>
      </c>
      <c r="LJ63" s="574" t="str">
        <f>IF(Table1[[#This Row],[Hauptkörper - B1 - Lizenzierungs-pflichtig? (X=Ja)]]="","",Table1[[#This Row],[Hauptkörper - B1 - Lizenzierungs-pflichtig? (X=Ja)]])</f>
        <v/>
      </c>
      <c r="LK63" s="577" t="str">
        <f>IF(Table1[[#This Row],[Hauptkörper - B1 - Virgin Material]]="","",VLOOKUP(Table1[[#This Row],[Hauptkörper - B1 - Virgin Material]],'DD FD'!AJ:AK,2,FALSE))</f>
        <v/>
      </c>
      <c r="LL63" s="578" t="str">
        <f>IF(Table1[[#This Row],[Hauptkörper - B1 - Virgin Material Anteil (in %)]]="","",Table1[[#This Row],[Hauptkörper - B1 - Virgin Material Anteil (in %)]])</f>
        <v/>
      </c>
      <c r="LM63" s="577" t="str">
        <f>IF(Table1[[#This Row],[Hauptkörper - B1 - Recyceltes Material]]="","",VLOOKUP(Table1[[#This Row],[Hauptkörper - B1 - Recyceltes Material]],'DD FD'!AL:AM,2,FALSE))</f>
        <v/>
      </c>
      <c r="LN63" s="578" t="str">
        <f>IF(Table1[[#This Row],[Hauptkörper - B1 - Recyceltes Material Anteil (in %)]]="","",Table1[[#This Row],[Hauptkörper - B1 - Recyceltes Material Anteil (in %)]])</f>
        <v/>
      </c>
      <c r="LO63" s="579" t="str">
        <f>IF(Table1[[#This Row],[Hauptkörper - B1 - Beschichtung]]="","",VLOOKUP(Table1[[#This Row],[Hauptkörper - B1 - Beschichtung]],'DD FD'!AE:AF,2,FALSE))</f>
        <v/>
      </c>
      <c r="LP63" s="580" t="str">
        <f>IF(Table1[[#This Row],[Hauptkörper - B1 - Beschichtung Anteil (in %)]]="","",Table1[[#This Row],[Hauptkörper - B1 - Beschichtung Anteil (in %)]])</f>
        <v/>
      </c>
      <c r="LQ63" s="576" t="str">
        <f>IF(Table1[[#This Row],[Hauptkörper - B2 - Art]]="","",VLOOKUP(Table1[[#This Row],[Hauptkörper - B2 - Art]],'DD FD'!B:C,2,FALSE))</f>
        <v/>
      </c>
      <c r="LR63" s="577" t="str">
        <f>IF(Table1[[#This Row],[Hauptkörper - B2 - Fraktion]]="","",VLOOKUP(Table1[[#This Row],[Hauptkörper - B2 - Fraktion]],'DD FD'!H:J,3,FALSE))</f>
        <v/>
      </c>
      <c r="LS63" s="574" t="str">
        <f>IF(Table1[[#This Row],[Hauptkörper - B2 - Gewicht
(in G)]]="","",Table1[[#This Row],[Hauptkörper - B2 - Gewicht
(in G)]])</f>
        <v/>
      </c>
      <c r="LT63" s="574" t="str">
        <f>IF(Table1[[#This Row],[Hauptkörper - B2 - Lizenzierungs-pflichtig? (X=Ja)]]="","",Table1[[#This Row],[Hauptkörper - B2 - Lizenzierungs-pflichtig? (X=Ja)]])</f>
        <v/>
      </c>
      <c r="LU63" s="577" t="str">
        <f>IF(Table1[[#This Row],[Hauptkörper - B2 - Virgin Material]]="","",VLOOKUP(Table1[[#This Row],[Hauptkörper - B2 - Virgin Material]],'DD FD'!AJ:AK,2,FALSE))</f>
        <v/>
      </c>
      <c r="LV63" s="578" t="str">
        <f>IF(Table1[[#This Row],[Hauptkörper - B2 - Virgin Material Anteil (in %)]]="","",Table1[[#This Row],[Hauptkörper - B2 - Virgin Material Anteil (in %)]])</f>
        <v/>
      </c>
      <c r="LW63" s="577" t="str">
        <f>IF(Table1[[#This Row],[Hauptkörper - B2 - Recyceltes Material]]="","",VLOOKUP(Table1[[#This Row],[Hauptkörper - B2 - Recyceltes Material]],'DD FD'!AL:AM,2,FALSE))</f>
        <v/>
      </c>
      <c r="LX63" s="578" t="str">
        <f>IF(Table1[[#This Row],[Hauptkörper - B2 - Recyceltes Material Anteil (in %)]]="","",Table1[[#This Row],[Hauptkörper - B2 - Recyceltes Material Anteil (in %)]])</f>
        <v/>
      </c>
      <c r="LY63" s="577" t="str">
        <f>IF(Table1[[#This Row],[Hauptkörper - B2 - Beschichtung]]="","",VLOOKUP(Table1[[#This Row],[Hauptkörper - B2 - Beschichtung]],'DD FD'!AE:AF,2,FALSE))</f>
        <v/>
      </c>
      <c r="LZ63" s="580" t="str">
        <f>IF(Table1[[#This Row],[Hauptkörper - B2 - Beschichtung Anteil (in %)]]="","",Table1[[#This Row],[Hauptkörper - B2 - Beschichtung Anteil (in %)]])</f>
        <v/>
      </c>
      <c r="MA63" s="576" t="str">
        <f>IF(Table1[[#This Row],[Hauptkörper - B3 - Art]]="","",VLOOKUP(Table1[[#This Row],[Hauptkörper - B3 - Art]],'DD FD'!B:C,2,FALSE))</f>
        <v/>
      </c>
      <c r="MB63" s="577" t="str">
        <f>IF(Table1[[#This Row],[Hauptkörper - B3 - Fraktion]]="","",VLOOKUP(Table1[[#This Row],[Hauptkörper - B3 - Fraktion]],'DD FD'!H:J,3,FALSE))</f>
        <v/>
      </c>
      <c r="MC63" s="574" t="str">
        <f>IF(Table1[[#This Row],[Hauptkörper - B3 - Gewicht
(in G)]]="","",Table1[[#This Row],[Hauptkörper - B3 - Gewicht
(in G)]])</f>
        <v/>
      </c>
      <c r="MD63" s="574" t="str">
        <f>IF(Table1[[#This Row],[Hauptkörper - B3 - Lizenzierungs-pflichtig? (X=Ja)]]="","",Table1[[#This Row],[Hauptkörper - B3 - Lizenzierungs-pflichtig? (X=Ja)]])</f>
        <v/>
      </c>
      <c r="ME63" s="577" t="str">
        <f>IF(Table1[[#This Row],[Hauptkörper - B3 - Virgin Material]]="","",VLOOKUP(Table1[[#This Row],[Hauptkörper - B3 - Virgin Material]],'DD FD'!AJ:AK,2,FALSE))</f>
        <v/>
      </c>
      <c r="MF63" s="578" t="str">
        <f>IF(Table1[[#This Row],[Hauptkörper - B3 - Virgin Material Anteil (in %)]]="","",Table1[[#This Row],[Hauptkörper - B3 - Virgin Material Anteil (in %)]])</f>
        <v/>
      </c>
      <c r="MG63" s="577" t="str">
        <f>IF(Table1[[#This Row],[Hauptkörper - B3 - Recyceltes Material]]="","",VLOOKUP(Table1[[#This Row],[Hauptkörper - B3 - Recyceltes Material]],'DD FD'!AL:AM,2,FALSE))</f>
        <v/>
      </c>
      <c r="MH63" s="578" t="str">
        <f>IF(Table1[[#This Row],[Hauptkörper - B3 - Recyceltes Material Anteil (in %)]]="","",Table1[[#This Row],[Hauptkörper - B3 - Recyceltes Material Anteil (in %)]])</f>
        <v/>
      </c>
      <c r="MI63" s="577" t="str">
        <f>IF(Table1[[#This Row],[Hauptkörper - B3 - Beschichtung]]="","",VLOOKUP(Table1[[#This Row],[Hauptkörper - B3 - Beschichtung]],'DD FD'!AE:AF,2,FALSE))</f>
        <v/>
      </c>
      <c r="MJ63" s="580" t="str">
        <f>IF(Table1[[#This Row],[Hauptkörper - B3 - Beschichtung Anteil (in %)]]="","",Table1[[#This Row],[Hauptkörper - B3 - Beschichtung Anteil (in %)]])</f>
        <v/>
      </c>
      <c r="MK63" s="576" t="str">
        <f>IF(Table1[[#This Row],[Verschluss - B1 - Art]]="","",VLOOKUP(Table1[[#This Row],[Verschluss - B1 - Art]],'DD FD'!D:E,2,FALSE))</f>
        <v/>
      </c>
      <c r="ML63" s="577" t="str">
        <f>IF(Table1[[#This Row],[Verschluss - B1 - Fraktion]]="","",VLOOKUP(Table1[[#This Row],[Verschluss - B1 - Fraktion]],'DD FD'!H:J,3,FALSE))</f>
        <v/>
      </c>
      <c r="MM63" s="574" t="str">
        <f>IF(Table1[[#This Row],[Verschluss - B1 - Gewicht (in G)]]="","",Table1[[#This Row],[Verschluss - B1 - Gewicht (in G)]])</f>
        <v/>
      </c>
      <c r="MN63" s="574" t="str">
        <f>IF(Table1[[#This Row],[Verschluss - B1 - Lizenzierungs-pflichtig? (X=Ja)]]="","",Table1[[#This Row],[Verschluss - B1 - Lizenzierungs-pflichtig? (X=Ja)]])</f>
        <v/>
      </c>
      <c r="MO63" s="574" t="str">
        <f>IF(Table1[[#This Row],[Verschluss - B1 - Trennbar vom Hauptkörper? (X=Ja)]]="","",Table1[[#This Row],[Verschluss - B1 - Trennbar vom Hauptkörper? (X=Ja)]])</f>
        <v/>
      </c>
      <c r="MP63" s="577" t="str">
        <f>IF(Table1[[#This Row],[Verschluss - B1 - Virgin Material]]="","",VLOOKUP(Table1[[#This Row],[Verschluss - B1 - Virgin Material]],'DD FD'!AJ:AK,2,FALSE))</f>
        <v/>
      </c>
      <c r="MQ63" s="578" t="str">
        <f>IF(Table1[[#This Row],[Verschluss - B1 - Virgin Material Anteil (in %)]]="","",Table1[[#This Row],[Verschluss - B1 - Virgin Material Anteil (in %)]])</f>
        <v/>
      </c>
      <c r="MR63" s="577" t="str">
        <f>IF(Table1[[#This Row],[Verschluss - B1 - Recyceltes Material]]="","",VLOOKUP(Table1[[#This Row],[Verschluss - B1 - Recyceltes Material]],'DD FD'!AL:AM,2,FALSE))</f>
        <v/>
      </c>
      <c r="MS63" s="578" t="str">
        <f>IF(Table1[[#This Row],[Verschluss - B1 - Recyceltes Material Anteil (in %)]]="","",Table1[[#This Row],[Verschluss - B1 - Recyceltes Material Anteil (in %)]])</f>
        <v/>
      </c>
      <c r="MT63" s="577" t="str">
        <f>IF(Table1[[#This Row],[Verschluss - B1 - Beschichtung]]="","",VLOOKUP(Table1[[#This Row],[Verschluss - B1 - Beschichtung]],'DD FD'!AE:AF,2,FALSE))</f>
        <v/>
      </c>
      <c r="MU63" s="580" t="str">
        <f>IF(Table1[[#This Row],[Verschluss - B1 - Beschichtung Anteil (in %)]]="","",Table1[[#This Row],[Verschluss - B1 - Beschichtung Anteil (in %)]])</f>
        <v/>
      </c>
      <c r="MV63" s="576" t="str">
        <f>IF(Table1[[#This Row],[Verschluss - B2 - Art]]="","",VLOOKUP(Table1[[#This Row],[Verschluss - B2 - Art]],'DD FD'!D:E,2,FALSE))</f>
        <v/>
      </c>
      <c r="MW63" s="577" t="str">
        <f>IF(Table1[[#This Row],[Verschluss - B2 - Fraktion]]="","",VLOOKUP(Table1[[#This Row],[Verschluss - B2 - Fraktion]],'DD FD'!H:J,3,FALSE))</f>
        <v/>
      </c>
      <c r="MX63" s="574" t="str">
        <f>IF(Table1[[#This Row],[Verschluss - B2 - Gewicht (in G)]]="","",Table1[[#This Row],[Verschluss - B2 - Gewicht (in G)]])</f>
        <v/>
      </c>
      <c r="MY63" s="574" t="str">
        <f>IF(Table1[[#This Row],[Verschluss - B2 - Lizenzierungs-pflichtig? (X=Ja)]]="","",Table1[[#This Row],[Verschluss - B2 - Lizenzierungs-pflichtig? (X=Ja)]])</f>
        <v/>
      </c>
      <c r="MZ63" s="574" t="str">
        <f>IF(Table1[[#This Row],[Verschluss - B2 - Trennbar vom Hauptkörper? (X=Ja)]]="","",Table1[[#This Row],[Verschluss - B2 - Trennbar vom Hauptkörper? (X=Ja)]])</f>
        <v/>
      </c>
      <c r="NA63" s="577" t="str">
        <f>IF(Table1[[#This Row],[Verschluss - B2 - Virgin Material]]="","",VLOOKUP(Table1[[#This Row],[Verschluss - B2 - Virgin Material]],'DD FD'!AJ:AK,2,FALSE))</f>
        <v/>
      </c>
      <c r="NB63" s="578" t="str">
        <f>IF(Table1[[#This Row],[Verschluss - B2 - Virgin Material Anteil (in %)]]="","",Table1[[#This Row],[Verschluss - B2 - Virgin Material Anteil (in %)]])</f>
        <v/>
      </c>
      <c r="NC63" s="577" t="str">
        <f>IF(Table1[[#This Row],[Verschluss - B2 - Recyceltes Material]]="","",VLOOKUP(Table1[[#This Row],[Verschluss - B2 - Recyceltes Material]],'DD FD'!AL:AM,2,FALSE))</f>
        <v/>
      </c>
      <c r="ND63" s="578" t="str">
        <f>IF(Table1[[#This Row],[Verschluss - B2 - Recyceltes Material Anteil (in %)]]="","",Table1[[#This Row],[Verschluss - B2 - Recyceltes Material Anteil (in %)]])</f>
        <v/>
      </c>
      <c r="NE63" s="577" t="str">
        <f>IF(Table1[[#This Row],[Verschluss - B2 - Beschichtung]]="","",VLOOKUP(Table1[[#This Row],[Verschluss - B2 - Beschichtung]],'DD FD'!AE:AF,2,FALSE))</f>
        <v/>
      </c>
      <c r="NF63" s="580" t="str">
        <f>IF(Table1[[#This Row],[Verschluss - B2 - Beschichtung Anteil (in %)]]="","",Table1[[#This Row],[Verschluss - B2 - Beschichtung Anteil (in %)]])</f>
        <v/>
      </c>
      <c r="NG63" s="576" t="str">
        <f>IF(Table1[[#This Row],[Verschluss - B3 - Art]]="","",VLOOKUP(Table1[[#This Row],[Verschluss - B3 - Art]],'DD FD'!D:E,2,FALSE))</f>
        <v/>
      </c>
      <c r="NH63" s="577" t="str">
        <f>IF(Table1[[#This Row],[Verschluss - B3 - Fraktion]]="","",VLOOKUP(Table1[[#This Row],[Verschluss - B3 - Fraktion]],'DD FD'!H:J,3,FALSE))</f>
        <v/>
      </c>
      <c r="NI63" s="574" t="str">
        <f>IF(Table1[[#This Row],[Verschluss - B3 - Gewicht (in G)]]="","",Table1[[#This Row],[Verschluss - B3 - Gewicht (in G)]])</f>
        <v/>
      </c>
      <c r="NJ63" s="574" t="str">
        <f>IF(Table1[[#This Row],[Verschluss - B3 - Lizenzierungs-pflichtig? (X=Ja)]]="","",Table1[[#This Row],[Verschluss - B3 - Lizenzierungs-pflichtig? (X=Ja)]])</f>
        <v/>
      </c>
      <c r="NK63" s="574" t="str">
        <f>IF(Table1[[#This Row],[Verschluss - B3 - Trennbar vom Hauptkörper? (X=Ja)]]="","",Table1[[#This Row],[Verschluss - B3 - Trennbar vom Hauptkörper? (X=Ja)]])</f>
        <v/>
      </c>
      <c r="NL63" s="577" t="str">
        <f>IF(Table1[[#This Row],[Verschluss - B3 - Virgin Material]]="","",VLOOKUP(Table1[[#This Row],[Verschluss - B3 - Virgin Material]],'DD FD'!AJ:AK,2,FALSE))</f>
        <v/>
      </c>
      <c r="NM63" s="578" t="str">
        <f>IF(Table1[[#This Row],[Verschluss - B3 - Virgin Material Anteil (in %)]]="","",Table1[[#This Row],[Verschluss - B3 - Virgin Material Anteil (in %)]])</f>
        <v/>
      </c>
      <c r="NN63" s="577" t="str">
        <f>IF(Table1[[#This Row],[Verschluss - B3 - Recyceltes Material]]="","",VLOOKUP(Table1[[#This Row],[Verschluss - B3 - Recyceltes Material]],'DD FD'!AL:AM,2,FALSE))</f>
        <v/>
      </c>
      <c r="NO63" s="578" t="str">
        <f>IF(Table1[[#This Row],[Verschluss - B3 - Recyceltes Material Anteil (in %)]]="","",Table1[[#This Row],[Verschluss - B3 - Recyceltes Material Anteil (in %)]])</f>
        <v/>
      </c>
      <c r="NP63" s="577" t="str">
        <f>IF(Table1[[#This Row],[Verschluss - B3 - Beschichtung]]="","",VLOOKUP(Table1[[#This Row],[Verschluss - B3 - Beschichtung]],'DD FD'!AE:AF,2,FALSE))</f>
        <v/>
      </c>
      <c r="NQ63" s="580" t="str">
        <f>IF(Table1[[#This Row],[Verschluss - B3 - Beschichtung Anteil (in %)]]="","",Table1[[#This Row],[Verschluss - B3 - Beschichtung Anteil (in %)]])</f>
        <v/>
      </c>
      <c r="NR63" s="576" t="str">
        <f>IF(Table1[[#This Row],[Etikett - B1 - Art]]="","",VLOOKUP(Table1[[#This Row],[Etikett - B1 - Art]],'DD FD'!F:G,2,FALSE))</f>
        <v/>
      </c>
      <c r="NS63" s="577" t="str">
        <f>IF(Table1[[#This Row],[Etikett - B1 - Fraktion]]="","",VLOOKUP(Table1[[#This Row],[Etikett - B1 - Fraktion]],'DD FD'!H:J,3,FALSE))</f>
        <v/>
      </c>
      <c r="NT63" s="574" t="str">
        <f>IF(Table1[[#This Row],[Etikett - B1 - Gewicht (in G)]]="","",Table1[[#This Row],[Etikett - B1 - Gewicht (in G)]])</f>
        <v/>
      </c>
      <c r="NU63" s="574" t="str">
        <f>IF(Table1[[#This Row],[Etikett - B1 - Lizenzierungs-pflichtig? (X=Ja)]]="","",Table1[[#This Row],[Etikett - B1 - Lizenzierungs-pflichtig? (X=Ja)]])</f>
        <v/>
      </c>
      <c r="NV63" s="574" t="str">
        <f>IF(Table1[[#This Row],[Etikett - B1 - Trennbar vom Hauptkörper? (X=Ja)]]="","",Table1[[#This Row],[Etikett - B1 - Trennbar vom Hauptkörper? (X=Ja)]])</f>
        <v/>
      </c>
      <c r="NW63" s="577" t="str">
        <f>IF(Table1[[#This Row],[Etikett - B1 - Virgin Material]]="","",VLOOKUP(Table1[[#This Row],[Etikett - B1 - Virgin Material]],'DD FD'!AJ:AK,2,FALSE))</f>
        <v/>
      </c>
      <c r="NX63" s="578" t="str">
        <f>IF(Table1[[#This Row],[Etikett - B1 - Virgin Material Anteil (in %)]]="","",Table1[[#This Row],[Etikett - B1 - Virgin Material Anteil (in %)]])</f>
        <v/>
      </c>
      <c r="NY63" s="577" t="str">
        <f>IF(Table1[[#This Row],[Etikett - B1 - Recyceltes Material]]="","",VLOOKUP(Table1[[#This Row],[Etikett - B1 - Recyceltes Material]],'DD FD'!AL:AM,2,FALSE))</f>
        <v/>
      </c>
      <c r="NZ63" s="578" t="str">
        <f>IF(Table1[[#This Row],[Etikett - B1 - Recyceltes Material Anteil (in %)]]="","",Table1[[#This Row],[Etikett - B1 - Recyceltes Material Anteil (in %)]])</f>
        <v/>
      </c>
      <c r="OA63" s="577" t="str">
        <f>IF(Table1[[#This Row],[Etikett - B1 - Beschichtung]]="","",VLOOKUP(Table1[[#This Row],[Etikett - B1 - Beschichtung]],'DD FD'!AE:AF,2,FALSE))</f>
        <v/>
      </c>
      <c r="OB63" s="580" t="str">
        <f>IF(Table1[[#This Row],[Etikett - B1 - Beschichtung Anteil (in %)]]="","",Table1[[#This Row],[Etikett - B1 - Beschichtung Anteil (in %)]])</f>
        <v/>
      </c>
      <c r="OC63" s="576" t="str">
        <f>IF(Table1[[#This Row],[Etikett - B2 - Art]]="","",VLOOKUP(Table1[[#This Row],[Etikett - B2 - Art]],'DD FD'!F:G,2,FALSE))</f>
        <v/>
      </c>
      <c r="OD63" s="577" t="str">
        <f>IF(Table1[[#This Row],[Etikett - B2 - Fraktion]]="","",VLOOKUP(Table1[[#This Row],[Etikett - B2 - Fraktion]],'DD FD'!H:J,3,FALSE))</f>
        <v/>
      </c>
      <c r="OE63" s="574" t="str">
        <f>IF(Table1[[#This Row],[Etikett - B2 - Gewicht (in G)]]="","",Table1[[#This Row],[Etikett - B2 - Gewicht (in G)]])</f>
        <v/>
      </c>
      <c r="OF63" s="574" t="str">
        <f>IF(Table1[[#This Row],[Etikett - B2 - Lizenzierungs-pflichtig? (X=Ja)]]="","",Table1[[#This Row],[Etikett - B2 - Lizenzierungs-pflichtig? (X=Ja)]])</f>
        <v/>
      </c>
      <c r="OG63" s="574" t="str">
        <f>IF(Table1[[#This Row],[Etikett - B2 - Trennbar vom Hauptkörper? (X=Ja)]]="","",Table1[[#This Row],[Etikett - B2 - Trennbar vom Hauptkörper? (X=Ja)]])</f>
        <v/>
      </c>
      <c r="OH63" s="577" t="str">
        <f>IF(Table1[[#This Row],[Etikett - B2 - Virgin Material]]="","",VLOOKUP(Table1[[#This Row],[Etikett - B2 - Virgin Material]],'DD FD'!AJ:AK,2,FALSE))</f>
        <v/>
      </c>
      <c r="OI63" s="578" t="str">
        <f>IF(Table1[[#This Row],[Etikett - B2 - Virgin Material Anteil (in %)]]="","",Table1[[#This Row],[Etikett - B2 - Virgin Material Anteil (in %)]])</f>
        <v/>
      </c>
      <c r="OJ63" s="577" t="str">
        <f>IF(Table1[[#This Row],[Etikett - B2 - Recyceltes Material]]="","",VLOOKUP(Table1[[#This Row],[Etikett - B2 - Recyceltes Material]],'DD FD'!AL:AM,2,FALSE))</f>
        <v/>
      </c>
      <c r="OK63" s="578" t="str">
        <f>IF(Table1[[#This Row],[Etikett - B2 - Recyceltes Material Anteil (in %)]]="","",Table1[[#This Row],[Etikett - B2 - Recyceltes Material Anteil (in %)]])</f>
        <v/>
      </c>
      <c r="OL63" s="577" t="str">
        <f>IF(Table1[[#This Row],[Etikett - B2 - Beschichtung]]="","",VLOOKUP(Table1[[#This Row],[Etikett - B2 - Beschichtung]],'DD FD'!AE:AF,2,FALSE))</f>
        <v/>
      </c>
      <c r="OM63" s="580" t="str">
        <f>IF(Table1[[#This Row],[Etikett - B2 - Beschichtung Anteil (in %)]]="","",Table1[[#This Row],[Etikett - B2 - Beschichtung Anteil (in %)]])</f>
        <v/>
      </c>
      <c r="ON63" s="576" t="str">
        <f>IF(Table1[[#This Row],[Etikett - B3 - Art]]="","",VLOOKUP(Table1[[#This Row],[Etikett - B3 - Art]],'DD FD'!F:G,2,FALSE))</f>
        <v/>
      </c>
      <c r="OO63" s="577" t="str">
        <f>IF(Table1[[#This Row],[Etikett - B3 - Fraktion]]="","",VLOOKUP(Table1[[#This Row],[Etikett - B3 - Fraktion]],'DD FD'!H:J,3,FALSE))</f>
        <v/>
      </c>
      <c r="OP63" s="574" t="str">
        <f>IF(Table1[[#This Row],[Etikett - B3 - Gewicht (in G)]]="","",Table1[[#This Row],[Etikett - B3 - Gewicht (in G)]])</f>
        <v/>
      </c>
      <c r="OQ63" s="574" t="str">
        <f>IF(Table1[[#This Row],[Etikett - B3 - Lizenzierungs-pflichtig? (X=Ja)]]="","",Table1[[#This Row],[Etikett - B3 - Lizenzierungs-pflichtig? (X=Ja)]])</f>
        <v/>
      </c>
      <c r="OR63" s="574" t="str">
        <f>IF(Table1[[#This Row],[Etikett - B3 - Trennbar vom Hauptkörper? (X=Ja)]]="","",Table1[[#This Row],[Etikett - B3 - Trennbar vom Hauptkörper? (X=Ja)]])</f>
        <v/>
      </c>
      <c r="OS63" s="577" t="str">
        <f>IF(Table1[[#This Row],[Etikett - B3 - Virgin Material]]="","",VLOOKUP(Table1[[#This Row],[Etikett - B3 - Virgin Material]],'DD FD'!AJ:AK,2,FALSE))</f>
        <v/>
      </c>
      <c r="OT63" s="578" t="str">
        <f>IF(Table1[[#This Row],[Etikett - B3 - Virgin Material Anteil (in %)]]="","",Table1[[#This Row],[Etikett - B3 - Virgin Material Anteil (in %)]])</f>
        <v/>
      </c>
      <c r="OU63" s="577" t="str">
        <f>IF(Table1[[#This Row],[Etikett - B3 - Recyceltes Material]]="","",VLOOKUP(Table1[[#This Row],[Etikett - B3 - Recyceltes Material]],'DD FD'!AL:AM,2,FALSE))</f>
        <v/>
      </c>
      <c r="OV63" s="578" t="str">
        <f>IF(Table1[[#This Row],[Etikett - B3 - Recyceltes Material Anteil (in %)]]="","",Table1[[#This Row],[Etikett - B3 - Recyceltes Material Anteil (in %)]])</f>
        <v/>
      </c>
      <c r="OW63" s="577" t="str">
        <f>IF(Table1[[#This Row],[Etikett - B3 - Beschichtung]]="","",VLOOKUP(Table1[[#This Row],[Etikett - B3 - Beschichtung]],'DD FD'!AE:AF,2,FALSE))</f>
        <v/>
      </c>
      <c r="OX63" s="613" t="str">
        <f>IF(Table1[[#This Row],[Etikett - B3 - Beschichtung Anteil (in %)]]="","",Table1[[#This Row],[Etikett - B3 - Beschichtung Anteil (in %)]])</f>
        <v/>
      </c>
      <c r="OY63" s="618">
        <f>ROUNDUP(SUM(
IF(AND(LH63='DD FD'!$J$7,LJ63='DD FD'!$AI$3),LI63,0),
IF(AND(LR63='DD FD'!$J$7,LT63='DD FD'!$AI$3),LS63,0),
IF(AND(MB63='DD FD'!$J$7,MD63='DD FD'!$AI$3),MC63,0),
IF(AND(ML63='DD FD'!$J$7,MN63='DD FD'!$AI$3),MM63,0),
IF(AND(MW63='DD FD'!$J$7,MY63='DD FD'!$AI$3),MX63,0),
IF(AND(NH63='DD FD'!$J$7,NJ63='DD FD'!$AI$3),NI63,0),
IF(AND(NS63='DD FD'!$J$7,NU63='DD FD'!$AI$3),NT63,0),
IF(AND(OD63='DD FD'!$J$7,OF63='DD FD'!$AI$3),OE63,0),
IF(AND(OO63='DD FD'!$J$7,OQ63='DD FD'!$AI$3),OP63,0),
),2)</f>
        <v>0</v>
      </c>
      <c r="OZ63" s="617">
        <f>ROUNDUP(SUM(
IF(AND(LH63='DD FD'!$J$6,LJ63='DD FD'!$AI$3),LI63,0),
IF(AND(LR63='DD FD'!$J$6,LT63='DD FD'!$AI$3),LS63,0),
IF(AND(MB63='DD FD'!$J$6,MD63='DD FD'!$AI$3),MC63,0),
IF(AND(ML63='DD FD'!$J$6,MN63='DD FD'!$AI$3),MM63,0),
IF(AND(MW63='DD FD'!$J$6,MY63='DD FD'!$AI$3),MX63,0),
IF(AND(NH63='DD FD'!$J$6,NJ63='DD FD'!$AI$3),NI63,0),
IF(AND(NS63='DD FD'!$J$6,NU63='DD FD'!$AI$3),NT63,0),
IF(AND(OD63='DD FD'!$J$6,OF63='DD FD'!$AI$3),OE63,0),
IF(AND(OO63='DD FD'!$J$6,OQ63='DD FD'!$AI$3),OP63,0),
),2)</f>
        <v>0</v>
      </c>
      <c r="PA63" s="617">
        <f>ROUNDUP(SUM(
IF(AND(LH63='DD FD'!$J$10,LJ63='DD FD'!$AI$3),LI63,0),
IF(AND(LR63='DD FD'!$J$10,LT63='DD FD'!$AI$3),LS63,0),
IF(AND(MB63='DD FD'!$J$10,MD63='DD FD'!$AI$3),MC63,0),
IF(AND(ML63='DD FD'!$J$10,MN63='DD FD'!$AI$3),MM63,0),
IF(AND(MW63='DD FD'!$J$10,MY63='DD FD'!$AI$3),MX63,0),
IF(AND(NH63='DD FD'!$J$10,NJ63='DD FD'!$AI$3),NI63,0),
IF(AND(NS63='DD FD'!$J$10,NU63='DD FD'!$AI$3),NT63,0),
IF(AND(OD63='DD FD'!$J$10,OF63='DD FD'!$AI$3),OE63,0),
IF(AND(OO63='DD FD'!$J$10,OQ63='DD FD'!$AI$3),OP63,0),
),2)</f>
        <v>0</v>
      </c>
      <c r="PB63" s="617">
        <f>ROUNDUP(SUM(
IF(AND(LH63='DD FD'!$J$8,LJ63='DD FD'!$AI$3),LI63,0),
IF(AND(LR63='DD FD'!$J$8,LT63='DD FD'!$AI$3),LS63,0),
IF(AND(MB63='DD FD'!$J$8,MD63='DD FD'!$AI$3),MC63,0),
IF(AND(ML63='DD FD'!$J$8,MN63='DD FD'!$AI$3),MM63,0),
IF(AND(MW63='DD FD'!$J$8,MY63='DD FD'!$AI$3),MX63,0),
IF(AND(NH63='DD FD'!$J$8,NJ63='DD FD'!$AI$3),NI63,0),
IF(AND(NS63='DD FD'!$J$8,NU63='DD FD'!$AI$3),NT63,0),
IF(AND(OD63='DD FD'!$J$8,OF63='DD FD'!$AI$3),OE63,0),
IF(AND(OO63='DD FD'!$J$8,OQ63='DD FD'!$AI$3),OP63,0),
),2)</f>
        <v>0</v>
      </c>
      <c r="PC63" s="617">
        <f>ROUNDUP(SUM(
IF(AND(LH63='DD FD'!$J$5,LJ63='DD FD'!$AI$3),LI63,0),
IF(AND(LR63='DD FD'!$J$5,LT63='DD FD'!$AI$3),LS63,0),
IF(AND(MB63='DD FD'!$J$5,MD63='DD FD'!$AI$3),MC63,0),
IF(AND(ML63='DD FD'!$J$5,MN63='DD FD'!$AI$3),MM63,0),
IF(AND(MW63='DD FD'!$J$5,MY63='DD FD'!$AI$3),MX63,0),
IF(AND(NH63='DD FD'!$J$5,NJ63='DD FD'!$AI$3),NI63,0),
IF(AND(NS63='DD FD'!$J$5,NU63='DD FD'!$AI$3),NT63,0),
IF(AND(OD63='DD FD'!$J$5,OF63='DD FD'!$AI$3),OE63,0),
IF(AND(OO63='DD FD'!$J$5,OQ63='DD FD'!$AI$3),OP63,0),
),2)</f>
        <v>0</v>
      </c>
      <c r="PD63" s="617">
        <f>ROUNDUP(SUM(
IF(AND(LH63='DD FD'!$J$9,LJ63='DD FD'!$AI$3),LI63,0),
IF(AND(LR63='DD FD'!$J$9,LT63='DD FD'!$AI$3),LS63,0),
IF(AND(MB63='DD FD'!$J$9,MD63='DD FD'!$AI$3),MC63,0),
IF(AND(ML63='DD FD'!$J$9,MN63='DD FD'!$AI$3),MM63,0),
IF(AND(MW63='DD FD'!$J$9,MY63='DD FD'!$AI$3),MX63,0),
IF(AND(NH63='DD FD'!$J$9,NJ63='DD FD'!$AI$3),NI63,0),
IF(AND(NS63='DD FD'!$J$9,NU63='DD FD'!$AI$3),NT63,0),
IF(AND(OD63='DD FD'!$J$9,OF63='DD FD'!$AI$3),OE63,0),
IF(AND(OO63='DD FD'!$J$9,OQ63='DD FD'!$AI$3),OP63,0),
),2)</f>
        <v>0</v>
      </c>
      <c r="PE63" s="617">
        <f>ROUNDUP(SUM(
IF(AND(LH63='DD FD'!$J$4,LJ63='DD FD'!$AI$3),LI63,0),
IF(AND(LR63='DD FD'!$J$4,LT63='DD FD'!$AI$3),LS63,0),
IF(AND(MB63='DD FD'!$J$4,MD63='DD FD'!$AI$3),MC63,0),
IF(AND(ML63='DD FD'!$J$4,MN63='DD FD'!$AI$3),MM63,0),
IF(AND(MW63='DD FD'!$J$4,MY63='DD FD'!$AI$3),MX63,0),
IF(AND(NH63='DD FD'!$J$4,NJ63='DD FD'!$AI$3),NI63,0),
IF(AND(NS63='DD FD'!$J$4,NU63='DD FD'!$AI$3),NT63,0),
IF(AND(OD63='DD FD'!$J$4,OF63='DD FD'!$AI$3),OE63,0),
IF(AND(OO63='DD FD'!$J$4,OQ63='DD FD'!$AI$3),OP63,0),
),2)</f>
        <v>0</v>
      </c>
      <c r="PF63" s="619">
        <f>ROUNDUP(SUM(
IF(AND(LH63='DD FD'!$J$11,LJ63='DD FD'!$AI$3),LI63,0),
IF(AND(LR63='DD FD'!$J$11,LT63='DD FD'!$AI$3),LS63,0),
IF(AND(MB63='DD FD'!$J$11,MD63='DD FD'!$AI$3),MC63,0),
IF(AND(ML63='DD FD'!$J$11,MN63='DD FD'!$AI$3),MM63,0),
IF(AND(MW63='DD FD'!$J$11,MY63='DD FD'!$AI$3),MX63,0),
IF(AND(NH63='DD FD'!$J$11,NJ63='DD FD'!$AI$3),NI63,0),
IF(AND(NS63='DD FD'!$J$11,NU63='DD FD'!$AI$3),NT63,0),
IF(AND(OD63='DD FD'!$J$11,OF63='DD FD'!$AI$3),OE63,0),
IF(AND(OO63='DD FD'!$J$11,OQ63='DD FD'!$AI$3),OP63,0),
),2)</f>
        <v>0</v>
      </c>
    </row>
    <row r="64" spans="1:422">
      <c r="A64" s="806"/>
      <c r="B64" s="934"/>
      <c r="C64" s="247"/>
      <c r="D64" s="842"/>
      <c r="E64" s="247"/>
      <c r="F64" s="158"/>
      <c r="G64" s="710"/>
      <c r="H64" s="712"/>
      <c r="I64" s="936"/>
      <c r="J64" s="803"/>
      <c r="K64" s="150"/>
      <c r="L64" s="146" t="str">
        <f t="shared" si="0"/>
        <v/>
      </c>
      <c r="M64" s="501" t="str">
        <f t="shared" si="17"/>
        <v/>
      </c>
      <c r="N64" s="504"/>
      <c r="O64" s="113" t="str">
        <f t="shared" si="18"/>
        <v/>
      </c>
      <c r="P64" s="114" t="str">
        <f t="shared" si="1"/>
        <v/>
      </c>
      <c r="Q64" s="152"/>
      <c r="R64" s="152"/>
      <c r="S64" s="115" t="str">
        <f t="shared" si="19"/>
        <v/>
      </c>
      <c r="T64" s="159"/>
      <c r="U64" s="159"/>
      <c r="V64" s="157"/>
      <c r="W64" s="157"/>
      <c r="X64" s="157"/>
      <c r="Y64" s="772"/>
      <c r="Z64" s="158"/>
      <c r="AA64" s="144"/>
      <c r="AB64" s="112"/>
      <c r="AC64" s="153"/>
      <c r="AD64" s="153"/>
      <c r="AE64" s="153"/>
      <c r="AF64" s="153"/>
      <c r="AG64" s="153"/>
      <c r="AH64" s="153"/>
      <c r="AI64" s="152"/>
      <c r="AJ64" s="158"/>
      <c r="AK64" s="158"/>
      <c r="AL64" s="158"/>
      <c r="AM64" s="116" t="str">
        <f t="shared" si="20"/>
        <v/>
      </c>
      <c r="AN64" s="116" t="str">
        <f t="shared" si="21"/>
        <v/>
      </c>
      <c r="AO64" s="324"/>
      <c r="AP64" s="503"/>
      <c r="AQ64" s="487" t="str">
        <f t="shared" si="22"/>
        <v/>
      </c>
      <c r="AR64" s="113" t="str">
        <f t="shared" si="2"/>
        <v/>
      </c>
      <c r="AS64" s="113" t="str">
        <f t="shared" si="3"/>
        <v/>
      </c>
      <c r="AT64" s="113" t="str">
        <f t="shared" si="4"/>
        <v/>
      </c>
      <c r="AU64" s="113" t="str">
        <f t="shared" si="5"/>
        <v/>
      </c>
      <c r="AV64" s="159"/>
      <c r="AW64" s="157"/>
      <c r="AX64" s="157"/>
      <c r="AY64" s="157"/>
      <c r="AZ64" s="157"/>
      <c r="BA64" s="116" t="str">
        <f t="shared" si="6"/>
        <v/>
      </c>
      <c r="BB64" s="316"/>
      <c r="BC64" s="116" t="str">
        <f t="shared" si="7"/>
        <v/>
      </c>
      <c r="BD64" s="133" t="str">
        <f t="shared" si="8"/>
        <v/>
      </c>
      <c r="BE64" s="157"/>
      <c r="BF64" s="1180"/>
      <c r="BG64" s="1180"/>
      <c r="BH64" s="158"/>
      <c r="BI64" s="490"/>
      <c r="BJ64" s="514" t="str">
        <f t="shared" si="23"/>
        <v/>
      </c>
      <c r="BK64" s="789"/>
      <c r="BL64" s="116" t="str">
        <f t="shared" si="24"/>
        <v/>
      </c>
      <c r="BM64" s="144"/>
      <c r="BN64" s="144"/>
      <c r="BO64" s="144"/>
      <c r="BP64" s="790"/>
      <c r="BQ64" s="790"/>
      <c r="BR64" s="790"/>
      <c r="BS64" s="116" t="str">
        <f t="shared" si="9"/>
        <v/>
      </c>
      <c r="BT64" s="790"/>
      <c r="BU64" s="808" t="str">
        <f t="shared" si="10"/>
        <v/>
      </c>
      <c r="BV64" s="791"/>
      <c r="BW64" s="144"/>
      <c r="BX64" s="20"/>
      <c r="BY64" s="20"/>
      <c r="BZ64" s="20"/>
      <c r="CA64" s="792"/>
      <c r="CB64" s="1201"/>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c r="DL64" s="144"/>
      <c r="DM64" s="144"/>
      <c r="DN64" s="144"/>
      <c r="DO64" s="144"/>
      <c r="DP64" s="144"/>
      <c r="DQ64" s="144"/>
      <c r="DR64" s="144"/>
      <c r="DS64" s="144"/>
      <c r="DT64" s="144"/>
      <c r="DU64" s="144"/>
      <c r="DV64" s="144"/>
      <c r="DW64" s="144"/>
      <c r="DX64" s="144"/>
      <c r="DY64" s="144"/>
      <c r="DZ64" s="144"/>
      <c r="EA64" s="144"/>
      <c r="EB64" s="144"/>
      <c r="EC64" s="144"/>
      <c r="ED64" s="782" t="str">
        <f t="shared" si="25"/>
        <v/>
      </c>
      <c r="EE64" s="519"/>
      <c r="EF64" s="793"/>
      <c r="EG64" s="519"/>
      <c r="EH64" s="794"/>
      <c r="EI64" s="790"/>
      <c r="EJ64" s="794"/>
      <c r="EK64" s="794"/>
      <c r="EL64" s="790"/>
      <c r="EM64" s="790"/>
      <c r="EN64" s="790"/>
      <c r="EO64" s="112" t="str">
        <f t="shared" si="11"/>
        <v/>
      </c>
      <c r="EP64" s="790"/>
      <c r="EQ64" s="488" t="str">
        <f t="shared" si="12"/>
        <v/>
      </c>
      <c r="ER64" s="1100"/>
      <c r="ES64" s="1099" t="str">
        <f t="shared" si="26"/>
        <v/>
      </c>
      <c r="ET64" s="525"/>
      <c r="EU64" s="148"/>
      <c r="EV64" s="148"/>
      <c r="EW64" s="148"/>
      <c r="EX64" s="148"/>
      <c r="EY64" s="148"/>
      <c r="EZ64" s="148"/>
      <c r="FA64" s="148"/>
      <c r="FB64" s="148"/>
      <c r="FC64" s="148"/>
      <c r="FD64" s="148"/>
      <c r="FE64" s="148"/>
      <c r="FF64" s="148"/>
      <c r="FG64" s="148"/>
      <c r="FH64" s="148"/>
      <c r="FI64" s="528"/>
      <c r="FJ64" s="513" t="str">
        <f t="shared" si="13"/>
        <v/>
      </c>
      <c r="FK64" s="158"/>
      <c r="FL64" s="850"/>
      <c r="FM64" s="850"/>
      <c r="FN64" s="850"/>
      <c r="FO64" s="850"/>
      <c r="FP64" s="850"/>
      <c r="FQ64" s="850"/>
      <c r="FR64" s="157"/>
      <c r="FS64" s="143"/>
      <c r="FT64" s="143"/>
      <c r="FU64" s="847" t="str">
        <f t="shared" si="14"/>
        <v/>
      </c>
      <c r="FV64" s="555"/>
      <c r="FW64" s="523" t="str">
        <f>IF(Table1[[#This Row],[Nonfood Inhaltstoffe - Komponente]]="","",VLOOKUP(Table1[[#This Row],[Nonfood Inhaltstoffe - Komponente]],'Dropdown Auswahl'!BJ:BK,2,FALSE))</f>
        <v/>
      </c>
      <c r="FX64" s="1013"/>
      <c r="FY64" s="1011" t="str">
        <f t="shared" si="15"/>
        <v/>
      </c>
      <c r="FZ64" s="152"/>
      <c r="GA64" s="152"/>
      <c r="GB64" s="152"/>
      <c r="GC64" s="529" t="str">
        <f t="shared" si="16"/>
        <v/>
      </c>
      <c r="GG64" s="21"/>
      <c r="GH64" s="21"/>
      <c r="GI64" s="1019"/>
      <c r="GJ64" s="1016" t="str">
        <f>IF(Table1[[#This Row],[Global Trade Item Number (GTIN)]]="","",Table1[[#This Row],[Global Trade Item Number (GTIN)]])</f>
        <v/>
      </c>
      <c r="GK64" s="555" t="str">
        <f>IF(Table1[[#This Row],[WAWI-Nr./ Kreditoren-Nummer
(ASDV)]]&lt;&gt;"",Table1[[#This Row],[WAWI-Nr./ Kreditoren-Nummer
(ASDV)]],"")</f>
        <v/>
      </c>
      <c r="GL64" s="165"/>
      <c r="GM64" s="165"/>
      <c r="GN64" s="165"/>
      <c r="GO64" s="485"/>
      <c r="GP64" s="534"/>
      <c r="GQ64" s="533"/>
      <c r="GR64" s="486"/>
      <c r="GS64" s="486"/>
      <c r="GT64" s="486"/>
      <c r="GU64" s="486"/>
      <c r="GV64" s="486"/>
      <c r="GW64" s="542"/>
      <c r="GX64" s="538"/>
      <c r="GY64" s="144"/>
      <c r="GZ64" s="480"/>
      <c r="HA64" s="158"/>
      <c r="HB64" s="480"/>
      <c r="HC64" s="480"/>
      <c r="HD64" s="480"/>
      <c r="HE64" s="480"/>
      <c r="HF64" s="480"/>
      <c r="HG64" s="480"/>
      <c r="HH64" s="538"/>
      <c r="HI64" s="480"/>
      <c r="HJ64" s="480"/>
      <c r="HK64" s="480"/>
      <c r="HL64" s="480"/>
      <c r="HM64" s="480"/>
      <c r="HN64" s="480"/>
      <c r="HO64" s="480"/>
      <c r="HP64" s="480"/>
      <c r="HQ64" s="480"/>
      <c r="HR64" s="538"/>
      <c r="HS64" s="480"/>
      <c r="HT64" s="480"/>
      <c r="HU64" s="480"/>
      <c r="HV64" s="480"/>
      <c r="HW64" s="480"/>
      <c r="HX64" s="480"/>
      <c r="HY64" s="480"/>
      <c r="HZ64" s="480"/>
      <c r="IA64" s="480"/>
      <c r="IB64" s="538"/>
      <c r="IC64" s="480"/>
      <c r="ID64" s="480"/>
      <c r="IE64" s="480"/>
      <c r="IF64" s="480"/>
      <c r="IG64" s="480"/>
      <c r="IH64" s="480"/>
      <c r="II64" s="480"/>
      <c r="IJ64" s="480"/>
      <c r="IK64" s="480"/>
      <c r="IL64" s="480"/>
      <c r="IM64" s="538"/>
      <c r="IN64" s="480"/>
      <c r="IO64" s="480"/>
      <c r="IP64" s="480"/>
      <c r="IQ64" s="480"/>
      <c r="IR64" s="480"/>
      <c r="IS64" s="480"/>
      <c r="IT64" s="480"/>
      <c r="IU64" s="480"/>
      <c r="IV64" s="480"/>
      <c r="IW64" s="480"/>
      <c r="IX64" s="538"/>
      <c r="IY64" s="480"/>
      <c r="IZ64" s="480"/>
      <c r="JA64" s="480"/>
      <c r="JB64" s="480"/>
      <c r="JC64" s="480"/>
      <c r="JD64" s="480"/>
      <c r="JE64" s="480"/>
      <c r="JF64" s="480"/>
      <c r="JG64" s="480"/>
      <c r="JH64" s="480"/>
      <c r="JI64" s="538"/>
      <c r="JJ64" s="480"/>
      <c r="JK64" s="480"/>
      <c r="JL64" s="480"/>
      <c r="JM64" s="480"/>
      <c r="JN64" s="480"/>
      <c r="JO64" s="480"/>
      <c r="JP64" s="480"/>
      <c r="JQ64" s="480"/>
      <c r="JR64" s="480"/>
      <c r="JS64" s="590"/>
      <c r="JT64" s="538"/>
      <c r="JU64" s="480"/>
      <c r="JV64" s="480"/>
      <c r="JW64" s="480"/>
      <c r="JX64" s="480"/>
      <c r="JY64" s="480"/>
      <c r="JZ64" s="480"/>
      <c r="KA64" s="480"/>
      <c r="KB64" s="480"/>
      <c r="KC64" s="480"/>
      <c r="KD64" s="480"/>
      <c r="KE64" s="538"/>
      <c r="KF64" s="480"/>
      <c r="KG64" s="480"/>
      <c r="KH64" s="480"/>
      <c r="KI64" s="480"/>
      <c r="KJ64" s="480"/>
      <c r="KK64" s="480"/>
      <c r="KL64" s="480"/>
      <c r="KM64" s="480"/>
      <c r="KN64" s="480"/>
      <c r="KO64" s="480"/>
      <c r="KR64" s="568" t="str">
        <f>IF(Table1[[#This Row],[GTIN]]&lt;&gt;"",Table1[[#This Row],[GTIN]],"")</f>
        <v/>
      </c>
      <c r="KS64" s="569" t="str">
        <f>Table1[[#This Row],[Kreditor]]</f>
        <v/>
      </c>
      <c r="KT64" s="570" t="str">
        <f>IF(Table1[[#This Row],[Gültig ab (Datum)]]&lt;&gt;"",Table1[[#This Row],[Gültig ab (Datum)]],"")</f>
        <v/>
      </c>
      <c r="KU64" s="570"/>
      <c r="KV64" s="583" t="str">
        <f>IF(Table1[[#This Row],[Artikel verpackt? 
(X=Ja)]]="","",Table1[[#This Row],[Artikel verpackt? 
(X=Ja)]])</f>
        <v/>
      </c>
      <c r="KW64" s="571" t="str">
        <f>IF(Table1[[#This Row],[Verpackung recyclingfähig?
(X=Ja)]]="","",Table1[[#This Row],[Verpackung recyclingfähig?
(X=Ja)]])</f>
        <v/>
      </c>
      <c r="KX64" s="572"/>
      <c r="KY64" s="573"/>
      <c r="KZ64" s="574"/>
      <c r="LA64" s="574"/>
      <c r="LB64" s="574"/>
      <c r="LC64" s="574"/>
      <c r="LD64" s="574"/>
      <c r="LE64" s="574"/>
      <c r="LF64" s="575"/>
      <c r="LG64" s="576" t="str">
        <f>IF(Table1[[#This Row],[Hauptkörper - B1 - Art]]="","",VLOOKUP(Table1[[#This Row],[Hauptkörper - B1 - Art]],'DD FD'!B:C,2,FALSE))</f>
        <v/>
      </c>
      <c r="LH64" s="577" t="str">
        <f>IF(Table1[[#This Row],[Hauptkörper - B1 - Fraktion]]="","",VLOOKUP(Table1[[#This Row],[Hauptkörper - B1 - Fraktion]],'DD FD'!H:J,3,FALSE))</f>
        <v/>
      </c>
      <c r="LI64" s="574" t="str">
        <f>IF(Table1[[#This Row],[Hauptkörper - B1 - Gewicht
(in G)]]="","",Table1[[#This Row],[Hauptkörper - B1 - Gewicht
(in G)]])</f>
        <v/>
      </c>
      <c r="LJ64" s="574" t="str">
        <f>IF(Table1[[#This Row],[Hauptkörper - B1 - Lizenzierungs-pflichtig? (X=Ja)]]="","",Table1[[#This Row],[Hauptkörper - B1 - Lizenzierungs-pflichtig? (X=Ja)]])</f>
        <v/>
      </c>
      <c r="LK64" s="577" t="str">
        <f>IF(Table1[[#This Row],[Hauptkörper - B1 - Virgin Material]]="","",VLOOKUP(Table1[[#This Row],[Hauptkörper - B1 - Virgin Material]],'DD FD'!AJ:AK,2,FALSE))</f>
        <v/>
      </c>
      <c r="LL64" s="578" t="str">
        <f>IF(Table1[[#This Row],[Hauptkörper - B1 - Virgin Material Anteil (in %)]]="","",Table1[[#This Row],[Hauptkörper - B1 - Virgin Material Anteil (in %)]])</f>
        <v/>
      </c>
      <c r="LM64" s="577" t="str">
        <f>IF(Table1[[#This Row],[Hauptkörper - B1 - Recyceltes Material]]="","",VLOOKUP(Table1[[#This Row],[Hauptkörper - B1 - Recyceltes Material]],'DD FD'!AL:AM,2,FALSE))</f>
        <v/>
      </c>
      <c r="LN64" s="578" t="str">
        <f>IF(Table1[[#This Row],[Hauptkörper - B1 - Recyceltes Material Anteil (in %)]]="","",Table1[[#This Row],[Hauptkörper - B1 - Recyceltes Material Anteil (in %)]])</f>
        <v/>
      </c>
      <c r="LO64" s="579" t="str">
        <f>IF(Table1[[#This Row],[Hauptkörper - B1 - Beschichtung]]="","",VLOOKUP(Table1[[#This Row],[Hauptkörper - B1 - Beschichtung]],'DD FD'!AE:AF,2,FALSE))</f>
        <v/>
      </c>
      <c r="LP64" s="580" t="str">
        <f>IF(Table1[[#This Row],[Hauptkörper - B1 - Beschichtung Anteil (in %)]]="","",Table1[[#This Row],[Hauptkörper - B1 - Beschichtung Anteil (in %)]])</f>
        <v/>
      </c>
      <c r="LQ64" s="576" t="str">
        <f>IF(Table1[[#This Row],[Hauptkörper - B2 - Art]]="","",VLOOKUP(Table1[[#This Row],[Hauptkörper - B2 - Art]],'DD FD'!B:C,2,FALSE))</f>
        <v/>
      </c>
      <c r="LR64" s="577" t="str">
        <f>IF(Table1[[#This Row],[Hauptkörper - B2 - Fraktion]]="","",VLOOKUP(Table1[[#This Row],[Hauptkörper - B2 - Fraktion]],'DD FD'!H:J,3,FALSE))</f>
        <v/>
      </c>
      <c r="LS64" s="574" t="str">
        <f>IF(Table1[[#This Row],[Hauptkörper - B2 - Gewicht
(in G)]]="","",Table1[[#This Row],[Hauptkörper - B2 - Gewicht
(in G)]])</f>
        <v/>
      </c>
      <c r="LT64" s="574" t="str">
        <f>IF(Table1[[#This Row],[Hauptkörper - B2 - Lizenzierungs-pflichtig? (X=Ja)]]="","",Table1[[#This Row],[Hauptkörper - B2 - Lizenzierungs-pflichtig? (X=Ja)]])</f>
        <v/>
      </c>
      <c r="LU64" s="577" t="str">
        <f>IF(Table1[[#This Row],[Hauptkörper - B2 - Virgin Material]]="","",VLOOKUP(Table1[[#This Row],[Hauptkörper - B2 - Virgin Material]],'DD FD'!AJ:AK,2,FALSE))</f>
        <v/>
      </c>
      <c r="LV64" s="578" t="str">
        <f>IF(Table1[[#This Row],[Hauptkörper - B2 - Virgin Material Anteil (in %)]]="","",Table1[[#This Row],[Hauptkörper - B2 - Virgin Material Anteil (in %)]])</f>
        <v/>
      </c>
      <c r="LW64" s="577" t="str">
        <f>IF(Table1[[#This Row],[Hauptkörper - B2 - Recyceltes Material]]="","",VLOOKUP(Table1[[#This Row],[Hauptkörper - B2 - Recyceltes Material]],'DD FD'!AL:AM,2,FALSE))</f>
        <v/>
      </c>
      <c r="LX64" s="578" t="str">
        <f>IF(Table1[[#This Row],[Hauptkörper - B2 - Recyceltes Material Anteil (in %)]]="","",Table1[[#This Row],[Hauptkörper - B2 - Recyceltes Material Anteil (in %)]])</f>
        <v/>
      </c>
      <c r="LY64" s="577" t="str">
        <f>IF(Table1[[#This Row],[Hauptkörper - B2 - Beschichtung]]="","",VLOOKUP(Table1[[#This Row],[Hauptkörper - B2 - Beschichtung]],'DD FD'!AE:AF,2,FALSE))</f>
        <v/>
      </c>
      <c r="LZ64" s="580" t="str">
        <f>IF(Table1[[#This Row],[Hauptkörper - B2 - Beschichtung Anteil (in %)]]="","",Table1[[#This Row],[Hauptkörper - B2 - Beschichtung Anteil (in %)]])</f>
        <v/>
      </c>
      <c r="MA64" s="576" t="str">
        <f>IF(Table1[[#This Row],[Hauptkörper - B3 - Art]]="","",VLOOKUP(Table1[[#This Row],[Hauptkörper - B3 - Art]],'DD FD'!B:C,2,FALSE))</f>
        <v/>
      </c>
      <c r="MB64" s="577" t="str">
        <f>IF(Table1[[#This Row],[Hauptkörper - B3 - Fraktion]]="","",VLOOKUP(Table1[[#This Row],[Hauptkörper - B3 - Fraktion]],'DD FD'!H:J,3,FALSE))</f>
        <v/>
      </c>
      <c r="MC64" s="574" t="str">
        <f>IF(Table1[[#This Row],[Hauptkörper - B3 - Gewicht
(in G)]]="","",Table1[[#This Row],[Hauptkörper - B3 - Gewicht
(in G)]])</f>
        <v/>
      </c>
      <c r="MD64" s="574" t="str">
        <f>IF(Table1[[#This Row],[Hauptkörper - B3 - Lizenzierungs-pflichtig? (X=Ja)]]="","",Table1[[#This Row],[Hauptkörper - B3 - Lizenzierungs-pflichtig? (X=Ja)]])</f>
        <v/>
      </c>
      <c r="ME64" s="577" t="str">
        <f>IF(Table1[[#This Row],[Hauptkörper - B3 - Virgin Material]]="","",VLOOKUP(Table1[[#This Row],[Hauptkörper - B3 - Virgin Material]],'DD FD'!AJ:AK,2,FALSE))</f>
        <v/>
      </c>
      <c r="MF64" s="578" t="str">
        <f>IF(Table1[[#This Row],[Hauptkörper - B3 - Virgin Material Anteil (in %)]]="","",Table1[[#This Row],[Hauptkörper - B3 - Virgin Material Anteil (in %)]])</f>
        <v/>
      </c>
      <c r="MG64" s="577" t="str">
        <f>IF(Table1[[#This Row],[Hauptkörper - B3 - Recyceltes Material]]="","",VLOOKUP(Table1[[#This Row],[Hauptkörper - B3 - Recyceltes Material]],'DD FD'!AL:AM,2,FALSE))</f>
        <v/>
      </c>
      <c r="MH64" s="578" t="str">
        <f>IF(Table1[[#This Row],[Hauptkörper - B3 - Recyceltes Material Anteil (in %)]]="","",Table1[[#This Row],[Hauptkörper - B3 - Recyceltes Material Anteil (in %)]])</f>
        <v/>
      </c>
      <c r="MI64" s="577" t="str">
        <f>IF(Table1[[#This Row],[Hauptkörper - B3 - Beschichtung]]="","",VLOOKUP(Table1[[#This Row],[Hauptkörper - B3 - Beschichtung]],'DD FD'!AE:AF,2,FALSE))</f>
        <v/>
      </c>
      <c r="MJ64" s="580" t="str">
        <f>IF(Table1[[#This Row],[Hauptkörper - B3 - Beschichtung Anteil (in %)]]="","",Table1[[#This Row],[Hauptkörper - B3 - Beschichtung Anteil (in %)]])</f>
        <v/>
      </c>
      <c r="MK64" s="576" t="str">
        <f>IF(Table1[[#This Row],[Verschluss - B1 - Art]]="","",VLOOKUP(Table1[[#This Row],[Verschluss - B1 - Art]],'DD FD'!D:E,2,FALSE))</f>
        <v/>
      </c>
      <c r="ML64" s="577" t="str">
        <f>IF(Table1[[#This Row],[Verschluss - B1 - Fraktion]]="","",VLOOKUP(Table1[[#This Row],[Verschluss - B1 - Fraktion]],'DD FD'!H:J,3,FALSE))</f>
        <v/>
      </c>
      <c r="MM64" s="574" t="str">
        <f>IF(Table1[[#This Row],[Verschluss - B1 - Gewicht (in G)]]="","",Table1[[#This Row],[Verschluss - B1 - Gewicht (in G)]])</f>
        <v/>
      </c>
      <c r="MN64" s="574" t="str">
        <f>IF(Table1[[#This Row],[Verschluss - B1 - Lizenzierungs-pflichtig? (X=Ja)]]="","",Table1[[#This Row],[Verschluss - B1 - Lizenzierungs-pflichtig? (X=Ja)]])</f>
        <v/>
      </c>
      <c r="MO64" s="574" t="str">
        <f>IF(Table1[[#This Row],[Verschluss - B1 - Trennbar vom Hauptkörper? (X=Ja)]]="","",Table1[[#This Row],[Verschluss - B1 - Trennbar vom Hauptkörper? (X=Ja)]])</f>
        <v/>
      </c>
      <c r="MP64" s="577" t="str">
        <f>IF(Table1[[#This Row],[Verschluss - B1 - Virgin Material]]="","",VLOOKUP(Table1[[#This Row],[Verschluss - B1 - Virgin Material]],'DD FD'!AJ:AK,2,FALSE))</f>
        <v/>
      </c>
      <c r="MQ64" s="578" t="str">
        <f>IF(Table1[[#This Row],[Verschluss - B1 - Virgin Material Anteil (in %)]]="","",Table1[[#This Row],[Verschluss - B1 - Virgin Material Anteil (in %)]])</f>
        <v/>
      </c>
      <c r="MR64" s="577" t="str">
        <f>IF(Table1[[#This Row],[Verschluss - B1 - Recyceltes Material]]="","",VLOOKUP(Table1[[#This Row],[Verschluss - B1 - Recyceltes Material]],'DD FD'!AL:AM,2,FALSE))</f>
        <v/>
      </c>
      <c r="MS64" s="578" t="str">
        <f>IF(Table1[[#This Row],[Verschluss - B1 - Recyceltes Material Anteil (in %)]]="","",Table1[[#This Row],[Verschluss - B1 - Recyceltes Material Anteil (in %)]])</f>
        <v/>
      </c>
      <c r="MT64" s="577" t="str">
        <f>IF(Table1[[#This Row],[Verschluss - B1 - Beschichtung]]="","",VLOOKUP(Table1[[#This Row],[Verschluss - B1 - Beschichtung]],'DD FD'!AE:AF,2,FALSE))</f>
        <v/>
      </c>
      <c r="MU64" s="580" t="str">
        <f>IF(Table1[[#This Row],[Verschluss - B1 - Beschichtung Anteil (in %)]]="","",Table1[[#This Row],[Verschluss - B1 - Beschichtung Anteil (in %)]])</f>
        <v/>
      </c>
      <c r="MV64" s="576" t="str">
        <f>IF(Table1[[#This Row],[Verschluss - B2 - Art]]="","",VLOOKUP(Table1[[#This Row],[Verschluss - B2 - Art]],'DD FD'!D:E,2,FALSE))</f>
        <v/>
      </c>
      <c r="MW64" s="577" t="str">
        <f>IF(Table1[[#This Row],[Verschluss - B2 - Fraktion]]="","",VLOOKUP(Table1[[#This Row],[Verschluss - B2 - Fraktion]],'DD FD'!H:J,3,FALSE))</f>
        <v/>
      </c>
      <c r="MX64" s="574" t="str">
        <f>IF(Table1[[#This Row],[Verschluss - B2 - Gewicht (in G)]]="","",Table1[[#This Row],[Verschluss - B2 - Gewicht (in G)]])</f>
        <v/>
      </c>
      <c r="MY64" s="574" t="str">
        <f>IF(Table1[[#This Row],[Verschluss - B2 - Lizenzierungs-pflichtig? (X=Ja)]]="","",Table1[[#This Row],[Verschluss - B2 - Lizenzierungs-pflichtig? (X=Ja)]])</f>
        <v/>
      </c>
      <c r="MZ64" s="574" t="str">
        <f>IF(Table1[[#This Row],[Verschluss - B2 - Trennbar vom Hauptkörper? (X=Ja)]]="","",Table1[[#This Row],[Verschluss - B2 - Trennbar vom Hauptkörper? (X=Ja)]])</f>
        <v/>
      </c>
      <c r="NA64" s="577" t="str">
        <f>IF(Table1[[#This Row],[Verschluss - B2 - Virgin Material]]="","",VLOOKUP(Table1[[#This Row],[Verschluss - B2 - Virgin Material]],'DD FD'!AJ:AK,2,FALSE))</f>
        <v/>
      </c>
      <c r="NB64" s="578" t="str">
        <f>IF(Table1[[#This Row],[Verschluss - B2 - Virgin Material Anteil (in %)]]="","",Table1[[#This Row],[Verschluss - B2 - Virgin Material Anteil (in %)]])</f>
        <v/>
      </c>
      <c r="NC64" s="577" t="str">
        <f>IF(Table1[[#This Row],[Verschluss - B2 - Recyceltes Material]]="","",VLOOKUP(Table1[[#This Row],[Verschluss - B2 - Recyceltes Material]],'DD FD'!AL:AM,2,FALSE))</f>
        <v/>
      </c>
      <c r="ND64" s="578" t="str">
        <f>IF(Table1[[#This Row],[Verschluss - B2 - Recyceltes Material Anteil (in %)]]="","",Table1[[#This Row],[Verschluss - B2 - Recyceltes Material Anteil (in %)]])</f>
        <v/>
      </c>
      <c r="NE64" s="577" t="str">
        <f>IF(Table1[[#This Row],[Verschluss - B2 - Beschichtung]]="","",VLOOKUP(Table1[[#This Row],[Verschluss - B2 - Beschichtung]],'DD FD'!AE:AF,2,FALSE))</f>
        <v/>
      </c>
      <c r="NF64" s="580" t="str">
        <f>IF(Table1[[#This Row],[Verschluss - B2 - Beschichtung Anteil (in %)]]="","",Table1[[#This Row],[Verschluss - B2 - Beschichtung Anteil (in %)]])</f>
        <v/>
      </c>
      <c r="NG64" s="576" t="str">
        <f>IF(Table1[[#This Row],[Verschluss - B3 - Art]]="","",VLOOKUP(Table1[[#This Row],[Verschluss - B3 - Art]],'DD FD'!D:E,2,FALSE))</f>
        <v/>
      </c>
      <c r="NH64" s="577" t="str">
        <f>IF(Table1[[#This Row],[Verschluss - B3 - Fraktion]]="","",VLOOKUP(Table1[[#This Row],[Verschluss - B3 - Fraktion]],'DD FD'!H:J,3,FALSE))</f>
        <v/>
      </c>
      <c r="NI64" s="574" t="str">
        <f>IF(Table1[[#This Row],[Verschluss - B3 - Gewicht (in G)]]="","",Table1[[#This Row],[Verschluss - B3 - Gewicht (in G)]])</f>
        <v/>
      </c>
      <c r="NJ64" s="574" t="str">
        <f>IF(Table1[[#This Row],[Verschluss - B3 - Lizenzierungs-pflichtig? (X=Ja)]]="","",Table1[[#This Row],[Verschluss - B3 - Lizenzierungs-pflichtig? (X=Ja)]])</f>
        <v/>
      </c>
      <c r="NK64" s="574" t="str">
        <f>IF(Table1[[#This Row],[Verschluss - B3 - Trennbar vom Hauptkörper? (X=Ja)]]="","",Table1[[#This Row],[Verschluss - B3 - Trennbar vom Hauptkörper? (X=Ja)]])</f>
        <v/>
      </c>
      <c r="NL64" s="577" t="str">
        <f>IF(Table1[[#This Row],[Verschluss - B3 - Virgin Material]]="","",VLOOKUP(Table1[[#This Row],[Verschluss - B3 - Virgin Material]],'DD FD'!AJ:AK,2,FALSE))</f>
        <v/>
      </c>
      <c r="NM64" s="578" t="str">
        <f>IF(Table1[[#This Row],[Verschluss - B3 - Virgin Material Anteil (in %)]]="","",Table1[[#This Row],[Verschluss - B3 - Virgin Material Anteil (in %)]])</f>
        <v/>
      </c>
      <c r="NN64" s="577" t="str">
        <f>IF(Table1[[#This Row],[Verschluss - B3 - Recyceltes Material]]="","",VLOOKUP(Table1[[#This Row],[Verschluss - B3 - Recyceltes Material]],'DD FD'!AL:AM,2,FALSE))</f>
        <v/>
      </c>
      <c r="NO64" s="578" t="str">
        <f>IF(Table1[[#This Row],[Verschluss - B3 - Recyceltes Material Anteil (in %)]]="","",Table1[[#This Row],[Verschluss - B3 - Recyceltes Material Anteil (in %)]])</f>
        <v/>
      </c>
      <c r="NP64" s="577" t="str">
        <f>IF(Table1[[#This Row],[Verschluss - B3 - Beschichtung]]="","",VLOOKUP(Table1[[#This Row],[Verschluss - B3 - Beschichtung]],'DD FD'!AE:AF,2,FALSE))</f>
        <v/>
      </c>
      <c r="NQ64" s="580" t="str">
        <f>IF(Table1[[#This Row],[Verschluss - B3 - Beschichtung Anteil (in %)]]="","",Table1[[#This Row],[Verschluss - B3 - Beschichtung Anteil (in %)]])</f>
        <v/>
      </c>
      <c r="NR64" s="576" t="str">
        <f>IF(Table1[[#This Row],[Etikett - B1 - Art]]="","",VLOOKUP(Table1[[#This Row],[Etikett - B1 - Art]],'DD FD'!F:G,2,FALSE))</f>
        <v/>
      </c>
      <c r="NS64" s="577" t="str">
        <f>IF(Table1[[#This Row],[Etikett - B1 - Fraktion]]="","",VLOOKUP(Table1[[#This Row],[Etikett - B1 - Fraktion]],'DD FD'!H:J,3,FALSE))</f>
        <v/>
      </c>
      <c r="NT64" s="574" t="str">
        <f>IF(Table1[[#This Row],[Etikett - B1 - Gewicht (in G)]]="","",Table1[[#This Row],[Etikett - B1 - Gewicht (in G)]])</f>
        <v/>
      </c>
      <c r="NU64" s="574" t="str">
        <f>IF(Table1[[#This Row],[Etikett - B1 - Lizenzierungs-pflichtig? (X=Ja)]]="","",Table1[[#This Row],[Etikett - B1 - Lizenzierungs-pflichtig? (X=Ja)]])</f>
        <v/>
      </c>
      <c r="NV64" s="574" t="str">
        <f>IF(Table1[[#This Row],[Etikett - B1 - Trennbar vom Hauptkörper? (X=Ja)]]="","",Table1[[#This Row],[Etikett - B1 - Trennbar vom Hauptkörper? (X=Ja)]])</f>
        <v/>
      </c>
      <c r="NW64" s="577" t="str">
        <f>IF(Table1[[#This Row],[Etikett - B1 - Virgin Material]]="","",VLOOKUP(Table1[[#This Row],[Etikett - B1 - Virgin Material]],'DD FD'!AJ:AK,2,FALSE))</f>
        <v/>
      </c>
      <c r="NX64" s="578" t="str">
        <f>IF(Table1[[#This Row],[Etikett - B1 - Virgin Material Anteil (in %)]]="","",Table1[[#This Row],[Etikett - B1 - Virgin Material Anteil (in %)]])</f>
        <v/>
      </c>
      <c r="NY64" s="577" t="str">
        <f>IF(Table1[[#This Row],[Etikett - B1 - Recyceltes Material]]="","",VLOOKUP(Table1[[#This Row],[Etikett - B1 - Recyceltes Material]],'DD FD'!AL:AM,2,FALSE))</f>
        <v/>
      </c>
      <c r="NZ64" s="578" t="str">
        <f>IF(Table1[[#This Row],[Etikett - B1 - Recyceltes Material Anteil (in %)]]="","",Table1[[#This Row],[Etikett - B1 - Recyceltes Material Anteil (in %)]])</f>
        <v/>
      </c>
      <c r="OA64" s="577" t="str">
        <f>IF(Table1[[#This Row],[Etikett - B1 - Beschichtung]]="","",VLOOKUP(Table1[[#This Row],[Etikett - B1 - Beschichtung]],'DD FD'!AE:AF,2,FALSE))</f>
        <v/>
      </c>
      <c r="OB64" s="580" t="str">
        <f>IF(Table1[[#This Row],[Etikett - B1 - Beschichtung Anteil (in %)]]="","",Table1[[#This Row],[Etikett - B1 - Beschichtung Anteil (in %)]])</f>
        <v/>
      </c>
      <c r="OC64" s="576" t="str">
        <f>IF(Table1[[#This Row],[Etikett - B2 - Art]]="","",VLOOKUP(Table1[[#This Row],[Etikett - B2 - Art]],'DD FD'!F:G,2,FALSE))</f>
        <v/>
      </c>
      <c r="OD64" s="577" t="str">
        <f>IF(Table1[[#This Row],[Etikett - B2 - Fraktion]]="","",VLOOKUP(Table1[[#This Row],[Etikett - B2 - Fraktion]],'DD FD'!H:J,3,FALSE))</f>
        <v/>
      </c>
      <c r="OE64" s="574" t="str">
        <f>IF(Table1[[#This Row],[Etikett - B2 - Gewicht (in G)]]="","",Table1[[#This Row],[Etikett - B2 - Gewicht (in G)]])</f>
        <v/>
      </c>
      <c r="OF64" s="574" t="str">
        <f>IF(Table1[[#This Row],[Etikett - B2 - Lizenzierungs-pflichtig? (X=Ja)]]="","",Table1[[#This Row],[Etikett - B2 - Lizenzierungs-pflichtig? (X=Ja)]])</f>
        <v/>
      </c>
      <c r="OG64" s="574" t="str">
        <f>IF(Table1[[#This Row],[Etikett - B2 - Trennbar vom Hauptkörper? (X=Ja)]]="","",Table1[[#This Row],[Etikett - B2 - Trennbar vom Hauptkörper? (X=Ja)]])</f>
        <v/>
      </c>
      <c r="OH64" s="577" t="str">
        <f>IF(Table1[[#This Row],[Etikett - B2 - Virgin Material]]="","",VLOOKUP(Table1[[#This Row],[Etikett - B2 - Virgin Material]],'DD FD'!AJ:AK,2,FALSE))</f>
        <v/>
      </c>
      <c r="OI64" s="578" t="str">
        <f>IF(Table1[[#This Row],[Etikett - B2 - Virgin Material Anteil (in %)]]="","",Table1[[#This Row],[Etikett - B2 - Virgin Material Anteil (in %)]])</f>
        <v/>
      </c>
      <c r="OJ64" s="577" t="str">
        <f>IF(Table1[[#This Row],[Etikett - B2 - Recyceltes Material]]="","",VLOOKUP(Table1[[#This Row],[Etikett - B2 - Recyceltes Material]],'DD FD'!AL:AM,2,FALSE))</f>
        <v/>
      </c>
      <c r="OK64" s="578" t="str">
        <f>IF(Table1[[#This Row],[Etikett - B2 - Recyceltes Material Anteil (in %)]]="","",Table1[[#This Row],[Etikett - B2 - Recyceltes Material Anteil (in %)]])</f>
        <v/>
      </c>
      <c r="OL64" s="577" t="str">
        <f>IF(Table1[[#This Row],[Etikett - B2 - Beschichtung]]="","",VLOOKUP(Table1[[#This Row],[Etikett - B2 - Beschichtung]],'DD FD'!AE:AF,2,FALSE))</f>
        <v/>
      </c>
      <c r="OM64" s="580" t="str">
        <f>IF(Table1[[#This Row],[Etikett - B2 - Beschichtung Anteil (in %)]]="","",Table1[[#This Row],[Etikett - B2 - Beschichtung Anteil (in %)]])</f>
        <v/>
      </c>
      <c r="ON64" s="576" t="str">
        <f>IF(Table1[[#This Row],[Etikett - B3 - Art]]="","",VLOOKUP(Table1[[#This Row],[Etikett - B3 - Art]],'DD FD'!F:G,2,FALSE))</f>
        <v/>
      </c>
      <c r="OO64" s="577" t="str">
        <f>IF(Table1[[#This Row],[Etikett - B3 - Fraktion]]="","",VLOOKUP(Table1[[#This Row],[Etikett - B3 - Fraktion]],'DD FD'!H:J,3,FALSE))</f>
        <v/>
      </c>
      <c r="OP64" s="574" t="str">
        <f>IF(Table1[[#This Row],[Etikett - B3 - Gewicht (in G)]]="","",Table1[[#This Row],[Etikett - B3 - Gewicht (in G)]])</f>
        <v/>
      </c>
      <c r="OQ64" s="574" t="str">
        <f>IF(Table1[[#This Row],[Etikett - B3 - Lizenzierungs-pflichtig? (X=Ja)]]="","",Table1[[#This Row],[Etikett - B3 - Lizenzierungs-pflichtig? (X=Ja)]])</f>
        <v/>
      </c>
      <c r="OR64" s="574" t="str">
        <f>IF(Table1[[#This Row],[Etikett - B3 - Trennbar vom Hauptkörper? (X=Ja)]]="","",Table1[[#This Row],[Etikett - B3 - Trennbar vom Hauptkörper? (X=Ja)]])</f>
        <v/>
      </c>
      <c r="OS64" s="577" t="str">
        <f>IF(Table1[[#This Row],[Etikett - B3 - Virgin Material]]="","",VLOOKUP(Table1[[#This Row],[Etikett - B3 - Virgin Material]],'DD FD'!AJ:AK,2,FALSE))</f>
        <v/>
      </c>
      <c r="OT64" s="578" t="str">
        <f>IF(Table1[[#This Row],[Etikett - B3 - Virgin Material Anteil (in %)]]="","",Table1[[#This Row],[Etikett - B3 - Virgin Material Anteil (in %)]])</f>
        <v/>
      </c>
      <c r="OU64" s="577" t="str">
        <f>IF(Table1[[#This Row],[Etikett - B3 - Recyceltes Material]]="","",VLOOKUP(Table1[[#This Row],[Etikett - B3 - Recyceltes Material]],'DD FD'!AL:AM,2,FALSE))</f>
        <v/>
      </c>
      <c r="OV64" s="578" t="str">
        <f>IF(Table1[[#This Row],[Etikett - B3 - Recyceltes Material Anteil (in %)]]="","",Table1[[#This Row],[Etikett - B3 - Recyceltes Material Anteil (in %)]])</f>
        <v/>
      </c>
      <c r="OW64" s="577" t="str">
        <f>IF(Table1[[#This Row],[Etikett - B3 - Beschichtung]]="","",VLOOKUP(Table1[[#This Row],[Etikett - B3 - Beschichtung]],'DD FD'!AE:AF,2,FALSE))</f>
        <v/>
      </c>
      <c r="OX64" s="613" t="str">
        <f>IF(Table1[[#This Row],[Etikett - B3 - Beschichtung Anteil (in %)]]="","",Table1[[#This Row],[Etikett - B3 - Beschichtung Anteil (in %)]])</f>
        <v/>
      </c>
      <c r="OY64" s="618">
        <f>ROUNDUP(SUM(
IF(AND(LH64='DD FD'!$J$7,LJ64='DD FD'!$AI$3),LI64,0),
IF(AND(LR64='DD FD'!$J$7,LT64='DD FD'!$AI$3),LS64,0),
IF(AND(MB64='DD FD'!$J$7,MD64='DD FD'!$AI$3),MC64,0),
IF(AND(ML64='DD FD'!$J$7,MN64='DD FD'!$AI$3),MM64,0),
IF(AND(MW64='DD FD'!$J$7,MY64='DD FD'!$AI$3),MX64,0),
IF(AND(NH64='DD FD'!$J$7,NJ64='DD FD'!$AI$3),NI64,0),
IF(AND(NS64='DD FD'!$J$7,NU64='DD FD'!$AI$3),NT64,0),
IF(AND(OD64='DD FD'!$J$7,OF64='DD FD'!$AI$3),OE64,0),
IF(AND(OO64='DD FD'!$J$7,OQ64='DD FD'!$AI$3),OP64,0),
),2)</f>
        <v>0</v>
      </c>
      <c r="OZ64" s="617">
        <f>ROUNDUP(SUM(
IF(AND(LH64='DD FD'!$J$6,LJ64='DD FD'!$AI$3),LI64,0),
IF(AND(LR64='DD FD'!$J$6,LT64='DD FD'!$AI$3),LS64,0),
IF(AND(MB64='DD FD'!$J$6,MD64='DD FD'!$AI$3),MC64,0),
IF(AND(ML64='DD FD'!$J$6,MN64='DD FD'!$AI$3),MM64,0),
IF(AND(MW64='DD FD'!$J$6,MY64='DD FD'!$AI$3),MX64,0),
IF(AND(NH64='DD FD'!$J$6,NJ64='DD FD'!$AI$3),NI64,0),
IF(AND(NS64='DD FD'!$J$6,NU64='DD FD'!$AI$3),NT64,0),
IF(AND(OD64='DD FD'!$J$6,OF64='DD FD'!$AI$3),OE64,0),
IF(AND(OO64='DD FD'!$J$6,OQ64='DD FD'!$AI$3),OP64,0),
),2)</f>
        <v>0</v>
      </c>
      <c r="PA64" s="617">
        <f>ROUNDUP(SUM(
IF(AND(LH64='DD FD'!$J$10,LJ64='DD FD'!$AI$3),LI64,0),
IF(AND(LR64='DD FD'!$J$10,LT64='DD FD'!$AI$3),LS64,0),
IF(AND(MB64='DD FD'!$J$10,MD64='DD FD'!$AI$3),MC64,0),
IF(AND(ML64='DD FD'!$J$10,MN64='DD FD'!$AI$3),MM64,0),
IF(AND(MW64='DD FD'!$J$10,MY64='DD FD'!$AI$3),MX64,0),
IF(AND(NH64='DD FD'!$J$10,NJ64='DD FD'!$AI$3),NI64,0),
IF(AND(NS64='DD FD'!$J$10,NU64='DD FD'!$AI$3),NT64,0),
IF(AND(OD64='DD FD'!$J$10,OF64='DD FD'!$AI$3),OE64,0),
IF(AND(OO64='DD FD'!$J$10,OQ64='DD FD'!$AI$3),OP64,0),
),2)</f>
        <v>0</v>
      </c>
      <c r="PB64" s="617">
        <f>ROUNDUP(SUM(
IF(AND(LH64='DD FD'!$J$8,LJ64='DD FD'!$AI$3),LI64,0),
IF(AND(LR64='DD FD'!$J$8,LT64='DD FD'!$AI$3),LS64,0),
IF(AND(MB64='DD FD'!$J$8,MD64='DD FD'!$AI$3),MC64,0),
IF(AND(ML64='DD FD'!$J$8,MN64='DD FD'!$AI$3),MM64,0),
IF(AND(MW64='DD FD'!$J$8,MY64='DD FD'!$AI$3),MX64,0),
IF(AND(NH64='DD FD'!$J$8,NJ64='DD FD'!$AI$3),NI64,0),
IF(AND(NS64='DD FD'!$J$8,NU64='DD FD'!$AI$3),NT64,0),
IF(AND(OD64='DD FD'!$J$8,OF64='DD FD'!$AI$3),OE64,0),
IF(AND(OO64='DD FD'!$J$8,OQ64='DD FD'!$AI$3),OP64,0),
),2)</f>
        <v>0</v>
      </c>
      <c r="PC64" s="617">
        <f>ROUNDUP(SUM(
IF(AND(LH64='DD FD'!$J$5,LJ64='DD FD'!$AI$3),LI64,0),
IF(AND(LR64='DD FD'!$J$5,LT64='DD FD'!$AI$3),LS64,0),
IF(AND(MB64='DD FD'!$J$5,MD64='DD FD'!$AI$3),MC64,0),
IF(AND(ML64='DD FD'!$J$5,MN64='DD FD'!$AI$3),MM64,0),
IF(AND(MW64='DD FD'!$J$5,MY64='DD FD'!$AI$3),MX64,0),
IF(AND(NH64='DD FD'!$J$5,NJ64='DD FD'!$AI$3),NI64,0),
IF(AND(NS64='DD FD'!$J$5,NU64='DD FD'!$AI$3),NT64,0),
IF(AND(OD64='DD FD'!$J$5,OF64='DD FD'!$AI$3),OE64,0),
IF(AND(OO64='DD FD'!$J$5,OQ64='DD FD'!$AI$3),OP64,0),
),2)</f>
        <v>0</v>
      </c>
      <c r="PD64" s="617">
        <f>ROUNDUP(SUM(
IF(AND(LH64='DD FD'!$J$9,LJ64='DD FD'!$AI$3),LI64,0),
IF(AND(LR64='DD FD'!$J$9,LT64='DD FD'!$AI$3),LS64,0),
IF(AND(MB64='DD FD'!$J$9,MD64='DD FD'!$AI$3),MC64,0),
IF(AND(ML64='DD FD'!$J$9,MN64='DD FD'!$AI$3),MM64,0),
IF(AND(MW64='DD FD'!$J$9,MY64='DD FD'!$AI$3),MX64,0),
IF(AND(NH64='DD FD'!$J$9,NJ64='DD FD'!$AI$3),NI64,0),
IF(AND(NS64='DD FD'!$J$9,NU64='DD FD'!$AI$3),NT64,0),
IF(AND(OD64='DD FD'!$J$9,OF64='DD FD'!$AI$3),OE64,0),
IF(AND(OO64='DD FD'!$J$9,OQ64='DD FD'!$AI$3),OP64,0),
),2)</f>
        <v>0</v>
      </c>
      <c r="PE64" s="617">
        <f>ROUNDUP(SUM(
IF(AND(LH64='DD FD'!$J$4,LJ64='DD FD'!$AI$3),LI64,0),
IF(AND(LR64='DD FD'!$J$4,LT64='DD FD'!$AI$3),LS64,0),
IF(AND(MB64='DD FD'!$J$4,MD64='DD FD'!$AI$3),MC64,0),
IF(AND(ML64='DD FD'!$J$4,MN64='DD FD'!$AI$3),MM64,0),
IF(AND(MW64='DD FD'!$J$4,MY64='DD FD'!$AI$3),MX64,0),
IF(AND(NH64='DD FD'!$J$4,NJ64='DD FD'!$AI$3),NI64,0),
IF(AND(NS64='DD FD'!$J$4,NU64='DD FD'!$AI$3),NT64,0),
IF(AND(OD64='DD FD'!$J$4,OF64='DD FD'!$AI$3),OE64,0),
IF(AND(OO64='DD FD'!$J$4,OQ64='DD FD'!$AI$3),OP64,0),
),2)</f>
        <v>0</v>
      </c>
      <c r="PF64" s="619">
        <f>ROUNDUP(SUM(
IF(AND(LH64='DD FD'!$J$11,LJ64='DD FD'!$AI$3),LI64,0),
IF(AND(LR64='DD FD'!$J$11,LT64='DD FD'!$AI$3),LS64,0),
IF(AND(MB64='DD FD'!$J$11,MD64='DD FD'!$AI$3),MC64,0),
IF(AND(ML64='DD FD'!$J$11,MN64='DD FD'!$AI$3),MM64,0),
IF(AND(MW64='DD FD'!$J$11,MY64='DD FD'!$AI$3),MX64,0),
IF(AND(NH64='DD FD'!$J$11,NJ64='DD FD'!$AI$3),NI64,0),
IF(AND(NS64='DD FD'!$J$11,NU64='DD FD'!$AI$3),NT64,0),
IF(AND(OD64='DD FD'!$J$11,OF64='DD FD'!$AI$3),OE64,0),
IF(AND(OO64='DD FD'!$J$11,OQ64='DD FD'!$AI$3),OP64,0),
),2)</f>
        <v>0</v>
      </c>
    </row>
    <row r="65" spans="1:422">
      <c r="A65" s="806"/>
      <c r="B65" s="934"/>
      <c r="C65" s="247"/>
      <c r="D65" s="842"/>
      <c r="E65" s="247"/>
      <c r="F65" s="158"/>
      <c r="G65" s="710"/>
      <c r="H65" s="712"/>
      <c r="I65" s="936"/>
      <c r="J65" s="803"/>
      <c r="K65" s="150"/>
      <c r="L65" s="146" t="str">
        <f t="shared" si="0"/>
        <v/>
      </c>
      <c r="M65" s="501" t="str">
        <f t="shared" si="17"/>
        <v/>
      </c>
      <c r="N65" s="504"/>
      <c r="O65" s="113" t="str">
        <f t="shared" si="18"/>
        <v/>
      </c>
      <c r="P65" s="114" t="str">
        <f t="shared" si="1"/>
        <v/>
      </c>
      <c r="Q65" s="152"/>
      <c r="R65" s="152"/>
      <c r="S65" s="115" t="str">
        <f t="shared" si="19"/>
        <v/>
      </c>
      <c r="T65" s="159"/>
      <c r="U65" s="159"/>
      <c r="V65" s="157"/>
      <c r="W65" s="157"/>
      <c r="X65" s="157"/>
      <c r="Y65" s="772"/>
      <c r="Z65" s="158"/>
      <c r="AA65" s="144"/>
      <c r="AB65" s="112"/>
      <c r="AC65" s="153"/>
      <c r="AD65" s="153"/>
      <c r="AE65" s="153"/>
      <c r="AF65" s="153"/>
      <c r="AG65" s="153"/>
      <c r="AH65" s="153"/>
      <c r="AI65" s="152"/>
      <c r="AJ65" s="158"/>
      <c r="AK65" s="158"/>
      <c r="AL65" s="158"/>
      <c r="AM65" s="116" t="str">
        <f t="shared" si="20"/>
        <v/>
      </c>
      <c r="AN65" s="116" t="str">
        <f t="shared" si="21"/>
        <v/>
      </c>
      <c r="AO65" s="324"/>
      <c r="AP65" s="503"/>
      <c r="AQ65" s="487" t="str">
        <f t="shared" si="22"/>
        <v/>
      </c>
      <c r="AR65" s="113" t="str">
        <f t="shared" si="2"/>
        <v/>
      </c>
      <c r="AS65" s="113" t="str">
        <f t="shared" si="3"/>
        <v/>
      </c>
      <c r="AT65" s="113" t="str">
        <f t="shared" si="4"/>
        <v/>
      </c>
      <c r="AU65" s="113" t="str">
        <f t="shared" si="5"/>
        <v/>
      </c>
      <c r="AV65" s="159"/>
      <c r="AW65" s="157"/>
      <c r="AX65" s="157"/>
      <c r="AY65" s="157"/>
      <c r="AZ65" s="157"/>
      <c r="BA65" s="116" t="str">
        <f t="shared" si="6"/>
        <v/>
      </c>
      <c r="BB65" s="316"/>
      <c r="BC65" s="116" t="str">
        <f t="shared" si="7"/>
        <v/>
      </c>
      <c r="BD65" s="133" t="str">
        <f t="shared" si="8"/>
        <v/>
      </c>
      <c r="BE65" s="157"/>
      <c r="BF65" s="1180"/>
      <c r="BG65" s="1180"/>
      <c r="BH65" s="158"/>
      <c r="BI65" s="490"/>
      <c r="BJ65" s="514" t="str">
        <f t="shared" si="23"/>
        <v/>
      </c>
      <c r="BK65" s="789"/>
      <c r="BL65" s="116" t="str">
        <f t="shared" si="24"/>
        <v/>
      </c>
      <c r="BM65" s="144"/>
      <c r="BN65" s="144"/>
      <c r="BO65" s="144"/>
      <c r="BP65" s="790"/>
      <c r="BQ65" s="790"/>
      <c r="BR65" s="790"/>
      <c r="BS65" s="116" t="str">
        <f t="shared" si="9"/>
        <v/>
      </c>
      <c r="BT65" s="790"/>
      <c r="BU65" s="808" t="str">
        <f t="shared" si="10"/>
        <v/>
      </c>
      <c r="BV65" s="791"/>
      <c r="BW65" s="144"/>
      <c r="BX65" s="20"/>
      <c r="BY65" s="20"/>
      <c r="BZ65" s="20"/>
      <c r="CA65" s="792"/>
      <c r="CB65" s="1201"/>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c r="DL65" s="144"/>
      <c r="DM65" s="144"/>
      <c r="DN65" s="144"/>
      <c r="DO65" s="144"/>
      <c r="DP65" s="144"/>
      <c r="DQ65" s="144"/>
      <c r="DR65" s="144"/>
      <c r="DS65" s="144"/>
      <c r="DT65" s="144"/>
      <c r="DU65" s="144"/>
      <c r="DV65" s="144"/>
      <c r="DW65" s="144"/>
      <c r="DX65" s="144"/>
      <c r="DY65" s="144"/>
      <c r="DZ65" s="144"/>
      <c r="EA65" s="144"/>
      <c r="EB65" s="144"/>
      <c r="EC65" s="144"/>
      <c r="ED65" s="782" t="str">
        <f t="shared" si="25"/>
        <v/>
      </c>
      <c r="EE65" s="519"/>
      <c r="EF65" s="793"/>
      <c r="EG65" s="519"/>
      <c r="EH65" s="794"/>
      <c r="EI65" s="790"/>
      <c r="EJ65" s="794"/>
      <c r="EK65" s="794"/>
      <c r="EL65" s="790"/>
      <c r="EM65" s="790"/>
      <c r="EN65" s="790"/>
      <c r="EO65" s="112" t="str">
        <f t="shared" si="11"/>
        <v/>
      </c>
      <c r="EP65" s="790"/>
      <c r="EQ65" s="488" t="str">
        <f t="shared" si="12"/>
        <v/>
      </c>
      <c r="ER65" s="1100"/>
      <c r="ES65" s="1099" t="str">
        <f t="shared" si="26"/>
        <v/>
      </c>
      <c r="ET65" s="525"/>
      <c r="EU65" s="148"/>
      <c r="EV65" s="148"/>
      <c r="EW65" s="148"/>
      <c r="EX65" s="148"/>
      <c r="EY65" s="148"/>
      <c r="EZ65" s="148"/>
      <c r="FA65" s="148"/>
      <c r="FB65" s="148"/>
      <c r="FC65" s="148"/>
      <c r="FD65" s="148"/>
      <c r="FE65" s="148"/>
      <c r="FF65" s="148"/>
      <c r="FG65" s="148"/>
      <c r="FH65" s="148"/>
      <c r="FI65" s="528"/>
      <c r="FJ65" s="513" t="str">
        <f t="shared" si="13"/>
        <v/>
      </c>
      <c r="FK65" s="158"/>
      <c r="FL65" s="850"/>
      <c r="FM65" s="850"/>
      <c r="FN65" s="850"/>
      <c r="FO65" s="850"/>
      <c r="FP65" s="850"/>
      <c r="FQ65" s="850"/>
      <c r="FR65" s="157"/>
      <c r="FS65" s="143"/>
      <c r="FT65" s="143"/>
      <c r="FU65" s="847" t="str">
        <f t="shared" si="14"/>
        <v/>
      </c>
      <c r="FV65" s="555"/>
      <c r="FW65" s="523" t="str">
        <f>IF(Table1[[#This Row],[Nonfood Inhaltstoffe - Komponente]]="","",VLOOKUP(Table1[[#This Row],[Nonfood Inhaltstoffe - Komponente]],'Dropdown Auswahl'!BJ:BK,2,FALSE))</f>
        <v/>
      </c>
      <c r="FX65" s="1013"/>
      <c r="FY65" s="1011" t="str">
        <f t="shared" si="15"/>
        <v/>
      </c>
      <c r="FZ65" s="152"/>
      <c r="GA65" s="152"/>
      <c r="GB65" s="152"/>
      <c r="GC65" s="529" t="str">
        <f t="shared" si="16"/>
        <v/>
      </c>
      <c r="GG65" s="21"/>
      <c r="GH65" s="21"/>
      <c r="GI65" s="1019"/>
      <c r="GJ65" s="1016" t="str">
        <f>IF(Table1[[#This Row],[Global Trade Item Number (GTIN)]]="","",Table1[[#This Row],[Global Trade Item Number (GTIN)]])</f>
        <v/>
      </c>
      <c r="GK65" s="555" t="str">
        <f>IF(Table1[[#This Row],[WAWI-Nr./ Kreditoren-Nummer
(ASDV)]]&lt;&gt;"",Table1[[#This Row],[WAWI-Nr./ Kreditoren-Nummer
(ASDV)]],"")</f>
        <v/>
      </c>
      <c r="GL65" s="165"/>
      <c r="GM65" s="165"/>
      <c r="GN65" s="165"/>
      <c r="GO65" s="485"/>
      <c r="GP65" s="534"/>
      <c r="GQ65" s="533"/>
      <c r="GR65" s="486"/>
      <c r="GS65" s="486"/>
      <c r="GT65" s="486"/>
      <c r="GU65" s="486"/>
      <c r="GV65" s="486"/>
      <c r="GW65" s="542"/>
      <c r="GX65" s="538"/>
      <c r="GY65" s="144"/>
      <c r="GZ65" s="480"/>
      <c r="HA65" s="158"/>
      <c r="HB65" s="480"/>
      <c r="HC65" s="480"/>
      <c r="HD65" s="480"/>
      <c r="HE65" s="480"/>
      <c r="HF65" s="480"/>
      <c r="HG65" s="480"/>
      <c r="HH65" s="538"/>
      <c r="HI65" s="480"/>
      <c r="HJ65" s="480"/>
      <c r="HK65" s="480"/>
      <c r="HL65" s="480"/>
      <c r="HM65" s="480"/>
      <c r="HN65" s="480"/>
      <c r="HO65" s="480"/>
      <c r="HP65" s="480"/>
      <c r="HQ65" s="480"/>
      <c r="HR65" s="538"/>
      <c r="HS65" s="480"/>
      <c r="HT65" s="480"/>
      <c r="HU65" s="480"/>
      <c r="HV65" s="480"/>
      <c r="HW65" s="480"/>
      <c r="HX65" s="480"/>
      <c r="HY65" s="480"/>
      <c r="HZ65" s="480"/>
      <c r="IA65" s="480"/>
      <c r="IB65" s="538"/>
      <c r="IC65" s="480"/>
      <c r="ID65" s="480"/>
      <c r="IE65" s="480"/>
      <c r="IF65" s="480"/>
      <c r="IG65" s="480"/>
      <c r="IH65" s="480"/>
      <c r="II65" s="480"/>
      <c r="IJ65" s="480"/>
      <c r="IK65" s="480"/>
      <c r="IL65" s="480"/>
      <c r="IM65" s="538"/>
      <c r="IN65" s="480"/>
      <c r="IO65" s="480"/>
      <c r="IP65" s="480"/>
      <c r="IQ65" s="480"/>
      <c r="IR65" s="480"/>
      <c r="IS65" s="480"/>
      <c r="IT65" s="480"/>
      <c r="IU65" s="480"/>
      <c r="IV65" s="480"/>
      <c r="IW65" s="480"/>
      <c r="IX65" s="538"/>
      <c r="IY65" s="480"/>
      <c r="IZ65" s="480"/>
      <c r="JA65" s="480"/>
      <c r="JB65" s="480"/>
      <c r="JC65" s="480"/>
      <c r="JD65" s="480"/>
      <c r="JE65" s="480"/>
      <c r="JF65" s="480"/>
      <c r="JG65" s="480"/>
      <c r="JH65" s="480"/>
      <c r="JI65" s="538"/>
      <c r="JJ65" s="480"/>
      <c r="JK65" s="480"/>
      <c r="JL65" s="480"/>
      <c r="JM65" s="480"/>
      <c r="JN65" s="480"/>
      <c r="JO65" s="480"/>
      <c r="JP65" s="480"/>
      <c r="JQ65" s="480"/>
      <c r="JR65" s="480"/>
      <c r="JS65" s="590"/>
      <c r="JT65" s="538"/>
      <c r="JU65" s="480"/>
      <c r="JV65" s="480"/>
      <c r="JW65" s="480"/>
      <c r="JX65" s="480"/>
      <c r="JY65" s="480"/>
      <c r="JZ65" s="480"/>
      <c r="KA65" s="480"/>
      <c r="KB65" s="480"/>
      <c r="KC65" s="480"/>
      <c r="KD65" s="480"/>
      <c r="KE65" s="538"/>
      <c r="KF65" s="480"/>
      <c r="KG65" s="480"/>
      <c r="KH65" s="480"/>
      <c r="KI65" s="480"/>
      <c r="KJ65" s="480"/>
      <c r="KK65" s="480"/>
      <c r="KL65" s="480"/>
      <c r="KM65" s="480"/>
      <c r="KN65" s="480"/>
      <c r="KO65" s="480"/>
      <c r="KR65" s="568" t="str">
        <f>IF(Table1[[#This Row],[GTIN]]&lt;&gt;"",Table1[[#This Row],[GTIN]],"")</f>
        <v/>
      </c>
      <c r="KS65" s="569" t="str">
        <f>Table1[[#This Row],[Kreditor]]</f>
        <v/>
      </c>
      <c r="KT65" s="570" t="str">
        <f>IF(Table1[[#This Row],[Gültig ab (Datum)]]&lt;&gt;"",Table1[[#This Row],[Gültig ab (Datum)]],"")</f>
        <v/>
      </c>
      <c r="KU65" s="570"/>
      <c r="KV65" s="583" t="str">
        <f>IF(Table1[[#This Row],[Artikel verpackt? 
(X=Ja)]]="","",Table1[[#This Row],[Artikel verpackt? 
(X=Ja)]])</f>
        <v/>
      </c>
      <c r="KW65" s="571" t="str">
        <f>IF(Table1[[#This Row],[Verpackung recyclingfähig?
(X=Ja)]]="","",Table1[[#This Row],[Verpackung recyclingfähig?
(X=Ja)]])</f>
        <v/>
      </c>
      <c r="KX65" s="572"/>
      <c r="KY65" s="573"/>
      <c r="KZ65" s="574"/>
      <c r="LA65" s="574"/>
      <c r="LB65" s="574"/>
      <c r="LC65" s="574"/>
      <c r="LD65" s="574"/>
      <c r="LE65" s="574"/>
      <c r="LF65" s="575"/>
      <c r="LG65" s="576" t="str">
        <f>IF(Table1[[#This Row],[Hauptkörper - B1 - Art]]="","",VLOOKUP(Table1[[#This Row],[Hauptkörper - B1 - Art]],'DD FD'!B:C,2,FALSE))</f>
        <v/>
      </c>
      <c r="LH65" s="577" t="str">
        <f>IF(Table1[[#This Row],[Hauptkörper - B1 - Fraktion]]="","",VLOOKUP(Table1[[#This Row],[Hauptkörper - B1 - Fraktion]],'DD FD'!H:J,3,FALSE))</f>
        <v/>
      </c>
      <c r="LI65" s="574" t="str">
        <f>IF(Table1[[#This Row],[Hauptkörper - B1 - Gewicht
(in G)]]="","",Table1[[#This Row],[Hauptkörper - B1 - Gewicht
(in G)]])</f>
        <v/>
      </c>
      <c r="LJ65" s="574" t="str">
        <f>IF(Table1[[#This Row],[Hauptkörper - B1 - Lizenzierungs-pflichtig? (X=Ja)]]="","",Table1[[#This Row],[Hauptkörper - B1 - Lizenzierungs-pflichtig? (X=Ja)]])</f>
        <v/>
      </c>
      <c r="LK65" s="577" t="str">
        <f>IF(Table1[[#This Row],[Hauptkörper - B1 - Virgin Material]]="","",VLOOKUP(Table1[[#This Row],[Hauptkörper - B1 - Virgin Material]],'DD FD'!AJ:AK,2,FALSE))</f>
        <v/>
      </c>
      <c r="LL65" s="578" t="str">
        <f>IF(Table1[[#This Row],[Hauptkörper - B1 - Virgin Material Anteil (in %)]]="","",Table1[[#This Row],[Hauptkörper - B1 - Virgin Material Anteil (in %)]])</f>
        <v/>
      </c>
      <c r="LM65" s="577" t="str">
        <f>IF(Table1[[#This Row],[Hauptkörper - B1 - Recyceltes Material]]="","",VLOOKUP(Table1[[#This Row],[Hauptkörper - B1 - Recyceltes Material]],'DD FD'!AL:AM,2,FALSE))</f>
        <v/>
      </c>
      <c r="LN65" s="578" t="str">
        <f>IF(Table1[[#This Row],[Hauptkörper - B1 - Recyceltes Material Anteil (in %)]]="","",Table1[[#This Row],[Hauptkörper - B1 - Recyceltes Material Anteil (in %)]])</f>
        <v/>
      </c>
      <c r="LO65" s="579" t="str">
        <f>IF(Table1[[#This Row],[Hauptkörper - B1 - Beschichtung]]="","",VLOOKUP(Table1[[#This Row],[Hauptkörper - B1 - Beschichtung]],'DD FD'!AE:AF,2,FALSE))</f>
        <v/>
      </c>
      <c r="LP65" s="580" t="str">
        <f>IF(Table1[[#This Row],[Hauptkörper - B1 - Beschichtung Anteil (in %)]]="","",Table1[[#This Row],[Hauptkörper - B1 - Beschichtung Anteil (in %)]])</f>
        <v/>
      </c>
      <c r="LQ65" s="576" t="str">
        <f>IF(Table1[[#This Row],[Hauptkörper - B2 - Art]]="","",VLOOKUP(Table1[[#This Row],[Hauptkörper - B2 - Art]],'DD FD'!B:C,2,FALSE))</f>
        <v/>
      </c>
      <c r="LR65" s="577" t="str">
        <f>IF(Table1[[#This Row],[Hauptkörper - B2 - Fraktion]]="","",VLOOKUP(Table1[[#This Row],[Hauptkörper - B2 - Fraktion]],'DD FD'!H:J,3,FALSE))</f>
        <v/>
      </c>
      <c r="LS65" s="574" t="str">
        <f>IF(Table1[[#This Row],[Hauptkörper - B2 - Gewicht
(in G)]]="","",Table1[[#This Row],[Hauptkörper - B2 - Gewicht
(in G)]])</f>
        <v/>
      </c>
      <c r="LT65" s="574" t="str">
        <f>IF(Table1[[#This Row],[Hauptkörper - B2 - Lizenzierungs-pflichtig? (X=Ja)]]="","",Table1[[#This Row],[Hauptkörper - B2 - Lizenzierungs-pflichtig? (X=Ja)]])</f>
        <v/>
      </c>
      <c r="LU65" s="577" t="str">
        <f>IF(Table1[[#This Row],[Hauptkörper - B2 - Virgin Material]]="","",VLOOKUP(Table1[[#This Row],[Hauptkörper - B2 - Virgin Material]],'DD FD'!AJ:AK,2,FALSE))</f>
        <v/>
      </c>
      <c r="LV65" s="578" t="str">
        <f>IF(Table1[[#This Row],[Hauptkörper - B2 - Virgin Material Anteil (in %)]]="","",Table1[[#This Row],[Hauptkörper - B2 - Virgin Material Anteil (in %)]])</f>
        <v/>
      </c>
      <c r="LW65" s="577" t="str">
        <f>IF(Table1[[#This Row],[Hauptkörper - B2 - Recyceltes Material]]="","",VLOOKUP(Table1[[#This Row],[Hauptkörper - B2 - Recyceltes Material]],'DD FD'!AL:AM,2,FALSE))</f>
        <v/>
      </c>
      <c r="LX65" s="578" t="str">
        <f>IF(Table1[[#This Row],[Hauptkörper - B2 - Recyceltes Material Anteil (in %)]]="","",Table1[[#This Row],[Hauptkörper - B2 - Recyceltes Material Anteil (in %)]])</f>
        <v/>
      </c>
      <c r="LY65" s="577" t="str">
        <f>IF(Table1[[#This Row],[Hauptkörper - B2 - Beschichtung]]="","",VLOOKUP(Table1[[#This Row],[Hauptkörper - B2 - Beschichtung]],'DD FD'!AE:AF,2,FALSE))</f>
        <v/>
      </c>
      <c r="LZ65" s="580" t="str">
        <f>IF(Table1[[#This Row],[Hauptkörper - B2 - Beschichtung Anteil (in %)]]="","",Table1[[#This Row],[Hauptkörper - B2 - Beschichtung Anteil (in %)]])</f>
        <v/>
      </c>
      <c r="MA65" s="576" t="str">
        <f>IF(Table1[[#This Row],[Hauptkörper - B3 - Art]]="","",VLOOKUP(Table1[[#This Row],[Hauptkörper - B3 - Art]],'DD FD'!B:C,2,FALSE))</f>
        <v/>
      </c>
      <c r="MB65" s="577" t="str">
        <f>IF(Table1[[#This Row],[Hauptkörper - B3 - Fraktion]]="","",VLOOKUP(Table1[[#This Row],[Hauptkörper - B3 - Fraktion]],'DD FD'!H:J,3,FALSE))</f>
        <v/>
      </c>
      <c r="MC65" s="574" t="str">
        <f>IF(Table1[[#This Row],[Hauptkörper - B3 - Gewicht
(in G)]]="","",Table1[[#This Row],[Hauptkörper - B3 - Gewicht
(in G)]])</f>
        <v/>
      </c>
      <c r="MD65" s="574" t="str">
        <f>IF(Table1[[#This Row],[Hauptkörper - B3 - Lizenzierungs-pflichtig? (X=Ja)]]="","",Table1[[#This Row],[Hauptkörper - B3 - Lizenzierungs-pflichtig? (X=Ja)]])</f>
        <v/>
      </c>
      <c r="ME65" s="577" t="str">
        <f>IF(Table1[[#This Row],[Hauptkörper - B3 - Virgin Material]]="","",VLOOKUP(Table1[[#This Row],[Hauptkörper - B3 - Virgin Material]],'DD FD'!AJ:AK,2,FALSE))</f>
        <v/>
      </c>
      <c r="MF65" s="578" t="str">
        <f>IF(Table1[[#This Row],[Hauptkörper - B3 - Virgin Material Anteil (in %)]]="","",Table1[[#This Row],[Hauptkörper - B3 - Virgin Material Anteil (in %)]])</f>
        <v/>
      </c>
      <c r="MG65" s="577" t="str">
        <f>IF(Table1[[#This Row],[Hauptkörper - B3 - Recyceltes Material]]="","",VLOOKUP(Table1[[#This Row],[Hauptkörper - B3 - Recyceltes Material]],'DD FD'!AL:AM,2,FALSE))</f>
        <v/>
      </c>
      <c r="MH65" s="578" t="str">
        <f>IF(Table1[[#This Row],[Hauptkörper - B3 - Recyceltes Material Anteil (in %)]]="","",Table1[[#This Row],[Hauptkörper - B3 - Recyceltes Material Anteil (in %)]])</f>
        <v/>
      </c>
      <c r="MI65" s="577" t="str">
        <f>IF(Table1[[#This Row],[Hauptkörper - B3 - Beschichtung]]="","",VLOOKUP(Table1[[#This Row],[Hauptkörper - B3 - Beschichtung]],'DD FD'!AE:AF,2,FALSE))</f>
        <v/>
      </c>
      <c r="MJ65" s="580" t="str">
        <f>IF(Table1[[#This Row],[Hauptkörper - B3 - Beschichtung Anteil (in %)]]="","",Table1[[#This Row],[Hauptkörper - B3 - Beschichtung Anteil (in %)]])</f>
        <v/>
      </c>
      <c r="MK65" s="576" t="str">
        <f>IF(Table1[[#This Row],[Verschluss - B1 - Art]]="","",VLOOKUP(Table1[[#This Row],[Verschluss - B1 - Art]],'DD FD'!D:E,2,FALSE))</f>
        <v/>
      </c>
      <c r="ML65" s="577" t="str">
        <f>IF(Table1[[#This Row],[Verschluss - B1 - Fraktion]]="","",VLOOKUP(Table1[[#This Row],[Verschluss - B1 - Fraktion]],'DD FD'!H:J,3,FALSE))</f>
        <v/>
      </c>
      <c r="MM65" s="574" t="str">
        <f>IF(Table1[[#This Row],[Verschluss - B1 - Gewicht (in G)]]="","",Table1[[#This Row],[Verschluss - B1 - Gewicht (in G)]])</f>
        <v/>
      </c>
      <c r="MN65" s="574" t="str">
        <f>IF(Table1[[#This Row],[Verschluss - B1 - Lizenzierungs-pflichtig? (X=Ja)]]="","",Table1[[#This Row],[Verschluss - B1 - Lizenzierungs-pflichtig? (X=Ja)]])</f>
        <v/>
      </c>
      <c r="MO65" s="574" t="str">
        <f>IF(Table1[[#This Row],[Verschluss - B1 - Trennbar vom Hauptkörper? (X=Ja)]]="","",Table1[[#This Row],[Verschluss - B1 - Trennbar vom Hauptkörper? (X=Ja)]])</f>
        <v/>
      </c>
      <c r="MP65" s="577" t="str">
        <f>IF(Table1[[#This Row],[Verschluss - B1 - Virgin Material]]="","",VLOOKUP(Table1[[#This Row],[Verschluss - B1 - Virgin Material]],'DD FD'!AJ:AK,2,FALSE))</f>
        <v/>
      </c>
      <c r="MQ65" s="578" t="str">
        <f>IF(Table1[[#This Row],[Verschluss - B1 - Virgin Material Anteil (in %)]]="","",Table1[[#This Row],[Verschluss - B1 - Virgin Material Anteil (in %)]])</f>
        <v/>
      </c>
      <c r="MR65" s="577" t="str">
        <f>IF(Table1[[#This Row],[Verschluss - B1 - Recyceltes Material]]="","",VLOOKUP(Table1[[#This Row],[Verschluss - B1 - Recyceltes Material]],'DD FD'!AL:AM,2,FALSE))</f>
        <v/>
      </c>
      <c r="MS65" s="578" t="str">
        <f>IF(Table1[[#This Row],[Verschluss - B1 - Recyceltes Material Anteil (in %)]]="","",Table1[[#This Row],[Verschluss - B1 - Recyceltes Material Anteil (in %)]])</f>
        <v/>
      </c>
      <c r="MT65" s="577" t="str">
        <f>IF(Table1[[#This Row],[Verschluss - B1 - Beschichtung]]="","",VLOOKUP(Table1[[#This Row],[Verschluss - B1 - Beschichtung]],'DD FD'!AE:AF,2,FALSE))</f>
        <v/>
      </c>
      <c r="MU65" s="580" t="str">
        <f>IF(Table1[[#This Row],[Verschluss - B1 - Beschichtung Anteil (in %)]]="","",Table1[[#This Row],[Verschluss - B1 - Beschichtung Anteil (in %)]])</f>
        <v/>
      </c>
      <c r="MV65" s="576" t="str">
        <f>IF(Table1[[#This Row],[Verschluss - B2 - Art]]="","",VLOOKUP(Table1[[#This Row],[Verschluss - B2 - Art]],'DD FD'!D:E,2,FALSE))</f>
        <v/>
      </c>
      <c r="MW65" s="577" t="str">
        <f>IF(Table1[[#This Row],[Verschluss - B2 - Fraktion]]="","",VLOOKUP(Table1[[#This Row],[Verschluss - B2 - Fraktion]],'DD FD'!H:J,3,FALSE))</f>
        <v/>
      </c>
      <c r="MX65" s="574" t="str">
        <f>IF(Table1[[#This Row],[Verschluss - B2 - Gewicht (in G)]]="","",Table1[[#This Row],[Verschluss - B2 - Gewicht (in G)]])</f>
        <v/>
      </c>
      <c r="MY65" s="574" t="str">
        <f>IF(Table1[[#This Row],[Verschluss - B2 - Lizenzierungs-pflichtig? (X=Ja)]]="","",Table1[[#This Row],[Verschluss - B2 - Lizenzierungs-pflichtig? (X=Ja)]])</f>
        <v/>
      </c>
      <c r="MZ65" s="574" t="str">
        <f>IF(Table1[[#This Row],[Verschluss - B2 - Trennbar vom Hauptkörper? (X=Ja)]]="","",Table1[[#This Row],[Verschluss - B2 - Trennbar vom Hauptkörper? (X=Ja)]])</f>
        <v/>
      </c>
      <c r="NA65" s="577" t="str">
        <f>IF(Table1[[#This Row],[Verschluss - B2 - Virgin Material]]="","",VLOOKUP(Table1[[#This Row],[Verschluss - B2 - Virgin Material]],'DD FD'!AJ:AK,2,FALSE))</f>
        <v/>
      </c>
      <c r="NB65" s="578" t="str">
        <f>IF(Table1[[#This Row],[Verschluss - B2 - Virgin Material Anteil (in %)]]="","",Table1[[#This Row],[Verschluss - B2 - Virgin Material Anteil (in %)]])</f>
        <v/>
      </c>
      <c r="NC65" s="577" t="str">
        <f>IF(Table1[[#This Row],[Verschluss - B2 - Recyceltes Material]]="","",VLOOKUP(Table1[[#This Row],[Verschluss - B2 - Recyceltes Material]],'DD FD'!AL:AM,2,FALSE))</f>
        <v/>
      </c>
      <c r="ND65" s="578" t="str">
        <f>IF(Table1[[#This Row],[Verschluss - B2 - Recyceltes Material Anteil (in %)]]="","",Table1[[#This Row],[Verschluss - B2 - Recyceltes Material Anteil (in %)]])</f>
        <v/>
      </c>
      <c r="NE65" s="577" t="str">
        <f>IF(Table1[[#This Row],[Verschluss - B2 - Beschichtung]]="","",VLOOKUP(Table1[[#This Row],[Verschluss - B2 - Beschichtung]],'DD FD'!AE:AF,2,FALSE))</f>
        <v/>
      </c>
      <c r="NF65" s="580" t="str">
        <f>IF(Table1[[#This Row],[Verschluss - B2 - Beschichtung Anteil (in %)]]="","",Table1[[#This Row],[Verschluss - B2 - Beschichtung Anteil (in %)]])</f>
        <v/>
      </c>
      <c r="NG65" s="576" t="str">
        <f>IF(Table1[[#This Row],[Verschluss - B3 - Art]]="","",VLOOKUP(Table1[[#This Row],[Verschluss - B3 - Art]],'DD FD'!D:E,2,FALSE))</f>
        <v/>
      </c>
      <c r="NH65" s="577" t="str">
        <f>IF(Table1[[#This Row],[Verschluss - B3 - Fraktion]]="","",VLOOKUP(Table1[[#This Row],[Verschluss - B3 - Fraktion]],'DD FD'!H:J,3,FALSE))</f>
        <v/>
      </c>
      <c r="NI65" s="574" t="str">
        <f>IF(Table1[[#This Row],[Verschluss - B3 - Gewicht (in G)]]="","",Table1[[#This Row],[Verschluss - B3 - Gewicht (in G)]])</f>
        <v/>
      </c>
      <c r="NJ65" s="574" t="str">
        <f>IF(Table1[[#This Row],[Verschluss - B3 - Lizenzierungs-pflichtig? (X=Ja)]]="","",Table1[[#This Row],[Verschluss - B3 - Lizenzierungs-pflichtig? (X=Ja)]])</f>
        <v/>
      </c>
      <c r="NK65" s="574" t="str">
        <f>IF(Table1[[#This Row],[Verschluss - B3 - Trennbar vom Hauptkörper? (X=Ja)]]="","",Table1[[#This Row],[Verschluss - B3 - Trennbar vom Hauptkörper? (X=Ja)]])</f>
        <v/>
      </c>
      <c r="NL65" s="577" t="str">
        <f>IF(Table1[[#This Row],[Verschluss - B3 - Virgin Material]]="","",VLOOKUP(Table1[[#This Row],[Verschluss - B3 - Virgin Material]],'DD FD'!AJ:AK,2,FALSE))</f>
        <v/>
      </c>
      <c r="NM65" s="578" t="str">
        <f>IF(Table1[[#This Row],[Verschluss - B3 - Virgin Material Anteil (in %)]]="","",Table1[[#This Row],[Verschluss - B3 - Virgin Material Anteil (in %)]])</f>
        <v/>
      </c>
      <c r="NN65" s="577" t="str">
        <f>IF(Table1[[#This Row],[Verschluss - B3 - Recyceltes Material]]="","",VLOOKUP(Table1[[#This Row],[Verschluss - B3 - Recyceltes Material]],'DD FD'!AL:AM,2,FALSE))</f>
        <v/>
      </c>
      <c r="NO65" s="578" t="str">
        <f>IF(Table1[[#This Row],[Verschluss - B3 - Recyceltes Material Anteil (in %)]]="","",Table1[[#This Row],[Verschluss - B3 - Recyceltes Material Anteil (in %)]])</f>
        <v/>
      </c>
      <c r="NP65" s="577" t="str">
        <f>IF(Table1[[#This Row],[Verschluss - B3 - Beschichtung]]="","",VLOOKUP(Table1[[#This Row],[Verschluss - B3 - Beschichtung]],'DD FD'!AE:AF,2,FALSE))</f>
        <v/>
      </c>
      <c r="NQ65" s="580" t="str">
        <f>IF(Table1[[#This Row],[Verschluss - B3 - Beschichtung Anteil (in %)]]="","",Table1[[#This Row],[Verschluss - B3 - Beschichtung Anteil (in %)]])</f>
        <v/>
      </c>
      <c r="NR65" s="576" t="str">
        <f>IF(Table1[[#This Row],[Etikett - B1 - Art]]="","",VLOOKUP(Table1[[#This Row],[Etikett - B1 - Art]],'DD FD'!F:G,2,FALSE))</f>
        <v/>
      </c>
      <c r="NS65" s="577" t="str">
        <f>IF(Table1[[#This Row],[Etikett - B1 - Fraktion]]="","",VLOOKUP(Table1[[#This Row],[Etikett - B1 - Fraktion]],'DD FD'!H:J,3,FALSE))</f>
        <v/>
      </c>
      <c r="NT65" s="574" t="str">
        <f>IF(Table1[[#This Row],[Etikett - B1 - Gewicht (in G)]]="","",Table1[[#This Row],[Etikett - B1 - Gewicht (in G)]])</f>
        <v/>
      </c>
      <c r="NU65" s="574" t="str">
        <f>IF(Table1[[#This Row],[Etikett - B1 - Lizenzierungs-pflichtig? (X=Ja)]]="","",Table1[[#This Row],[Etikett - B1 - Lizenzierungs-pflichtig? (X=Ja)]])</f>
        <v/>
      </c>
      <c r="NV65" s="574" t="str">
        <f>IF(Table1[[#This Row],[Etikett - B1 - Trennbar vom Hauptkörper? (X=Ja)]]="","",Table1[[#This Row],[Etikett - B1 - Trennbar vom Hauptkörper? (X=Ja)]])</f>
        <v/>
      </c>
      <c r="NW65" s="577" t="str">
        <f>IF(Table1[[#This Row],[Etikett - B1 - Virgin Material]]="","",VLOOKUP(Table1[[#This Row],[Etikett - B1 - Virgin Material]],'DD FD'!AJ:AK,2,FALSE))</f>
        <v/>
      </c>
      <c r="NX65" s="578" t="str">
        <f>IF(Table1[[#This Row],[Etikett - B1 - Virgin Material Anteil (in %)]]="","",Table1[[#This Row],[Etikett - B1 - Virgin Material Anteil (in %)]])</f>
        <v/>
      </c>
      <c r="NY65" s="577" t="str">
        <f>IF(Table1[[#This Row],[Etikett - B1 - Recyceltes Material]]="","",VLOOKUP(Table1[[#This Row],[Etikett - B1 - Recyceltes Material]],'DD FD'!AL:AM,2,FALSE))</f>
        <v/>
      </c>
      <c r="NZ65" s="578" t="str">
        <f>IF(Table1[[#This Row],[Etikett - B1 - Recyceltes Material Anteil (in %)]]="","",Table1[[#This Row],[Etikett - B1 - Recyceltes Material Anteil (in %)]])</f>
        <v/>
      </c>
      <c r="OA65" s="577" t="str">
        <f>IF(Table1[[#This Row],[Etikett - B1 - Beschichtung]]="","",VLOOKUP(Table1[[#This Row],[Etikett - B1 - Beschichtung]],'DD FD'!AE:AF,2,FALSE))</f>
        <v/>
      </c>
      <c r="OB65" s="580" t="str">
        <f>IF(Table1[[#This Row],[Etikett - B1 - Beschichtung Anteil (in %)]]="","",Table1[[#This Row],[Etikett - B1 - Beschichtung Anteil (in %)]])</f>
        <v/>
      </c>
      <c r="OC65" s="576" t="str">
        <f>IF(Table1[[#This Row],[Etikett - B2 - Art]]="","",VLOOKUP(Table1[[#This Row],[Etikett - B2 - Art]],'DD FD'!F:G,2,FALSE))</f>
        <v/>
      </c>
      <c r="OD65" s="577" t="str">
        <f>IF(Table1[[#This Row],[Etikett - B2 - Fraktion]]="","",VLOOKUP(Table1[[#This Row],[Etikett - B2 - Fraktion]],'DD FD'!H:J,3,FALSE))</f>
        <v/>
      </c>
      <c r="OE65" s="574" t="str">
        <f>IF(Table1[[#This Row],[Etikett - B2 - Gewicht (in G)]]="","",Table1[[#This Row],[Etikett - B2 - Gewicht (in G)]])</f>
        <v/>
      </c>
      <c r="OF65" s="574" t="str">
        <f>IF(Table1[[#This Row],[Etikett - B2 - Lizenzierungs-pflichtig? (X=Ja)]]="","",Table1[[#This Row],[Etikett - B2 - Lizenzierungs-pflichtig? (X=Ja)]])</f>
        <v/>
      </c>
      <c r="OG65" s="574" t="str">
        <f>IF(Table1[[#This Row],[Etikett - B2 - Trennbar vom Hauptkörper? (X=Ja)]]="","",Table1[[#This Row],[Etikett - B2 - Trennbar vom Hauptkörper? (X=Ja)]])</f>
        <v/>
      </c>
      <c r="OH65" s="577" t="str">
        <f>IF(Table1[[#This Row],[Etikett - B2 - Virgin Material]]="","",VLOOKUP(Table1[[#This Row],[Etikett - B2 - Virgin Material]],'DD FD'!AJ:AK,2,FALSE))</f>
        <v/>
      </c>
      <c r="OI65" s="578" t="str">
        <f>IF(Table1[[#This Row],[Etikett - B2 - Virgin Material Anteil (in %)]]="","",Table1[[#This Row],[Etikett - B2 - Virgin Material Anteil (in %)]])</f>
        <v/>
      </c>
      <c r="OJ65" s="577" t="str">
        <f>IF(Table1[[#This Row],[Etikett - B2 - Recyceltes Material]]="","",VLOOKUP(Table1[[#This Row],[Etikett - B2 - Recyceltes Material]],'DD FD'!AL:AM,2,FALSE))</f>
        <v/>
      </c>
      <c r="OK65" s="578" t="str">
        <f>IF(Table1[[#This Row],[Etikett - B2 - Recyceltes Material Anteil (in %)]]="","",Table1[[#This Row],[Etikett - B2 - Recyceltes Material Anteil (in %)]])</f>
        <v/>
      </c>
      <c r="OL65" s="577" t="str">
        <f>IF(Table1[[#This Row],[Etikett - B2 - Beschichtung]]="","",VLOOKUP(Table1[[#This Row],[Etikett - B2 - Beschichtung]],'DD FD'!AE:AF,2,FALSE))</f>
        <v/>
      </c>
      <c r="OM65" s="580" t="str">
        <f>IF(Table1[[#This Row],[Etikett - B2 - Beschichtung Anteil (in %)]]="","",Table1[[#This Row],[Etikett - B2 - Beschichtung Anteil (in %)]])</f>
        <v/>
      </c>
      <c r="ON65" s="576" t="str">
        <f>IF(Table1[[#This Row],[Etikett - B3 - Art]]="","",VLOOKUP(Table1[[#This Row],[Etikett - B3 - Art]],'DD FD'!F:G,2,FALSE))</f>
        <v/>
      </c>
      <c r="OO65" s="577" t="str">
        <f>IF(Table1[[#This Row],[Etikett - B3 - Fraktion]]="","",VLOOKUP(Table1[[#This Row],[Etikett - B3 - Fraktion]],'DD FD'!H:J,3,FALSE))</f>
        <v/>
      </c>
      <c r="OP65" s="574" t="str">
        <f>IF(Table1[[#This Row],[Etikett - B3 - Gewicht (in G)]]="","",Table1[[#This Row],[Etikett - B3 - Gewicht (in G)]])</f>
        <v/>
      </c>
      <c r="OQ65" s="574" t="str">
        <f>IF(Table1[[#This Row],[Etikett - B3 - Lizenzierungs-pflichtig? (X=Ja)]]="","",Table1[[#This Row],[Etikett - B3 - Lizenzierungs-pflichtig? (X=Ja)]])</f>
        <v/>
      </c>
      <c r="OR65" s="574" t="str">
        <f>IF(Table1[[#This Row],[Etikett - B3 - Trennbar vom Hauptkörper? (X=Ja)]]="","",Table1[[#This Row],[Etikett - B3 - Trennbar vom Hauptkörper? (X=Ja)]])</f>
        <v/>
      </c>
      <c r="OS65" s="577" t="str">
        <f>IF(Table1[[#This Row],[Etikett - B3 - Virgin Material]]="","",VLOOKUP(Table1[[#This Row],[Etikett - B3 - Virgin Material]],'DD FD'!AJ:AK,2,FALSE))</f>
        <v/>
      </c>
      <c r="OT65" s="578" t="str">
        <f>IF(Table1[[#This Row],[Etikett - B3 - Virgin Material Anteil (in %)]]="","",Table1[[#This Row],[Etikett - B3 - Virgin Material Anteil (in %)]])</f>
        <v/>
      </c>
      <c r="OU65" s="577" t="str">
        <f>IF(Table1[[#This Row],[Etikett - B3 - Recyceltes Material]]="","",VLOOKUP(Table1[[#This Row],[Etikett - B3 - Recyceltes Material]],'DD FD'!AL:AM,2,FALSE))</f>
        <v/>
      </c>
      <c r="OV65" s="578" t="str">
        <f>IF(Table1[[#This Row],[Etikett - B3 - Recyceltes Material Anteil (in %)]]="","",Table1[[#This Row],[Etikett - B3 - Recyceltes Material Anteil (in %)]])</f>
        <v/>
      </c>
      <c r="OW65" s="577" t="str">
        <f>IF(Table1[[#This Row],[Etikett - B3 - Beschichtung]]="","",VLOOKUP(Table1[[#This Row],[Etikett - B3 - Beschichtung]],'DD FD'!AE:AF,2,FALSE))</f>
        <v/>
      </c>
      <c r="OX65" s="613" t="str">
        <f>IF(Table1[[#This Row],[Etikett - B3 - Beschichtung Anteil (in %)]]="","",Table1[[#This Row],[Etikett - B3 - Beschichtung Anteil (in %)]])</f>
        <v/>
      </c>
      <c r="OY65" s="618">
        <f>ROUNDUP(SUM(
IF(AND(LH65='DD FD'!$J$7,LJ65='DD FD'!$AI$3),LI65,0),
IF(AND(LR65='DD FD'!$J$7,LT65='DD FD'!$AI$3),LS65,0),
IF(AND(MB65='DD FD'!$J$7,MD65='DD FD'!$AI$3),MC65,0),
IF(AND(ML65='DD FD'!$J$7,MN65='DD FD'!$AI$3),MM65,0),
IF(AND(MW65='DD FD'!$J$7,MY65='DD FD'!$AI$3),MX65,0),
IF(AND(NH65='DD FD'!$J$7,NJ65='DD FD'!$AI$3),NI65,0),
IF(AND(NS65='DD FD'!$J$7,NU65='DD FD'!$AI$3),NT65,0),
IF(AND(OD65='DD FD'!$J$7,OF65='DD FD'!$AI$3),OE65,0),
IF(AND(OO65='DD FD'!$J$7,OQ65='DD FD'!$AI$3),OP65,0),
),2)</f>
        <v>0</v>
      </c>
      <c r="OZ65" s="617">
        <f>ROUNDUP(SUM(
IF(AND(LH65='DD FD'!$J$6,LJ65='DD FD'!$AI$3),LI65,0),
IF(AND(LR65='DD FD'!$J$6,LT65='DD FD'!$AI$3),LS65,0),
IF(AND(MB65='DD FD'!$J$6,MD65='DD FD'!$AI$3),MC65,0),
IF(AND(ML65='DD FD'!$J$6,MN65='DD FD'!$AI$3),MM65,0),
IF(AND(MW65='DD FD'!$J$6,MY65='DD FD'!$AI$3),MX65,0),
IF(AND(NH65='DD FD'!$J$6,NJ65='DD FD'!$AI$3),NI65,0),
IF(AND(NS65='DD FD'!$J$6,NU65='DD FD'!$AI$3),NT65,0),
IF(AND(OD65='DD FD'!$J$6,OF65='DD FD'!$AI$3),OE65,0),
IF(AND(OO65='DD FD'!$J$6,OQ65='DD FD'!$AI$3),OP65,0),
),2)</f>
        <v>0</v>
      </c>
      <c r="PA65" s="617">
        <f>ROUNDUP(SUM(
IF(AND(LH65='DD FD'!$J$10,LJ65='DD FD'!$AI$3),LI65,0),
IF(AND(LR65='DD FD'!$J$10,LT65='DD FD'!$AI$3),LS65,0),
IF(AND(MB65='DD FD'!$J$10,MD65='DD FD'!$AI$3),MC65,0),
IF(AND(ML65='DD FD'!$J$10,MN65='DD FD'!$AI$3),MM65,0),
IF(AND(MW65='DD FD'!$J$10,MY65='DD FD'!$AI$3),MX65,0),
IF(AND(NH65='DD FD'!$J$10,NJ65='DD FD'!$AI$3),NI65,0),
IF(AND(NS65='DD FD'!$J$10,NU65='DD FD'!$AI$3),NT65,0),
IF(AND(OD65='DD FD'!$J$10,OF65='DD FD'!$AI$3),OE65,0),
IF(AND(OO65='DD FD'!$J$10,OQ65='DD FD'!$AI$3),OP65,0),
),2)</f>
        <v>0</v>
      </c>
      <c r="PB65" s="617">
        <f>ROUNDUP(SUM(
IF(AND(LH65='DD FD'!$J$8,LJ65='DD FD'!$AI$3),LI65,0),
IF(AND(LR65='DD FD'!$J$8,LT65='DD FD'!$AI$3),LS65,0),
IF(AND(MB65='DD FD'!$J$8,MD65='DD FD'!$AI$3),MC65,0),
IF(AND(ML65='DD FD'!$J$8,MN65='DD FD'!$AI$3),MM65,0),
IF(AND(MW65='DD FD'!$J$8,MY65='DD FD'!$AI$3),MX65,0),
IF(AND(NH65='DD FD'!$J$8,NJ65='DD FD'!$AI$3),NI65,0),
IF(AND(NS65='DD FD'!$J$8,NU65='DD FD'!$AI$3),NT65,0),
IF(AND(OD65='DD FD'!$J$8,OF65='DD FD'!$AI$3),OE65,0),
IF(AND(OO65='DD FD'!$J$8,OQ65='DD FD'!$AI$3),OP65,0),
),2)</f>
        <v>0</v>
      </c>
      <c r="PC65" s="617">
        <f>ROUNDUP(SUM(
IF(AND(LH65='DD FD'!$J$5,LJ65='DD FD'!$AI$3),LI65,0),
IF(AND(LR65='DD FD'!$J$5,LT65='DD FD'!$AI$3),LS65,0),
IF(AND(MB65='DD FD'!$J$5,MD65='DD FD'!$AI$3),MC65,0),
IF(AND(ML65='DD FD'!$J$5,MN65='DD FD'!$AI$3),MM65,0),
IF(AND(MW65='DD FD'!$J$5,MY65='DD FD'!$AI$3),MX65,0),
IF(AND(NH65='DD FD'!$J$5,NJ65='DD FD'!$AI$3),NI65,0),
IF(AND(NS65='DD FD'!$J$5,NU65='DD FD'!$AI$3),NT65,0),
IF(AND(OD65='DD FD'!$J$5,OF65='DD FD'!$AI$3),OE65,0),
IF(AND(OO65='DD FD'!$J$5,OQ65='DD FD'!$AI$3),OP65,0),
),2)</f>
        <v>0</v>
      </c>
      <c r="PD65" s="617">
        <f>ROUNDUP(SUM(
IF(AND(LH65='DD FD'!$J$9,LJ65='DD FD'!$AI$3),LI65,0),
IF(AND(LR65='DD FD'!$J$9,LT65='DD FD'!$AI$3),LS65,0),
IF(AND(MB65='DD FD'!$J$9,MD65='DD FD'!$AI$3),MC65,0),
IF(AND(ML65='DD FD'!$J$9,MN65='DD FD'!$AI$3),MM65,0),
IF(AND(MW65='DD FD'!$J$9,MY65='DD FD'!$AI$3),MX65,0),
IF(AND(NH65='DD FD'!$J$9,NJ65='DD FD'!$AI$3),NI65,0),
IF(AND(NS65='DD FD'!$J$9,NU65='DD FD'!$AI$3),NT65,0),
IF(AND(OD65='DD FD'!$J$9,OF65='DD FD'!$AI$3),OE65,0),
IF(AND(OO65='DD FD'!$J$9,OQ65='DD FD'!$AI$3),OP65,0),
),2)</f>
        <v>0</v>
      </c>
      <c r="PE65" s="617">
        <f>ROUNDUP(SUM(
IF(AND(LH65='DD FD'!$J$4,LJ65='DD FD'!$AI$3),LI65,0),
IF(AND(LR65='DD FD'!$J$4,LT65='DD FD'!$AI$3),LS65,0),
IF(AND(MB65='DD FD'!$J$4,MD65='DD FD'!$AI$3),MC65,0),
IF(AND(ML65='DD FD'!$J$4,MN65='DD FD'!$AI$3),MM65,0),
IF(AND(MW65='DD FD'!$J$4,MY65='DD FD'!$AI$3),MX65,0),
IF(AND(NH65='DD FD'!$J$4,NJ65='DD FD'!$AI$3),NI65,0),
IF(AND(NS65='DD FD'!$J$4,NU65='DD FD'!$AI$3),NT65,0),
IF(AND(OD65='DD FD'!$J$4,OF65='DD FD'!$AI$3),OE65,0),
IF(AND(OO65='DD FD'!$J$4,OQ65='DD FD'!$AI$3),OP65,0),
),2)</f>
        <v>0</v>
      </c>
      <c r="PF65" s="619">
        <f>ROUNDUP(SUM(
IF(AND(LH65='DD FD'!$J$11,LJ65='DD FD'!$AI$3),LI65,0),
IF(AND(LR65='DD FD'!$J$11,LT65='DD FD'!$AI$3),LS65,0),
IF(AND(MB65='DD FD'!$J$11,MD65='DD FD'!$AI$3),MC65,0),
IF(AND(ML65='DD FD'!$J$11,MN65='DD FD'!$AI$3),MM65,0),
IF(AND(MW65='DD FD'!$J$11,MY65='DD FD'!$AI$3),MX65,0),
IF(AND(NH65='DD FD'!$J$11,NJ65='DD FD'!$AI$3),NI65,0),
IF(AND(NS65='DD FD'!$J$11,NU65='DD FD'!$AI$3),NT65,0),
IF(AND(OD65='DD FD'!$J$11,OF65='DD FD'!$AI$3),OE65,0),
IF(AND(OO65='DD FD'!$J$11,OQ65='DD FD'!$AI$3),OP65,0),
),2)</f>
        <v>0</v>
      </c>
    </row>
    <row r="66" spans="1:422">
      <c r="A66" s="806"/>
      <c r="B66" s="934"/>
      <c r="C66" s="247"/>
      <c r="D66" s="842"/>
      <c r="E66" s="247"/>
      <c r="F66" s="158"/>
      <c r="G66" s="710"/>
      <c r="H66" s="712"/>
      <c r="I66" s="936"/>
      <c r="J66" s="803"/>
      <c r="K66" s="150"/>
      <c r="L66" s="146" t="str">
        <f t="shared" si="0"/>
        <v/>
      </c>
      <c r="M66" s="501" t="str">
        <f t="shared" si="17"/>
        <v/>
      </c>
      <c r="N66" s="504"/>
      <c r="O66" s="113" t="str">
        <f t="shared" si="18"/>
        <v/>
      </c>
      <c r="P66" s="114" t="str">
        <f t="shared" si="1"/>
        <v/>
      </c>
      <c r="Q66" s="152"/>
      <c r="R66" s="152"/>
      <c r="S66" s="115" t="str">
        <f t="shared" si="19"/>
        <v/>
      </c>
      <c r="T66" s="159"/>
      <c r="U66" s="159"/>
      <c r="V66" s="157"/>
      <c r="W66" s="157"/>
      <c r="X66" s="157"/>
      <c r="Y66" s="772"/>
      <c r="Z66" s="158"/>
      <c r="AA66" s="144"/>
      <c r="AB66" s="112"/>
      <c r="AC66" s="153"/>
      <c r="AD66" s="153"/>
      <c r="AE66" s="153"/>
      <c r="AF66" s="153"/>
      <c r="AG66" s="153"/>
      <c r="AH66" s="153"/>
      <c r="AI66" s="152"/>
      <c r="AJ66" s="158"/>
      <c r="AK66" s="158"/>
      <c r="AL66" s="158"/>
      <c r="AM66" s="116" t="str">
        <f t="shared" si="20"/>
        <v/>
      </c>
      <c r="AN66" s="116" t="str">
        <f t="shared" si="21"/>
        <v/>
      </c>
      <c r="AO66" s="324"/>
      <c r="AP66" s="503"/>
      <c r="AQ66" s="487" t="str">
        <f t="shared" si="22"/>
        <v/>
      </c>
      <c r="AR66" s="113" t="str">
        <f t="shared" si="2"/>
        <v/>
      </c>
      <c r="AS66" s="113" t="str">
        <f t="shared" si="3"/>
        <v/>
      </c>
      <c r="AT66" s="113" t="str">
        <f t="shared" si="4"/>
        <v/>
      </c>
      <c r="AU66" s="113" t="str">
        <f t="shared" si="5"/>
        <v/>
      </c>
      <c r="AV66" s="159"/>
      <c r="AW66" s="157"/>
      <c r="AX66" s="157"/>
      <c r="AY66" s="157"/>
      <c r="AZ66" s="157"/>
      <c r="BA66" s="116" t="str">
        <f t="shared" si="6"/>
        <v/>
      </c>
      <c r="BB66" s="316"/>
      <c r="BC66" s="116" t="str">
        <f t="shared" si="7"/>
        <v/>
      </c>
      <c r="BD66" s="133" t="str">
        <f t="shared" si="8"/>
        <v/>
      </c>
      <c r="BE66" s="157"/>
      <c r="BF66" s="1180"/>
      <c r="BG66" s="1180"/>
      <c r="BH66" s="158"/>
      <c r="BI66" s="490"/>
      <c r="BJ66" s="514" t="str">
        <f t="shared" si="23"/>
        <v/>
      </c>
      <c r="BK66" s="789"/>
      <c r="BL66" s="116" t="str">
        <f t="shared" si="24"/>
        <v/>
      </c>
      <c r="BM66" s="144"/>
      <c r="BN66" s="144"/>
      <c r="BO66" s="144"/>
      <c r="BP66" s="790"/>
      <c r="BQ66" s="790"/>
      <c r="BR66" s="790"/>
      <c r="BS66" s="116" t="str">
        <f t="shared" si="9"/>
        <v/>
      </c>
      <c r="BT66" s="790"/>
      <c r="BU66" s="808" t="str">
        <f t="shared" si="10"/>
        <v/>
      </c>
      <c r="BV66" s="791"/>
      <c r="BW66" s="144"/>
      <c r="BX66" s="20"/>
      <c r="BY66" s="20"/>
      <c r="BZ66" s="20"/>
      <c r="CA66" s="792"/>
      <c r="CB66" s="1201"/>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c r="DL66" s="144"/>
      <c r="DM66" s="144"/>
      <c r="DN66" s="144"/>
      <c r="DO66" s="144"/>
      <c r="DP66" s="144"/>
      <c r="DQ66" s="144"/>
      <c r="DR66" s="144"/>
      <c r="DS66" s="144"/>
      <c r="DT66" s="144"/>
      <c r="DU66" s="144"/>
      <c r="DV66" s="144"/>
      <c r="DW66" s="144"/>
      <c r="DX66" s="144"/>
      <c r="DY66" s="144"/>
      <c r="DZ66" s="144"/>
      <c r="EA66" s="144"/>
      <c r="EB66" s="144"/>
      <c r="EC66" s="144"/>
      <c r="ED66" s="782" t="str">
        <f t="shared" si="25"/>
        <v/>
      </c>
      <c r="EE66" s="519"/>
      <c r="EF66" s="793"/>
      <c r="EG66" s="519"/>
      <c r="EH66" s="794"/>
      <c r="EI66" s="790"/>
      <c r="EJ66" s="794"/>
      <c r="EK66" s="794"/>
      <c r="EL66" s="790"/>
      <c r="EM66" s="790"/>
      <c r="EN66" s="790"/>
      <c r="EO66" s="112" t="str">
        <f t="shared" si="11"/>
        <v/>
      </c>
      <c r="EP66" s="790"/>
      <c r="EQ66" s="488" t="str">
        <f t="shared" si="12"/>
        <v/>
      </c>
      <c r="ER66" s="1100"/>
      <c r="ES66" s="1099" t="str">
        <f t="shared" si="26"/>
        <v/>
      </c>
      <c r="ET66" s="525"/>
      <c r="EU66" s="148"/>
      <c r="EV66" s="148"/>
      <c r="EW66" s="148"/>
      <c r="EX66" s="148"/>
      <c r="EY66" s="148"/>
      <c r="EZ66" s="148"/>
      <c r="FA66" s="148"/>
      <c r="FB66" s="148"/>
      <c r="FC66" s="148"/>
      <c r="FD66" s="148"/>
      <c r="FE66" s="148"/>
      <c r="FF66" s="148"/>
      <c r="FG66" s="148"/>
      <c r="FH66" s="148"/>
      <c r="FI66" s="528"/>
      <c r="FJ66" s="513" t="str">
        <f t="shared" si="13"/>
        <v/>
      </c>
      <c r="FK66" s="158"/>
      <c r="FL66" s="850"/>
      <c r="FM66" s="850"/>
      <c r="FN66" s="850"/>
      <c r="FO66" s="850"/>
      <c r="FP66" s="850"/>
      <c r="FQ66" s="850"/>
      <c r="FR66" s="157"/>
      <c r="FS66" s="143"/>
      <c r="FT66" s="143"/>
      <c r="FU66" s="847" t="str">
        <f t="shared" si="14"/>
        <v/>
      </c>
      <c r="FV66" s="555"/>
      <c r="FW66" s="523" t="str">
        <f>IF(Table1[[#This Row],[Nonfood Inhaltstoffe - Komponente]]="","",VLOOKUP(Table1[[#This Row],[Nonfood Inhaltstoffe - Komponente]],'Dropdown Auswahl'!BJ:BK,2,FALSE))</f>
        <v/>
      </c>
      <c r="FX66" s="1013"/>
      <c r="FY66" s="1011" t="str">
        <f t="shared" si="15"/>
        <v/>
      </c>
      <c r="FZ66" s="152"/>
      <c r="GA66" s="152"/>
      <c r="GB66" s="152"/>
      <c r="GC66" s="529" t="str">
        <f t="shared" si="16"/>
        <v/>
      </c>
      <c r="GG66" s="21"/>
      <c r="GH66" s="21"/>
      <c r="GI66" s="1019"/>
      <c r="GJ66" s="1016" t="str">
        <f>IF(Table1[[#This Row],[Global Trade Item Number (GTIN)]]="","",Table1[[#This Row],[Global Trade Item Number (GTIN)]])</f>
        <v/>
      </c>
      <c r="GK66" s="555" t="str">
        <f>IF(Table1[[#This Row],[WAWI-Nr./ Kreditoren-Nummer
(ASDV)]]&lt;&gt;"",Table1[[#This Row],[WAWI-Nr./ Kreditoren-Nummer
(ASDV)]],"")</f>
        <v/>
      </c>
      <c r="GL66" s="165"/>
      <c r="GM66" s="165"/>
      <c r="GN66" s="165"/>
      <c r="GO66" s="485"/>
      <c r="GP66" s="534"/>
      <c r="GQ66" s="533"/>
      <c r="GR66" s="486"/>
      <c r="GS66" s="486"/>
      <c r="GT66" s="486"/>
      <c r="GU66" s="486"/>
      <c r="GV66" s="486"/>
      <c r="GW66" s="542"/>
      <c r="GX66" s="538"/>
      <c r="GY66" s="144"/>
      <c r="GZ66" s="480"/>
      <c r="HA66" s="158"/>
      <c r="HB66" s="480"/>
      <c r="HC66" s="480"/>
      <c r="HD66" s="480"/>
      <c r="HE66" s="480"/>
      <c r="HF66" s="480"/>
      <c r="HG66" s="480"/>
      <c r="HH66" s="538"/>
      <c r="HI66" s="480"/>
      <c r="HJ66" s="480"/>
      <c r="HK66" s="480"/>
      <c r="HL66" s="480"/>
      <c r="HM66" s="480"/>
      <c r="HN66" s="480"/>
      <c r="HO66" s="480"/>
      <c r="HP66" s="480"/>
      <c r="HQ66" s="480"/>
      <c r="HR66" s="538"/>
      <c r="HS66" s="480"/>
      <c r="HT66" s="480"/>
      <c r="HU66" s="480"/>
      <c r="HV66" s="480"/>
      <c r="HW66" s="480"/>
      <c r="HX66" s="480"/>
      <c r="HY66" s="480"/>
      <c r="HZ66" s="480"/>
      <c r="IA66" s="480"/>
      <c r="IB66" s="538"/>
      <c r="IC66" s="480"/>
      <c r="ID66" s="480"/>
      <c r="IE66" s="480"/>
      <c r="IF66" s="480"/>
      <c r="IG66" s="480"/>
      <c r="IH66" s="480"/>
      <c r="II66" s="480"/>
      <c r="IJ66" s="480"/>
      <c r="IK66" s="480"/>
      <c r="IL66" s="480"/>
      <c r="IM66" s="538"/>
      <c r="IN66" s="480"/>
      <c r="IO66" s="480"/>
      <c r="IP66" s="480"/>
      <c r="IQ66" s="480"/>
      <c r="IR66" s="480"/>
      <c r="IS66" s="480"/>
      <c r="IT66" s="480"/>
      <c r="IU66" s="480"/>
      <c r="IV66" s="480"/>
      <c r="IW66" s="480"/>
      <c r="IX66" s="538"/>
      <c r="IY66" s="480"/>
      <c r="IZ66" s="480"/>
      <c r="JA66" s="480"/>
      <c r="JB66" s="480"/>
      <c r="JC66" s="480"/>
      <c r="JD66" s="480"/>
      <c r="JE66" s="480"/>
      <c r="JF66" s="480"/>
      <c r="JG66" s="480"/>
      <c r="JH66" s="480"/>
      <c r="JI66" s="538"/>
      <c r="JJ66" s="480"/>
      <c r="JK66" s="480"/>
      <c r="JL66" s="480"/>
      <c r="JM66" s="480"/>
      <c r="JN66" s="480"/>
      <c r="JO66" s="480"/>
      <c r="JP66" s="480"/>
      <c r="JQ66" s="480"/>
      <c r="JR66" s="480"/>
      <c r="JS66" s="590"/>
      <c r="JT66" s="538"/>
      <c r="JU66" s="480"/>
      <c r="JV66" s="480"/>
      <c r="JW66" s="480"/>
      <c r="JX66" s="480"/>
      <c r="JY66" s="480"/>
      <c r="JZ66" s="480"/>
      <c r="KA66" s="480"/>
      <c r="KB66" s="480"/>
      <c r="KC66" s="480"/>
      <c r="KD66" s="480"/>
      <c r="KE66" s="538"/>
      <c r="KF66" s="480"/>
      <c r="KG66" s="480"/>
      <c r="KH66" s="480"/>
      <c r="KI66" s="480"/>
      <c r="KJ66" s="480"/>
      <c r="KK66" s="480"/>
      <c r="KL66" s="480"/>
      <c r="KM66" s="480"/>
      <c r="KN66" s="480"/>
      <c r="KO66" s="480"/>
      <c r="KR66" s="568" t="str">
        <f>IF(Table1[[#This Row],[GTIN]]&lt;&gt;"",Table1[[#This Row],[GTIN]],"")</f>
        <v/>
      </c>
      <c r="KS66" s="569" t="str">
        <f>Table1[[#This Row],[Kreditor]]</f>
        <v/>
      </c>
      <c r="KT66" s="570" t="str">
        <f>IF(Table1[[#This Row],[Gültig ab (Datum)]]&lt;&gt;"",Table1[[#This Row],[Gültig ab (Datum)]],"")</f>
        <v/>
      </c>
      <c r="KU66" s="570"/>
      <c r="KV66" s="583" t="str">
        <f>IF(Table1[[#This Row],[Artikel verpackt? 
(X=Ja)]]="","",Table1[[#This Row],[Artikel verpackt? 
(X=Ja)]])</f>
        <v/>
      </c>
      <c r="KW66" s="571" t="str">
        <f>IF(Table1[[#This Row],[Verpackung recyclingfähig?
(X=Ja)]]="","",Table1[[#This Row],[Verpackung recyclingfähig?
(X=Ja)]])</f>
        <v/>
      </c>
      <c r="KX66" s="572"/>
      <c r="KY66" s="573"/>
      <c r="KZ66" s="574"/>
      <c r="LA66" s="574"/>
      <c r="LB66" s="574"/>
      <c r="LC66" s="574"/>
      <c r="LD66" s="574"/>
      <c r="LE66" s="574"/>
      <c r="LF66" s="575"/>
      <c r="LG66" s="576" t="str">
        <f>IF(Table1[[#This Row],[Hauptkörper - B1 - Art]]="","",VLOOKUP(Table1[[#This Row],[Hauptkörper - B1 - Art]],'DD FD'!B:C,2,FALSE))</f>
        <v/>
      </c>
      <c r="LH66" s="577" t="str">
        <f>IF(Table1[[#This Row],[Hauptkörper - B1 - Fraktion]]="","",VLOOKUP(Table1[[#This Row],[Hauptkörper - B1 - Fraktion]],'DD FD'!H:J,3,FALSE))</f>
        <v/>
      </c>
      <c r="LI66" s="574" t="str">
        <f>IF(Table1[[#This Row],[Hauptkörper - B1 - Gewicht
(in G)]]="","",Table1[[#This Row],[Hauptkörper - B1 - Gewicht
(in G)]])</f>
        <v/>
      </c>
      <c r="LJ66" s="574" t="str">
        <f>IF(Table1[[#This Row],[Hauptkörper - B1 - Lizenzierungs-pflichtig? (X=Ja)]]="","",Table1[[#This Row],[Hauptkörper - B1 - Lizenzierungs-pflichtig? (X=Ja)]])</f>
        <v/>
      </c>
      <c r="LK66" s="577" t="str">
        <f>IF(Table1[[#This Row],[Hauptkörper - B1 - Virgin Material]]="","",VLOOKUP(Table1[[#This Row],[Hauptkörper - B1 - Virgin Material]],'DD FD'!AJ:AK,2,FALSE))</f>
        <v/>
      </c>
      <c r="LL66" s="578" t="str">
        <f>IF(Table1[[#This Row],[Hauptkörper - B1 - Virgin Material Anteil (in %)]]="","",Table1[[#This Row],[Hauptkörper - B1 - Virgin Material Anteil (in %)]])</f>
        <v/>
      </c>
      <c r="LM66" s="577" t="str">
        <f>IF(Table1[[#This Row],[Hauptkörper - B1 - Recyceltes Material]]="","",VLOOKUP(Table1[[#This Row],[Hauptkörper - B1 - Recyceltes Material]],'DD FD'!AL:AM,2,FALSE))</f>
        <v/>
      </c>
      <c r="LN66" s="578" t="str">
        <f>IF(Table1[[#This Row],[Hauptkörper - B1 - Recyceltes Material Anteil (in %)]]="","",Table1[[#This Row],[Hauptkörper - B1 - Recyceltes Material Anteil (in %)]])</f>
        <v/>
      </c>
      <c r="LO66" s="579" t="str">
        <f>IF(Table1[[#This Row],[Hauptkörper - B1 - Beschichtung]]="","",VLOOKUP(Table1[[#This Row],[Hauptkörper - B1 - Beschichtung]],'DD FD'!AE:AF,2,FALSE))</f>
        <v/>
      </c>
      <c r="LP66" s="580" t="str">
        <f>IF(Table1[[#This Row],[Hauptkörper - B1 - Beschichtung Anteil (in %)]]="","",Table1[[#This Row],[Hauptkörper - B1 - Beschichtung Anteil (in %)]])</f>
        <v/>
      </c>
      <c r="LQ66" s="576" t="str">
        <f>IF(Table1[[#This Row],[Hauptkörper - B2 - Art]]="","",VLOOKUP(Table1[[#This Row],[Hauptkörper - B2 - Art]],'DD FD'!B:C,2,FALSE))</f>
        <v/>
      </c>
      <c r="LR66" s="577" t="str">
        <f>IF(Table1[[#This Row],[Hauptkörper - B2 - Fraktion]]="","",VLOOKUP(Table1[[#This Row],[Hauptkörper - B2 - Fraktion]],'DD FD'!H:J,3,FALSE))</f>
        <v/>
      </c>
      <c r="LS66" s="574" t="str">
        <f>IF(Table1[[#This Row],[Hauptkörper - B2 - Gewicht
(in G)]]="","",Table1[[#This Row],[Hauptkörper - B2 - Gewicht
(in G)]])</f>
        <v/>
      </c>
      <c r="LT66" s="574" t="str">
        <f>IF(Table1[[#This Row],[Hauptkörper - B2 - Lizenzierungs-pflichtig? (X=Ja)]]="","",Table1[[#This Row],[Hauptkörper - B2 - Lizenzierungs-pflichtig? (X=Ja)]])</f>
        <v/>
      </c>
      <c r="LU66" s="577" t="str">
        <f>IF(Table1[[#This Row],[Hauptkörper - B2 - Virgin Material]]="","",VLOOKUP(Table1[[#This Row],[Hauptkörper - B2 - Virgin Material]],'DD FD'!AJ:AK,2,FALSE))</f>
        <v/>
      </c>
      <c r="LV66" s="578" t="str">
        <f>IF(Table1[[#This Row],[Hauptkörper - B2 - Virgin Material Anteil (in %)]]="","",Table1[[#This Row],[Hauptkörper - B2 - Virgin Material Anteil (in %)]])</f>
        <v/>
      </c>
      <c r="LW66" s="577" t="str">
        <f>IF(Table1[[#This Row],[Hauptkörper - B2 - Recyceltes Material]]="","",VLOOKUP(Table1[[#This Row],[Hauptkörper - B2 - Recyceltes Material]],'DD FD'!AL:AM,2,FALSE))</f>
        <v/>
      </c>
      <c r="LX66" s="578" t="str">
        <f>IF(Table1[[#This Row],[Hauptkörper - B2 - Recyceltes Material Anteil (in %)]]="","",Table1[[#This Row],[Hauptkörper - B2 - Recyceltes Material Anteil (in %)]])</f>
        <v/>
      </c>
      <c r="LY66" s="577" t="str">
        <f>IF(Table1[[#This Row],[Hauptkörper - B2 - Beschichtung]]="","",VLOOKUP(Table1[[#This Row],[Hauptkörper - B2 - Beschichtung]],'DD FD'!AE:AF,2,FALSE))</f>
        <v/>
      </c>
      <c r="LZ66" s="580" t="str">
        <f>IF(Table1[[#This Row],[Hauptkörper - B2 - Beschichtung Anteil (in %)]]="","",Table1[[#This Row],[Hauptkörper - B2 - Beschichtung Anteil (in %)]])</f>
        <v/>
      </c>
      <c r="MA66" s="576" t="str">
        <f>IF(Table1[[#This Row],[Hauptkörper - B3 - Art]]="","",VLOOKUP(Table1[[#This Row],[Hauptkörper - B3 - Art]],'DD FD'!B:C,2,FALSE))</f>
        <v/>
      </c>
      <c r="MB66" s="577" t="str">
        <f>IF(Table1[[#This Row],[Hauptkörper - B3 - Fraktion]]="","",VLOOKUP(Table1[[#This Row],[Hauptkörper - B3 - Fraktion]],'DD FD'!H:J,3,FALSE))</f>
        <v/>
      </c>
      <c r="MC66" s="574" t="str">
        <f>IF(Table1[[#This Row],[Hauptkörper - B3 - Gewicht
(in G)]]="","",Table1[[#This Row],[Hauptkörper - B3 - Gewicht
(in G)]])</f>
        <v/>
      </c>
      <c r="MD66" s="574" t="str">
        <f>IF(Table1[[#This Row],[Hauptkörper - B3 - Lizenzierungs-pflichtig? (X=Ja)]]="","",Table1[[#This Row],[Hauptkörper - B3 - Lizenzierungs-pflichtig? (X=Ja)]])</f>
        <v/>
      </c>
      <c r="ME66" s="577" t="str">
        <f>IF(Table1[[#This Row],[Hauptkörper - B3 - Virgin Material]]="","",VLOOKUP(Table1[[#This Row],[Hauptkörper - B3 - Virgin Material]],'DD FD'!AJ:AK,2,FALSE))</f>
        <v/>
      </c>
      <c r="MF66" s="578" t="str">
        <f>IF(Table1[[#This Row],[Hauptkörper - B3 - Virgin Material Anteil (in %)]]="","",Table1[[#This Row],[Hauptkörper - B3 - Virgin Material Anteil (in %)]])</f>
        <v/>
      </c>
      <c r="MG66" s="577" t="str">
        <f>IF(Table1[[#This Row],[Hauptkörper - B3 - Recyceltes Material]]="","",VLOOKUP(Table1[[#This Row],[Hauptkörper - B3 - Recyceltes Material]],'DD FD'!AL:AM,2,FALSE))</f>
        <v/>
      </c>
      <c r="MH66" s="578" t="str">
        <f>IF(Table1[[#This Row],[Hauptkörper - B3 - Recyceltes Material Anteil (in %)]]="","",Table1[[#This Row],[Hauptkörper - B3 - Recyceltes Material Anteil (in %)]])</f>
        <v/>
      </c>
      <c r="MI66" s="577" t="str">
        <f>IF(Table1[[#This Row],[Hauptkörper - B3 - Beschichtung]]="","",VLOOKUP(Table1[[#This Row],[Hauptkörper - B3 - Beschichtung]],'DD FD'!AE:AF,2,FALSE))</f>
        <v/>
      </c>
      <c r="MJ66" s="580" t="str">
        <f>IF(Table1[[#This Row],[Hauptkörper - B3 - Beschichtung Anteil (in %)]]="","",Table1[[#This Row],[Hauptkörper - B3 - Beschichtung Anteil (in %)]])</f>
        <v/>
      </c>
      <c r="MK66" s="576" t="str">
        <f>IF(Table1[[#This Row],[Verschluss - B1 - Art]]="","",VLOOKUP(Table1[[#This Row],[Verschluss - B1 - Art]],'DD FD'!D:E,2,FALSE))</f>
        <v/>
      </c>
      <c r="ML66" s="577" t="str">
        <f>IF(Table1[[#This Row],[Verschluss - B1 - Fraktion]]="","",VLOOKUP(Table1[[#This Row],[Verschluss - B1 - Fraktion]],'DD FD'!H:J,3,FALSE))</f>
        <v/>
      </c>
      <c r="MM66" s="574" t="str">
        <f>IF(Table1[[#This Row],[Verschluss - B1 - Gewicht (in G)]]="","",Table1[[#This Row],[Verschluss - B1 - Gewicht (in G)]])</f>
        <v/>
      </c>
      <c r="MN66" s="574" t="str">
        <f>IF(Table1[[#This Row],[Verschluss - B1 - Lizenzierungs-pflichtig? (X=Ja)]]="","",Table1[[#This Row],[Verschluss - B1 - Lizenzierungs-pflichtig? (X=Ja)]])</f>
        <v/>
      </c>
      <c r="MO66" s="574" t="str">
        <f>IF(Table1[[#This Row],[Verschluss - B1 - Trennbar vom Hauptkörper? (X=Ja)]]="","",Table1[[#This Row],[Verschluss - B1 - Trennbar vom Hauptkörper? (X=Ja)]])</f>
        <v/>
      </c>
      <c r="MP66" s="577" t="str">
        <f>IF(Table1[[#This Row],[Verschluss - B1 - Virgin Material]]="","",VLOOKUP(Table1[[#This Row],[Verschluss - B1 - Virgin Material]],'DD FD'!AJ:AK,2,FALSE))</f>
        <v/>
      </c>
      <c r="MQ66" s="578" t="str">
        <f>IF(Table1[[#This Row],[Verschluss - B1 - Virgin Material Anteil (in %)]]="","",Table1[[#This Row],[Verschluss - B1 - Virgin Material Anteil (in %)]])</f>
        <v/>
      </c>
      <c r="MR66" s="577" t="str">
        <f>IF(Table1[[#This Row],[Verschluss - B1 - Recyceltes Material]]="","",VLOOKUP(Table1[[#This Row],[Verschluss - B1 - Recyceltes Material]],'DD FD'!AL:AM,2,FALSE))</f>
        <v/>
      </c>
      <c r="MS66" s="578" t="str">
        <f>IF(Table1[[#This Row],[Verschluss - B1 - Recyceltes Material Anteil (in %)]]="","",Table1[[#This Row],[Verschluss - B1 - Recyceltes Material Anteil (in %)]])</f>
        <v/>
      </c>
      <c r="MT66" s="577" t="str">
        <f>IF(Table1[[#This Row],[Verschluss - B1 - Beschichtung]]="","",VLOOKUP(Table1[[#This Row],[Verschluss - B1 - Beschichtung]],'DD FD'!AE:AF,2,FALSE))</f>
        <v/>
      </c>
      <c r="MU66" s="580" t="str">
        <f>IF(Table1[[#This Row],[Verschluss - B1 - Beschichtung Anteil (in %)]]="","",Table1[[#This Row],[Verschluss - B1 - Beschichtung Anteil (in %)]])</f>
        <v/>
      </c>
      <c r="MV66" s="576" t="str">
        <f>IF(Table1[[#This Row],[Verschluss - B2 - Art]]="","",VLOOKUP(Table1[[#This Row],[Verschluss - B2 - Art]],'DD FD'!D:E,2,FALSE))</f>
        <v/>
      </c>
      <c r="MW66" s="577" t="str">
        <f>IF(Table1[[#This Row],[Verschluss - B2 - Fraktion]]="","",VLOOKUP(Table1[[#This Row],[Verschluss - B2 - Fraktion]],'DD FD'!H:J,3,FALSE))</f>
        <v/>
      </c>
      <c r="MX66" s="574" t="str">
        <f>IF(Table1[[#This Row],[Verschluss - B2 - Gewicht (in G)]]="","",Table1[[#This Row],[Verschluss - B2 - Gewicht (in G)]])</f>
        <v/>
      </c>
      <c r="MY66" s="574" t="str">
        <f>IF(Table1[[#This Row],[Verschluss - B2 - Lizenzierungs-pflichtig? (X=Ja)]]="","",Table1[[#This Row],[Verschluss - B2 - Lizenzierungs-pflichtig? (X=Ja)]])</f>
        <v/>
      </c>
      <c r="MZ66" s="574" t="str">
        <f>IF(Table1[[#This Row],[Verschluss - B2 - Trennbar vom Hauptkörper? (X=Ja)]]="","",Table1[[#This Row],[Verschluss - B2 - Trennbar vom Hauptkörper? (X=Ja)]])</f>
        <v/>
      </c>
      <c r="NA66" s="577" t="str">
        <f>IF(Table1[[#This Row],[Verschluss - B2 - Virgin Material]]="","",VLOOKUP(Table1[[#This Row],[Verschluss - B2 - Virgin Material]],'DD FD'!AJ:AK,2,FALSE))</f>
        <v/>
      </c>
      <c r="NB66" s="578" t="str">
        <f>IF(Table1[[#This Row],[Verschluss - B2 - Virgin Material Anteil (in %)]]="","",Table1[[#This Row],[Verschluss - B2 - Virgin Material Anteil (in %)]])</f>
        <v/>
      </c>
      <c r="NC66" s="577" t="str">
        <f>IF(Table1[[#This Row],[Verschluss - B2 - Recyceltes Material]]="","",VLOOKUP(Table1[[#This Row],[Verschluss - B2 - Recyceltes Material]],'DD FD'!AL:AM,2,FALSE))</f>
        <v/>
      </c>
      <c r="ND66" s="578" t="str">
        <f>IF(Table1[[#This Row],[Verschluss - B2 - Recyceltes Material Anteil (in %)]]="","",Table1[[#This Row],[Verschluss - B2 - Recyceltes Material Anteil (in %)]])</f>
        <v/>
      </c>
      <c r="NE66" s="577" t="str">
        <f>IF(Table1[[#This Row],[Verschluss - B2 - Beschichtung]]="","",VLOOKUP(Table1[[#This Row],[Verschluss - B2 - Beschichtung]],'DD FD'!AE:AF,2,FALSE))</f>
        <v/>
      </c>
      <c r="NF66" s="580" t="str">
        <f>IF(Table1[[#This Row],[Verschluss - B2 - Beschichtung Anteil (in %)]]="","",Table1[[#This Row],[Verschluss - B2 - Beschichtung Anteil (in %)]])</f>
        <v/>
      </c>
      <c r="NG66" s="576" t="str">
        <f>IF(Table1[[#This Row],[Verschluss - B3 - Art]]="","",VLOOKUP(Table1[[#This Row],[Verschluss - B3 - Art]],'DD FD'!D:E,2,FALSE))</f>
        <v/>
      </c>
      <c r="NH66" s="577" t="str">
        <f>IF(Table1[[#This Row],[Verschluss - B3 - Fraktion]]="","",VLOOKUP(Table1[[#This Row],[Verschluss - B3 - Fraktion]],'DD FD'!H:J,3,FALSE))</f>
        <v/>
      </c>
      <c r="NI66" s="574" t="str">
        <f>IF(Table1[[#This Row],[Verschluss - B3 - Gewicht (in G)]]="","",Table1[[#This Row],[Verschluss - B3 - Gewicht (in G)]])</f>
        <v/>
      </c>
      <c r="NJ66" s="574" t="str">
        <f>IF(Table1[[#This Row],[Verschluss - B3 - Lizenzierungs-pflichtig? (X=Ja)]]="","",Table1[[#This Row],[Verschluss - B3 - Lizenzierungs-pflichtig? (X=Ja)]])</f>
        <v/>
      </c>
      <c r="NK66" s="574" t="str">
        <f>IF(Table1[[#This Row],[Verschluss - B3 - Trennbar vom Hauptkörper? (X=Ja)]]="","",Table1[[#This Row],[Verschluss - B3 - Trennbar vom Hauptkörper? (X=Ja)]])</f>
        <v/>
      </c>
      <c r="NL66" s="577" t="str">
        <f>IF(Table1[[#This Row],[Verschluss - B3 - Virgin Material]]="","",VLOOKUP(Table1[[#This Row],[Verschluss - B3 - Virgin Material]],'DD FD'!AJ:AK,2,FALSE))</f>
        <v/>
      </c>
      <c r="NM66" s="578" t="str">
        <f>IF(Table1[[#This Row],[Verschluss - B3 - Virgin Material Anteil (in %)]]="","",Table1[[#This Row],[Verschluss - B3 - Virgin Material Anteil (in %)]])</f>
        <v/>
      </c>
      <c r="NN66" s="577" t="str">
        <f>IF(Table1[[#This Row],[Verschluss - B3 - Recyceltes Material]]="","",VLOOKUP(Table1[[#This Row],[Verschluss - B3 - Recyceltes Material]],'DD FD'!AL:AM,2,FALSE))</f>
        <v/>
      </c>
      <c r="NO66" s="578" t="str">
        <f>IF(Table1[[#This Row],[Verschluss - B3 - Recyceltes Material Anteil (in %)]]="","",Table1[[#This Row],[Verschluss - B3 - Recyceltes Material Anteil (in %)]])</f>
        <v/>
      </c>
      <c r="NP66" s="577" t="str">
        <f>IF(Table1[[#This Row],[Verschluss - B3 - Beschichtung]]="","",VLOOKUP(Table1[[#This Row],[Verschluss - B3 - Beschichtung]],'DD FD'!AE:AF,2,FALSE))</f>
        <v/>
      </c>
      <c r="NQ66" s="580" t="str">
        <f>IF(Table1[[#This Row],[Verschluss - B3 - Beschichtung Anteil (in %)]]="","",Table1[[#This Row],[Verschluss - B3 - Beschichtung Anteil (in %)]])</f>
        <v/>
      </c>
      <c r="NR66" s="576" t="str">
        <f>IF(Table1[[#This Row],[Etikett - B1 - Art]]="","",VLOOKUP(Table1[[#This Row],[Etikett - B1 - Art]],'DD FD'!F:G,2,FALSE))</f>
        <v/>
      </c>
      <c r="NS66" s="577" t="str">
        <f>IF(Table1[[#This Row],[Etikett - B1 - Fraktion]]="","",VLOOKUP(Table1[[#This Row],[Etikett - B1 - Fraktion]],'DD FD'!H:J,3,FALSE))</f>
        <v/>
      </c>
      <c r="NT66" s="574" t="str">
        <f>IF(Table1[[#This Row],[Etikett - B1 - Gewicht (in G)]]="","",Table1[[#This Row],[Etikett - B1 - Gewicht (in G)]])</f>
        <v/>
      </c>
      <c r="NU66" s="574" t="str">
        <f>IF(Table1[[#This Row],[Etikett - B1 - Lizenzierungs-pflichtig? (X=Ja)]]="","",Table1[[#This Row],[Etikett - B1 - Lizenzierungs-pflichtig? (X=Ja)]])</f>
        <v/>
      </c>
      <c r="NV66" s="574" t="str">
        <f>IF(Table1[[#This Row],[Etikett - B1 - Trennbar vom Hauptkörper? (X=Ja)]]="","",Table1[[#This Row],[Etikett - B1 - Trennbar vom Hauptkörper? (X=Ja)]])</f>
        <v/>
      </c>
      <c r="NW66" s="577" t="str">
        <f>IF(Table1[[#This Row],[Etikett - B1 - Virgin Material]]="","",VLOOKUP(Table1[[#This Row],[Etikett - B1 - Virgin Material]],'DD FD'!AJ:AK,2,FALSE))</f>
        <v/>
      </c>
      <c r="NX66" s="578" t="str">
        <f>IF(Table1[[#This Row],[Etikett - B1 - Virgin Material Anteil (in %)]]="","",Table1[[#This Row],[Etikett - B1 - Virgin Material Anteil (in %)]])</f>
        <v/>
      </c>
      <c r="NY66" s="577" t="str">
        <f>IF(Table1[[#This Row],[Etikett - B1 - Recyceltes Material]]="","",VLOOKUP(Table1[[#This Row],[Etikett - B1 - Recyceltes Material]],'DD FD'!AL:AM,2,FALSE))</f>
        <v/>
      </c>
      <c r="NZ66" s="578" t="str">
        <f>IF(Table1[[#This Row],[Etikett - B1 - Recyceltes Material Anteil (in %)]]="","",Table1[[#This Row],[Etikett - B1 - Recyceltes Material Anteil (in %)]])</f>
        <v/>
      </c>
      <c r="OA66" s="577" t="str">
        <f>IF(Table1[[#This Row],[Etikett - B1 - Beschichtung]]="","",VLOOKUP(Table1[[#This Row],[Etikett - B1 - Beschichtung]],'DD FD'!AE:AF,2,FALSE))</f>
        <v/>
      </c>
      <c r="OB66" s="580" t="str">
        <f>IF(Table1[[#This Row],[Etikett - B1 - Beschichtung Anteil (in %)]]="","",Table1[[#This Row],[Etikett - B1 - Beschichtung Anteil (in %)]])</f>
        <v/>
      </c>
      <c r="OC66" s="576" t="str">
        <f>IF(Table1[[#This Row],[Etikett - B2 - Art]]="","",VLOOKUP(Table1[[#This Row],[Etikett - B2 - Art]],'DD FD'!F:G,2,FALSE))</f>
        <v/>
      </c>
      <c r="OD66" s="577" t="str">
        <f>IF(Table1[[#This Row],[Etikett - B2 - Fraktion]]="","",VLOOKUP(Table1[[#This Row],[Etikett - B2 - Fraktion]],'DD FD'!H:J,3,FALSE))</f>
        <v/>
      </c>
      <c r="OE66" s="574" t="str">
        <f>IF(Table1[[#This Row],[Etikett - B2 - Gewicht (in G)]]="","",Table1[[#This Row],[Etikett - B2 - Gewicht (in G)]])</f>
        <v/>
      </c>
      <c r="OF66" s="574" t="str">
        <f>IF(Table1[[#This Row],[Etikett - B2 - Lizenzierungs-pflichtig? (X=Ja)]]="","",Table1[[#This Row],[Etikett - B2 - Lizenzierungs-pflichtig? (X=Ja)]])</f>
        <v/>
      </c>
      <c r="OG66" s="574" t="str">
        <f>IF(Table1[[#This Row],[Etikett - B2 - Trennbar vom Hauptkörper? (X=Ja)]]="","",Table1[[#This Row],[Etikett - B2 - Trennbar vom Hauptkörper? (X=Ja)]])</f>
        <v/>
      </c>
      <c r="OH66" s="577" t="str">
        <f>IF(Table1[[#This Row],[Etikett - B2 - Virgin Material]]="","",VLOOKUP(Table1[[#This Row],[Etikett - B2 - Virgin Material]],'DD FD'!AJ:AK,2,FALSE))</f>
        <v/>
      </c>
      <c r="OI66" s="578" t="str">
        <f>IF(Table1[[#This Row],[Etikett - B2 - Virgin Material Anteil (in %)]]="","",Table1[[#This Row],[Etikett - B2 - Virgin Material Anteil (in %)]])</f>
        <v/>
      </c>
      <c r="OJ66" s="577" t="str">
        <f>IF(Table1[[#This Row],[Etikett - B2 - Recyceltes Material]]="","",VLOOKUP(Table1[[#This Row],[Etikett - B2 - Recyceltes Material]],'DD FD'!AL:AM,2,FALSE))</f>
        <v/>
      </c>
      <c r="OK66" s="578" t="str">
        <f>IF(Table1[[#This Row],[Etikett - B2 - Recyceltes Material Anteil (in %)]]="","",Table1[[#This Row],[Etikett - B2 - Recyceltes Material Anteil (in %)]])</f>
        <v/>
      </c>
      <c r="OL66" s="577" t="str">
        <f>IF(Table1[[#This Row],[Etikett - B2 - Beschichtung]]="","",VLOOKUP(Table1[[#This Row],[Etikett - B2 - Beschichtung]],'DD FD'!AE:AF,2,FALSE))</f>
        <v/>
      </c>
      <c r="OM66" s="580" t="str">
        <f>IF(Table1[[#This Row],[Etikett - B2 - Beschichtung Anteil (in %)]]="","",Table1[[#This Row],[Etikett - B2 - Beschichtung Anteil (in %)]])</f>
        <v/>
      </c>
      <c r="ON66" s="576" t="str">
        <f>IF(Table1[[#This Row],[Etikett - B3 - Art]]="","",VLOOKUP(Table1[[#This Row],[Etikett - B3 - Art]],'DD FD'!F:G,2,FALSE))</f>
        <v/>
      </c>
      <c r="OO66" s="577" t="str">
        <f>IF(Table1[[#This Row],[Etikett - B3 - Fraktion]]="","",VLOOKUP(Table1[[#This Row],[Etikett - B3 - Fraktion]],'DD FD'!H:J,3,FALSE))</f>
        <v/>
      </c>
      <c r="OP66" s="574" t="str">
        <f>IF(Table1[[#This Row],[Etikett - B3 - Gewicht (in G)]]="","",Table1[[#This Row],[Etikett - B3 - Gewicht (in G)]])</f>
        <v/>
      </c>
      <c r="OQ66" s="574" t="str">
        <f>IF(Table1[[#This Row],[Etikett - B3 - Lizenzierungs-pflichtig? (X=Ja)]]="","",Table1[[#This Row],[Etikett - B3 - Lizenzierungs-pflichtig? (X=Ja)]])</f>
        <v/>
      </c>
      <c r="OR66" s="574" t="str">
        <f>IF(Table1[[#This Row],[Etikett - B3 - Trennbar vom Hauptkörper? (X=Ja)]]="","",Table1[[#This Row],[Etikett - B3 - Trennbar vom Hauptkörper? (X=Ja)]])</f>
        <v/>
      </c>
      <c r="OS66" s="577" t="str">
        <f>IF(Table1[[#This Row],[Etikett - B3 - Virgin Material]]="","",VLOOKUP(Table1[[#This Row],[Etikett - B3 - Virgin Material]],'DD FD'!AJ:AK,2,FALSE))</f>
        <v/>
      </c>
      <c r="OT66" s="578" t="str">
        <f>IF(Table1[[#This Row],[Etikett - B3 - Virgin Material Anteil (in %)]]="","",Table1[[#This Row],[Etikett - B3 - Virgin Material Anteil (in %)]])</f>
        <v/>
      </c>
      <c r="OU66" s="577" t="str">
        <f>IF(Table1[[#This Row],[Etikett - B3 - Recyceltes Material]]="","",VLOOKUP(Table1[[#This Row],[Etikett - B3 - Recyceltes Material]],'DD FD'!AL:AM,2,FALSE))</f>
        <v/>
      </c>
      <c r="OV66" s="578" t="str">
        <f>IF(Table1[[#This Row],[Etikett - B3 - Recyceltes Material Anteil (in %)]]="","",Table1[[#This Row],[Etikett - B3 - Recyceltes Material Anteil (in %)]])</f>
        <v/>
      </c>
      <c r="OW66" s="577" t="str">
        <f>IF(Table1[[#This Row],[Etikett - B3 - Beschichtung]]="","",VLOOKUP(Table1[[#This Row],[Etikett - B3 - Beschichtung]],'DD FD'!AE:AF,2,FALSE))</f>
        <v/>
      </c>
      <c r="OX66" s="613" t="str">
        <f>IF(Table1[[#This Row],[Etikett - B3 - Beschichtung Anteil (in %)]]="","",Table1[[#This Row],[Etikett - B3 - Beschichtung Anteil (in %)]])</f>
        <v/>
      </c>
      <c r="OY66" s="618">
        <f>ROUNDUP(SUM(
IF(AND(LH66='DD FD'!$J$7,LJ66='DD FD'!$AI$3),LI66,0),
IF(AND(LR66='DD FD'!$J$7,LT66='DD FD'!$AI$3),LS66,0),
IF(AND(MB66='DD FD'!$J$7,MD66='DD FD'!$AI$3),MC66,0),
IF(AND(ML66='DD FD'!$J$7,MN66='DD FD'!$AI$3),MM66,0),
IF(AND(MW66='DD FD'!$J$7,MY66='DD FD'!$AI$3),MX66,0),
IF(AND(NH66='DD FD'!$J$7,NJ66='DD FD'!$AI$3),NI66,0),
IF(AND(NS66='DD FD'!$J$7,NU66='DD FD'!$AI$3),NT66,0),
IF(AND(OD66='DD FD'!$J$7,OF66='DD FD'!$AI$3),OE66,0),
IF(AND(OO66='DD FD'!$J$7,OQ66='DD FD'!$AI$3),OP66,0),
),2)</f>
        <v>0</v>
      </c>
      <c r="OZ66" s="617">
        <f>ROUNDUP(SUM(
IF(AND(LH66='DD FD'!$J$6,LJ66='DD FD'!$AI$3),LI66,0),
IF(AND(LR66='DD FD'!$J$6,LT66='DD FD'!$AI$3),LS66,0),
IF(AND(MB66='DD FD'!$J$6,MD66='DD FD'!$AI$3),MC66,0),
IF(AND(ML66='DD FD'!$J$6,MN66='DD FD'!$AI$3),MM66,0),
IF(AND(MW66='DD FD'!$J$6,MY66='DD FD'!$AI$3),MX66,0),
IF(AND(NH66='DD FD'!$J$6,NJ66='DD FD'!$AI$3),NI66,0),
IF(AND(NS66='DD FD'!$J$6,NU66='DD FD'!$AI$3),NT66,0),
IF(AND(OD66='DD FD'!$J$6,OF66='DD FD'!$AI$3),OE66,0),
IF(AND(OO66='DD FD'!$J$6,OQ66='DD FD'!$AI$3),OP66,0),
),2)</f>
        <v>0</v>
      </c>
      <c r="PA66" s="617">
        <f>ROUNDUP(SUM(
IF(AND(LH66='DD FD'!$J$10,LJ66='DD FD'!$AI$3),LI66,0),
IF(AND(LR66='DD FD'!$J$10,LT66='DD FD'!$AI$3),LS66,0),
IF(AND(MB66='DD FD'!$J$10,MD66='DD FD'!$AI$3),MC66,0),
IF(AND(ML66='DD FD'!$J$10,MN66='DD FD'!$AI$3),MM66,0),
IF(AND(MW66='DD FD'!$J$10,MY66='DD FD'!$AI$3),MX66,0),
IF(AND(NH66='DD FD'!$J$10,NJ66='DD FD'!$AI$3),NI66,0),
IF(AND(NS66='DD FD'!$J$10,NU66='DD FD'!$AI$3),NT66,0),
IF(AND(OD66='DD FD'!$J$10,OF66='DD FD'!$AI$3),OE66,0),
IF(AND(OO66='DD FD'!$J$10,OQ66='DD FD'!$AI$3),OP66,0),
),2)</f>
        <v>0</v>
      </c>
      <c r="PB66" s="617">
        <f>ROUNDUP(SUM(
IF(AND(LH66='DD FD'!$J$8,LJ66='DD FD'!$AI$3),LI66,0),
IF(AND(LR66='DD FD'!$J$8,LT66='DD FD'!$AI$3),LS66,0),
IF(AND(MB66='DD FD'!$J$8,MD66='DD FD'!$AI$3),MC66,0),
IF(AND(ML66='DD FD'!$J$8,MN66='DD FD'!$AI$3),MM66,0),
IF(AND(MW66='DD FD'!$J$8,MY66='DD FD'!$AI$3),MX66,0),
IF(AND(NH66='DD FD'!$J$8,NJ66='DD FD'!$AI$3),NI66,0),
IF(AND(NS66='DD FD'!$J$8,NU66='DD FD'!$AI$3),NT66,0),
IF(AND(OD66='DD FD'!$J$8,OF66='DD FD'!$AI$3),OE66,0),
IF(AND(OO66='DD FD'!$J$8,OQ66='DD FD'!$AI$3),OP66,0),
),2)</f>
        <v>0</v>
      </c>
      <c r="PC66" s="617">
        <f>ROUNDUP(SUM(
IF(AND(LH66='DD FD'!$J$5,LJ66='DD FD'!$AI$3),LI66,0),
IF(AND(LR66='DD FD'!$J$5,LT66='DD FD'!$AI$3),LS66,0),
IF(AND(MB66='DD FD'!$J$5,MD66='DD FD'!$AI$3),MC66,0),
IF(AND(ML66='DD FD'!$J$5,MN66='DD FD'!$AI$3),MM66,0),
IF(AND(MW66='DD FD'!$J$5,MY66='DD FD'!$AI$3),MX66,0),
IF(AND(NH66='DD FD'!$J$5,NJ66='DD FD'!$AI$3),NI66,0),
IF(AND(NS66='DD FD'!$J$5,NU66='DD FD'!$AI$3),NT66,0),
IF(AND(OD66='DD FD'!$J$5,OF66='DD FD'!$AI$3),OE66,0),
IF(AND(OO66='DD FD'!$J$5,OQ66='DD FD'!$AI$3),OP66,0),
),2)</f>
        <v>0</v>
      </c>
      <c r="PD66" s="617">
        <f>ROUNDUP(SUM(
IF(AND(LH66='DD FD'!$J$9,LJ66='DD FD'!$AI$3),LI66,0),
IF(AND(LR66='DD FD'!$J$9,LT66='DD FD'!$AI$3),LS66,0),
IF(AND(MB66='DD FD'!$J$9,MD66='DD FD'!$AI$3),MC66,0),
IF(AND(ML66='DD FD'!$J$9,MN66='DD FD'!$AI$3),MM66,0),
IF(AND(MW66='DD FD'!$J$9,MY66='DD FD'!$AI$3),MX66,0),
IF(AND(NH66='DD FD'!$J$9,NJ66='DD FD'!$AI$3),NI66,0),
IF(AND(NS66='DD FD'!$J$9,NU66='DD FD'!$AI$3),NT66,0),
IF(AND(OD66='DD FD'!$J$9,OF66='DD FD'!$AI$3),OE66,0),
IF(AND(OO66='DD FD'!$J$9,OQ66='DD FD'!$AI$3),OP66,0),
),2)</f>
        <v>0</v>
      </c>
      <c r="PE66" s="617">
        <f>ROUNDUP(SUM(
IF(AND(LH66='DD FD'!$J$4,LJ66='DD FD'!$AI$3),LI66,0),
IF(AND(LR66='DD FD'!$J$4,LT66='DD FD'!$AI$3),LS66,0),
IF(AND(MB66='DD FD'!$J$4,MD66='DD FD'!$AI$3),MC66,0),
IF(AND(ML66='DD FD'!$J$4,MN66='DD FD'!$AI$3),MM66,0),
IF(AND(MW66='DD FD'!$J$4,MY66='DD FD'!$AI$3),MX66,0),
IF(AND(NH66='DD FD'!$J$4,NJ66='DD FD'!$AI$3),NI66,0),
IF(AND(NS66='DD FD'!$J$4,NU66='DD FD'!$AI$3),NT66,0),
IF(AND(OD66='DD FD'!$J$4,OF66='DD FD'!$AI$3),OE66,0),
IF(AND(OO66='DD FD'!$J$4,OQ66='DD FD'!$AI$3),OP66,0),
),2)</f>
        <v>0</v>
      </c>
      <c r="PF66" s="619">
        <f>ROUNDUP(SUM(
IF(AND(LH66='DD FD'!$J$11,LJ66='DD FD'!$AI$3),LI66,0),
IF(AND(LR66='DD FD'!$J$11,LT66='DD FD'!$AI$3),LS66,0),
IF(AND(MB66='DD FD'!$J$11,MD66='DD FD'!$AI$3),MC66,0),
IF(AND(ML66='DD FD'!$J$11,MN66='DD FD'!$AI$3),MM66,0),
IF(AND(MW66='DD FD'!$J$11,MY66='DD FD'!$AI$3),MX66,0),
IF(AND(NH66='DD FD'!$J$11,NJ66='DD FD'!$AI$3),NI66,0),
IF(AND(NS66='DD FD'!$J$11,NU66='DD FD'!$AI$3),NT66,0),
IF(AND(OD66='DD FD'!$J$11,OF66='DD FD'!$AI$3),OE66,0),
IF(AND(OO66='DD FD'!$J$11,OQ66='DD FD'!$AI$3),OP66,0),
),2)</f>
        <v>0</v>
      </c>
    </row>
    <row r="67" spans="1:422">
      <c r="A67" s="806"/>
      <c r="B67" s="934"/>
      <c r="C67" s="247"/>
      <c r="D67" s="842"/>
      <c r="E67" s="247"/>
      <c r="F67" s="158"/>
      <c r="G67" s="710"/>
      <c r="H67" s="712"/>
      <c r="I67" s="936"/>
      <c r="J67" s="803"/>
      <c r="K67" s="150"/>
      <c r="L67" s="146" t="str">
        <f t="shared" si="0"/>
        <v/>
      </c>
      <c r="M67" s="501" t="str">
        <f t="shared" si="17"/>
        <v/>
      </c>
      <c r="N67" s="504"/>
      <c r="O67" s="113" t="str">
        <f t="shared" si="18"/>
        <v/>
      </c>
      <c r="P67" s="114" t="str">
        <f t="shared" si="1"/>
        <v/>
      </c>
      <c r="Q67" s="152"/>
      <c r="R67" s="152"/>
      <c r="S67" s="115" t="str">
        <f t="shared" si="19"/>
        <v/>
      </c>
      <c r="T67" s="159"/>
      <c r="U67" s="159"/>
      <c r="V67" s="157"/>
      <c r="W67" s="157"/>
      <c r="X67" s="157"/>
      <c r="Y67" s="772"/>
      <c r="Z67" s="158"/>
      <c r="AA67" s="144"/>
      <c r="AB67" s="112"/>
      <c r="AC67" s="153"/>
      <c r="AD67" s="153"/>
      <c r="AE67" s="153"/>
      <c r="AF67" s="153"/>
      <c r="AG67" s="153"/>
      <c r="AH67" s="153"/>
      <c r="AI67" s="152"/>
      <c r="AJ67" s="158"/>
      <c r="AK67" s="158"/>
      <c r="AL67" s="158"/>
      <c r="AM67" s="116" t="str">
        <f t="shared" si="20"/>
        <v/>
      </c>
      <c r="AN67" s="116" t="str">
        <f t="shared" si="21"/>
        <v/>
      </c>
      <c r="AO67" s="324"/>
      <c r="AP67" s="503"/>
      <c r="AQ67" s="487" t="str">
        <f t="shared" si="22"/>
        <v/>
      </c>
      <c r="AR67" s="113" t="str">
        <f t="shared" si="2"/>
        <v/>
      </c>
      <c r="AS67" s="113" t="str">
        <f t="shared" si="3"/>
        <v/>
      </c>
      <c r="AT67" s="113" t="str">
        <f t="shared" si="4"/>
        <v/>
      </c>
      <c r="AU67" s="113" t="str">
        <f t="shared" si="5"/>
        <v/>
      </c>
      <c r="AV67" s="159"/>
      <c r="AW67" s="157"/>
      <c r="AX67" s="157"/>
      <c r="AY67" s="157"/>
      <c r="AZ67" s="157"/>
      <c r="BA67" s="116" t="str">
        <f t="shared" si="6"/>
        <v/>
      </c>
      <c r="BB67" s="316"/>
      <c r="BC67" s="116" t="str">
        <f t="shared" si="7"/>
        <v/>
      </c>
      <c r="BD67" s="133" t="str">
        <f t="shared" si="8"/>
        <v/>
      </c>
      <c r="BE67" s="157"/>
      <c r="BF67" s="1180"/>
      <c r="BG67" s="1180"/>
      <c r="BH67" s="158"/>
      <c r="BI67" s="490"/>
      <c r="BJ67" s="514" t="str">
        <f t="shared" si="23"/>
        <v/>
      </c>
      <c r="BK67" s="789"/>
      <c r="BL67" s="116" t="str">
        <f t="shared" si="24"/>
        <v/>
      </c>
      <c r="BM67" s="144"/>
      <c r="BN67" s="144"/>
      <c r="BO67" s="144"/>
      <c r="BP67" s="790"/>
      <c r="BQ67" s="790"/>
      <c r="BR67" s="790"/>
      <c r="BS67" s="116" t="str">
        <f t="shared" si="9"/>
        <v/>
      </c>
      <c r="BT67" s="790"/>
      <c r="BU67" s="808" t="str">
        <f t="shared" si="10"/>
        <v/>
      </c>
      <c r="BV67" s="791"/>
      <c r="BW67" s="144"/>
      <c r="BX67" s="20"/>
      <c r="BY67" s="20"/>
      <c r="BZ67" s="20"/>
      <c r="CA67" s="792"/>
      <c r="CB67" s="1201"/>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c r="DL67" s="144"/>
      <c r="DM67" s="144"/>
      <c r="DN67" s="144"/>
      <c r="DO67" s="144"/>
      <c r="DP67" s="144"/>
      <c r="DQ67" s="144"/>
      <c r="DR67" s="144"/>
      <c r="DS67" s="144"/>
      <c r="DT67" s="144"/>
      <c r="DU67" s="144"/>
      <c r="DV67" s="144"/>
      <c r="DW67" s="144"/>
      <c r="DX67" s="144"/>
      <c r="DY67" s="144"/>
      <c r="DZ67" s="144"/>
      <c r="EA67" s="144"/>
      <c r="EB67" s="144"/>
      <c r="EC67" s="144"/>
      <c r="ED67" s="782" t="str">
        <f t="shared" si="25"/>
        <v/>
      </c>
      <c r="EE67" s="519"/>
      <c r="EF67" s="793"/>
      <c r="EG67" s="519"/>
      <c r="EH67" s="794"/>
      <c r="EI67" s="790"/>
      <c r="EJ67" s="794"/>
      <c r="EK67" s="794"/>
      <c r="EL67" s="790"/>
      <c r="EM67" s="790"/>
      <c r="EN67" s="790"/>
      <c r="EO67" s="112" t="str">
        <f t="shared" si="11"/>
        <v/>
      </c>
      <c r="EP67" s="790"/>
      <c r="EQ67" s="488" t="str">
        <f t="shared" si="12"/>
        <v/>
      </c>
      <c r="ER67" s="1100"/>
      <c r="ES67" s="1099" t="str">
        <f t="shared" si="26"/>
        <v/>
      </c>
      <c r="ET67" s="525"/>
      <c r="EU67" s="148"/>
      <c r="EV67" s="148"/>
      <c r="EW67" s="148"/>
      <c r="EX67" s="148"/>
      <c r="EY67" s="148"/>
      <c r="EZ67" s="148"/>
      <c r="FA67" s="148"/>
      <c r="FB67" s="148"/>
      <c r="FC67" s="148"/>
      <c r="FD67" s="148"/>
      <c r="FE67" s="148"/>
      <c r="FF67" s="148"/>
      <c r="FG67" s="148"/>
      <c r="FH67" s="148"/>
      <c r="FI67" s="528"/>
      <c r="FJ67" s="513" t="str">
        <f t="shared" si="13"/>
        <v/>
      </c>
      <c r="FK67" s="158"/>
      <c r="FL67" s="850"/>
      <c r="FM67" s="850"/>
      <c r="FN67" s="850"/>
      <c r="FO67" s="850"/>
      <c r="FP67" s="850"/>
      <c r="FQ67" s="850"/>
      <c r="FR67" s="157"/>
      <c r="FS67" s="143"/>
      <c r="FT67" s="143"/>
      <c r="FU67" s="847" t="str">
        <f t="shared" si="14"/>
        <v/>
      </c>
      <c r="FV67" s="555"/>
      <c r="FW67" s="523" t="str">
        <f>IF(Table1[[#This Row],[Nonfood Inhaltstoffe - Komponente]]="","",VLOOKUP(Table1[[#This Row],[Nonfood Inhaltstoffe - Komponente]],'Dropdown Auswahl'!BJ:BK,2,FALSE))</f>
        <v/>
      </c>
      <c r="FX67" s="1013"/>
      <c r="FY67" s="1011" t="str">
        <f t="shared" si="15"/>
        <v/>
      </c>
      <c r="FZ67" s="152"/>
      <c r="GA67" s="152"/>
      <c r="GB67" s="152"/>
      <c r="GC67" s="529" t="str">
        <f t="shared" si="16"/>
        <v/>
      </c>
      <c r="GG67" s="21"/>
      <c r="GH67" s="21"/>
      <c r="GI67" s="1019"/>
      <c r="GJ67" s="1016" t="str">
        <f>IF(Table1[[#This Row],[Global Trade Item Number (GTIN)]]="","",Table1[[#This Row],[Global Trade Item Number (GTIN)]])</f>
        <v/>
      </c>
      <c r="GK67" s="555" t="str">
        <f>IF(Table1[[#This Row],[WAWI-Nr./ Kreditoren-Nummer
(ASDV)]]&lt;&gt;"",Table1[[#This Row],[WAWI-Nr./ Kreditoren-Nummer
(ASDV)]],"")</f>
        <v/>
      </c>
      <c r="GL67" s="165"/>
      <c r="GM67" s="165"/>
      <c r="GN67" s="165"/>
      <c r="GO67" s="485"/>
      <c r="GP67" s="534"/>
      <c r="GQ67" s="533"/>
      <c r="GR67" s="486"/>
      <c r="GS67" s="486"/>
      <c r="GT67" s="486"/>
      <c r="GU67" s="486"/>
      <c r="GV67" s="486"/>
      <c r="GW67" s="542"/>
      <c r="GX67" s="538"/>
      <c r="GY67" s="144"/>
      <c r="GZ67" s="480"/>
      <c r="HA67" s="158"/>
      <c r="HB67" s="480"/>
      <c r="HC67" s="480"/>
      <c r="HD67" s="480"/>
      <c r="HE67" s="480"/>
      <c r="HF67" s="480"/>
      <c r="HG67" s="480"/>
      <c r="HH67" s="538"/>
      <c r="HI67" s="480"/>
      <c r="HJ67" s="480"/>
      <c r="HK67" s="480"/>
      <c r="HL67" s="480"/>
      <c r="HM67" s="480"/>
      <c r="HN67" s="480"/>
      <c r="HO67" s="480"/>
      <c r="HP67" s="480"/>
      <c r="HQ67" s="480"/>
      <c r="HR67" s="538"/>
      <c r="HS67" s="480"/>
      <c r="HT67" s="480"/>
      <c r="HU67" s="480"/>
      <c r="HV67" s="480"/>
      <c r="HW67" s="480"/>
      <c r="HX67" s="480"/>
      <c r="HY67" s="480"/>
      <c r="HZ67" s="480"/>
      <c r="IA67" s="480"/>
      <c r="IB67" s="538"/>
      <c r="IC67" s="480"/>
      <c r="ID67" s="480"/>
      <c r="IE67" s="480"/>
      <c r="IF67" s="480"/>
      <c r="IG67" s="480"/>
      <c r="IH67" s="480"/>
      <c r="II67" s="480"/>
      <c r="IJ67" s="480"/>
      <c r="IK67" s="480"/>
      <c r="IL67" s="480"/>
      <c r="IM67" s="538"/>
      <c r="IN67" s="480"/>
      <c r="IO67" s="480"/>
      <c r="IP67" s="480"/>
      <c r="IQ67" s="480"/>
      <c r="IR67" s="480"/>
      <c r="IS67" s="480"/>
      <c r="IT67" s="480"/>
      <c r="IU67" s="480"/>
      <c r="IV67" s="480"/>
      <c r="IW67" s="480"/>
      <c r="IX67" s="538"/>
      <c r="IY67" s="480"/>
      <c r="IZ67" s="480"/>
      <c r="JA67" s="480"/>
      <c r="JB67" s="480"/>
      <c r="JC67" s="480"/>
      <c r="JD67" s="480"/>
      <c r="JE67" s="480"/>
      <c r="JF67" s="480"/>
      <c r="JG67" s="480"/>
      <c r="JH67" s="480"/>
      <c r="JI67" s="538"/>
      <c r="JJ67" s="480"/>
      <c r="JK67" s="480"/>
      <c r="JL67" s="480"/>
      <c r="JM67" s="480"/>
      <c r="JN67" s="480"/>
      <c r="JO67" s="480"/>
      <c r="JP67" s="480"/>
      <c r="JQ67" s="480"/>
      <c r="JR67" s="480"/>
      <c r="JS67" s="590"/>
      <c r="JT67" s="538"/>
      <c r="JU67" s="480"/>
      <c r="JV67" s="480"/>
      <c r="JW67" s="480"/>
      <c r="JX67" s="480"/>
      <c r="JY67" s="480"/>
      <c r="JZ67" s="480"/>
      <c r="KA67" s="480"/>
      <c r="KB67" s="480"/>
      <c r="KC67" s="480"/>
      <c r="KD67" s="480"/>
      <c r="KE67" s="538"/>
      <c r="KF67" s="480"/>
      <c r="KG67" s="480"/>
      <c r="KH67" s="480"/>
      <c r="KI67" s="480"/>
      <c r="KJ67" s="480"/>
      <c r="KK67" s="480"/>
      <c r="KL67" s="480"/>
      <c r="KM67" s="480"/>
      <c r="KN67" s="480"/>
      <c r="KO67" s="480"/>
      <c r="KR67" s="568" t="str">
        <f>IF(Table1[[#This Row],[GTIN]]&lt;&gt;"",Table1[[#This Row],[GTIN]],"")</f>
        <v/>
      </c>
      <c r="KS67" s="569" t="str">
        <f>Table1[[#This Row],[Kreditor]]</f>
        <v/>
      </c>
      <c r="KT67" s="570" t="str">
        <f>IF(Table1[[#This Row],[Gültig ab (Datum)]]&lt;&gt;"",Table1[[#This Row],[Gültig ab (Datum)]],"")</f>
        <v/>
      </c>
      <c r="KU67" s="570"/>
      <c r="KV67" s="583" t="str">
        <f>IF(Table1[[#This Row],[Artikel verpackt? 
(X=Ja)]]="","",Table1[[#This Row],[Artikel verpackt? 
(X=Ja)]])</f>
        <v/>
      </c>
      <c r="KW67" s="571" t="str">
        <f>IF(Table1[[#This Row],[Verpackung recyclingfähig?
(X=Ja)]]="","",Table1[[#This Row],[Verpackung recyclingfähig?
(X=Ja)]])</f>
        <v/>
      </c>
      <c r="KX67" s="572"/>
      <c r="KY67" s="573"/>
      <c r="KZ67" s="574"/>
      <c r="LA67" s="574"/>
      <c r="LB67" s="574"/>
      <c r="LC67" s="574"/>
      <c r="LD67" s="574"/>
      <c r="LE67" s="574"/>
      <c r="LF67" s="575"/>
      <c r="LG67" s="576" t="str">
        <f>IF(Table1[[#This Row],[Hauptkörper - B1 - Art]]="","",VLOOKUP(Table1[[#This Row],[Hauptkörper - B1 - Art]],'DD FD'!B:C,2,FALSE))</f>
        <v/>
      </c>
      <c r="LH67" s="577" t="str">
        <f>IF(Table1[[#This Row],[Hauptkörper - B1 - Fraktion]]="","",VLOOKUP(Table1[[#This Row],[Hauptkörper - B1 - Fraktion]],'DD FD'!H:J,3,FALSE))</f>
        <v/>
      </c>
      <c r="LI67" s="574" t="str">
        <f>IF(Table1[[#This Row],[Hauptkörper - B1 - Gewicht
(in G)]]="","",Table1[[#This Row],[Hauptkörper - B1 - Gewicht
(in G)]])</f>
        <v/>
      </c>
      <c r="LJ67" s="574" t="str">
        <f>IF(Table1[[#This Row],[Hauptkörper - B1 - Lizenzierungs-pflichtig? (X=Ja)]]="","",Table1[[#This Row],[Hauptkörper - B1 - Lizenzierungs-pflichtig? (X=Ja)]])</f>
        <v/>
      </c>
      <c r="LK67" s="577" t="str">
        <f>IF(Table1[[#This Row],[Hauptkörper - B1 - Virgin Material]]="","",VLOOKUP(Table1[[#This Row],[Hauptkörper - B1 - Virgin Material]],'DD FD'!AJ:AK,2,FALSE))</f>
        <v/>
      </c>
      <c r="LL67" s="578" t="str">
        <f>IF(Table1[[#This Row],[Hauptkörper - B1 - Virgin Material Anteil (in %)]]="","",Table1[[#This Row],[Hauptkörper - B1 - Virgin Material Anteil (in %)]])</f>
        <v/>
      </c>
      <c r="LM67" s="577" t="str">
        <f>IF(Table1[[#This Row],[Hauptkörper - B1 - Recyceltes Material]]="","",VLOOKUP(Table1[[#This Row],[Hauptkörper - B1 - Recyceltes Material]],'DD FD'!AL:AM,2,FALSE))</f>
        <v/>
      </c>
      <c r="LN67" s="578" t="str">
        <f>IF(Table1[[#This Row],[Hauptkörper - B1 - Recyceltes Material Anteil (in %)]]="","",Table1[[#This Row],[Hauptkörper - B1 - Recyceltes Material Anteil (in %)]])</f>
        <v/>
      </c>
      <c r="LO67" s="579" t="str">
        <f>IF(Table1[[#This Row],[Hauptkörper - B1 - Beschichtung]]="","",VLOOKUP(Table1[[#This Row],[Hauptkörper - B1 - Beschichtung]],'DD FD'!AE:AF,2,FALSE))</f>
        <v/>
      </c>
      <c r="LP67" s="580" t="str">
        <f>IF(Table1[[#This Row],[Hauptkörper - B1 - Beschichtung Anteil (in %)]]="","",Table1[[#This Row],[Hauptkörper - B1 - Beschichtung Anteil (in %)]])</f>
        <v/>
      </c>
      <c r="LQ67" s="576" t="str">
        <f>IF(Table1[[#This Row],[Hauptkörper - B2 - Art]]="","",VLOOKUP(Table1[[#This Row],[Hauptkörper - B2 - Art]],'DD FD'!B:C,2,FALSE))</f>
        <v/>
      </c>
      <c r="LR67" s="577" t="str">
        <f>IF(Table1[[#This Row],[Hauptkörper - B2 - Fraktion]]="","",VLOOKUP(Table1[[#This Row],[Hauptkörper - B2 - Fraktion]],'DD FD'!H:J,3,FALSE))</f>
        <v/>
      </c>
      <c r="LS67" s="574" t="str">
        <f>IF(Table1[[#This Row],[Hauptkörper - B2 - Gewicht
(in G)]]="","",Table1[[#This Row],[Hauptkörper - B2 - Gewicht
(in G)]])</f>
        <v/>
      </c>
      <c r="LT67" s="574" t="str">
        <f>IF(Table1[[#This Row],[Hauptkörper - B2 - Lizenzierungs-pflichtig? (X=Ja)]]="","",Table1[[#This Row],[Hauptkörper - B2 - Lizenzierungs-pflichtig? (X=Ja)]])</f>
        <v/>
      </c>
      <c r="LU67" s="577" t="str">
        <f>IF(Table1[[#This Row],[Hauptkörper - B2 - Virgin Material]]="","",VLOOKUP(Table1[[#This Row],[Hauptkörper - B2 - Virgin Material]],'DD FD'!AJ:AK,2,FALSE))</f>
        <v/>
      </c>
      <c r="LV67" s="578" t="str">
        <f>IF(Table1[[#This Row],[Hauptkörper - B2 - Virgin Material Anteil (in %)]]="","",Table1[[#This Row],[Hauptkörper - B2 - Virgin Material Anteil (in %)]])</f>
        <v/>
      </c>
      <c r="LW67" s="577" t="str">
        <f>IF(Table1[[#This Row],[Hauptkörper - B2 - Recyceltes Material]]="","",VLOOKUP(Table1[[#This Row],[Hauptkörper - B2 - Recyceltes Material]],'DD FD'!AL:AM,2,FALSE))</f>
        <v/>
      </c>
      <c r="LX67" s="578" t="str">
        <f>IF(Table1[[#This Row],[Hauptkörper - B2 - Recyceltes Material Anteil (in %)]]="","",Table1[[#This Row],[Hauptkörper - B2 - Recyceltes Material Anteil (in %)]])</f>
        <v/>
      </c>
      <c r="LY67" s="577" t="str">
        <f>IF(Table1[[#This Row],[Hauptkörper - B2 - Beschichtung]]="","",VLOOKUP(Table1[[#This Row],[Hauptkörper - B2 - Beschichtung]],'DD FD'!AE:AF,2,FALSE))</f>
        <v/>
      </c>
      <c r="LZ67" s="580" t="str">
        <f>IF(Table1[[#This Row],[Hauptkörper - B2 - Beschichtung Anteil (in %)]]="","",Table1[[#This Row],[Hauptkörper - B2 - Beschichtung Anteil (in %)]])</f>
        <v/>
      </c>
      <c r="MA67" s="576" t="str">
        <f>IF(Table1[[#This Row],[Hauptkörper - B3 - Art]]="","",VLOOKUP(Table1[[#This Row],[Hauptkörper - B3 - Art]],'DD FD'!B:C,2,FALSE))</f>
        <v/>
      </c>
      <c r="MB67" s="577" t="str">
        <f>IF(Table1[[#This Row],[Hauptkörper - B3 - Fraktion]]="","",VLOOKUP(Table1[[#This Row],[Hauptkörper - B3 - Fraktion]],'DD FD'!H:J,3,FALSE))</f>
        <v/>
      </c>
      <c r="MC67" s="574" t="str">
        <f>IF(Table1[[#This Row],[Hauptkörper - B3 - Gewicht
(in G)]]="","",Table1[[#This Row],[Hauptkörper - B3 - Gewicht
(in G)]])</f>
        <v/>
      </c>
      <c r="MD67" s="574" t="str">
        <f>IF(Table1[[#This Row],[Hauptkörper - B3 - Lizenzierungs-pflichtig? (X=Ja)]]="","",Table1[[#This Row],[Hauptkörper - B3 - Lizenzierungs-pflichtig? (X=Ja)]])</f>
        <v/>
      </c>
      <c r="ME67" s="577" t="str">
        <f>IF(Table1[[#This Row],[Hauptkörper - B3 - Virgin Material]]="","",VLOOKUP(Table1[[#This Row],[Hauptkörper - B3 - Virgin Material]],'DD FD'!AJ:AK,2,FALSE))</f>
        <v/>
      </c>
      <c r="MF67" s="578" t="str">
        <f>IF(Table1[[#This Row],[Hauptkörper - B3 - Virgin Material Anteil (in %)]]="","",Table1[[#This Row],[Hauptkörper - B3 - Virgin Material Anteil (in %)]])</f>
        <v/>
      </c>
      <c r="MG67" s="577" t="str">
        <f>IF(Table1[[#This Row],[Hauptkörper - B3 - Recyceltes Material]]="","",VLOOKUP(Table1[[#This Row],[Hauptkörper - B3 - Recyceltes Material]],'DD FD'!AL:AM,2,FALSE))</f>
        <v/>
      </c>
      <c r="MH67" s="578" t="str">
        <f>IF(Table1[[#This Row],[Hauptkörper - B3 - Recyceltes Material Anteil (in %)]]="","",Table1[[#This Row],[Hauptkörper - B3 - Recyceltes Material Anteil (in %)]])</f>
        <v/>
      </c>
      <c r="MI67" s="577" t="str">
        <f>IF(Table1[[#This Row],[Hauptkörper - B3 - Beschichtung]]="","",VLOOKUP(Table1[[#This Row],[Hauptkörper - B3 - Beschichtung]],'DD FD'!AE:AF,2,FALSE))</f>
        <v/>
      </c>
      <c r="MJ67" s="580" t="str">
        <f>IF(Table1[[#This Row],[Hauptkörper - B3 - Beschichtung Anteil (in %)]]="","",Table1[[#This Row],[Hauptkörper - B3 - Beschichtung Anteil (in %)]])</f>
        <v/>
      </c>
      <c r="MK67" s="576" t="str">
        <f>IF(Table1[[#This Row],[Verschluss - B1 - Art]]="","",VLOOKUP(Table1[[#This Row],[Verschluss - B1 - Art]],'DD FD'!D:E,2,FALSE))</f>
        <v/>
      </c>
      <c r="ML67" s="577" t="str">
        <f>IF(Table1[[#This Row],[Verschluss - B1 - Fraktion]]="","",VLOOKUP(Table1[[#This Row],[Verschluss - B1 - Fraktion]],'DD FD'!H:J,3,FALSE))</f>
        <v/>
      </c>
      <c r="MM67" s="574" t="str">
        <f>IF(Table1[[#This Row],[Verschluss - B1 - Gewicht (in G)]]="","",Table1[[#This Row],[Verschluss - B1 - Gewicht (in G)]])</f>
        <v/>
      </c>
      <c r="MN67" s="574" t="str">
        <f>IF(Table1[[#This Row],[Verschluss - B1 - Lizenzierungs-pflichtig? (X=Ja)]]="","",Table1[[#This Row],[Verschluss - B1 - Lizenzierungs-pflichtig? (X=Ja)]])</f>
        <v/>
      </c>
      <c r="MO67" s="574" t="str">
        <f>IF(Table1[[#This Row],[Verschluss - B1 - Trennbar vom Hauptkörper? (X=Ja)]]="","",Table1[[#This Row],[Verschluss - B1 - Trennbar vom Hauptkörper? (X=Ja)]])</f>
        <v/>
      </c>
      <c r="MP67" s="577" t="str">
        <f>IF(Table1[[#This Row],[Verschluss - B1 - Virgin Material]]="","",VLOOKUP(Table1[[#This Row],[Verschluss - B1 - Virgin Material]],'DD FD'!AJ:AK,2,FALSE))</f>
        <v/>
      </c>
      <c r="MQ67" s="578" t="str">
        <f>IF(Table1[[#This Row],[Verschluss - B1 - Virgin Material Anteil (in %)]]="","",Table1[[#This Row],[Verschluss - B1 - Virgin Material Anteil (in %)]])</f>
        <v/>
      </c>
      <c r="MR67" s="577" t="str">
        <f>IF(Table1[[#This Row],[Verschluss - B1 - Recyceltes Material]]="","",VLOOKUP(Table1[[#This Row],[Verschluss - B1 - Recyceltes Material]],'DD FD'!AL:AM,2,FALSE))</f>
        <v/>
      </c>
      <c r="MS67" s="578" t="str">
        <f>IF(Table1[[#This Row],[Verschluss - B1 - Recyceltes Material Anteil (in %)]]="","",Table1[[#This Row],[Verschluss - B1 - Recyceltes Material Anteil (in %)]])</f>
        <v/>
      </c>
      <c r="MT67" s="577" t="str">
        <f>IF(Table1[[#This Row],[Verschluss - B1 - Beschichtung]]="","",VLOOKUP(Table1[[#This Row],[Verschluss - B1 - Beschichtung]],'DD FD'!AE:AF,2,FALSE))</f>
        <v/>
      </c>
      <c r="MU67" s="580" t="str">
        <f>IF(Table1[[#This Row],[Verschluss - B1 - Beschichtung Anteil (in %)]]="","",Table1[[#This Row],[Verschluss - B1 - Beschichtung Anteil (in %)]])</f>
        <v/>
      </c>
      <c r="MV67" s="576" t="str">
        <f>IF(Table1[[#This Row],[Verschluss - B2 - Art]]="","",VLOOKUP(Table1[[#This Row],[Verschluss - B2 - Art]],'DD FD'!D:E,2,FALSE))</f>
        <v/>
      </c>
      <c r="MW67" s="577" t="str">
        <f>IF(Table1[[#This Row],[Verschluss - B2 - Fraktion]]="","",VLOOKUP(Table1[[#This Row],[Verschluss - B2 - Fraktion]],'DD FD'!H:J,3,FALSE))</f>
        <v/>
      </c>
      <c r="MX67" s="574" t="str">
        <f>IF(Table1[[#This Row],[Verschluss - B2 - Gewicht (in G)]]="","",Table1[[#This Row],[Verschluss - B2 - Gewicht (in G)]])</f>
        <v/>
      </c>
      <c r="MY67" s="574" t="str">
        <f>IF(Table1[[#This Row],[Verschluss - B2 - Lizenzierungs-pflichtig? (X=Ja)]]="","",Table1[[#This Row],[Verschluss - B2 - Lizenzierungs-pflichtig? (X=Ja)]])</f>
        <v/>
      </c>
      <c r="MZ67" s="574" t="str">
        <f>IF(Table1[[#This Row],[Verschluss - B2 - Trennbar vom Hauptkörper? (X=Ja)]]="","",Table1[[#This Row],[Verschluss - B2 - Trennbar vom Hauptkörper? (X=Ja)]])</f>
        <v/>
      </c>
      <c r="NA67" s="577" t="str">
        <f>IF(Table1[[#This Row],[Verschluss - B2 - Virgin Material]]="","",VLOOKUP(Table1[[#This Row],[Verschluss - B2 - Virgin Material]],'DD FD'!AJ:AK,2,FALSE))</f>
        <v/>
      </c>
      <c r="NB67" s="578" t="str">
        <f>IF(Table1[[#This Row],[Verschluss - B2 - Virgin Material Anteil (in %)]]="","",Table1[[#This Row],[Verschluss - B2 - Virgin Material Anteil (in %)]])</f>
        <v/>
      </c>
      <c r="NC67" s="577" t="str">
        <f>IF(Table1[[#This Row],[Verschluss - B2 - Recyceltes Material]]="","",VLOOKUP(Table1[[#This Row],[Verschluss - B2 - Recyceltes Material]],'DD FD'!AL:AM,2,FALSE))</f>
        <v/>
      </c>
      <c r="ND67" s="578" t="str">
        <f>IF(Table1[[#This Row],[Verschluss - B2 - Recyceltes Material Anteil (in %)]]="","",Table1[[#This Row],[Verschluss - B2 - Recyceltes Material Anteil (in %)]])</f>
        <v/>
      </c>
      <c r="NE67" s="577" t="str">
        <f>IF(Table1[[#This Row],[Verschluss - B2 - Beschichtung]]="","",VLOOKUP(Table1[[#This Row],[Verschluss - B2 - Beschichtung]],'DD FD'!AE:AF,2,FALSE))</f>
        <v/>
      </c>
      <c r="NF67" s="580" t="str">
        <f>IF(Table1[[#This Row],[Verschluss - B2 - Beschichtung Anteil (in %)]]="","",Table1[[#This Row],[Verschluss - B2 - Beschichtung Anteil (in %)]])</f>
        <v/>
      </c>
      <c r="NG67" s="576" t="str">
        <f>IF(Table1[[#This Row],[Verschluss - B3 - Art]]="","",VLOOKUP(Table1[[#This Row],[Verschluss - B3 - Art]],'DD FD'!D:E,2,FALSE))</f>
        <v/>
      </c>
      <c r="NH67" s="577" t="str">
        <f>IF(Table1[[#This Row],[Verschluss - B3 - Fraktion]]="","",VLOOKUP(Table1[[#This Row],[Verschluss - B3 - Fraktion]],'DD FD'!H:J,3,FALSE))</f>
        <v/>
      </c>
      <c r="NI67" s="574" t="str">
        <f>IF(Table1[[#This Row],[Verschluss - B3 - Gewicht (in G)]]="","",Table1[[#This Row],[Verschluss - B3 - Gewicht (in G)]])</f>
        <v/>
      </c>
      <c r="NJ67" s="574" t="str">
        <f>IF(Table1[[#This Row],[Verschluss - B3 - Lizenzierungs-pflichtig? (X=Ja)]]="","",Table1[[#This Row],[Verschluss - B3 - Lizenzierungs-pflichtig? (X=Ja)]])</f>
        <v/>
      </c>
      <c r="NK67" s="574" t="str">
        <f>IF(Table1[[#This Row],[Verschluss - B3 - Trennbar vom Hauptkörper? (X=Ja)]]="","",Table1[[#This Row],[Verschluss - B3 - Trennbar vom Hauptkörper? (X=Ja)]])</f>
        <v/>
      </c>
      <c r="NL67" s="577" t="str">
        <f>IF(Table1[[#This Row],[Verschluss - B3 - Virgin Material]]="","",VLOOKUP(Table1[[#This Row],[Verschluss - B3 - Virgin Material]],'DD FD'!AJ:AK,2,FALSE))</f>
        <v/>
      </c>
      <c r="NM67" s="578" t="str">
        <f>IF(Table1[[#This Row],[Verschluss - B3 - Virgin Material Anteil (in %)]]="","",Table1[[#This Row],[Verschluss - B3 - Virgin Material Anteil (in %)]])</f>
        <v/>
      </c>
      <c r="NN67" s="577" t="str">
        <f>IF(Table1[[#This Row],[Verschluss - B3 - Recyceltes Material]]="","",VLOOKUP(Table1[[#This Row],[Verschluss - B3 - Recyceltes Material]],'DD FD'!AL:AM,2,FALSE))</f>
        <v/>
      </c>
      <c r="NO67" s="578" t="str">
        <f>IF(Table1[[#This Row],[Verschluss - B3 - Recyceltes Material Anteil (in %)]]="","",Table1[[#This Row],[Verschluss - B3 - Recyceltes Material Anteil (in %)]])</f>
        <v/>
      </c>
      <c r="NP67" s="577" t="str">
        <f>IF(Table1[[#This Row],[Verschluss - B3 - Beschichtung]]="","",VLOOKUP(Table1[[#This Row],[Verschluss - B3 - Beschichtung]],'DD FD'!AE:AF,2,FALSE))</f>
        <v/>
      </c>
      <c r="NQ67" s="580" t="str">
        <f>IF(Table1[[#This Row],[Verschluss - B3 - Beschichtung Anteil (in %)]]="","",Table1[[#This Row],[Verschluss - B3 - Beschichtung Anteil (in %)]])</f>
        <v/>
      </c>
      <c r="NR67" s="576" t="str">
        <f>IF(Table1[[#This Row],[Etikett - B1 - Art]]="","",VLOOKUP(Table1[[#This Row],[Etikett - B1 - Art]],'DD FD'!F:G,2,FALSE))</f>
        <v/>
      </c>
      <c r="NS67" s="577" t="str">
        <f>IF(Table1[[#This Row],[Etikett - B1 - Fraktion]]="","",VLOOKUP(Table1[[#This Row],[Etikett - B1 - Fraktion]],'DD FD'!H:J,3,FALSE))</f>
        <v/>
      </c>
      <c r="NT67" s="574" t="str">
        <f>IF(Table1[[#This Row],[Etikett - B1 - Gewicht (in G)]]="","",Table1[[#This Row],[Etikett - B1 - Gewicht (in G)]])</f>
        <v/>
      </c>
      <c r="NU67" s="574" t="str">
        <f>IF(Table1[[#This Row],[Etikett - B1 - Lizenzierungs-pflichtig? (X=Ja)]]="","",Table1[[#This Row],[Etikett - B1 - Lizenzierungs-pflichtig? (X=Ja)]])</f>
        <v/>
      </c>
      <c r="NV67" s="574" t="str">
        <f>IF(Table1[[#This Row],[Etikett - B1 - Trennbar vom Hauptkörper? (X=Ja)]]="","",Table1[[#This Row],[Etikett - B1 - Trennbar vom Hauptkörper? (X=Ja)]])</f>
        <v/>
      </c>
      <c r="NW67" s="577" t="str">
        <f>IF(Table1[[#This Row],[Etikett - B1 - Virgin Material]]="","",VLOOKUP(Table1[[#This Row],[Etikett - B1 - Virgin Material]],'DD FD'!AJ:AK,2,FALSE))</f>
        <v/>
      </c>
      <c r="NX67" s="578" t="str">
        <f>IF(Table1[[#This Row],[Etikett - B1 - Virgin Material Anteil (in %)]]="","",Table1[[#This Row],[Etikett - B1 - Virgin Material Anteil (in %)]])</f>
        <v/>
      </c>
      <c r="NY67" s="577" t="str">
        <f>IF(Table1[[#This Row],[Etikett - B1 - Recyceltes Material]]="","",VLOOKUP(Table1[[#This Row],[Etikett - B1 - Recyceltes Material]],'DD FD'!AL:AM,2,FALSE))</f>
        <v/>
      </c>
      <c r="NZ67" s="578" t="str">
        <f>IF(Table1[[#This Row],[Etikett - B1 - Recyceltes Material Anteil (in %)]]="","",Table1[[#This Row],[Etikett - B1 - Recyceltes Material Anteil (in %)]])</f>
        <v/>
      </c>
      <c r="OA67" s="577" t="str">
        <f>IF(Table1[[#This Row],[Etikett - B1 - Beschichtung]]="","",VLOOKUP(Table1[[#This Row],[Etikett - B1 - Beschichtung]],'DD FD'!AE:AF,2,FALSE))</f>
        <v/>
      </c>
      <c r="OB67" s="580" t="str">
        <f>IF(Table1[[#This Row],[Etikett - B1 - Beschichtung Anteil (in %)]]="","",Table1[[#This Row],[Etikett - B1 - Beschichtung Anteil (in %)]])</f>
        <v/>
      </c>
      <c r="OC67" s="576" t="str">
        <f>IF(Table1[[#This Row],[Etikett - B2 - Art]]="","",VLOOKUP(Table1[[#This Row],[Etikett - B2 - Art]],'DD FD'!F:G,2,FALSE))</f>
        <v/>
      </c>
      <c r="OD67" s="577" t="str">
        <f>IF(Table1[[#This Row],[Etikett - B2 - Fraktion]]="","",VLOOKUP(Table1[[#This Row],[Etikett - B2 - Fraktion]],'DD FD'!H:J,3,FALSE))</f>
        <v/>
      </c>
      <c r="OE67" s="574" t="str">
        <f>IF(Table1[[#This Row],[Etikett - B2 - Gewicht (in G)]]="","",Table1[[#This Row],[Etikett - B2 - Gewicht (in G)]])</f>
        <v/>
      </c>
      <c r="OF67" s="574" t="str">
        <f>IF(Table1[[#This Row],[Etikett - B2 - Lizenzierungs-pflichtig? (X=Ja)]]="","",Table1[[#This Row],[Etikett - B2 - Lizenzierungs-pflichtig? (X=Ja)]])</f>
        <v/>
      </c>
      <c r="OG67" s="574" t="str">
        <f>IF(Table1[[#This Row],[Etikett - B2 - Trennbar vom Hauptkörper? (X=Ja)]]="","",Table1[[#This Row],[Etikett - B2 - Trennbar vom Hauptkörper? (X=Ja)]])</f>
        <v/>
      </c>
      <c r="OH67" s="577" t="str">
        <f>IF(Table1[[#This Row],[Etikett - B2 - Virgin Material]]="","",VLOOKUP(Table1[[#This Row],[Etikett - B2 - Virgin Material]],'DD FD'!AJ:AK,2,FALSE))</f>
        <v/>
      </c>
      <c r="OI67" s="578" t="str">
        <f>IF(Table1[[#This Row],[Etikett - B2 - Virgin Material Anteil (in %)]]="","",Table1[[#This Row],[Etikett - B2 - Virgin Material Anteil (in %)]])</f>
        <v/>
      </c>
      <c r="OJ67" s="577" t="str">
        <f>IF(Table1[[#This Row],[Etikett - B2 - Recyceltes Material]]="","",VLOOKUP(Table1[[#This Row],[Etikett - B2 - Recyceltes Material]],'DD FD'!AL:AM,2,FALSE))</f>
        <v/>
      </c>
      <c r="OK67" s="578" t="str">
        <f>IF(Table1[[#This Row],[Etikett - B2 - Recyceltes Material Anteil (in %)]]="","",Table1[[#This Row],[Etikett - B2 - Recyceltes Material Anteil (in %)]])</f>
        <v/>
      </c>
      <c r="OL67" s="577" t="str">
        <f>IF(Table1[[#This Row],[Etikett - B2 - Beschichtung]]="","",VLOOKUP(Table1[[#This Row],[Etikett - B2 - Beschichtung]],'DD FD'!AE:AF,2,FALSE))</f>
        <v/>
      </c>
      <c r="OM67" s="580" t="str">
        <f>IF(Table1[[#This Row],[Etikett - B2 - Beschichtung Anteil (in %)]]="","",Table1[[#This Row],[Etikett - B2 - Beschichtung Anteil (in %)]])</f>
        <v/>
      </c>
      <c r="ON67" s="576" t="str">
        <f>IF(Table1[[#This Row],[Etikett - B3 - Art]]="","",VLOOKUP(Table1[[#This Row],[Etikett - B3 - Art]],'DD FD'!F:G,2,FALSE))</f>
        <v/>
      </c>
      <c r="OO67" s="577" t="str">
        <f>IF(Table1[[#This Row],[Etikett - B3 - Fraktion]]="","",VLOOKUP(Table1[[#This Row],[Etikett - B3 - Fraktion]],'DD FD'!H:J,3,FALSE))</f>
        <v/>
      </c>
      <c r="OP67" s="574" t="str">
        <f>IF(Table1[[#This Row],[Etikett - B3 - Gewicht (in G)]]="","",Table1[[#This Row],[Etikett - B3 - Gewicht (in G)]])</f>
        <v/>
      </c>
      <c r="OQ67" s="574" t="str">
        <f>IF(Table1[[#This Row],[Etikett - B3 - Lizenzierungs-pflichtig? (X=Ja)]]="","",Table1[[#This Row],[Etikett - B3 - Lizenzierungs-pflichtig? (X=Ja)]])</f>
        <v/>
      </c>
      <c r="OR67" s="574" t="str">
        <f>IF(Table1[[#This Row],[Etikett - B3 - Trennbar vom Hauptkörper? (X=Ja)]]="","",Table1[[#This Row],[Etikett - B3 - Trennbar vom Hauptkörper? (X=Ja)]])</f>
        <v/>
      </c>
      <c r="OS67" s="577" t="str">
        <f>IF(Table1[[#This Row],[Etikett - B3 - Virgin Material]]="","",VLOOKUP(Table1[[#This Row],[Etikett - B3 - Virgin Material]],'DD FD'!AJ:AK,2,FALSE))</f>
        <v/>
      </c>
      <c r="OT67" s="578" t="str">
        <f>IF(Table1[[#This Row],[Etikett - B3 - Virgin Material Anteil (in %)]]="","",Table1[[#This Row],[Etikett - B3 - Virgin Material Anteil (in %)]])</f>
        <v/>
      </c>
      <c r="OU67" s="577" t="str">
        <f>IF(Table1[[#This Row],[Etikett - B3 - Recyceltes Material]]="","",VLOOKUP(Table1[[#This Row],[Etikett - B3 - Recyceltes Material]],'DD FD'!AL:AM,2,FALSE))</f>
        <v/>
      </c>
      <c r="OV67" s="578" t="str">
        <f>IF(Table1[[#This Row],[Etikett - B3 - Recyceltes Material Anteil (in %)]]="","",Table1[[#This Row],[Etikett - B3 - Recyceltes Material Anteil (in %)]])</f>
        <v/>
      </c>
      <c r="OW67" s="577" t="str">
        <f>IF(Table1[[#This Row],[Etikett - B3 - Beschichtung]]="","",VLOOKUP(Table1[[#This Row],[Etikett - B3 - Beschichtung]],'DD FD'!AE:AF,2,FALSE))</f>
        <v/>
      </c>
      <c r="OX67" s="613" t="str">
        <f>IF(Table1[[#This Row],[Etikett - B3 - Beschichtung Anteil (in %)]]="","",Table1[[#This Row],[Etikett - B3 - Beschichtung Anteil (in %)]])</f>
        <v/>
      </c>
      <c r="OY67" s="618">
        <f>ROUNDUP(SUM(
IF(AND(LH67='DD FD'!$J$7,LJ67='DD FD'!$AI$3),LI67,0),
IF(AND(LR67='DD FD'!$J$7,LT67='DD FD'!$AI$3),LS67,0),
IF(AND(MB67='DD FD'!$J$7,MD67='DD FD'!$AI$3),MC67,0),
IF(AND(ML67='DD FD'!$J$7,MN67='DD FD'!$AI$3),MM67,0),
IF(AND(MW67='DD FD'!$J$7,MY67='DD FD'!$AI$3),MX67,0),
IF(AND(NH67='DD FD'!$J$7,NJ67='DD FD'!$AI$3),NI67,0),
IF(AND(NS67='DD FD'!$J$7,NU67='DD FD'!$AI$3),NT67,0),
IF(AND(OD67='DD FD'!$J$7,OF67='DD FD'!$AI$3),OE67,0),
IF(AND(OO67='DD FD'!$J$7,OQ67='DD FD'!$AI$3),OP67,0),
),2)</f>
        <v>0</v>
      </c>
      <c r="OZ67" s="617">
        <f>ROUNDUP(SUM(
IF(AND(LH67='DD FD'!$J$6,LJ67='DD FD'!$AI$3),LI67,0),
IF(AND(LR67='DD FD'!$J$6,LT67='DD FD'!$AI$3),LS67,0),
IF(AND(MB67='DD FD'!$J$6,MD67='DD FD'!$AI$3),MC67,0),
IF(AND(ML67='DD FD'!$J$6,MN67='DD FD'!$AI$3),MM67,0),
IF(AND(MW67='DD FD'!$J$6,MY67='DD FD'!$AI$3),MX67,0),
IF(AND(NH67='DD FD'!$J$6,NJ67='DD FD'!$AI$3),NI67,0),
IF(AND(NS67='DD FD'!$J$6,NU67='DD FD'!$AI$3),NT67,0),
IF(AND(OD67='DD FD'!$J$6,OF67='DD FD'!$AI$3),OE67,0),
IF(AND(OO67='DD FD'!$J$6,OQ67='DD FD'!$AI$3),OP67,0),
),2)</f>
        <v>0</v>
      </c>
      <c r="PA67" s="617">
        <f>ROUNDUP(SUM(
IF(AND(LH67='DD FD'!$J$10,LJ67='DD FD'!$AI$3),LI67,0),
IF(AND(LR67='DD FD'!$J$10,LT67='DD FD'!$AI$3),LS67,0),
IF(AND(MB67='DD FD'!$J$10,MD67='DD FD'!$AI$3),MC67,0),
IF(AND(ML67='DD FD'!$J$10,MN67='DD FD'!$AI$3),MM67,0),
IF(AND(MW67='DD FD'!$J$10,MY67='DD FD'!$AI$3),MX67,0),
IF(AND(NH67='DD FD'!$J$10,NJ67='DD FD'!$AI$3),NI67,0),
IF(AND(NS67='DD FD'!$J$10,NU67='DD FD'!$AI$3),NT67,0),
IF(AND(OD67='DD FD'!$J$10,OF67='DD FD'!$AI$3),OE67,0),
IF(AND(OO67='DD FD'!$J$10,OQ67='DD FD'!$AI$3),OP67,0),
),2)</f>
        <v>0</v>
      </c>
      <c r="PB67" s="617">
        <f>ROUNDUP(SUM(
IF(AND(LH67='DD FD'!$J$8,LJ67='DD FD'!$AI$3),LI67,0),
IF(AND(LR67='DD FD'!$J$8,LT67='DD FD'!$AI$3),LS67,0),
IF(AND(MB67='DD FD'!$J$8,MD67='DD FD'!$AI$3),MC67,0),
IF(AND(ML67='DD FD'!$J$8,MN67='DD FD'!$AI$3),MM67,0),
IF(AND(MW67='DD FD'!$J$8,MY67='DD FD'!$AI$3),MX67,0),
IF(AND(NH67='DD FD'!$J$8,NJ67='DD FD'!$AI$3),NI67,0),
IF(AND(NS67='DD FD'!$J$8,NU67='DD FD'!$AI$3),NT67,0),
IF(AND(OD67='DD FD'!$J$8,OF67='DD FD'!$AI$3),OE67,0),
IF(AND(OO67='DD FD'!$J$8,OQ67='DD FD'!$AI$3),OP67,0),
),2)</f>
        <v>0</v>
      </c>
      <c r="PC67" s="617">
        <f>ROUNDUP(SUM(
IF(AND(LH67='DD FD'!$J$5,LJ67='DD FD'!$AI$3),LI67,0),
IF(AND(LR67='DD FD'!$J$5,LT67='DD FD'!$AI$3),LS67,0),
IF(AND(MB67='DD FD'!$J$5,MD67='DD FD'!$AI$3),MC67,0),
IF(AND(ML67='DD FD'!$J$5,MN67='DD FD'!$AI$3),MM67,0),
IF(AND(MW67='DD FD'!$J$5,MY67='DD FD'!$AI$3),MX67,0),
IF(AND(NH67='DD FD'!$J$5,NJ67='DD FD'!$AI$3),NI67,0),
IF(AND(NS67='DD FD'!$J$5,NU67='DD FD'!$AI$3),NT67,0),
IF(AND(OD67='DD FD'!$J$5,OF67='DD FD'!$AI$3),OE67,0),
IF(AND(OO67='DD FD'!$J$5,OQ67='DD FD'!$AI$3),OP67,0),
),2)</f>
        <v>0</v>
      </c>
      <c r="PD67" s="617">
        <f>ROUNDUP(SUM(
IF(AND(LH67='DD FD'!$J$9,LJ67='DD FD'!$AI$3),LI67,0),
IF(AND(LR67='DD FD'!$J$9,LT67='DD FD'!$AI$3),LS67,0),
IF(AND(MB67='DD FD'!$J$9,MD67='DD FD'!$AI$3),MC67,0),
IF(AND(ML67='DD FD'!$J$9,MN67='DD FD'!$AI$3),MM67,0),
IF(AND(MW67='DD FD'!$J$9,MY67='DD FD'!$AI$3),MX67,0),
IF(AND(NH67='DD FD'!$J$9,NJ67='DD FD'!$AI$3),NI67,0),
IF(AND(NS67='DD FD'!$J$9,NU67='DD FD'!$AI$3),NT67,0),
IF(AND(OD67='DD FD'!$J$9,OF67='DD FD'!$AI$3),OE67,0),
IF(AND(OO67='DD FD'!$J$9,OQ67='DD FD'!$AI$3),OP67,0),
),2)</f>
        <v>0</v>
      </c>
      <c r="PE67" s="617">
        <f>ROUNDUP(SUM(
IF(AND(LH67='DD FD'!$J$4,LJ67='DD FD'!$AI$3),LI67,0),
IF(AND(LR67='DD FD'!$J$4,LT67='DD FD'!$AI$3),LS67,0),
IF(AND(MB67='DD FD'!$J$4,MD67='DD FD'!$AI$3),MC67,0),
IF(AND(ML67='DD FD'!$J$4,MN67='DD FD'!$AI$3),MM67,0),
IF(AND(MW67='DD FD'!$J$4,MY67='DD FD'!$AI$3),MX67,0),
IF(AND(NH67='DD FD'!$J$4,NJ67='DD FD'!$AI$3),NI67,0),
IF(AND(NS67='DD FD'!$J$4,NU67='DD FD'!$AI$3),NT67,0),
IF(AND(OD67='DD FD'!$J$4,OF67='DD FD'!$AI$3),OE67,0),
IF(AND(OO67='DD FD'!$J$4,OQ67='DD FD'!$AI$3),OP67,0),
),2)</f>
        <v>0</v>
      </c>
      <c r="PF67" s="619">
        <f>ROUNDUP(SUM(
IF(AND(LH67='DD FD'!$J$11,LJ67='DD FD'!$AI$3),LI67,0),
IF(AND(LR67='DD FD'!$J$11,LT67='DD FD'!$AI$3),LS67,0),
IF(AND(MB67='DD FD'!$J$11,MD67='DD FD'!$AI$3),MC67,0),
IF(AND(ML67='DD FD'!$J$11,MN67='DD FD'!$AI$3),MM67,0),
IF(AND(MW67='DD FD'!$J$11,MY67='DD FD'!$AI$3),MX67,0),
IF(AND(NH67='DD FD'!$J$11,NJ67='DD FD'!$AI$3),NI67,0),
IF(AND(NS67='DD FD'!$J$11,NU67='DD FD'!$AI$3),NT67,0),
IF(AND(OD67='DD FD'!$J$11,OF67='DD FD'!$AI$3),OE67,0),
IF(AND(OO67='DD FD'!$J$11,OQ67='DD FD'!$AI$3),OP67,0),
),2)</f>
        <v>0</v>
      </c>
    </row>
    <row r="68" spans="1:422">
      <c r="A68" s="806"/>
      <c r="B68" s="934"/>
      <c r="C68" s="247"/>
      <c r="D68" s="842"/>
      <c r="E68" s="247"/>
      <c r="F68" s="158"/>
      <c r="G68" s="710"/>
      <c r="H68" s="712"/>
      <c r="I68" s="936"/>
      <c r="J68" s="803"/>
      <c r="K68" s="150"/>
      <c r="L68" s="146" t="str">
        <f t="shared" si="0"/>
        <v/>
      </c>
      <c r="M68" s="501" t="str">
        <f t="shared" si="17"/>
        <v/>
      </c>
      <c r="N68" s="504"/>
      <c r="O68" s="113" t="str">
        <f t="shared" si="18"/>
        <v/>
      </c>
      <c r="P68" s="114" t="str">
        <f t="shared" si="1"/>
        <v/>
      </c>
      <c r="Q68" s="152"/>
      <c r="R68" s="152"/>
      <c r="S68" s="115" t="str">
        <f t="shared" si="19"/>
        <v/>
      </c>
      <c r="T68" s="159"/>
      <c r="U68" s="159"/>
      <c r="V68" s="157"/>
      <c r="W68" s="157"/>
      <c r="X68" s="157"/>
      <c r="Y68" s="772"/>
      <c r="Z68" s="158"/>
      <c r="AA68" s="144"/>
      <c r="AB68" s="112"/>
      <c r="AC68" s="153"/>
      <c r="AD68" s="153"/>
      <c r="AE68" s="153"/>
      <c r="AF68" s="153"/>
      <c r="AG68" s="153"/>
      <c r="AH68" s="153"/>
      <c r="AI68" s="152"/>
      <c r="AJ68" s="158"/>
      <c r="AK68" s="158"/>
      <c r="AL68" s="158"/>
      <c r="AM68" s="116" t="str">
        <f t="shared" si="20"/>
        <v/>
      </c>
      <c r="AN68" s="116" t="str">
        <f t="shared" si="21"/>
        <v/>
      </c>
      <c r="AO68" s="324"/>
      <c r="AP68" s="503"/>
      <c r="AQ68" s="487" t="str">
        <f t="shared" si="22"/>
        <v/>
      </c>
      <c r="AR68" s="113" t="str">
        <f t="shared" si="2"/>
        <v/>
      </c>
      <c r="AS68" s="113" t="str">
        <f t="shared" si="3"/>
        <v/>
      </c>
      <c r="AT68" s="113" t="str">
        <f t="shared" si="4"/>
        <v/>
      </c>
      <c r="AU68" s="113" t="str">
        <f t="shared" si="5"/>
        <v/>
      </c>
      <c r="AV68" s="159"/>
      <c r="AW68" s="157"/>
      <c r="AX68" s="157"/>
      <c r="AY68" s="157"/>
      <c r="AZ68" s="157"/>
      <c r="BA68" s="116" t="str">
        <f t="shared" si="6"/>
        <v/>
      </c>
      <c r="BB68" s="316"/>
      <c r="BC68" s="116" t="str">
        <f t="shared" si="7"/>
        <v/>
      </c>
      <c r="BD68" s="133" t="str">
        <f t="shared" si="8"/>
        <v/>
      </c>
      <c r="BE68" s="157"/>
      <c r="BF68" s="1180"/>
      <c r="BG68" s="1180"/>
      <c r="BH68" s="158"/>
      <c r="BI68" s="490"/>
      <c r="BJ68" s="514" t="str">
        <f t="shared" si="23"/>
        <v/>
      </c>
      <c r="BK68" s="789"/>
      <c r="BL68" s="116" t="str">
        <f t="shared" si="24"/>
        <v/>
      </c>
      <c r="BM68" s="144"/>
      <c r="BN68" s="144"/>
      <c r="BO68" s="144"/>
      <c r="BP68" s="790"/>
      <c r="BQ68" s="790"/>
      <c r="BR68" s="790"/>
      <c r="BS68" s="116" t="str">
        <f t="shared" si="9"/>
        <v/>
      </c>
      <c r="BT68" s="790"/>
      <c r="BU68" s="808" t="str">
        <f t="shared" si="10"/>
        <v/>
      </c>
      <c r="BV68" s="791"/>
      <c r="BW68" s="144"/>
      <c r="BX68" s="20"/>
      <c r="BY68" s="20"/>
      <c r="BZ68" s="20"/>
      <c r="CA68" s="792"/>
      <c r="CB68" s="1201"/>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c r="DL68" s="144"/>
      <c r="DM68" s="144"/>
      <c r="DN68" s="144"/>
      <c r="DO68" s="144"/>
      <c r="DP68" s="144"/>
      <c r="DQ68" s="144"/>
      <c r="DR68" s="144"/>
      <c r="DS68" s="144"/>
      <c r="DT68" s="144"/>
      <c r="DU68" s="144"/>
      <c r="DV68" s="144"/>
      <c r="DW68" s="144"/>
      <c r="DX68" s="144"/>
      <c r="DY68" s="144"/>
      <c r="DZ68" s="144"/>
      <c r="EA68" s="144"/>
      <c r="EB68" s="144"/>
      <c r="EC68" s="144"/>
      <c r="ED68" s="782" t="str">
        <f t="shared" si="25"/>
        <v/>
      </c>
      <c r="EE68" s="519"/>
      <c r="EF68" s="793"/>
      <c r="EG68" s="519"/>
      <c r="EH68" s="794"/>
      <c r="EI68" s="790"/>
      <c r="EJ68" s="794"/>
      <c r="EK68" s="794"/>
      <c r="EL68" s="790"/>
      <c r="EM68" s="790"/>
      <c r="EN68" s="790"/>
      <c r="EO68" s="112" t="str">
        <f t="shared" si="11"/>
        <v/>
      </c>
      <c r="EP68" s="790"/>
      <c r="EQ68" s="488" t="str">
        <f t="shared" si="12"/>
        <v/>
      </c>
      <c r="ER68" s="1100"/>
      <c r="ES68" s="1099" t="str">
        <f t="shared" si="26"/>
        <v/>
      </c>
      <c r="ET68" s="525"/>
      <c r="EU68" s="148"/>
      <c r="EV68" s="148"/>
      <c r="EW68" s="148"/>
      <c r="EX68" s="148"/>
      <c r="EY68" s="148"/>
      <c r="EZ68" s="148"/>
      <c r="FA68" s="148"/>
      <c r="FB68" s="148"/>
      <c r="FC68" s="148"/>
      <c r="FD68" s="148"/>
      <c r="FE68" s="148"/>
      <c r="FF68" s="148"/>
      <c r="FG68" s="148"/>
      <c r="FH68" s="148"/>
      <c r="FI68" s="528"/>
      <c r="FJ68" s="513" t="str">
        <f t="shared" si="13"/>
        <v/>
      </c>
      <c r="FK68" s="158"/>
      <c r="FL68" s="850"/>
      <c r="FM68" s="850"/>
      <c r="FN68" s="850"/>
      <c r="FO68" s="850"/>
      <c r="FP68" s="850"/>
      <c r="FQ68" s="850"/>
      <c r="FR68" s="157"/>
      <c r="FS68" s="143"/>
      <c r="FT68" s="143"/>
      <c r="FU68" s="847" t="str">
        <f t="shared" si="14"/>
        <v/>
      </c>
      <c r="FV68" s="555"/>
      <c r="FW68" s="523" t="str">
        <f>IF(Table1[[#This Row],[Nonfood Inhaltstoffe - Komponente]]="","",VLOOKUP(Table1[[#This Row],[Nonfood Inhaltstoffe - Komponente]],'Dropdown Auswahl'!BJ:BK,2,FALSE))</f>
        <v/>
      </c>
      <c r="FX68" s="1013"/>
      <c r="FY68" s="1011" t="str">
        <f t="shared" si="15"/>
        <v/>
      </c>
      <c r="FZ68" s="152"/>
      <c r="GA68" s="152"/>
      <c r="GB68" s="152"/>
      <c r="GC68" s="529" t="str">
        <f t="shared" si="16"/>
        <v/>
      </c>
      <c r="GG68" s="21"/>
      <c r="GH68" s="21"/>
      <c r="GI68" s="1019"/>
      <c r="GJ68" s="1016" t="str">
        <f>IF(Table1[[#This Row],[Global Trade Item Number (GTIN)]]="","",Table1[[#This Row],[Global Trade Item Number (GTIN)]])</f>
        <v/>
      </c>
      <c r="GK68" s="555" t="str">
        <f>IF(Table1[[#This Row],[WAWI-Nr./ Kreditoren-Nummer
(ASDV)]]&lt;&gt;"",Table1[[#This Row],[WAWI-Nr./ Kreditoren-Nummer
(ASDV)]],"")</f>
        <v/>
      </c>
      <c r="GL68" s="165"/>
      <c r="GM68" s="165"/>
      <c r="GN68" s="165"/>
      <c r="GO68" s="485"/>
      <c r="GP68" s="534"/>
      <c r="GQ68" s="533"/>
      <c r="GR68" s="486"/>
      <c r="GS68" s="486"/>
      <c r="GT68" s="486"/>
      <c r="GU68" s="486"/>
      <c r="GV68" s="486"/>
      <c r="GW68" s="542"/>
      <c r="GX68" s="538"/>
      <c r="GY68" s="144"/>
      <c r="GZ68" s="480"/>
      <c r="HA68" s="158"/>
      <c r="HB68" s="480"/>
      <c r="HC68" s="480"/>
      <c r="HD68" s="480"/>
      <c r="HE68" s="480"/>
      <c r="HF68" s="480"/>
      <c r="HG68" s="480"/>
      <c r="HH68" s="538"/>
      <c r="HI68" s="480"/>
      <c r="HJ68" s="480"/>
      <c r="HK68" s="480"/>
      <c r="HL68" s="480"/>
      <c r="HM68" s="480"/>
      <c r="HN68" s="480"/>
      <c r="HO68" s="480"/>
      <c r="HP68" s="480"/>
      <c r="HQ68" s="480"/>
      <c r="HR68" s="538"/>
      <c r="HS68" s="480"/>
      <c r="HT68" s="480"/>
      <c r="HU68" s="480"/>
      <c r="HV68" s="480"/>
      <c r="HW68" s="480"/>
      <c r="HX68" s="480"/>
      <c r="HY68" s="480"/>
      <c r="HZ68" s="480"/>
      <c r="IA68" s="480"/>
      <c r="IB68" s="538"/>
      <c r="IC68" s="480"/>
      <c r="ID68" s="480"/>
      <c r="IE68" s="480"/>
      <c r="IF68" s="480"/>
      <c r="IG68" s="480"/>
      <c r="IH68" s="480"/>
      <c r="II68" s="480"/>
      <c r="IJ68" s="480"/>
      <c r="IK68" s="480"/>
      <c r="IL68" s="480"/>
      <c r="IM68" s="538"/>
      <c r="IN68" s="480"/>
      <c r="IO68" s="480"/>
      <c r="IP68" s="480"/>
      <c r="IQ68" s="480"/>
      <c r="IR68" s="480"/>
      <c r="IS68" s="480"/>
      <c r="IT68" s="480"/>
      <c r="IU68" s="480"/>
      <c r="IV68" s="480"/>
      <c r="IW68" s="480"/>
      <c r="IX68" s="538"/>
      <c r="IY68" s="480"/>
      <c r="IZ68" s="480"/>
      <c r="JA68" s="480"/>
      <c r="JB68" s="480"/>
      <c r="JC68" s="480"/>
      <c r="JD68" s="480"/>
      <c r="JE68" s="480"/>
      <c r="JF68" s="480"/>
      <c r="JG68" s="480"/>
      <c r="JH68" s="480"/>
      <c r="JI68" s="538"/>
      <c r="JJ68" s="480"/>
      <c r="JK68" s="480"/>
      <c r="JL68" s="480"/>
      <c r="JM68" s="480"/>
      <c r="JN68" s="480"/>
      <c r="JO68" s="480"/>
      <c r="JP68" s="480"/>
      <c r="JQ68" s="480"/>
      <c r="JR68" s="480"/>
      <c r="JS68" s="590"/>
      <c r="JT68" s="538"/>
      <c r="JU68" s="480"/>
      <c r="JV68" s="480"/>
      <c r="JW68" s="480"/>
      <c r="JX68" s="480"/>
      <c r="JY68" s="480"/>
      <c r="JZ68" s="480"/>
      <c r="KA68" s="480"/>
      <c r="KB68" s="480"/>
      <c r="KC68" s="480"/>
      <c r="KD68" s="480"/>
      <c r="KE68" s="538"/>
      <c r="KF68" s="480"/>
      <c r="KG68" s="480"/>
      <c r="KH68" s="480"/>
      <c r="KI68" s="480"/>
      <c r="KJ68" s="480"/>
      <c r="KK68" s="480"/>
      <c r="KL68" s="480"/>
      <c r="KM68" s="480"/>
      <c r="KN68" s="480"/>
      <c r="KO68" s="480"/>
      <c r="KR68" s="568" t="str">
        <f>IF(Table1[[#This Row],[GTIN]]&lt;&gt;"",Table1[[#This Row],[GTIN]],"")</f>
        <v/>
      </c>
      <c r="KS68" s="569" t="str">
        <f>Table1[[#This Row],[Kreditor]]</f>
        <v/>
      </c>
      <c r="KT68" s="570" t="str">
        <f>IF(Table1[[#This Row],[Gültig ab (Datum)]]&lt;&gt;"",Table1[[#This Row],[Gültig ab (Datum)]],"")</f>
        <v/>
      </c>
      <c r="KU68" s="570"/>
      <c r="KV68" s="583" t="str">
        <f>IF(Table1[[#This Row],[Artikel verpackt? 
(X=Ja)]]="","",Table1[[#This Row],[Artikel verpackt? 
(X=Ja)]])</f>
        <v/>
      </c>
      <c r="KW68" s="571" t="str">
        <f>IF(Table1[[#This Row],[Verpackung recyclingfähig?
(X=Ja)]]="","",Table1[[#This Row],[Verpackung recyclingfähig?
(X=Ja)]])</f>
        <v/>
      </c>
      <c r="KX68" s="572"/>
      <c r="KY68" s="573"/>
      <c r="KZ68" s="574"/>
      <c r="LA68" s="574"/>
      <c r="LB68" s="574"/>
      <c r="LC68" s="574"/>
      <c r="LD68" s="574"/>
      <c r="LE68" s="574"/>
      <c r="LF68" s="575"/>
      <c r="LG68" s="576" t="str">
        <f>IF(Table1[[#This Row],[Hauptkörper - B1 - Art]]="","",VLOOKUP(Table1[[#This Row],[Hauptkörper - B1 - Art]],'DD FD'!B:C,2,FALSE))</f>
        <v/>
      </c>
      <c r="LH68" s="577" t="str">
        <f>IF(Table1[[#This Row],[Hauptkörper - B1 - Fraktion]]="","",VLOOKUP(Table1[[#This Row],[Hauptkörper - B1 - Fraktion]],'DD FD'!H:J,3,FALSE))</f>
        <v/>
      </c>
      <c r="LI68" s="574" t="str">
        <f>IF(Table1[[#This Row],[Hauptkörper - B1 - Gewicht
(in G)]]="","",Table1[[#This Row],[Hauptkörper - B1 - Gewicht
(in G)]])</f>
        <v/>
      </c>
      <c r="LJ68" s="574" t="str">
        <f>IF(Table1[[#This Row],[Hauptkörper - B1 - Lizenzierungs-pflichtig? (X=Ja)]]="","",Table1[[#This Row],[Hauptkörper - B1 - Lizenzierungs-pflichtig? (X=Ja)]])</f>
        <v/>
      </c>
      <c r="LK68" s="577" t="str">
        <f>IF(Table1[[#This Row],[Hauptkörper - B1 - Virgin Material]]="","",VLOOKUP(Table1[[#This Row],[Hauptkörper - B1 - Virgin Material]],'DD FD'!AJ:AK,2,FALSE))</f>
        <v/>
      </c>
      <c r="LL68" s="578" t="str">
        <f>IF(Table1[[#This Row],[Hauptkörper - B1 - Virgin Material Anteil (in %)]]="","",Table1[[#This Row],[Hauptkörper - B1 - Virgin Material Anteil (in %)]])</f>
        <v/>
      </c>
      <c r="LM68" s="577" t="str">
        <f>IF(Table1[[#This Row],[Hauptkörper - B1 - Recyceltes Material]]="","",VLOOKUP(Table1[[#This Row],[Hauptkörper - B1 - Recyceltes Material]],'DD FD'!AL:AM,2,FALSE))</f>
        <v/>
      </c>
      <c r="LN68" s="578" t="str">
        <f>IF(Table1[[#This Row],[Hauptkörper - B1 - Recyceltes Material Anteil (in %)]]="","",Table1[[#This Row],[Hauptkörper - B1 - Recyceltes Material Anteil (in %)]])</f>
        <v/>
      </c>
      <c r="LO68" s="579" t="str">
        <f>IF(Table1[[#This Row],[Hauptkörper - B1 - Beschichtung]]="","",VLOOKUP(Table1[[#This Row],[Hauptkörper - B1 - Beschichtung]],'DD FD'!AE:AF,2,FALSE))</f>
        <v/>
      </c>
      <c r="LP68" s="580" t="str">
        <f>IF(Table1[[#This Row],[Hauptkörper - B1 - Beschichtung Anteil (in %)]]="","",Table1[[#This Row],[Hauptkörper - B1 - Beschichtung Anteil (in %)]])</f>
        <v/>
      </c>
      <c r="LQ68" s="576" t="str">
        <f>IF(Table1[[#This Row],[Hauptkörper - B2 - Art]]="","",VLOOKUP(Table1[[#This Row],[Hauptkörper - B2 - Art]],'DD FD'!B:C,2,FALSE))</f>
        <v/>
      </c>
      <c r="LR68" s="577" t="str">
        <f>IF(Table1[[#This Row],[Hauptkörper - B2 - Fraktion]]="","",VLOOKUP(Table1[[#This Row],[Hauptkörper - B2 - Fraktion]],'DD FD'!H:J,3,FALSE))</f>
        <v/>
      </c>
      <c r="LS68" s="574" t="str">
        <f>IF(Table1[[#This Row],[Hauptkörper - B2 - Gewicht
(in G)]]="","",Table1[[#This Row],[Hauptkörper - B2 - Gewicht
(in G)]])</f>
        <v/>
      </c>
      <c r="LT68" s="574" t="str">
        <f>IF(Table1[[#This Row],[Hauptkörper - B2 - Lizenzierungs-pflichtig? (X=Ja)]]="","",Table1[[#This Row],[Hauptkörper - B2 - Lizenzierungs-pflichtig? (X=Ja)]])</f>
        <v/>
      </c>
      <c r="LU68" s="577" t="str">
        <f>IF(Table1[[#This Row],[Hauptkörper - B2 - Virgin Material]]="","",VLOOKUP(Table1[[#This Row],[Hauptkörper - B2 - Virgin Material]],'DD FD'!AJ:AK,2,FALSE))</f>
        <v/>
      </c>
      <c r="LV68" s="578" t="str">
        <f>IF(Table1[[#This Row],[Hauptkörper - B2 - Virgin Material Anteil (in %)]]="","",Table1[[#This Row],[Hauptkörper - B2 - Virgin Material Anteil (in %)]])</f>
        <v/>
      </c>
      <c r="LW68" s="577" t="str">
        <f>IF(Table1[[#This Row],[Hauptkörper - B2 - Recyceltes Material]]="","",VLOOKUP(Table1[[#This Row],[Hauptkörper - B2 - Recyceltes Material]],'DD FD'!AL:AM,2,FALSE))</f>
        <v/>
      </c>
      <c r="LX68" s="578" t="str">
        <f>IF(Table1[[#This Row],[Hauptkörper - B2 - Recyceltes Material Anteil (in %)]]="","",Table1[[#This Row],[Hauptkörper - B2 - Recyceltes Material Anteil (in %)]])</f>
        <v/>
      </c>
      <c r="LY68" s="577" t="str">
        <f>IF(Table1[[#This Row],[Hauptkörper - B2 - Beschichtung]]="","",VLOOKUP(Table1[[#This Row],[Hauptkörper - B2 - Beschichtung]],'DD FD'!AE:AF,2,FALSE))</f>
        <v/>
      </c>
      <c r="LZ68" s="580" t="str">
        <f>IF(Table1[[#This Row],[Hauptkörper - B2 - Beschichtung Anteil (in %)]]="","",Table1[[#This Row],[Hauptkörper - B2 - Beschichtung Anteil (in %)]])</f>
        <v/>
      </c>
      <c r="MA68" s="576" t="str">
        <f>IF(Table1[[#This Row],[Hauptkörper - B3 - Art]]="","",VLOOKUP(Table1[[#This Row],[Hauptkörper - B3 - Art]],'DD FD'!B:C,2,FALSE))</f>
        <v/>
      </c>
      <c r="MB68" s="577" t="str">
        <f>IF(Table1[[#This Row],[Hauptkörper - B3 - Fraktion]]="","",VLOOKUP(Table1[[#This Row],[Hauptkörper - B3 - Fraktion]],'DD FD'!H:J,3,FALSE))</f>
        <v/>
      </c>
      <c r="MC68" s="574" t="str">
        <f>IF(Table1[[#This Row],[Hauptkörper - B3 - Gewicht
(in G)]]="","",Table1[[#This Row],[Hauptkörper - B3 - Gewicht
(in G)]])</f>
        <v/>
      </c>
      <c r="MD68" s="574" t="str">
        <f>IF(Table1[[#This Row],[Hauptkörper - B3 - Lizenzierungs-pflichtig? (X=Ja)]]="","",Table1[[#This Row],[Hauptkörper - B3 - Lizenzierungs-pflichtig? (X=Ja)]])</f>
        <v/>
      </c>
      <c r="ME68" s="577" t="str">
        <f>IF(Table1[[#This Row],[Hauptkörper - B3 - Virgin Material]]="","",VLOOKUP(Table1[[#This Row],[Hauptkörper - B3 - Virgin Material]],'DD FD'!AJ:AK,2,FALSE))</f>
        <v/>
      </c>
      <c r="MF68" s="578" t="str">
        <f>IF(Table1[[#This Row],[Hauptkörper - B3 - Virgin Material Anteil (in %)]]="","",Table1[[#This Row],[Hauptkörper - B3 - Virgin Material Anteil (in %)]])</f>
        <v/>
      </c>
      <c r="MG68" s="577" t="str">
        <f>IF(Table1[[#This Row],[Hauptkörper - B3 - Recyceltes Material]]="","",VLOOKUP(Table1[[#This Row],[Hauptkörper - B3 - Recyceltes Material]],'DD FD'!AL:AM,2,FALSE))</f>
        <v/>
      </c>
      <c r="MH68" s="578" t="str">
        <f>IF(Table1[[#This Row],[Hauptkörper - B3 - Recyceltes Material Anteil (in %)]]="","",Table1[[#This Row],[Hauptkörper - B3 - Recyceltes Material Anteil (in %)]])</f>
        <v/>
      </c>
      <c r="MI68" s="577" t="str">
        <f>IF(Table1[[#This Row],[Hauptkörper - B3 - Beschichtung]]="","",VLOOKUP(Table1[[#This Row],[Hauptkörper - B3 - Beschichtung]],'DD FD'!AE:AF,2,FALSE))</f>
        <v/>
      </c>
      <c r="MJ68" s="580" t="str">
        <f>IF(Table1[[#This Row],[Hauptkörper - B3 - Beschichtung Anteil (in %)]]="","",Table1[[#This Row],[Hauptkörper - B3 - Beschichtung Anteil (in %)]])</f>
        <v/>
      </c>
      <c r="MK68" s="576" t="str">
        <f>IF(Table1[[#This Row],[Verschluss - B1 - Art]]="","",VLOOKUP(Table1[[#This Row],[Verschluss - B1 - Art]],'DD FD'!D:E,2,FALSE))</f>
        <v/>
      </c>
      <c r="ML68" s="577" t="str">
        <f>IF(Table1[[#This Row],[Verschluss - B1 - Fraktion]]="","",VLOOKUP(Table1[[#This Row],[Verschluss - B1 - Fraktion]],'DD FD'!H:J,3,FALSE))</f>
        <v/>
      </c>
      <c r="MM68" s="574" t="str">
        <f>IF(Table1[[#This Row],[Verschluss - B1 - Gewicht (in G)]]="","",Table1[[#This Row],[Verschluss - B1 - Gewicht (in G)]])</f>
        <v/>
      </c>
      <c r="MN68" s="574" t="str">
        <f>IF(Table1[[#This Row],[Verschluss - B1 - Lizenzierungs-pflichtig? (X=Ja)]]="","",Table1[[#This Row],[Verschluss - B1 - Lizenzierungs-pflichtig? (X=Ja)]])</f>
        <v/>
      </c>
      <c r="MO68" s="574" t="str">
        <f>IF(Table1[[#This Row],[Verschluss - B1 - Trennbar vom Hauptkörper? (X=Ja)]]="","",Table1[[#This Row],[Verschluss - B1 - Trennbar vom Hauptkörper? (X=Ja)]])</f>
        <v/>
      </c>
      <c r="MP68" s="577" t="str">
        <f>IF(Table1[[#This Row],[Verschluss - B1 - Virgin Material]]="","",VLOOKUP(Table1[[#This Row],[Verschluss - B1 - Virgin Material]],'DD FD'!AJ:AK,2,FALSE))</f>
        <v/>
      </c>
      <c r="MQ68" s="578" t="str">
        <f>IF(Table1[[#This Row],[Verschluss - B1 - Virgin Material Anteil (in %)]]="","",Table1[[#This Row],[Verschluss - B1 - Virgin Material Anteil (in %)]])</f>
        <v/>
      </c>
      <c r="MR68" s="577" t="str">
        <f>IF(Table1[[#This Row],[Verschluss - B1 - Recyceltes Material]]="","",VLOOKUP(Table1[[#This Row],[Verschluss - B1 - Recyceltes Material]],'DD FD'!AL:AM,2,FALSE))</f>
        <v/>
      </c>
      <c r="MS68" s="578" t="str">
        <f>IF(Table1[[#This Row],[Verschluss - B1 - Recyceltes Material Anteil (in %)]]="","",Table1[[#This Row],[Verschluss - B1 - Recyceltes Material Anteil (in %)]])</f>
        <v/>
      </c>
      <c r="MT68" s="577" t="str">
        <f>IF(Table1[[#This Row],[Verschluss - B1 - Beschichtung]]="","",VLOOKUP(Table1[[#This Row],[Verschluss - B1 - Beschichtung]],'DD FD'!AE:AF,2,FALSE))</f>
        <v/>
      </c>
      <c r="MU68" s="580" t="str">
        <f>IF(Table1[[#This Row],[Verschluss - B1 - Beschichtung Anteil (in %)]]="","",Table1[[#This Row],[Verschluss - B1 - Beschichtung Anteil (in %)]])</f>
        <v/>
      </c>
      <c r="MV68" s="576" t="str">
        <f>IF(Table1[[#This Row],[Verschluss - B2 - Art]]="","",VLOOKUP(Table1[[#This Row],[Verschluss - B2 - Art]],'DD FD'!D:E,2,FALSE))</f>
        <v/>
      </c>
      <c r="MW68" s="577" t="str">
        <f>IF(Table1[[#This Row],[Verschluss - B2 - Fraktion]]="","",VLOOKUP(Table1[[#This Row],[Verschluss - B2 - Fraktion]],'DD FD'!H:J,3,FALSE))</f>
        <v/>
      </c>
      <c r="MX68" s="574" t="str">
        <f>IF(Table1[[#This Row],[Verschluss - B2 - Gewicht (in G)]]="","",Table1[[#This Row],[Verschluss - B2 - Gewicht (in G)]])</f>
        <v/>
      </c>
      <c r="MY68" s="574" t="str">
        <f>IF(Table1[[#This Row],[Verschluss - B2 - Lizenzierungs-pflichtig? (X=Ja)]]="","",Table1[[#This Row],[Verschluss - B2 - Lizenzierungs-pflichtig? (X=Ja)]])</f>
        <v/>
      </c>
      <c r="MZ68" s="574" t="str">
        <f>IF(Table1[[#This Row],[Verschluss - B2 - Trennbar vom Hauptkörper? (X=Ja)]]="","",Table1[[#This Row],[Verschluss - B2 - Trennbar vom Hauptkörper? (X=Ja)]])</f>
        <v/>
      </c>
      <c r="NA68" s="577" t="str">
        <f>IF(Table1[[#This Row],[Verschluss - B2 - Virgin Material]]="","",VLOOKUP(Table1[[#This Row],[Verschluss - B2 - Virgin Material]],'DD FD'!AJ:AK,2,FALSE))</f>
        <v/>
      </c>
      <c r="NB68" s="578" t="str">
        <f>IF(Table1[[#This Row],[Verschluss - B2 - Virgin Material Anteil (in %)]]="","",Table1[[#This Row],[Verschluss - B2 - Virgin Material Anteil (in %)]])</f>
        <v/>
      </c>
      <c r="NC68" s="577" t="str">
        <f>IF(Table1[[#This Row],[Verschluss - B2 - Recyceltes Material]]="","",VLOOKUP(Table1[[#This Row],[Verschluss - B2 - Recyceltes Material]],'DD FD'!AL:AM,2,FALSE))</f>
        <v/>
      </c>
      <c r="ND68" s="578" t="str">
        <f>IF(Table1[[#This Row],[Verschluss - B2 - Recyceltes Material Anteil (in %)]]="","",Table1[[#This Row],[Verschluss - B2 - Recyceltes Material Anteil (in %)]])</f>
        <v/>
      </c>
      <c r="NE68" s="577" t="str">
        <f>IF(Table1[[#This Row],[Verschluss - B2 - Beschichtung]]="","",VLOOKUP(Table1[[#This Row],[Verschluss - B2 - Beschichtung]],'DD FD'!AE:AF,2,FALSE))</f>
        <v/>
      </c>
      <c r="NF68" s="580" t="str">
        <f>IF(Table1[[#This Row],[Verschluss - B2 - Beschichtung Anteil (in %)]]="","",Table1[[#This Row],[Verschluss - B2 - Beschichtung Anteil (in %)]])</f>
        <v/>
      </c>
      <c r="NG68" s="576" t="str">
        <f>IF(Table1[[#This Row],[Verschluss - B3 - Art]]="","",VLOOKUP(Table1[[#This Row],[Verschluss - B3 - Art]],'DD FD'!D:E,2,FALSE))</f>
        <v/>
      </c>
      <c r="NH68" s="577" t="str">
        <f>IF(Table1[[#This Row],[Verschluss - B3 - Fraktion]]="","",VLOOKUP(Table1[[#This Row],[Verschluss - B3 - Fraktion]],'DD FD'!H:J,3,FALSE))</f>
        <v/>
      </c>
      <c r="NI68" s="574" t="str">
        <f>IF(Table1[[#This Row],[Verschluss - B3 - Gewicht (in G)]]="","",Table1[[#This Row],[Verschluss - B3 - Gewicht (in G)]])</f>
        <v/>
      </c>
      <c r="NJ68" s="574" t="str">
        <f>IF(Table1[[#This Row],[Verschluss - B3 - Lizenzierungs-pflichtig? (X=Ja)]]="","",Table1[[#This Row],[Verschluss - B3 - Lizenzierungs-pflichtig? (X=Ja)]])</f>
        <v/>
      </c>
      <c r="NK68" s="574" t="str">
        <f>IF(Table1[[#This Row],[Verschluss - B3 - Trennbar vom Hauptkörper? (X=Ja)]]="","",Table1[[#This Row],[Verschluss - B3 - Trennbar vom Hauptkörper? (X=Ja)]])</f>
        <v/>
      </c>
      <c r="NL68" s="577" t="str">
        <f>IF(Table1[[#This Row],[Verschluss - B3 - Virgin Material]]="","",VLOOKUP(Table1[[#This Row],[Verschluss - B3 - Virgin Material]],'DD FD'!AJ:AK,2,FALSE))</f>
        <v/>
      </c>
      <c r="NM68" s="578" t="str">
        <f>IF(Table1[[#This Row],[Verschluss - B3 - Virgin Material Anteil (in %)]]="","",Table1[[#This Row],[Verschluss - B3 - Virgin Material Anteil (in %)]])</f>
        <v/>
      </c>
      <c r="NN68" s="577" t="str">
        <f>IF(Table1[[#This Row],[Verschluss - B3 - Recyceltes Material]]="","",VLOOKUP(Table1[[#This Row],[Verschluss - B3 - Recyceltes Material]],'DD FD'!AL:AM,2,FALSE))</f>
        <v/>
      </c>
      <c r="NO68" s="578" t="str">
        <f>IF(Table1[[#This Row],[Verschluss - B3 - Recyceltes Material Anteil (in %)]]="","",Table1[[#This Row],[Verschluss - B3 - Recyceltes Material Anteil (in %)]])</f>
        <v/>
      </c>
      <c r="NP68" s="577" t="str">
        <f>IF(Table1[[#This Row],[Verschluss - B3 - Beschichtung]]="","",VLOOKUP(Table1[[#This Row],[Verschluss - B3 - Beschichtung]],'DD FD'!AE:AF,2,FALSE))</f>
        <v/>
      </c>
      <c r="NQ68" s="580" t="str">
        <f>IF(Table1[[#This Row],[Verschluss - B3 - Beschichtung Anteil (in %)]]="","",Table1[[#This Row],[Verschluss - B3 - Beschichtung Anteil (in %)]])</f>
        <v/>
      </c>
      <c r="NR68" s="576" t="str">
        <f>IF(Table1[[#This Row],[Etikett - B1 - Art]]="","",VLOOKUP(Table1[[#This Row],[Etikett - B1 - Art]],'DD FD'!F:G,2,FALSE))</f>
        <v/>
      </c>
      <c r="NS68" s="577" t="str">
        <f>IF(Table1[[#This Row],[Etikett - B1 - Fraktion]]="","",VLOOKUP(Table1[[#This Row],[Etikett - B1 - Fraktion]],'DD FD'!H:J,3,FALSE))</f>
        <v/>
      </c>
      <c r="NT68" s="574" t="str">
        <f>IF(Table1[[#This Row],[Etikett - B1 - Gewicht (in G)]]="","",Table1[[#This Row],[Etikett - B1 - Gewicht (in G)]])</f>
        <v/>
      </c>
      <c r="NU68" s="574" t="str">
        <f>IF(Table1[[#This Row],[Etikett - B1 - Lizenzierungs-pflichtig? (X=Ja)]]="","",Table1[[#This Row],[Etikett - B1 - Lizenzierungs-pflichtig? (X=Ja)]])</f>
        <v/>
      </c>
      <c r="NV68" s="574" t="str">
        <f>IF(Table1[[#This Row],[Etikett - B1 - Trennbar vom Hauptkörper? (X=Ja)]]="","",Table1[[#This Row],[Etikett - B1 - Trennbar vom Hauptkörper? (X=Ja)]])</f>
        <v/>
      </c>
      <c r="NW68" s="577" t="str">
        <f>IF(Table1[[#This Row],[Etikett - B1 - Virgin Material]]="","",VLOOKUP(Table1[[#This Row],[Etikett - B1 - Virgin Material]],'DD FD'!AJ:AK,2,FALSE))</f>
        <v/>
      </c>
      <c r="NX68" s="578" t="str">
        <f>IF(Table1[[#This Row],[Etikett - B1 - Virgin Material Anteil (in %)]]="","",Table1[[#This Row],[Etikett - B1 - Virgin Material Anteil (in %)]])</f>
        <v/>
      </c>
      <c r="NY68" s="577" t="str">
        <f>IF(Table1[[#This Row],[Etikett - B1 - Recyceltes Material]]="","",VLOOKUP(Table1[[#This Row],[Etikett - B1 - Recyceltes Material]],'DD FD'!AL:AM,2,FALSE))</f>
        <v/>
      </c>
      <c r="NZ68" s="578" t="str">
        <f>IF(Table1[[#This Row],[Etikett - B1 - Recyceltes Material Anteil (in %)]]="","",Table1[[#This Row],[Etikett - B1 - Recyceltes Material Anteil (in %)]])</f>
        <v/>
      </c>
      <c r="OA68" s="577" t="str">
        <f>IF(Table1[[#This Row],[Etikett - B1 - Beschichtung]]="","",VLOOKUP(Table1[[#This Row],[Etikett - B1 - Beschichtung]],'DD FD'!AE:AF,2,FALSE))</f>
        <v/>
      </c>
      <c r="OB68" s="580" t="str">
        <f>IF(Table1[[#This Row],[Etikett - B1 - Beschichtung Anteil (in %)]]="","",Table1[[#This Row],[Etikett - B1 - Beschichtung Anteil (in %)]])</f>
        <v/>
      </c>
      <c r="OC68" s="576" t="str">
        <f>IF(Table1[[#This Row],[Etikett - B2 - Art]]="","",VLOOKUP(Table1[[#This Row],[Etikett - B2 - Art]],'DD FD'!F:G,2,FALSE))</f>
        <v/>
      </c>
      <c r="OD68" s="577" t="str">
        <f>IF(Table1[[#This Row],[Etikett - B2 - Fraktion]]="","",VLOOKUP(Table1[[#This Row],[Etikett - B2 - Fraktion]],'DD FD'!H:J,3,FALSE))</f>
        <v/>
      </c>
      <c r="OE68" s="574" t="str">
        <f>IF(Table1[[#This Row],[Etikett - B2 - Gewicht (in G)]]="","",Table1[[#This Row],[Etikett - B2 - Gewicht (in G)]])</f>
        <v/>
      </c>
      <c r="OF68" s="574" t="str">
        <f>IF(Table1[[#This Row],[Etikett - B2 - Lizenzierungs-pflichtig? (X=Ja)]]="","",Table1[[#This Row],[Etikett - B2 - Lizenzierungs-pflichtig? (X=Ja)]])</f>
        <v/>
      </c>
      <c r="OG68" s="574" t="str">
        <f>IF(Table1[[#This Row],[Etikett - B2 - Trennbar vom Hauptkörper? (X=Ja)]]="","",Table1[[#This Row],[Etikett - B2 - Trennbar vom Hauptkörper? (X=Ja)]])</f>
        <v/>
      </c>
      <c r="OH68" s="577" t="str">
        <f>IF(Table1[[#This Row],[Etikett - B2 - Virgin Material]]="","",VLOOKUP(Table1[[#This Row],[Etikett - B2 - Virgin Material]],'DD FD'!AJ:AK,2,FALSE))</f>
        <v/>
      </c>
      <c r="OI68" s="578" t="str">
        <f>IF(Table1[[#This Row],[Etikett - B2 - Virgin Material Anteil (in %)]]="","",Table1[[#This Row],[Etikett - B2 - Virgin Material Anteil (in %)]])</f>
        <v/>
      </c>
      <c r="OJ68" s="577" t="str">
        <f>IF(Table1[[#This Row],[Etikett - B2 - Recyceltes Material]]="","",VLOOKUP(Table1[[#This Row],[Etikett - B2 - Recyceltes Material]],'DD FD'!AL:AM,2,FALSE))</f>
        <v/>
      </c>
      <c r="OK68" s="578" t="str">
        <f>IF(Table1[[#This Row],[Etikett - B2 - Recyceltes Material Anteil (in %)]]="","",Table1[[#This Row],[Etikett - B2 - Recyceltes Material Anteil (in %)]])</f>
        <v/>
      </c>
      <c r="OL68" s="577" t="str">
        <f>IF(Table1[[#This Row],[Etikett - B2 - Beschichtung]]="","",VLOOKUP(Table1[[#This Row],[Etikett - B2 - Beschichtung]],'DD FD'!AE:AF,2,FALSE))</f>
        <v/>
      </c>
      <c r="OM68" s="580" t="str">
        <f>IF(Table1[[#This Row],[Etikett - B2 - Beschichtung Anteil (in %)]]="","",Table1[[#This Row],[Etikett - B2 - Beschichtung Anteil (in %)]])</f>
        <v/>
      </c>
      <c r="ON68" s="576" t="str">
        <f>IF(Table1[[#This Row],[Etikett - B3 - Art]]="","",VLOOKUP(Table1[[#This Row],[Etikett - B3 - Art]],'DD FD'!F:G,2,FALSE))</f>
        <v/>
      </c>
      <c r="OO68" s="577" t="str">
        <f>IF(Table1[[#This Row],[Etikett - B3 - Fraktion]]="","",VLOOKUP(Table1[[#This Row],[Etikett - B3 - Fraktion]],'DD FD'!H:J,3,FALSE))</f>
        <v/>
      </c>
      <c r="OP68" s="574" t="str">
        <f>IF(Table1[[#This Row],[Etikett - B3 - Gewicht (in G)]]="","",Table1[[#This Row],[Etikett - B3 - Gewicht (in G)]])</f>
        <v/>
      </c>
      <c r="OQ68" s="574" t="str">
        <f>IF(Table1[[#This Row],[Etikett - B3 - Lizenzierungs-pflichtig? (X=Ja)]]="","",Table1[[#This Row],[Etikett - B3 - Lizenzierungs-pflichtig? (X=Ja)]])</f>
        <v/>
      </c>
      <c r="OR68" s="574" t="str">
        <f>IF(Table1[[#This Row],[Etikett - B3 - Trennbar vom Hauptkörper? (X=Ja)]]="","",Table1[[#This Row],[Etikett - B3 - Trennbar vom Hauptkörper? (X=Ja)]])</f>
        <v/>
      </c>
      <c r="OS68" s="577" t="str">
        <f>IF(Table1[[#This Row],[Etikett - B3 - Virgin Material]]="","",VLOOKUP(Table1[[#This Row],[Etikett - B3 - Virgin Material]],'DD FD'!AJ:AK,2,FALSE))</f>
        <v/>
      </c>
      <c r="OT68" s="578" t="str">
        <f>IF(Table1[[#This Row],[Etikett - B3 - Virgin Material Anteil (in %)]]="","",Table1[[#This Row],[Etikett - B3 - Virgin Material Anteil (in %)]])</f>
        <v/>
      </c>
      <c r="OU68" s="577" t="str">
        <f>IF(Table1[[#This Row],[Etikett - B3 - Recyceltes Material]]="","",VLOOKUP(Table1[[#This Row],[Etikett - B3 - Recyceltes Material]],'DD FD'!AL:AM,2,FALSE))</f>
        <v/>
      </c>
      <c r="OV68" s="578" t="str">
        <f>IF(Table1[[#This Row],[Etikett - B3 - Recyceltes Material Anteil (in %)]]="","",Table1[[#This Row],[Etikett - B3 - Recyceltes Material Anteil (in %)]])</f>
        <v/>
      </c>
      <c r="OW68" s="577" t="str">
        <f>IF(Table1[[#This Row],[Etikett - B3 - Beschichtung]]="","",VLOOKUP(Table1[[#This Row],[Etikett - B3 - Beschichtung]],'DD FD'!AE:AF,2,FALSE))</f>
        <v/>
      </c>
      <c r="OX68" s="613" t="str">
        <f>IF(Table1[[#This Row],[Etikett - B3 - Beschichtung Anteil (in %)]]="","",Table1[[#This Row],[Etikett - B3 - Beschichtung Anteil (in %)]])</f>
        <v/>
      </c>
      <c r="OY68" s="618">
        <f>ROUNDUP(SUM(
IF(AND(LH68='DD FD'!$J$7,LJ68='DD FD'!$AI$3),LI68,0),
IF(AND(LR68='DD FD'!$J$7,LT68='DD FD'!$AI$3),LS68,0),
IF(AND(MB68='DD FD'!$J$7,MD68='DD FD'!$AI$3),MC68,0),
IF(AND(ML68='DD FD'!$J$7,MN68='DD FD'!$AI$3),MM68,0),
IF(AND(MW68='DD FD'!$J$7,MY68='DD FD'!$AI$3),MX68,0),
IF(AND(NH68='DD FD'!$J$7,NJ68='DD FD'!$AI$3),NI68,0),
IF(AND(NS68='DD FD'!$J$7,NU68='DD FD'!$AI$3),NT68,0),
IF(AND(OD68='DD FD'!$J$7,OF68='DD FD'!$AI$3),OE68,0),
IF(AND(OO68='DD FD'!$J$7,OQ68='DD FD'!$AI$3),OP68,0),
),2)</f>
        <v>0</v>
      </c>
      <c r="OZ68" s="617">
        <f>ROUNDUP(SUM(
IF(AND(LH68='DD FD'!$J$6,LJ68='DD FD'!$AI$3),LI68,0),
IF(AND(LR68='DD FD'!$J$6,LT68='DD FD'!$AI$3),LS68,0),
IF(AND(MB68='DD FD'!$J$6,MD68='DD FD'!$AI$3),MC68,0),
IF(AND(ML68='DD FD'!$J$6,MN68='DD FD'!$AI$3),MM68,0),
IF(AND(MW68='DD FD'!$J$6,MY68='DD FD'!$AI$3),MX68,0),
IF(AND(NH68='DD FD'!$J$6,NJ68='DD FD'!$AI$3),NI68,0),
IF(AND(NS68='DD FD'!$J$6,NU68='DD FD'!$AI$3),NT68,0),
IF(AND(OD68='DD FD'!$J$6,OF68='DD FD'!$AI$3),OE68,0),
IF(AND(OO68='DD FD'!$J$6,OQ68='DD FD'!$AI$3),OP68,0),
),2)</f>
        <v>0</v>
      </c>
      <c r="PA68" s="617">
        <f>ROUNDUP(SUM(
IF(AND(LH68='DD FD'!$J$10,LJ68='DD FD'!$AI$3),LI68,0),
IF(AND(LR68='DD FD'!$J$10,LT68='DD FD'!$AI$3),LS68,0),
IF(AND(MB68='DD FD'!$J$10,MD68='DD FD'!$AI$3),MC68,0),
IF(AND(ML68='DD FD'!$J$10,MN68='DD FD'!$AI$3),MM68,0),
IF(AND(MW68='DD FD'!$J$10,MY68='DD FD'!$AI$3),MX68,0),
IF(AND(NH68='DD FD'!$J$10,NJ68='DD FD'!$AI$3),NI68,0),
IF(AND(NS68='DD FD'!$J$10,NU68='DD FD'!$AI$3),NT68,0),
IF(AND(OD68='DD FD'!$J$10,OF68='DD FD'!$AI$3),OE68,0),
IF(AND(OO68='DD FD'!$J$10,OQ68='DD FD'!$AI$3),OP68,0),
),2)</f>
        <v>0</v>
      </c>
      <c r="PB68" s="617">
        <f>ROUNDUP(SUM(
IF(AND(LH68='DD FD'!$J$8,LJ68='DD FD'!$AI$3),LI68,0),
IF(AND(LR68='DD FD'!$J$8,LT68='DD FD'!$AI$3),LS68,0),
IF(AND(MB68='DD FD'!$J$8,MD68='DD FD'!$AI$3),MC68,0),
IF(AND(ML68='DD FD'!$J$8,MN68='DD FD'!$AI$3),MM68,0),
IF(AND(MW68='DD FD'!$J$8,MY68='DD FD'!$AI$3),MX68,0),
IF(AND(NH68='DD FD'!$J$8,NJ68='DD FD'!$AI$3),NI68,0),
IF(AND(NS68='DD FD'!$J$8,NU68='DD FD'!$AI$3),NT68,0),
IF(AND(OD68='DD FD'!$J$8,OF68='DD FD'!$AI$3),OE68,0),
IF(AND(OO68='DD FD'!$J$8,OQ68='DD FD'!$AI$3),OP68,0),
),2)</f>
        <v>0</v>
      </c>
      <c r="PC68" s="617">
        <f>ROUNDUP(SUM(
IF(AND(LH68='DD FD'!$J$5,LJ68='DD FD'!$AI$3),LI68,0),
IF(AND(LR68='DD FD'!$J$5,LT68='DD FD'!$AI$3),LS68,0),
IF(AND(MB68='DD FD'!$J$5,MD68='DD FD'!$AI$3),MC68,0),
IF(AND(ML68='DD FD'!$J$5,MN68='DD FD'!$AI$3),MM68,0),
IF(AND(MW68='DD FD'!$J$5,MY68='DD FD'!$AI$3),MX68,0),
IF(AND(NH68='DD FD'!$J$5,NJ68='DD FD'!$AI$3),NI68,0),
IF(AND(NS68='DD FD'!$J$5,NU68='DD FD'!$AI$3),NT68,0),
IF(AND(OD68='DD FD'!$J$5,OF68='DD FD'!$AI$3),OE68,0),
IF(AND(OO68='DD FD'!$J$5,OQ68='DD FD'!$AI$3),OP68,0),
),2)</f>
        <v>0</v>
      </c>
      <c r="PD68" s="617">
        <f>ROUNDUP(SUM(
IF(AND(LH68='DD FD'!$J$9,LJ68='DD FD'!$AI$3),LI68,0),
IF(AND(LR68='DD FD'!$J$9,LT68='DD FD'!$AI$3),LS68,0),
IF(AND(MB68='DD FD'!$J$9,MD68='DD FD'!$AI$3),MC68,0),
IF(AND(ML68='DD FD'!$J$9,MN68='DD FD'!$AI$3),MM68,0),
IF(AND(MW68='DD FD'!$J$9,MY68='DD FD'!$AI$3),MX68,0),
IF(AND(NH68='DD FD'!$J$9,NJ68='DD FD'!$AI$3),NI68,0),
IF(AND(NS68='DD FD'!$J$9,NU68='DD FD'!$AI$3),NT68,0),
IF(AND(OD68='DD FD'!$J$9,OF68='DD FD'!$AI$3),OE68,0),
IF(AND(OO68='DD FD'!$J$9,OQ68='DD FD'!$AI$3),OP68,0),
),2)</f>
        <v>0</v>
      </c>
      <c r="PE68" s="617">
        <f>ROUNDUP(SUM(
IF(AND(LH68='DD FD'!$J$4,LJ68='DD FD'!$AI$3),LI68,0),
IF(AND(LR68='DD FD'!$J$4,LT68='DD FD'!$AI$3),LS68,0),
IF(AND(MB68='DD FD'!$J$4,MD68='DD FD'!$AI$3),MC68,0),
IF(AND(ML68='DD FD'!$J$4,MN68='DD FD'!$AI$3),MM68,0),
IF(AND(MW68='DD FD'!$J$4,MY68='DD FD'!$AI$3),MX68,0),
IF(AND(NH68='DD FD'!$J$4,NJ68='DD FD'!$AI$3),NI68,0),
IF(AND(NS68='DD FD'!$J$4,NU68='DD FD'!$AI$3),NT68,0),
IF(AND(OD68='DD FD'!$J$4,OF68='DD FD'!$AI$3),OE68,0),
IF(AND(OO68='DD FD'!$J$4,OQ68='DD FD'!$AI$3),OP68,0),
),2)</f>
        <v>0</v>
      </c>
      <c r="PF68" s="619">
        <f>ROUNDUP(SUM(
IF(AND(LH68='DD FD'!$J$11,LJ68='DD FD'!$AI$3),LI68,0),
IF(AND(LR68='DD FD'!$J$11,LT68='DD FD'!$AI$3),LS68,0),
IF(AND(MB68='DD FD'!$J$11,MD68='DD FD'!$AI$3),MC68,0),
IF(AND(ML68='DD FD'!$J$11,MN68='DD FD'!$AI$3),MM68,0),
IF(AND(MW68='DD FD'!$J$11,MY68='DD FD'!$AI$3),MX68,0),
IF(AND(NH68='DD FD'!$J$11,NJ68='DD FD'!$AI$3),NI68,0),
IF(AND(NS68='DD FD'!$J$11,NU68='DD FD'!$AI$3),NT68,0),
IF(AND(OD68='DD FD'!$J$11,OF68='DD FD'!$AI$3),OE68,0),
IF(AND(OO68='DD FD'!$J$11,OQ68='DD FD'!$AI$3),OP68,0),
),2)</f>
        <v>0</v>
      </c>
    </row>
    <row r="69" spans="1:422">
      <c r="A69" s="806"/>
      <c r="B69" s="934"/>
      <c r="C69" s="247"/>
      <c r="D69" s="842"/>
      <c r="E69" s="247"/>
      <c r="F69" s="158"/>
      <c r="G69" s="710"/>
      <c r="H69" s="712"/>
      <c r="I69" s="936"/>
      <c r="J69" s="803"/>
      <c r="K69" s="150"/>
      <c r="L69" s="146" t="str">
        <f t="shared" ref="L69:L132" si="27">IF(B69&lt;&gt;"",IF(AND(F69="",A69=""),"30",IF(AND(F69="",A69="x"),"10",IF(F69&lt;&gt;"",""))),"")</f>
        <v/>
      </c>
      <c r="M69" s="501" t="str">
        <f t="shared" si="17"/>
        <v/>
      </c>
      <c r="N69" s="504"/>
      <c r="O69" s="113" t="str">
        <f t="shared" si="18"/>
        <v/>
      </c>
      <c r="P69" s="114" t="str">
        <f t="shared" ref="P69:P132" si="28">IF(B69&lt;&gt;"",IF(AND(F69="",A69=""),"00",IF(AND(F69="",A69="x"),"12",IF(F69&lt;&gt;"",""))),"")</f>
        <v/>
      </c>
      <c r="Q69" s="152"/>
      <c r="R69" s="152"/>
      <c r="S69" s="115" t="str">
        <f t="shared" si="19"/>
        <v/>
      </c>
      <c r="T69" s="159"/>
      <c r="U69" s="159"/>
      <c r="V69" s="157"/>
      <c r="W69" s="157"/>
      <c r="X69" s="157"/>
      <c r="Y69" s="772"/>
      <c r="Z69" s="158"/>
      <c r="AA69" s="144"/>
      <c r="AB69" s="112"/>
      <c r="AC69" s="153"/>
      <c r="AD69" s="153"/>
      <c r="AE69" s="153"/>
      <c r="AF69" s="153"/>
      <c r="AG69" s="153"/>
      <c r="AH69" s="153"/>
      <c r="AI69" s="152"/>
      <c r="AJ69" s="158"/>
      <c r="AK69" s="158"/>
      <c r="AL69" s="158"/>
      <c r="AM69" s="116" t="str">
        <f t="shared" si="20"/>
        <v/>
      </c>
      <c r="AN69" s="116" t="str">
        <f t="shared" si="21"/>
        <v/>
      </c>
      <c r="AO69" s="324"/>
      <c r="AP69" s="503"/>
      <c r="AQ69" s="487" t="str">
        <f t="shared" si="22"/>
        <v/>
      </c>
      <c r="AR69" s="113" t="str">
        <f t="shared" ref="AR69:AR132" si="29">IF(L69&lt;&gt;"","ST","")</f>
        <v/>
      </c>
      <c r="AS69" s="113" t="str">
        <f t="shared" ref="AS69:AS132" si="30">IF(L69&lt;&gt;"","1","")</f>
        <v/>
      </c>
      <c r="AT69" s="113" t="str">
        <f t="shared" ref="AT69:AT132" si="31">IF(N69&lt;&gt;"","ST","")</f>
        <v/>
      </c>
      <c r="AU69" s="113" t="str">
        <f t="shared" ref="AU69:AU132" si="32">IF(N69&lt;&gt;"","x","")</f>
        <v/>
      </c>
      <c r="AV69" s="159"/>
      <c r="AW69" s="157"/>
      <c r="AX69" s="157"/>
      <c r="AY69" s="157"/>
      <c r="AZ69" s="157"/>
      <c r="BA69" s="116" t="str">
        <f t="shared" ref="BA69:BA132" si="33">IF(L69&lt;&gt;"",$BA$4,"")</f>
        <v/>
      </c>
      <c r="BB69" s="316"/>
      <c r="BC69" s="116" t="str">
        <f t="shared" ref="BC69:BC132" si="34">IF(L69&lt;&gt;"",$BC$4,"")</f>
        <v/>
      </c>
      <c r="BD69" s="133" t="str">
        <f t="shared" ref="BD69:BD132" si="35">IF(E69="","",E69)</f>
        <v/>
      </c>
      <c r="BE69" s="157"/>
      <c r="BF69" s="1180"/>
      <c r="BG69" s="1180"/>
      <c r="BH69" s="158"/>
      <c r="BI69" s="490"/>
      <c r="BJ69" s="514" t="str">
        <f t="shared" si="23"/>
        <v/>
      </c>
      <c r="BK69" s="789"/>
      <c r="BL69" s="116" t="str">
        <f t="shared" si="24"/>
        <v/>
      </c>
      <c r="BM69" s="144"/>
      <c r="BN69" s="144"/>
      <c r="BO69" s="144"/>
      <c r="BP69" s="790"/>
      <c r="BQ69" s="790"/>
      <c r="BR69" s="790"/>
      <c r="BS69" s="116" t="str">
        <f t="shared" ref="BS69:BS132" si="36">IF(L69&lt;&gt;"",IF($BS$4="","MM",$BS$4),"")</f>
        <v/>
      </c>
      <c r="BT69" s="790"/>
      <c r="BU69" s="808" t="str">
        <f t="shared" ref="BU69:BU132" si="37">IF(L69&lt;&gt;"",IF($BU$4="","G",$BU$4),"")</f>
        <v/>
      </c>
      <c r="BV69" s="791"/>
      <c r="BW69" s="144"/>
      <c r="BX69" s="20"/>
      <c r="BY69" s="20"/>
      <c r="BZ69" s="20"/>
      <c r="CA69" s="792"/>
      <c r="CB69" s="1201"/>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c r="DL69" s="144"/>
      <c r="DM69" s="144"/>
      <c r="DN69" s="144"/>
      <c r="DO69" s="144"/>
      <c r="DP69" s="144"/>
      <c r="DQ69" s="144"/>
      <c r="DR69" s="144"/>
      <c r="DS69" s="144"/>
      <c r="DT69" s="144"/>
      <c r="DU69" s="144"/>
      <c r="DV69" s="144"/>
      <c r="DW69" s="144"/>
      <c r="DX69" s="144"/>
      <c r="DY69" s="144"/>
      <c r="DZ69" s="144"/>
      <c r="EA69" s="144"/>
      <c r="EB69" s="144"/>
      <c r="EC69" s="144"/>
      <c r="ED69" s="782" t="str">
        <f t="shared" si="25"/>
        <v/>
      </c>
      <c r="EE69" s="519"/>
      <c r="EF69" s="793"/>
      <c r="EG69" s="519"/>
      <c r="EH69" s="794"/>
      <c r="EI69" s="790"/>
      <c r="EJ69" s="794"/>
      <c r="EK69" s="794"/>
      <c r="EL69" s="790"/>
      <c r="EM69" s="790"/>
      <c r="EN69" s="790"/>
      <c r="EO69" s="112" t="str">
        <f t="shared" ref="EO69:EO132" si="38">IF(L69&lt;&gt;"",IF($EO$4="","MM",$EO$4),"")</f>
        <v/>
      </c>
      <c r="EP69" s="790"/>
      <c r="EQ69" s="488" t="str">
        <f t="shared" ref="EQ69:EQ132" si="39">IF(L69&lt;&gt;"",IF($EQ$4="","G",$EQ$4),"")</f>
        <v/>
      </c>
      <c r="ER69" s="1100"/>
      <c r="ES69" s="1099" t="str">
        <f t="shared" si="26"/>
        <v/>
      </c>
      <c r="ET69" s="525"/>
      <c r="EU69" s="148"/>
      <c r="EV69" s="148"/>
      <c r="EW69" s="148"/>
      <c r="EX69" s="148"/>
      <c r="EY69" s="148"/>
      <c r="EZ69" s="148"/>
      <c r="FA69" s="148"/>
      <c r="FB69" s="148"/>
      <c r="FC69" s="148"/>
      <c r="FD69" s="148"/>
      <c r="FE69" s="148"/>
      <c r="FF69" s="148"/>
      <c r="FG69" s="148"/>
      <c r="FH69" s="148"/>
      <c r="FI69" s="528"/>
      <c r="FJ69" s="513" t="str">
        <f t="shared" ref="FJ69:FJ132" si="40">IF(B69&lt;&gt;"",$FJ$4,"")</f>
        <v/>
      </c>
      <c r="FK69" s="158"/>
      <c r="FL69" s="850"/>
      <c r="FM69" s="850"/>
      <c r="FN69" s="850"/>
      <c r="FO69" s="850"/>
      <c r="FP69" s="850"/>
      <c r="FQ69" s="850"/>
      <c r="FR69" s="157"/>
      <c r="FS69" s="143"/>
      <c r="FT69" s="143"/>
      <c r="FU69" s="847" t="str">
        <f t="shared" ref="FU69:FU132" si="41">IF(AND(B69&lt;&gt;"",$FU$4&lt;&gt;";;;;;"),$FU$4,"")</f>
        <v/>
      </c>
      <c r="FV69" s="555"/>
      <c r="FW69" s="523" t="str">
        <f>IF(Table1[[#This Row],[Nonfood Inhaltstoffe - Komponente]]="","",VLOOKUP(Table1[[#This Row],[Nonfood Inhaltstoffe - Komponente]],'Dropdown Auswahl'!BJ:BK,2,FALSE))</f>
        <v/>
      </c>
      <c r="FX69" s="1013"/>
      <c r="FY69" s="1011" t="str">
        <f t="shared" ref="FY69:FY132" si="42">IF(L69&lt;&gt;"","ST","")</f>
        <v/>
      </c>
      <c r="FZ69" s="152"/>
      <c r="GA69" s="152"/>
      <c r="GB69" s="152"/>
      <c r="GC69" s="529" t="str">
        <f t="shared" ref="GC69:GC132" si="43">IF(L69&lt;&gt;"",G69,"")</f>
        <v/>
      </c>
      <c r="GG69" s="21"/>
      <c r="GH69" s="21"/>
      <c r="GI69" s="1019"/>
      <c r="GJ69" s="1016" t="str">
        <f>IF(Table1[[#This Row],[Global Trade Item Number (GTIN)]]="","",Table1[[#This Row],[Global Trade Item Number (GTIN)]])</f>
        <v/>
      </c>
      <c r="GK69" s="555" t="str">
        <f>IF(Table1[[#This Row],[WAWI-Nr./ Kreditoren-Nummer
(ASDV)]]&lt;&gt;"",Table1[[#This Row],[WAWI-Nr./ Kreditoren-Nummer
(ASDV)]],"")</f>
        <v/>
      </c>
      <c r="GL69" s="165"/>
      <c r="GM69" s="165"/>
      <c r="GN69" s="165"/>
      <c r="GO69" s="485"/>
      <c r="GP69" s="534"/>
      <c r="GQ69" s="533"/>
      <c r="GR69" s="486"/>
      <c r="GS69" s="486"/>
      <c r="GT69" s="486"/>
      <c r="GU69" s="486"/>
      <c r="GV69" s="486"/>
      <c r="GW69" s="542"/>
      <c r="GX69" s="538"/>
      <c r="GY69" s="144"/>
      <c r="GZ69" s="480"/>
      <c r="HA69" s="158"/>
      <c r="HB69" s="480"/>
      <c r="HC69" s="480"/>
      <c r="HD69" s="480"/>
      <c r="HE69" s="480"/>
      <c r="HF69" s="480"/>
      <c r="HG69" s="480"/>
      <c r="HH69" s="538"/>
      <c r="HI69" s="480"/>
      <c r="HJ69" s="480"/>
      <c r="HK69" s="480"/>
      <c r="HL69" s="480"/>
      <c r="HM69" s="480"/>
      <c r="HN69" s="480"/>
      <c r="HO69" s="480"/>
      <c r="HP69" s="480"/>
      <c r="HQ69" s="480"/>
      <c r="HR69" s="538"/>
      <c r="HS69" s="480"/>
      <c r="HT69" s="480"/>
      <c r="HU69" s="480"/>
      <c r="HV69" s="480"/>
      <c r="HW69" s="480"/>
      <c r="HX69" s="480"/>
      <c r="HY69" s="480"/>
      <c r="HZ69" s="480"/>
      <c r="IA69" s="480"/>
      <c r="IB69" s="538"/>
      <c r="IC69" s="480"/>
      <c r="ID69" s="480"/>
      <c r="IE69" s="480"/>
      <c r="IF69" s="480"/>
      <c r="IG69" s="480"/>
      <c r="IH69" s="480"/>
      <c r="II69" s="480"/>
      <c r="IJ69" s="480"/>
      <c r="IK69" s="480"/>
      <c r="IL69" s="480"/>
      <c r="IM69" s="538"/>
      <c r="IN69" s="480"/>
      <c r="IO69" s="480"/>
      <c r="IP69" s="480"/>
      <c r="IQ69" s="480"/>
      <c r="IR69" s="480"/>
      <c r="IS69" s="480"/>
      <c r="IT69" s="480"/>
      <c r="IU69" s="480"/>
      <c r="IV69" s="480"/>
      <c r="IW69" s="480"/>
      <c r="IX69" s="538"/>
      <c r="IY69" s="480"/>
      <c r="IZ69" s="480"/>
      <c r="JA69" s="480"/>
      <c r="JB69" s="480"/>
      <c r="JC69" s="480"/>
      <c r="JD69" s="480"/>
      <c r="JE69" s="480"/>
      <c r="JF69" s="480"/>
      <c r="JG69" s="480"/>
      <c r="JH69" s="480"/>
      <c r="JI69" s="538"/>
      <c r="JJ69" s="480"/>
      <c r="JK69" s="480"/>
      <c r="JL69" s="480"/>
      <c r="JM69" s="480"/>
      <c r="JN69" s="480"/>
      <c r="JO69" s="480"/>
      <c r="JP69" s="480"/>
      <c r="JQ69" s="480"/>
      <c r="JR69" s="480"/>
      <c r="JS69" s="590"/>
      <c r="JT69" s="538"/>
      <c r="JU69" s="480"/>
      <c r="JV69" s="480"/>
      <c r="JW69" s="480"/>
      <c r="JX69" s="480"/>
      <c r="JY69" s="480"/>
      <c r="JZ69" s="480"/>
      <c r="KA69" s="480"/>
      <c r="KB69" s="480"/>
      <c r="KC69" s="480"/>
      <c r="KD69" s="480"/>
      <c r="KE69" s="538"/>
      <c r="KF69" s="480"/>
      <c r="KG69" s="480"/>
      <c r="KH69" s="480"/>
      <c r="KI69" s="480"/>
      <c r="KJ69" s="480"/>
      <c r="KK69" s="480"/>
      <c r="KL69" s="480"/>
      <c r="KM69" s="480"/>
      <c r="KN69" s="480"/>
      <c r="KO69" s="480"/>
      <c r="KR69" s="568" t="str">
        <f>IF(Table1[[#This Row],[GTIN]]&lt;&gt;"",Table1[[#This Row],[GTIN]],"")</f>
        <v/>
      </c>
      <c r="KS69" s="569" t="str">
        <f>Table1[[#This Row],[Kreditor]]</f>
        <v/>
      </c>
      <c r="KT69" s="570" t="str">
        <f>IF(Table1[[#This Row],[Gültig ab (Datum)]]&lt;&gt;"",Table1[[#This Row],[Gültig ab (Datum)]],"")</f>
        <v/>
      </c>
      <c r="KU69" s="570"/>
      <c r="KV69" s="583" t="str">
        <f>IF(Table1[[#This Row],[Artikel verpackt? 
(X=Ja)]]="","",Table1[[#This Row],[Artikel verpackt? 
(X=Ja)]])</f>
        <v/>
      </c>
      <c r="KW69" s="571" t="str">
        <f>IF(Table1[[#This Row],[Verpackung recyclingfähig?
(X=Ja)]]="","",Table1[[#This Row],[Verpackung recyclingfähig?
(X=Ja)]])</f>
        <v/>
      </c>
      <c r="KX69" s="572"/>
      <c r="KY69" s="573"/>
      <c r="KZ69" s="574"/>
      <c r="LA69" s="574"/>
      <c r="LB69" s="574"/>
      <c r="LC69" s="574"/>
      <c r="LD69" s="574"/>
      <c r="LE69" s="574"/>
      <c r="LF69" s="575"/>
      <c r="LG69" s="576" t="str">
        <f>IF(Table1[[#This Row],[Hauptkörper - B1 - Art]]="","",VLOOKUP(Table1[[#This Row],[Hauptkörper - B1 - Art]],'DD FD'!B:C,2,FALSE))</f>
        <v/>
      </c>
      <c r="LH69" s="577" t="str">
        <f>IF(Table1[[#This Row],[Hauptkörper - B1 - Fraktion]]="","",VLOOKUP(Table1[[#This Row],[Hauptkörper - B1 - Fraktion]],'DD FD'!H:J,3,FALSE))</f>
        <v/>
      </c>
      <c r="LI69" s="574" t="str">
        <f>IF(Table1[[#This Row],[Hauptkörper - B1 - Gewicht
(in G)]]="","",Table1[[#This Row],[Hauptkörper - B1 - Gewicht
(in G)]])</f>
        <v/>
      </c>
      <c r="LJ69" s="574" t="str">
        <f>IF(Table1[[#This Row],[Hauptkörper - B1 - Lizenzierungs-pflichtig? (X=Ja)]]="","",Table1[[#This Row],[Hauptkörper - B1 - Lizenzierungs-pflichtig? (X=Ja)]])</f>
        <v/>
      </c>
      <c r="LK69" s="577" t="str">
        <f>IF(Table1[[#This Row],[Hauptkörper - B1 - Virgin Material]]="","",VLOOKUP(Table1[[#This Row],[Hauptkörper - B1 - Virgin Material]],'DD FD'!AJ:AK,2,FALSE))</f>
        <v/>
      </c>
      <c r="LL69" s="578" t="str">
        <f>IF(Table1[[#This Row],[Hauptkörper - B1 - Virgin Material Anteil (in %)]]="","",Table1[[#This Row],[Hauptkörper - B1 - Virgin Material Anteil (in %)]])</f>
        <v/>
      </c>
      <c r="LM69" s="577" t="str">
        <f>IF(Table1[[#This Row],[Hauptkörper - B1 - Recyceltes Material]]="","",VLOOKUP(Table1[[#This Row],[Hauptkörper - B1 - Recyceltes Material]],'DD FD'!AL:AM,2,FALSE))</f>
        <v/>
      </c>
      <c r="LN69" s="578" t="str">
        <f>IF(Table1[[#This Row],[Hauptkörper - B1 - Recyceltes Material Anteil (in %)]]="","",Table1[[#This Row],[Hauptkörper - B1 - Recyceltes Material Anteil (in %)]])</f>
        <v/>
      </c>
      <c r="LO69" s="579" t="str">
        <f>IF(Table1[[#This Row],[Hauptkörper - B1 - Beschichtung]]="","",VLOOKUP(Table1[[#This Row],[Hauptkörper - B1 - Beschichtung]],'DD FD'!AE:AF,2,FALSE))</f>
        <v/>
      </c>
      <c r="LP69" s="580" t="str">
        <f>IF(Table1[[#This Row],[Hauptkörper - B1 - Beschichtung Anteil (in %)]]="","",Table1[[#This Row],[Hauptkörper - B1 - Beschichtung Anteil (in %)]])</f>
        <v/>
      </c>
      <c r="LQ69" s="576" t="str">
        <f>IF(Table1[[#This Row],[Hauptkörper - B2 - Art]]="","",VLOOKUP(Table1[[#This Row],[Hauptkörper - B2 - Art]],'DD FD'!B:C,2,FALSE))</f>
        <v/>
      </c>
      <c r="LR69" s="577" t="str">
        <f>IF(Table1[[#This Row],[Hauptkörper - B2 - Fraktion]]="","",VLOOKUP(Table1[[#This Row],[Hauptkörper - B2 - Fraktion]],'DD FD'!H:J,3,FALSE))</f>
        <v/>
      </c>
      <c r="LS69" s="574" t="str">
        <f>IF(Table1[[#This Row],[Hauptkörper - B2 - Gewicht
(in G)]]="","",Table1[[#This Row],[Hauptkörper - B2 - Gewicht
(in G)]])</f>
        <v/>
      </c>
      <c r="LT69" s="574" t="str">
        <f>IF(Table1[[#This Row],[Hauptkörper - B2 - Lizenzierungs-pflichtig? (X=Ja)]]="","",Table1[[#This Row],[Hauptkörper - B2 - Lizenzierungs-pflichtig? (X=Ja)]])</f>
        <v/>
      </c>
      <c r="LU69" s="577" t="str">
        <f>IF(Table1[[#This Row],[Hauptkörper - B2 - Virgin Material]]="","",VLOOKUP(Table1[[#This Row],[Hauptkörper - B2 - Virgin Material]],'DD FD'!AJ:AK,2,FALSE))</f>
        <v/>
      </c>
      <c r="LV69" s="578" t="str">
        <f>IF(Table1[[#This Row],[Hauptkörper - B2 - Virgin Material Anteil (in %)]]="","",Table1[[#This Row],[Hauptkörper - B2 - Virgin Material Anteil (in %)]])</f>
        <v/>
      </c>
      <c r="LW69" s="577" t="str">
        <f>IF(Table1[[#This Row],[Hauptkörper - B2 - Recyceltes Material]]="","",VLOOKUP(Table1[[#This Row],[Hauptkörper - B2 - Recyceltes Material]],'DD FD'!AL:AM,2,FALSE))</f>
        <v/>
      </c>
      <c r="LX69" s="578" t="str">
        <f>IF(Table1[[#This Row],[Hauptkörper - B2 - Recyceltes Material Anteil (in %)]]="","",Table1[[#This Row],[Hauptkörper - B2 - Recyceltes Material Anteil (in %)]])</f>
        <v/>
      </c>
      <c r="LY69" s="577" t="str">
        <f>IF(Table1[[#This Row],[Hauptkörper - B2 - Beschichtung]]="","",VLOOKUP(Table1[[#This Row],[Hauptkörper - B2 - Beschichtung]],'DD FD'!AE:AF,2,FALSE))</f>
        <v/>
      </c>
      <c r="LZ69" s="580" t="str">
        <f>IF(Table1[[#This Row],[Hauptkörper - B2 - Beschichtung Anteil (in %)]]="","",Table1[[#This Row],[Hauptkörper - B2 - Beschichtung Anteil (in %)]])</f>
        <v/>
      </c>
      <c r="MA69" s="576" t="str">
        <f>IF(Table1[[#This Row],[Hauptkörper - B3 - Art]]="","",VLOOKUP(Table1[[#This Row],[Hauptkörper - B3 - Art]],'DD FD'!B:C,2,FALSE))</f>
        <v/>
      </c>
      <c r="MB69" s="577" t="str">
        <f>IF(Table1[[#This Row],[Hauptkörper - B3 - Fraktion]]="","",VLOOKUP(Table1[[#This Row],[Hauptkörper - B3 - Fraktion]],'DD FD'!H:J,3,FALSE))</f>
        <v/>
      </c>
      <c r="MC69" s="574" t="str">
        <f>IF(Table1[[#This Row],[Hauptkörper - B3 - Gewicht
(in G)]]="","",Table1[[#This Row],[Hauptkörper - B3 - Gewicht
(in G)]])</f>
        <v/>
      </c>
      <c r="MD69" s="574" t="str">
        <f>IF(Table1[[#This Row],[Hauptkörper - B3 - Lizenzierungs-pflichtig? (X=Ja)]]="","",Table1[[#This Row],[Hauptkörper - B3 - Lizenzierungs-pflichtig? (X=Ja)]])</f>
        <v/>
      </c>
      <c r="ME69" s="577" t="str">
        <f>IF(Table1[[#This Row],[Hauptkörper - B3 - Virgin Material]]="","",VLOOKUP(Table1[[#This Row],[Hauptkörper - B3 - Virgin Material]],'DD FD'!AJ:AK,2,FALSE))</f>
        <v/>
      </c>
      <c r="MF69" s="578" t="str">
        <f>IF(Table1[[#This Row],[Hauptkörper - B3 - Virgin Material Anteil (in %)]]="","",Table1[[#This Row],[Hauptkörper - B3 - Virgin Material Anteil (in %)]])</f>
        <v/>
      </c>
      <c r="MG69" s="577" t="str">
        <f>IF(Table1[[#This Row],[Hauptkörper - B3 - Recyceltes Material]]="","",VLOOKUP(Table1[[#This Row],[Hauptkörper - B3 - Recyceltes Material]],'DD FD'!AL:AM,2,FALSE))</f>
        <v/>
      </c>
      <c r="MH69" s="578" t="str">
        <f>IF(Table1[[#This Row],[Hauptkörper - B3 - Recyceltes Material Anteil (in %)]]="","",Table1[[#This Row],[Hauptkörper - B3 - Recyceltes Material Anteil (in %)]])</f>
        <v/>
      </c>
      <c r="MI69" s="577" t="str">
        <f>IF(Table1[[#This Row],[Hauptkörper - B3 - Beschichtung]]="","",VLOOKUP(Table1[[#This Row],[Hauptkörper - B3 - Beschichtung]],'DD FD'!AE:AF,2,FALSE))</f>
        <v/>
      </c>
      <c r="MJ69" s="580" t="str">
        <f>IF(Table1[[#This Row],[Hauptkörper - B3 - Beschichtung Anteil (in %)]]="","",Table1[[#This Row],[Hauptkörper - B3 - Beschichtung Anteil (in %)]])</f>
        <v/>
      </c>
      <c r="MK69" s="576" t="str">
        <f>IF(Table1[[#This Row],[Verschluss - B1 - Art]]="","",VLOOKUP(Table1[[#This Row],[Verschluss - B1 - Art]],'DD FD'!D:E,2,FALSE))</f>
        <v/>
      </c>
      <c r="ML69" s="577" t="str">
        <f>IF(Table1[[#This Row],[Verschluss - B1 - Fraktion]]="","",VLOOKUP(Table1[[#This Row],[Verschluss - B1 - Fraktion]],'DD FD'!H:J,3,FALSE))</f>
        <v/>
      </c>
      <c r="MM69" s="574" t="str">
        <f>IF(Table1[[#This Row],[Verschluss - B1 - Gewicht (in G)]]="","",Table1[[#This Row],[Verschluss - B1 - Gewicht (in G)]])</f>
        <v/>
      </c>
      <c r="MN69" s="574" t="str">
        <f>IF(Table1[[#This Row],[Verschluss - B1 - Lizenzierungs-pflichtig? (X=Ja)]]="","",Table1[[#This Row],[Verschluss - B1 - Lizenzierungs-pflichtig? (X=Ja)]])</f>
        <v/>
      </c>
      <c r="MO69" s="574" t="str">
        <f>IF(Table1[[#This Row],[Verschluss - B1 - Trennbar vom Hauptkörper? (X=Ja)]]="","",Table1[[#This Row],[Verschluss - B1 - Trennbar vom Hauptkörper? (X=Ja)]])</f>
        <v/>
      </c>
      <c r="MP69" s="577" t="str">
        <f>IF(Table1[[#This Row],[Verschluss - B1 - Virgin Material]]="","",VLOOKUP(Table1[[#This Row],[Verschluss - B1 - Virgin Material]],'DD FD'!AJ:AK,2,FALSE))</f>
        <v/>
      </c>
      <c r="MQ69" s="578" t="str">
        <f>IF(Table1[[#This Row],[Verschluss - B1 - Virgin Material Anteil (in %)]]="","",Table1[[#This Row],[Verschluss - B1 - Virgin Material Anteil (in %)]])</f>
        <v/>
      </c>
      <c r="MR69" s="577" t="str">
        <f>IF(Table1[[#This Row],[Verschluss - B1 - Recyceltes Material]]="","",VLOOKUP(Table1[[#This Row],[Verschluss - B1 - Recyceltes Material]],'DD FD'!AL:AM,2,FALSE))</f>
        <v/>
      </c>
      <c r="MS69" s="578" t="str">
        <f>IF(Table1[[#This Row],[Verschluss - B1 - Recyceltes Material Anteil (in %)]]="","",Table1[[#This Row],[Verschluss - B1 - Recyceltes Material Anteil (in %)]])</f>
        <v/>
      </c>
      <c r="MT69" s="577" t="str">
        <f>IF(Table1[[#This Row],[Verschluss - B1 - Beschichtung]]="","",VLOOKUP(Table1[[#This Row],[Verschluss - B1 - Beschichtung]],'DD FD'!AE:AF,2,FALSE))</f>
        <v/>
      </c>
      <c r="MU69" s="580" t="str">
        <f>IF(Table1[[#This Row],[Verschluss - B1 - Beschichtung Anteil (in %)]]="","",Table1[[#This Row],[Verschluss - B1 - Beschichtung Anteil (in %)]])</f>
        <v/>
      </c>
      <c r="MV69" s="576" t="str">
        <f>IF(Table1[[#This Row],[Verschluss - B2 - Art]]="","",VLOOKUP(Table1[[#This Row],[Verschluss - B2 - Art]],'DD FD'!D:E,2,FALSE))</f>
        <v/>
      </c>
      <c r="MW69" s="577" t="str">
        <f>IF(Table1[[#This Row],[Verschluss - B2 - Fraktion]]="","",VLOOKUP(Table1[[#This Row],[Verschluss - B2 - Fraktion]],'DD FD'!H:J,3,FALSE))</f>
        <v/>
      </c>
      <c r="MX69" s="574" t="str">
        <f>IF(Table1[[#This Row],[Verschluss - B2 - Gewicht (in G)]]="","",Table1[[#This Row],[Verschluss - B2 - Gewicht (in G)]])</f>
        <v/>
      </c>
      <c r="MY69" s="574" t="str">
        <f>IF(Table1[[#This Row],[Verschluss - B2 - Lizenzierungs-pflichtig? (X=Ja)]]="","",Table1[[#This Row],[Verschluss - B2 - Lizenzierungs-pflichtig? (X=Ja)]])</f>
        <v/>
      </c>
      <c r="MZ69" s="574" t="str">
        <f>IF(Table1[[#This Row],[Verschluss - B2 - Trennbar vom Hauptkörper? (X=Ja)]]="","",Table1[[#This Row],[Verschluss - B2 - Trennbar vom Hauptkörper? (X=Ja)]])</f>
        <v/>
      </c>
      <c r="NA69" s="577" t="str">
        <f>IF(Table1[[#This Row],[Verschluss - B2 - Virgin Material]]="","",VLOOKUP(Table1[[#This Row],[Verschluss - B2 - Virgin Material]],'DD FD'!AJ:AK,2,FALSE))</f>
        <v/>
      </c>
      <c r="NB69" s="578" t="str">
        <f>IF(Table1[[#This Row],[Verschluss - B2 - Virgin Material Anteil (in %)]]="","",Table1[[#This Row],[Verschluss - B2 - Virgin Material Anteil (in %)]])</f>
        <v/>
      </c>
      <c r="NC69" s="577" t="str">
        <f>IF(Table1[[#This Row],[Verschluss - B2 - Recyceltes Material]]="","",VLOOKUP(Table1[[#This Row],[Verschluss - B2 - Recyceltes Material]],'DD FD'!AL:AM,2,FALSE))</f>
        <v/>
      </c>
      <c r="ND69" s="578" t="str">
        <f>IF(Table1[[#This Row],[Verschluss - B2 - Recyceltes Material Anteil (in %)]]="","",Table1[[#This Row],[Verschluss - B2 - Recyceltes Material Anteil (in %)]])</f>
        <v/>
      </c>
      <c r="NE69" s="577" t="str">
        <f>IF(Table1[[#This Row],[Verschluss - B2 - Beschichtung]]="","",VLOOKUP(Table1[[#This Row],[Verschluss - B2 - Beschichtung]],'DD FD'!AE:AF,2,FALSE))</f>
        <v/>
      </c>
      <c r="NF69" s="580" t="str">
        <f>IF(Table1[[#This Row],[Verschluss - B2 - Beschichtung Anteil (in %)]]="","",Table1[[#This Row],[Verschluss - B2 - Beschichtung Anteil (in %)]])</f>
        <v/>
      </c>
      <c r="NG69" s="576" t="str">
        <f>IF(Table1[[#This Row],[Verschluss - B3 - Art]]="","",VLOOKUP(Table1[[#This Row],[Verschluss - B3 - Art]],'DD FD'!D:E,2,FALSE))</f>
        <v/>
      </c>
      <c r="NH69" s="577" t="str">
        <f>IF(Table1[[#This Row],[Verschluss - B3 - Fraktion]]="","",VLOOKUP(Table1[[#This Row],[Verschluss - B3 - Fraktion]],'DD FD'!H:J,3,FALSE))</f>
        <v/>
      </c>
      <c r="NI69" s="574" t="str">
        <f>IF(Table1[[#This Row],[Verschluss - B3 - Gewicht (in G)]]="","",Table1[[#This Row],[Verschluss - B3 - Gewicht (in G)]])</f>
        <v/>
      </c>
      <c r="NJ69" s="574" t="str">
        <f>IF(Table1[[#This Row],[Verschluss - B3 - Lizenzierungs-pflichtig? (X=Ja)]]="","",Table1[[#This Row],[Verschluss - B3 - Lizenzierungs-pflichtig? (X=Ja)]])</f>
        <v/>
      </c>
      <c r="NK69" s="574" t="str">
        <f>IF(Table1[[#This Row],[Verschluss - B3 - Trennbar vom Hauptkörper? (X=Ja)]]="","",Table1[[#This Row],[Verschluss - B3 - Trennbar vom Hauptkörper? (X=Ja)]])</f>
        <v/>
      </c>
      <c r="NL69" s="577" t="str">
        <f>IF(Table1[[#This Row],[Verschluss - B3 - Virgin Material]]="","",VLOOKUP(Table1[[#This Row],[Verschluss - B3 - Virgin Material]],'DD FD'!AJ:AK,2,FALSE))</f>
        <v/>
      </c>
      <c r="NM69" s="578" t="str">
        <f>IF(Table1[[#This Row],[Verschluss - B3 - Virgin Material Anteil (in %)]]="","",Table1[[#This Row],[Verschluss - B3 - Virgin Material Anteil (in %)]])</f>
        <v/>
      </c>
      <c r="NN69" s="577" t="str">
        <f>IF(Table1[[#This Row],[Verschluss - B3 - Recyceltes Material]]="","",VLOOKUP(Table1[[#This Row],[Verschluss - B3 - Recyceltes Material]],'DD FD'!AL:AM,2,FALSE))</f>
        <v/>
      </c>
      <c r="NO69" s="578" t="str">
        <f>IF(Table1[[#This Row],[Verschluss - B3 - Recyceltes Material Anteil (in %)]]="","",Table1[[#This Row],[Verschluss - B3 - Recyceltes Material Anteil (in %)]])</f>
        <v/>
      </c>
      <c r="NP69" s="577" t="str">
        <f>IF(Table1[[#This Row],[Verschluss - B3 - Beschichtung]]="","",VLOOKUP(Table1[[#This Row],[Verschluss - B3 - Beschichtung]],'DD FD'!AE:AF,2,FALSE))</f>
        <v/>
      </c>
      <c r="NQ69" s="580" t="str">
        <f>IF(Table1[[#This Row],[Verschluss - B3 - Beschichtung Anteil (in %)]]="","",Table1[[#This Row],[Verschluss - B3 - Beschichtung Anteil (in %)]])</f>
        <v/>
      </c>
      <c r="NR69" s="576" t="str">
        <f>IF(Table1[[#This Row],[Etikett - B1 - Art]]="","",VLOOKUP(Table1[[#This Row],[Etikett - B1 - Art]],'DD FD'!F:G,2,FALSE))</f>
        <v/>
      </c>
      <c r="NS69" s="577" t="str">
        <f>IF(Table1[[#This Row],[Etikett - B1 - Fraktion]]="","",VLOOKUP(Table1[[#This Row],[Etikett - B1 - Fraktion]],'DD FD'!H:J,3,FALSE))</f>
        <v/>
      </c>
      <c r="NT69" s="574" t="str">
        <f>IF(Table1[[#This Row],[Etikett - B1 - Gewicht (in G)]]="","",Table1[[#This Row],[Etikett - B1 - Gewicht (in G)]])</f>
        <v/>
      </c>
      <c r="NU69" s="574" t="str">
        <f>IF(Table1[[#This Row],[Etikett - B1 - Lizenzierungs-pflichtig? (X=Ja)]]="","",Table1[[#This Row],[Etikett - B1 - Lizenzierungs-pflichtig? (X=Ja)]])</f>
        <v/>
      </c>
      <c r="NV69" s="574" t="str">
        <f>IF(Table1[[#This Row],[Etikett - B1 - Trennbar vom Hauptkörper? (X=Ja)]]="","",Table1[[#This Row],[Etikett - B1 - Trennbar vom Hauptkörper? (X=Ja)]])</f>
        <v/>
      </c>
      <c r="NW69" s="577" t="str">
        <f>IF(Table1[[#This Row],[Etikett - B1 - Virgin Material]]="","",VLOOKUP(Table1[[#This Row],[Etikett - B1 - Virgin Material]],'DD FD'!AJ:AK,2,FALSE))</f>
        <v/>
      </c>
      <c r="NX69" s="578" t="str">
        <f>IF(Table1[[#This Row],[Etikett - B1 - Virgin Material Anteil (in %)]]="","",Table1[[#This Row],[Etikett - B1 - Virgin Material Anteil (in %)]])</f>
        <v/>
      </c>
      <c r="NY69" s="577" t="str">
        <f>IF(Table1[[#This Row],[Etikett - B1 - Recyceltes Material]]="","",VLOOKUP(Table1[[#This Row],[Etikett - B1 - Recyceltes Material]],'DD FD'!AL:AM,2,FALSE))</f>
        <v/>
      </c>
      <c r="NZ69" s="578" t="str">
        <f>IF(Table1[[#This Row],[Etikett - B1 - Recyceltes Material Anteil (in %)]]="","",Table1[[#This Row],[Etikett - B1 - Recyceltes Material Anteil (in %)]])</f>
        <v/>
      </c>
      <c r="OA69" s="577" t="str">
        <f>IF(Table1[[#This Row],[Etikett - B1 - Beschichtung]]="","",VLOOKUP(Table1[[#This Row],[Etikett - B1 - Beschichtung]],'DD FD'!AE:AF,2,FALSE))</f>
        <v/>
      </c>
      <c r="OB69" s="580" t="str">
        <f>IF(Table1[[#This Row],[Etikett - B1 - Beschichtung Anteil (in %)]]="","",Table1[[#This Row],[Etikett - B1 - Beschichtung Anteil (in %)]])</f>
        <v/>
      </c>
      <c r="OC69" s="576" t="str">
        <f>IF(Table1[[#This Row],[Etikett - B2 - Art]]="","",VLOOKUP(Table1[[#This Row],[Etikett - B2 - Art]],'DD FD'!F:G,2,FALSE))</f>
        <v/>
      </c>
      <c r="OD69" s="577" t="str">
        <f>IF(Table1[[#This Row],[Etikett - B2 - Fraktion]]="","",VLOOKUP(Table1[[#This Row],[Etikett - B2 - Fraktion]],'DD FD'!H:J,3,FALSE))</f>
        <v/>
      </c>
      <c r="OE69" s="574" t="str">
        <f>IF(Table1[[#This Row],[Etikett - B2 - Gewicht (in G)]]="","",Table1[[#This Row],[Etikett - B2 - Gewicht (in G)]])</f>
        <v/>
      </c>
      <c r="OF69" s="574" t="str">
        <f>IF(Table1[[#This Row],[Etikett - B2 - Lizenzierungs-pflichtig? (X=Ja)]]="","",Table1[[#This Row],[Etikett - B2 - Lizenzierungs-pflichtig? (X=Ja)]])</f>
        <v/>
      </c>
      <c r="OG69" s="574" t="str">
        <f>IF(Table1[[#This Row],[Etikett - B2 - Trennbar vom Hauptkörper? (X=Ja)]]="","",Table1[[#This Row],[Etikett - B2 - Trennbar vom Hauptkörper? (X=Ja)]])</f>
        <v/>
      </c>
      <c r="OH69" s="577" t="str">
        <f>IF(Table1[[#This Row],[Etikett - B2 - Virgin Material]]="","",VLOOKUP(Table1[[#This Row],[Etikett - B2 - Virgin Material]],'DD FD'!AJ:AK,2,FALSE))</f>
        <v/>
      </c>
      <c r="OI69" s="578" t="str">
        <f>IF(Table1[[#This Row],[Etikett - B2 - Virgin Material Anteil (in %)]]="","",Table1[[#This Row],[Etikett - B2 - Virgin Material Anteil (in %)]])</f>
        <v/>
      </c>
      <c r="OJ69" s="577" t="str">
        <f>IF(Table1[[#This Row],[Etikett - B2 - Recyceltes Material]]="","",VLOOKUP(Table1[[#This Row],[Etikett - B2 - Recyceltes Material]],'DD FD'!AL:AM,2,FALSE))</f>
        <v/>
      </c>
      <c r="OK69" s="578" t="str">
        <f>IF(Table1[[#This Row],[Etikett - B2 - Recyceltes Material Anteil (in %)]]="","",Table1[[#This Row],[Etikett - B2 - Recyceltes Material Anteil (in %)]])</f>
        <v/>
      </c>
      <c r="OL69" s="577" t="str">
        <f>IF(Table1[[#This Row],[Etikett - B2 - Beschichtung]]="","",VLOOKUP(Table1[[#This Row],[Etikett - B2 - Beschichtung]],'DD FD'!AE:AF,2,FALSE))</f>
        <v/>
      </c>
      <c r="OM69" s="580" t="str">
        <f>IF(Table1[[#This Row],[Etikett - B2 - Beschichtung Anteil (in %)]]="","",Table1[[#This Row],[Etikett - B2 - Beschichtung Anteil (in %)]])</f>
        <v/>
      </c>
      <c r="ON69" s="576" t="str">
        <f>IF(Table1[[#This Row],[Etikett - B3 - Art]]="","",VLOOKUP(Table1[[#This Row],[Etikett - B3 - Art]],'DD FD'!F:G,2,FALSE))</f>
        <v/>
      </c>
      <c r="OO69" s="577" t="str">
        <f>IF(Table1[[#This Row],[Etikett - B3 - Fraktion]]="","",VLOOKUP(Table1[[#This Row],[Etikett - B3 - Fraktion]],'DD FD'!H:J,3,FALSE))</f>
        <v/>
      </c>
      <c r="OP69" s="574" t="str">
        <f>IF(Table1[[#This Row],[Etikett - B3 - Gewicht (in G)]]="","",Table1[[#This Row],[Etikett - B3 - Gewicht (in G)]])</f>
        <v/>
      </c>
      <c r="OQ69" s="574" t="str">
        <f>IF(Table1[[#This Row],[Etikett - B3 - Lizenzierungs-pflichtig? (X=Ja)]]="","",Table1[[#This Row],[Etikett - B3 - Lizenzierungs-pflichtig? (X=Ja)]])</f>
        <v/>
      </c>
      <c r="OR69" s="574" t="str">
        <f>IF(Table1[[#This Row],[Etikett - B3 - Trennbar vom Hauptkörper? (X=Ja)]]="","",Table1[[#This Row],[Etikett - B3 - Trennbar vom Hauptkörper? (X=Ja)]])</f>
        <v/>
      </c>
      <c r="OS69" s="577" t="str">
        <f>IF(Table1[[#This Row],[Etikett - B3 - Virgin Material]]="","",VLOOKUP(Table1[[#This Row],[Etikett - B3 - Virgin Material]],'DD FD'!AJ:AK,2,FALSE))</f>
        <v/>
      </c>
      <c r="OT69" s="578" t="str">
        <f>IF(Table1[[#This Row],[Etikett - B3 - Virgin Material Anteil (in %)]]="","",Table1[[#This Row],[Etikett - B3 - Virgin Material Anteil (in %)]])</f>
        <v/>
      </c>
      <c r="OU69" s="577" t="str">
        <f>IF(Table1[[#This Row],[Etikett - B3 - Recyceltes Material]]="","",VLOOKUP(Table1[[#This Row],[Etikett - B3 - Recyceltes Material]],'DD FD'!AL:AM,2,FALSE))</f>
        <v/>
      </c>
      <c r="OV69" s="578" t="str">
        <f>IF(Table1[[#This Row],[Etikett - B3 - Recyceltes Material Anteil (in %)]]="","",Table1[[#This Row],[Etikett - B3 - Recyceltes Material Anteil (in %)]])</f>
        <v/>
      </c>
      <c r="OW69" s="577" t="str">
        <f>IF(Table1[[#This Row],[Etikett - B3 - Beschichtung]]="","",VLOOKUP(Table1[[#This Row],[Etikett - B3 - Beschichtung]],'DD FD'!AE:AF,2,FALSE))</f>
        <v/>
      </c>
      <c r="OX69" s="613" t="str">
        <f>IF(Table1[[#This Row],[Etikett - B3 - Beschichtung Anteil (in %)]]="","",Table1[[#This Row],[Etikett - B3 - Beschichtung Anteil (in %)]])</f>
        <v/>
      </c>
      <c r="OY69" s="618">
        <f>ROUNDUP(SUM(
IF(AND(LH69='DD FD'!$J$7,LJ69='DD FD'!$AI$3),LI69,0),
IF(AND(LR69='DD FD'!$J$7,LT69='DD FD'!$AI$3),LS69,0),
IF(AND(MB69='DD FD'!$J$7,MD69='DD FD'!$AI$3),MC69,0),
IF(AND(ML69='DD FD'!$J$7,MN69='DD FD'!$AI$3),MM69,0),
IF(AND(MW69='DD FD'!$J$7,MY69='DD FD'!$AI$3),MX69,0),
IF(AND(NH69='DD FD'!$J$7,NJ69='DD FD'!$AI$3),NI69,0),
IF(AND(NS69='DD FD'!$J$7,NU69='DD FD'!$AI$3),NT69,0),
IF(AND(OD69='DD FD'!$J$7,OF69='DD FD'!$AI$3),OE69,0),
IF(AND(OO69='DD FD'!$J$7,OQ69='DD FD'!$AI$3),OP69,0),
),2)</f>
        <v>0</v>
      </c>
      <c r="OZ69" s="617">
        <f>ROUNDUP(SUM(
IF(AND(LH69='DD FD'!$J$6,LJ69='DD FD'!$AI$3),LI69,0),
IF(AND(LR69='DD FD'!$J$6,LT69='DD FD'!$AI$3),LS69,0),
IF(AND(MB69='DD FD'!$J$6,MD69='DD FD'!$AI$3),MC69,0),
IF(AND(ML69='DD FD'!$J$6,MN69='DD FD'!$AI$3),MM69,0),
IF(AND(MW69='DD FD'!$J$6,MY69='DD FD'!$AI$3),MX69,0),
IF(AND(NH69='DD FD'!$J$6,NJ69='DD FD'!$AI$3),NI69,0),
IF(AND(NS69='DD FD'!$J$6,NU69='DD FD'!$AI$3),NT69,0),
IF(AND(OD69='DD FD'!$J$6,OF69='DD FD'!$AI$3),OE69,0),
IF(AND(OO69='DD FD'!$J$6,OQ69='DD FD'!$AI$3),OP69,0),
),2)</f>
        <v>0</v>
      </c>
      <c r="PA69" s="617">
        <f>ROUNDUP(SUM(
IF(AND(LH69='DD FD'!$J$10,LJ69='DD FD'!$AI$3),LI69,0),
IF(AND(LR69='DD FD'!$J$10,LT69='DD FD'!$AI$3),LS69,0),
IF(AND(MB69='DD FD'!$J$10,MD69='DD FD'!$AI$3),MC69,0),
IF(AND(ML69='DD FD'!$J$10,MN69='DD FD'!$AI$3),MM69,0),
IF(AND(MW69='DD FD'!$J$10,MY69='DD FD'!$AI$3),MX69,0),
IF(AND(NH69='DD FD'!$J$10,NJ69='DD FD'!$AI$3),NI69,0),
IF(AND(NS69='DD FD'!$J$10,NU69='DD FD'!$AI$3),NT69,0),
IF(AND(OD69='DD FD'!$J$10,OF69='DD FD'!$AI$3),OE69,0),
IF(AND(OO69='DD FD'!$J$10,OQ69='DD FD'!$AI$3),OP69,0),
),2)</f>
        <v>0</v>
      </c>
      <c r="PB69" s="617">
        <f>ROUNDUP(SUM(
IF(AND(LH69='DD FD'!$J$8,LJ69='DD FD'!$AI$3),LI69,0),
IF(AND(LR69='DD FD'!$J$8,LT69='DD FD'!$AI$3),LS69,0),
IF(AND(MB69='DD FD'!$J$8,MD69='DD FD'!$AI$3),MC69,0),
IF(AND(ML69='DD FD'!$J$8,MN69='DD FD'!$AI$3),MM69,0),
IF(AND(MW69='DD FD'!$J$8,MY69='DD FD'!$AI$3),MX69,0),
IF(AND(NH69='DD FD'!$J$8,NJ69='DD FD'!$AI$3),NI69,0),
IF(AND(NS69='DD FD'!$J$8,NU69='DD FD'!$AI$3),NT69,0),
IF(AND(OD69='DD FD'!$J$8,OF69='DD FD'!$AI$3),OE69,0),
IF(AND(OO69='DD FD'!$J$8,OQ69='DD FD'!$AI$3),OP69,0),
),2)</f>
        <v>0</v>
      </c>
      <c r="PC69" s="617">
        <f>ROUNDUP(SUM(
IF(AND(LH69='DD FD'!$J$5,LJ69='DD FD'!$AI$3),LI69,0),
IF(AND(LR69='DD FD'!$J$5,LT69='DD FD'!$AI$3),LS69,0),
IF(AND(MB69='DD FD'!$J$5,MD69='DD FD'!$AI$3),MC69,0),
IF(AND(ML69='DD FD'!$J$5,MN69='DD FD'!$AI$3),MM69,0),
IF(AND(MW69='DD FD'!$J$5,MY69='DD FD'!$AI$3),MX69,0),
IF(AND(NH69='DD FD'!$J$5,NJ69='DD FD'!$AI$3),NI69,0),
IF(AND(NS69='DD FD'!$J$5,NU69='DD FD'!$AI$3),NT69,0),
IF(AND(OD69='DD FD'!$J$5,OF69='DD FD'!$AI$3),OE69,0),
IF(AND(OO69='DD FD'!$J$5,OQ69='DD FD'!$AI$3),OP69,0),
),2)</f>
        <v>0</v>
      </c>
      <c r="PD69" s="617">
        <f>ROUNDUP(SUM(
IF(AND(LH69='DD FD'!$J$9,LJ69='DD FD'!$AI$3),LI69,0),
IF(AND(LR69='DD FD'!$J$9,LT69='DD FD'!$AI$3),LS69,0),
IF(AND(MB69='DD FD'!$J$9,MD69='DD FD'!$AI$3),MC69,0),
IF(AND(ML69='DD FD'!$J$9,MN69='DD FD'!$AI$3),MM69,0),
IF(AND(MW69='DD FD'!$J$9,MY69='DD FD'!$AI$3),MX69,0),
IF(AND(NH69='DD FD'!$J$9,NJ69='DD FD'!$AI$3),NI69,0),
IF(AND(NS69='DD FD'!$J$9,NU69='DD FD'!$AI$3),NT69,0),
IF(AND(OD69='DD FD'!$J$9,OF69='DD FD'!$AI$3),OE69,0),
IF(AND(OO69='DD FD'!$J$9,OQ69='DD FD'!$AI$3),OP69,0),
),2)</f>
        <v>0</v>
      </c>
      <c r="PE69" s="617">
        <f>ROUNDUP(SUM(
IF(AND(LH69='DD FD'!$J$4,LJ69='DD FD'!$AI$3),LI69,0),
IF(AND(LR69='DD FD'!$J$4,LT69='DD FD'!$AI$3),LS69,0),
IF(AND(MB69='DD FD'!$J$4,MD69='DD FD'!$AI$3),MC69,0),
IF(AND(ML69='DD FD'!$J$4,MN69='DD FD'!$AI$3),MM69,0),
IF(AND(MW69='DD FD'!$J$4,MY69='DD FD'!$AI$3),MX69,0),
IF(AND(NH69='DD FD'!$J$4,NJ69='DD FD'!$AI$3),NI69,0),
IF(AND(NS69='DD FD'!$J$4,NU69='DD FD'!$AI$3),NT69,0),
IF(AND(OD69='DD FD'!$J$4,OF69='DD FD'!$AI$3),OE69,0),
IF(AND(OO69='DD FD'!$J$4,OQ69='DD FD'!$AI$3),OP69,0),
),2)</f>
        <v>0</v>
      </c>
      <c r="PF69" s="619">
        <f>ROUNDUP(SUM(
IF(AND(LH69='DD FD'!$J$11,LJ69='DD FD'!$AI$3),LI69,0),
IF(AND(LR69='DD FD'!$J$11,LT69='DD FD'!$AI$3),LS69,0),
IF(AND(MB69='DD FD'!$J$11,MD69='DD FD'!$AI$3),MC69,0),
IF(AND(ML69='DD FD'!$J$11,MN69='DD FD'!$AI$3),MM69,0),
IF(AND(MW69='DD FD'!$J$11,MY69='DD FD'!$AI$3),MX69,0),
IF(AND(NH69='DD FD'!$J$11,NJ69='DD FD'!$AI$3),NI69,0),
IF(AND(NS69='DD FD'!$J$11,NU69='DD FD'!$AI$3),NT69,0),
IF(AND(OD69='DD FD'!$J$11,OF69='DD FD'!$AI$3),OE69,0),
IF(AND(OO69='DD FD'!$J$11,OQ69='DD FD'!$AI$3),OP69,0),
),2)</f>
        <v>0</v>
      </c>
    </row>
    <row r="70" spans="1:422">
      <c r="A70" s="806"/>
      <c r="B70" s="934"/>
      <c r="C70" s="247"/>
      <c r="D70" s="842"/>
      <c r="E70" s="247"/>
      <c r="F70" s="158"/>
      <c r="G70" s="710"/>
      <c r="H70" s="712"/>
      <c r="I70" s="936"/>
      <c r="J70" s="803"/>
      <c r="K70" s="150"/>
      <c r="L70" s="146" t="str">
        <f t="shared" si="27"/>
        <v/>
      </c>
      <c r="M70" s="501" t="str">
        <f t="shared" ref="M70:M133" si="44">IF(L70="30","x","")</f>
        <v/>
      </c>
      <c r="N70" s="504"/>
      <c r="O70" s="113" t="str">
        <f t="shared" ref="O70:O133" si="45">IF(L70&lt;&gt;"","ZIDE","")</f>
        <v/>
      </c>
      <c r="P70" s="114" t="str">
        <f t="shared" si="28"/>
        <v/>
      </c>
      <c r="Q70" s="152"/>
      <c r="R70" s="152"/>
      <c r="S70" s="115" t="str">
        <f t="shared" ref="S70:S133" si="46">IF(L70&lt;&gt;"",$S$4,"")</f>
        <v/>
      </c>
      <c r="T70" s="159"/>
      <c r="U70" s="159"/>
      <c r="V70" s="157"/>
      <c r="W70" s="157"/>
      <c r="X70" s="157"/>
      <c r="Y70" s="772"/>
      <c r="Z70" s="158"/>
      <c r="AA70" s="144"/>
      <c r="AB70" s="112"/>
      <c r="AC70" s="153"/>
      <c r="AD70" s="153"/>
      <c r="AE70" s="153"/>
      <c r="AF70" s="153"/>
      <c r="AG70" s="153"/>
      <c r="AH70" s="153"/>
      <c r="AI70" s="152"/>
      <c r="AJ70" s="158"/>
      <c r="AK70" s="158"/>
      <c r="AL70" s="158"/>
      <c r="AM70" s="116" t="str">
        <f t="shared" ref="AM70:AM133" si="47">IF(L70&lt;&gt;"",$AM$4,"")</f>
        <v/>
      </c>
      <c r="AN70" s="116" t="str">
        <f t="shared" ref="AN70:AN133" si="48">IF(L70&lt;&gt;"",$AN$4,"")</f>
        <v/>
      </c>
      <c r="AO70" s="324"/>
      <c r="AP70" s="503"/>
      <c r="AQ70" s="487" t="str">
        <f t="shared" ref="AQ70:AQ133" si="49">IF(L70&lt;&gt;"","ST","")</f>
        <v/>
      </c>
      <c r="AR70" s="113" t="str">
        <f t="shared" si="29"/>
        <v/>
      </c>
      <c r="AS70" s="113" t="str">
        <f t="shared" si="30"/>
        <v/>
      </c>
      <c r="AT70" s="113" t="str">
        <f t="shared" si="31"/>
        <v/>
      </c>
      <c r="AU70" s="113" t="str">
        <f t="shared" si="32"/>
        <v/>
      </c>
      <c r="AV70" s="159"/>
      <c r="AW70" s="157"/>
      <c r="AX70" s="157"/>
      <c r="AY70" s="157"/>
      <c r="AZ70" s="157"/>
      <c r="BA70" s="116" t="str">
        <f t="shared" si="33"/>
        <v/>
      </c>
      <c r="BB70" s="316"/>
      <c r="BC70" s="116" t="str">
        <f t="shared" si="34"/>
        <v/>
      </c>
      <c r="BD70" s="133" t="str">
        <f t="shared" si="35"/>
        <v/>
      </c>
      <c r="BE70" s="157"/>
      <c r="BF70" s="1180"/>
      <c r="BG70" s="1180"/>
      <c r="BH70" s="158"/>
      <c r="BI70" s="490"/>
      <c r="BJ70" s="514" t="str">
        <f t="shared" ref="BJ70:BJ133" si="50">IF(BK70&lt;&gt;"","K01","")</f>
        <v/>
      </c>
      <c r="BK70" s="789"/>
      <c r="BL70" s="116" t="str">
        <f t="shared" ref="BL70:BL133" si="51">IF(BK70&lt;&gt;"","ST","")</f>
        <v/>
      </c>
      <c r="BM70" s="144"/>
      <c r="BN70" s="144"/>
      <c r="BO70" s="144"/>
      <c r="BP70" s="790"/>
      <c r="BQ70" s="790"/>
      <c r="BR70" s="790"/>
      <c r="BS70" s="116" t="str">
        <f t="shared" si="36"/>
        <v/>
      </c>
      <c r="BT70" s="790"/>
      <c r="BU70" s="808" t="str">
        <f t="shared" si="37"/>
        <v/>
      </c>
      <c r="BV70" s="791"/>
      <c r="BW70" s="144"/>
      <c r="BX70" s="20"/>
      <c r="BY70" s="20"/>
      <c r="BZ70" s="20"/>
      <c r="CA70" s="792"/>
      <c r="CB70" s="1201"/>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c r="DL70" s="144"/>
      <c r="DM70" s="144"/>
      <c r="DN70" s="144"/>
      <c r="DO70" s="144"/>
      <c r="DP70" s="144"/>
      <c r="DQ70" s="144"/>
      <c r="DR70" s="144"/>
      <c r="DS70" s="144"/>
      <c r="DT70" s="144"/>
      <c r="DU70" s="144"/>
      <c r="DV70" s="144"/>
      <c r="DW70" s="144"/>
      <c r="DX70" s="144"/>
      <c r="DY70" s="144"/>
      <c r="DZ70" s="144"/>
      <c r="EA70" s="144"/>
      <c r="EB70" s="144"/>
      <c r="EC70" s="144"/>
      <c r="ED70" s="782" t="str">
        <f t="shared" ref="ED70:ED133" si="52">IF(EE70&lt;&gt;"","P01","")</f>
        <v/>
      </c>
      <c r="EE70" s="519"/>
      <c r="EF70" s="793"/>
      <c r="EG70" s="519"/>
      <c r="EH70" s="794"/>
      <c r="EI70" s="790"/>
      <c r="EJ70" s="794"/>
      <c r="EK70" s="794"/>
      <c r="EL70" s="790"/>
      <c r="EM70" s="790"/>
      <c r="EN70" s="790"/>
      <c r="EO70" s="112" t="str">
        <f t="shared" si="38"/>
        <v/>
      </c>
      <c r="EP70" s="790"/>
      <c r="EQ70" s="488" t="str">
        <f t="shared" si="39"/>
        <v/>
      </c>
      <c r="ER70" s="1100"/>
      <c r="ES70" s="1099" t="str">
        <f t="shared" ref="ES70:ES133" si="53">IF(EE70&lt;&gt;"","ZD","")</f>
        <v/>
      </c>
      <c r="ET70" s="525"/>
      <c r="EU70" s="148"/>
      <c r="EV70" s="148"/>
      <c r="EW70" s="148"/>
      <c r="EX70" s="148"/>
      <c r="EY70" s="148"/>
      <c r="EZ70" s="148"/>
      <c r="FA70" s="148"/>
      <c r="FB70" s="148"/>
      <c r="FC70" s="148"/>
      <c r="FD70" s="148"/>
      <c r="FE70" s="148"/>
      <c r="FF70" s="148"/>
      <c r="FG70" s="148"/>
      <c r="FH70" s="148"/>
      <c r="FI70" s="528"/>
      <c r="FJ70" s="513" t="str">
        <f t="shared" si="40"/>
        <v/>
      </c>
      <c r="FK70" s="158"/>
      <c r="FL70" s="850"/>
      <c r="FM70" s="850"/>
      <c r="FN70" s="850"/>
      <c r="FO70" s="850"/>
      <c r="FP70" s="850"/>
      <c r="FQ70" s="850"/>
      <c r="FR70" s="157"/>
      <c r="FS70" s="143"/>
      <c r="FT70" s="143"/>
      <c r="FU70" s="847" t="str">
        <f t="shared" si="41"/>
        <v/>
      </c>
      <c r="FV70" s="555"/>
      <c r="FW70" s="523" t="str">
        <f>IF(Table1[[#This Row],[Nonfood Inhaltstoffe - Komponente]]="","",VLOOKUP(Table1[[#This Row],[Nonfood Inhaltstoffe - Komponente]],'Dropdown Auswahl'!BJ:BK,2,FALSE))</f>
        <v/>
      </c>
      <c r="FX70" s="1013"/>
      <c r="FY70" s="1011" t="str">
        <f t="shared" si="42"/>
        <v/>
      </c>
      <c r="FZ70" s="152"/>
      <c r="GA70" s="152"/>
      <c r="GB70" s="152"/>
      <c r="GC70" s="529" t="str">
        <f t="shared" si="43"/>
        <v/>
      </c>
      <c r="GG70" s="21"/>
      <c r="GH70" s="21"/>
      <c r="GI70" s="1019"/>
      <c r="GJ70" s="1016" t="str">
        <f>IF(Table1[[#This Row],[Global Trade Item Number (GTIN)]]="","",Table1[[#This Row],[Global Trade Item Number (GTIN)]])</f>
        <v/>
      </c>
      <c r="GK70" s="555" t="str">
        <f>IF(Table1[[#This Row],[WAWI-Nr./ Kreditoren-Nummer
(ASDV)]]&lt;&gt;"",Table1[[#This Row],[WAWI-Nr./ Kreditoren-Nummer
(ASDV)]],"")</f>
        <v/>
      </c>
      <c r="GL70" s="165"/>
      <c r="GM70" s="165"/>
      <c r="GN70" s="165"/>
      <c r="GO70" s="485"/>
      <c r="GP70" s="534"/>
      <c r="GQ70" s="533"/>
      <c r="GR70" s="486"/>
      <c r="GS70" s="486"/>
      <c r="GT70" s="486"/>
      <c r="GU70" s="486"/>
      <c r="GV70" s="486"/>
      <c r="GW70" s="542"/>
      <c r="GX70" s="538"/>
      <c r="GY70" s="144"/>
      <c r="GZ70" s="480"/>
      <c r="HA70" s="158"/>
      <c r="HB70" s="480"/>
      <c r="HC70" s="480"/>
      <c r="HD70" s="480"/>
      <c r="HE70" s="480"/>
      <c r="HF70" s="480"/>
      <c r="HG70" s="480"/>
      <c r="HH70" s="538"/>
      <c r="HI70" s="480"/>
      <c r="HJ70" s="480"/>
      <c r="HK70" s="480"/>
      <c r="HL70" s="480"/>
      <c r="HM70" s="480"/>
      <c r="HN70" s="480"/>
      <c r="HO70" s="480"/>
      <c r="HP70" s="480"/>
      <c r="HQ70" s="480"/>
      <c r="HR70" s="538"/>
      <c r="HS70" s="480"/>
      <c r="HT70" s="480"/>
      <c r="HU70" s="480"/>
      <c r="HV70" s="480"/>
      <c r="HW70" s="480"/>
      <c r="HX70" s="480"/>
      <c r="HY70" s="480"/>
      <c r="HZ70" s="480"/>
      <c r="IA70" s="480"/>
      <c r="IB70" s="538"/>
      <c r="IC70" s="480"/>
      <c r="ID70" s="480"/>
      <c r="IE70" s="480"/>
      <c r="IF70" s="480"/>
      <c r="IG70" s="480"/>
      <c r="IH70" s="480"/>
      <c r="II70" s="480"/>
      <c r="IJ70" s="480"/>
      <c r="IK70" s="480"/>
      <c r="IL70" s="480"/>
      <c r="IM70" s="538"/>
      <c r="IN70" s="480"/>
      <c r="IO70" s="480"/>
      <c r="IP70" s="480"/>
      <c r="IQ70" s="480"/>
      <c r="IR70" s="480"/>
      <c r="IS70" s="480"/>
      <c r="IT70" s="480"/>
      <c r="IU70" s="480"/>
      <c r="IV70" s="480"/>
      <c r="IW70" s="480"/>
      <c r="IX70" s="538"/>
      <c r="IY70" s="480"/>
      <c r="IZ70" s="480"/>
      <c r="JA70" s="480"/>
      <c r="JB70" s="480"/>
      <c r="JC70" s="480"/>
      <c r="JD70" s="480"/>
      <c r="JE70" s="480"/>
      <c r="JF70" s="480"/>
      <c r="JG70" s="480"/>
      <c r="JH70" s="480"/>
      <c r="JI70" s="538"/>
      <c r="JJ70" s="480"/>
      <c r="JK70" s="480"/>
      <c r="JL70" s="480"/>
      <c r="JM70" s="480"/>
      <c r="JN70" s="480"/>
      <c r="JO70" s="480"/>
      <c r="JP70" s="480"/>
      <c r="JQ70" s="480"/>
      <c r="JR70" s="480"/>
      <c r="JS70" s="590"/>
      <c r="JT70" s="538"/>
      <c r="JU70" s="480"/>
      <c r="JV70" s="480"/>
      <c r="JW70" s="480"/>
      <c r="JX70" s="480"/>
      <c r="JY70" s="480"/>
      <c r="JZ70" s="480"/>
      <c r="KA70" s="480"/>
      <c r="KB70" s="480"/>
      <c r="KC70" s="480"/>
      <c r="KD70" s="480"/>
      <c r="KE70" s="538"/>
      <c r="KF70" s="480"/>
      <c r="KG70" s="480"/>
      <c r="KH70" s="480"/>
      <c r="KI70" s="480"/>
      <c r="KJ70" s="480"/>
      <c r="KK70" s="480"/>
      <c r="KL70" s="480"/>
      <c r="KM70" s="480"/>
      <c r="KN70" s="480"/>
      <c r="KO70" s="480"/>
      <c r="KR70" s="568" t="str">
        <f>IF(Table1[[#This Row],[GTIN]]&lt;&gt;"",Table1[[#This Row],[GTIN]],"")</f>
        <v/>
      </c>
      <c r="KS70" s="569" t="str">
        <f>Table1[[#This Row],[Kreditor]]</f>
        <v/>
      </c>
      <c r="KT70" s="570" t="str">
        <f>IF(Table1[[#This Row],[Gültig ab (Datum)]]&lt;&gt;"",Table1[[#This Row],[Gültig ab (Datum)]],"")</f>
        <v/>
      </c>
      <c r="KU70" s="570"/>
      <c r="KV70" s="583" t="str">
        <f>IF(Table1[[#This Row],[Artikel verpackt? 
(X=Ja)]]="","",Table1[[#This Row],[Artikel verpackt? 
(X=Ja)]])</f>
        <v/>
      </c>
      <c r="KW70" s="571" t="str">
        <f>IF(Table1[[#This Row],[Verpackung recyclingfähig?
(X=Ja)]]="","",Table1[[#This Row],[Verpackung recyclingfähig?
(X=Ja)]])</f>
        <v/>
      </c>
      <c r="KX70" s="572"/>
      <c r="KY70" s="573"/>
      <c r="KZ70" s="574"/>
      <c r="LA70" s="574"/>
      <c r="LB70" s="574"/>
      <c r="LC70" s="574"/>
      <c r="LD70" s="574"/>
      <c r="LE70" s="574"/>
      <c r="LF70" s="575"/>
      <c r="LG70" s="576" t="str">
        <f>IF(Table1[[#This Row],[Hauptkörper - B1 - Art]]="","",VLOOKUP(Table1[[#This Row],[Hauptkörper - B1 - Art]],'DD FD'!B:C,2,FALSE))</f>
        <v/>
      </c>
      <c r="LH70" s="577" t="str">
        <f>IF(Table1[[#This Row],[Hauptkörper - B1 - Fraktion]]="","",VLOOKUP(Table1[[#This Row],[Hauptkörper - B1 - Fraktion]],'DD FD'!H:J,3,FALSE))</f>
        <v/>
      </c>
      <c r="LI70" s="574" t="str">
        <f>IF(Table1[[#This Row],[Hauptkörper - B1 - Gewicht
(in G)]]="","",Table1[[#This Row],[Hauptkörper - B1 - Gewicht
(in G)]])</f>
        <v/>
      </c>
      <c r="LJ70" s="574" t="str">
        <f>IF(Table1[[#This Row],[Hauptkörper - B1 - Lizenzierungs-pflichtig? (X=Ja)]]="","",Table1[[#This Row],[Hauptkörper - B1 - Lizenzierungs-pflichtig? (X=Ja)]])</f>
        <v/>
      </c>
      <c r="LK70" s="577" t="str">
        <f>IF(Table1[[#This Row],[Hauptkörper - B1 - Virgin Material]]="","",VLOOKUP(Table1[[#This Row],[Hauptkörper - B1 - Virgin Material]],'DD FD'!AJ:AK,2,FALSE))</f>
        <v/>
      </c>
      <c r="LL70" s="578" t="str">
        <f>IF(Table1[[#This Row],[Hauptkörper - B1 - Virgin Material Anteil (in %)]]="","",Table1[[#This Row],[Hauptkörper - B1 - Virgin Material Anteil (in %)]])</f>
        <v/>
      </c>
      <c r="LM70" s="577" t="str">
        <f>IF(Table1[[#This Row],[Hauptkörper - B1 - Recyceltes Material]]="","",VLOOKUP(Table1[[#This Row],[Hauptkörper - B1 - Recyceltes Material]],'DD FD'!AL:AM,2,FALSE))</f>
        <v/>
      </c>
      <c r="LN70" s="578" t="str">
        <f>IF(Table1[[#This Row],[Hauptkörper - B1 - Recyceltes Material Anteil (in %)]]="","",Table1[[#This Row],[Hauptkörper - B1 - Recyceltes Material Anteil (in %)]])</f>
        <v/>
      </c>
      <c r="LO70" s="579" t="str">
        <f>IF(Table1[[#This Row],[Hauptkörper - B1 - Beschichtung]]="","",VLOOKUP(Table1[[#This Row],[Hauptkörper - B1 - Beschichtung]],'DD FD'!AE:AF,2,FALSE))</f>
        <v/>
      </c>
      <c r="LP70" s="580" t="str">
        <f>IF(Table1[[#This Row],[Hauptkörper - B1 - Beschichtung Anteil (in %)]]="","",Table1[[#This Row],[Hauptkörper - B1 - Beschichtung Anteil (in %)]])</f>
        <v/>
      </c>
      <c r="LQ70" s="576" t="str">
        <f>IF(Table1[[#This Row],[Hauptkörper - B2 - Art]]="","",VLOOKUP(Table1[[#This Row],[Hauptkörper - B2 - Art]],'DD FD'!B:C,2,FALSE))</f>
        <v/>
      </c>
      <c r="LR70" s="577" t="str">
        <f>IF(Table1[[#This Row],[Hauptkörper - B2 - Fraktion]]="","",VLOOKUP(Table1[[#This Row],[Hauptkörper - B2 - Fraktion]],'DD FD'!H:J,3,FALSE))</f>
        <v/>
      </c>
      <c r="LS70" s="574" t="str">
        <f>IF(Table1[[#This Row],[Hauptkörper - B2 - Gewicht
(in G)]]="","",Table1[[#This Row],[Hauptkörper - B2 - Gewicht
(in G)]])</f>
        <v/>
      </c>
      <c r="LT70" s="574" t="str">
        <f>IF(Table1[[#This Row],[Hauptkörper - B2 - Lizenzierungs-pflichtig? (X=Ja)]]="","",Table1[[#This Row],[Hauptkörper - B2 - Lizenzierungs-pflichtig? (X=Ja)]])</f>
        <v/>
      </c>
      <c r="LU70" s="577" t="str">
        <f>IF(Table1[[#This Row],[Hauptkörper - B2 - Virgin Material]]="","",VLOOKUP(Table1[[#This Row],[Hauptkörper - B2 - Virgin Material]],'DD FD'!AJ:AK,2,FALSE))</f>
        <v/>
      </c>
      <c r="LV70" s="578" t="str">
        <f>IF(Table1[[#This Row],[Hauptkörper - B2 - Virgin Material Anteil (in %)]]="","",Table1[[#This Row],[Hauptkörper - B2 - Virgin Material Anteil (in %)]])</f>
        <v/>
      </c>
      <c r="LW70" s="577" t="str">
        <f>IF(Table1[[#This Row],[Hauptkörper - B2 - Recyceltes Material]]="","",VLOOKUP(Table1[[#This Row],[Hauptkörper - B2 - Recyceltes Material]],'DD FD'!AL:AM,2,FALSE))</f>
        <v/>
      </c>
      <c r="LX70" s="578" t="str">
        <f>IF(Table1[[#This Row],[Hauptkörper - B2 - Recyceltes Material Anteil (in %)]]="","",Table1[[#This Row],[Hauptkörper - B2 - Recyceltes Material Anteil (in %)]])</f>
        <v/>
      </c>
      <c r="LY70" s="577" t="str">
        <f>IF(Table1[[#This Row],[Hauptkörper - B2 - Beschichtung]]="","",VLOOKUP(Table1[[#This Row],[Hauptkörper - B2 - Beschichtung]],'DD FD'!AE:AF,2,FALSE))</f>
        <v/>
      </c>
      <c r="LZ70" s="580" t="str">
        <f>IF(Table1[[#This Row],[Hauptkörper - B2 - Beschichtung Anteil (in %)]]="","",Table1[[#This Row],[Hauptkörper - B2 - Beschichtung Anteil (in %)]])</f>
        <v/>
      </c>
      <c r="MA70" s="576" t="str">
        <f>IF(Table1[[#This Row],[Hauptkörper - B3 - Art]]="","",VLOOKUP(Table1[[#This Row],[Hauptkörper - B3 - Art]],'DD FD'!B:C,2,FALSE))</f>
        <v/>
      </c>
      <c r="MB70" s="577" t="str">
        <f>IF(Table1[[#This Row],[Hauptkörper - B3 - Fraktion]]="","",VLOOKUP(Table1[[#This Row],[Hauptkörper - B3 - Fraktion]],'DD FD'!H:J,3,FALSE))</f>
        <v/>
      </c>
      <c r="MC70" s="574" t="str">
        <f>IF(Table1[[#This Row],[Hauptkörper - B3 - Gewicht
(in G)]]="","",Table1[[#This Row],[Hauptkörper - B3 - Gewicht
(in G)]])</f>
        <v/>
      </c>
      <c r="MD70" s="574" t="str">
        <f>IF(Table1[[#This Row],[Hauptkörper - B3 - Lizenzierungs-pflichtig? (X=Ja)]]="","",Table1[[#This Row],[Hauptkörper - B3 - Lizenzierungs-pflichtig? (X=Ja)]])</f>
        <v/>
      </c>
      <c r="ME70" s="577" t="str">
        <f>IF(Table1[[#This Row],[Hauptkörper - B3 - Virgin Material]]="","",VLOOKUP(Table1[[#This Row],[Hauptkörper - B3 - Virgin Material]],'DD FD'!AJ:AK,2,FALSE))</f>
        <v/>
      </c>
      <c r="MF70" s="578" t="str">
        <f>IF(Table1[[#This Row],[Hauptkörper - B3 - Virgin Material Anteil (in %)]]="","",Table1[[#This Row],[Hauptkörper - B3 - Virgin Material Anteil (in %)]])</f>
        <v/>
      </c>
      <c r="MG70" s="577" t="str">
        <f>IF(Table1[[#This Row],[Hauptkörper - B3 - Recyceltes Material]]="","",VLOOKUP(Table1[[#This Row],[Hauptkörper - B3 - Recyceltes Material]],'DD FD'!AL:AM,2,FALSE))</f>
        <v/>
      </c>
      <c r="MH70" s="578" t="str">
        <f>IF(Table1[[#This Row],[Hauptkörper - B3 - Recyceltes Material Anteil (in %)]]="","",Table1[[#This Row],[Hauptkörper - B3 - Recyceltes Material Anteil (in %)]])</f>
        <v/>
      </c>
      <c r="MI70" s="577" t="str">
        <f>IF(Table1[[#This Row],[Hauptkörper - B3 - Beschichtung]]="","",VLOOKUP(Table1[[#This Row],[Hauptkörper - B3 - Beschichtung]],'DD FD'!AE:AF,2,FALSE))</f>
        <v/>
      </c>
      <c r="MJ70" s="580" t="str">
        <f>IF(Table1[[#This Row],[Hauptkörper - B3 - Beschichtung Anteil (in %)]]="","",Table1[[#This Row],[Hauptkörper - B3 - Beschichtung Anteil (in %)]])</f>
        <v/>
      </c>
      <c r="MK70" s="576" t="str">
        <f>IF(Table1[[#This Row],[Verschluss - B1 - Art]]="","",VLOOKUP(Table1[[#This Row],[Verschluss - B1 - Art]],'DD FD'!D:E,2,FALSE))</f>
        <v/>
      </c>
      <c r="ML70" s="577" t="str">
        <f>IF(Table1[[#This Row],[Verschluss - B1 - Fraktion]]="","",VLOOKUP(Table1[[#This Row],[Verschluss - B1 - Fraktion]],'DD FD'!H:J,3,FALSE))</f>
        <v/>
      </c>
      <c r="MM70" s="574" t="str">
        <f>IF(Table1[[#This Row],[Verschluss - B1 - Gewicht (in G)]]="","",Table1[[#This Row],[Verschluss - B1 - Gewicht (in G)]])</f>
        <v/>
      </c>
      <c r="MN70" s="574" t="str">
        <f>IF(Table1[[#This Row],[Verschluss - B1 - Lizenzierungs-pflichtig? (X=Ja)]]="","",Table1[[#This Row],[Verschluss - B1 - Lizenzierungs-pflichtig? (X=Ja)]])</f>
        <v/>
      </c>
      <c r="MO70" s="574" t="str">
        <f>IF(Table1[[#This Row],[Verschluss - B1 - Trennbar vom Hauptkörper? (X=Ja)]]="","",Table1[[#This Row],[Verschluss - B1 - Trennbar vom Hauptkörper? (X=Ja)]])</f>
        <v/>
      </c>
      <c r="MP70" s="577" t="str">
        <f>IF(Table1[[#This Row],[Verschluss - B1 - Virgin Material]]="","",VLOOKUP(Table1[[#This Row],[Verschluss - B1 - Virgin Material]],'DD FD'!AJ:AK,2,FALSE))</f>
        <v/>
      </c>
      <c r="MQ70" s="578" t="str">
        <f>IF(Table1[[#This Row],[Verschluss - B1 - Virgin Material Anteil (in %)]]="","",Table1[[#This Row],[Verschluss - B1 - Virgin Material Anteil (in %)]])</f>
        <v/>
      </c>
      <c r="MR70" s="577" t="str">
        <f>IF(Table1[[#This Row],[Verschluss - B1 - Recyceltes Material]]="","",VLOOKUP(Table1[[#This Row],[Verschluss - B1 - Recyceltes Material]],'DD FD'!AL:AM,2,FALSE))</f>
        <v/>
      </c>
      <c r="MS70" s="578" t="str">
        <f>IF(Table1[[#This Row],[Verschluss - B1 - Recyceltes Material Anteil (in %)]]="","",Table1[[#This Row],[Verschluss - B1 - Recyceltes Material Anteil (in %)]])</f>
        <v/>
      </c>
      <c r="MT70" s="577" t="str">
        <f>IF(Table1[[#This Row],[Verschluss - B1 - Beschichtung]]="","",VLOOKUP(Table1[[#This Row],[Verschluss - B1 - Beschichtung]],'DD FD'!AE:AF,2,FALSE))</f>
        <v/>
      </c>
      <c r="MU70" s="580" t="str">
        <f>IF(Table1[[#This Row],[Verschluss - B1 - Beschichtung Anteil (in %)]]="","",Table1[[#This Row],[Verschluss - B1 - Beschichtung Anteil (in %)]])</f>
        <v/>
      </c>
      <c r="MV70" s="576" t="str">
        <f>IF(Table1[[#This Row],[Verschluss - B2 - Art]]="","",VLOOKUP(Table1[[#This Row],[Verschluss - B2 - Art]],'DD FD'!D:E,2,FALSE))</f>
        <v/>
      </c>
      <c r="MW70" s="577" t="str">
        <f>IF(Table1[[#This Row],[Verschluss - B2 - Fraktion]]="","",VLOOKUP(Table1[[#This Row],[Verschluss - B2 - Fraktion]],'DD FD'!H:J,3,FALSE))</f>
        <v/>
      </c>
      <c r="MX70" s="574" t="str">
        <f>IF(Table1[[#This Row],[Verschluss - B2 - Gewicht (in G)]]="","",Table1[[#This Row],[Verschluss - B2 - Gewicht (in G)]])</f>
        <v/>
      </c>
      <c r="MY70" s="574" t="str">
        <f>IF(Table1[[#This Row],[Verschluss - B2 - Lizenzierungs-pflichtig? (X=Ja)]]="","",Table1[[#This Row],[Verschluss - B2 - Lizenzierungs-pflichtig? (X=Ja)]])</f>
        <v/>
      </c>
      <c r="MZ70" s="574" t="str">
        <f>IF(Table1[[#This Row],[Verschluss - B2 - Trennbar vom Hauptkörper? (X=Ja)]]="","",Table1[[#This Row],[Verschluss - B2 - Trennbar vom Hauptkörper? (X=Ja)]])</f>
        <v/>
      </c>
      <c r="NA70" s="577" t="str">
        <f>IF(Table1[[#This Row],[Verschluss - B2 - Virgin Material]]="","",VLOOKUP(Table1[[#This Row],[Verschluss - B2 - Virgin Material]],'DD FD'!AJ:AK,2,FALSE))</f>
        <v/>
      </c>
      <c r="NB70" s="578" t="str">
        <f>IF(Table1[[#This Row],[Verschluss - B2 - Virgin Material Anteil (in %)]]="","",Table1[[#This Row],[Verschluss - B2 - Virgin Material Anteil (in %)]])</f>
        <v/>
      </c>
      <c r="NC70" s="577" t="str">
        <f>IF(Table1[[#This Row],[Verschluss - B2 - Recyceltes Material]]="","",VLOOKUP(Table1[[#This Row],[Verschluss - B2 - Recyceltes Material]],'DD FD'!AL:AM,2,FALSE))</f>
        <v/>
      </c>
      <c r="ND70" s="578" t="str">
        <f>IF(Table1[[#This Row],[Verschluss - B2 - Recyceltes Material Anteil (in %)]]="","",Table1[[#This Row],[Verschluss - B2 - Recyceltes Material Anteil (in %)]])</f>
        <v/>
      </c>
      <c r="NE70" s="577" t="str">
        <f>IF(Table1[[#This Row],[Verschluss - B2 - Beschichtung]]="","",VLOOKUP(Table1[[#This Row],[Verschluss - B2 - Beschichtung]],'DD FD'!AE:AF,2,FALSE))</f>
        <v/>
      </c>
      <c r="NF70" s="580" t="str">
        <f>IF(Table1[[#This Row],[Verschluss - B2 - Beschichtung Anteil (in %)]]="","",Table1[[#This Row],[Verschluss - B2 - Beschichtung Anteil (in %)]])</f>
        <v/>
      </c>
      <c r="NG70" s="576" t="str">
        <f>IF(Table1[[#This Row],[Verschluss - B3 - Art]]="","",VLOOKUP(Table1[[#This Row],[Verschluss - B3 - Art]],'DD FD'!D:E,2,FALSE))</f>
        <v/>
      </c>
      <c r="NH70" s="577" t="str">
        <f>IF(Table1[[#This Row],[Verschluss - B3 - Fraktion]]="","",VLOOKUP(Table1[[#This Row],[Verschluss - B3 - Fraktion]],'DD FD'!H:J,3,FALSE))</f>
        <v/>
      </c>
      <c r="NI70" s="574" t="str">
        <f>IF(Table1[[#This Row],[Verschluss - B3 - Gewicht (in G)]]="","",Table1[[#This Row],[Verschluss - B3 - Gewicht (in G)]])</f>
        <v/>
      </c>
      <c r="NJ70" s="574" t="str">
        <f>IF(Table1[[#This Row],[Verschluss - B3 - Lizenzierungs-pflichtig? (X=Ja)]]="","",Table1[[#This Row],[Verschluss - B3 - Lizenzierungs-pflichtig? (X=Ja)]])</f>
        <v/>
      </c>
      <c r="NK70" s="574" t="str">
        <f>IF(Table1[[#This Row],[Verschluss - B3 - Trennbar vom Hauptkörper? (X=Ja)]]="","",Table1[[#This Row],[Verschluss - B3 - Trennbar vom Hauptkörper? (X=Ja)]])</f>
        <v/>
      </c>
      <c r="NL70" s="577" t="str">
        <f>IF(Table1[[#This Row],[Verschluss - B3 - Virgin Material]]="","",VLOOKUP(Table1[[#This Row],[Verschluss - B3 - Virgin Material]],'DD FD'!AJ:AK,2,FALSE))</f>
        <v/>
      </c>
      <c r="NM70" s="578" t="str">
        <f>IF(Table1[[#This Row],[Verschluss - B3 - Virgin Material Anteil (in %)]]="","",Table1[[#This Row],[Verschluss - B3 - Virgin Material Anteil (in %)]])</f>
        <v/>
      </c>
      <c r="NN70" s="577" t="str">
        <f>IF(Table1[[#This Row],[Verschluss - B3 - Recyceltes Material]]="","",VLOOKUP(Table1[[#This Row],[Verschluss - B3 - Recyceltes Material]],'DD FD'!AL:AM,2,FALSE))</f>
        <v/>
      </c>
      <c r="NO70" s="578" t="str">
        <f>IF(Table1[[#This Row],[Verschluss - B3 - Recyceltes Material Anteil (in %)]]="","",Table1[[#This Row],[Verschluss - B3 - Recyceltes Material Anteil (in %)]])</f>
        <v/>
      </c>
      <c r="NP70" s="577" t="str">
        <f>IF(Table1[[#This Row],[Verschluss - B3 - Beschichtung]]="","",VLOOKUP(Table1[[#This Row],[Verschluss - B3 - Beschichtung]],'DD FD'!AE:AF,2,FALSE))</f>
        <v/>
      </c>
      <c r="NQ70" s="580" t="str">
        <f>IF(Table1[[#This Row],[Verschluss - B3 - Beschichtung Anteil (in %)]]="","",Table1[[#This Row],[Verschluss - B3 - Beschichtung Anteil (in %)]])</f>
        <v/>
      </c>
      <c r="NR70" s="576" t="str">
        <f>IF(Table1[[#This Row],[Etikett - B1 - Art]]="","",VLOOKUP(Table1[[#This Row],[Etikett - B1 - Art]],'DD FD'!F:G,2,FALSE))</f>
        <v/>
      </c>
      <c r="NS70" s="577" t="str">
        <f>IF(Table1[[#This Row],[Etikett - B1 - Fraktion]]="","",VLOOKUP(Table1[[#This Row],[Etikett - B1 - Fraktion]],'DD FD'!H:J,3,FALSE))</f>
        <v/>
      </c>
      <c r="NT70" s="574" t="str">
        <f>IF(Table1[[#This Row],[Etikett - B1 - Gewicht (in G)]]="","",Table1[[#This Row],[Etikett - B1 - Gewicht (in G)]])</f>
        <v/>
      </c>
      <c r="NU70" s="574" t="str">
        <f>IF(Table1[[#This Row],[Etikett - B1 - Lizenzierungs-pflichtig? (X=Ja)]]="","",Table1[[#This Row],[Etikett - B1 - Lizenzierungs-pflichtig? (X=Ja)]])</f>
        <v/>
      </c>
      <c r="NV70" s="574" t="str">
        <f>IF(Table1[[#This Row],[Etikett - B1 - Trennbar vom Hauptkörper? (X=Ja)]]="","",Table1[[#This Row],[Etikett - B1 - Trennbar vom Hauptkörper? (X=Ja)]])</f>
        <v/>
      </c>
      <c r="NW70" s="577" t="str">
        <f>IF(Table1[[#This Row],[Etikett - B1 - Virgin Material]]="","",VLOOKUP(Table1[[#This Row],[Etikett - B1 - Virgin Material]],'DD FD'!AJ:AK,2,FALSE))</f>
        <v/>
      </c>
      <c r="NX70" s="578" t="str">
        <f>IF(Table1[[#This Row],[Etikett - B1 - Virgin Material Anteil (in %)]]="","",Table1[[#This Row],[Etikett - B1 - Virgin Material Anteil (in %)]])</f>
        <v/>
      </c>
      <c r="NY70" s="577" t="str">
        <f>IF(Table1[[#This Row],[Etikett - B1 - Recyceltes Material]]="","",VLOOKUP(Table1[[#This Row],[Etikett - B1 - Recyceltes Material]],'DD FD'!AL:AM,2,FALSE))</f>
        <v/>
      </c>
      <c r="NZ70" s="578" t="str">
        <f>IF(Table1[[#This Row],[Etikett - B1 - Recyceltes Material Anteil (in %)]]="","",Table1[[#This Row],[Etikett - B1 - Recyceltes Material Anteil (in %)]])</f>
        <v/>
      </c>
      <c r="OA70" s="577" t="str">
        <f>IF(Table1[[#This Row],[Etikett - B1 - Beschichtung]]="","",VLOOKUP(Table1[[#This Row],[Etikett - B1 - Beschichtung]],'DD FD'!AE:AF,2,FALSE))</f>
        <v/>
      </c>
      <c r="OB70" s="580" t="str">
        <f>IF(Table1[[#This Row],[Etikett - B1 - Beschichtung Anteil (in %)]]="","",Table1[[#This Row],[Etikett - B1 - Beschichtung Anteil (in %)]])</f>
        <v/>
      </c>
      <c r="OC70" s="576" t="str">
        <f>IF(Table1[[#This Row],[Etikett - B2 - Art]]="","",VLOOKUP(Table1[[#This Row],[Etikett - B2 - Art]],'DD FD'!F:G,2,FALSE))</f>
        <v/>
      </c>
      <c r="OD70" s="577" t="str">
        <f>IF(Table1[[#This Row],[Etikett - B2 - Fraktion]]="","",VLOOKUP(Table1[[#This Row],[Etikett - B2 - Fraktion]],'DD FD'!H:J,3,FALSE))</f>
        <v/>
      </c>
      <c r="OE70" s="574" t="str">
        <f>IF(Table1[[#This Row],[Etikett - B2 - Gewicht (in G)]]="","",Table1[[#This Row],[Etikett - B2 - Gewicht (in G)]])</f>
        <v/>
      </c>
      <c r="OF70" s="574" t="str">
        <f>IF(Table1[[#This Row],[Etikett - B2 - Lizenzierungs-pflichtig? (X=Ja)]]="","",Table1[[#This Row],[Etikett - B2 - Lizenzierungs-pflichtig? (X=Ja)]])</f>
        <v/>
      </c>
      <c r="OG70" s="574" t="str">
        <f>IF(Table1[[#This Row],[Etikett - B2 - Trennbar vom Hauptkörper? (X=Ja)]]="","",Table1[[#This Row],[Etikett - B2 - Trennbar vom Hauptkörper? (X=Ja)]])</f>
        <v/>
      </c>
      <c r="OH70" s="577" t="str">
        <f>IF(Table1[[#This Row],[Etikett - B2 - Virgin Material]]="","",VLOOKUP(Table1[[#This Row],[Etikett - B2 - Virgin Material]],'DD FD'!AJ:AK,2,FALSE))</f>
        <v/>
      </c>
      <c r="OI70" s="578" t="str">
        <f>IF(Table1[[#This Row],[Etikett - B2 - Virgin Material Anteil (in %)]]="","",Table1[[#This Row],[Etikett - B2 - Virgin Material Anteil (in %)]])</f>
        <v/>
      </c>
      <c r="OJ70" s="577" t="str">
        <f>IF(Table1[[#This Row],[Etikett - B2 - Recyceltes Material]]="","",VLOOKUP(Table1[[#This Row],[Etikett - B2 - Recyceltes Material]],'DD FD'!AL:AM,2,FALSE))</f>
        <v/>
      </c>
      <c r="OK70" s="578" t="str">
        <f>IF(Table1[[#This Row],[Etikett - B2 - Recyceltes Material Anteil (in %)]]="","",Table1[[#This Row],[Etikett - B2 - Recyceltes Material Anteil (in %)]])</f>
        <v/>
      </c>
      <c r="OL70" s="577" t="str">
        <f>IF(Table1[[#This Row],[Etikett - B2 - Beschichtung]]="","",VLOOKUP(Table1[[#This Row],[Etikett - B2 - Beschichtung]],'DD FD'!AE:AF,2,FALSE))</f>
        <v/>
      </c>
      <c r="OM70" s="580" t="str">
        <f>IF(Table1[[#This Row],[Etikett - B2 - Beschichtung Anteil (in %)]]="","",Table1[[#This Row],[Etikett - B2 - Beschichtung Anteil (in %)]])</f>
        <v/>
      </c>
      <c r="ON70" s="576" t="str">
        <f>IF(Table1[[#This Row],[Etikett - B3 - Art]]="","",VLOOKUP(Table1[[#This Row],[Etikett - B3 - Art]],'DD FD'!F:G,2,FALSE))</f>
        <v/>
      </c>
      <c r="OO70" s="577" t="str">
        <f>IF(Table1[[#This Row],[Etikett - B3 - Fraktion]]="","",VLOOKUP(Table1[[#This Row],[Etikett - B3 - Fraktion]],'DD FD'!H:J,3,FALSE))</f>
        <v/>
      </c>
      <c r="OP70" s="574" t="str">
        <f>IF(Table1[[#This Row],[Etikett - B3 - Gewicht (in G)]]="","",Table1[[#This Row],[Etikett - B3 - Gewicht (in G)]])</f>
        <v/>
      </c>
      <c r="OQ70" s="574" t="str">
        <f>IF(Table1[[#This Row],[Etikett - B3 - Lizenzierungs-pflichtig? (X=Ja)]]="","",Table1[[#This Row],[Etikett - B3 - Lizenzierungs-pflichtig? (X=Ja)]])</f>
        <v/>
      </c>
      <c r="OR70" s="574" t="str">
        <f>IF(Table1[[#This Row],[Etikett - B3 - Trennbar vom Hauptkörper? (X=Ja)]]="","",Table1[[#This Row],[Etikett - B3 - Trennbar vom Hauptkörper? (X=Ja)]])</f>
        <v/>
      </c>
      <c r="OS70" s="577" t="str">
        <f>IF(Table1[[#This Row],[Etikett - B3 - Virgin Material]]="","",VLOOKUP(Table1[[#This Row],[Etikett - B3 - Virgin Material]],'DD FD'!AJ:AK,2,FALSE))</f>
        <v/>
      </c>
      <c r="OT70" s="578" t="str">
        <f>IF(Table1[[#This Row],[Etikett - B3 - Virgin Material Anteil (in %)]]="","",Table1[[#This Row],[Etikett - B3 - Virgin Material Anteil (in %)]])</f>
        <v/>
      </c>
      <c r="OU70" s="577" t="str">
        <f>IF(Table1[[#This Row],[Etikett - B3 - Recyceltes Material]]="","",VLOOKUP(Table1[[#This Row],[Etikett - B3 - Recyceltes Material]],'DD FD'!AL:AM,2,FALSE))</f>
        <v/>
      </c>
      <c r="OV70" s="578" t="str">
        <f>IF(Table1[[#This Row],[Etikett - B3 - Recyceltes Material Anteil (in %)]]="","",Table1[[#This Row],[Etikett - B3 - Recyceltes Material Anteil (in %)]])</f>
        <v/>
      </c>
      <c r="OW70" s="577" t="str">
        <f>IF(Table1[[#This Row],[Etikett - B3 - Beschichtung]]="","",VLOOKUP(Table1[[#This Row],[Etikett - B3 - Beschichtung]],'DD FD'!AE:AF,2,FALSE))</f>
        <v/>
      </c>
      <c r="OX70" s="613" t="str">
        <f>IF(Table1[[#This Row],[Etikett - B3 - Beschichtung Anteil (in %)]]="","",Table1[[#This Row],[Etikett - B3 - Beschichtung Anteil (in %)]])</f>
        <v/>
      </c>
      <c r="OY70" s="618">
        <f>ROUNDUP(SUM(
IF(AND(LH70='DD FD'!$J$7,LJ70='DD FD'!$AI$3),LI70,0),
IF(AND(LR70='DD FD'!$J$7,LT70='DD FD'!$AI$3),LS70,0),
IF(AND(MB70='DD FD'!$J$7,MD70='DD FD'!$AI$3),MC70,0),
IF(AND(ML70='DD FD'!$J$7,MN70='DD FD'!$AI$3),MM70,0),
IF(AND(MW70='DD FD'!$J$7,MY70='DD FD'!$AI$3),MX70,0),
IF(AND(NH70='DD FD'!$J$7,NJ70='DD FD'!$AI$3),NI70,0),
IF(AND(NS70='DD FD'!$J$7,NU70='DD FD'!$AI$3),NT70,0),
IF(AND(OD70='DD FD'!$J$7,OF70='DD FD'!$AI$3),OE70,0),
IF(AND(OO70='DD FD'!$J$7,OQ70='DD FD'!$AI$3),OP70,0),
),2)</f>
        <v>0</v>
      </c>
      <c r="OZ70" s="617">
        <f>ROUNDUP(SUM(
IF(AND(LH70='DD FD'!$J$6,LJ70='DD FD'!$AI$3),LI70,0),
IF(AND(LR70='DD FD'!$J$6,LT70='DD FD'!$AI$3),LS70,0),
IF(AND(MB70='DD FD'!$J$6,MD70='DD FD'!$AI$3),MC70,0),
IF(AND(ML70='DD FD'!$J$6,MN70='DD FD'!$AI$3),MM70,0),
IF(AND(MW70='DD FD'!$J$6,MY70='DD FD'!$AI$3),MX70,0),
IF(AND(NH70='DD FD'!$J$6,NJ70='DD FD'!$AI$3),NI70,0),
IF(AND(NS70='DD FD'!$J$6,NU70='DD FD'!$AI$3),NT70,0),
IF(AND(OD70='DD FD'!$J$6,OF70='DD FD'!$AI$3),OE70,0),
IF(AND(OO70='DD FD'!$J$6,OQ70='DD FD'!$AI$3),OP70,0),
),2)</f>
        <v>0</v>
      </c>
      <c r="PA70" s="617">
        <f>ROUNDUP(SUM(
IF(AND(LH70='DD FD'!$J$10,LJ70='DD FD'!$AI$3),LI70,0),
IF(AND(LR70='DD FD'!$J$10,LT70='DD FD'!$AI$3),LS70,0),
IF(AND(MB70='DD FD'!$J$10,MD70='DD FD'!$AI$3),MC70,0),
IF(AND(ML70='DD FD'!$J$10,MN70='DD FD'!$AI$3),MM70,0),
IF(AND(MW70='DD FD'!$J$10,MY70='DD FD'!$AI$3),MX70,0),
IF(AND(NH70='DD FD'!$J$10,NJ70='DD FD'!$AI$3),NI70,0),
IF(AND(NS70='DD FD'!$J$10,NU70='DD FD'!$AI$3),NT70,0),
IF(AND(OD70='DD FD'!$J$10,OF70='DD FD'!$AI$3),OE70,0),
IF(AND(OO70='DD FD'!$J$10,OQ70='DD FD'!$AI$3),OP70,0),
),2)</f>
        <v>0</v>
      </c>
      <c r="PB70" s="617">
        <f>ROUNDUP(SUM(
IF(AND(LH70='DD FD'!$J$8,LJ70='DD FD'!$AI$3),LI70,0),
IF(AND(LR70='DD FD'!$J$8,LT70='DD FD'!$AI$3),LS70,0),
IF(AND(MB70='DD FD'!$J$8,MD70='DD FD'!$AI$3),MC70,0),
IF(AND(ML70='DD FD'!$J$8,MN70='DD FD'!$AI$3),MM70,0),
IF(AND(MW70='DD FD'!$J$8,MY70='DD FD'!$AI$3),MX70,0),
IF(AND(NH70='DD FD'!$J$8,NJ70='DD FD'!$AI$3),NI70,0),
IF(AND(NS70='DD FD'!$J$8,NU70='DD FD'!$AI$3),NT70,0),
IF(AND(OD70='DD FD'!$J$8,OF70='DD FD'!$AI$3),OE70,0),
IF(AND(OO70='DD FD'!$J$8,OQ70='DD FD'!$AI$3),OP70,0),
),2)</f>
        <v>0</v>
      </c>
      <c r="PC70" s="617">
        <f>ROUNDUP(SUM(
IF(AND(LH70='DD FD'!$J$5,LJ70='DD FD'!$AI$3),LI70,0),
IF(AND(LR70='DD FD'!$J$5,LT70='DD FD'!$AI$3),LS70,0),
IF(AND(MB70='DD FD'!$J$5,MD70='DD FD'!$AI$3),MC70,0),
IF(AND(ML70='DD FD'!$J$5,MN70='DD FD'!$AI$3),MM70,0),
IF(AND(MW70='DD FD'!$J$5,MY70='DD FD'!$AI$3),MX70,0),
IF(AND(NH70='DD FD'!$J$5,NJ70='DD FD'!$AI$3),NI70,0),
IF(AND(NS70='DD FD'!$J$5,NU70='DD FD'!$AI$3),NT70,0),
IF(AND(OD70='DD FD'!$J$5,OF70='DD FD'!$AI$3),OE70,0),
IF(AND(OO70='DD FD'!$J$5,OQ70='DD FD'!$AI$3),OP70,0),
),2)</f>
        <v>0</v>
      </c>
      <c r="PD70" s="617">
        <f>ROUNDUP(SUM(
IF(AND(LH70='DD FD'!$J$9,LJ70='DD FD'!$AI$3),LI70,0),
IF(AND(LR70='DD FD'!$J$9,LT70='DD FD'!$AI$3),LS70,0),
IF(AND(MB70='DD FD'!$J$9,MD70='DD FD'!$AI$3),MC70,0),
IF(AND(ML70='DD FD'!$J$9,MN70='DD FD'!$AI$3),MM70,0),
IF(AND(MW70='DD FD'!$J$9,MY70='DD FD'!$AI$3),MX70,0),
IF(AND(NH70='DD FD'!$J$9,NJ70='DD FD'!$AI$3),NI70,0),
IF(AND(NS70='DD FD'!$J$9,NU70='DD FD'!$AI$3),NT70,0),
IF(AND(OD70='DD FD'!$J$9,OF70='DD FD'!$AI$3),OE70,0),
IF(AND(OO70='DD FD'!$J$9,OQ70='DD FD'!$AI$3),OP70,0),
),2)</f>
        <v>0</v>
      </c>
      <c r="PE70" s="617">
        <f>ROUNDUP(SUM(
IF(AND(LH70='DD FD'!$J$4,LJ70='DD FD'!$AI$3),LI70,0),
IF(AND(LR70='DD FD'!$J$4,LT70='DD FD'!$AI$3),LS70,0),
IF(AND(MB70='DD FD'!$J$4,MD70='DD FD'!$AI$3),MC70,0),
IF(AND(ML70='DD FD'!$J$4,MN70='DD FD'!$AI$3),MM70,0),
IF(AND(MW70='DD FD'!$J$4,MY70='DD FD'!$AI$3),MX70,0),
IF(AND(NH70='DD FD'!$J$4,NJ70='DD FD'!$AI$3),NI70,0),
IF(AND(NS70='DD FD'!$J$4,NU70='DD FD'!$AI$3),NT70,0),
IF(AND(OD70='DD FD'!$J$4,OF70='DD FD'!$AI$3),OE70,0),
IF(AND(OO70='DD FD'!$J$4,OQ70='DD FD'!$AI$3),OP70,0),
),2)</f>
        <v>0</v>
      </c>
      <c r="PF70" s="619">
        <f>ROUNDUP(SUM(
IF(AND(LH70='DD FD'!$J$11,LJ70='DD FD'!$AI$3),LI70,0),
IF(AND(LR70='DD FD'!$J$11,LT70='DD FD'!$AI$3),LS70,0),
IF(AND(MB70='DD FD'!$J$11,MD70='DD FD'!$AI$3),MC70,0),
IF(AND(ML70='DD FD'!$J$11,MN70='DD FD'!$AI$3),MM70,0),
IF(AND(MW70='DD FD'!$J$11,MY70='DD FD'!$AI$3),MX70,0),
IF(AND(NH70='DD FD'!$J$11,NJ70='DD FD'!$AI$3),NI70,0),
IF(AND(NS70='DD FD'!$J$11,NU70='DD FD'!$AI$3),NT70,0),
IF(AND(OD70='DD FD'!$J$11,OF70='DD FD'!$AI$3),OE70,0),
IF(AND(OO70='DD FD'!$J$11,OQ70='DD FD'!$AI$3),OP70,0),
),2)</f>
        <v>0</v>
      </c>
    </row>
    <row r="71" spans="1:422">
      <c r="A71" s="806"/>
      <c r="B71" s="934"/>
      <c r="C71" s="247"/>
      <c r="D71" s="842"/>
      <c r="E71" s="247"/>
      <c r="F71" s="158"/>
      <c r="G71" s="710"/>
      <c r="H71" s="712"/>
      <c r="I71" s="936"/>
      <c r="J71" s="803"/>
      <c r="K71" s="150"/>
      <c r="L71" s="146" t="str">
        <f t="shared" si="27"/>
        <v/>
      </c>
      <c r="M71" s="501" t="str">
        <f t="shared" si="44"/>
        <v/>
      </c>
      <c r="N71" s="504"/>
      <c r="O71" s="113" t="str">
        <f t="shared" si="45"/>
        <v/>
      </c>
      <c r="P71" s="114" t="str">
        <f t="shared" si="28"/>
        <v/>
      </c>
      <c r="Q71" s="152"/>
      <c r="R71" s="152"/>
      <c r="S71" s="115" t="str">
        <f t="shared" si="46"/>
        <v/>
      </c>
      <c r="T71" s="159"/>
      <c r="U71" s="159"/>
      <c r="V71" s="157"/>
      <c r="W71" s="157"/>
      <c r="X71" s="157"/>
      <c r="Y71" s="772"/>
      <c r="Z71" s="158"/>
      <c r="AA71" s="144"/>
      <c r="AB71" s="112"/>
      <c r="AC71" s="153"/>
      <c r="AD71" s="153"/>
      <c r="AE71" s="153"/>
      <c r="AF71" s="153"/>
      <c r="AG71" s="153"/>
      <c r="AH71" s="153"/>
      <c r="AI71" s="152"/>
      <c r="AJ71" s="158"/>
      <c r="AK71" s="158"/>
      <c r="AL71" s="158"/>
      <c r="AM71" s="116" t="str">
        <f t="shared" si="47"/>
        <v/>
      </c>
      <c r="AN71" s="116" t="str">
        <f t="shared" si="48"/>
        <v/>
      </c>
      <c r="AO71" s="324"/>
      <c r="AP71" s="503"/>
      <c r="AQ71" s="487" t="str">
        <f t="shared" si="49"/>
        <v/>
      </c>
      <c r="AR71" s="113" t="str">
        <f t="shared" si="29"/>
        <v/>
      </c>
      <c r="AS71" s="113" t="str">
        <f t="shared" si="30"/>
        <v/>
      </c>
      <c r="AT71" s="113" t="str">
        <f t="shared" si="31"/>
        <v/>
      </c>
      <c r="AU71" s="113" t="str">
        <f t="shared" si="32"/>
        <v/>
      </c>
      <c r="AV71" s="159"/>
      <c r="AW71" s="157"/>
      <c r="AX71" s="157"/>
      <c r="AY71" s="157"/>
      <c r="AZ71" s="157"/>
      <c r="BA71" s="116" t="str">
        <f t="shared" si="33"/>
        <v/>
      </c>
      <c r="BB71" s="316"/>
      <c r="BC71" s="116" t="str">
        <f t="shared" si="34"/>
        <v/>
      </c>
      <c r="BD71" s="133" t="str">
        <f t="shared" si="35"/>
        <v/>
      </c>
      <c r="BE71" s="157"/>
      <c r="BF71" s="1180"/>
      <c r="BG71" s="1180"/>
      <c r="BH71" s="158"/>
      <c r="BI71" s="490"/>
      <c r="BJ71" s="514" t="str">
        <f t="shared" si="50"/>
        <v/>
      </c>
      <c r="BK71" s="789"/>
      <c r="BL71" s="116" t="str">
        <f t="shared" si="51"/>
        <v/>
      </c>
      <c r="BM71" s="144"/>
      <c r="BN71" s="144"/>
      <c r="BO71" s="144"/>
      <c r="BP71" s="790"/>
      <c r="BQ71" s="790"/>
      <c r="BR71" s="790"/>
      <c r="BS71" s="116" t="str">
        <f t="shared" si="36"/>
        <v/>
      </c>
      <c r="BT71" s="790"/>
      <c r="BU71" s="808" t="str">
        <f t="shared" si="37"/>
        <v/>
      </c>
      <c r="BV71" s="791"/>
      <c r="BW71" s="144"/>
      <c r="BX71" s="20"/>
      <c r="BY71" s="20"/>
      <c r="BZ71" s="20"/>
      <c r="CA71" s="792"/>
      <c r="CB71" s="1201"/>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c r="DL71" s="144"/>
      <c r="DM71" s="144"/>
      <c r="DN71" s="144"/>
      <c r="DO71" s="144"/>
      <c r="DP71" s="144"/>
      <c r="DQ71" s="144"/>
      <c r="DR71" s="144"/>
      <c r="DS71" s="144"/>
      <c r="DT71" s="144"/>
      <c r="DU71" s="144"/>
      <c r="DV71" s="144"/>
      <c r="DW71" s="144"/>
      <c r="DX71" s="144"/>
      <c r="DY71" s="144"/>
      <c r="DZ71" s="144"/>
      <c r="EA71" s="144"/>
      <c r="EB71" s="144"/>
      <c r="EC71" s="144"/>
      <c r="ED71" s="782" t="str">
        <f t="shared" si="52"/>
        <v/>
      </c>
      <c r="EE71" s="519"/>
      <c r="EF71" s="793"/>
      <c r="EG71" s="519"/>
      <c r="EH71" s="794"/>
      <c r="EI71" s="790"/>
      <c r="EJ71" s="794"/>
      <c r="EK71" s="794"/>
      <c r="EL71" s="790"/>
      <c r="EM71" s="790"/>
      <c r="EN71" s="790"/>
      <c r="EO71" s="112" t="str">
        <f t="shared" si="38"/>
        <v/>
      </c>
      <c r="EP71" s="790"/>
      <c r="EQ71" s="488" t="str">
        <f t="shared" si="39"/>
        <v/>
      </c>
      <c r="ER71" s="1100"/>
      <c r="ES71" s="1099" t="str">
        <f t="shared" si="53"/>
        <v/>
      </c>
      <c r="ET71" s="525"/>
      <c r="EU71" s="148"/>
      <c r="EV71" s="148"/>
      <c r="EW71" s="148"/>
      <c r="EX71" s="148"/>
      <c r="EY71" s="148"/>
      <c r="EZ71" s="148"/>
      <c r="FA71" s="148"/>
      <c r="FB71" s="148"/>
      <c r="FC71" s="148"/>
      <c r="FD71" s="148"/>
      <c r="FE71" s="148"/>
      <c r="FF71" s="148"/>
      <c r="FG71" s="148"/>
      <c r="FH71" s="148"/>
      <c r="FI71" s="528"/>
      <c r="FJ71" s="513" t="str">
        <f t="shared" si="40"/>
        <v/>
      </c>
      <c r="FK71" s="158"/>
      <c r="FL71" s="850"/>
      <c r="FM71" s="850"/>
      <c r="FN71" s="850"/>
      <c r="FO71" s="850"/>
      <c r="FP71" s="850"/>
      <c r="FQ71" s="850"/>
      <c r="FR71" s="157"/>
      <c r="FS71" s="143"/>
      <c r="FT71" s="143"/>
      <c r="FU71" s="847" t="str">
        <f t="shared" si="41"/>
        <v/>
      </c>
      <c r="FV71" s="555"/>
      <c r="FW71" s="523" t="str">
        <f>IF(Table1[[#This Row],[Nonfood Inhaltstoffe - Komponente]]="","",VLOOKUP(Table1[[#This Row],[Nonfood Inhaltstoffe - Komponente]],'Dropdown Auswahl'!BJ:BK,2,FALSE))</f>
        <v/>
      </c>
      <c r="FX71" s="1013"/>
      <c r="FY71" s="1011" t="str">
        <f t="shared" si="42"/>
        <v/>
      </c>
      <c r="FZ71" s="152"/>
      <c r="GA71" s="152"/>
      <c r="GB71" s="152"/>
      <c r="GC71" s="529" t="str">
        <f t="shared" si="43"/>
        <v/>
      </c>
      <c r="GG71" s="21"/>
      <c r="GH71" s="21"/>
      <c r="GI71" s="1019"/>
      <c r="GJ71" s="1016" t="str">
        <f>IF(Table1[[#This Row],[Global Trade Item Number (GTIN)]]="","",Table1[[#This Row],[Global Trade Item Number (GTIN)]])</f>
        <v/>
      </c>
      <c r="GK71" s="555" t="str">
        <f>IF(Table1[[#This Row],[WAWI-Nr./ Kreditoren-Nummer
(ASDV)]]&lt;&gt;"",Table1[[#This Row],[WAWI-Nr./ Kreditoren-Nummer
(ASDV)]],"")</f>
        <v/>
      </c>
      <c r="GL71" s="165"/>
      <c r="GM71" s="165"/>
      <c r="GN71" s="165"/>
      <c r="GO71" s="485"/>
      <c r="GP71" s="534"/>
      <c r="GQ71" s="533"/>
      <c r="GR71" s="486"/>
      <c r="GS71" s="486"/>
      <c r="GT71" s="486"/>
      <c r="GU71" s="486"/>
      <c r="GV71" s="486"/>
      <c r="GW71" s="542"/>
      <c r="GX71" s="538"/>
      <c r="GY71" s="144"/>
      <c r="GZ71" s="480"/>
      <c r="HA71" s="158"/>
      <c r="HB71" s="480"/>
      <c r="HC71" s="480"/>
      <c r="HD71" s="480"/>
      <c r="HE71" s="480"/>
      <c r="HF71" s="480"/>
      <c r="HG71" s="480"/>
      <c r="HH71" s="538"/>
      <c r="HI71" s="480"/>
      <c r="HJ71" s="480"/>
      <c r="HK71" s="480"/>
      <c r="HL71" s="480"/>
      <c r="HM71" s="480"/>
      <c r="HN71" s="480"/>
      <c r="HO71" s="480"/>
      <c r="HP71" s="480"/>
      <c r="HQ71" s="480"/>
      <c r="HR71" s="538"/>
      <c r="HS71" s="480"/>
      <c r="HT71" s="480"/>
      <c r="HU71" s="480"/>
      <c r="HV71" s="480"/>
      <c r="HW71" s="480"/>
      <c r="HX71" s="480"/>
      <c r="HY71" s="480"/>
      <c r="HZ71" s="480"/>
      <c r="IA71" s="480"/>
      <c r="IB71" s="538"/>
      <c r="IC71" s="480"/>
      <c r="ID71" s="480"/>
      <c r="IE71" s="480"/>
      <c r="IF71" s="480"/>
      <c r="IG71" s="480"/>
      <c r="IH71" s="480"/>
      <c r="II71" s="480"/>
      <c r="IJ71" s="480"/>
      <c r="IK71" s="480"/>
      <c r="IL71" s="480"/>
      <c r="IM71" s="538"/>
      <c r="IN71" s="480"/>
      <c r="IO71" s="480"/>
      <c r="IP71" s="480"/>
      <c r="IQ71" s="480"/>
      <c r="IR71" s="480"/>
      <c r="IS71" s="480"/>
      <c r="IT71" s="480"/>
      <c r="IU71" s="480"/>
      <c r="IV71" s="480"/>
      <c r="IW71" s="480"/>
      <c r="IX71" s="538"/>
      <c r="IY71" s="480"/>
      <c r="IZ71" s="480"/>
      <c r="JA71" s="480"/>
      <c r="JB71" s="480"/>
      <c r="JC71" s="480"/>
      <c r="JD71" s="480"/>
      <c r="JE71" s="480"/>
      <c r="JF71" s="480"/>
      <c r="JG71" s="480"/>
      <c r="JH71" s="480"/>
      <c r="JI71" s="538"/>
      <c r="JJ71" s="480"/>
      <c r="JK71" s="480"/>
      <c r="JL71" s="480"/>
      <c r="JM71" s="480"/>
      <c r="JN71" s="480"/>
      <c r="JO71" s="480"/>
      <c r="JP71" s="480"/>
      <c r="JQ71" s="480"/>
      <c r="JR71" s="480"/>
      <c r="JS71" s="590"/>
      <c r="JT71" s="538"/>
      <c r="JU71" s="480"/>
      <c r="JV71" s="480"/>
      <c r="JW71" s="480"/>
      <c r="JX71" s="480"/>
      <c r="JY71" s="480"/>
      <c r="JZ71" s="480"/>
      <c r="KA71" s="480"/>
      <c r="KB71" s="480"/>
      <c r="KC71" s="480"/>
      <c r="KD71" s="480"/>
      <c r="KE71" s="538"/>
      <c r="KF71" s="480"/>
      <c r="KG71" s="480"/>
      <c r="KH71" s="480"/>
      <c r="KI71" s="480"/>
      <c r="KJ71" s="480"/>
      <c r="KK71" s="480"/>
      <c r="KL71" s="480"/>
      <c r="KM71" s="480"/>
      <c r="KN71" s="480"/>
      <c r="KO71" s="480"/>
      <c r="KR71" s="568" t="str">
        <f>IF(Table1[[#This Row],[GTIN]]&lt;&gt;"",Table1[[#This Row],[GTIN]],"")</f>
        <v/>
      </c>
      <c r="KS71" s="569" t="str">
        <f>Table1[[#This Row],[Kreditor]]</f>
        <v/>
      </c>
      <c r="KT71" s="570" t="str">
        <f>IF(Table1[[#This Row],[Gültig ab (Datum)]]&lt;&gt;"",Table1[[#This Row],[Gültig ab (Datum)]],"")</f>
        <v/>
      </c>
      <c r="KU71" s="570"/>
      <c r="KV71" s="583" t="str">
        <f>IF(Table1[[#This Row],[Artikel verpackt? 
(X=Ja)]]="","",Table1[[#This Row],[Artikel verpackt? 
(X=Ja)]])</f>
        <v/>
      </c>
      <c r="KW71" s="571" t="str">
        <f>IF(Table1[[#This Row],[Verpackung recyclingfähig?
(X=Ja)]]="","",Table1[[#This Row],[Verpackung recyclingfähig?
(X=Ja)]])</f>
        <v/>
      </c>
      <c r="KX71" s="572"/>
      <c r="KY71" s="573"/>
      <c r="KZ71" s="574"/>
      <c r="LA71" s="574"/>
      <c r="LB71" s="574"/>
      <c r="LC71" s="574"/>
      <c r="LD71" s="574"/>
      <c r="LE71" s="574"/>
      <c r="LF71" s="575"/>
      <c r="LG71" s="576" t="str">
        <f>IF(Table1[[#This Row],[Hauptkörper - B1 - Art]]="","",VLOOKUP(Table1[[#This Row],[Hauptkörper - B1 - Art]],'DD FD'!B:C,2,FALSE))</f>
        <v/>
      </c>
      <c r="LH71" s="577" t="str">
        <f>IF(Table1[[#This Row],[Hauptkörper - B1 - Fraktion]]="","",VLOOKUP(Table1[[#This Row],[Hauptkörper - B1 - Fraktion]],'DD FD'!H:J,3,FALSE))</f>
        <v/>
      </c>
      <c r="LI71" s="574" t="str">
        <f>IF(Table1[[#This Row],[Hauptkörper - B1 - Gewicht
(in G)]]="","",Table1[[#This Row],[Hauptkörper - B1 - Gewicht
(in G)]])</f>
        <v/>
      </c>
      <c r="LJ71" s="574" t="str">
        <f>IF(Table1[[#This Row],[Hauptkörper - B1 - Lizenzierungs-pflichtig? (X=Ja)]]="","",Table1[[#This Row],[Hauptkörper - B1 - Lizenzierungs-pflichtig? (X=Ja)]])</f>
        <v/>
      </c>
      <c r="LK71" s="577" t="str">
        <f>IF(Table1[[#This Row],[Hauptkörper - B1 - Virgin Material]]="","",VLOOKUP(Table1[[#This Row],[Hauptkörper - B1 - Virgin Material]],'DD FD'!AJ:AK,2,FALSE))</f>
        <v/>
      </c>
      <c r="LL71" s="578" t="str">
        <f>IF(Table1[[#This Row],[Hauptkörper - B1 - Virgin Material Anteil (in %)]]="","",Table1[[#This Row],[Hauptkörper - B1 - Virgin Material Anteil (in %)]])</f>
        <v/>
      </c>
      <c r="LM71" s="577" t="str">
        <f>IF(Table1[[#This Row],[Hauptkörper - B1 - Recyceltes Material]]="","",VLOOKUP(Table1[[#This Row],[Hauptkörper - B1 - Recyceltes Material]],'DD FD'!AL:AM,2,FALSE))</f>
        <v/>
      </c>
      <c r="LN71" s="578" t="str">
        <f>IF(Table1[[#This Row],[Hauptkörper - B1 - Recyceltes Material Anteil (in %)]]="","",Table1[[#This Row],[Hauptkörper - B1 - Recyceltes Material Anteil (in %)]])</f>
        <v/>
      </c>
      <c r="LO71" s="579" t="str">
        <f>IF(Table1[[#This Row],[Hauptkörper - B1 - Beschichtung]]="","",VLOOKUP(Table1[[#This Row],[Hauptkörper - B1 - Beschichtung]],'DD FD'!AE:AF,2,FALSE))</f>
        <v/>
      </c>
      <c r="LP71" s="580" t="str">
        <f>IF(Table1[[#This Row],[Hauptkörper - B1 - Beschichtung Anteil (in %)]]="","",Table1[[#This Row],[Hauptkörper - B1 - Beschichtung Anteil (in %)]])</f>
        <v/>
      </c>
      <c r="LQ71" s="576" t="str">
        <f>IF(Table1[[#This Row],[Hauptkörper - B2 - Art]]="","",VLOOKUP(Table1[[#This Row],[Hauptkörper - B2 - Art]],'DD FD'!B:C,2,FALSE))</f>
        <v/>
      </c>
      <c r="LR71" s="577" t="str">
        <f>IF(Table1[[#This Row],[Hauptkörper - B2 - Fraktion]]="","",VLOOKUP(Table1[[#This Row],[Hauptkörper - B2 - Fraktion]],'DD FD'!H:J,3,FALSE))</f>
        <v/>
      </c>
      <c r="LS71" s="574" t="str">
        <f>IF(Table1[[#This Row],[Hauptkörper - B2 - Gewicht
(in G)]]="","",Table1[[#This Row],[Hauptkörper - B2 - Gewicht
(in G)]])</f>
        <v/>
      </c>
      <c r="LT71" s="574" t="str">
        <f>IF(Table1[[#This Row],[Hauptkörper - B2 - Lizenzierungs-pflichtig? (X=Ja)]]="","",Table1[[#This Row],[Hauptkörper - B2 - Lizenzierungs-pflichtig? (X=Ja)]])</f>
        <v/>
      </c>
      <c r="LU71" s="577" t="str">
        <f>IF(Table1[[#This Row],[Hauptkörper - B2 - Virgin Material]]="","",VLOOKUP(Table1[[#This Row],[Hauptkörper - B2 - Virgin Material]],'DD FD'!AJ:AK,2,FALSE))</f>
        <v/>
      </c>
      <c r="LV71" s="578" t="str">
        <f>IF(Table1[[#This Row],[Hauptkörper - B2 - Virgin Material Anteil (in %)]]="","",Table1[[#This Row],[Hauptkörper - B2 - Virgin Material Anteil (in %)]])</f>
        <v/>
      </c>
      <c r="LW71" s="577" t="str">
        <f>IF(Table1[[#This Row],[Hauptkörper - B2 - Recyceltes Material]]="","",VLOOKUP(Table1[[#This Row],[Hauptkörper - B2 - Recyceltes Material]],'DD FD'!AL:AM,2,FALSE))</f>
        <v/>
      </c>
      <c r="LX71" s="578" t="str">
        <f>IF(Table1[[#This Row],[Hauptkörper - B2 - Recyceltes Material Anteil (in %)]]="","",Table1[[#This Row],[Hauptkörper - B2 - Recyceltes Material Anteil (in %)]])</f>
        <v/>
      </c>
      <c r="LY71" s="577" t="str">
        <f>IF(Table1[[#This Row],[Hauptkörper - B2 - Beschichtung]]="","",VLOOKUP(Table1[[#This Row],[Hauptkörper - B2 - Beschichtung]],'DD FD'!AE:AF,2,FALSE))</f>
        <v/>
      </c>
      <c r="LZ71" s="580" t="str">
        <f>IF(Table1[[#This Row],[Hauptkörper - B2 - Beschichtung Anteil (in %)]]="","",Table1[[#This Row],[Hauptkörper - B2 - Beschichtung Anteil (in %)]])</f>
        <v/>
      </c>
      <c r="MA71" s="576" t="str">
        <f>IF(Table1[[#This Row],[Hauptkörper - B3 - Art]]="","",VLOOKUP(Table1[[#This Row],[Hauptkörper - B3 - Art]],'DD FD'!B:C,2,FALSE))</f>
        <v/>
      </c>
      <c r="MB71" s="577" t="str">
        <f>IF(Table1[[#This Row],[Hauptkörper - B3 - Fraktion]]="","",VLOOKUP(Table1[[#This Row],[Hauptkörper - B3 - Fraktion]],'DD FD'!H:J,3,FALSE))</f>
        <v/>
      </c>
      <c r="MC71" s="574" t="str">
        <f>IF(Table1[[#This Row],[Hauptkörper - B3 - Gewicht
(in G)]]="","",Table1[[#This Row],[Hauptkörper - B3 - Gewicht
(in G)]])</f>
        <v/>
      </c>
      <c r="MD71" s="574" t="str">
        <f>IF(Table1[[#This Row],[Hauptkörper - B3 - Lizenzierungs-pflichtig? (X=Ja)]]="","",Table1[[#This Row],[Hauptkörper - B3 - Lizenzierungs-pflichtig? (X=Ja)]])</f>
        <v/>
      </c>
      <c r="ME71" s="577" t="str">
        <f>IF(Table1[[#This Row],[Hauptkörper - B3 - Virgin Material]]="","",VLOOKUP(Table1[[#This Row],[Hauptkörper - B3 - Virgin Material]],'DD FD'!AJ:AK,2,FALSE))</f>
        <v/>
      </c>
      <c r="MF71" s="578" t="str">
        <f>IF(Table1[[#This Row],[Hauptkörper - B3 - Virgin Material Anteil (in %)]]="","",Table1[[#This Row],[Hauptkörper - B3 - Virgin Material Anteil (in %)]])</f>
        <v/>
      </c>
      <c r="MG71" s="577" t="str">
        <f>IF(Table1[[#This Row],[Hauptkörper - B3 - Recyceltes Material]]="","",VLOOKUP(Table1[[#This Row],[Hauptkörper - B3 - Recyceltes Material]],'DD FD'!AL:AM,2,FALSE))</f>
        <v/>
      </c>
      <c r="MH71" s="578" t="str">
        <f>IF(Table1[[#This Row],[Hauptkörper - B3 - Recyceltes Material Anteil (in %)]]="","",Table1[[#This Row],[Hauptkörper - B3 - Recyceltes Material Anteil (in %)]])</f>
        <v/>
      </c>
      <c r="MI71" s="577" t="str">
        <f>IF(Table1[[#This Row],[Hauptkörper - B3 - Beschichtung]]="","",VLOOKUP(Table1[[#This Row],[Hauptkörper - B3 - Beschichtung]],'DD FD'!AE:AF,2,FALSE))</f>
        <v/>
      </c>
      <c r="MJ71" s="580" t="str">
        <f>IF(Table1[[#This Row],[Hauptkörper - B3 - Beschichtung Anteil (in %)]]="","",Table1[[#This Row],[Hauptkörper - B3 - Beschichtung Anteil (in %)]])</f>
        <v/>
      </c>
      <c r="MK71" s="576" t="str">
        <f>IF(Table1[[#This Row],[Verschluss - B1 - Art]]="","",VLOOKUP(Table1[[#This Row],[Verschluss - B1 - Art]],'DD FD'!D:E,2,FALSE))</f>
        <v/>
      </c>
      <c r="ML71" s="577" t="str">
        <f>IF(Table1[[#This Row],[Verschluss - B1 - Fraktion]]="","",VLOOKUP(Table1[[#This Row],[Verschluss - B1 - Fraktion]],'DD FD'!H:J,3,FALSE))</f>
        <v/>
      </c>
      <c r="MM71" s="574" t="str">
        <f>IF(Table1[[#This Row],[Verschluss - B1 - Gewicht (in G)]]="","",Table1[[#This Row],[Verschluss - B1 - Gewicht (in G)]])</f>
        <v/>
      </c>
      <c r="MN71" s="574" t="str">
        <f>IF(Table1[[#This Row],[Verschluss - B1 - Lizenzierungs-pflichtig? (X=Ja)]]="","",Table1[[#This Row],[Verschluss - B1 - Lizenzierungs-pflichtig? (X=Ja)]])</f>
        <v/>
      </c>
      <c r="MO71" s="574" t="str">
        <f>IF(Table1[[#This Row],[Verschluss - B1 - Trennbar vom Hauptkörper? (X=Ja)]]="","",Table1[[#This Row],[Verschluss - B1 - Trennbar vom Hauptkörper? (X=Ja)]])</f>
        <v/>
      </c>
      <c r="MP71" s="577" t="str">
        <f>IF(Table1[[#This Row],[Verschluss - B1 - Virgin Material]]="","",VLOOKUP(Table1[[#This Row],[Verschluss - B1 - Virgin Material]],'DD FD'!AJ:AK,2,FALSE))</f>
        <v/>
      </c>
      <c r="MQ71" s="578" t="str">
        <f>IF(Table1[[#This Row],[Verschluss - B1 - Virgin Material Anteil (in %)]]="","",Table1[[#This Row],[Verschluss - B1 - Virgin Material Anteil (in %)]])</f>
        <v/>
      </c>
      <c r="MR71" s="577" t="str">
        <f>IF(Table1[[#This Row],[Verschluss - B1 - Recyceltes Material]]="","",VLOOKUP(Table1[[#This Row],[Verschluss - B1 - Recyceltes Material]],'DD FD'!AL:AM,2,FALSE))</f>
        <v/>
      </c>
      <c r="MS71" s="578" t="str">
        <f>IF(Table1[[#This Row],[Verschluss - B1 - Recyceltes Material Anteil (in %)]]="","",Table1[[#This Row],[Verschluss - B1 - Recyceltes Material Anteil (in %)]])</f>
        <v/>
      </c>
      <c r="MT71" s="577" t="str">
        <f>IF(Table1[[#This Row],[Verschluss - B1 - Beschichtung]]="","",VLOOKUP(Table1[[#This Row],[Verschluss - B1 - Beschichtung]],'DD FD'!AE:AF,2,FALSE))</f>
        <v/>
      </c>
      <c r="MU71" s="580" t="str">
        <f>IF(Table1[[#This Row],[Verschluss - B1 - Beschichtung Anteil (in %)]]="","",Table1[[#This Row],[Verschluss - B1 - Beschichtung Anteil (in %)]])</f>
        <v/>
      </c>
      <c r="MV71" s="576" t="str">
        <f>IF(Table1[[#This Row],[Verschluss - B2 - Art]]="","",VLOOKUP(Table1[[#This Row],[Verschluss - B2 - Art]],'DD FD'!D:E,2,FALSE))</f>
        <v/>
      </c>
      <c r="MW71" s="577" t="str">
        <f>IF(Table1[[#This Row],[Verschluss - B2 - Fraktion]]="","",VLOOKUP(Table1[[#This Row],[Verschluss - B2 - Fraktion]],'DD FD'!H:J,3,FALSE))</f>
        <v/>
      </c>
      <c r="MX71" s="574" t="str">
        <f>IF(Table1[[#This Row],[Verschluss - B2 - Gewicht (in G)]]="","",Table1[[#This Row],[Verschluss - B2 - Gewicht (in G)]])</f>
        <v/>
      </c>
      <c r="MY71" s="574" t="str">
        <f>IF(Table1[[#This Row],[Verschluss - B2 - Lizenzierungs-pflichtig? (X=Ja)]]="","",Table1[[#This Row],[Verschluss - B2 - Lizenzierungs-pflichtig? (X=Ja)]])</f>
        <v/>
      </c>
      <c r="MZ71" s="574" t="str">
        <f>IF(Table1[[#This Row],[Verschluss - B2 - Trennbar vom Hauptkörper? (X=Ja)]]="","",Table1[[#This Row],[Verschluss - B2 - Trennbar vom Hauptkörper? (X=Ja)]])</f>
        <v/>
      </c>
      <c r="NA71" s="577" t="str">
        <f>IF(Table1[[#This Row],[Verschluss - B2 - Virgin Material]]="","",VLOOKUP(Table1[[#This Row],[Verschluss - B2 - Virgin Material]],'DD FD'!AJ:AK,2,FALSE))</f>
        <v/>
      </c>
      <c r="NB71" s="578" t="str">
        <f>IF(Table1[[#This Row],[Verschluss - B2 - Virgin Material Anteil (in %)]]="","",Table1[[#This Row],[Verschluss - B2 - Virgin Material Anteil (in %)]])</f>
        <v/>
      </c>
      <c r="NC71" s="577" t="str">
        <f>IF(Table1[[#This Row],[Verschluss - B2 - Recyceltes Material]]="","",VLOOKUP(Table1[[#This Row],[Verschluss - B2 - Recyceltes Material]],'DD FD'!AL:AM,2,FALSE))</f>
        <v/>
      </c>
      <c r="ND71" s="578" t="str">
        <f>IF(Table1[[#This Row],[Verschluss - B2 - Recyceltes Material Anteil (in %)]]="","",Table1[[#This Row],[Verschluss - B2 - Recyceltes Material Anteil (in %)]])</f>
        <v/>
      </c>
      <c r="NE71" s="577" t="str">
        <f>IF(Table1[[#This Row],[Verschluss - B2 - Beschichtung]]="","",VLOOKUP(Table1[[#This Row],[Verschluss - B2 - Beschichtung]],'DD FD'!AE:AF,2,FALSE))</f>
        <v/>
      </c>
      <c r="NF71" s="580" t="str">
        <f>IF(Table1[[#This Row],[Verschluss - B2 - Beschichtung Anteil (in %)]]="","",Table1[[#This Row],[Verschluss - B2 - Beschichtung Anteil (in %)]])</f>
        <v/>
      </c>
      <c r="NG71" s="576" t="str">
        <f>IF(Table1[[#This Row],[Verschluss - B3 - Art]]="","",VLOOKUP(Table1[[#This Row],[Verschluss - B3 - Art]],'DD FD'!D:E,2,FALSE))</f>
        <v/>
      </c>
      <c r="NH71" s="577" t="str">
        <f>IF(Table1[[#This Row],[Verschluss - B3 - Fraktion]]="","",VLOOKUP(Table1[[#This Row],[Verschluss - B3 - Fraktion]],'DD FD'!H:J,3,FALSE))</f>
        <v/>
      </c>
      <c r="NI71" s="574" t="str">
        <f>IF(Table1[[#This Row],[Verschluss - B3 - Gewicht (in G)]]="","",Table1[[#This Row],[Verschluss - B3 - Gewicht (in G)]])</f>
        <v/>
      </c>
      <c r="NJ71" s="574" t="str">
        <f>IF(Table1[[#This Row],[Verschluss - B3 - Lizenzierungs-pflichtig? (X=Ja)]]="","",Table1[[#This Row],[Verschluss - B3 - Lizenzierungs-pflichtig? (X=Ja)]])</f>
        <v/>
      </c>
      <c r="NK71" s="574" t="str">
        <f>IF(Table1[[#This Row],[Verschluss - B3 - Trennbar vom Hauptkörper? (X=Ja)]]="","",Table1[[#This Row],[Verschluss - B3 - Trennbar vom Hauptkörper? (X=Ja)]])</f>
        <v/>
      </c>
      <c r="NL71" s="577" t="str">
        <f>IF(Table1[[#This Row],[Verschluss - B3 - Virgin Material]]="","",VLOOKUP(Table1[[#This Row],[Verschluss - B3 - Virgin Material]],'DD FD'!AJ:AK,2,FALSE))</f>
        <v/>
      </c>
      <c r="NM71" s="578" t="str">
        <f>IF(Table1[[#This Row],[Verschluss - B3 - Virgin Material Anteil (in %)]]="","",Table1[[#This Row],[Verschluss - B3 - Virgin Material Anteil (in %)]])</f>
        <v/>
      </c>
      <c r="NN71" s="577" t="str">
        <f>IF(Table1[[#This Row],[Verschluss - B3 - Recyceltes Material]]="","",VLOOKUP(Table1[[#This Row],[Verschluss - B3 - Recyceltes Material]],'DD FD'!AL:AM,2,FALSE))</f>
        <v/>
      </c>
      <c r="NO71" s="578" t="str">
        <f>IF(Table1[[#This Row],[Verschluss - B3 - Recyceltes Material Anteil (in %)]]="","",Table1[[#This Row],[Verschluss - B3 - Recyceltes Material Anteil (in %)]])</f>
        <v/>
      </c>
      <c r="NP71" s="577" t="str">
        <f>IF(Table1[[#This Row],[Verschluss - B3 - Beschichtung]]="","",VLOOKUP(Table1[[#This Row],[Verschluss - B3 - Beschichtung]],'DD FD'!AE:AF,2,FALSE))</f>
        <v/>
      </c>
      <c r="NQ71" s="580" t="str">
        <f>IF(Table1[[#This Row],[Verschluss - B3 - Beschichtung Anteil (in %)]]="","",Table1[[#This Row],[Verschluss - B3 - Beschichtung Anteil (in %)]])</f>
        <v/>
      </c>
      <c r="NR71" s="576" t="str">
        <f>IF(Table1[[#This Row],[Etikett - B1 - Art]]="","",VLOOKUP(Table1[[#This Row],[Etikett - B1 - Art]],'DD FD'!F:G,2,FALSE))</f>
        <v/>
      </c>
      <c r="NS71" s="577" t="str">
        <f>IF(Table1[[#This Row],[Etikett - B1 - Fraktion]]="","",VLOOKUP(Table1[[#This Row],[Etikett - B1 - Fraktion]],'DD FD'!H:J,3,FALSE))</f>
        <v/>
      </c>
      <c r="NT71" s="574" t="str">
        <f>IF(Table1[[#This Row],[Etikett - B1 - Gewicht (in G)]]="","",Table1[[#This Row],[Etikett - B1 - Gewicht (in G)]])</f>
        <v/>
      </c>
      <c r="NU71" s="574" t="str">
        <f>IF(Table1[[#This Row],[Etikett - B1 - Lizenzierungs-pflichtig? (X=Ja)]]="","",Table1[[#This Row],[Etikett - B1 - Lizenzierungs-pflichtig? (X=Ja)]])</f>
        <v/>
      </c>
      <c r="NV71" s="574" t="str">
        <f>IF(Table1[[#This Row],[Etikett - B1 - Trennbar vom Hauptkörper? (X=Ja)]]="","",Table1[[#This Row],[Etikett - B1 - Trennbar vom Hauptkörper? (X=Ja)]])</f>
        <v/>
      </c>
      <c r="NW71" s="577" t="str">
        <f>IF(Table1[[#This Row],[Etikett - B1 - Virgin Material]]="","",VLOOKUP(Table1[[#This Row],[Etikett - B1 - Virgin Material]],'DD FD'!AJ:AK,2,FALSE))</f>
        <v/>
      </c>
      <c r="NX71" s="578" t="str">
        <f>IF(Table1[[#This Row],[Etikett - B1 - Virgin Material Anteil (in %)]]="","",Table1[[#This Row],[Etikett - B1 - Virgin Material Anteil (in %)]])</f>
        <v/>
      </c>
      <c r="NY71" s="577" t="str">
        <f>IF(Table1[[#This Row],[Etikett - B1 - Recyceltes Material]]="","",VLOOKUP(Table1[[#This Row],[Etikett - B1 - Recyceltes Material]],'DD FD'!AL:AM,2,FALSE))</f>
        <v/>
      </c>
      <c r="NZ71" s="578" t="str">
        <f>IF(Table1[[#This Row],[Etikett - B1 - Recyceltes Material Anteil (in %)]]="","",Table1[[#This Row],[Etikett - B1 - Recyceltes Material Anteil (in %)]])</f>
        <v/>
      </c>
      <c r="OA71" s="577" t="str">
        <f>IF(Table1[[#This Row],[Etikett - B1 - Beschichtung]]="","",VLOOKUP(Table1[[#This Row],[Etikett - B1 - Beschichtung]],'DD FD'!AE:AF,2,FALSE))</f>
        <v/>
      </c>
      <c r="OB71" s="580" t="str">
        <f>IF(Table1[[#This Row],[Etikett - B1 - Beschichtung Anteil (in %)]]="","",Table1[[#This Row],[Etikett - B1 - Beschichtung Anteil (in %)]])</f>
        <v/>
      </c>
      <c r="OC71" s="576" t="str">
        <f>IF(Table1[[#This Row],[Etikett - B2 - Art]]="","",VLOOKUP(Table1[[#This Row],[Etikett - B2 - Art]],'DD FD'!F:G,2,FALSE))</f>
        <v/>
      </c>
      <c r="OD71" s="577" t="str">
        <f>IF(Table1[[#This Row],[Etikett - B2 - Fraktion]]="","",VLOOKUP(Table1[[#This Row],[Etikett - B2 - Fraktion]],'DD FD'!H:J,3,FALSE))</f>
        <v/>
      </c>
      <c r="OE71" s="574" t="str">
        <f>IF(Table1[[#This Row],[Etikett - B2 - Gewicht (in G)]]="","",Table1[[#This Row],[Etikett - B2 - Gewicht (in G)]])</f>
        <v/>
      </c>
      <c r="OF71" s="574" t="str">
        <f>IF(Table1[[#This Row],[Etikett - B2 - Lizenzierungs-pflichtig? (X=Ja)]]="","",Table1[[#This Row],[Etikett - B2 - Lizenzierungs-pflichtig? (X=Ja)]])</f>
        <v/>
      </c>
      <c r="OG71" s="574" t="str">
        <f>IF(Table1[[#This Row],[Etikett - B2 - Trennbar vom Hauptkörper? (X=Ja)]]="","",Table1[[#This Row],[Etikett - B2 - Trennbar vom Hauptkörper? (X=Ja)]])</f>
        <v/>
      </c>
      <c r="OH71" s="577" t="str">
        <f>IF(Table1[[#This Row],[Etikett - B2 - Virgin Material]]="","",VLOOKUP(Table1[[#This Row],[Etikett - B2 - Virgin Material]],'DD FD'!AJ:AK,2,FALSE))</f>
        <v/>
      </c>
      <c r="OI71" s="578" t="str">
        <f>IF(Table1[[#This Row],[Etikett - B2 - Virgin Material Anteil (in %)]]="","",Table1[[#This Row],[Etikett - B2 - Virgin Material Anteil (in %)]])</f>
        <v/>
      </c>
      <c r="OJ71" s="577" t="str">
        <f>IF(Table1[[#This Row],[Etikett - B2 - Recyceltes Material]]="","",VLOOKUP(Table1[[#This Row],[Etikett - B2 - Recyceltes Material]],'DD FD'!AL:AM,2,FALSE))</f>
        <v/>
      </c>
      <c r="OK71" s="578" t="str">
        <f>IF(Table1[[#This Row],[Etikett - B2 - Recyceltes Material Anteil (in %)]]="","",Table1[[#This Row],[Etikett - B2 - Recyceltes Material Anteil (in %)]])</f>
        <v/>
      </c>
      <c r="OL71" s="577" t="str">
        <f>IF(Table1[[#This Row],[Etikett - B2 - Beschichtung]]="","",VLOOKUP(Table1[[#This Row],[Etikett - B2 - Beschichtung]],'DD FD'!AE:AF,2,FALSE))</f>
        <v/>
      </c>
      <c r="OM71" s="580" t="str">
        <f>IF(Table1[[#This Row],[Etikett - B2 - Beschichtung Anteil (in %)]]="","",Table1[[#This Row],[Etikett - B2 - Beschichtung Anteil (in %)]])</f>
        <v/>
      </c>
      <c r="ON71" s="576" t="str">
        <f>IF(Table1[[#This Row],[Etikett - B3 - Art]]="","",VLOOKUP(Table1[[#This Row],[Etikett - B3 - Art]],'DD FD'!F:G,2,FALSE))</f>
        <v/>
      </c>
      <c r="OO71" s="577" t="str">
        <f>IF(Table1[[#This Row],[Etikett - B3 - Fraktion]]="","",VLOOKUP(Table1[[#This Row],[Etikett - B3 - Fraktion]],'DD FD'!H:J,3,FALSE))</f>
        <v/>
      </c>
      <c r="OP71" s="574" t="str">
        <f>IF(Table1[[#This Row],[Etikett - B3 - Gewicht (in G)]]="","",Table1[[#This Row],[Etikett - B3 - Gewicht (in G)]])</f>
        <v/>
      </c>
      <c r="OQ71" s="574" t="str">
        <f>IF(Table1[[#This Row],[Etikett - B3 - Lizenzierungs-pflichtig? (X=Ja)]]="","",Table1[[#This Row],[Etikett - B3 - Lizenzierungs-pflichtig? (X=Ja)]])</f>
        <v/>
      </c>
      <c r="OR71" s="574" t="str">
        <f>IF(Table1[[#This Row],[Etikett - B3 - Trennbar vom Hauptkörper? (X=Ja)]]="","",Table1[[#This Row],[Etikett - B3 - Trennbar vom Hauptkörper? (X=Ja)]])</f>
        <v/>
      </c>
      <c r="OS71" s="577" t="str">
        <f>IF(Table1[[#This Row],[Etikett - B3 - Virgin Material]]="","",VLOOKUP(Table1[[#This Row],[Etikett - B3 - Virgin Material]],'DD FD'!AJ:AK,2,FALSE))</f>
        <v/>
      </c>
      <c r="OT71" s="578" t="str">
        <f>IF(Table1[[#This Row],[Etikett - B3 - Virgin Material Anteil (in %)]]="","",Table1[[#This Row],[Etikett - B3 - Virgin Material Anteil (in %)]])</f>
        <v/>
      </c>
      <c r="OU71" s="577" t="str">
        <f>IF(Table1[[#This Row],[Etikett - B3 - Recyceltes Material]]="","",VLOOKUP(Table1[[#This Row],[Etikett - B3 - Recyceltes Material]],'DD FD'!AL:AM,2,FALSE))</f>
        <v/>
      </c>
      <c r="OV71" s="578" t="str">
        <f>IF(Table1[[#This Row],[Etikett - B3 - Recyceltes Material Anteil (in %)]]="","",Table1[[#This Row],[Etikett - B3 - Recyceltes Material Anteil (in %)]])</f>
        <v/>
      </c>
      <c r="OW71" s="577" t="str">
        <f>IF(Table1[[#This Row],[Etikett - B3 - Beschichtung]]="","",VLOOKUP(Table1[[#This Row],[Etikett - B3 - Beschichtung]],'DD FD'!AE:AF,2,FALSE))</f>
        <v/>
      </c>
      <c r="OX71" s="613" t="str">
        <f>IF(Table1[[#This Row],[Etikett - B3 - Beschichtung Anteil (in %)]]="","",Table1[[#This Row],[Etikett - B3 - Beschichtung Anteil (in %)]])</f>
        <v/>
      </c>
      <c r="OY71" s="618">
        <f>ROUNDUP(SUM(
IF(AND(LH71='DD FD'!$J$7,LJ71='DD FD'!$AI$3),LI71,0),
IF(AND(LR71='DD FD'!$J$7,LT71='DD FD'!$AI$3),LS71,0),
IF(AND(MB71='DD FD'!$J$7,MD71='DD FD'!$AI$3),MC71,0),
IF(AND(ML71='DD FD'!$J$7,MN71='DD FD'!$AI$3),MM71,0),
IF(AND(MW71='DD FD'!$J$7,MY71='DD FD'!$AI$3),MX71,0),
IF(AND(NH71='DD FD'!$J$7,NJ71='DD FD'!$AI$3),NI71,0),
IF(AND(NS71='DD FD'!$J$7,NU71='DD FD'!$AI$3),NT71,0),
IF(AND(OD71='DD FD'!$J$7,OF71='DD FD'!$AI$3),OE71,0),
IF(AND(OO71='DD FD'!$J$7,OQ71='DD FD'!$AI$3),OP71,0),
),2)</f>
        <v>0</v>
      </c>
      <c r="OZ71" s="617">
        <f>ROUNDUP(SUM(
IF(AND(LH71='DD FD'!$J$6,LJ71='DD FD'!$AI$3),LI71,0),
IF(AND(LR71='DD FD'!$J$6,LT71='DD FD'!$AI$3),LS71,0),
IF(AND(MB71='DD FD'!$J$6,MD71='DD FD'!$AI$3),MC71,0),
IF(AND(ML71='DD FD'!$J$6,MN71='DD FD'!$AI$3),MM71,0),
IF(AND(MW71='DD FD'!$J$6,MY71='DD FD'!$AI$3),MX71,0),
IF(AND(NH71='DD FD'!$J$6,NJ71='DD FD'!$AI$3),NI71,0),
IF(AND(NS71='DD FD'!$J$6,NU71='DD FD'!$AI$3),NT71,0),
IF(AND(OD71='DD FD'!$J$6,OF71='DD FD'!$AI$3),OE71,0),
IF(AND(OO71='DD FD'!$J$6,OQ71='DD FD'!$AI$3),OP71,0),
),2)</f>
        <v>0</v>
      </c>
      <c r="PA71" s="617">
        <f>ROUNDUP(SUM(
IF(AND(LH71='DD FD'!$J$10,LJ71='DD FD'!$AI$3),LI71,0),
IF(AND(LR71='DD FD'!$J$10,LT71='DD FD'!$AI$3),LS71,0),
IF(AND(MB71='DD FD'!$J$10,MD71='DD FD'!$AI$3),MC71,0),
IF(AND(ML71='DD FD'!$J$10,MN71='DD FD'!$AI$3),MM71,0),
IF(AND(MW71='DD FD'!$J$10,MY71='DD FD'!$AI$3),MX71,0),
IF(AND(NH71='DD FD'!$J$10,NJ71='DD FD'!$AI$3),NI71,0),
IF(AND(NS71='DD FD'!$J$10,NU71='DD FD'!$AI$3),NT71,0),
IF(AND(OD71='DD FD'!$J$10,OF71='DD FD'!$AI$3),OE71,0),
IF(AND(OO71='DD FD'!$J$10,OQ71='DD FD'!$AI$3),OP71,0),
),2)</f>
        <v>0</v>
      </c>
      <c r="PB71" s="617">
        <f>ROUNDUP(SUM(
IF(AND(LH71='DD FD'!$J$8,LJ71='DD FD'!$AI$3),LI71,0),
IF(AND(LR71='DD FD'!$J$8,LT71='DD FD'!$AI$3),LS71,0),
IF(AND(MB71='DD FD'!$J$8,MD71='DD FD'!$AI$3),MC71,0),
IF(AND(ML71='DD FD'!$J$8,MN71='DD FD'!$AI$3),MM71,0),
IF(AND(MW71='DD FD'!$J$8,MY71='DD FD'!$AI$3),MX71,0),
IF(AND(NH71='DD FD'!$J$8,NJ71='DD FD'!$AI$3),NI71,0),
IF(AND(NS71='DD FD'!$J$8,NU71='DD FD'!$AI$3),NT71,0),
IF(AND(OD71='DD FD'!$J$8,OF71='DD FD'!$AI$3),OE71,0),
IF(AND(OO71='DD FD'!$J$8,OQ71='DD FD'!$AI$3),OP71,0),
),2)</f>
        <v>0</v>
      </c>
      <c r="PC71" s="617">
        <f>ROUNDUP(SUM(
IF(AND(LH71='DD FD'!$J$5,LJ71='DD FD'!$AI$3),LI71,0),
IF(AND(LR71='DD FD'!$J$5,LT71='DD FD'!$AI$3),LS71,0),
IF(AND(MB71='DD FD'!$J$5,MD71='DD FD'!$AI$3),MC71,0),
IF(AND(ML71='DD FD'!$J$5,MN71='DD FD'!$AI$3),MM71,0),
IF(AND(MW71='DD FD'!$J$5,MY71='DD FD'!$AI$3),MX71,0),
IF(AND(NH71='DD FD'!$J$5,NJ71='DD FD'!$AI$3),NI71,0),
IF(AND(NS71='DD FD'!$J$5,NU71='DD FD'!$AI$3),NT71,0),
IF(AND(OD71='DD FD'!$J$5,OF71='DD FD'!$AI$3),OE71,0),
IF(AND(OO71='DD FD'!$J$5,OQ71='DD FD'!$AI$3),OP71,0),
),2)</f>
        <v>0</v>
      </c>
      <c r="PD71" s="617">
        <f>ROUNDUP(SUM(
IF(AND(LH71='DD FD'!$J$9,LJ71='DD FD'!$AI$3),LI71,0),
IF(AND(LR71='DD FD'!$J$9,LT71='DD FD'!$AI$3),LS71,0),
IF(AND(MB71='DD FD'!$J$9,MD71='DD FD'!$AI$3),MC71,0),
IF(AND(ML71='DD FD'!$J$9,MN71='DD FD'!$AI$3),MM71,0),
IF(AND(MW71='DD FD'!$J$9,MY71='DD FD'!$AI$3),MX71,0),
IF(AND(NH71='DD FD'!$J$9,NJ71='DD FD'!$AI$3),NI71,0),
IF(AND(NS71='DD FD'!$J$9,NU71='DD FD'!$AI$3),NT71,0),
IF(AND(OD71='DD FD'!$J$9,OF71='DD FD'!$AI$3),OE71,0),
IF(AND(OO71='DD FD'!$J$9,OQ71='DD FD'!$AI$3),OP71,0),
),2)</f>
        <v>0</v>
      </c>
      <c r="PE71" s="617">
        <f>ROUNDUP(SUM(
IF(AND(LH71='DD FD'!$J$4,LJ71='DD FD'!$AI$3),LI71,0),
IF(AND(LR71='DD FD'!$J$4,LT71='DD FD'!$AI$3),LS71,0),
IF(AND(MB71='DD FD'!$J$4,MD71='DD FD'!$AI$3),MC71,0),
IF(AND(ML71='DD FD'!$J$4,MN71='DD FD'!$AI$3),MM71,0),
IF(AND(MW71='DD FD'!$J$4,MY71='DD FD'!$AI$3),MX71,0),
IF(AND(NH71='DD FD'!$J$4,NJ71='DD FD'!$AI$3),NI71,0),
IF(AND(NS71='DD FD'!$J$4,NU71='DD FD'!$AI$3),NT71,0),
IF(AND(OD71='DD FD'!$J$4,OF71='DD FD'!$AI$3),OE71,0),
IF(AND(OO71='DD FD'!$J$4,OQ71='DD FD'!$AI$3),OP71,0),
),2)</f>
        <v>0</v>
      </c>
      <c r="PF71" s="619">
        <f>ROUNDUP(SUM(
IF(AND(LH71='DD FD'!$J$11,LJ71='DD FD'!$AI$3),LI71,0),
IF(AND(LR71='DD FD'!$J$11,LT71='DD FD'!$AI$3),LS71,0),
IF(AND(MB71='DD FD'!$J$11,MD71='DD FD'!$AI$3),MC71,0),
IF(AND(ML71='DD FD'!$J$11,MN71='DD FD'!$AI$3),MM71,0),
IF(AND(MW71='DD FD'!$J$11,MY71='DD FD'!$AI$3),MX71,0),
IF(AND(NH71='DD FD'!$J$11,NJ71='DD FD'!$AI$3),NI71,0),
IF(AND(NS71='DD FD'!$J$11,NU71='DD FD'!$AI$3),NT71,0),
IF(AND(OD71='DD FD'!$J$11,OF71='DD FD'!$AI$3),OE71,0),
IF(AND(OO71='DD FD'!$J$11,OQ71='DD FD'!$AI$3),OP71,0),
),2)</f>
        <v>0</v>
      </c>
    </row>
    <row r="72" spans="1:422">
      <c r="A72" s="806"/>
      <c r="B72" s="934"/>
      <c r="C72" s="247"/>
      <c r="D72" s="842"/>
      <c r="E72" s="247"/>
      <c r="F72" s="158"/>
      <c r="G72" s="710"/>
      <c r="H72" s="712"/>
      <c r="I72" s="936"/>
      <c r="J72" s="803"/>
      <c r="K72" s="150"/>
      <c r="L72" s="146" t="str">
        <f t="shared" si="27"/>
        <v/>
      </c>
      <c r="M72" s="501" t="str">
        <f t="shared" si="44"/>
        <v/>
      </c>
      <c r="N72" s="504"/>
      <c r="O72" s="113" t="str">
        <f t="shared" si="45"/>
        <v/>
      </c>
      <c r="P72" s="114" t="str">
        <f t="shared" si="28"/>
        <v/>
      </c>
      <c r="Q72" s="152"/>
      <c r="R72" s="152"/>
      <c r="S72" s="115" t="str">
        <f t="shared" si="46"/>
        <v/>
      </c>
      <c r="T72" s="159"/>
      <c r="U72" s="159"/>
      <c r="V72" s="157"/>
      <c r="W72" s="157"/>
      <c r="X72" s="157"/>
      <c r="Y72" s="772"/>
      <c r="Z72" s="158"/>
      <c r="AA72" s="144"/>
      <c r="AB72" s="112"/>
      <c r="AC72" s="153"/>
      <c r="AD72" s="153"/>
      <c r="AE72" s="153"/>
      <c r="AF72" s="153"/>
      <c r="AG72" s="153"/>
      <c r="AH72" s="153"/>
      <c r="AI72" s="152"/>
      <c r="AJ72" s="158"/>
      <c r="AK72" s="158"/>
      <c r="AL72" s="158"/>
      <c r="AM72" s="116" t="str">
        <f t="shared" si="47"/>
        <v/>
      </c>
      <c r="AN72" s="116" t="str">
        <f t="shared" si="48"/>
        <v/>
      </c>
      <c r="AO72" s="324"/>
      <c r="AP72" s="503"/>
      <c r="AQ72" s="487" t="str">
        <f t="shared" si="49"/>
        <v/>
      </c>
      <c r="AR72" s="113" t="str">
        <f t="shared" si="29"/>
        <v/>
      </c>
      <c r="AS72" s="113" t="str">
        <f t="shared" si="30"/>
        <v/>
      </c>
      <c r="AT72" s="113" t="str">
        <f t="shared" si="31"/>
        <v/>
      </c>
      <c r="AU72" s="113" t="str">
        <f t="shared" si="32"/>
        <v/>
      </c>
      <c r="AV72" s="159"/>
      <c r="AW72" s="157"/>
      <c r="AX72" s="157"/>
      <c r="AY72" s="157"/>
      <c r="AZ72" s="157"/>
      <c r="BA72" s="116" t="str">
        <f t="shared" si="33"/>
        <v/>
      </c>
      <c r="BB72" s="316"/>
      <c r="BC72" s="116" t="str">
        <f t="shared" si="34"/>
        <v/>
      </c>
      <c r="BD72" s="133" t="str">
        <f t="shared" si="35"/>
        <v/>
      </c>
      <c r="BE72" s="157"/>
      <c r="BF72" s="1180"/>
      <c r="BG72" s="1180"/>
      <c r="BH72" s="158"/>
      <c r="BI72" s="490"/>
      <c r="BJ72" s="514" t="str">
        <f t="shared" si="50"/>
        <v/>
      </c>
      <c r="BK72" s="789"/>
      <c r="BL72" s="116" t="str">
        <f t="shared" si="51"/>
        <v/>
      </c>
      <c r="BM72" s="144"/>
      <c r="BN72" s="144"/>
      <c r="BO72" s="144"/>
      <c r="BP72" s="790"/>
      <c r="BQ72" s="790"/>
      <c r="BR72" s="790"/>
      <c r="BS72" s="116" t="str">
        <f t="shared" si="36"/>
        <v/>
      </c>
      <c r="BT72" s="790"/>
      <c r="BU72" s="808" t="str">
        <f t="shared" si="37"/>
        <v/>
      </c>
      <c r="BV72" s="791"/>
      <c r="BW72" s="144"/>
      <c r="BX72" s="20"/>
      <c r="BY72" s="20"/>
      <c r="BZ72" s="20"/>
      <c r="CA72" s="792"/>
      <c r="CB72" s="1201"/>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c r="DL72" s="144"/>
      <c r="DM72" s="144"/>
      <c r="DN72" s="144"/>
      <c r="DO72" s="144"/>
      <c r="DP72" s="144"/>
      <c r="DQ72" s="144"/>
      <c r="DR72" s="144"/>
      <c r="DS72" s="144"/>
      <c r="DT72" s="144"/>
      <c r="DU72" s="144"/>
      <c r="DV72" s="144"/>
      <c r="DW72" s="144"/>
      <c r="DX72" s="144"/>
      <c r="DY72" s="144"/>
      <c r="DZ72" s="144"/>
      <c r="EA72" s="144"/>
      <c r="EB72" s="144"/>
      <c r="EC72" s="144"/>
      <c r="ED72" s="782" t="str">
        <f t="shared" si="52"/>
        <v/>
      </c>
      <c r="EE72" s="519"/>
      <c r="EF72" s="793"/>
      <c r="EG72" s="519"/>
      <c r="EH72" s="794"/>
      <c r="EI72" s="790"/>
      <c r="EJ72" s="794"/>
      <c r="EK72" s="794"/>
      <c r="EL72" s="790"/>
      <c r="EM72" s="790"/>
      <c r="EN72" s="790"/>
      <c r="EO72" s="112" t="str">
        <f t="shared" si="38"/>
        <v/>
      </c>
      <c r="EP72" s="790"/>
      <c r="EQ72" s="488" t="str">
        <f t="shared" si="39"/>
        <v/>
      </c>
      <c r="ER72" s="1100"/>
      <c r="ES72" s="1099" t="str">
        <f t="shared" si="53"/>
        <v/>
      </c>
      <c r="ET72" s="525"/>
      <c r="EU72" s="148"/>
      <c r="EV72" s="148"/>
      <c r="EW72" s="148"/>
      <c r="EX72" s="148"/>
      <c r="EY72" s="148"/>
      <c r="EZ72" s="148"/>
      <c r="FA72" s="148"/>
      <c r="FB72" s="148"/>
      <c r="FC72" s="148"/>
      <c r="FD72" s="148"/>
      <c r="FE72" s="148"/>
      <c r="FF72" s="148"/>
      <c r="FG72" s="148"/>
      <c r="FH72" s="148"/>
      <c r="FI72" s="528"/>
      <c r="FJ72" s="513" t="str">
        <f t="shared" si="40"/>
        <v/>
      </c>
      <c r="FK72" s="158"/>
      <c r="FL72" s="850"/>
      <c r="FM72" s="850"/>
      <c r="FN72" s="850"/>
      <c r="FO72" s="850"/>
      <c r="FP72" s="850"/>
      <c r="FQ72" s="850"/>
      <c r="FR72" s="157"/>
      <c r="FS72" s="143"/>
      <c r="FT72" s="143"/>
      <c r="FU72" s="847" t="str">
        <f t="shared" si="41"/>
        <v/>
      </c>
      <c r="FV72" s="555"/>
      <c r="FW72" s="523" t="str">
        <f>IF(Table1[[#This Row],[Nonfood Inhaltstoffe - Komponente]]="","",VLOOKUP(Table1[[#This Row],[Nonfood Inhaltstoffe - Komponente]],'Dropdown Auswahl'!BJ:BK,2,FALSE))</f>
        <v/>
      </c>
      <c r="FX72" s="1013"/>
      <c r="FY72" s="1011" t="str">
        <f t="shared" si="42"/>
        <v/>
      </c>
      <c r="FZ72" s="152"/>
      <c r="GA72" s="152"/>
      <c r="GB72" s="152"/>
      <c r="GC72" s="529" t="str">
        <f t="shared" si="43"/>
        <v/>
      </c>
      <c r="GG72" s="21"/>
      <c r="GH72" s="21"/>
      <c r="GI72" s="1019"/>
      <c r="GJ72" s="1016" t="str">
        <f>IF(Table1[[#This Row],[Global Trade Item Number (GTIN)]]="","",Table1[[#This Row],[Global Trade Item Number (GTIN)]])</f>
        <v/>
      </c>
      <c r="GK72" s="555" t="str">
        <f>IF(Table1[[#This Row],[WAWI-Nr./ Kreditoren-Nummer
(ASDV)]]&lt;&gt;"",Table1[[#This Row],[WAWI-Nr./ Kreditoren-Nummer
(ASDV)]],"")</f>
        <v/>
      </c>
      <c r="GL72" s="165"/>
      <c r="GM72" s="165"/>
      <c r="GN72" s="165"/>
      <c r="GO72" s="485"/>
      <c r="GP72" s="534"/>
      <c r="GQ72" s="533"/>
      <c r="GR72" s="486"/>
      <c r="GS72" s="486"/>
      <c r="GT72" s="486"/>
      <c r="GU72" s="486"/>
      <c r="GV72" s="486"/>
      <c r="GW72" s="542"/>
      <c r="GX72" s="538"/>
      <c r="GY72" s="144"/>
      <c r="GZ72" s="480"/>
      <c r="HA72" s="158"/>
      <c r="HB72" s="480"/>
      <c r="HC72" s="480"/>
      <c r="HD72" s="480"/>
      <c r="HE72" s="480"/>
      <c r="HF72" s="480"/>
      <c r="HG72" s="480"/>
      <c r="HH72" s="538"/>
      <c r="HI72" s="480"/>
      <c r="HJ72" s="480"/>
      <c r="HK72" s="480"/>
      <c r="HL72" s="480"/>
      <c r="HM72" s="480"/>
      <c r="HN72" s="480"/>
      <c r="HO72" s="480"/>
      <c r="HP72" s="480"/>
      <c r="HQ72" s="480"/>
      <c r="HR72" s="538"/>
      <c r="HS72" s="480"/>
      <c r="HT72" s="480"/>
      <c r="HU72" s="480"/>
      <c r="HV72" s="480"/>
      <c r="HW72" s="480"/>
      <c r="HX72" s="480"/>
      <c r="HY72" s="480"/>
      <c r="HZ72" s="480"/>
      <c r="IA72" s="480"/>
      <c r="IB72" s="538"/>
      <c r="IC72" s="480"/>
      <c r="ID72" s="480"/>
      <c r="IE72" s="480"/>
      <c r="IF72" s="480"/>
      <c r="IG72" s="480"/>
      <c r="IH72" s="480"/>
      <c r="II72" s="480"/>
      <c r="IJ72" s="480"/>
      <c r="IK72" s="480"/>
      <c r="IL72" s="480"/>
      <c r="IM72" s="538"/>
      <c r="IN72" s="480"/>
      <c r="IO72" s="480"/>
      <c r="IP72" s="480"/>
      <c r="IQ72" s="480"/>
      <c r="IR72" s="480"/>
      <c r="IS72" s="480"/>
      <c r="IT72" s="480"/>
      <c r="IU72" s="480"/>
      <c r="IV72" s="480"/>
      <c r="IW72" s="480"/>
      <c r="IX72" s="538"/>
      <c r="IY72" s="480"/>
      <c r="IZ72" s="480"/>
      <c r="JA72" s="480"/>
      <c r="JB72" s="480"/>
      <c r="JC72" s="480"/>
      <c r="JD72" s="480"/>
      <c r="JE72" s="480"/>
      <c r="JF72" s="480"/>
      <c r="JG72" s="480"/>
      <c r="JH72" s="480"/>
      <c r="JI72" s="538"/>
      <c r="JJ72" s="480"/>
      <c r="JK72" s="480"/>
      <c r="JL72" s="480"/>
      <c r="JM72" s="480"/>
      <c r="JN72" s="480"/>
      <c r="JO72" s="480"/>
      <c r="JP72" s="480"/>
      <c r="JQ72" s="480"/>
      <c r="JR72" s="480"/>
      <c r="JS72" s="590"/>
      <c r="JT72" s="538"/>
      <c r="JU72" s="480"/>
      <c r="JV72" s="480"/>
      <c r="JW72" s="480"/>
      <c r="JX72" s="480"/>
      <c r="JY72" s="480"/>
      <c r="JZ72" s="480"/>
      <c r="KA72" s="480"/>
      <c r="KB72" s="480"/>
      <c r="KC72" s="480"/>
      <c r="KD72" s="480"/>
      <c r="KE72" s="538"/>
      <c r="KF72" s="480"/>
      <c r="KG72" s="480"/>
      <c r="KH72" s="480"/>
      <c r="KI72" s="480"/>
      <c r="KJ72" s="480"/>
      <c r="KK72" s="480"/>
      <c r="KL72" s="480"/>
      <c r="KM72" s="480"/>
      <c r="KN72" s="480"/>
      <c r="KO72" s="480"/>
      <c r="KR72" s="568" t="str">
        <f>IF(Table1[[#This Row],[GTIN]]&lt;&gt;"",Table1[[#This Row],[GTIN]],"")</f>
        <v/>
      </c>
      <c r="KS72" s="569" t="str">
        <f>Table1[[#This Row],[Kreditor]]</f>
        <v/>
      </c>
      <c r="KT72" s="570" t="str">
        <f>IF(Table1[[#This Row],[Gültig ab (Datum)]]&lt;&gt;"",Table1[[#This Row],[Gültig ab (Datum)]],"")</f>
        <v/>
      </c>
      <c r="KU72" s="570"/>
      <c r="KV72" s="583" t="str">
        <f>IF(Table1[[#This Row],[Artikel verpackt? 
(X=Ja)]]="","",Table1[[#This Row],[Artikel verpackt? 
(X=Ja)]])</f>
        <v/>
      </c>
      <c r="KW72" s="571" t="str">
        <f>IF(Table1[[#This Row],[Verpackung recyclingfähig?
(X=Ja)]]="","",Table1[[#This Row],[Verpackung recyclingfähig?
(X=Ja)]])</f>
        <v/>
      </c>
      <c r="KX72" s="572"/>
      <c r="KY72" s="573"/>
      <c r="KZ72" s="574"/>
      <c r="LA72" s="574"/>
      <c r="LB72" s="574"/>
      <c r="LC72" s="574"/>
      <c r="LD72" s="574"/>
      <c r="LE72" s="574"/>
      <c r="LF72" s="575"/>
      <c r="LG72" s="576" t="str">
        <f>IF(Table1[[#This Row],[Hauptkörper - B1 - Art]]="","",VLOOKUP(Table1[[#This Row],[Hauptkörper - B1 - Art]],'DD FD'!B:C,2,FALSE))</f>
        <v/>
      </c>
      <c r="LH72" s="577" t="str">
        <f>IF(Table1[[#This Row],[Hauptkörper - B1 - Fraktion]]="","",VLOOKUP(Table1[[#This Row],[Hauptkörper - B1 - Fraktion]],'DD FD'!H:J,3,FALSE))</f>
        <v/>
      </c>
      <c r="LI72" s="574" t="str">
        <f>IF(Table1[[#This Row],[Hauptkörper - B1 - Gewicht
(in G)]]="","",Table1[[#This Row],[Hauptkörper - B1 - Gewicht
(in G)]])</f>
        <v/>
      </c>
      <c r="LJ72" s="574" t="str">
        <f>IF(Table1[[#This Row],[Hauptkörper - B1 - Lizenzierungs-pflichtig? (X=Ja)]]="","",Table1[[#This Row],[Hauptkörper - B1 - Lizenzierungs-pflichtig? (X=Ja)]])</f>
        <v/>
      </c>
      <c r="LK72" s="577" t="str">
        <f>IF(Table1[[#This Row],[Hauptkörper - B1 - Virgin Material]]="","",VLOOKUP(Table1[[#This Row],[Hauptkörper - B1 - Virgin Material]],'DD FD'!AJ:AK,2,FALSE))</f>
        <v/>
      </c>
      <c r="LL72" s="578" t="str">
        <f>IF(Table1[[#This Row],[Hauptkörper - B1 - Virgin Material Anteil (in %)]]="","",Table1[[#This Row],[Hauptkörper - B1 - Virgin Material Anteil (in %)]])</f>
        <v/>
      </c>
      <c r="LM72" s="577" t="str">
        <f>IF(Table1[[#This Row],[Hauptkörper - B1 - Recyceltes Material]]="","",VLOOKUP(Table1[[#This Row],[Hauptkörper - B1 - Recyceltes Material]],'DD FD'!AL:AM,2,FALSE))</f>
        <v/>
      </c>
      <c r="LN72" s="578" t="str">
        <f>IF(Table1[[#This Row],[Hauptkörper - B1 - Recyceltes Material Anteil (in %)]]="","",Table1[[#This Row],[Hauptkörper - B1 - Recyceltes Material Anteil (in %)]])</f>
        <v/>
      </c>
      <c r="LO72" s="579" t="str">
        <f>IF(Table1[[#This Row],[Hauptkörper - B1 - Beschichtung]]="","",VLOOKUP(Table1[[#This Row],[Hauptkörper - B1 - Beschichtung]],'DD FD'!AE:AF,2,FALSE))</f>
        <v/>
      </c>
      <c r="LP72" s="580" t="str">
        <f>IF(Table1[[#This Row],[Hauptkörper - B1 - Beschichtung Anteil (in %)]]="","",Table1[[#This Row],[Hauptkörper - B1 - Beschichtung Anteil (in %)]])</f>
        <v/>
      </c>
      <c r="LQ72" s="576" t="str">
        <f>IF(Table1[[#This Row],[Hauptkörper - B2 - Art]]="","",VLOOKUP(Table1[[#This Row],[Hauptkörper - B2 - Art]],'DD FD'!B:C,2,FALSE))</f>
        <v/>
      </c>
      <c r="LR72" s="577" t="str">
        <f>IF(Table1[[#This Row],[Hauptkörper - B2 - Fraktion]]="","",VLOOKUP(Table1[[#This Row],[Hauptkörper - B2 - Fraktion]],'DD FD'!H:J,3,FALSE))</f>
        <v/>
      </c>
      <c r="LS72" s="574" t="str">
        <f>IF(Table1[[#This Row],[Hauptkörper - B2 - Gewicht
(in G)]]="","",Table1[[#This Row],[Hauptkörper - B2 - Gewicht
(in G)]])</f>
        <v/>
      </c>
      <c r="LT72" s="574" t="str">
        <f>IF(Table1[[#This Row],[Hauptkörper - B2 - Lizenzierungs-pflichtig? (X=Ja)]]="","",Table1[[#This Row],[Hauptkörper - B2 - Lizenzierungs-pflichtig? (X=Ja)]])</f>
        <v/>
      </c>
      <c r="LU72" s="577" t="str">
        <f>IF(Table1[[#This Row],[Hauptkörper - B2 - Virgin Material]]="","",VLOOKUP(Table1[[#This Row],[Hauptkörper - B2 - Virgin Material]],'DD FD'!AJ:AK,2,FALSE))</f>
        <v/>
      </c>
      <c r="LV72" s="578" t="str">
        <f>IF(Table1[[#This Row],[Hauptkörper - B2 - Virgin Material Anteil (in %)]]="","",Table1[[#This Row],[Hauptkörper - B2 - Virgin Material Anteil (in %)]])</f>
        <v/>
      </c>
      <c r="LW72" s="577" t="str">
        <f>IF(Table1[[#This Row],[Hauptkörper - B2 - Recyceltes Material]]="","",VLOOKUP(Table1[[#This Row],[Hauptkörper - B2 - Recyceltes Material]],'DD FD'!AL:AM,2,FALSE))</f>
        <v/>
      </c>
      <c r="LX72" s="578" t="str">
        <f>IF(Table1[[#This Row],[Hauptkörper - B2 - Recyceltes Material Anteil (in %)]]="","",Table1[[#This Row],[Hauptkörper - B2 - Recyceltes Material Anteil (in %)]])</f>
        <v/>
      </c>
      <c r="LY72" s="577" t="str">
        <f>IF(Table1[[#This Row],[Hauptkörper - B2 - Beschichtung]]="","",VLOOKUP(Table1[[#This Row],[Hauptkörper - B2 - Beschichtung]],'DD FD'!AE:AF,2,FALSE))</f>
        <v/>
      </c>
      <c r="LZ72" s="580" t="str">
        <f>IF(Table1[[#This Row],[Hauptkörper - B2 - Beschichtung Anteil (in %)]]="","",Table1[[#This Row],[Hauptkörper - B2 - Beschichtung Anteil (in %)]])</f>
        <v/>
      </c>
      <c r="MA72" s="576" t="str">
        <f>IF(Table1[[#This Row],[Hauptkörper - B3 - Art]]="","",VLOOKUP(Table1[[#This Row],[Hauptkörper - B3 - Art]],'DD FD'!B:C,2,FALSE))</f>
        <v/>
      </c>
      <c r="MB72" s="577" t="str">
        <f>IF(Table1[[#This Row],[Hauptkörper - B3 - Fraktion]]="","",VLOOKUP(Table1[[#This Row],[Hauptkörper - B3 - Fraktion]],'DD FD'!H:J,3,FALSE))</f>
        <v/>
      </c>
      <c r="MC72" s="574" t="str">
        <f>IF(Table1[[#This Row],[Hauptkörper - B3 - Gewicht
(in G)]]="","",Table1[[#This Row],[Hauptkörper - B3 - Gewicht
(in G)]])</f>
        <v/>
      </c>
      <c r="MD72" s="574" t="str">
        <f>IF(Table1[[#This Row],[Hauptkörper - B3 - Lizenzierungs-pflichtig? (X=Ja)]]="","",Table1[[#This Row],[Hauptkörper - B3 - Lizenzierungs-pflichtig? (X=Ja)]])</f>
        <v/>
      </c>
      <c r="ME72" s="577" t="str">
        <f>IF(Table1[[#This Row],[Hauptkörper - B3 - Virgin Material]]="","",VLOOKUP(Table1[[#This Row],[Hauptkörper - B3 - Virgin Material]],'DD FD'!AJ:AK,2,FALSE))</f>
        <v/>
      </c>
      <c r="MF72" s="578" t="str">
        <f>IF(Table1[[#This Row],[Hauptkörper - B3 - Virgin Material Anteil (in %)]]="","",Table1[[#This Row],[Hauptkörper - B3 - Virgin Material Anteil (in %)]])</f>
        <v/>
      </c>
      <c r="MG72" s="577" t="str">
        <f>IF(Table1[[#This Row],[Hauptkörper - B3 - Recyceltes Material]]="","",VLOOKUP(Table1[[#This Row],[Hauptkörper - B3 - Recyceltes Material]],'DD FD'!AL:AM,2,FALSE))</f>
        <v/>
      </c>
      <c r="MH72" s="578" t="str">
        <f>IF(Table1[[#This Row],[Hauptkörper - B3 - Recyceltes Material Anteil (in %)]]="","",Table1[[#This Row],[Hauptkörper - B3 - Recyceltes Material Anteil (in %)]])</f>
        <v/>
      </c>
      <c r="MI72" s="577" t="str">
        <f>IF(Table1[[#This Row],[Hauptkörper - B3 - Beschichtung]]="","",VLOOKUP(Table1[[#This Row],[Hauptkörper - B3 - Beschichtung]],'DD FD'!AE:AF,2,FALSE))</f>
        <v/>
      </c>
      <c r="MJ72" s="580" t="str">
        <f>IF(Table1[[#This Row],[Hauptkörper - B3 - Beschichtung Anteil (in %)]]="","",Table1[[#This Row],[Hauptkörper - B3 - Beschichtung Anteil (in %)]])</f>
        <v/>
      </c>
      <c r="MK72" s="576" t="str">
        <f>IF(Table1[[#This Row],[Verschluss - B1 - Art]]="","",VLOOKUP(Table1[[#This Row],[Verschluss - B1 - Art]],'DD FD'!D:E,2,FALSE))</f>
        <v/>
      </c>
      <c r="ML72" s="577" t="str">
        <f>IF(Table1[[#This Row],[Verschluss - B1 - Fraktion]]="","",VLOOKUP(Table1[[#This Row],[Verschluss - B1 - Fraktion]],'DD FD'!H:J,3,FALSE))</f>
        <v/>
      </c>
      <c r="MM72" s="574" t="str">
        <f>IF(Table1[[#This Row],[Verschluss - B1 - Gewicht (in G)]]="","",Table1[[#This Row],[Verschluss - B1 - Gewicht (in G)]])</f>
        <v/>
      </c>
      <c r="MN72" s="574" t="str">
        <f>IF(Table1[[#This Row],[Verschluss - B1 - Lizenzierungs-pflichtig? (X=Ja)]]="","",Table1[[#This Row],[Verschluss - B1 - Lizenzierungs-pflichtig? (X=Ja)]])</f>
        <v/>
      </c>
      <c r="MO72" s="574" t="str">
        <f>IF(Table1[[#This Row],[Verschluss - B1 - Trennbar vom Hauptkörper? (X=Ja)]]="","",Table1[[#This Row],[Verschluss - B1 - Trennbar vom Hauptkörper? (X=Ja)]])</f>
        <v/>
      </c>
      <c r="MP72" s="577" t="str">
        <f>IF(Table1[[#This Row],[Verschluss - B1 - Virgin Material]]="","",VLOOKUP(Table1[[#This Row],[Verschluss - B1 - Virgin Material]],'DD FD'!AJ:AK,2,FALSE))</f>
        <v/>
      </c>
      <c r="MQ72" s="578" t="str">
        <f>IF(Table1[[#This Row],[Verschluss - B1 - Virgin Material Anteil (in %)]]="","",Table1[[#This Row],[Verschluss - B1 - Virgin Material Anteil (in %)]])</f>
        <v/>
      </c>
      <c r="MR72" s="577" t="str">
        <f>IF(Table1[[#This Row],[Verschluss - B1 - Recyceltes Material]]="","",VLOOKUP(Table1[[#This Row],[Verschluss - B1 - Recyceltes Material]],'DD FD'!AL:AM,2,FALSE))</f>
        <v/>
      </c>
      <c r="MS72" s="578" t="str">
        <f>IF(Table1[[#This Row],[Verschluss - B1 - Recyceltes Material Anteil (in %)]]="","",Table1[[#This Row],[Verschluss - B1 - Recyceltes Material Anteil (in %)]])</f>
        <v/>
      </c>
      <c r="MT72" s="577" t="str">
        <f>IF(Table1[[#This Row],[Verschluss - B1 - Beschichtung]]="","",VLOOKUP(Table1[[#This Row],[Verschluss - B1 - Beschichtung]],'DD FD'!AE:AF,2,FALSE))</f>
        <v/>
      </c>
      <c r="MU72" s="580" t="str">
        <f>IF(Table1[[#This Row],[Verschluss - B1 - Beschichtung Anteil (in %)]]="","",Table1[[#This Row],[Verschluss - B1 - Beschichtung Anteil (in %)]])</f>
        <v/>
      </c>
      <c r="MV72" s="576" t="str">
        <f>IF(Table1[[#This Row],[Verschluss - B2 - Art]]="","",VLOOKUP(Table1[[#This Row],[Verschluss - B2 - Art]],'DD FD'!D:E,2,FALSE))</f>
        <v/>
      </c>
      <c r="MW72" s="577" t="str">
        <f>IF(Table1[[#This Row],[Verschluss - B2 - Fraktion]]="","",VLOOKUP(Table1[[#This Row],[Verschluss - B2 - Fraktion]],'DD FD'!H:J,3,FALSE))</f>
        <v/>
      </c>
      <c r="MX72" s="574" t="str">
        <f>IF(Table1[[#This Row],[Verschluss - B2 - Gewicht (in G)]]="","",Table1[[#This Row],[Verschluss - B2 - Gewicht (in G)]])</f>
        <v/>
      </c>
      <c r="MY72" s="574" t="str">
        <f>IF(Table1[[#This Row],[Verschluss - B2 - Lizenzierungs-pflichtig? (X=Ja)]]="","",Table1[[#This Row],[Verschluss - B2 - Lizenzierungs-pflichtig? (X=Ja)]])</f>
        <v/>
      </c>
      <c r="MZ72" s="574" t="str">
        <f>IF(Table1[[#This Row],[Verschluss - B2 - Trennbar vom Hauptkörper? (X=Ja)]]="","",Table1[[#This Row],[Verschluss - B2 - Trennbar vom Hauptkörper? (X=Ja)]])</f>
        <v/>
      </c>
      <c r="NA72" s="577" t="str">
        <f>IF(Table1[[#This Row],[Verschluss - B2 - Virgin Material]]="","",VLOOKUP(Table1[[#This Row],[Verschluss - B2 - Virgin Material]],'DD FD'!AJ:AK,2,FALSE))</f>
        <v/>
      </c>
      <c r="NB72" s="578" t="str">
        <f>IF(Table1[[#This Row],[Verschluss - B2 - Virgin Material Anteil (in %)]]="","",Table1[[#This Row],[Verschluss - B2 - Virgin Material Anteil (in %)]])</f>
        <v/>
      </c>
      <c r="NC72" s="577" t="str">
        <f>IF(Table1[[#This Row],[Verschluss - B2 - Recyceltes Material]]="","",VLOOKUP(Table1[[#This Row],[Verschluss - B2 - Recyceltes Material]],'DD FD'!AL:AM,2,FALSE))</f>
        <v/>
      </c>
      <c r="ND72" s="578" t="str">
        <f>IF(Table1[[#This Row],[Verschluss - B2 - Recyceltes Material Anteil (in %)]]="","",Table1[[#This Row],[Verschluss - B2 - Recyceltes Material Anteil (in %)]])</f>
        <v/>
      </c>
      <c r="NE72" s="577" t="str">
        <f>IF(Table1[[#This Row],[Verschluss - B2 - Beschichtung]]="","",VLOOKUP(Table1[[#This Row],[Verschluss - B2 - Beschichtung]],'DD FD'!AE:AF,2,FALSE))</f>
        <v/>
      </c>
      <c r="NF72" s="580" t="str">
        <f>IF(Table1[[#This Row],[Verschluss - B2 - Beschichtung Anteil (in %)]]="","",Table1[[#This Row],[Verschluss - B2 - Beschichtung Anteil (in %)]])</f>
        <v/>
      </c>
      <c r="NG72" s="576" t="str">
        <f>IF(Table1[[#This Row],[Verschluss - B3 - Art]]="","",VLOOKUP(Table1[[#This Row],[Verschluss - B3 - Art]],'DD FD'!D:E,2,FALSE))</f>
        <v/>
      </c>
      <c r="NH72" s="577" t="str">
        <f>IF(Table1[[#This Row],[Verschluss - B3 - Fraktion]]="","",VLOOKUP(Table1[[#This Row],[Verschluss - B3 - Fraktion]],'DD FD'!H:J,3,FALSE))</f>
        <v/>
      </c>
      <c r="NI72" s="574" t="str">
        <f>IF(Table1[[#This Row],[Verschluss - B3 - Gewicht (in G)]]="","",Table1[[#This Row],[Verschluss - B3 - Gewicht (in G)]])</f>
        <v/>
      </c>
      <c r="NJ72" s="574" t="str">
        <f>IF(Table1[[#This Row],[Verschluss - B3 - Lizenzierungs-pflichtig? (X=Ja)]]="","",Table1[[#This Row],[Verschluss - B3 - Lizenzierungs-pflichtig? (X=Ja)]])</f>
        <v/>
      </c>
      <c r="NK72" s="574" t="str">
        <f>IF(Table1[[#This Row],[Verschluss - B3 - Trennbar vom Hauptkörper? (X=Ja)]]="","",Table1[[#This Row],[Verschluss - B3 - Trennbar vom Hauptkörper? (X=Ja)]])</f>
        <v/>
      </c>
      <c r="NL72" s="577" t="str">
        <f>IF(Table1[[#This Row],[Verschluss - B3 - Virgin Material]]="","",VLOOKUP(Table1[[#This Row],[Verschluss - B3 - Virgin Material]],'DD FD'!AJ:AK,2,FALSE))</f>
        <v/>
      </c>
      <c r="NM72" s="578" t="str">
        <f>IF(Table1[[#This Row],[Verschluss - B3 - Virgin Material Anteil (in %)]]="","",Table1[[#This Row],[Verschluss - B3 - Virgin Material Anteil (in %)]])</f>
        <v/>
      </c>
      <c r="NN72" s="577" t="str">
        <f>IF(Table1[[#This Row],[Verschluss - B3 - Recyceltes Material]]="","",VLOOKUP(Table1[[#This Row],[Verschluss - B3 - Recyceltes Material]],'DD FD'!AL:AM,2,FALSE))</f>
        <v/>
      </c>
      <c r="NO72" s="578" t="str">
        <f>IF(Table1[[#This Row],[Verschluss - B3 - Recyceltes Material Anteil (in %)]]="","",Table1[[#This Row],[Verschluss - B3 - Recyceltes Material Anteil (in %)]])</f>
        <v/>
      </c>
      <c r="NP72" s="577" t="str">
        <f>IF(Table1[[#This Row],[Verschluss - B3 - Beschichtung]]="","",VLOOKUP(Table1[[#This Row],[Verschluss - B3 - Beschichtung]],'DD FD'!AE:AF,2,FALSE))</f>
        <v/>
      </c>
      <c r="NQ72" s="580" t="str">
        <f>IF(Table1[[#This Row],[Verschluss - B3 - Beschichtung Anteil (in %)]]="","",Table1[[#This Row],[Verschluss - B3 - Beschichtung Anteil (in %)]])</f>
        <v/>
      </c>
      <c r="NR72" s="576" t="str">
        <f>IF(Table1[[#This Row],[Etikett - B1 - Art]]="","",VLOOKUP(Table1[[#This Row],[Etikett - B1 - Art]],'DD FD'!F:G,2,FALSE))</f>
        <v/>
      </c>
      <c r="NS72" s="577" t="str">
        <f>IF(Table1[[#This Row],[Etikett - B1 - Fraktion]]="","",VLOOKUP(Table1[[#This Row],[Etikett - B1 - Fraktion]],'DD FD'!H:J,3,FALSE))</f>
        <v/>
      </c>
      <c r="NT72" s="574" t="str">
        <f>IF(Table1[[#This Row],[Etikett - B1 - Gewicht (in G)]]="","",Table1[[#This Row],[Etikett - B1 - Gewicht (in G)]])</f>
        <v/>
      </c>
      <c r="NU72" s="574" t="str">
        <f>IF(Table1[[#This Row],[Etikett - B1 - Lizenzierungs-pflichtig? (X=Ja)]]="","",Table1[[#This Row],[Etikett - B1 - Lizenzierungs-pflichtig? (X=Ja)]])</f>
        <v/>
      </c>
      <c r="NV72" s="574" t="str">
        <f>IF(Table1[[#This Row],[Etikett - B1 - Trennbar vom Hauptkörper? (X=Ja)]]="","",Table1[[#This Row],[Etikett - B1 - Trennbar vom Hauptkörper? (X=Ja)]])</f>
        <v/>
      </c>
      <c r="NW72" s="577" t="str">
        <f>IF(Table1[[#This Row],[Etikett - B1 - Virgin Material]]="","",VLOOKUP(Table1[[#This Row],[Etikett - B1 - Virgin Material]],'DD FD'!AJ:AK,2,FALSE))</f>
        <v/>
      </c>
      <c r="NX72" s="578" t="str">
        <f>IF(Table1[[#This Row],[Etikett - B1 - Virgin Material Anteil (in %)]]="","",Table1[[#This Row],[Etikett - B1 - Virgin Material Anteil (in %)]])</f>
        <v/>
      </c>
      <c r="NY72" s="577" t="str">
        <f>IF(Table1[[#This Row],[Etikett - B1 - Recyceltes Material]]="","",VLOOKUP(Table1[[#This Row],[Etikett - B1 - Recyceltes Material]],'DD FD'!AL:AM,2,FALSE))</f>
        <v/>
      </c>
      <c r="NZ72" s="578" t="str">
        <f>IF(Table1[[#This Row],[Etikett - B1 - Recyceltes Material Anteil (in %)]]="","",Table1[[#This Row],[Etikett - B1 - Recyceltes Material Anteil (in %)]])</f>
        <v/>
      </c>
      <c r="OA72" s="577" t="str">
        <f>IF(Table1[[#This Row],[Etikett - B1 - Beschichtung]]="","",VLOOKUP(Table1[[#This Row],[Etikett - B1 - Beschichtung]],'DD FD'!AE:AF,2,FALSE))</f>
        <v/>
      </c>
      <c r="OB72" s="580" t="str">
        <f>IF(Table1[[#This Row],[Etikett - B1 - Beschichtung Anteil (in %)]]="","",Table1[[#This Row],[Etikett - B1 - Beschichtung Anteil (in %)]])</f>
        <v/>
      </c>
      <c r="OC72" s="576" t="str">
        <f>IF(Table1[[#This Row],[Etikett - B2 - Art]]="","",VLOOKUP(Table1[[#This Row],[Etikett - B2 - Art]],'DD FD'!F:G,2,FALSE))</f>
        <v/>
      </c>
      <c r="OD72" s="577" t="str">
        <f>IF(Table1[[#This Row],[Etikett - B2 - Fraktion]]="","",VLOOKUP(Table1[[#This Row],[Etikett - B2 - Fraktion]],'DD FD'!H:J,3,FALSE))</f>
        <v/>
      </c>
      <c r="OE72" s="574" t="str">
        <f>IF(Table1[[#This Row],[Etikett - B2 - Gewicht (in G)]]="","",Table1[[#This Row],[Etikett - B2 - Gewicht (in G)]])</f>
        <v/>
      </c>
      <c r="OF72" s="574" t="str">
        <f>IF(Table1[[#This Row],[Etikett - B2 - Lizenzierungs-pflichtig? (X=Ja)]]="","",Table1[[#This Row],[Etikett - B2 - Lizenzierungs-pflichtig? (X=Ja)]])</f>
        <v/>
      </c>
      <c r="OG72" s="574" t="str">
        <f>IF(Table1[[#This Row],[Etikett - B2 - Trennbar vom Hauptkörper? (X=Ja)]]="","",Table1[[#This Row],[Etikett - B2 - Trennbar vom Hauptkörper? (X=Ja)]])</f>
        <v/>
      </c>
      <c r="OH72" s="577" t="str">
        <f>IF(Table1[[#This Row],[Etikett - B2 - Virgin Material]]="","",VLOOKUP(Table1[[#This Row],[Etikett - B2 - Virgin Material]],'DD FD'!AJ:AK,2,FALSE))</f>
        <v/>
      </c>
      <c r="OI72" s="578" t="str">
        <f>IF(Table1[[#This Row],[Etikett - B2 - Virgin Material Anteil (in %)]]="","",Table1[[#This Row],[Etikett - B2 - Virgin Material Anteil (in %)]])</f>
        <v/>
      </c>
      <c r="OJ72" s="577" t="str">
        <f>IF(Table1[[#This Row],[Etikett - B2 - Recyceltes Material]]="","",VLOOKUP(Table1[[#This Row],[Etikett - B2 - Recyceltes Material]],'DD FD'!AL:AM,2,FALSE))</f>
        <v/>
      </c>
      <c r="OK72" s="578" t="str">
        <f>IF(Table1[[#This Row],[Etikett - B2 - Recyceltes Material Anteil (in %)]]="","",Table1[[#This Row],[Etikett - B2 - Recyceltes Material Anteil (in %)]])</f>
        <v/>
      </c>
      <c r="OL72" s="577" t="str">
        <f>IF(Table1[[#This Row],[Etikett - B2 - Beschichtung]]="","",VLOOKUP(Table1[[#This Row],[Etikett - B2 - Beschichtung]],'DD FD'!AE:AF,2,FALSE))</f>
        <v/>
      </c>
      <c r="OM72" s="580" t="str">
        <f>IF(Table1[[#This Row],[Etikett - B2 - Beschichtung Anteil (in %)]]="","",Table1[[#This Row],[Etikett - B2 - Beschichtung Anteil (in %)]])</f>
        <v/>
      </c>
      <c r="ON72" s="576" t="str">
        <f>IF(Table1[[#This Row],[Etikett - B3 - Art]]="","",VLOOKUP(Table1[[#This Row],[Etikett - B3 - Art]],'DD FD'!F:G,2,FALSE))</f>
        <v/>
      </c>
      <c r="OO72" s="577" t="str">
        <f>IF(Table1[[#This Row],[Etikett - B3 - Fraktion]]="","",VLOOKUP(Table1[[#This Row],[Etikett - B3 - Fraktion]],'DD FD'!H:J,3,FALSE))</f>
        <v/>
      </c>
      <c r="OP72" s="574" t="str">
        <f>IF(Table1[[#This Row],[Etikett - B3 - Gewicht (in G)]]="","",Table1[[#This Row],[Etikett - B3 - Gewicht (in G)]])</f>
        <v/>
      </c>
      <c r="OQ72" s="574" t="str">
        <f>IF(Table1[[#This Row],[Etikett - B3 - Lizenzierungs-pflichtig? (X=Ja)]]="","",Table1[[#This Row],[Etikett - B3 - Lizenzierungs-pflichtig? (X=Ja)]])</f>
        <v/>
      </c>
      <c r="OR72" s="574" t="str">
        <f>IF(Table1[[#This Row],[Etikett - B3 - Trennbar vom Hauptkörper? (X=Ja)]]="","",Table1[[#This Row],[Etikett - B3 - Trennbar vom Hauptkörper? (X=Ja)]])</f>
        <v/>
      </c>
      <c r="OS72" s="577" t="str">
        <f>IF(Table1[[#This Row],[Etikett - B3 - Virgin Material]]="","",VLOOKUP(Table1[[#This Row],[Etikett - B3 - Virgin Material]],'DD FD'!AJ:AK,2,FALSE))</f>
        <v/>
      </c>
      <c r="OT72" s="578" t="str">
        <f>IF(Table1[[#This Row],[Etikett - B3 - Virgin Material Anteil (in %)]]="","",Table1[[#This Row],[Etikett - B3 - Virgin Material Anteil (in %)]])</f>
        <v/>
      </c>
      <c r="OU72" s="577" t="str">
        <f>IF(Table1[[#This Row],[Etikett - B3 - Recyceltes Material]]="","",VLOOKUP(Table1[[#This Row],[Etikett - B3 - Recyceltes Material]],'DD FD'!AL:AM,2,FALSE))</f>
        <v/>
      </c>
      <c r="OV72" s="578" t="str">
        <f>IF(Table1[[#This Row],[Etikett - B3 - Recyceltes Material Anteil (in %)]]="","",Table1[[#This Row],[Etikett - B3 - Recyceltes Material Anteil (in %)]])</f>
        <v/>
      </c>
      <c r="OW72" s="577" t="str">
        <f>IF(Table1[[#This Row],[Etikett - B3 - Beschichtung]]="","",VLOOKUP(Table1[[#This Row],[Etikett - B3 - Beschichtung]],'DD FD'!AE:AF,2,FALSE))</f>
        <v/>
      </c>
      <c r="OX72" s="613" t="str">
        <f>IF(Table1[[#This Row],[Etikett - B3 - Beschichtung Anteil (in %)]]="","",Table1[[#This Row],[Etikett - B3 - Beschichtung Anteil (in %)]])</f>
        <v/>
      </c>
      <c r="OY72" s="618">
        <f>ROUNDUP(SUM(
IF(AND(LH72='DD FD'!$J$7,LJ72='DD FD'!$AI$3),LI72,0),
IF(AND(LR72='DD FD'!$J$7,LT72='DD FD'!$AI$3),LS72,0),
IF(AND(MB72='DD FD'!$J$7,MD72='DD FD'!$AI$3),MC72,0),
IF(AND(ML72='DD FD'!$J$7,MN72='DD FD'!$AI$3),MM72,0),
IF(AND(MW72='DD FD'!$J$7,MY72='DD FD'!$AI$3),MX72,0),
IF(AND(NH72='DD FD'!$J$7,NJ72='DD FD'!$AI$3),NI72,0),
IF(AND(NS72='DD FD'!$J$7,NU72='DD FD'!$AI$3),NT72,0),
IF(AND(OD72='DD FD'!$J$7,OF72='DD FD'!$AI$3),OE72,0),
IF(AND(OO72='DD FD'!$J$7,OQ72='DD FD'!$AI$3),OP72,0),
),2)</f>
        <v>0</v>
      </c>
      <c r="OZ72" s="617">
        <f>ROUNDUP(SUM(
IF(AND(LH72='DD FD'!$J$6,LJ72='DD FD'!$AI$3),LI72,0),
IF(AND(LR72='DD FD'!$J$6,LT72='DD FD'!$AI$3),LS72,0),
IF(AND(MB72='DD FD'!$J$6,MD72='DD FD'!$AI$3),MC72,0),
IF(AND(ML72='DD FD'!$J$6,MN72='DD FD'!$AI$3),MM72,0),
IF(AND(MW72='DD FD'!$J$6,MY72='DD FD'!$AI$3),MX72,0),
IF(AND(NH72='DD FD'!$J$6,NJ72='DD FD'!$AI$3),NI72,0),
IF(AND(NS72='DD FD'!$J$6,NU72='DD FD'!$AI$3),NT72,0),
IF(AND(OD72='DD FD'!$J$6,OF72='DD FD'!$AI$3),OE72,0),
IF(AND(OO72='DD FD'!$J$6,OQ72='DD FD'!$AI$3),OP72,0),
),2)</f>
        <v>0</v>
      </c>
      <c r="PA72" s="617">
        <f>ROUNDUP(SUM(
IF(AND(LH72='DD FD'!$J$10,LJ72='DD FD'!$AI$3),LI72,0),
IF(AND(LR72='DD FD'!$J$10,LT72='DD FD'!$AI$3),LS72,0),
IF(AND(MB72='DD FD'!$J$10,MD72='DD FD'!$AI$3),MC72,0),
IF(AND(ML72='DD FD'!$J$10,MN72='DD FD'!$AI$3),MM72,0),
IF(AND(MW72='DD FD'!$J$10,MY72='DD FD'!$AI$3),MX72,0),
IF(AND(NH72='DD FD'!$J$10,NJ72='DD FD'!$AI$3),NI72,0),
IF(AND(NS72='DD FD'!$J$10,NU72='DD FD'!$AI$3),NT72,0),
IF(AND(OD72='DD FD'!$J$10,OF72='DD FD'!$AI$3),OE72,0),
IF(AND(OO72='DD FD'!$J$10,OQ72='DD FD'!$AI$3),OP72,0),
),2)</f>
        <v>0</v>
      </c>
      <c r="PB72" s="617">
        <f>ROUNDUP(SUM(
IF(AND(LH72='DD FD'!$J$8,LJ72='DD FD'!$AI$3),LI72,0),
IF(AND(LR72='DD FD'!$J$8,LT72='DD FD'!$AI$3),LS72,0),
IF(AND(MB72='DD FD'!$J$8,MD72='DD FD'!$AI$3),MC72,0),
IF(AND(ML72='DD FD'!$J$8,MN72='DD FD'!$AI$3),MM72,0),
IF(AND(MW72='DD FD'!$J$8,MY72='DD FD'!$AI$3),MX72,0),
IF(AND(NH72='DD FD'!$J$8,NJ72='DD FD'!$AI$3),NI72,0),
IF(AND(NS72='DD FD'!$J$8,NU72='DD FD'!$AI$3),NT72,0),
IF(AND(OD72='DD FD'!$J$8,OF72='DD FD'!$AI$3),OE72,0),
IF(AND(OO72='DD FD'!$J$8,OQ72='DD FD'!$AI$3),OP72,0),
),2)</f>
        <v>0</v>
      </c>
      <c r="PC72" s="617">
        <f>ROUNDUP(SUM(
IF(AND(LH72='DD FD'!$J$5,LJ72='DD FD'!$AI$3),LI72,0),
IF(AND(LR72='DD FD'!$J$5,LT72='DD FD'!$AI$3),LS72,0),
IF(AND(MB72='DD FD'!$J$5,MD72='DD FD'!$AI$3),MC72,0),
IF(AND(ML72='DD FD'!$J$5,MN72='DD FD'!$AI$3),MM72,0),
IF(AND(MW72='DD FD'!$J$5,MY72='DD FD'!$AI$3),MX72,0),
IF(AND(NH72='DD FD'!$J$5,NJ72='DD FD'!$AI$3),NI72,0),
IF(AND(NS72='DD FD'!$J$5,NU72='DD FD'!$AI$3),NT72,0),
IF(AND(OD72='DD FD'!$J$5,OF72='DD FD'!$AI$3),OE72,0),
IF(AND(OO72='DD FD'!$J$5,OQ72='DD FD'!$AI$3),OP72,0),
),2)</f>
        <v>0</v>
      </c>
      <c r="PD72" s="617">
        <f>ROUNDUP(SUM(
IF(AND(LH72='DD FD'!$J$9,LJ72='DD FD'!$AI$3),LI72,0),
IF(AND(LR72='DD FD'!$J$9,LT72='DD FD'!$AI$3),LS72,0),
IF(AND(MB72='DD FD'!$J$9,MD72='DD FD'!$AI$3),MC72,0),
IF(AND(ML72='DD FD'!$J$9,MN72='DD FD'!$AI$3),MM72,0),
IF(AND(MW72='DD FD'!$J$9,MY72='DD FD'!$AI$3),MX72,0),
IF(AND(NH72='DD FD'!$J$9,NJ72='DD FD'!$AI$3),NI72,0),
IF(AND(NS72='DD FD'!$J$9,NU72='DD FD'!$AI$3),NT72,0),
IF(AND(OD72='DD FD'!$J$9,OF72='DD FD'!$AI$3),OE72,0),
IF(AND(OO72='DD FD'!$J$9,OQ72='DD FD'!$AI$3),OP72,0),
),2)</f>
        <v>0</v>
      </c>
      <c r="PE72" s="617">
        <f>ROUNDUP(SUM(
IF(AND(LH72='DD FD'!$J$4,LJ72='DD FD'!$AI$3),LI72,0),
IF(AND(LR72='DD FD'!$J$4,LT72='DD FD'!$AI$3),LS72,0),
IF(AND(MB72='DD FD'!$J$4,MD72='DD FD'!$AI$3),MC72,0),
IF(AND(ML72='DD FD'!$J$4,MN72='DD FD'!$AI$3),MM72,0),
IF(AND(MW72='DD FD'!$J$4,MY72='DD FD'!$AI$3),MX72,0),
IF(AND(NH72='DD FD'!$J$4,NJ72='DD FD'!$AI$3),NI72,0),
IF(AND(NS72='DD FD'!$J$4,NU72='DD FD'!$AI$3),NT72,0),
IF(AND(OD72='DD FD'!$J$4,OF72='DD FD'!$AI$3),OE72,0),
IF(AND(OO72='DD FD'!$J$4,OQ72='DD FD'!$AI$3),OP72,0),
),2)</f>
        <v>0</v>
      </c>
      <c r="PF72" s="619">
        <f>ROUNDUP(SUM(
IF(AND(LH72='DD FD'!$J$11,LJ72='DD FD'!$AI$3),LI72,0),
IF(AND(LR72='DD FD'!$J$11,LT72='DD FD'!$AI$3),LS72,0),
IF(AND(MB72='DD FD'!$J$11,MD72='DD FD'!$AI$3),MC72,0),
IF(AND(ML72='DD FD'!$J$11,MN72='DD FD'!$AI$3),MM72,0),
IF(AND(MW72='DD FD'!$J$11,MY72='DD FD'!$AI$3),MX72,0),
IF(AND(NH72='DD FD'!$J$11,NJ72='DD FD'!$AI$3),NI72,0),
IF(AND(NS72='DD FD'!$J$11,NU72='DD FD'!$AI$3),NT72,0),
IF(AND(OD72='DD FD'!$J$11,OF72='DD FD'!$AI$3),OE72,0),
IF(AND(OO72='DD FD'!$J$11,OQ72='DD FD'!$AI$3),OP72,0),
),2)</f>
        <v>0</v>
      </c>
    </row>
    <row r="73" spans="1:422">
      <c r="A73" s="806"/>
      <c r="B73" s="934"/>
      <c r="C73" s="247"/>
      <c r="D73" s="842"/>
      <c r="E73" s="247"/>
      <c r="F73" s="158"/>
      <c r="G73" s="710"/>
      <c r="H73" s="712"/>
      <c r="I73" s="936"/>
      <c r="J73" s="803"/>
      <c r="K73" s="150"/>
      <c r="L73" s="146" t="str">
        <f t="shared" si="27"/>
        <v/>
      </c>
      <c r="M73" s="501" t="str">
        <f t="shared" si="44"/>
        <v/>
      </c>
      <c r="N73" s="504"/>
      <c r="O73" s="113" t="str">
        <f t="shared" si="45"/>
        <v/>
      </c>
      <c r="P73" s="114" t="str">
        <f t="shared" si="28"/>
        <v/>
      </c>
      <c r="Q73" s="152"/>
      <c r="R73" s="152"/>
      <c r="S73" s="115" t="str">
        <f t="shared" si="46"/>
        <v/>
      </c>
      <c r="T73" s="159"/>
      <c r="U73" s="159"/>
      <c r="V73" s="157"/>
      <c r="W73" s="157"/>
      <c r="X73" s="157"/>
      <c r="Y73" s="772"/>
      <c r="Z73" s="158"/>
      <c r="AA73" s="144"/>
      <c r="AB73" s="112"/>
      <c r="AC73" s="153"/>
      <c r="AD73" s="153"/>
      <c r="AE73" s="153"/>
      <c r="AF73" s="153"/>
      <c r="AG73" s="153"/>
      <c r="AH73" s="153"/>
      <c r="AI73" s="152"/>
      <c r="AJ73" s="158"/>
      <c r="AK73" s="158"/>
      <c r="AL73" s="158"/>
      <c r="AM73" s="116" t="str">
        <f t="shared" si="47"/>
        <v/>
      </c>
      <c r="AN73" s="116" t="str">
        <f t="shared" si="48"/>
        <v/>
      </c>
      <c r="AO73" s="324"/>
      <c r="AP73" s="503"/>
      <c r="AQ73" s="487" t="str">
        <f t="shared" si="49"/>
        <v/>
      </c>
      <c r="AR73" s="113" t="str">
        <f t="shared" si="29"/>
        <v/>
      </c>
      <c r="AS73" s="113" t="str">
        <f t="shared" si="30"/>
        <v/>
      </c>
      <c r="AT73" s="113" t="str">
        <f t="shared" si="31"/>
        <v/>
      </c>
      <c r="AU73" s="113" t="str">
        <f t="shared" si="32"/>
        <v/>
      </c>
      <c r="AV73" s="159"/>
      <c r="AW73" s="157"/>
      <c r="AX73" s="157"/>
      <c r="AY73" s="157"/>
      <c r="AZ73" s="157"/>
      <c r="BA73" s="116" t="str">
        <f t="shared" si="33"/>
        <v/>
      </c>
      <c r="BB73" s="316"/>
      <c r="BC73" s="116" t="str">
        <f t="shared" si="34"/>
        <v/>
      </c>
      <c r="BD73" s="133" t="str">
        <f t="shared" si="35"/>
        <v/>
      </c>
      <c r="BE73" s="157"/>
      <c r="BF73" s="1180"/>
      <c r="BG73" s="1180"/>
      <c r="BH73" s="158"/>
      <c r="BI73" s="490"/>
      <c r="BJ73" s="514" t="str">
        <f t="shared" si="50"/>
        <v/>
      </c>
      <c r="BK73" s="789"/>
      <c r="BL73" s="116" t="str">
        <f t="shared" si="51"/>
        <v/>
      </c>
      <c r="BM73" s="144"/>
      <c r="BN73" s="144"/>
      <c r="BO73" s="144"/>
      <c r="BP73" s="790"/>
      <c r="BQ73" s="790"/>
      <c r="BR73" s="790"/>
      <c r="BS73" s="116" t="str">
        <f t="shared" si="36"/>
        <v/>
      </c>
      <c r="BT73" s="790"/>
      <c r="BU73" s="808" t="str">
        <f t="shared" si="37"/>
        <v/>
      </c>
      <c r="BV73" s="791"/>
      <c r="BW73" s="144"/>
      <c r="BX73" s="20"/>
      <c r="BY73" s="20"/>
      <c r="BZ73" s="20"/>
      <c r="CA73" s="792"/>
      <c r="CB73" s="1201"/>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c r="DL73" s="144"/>
      <c r="DM73" s="144"/>
      <c r="DN73" s="144"/>
      <c r="DO73" s="144"/>
      <c r="DP73" s="144"/>
      <c r="DQ73" s="144"/>
      <c r="DR73" s="144"/>
      <c r="DS73" s="144"/>
      <c r="DT73" s="144"/>
      <c r="DU73" s="144"/>
      <c r="DV73" s="144"/>
      <c r="DW73" s="144"/>
      <c r="DX73" s="144"/>
      <c r="DY73" s="144"/>
      <c r="DZ73" s="144"/>
      <c r="EA73" s="144"/>
      <c r="EB73" s="144"/>
      <c r="EC73" s="144"/>
      <c r="ED73" s="782" t="str">
        <f t="shared" si="52"/>
        <v/>
      </c>
      <c r="EE73" s="519"/>
      <c r="EF73" s="793"/>
      <c r="EG73" s="519"/>
      <c r="EH73" s="794"/>
      <c r="EI73" s="790"/>
      <c r="EJ73" s="794"/>
      <c r="EK73" s="794"/>
      <c r="EL73" s="790"/>
      <c r="EM73" s="790"/>
      <c r="EN73" s="790"/>
      <c r="EO73" s="112" t="str">
        <f t="shared" si="38"/>
        <v/>
      </c>
      <c r="EP73" s="790"/>
      <c r="EQ73" s="488" t="str">
        <f t="shared" si="39"/>
        <v/>
      </c>
      <c r="ER73" s="1100"/>
      <c r="ES73" s="1099" t="str">
        <f t="shared" si="53"/>
        <v/>
      </c>
      <c r="ET73" s="525"/>
      <c r="EU73" s="148"/>
      <c r="EV73" s="148"/>
      <c r="EW73" s="148"/>
      <c r="EX73" s="148"/>
      <c r="EY73" s="148"/>
      <c r="EZ73" s="148"/>
      <c r="FA73" s="148"/>
      <c r="FB73" s="148"/>
      <c r="FC73" s="148"/>
      <c r="FD73" s="148"/>
      <c r="FE73" s="148"/>
      <c r="FF73" s="148"/>
      <c r="FG73" s="148"/>
      <c r="FH73" s="148"/>
      <c r="FI73" s="528"/>
      <c r="FJ73" s="513" t="str">
        <f t="shared" si="40"/>
        <v/>
      </c>
      <c r="FK73" s="158"/>
      <c r="FL73" s="850"/>
      <c r="FM73" s="850"/>
      <c r="FN73" s="850"/>
      <c r="FO73" s="850"/>
      <c r="FP73" s="850"/>
      <c r="FQ73" s="850"/>
      <c r="FR73" s="157"/>
      <c r="FS73" s="143"/>
      <c r="FT73" s="143"/>
      <c r="FU73" s="847" t="str">
        <f t="shared" si="41"/>
        <v/>
      </c>
      <c r="FV73" s="555"/>
      <c r="FW73" s="523" t="str">
        <f>IF(Table1[[#This Row],[Nonfood Inhaltstoffe - Komponente]]="","",VLOOKUP(Table1[[#This Row],[Nonfood Inhaltstoffe - Komponente]],'Dropdown Auswahl'!BJ:BK,2,FALSE))</f>
        <v/>
      </c>
      <c r="FX73" s="1013"/>
      <c r="FY73" s="1011" t="str">
        <f t="shared" si="42"/>
        <v/>
      </c>
      <c r="FZ73" s="152"/>
      <c r="GA73" s="152"/>
      <c r="GB73" s="152"/>
      <c r="GC73" s="529" t="str">
        <f t="shared" si="43"/>
        <v/>
      </c>
      <c r="GG73" s="21"/>
      <c r="GH73" s="21"/>
      <c r="GI73" s="1019"/>
      <c r="GJ73" s="1016" t="str">
        <f>IF(Table1[[#This Row],[Global Trade Item Number (GTIN)]]="","",Table1[[#This Row],[Global Trade Item Number (GTIN)]])</f>
        <v/>
      </c>
      <c r="GK73" s="555" t="str">
        <f>IF(Table1[[#This Row],[WAWI-Nr./ Kreditoren-Nummer
(ASDV)]]&lt;&gt;"",Table1[[#This Row],[WAWI-Nr./ Kreditoren-Nummer
(ASDV)]],"")</f>
        <v/>
      </c>
      <c r="GL73" s="165"/>
      <c r="GM73" s="165"/>
      <c r="GN73" s="165"/>
      <c r="GO73" s="485"/>
      <c r="GP73" s="534"/>
      <c r="GQ73" s="533"/>
      <c r="GR73" s="486"/>
      <c r="GS73" s="486"/>
      <c r="GT73" s="486"/>
      <c r="GU73" s="486"/>
      <c r="GV73" s="486"/>
      <c r="GW73" s="542"/>
      <c r="GX73" s="538"/>
      <c r="GY73" s="144"/>
      <c r="GZ73" s="480"/>
      <c r="HA73" s="158"/>
      <c r="HB73" s="480"/>
      <c r="HC73" s="480"/>
      <c r="HD73" s="480"/>
      <c r="HE73" s="480"/>
      <c r="HF73" s="480"/>
      <c r="HG73" s="480"/>
      <c r="HH73" s="538"/>
      <c r="HI73" s="480"/>
      <c r="HJ73" s="480"/>
      <c r="HK73" s="480"/>
      <c r="HL73" s="480"/>
      <c r="HM73" s="480"/>
      <c r="HN73" s="480"/>
      <c r="HO73" s="480"/>
      <c r="HP73" s="480"/>
      <c r="HQ73" s="480"/>
      <c r="HR73" s="538"/>
      <c r="HS73" s="480"/>
      <c r="HT73" s="480"/>
      <c r="HU73" s="480"/>
      <c r="HV73" s="480"/>
      <c r="HW73" s="480"/>
      <c r="HX73" s="480"/>
      <c r="HY73" s="480"/>
      <c r="HZ73" s="480"/>
      <c r="IA73" s="480"/>
      <c r="IB73" s="538"/>
      <c r="IC73" s="480"/>
      <c r="ID73" s="480"/>
      <c r="IE73" s="480"/>
      <c r="IF73" s="480"/>
      <c r="IG73" s="480"/>
      <c r="IH73" s="480"/>
      <c r="II73" s="480"/>
      <c r="IJ73" s="480"/>
      <c r="IK73" s="480"/>
      <c r="IL73" s="480"/>
      <c r="IM73" s="538"/>
      <c r="IN73" s="480"/>
      <c r="IO73" s="480"/>
      <c r="IP73" s="480"/>
      <c r="IQ73" s="480"/>
      <c r="IR73" s="480"/>
      <c r="IS73" s="480"/>
      <c r="IT73" s="480"/>
      <c r="IU73" s="480"/>
      <c r="IV73" s="480"/>
      <c r="IW73" s="480"/>
      <c r="IX73" s="538"/>
      <c r="IY73" s="480"/>
      <c r="IZ73" s="480"/>
      <c r="JA73" s="480"/>
      <c r="JB73" s="480"/>
      <c r="JC73" s="480"/>
      <c r="JD73" s="480"/>
      <c r="JE73" s="480"/>
      <c r="JF73" s="480"/>
      <c r="JG73" s="480"/>
      <c r="JH73" s="480"/>
      <c r="JI73" s="538"/>
      <c r="JJ73" s="480"/>
      <c r="JK73" s="480"/>
      <c r="JL73" s="480"/>
      <c r="JM73" s="480"/>
      <c r="JN73" s="480"/>
      <c r="JO73" s="480"/>
      <c r="JP73" s="480"/>
      <c r="JQ73" s="480"/>
      <c r="JR73" s="480"/>
      <c r="JS73" s="590"/>
      <c r="JT73" s="538"/>
      <c r="JU73" s="480"/>
      <c r="JV73" s="480"/>
      <c r="JW73" s="480"/>
      <c r="JX73" s="480"/>
      <c r="JY73" s="480"/>
      <c r="JZ73" s="480"/>
      <c r="KA73" s="480"/>
      <c r="KB73" s="480"/>
      <c r="KC73" s="480"/>
      <c r="KD73" s="480"/>
      <c r="KE73" s="538"/>
      <c r="KF73" s="480"/>
      <c r="KG73" s="480"/>
      <c r="KH73" s="480"/>
      <c r="KI73" s="480"/>
      <c r="KJ73" s="480"/>
      <c r="KK73" s="480"/>
      <c r="KL73" s="480"/>
      <c r="KM73" s="480"/>
      <c r="KN73" s="480"/>
      <c r="KO73" s="480"/>
      <c r="KR73" s="568" t="str">
        <f>IF(Table1[[#This Row],[GTIN]]&lt;&gt;"",Table1[[#This Row],[GTIN]],"")</f>
        <v/>
      </c>
      <c r="KS73" s="569" t="str">
        <f>Table1[[#This Row],[Kreditor]]</f>
        <v/>
      </c>
      <c r="KT73" s="570" t="str">
        <f>IF(Table1[[#This Row],[Gültig ab (Datum)]]&lt;&gt;"",Table1[[#This Row],[Gültig ab (Datum)]],"")</f>
        <v/>
      </c>
      <c r="KU73" s="570"/>
      <c r="KV73" s="583" t="str">
        <f>IF(Table1[[#This Row],[Artikel verpackt? 
(X=Ja)]]="","",Table1[[#This Row],[Artikel verpackt? 
(X=Ja)]])</f>
        <v/>
      </c>
      <c r="KW73" s="571" t="str">
        <f>IF(Table1[[#This Row],[Verpackung recyclingfähig?
(X=Ja)]]="","",Table1[[#This Row],[Verpackung recyclingfähig?
(X=Ja)]])</f>
        <v/>
      </c>
      <c r="KX73" s="572"/>
      <c r="KY73" s="573"/>
      <c r="KZ73" s="574"/>
      <c r="LA73" s="574"/>
      <c r="LB73" s="574"/>
      <c r="LC73" s="574"/>
      <c r="LD73" s="574"/>
      <c r="LE73" s="574"/>
      <c r="LF73" s="575"/>
      <c r="LG73" s="576" t="str">
        <f>IF(Table1[[#This Row],[Hauptkörper - B1 - Art]]="","",VLOOKUP(Table1[[#This Row],[Hauptkörper - B1 - Art]],'DD FD'!B:C,2,FALSE))</f>
        <v/>
      </c>
      <c r="LH73" s="577" t="str">
        <f>IF(Table1[[#This Row],[Hauptkörper - B1 - Fraktion]]="","",VLOOKUP(Table1[[#This Row],[Hauptkörper - B1 - Fraktion]],'DD FD'!H:J,3,FALSE))</f>
        <v/>
      </c>
      <c r="LI73" s="574" t="str">
        <f>IF(Table1[[#This Row],[Hauptkörper - B1 - Gewicht
(in G)]]="","",Table1[[#This Row],[Hauptkörper - B1 - Gewicht
(in G)]])</f>
        <v/>
      </c>
      <c r="LJ73" s="574" t="str">
        <f>IF(Table1[[#This Row],[Hauptkörper - B1 - Lizenzierungs-pflichtig? (X=Ja)]]="","",Table1[[#This Row],[Hauptkörper - B1 - Lizenzierungs-pflichtig? (X=Ja)]])</f>
        <v/>
      </c>
      <c r="LK73" s="577" t="str">
        <f>IF(Table1[[#This Row],[Hauptkörper - B1 - Virgin Material]]="","",VLOOKUP(Table1[[#This Row],[Hauptkörper - B1 - Virgin Material]],'DD FD'!AJ:AK,2,FALSE))</f>
        <v/>
      </c>
      <c r="LL73" s="578" t="str">
        <f>IF(Table1[[#This Row],[Hauptkörper - B1 - Virgin Material Anteil (in %)]]="","",Table1[[#This Row],[Hauptkörper - B1 - Virgin Material Anteil (in %)]])</f>
        <v/>
      </c>
      <c r="LM73" s="577" t="str">
        <f>IF(Table1[[#This Row],[Hauptkörper - B1 - Recyceltes Material]]="","",VLOOKUP(Table1[[#This Row],[Hauptkörper - B1 - Recyceltes Material]],'DD FD'!AL:AM,2,FALSE))</f>
        <v/>
      </c>
      <c r="LN73" s="578" t="str">
        <f>IF(Table1[[#This Row],[Hauptkörper - B1 - Recyceltes Material Anteil (in %)]]="","",Table1[[#This Row],[Hauptkörper - B1 - Recyceltes Material Anteil (in %)]])</f>
        <v/>
      </c>
      <c r="LO73" s="579" t="str">
        <f>IF(Table1[[#This Row],[Hauptkörper - B1 - Beschichtung]]="","",VLOOKUP(Table1[[#This Row],[Hauptkörper - B1 - Beschichtung]],'DD FD'!AE:AF,2,FALSE))</f>
        <v/>
      </c>
      <c r="LP73" s="580" t="str">
        <f>IF(Table1[[#This Row],[Hauptkörper - B1 - Beschichtung Anteil (in %)]]="","",Table1[[#This Row],[Hauptkörper - B1 - Beschichtung Anteil (in %)]])</f>
        <v/>
      </c>
      <c r="LQ73" s="576" t="str">
        <f>IF(Table1[[#This Row],[Hauptkörper - B2 - Art]]="","",VLOOKUP(Table1[[#This Row],[Hauptkörper - B2 - Art]],'DD FD'!B:C,2,FALSE))</f>
        <v/>
      </c>
      <c r="LR73" s="577" t="str">
        <f>IF(Table1[[#This Row],[Hauptkörper - B2 - Fraktion]]="","",VLOOKUP(Table1[[#This Row],[Hauptkörper - B2 - Fraktion]],'DD FD'!H:J,3,FALSE))</f>
        <v/>
      </c>
      <c r="LS73" s="574" t="str">
        <f>IF(Table1[[#This Row],[Hauptkörper - B2 - Gewicht
(in G)]]="","",Table1[[#This Row],[Hauptkörper - B2 - Gewicht
(in G)]])</f>
        <v/>
      </c>
      <c r="LT73" s="574" t="str">
        <f>IF(Table1[[#This Row],[Hauptkörper - B2 - Lizenzierungs-pflichtig? (X=Ja)]]="","",Table1[[#This Row],[Hauptkörper - B2 - Lizenzierungs-pflichtig? (X=Ja)]])</f>
        <v/>
      </c>
      <c r="LU73" s="577" t="str">
        <f>IF(Table1[[#This Row],[Hauptkörper - B2 - Virgin Material]]="","",VLOOKUP(Table1[[#This Row],[Hauptkörper - B2 - Virgin Material]],'DD FD'!AJ:AK,2,FALSE))</f>
        <v/>
      </c>
      <c r="LV73" s="578" t="str">
        <f>IF(Table1[[#This Row],[Hauptkörper - B2 - Virgin Material Anteil (in %)]]="","",Table1[[#This Row],[Hauptkörper - B2 - Virgin Material Anteil (in %)]])</f>
        <v/>
      </c>
      <c r="LW73" s="577" t="str">
        <f>IF(Table1[[#This Row],[Hauptkörper - B2 - Recyceltes Material]]="","",VLOOKUP(Table1[[#This Row],[Hauptkörper - B2 - Recyceltes Material]],'DD FD'!AL:AM,2,FALSE))</f>
        <v/>
      </c>
      <c r="LX73" s="578" t="str">
        <f>IF(Table1[[#This Row],[Hauptkörper - B2 - Recyceltes Material Anteil (in %)]]="","",Table1[[#This Row],[Hauptkörper - B2 - Recyceltes Material Anteil (in %)]])</f>
        <v/>
      </c>
      <c r="LY73" s="577" t="str">
        <f>IF(Table1[[#This Row],[Hauptkörper - B2 - Beschichtung]]="","",VLOOKUP(Table1[[#This Row],[Hauptkörper - B2 - Beschichtung]],'DD FD'!AE:AF,2,FALSE))</f>
        <v/>
      </c>
      <c r="LZ73" s="580" t="str">
        <f>IF(Table1[[#This Row],[Hauptkörper - B2 - Beschichtung Anteil (in %)]]="","",Table1[[#This Row],[Hauptkörper - B2 - Beschichtung Anteil (in %)]])</f>
        <v/>
      </c>
      <c r="MA73" s="576" t="str">
        <f>IF(Table1[[#This Row],[Hauptkörper - B3 - Art]]="","",VLOOKUP(Table1[[#This Row],[Hauptkörper - B3 - Art]],'DD FD'!B:C,2,FALSE))</f>
        <v/>
      </c>
      <c r="MB73" s="577" t="str">
        <f>IF(Table1[[#This Row],[Hauptkörper - B3 - Fraktion]]="","",VLOOKUP(Table1[[#This Row],[Hauptkörper - B3 - Fraktion]],'DD FD'!H:J,3,FALSE))</f>
        <v/>
      </c>
      <c r="MC73" s="574" t="str">
        <f>IF(Table1[[#This Row],[Hauptkörper - B3 - Gewicht
(in G)]]="","",Table1[[#This Row],[Hauptkörper - B3 - Gewicht
(in G)]])</f>
        <v/>
      </c>
      <c r="MD73" s="574" t="str">
        <f>IF(Table1[[#This Row],[Hauptkörper - B3 - Lizenzierungs-pflichtig? (X=Ja)]]="","",Table1[[#This Row],[Hauptkörper - B3 - Lizenzierungs-pflichtig? (X=Ja)]])</f>
        <v/>
      </c>
      <c r="ME73" s="577" t="str">
        <f>IF(Table1[[#This Row],[Hauptkörper - B3 - Virgin Material]]="","",VLOOKUP(Table1[[#This Row],[Hauptkörper - B3 - Virgin Material]],'DD FD'!AJ:AK,2,FALSE))</f>
        <v/>
      </c>
      <c r="MF73" s="578" t="str">
        <f>IF(Table1[[#This Row],[Hauptkörper - B3 - Virgin Material Anteil (in %)]]="","",Table1[[#This Row],[Hauptkörper - B3 - Virgin Material Anteil (in %)]])</f>
        <v/>
      </c>
      <c r="MG73" s="577" t="str">
        <f>IF(Table1[[#This Row],[Hauptkörper - B3 - Recyceltes Material]]="","",VLOOKUP(Table1[[#This Row],[Hauptkörper - B3 - Recyceltes Material]],'DD FD'!AL:AM,2,FALSE))</f>
        <v/>
      </c>
      <c r="MH73" s="578" t="str">
        <f>IF(Table1[[#This Row],[Hauptkörper - B3 - Recyceltes Material Anteil (in %)]]="","",Table1[[#This Row],[Hauptkörper - B3 - Recyceltes Material Anteil (in %)]])</f>
        <v/>
      </c>
      <c r="MI73" s="577" t="str">
        <f>IF(Table1[[#This Row],[Hauptkörper - B3 - Beschichtung]]="","",VLOOKUP(Table1[[#This Row],[Hauptkörper - B3 - Beschichtung]],'DD FD'!AE:AF,2,FALSE))</f>
        <v/>
      </c>
      <c r="MJ73" s="580" t="str">
        <f>IF(Table1[[#This Row],[Hauptkörper - B3 - Beschichtung Anteil (in %)]]="","",Table1[[#This Row],[Hauptkörper - B3 - Beschichtung Anteil (in %)]])</f>
        <v/>
      </c>
      <c r="MK73" s="576" t="str">
        <f>IF(Table1[[#This Row],[Verschluss - B1 - Art]]="","",VLOOKUP(Table1[[#This Row],[Verschluss - B1 - Art]],'DD FD'!D:E,2,FALSE))</f>
        <v/>
      </c>
      <c r="ML73" s="577" t="str">
        <f>IF(Table1[[#This Row],[Verschluss - B1 - Fraktion]]="","",VLOOKUP(Table1[[#This Row],[Verschluss - B1 - Fraktion]],'DD FD'!H:J,3,FALSE))</f>
        <v/>
      </c>
      <c r="MM73" s="574" t="str">
        <f>IF(Table1[[#This Row],[Verschluss - B1 - Gewicht (in G)]]="","",Table1[[#This Row],[Verschluss - B1 - Gewicht (in G)]])</f>
        <v/>
      </c>
      <c r="MN73" s="574" t="str">
        <f>IF(Table1[[#This Row],[Verschluss - B1 - Lizenzierungs-pflichtig? (X=Ja)]]="","",Table1[[#This Row],[Verschluss - B1 - Lizenzierungs-pflichtig? (X=Ja)]])</f>
        <v/>
      </c>
      <c r="MO73" s="574" t="str">
        <f>IF(Table1[[#This Row],[Verschluss - B1 - Trennbar vom Hauptkörper? (X=Ja)]]="","",Table1[[#This Row],[Verschluss - B1 - Trennbar vom Hauptkörper? (X=Ja)]])</f>
        <v/>
      </c>
      <c r="MP73" s="577" t="str">
        <f>IF(Table1[[#This Row],[Verschluss - B1 - Virgin Material]]="","",VLOOKUP(Table1[[#This Row],[Verschluss - B1 - Virgin Material]],'DD FD'!AJ:AK,2,FALSE))</f>
        <v/>
      </c>
      <c r="MQ73" s="578" t="str">
        <f>IF(Table1[[#This Row],[Verschluss - B1 - Virgin Material Anteil (in %)]]="","",Table1[[#This Row],[Verschluss - B1 - Virgin Material Anteil (in %)]])</f>
        <v/>
      </c>
      <c r="MR73" s="577" t="str">
        <f>IF(Table1[[#This Row],[Verschluss - B1 - Recyceltes Material]]="","",VLOOKUP(Table1[[#This Row],[Verschluss - B1 - Recyceltes Material]],'DD FD'!AL:AM,2,FALSE))</f>
        <v/>
      </c>
      <c r="MS73" s="578" t="str">
        <f>IF(Table1[[#This Row],[Verschluss - B1 - Recyceltes Material Anteil (in %)]]="","",Table1[[#This Row],[Verschluss - B1 - Recyceltes Material Anteil (in %)]])</f>
        <v/>
      </c>
      <c r="MT73" s="577" t="str">
        <f>IF(Table1[[#This Row],[Verschluss - B1 - Beschichtung]]="","",VLOOKUP(Table1[[#This Row],[Verschluss - B1 - Beschichtung]],'DD FD'!AE:AF,2,FALSE))</f>
        <v/>
      </c>
      <c r="MU73" s="580" t="str">
        <f>IF(Table1[[#This Row],[Verschluss - B1 - Beschichtung Anteil (in %)]]="","",Table1[[#This Row],[Verschluss - B1 - Beschichtung Anteil (in %)]])</f>
        <v/>
      </c>
      <c r="MV73" s="576" t="str">
        <f>IF(Table1[[#This Row],[Verschluss - B2 - Art]]="","",VLOOKUP(Table1[[#This Row],[Verschluss - B2 - Art]],'DD FD'!D:E,2,FALSE))</f>
        <v/>
      </c>
      <c r="MW73" s="577" t="str">
        <f>IF(Table1[[#This Row],[Verschluss - B2 - Fraktion]]="","",VLOOKUP(Table1[[#This Row],[Verschluss - B2 - Fraktion]],'DD FD'!H:J,3,FALSE))</f>
        <v/>
      </c>
      <c r="MX73" s="574" t="str">
        <f>IF(Table1[[#This Row],[Verschluss - B2 - Gewicht (in G)]]="","",Table1[[#This Row],[Verschluss - B2 - Gewicht (in G)]])</f>
        <v/>
      </c>
      <c r="MY73" s="574" t="str">
        <f>IF(Table1[[#This Row],[Verschluss - B2 - Lizenzierungs-pflichtig? (X=Ja)]]="","",Table1[[#This Row],[Verschluss - B2 - Lizenzierungs-pflichtig? (X=Ja)]])</f>
        <v/>
      </c>
      <c r="MZ73" s="574" t="str">
        <f>IF(Table1[[#This Row],[Verschluss - B2 - Trennbar vom Hauptkörper? (X=Ja)]]="","",Table1[[#This Row],[Verschluss - B2 - Trennbar vom Hauptkörper? (X=Ja)]])</f>
        <v/>
      </c>
      <c r="NA73" s="577" t="str">
        <f>IF(Table1[[#This Row],[Verschluss - B2 - Virgin Material]]="","",VLOOKUP(Table1[[#This Row],[Verschluss - B2 - Virgin Material]],'DD FD'!AJ:AK,2,FALSE))</f>
        <v/>
      </c>
      <c r="NB73" s="578" t="str">
        <f>IF(Table1[[#This Row],[Verschluss - B2 - Virgin Material Anteil (in %)]]="","",Table1[[#This Row],[Verschluss - B2 - Virgin Material Anteil (in %)]])</f>
        <v/>
      </c>
      <c r="NC73" s="577" t="str">
        <f>IF(Table1[[#This Row],[Verschluss - B2 - Recyceltes Material]]="","",VLOOKUP(Table1[[#This Row],[Verschluss - B2 - Recyceltes Material]],'DD FD'!AL:AM,2,FALSE))</f>
        <v/>
      </c>
      <c r="ND73" s="578" t="str">
        <f>IF(Table1[[#This Row],[Verschluss - B2 - Recyceltes Material Anteil (in %)]]="","",Table1[[#This Row],[Verschluss - B2 - Recyceltes Material Anteil (in %)]])</f>
        <v/>
      </c>
      <c r="NE73" s="577" t="str">
        <f>IF(Table1[[#This Row],[Verschluss - B2 - Beschichtung]]="","",VLOOKUP(Table1[[#This Row],[Verschluss - B2 - Beschichtung]],'DD FD'!AE:AF,2,FALSE))</f>
        <v/>
      </c>
      <c r="NF73" s="580" t="str">
        <f>IF(Table1[[#This Row],[Verschluss - B2 - Beschichtung Anteil (in %)]]="","",Table1[[#This Row],[Verschluss - B2 - Beschichtung Anteil (in %)]])</f>
        <v/>
      </c>
      <c r="NG73" s="576" t="str">
        <f>IF(Table1[[#This Row],[Verschluss - B3 - Art]]="","",VLOOKUP(Table1[[#This Row],[Verschluss - B3 - Art]],'DD FD'!D:E,2,FALSE))</f>
        <v/>
      </c>
      <c r="NH73" s="577" t="str">
        <f>IF(Table1[[#This Row],[Verschluss - B3 - Fraktion]]="","",VLOOKUP(Table1[[#This Row],[Verschluss - B3 - Fraktion]],'DD FD'!H:J,3,FALSE))</f>
        <v/>
      </c>
      <c r="NI73" s="574" t="str">
        <f>IF(Table1[[#This Row],[Verschluss - B3 - Gewicht (in G)]]="","",Table1[[#This Row],[Verschluss - B3 - Gewicht (in G)]])</f>
        <v/>
      </c>
      <c r="NJ73" s="574" t="str">
        <f>IF(Table1[[#This Row],[Verschluss - B3 - Lizenzierungs-pflichtig? (X=Ja)]]="","",Table1[[#This Row],[Verschluss - B3 - Lizenzierungs-pflichtig? (X=Ja)]])</f>
        <v/>
      </c>
      <c r="NK73" s="574" t="str">
        <f>IF(Table1[[#This Row],[Verschluss - B3 - Trennbar vom Hauptkörper? (X=Ja)]]="","",Table1[[#This Row],[Verschluss - B3 - Trennbar vom Hauptkörper? (X=Ja)]])</f>
        <v/>
      </c>
      <c r="NL73" s="577" t="str">
        <f>IF(Table1[[#This Row],[Verschluss - B3 - Virgin Material]]="","",VLOOKUP(Table1[[#This Row],[Verschluss - B3 - Virgin Material]],'DD FD'!AJ:AK,2,FALSE))</f>
        <v/>
      </c>
      <c r="NM73" s="578" t="str">
        <f>IF(Table1[[#This Row],[Verschluss - B3 - Virgin Material Anteil (in %)]]="","",Table1[[#This Row],[Verschluss - B3 - Virgin Material Anteil (in %)]])</f>
        <v/>
      </c>
      <c r="NN73" s="577" t="str">
        <f>IF(Table1[[#This Row],[Verschluss - B3 - Recyceltes Material]]="","",VLOOKUP(Table1[[#This Row],[Verschluss - B3 - Recyceltes Material]],'DD FD'!AL:AM,2,FALSE))</f>
        <v/>
      </c>
      <c r="NO73" s="578" t="str">
        <f>IF(Table1[[#This Row],[Verschluss - B3 - Recyceltes Material Anteil (in %)]]="","",Table1[[#This Row],[Verschluss - B3 - Recyceltes Material Anteil (in %)]])</f>
        <v/>
      </c>
      <c r="NP73" s="577" t="str">
        <f>IF(Table1[[#This Row],[Verschluss - B3 - Beschichtung]]="","",VLOOKUP(Table1[[#This Row],[Verschluss - B3 - Beschichtung]],'DD FD'!AE:AF,2,FALSE))</f>
        <v/>
      </c>
      <c r="NQ73" s="580" t="str">
        <f>IF(Table1[[#This Row],[Verschluss - B3 - Beschichtung Anteil (in %)]]="","",Table1[[#This Row],[Verschluss - B3 - Beschichtung Anteil (in %)]])</f>
        <v/>
      </c>
      <c r="NR73" s="576" t="str">
        <f>IF(Table1[[#This Row],[Etikett - B1 - Art]]="","",VLOOKUP(Table1[[#This Row],[Etikett - B1 - Art]],'DD FD'!F:G,2,FALSE))</f>
        <v/>
      </c>
      <c r="NS73" s="577" t="str">
        <f>IF(Table1[[#This Row],[Etikett - B1 - Fraktion]]="","",VLOOKUP(Table1[[#This Row],[Etikett - B1 - Fraktion]],'DD FD'!H:J,3,FALSE))</f>
        <v/>
      </c>
      <c r="NT73" s="574" t="str">
        <f>IF(Table1[[#This Row],[Etikett - B1 - Gewicht (in G)]]="","",Table1[[#This Row],[Etikett - B1 - Gewicht (in G)]])</f>
        <v/>
      </c>
      <c r="NU73" s="574" t="str">
        <f>IF(Table1[[#This Row],[Etikett - B1 - Lizenzierungs-pflichtig? (X=Ja)]]="","",Table1[[#This Row],[Etikett - B1 - Lizenzierungs-pflichtig? (X=Ja)]])</f>
        <v/>
      </c>
      <c r="NV73" s="574" t="str">
        <f>IF(Table1[[#This Row],[Etikett - B1 - Trennbar vom Hauptkörper? (X=Ja)]]="","",Table1[[#This Row],[Etikett - B1 - Trennbar vom Hauptkörper? (X=Ja)]])</f>
        <v/>
      </c>
      <c r="NW73" s="577" t="str">
        <f>IF(Table1[[#This Row],[Etikett - B1 - Virgin Material]]="","",VLOOKUP(Table1[[#This Row],[Etikett - B1 - Virgin Material]],'DD FD'!AJ:AK,2,FALSE))</f>
        <v/>
      </c>
      <c r="NX73" s="578" t="str">
        <f>IF(Table1[[#This Row],[Etikett - B1 - Virgin Material Anteil (in %)]]="","",Table1[[#This Row],[Etikett - B1 - Virgin Material Anteil (in %)]])</f>
        <v/>
      </c>
      <c r="NY73" s="577" t="str">
        <f>IF(Table1[[#This Row],[Etikett - B1 - Recyceltes Material]]="","",VLOOKUP(Table1[[#This Row],[Etikett - B1 - Recyceltes Material]],'DD FD'!AL:AM,2,FALSE))</f>
        <v/>
      </c>
      <c r="NZ73" s="578" t="str">
        <f>IF(Table1[[#This Row],[Etikett - B1 - Recyceltes Material Anteil (in %)]]="","",Table1[[#This Row],[Etikett - B1 - Recyceltes Material Anteil (in %)]])</f>
        <v/>
      </c>
      <c r="OA73" s="577" t="str">
        <f>IF(Table1[[#This Row],[Etikett - B1 - Beschichtung]]="","",VLOOKUP(Table1[[#This Row],[Etikett - B1 - Beschichtung]],'DD FD'!AE:AF,2,FALSE))</f>
        <v/>
      </c>
      <c r="OB73" s="580" t="str">
        <f>IF(Table1[[#This Row],[Etikett - B1 - Beschichtung Anteil (in %)]]="","",Table1[[#This Row],[Etikett - B1 - Beschichtung Anteil (in %)]])</f>
        <v/>
      </c>
      <c r="OC73" s="576" t="str">
        <f>IF(Table1[[#This Row],[Etikett - B2 - Art]]="","",VLOOKUP(Table1[[#This Row],[Etikett - B2 - Art]],'DD FD'!F:G,2,FALSE))</f>
        <v/>
      </c>
      <c r="OD73" s="577" t="str">
        <f>IF(Table1[[#This Row],[Etikett - B2 - Fraktion]]="","",VLOOKUP(Table1[[#This Row],[Etikett - B2 - Fraktion]],'DD FD'!H:J,3,FALSE))</f>
        <v/>
      </c>
      <c r="OE73" s="574" t="str">
        <f>IF(Table1[[#This Row],[Etikett - B2 - Gewicht (in G)]]="","",Table1[[#This Row],[Etikett - B2 - Gewicht (in G)]])</f>
        <v/>
      </c>
      <c r="OF73" s="574" t="str">
        <f>IF(Table1[[#This Row],[Etikett - B2 - Lizenzierungs-pflichtig? (X=Ja)]]="","",Table1[[#This Row],[Etikett - B2 - Lizenzierungs-pflichtig? (X=Ja)]])</f>
        <v/>
      </c>
      <c r="OG73" s="574" t="str">
        <f>IF(Table1[[#This Row],[Etikett - B2 - Trennbar vom Hauptkörper? (X=Ja)]]="","",Table1[[#This Row],[Etikett - B2 - Trennbar vom Hauptkörper? (X=Ja)]])</f>
        <v/>
      </c>
      <c r="OH73" s="577" t="str">
        <f>IF(Table1[[#This Row],[Etikett - B2 - Virgin Material]]="","",VLOOKUP(Table1[[#This Row],[Etikett - B2 - Virgin Material]],'DD FD'!AJ:AK,2,FALSE))</f>
        <v/>
      </c>
      <c r="OI73" s="578" t="str">
        <f>IF(Table1[[#This Row],[Etikett - B2 - Virgin Material Anteil (in %)]]="","",Table1[[#This Row],[Etikett - B2 - Virgin Material Anteil (in %)]])</f>
        <v/>
      </c>
      <c r="OJ73" s="577" t="str">
        <f>IF(Table1[[#This Row],[Etikett - B2 - Recyceltes Material]]="","",VLOOKUP(Table1[[#This Row],[Etikett - B2 - Recyceltes Material]],'DD FD'!AL:AM,2,FALSE))</f>
        <v/>
      </c>
      <c r="OK73" s="578" t="str">
        <f>IF(Table1[[#This Row],[Etikett - B2 - Recyceltes Material Anteil (in %)]]="","",Table1[[#This Row],[Etikett - B2 - Recyceltes Material Anteil (in %)]])</f>
        <v/>
      </c>
      <c r="OL73" s="577" t="str">
        <f>IF(Table1[[#This Row],[Etikett - B2 - Beschichtung]]="","",VLOOKUP(Table1[[#This Row],[Etikett - B2 - Beschichtung]],'DD FD'!AE:AF,2,FALSE))</f>
        <v/>
      </c>
      <c r="OM73" s="580" t="str">
        <f>IF(Table1[[#This Row],[Etikett - B2 - Beschichtung Anteil (in %)]]="","",Table1[[#This Row],[Etikett - B2 - Beschichtung Anteil (in %)]])</f>
        <v/>
      </c>
      <c r="ON73" s="576" t="str">
        <f>IF(Table1[[#This Row],[Etikett - B3 - Art]]="","",VLOOKUP(Table1[[#This Row],[Etikett - B3 - Art]],'DD FD'!F:G,2,FALSE))</f>
        <v/>
      </c>
      <c r="OO73" s="577" t="str">
        <f>IF(Table1[[#This Row],[Etikett - B3 - Fraktion]]="","",VLOOKUP(Table1[[#This Row],[Etikett - B3 - Fraktion]],'DD FD'!H:J,3,FALSE))</f>
        <v/>
      </c>
      <c r="OP73" s="574" t="str">
        <f>IF(Table1[[#This Row],[Etikett - B3 - Gewicht (in G)]]="","",Table1[[#This Row],[Etikett - B3 - Gewicht (in G)]])</f>
        <v/>
      </c>
      <c r="OQ73" s="574" t="str">
        <f>IF(Table1[[#This Row],[Etikett - B3 - Lizenzierungs-pflichtig? (X=Ja)]]="","",Table1[[#This Row],[Etikett - B3 - Lizenzierungs-pflichtig? (X=Ja)]])</f>
        <v/>
      </c>
      <c r="OR73" s="574" t="str">
        <f>IF(Table1[[#This Row],[Etikett - B3 - Trennbar vom Hauptkörper? (X=Ja)]]="","",Table1[[#This Row],[Etikett - B3 - Trennbar vom Hauptkörper? (X=Ja)]])</f>
        <v/>
      </c>
      <c r="OS73" s="577" t="str">
        <f>IF(Table1[[#This Row],[Etikett - B3 - Virgin Material]]="","",VLOOKUP(Table1[[#This Row],[Etikett - B3 - Virgin Material]],'DD FD'!AJ:AK,2,FALSE))</f>
        <v/>
      </c>
      <c r="OT73" s="578" t="str">
        <f>IF(Table1[[#This Row],[Etikett - B3 - Virgin Material Anteil (in %)]]="","",Table1[[#This Row],[Etikett - B3 - Virgin Material Anteil (in %)]])</f>
        <v/>
      </c>
      <c r="OU73" s="577" t="str">
        <f>IF(Table1[[#This Row],[Etikett - B3 - Recyceltes Material]]="","",VLOOKUP(Table1[[#This Row],[Etikett - B3 - Recyceltes Material]],'DD FD'!AL:AM,2,FALSE))</f>
        <v/>
      </c>
      <c r="OV73" s="578" t="str">
        <f>IF(Table1[[#This Row],[Etikett - B3 - Recyceltes Material Anteil (in %)]]="","",Table1[[#This Row],[Etikett - B3 - Recyceltes Material Anteil (in %)]])</f>
        <v/>
      </c>
      <c r="OW73" s="577" t="str">
        <f>IF(Table1[[#This Row],[Etikett - B3 - Beschichtung]]="","",VLOOKUP(Table1[[#This Row],[Etikett - B3 - Beschichtung]],'DD FD'!AE:AF,2,FALSE))</f>
        <v/>
      </c>
      <c r="OX73" s="613" t="str">
        <f>IF(Table1[[#This Row],[Etikett - B3 - Beschichtung Anteil (in %)]]="","",Table1[[#This Row],[Etikett - B3 - Beschichtung Anteil (in %)]])</f>
        <v/>
      </c>
      <c r="OY73" s="618">
        <f>ROUNDUP(SUM(
IF(AND(LH73='DD FD'!$J$7,LJ73='DD FD'!$AI$3),LI73,0),
IF(AND(LR73='DD FD'!$J$7,LT73='DD FD'!$AI$3),LS73,0),
IF(AND(MB73='DD FD'!$J$7,MD73='DD FD'!$AI$3),MC73,0),
IF(AND(ML73='DD FD'!$J$7,MN73='DD FD'!$AI$3),MM73,0),
IF(AND(MW73='DD FD'!$J$7,MY73='DD FD'!$AI$3),MX73,0),
IF(AND(NH73='DD FD'!$J$7,NJ73='DD FD'!$AI$3),NI73,0),
IF(AND(NS73='DD FD'!$J$7,NU73='DD FD'!$AI$3),NT73,0),
IF(AND(OD73='DD FD'!$J$7,OF73='DD FD'!$AI$3),OE73,0),
IF(AND(OO73='DD FD'!$J$7,OQ73='DD FD'!$AI$3),OP73,0),
),2)</f>
        <v>0</v>
      </c>
      <c r="OZ73" s="617">
        <f>ROUNDUP(SUM(
IF(AND(LH73='DD FD'!$J$6,LJ73='DD FD'!$AI$3),LI73,0),
IF(AND(LR73='DD FD'!$J$6,LT73='DD FD'!$AI$3),LS73,0),
IF(AND(MB73='DD FD'!$J$6,MD73='DD FD'!$AI$3),MC73,0),
IF(AND(ML73='DD FD'!$J$6,MN73='DD FD'!$AI$3),MM73,0),
IF(AND(MW73='DD FD'!$J$6,MY73='DD FD'!$AI$3),MX73,0),
IF(AND(NH73='DD FD'!$J$6,NJ73='DD FD'!$AI$3),NI73,0),
IF(AND(NS73='DD FD'!$J$6,NU73='DD FD'!$AI$3),NT73,0),
IF(AND(OD73='DD FD'!$J$6,OF73='DD FD'!$AI$3),OE73,0),
IF(AND(OO73='DD FD'!$J$6,OQ73='DD FD'!$AI$3),OP73,0),
),2)</f>
        <v>0</v>
      </c>
      <c r="PA73" s="617">
        <f>ROUNDUP(SUM(
IF(AND(LH73='DD FD'!$J$10,LJ73='DD FD'!$AI$3),LI73,0),
IF(AND(LR73='DD FD'!$J$10,LT73='DD FD'!$AI$3),LS73,0),
IF(AND(MB73='DD FD'!$J$10,MD73='DD FD'!$AI$3),MC73,0),
IF(AND(ML73='DD FD'!$J$10,MN73='DD FD'!$AI$3),MM73,0),
IF(AND(MW73='DD FD'!$J$10,MY73='DD FD'!$AI$3),MX73,0),
IF(AND(NH73='DD FD'!$J$10,NJ73='DD FD'!$AI$3),NI73,0),
IF(AND(NS73='DD FD'!$J$10,NU73='DD FD'!$AI$3),NT73,0),
IF(AND(OD73='DD FD'!$J$10,OF73='DD FD'!$AI$3),OE73,0),
IF(AND(OO73='DD FD'!$J$10,OQ73='DD FD'!$AI$3),OP73,0),
),2)</f>
        <v>0</v>
      </c>
      <c r="PB73" s="617">
        <f>ROUNDUP(SUM(
IF(AND(LH73='DD FD'!$J$8,LJ73='DD FD'!$AI$3),LI73,0),
IF(AND(LR73='DD FD'!$J$8,LT73='DD FD'!$AI$3),LS73,0),
IF(AND(MB73='DD FD'!$J$8,MD73='DD FD'!$AI$3),MC73,0),
IF(AND(ML73='DD FD'!$J$8,MN73='DD FD'!$AI$3),MM73,0),
IF(AND(MW73='DD FD'!$J$8,MY73='DD FD'!$AI$3),MX73,0),
IF(AND(NH73='DD FD'!$J$8,NJ73='DD FD'!$AI$3),NI73,0),
IF(AND(NS73='DD FD'!$J$8,NU73='DD FD'!$AI$3),NT73,0),
IF(AND(OD73='DD FD'!$J$8,OF73='DD FD'!$AI$3),OE73,0),
IF(AND(OO73='DD FD'!$J$8,OQ73='DD FD'!$AI$3),OP73,0),
),2)</f>
        <v>0</v>
      </c>
      <c r="PC73" s="617">
        <f>ROUNDUP(SUM(
IF(AND(LH73='DD FD'!$J$5,LJ73='DD FD'!$AI$3),LI73,0),
IF(AND(LR73='DD FD'!$J$5,LT73='DD FD'!$AI$3),LS73,0),
IF(AND(MB73='DD FD'!$J$5,MD73='DD FD'!$AI$3),MC73,0),
IF(AND(ML73='DD FD'!$J$5,MN73='DD FD'!$AI$3),MM73,0),
IF(AND(MW73='DD FD'!$J$5,MY73='DD FD'!$AI$3),MX73,0),
IF(AND(NH73='DD FD'!$J$5,NJ73='DD FD'!$AI$3),NI73,0),
IF(AND(NS73='DD FD'!$J$5,NU73='DD FD'!$AI$3),NT73,0),
IF(AND(OD73='DD FD'!$J$5,OF73='DD FD'!$AI$3),OE73,0),
IF(AND(OO73='DD FD'!$J$5,OQ73='DD FD'!$AI$3),OP73,0),
),2)</f>
        <v>0</v>
      </c>
      <c r="PD73" s="617">
        <f>ROUNDUP(SUM(
IF(AND(LH73='DD FD'!$J$9,LJ73='DD FD'!$AI$3),LI73,0),
IF(AND(LR73='DD FD'!$J$9,LT73='DD FD'!$AI$3),LS73,0),
IF(AND(MB73='DD FD'!$J$9,MD73='DD FD'!$AI$3),MC73,0),
IF(AND(ML73='DD FD'!$J$9,MN73='DD FD'!$AI$3),MM73,0),
IF(AND(MW73='DD FD'!$J$9,MY73='DD FD'!$AI$3),MX73,0),
IF(AND(NH73='DD FD'!$J$9,NJ73='DD FD'!$AI$3),NI73,0),
IF(AND(NS73='DD FD'!$J$9,NU73='DD FD'!$AI$3),NT73,0),
IF(AND(OD73='DD FD'!$J$9,OF73='DD FD'!$AI$3),OE73,0),
IF(AND(OO73='DD FD'!$J$9,OQ73='DD FD'!$AI$3),OP73,0),
),2)</f>
        <v>0</v>
      </c>
      <c r="PE73" s="617">
        <f>ROUNDUP(SUM(
IF(AND(LH73='DD FD'!$J$4,LJ73='DD FD'!$AI$3),LI73,0),
IF(AND(LR73='DD FD'!$J$4,LT73='DD FD'!$AI$3),LS73,0),
IF(AND(MB73='DD FD'!$J$4,MD73='DD FD'!$AI$3),MC73,0),
IF(AND(ML73='DD FD'!$J$4,MN73='DD FD'!$AI$3),MM73,0),
IF(AND(MW73='DD FD'!$J$4,MY73='DD FD'!$AI$3),MX73,0),
IF(AND(NH73='DD FD'!$J$4,NJ73='DD FD'!$AI$3),NI73,0),
IF(AND(NS73='DD FD'!$J$4,NU73='DD FD'!$AI$3),NT73,0),
IF(AND(OD73='DD FD'!$J$4,OF73='DD FD'!$AI$3),OE73,0),
IF(AND(OO73='DD FD'!$J$4,OQ73='DD FD'!$AI$3),OP73,0),
),2)</f>
        <v>0</v>
      </c>
      <c r="PF73" s="619">
        <f>ROUNDUP(SUM(
IF(AND(LH73='DD FD'!$J$11,LJ73='DD FD'!$AI$3),LI73,0),
IF(AND(LR73='DD FD'!$J$11,LT73='DD FD'!$AI$3),LS73,0),
IF(AND(MB73='DD FD'!$J$11,MD73='DD FD'!$AI$3),MC73,0),
IF(AND(ML73='DD FD'!$J$11,MN73='DD FD'!$AI$3),MM73,0),
IF(AND(MW73='DD FD'!$J$11,MY73='DD FD'!$AI$3),MX73,0),
IF(AND(NH73='DD FD'!$J$11,NJ73='DD FD'!$AI$3),NI73,0),
IF(AND(NS73='DD FD'!$J$11,NU73='DD FD'!$AI$3),NT73,0),
IF(AND(OD73='DD FD'!$J$11,OF73='DD FD'!$AI$3),OE73,0),
IF(AND(OO73='DD FD'!$J$11,OQ73='DD FD'!$AI$3),OP73,0),
),2)</f>
        <v>0</v>
      </c>
    </row>
    <row r="74" spans="1:422">
      <c r="A74" s="806"/>
      <c r="B74" s="934"/>
      <c r="C74" s="247"/>
      <c r="D74" s="842"/>
      <c r="E74" s="247"/>
      <c r="F74" s="158"/>
      <c r="G74" s="710"/>
      <c r="H74" s="712"/>
      <c r="I74" s="936"/>
      <c r="J74" s="803"/>
      <c r="K74" s="150"/>
      <c r="L74" s="146" t="str">
        <f t="shared" si="27"/>
        <v/>
      </c>
      <c r="M74" s="501" t="str">
        <f t="shared" si="44"/>
        <v/>
      </c>
      <c r="N74" s="504"/>
      <c r="O74" s="113" t="str">
        <f t="shared" si="45"/>
        <v/>
      </c>
      <c r="P74" s="114" t="str">
        <f t="shared" si="28"/>
        <v/>
      </c>
      <c r="Q74" s="152"/>
      <c r="R74" s="152"/>
      <c r="S74" s="115" t="str">
        <f t="shared" si="46"/>
        <v/>
      </c>
      <c r="T74" s="159"/>
      <c r="U74" s="159"/>
      <c r="V74" s="157"/>
      <c r="W74" s="157"/>
      <c r="X74" s="157"/>
      <c r="Y74" s="772"/>
      <c r="Z74" s="158"/>
      <c r="AA74" s="144"/>
      <c r="AB74" s="112"/>
      <c r="AC74" s="153"/>
      <c r="AD74" s="153"/>
      <c r="AE74" s="153"/>
      <c r="AF74" s="153"/>
      <c r="AG74" s="153"/>
      <c r="AH74" s="153"/>
      <c r="AI74" s="152"/>
      <c r="AJ74" s="158"/>
      <c r="AK74" s="158"/>
      <c r="AL74" s="158"/>
      <c r="AM74" s="116" t="str">
        <f t="shared" si="47"/>
        <v/>
      </c>
      <c r="AN74" s="116" t="str">
        <f t="shared" si="48"/>
        <v/>
      </c>
      <c r="AO74" s="324"/>
      <c r="AP74" s="503"/>
      <c r="AQ74" s="487" t="str">
        <f t="shared" si="49"/>
        <v/>
      </c>
      <c r="AR74" s="113" t="str">
        <f t="shared" si="29"/>
        <v/>
      </c>
      <c r="AS74" s="113" t="str">
        <f t="shared" si="30"/>
        <v/>
      </c>
      <c r="AT74" s="113" t="str">
        <f t="shared" si="31"/>
        <v/>
      </c>
      <c r="AU74" s="113" t="str">
        <f t="shared" si="32"/>
        <v/>
      </c>
      <c r="AV74" s="159"/>
      <c r="AW74" s="157"/>
      <c r="AX74" s="157"/>
      <c r="AY74" s="157"/>
      <c r="AZ74" s="157"/>
      <c r="BA74" s="116" t="str">
        <f t="shared" si="33"/>
        <v/>
      </c>
      <c r="BB74" s="316"/>
      <c r="BC74" s="116" t="str">
        <f t="shared" si="34"/>
        <v/>
      </c>
      <c r="BD74" s="133" t="str">
        <f t="shared" si="35"/>
        <v/>
      </c>
      <c r="BE74" s="157"/>
      <c r="BF74" s="1180"/>
      <c r="BG74" s="1180"/>
      <c r="BH74" s="158"/>
      <c r="BI74" s="490"/>
      <c r="BJ74" s="514" t="str">
        <f t="shared" si="50"/>
        <v/>
      </c>
      <c r="BK74" s="789"/>
      <c r="BL74" s="116" t="str">
        <f t="shared" si="51"/>
        <v/>
      </c>
      <c r="BM74" s="144"/>
      <c r="BN74" s="144"/>
      <c r="BO74" s="144"/>
      <c r="BP74" s="790"/>
      <c r="BQ74" s="790"/>
      <c r="BR74" s="790"/>
      <c r="BS74" s="116" t="str">
        <f t="shared" si="36"/>
        <v/>
      </c>
      <c r="BT74" s="790"/>
      <c r="BU74" s="808" t="str">
        <f t="shared" si="37"/>
        <v/>
      </c>
      <c r="BV74" s="791"/>
      <c r="BW74" s="144"/>
      <c r="BX74" s="20"/>
      <c r="BY74" s="20"/>
      <c r="BZ74" s="20"/>
      <c r="CA74" s="792"/>
      <c r="CB74" s="1201"/>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c r="DL74" s="144"/>
      <c r="DM74" s="144"/>
      <c r="DN74" s="144"/>
      <c r="DO74" s="144"/>
      <c r="DP74" s="144"/>
      <c r="DQ74" s="144"/>
      <c r="DR74" s="144"/>
      <c r="DS74" s="144"/>
      <c r="DT74" s="144"/>
      <c r="DU74" s="144"/>
      <c r="DV74" s="144"/>
      <c r="DW74" s="144"/>
      <c r="DX74" s="144"/>
      <c r="DY74" s="144"/>
      <c r="DZ74" s="144"/>
      <c r="EA74" s="144"/>
      <c r="EB74" s="144"/>
      <c r="EC74" s="144"/>
      <c r="ED74" s="782" t="str">
        <f t="shared" si="52"/>
        <v/>
      </c>
      <c r="EE74" s="519"/>
      <c r="EF74" s="793"/>
      <c r="EG74" s="519"/>
      <c r="EH74" s="794"/>
      <c r="EI74" s="790"/>
      <c r="EJ74" s="794"/>
      <c r="EK74" s="794"/>
      <c r="EL74" s="790"/>
      <c r="EM74" s="790"/>
      <c r="EN74" s="790"/>
      <c r="EO74" s="112" t="str">
        <f t="shared" si="38"/>
        <v/>
      </c>
      <c r="EP74" s="790"/>
      <c r="EQ74" s="488" t="str">
        <f t="shared" si="39"/>
        <v/>
      </c>
      <c r="ER74" s="1100"/>
      <c r="ES74" s="1099" t="str">
        <f t="shared" si="53"/>
        <v/>
      </c>
      <c r="ET74" s="525"/>
      <c r="EU74" s="148"/>
      <c r="EV74" s="148"/>
      <c r="EW74" s="148"/>
      <c r="EX74" s="148"/>
      <c r="EY74" s="148"/>
      <c r="EZ74" s="148"/>
      <c r="FA74" s="148"/>
      <c r="FB74" s="148"/>
      <c r="FC74" s="148"/>
      <c r="FD74" s="148"/>
      <c r="FE74" s="148"/>
      <c r="FF74" s="148"/>
      <c r="FG74" s="148"/>
      <c r="FH74" s="148"/>
      <c r="FI74" s="528"/>
      <c r="FJ74" s="513" t="str">
        <f t="shared" si="40"/>
        <v/>
      </c>
      <c r="FK74" s="158"/>
      <c r="FL74" s="850"/>
      <c r="FM74" s="850"/>
      <c r="FN74" s="850"/>
      <c r="FO74" s="850"/>
      <c r="FP74" s="850"/>
      <c r="FQ74" s="850"/>
      <c r="FR74" s="157"/>
      <c r="FS74" s="143"/>
      <c r="FT74" s="143"/>
      <c r="FU74" s="847" t="str">
        <f t="shared" si="41"/>
        <v/>
      </c>
      <c r="FV74" s="555"/>
      <c r="FW74" s="523" t="str">
        <f>IF(Table1[[#This Row],[Nonfood Inhaltstoffe - Komponente]]="","",VLOOKUP(Table1[[#This Row],[Nonfood Inhaltstoffe - Komponente]],'Dropdown Auswahl'!BJ:BK,2,FALSE))</f>
        <v/>
      </c>
      <c r="FX74" s="1013"/>
      <c r="FY74" s="1011" t="str">
        <f t="shared" si="42"/>
        <v/>
      </c>
      <c r="FZ74" s="152"/>
      <c r="GA74" s="152"/>
      <c r="GB74" s="152"/>
      <c r="GC74" s="529" t="str">
        <f t="shared" si="43"/>
        <v/>
      </c>
      <c r="GG74" s="21"/>
      <c r="GH74" s="21"/>
      <c r="GI74" s="1019"/>
      <c r="GJ74" s="1016" t="str">
        <f>IF(Table1[[#This Row],[Global Trade Item Number (GTIN)]]="","",Table1[[#This Row],[Global Trade Item Number (GTIN)]])</f>
        <v/>
      </c>
      <c r="GK74" s="555" t="str">
        <f>IF(Table1[[#This Row],[WAWI-Nr./ Kreditoren-Nummer
(ASDV)]]&lt;&gt;"",Table1[[#This Row],[WAWI-Nr./ Kreditoren-Nummer
(ASDV)]],"")</f>
        <v/>
      </c>
      <c r="GL74" s="165"/>
      <c r="GM74" s="165"/>
      <c r="GN74" s="165"/>
      <c r="GO74" s="485"/>
      <c r="GP74" s="534"/>
      <c r="GQ74" s="533"/>
      <c r="GR74" s="486"/>
      <c r="GS74" s="486"/>
      <c r="GT74" s="486"/>
      <c r="GU74" s="486"/>
      <c r="GV74" s="486"/>
      <c r="GW74" s="542"/>
      <c r="GX74" s="538"/>
      <c r="GY74" s="144"/>
      <c r="GZ74" s="480"/>
      <c r="HA74" s="158"/>
      <c r="HB74" s="480"/>
      <c r="HC74" s="480"/>
      <c r="HD74" s="480"/>
      <c r="HE74" s="480"/>
      <c r="HF74" s="480"/>
      <c r="HG74" s="480"/>
      <c r="HH74" s="538"/>
      <c r="HI74" s="480"/>
      <c r="HJ74" s="480"/>
      <c r="HK74" s="480"/>
      <c r="HL74" s="480"/>
      <c r="HM74" s="480"/>
      <c r="HN74" s="480"/>
      <c r="HO74" s="480"/>
      <c r="HP74" s="480"/>
      <c r="HQ74" s="480"/>
      <c r="HR74" s="538"/>
      <c r="HS74" s="480"/>
      <c r="HT74" s="480"/>
      <c r="HU74" s="480"/>
      <c r="HV74" s="480"/>
      <c r="HW74" s="480"/>
      <c r="HX74" s="480"/>
      <c r="HY74" s="480"/>
      <c r="HZ74" s="480"/>
      <c r="IA74" s="480"/>
      <c r="IB74" s="538"/>
      <c r="IC74" s="480"/>
      <c r="ID74" s="480"/>
      <c r="IE74" s="480"/>
      <c r="IF74" s="480"/>
      <c r="IG74" s="480"/>
      <c r="IH74" s="480"/>
      <c r="II74" s="480"/>
      <c r="IJ74" s="480"/>
      <c r="IK74" s="480"/>
      <c r="IL74" s="480"/>
      <c r="IM74" s="538"/>
      <c r="IN74" s="480"/>
      <c r="IO74" s="480"/>
      <c r="IP74" s="480"/>
      <c r="IQ74" s="480"/>
      <c r="IR74" s="480"/>
      <c r="IS74" s="480"/>
      <c r="IT74" s="480"/>
      <c r="IU74" s="480"/>
      <c r="IV74" s="480"/>
      <c r="IW74" s="480"/>
      <c r="IX74" s="538"/>
      <c r="IY74" s="480"/>
      <c r="IZ74" s="480"/>
      <c r="JA74" s="480"/>
      <c r="JB74" s="480"/>
      <c r="JC74" s="480"/>
      <c r="JD74" s="480"/>
      <c r="JE74" s="480"/>
      <c r="JF74" s="480"/>
      <c r="JG74" s="480"/>
      <c r="JH74" s="480"/>
      <c r="JI74" s="538"/>
      <c r="JJ74" s="480"/>
      <c r="JK74" s="480"/>
      <c r="JL74" s="480"/>
      <c r="JM74" s="480"/>
      <c r="JN74" s="480"/>
      <c r="JO74" s="480"/>
      <c r="JP74" s="480"/>
      <c r="JQ74" s="480"/>
      <c r="JR74" s="480"/>
      <c r="JS74" s="590"/>
      <c r="JT74" s="538"/>
      <c r="JU74" s="480"/>
      <c r="JV74" s="480"/>
      <c r="JW74" s="480"/>
      <c r="JX74" s="480"/>
      <c r="JY74" s="480"/>
      <c r="JZ74" s="480"/>
      <c r="KA74" s="480"/>
      <c r="KB74" s="480"/>
      <c r="KC74" s="480"/>
      <c r="KD74" s="480"/>
      <c r="KE74" s="538"/>
      <c r="KF74" s="480"/>
      <c r="KG74" s="480"/>
      <c r="KH74" s="480"/>
      <c r="KI74" s="480"/>
      <c r="KJ74" s="480"/>
      <c r="KK74" s="480"/>
      <c r="KL74" s="480"/>
      <c r="KM74" s="480"/>
      <c r="KN74" s="480"/>
      <c r="KO74" s="480"/>
      <c r="KR74" s="568" t="str">
        <f>IF(Table1[[#This Row],[GTIN]]&lt;&gt;"",Table1[[#This Row],[GTIN]],"")</f>
        <v/>
      </c>
      <c r="KS74" s="569" t="str">
        <f>Table1[[#This Row],[Kreditor]]</f>
        <v/>
      </c>
      <c r="KT74" s="570" t="str">
        <f>IF(Table1[[#This Row],[Gültig ab (Datum)]]&lt;&gt;"",Table1[[#This Row],[Gültig ab (Datum)]],"")</f>
        <v/>
      </c>
      <c r="KU74" s="570"/>
      <c r="KV74" s="583" t="str">
        <f>IF(Table1[[#This Row],[Artikel verpackt? 
(X=Ja)]]="","",Table1[[#This Row],[Artikel verpackt? 
(X=Ja)]])</f>
        <v/>
      </c>
      <c r="KW74" s="571" t="str">
        <f>IF(Table1[[#This Row],[Verpackung recyclingfähig?
(X=Ja)]]="","",Table1[[#This Row],[Verpackung recyclingfähig?
(X=Ja)]])</f>
        <v/>
      </c>
      <c r="KX74" s="572"/>
      <c r="KY74" s="573"/>
      <c r="KZ74" s="574"/>
      <c r="LA74" s="574"/>
      <c r="LB74" s="574"/>
      <c r="LC74" s="574"/>
      <c r="LD74" s="574"/>
      <c r="LE74" s="574"/>
      <c r="LF74" s="575"/>
      <c r="LG74" s="576" t="str">
        <f>IF(Table1[[#This Row],[Hauptkörper - B1 - Art]]="","",VLOOKUP(Table1[[#This Row],[Hauptkörper - B1 - Art]],'DD FD'!B:C,2,FALSE))</f>
        <v/>
      </c>
      <c r="LH74" s="577" t="str">
        <f>IF(Table1[[#This Row],[Hauptkörper - B1 - Fraktion]]="","",VLOOKUP(Table1[[#This Row],[Hauptkörper - B1 - Fraktion]],'DD FD'!H:J,3,FALSE))</f>
        <v/>
      </c>
      <c r="LI74" s="574" t="str">
        <f>IF(Table1[[#This Row],[Hauptkörper - B1 - Gewicht
(in G)]]="","",Table1[[#This Row],[Hauptkörper - B1 - Gewicht
(in G)]])</f>
        <v/>
      </c>
      <c r="LJ74" s="574" t="str">
        <f>IF(Table1[[#This Row],[Hauptkörper - B1 - Lizenzierungs-pflichtig? (X=Ja)]]="","",Table1[[#This Row],[Hauptkörper - B1 - Lizenzierungs-pflichtig? (X=Ja)]])</f>
        <v/>
      </c>
      <c r="LK74" s="577" t="str">
        <f>IF(Table1[[#This Row],[Hauptkörper - B1 - Virgin Material]]="","",VLOOKUP(Table1[[#This Row],[Hauptkörper - B1 - Virgin Material]],'DD FD'!AJ:AK,2,FALSE))</f>
        <v/>
      </c>
      <c r="LL74" s="578" t="str">
        <f>IF(Table1[[#This Row],[Hauptkörper - B1 - Virgin Material Anteil (in %)]]="","",Table1[[#This Row],[Hauptkörper - B1 - Virgin Material Anteil (in %)]])</f>
        <v/>
      </c>
      <c r="LM74" s="577" t="str">
        <f>IF(Table1[[#This Row],[Hauptkörper - B1 - Recyceltes Material]]="","",VLOOKUP(Table1[[#This Row],[Hauptkörper - B1 - Recyceltes Material]],'DD FD'!AL:AM,2,FALSE))</f>
        <v/>
      </c>
      <c r="LN74" s="578" t="str">
        <f>IF(Table1[[#This Row],[Hauptkörper - B1 - Recyceltes Material Anteil (in %)]]="","",Table1[[#This Row],[Hauptkörper - B1 - Recyceltes Material Anteil (in %)]])</f>
        <v/>
      </c>
      <c r="LO74" s="579" t="str">
        <f>IF(Table1[[#This Row],[Hauptkörper - B1 - Beschichtung]]="","",VLOOKUP(Table1[[#This Row],[Hauptkörper - B1 - Beschichtung]],'DD FD'!AE:AF,2,FALSE))</f>
        <v/>
      </c>
      <c r="LP74" s="580" t="str">
        <f>IF(Table1[[#This Row],[Hauptkörper - B1 - Beschichtung Anteil (in %)]]="","",Table1[[#This Row],[Hauptkörper - B1 - Beschichtung Anteil (in %)]])</f>
        <v/>
      </c>
      <c r="LQ74" s="576" t="str">
        <f>IF(Table1[[#This Row],[Hauptkörper - B2 - Art]]="","",VLOOKUP(Table1[[#This Row],[Hauptkörper - B2 - Art]],'DD FD'!B:C,2,FALSE))</f>
        <v/>
      </c>
      <c r="LR74" s="577" t="str">
        <f>IF(Table1[[#This Row],[Hauptkörper - B2 - Fraktion]]="","",VLOOKUP(Table1[[#This Row],[Hauptkörper - B2 - Fraktion]],'DD FD'!H:J,3,FALSE))</f>
        <v/>
      </c>
      <c r="LS74" s="574" t="str">
        <f>IF(Table1[[#This Row],[Hauptkörper - B2 - Gewicht
(in G)]]="","",Table1[[#This Row],[Hauptkörper - B2 - Gewicht
(in G)]])</f>
        <v/>
      </c>
      <c r="LT74" s="574" t="str">
        <f>IF(Table1[[#This Row],[Hauptkörper - B2 - Lizenzierungs-pflichtig? (X=Ja)]]="","",Table1[[#This Row],[Hauptkörper - B2 - Lizenzierungs-pflichtig? (X=Ja)]])</f>
        <v/>
      </c>
      <c r="LU74" s="577" t="str">
        <f>IF(Table1[[#This Row],[Hauptkörper - B2 - Virgin Material]]="","",VLOOKUP(Table1[[#This Row],[Hauptkörper - B2 - Virgin Material]],'DD FD'!AJ:AK,2,FALSE))</f>
        <v/>
      </c>
      <c r="LV74" s="578" t="str">
        <f>IF(Table1[[#This Row],[Hauptkörper - B2 - Virgin Material Anteil (in %)]]="","",Table1[[#This Row],[Hauptkörper - B2 - Virgin Material Anteil (in %)]])</f>
        <v/>
      </c>
      <c r="LW74" s="577" t="str">
        <f>IF(Table1[[#This Row],[Hauptkörper - B2 - Recyceltes Material]]="","",VLOOKUP(Table1[[#This Row],[Hauptkörper - B2 - Recyceltes Material]],'DD FD'!AL:AM,2,FALSE))</f>
        <v/>
      </c>
      <c r="LX74" s="578" t="str">
        <f>IF(Table1[[#This Row],[Hauptkörper - B2 - Recyceltes Material Anteil (in %)]]="","",Table1[[#This Row],[Hauptkörper - B2 - Recyceltes Material Anteil (in %)]])</f>
        <v/>
      </c>
      <c r="LY74" s="577" t="str">
        <f>IF(Table1[[#This Row],[Hauptkörper - B2 - Beschichtung]]="","",VLOOKUP(Table1[[#This Row],[Hauptkörper - B2 - Beschichtung]],'DD FD'!AE:AF,2,FALSE))</f>
        <v/>
      </c>
      <c r="LZ74" s="580" t="str">
        <f>IF(Table1[[#This Row],[Hauptkörper - B2 - Beschichtung Anteil (in %)]]="","",Table1[[#This Row],[Hauptkörper - B2 - Beschichtung Anteil (in %)]])</f>
        <v/>
      </c>
      <c r="MA74" s="576" t="str">
        <f>IF(Table1[[#This Row],[Hauptkörper - B3 - Art]]="","",VLOOKUP(Table1[[#This Row],[Hauptkörper - B3 - Art]],'DD FD'!B:C,2,FALSE))</f>
        <v/>
      </c>
      <c r="MB74" s="577" t="str">
        <f>IF(Table1[[#This Row],[Hauptkörper - B3 - Fraktion]]="","",VLOOKUP(Table1[[#This Row],[Hauptkörper - B3 - Fraktion]],'DD FD'!H:J,3,FALSE))</f>
        <v/>
      </c>
      <c r="MC74" s="574" t="str">
        <f>IF(Table1[[#This Row],[Hauptkörper - B3 - Gewicht
(in G)]]="","",Table1[[#This Row],[Hauptkörper - B3 - Gewicht
(in G)]])</f>
        <v/>
      </c>
      <c r="MD74" s="574" t="str">
        <f>IF(Table1[[#This Row],[Hauptkörper - B3 - Lizenzierungs-pflichtig? (X=Ja)]]="","",Table1[[#This Row],[Hauptkörper - B3 - Lizenzierungs-pflichtig? (X=Ja)]])</f>
        <v/>
      </c>
      <c r="ME74" s="577" t="str">
        <f>IF(Table1[[#This Row],[Hauptkörper - B3 - Virgin Material]]="","",VLOOKUP(Table1[[#This Row],[Hauptkörper - B3 - Virgin Material]],'DD FD'!AJ:AK,2,FALSE))</f>
        <v/>
      </c>
      <c r="MF74" s="578" t="str">
        <f>IF(Table1[[#This Row],[Hauptkörper - B3 - Virgin Material Anteil (in %)]]="","",Table1[[#This Row],[Hauptkörper - B3 - Virgin Material Anteil (in %)]])</f>
        <v/>
      </c>
      <c r="MG74" s="577" t="str">
        <f>IF(Table1[[#This Row],[Hauptkörper - B3 - Recyceltes Material]]="","",VLOOKUP(Table1[[#This Row],[Hauptkörper - B3 - Recyceltes Material]],'DD FD'!AL:AM,2,FALSE))</f>
        <v/>
      </c>
      <c r="MH74" s="578" t="str">
        <f>IF(Table1[[#This Row],[Hauptkörper - B3 - Recyceltes Material Anteil (in %)]]="","",Table1[[#This Row],[Hauptkörper - B3 - Recyceltes Material Anteil (in %)]])</f>
        <v/>
      </c>
      <c r="MI74" s="577" t="str">
        <f>IF(Table1[[#This Row],[Hauptkörper - B3 - Beschichtung]]="","",VLOOKUP(Table1[[#This Row],[Hauptkörper - B3 - Beschichtung]],'DD FD'!AE:AF,2,FALSE))</f>
        <v/>
      </c>
      <c r="MJ74" s="580" t="str">
        <f>IF(Table1[[#This Row],[Hauptkörper - B3 - Beschichtung Anteil (in %)]]="","",Table1[[#This Row],[Hauptkörper - B3 - Beschichtung Anteil (in %)]])</f>
        <v/>
      </c>
      <c r="MK74" s="576" t="str">
        <f>IF(Table1[[#This Row],[Verschluss - B1 - Art]]="","",VLOOKUP(Table1[[#This Row],[Verschluss - B1 - Art]],'DD FD'!D:E,2,FALSE))</f>
        <v/>
      </c>
      <c r="ML74" s="577" t="str">
        <f>IF(Table1[[#This Row],[Verschluss - B1 - Fraktion]]="","",VLOOKUP(Table1[[#This Row],[Verschluss - B1 - Fraktion]],'DD FD'!H:J,3,FALSE))</f>
        <v/>
      </c>
      <c r="MM74" s="574" t="str">
        <f>IF(Table1[[#This Row],[Verschluss - B1 - Gewicht (in G)]]="","",Table1[[#This Row],[Verschluss - B1 - Gewicht (in G)]])</f>
        <v/>
      </c>
      <c r="MN74" s="574" t="str">
        <f>IF(Table1[[#This Row],[Verschluss - B1 - Lizenzierungs-pflichtig? (X=Ja)]]="","",Table1[[#This Row],[Verschluss - B1 - Lizenzierungs-pflichtig? (X=Ja)]])</f>
        <v/>
      </c>
      <c r="MO74" s="574" t="str">
        <f>IF(Table1[[#This Row],[Verschluss - B1 - Trennbar vom Hauptkörper? (X=Ja)]]="","",Table1[[#This Row],[Verschluss - B1 - Trennbar vom Hauptkörper? (X=Ja)]])</f>
        <v/>
      </c>
      <c r="MP74" s="577" t="str">
        <f>IF(Table1[[#This Row],[Verschluss - B1 - Virgin Material]]="","",VLOOKUP(Table1[[#This Row],[Verschluss - B1 - Virgin Material]],'DD FD'!AJ:AK,2,FALSE))</f>
        <v/>
      </c>
      <c r="MQ74" s="578" t="str">
        <f>IF(Table1[[#This Row],[Verschluss - B1 - Virgin Material Anteil (in %)]]="","",Table1[[#This Row],[Verschluss - B1 - Virgin Material Anteil (in %)]])</f>
        <v/>
      </c>
      <c r="MR74" s="577" t="str">
        <f>IF(Table1[[#This Row],[Verschluss - B1 - Recyceltes Material]]="","",VLOOKUP(Table1[[#This Row],[Verschluss - B1 - Recyceltes Material]],'DD FD'!AL:AM,2,FALSE))</f>
        <v/>
      </c>
      <c r="MS74" s="578" t="str">
        <f>IF(Table1[[#This Row],[Verschluss - B1 - Recyceltes Material Anteil (in %)]]="","",Table1[[#This Row],[Verschluss - B1 - Recyceltes Material Anteil (in %)]])</f>
        <v/>
      </c>
      <c r="MT74" s="577" t="str">
        <f>IF(Table1[[#This Row],[Verschluss - B1 - Beschichtung]]="","",VLOOKUP(Table1[[#This Row],[Verschluss - B1 - Beschichtung]],'DD FD'!AE:AF,2,FALSE))</f>
        <v/>
      </c>
      <c r="MU74" s="580" t="str">
        <f>IF(Table1[[#This Row],[Verschluss - B1 - Beschichtung Anteil (in %)]]="","",Table1[[#This Row],[Verschluss - B1 - Beschichtung Anteil (in %)]])</f>
        <v/>
      </c>
      <c r="MV74" s="576" t="str">
        <f>IF(Table1[[#This Row],[Verschluss - B2 - Art]]="","",VLOOKUP(Table1[[#This Row],[Verschluss - B2 - Art]],'DD FD'!D:E,2,FALSE))</f>
        <v/>
      </c>
      <c r="MW74" s="577" t="str">
        <f>IF(Table1[[#This Row],[Verschluss - B2 - Fraktion]]="","",VLOOKUP(Table1[[#This Row],[Verschluss - B2 - Fraktion]],'DD FD'!H:J,3,FALSE))</f>
        <v/>
      </c>
      <c r="MX74" s="574" t="str">
        <f>IF(Table1[[#This Row],[Verschluss - B2 - Gewicht (in G)]]="","",Table1[[#This Row],[Verschluss - B2 - Gewicht (in G)]])</f>
        <v/>
      </c>
      <c r="MY74" s="574" t="str">
        <f>IF(Table1[[#This Row],[Verschluss - B2 - Lizenzierungs-pflichtig? (X=Ja)]]="","",Table1[[#This Row],[Verschluss - B2 - Lizenzierungs-pflichtig? (X=Ja)]])</f>
        <v/>
      </c>
      <c r="MZ74" s="574" t="str">
        <f>IF(Table1[[#This Row],[Verschluss - B2 - Trennbar vom Hauptkörper? (X=Ja)]]="","",Table1[[#This Row],[Verschluss - B2 - Trennbar vom Hauptkörper? (X=Ja)]])</f>
        <v/>
      </c>
      <c r="NA74" s="577" t="str">
        <f>IF(Table1[[#This Row],[Verschluss - B2 - Virgin Material]]="","",VLOOKUP(Table1[[#This Row],[Verschluss - B2 - Virgin Material]],'DD FD'!AJ:AK,2,FALSE))</f>
        <v/>
      </c>
      <c r="NB74" s="578" t="str">
        <f>IF(Table1[[#This Row],[Verschluss - B2 - Virgin Material Anteil (in %)]]="","",Table1[[#This Row],[Verschluss - B2 - Virgin Material Anteil (in %)]])</f>
        <v/>
      </c>
      <c r="NC74" s="577" t="str">
        <f>IF(Table1[[#This Row],[Verschluss - B2 - Recyceltes Material]]="","",VLOOKUP(Table1[[#This Row],[Verschluss - B2 - Recyceltes Material]],'DD FD'!AL:AM,2,FALSE))</f>
        <v/>
      </c>
      <c r="ND74" s="578" t="str">
        <f>IF(Table1[[#This Row],[Verschluss - B2 - Recyceltes Material Anteil (in %)]]="","",Table1[[#This Row],[Verschluss - B2 - Recyceltes Material Anteil (in %)]])</f>
        <v/>
      </c>
      <c r="NE74" s="577" t="str">
        <f>IF(Table1[[#This Row],[Verschluss - B2 - Beschichtung]]="","",VLOOKUP(Table1[[#This Row],[Verschluss - B2 - Beschichtung]],'DD FD'!AE:AF,2,FALSE))</f>
        <v/>
      </c>
      <c r="NF74" s="580" t="str">
        <f>IF(Table1[[#This Row],[Verschluss - B2 - Beschichtung Anteil (in %)]]="","",Table1[[#This Row],[Verschluss - B2 - Beschichtung Anteil (in %)]])</f>
        <v/>
      </c>
      <c r="NG74" s="576" t="str">
        <f>IF(Table1[[#This Row],[Verschluss - B3 - Art]]="","",VLOOKUP(Table1[[#This Row],[Verschluss - B3 - Art]],'DD FD'!D:E,2,FALSE))</f>
        <v/>
      </c>
      <c r="NH74" s="577" t="str">
        <f>IF(Table1[[#This Row],[Verschluss - B3 - Fraktion]]="","",VLOOKUP(Table1[[#This Row],[Verschluss - B3 - Fraktion]],'DD FD'!H:J,3,FALSE))</f>
        <v/>
      </c>
      <c r="NI74" s="574" t="str">
        <f>IF(Table1[[#This Row],[Verschluss - B3 - Gewicht (in G)]]="","",Table1[[#This Row],[Verschluss - B3 - Gewicht (in G)]])</f>
        <v/>
      </c>
      <c r="NJ74" s="574" t="str">
        <f>IF(Table1[[#This Row],[Verschluss - B3 - Lizenzierungs-pflichtig? (X=Ja)]]="","",Table1[[#This Row],[Verschluss - B3 - Lizenzierungs-pflichtig? (X=Ja)]])</f>
        <v/>
      </c>
      <c r="NK74" s="574" t="str">
        <f>IF(Table1[[#This Row],[Verschluss - B3 - Trennbar vom Hauptkörper? (X=Ja)]]="","",Table1[[#This Row],[Verschluss - B3 - Trennbar vom Hauptkörper? (X=Ja)]])</f>
        <v/>
      </c>
      <c r="NL74" s="577" t="str">
        <f>IF(Table1[[#This Row],[Verschluss - B3 - Virgin Material]]="","",VLOOKUP(Table1[[#This Row],[Verschluss - B3 - Virgin Material]],'DD FD'!AJ:AK,2,FALSE))</f>
        <v/>
      </c>
      <c r="NM74" s="578" t="str">
        <f>IF(Table1[[#This Row],[Verschluss - B3 - Virgin Material Anteil (in %)]]="","",Table1[[#This Row],[Verschluss - B3 - Virgin Material Anteil (in %)]])</f>
        <v/>
      </c>
      <c r="NN74" s="577" t="str">
        <f>IF(Table1[[#This Row],[Verschluss - B3 - Recyceltes Material]]="","",VLOOKUP(Table1[[#This Row],[Verschluss - B3 - Recyceltes Material]],'DD FD'!AL:AM,2,FALSE))</f>
        <v/>
      </c>
      <c r="NO74" s="578" t="str">
        <f>IF(Table1[[#This Row],[Verschluss - B3 - Recyceltes Material Anteil (in %)]]="","",Table1[[#This Row],[Verschluss - B3 - Recyceltes Material Anteil (in %)]])</f>
        <v/>
      </c>
      <c r="NP74" s="577" t="str">
        <f>IF(Table1[[#This Row],[Verschluss - B3 - Beschichtung]]="","",VLOOKUP(Table1[[#This Row],[Verschluss - B3 - Beschichtung]],'DD FD'!AE:AF,2,FALSE))</f>
        <v/>
      </c>
      <c r="NQ74" s="580" t="str">
        <f>IF(Table1[[#This Row],[Verschluss - B3 - Beschichtung Anteil (in %)]]="","",Table1[[#This Row],[Verschluss - B3 - Beschichtung Anteil (in %)]])</f>
        <v/>
      </c>
      <c r="NR74" s="576" t="str">
        <f>IF(Table1[[#This Row],[Etikett - B1 - Art]]="","",VLOOKUP(Table1[[#This Row],[Etikett - B1 - Art]],'DD FD'!F:G,2,FALSE))</f>
        <v/>
      </c>
      <c r="NS74" s="577" t="str">
        <f>IF(Table1[[#This Row],[Etikett - B1 - Fraktion]]="","",VLOOKUP(Table1[[#This Row],[Etikett - B1 - Fraktion]],'DD FD'!H:J,3,FALSE))</f>
        <v/>
      </c>
      <c r="NT74" s="574" t="str">
        <f>IF(Table1[[#This Row],[Etikett - B1 - Gewicht (in G)]]="","",Table1[[#This Row],[Etikett - B1 - Gewicht (in G)]])</f>
        <v/>
      </c>
      <c r="NU74" s="574" t="str">
        <f>IF(Table1[[#This Row],[Etikett - B1 - Lizenzierungs-pflichtig? (X=Ja)]]="","",Table1[[#This Row],[Etikett - B1 - Lizenzierungs-pflichtig? (X=Ja)]])</f>
        <v/>
      </c>
      <c r="NV74" s="574" t="str">
        <f>IF(Table1[[#This Row],[Etikett - B1 - Trennbar vom Hauptkörper? (X=Ja)]]="","",Table1[[#This Row],[Etikett - B1 - Trennbar vom Hauptkörper? (X=Ja)]])</f>
        <v/>
      </c>
      <c r="NW74" s="577" t="str">
        <f>IF(Table1[[#This Row],[Etikett - B1 - Virgin Material]]="","",VLOOKUP(Table1[[#This Row],[Etikett - B1 - Virgin Material]],'DD FD'!AJ:AK,2,FALSE))</f>
        <v/>
      </c>
      <c r="NX74" s="578" t="str">
        <f>IF(Table1[[#This Row],[Etikett - B1 - Virgin Material Anteil (in %)]]="","",Table1[[#This Row],[Etikett - B1 - Virgin Material Anteil (in %)]])</f>
        <v/>
      </c>
      <c r="NY74" s="577" t="str">
        <f>IF(Table1[[#This Row],[Etikett - B1 - Recyceltes Material]]="","",VLOOKUP(Table1[[#This Row],[Etikett - B1 - Recyceltes Material]],'DD FD'!AL:AM,2,FALSE))</f>
        <v/>
      </c>
      <c r="NZ74" s="578" t="str">
        <f>IF(Table1[[#This Row],[Etikett - B1 - Recyceltes Material Anteil (in %)]]="","",Table1[[#This Row],[Etikett - B1 - Recyceltes Material Anteil (in %)]])</f>
        <v/>
      </c>
      <c r="OA74" s="577" t="str">
        <f>IF(Table1[[#This Row],[Etikett - B1 - Beschichtung]]="","",VLOOKUP(Table1[[#This Row],[Etikett - B1 - Beschichtung]],'DD FD'!AE:AF,2,FALSE))</f>
        <v/>
      </c>
      <c r="OB74" s="580" t="str">
        <f>IF(Table1[[#This Row],[Etikett - B1 - Beschichtung Anteil (in %)]]="","",Table1[[#This Row],[Etikett - B1 - Beschichtung Anteil (in %)]])</f>
        <v/>
      </c>
      <c r="OC74" s="576" t="str">
        <f>IF(Table1[[#This Row],[Etikett - B2 - Art]]="","",VLOOKUP(Table1[[#This Row],[Etikett - B2 - Art]],'DD FD'!F:G,2,FALSE))</f>
        <v/>
      </c>
      <c r="OD74" s="577" t="str">
        <f>IF(Table1[[#This Row],[Etikett - B2 - Fraktion]]="","",VLOOKUP(Table1[[#This Row],[Etikett - B2 - Fraktion]],'DD FD'!H:J,3,FALSE))</f>
        <v/>
      </c>
      <c r="OE74" s="574" t="str">
        <f>IF(Table1[[#This Row],[Etikett - B2 - Gewicht (in G)]]="","",Table1[[#This Row],[Etikett - B2 - Gewicht (in G)]])</f>
        <v/>
      </c>
      <c r="OF74" s="574" t="str">
        <f>IF(Table1[[#This Row],[Etikett - B2 - Lizenzierungs-pflichtig? (X=Ja)]]="","",Table1[[#This Row],[Etikett - B2 - Lizenzierungs-pflichtig? (X=Ja)]])</f>
        <v/>
      </c>
      <c r="OG74" s="574" t="str">
        <f>IF(Table1[[#This Row],[Etikett - B2 - Trennbar vom Hauptkörper? (X=Ja)]]="","",Table1[[#This Row],[Etikett - B2 - Trennbar vom Hauptkörper? (X=Ja)]])</f>
        <v/>
      </c>
      <c r="OH74" s="577" t="str">
        <f>IF(Table1[[#This Row],[Etikett - B2 - Virgin Material]]="","",VLOOKUP(Table1[[#This Row],[Etikett - B2 - Virgin Material]],'DD FD'!AJ:AK,2,FALSE))</f>
        <v/>
      </c>
      <c r="OI74" s="578" t="str">
        <f>IF(Table1[[#This Row],[Etikett - B2 - Virgin Material Anteil (in %)]]="","",Table1[[#This Row],[Etikett - B2 - Virgin Material Anteil (in %)]])</f>
        <v/>
      </c>
      <c r="OJ74" s="577" t="str">
        <f>IF(Table1[[#This Row],[Etikett - B2 - Recyceltes Material]]="","",VLOOKUP(Table1[[#This Row],[Etikett - B2 - Recyceltes Material]],'DD FD'!AL:AM,2,FALSE))</f>
        <v/>
      </c>
      <c r="OK74" s="578" t="str">
        <f>IF(Table1[[#This Row],[Etikett - B2 - Recyceltes Material Anteil (in %)]]="","",Table1[[#This Row],[Etikett - B2 - Recyceltes Material Anteil (in %)]])</f>
        <v/>
      </c>
      <c r="OL74" s="577" t="str">
        <f>IF(Table1[[#This Row],[Etikett - B2 - Beschichtung]]="","",VLOOKUP(Table1[[#This Row],[Etikett - B2 - Beschichtung]],'DD FD'!AE:AF,2,FALSE))</f>
        <v/>
      </c>
      <c r="OM74" s="580" t="str">
        <f>IF(Table1[[#This Row],[Etikett - B2 - Beschichtung Anteil (in %)]]="","",Table1[[#This Row],[Etikett - B2 - Beschichtung Anteil (in %)]])</f>
        <v/>
      </c>
      <c r="ON74" s="576" t="str">
        <f>IF(Table1[[#This Row],[Etikett - B3 - Art]]="","",VLOOKUP(Table1[[#This Row],[Etikett - B3 - Art]],'DD FD'!F:G,2,FALSE))</f>
        <v/>
      </c>
      <c r="OO74" s="577" t="str">
        <f>IF(Table1[[#This Row],[Etikett - B3 - Fraktion]]="","",VLOOKUP(Table1[[#This Row],[Etikett - B3 - Fraktion]],'DD FD'!H:J,3,FALSE))</f>
        <v/>
      </c>
      <c r="OP74" s="574" t="str">
        <f>IF(Table1[[#This Row],[Etikett - B3 - Gewicht (in G)]]="","",Table1[[#This Row],[Etikett - B3 - Gewicht (in G)]])</f>
        <v/>
      </c>
      <c r="OQ74" s="574" t="str">
        <f>IF(Table1[[#This Row],[Etikett - B3 - Lizenzierungs-pflichtig? (X=Ja)]]="","",Table1[[#This Row],[Etikett - B3 - Lizenzierungs-pflichtig? (X=Ja)]])</f>
        <v/>
      </c>
      <c r="OR74" s="574" t="str">
        <f>IF(Table1[[#This Row],[Etikett - B3 - Trennbar vom Hauptkörper? (X=Ja)]]="","",Table1[[#This Row],[Etikett - B3 - Trennbar vom Hauptkörper? (X=Ja)]])</f>
        <v/>
      </c>
      <c r="OS74" s="577" t="str">
        <f>IF(Table1[[#This Row],[Etikett - B3 - Virgin Material]]="","",VLOOKUP(Table1[[#This Row],[Etikett - B3 - Virgin Material]],'DD FD'!AJ:AK,2,FALSE))</f>
        <v/>
      </c>
      <c r="OT74" s="578" t="str">
        <f>IF(Table1[[#This Row],[Etikett - B3 - Virgin Material Anteil (in %)]]="","",Table1[[#This Row],[Etikett - B3 - Virgin Material Anteil (in %)]])</f>
        <v/>
      </c>
      <c r="OU74" s="577" t="str">
        <f>IF(Table1[[#This Row],[Etikett - B3 - Recyceltes Material]]="","",VLOOKUP(Table1[[#This Row],[Etikett - B3 - Recyceltes Material]],'DD FD'!AL:AM,2,FALSE))</f>
        <v/>
      </c>
      <c r="OV74" s="578" t="str">
        <f>IF(Table1[[#This Row],[Etikett - B3 - Recyceltes Material Anteil (in %)]]="","",Table1[[#This Row],[Etikett - B3 - Recyceltes Material Anteil (in %)]])</f>
        <v/>
      </c>
      <c r="OW74" s="577" t="str">
        <f>IF(Table1[[#This Row],[Etikett - B3 - Beschichtung]]="","",VLOOKUP(Table1[[#This Row],[Etikett - B3 - Beschichtung]],'DD FD'!AE:AF,2,FALSE))</f>
        <v/>
      </c>
      <c r="OX74" s="613" t="str">
        <f>IF(Table1[[#This Row],[Etikett - B3 - Beschichtung Anteil (in %)]]="","",Table1[[#This Row],[Etikett - B3 - Beschichtung Anteil (in %)]])</f>
        <v/>
      </c>
      <c r="OY74" s="618">
        <f>ROUNDUP(SUM(
IF(AND(LH74='DD FD'!$J$7,LJ74='DD FD'!$AI$3),LI74,0),
IF(AND(LR74='DD FD'!$J$7,LT74='DD FD'!$AI$3),LS74,0),
IF(AND(MB74='DD FD'!$J$7,MD74='DD FD'!$AI$3),MC74,0),
IF(AND(ML74='DD FD'!$J$7,MN74='DD FD'!$AI$3),MM74,0),
IF(AND(MW74='DD FD'!$J$7,MY74='DD FD'!$AI$3),MX74,0),
IF(AND(NH74='DD FD'!$J$7,NJ74='DD FD'!$AI$3),NI74,0),
IF(AND(NS74='DD FD'!$J$7,NU74='DD FD'!$AI$3),NT74,0),
IF(AND(OD74='DD FD'!$J$7,OF74='DD FD'!$AI$3),OE74,0),
IF(AND(OO74='DD FD'!$J$7,OQ74='DD FD'!$AI$3),OP74,0),
),2)</f>
        <v>0</v>
      </c>
      <c r="OZ74" s="617">
        <f>ROUNDUP(SUM(
IF(AND(LH74='DD FD'!$J$6,LJ74='DD FD'!$AI$3),LI74,0),
IF(AND(LR74='DD FD'!$J$6,LT74='DD FD'!$AI$3),LS74,0),
IF(AND(MB74='DD FD'!$J$6,MD74='DD FD'!$AI$3),MC74,0),
IF(AND(ML74='DD FD'!$J$6,MN74='DD FD'!$AI$3),MM74,0),
IF(AND(MW74='DD FD'!$J$6,MY74='DD FD'!$AI$3),MX74,0),
IF(AND(NH74='DD FD'!$J$6,NJ74='DD FD'!$AI$3),NI74,0),
IF(AND(NS74='DD FD'!$J$6,NU74='DD FD'!$AI$3),NT74,0),
IF(AND(OD74='DD FD'!$J$6,OF74='DD FD'!$AI$3),OE74,0),
IF(AND(OO74='DD FD'!$J$6,OQ74='DD FD'!$AI$3),OP74,0),
),2)</f>
        <v>0</v>
      </c>
      <c r="PA74" s="617">
        <f>ROUNDUP(SUM(
IF(AND(LH74='DD FD'!$J$10,LJ74='DD FD'!$AI$3),LI74,0),
IF(AND(LR74='DD FD'!$J$10,LT74='DD FD'!$AI$3),LS74,0),
IF(AND(MB74='DD FD'!$J$10,MD74='DD FD'!$AI$3),MC74,0),
IF(AND(ML74='DD FD'!$J$10,MN74='DD FD'!$AI$3),MM74,0),
IF(AND(MW74='DD FD'!$J$10,MY74='DD FD'!$AI$3),MX74,0),
IF(AND(NH74='DD FD'!$J$10,NJ74='DD FD'!$AI$3),NI74,0),
IF(AND(NS74='DD FD'!$J$10,NU74='DD FD'!$AI$3),NT74,0),
IF(AND(OD74='DD FD'!$J$10,OF74='DD FD'!$AI$3),OE74,0),
IF(AND(OO74='DD FD'!$J$10,OQ74='DD FD'!$AI$3),OP74,0),
),2)</f>
        <v>0</v>
      </c>
      <c r="PB74" s="617">
        <f>ROUNDUP(SUM(
IF(AND(LH74='DD FD'!$J$8,LJ74='DD FD'!$AI$3),LI74,0),
IF(AND(LR74='DD FD'!$J$8,LT74='DD FD'!$AI$3),LS74,0),
IF(AND(MB74='DD FD'!$J$8,MD74='DD FD'!$AI$3),MC74,0),
IF(AND(ML74='DD FD'!$J$8,MN74='DD FD'!$AI$3),MM74,0),
IF(AND(MW74='DD FD'!$J$8,MY74='DD FD'!$AI$3),MX74,0),
IF(AND(NH74='DD FD'!$J$8,NJ74='DD FD'!$AI$3),NI74,0),
IF(AND(NS74='DD FD'!$J$8,NU74='DD FD'!$AI$3),NT74,0),
IF(AND(OD74='DD FD'!$J$8,OF74='DD FD'!$AI$3),OE74,0),
IF(AND(OO74='DD FD'!$J$8,OQ74='DD FD'!$AI$3),OP74,0),
),2)</f>
        <v>0</v>
      </c>
      <c r="PC74" s="617">
        <f>ROUNDUP(SUM(
IF(AND(LH74='DD FD'!$J$5,LJ74='DD FD'!$AI$3),LI74,0),
IF(AND(LR74='DD FD'!$J$5,LT74='DD FD'!$AI$3),LS74,0),
IF(AND(MB74='DD FD'!$J$5,MD74='DD FD'!$AI$3),MC74,0),
IF(AND(ML74='DD FD'!$J$5,MN74='DD FD'!$AI$3),MM74,0),
IF(AND(MW74='DD FD'!$J$5,MY74='DD FD'!$AI$3),MX74,0),
IF(AND(NH74='DD FD'!$J$5,NJ74='DD FD'!$AI$3),NI74,0),
IF(AND(NS74='DD FD'!$J$5,NU74='DD FD'!$AI$3),NT74,0),
IF(AND(OD74='DD FD'!$J$5,OF74='DD FD'!$AI$3),OE74,0),
IF(AND(OO74='DD FD'!$J$5,OQ74='DD FD'!$AI$3),OP74,0),
),2)</f>
        <v>0</v>
      </c>
      <c r="PD74" s="617">
        <f>ROUNDUP(SUM(
IF(AND(LH74='DD FD'!$J$9,LJ74='DD FD'!$AI$3),LI74,0),
IF(AND(LR74='DD FD'!$J$9,LT74='DD FD'!$AI$3),LS74,0),
IF(AND(MB74='DD FD'!$J$9,MD74='DD FD'!$AI$3),MC74,0),
IF(AND(ML74='DD FD'!$J$9,MN74='DD FD'!$AI$3),MM74,0),
IF(AND(MW74='DD FD'!$J$9,MY74='DD FD'!$AI$3),MX74,0),
IF(AND(NH74='DD FD'!$J$9,NJ74='DD FD'!$AI$3),NI74,0),
IF(AND(NS74='DD FD'!$J$9,NU74='DD FD'!$AI$3),NT74,0),
IF(AND(OD74='DD FD'!$J$9,OF74='DD FD'!$AI$3),OE74,0),
IF(AND(OO74='DD FD'!$J$9,OQ74='DD FD'!$AI$3),OP74,0),
),2)</f>
        <v>0</v>
      </c>
      <c r="PE74" s="617">
        <f>ROUNDUP(SUM(
IF(AND(LH74='DD FD'!$J$4,LJ74='DD FD'!$AI$3),LI74,0),
IF(AND(LR74='DD FD'!$J$4,LT74='DD FD'!$AI$3),LS74,0),
IF(AND(MB74='DD FD'!$J$4,MD74='DD FD'!$AI$3),MC74,0),
IF(AND(ML74='DD FD'!$J$4,MN74='DD FD'!$AI$3),MM74,0),
IF(AND(MW74='DD FD'!$J$4,MY74='DD FD'!$AI$3),MX74,0),
IF(AND(NH74='DD FD'!$J$4,NJ74='DD FD'!$AI$3),NI74,0),
IF(AND(NS74='DD FD'!$J$4,NU74='DD FD'!$AI$3),NT74,0),
IF(AND(OD74='DD FD'!$J$4,OF74='DD FD'!$AI$3),OE74,0),
IF(AND(OO74='DD FD'!$J$4,OQ74='DD FD'!$AI$3),OP74,0),
),2)</f>
        <v>0</v>
      </c>
      <c r="PF74" s="619">
        <f>ROUNDUP(SUM(
IF(AND(LH74='DD FD'!$J$11,LJ74='DD FD'!$AI$3),LI74,0),
IF(AND(LR74='DD FD'!$J$11,LT74='DD FD'!$AI$3),LS74,0),
IF(AND(MB74='DD FD'!$J$11,MD74='DD FD'!$AI$3),MC74,0),
IF(AND(ML74='DD FD'!$J$11,MN74='DD FD'!$AI$3),MM74,0),
IF(AND(MW74='DD FD'!$J$11,MY74='DD FD'!$AI$3),MX74,0),
IF(AND(NH74='DD FD'!$J$11,NJ74='DD FD'!$AI$3),NI74,0),
IF(AND(NS74='DD FD'!$J$11,NU74='DD FD'!$AI$3),NT74,0),
IF(AND(OD74='DD FD'!$J$11,OF74='DD FD'!$AI$3),OE74,0),
IF(AND(OO74='DD FD'!$J$11,OQ74='DD FD'!$AI$3),OP74,0),
),2)</f>
        <v>0</v>
      </c>
    </row>
    <row r="75" spans="1:422">
      <c r="A75" s="806"/>
      <c r="B75" s="934"/>
      <c r="C75" s="247"/>
      <c r="D75" s="842"/>
      <c r="E75" s="247"/>
      <c r="F75" s="158"/>
      <c r="G75" s="710"/>
      <c r="H75" s="712"/>
      <c r="I75" s="936"/>
      <c r="J75" s="803"/>
      <c r="K75" s="150"/>
      <c r="L75" s="146" t="str">
        <f t="shared" si="27"/>
        <v/>
      </c>
      <c r="M75" s="501" t="str">
        <f t="shared" si="44"/>
        <v/>
      </c>
      <c r="N75" s="504"/>
      <c r="O75" s="113" t="str">
        <f t="shared" si="45"/>
        <v/>
      </c>
      <c r="P75" s="114" t="str">
        <f t="shared" si="28"/>
        <v/>
      </c>
      <c r="Q75" s="152"/>
      <c r="R75" s="152"/>
      <c r="S75" s="115" t="str">
        <f t="shared" si="46"/>
        <v/>
      </c>
      <c r="T75" s="159"/>
      <c r="U75" s="159"/>
      <c r="V75" s="157"/>
      <c r="W75" s="157"/>
      <c r="X75" s="157"/>
      <c r="Y75" s="772"/>
      <c r="Z75" s="158"/>
      <c r="AA75" s="144"/>
      <c r="AB75" s="112"/>
      <c r="AC75" s="153"/>
      <c r="AD75" s="153"/>
      <c r="AE75" s="153"/>
      <c r="AF75" s="153"/>
      <c r="AG75" s="153"/>
      <c r="AH75" s="153"/>
      <c r="AI75" s="152"/>
      <c r="AJ75" s="158"/>
      <c r="AK75" s="158"/>
      <c r="AL75" s="158"/>
      <c r="AM75" s="116" t="str">
        <f t="shared" si="47"/>
        <v/>
      </c>
      <c r="AN75" s="116" t="str">
        <f t="shared" si="48"/>
        <v/>
      </c>
      <c r="AO75" s="324"/>
      <c r="AP75" s="503"/>
      <c r="AQ75" s="487" t="str">
        <f t="shared" si="49"/>
        <v/>
      </c>
      <c r="AR75" s="113" t="str">
        <f t="shared" si="29"/>
        <v/>
      </c>
      <c r="AS75" s="113" t="str">
        <f t="shared" si="30"/>
        <v/>
      </c>
      <c r="AT75" s="113" t="str">
        <f t="shared" si="31"/>
        <v/>
      </c>
      <c r="AU75" s="113" t="str">
        <f t="shared" si="32"/>
        <v/>
      </c>
      <c r="AV75" s="159"/>
      <c r="AW75" s="157"/>
      <c r="AX75" s="157"/>
      <c r="AY75" s="157"/>
      <c r="AZ75" s="157"/>
      <c r="BA75" s="116" t="str">
        <f t="shared" si="33"/>
        <v/>
      </c>
      <c r="BB75" s="316"/>
      <c r="BC75" s="116" t="str">
        <f t="shared" si="34"/>
        <v/>
      </c>
      <c r="BD75" s="133" t="str">
        <f t="shared" si="35"/>
        <v/>
      </c>
      <c r="BE75" s="157"/>
      <c r="BF75" s="1180"/>
      <c r="BG75" s="1180"/>
      <c r="BH75" s="158"/>
      <c r="BI75" s="490"/>
      <c r="BJ75" s="514" t="str">
        <f t="shared" si="50"/>
        <v/>
      </c>
      <c r="BK75" s="789"/>
      <c r="BL75" s="116" t="str">
        <f t="shared" si="51"/>
        <v/>
      </c>
      <c r="BM75" s="144"/>
      <c r="BN75" s="144"/>
      <c r="BO75" s="144"/>
      <c r="BP75" s="790"/>
      <c r="BQ75" s="790"/>
      <c r="BR75" s="790"/>
      <c r="BS75" s="116" t="str">
        <f t="shared" si="36"/>
        <v/>
      </c>
      <c r="BT75" s="790"/>
      <c r="BU75" s="808" t="str">
        <f t="shared" si="37"/>
        <v/>
      </c>
      <c r="BV75" s="791"/>
      <c r="BW75" s="144"/>
      <c r="BX75" s="20"/>
      <c r="BY75" s="20"/>
      <c r="BZ75" s="20"/>
      <c r="CA75" s="792"/>
      <c r="CB75" s="1201"/>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c r="DL75" s="144"/>
      <c r="DM75" s="144"/>
      <c r="DN75" s="144"/>
      <c r="DO75" s="144"/>
      <c r="DP75" s="144"/>
      <c r="DQ75" s="144"/>
      <c r="DR75" s="144"/>
      <c r="DS75" s="144"/>
      <c r="DT75" s="144"/>
      <c r="DU75" s="144"/>
      <c r="DV75" s="144"/>
      <c r="DW75" s="144"/>
      <c r="DX75" s="144"/>
      <c r="DY75" s="144"/>
      <c r="DZ75" s="144"/>
      <c r="EA75" s="144"/>
      <c r="EB75" s="144"/>
      <c r="EC75" s="144"/>
      <c r="ED75" s="782" t="str">
        <f t="shared" si="52"/>
        <v/>
      </c>
      <c r="EE75" s="519"/>
      <c r="EF75" s="793"/>
      <c r="EG75" s="519"/>
      <c r="EH75" s="794"/>
      <c r="EI75" s="790"/>
      <c r="EJ75" s="794"/>
      <c r="EK75" s="794"/>
      <c r="EL75" s="790"/>
      <c r="EM75" s="790"/>
      <c r="EN75" s="790"/>
      <c r="EO75" s="112" t="str">
        <f t="shared" si="38"/>
        <v/>
      </c>
      <c r="EP75" s="790"/>
      <c r="EQ75" s="488" t="str">
        <f t="shared" si="39"/>
        <v/>
      </c>
      <c r="ER75" s="1100"/>
      <c r="ES75" s="1099" t="str">
        <f t="shared" si="53"/>
        <v/>
      </c>
      <c r="ET75" s="525"/>
      <c r="EU75" s="148"/>
      <c r="EV75" s="148"/>
      <c r="EW75" s="148"/>
      <c r="EX75" s="148"/>
      <c r="EY75" s="148"/>
      <c r="EZ75" s="148"/>
      <c r="FA75" s="148"/>
      <c r="FB75" s="148"/>
      <c r="FC75" s="148"/>
      <c r="FD75" s="148"/>
      <c r="FE75" s="148"/>
      <c r="FF75" s="148"/>
      <c r="FG75" s="148"/>
      <c r="FH75" s="148"/>
      <c r="FI75" s="528"/>
      <c r="FJ75" s="513" t="str">
        <f t="shared" si="40"/>
        <v/>
      </c>
      <c r="FK75" s="158"/>
      <c r="FL75" s="850"/>
      <c r="FM75" s="850"/>
      <c r="FN75" s="850"/>
      <c r="FO75" s="850"/>
      <c r="FP75" s="850"/>
      <c r="FQ75" s="850"/>
      <c r="FR75" s="157"/>
      <c r="FS75" s="143"/>
      <c r="FT75" s="143"/>
      <c r="FU75" s="847" t="str">
        <f t="shared" si="41"/>
        <v/>
      </c>
      <c r="FV75" s="555"/>
      <c r="FW75" s="523" t="str">
        <f>IF(Table1[[#This Row],[Nonfood Inhaltstoffe - Komponente]]="","",VLOOKUP(Table1[[#This Row],[Nonfood Inhaltstoffe - Komponente]],'Dropdown Auswahl'!BJ:BK,2,FALSE))</f>
        <v/>
      </c>
      <c r="FX75" s="1013"/>
      <c r="FY75" s="1011" t="str">
        <f t="shared" si="42"/>
        <v/>
      </c>
      <c r="FZ75" s="152"/>
      <c r="GA75" s="152"/>
      <c r="GB75" s="152"/>
      <c r="GC75" s="529" t="str">
        <f t="shared" si="43"/>
        <v/>
      </c>
      <c r="GG75" s="21"/>
      <c r="GH75" s="21"/>
      <c r="GI75" s="1019"/>
      <c r="GJ75" s="1016" t="str">
        <f>IF(Table1[[#This Row],[Global Trade Item Number (GTIN)]]="","",Table1[[#This Row],[Global Trade Item Number (GTIN)]])</f>
        <v/>
      </c>
      <c r="GK75" s="555" t="str">
        <f>IF(Table1[[#This Row],[WAWI-Nr./ Kreditoren-Nummer
(ASDV)]]&lt;&gt;"",Table1[[#This Row],[WAWI-Nr./ Kreditoren-Nummer
(ASDV)]],"")</f>
        <v/>
      </c>
      <c r="GL75" s="165"/>
      <c r="GM75" s="165"/>
      <c r="GN75" s="165"/>
      <c r="GO75" s="485"/>
      <c r="GP75" s="534"/>
      <c r="GQ75" s="533"/>
      <c r="GR75" s="486"/>
      <c r="GS75" s="486"/>
      <c r="GT75" s="486"/>
      <c r="GU75" s="486"/>
      <c r="GV75" s="486"/>
      <c r="GW75" s="542"/>
      <c r="GX75" s="538"/>
      <c r="GY75" s="144"/>
      <c r="GZ75" s="480"/>
      <c r="HA75" s="158"/>
      <c r="HB75" s="480"/>
      <c r="HC75" s="480"/>
      <c r="HD75" s="480"/>
      <c r="HE75" s="480"/>
      <c r="HF75" s="480"/>
      <c r="HG75" s="480"/>
      <c r="HH75" s="538"/>
      <c r="HI75" s="480"/>
      <c r="HJ75" s="480"/>
      <c r="HK75" s="480"/>
      <c r="HL75" s="480"/>
      <c r="HM75" s="480"/>
      <c r="HN75" s="480"/>
      <c r="HO75" s="480"/>
      <c r="HP75" s="480"/>
      <c r="HQ75" s="480"/>
      <c r="HR75" s="538"/>
      <c r="HS75" s="480"/>
      <c r="HT75" s="480"/>
      <c r="HU75" s="480"/>
      <c r="HV75" s="480"/>
      <c r="HW75" s="480"/>
      <c r="HX75" s="480"/>
      <c r="HY75" s="480"/>
      <c r="HZ75" s="480"/>
      <c r="IA75" s="480"/>
      <c r="IB75" s="538"/>
      <c r="IC75" s="480"/>
      <c r="ID75" s="480"/>
      <c r="IE75" s="480"/>
      <c r="IF75" s="480"/>
      <c r="IG75" s="480"/>
      <c r="IH75" s="480"/>
      <c r="II75" s="480"/>
      <c r="IJ75" s="480"/>
      <c r="IK75" s="480"/>
      <c r="IL75" s="480"/>
      <c r="IM75" s="538"/>
      <c r="IN75" s="480"/>
      <c r="IO75" s="480"/>
      <c r="IP75" s="480"/>
      <c r="IQ75" s="480"/>
      <c r="IR75" s="480"/>
      <c r="IS75" s="480"/>
      <c r="IT75" s="480"/>
      <c r="IU75" s="480"/>
      <c r="IV75" s="480"/>
      <c r="IW75" s="480"/>
      <c r="IX75" s="538"/>
      <c r="IY75" s="480"/>
      <c r="IZ75" s="480"/>
      <c r="JA75" s="480"/>
      <c r="JB75" s="480"/>
      <c r="JC75" s="480"/>
      <c r="JD75" s="480"/>
      <c r="JE75" s="480"/>
      <c r="JF75" s="480"/>
      <c r="JG75" s="480"/>
      <c r="JH75" s="480"/>
      <c r="JI75" s="538"/>
      <c r="JJ75" s="480"/>
      <c r="JK75" s="480"/>
      <c r="JL75" s="480"/>
      <c r="JM75" s="480"/>
      <c r="JN75" s="480"/>
      <c r="JO75" s="480"/>
      <c r="JP75" s="480"/>
      <c r="JQ75" s="480"/>
      <c r="JR75" s="480"/>
      <c r="JS75" s="590"/>
      <c r="JT75" s="538"/>
      <c r="JU75" s="480"/>
      <c r="JV75" s="480"/>
      <c r="JW75" s="480"/>
      <c r="JX75" s="480"/>
      <c r="JY75" s="480"/>
      <c r="JZ75" s="480"/>
      <c r="KA75" s="480"/>
      <c r="KB75" s="480"/>
      <c r="KC75" s="480"/>
      <c r="KD75" s="480"/>
      <c r="KE75" s="538"/>
      <c r="KF75" s="480"/>
      <c r="KG75" s="480"/>
      <c r="KH75" s="480"/>
      <c r="KI75" s="480"/>
      <c r="KJ75" s="480"/>
      <c r="KK75" s="480"/>
      <c r="KL75" s="480"/>
      <c r="KM75" s="480"/>
      <c r="KN75" s="480"/>
      <c r="KO75" s="480"/>
      <c r="KR75" s="568" t="str">
        <f>IF(Table1[[#This Row],[GTIN]]&lt;&gt;"",Table1[[#This Row],[GTIN]],"")</f>
        <v/>
      </c>
      <c r="KS75" s="569" t="str">
        <f>Table1[[#This Row],[Kreditor]]</f>
        <v/>
      </c>
      <c r="KT75" s="570" t="str">
        <f>IF(Table1[[#This Row],[Gültig ab (Datum)]]&lt;&gt;"",Table1[[#This Row],[Gültig ab (Datum)]],"")</f>
        <v/>
      </c>
      <c r="KU75" s="570"/>
      <c r="KV75" s="583" t="str">
        <f>IF(Table1[[#This Row],[Artikel verpackt? 
(X=Ja)]]="","",Table1[[#This Row],[Artikel verpackt? 
(X=Ja)]])</f>
        <v/>
      </c>
      <c r="KW75" s="571" t="str">
        <f>IF(Table1[[#This Row],[Verpackung recyclingfähig?
(X=Ja)]]="","",Table1[[#This Row],[Verpackung recyclingfähig?
(X=Ja)]])</f>
        <v/>
      </c>
      <c r="KX75" s="572"/>
      <c r="KY75" s="573"/>
      <c r="KZ75" s="574"/>
      <c r="LA75" s="574"/>
      <c r="LB75" s="574"/>
      <c r="LC75" s="574"/>
      <c r="LD75" s="574"/>
      <c r="LE75" s="574"/>
      <c r="LF75" s="575"/>
      <c r="LG75" s="576" t="str">
        <f>IF(Table1[[#This Row],[Hauptkörper - B1 - Art]]="","",VLOOKUP(Table1[[#This Row],[Hauptkörper - B1 - Art]],'DD FD'!B:C,2,FALSE))</f>
        <v/>
      </c>
      <c r="LH75" s="577" t="str">
        <f>IF(Table1[[#This Row],[Hauptkörper - B1 - Fraktion]]="","",VLOOKUP(Table1[[#This Row],[Hauptkörper - B1 - Fraktion]],'DD FD'!H:J,3,FALSE))</f>
        <v/>
      </c>
      <c r="LI75" s="574" t="str">
        <f>IF(Table1[[#This Row],[Hauptkörper - B1 - Gewicht
(in G)]]="","",Table1[[#This Row],[Hauptkörper - B1 - Gewicht
(in G)]])</f>
        <v/>
      </c>
      <c r="LJ75" s="574" t="str">
        <f>IF(Table1[[#This Row],[Hauptkörper - B1 - Lizenzierungs-pflichtig? (X=Ja)]]="","",Table1[[#This Row],[Hauptkörper - B1 - Lizenzierungs-pflichtig? (X=Ja)]])</f>
        <v/>
      </c>
      <c r="LK75" s="577" t="str">
        <f>IF(Table1[[#This Row],[Hauptkörper - B1 - Virgin Material]]="","",VLOOKUP(Table1[[#This Row],[Hauptkörper - B1 - Virgin Material]],'DD FD'!AJ:AK,2,FALSE))</f>
        <v/>
      </c>
      <c r="LL75" s="578" t="str">
        <f>IF(Table1[[#This Row],[Hauptkörper - B1 - Virgin Material Anteil (in %)]]="","",Table1[[#This Row],[Hauptkörper - B1 - Virgin Material Anteil (in %)]])</f>
        <v/>
      </c>
      <c r="LM75" s="577" t="str">
        <f>IF(Table1[[#This Row],[Hauptkörper - B1 - Recyceltes Material]]="","",VLOOKUP(Table1[[#This Row],[Hauptkörper - B1 - Recyceltes Material]],'DD FD'!AL:AM,2,FALSE))</f>
        <v/>
      </c>
      <c r="LN75" s="578" t="str">
        <f>IF(Table1[[#This Row],[Hauptkörper - B1 - Recyceltes Material Anteil (in %)]]="","",Table1[[#This Row],[Hauptkörper - B1 - Recyceltes Material Anteil (in %)]])</f>
        <v/>
      </c>
      <c r="LO75" s="579" t="str">
        <f>IF(Table1[[#This Row],[Hauptkörper - B1 - Beschichtung]]="","",VLOOKUP(Table1[[#This Row],[Hauptkörper - B1 - Beschichtung]],'DD FD'!AE:AF,2,FALSE))</f>
        <v/>
      </c>
      <c r="LP75" s="580" t="str">
        <f>IF(Table1[[#This Row],[Hauptkörper - B1 - Beschichtung Anteil (in %)]]="","",Table1[[#This Row],[Hauptkörper - B1 - Beschichtung Anteil (in %)]])</f>
        <v/>
      </c>
      <c r="LQ75" s="576" t="str">
        <f>IF(Table1[[#This Row],[Hauptkörper - B2 - Art]]="","",VLOOKUP(Table1[[#This Row],[Hauptkörper - B2 - Art]],'DD FD'!B:C,2,FALSE))</f>
        <v/>
      </c>
      <c r="LR75" s="577" t="str">
        <f>IF(Table1[[#This Row],[Hauptkörper - B2 - Fraktion]]="","",VLOOKUP(Table1[[#This Row],[Hauptkörper - B2 - Fraktion]],'DD FD'!H:J,3,FALSE))</f>
        <v/>
      </c>
      <c r="LS75" s="574" t="str">
        <f>IF(Table1[[#This Row],[Hauptkörper - B2 - Gewicht
(in G)]]="","",Table1[[#This Row],[Hauptkörper - B2 - Gewicht
(in G)]])</f>
        <v/>
      </c>
      <c r="LT75" s="574" t="str">
        <f>IF(Table1[[#This Row],[Hauptkörper - B2 - Lizenzierungs-pflichtig? (X=Ja)]]="","",Table1[[#This Row],[Hauptkörper - B2 - Lizenzierungs-pflichtig? (X=Ja)]])</f>
        <v/>
      </c>
      <c r="LU75" s="577" t="str">
        <f>IF(Table1[[#This Row],[Hauptkörper - B2 - Virgin Material]]="","",VLOOKUP(Table1[[#This Row],[Hauptkörper - B2 - Virgin Material]],'DD FD'!AJ:AK,2,FALSE))</f>
        <v/>
      </c>
      <c r="LV75" s="578" t="str">
        <f>IF(Table1[[#This Row],[Hauptkörper - B2 - Virgin Material Anteil (in %)]]="","",Table1[[#This Row],[Hauptkörper - B2 - Virgin Material Anteil (in %)]])</f>
        <v/>
      </c>
      <c r="LW75" s="577" t="str">
        <f>IF(Table1[[#This Row],[Hauptkörper - B2 - Recyceltes Material]]="","",VLOOKUP(Table1[[#This Row],[Hauptkörper - B2 - Recyceltes Material]],'DD FD'!AL:AM,2,FALSE))</f>
        <v/>
      </c>
      <c r="LX75" s="578" t="str">
        <f>IF(Table1[[#This Row],[Hauptkörper - B2 - Recyceltes Material Anteil (in %)]]="","",Table1[[#This Row],[Hauptkörper - B2 - Recyceltes Material Anteil (in %)]])</f>
        <v/>
      </c>
      <c r="LY75" s="577" t="str">
        <f>IF(Table1[[#This Row],[Hauptkörper - B2 - Beschichtung]]="","",VLOOKUP(Table1[[#This Row],[Hauptkörper - B2 - Beschichtung]],'DD FD'!AE:AF,2,FALSE))</f>
        <v/>
      </c>
      <c r="LZ75" s="580" t="str">
        <f>IF(Table1[[#This Row],[Hauptkörper - B2 - Beschichtung Anteil (in %)]]="","",Table1[[#This Row],[Hauptkörper - B2 - Beschichtung Anteil (in %)]])</f>
        <v/>
      </c>
      <c r="MA75" s="576" t="str">
        <f>IF(Table1[[#This Row],[Hauptkörper - B3 - Art]]="","",VLOOKUP(Table1[[#This Row],[Hauptkörper - B3 - Art]],'DD FD'!B:C,2,FALSE))</f>
        <v/>
      </c>
      <c r="MB75" s="577" t="str">
        <f>IF(Table1[[#This Row],[Hauptkörper - B3 - Fraktion]]="","",VLOOKUP(Table1[[#This Row],[Hauptkörper - B3 - Fraktion]],'DD FD'!H:J,3,FALSE))</f>
        <v/>
      </c>
      <c r="MC75" s="574" t="str">
        <f>IF(Table1[[#This Row],[Hauptkörper - B3 - Gewicht
(in G)]]="","",Table1[[#This Row],[Hauptkörper - B3 - Gewicht
(in G)]])</f>
        <v/>
      </c>
      <c r="MD75" s="574" t="str">
        <f>IF(Table1[[#This Row],[Hauptkörper - B3 - Lizenzierungs-pflichtig? (X=Ja)]]="","",Table1[[#This Row],[Hauptkörper - B3 - Lizenzierungs-pflichtig? (X=Ja)]])</f>
        <v/>
      </c>
      <c r="ME75" s="577" t="str">
        <f>IF(Table1[[#This Row],[Hauptkörper - B3 - Virgin Material]]="","",VLOOKUP(Table1[[#This Row],[Hauptkörper - B3 - Virgin Material]],'DD FD'!AJ:AK,2,FALSE))</f>
        <v/>
      </c>
      <c r="MF75" s="578" t="str">
        <f>IF(Table1[[#This Row],[Hauptkörper - B3 - Virgin Material Anteil (in %)]]="","",Table1[[#This Row],[Hauptkörper - B3 - Virgin Material Anteil (in %)]])</f>
        <v/>
      </c>
      <c r="MG75" s="577" t="str">
        <f>IF(Table1[[#This Row],[Hauptkörper - B3 - Recyceltes Material]]="","",VLOOKUP(Table1[[#This Row],[Hauptkörper - B3 - Recyceltes Material]],'DD FD'!AL:AM,2,FALSE))</f>
        <v/>
      </c>
      <c r="MH75" s="578" t="str">
        <f>IF(Table1[[#This Row],[Hauptkörper - B3 - Recyceltes Material Anteil (in %)]]="","",Table1[[#This Row],[Hauptkörper - B3 - Recyceltes Material Anteil (in %)]])</f>
        <v/>
      </c>
      <c r="MI75" s="577" t="str">
        <f>IF(Table1[[#This Row],[Hauptkörper - B3 - Beschichtung]]="","",VLOOKUP(Table1[[#This Row],[Hauptkörper - B3 - Beschichtung]],'DD FD'!AE:AF,2,FALSE))</f>
        <v/>
      </c>
      <c r="MJ75" s="580" t="str">
        <f>IF(Table1[[#This Row],[Hauptkörper - B3 - Beschichtung Anteil (in %)]]="","",Table1[[#This Row],[Hauptkörper - B3 - Beschichtung Anteil (in %)]])</f>
        <v/>
      </c>
      <c r="MK75" s="576" t="str">
        <f>IF(Table1[[#This Row],[Verschluss - B1 - Art]]="","",VLOOKUP(Table1[[#This Row],[Verschluss - B1 - Art]],'DD FD'!D:E,2,FALSE))</f>
        <v/>
      </c>
      <c r="ML75" s="577" t="str">
        <f>IF(Table1[[#This Row],[Verschluss - B1 - Fraktion]]="","",VLOOKUP(Table1[[#This Row],[Verschluss - B1 - Fraktion]],'DD FD'!H:J,3,FALSE))</f>
        <v/>
      </c>
      <c r="MM75" s="574" t="str">
        <f>IF(Table1[[#This Row],[Verschluss - B1 - Gewicht (in G)]]="","",Table1[[#This Row],[Verschluss - B1 - Gewicht (in G)]])</f>
        <v/>
      </c>
      <c r="MN75" s="574" t="str">
        <f>IF(Table1[[#This Row],[Verschluss - B1 - Lizenzierungs-pflichtig? (X=Ja)]]="","",Table1[[#This Row],[Verschluss - B1 - Lizenzierungs-pflichtig? (X=Ja)]])</f>
        <v/>
      </c>
      <c r="MO75" s="574" t="str">
        <f>IF(Table1[[#This Row],[Verschluss - B1 - Trennbar vom Hauptkörper? (X=Ja)]]="","",Table1[[#This Row],[Verschluss - B1 - Trennbar vom Hauptkörper? (X=Ja)]])</f>
        <v/>
      </c>
      <c r="MP75" s="577" t="str">
        <f>IF(Table1[[#This Row],[Verschluss - B1 - Virgin Material]]="","",VLOOKUP(Table1[[#This Row],[Verschluss - B1 - Virgin Material]],'DD FD'!AJ:AK,2,FALSE))</f>
        <v/>
      </c>
      <c r="MQ75" s="578" t="str">
        <f>IF(Table1[[#This Row],[Verschluss - B1 - Virgin Material Anteil (in %)]]="","",Table1[[#This Row],[Verschluss - B1 - Virgin Material Anteil (in %)]])</f>
        <v/>
      </c>
      <c r="MR75" s="577" t="str">
        <f>IF(Table1[[#This Row],[Verschluss - B1 - Recyceltes Material]]="","",VLOOKUP(Table1[[#This Row],[Verschluss - B1 - Recyceltes Material]],'DD FD'!AL:AM,2,FALSE))</f>
        <v/>
      </c>
      <c r="MS75" s="578" t="str">
        <f>IF(Table1[[#This Row],[Verschluss - B1 - Recyceltes Material Anteil (in %)]]="","",Table1[[#This Row],[Verschluss - B1 - Recyceltes Material Anteil (in %)]])</f>
        <v/>
      </c>
      <c r="MT75" s="577" t="str">
        <f>IF(Table1[[#This Row],[Verschluss - B1 - Beschichtung]]="","",VLOOKUP(Table1[[#This Row],[Verschluss - B1 - Beschichtung]],'DD FD'!AE:AF,2,FALSE))</f>
        <v/>
      </c>
      <c r="MU75" s="580" t="str">
        <f>IF(Table1[[#This Row],[Verschluss - B1 - Beschichtung Anteil (in %)]]="","",Table1[[#This Row],[Verschluss - B1 - Beschichtung Anteil (in %)]])</f>
        <v/>
      </c>
      <c r="MV75" s="576" t="str">
        <f>IF(Table1[[#This Row],[Verschluss - B2 - Art]]="","",VLOOKUP(Table1[[#This Row],[Verschluss - B2 - Art]],'DD FD'!D:E,2,FALSE))</f>
        <v/>
      </c>
      <c r="MW75" s="577" t="str">
        <f>IF(Table1[[#This Row],[Verschluss - B2 - Fraktion]]="","",VLOOKUP(Table1[[#This Row],[Verschluss - B2 - Fraktion]],'DD FD'!H:J,3,FALSE))</f>
        <v/>
      </c>
      <c r="MX75" s="574" t="str">
        <f>IF(Table1[[#This Row],[Verschluss - B2 - Gewicht (in G)]]="","",Table1[[#This Row],[Verschluss - B2 - Gewicht (in G)]])</f>
        <v/>
      </c>
      <c r="MY75" s="574" t="str">
        <f>IF(Table1[[#This Row],[Verschluss - B2 - Lizenzierungs-pflichtig? (X=Ja)]]="","",Table1[[#This Row],[Verschluss - B2 - Lizenzierungs-pflichtig? (X=Ja)]])</f>
        <v/>
      </c>
      <c r="MZ75" s="574" t="str">
        <f>IF(Table1[[#This Row],[Verschluss - B2 - Trennbar vom Hauptkörper? (X=Ja)]]="","",Table1[[#This Row],[Verschluss - B2 - Trennbar vom Hauptkörper? (X=Ja)]])</f>
        <v/>
      </c>
      <c r="NA75" s="577" t="str">
        <f>IF(Table1[[#This Row],[Verschluss - B2 - Virgin Material]]="","",VLOOKUP(Table1[[#This Row],[Verschluss - B2 - Virgin Material]],'DD FD'!AJ:AK,2,FALSE))</f>
        <v/>
      </c>
      <c r="NB75" s="578" t="str">
        <f>IF(Table1[[#This Row],[Verschluss - B2 - Virgin Material Anteil (in %)]]="","",Table1[[#This Row],[Verschluss - B2 - Virgin Material Anteil (in %)]])</f>
        <v/>
      </c>
      <c r="NC75" s="577" t="str">
        <f>IF(Table1[[#This Row],[Verschluss - B2 - Recyceltes Material]]="","",VLOOKUP(Table1[[#This Row],[Verschluss - B2 - Recyceltes Material]],'DD FD'!AL:AM,2,FALSE))</f>
        <v/>
      </c>
      <c r="ND75" s="578" t="str">
        <f>IF(Table1[[#This Row],[Verschluss - B2 - Recyceltes Material Anteil (in %)]]="","",Table1[[#This Row],[Verschluss - B2 - Recyceltes Material Anteil (in %)]])</f>
        <v/>
      </c>
      <c r="NE75" s="577" t="str">
        <f>IF(Table1[[#This Row],[Verschluss - B2 - Beschichtung]]="","",VLOOKUP(Table1[[#This Row],[Verschluss - B2 - Beschichtung]],'DD FD'!AE:AF,2,FALSE))</f>
        <v/>
      </c>
      <c r="NF75" s="580" t="str">
        <f>IF(Table1[[#This Row],[Verschluss - B2 - Beschichtung Anteil (in %)]]="","",Table1[[#This Row],[Verschluss - B2 - Beschichtung Anteil (in %)]])</f>
        <v/>
      </c>
      <c r="NG75" s="576" t="str">
        <f>IF(Table1[[#This Row],[Verschluss - B3 - Art]]="","",VLOOKUP(Table1[[#This Row],[Verschluss - B3 - Art]],'DD FD'!D:E,2,FALSE))</f>
        <v/>
      </c>
      <c r="NH75" s="577" t="str">
        <f>IF(Table1[[#This Row],[Verschluss - B3 - Fraktion]]="","",VLOOKUP(Table1[[#This Row],[Verschluss - B3 - Fraktion]],'DD FD'!H:J,3,FALSE))</f>
        <v/>
      </c>
      <c r="NI75" s="574" t="str">
        <f>IF(Table1[[#This Row],[Verschluss - B3 - Gewicht (in G)]]="","",Table1[[#This Row],[Verschluss - B3 - Gewicht (in G)]])</f>
        <v/>
      </c>
      <c r="NJ75" s="574" t="str">
        <f>IF(Table1[[#This Row],[Verschluss - B3 - Lizenzierungs-pflichtig? (X=Ja)]]="","",Table1[[#This Row],[Verschluss - B3 - Lizenzierungs-pflichtig? (X=Ja)]])</f>
        <v/>
      </c>
      <c r="NK75" s="574" t="str">
        <f>IF(Table1[[#This Row],[Verschluss - B3 - Trennbar vom Hauptkörper? (X=Ja)]]="","",Table1[[#This Row],[Verschluss - B3 - Trennbar vom Hauptkörper? (X=Ja)]])</f>
        <v/>
      </c>
      <c r="NL75" s="577" t="str">
        <f>IF(Table1[[#This Row],[Verschluss - B3 - Virgin Material]]="","",VLOOKUP(Table1[[#This Row],[Verschluss - B3 - Virgin Material]],'DD FD'!AJ:AK,2,FALSE))</f>
        <v/>
      </c>
      <c r="NM75" s="578" t="str">
        <f>IF(Table1[[#This Row],[Verschluss - B3 - Virgin Material Anteil (in %)]]="","",Table1[[#This Row],[Verschluss - B3 - Virgin Material Anteil (in %)]])</f>
        <v/>
      </c>
      <c r="NN75" s="577" t="str">
        <f>IF(Table1[[#This Row],[Verschluss - B3 - Recyceltes Material]]="","",VLOOKUP(Table1[[#This Row],[Verschluss - B3 - Recyceltes Material]],'DD FD'!AL:AM,2,FALSE))</f>
        <v/>
      </c>
      <c r="NO75" s="578" t="str">
        <f>IF(Table1[[#This Row],[Verschluss - B3 - Recyceltes Material Anteil (in %)]]="","",Table1[[#This Row],[Verschluss - B3 - Recyceltes Material Anteil (in %)]])</f>
        <v/>
      </c>
      <c r="NP75" s="577" t="str">
        <f>IF(Table1[[#This Row],[Verschluss - B3 - Beschichtung]]="","",VLOOKUP(Table1[[#This Row],[Verschluss - B3 - Beschichtung]],'DD FD'!AE:AF,2,FALSE))</f>
        <v/>
      </c>
      <c r="NQ75" s="580" t="str">
        <f>IF(Table1[[#This Row],[Verschluss - B3 - Beschichtung Anteil (in %)]]="","",Table1[[#This Row],[Verschluss - B3 - Beschichtung Anteil (in %)]])</f>
        <v/>
      </c>
      <c r="NR75" s="576" t="str">
        <f>IF(Table1[[#This Row],[Etikett - B1 - Art]]="","",VLOOKUP(Table1[[#This Row],[Etikett - B1 - Art]],'DD FD'!F:G,2,FALSE))</f>
        <v/>
      </c>
      <c r="NS75" s="577" t="str">
        <f>IF(Table1[[#This Row],[Etikett - B1 - Fraktion]]="","",VLOOKUP(Table1[[#This Row],[Etikett - B1 - Fraktion]],'DD FD'!H:J,3,FALSE))</f>
        <v/>
      </c>
      <c r="NT75" s="574" t="str">
        <f>IF(Table1[[#This Row],[Etikett - B1 - Gewicht (in G)]]="","",Table1[[#This Row],[Etikett - B1 - Gewicht (in G)]])</f>
        <v/>
      </c>
      <c r="NU75" s="574" t="str">
        <f>IF(Table1[[#This Row],[Etikett - B1 - Lizenzierungs-pflichtig? (X=Ja)]]="","",Table1[[#This Row],[Etikett - B1 - Lizenzierungs-pflichtig? (X=Ja)]])</f>
        <v/>
      </c>
      <c r="NV75" s="574" t="str">
        <f>IF(Table1[[#This Row],[Etikett - B1 - Trennbar vom Hauptkörper? (X=Ja)]]="","",Table1[[#This Row],[Etikett - B1 - Trennbar vom Hauptkörper? (X=Ja)]])</f>
        <v/>
      </c>
      <c r="NW75" s="577" t="str">
        <f>IF(Table1[[#This Row],[Etikett - B1 - Virgin Material]]="","",VLOOKUP(Table1[[#This Row],[Etikett - B1 - Virgin Material]],'DD FD'!AJ:AK,2,FALSE))</f>
        <v/>
      </c>
      <c r="NX75" s="578" t="str">
        <f>IF(Table1[[#This Row],[Etikett - B1 - Virgin Material Anteil (in %)]]="","",Table1[[#This Row],[Etikett - B1 - Virgin Material Anteil (in %)]])</f>
        <v/>
      </c>
      <c r="NY75" s="577" t="str">
        <f>IF(Table1[[#This Row],[Etikett - B1 - Recyceltes Material]]="","",VLOOKUP(Table1[[#This Row],[Etikett - B1 - Recyceltes Material]],'DD FD'!AL:AM,2,FALSE))</f>
        <v/>
      </c>
      <c r="NZ75" s="578" t="str">
        <f>IF(Table1[[#This Row],[Etikett - B1 - Recyceltes Material Anteil (in %)]]="","",Table1[[#This Row],[Etikett - B1 - Recyceltes Material Anteil (in %)]])</f>
        <v/>
      </c>
      <c r="OA75" s="577" t="str">
        <f>IF(Table1[[#This Row],[Etikett - B1 - Beschichtung]]="","",VLOOKUP(Table1[[#This Row],[Etikett - B1 - Beschichtung]],'DD FD'!AE:AF,2,FALSE))</f>
        <v/>
      </c>
      <c r="OB75" s="580" t="str">
        <f>IF(Table1[[#This Row],[Etikett - B1 - Beschichtung Anteil (in %)]]="","",Table1[[#This Row],[Etikett - B1 - Beschichtung Anteil (in %)]])</f>
        <v/>
      </c>
      <c r="OC75" s="576" t="str">
        <f>IF(Table1[[#This Row],[Etikett - B2 - Art]]="","",VLOOKUP(Table1[[#This Row],[Etikett - B2 - Art]],'DD FD'!F:G,2,FALSE))</f>
        <v/>
      </c>
      <c r="OD75" s="577" t="str">
        <f>IF(Table1[[#This Row],[Etikett - B2 - Fraktion]]="","",VLOOKUP(Table1[[#This Row],[Etikett - B2 - Fraktion]],'DD FD'!H:J,3,FALSE))</f>
        <v/>
      </c>
      <c r="OE75" s="574" t="str">
        <f>IF(Table1[[#This Row],[Etikett - B2 - Gewicht (in G)]]="","",Table1[[#This Row],[Etikett - B2 - Gewicht (in G)]])</f>
        <v/>
      </c>
      <c r="OF75" s="574" t="str">
        <f>IF(Table1[[#This Row],[Etikett - B2 - Lizenzierungs-pflichtig? (X=Ja)]]="","",Table1[[#This Row],[Etikett - B2 - Lizenzierungs-pflichtig? (X=Ja)]])</f>
        <v/>
      </c>
      <c r="OG75" s="574" t="str">
        <f>IF(Table1[[#This Row],[Etikett - B2 - Trennbar vom Hauptkörper? (X=Ja)]]="","",Table1[[#This Row],[Etikett - B2 - Trennbar vom Hauptkörper? (X=Ja)]])</f>
        <v/>
      </c>
      <c r="OH75" s="577" t="str">
        <f>IF(Table1[[#This Row],[Etikett - B2 - Virgin Material]]="","",VLOOKUP(Table1[[#This Row],[Etikett - B2 - Virgin Material]],'DD FD'!AJ:AK,2,FALSE))</f>
        <v/>
      </c>
      <c r="OI75" s="578" t="str">
        <f>IF(Table1[[#This Row],[Etikett - B2 - Virgin Material Anteil (in %)]]="","",Table1[[#This Row],[Etikett - B2 - Virgin Material Anteil (in %)]])</f>
        <v/>
      </c>
      <c r="OJ75" s="577" t="str">
        <f>IF(Table1[[#This Row],[Etikett - B2 - Recyceltes Material]]="","",VLOOKUP(Table1[[#This Row],[Etikett - B2 - Recyceltes Material]],'DD FD'!AL:AM,2,FALSE))</f>
        <v/>
      </c>
      <c r="OK75" s="578" t="str">
        <f>IF(Table1[[#This Row],[Etikett - B2 - Recyceltes Material Anteil (in %)]]="","",Table1[[#This Row],[Etikett - B2 - Recyceltes Material Anteil (in %)]])</f>
        <v/>
      </c>
      <c r="OL75" s="577" t="str">
        <f>IF(Table1[[#This Row],[Etikett - B2 - Beschichtung]]="","",VLOOKUP(Table1[[#This Row],[Etikett - B2 - Beschichtung]],'DD FD'!AE:AF,2,FALSE))</f>
        <v/>
      </c>
      <c r="OM75" s="580" t="str">
        <f>IF(Table1[[#This Row],[Etikett - B2 - Beschichtung Anteil (in %)]]="","",Table1[[#This Row],[Etikett - B2 - Beschichtung Anteil (in %)]])</f>
        <v/>
      </c>
      <c r="ON75" s="576" t="str">
        <f>IF(Table1[[#This Row],[Etikett - B3 - Art]]="","",VLOOKUP(Table1[[#This Row],[Etikett - B3 - Art]],'DD FD'!F:G,2,FALSE))</f>
        <v/>
      </c>
      <c r="OO75" s="577" t="str">
        <f>IF(Table1[[#This Row],[Etikett - B3 - Fraktion]]="","",VLOOKUP(Table1[[#This Row],[Etikett - B3 - Fraktion]],'DD FD'!H:J,3,FALSE))</f>
        <v/>
      </c>
      <c r="OP75" s="574" t="str">
        <f>IF(Table1[[#This Row],[Etikett - B3 - Gewicht (in G)]]="","",Table1[[#This Row],[Etikett - B3 - Gewicht (in G)]])</f>
        <v/>
      </c>
      <c r="OQ75" s="574" t="str">
        <f>IF(Table1[[#This Row],[Etikett - B3 - Lizenzierungs-pflichtig? (X=Ja)]]="","",Table1[[#This Row],[Etikett - B3 - Lizenzierungs-pflichtig? (X=Ja)]])</f>
        <v/>
      </c>
      <c r="OR75" s="574" t="str">
        <f>IF(Table1[[#This Row],[Etikett - B3 - Trennbar vom Hauptkörper? (X=Ja)]]="","",Table1[[#This Row],[Etikett - B3 - Trennbar vom Hauptkörper? (X=Ja)]])</f>
        <v/>
      </c>
      <c r="OS75" s="577" t="str">
        <f>IF(Table1[[#This Row],[Etikett - B3 - Virgin Material]]="","",VLOOKUP(Table1[[#This Row],[Etikett - B3 - Virgin Material]],'DD FD'!AJ:AK,2,FALSE))</f>
        <v/>
      </c>
      <c r="OT75" s="578" t="str">
        <f>IF(Table1[[#This Row],[Etikett - B3 - Virgin Material Anteil (in %)]]="","",Table1[[#This Row],[Etikett - B3 - Virgin Material Anteil (in %)]])</f>
        <v/>
      </c>
      <c r="OU75" s="577" t="str">
        <f>IF(Table1[[#This Row],[Etikett - B3 - Recyceltes Material]]="","",VLOOKUP(Table1[[#This Row],[Etikett - B3 - Recyceltes Material]],'DD FD'!AL:AM,2,FALSE))</f>
        <v/>
      </c>
      <c r="OV75" s="578" t="str">
        <f>IF(Table1[[#This Row],[Etikett - B3 - Recyceltes Material Anteil (in %)]]="","",Table1[[#This Row],[Etikett - B3 - Recyceltes Material Anteil (in %)]])</f>
        <v/>
      </c>
      <c r="OW75" s="577" t="str">
        <f>IF(Table1[[#This Row],[Etikett - B3 - Beschichtung]]="","",VLOOKUP(Table1[[#This Row],[Etikett - B3 - Beschichtung]],'DD FD'!AE:AF,2,FALSE))</f>
        <v/>
      </c>
      <c r="OX75" s="613" t="str">
        <f>IF(Table1[[#This Row],[Etikett - B3 - Beschichtung Anteil (in %)]]="","",Table1[[#This Row],[Etikett - B3 - Beschichtung Anteil (in %)]])</f>
        <v/>
      </c>
      <c r="OY75" s="618">
        <f>ROUNDUP(SUM(
IF(AND(LH75='DD FD'!$J$7,LJ75='DD FD'!$AI$3),LI75,0),
IF(AND(LR75='DD FD'!$J$7,LT75='DD FD'!$AI$3),LS75,0),
IF(AND(MB75='DD FD'!$J$7,MD75='DD FD'!$AI$3),MC75,0),
IF(AND(ML75='DD FD'!$J$7,MN75='DD FD'!$AI$3),MM75,0),
IF(AND(MW75='DD FD'!$J$7,MY75='DD FD'!$AI$3),MX75,0),
IF(AND(NH75='DD FD'!$J$7,NJ75='DD FD'!$AI$3),NI75,0),
IF(AND(NS75='DD FD'!$J$7,NU75='DD FD'!$AI$3),NT75,0),
IF(AND(OD75='DD FD'!$J$7,OF75='DD FD'!$AI$3),OE75,0),
IF(AND(OO75='DD FD'!$J$7,OQ75='DD FD'!$AI$3),OP75,0),
),2)</f>
        <v>0</v>
      </c>
      <c r="OZ75" s="617">
        <f>ROUNDUP(SUM(
IF(AND(LH75='DD FD'!$J$6,LJ75='DD FD'!$AI$3),LI75,0),
IF(AND(LR75='DD FD'!$J$6,LT75='DD FD'!$AI$3),LS75,0),
IF(AND(MB75='DD FD'!$J$6,MD75='DD FD'!$AI$3),MC75,0),
IF(AND(ML75='DD FD'!$J$6,MN75='DD FD'!$AI$3),MM75,0),
IF(AND(MW75='DD FD'!$J$6,MY75='DD FD'!$AI$3),MX75,0),
IF(AND(NH75='DD FD'!$J$6,NJ75='DD FD'!$AI$3),NI75,0),
IF(AND(NS75='DD FD'!$J$6,NU75='DD FD'!$AI$3),NT75,0),
IF(AND(OD75='DD FD'!$J$6,OF75='DD FD'!$AI$3),OE75,0),
IF(AND(OO75='DD FD'!$J$6,OQ75='DD FD'!$AI$3),OP75,0),
),2)</f>
        <v>0</v>
      </c>
      <c r="PA75" s="617">
        <f>ROUNDUP(SUM(
IF(AND(LH75='DD FD'!$J$10,LJ75='DD FD'!$AI$3),LI75,0),
IF(AND(LR75='DD FD'!$J$10,LT75='DD FD'!$AI$3),LS75,0),
IF(AND(MB75='DD FD'!$J$10,MD75='DD FD'!$AI$3),MC75,0),
IF(AND(ML75='DD FD'!$J$10,MN75='DD FD'!$AI$3),MM75,0),
IF(AND(MW75='DD FD'!$J$10,MY75='DD FD'!$AI$3),MX75,0),
IF(AND(NH75='DD FD'!$J$10,NJ75='DD FD'!$AI$3),NI75,0),
IF(AND(NS75='DD FD'!$J$10,NU75='DD FD'!$AI$3),NT75,0),
IF(AND(OD75='DD FD'!$J$10,OF75='DD FD'!$AI$3),OE75,0),
IF(AND(OO75='DD FD'!$J$10,OQ75='DD FD'!$AI$3),OP75,0),
),2)</f>
        <v>0</v>
      </c>
      <c r="PB75" s="617">
        <f>ROUNDUP(SUM(
IF(AND(LH75='DD FD'!$J$8,LJ75='DD FD'!$AI$3),LI75,0),
IF(AND(LR75='DD FD'!$J$8,LT75='DD FD'!$AI$3),LS75,0),
IF(AND(MB75='DD FD'!$J$8,MD75='DD FD'!$AI$3),MC75,0),
IF(AND(ML75='DD FD'!$J$8,MN75='DD FD'!$AI$3),MM75,0),
IF(AND(MW75='DD FD'!$J$8,MY75='DD FD'!$AI$3),MX75,0),
IF(AND(NH75='DD FD'!$J$8,NJ75='DD FD'!$AI$3),NI75,0),
IF(AND(NS75='DD FD'!$J$8,NU75='DD FD'!$AI$3),NT75,0),
IF(AND(OD75='DD FD'!$J$8,OF75='DD FD'!$AI$3),OE75,0),
IF(AND(OO75='DD FD'!$J$8,OQ75='DD FD'!$AI$3),OP75,0),
),2)</f>
        <v>0</v>
      </c>
      <c r="PC75" s="617">
        <f>ROUNDUP(SUM(
IF(AND(LH75='DD FD'!$J$5,LJ75='DD FD'!$AI$3),LI75,0),
IF(AND(LR75='DD FD'!$J$5,LT75='DD FD'!$AI$3),LS75,0),
IF(AND(MB75='DD FD'!$J$5,MD75='DD FD'!$AI$3),MC75,0),
IF(AND(ML75='DD FD'!$J$5,MN75='DD FD'!$AI$3),MM75,0),
IF(AND(MW75='DD FD'!$J$5,MY75='DD FD'!$AI$3),MX75,0),
IF(AND(NH75='DD FD'!$J$5,NJ75='DD FD'!$AI$3),NI75,0),
IF(AND(NS75='DD FD'!$J$5,NU75='DD FD'!$AI$3),NT75,0),
IF(AND(OD75='DD FD'!$J$5,OF75='DD FD'!$AI$3),OE75,0),
IF(AND(OO75='DD FD'!$J$5,OQ75='DD FD'!$AI$3),OP75,0),
),2)</f>
        <v>0</v>
      </c>
      <c r="PD75" s="617">
        <f>ROUNDUP(SUM(
IF(AND(LH75='DD FD'!$J$9,LJ75='DD FD'!$AI$3),LI75,0),
IF(AND(LR75='DD FD'!$J$9,LT75='DD FD'!$AI$3),LS75,0),
IF(AND(MB75='DD FD'!$J$9,MD75='DD FD'!$AI$3),MC75,0),
IF(AND(ML75='DD FD'!$J$9,MN75='DD FD'!$AI$3),MM75,0),
IF(AND(MW75='DD FD'!$J$9,MY75='DD FD'!$AI$3),MX75,0),
IF(AND(NH75='DD FD'!$J$9,NJ75='DD FD'!$AI$3),NI75,0),
IF(AND(NS75='DD FD'!$J$9,NU75='DD FD'!$AI$3),NT75,0),
IF(AND(OD75='DD FD'!$J$9,OF75='DD FD'!$AI$3),OE75,0),
IF(AND(OO75='DD FD'!$J$9,OQ75='DD FD'!$AI$3),OP75,0),
),2)</f>
        <v>0</v>
      </c>
      <c r="PE75" s="617">
        <f>ROUNDUP(SUM(
IF(AND(LH75='DD FD'!$J$4,LJ75='DD FD'!$AI$3),LI75,0),
IF(AND(LR75='DD FD'!$J$4,LT75='DD FD'!$AI$3),LS75,0),
IF(AND(MB75='DD FD'!$J$4,MD75='DD FD'!$AI$3),MC75,0),
IF(AND(ML75='DD FD'!$J$4,MN75='DD FD'!$AI$3),MM75,0),
IF(AND(MW75='DD FD'!$J$4,MY75='DD FD'!$AI$3),MX75,0),
IF(AND(NH75='DD FD'!$J$4,NJ75='DD FD'!$AI$3),NI75,0),
IF(AND(NS75='DD FD'!$J$4,NU75='DD FD'!$AI$3),NT75,0),
IF(AND(OD75='DD FD'!$J$4,OF75='DD FD'!$AI$3),OE75,0),
IF(AND(OO75='DD FD'!$J$4,OQ75='DD FD'!$AI$3),OP75,0),
),2)</f>
        <v>0</v>
      </c>
      <c r="PF75" s="619">
        <f>ROUNDUP(SUM(
IF(AND(LH75='DD FD'!$J$11,LJ75='DD FD'!$AI$3),LI75,0),
IF(AND(LR75='DD FD'!$J$11,LT75='DD FD'!$AI$3),LS75,0),
IF(AND(MB75='DD FD'!$J$11,MD75='DD FD'!$AI$3),MC75,0),
IF(AND(ML75='DD FD'!$J$11,MN75='DD FD'!$AI$3),MM75,0),
IF(AND(MW75='DD FD'!$J$11,MY75='DD FD'!$AI$3),MX75,0),
IF(AND(NH75='DD FD'!$J$11,NJ75='DD FD'!$AI$3),NI75,0),
IF(AND(NS75='DD FD'!$J$11,NU75='DD FD'!$AI$3),NT75,0),
IF(AND(OD75='DD FD'!$J$11,OF75='DD FD'!$AI$3),OE75,0),
IF(AND(OO75='DD FD'!$J$11,OQ75='DD FD'!$AI$3),OP75,0),
),2)</f>
        <v>0</v>
      </c>
    </row>
    <row r="76" spans="1:422">
      <c r="A76" s="806"/>
      <c r="B76" s="934"/>
      <c r="C76" s="247"/>
      <c r="D76" s="842"/>
      <c r="E76" s="247"/>
      <c r="F76" s="158"/>
      <c r="G76" s="710"/>
      <c r="H76" s="712"/>
      <c r="I76" s="936"/>
      <c r="J76" s="803"/>
      <c r="K76" s="150"/>
      <c r="L76" s="146" t="str">
        <f t="shared" si="27"/>
        <v/>
      </c>
      <c r="M76" s="501" t="str">
        <f t="shared" si="44"/>
        <v/>
      </c>
      <c r="N76" s="504"/>
      <c r="O76" s="113" t="str">
        <f t="shared" si="45"/>
        <v/>
      </c>
      <c r="P76" s="114" t="str">
        <f t="shared" si="28"/>
        <v/>
      </c>
      <c r="Q76" s="152"/>
      <c r="R76" s="152"/>
      <c r="S76" s="115" t="str">
        <f t="shared" si="46"/>
        <v/>
      </c>
      <c r="T76" s="159"/>
      <c r="U76" s="159"/>
      <c r="V76" s="157"/>
      <c r="W76" s="157"/>
      <c r="X76" s="157"/>
      <c r="Y76" s="772"/>
      <c r="Z76" s="158"/>
      <c r="AA76" s="144"/>
      <c r="AB76" s="112"/>
      <c r="AC76" s="153"/>
      <c r="AD76" s="153"/>
      <c r="AE76" s="153"/>
      <c r="AF76" s="153"/>
      <c r="AG76" s="153"/>
      <c r="AH76" s="153"/>
      <c r="AI76" s="152"/>
      <c r="AJ76" s="158"/>
      <c r="AK76" s="158"/>
      <c r="AL76" s="158"/>
      <c r="AM76" s="116" t="str">
        <f t="shared" si="47"/>
        <v/>
      </c>
      <c r="AN76" s="116" t="str">
        <f t="shared" si="48"/>
        <v/>
      </c>
      <c r="AO76" s="324"/>
      <c r="AP76" s="503"/>
      <c r="AQ76" s="487" t="str">
        <f t="shared" si="49"/>
        <v/>
      </c>
      <c r="AR76" s="113" t="str">
        <f t="shared" si="29"/>
        <v/>
      </c>
      <c r="AS76" s="113" t="str">
        <f t="shared" si="30"/>
        <v/>
      </c>
      <c r="AT76" s="113" t="str">
        <f t="shared" si="31"/>
        <v/>
      </c>
      <c r="AU76" s="113" t="str">
        <f t="shared" si="32"/>
        <v/>
      </c>
      <c r="AV76" s="159"/>
      <c r="AW76" s="157"/>
      <c r="AX76" s="157"/>
      <c r="AY76" s="157"/>
      <c r="AZ76" s="157"/>
      <c r="BA76" s="116" t="str">
        <f t="shared" si="33"/>
        <v/>
      </c>
      <c r="BB76" s="316"/>
      <c r="BC76" s="116" t="str">
        <f t="shared" si="34"/>
        <v/>
      </c>
      <c r="BD76" s="133" t="str">
        <f t="shared" si="35"/>
        <v/>
      </c>
      <c r="BE76" s="157"/>
      <c r="BF76" s="1180"/>
      <c r="BG76" s="1180"/>
      <c r="BH76" s="158"/>
      <c r="BI76" s="490"/>
      <c r="BJ76" s="514" t="str">
        <f t="shared" si="50"/>
        <v/>
      </c>
      <c r="BK76" s="789"/>
      <c r="BL76" s="116" t="str">
        <f t="shared" si="51"/>
        <v/>
      </c>
      <c r="BM76" s="144"/>
      <c r="BN76" s="144"/>
      <c r="BO76" s="144"/>
      <c r="BP76" s="790"/>
      <c r="BQ76" s="790"/>
      <c r="BR76" s="790"/>
      <c r="BS76" s="116" t="str">
        <f t="shared" si="36"/>
        <v/>
      </c>
      <c r="BT76" s="790"/>
      <c r="BU76" s="808" t="str">
        <f t="shared" si="37"/>
        <v/>
      </c>
      <c r="BV76" s="791"/>
      <c r="BW76" s="144"/>
      <c r="BX76" s="20"/>
      <c r="BY76" s="20"/>
      <c r="BZ76" s="20"/>
      <c r="CA76" s="792"/>
      <c r="CB76" s="1201"/>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c r="DL76" s="144"/>
      <c r="DM76" s="144"/>
      <c r="DN76" s="144"/>
      <c r="DO76" s="144"/>
      <c r="DP76" s="144"/>
      <c r="DQ76" s="144"/>
      <c r="DR76" s="144"/>
      <c r="DS76" s="144"/>
      <c r="DT76" s="144"/>
      <c r="DU76" s="144"/>
      <c r="DV76" s="144"/>
      <c r="DW76" s="144"/>
      <c r="DX76" s="144"/>
      <c r="DY76" s="144"/>
      <c r="DZ76" s="144"/>
      <c r="EA76" s="144"/>
      <c r="EB76" s="144"/>
      <c r="EC76" s="144"/>
      <c r="ED76" s="782" t="str">
        <f t="shared" si="52"/>
        <v/>
      </c>
      <c r="EE76" s="519"/>
      <c r="EF76" s="793"/>
      <c r="EG76" s="519"/>
      <c r="EH76" s="794"/>
      <c r="EI76" s="790"/>
      <c r="EJ76" s="794"/>
      <c r="EK76" s="794"/>
      <c r="EL76" s="790"/>
      <c r="EM76" s="790"/>
      <c r="EN76" s="790"/>
      <c r="EO76" s="112" t="str">
        <f t="shared" si="38"/>
        <v/>
      </c>
      <c r="EP76" s="790"/>
      <c r="EQ76" s="488" t="str">
        <f t="shared" si="39"/>
        <v/>
      </c>
      <c r="ER76" s="1100"/>
      <c r="ES76" s="1099" t="str">
        <f t="shared" si="53"/>
        <v/>
      </c>
      <c r="ET76" s="525"/>
      <c r="EU76" s="148"/>
      <c r="EV76" s="148"/>
      <c r="EW76" s="148"/>
      <c r="EX76" s="148"/>
      <c r="EY76" s="148"/>
      <c r="EZ76" s="148"/>
      <c r="FA76" s="148"/>
      <c r="FB76" s="148"/>
      <c r="FC76" s="148"/>
      <c r="FD76" s="148"/>
      <c r="FE76" s="148"/>
      <c r="FF76" s="148"/>
      <c r="FG76" s="148"/>
      <c r="FH76" s="148"/>
      <c r="FI76" s="528"/>
      <c r="FJ76" s="513" t="str">
        <f t="shared" si="40"/>
        <v/>
      </c>
      <c r="FK76" s="158"/>
      <c r="FL76" s="850"/>
      <c r="FM76" s="850"/>
      <c r="FN76" s="850"/>
      <c r="FO76" s="850"/>
      <c r="FP76" s="850"/>
      <c r="FQ76" s="850"/>
      <c r="FR76" s="157"/>
      <c r="FS76" s="143"/>
      <c r="FT76" s="143"/>
      <c r="FU76" s="847" t="str">
        <f t="shared" si="41"/>
        <v/>
      </c>
      <c r="FV76" s="555"/>
      <c r="FW76" s="523" t="str">
        <f>IF(Table1[[#This Row],[Nonfood Inhaltstoffe - Komponente]]="","",VLOOKUP(Table1[[#This Row],[Nonfood Inhaltstoffe - Komponente]],'Dropdown Auswahl'!BJ:BK,2,FALSE))</f>
        <v/>
      </c>
      <c r="FX76" s="1013"/>
      <c r="FY76" s="1011" t="str">
        <f t="shared" si="42"/>
        <v/>
      </c>
      <c r="FZ76" s="152"/>
      <c r="GA76" s="152"/>
      <c r="GB76" s="152"/>
      <c r="GC76" s="529" t="str">
        <f t="shared" si="43"/>
        <v/>
      </c>
      <c r="GG76" s="21"/>
      <c r="GH76" s="21"/>
      <c r="GI76" s="1019"/>
      <c r="GJ76" s="1016" t="str">
        <f>IF(Table1[[#This Row],[Global Trade Item Number (GTIN)]]="","",Table1[[#This Row],[Global Trade Item Number (GTIN)]])</f>
        <v/>
      </c>
      <c r="GK76" s="555" t="str">
        <f>IF(Table1[[#This Row],[WAWI-Nr./ Kreditoren-Nummer
(ASDV)]]&lt;&gt;"",Table1[[#This Row],[WAWI-Nr./ Kreditoren-Nummer
(ASDV)]],"")</f>
        <v/>
      </c>
      <c r="GL76" s="165"/>
      <c r="GM76" s="165"/>
      <c r="GN76" s="165"/>
      <c r="GO76" s="485"/>
      <c r="GP76" s="534"/>
      <c r="GQ76" s="533"/>
      <c r="GR76" s="486"/>
      <c r="GS76" s="486"/>
      <c r="GT76" s="486"/>
      <c r="GU76" s="486"/>
      <c r="GV76" s="486"/>
      <c r="GW76" s="542"/>
      <c r="GX76" s="538"/>
      <c r="GY76" s="144"/>
      <c r="GZ76" s="480"/>
      <c r="HA76" s="158"/>
      <c r="HB76" s="480"/>
      <c r="HC76" s="480"/>
      <c r="HD76" s="480"/>
      <c r="HE76" s="480"/>
      <c r="HF76" s="480"/>
      <c r="HG76" s="480"/>
      <c r="HH76" s="538"/>
      <c r="HI76" s="480"/>
      <c r="HJ76" s="480"/>
      <c r="HK76" s="480"/>
      <c r="HL76" s="480"/>
      <c r="HM76" s="480"/>
      <c r="HN76" s="480"/>
      <c r="HO76" s="480"/>
      <c r="HP76" s="480"/>
      <c r="HQ76" s="480"/>
      <c r="HR76" s="538"/>
      <c r="HS76" s="480"/>
      <c r="HT76" s="480"/>
      <c r="HU76" s="480"/>
      <c r="HV76" s="480"/>
      <c r="HW76" s="480"/>
      <c r="HX76" s="480"/>
      <c r="HY76" s="480"/>
      <c r="HZ76" s="480"/>
      <c r="IA76" s="480"/>
      <c r="IB76" s="538"/>
      <c r="IC76" s="480"/>
      <c r="ID76" s="480"/>
      <c r="IE76" s="480"/>
      <c r="IF76" s="480"/>
      <c r="IG76" s="480"/>
      <c r="IH76" s="480"/>
      <c r="II76" s="480"/>
      <c r="IJ76" s="480"/>
      <c r="IK76" s="480"/>
      <c r="IL76" s="480"/>
      <c r="IM76" s="538"/>
      <c r="IN76" s="480"/>
      <c r="IO76" s="480"/>
      <c r="IP76" s="480"/>
      <c r="IQ76" s="480"/>
      <c r="IR76" s="480"/>
      <c r="IS76" s="480"/>
      <c r="IT76" s="480"/>
      <c r="IU76" s="480"/>
      <c r="IV76" s="480"/>
      <c r="IW76" s="480"/>
      <c r="IX76" s="538"/>
      <c r="IY76" s="480"/>
      <c r="IZ76" s="480"/>
      <c r="JA76" s="480"/>
      <c r="JB76" s="480"/>
      <c r="JC76" s="480"/>
      <c r="JD76" s="480"/>
      <c r="JE76" s="480"/>
      <c r="JF76" s="480"/>
      <c r="JG76" s="480"/>
      <c r="JH76" s="480"/>
      <c r="JI76" s="538"/>
      <c r="JJ76" s="480"/>
      <c r="JK76" s="480"/>
      <c r="JL76" s="480"/>
      <c r="JM76" s="480"/>
      <c r="JN76" s="480"/>
      <c r="JO76" s="480"/>
      <c r="JP76" s="480"/>
      <c r="JQ76" s="480"/>
      <c r="JR76" s="480"/>
      <c r="JS76" s="590"/>
      <c r="JT76" s="538"/>
      <c r="JU76" s="480"/>
      <c r="JV76" s="480"/>
      <c r="JW76" s="480"/>
      <c r="JX76" s="480"/>
      <c r="JY76" s="480"/>
      <c r="JZ76" s="480"/>
      <c r="KA76" s="480"/>
      <c r="KB76" s="480"/>
      <c r="KC76" s="480"/>
      <c r="KD76" s="480"/>
      <c r="KE76" s="538"/>
      <c r="KF76" s="480"/>
      <c r="KG76" s="480"/>
      <c r="KH76" s="480"/>
      <c r="KI76" s="480"/>
      <c r="KJ76" s="480"/>
      <c r="KK76" s="480"/>
      <c r="KL76" s="480"/>
      <c r="KM76" s="480"/>
      <c r="KN76" s="480"/>
      <c r="KO76" s="480"/>
      <c r="KR76" s="568" t="str">
        <f>IF(Table1[[#This Row],[GTIN]]&lt;&gt;"",Table1[[#This Row],[GTIN]],"")</f>
        <v/>
      </c>
      <c r="KS76" s="569" t="str">
        <f>Table1[[#This Row],[Kreditor]]</f>
        <v/>
      </c>
      <c r="KT76" s="570" t="str">
        <f>IF(Table1[[#This Row],[Gültig ab (Datum)]]&lt;&gt;"",Table1[[#This Row],[Gültig ab (Datum)]],"")</f>
        <v/>
      </c>
      <c r="KU76" s="570"/>
      <c r="KV76" s="583" t="str">
        <f>IF(Table1[[#This Row],[Artikel verpackt? 
(X=Ja)]]="","",Table1[[#This Row],[Artikel verpackt? 
(X=Ja)]])</f>
        <v/>
      </c>
      <c r="KW76" s="571" t="str">
        <f>IF(Table1[[#This Row],[Verpackung recyclingfähig?
(X=Ja)]]="","",Table1[[#This Row],[Verpackung recyclingfähig?
(X=Ja)]])</f>
        <v/>
      </c>
      <c r="KX76" s="572"/>
      <c r="KY76" s="573"/>
      <c r="KZ76" s="574"/>
      <c r="LA76" s="574"/>
      <c r="LB76" s="574"/>
      <c r="LC76" s="574"/>
      <c r="LD76" s="574"/>
      <c r="LE76" s="574"/>
      <c r="LF76" s="575"/>
      <c r="LG76" s="576" t="str">
        <f>IF(Table1[[#This Row],[Hauptkörper - B1 - Art]]="","",VLOOKUP(Table1[[#This Row],[Hauptkörper - B1 - Art]],'DD FD'!B:C,2,FALSE))</f>
        <v/>
      </c>
      <c r="LH76" s="577" t="str">
        <f>IF(Table1[[#This Row],[Hauptkörper - B1 - Fraktion]]="","",VLOOKUP(Table1[[#This Row],[Hauptkörper - B1 - Fraktion]],'DD FD'!H:J,3,FALSE))</f>
        <v/>
      </c>
      <c r="LI76" s="574" t="str">
        <f>IF(Table1[[#This Row],[Hauptkörper - B1 - Gewicht
(in G)]]="","",Table1[[#This Row],[Hauptkörper - B1 - Gewicht
(in G)]])</f>
        <v/>
      </c>
      <c r="LJ76" s="574" t="str">
        <f>IF(Table1[[#This Row],[Hauptkörper - B1 - Lizenzierungs-pflichtig? (X=Ja)]]="","",Table1[[#This Row],[Hauptkörper - B1 - Lizenzierungs-pflichtig? (X=Ja)]])</f>
        <v/>
      </c>
      <c r="LK76" s="577" t="str">
        <f>IF(Table1[[#This Row],[Hauptkörper - B1 - Virgin Material]]="","",VLOOKUP(Table1[[#This Row],[Hauptkörper - B1 - Virgin Material]],'DD FD'!AJ:AK,2,FALSE))</f>
        <v/>
      </c>
      <c r="LL76" s="578" t="str">
        <f>IF(Table1[[#This Row],[Hauptkörper - B1 - Virgin Material Anteil (in %)]]="","",Table1[[#This Row],[Hauptkörper - B1 - Virgin Material Anteil (in %)]])</f>
        <v/>
      </c>
      <c r="LM76" s="577" t="str">
        <f>IF(Table1[[#This Row],[Hauptkörper - B1 - Recyceltes Material]]="","",VLOOKUP(Table1[[#This Row],[Hauptkörper - B1 - Recyceltes Material]],'DD FD'!AL:AM,2,FALSE))</f>
        <v/>
      </c>
      <c r="LN76" s="578" t="str">
        <f>IF(Table1[[#This Row],[Hauptkörper - B1 - Recyceltes Material Anteil (in %)]]="","",Table1[[#This Row],[Hauptkörper - B1 - Recyceltes Material Anteil (in %)]])</f>
        <v/>
      </c>
      <c r="LO76" s="579" t="str">
        <f>IF(Table1[[#This Row],[Hauptkörper - B1 - Beschichtung]]="","",VLOOKUP(Table1[[#This Row],[Hauptkörper - B1 - Beschichtung]],'DD FD'!AE:AF,2,FALSE))</f>
        <v/>
      </c>
      <c r="LP76" s="580" t="str">
        <f>IF(Table1[[#This Row],[Hauptkörper - B1 - Beschichtung Anteil (in %)]]="","",Table1[[#This Row],[Hauptkörper - B1 - Beschichtung Anteil (in %)]])</f>
        <v/>
      </c>
      <c r="LQ76" s="576" t="str">
        <f>IF(Table1[[#This Row],[Hauptkörper - B2 - Art]]="","",VLOOKUP(Table1[[#This Row],[Hauptkörper - B2 - Art]],'DD FD'!B:C,2,FALSE))</f>
        <v/>
      </c>
      <c r="LR76" s="577" t="str">
        <f>IF(Table1[[#This Row],[Hauptkörper - B2 - Fraktion]]="","",VLOOKUP(Table1[[#This Row],[Hauptkörper - B2 - Fraktion]],'DD FD'!H:J,3,FALSE))</f>
        <v/>
      </c>
      <c r="LS76" s="574" t="str">
        <f>IF(Table1[[#This Row],[Hauptkörper - B2 - Gewicht
(in G)]]="","",Table1[[#This Row],[Hauptkörper - B2 - Gewicht
(in G)]])</f>
        <v/>
      </c>
      <c r="LT76" s="574" t="str">
        <f>IF(Table1[[#This Row],[Hauptkörper - B2 - Lizenzierungs-pflichtig? (X=Ja)]]="","",Table1[[#This Row],[Hauptkörper - B2 - Lizenzierungs-pflichtig? (X=Ja)]])</f>
        <v/>
      </c>
      <c r="LU76" s="577" t="str">
        <f>IF(Table1[[#This Row],[Hauptkörper - B2 - Virgin Material]]="","",VLOOKUP(Table1[[#This Row],[Hauptkörper - B2 - Virgin Material]],'DD FD'!AJ:AK,2,FALSE))</f>
        <v/>
      </c>
      <c r="LV76" s="578" t="str">
        <f>IF(Table1[[#This Row],[Hauptkörper - B2 - Virgin Material Anteil (in %)]]="","",Table1[[#This Row],[Hauptkörper - B2 - Virgin Material Anteil (in %)]])</f>
        <v/>
      </c>
      <c r="LW76" s="577" t="str">
        <f>IF(Table1[[#This Row],[Hauptkörper - B2 - Recyceltes Material]]="","",VLOOKUP(Table1[[#This Row],[Hauptkörper - B2 - Recyceltes Material]],'DD FD'!AL:AM,2,FALSE))</f>
        <v/>
      </c>
      <c r="LX76" s="578" t="str">
        <f>IF(Table1[[#This Row],[Hauptkörper - B2 - Recyceltes Material Anteil (in %)]]="","",Table1[[#This Row],[Hauptkörper - B2 - Recyceltes Material Anteil (in %)]])</f>
        <v/>
      </c>
      <c r="LY76" s="577" t="str">
        <f>IF(Table1[[#This Row],[Hauptkörper - B2 - Beschichtung]]="","",VLOOKUP(Table1[[#This Row],[Hauptkörper - B2 - Beschichtung]],'DD FD'!AE:AF,2,FALSE))</f>
        <v/>
      </c>
      <c r="LZ76" s="580" t="str">
        <f>IF(Table1[[#This Row],[Hauptkörper - B2 - Beschichtung Anteil (in %)]]="","",Table1[[#This Row],[Hauptkörper - B2 - Beschichtung Anteil (in %)]])</f>
        <v/>
      </c>
      <c r="MA76" s="576" t="str">
        <f>IF(Table1[[#This Row],[Hauptkörper - B3 - Art]]="","",VLOOKUP(Table1[[#This Row],[Hauptkörper - B3 - Art]],'DD FD'!B:C,2,FALSE))</f>
        <v/>
      </c>
      <c r="MB76" s="577" t="str">
        <f>IF(Table1[[#This Row],[Hauptkörper - B3 - Fraktion]]="","",VLOOKUP(Table1[[#This Row],[Hauptkörper - B3 - Fraktion]],'DD FD'!H:J,3,FALSE))</f>
        <v/>
      </c>
      <c r="MC76" s="574" t="str">
        <f>IF(Table1[[#This Row],[Hauptkörper - B3 - Gewicht
(in G)]]="","",Table1[[#This Row],[Hauptkörper - B3 - Gewicht
(in G)]])</f>
        <v/>
      </c>
      <c r="MD76" s="574" t="str">
        <f>IF(Table1[[#This Row],[Hauptkörper - B3 - Lizenzierungs-pflichtig? (X=Ja)]]="","",Table1[[#This Row],[Hauptkörper - B3 - Lizenzierungs-pflichtig? (X=Ja)]])</f>
        <v/>
      </c>
      <c r="ME76" s="577" t="str">
        <f>IF(Table1[[#This Row],[Hauptkörper - B3 - Virgin Material]]="","",VLOOKUP(Table1[[#This Row],[Hauptkörper - B3 - Virgin Material]],'DD FD'!AJ:AK,2,FALSE))</f>
        <v/>
      </c>
      <c r="MF76" s="578" t="str">
        <f>IF(Table1[[#This Row],[Hauptkörper - B3 - Virgin Material Anteil (in %)]]="","",Table1[[#This Row],[Hauptkörper - B3 - Virgin Material Anteil (in %)]])</f>
        <v/>
      </c>
      <c r="MG76" s="577" t="str">
        <f>IF(Table1[[#This Row],[Hauptkörper - B3 - Recyceltes Material]]="","",VLOOKUP(Table1[[#This Row],[Hauptkörper - B3 - Recyceltes Material]],'DD FD'!AL:AM,2,FALSE))</f>
        <v/>
      </c>
      <c r="MH76" s="578" t="str">
        <f>IF(Table1[[#This Row],[Hauptkörper - B3 - Recyceltes Material Anteil (in %)]]="","",Table1[[#This Row],[Hauptkörper - B3 - Recyceltes Material Anteil (in %)]])</f>
        <v/>
      </c>
      <c r="MI76" s="577" t="str">
        <f>IF(Table1[[#This Row],[Hauptkörper - B3 - Beschichtung]]="","",VLOOKUP(Table1[[#This Row],[Hauptkörper - B3 - Beschichtung]],'DD FD'!AE:AF,2,FALSE))</f>
        <v/>
      </c>
      <c r="MJ76" s="580" t="str">
        <f>IF(Table1[[#This Row],[Hauptkörper - B3 - Beschichtung Anteil (in %)]]="","",Table1[[#This Row],[Hauptkörper - B3 - Beschichtung Anteil (in %)]])</f>
        <v/>
      </c>
      <c r="MK76" s="576" t="str">
        <f>IF(Table1[[#This Row],[Verschluss - B1 - Art]]="","",VLOOKUP(Table1[[#This Row],[Verschluss - B1 - Art]],'DD FD'!D:E,2,FALSE))</f>
        <v/>
      </c>
      <c r="ML76" s="577" t="str">
        <f>IF(Table1[[#This Row],[Verschluss - B1 - Fraktion]]="","",VLOOKUP(Table1[[#This Row],[Verschluss - B1 - Fraktion]],'DD FD'!H:J,3,FALSE))</f>
        <v/>
      </c>
      <c r="MM76" s="574" t="str">
        <f>IF(Table1[[#This Row],[Verschluss - B1 - Gewicht (in G)]]="","",Table1[[#This Row],[Verschluss - B1 - Gewicht (in G)]])</f>
        <v/>
      </c>
      <c r="MN76" s="574" t="str">
        <f>IF(Table1[[#This Row],[Verschluss - B1 - Lizenzierungs-pflichtig? (X=Ja)]]="","",Table1[[#This Row],[Verschluss - B1 - Lizenzierungs-pflichtig? (X=Ja)]])</f>
        <v/>
      </c>
      <c r="MO76" s="574" t="str">
        <f>IF(Table1[[#This Row],[Verschluss - B1 - Trennbar vom Hauptkörper? (X=Ja)]]="","",Table1[[#This Row],[Verschluss - B1 - Trennbar vom Hauptkörper? (X=Ja)]])</f>
        <v/>
      </c>
      <c r="MP76" s="577" t="str">
        <f>IF(Table1[[#This Row],[Verschluss - B1 - Virgin Material]]="","",VLOOKUP(Table1[[#This Row],[Verschluss - B1 - Virgin Material]],'DD FD'!AJ:AK,2,FALSE))</f>
        <v/>
      </c>
      <c r="MQ76" s="578" t="str">
        <f>IF(Table1[[#This Row],[Verschluss - B1 - Virgin Material Anteil (in %)]]="","",Table1[[#This Row],[Verschluss - B1 - Virgin Material Anteil (in %)]])</f>
        <v/>
      </c>
      <c r="MR76" s="577" t="str">
        <f>IF(Table1[[#This Row],[Verschluss - B1 - Recyceltes Material]]="","",VLOOKUP(Table1[[#This Row],[Verschluss - B1 - Recyceltes Material]],'DD FD'!AL:AM,2,FALSE))</f>
        <v/>
      </c>
      <c r="MS76" s="578" t="str">
        <f>IF(Table1[[#This Row],[Verschluss - B1 - Recyceltes Material Anteil (in %)]]="","",Table1[[#This Row],[Verschluss - B1 - Recyceltes Material Anteil (in %)]])</f>
        <v/>
      </c>
      <c r="MT76" s="577" t="str">
        <f>IF(Table1[[#This Row],[Verschluss - B1 - Beschichtung]]="","",VLOOKUP(Table1[[#This Row],[Verschluss - B1 - Beschichtung]],'DD FD'!AE:AF,2,FALSE))</f>
        <v/>
      </c>
      <c r="MU76" s="580" t="str">
        <f>IF(Table1[[#This Row],[Verschluss - B1 - Beschichtung Anteil (in %)]]="","",Table1[[#This Row],[Verschluss - B1 - Beschichtung Anteil (in %)]])</f>
        <v/>
      </c>
      <c r="MV76" s="576" t="str">
        <f>IF(Table1[[#This Row],[Verschluss - B2 - Art]]="","",VLOOKUP(Table1[[#This Row],[Verschluss - B2 - Art]],'DD FD'!D:E,2,FALSE))</f>
        <v/>
      </c>
      <c r="MW76" s="577" t="str">
        <f>IF(Table1[[#This Row],[Verschluss - B2 - Fraktion]]="","",VLOOKUP(Table1[[#This Row],[Verschluss - B2 - Fraktion]],'DD FD'!H:J,3,FALSE))</f>
        <v/>
      </c>
      <c r="MX76" s="574" t="str">
        <f>IF(Table1[[#This Row],[Verschluss - B2 - Gewicht (in G)]]="","",Table1[[#This Row],[Verschluss - B2 - Gewicht (in G)]])</f>
        <v/>
      </c>
      <c r="MY76" s="574" t="str">
        <f>IF(Table1[[#This Row],[Verschluss - B2 - Lizenzierungs-pflichtig? (X=Ja)]]="","",Table1[[#This Row],[Verschluss - B2 - Lizenzierungs-pflichtig? (X=Ja)]])</f>
        <v/>
      </c>
      <c r="MZ76" s="574" t="str">
        <f>IF(Table1[[#This Row],[Verschluss - B2 - Trennbar vom Hauptkörper? (X=Ja)]]="","",Table1[[#This Row],[Verschluss - B2 - Trennbar vom Hauptkörper? (X=Ja)]])</f>
        <v/>
      </c>
      <c r="NA76" s="577" t="str">
        <f>IF(Table1[[#This Row],[Verschluss - B2 - Virgin Material]]="","",VLOOKUP(Table1[[#This Row],[Verschluss - B2 - Virgin Material]],'DD FD'!AJ:AK,2,FALSE))</f>
        <v/>
      </c>
      <c r="NB76" s="578" t="str">
        <f>IF(Table1[[#This Row],[Verschluss - B2 - Virgin Material Anteil (in %)]]="","",Table1[[#This Row],[Verschluss - B2 - Virgin Material Anteil (in %)]])</f>
        <v/>
      </c>
      <c r="NC76" s="577" t="str">
        <f>IF(Table1[[#This Row],[Verschluss - B2 - Recyceltes Material]]="","",VLOOKUP(Table1[[#This Row],[Verschluss - B2 - Recyceltes Material]],'DD FD'!AL:AM,2,FALSE))</f>
        <v/>
      </c>
      <c r="ND76" s="578" t="str">
        <f>IF(Table1[[#This Row],[Verschluss - B2 - Recyceltes Material Anteil (in %)]]="","",Table1[[#This Row],[Verschluss - B2 - Recyceltes Material Anteil (in %)]])</f>
        <v/>
      </c>
      <c r="NE76" s="577" t="str">
        <f>IF(Table1[[#This Row],[Verschluss - B2 - Beschichtung]]="","",VLOOKUP(Table1[[#This Row],[Verschluss - B2 - Beschichtung]],'DD FD'!AE:AF,2,FALSE))</f>
        <v/>
      </c>
      <c r="NF76" s="580" t="str">
        <f>IF(Table1[[#This Row],[Verschluss - B2 - Beschichtung Anteil (in %)]]="","",Table1[[#This Row],[Verschluss - B2 - Beschichtung Anteil (in %)]])</f>
        <v/>
      </c>
      <c r="NG76" s="576" t="str">
        <f>IF(Table1[[#This Row],[Verschluss - B3 - Art]]="","",VLOOKUP(Table1[[#This Row],[Verschluss - B3 - Art]],'DD FD'!D:E,2,FALSE))</f>
        <v/>
      </c>
      <c r="NH76" s="577" t="str">
        <f>IF(Table1[[#This Row],[Verschluss - B3 - Fraktion]]="","",VLOOKUP(Table1[[#This Row],[Verschluss - B3 - Fraktion]],'DD FD'!H:J,3,FALSE))</f>
        <v/>
      </c>
      <c r="NI76" s="574" t="str">
        <f>IF(Table1[[#This Row],[Verschluss - B3 - Gewicht (in G)]]="","",Table1[[#This Row],[Verschluss - B3 - Gewicht (in G)]])</f>
        <v/>
      </c>
      <c r="NJ76" s="574" t="str">
        <f>IF(Table1[[#This Row],[Verschluss - B3 - Lizenzierungs-pflichtig? (X=Ja)]]="","",Table1[[#This Row],[Verschluss - B3 - Lizenzierungs-pflichtig? (X=Ja)]])</f>
        <v/>
      </c>
      <c r="NK76" s="574" t="str">
        <f>IF(Table1[[#This Row],[Verschluss - B3 - Trennbar vom Hauptkörper? (X=Ja)]]="","",Table1[[#This Row],[Verschluss - B3 - Trennbar vom Hauptkörper? (X=Ja)]])</f>
        <v/>
      </c>
      <c r="NL76" s="577" t="str">
        <f>IF(Table1[[#This Row],[Verschluss - B3 - Virgin Material]]="","",VLOOKUP(Table1[[#This Row],[Verschluss - B3 - Virgin Material]],'DD FD'!AJ:AK,2,FALSE))</f>
        <v/>
      </c>
      <c r="NM76" s="578" t="str">
        <f>IF(Table1[[#This Row],[Verschluss - B3 - Virgin Material Anteil (in %)]]="","",Table1[[#This Row],[Verschluss - B3 - Virgin Material Anteil (in %)]])</f>
        <v/>
      </c>
      <c r="NN76" s="577" t="str">
        <f>IF(Table1[[#This Row],[Verschluss - B3 - Recyceltes Material]]="","",VLOOKUP(Table1[[#This Row],[Verschluss - B3 - Recyceltes Material]],'DD FD'!AL:AM,2,FALSE))</f>
        <v/>
      </c>
      <c r="NO76" s="578" t="str">
        <f>IF(Table1[[#This Row],[Verschluss - B3 - Recyceltes Material Anteil (in %)]]="","",Table1[[#This Row],[Verschluss - B3 - Recyceltes Material Anteil (in %)]])</f>
        <v/>
      </c>
      <c r="NP76" s="577" t="str">
        <f>IF(Table1[[#This Row],[Verschluss - B3 - Beschichtung]]="","",VLOOKUP(Table1[[#This Row],[Verschluss - B3 - Beschichtung]],'DD FD'!AE:AF,2,FALSE))</f>
        <v/>
      </c>
      <c r="NQ76" s="580" t="str">
        <f>IF(Table1[[#This Row],[Verschluss - B3 - Beschichtung Anteil (in %)]]="","",Table1[[#This Row],[Verschluss - B3 - Beschichtung Anteil (in %)]])</f>
        <v/>
      </c>
      <c r="NR76" s="576" t="str">
        <f>IF(Table1[[#This Row],[Etikett - B1 - Art]]="","",VLOOKUP(Table1[[#This Row],[Etikett - B1 - Art]],'DD FD'!F:G,2,FALSE))</f>
        <v/>
      </c>
      <c r="NS76" s="577" t="str">
        <f>IF(Table1[[#This Row],[Etikett - B1 - Fraktion]]="","",VLOOKUP(Table1[[#This Row],[Etikett - B1 - Fraktion]],'DD FD'!H:J,3,FALSE))</f>
        <v/>
      </c>
      <c r="NT76" s="574" t="str">
        <f>IF(Table1[[#This Row],[Etikett - B1 - Gewicht (in G)]]="","",Table1[[#This Row],[Etikett - B1 - Gewicht (in G)]])</f>
        <v/>
      </c>
      <c r="NU76" s="574" t="str">
        <f>IF(Table1[[#This Row],[Etikett - B1 - Lizenzierungs-pflichtig? (X=Ja)]]="","",Table1[[#This Row],[Etikett - B1 - Lizenzierungs-pflichtig? (X=Ja)]])</f>
        <v/>
      </c>
      <c r="NV76" s="574" t="str">
        <f>IF(Table1[[#This Row],[Etikett - B1 - Trennbar vom Hauptkörper? (X=Ja)]]="","",Table1[[#This Row],[Etikett - B1 - Trennbar vom Hauptkörper? (X=Ja)]])</f>
        <v/>
      </c>
      <c r="NW76" s="577" t="str">
        <f>IF(Table1[[#This Row],[Etikett - B1 - Virgin Material]]="","",VLOOKUP(Table1[[#This Row],[Etikett - B1 - Virgin Material]],'DD FD'!AJ:AK,2,FALSE))</f>
        <v/>
      </c>
      <c r="NX76" s="578" t="str">
        <f>IF(Table1[[#This Row],[Etikett - B1 - Virgin Material Anteil (in %)]]="","",Table1[[#This Row],[Etikett - B1 - Virgin Material Anteil (in %)]])</f>
        <v/>
      </c>
      <c r="NY76" s="577" t="str">
        <f>IF(Table1[[#This Row],[Etikett - B1 - Recyceltes Material]]="","",VLOOKUP(Table1[[#This Row],[Etikett - B1 - Recyceltes Material]],'DD FD'!AL:AM,2,FALSE))</f>
        <v/>
      </c>
      <c r="NZ76" s="578" t="str">
        <f>IF(Table1[[#This Row],[Etikett - B1 - Recyceltes Material Anteil (in %)]]="","",Table1[[#This Row],[Etikett - B1 - Recyceltes Material Anteil (in %)]])</f>
        <v/>
      </c>
      <c r="OA76" s="577" t="str">
        <f>IF(Table1[[#This Row],[Etikett - B1 - Beschichtung]]="","",VLOOKUP(Table1[[#This Row],[Etikett - B1 - Beschichtung]],'DD FD'!AE:AF,2,FALSE))</f>
        <v/>
      </c>
      <c r="OB76" s="580" t="str">
        <f>IF(Table1[[#This Row],[Etikett - B1 - Beschichtung Anteil (in %)]]="","",Table1[[#This Row],[Etikett - B1 - Beschichtung Anteil (in %)]])</f>
        <v/>
      </c>
      <c r="OC76" s="576" t="str">
        <f>IF(Table1[[#This Row],[Etikett - B2 - Art]]="","",VLOOKUP(Table1[[#This Row],[Etikett - B2 - Art]],'DD FD'!F:G,2,FALSE))</f>
        <v/>
      </c>
      <c r="OD76" s="577" t="str">
        <f>IF(Table1[[#This Row],[Etikett - B2 - Fraktion]]="","",VLOOKUP(Table1[[#This Row],[Etikett - B2 - Fraktion]],'DD FD'!H:J,3,FALSE))</f>
        <v/>
      </c>
      <c r="OE76" s="574" t="str">
        <f>IF(Table1[[#This Row],[Etikett - B2 - Gewicht (in G)]]="","",Table1[[#This Row],[Etikett - B2 - Gewicht (in G)]])</f>
        <v/>
      </c>
      <c r="OF76" s="574" t="str">
        <f>IF(Table1[[#This Row],[Etikett - B2 - Lizenzierungs-pflichtig? (X=Ja)]]="","",Table1[[#This Row],[Etikett - B2 - Lizenzierungs-pflichtig? (X=Ja)]])</f>
        <v/>
      </c>
      <c r="OG76" s="574" t="str">
        <f>IF(Table1[[#This Row],[Etikett - B2 - Trennbar vom Hauptkörper? (X=Ja)]]="","",Table1[[#This Row],[Etikett - B2 - Trennbar vom Hauptkörper? (X=Ja)]])</f>
        <v/>
      </c>
      <c r="OH76" s="577" t="str">
        <f>IF(Table1[[#This Row],[Etikett - B2 - Virgin Material]]="","",VLOOKUP(Table1[[#This Row],[Etikett - B2 - Virgin Material]],'DD FD'!AJ:AK,2,FALSE))</f>
        <v/>
      </c>
      <c r="OI76" s="578" t="str">
        <f>IF(Table1[[#This Row],[Etikett - B2 - Virgin Material Anteil (in %)]]="","",Table1[[#This Row],[Etikett - B2 - Virgin Material Anteil (in %)]])</f>
        <v/>
      </c>
      <c r="OJ76" s="577" t="str">
        <f>IF(Table1[[#This Row],[Etikett - B2 - Recyceltes Material]]="","",VLOOKUP(Table1[[#This Row],[Etikett - B2 - Recyceltes Material]],'DD FD'!AL:AM,2,FALSE))</f>
        <v/>
      </c>
      <c r="OK76" s="578" t="str">
        <f>IF(Table1[[#This Row],[Etikett - B2 - Recyceltes Material Anteil (in %)]]="","",Table1[[#This Row],[Etikett - B2 - Recyceltes Material Anteil (in %)]])</f>
        <v/>
      </c>
      <c r="OL76" s="577" t="str">
        <f>IF(Table1[[#This Row],[Etikett - B2 - Beschichtung]]="","",VLOOKUP(Table1[[#This Row],[Etikett - B2 - Beschichtung]],'DD FD'!AE:AF,2,FALSE))</f>
        <v/>
      </c>
      <c r="OM76" s="580" t="str">
        <f>IF(Table1[[#This Row],[Etikett - B2 - Beschichtung Anteil (in %)]]="","",Table1[[#This Row],[Etikett - B2 - Beschichtung Anteil (in %)]])</f>
        <v/>
      </c>
      <c r="ON76" s="576" t="str">
        <f>IF(Table1[[#This Row],[Etikett - B3 - Art]]="","",VLOOKUP(Table1[[#This Row],[Etikett - B3 - Art]],'DD FD'!F:G,2,FALSE))</f>
        <v/>
      </c>
      <c r="OO76" s="577" t="str">
        <f>IF(Table1[[#This Row],[Etikett - B3 - Fraktion]]="","",VLOOKUP(Table1[[#This Row],[Etikett - B3 - Fraktion]],'DD FD'!H:J,3,FALSE))</f>
        <v/>
      </c>
      <c r="OP76" s="574" t="str">
        <f>IF(Table1[[#This Row],[Etikett - B3 - Gewicht (in G)]]="","",Table1[[#This Row],[Etikett - B3 - Gewicht (in G)]])</f>
        <v/>
      </c>
      <c r="OQ76" s="574" t="str">
        <f>IF(Table1[[#This Row],[Etikett - B3 - Lizenzierungs-pflichtig? (X=Ja)]]="","",Table1[[#This Row],[Etikett - B3 - Lizenzierungs-pflichtig? (X=Ja)]])</f>
        <v/>
      </c>
      <c r="OR76" s="574" t="str">
        <f>IF(Table1[[#This Row],[Etikett - B3 - Trennbar vom Hauptkörper? (X=Ja)]]="","",Table1[[#This Row],[Etikett - B3 - Trennbar vom Hauptkörper? (X=Ja)]])</f>
        <v/>
      </c>
      <c r="OS76" s="577" t="str">
        <f>IF(Table1[[#This Row],[Etikett - B3 - Virgin Material]]="","",VLOOKUP(Table1[[#This Row],[Etikett - B3 - Virgin Material]],'DD FD'!AJ:AK,2,FALSE))</f>
        <v/>
      </c>
      <c r="OT76" s="578" t="str">
        <f>IF(Table1[[#This Row],[Etikett - B3 - Virgin Material Anteil (in %)]]="","",Table1[[#This Row],[Etikett - B3 - Virgin Material Anteil (in %)]])</f>
        <v/>
      </c>
      <c r="OU76" s="577" t="str">
        <f>IF(Table1[[#This Row],[Etikett - B3 - Recyceltes Material]]="","",VLOOKUP(Table1[[#This Row],[Etikett - B3 - Recyceltes Material]],'DD FD'!AL:AM,2,FALSE))</f>
        <v/>
      </c>
      <c r="OV76" s="578" t="str">
        <f>IF(Table1[[#This Row],[Etikett - B3 - Recyceltes Material Anteil (in %)]]="","",Table1[[#This Row],[Etikett - B3 - Recyceltes Material Anteil (in %)]])</f>
        <v/>
      </c>
      <c r="OW76" s="577" t="str">
        <f>IF(Table1[[#This Row],[Etikett - B3 - Beschichtung]]="","",VLOOKUP(Table1[[#This Row],[Etikett - B3 - Beschichtung]],'DD FD'!AE:AF,2,FALSE))</f>
        <v/>
      </c>
      <c r="OX76" s="613" t="str">
        <f>IF(Table1[[#This Row],[Etikett - B3 - Beschichtung Anteil (in %)]]="","",Table1[[#This Row],[Etikett - B3 - Beschichtung Anteil (in %)]])</f>
        <v/>
      </c>
      <c r="OY76" s="618">
        <f>ROUNDUP(SUM(
IF(AND(LH76='DD FD'!$J$7,LJ76='DD FD'!$AI$3),LI76,0),
IF(AND(LR76='DD FD'!$J$7,LT76='DD FD'!$AI$3),LS76,0),
IF(AND(MB76='DD FD'!$J$7,MD76='DD FD'!$AI$3),MC76,0),
IF(AND(ML76='DD FD'!$J$7,MN76='DD FD'!$AI$3),MM76,0),
IF(AND(MW76='DD FD'!$J$7,MY76='DD FD'!$AI$3),MX76,0),
IF(AND(NH76='DD FD'!$J$7,NJ76='DD FD'!$AI$3),NI76,0),
IF(AND(NS76='DD FD'!$J$7,NU76='DD FD'!$AI$3),NT76,0),
IF(AND(OD76='DD FD'!$J$7,OF76='DD FD'!$AI$3),OE76,0),
IF(AND(OO76='DD FD'!$J$7,OQ76='DD FD'!$AI$3),OP76,0),
),2)</f>
        <v>0</v>
      </c>
      <c r="OZ76" s="617">
        <f>ROUNDUP(SUM(
IF(AND(LH76='DD FD'!$J$6,LJ76='DD FD'!$AI$3),LI76,0),
IF(AND(LR76='DD FD'!$J$6,LT76='DD FD'!$AI$3),LS76,0),
IF(AND(MB76='DD FD'!$J$6,MD76='DD FD'!$AI$3),MC76,0),
IF(AND(ML76='DD FD'!$J$6,MN76='DD FD'!$AI$3),MM76,0),
IF(AND(MW76='DD FD'!$J$6,MY76='DD FD'!$AI$3),MX76,0),
IF(AND(NH76='DD FD'!$J$6,NJ76='DD FD'!$AI$3),NI76,0),
IF(AND(NS76='DD FD'!$J$6,NU76='DD FD'!$AI$3),NT76,0),
IF(AND(OD76='DD FD'!$J$6,OF76='DD FD'!$AI$3),OE76,0),
IF(AND(OO76='DD FD'!$J$6,OQ76='DD FD'!$AI$3),OP76,0),
),2)</f>
        <v>0</v>
      </c>
      <c r="PA76" s="617">
        <f>ROUNDUP(SUM(
IF(AND(LH76='DD FD'!$J$10,LJ76='DD FD'!$AI$3),LI76,0),
IF(AND(LR76='DD FD'!$J$10,LT76='DD FD'!$AI$3),LS76,0),
IF(AND(MB76='DD FD'!$J$10,MD76='DD FD'!$AI$3),MC76,0),
IF(AND(ML76='DD FD'!$J$10,MN76='DD FD'!$AI$3),MM76,0),
IF(AND(MW76='DD FD'!$J$10,MY76='DD FD'!$AI$3),MX76,0),
IF(AND(NH76='DD FD'!$J$10,NJ76='DD FD'!$AI$3),NI76,0),
IF(AND(NS76='DD FD'!$J$10,NU76='DD FD'!$AI$3),NT76,0),
IF(AND(OD76='DD FD'!$J$10,OF76='DD FD'!$AI$3),OE76,0),
IF(AND(OO76='DD FD'!$J$10,OQ76='DD FD'!$AI$3),OP76,0),
),2)</f>
        <v>0</v>
      </c>
      <c r="PB76" s="617">
        <f>ROUNDUP(SUM(
IF(AND(LH76='DD FD'!$J$8,LJ76='DD FD'!$AI$3),LI76,0),
IF(AND(LR76='DD FD'!$J$8,LT76='DD FD'!$AI$3),LS76,0),
IF(AND(MB76='DD FD'!$J$8,MD76='DD FD'!$AI$3),MC76,0),
IF(AND(ML76='DD FD'!$J$8,MN76='DD FD'!$AI$3),MM76,0),
IF(AND(MW76='DD FD'!$J$8,MY76='DD FD'!$AI$3),MX76,0),
IF(AND(NH76='DD FD'!$J$8,NJ76='DD FD'!$AI$3),NI76,0),
IF(AND(NS76='DD FD'!$J$8,NU76='DD FD'!$AI$3),NT76,0),
IF(AND(OD76='DD FD'!$J$8,OF76='DD FD'!$AI$3),OE76,0),
IF(AND(OO76='DD FD'!$J$8,OQ76='DD FD'!$AI$3),OP76,0),
),2)</f>
        <v>0</v>
      </c>
      <c r="PC76" s="617">
        <f>ROUNDUP(SUM(
IF(AND(LH76='DD FD'!$J$5,LJ76='DD FD'!$AI$3),LI76,0),
IF(AND(LR76='DD FD'!$J$5,LT76='DD FD'!$AI$3),LS76,0),
IF(AND(MB76='DD FD'!$J$5,MD76='DD FD'!$AI$3),MC76,0),
IF(AND(ML76='DD FD'!$J$5,MN76='DD FD'!$AI$3),MM76,0),
IF(AND(MW76='DD FD'!$J$5,MY76='DD FD'!$AI$3),MX76,0),
IF(AND(NH76='DD FD'!$J$5,NJ76='DD FD'!$AI$3),NI76,0),
IF(AND(NS76='DD FD'!$J$5,NU76='DD FD'!$AI$3),NT76,0),
IF(AND(OD76='DD FD'!$J$5,OF76='DD FD'!$AI$3),OE76,0),
IF(AND(OO76='DD FD'!$J$5,OQ76='DD FD'!$AI$3),OP76,0),
),2)</f>
        <v>0</v>
      </c>
      <c r="PD76" s="617">
        <f>ROUNDUP(SUM(
IF(AND(LH76='DD FD'!$J$9,LJ76='DD FD'!$AI$3),LI76,0),
IF(AND(LR76='DD FD'!$J$9,LT76='DD FD'!$AI$3),LS76,0),
IF(AND(MB76='DD FD'!$J$9,MD76='DD FD'!$AI$3),MC76,0),
IF(AND(ML76='DD FD'!$J$9,MN76='DD FD'!$AI$3),MM76,0),
IF(AND(MW76='DD FD'!$J$9,MY76='DD FD'!$AI$3),MX76,0),
IF(AND(NH76='DD FD'!$J$9,NJ76='DD FD'!$AI$3),NI76,0),
IF(AND(NS76='DD FD'!$J$9,NU76='DD FD'!$AI$3),NT76,0),
IF(AND(OD76='DD FD'!$J$9,OF76='DD FD'!$AI$3),OE76,0),
IF(AND(OO76='DD FD'!$J$9,OQ76='DD FD'!$AI$3),OP76,0),
),2)</f>
        <v>0</v>
      </c>
      <c r="PE76" s="617">
        <f>ROUNDUP(SUM(
IF(AND(LH76='DD FD'!$J$4,LJ76='DD FD'!$AI$3),LI76,0),
IF(AND(LR76='DD FD'!$J$4,LT76='DD FD'!$AI$3),LS76,0),
IF(AND(MB76='DD FD'!$J$4,MD76='DD FD'!$AI$3),MC76,0),
IF(AND(ML76='DD FD'!$J$4,MN76='DD FD'!$AI$3),MM76,0),
IF(AND(MW76='DD FD'!$J$4,MY76='DD FD'!$AI$3),MX76,0),
IF(AND(NH76='DD FD'!$J$4,NJ76='DD FD'!$AI$3),NI76,0),
IF(AND(NS76='DD FD'!$J$4,NU76='DD FD'!$AI$3),NT76,0),
IF(AND(OD76='DD FD'!$J$4,OF76='DD FD'!$AI$3),OE76,0),
IF(AND(OO76='DD FD'!$J$4,OQ76='DD FD'!$AI$3),OP76,0),
),2)</f>
        <v>0</v>
      </c>
      <c r="PF76" s="619">
        <f>ROUNDUP(SUM(
IF(AND(LH76='DD FD'!$J$11,LJ76='DD FD'!$AI$3),LI76,0),
IF(AND(LR76='DD FD'!$J$11,LT76='DD FD'!$AI$3),LS76,0),
IF(AND(MB76='DD FD'!$J$11,MD76='DD FD'!$AI$3),MC76,0),
IF(AND(ML76='DD FD'!$J$11,MN76='DD FD'!$AI$3),MM76,0),
IF(AND(MW76='DD FD'!$J$11,MY76='DD FD'!$AI$3),MX76,0),
IF(AND(NH76='DD FD'!$J$11,NJ76='DD FD'!$AI$3),NI76,0),
IF(AND(NS76='DD FD'!$J$11,NU76='DD FD'!$AI$3),NT76,0),
IF(AND(OD76='DD FD'!$J$11,OF76='DD FD'!$AI$3),OE76,0),
IF(AND(OO76='DD FD'!$J$11,OQ76='DD FD'!$AI$3),OP76,0),
),2)</f>
        <v>0</v>
      </c>
    </row>
    <row r="77" spans="1:422">
      <c r="A77" s="806"/>
      <c r="B77" s="934"/>
      <c r="C77" s="247"/>
      <c r="D77" s="842"/>
      <c r="E77" s="247"/>
      <c r="F77" s="158"/>
      <c r="G77" s="710"/>
      <c r="H77" s="712"/>
      <c r="I77" s="936"/>
      <c r="J77" s="803"/>
      <c r="K77" s="150"/>
      <c r="L77" s="146" t="str">
        <f t="shared" si="27"/>
        <v/>
      </c>
      <c r="M77" s="501" t="str">
        <f t="shared" si="44"/>
        <v/>
      </c>
      <c r="N77" s="504"/>
      <c r="O77" s="113" t="str">
        <f t="shared" si="45"/>
        <v/>
      </c>
      <c r="P77" s="114" t="str">
        <f t="shared" si="28"/>
        <v/>
      </c>
      <c r="Q77" s="152"/>
      <c r="R77" s="152"/>
      <c r="S77" s="115" t="str">
        <f t="shared" si="46"/>
        <v/>
      </c>
      <c r="T77" s="159"/>
      <c r="U77" s="159"/>
      <c r="V77" s="157"/>
      <c r="W77" s="157"/>
      <c r="X77" s="157"/>
      <c r="Y77" s="772"/>
      <c r="Z77" s="158"/>
      <c r="AA77" s="144"/>
      <c r="AB77" s="112"/>
      <c r="AC77" s="153"/>
      <c r="AD77" s="153"/>
      <c r="AE77" s="153"/>
      <c r="AF77" s="153"/>
      <c r="AG77" s="153"/>
      <c r="AH77" s="153"/>
      <c r="AI77" s="152"/>
      <c r="AJ77" s="158"/>
      <c r="AK77" s="158"/>
      <c r="AL77" s="158"/>
      <c r="AM77" s="116" t="str">
        <f t="shared" si="47"/>
        <v/>
      </c>
      <c r="AN77" s="116" t="str">
        <f t="shared" si="48"/>
        <v/>
      </c>
      <c r="AO77" s="324"/>
      <c r="AP77" s="503"/>
      <c r="AQ77" s="487" t="str">
        <f t="shared" si="49"/>
        <v/>
      </c>
      <c r="AR77" s="113" t="str">
        <f t="shared" si="29"/>
        <v/>
      </c>
      <c r="AS77" s="113" t="str">
        <f t="shared" si="30"/>
        <v/>
      </c>
      <c r="AT77" s="113" t="str">
        <f t="shared" si="31"/>
        <v/>
      </c>
      <c r="AU77" s="113" t="str">
        <f t="shared" si="32"/>
        <v/>
      </c>
      <c r="AV77" s="159"/>
      <c r="AW77" s="157"/>
      <c r="AX77" s="157"/>
      <c r="AY77" s="157"/>
      <c r="AZ77" s="157"/>
      <c r="BA77" s="116" t="str">
        <f t="shared" si="33"/>
        <v/>
      </c>
      <c r="BB77" s="316"/>
      <c r="BC77" s="116" t="str">
        <f t="shared" si="34"/>
        <v/>
      </c>
      <c r="BD77" s="133" t="str">
        <f t="shared" si="35"/>
        <v/>
      </c>
      <c r="BE77" s="157"/>
      <c r="BF77" s="1180"/>
      <c r="BG77" s="1180"/>
      <c r="BH77" s="158"/>
      <c r="BI77" s="490"/>
      <c r="BJ77" s="514" t="str">
        <f t="shared" si="50"/>
        <v/>
      </c>
      <c r="BK77" s="789"/>
      <c r="BL77" s="116" t="str">
        <f t="shared" si="51"/>
        <v/>
      </c>
      <c r="BM77" s="144"/>
      <c r="BN77" s="144"/>
      <c r="BO77" s="144"/>
      <c r="BP77" s="790"/>
      <c r="BQ77" s="790"/>
      <c r="BR77" s="790"/>
      <c r="BS77" s="116" t="str">
        <f t="shared" si="36"/>
        <v/>
      </c>
      <c r="BT77" s="790"/>
      <c r="BU77" s="808" t="str">
        <f t="shared" si="37"/>
        <v/>
      </c>
      <c r="BV77" s="791"/>
      <c r="BW77" s="144"/>
      <c r="BX77" s="20"/>
      <c r="BY77" s="20"/>
      <c r="BZ77" s="20"/>
      <c r="CA77" s="792"/>
      <c r="CB77" s="1201"/>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c r="DL77" s="144"/>
      <c r="DM77" s="144"/>
      <c r="DN77" s="144"/>
      <c r="DO77" s="144"/>
      <c r="DP77" s="144"/>
      <c r="DQ77" s="144"/>
      <c r="DR77" s="144"/>
      <c r="DS77" s="144"/>
      <c r="DT77" s="144"/>
      <c r="DU77" s="144"/>
      <c r="DV77" s="144"/>
      <c r="DW77" s="144"/>
      <c r="DX77" s="144"/>
      <c r="DY77" s="144"/>
      <c r="DZ77" s="144"/>
      <c r="EA77" s="144"/>
      <c r="EB77" s="144"/>
      <c r="EC77" s="144"/>
      <c r="ED77" s="782" t="str">
        <f t="shared" si="52"/>
        <v/>
      </c>
      <c r="EE77" s="519"/>
      <c r="EF77" s="793"/>
      <c r="EG77" s="519"/>
      <c r="EH77" s="794"/>
      <c r="EI77" s="790"/>
      <c r="EJ77" s="794"/>
      <c r="EK77" s="794"/>
      <c r="EL77" s="790"/>
      <c r="EM77" s="790"/>
      <c r="EN77" s="790"/>
      <c r="EO77" s="112" t="str">
        <f t="shared" si="38"/>
        <v/>
      </c>
      <c r="EP77" s="790"/>
      <c r="EQ77" s="488" t="str">
        <f t="shared" si="39"/>
        <v/>
      </c>
      <c r="ER77" s="1100"/>
      <c r="ES77" s="1099" t="str">
        <f t="shared" si="53"/>
        <v/>
      </c>
      <c r="ET77" s="525"/>
      <c r="EU77" s="148"/>
      <c r="EV77" s="148"/>
      <c r="EW77" s="148"/>
      <c r="EX77" s="148"/>
      <c r="EY77" s="148"/>
      <c r="EZ77" s="148"/>
      <c r="FA77" s="148"/>
      <c r="FB77" s="148"/>
      <c r="FC77" s="148"/>
      <c r="FD77" s="148"/>
      <c r="FE77" s="148"/>
      <c r="FF77" s="148"/>
      <c r="FG77" s="148"/>
      <c r="FH77" s="148"/>
      <c r="FI77" s="528"/>
      <c r="FJ77" s="513" t="str">
        <f t="shared" si="40"/>
        <v/>
      </c>
      <c r="FK77" s="158"/>
      <c r="FL77" s="850"/>
      <c r="FM77" s="850"/>
      <c r="FN77" s="850"/>
      <c r="FO77" s="850"/>
      <c r="FP77" s="850"/>
      <c r="FQ77" s="850"/>
      <c r="FR77" s="157"/>
      <c r="FS77" s="143"/>
      <c r="FT77" s="143"/>
      <c r="FU77" s="847" t="str">
        <f t="shared" si="41"/>
        <v/>
      </c>
      <c r="FV77" s="555"/>
      <c r="FW77" s="523" t="str">
        <f>IF(Table1[[#This Row],[Nonfood Inhaltstoffe - Komponente]]="","",VLOOKUP(Table1[[#This Row],[Nonfood Inhaltstoffe - Komponente]],'Dropdown Auswahl'!BJ:BK,2,FALSE))</f>
        <v/>
      </c>
      <c r="FX77" s="1013"/>
      <c r="FY77" s="1011" t="str">
        <f t="shared" si="42"/>
        <v/>
      </c>
      <c r="FZ77" s="152"/>
      <c r="GA77" s="152"/>
      <c r="GB77" s="152"/>
      <c r="GC77" s="529" t="str">
        <f t="shared" si="43"/>
        <v/>
      </c>
      <c r="GG77" s="21"/>
      <c r="GH77" s="21"/>
      <c r="GI77" s="1019"/>
      <c r="GJ77" s="1016" t="str">
        <f>IF(Table1[[#This Row],[Global Trade Item Number (GTIN)]]="","",Table1[[#This Row],[Global Trade Item Number (GTIN)]])</f>
        <v/>
      </c>
      <c r="GK77" s="555" t="str">
        <f>IF(Table1[[#This Row],[WAWI-Nr./ Kreditoren-Nummer
(ASDV)]]&lt;&gt;"",Table1[[#This Row],[WAWI-Nr./ Kreditoren-Nummer
(ASDV)]],"")</f>
        <v/>
      </c>
      <c r="GL77" s="165"/>
      <c r="GM77" s="165"/>
      <c r="GN77" s="165"/>
      <c r="GO77" s="485"/>
      <c r="GP77" s="534"/>
      <c r="GQ77" s="533"/>
      <c r="GR77" s="486"/>
      <c r="GS77" s="486"/>
      <c r="GT77" s="486"/>
      <c r="GU77" s="486"/>
      <c r="GV77" s="486"/>
      <c r="GW77" s="542"/>
      <c r="GX77" s="538"/>
      <c r="GY77" s="144"/>
      <c r="GZ77" s="480"/>
      <c r="HA77" s="158"/>
      <c r="HB77" s="480"/>
      <c r="HC77" s="480"/>
      <c r="HD77" s="480"/>
      <c r="HE77" s="480"/>
      <c r="HF77" s="480"/>
      <c r="HG77" s="480"/>
      <c r="HH77" s="538"/>
      <c r="HI77" s="480"/>
      <c r="HJ77" s="480"/>
      <c r="HK77" s="480"/>
      <c r="HL77" s="480"/>
      <c r="HM77" s="480"/>
      <c r="HN77" s="480"/>
      <c r="HO77" s="480"/>
      <c r="HP77" s="480"/>
      <c r="HQ77" s="480"/>
      <c r="HR77" s="538"/>
      <c r="HS77" s="480"/>
      <c r="HT77" s="480"/>
      <c r="HU77" s="480"/>
      <c r="HV77" s="480"/>
      <c r="HW77" s="480"/>
      <c r="HX77" s="480"/>
      <c r="HY77" s="480"/>
      <c r="HZ77" s="480"/>
      <c r="IA77" s="480"/>
      <c r="IB77" s="538"/>
      <c r="IC77" s="480"/>
      <c r="ID77" s="480"/>
      <c r="IE77" s="480"/>
      <c r="IF77" s="480"/>
      <c r="IG77" s="480"/>
      <c r="IH77" s="480"/>
      <c r="II77" s="480"/>
      <c r="IJ77" s="480"/>
      <c r="IK77" s="480"/>
      <c r="IL77" s="480"/>
      <c r="IM77" s="538"/>
      <c r="IN77" s="480"/>
      <c r="IO77" s="480"/>
      <c r="IP77" s="480"/>
      <c r="IQ77" s="480"/>
      <c r="IR77" s="480"/>
      <c r="IS77" s="480"/>
      <c r="IT77" s="480"/>
      <c r="IU77" s="480"/>
      <c r="IV77" s="480"/>
      <c r="IW77" s="480"/>
      <c r="IX77" s="538"/>
      <c r="IY77" s="480"/>
      <c r="IZ77" s="480"/>
      <c r="JA77" s="480"/>
      <c r="JB77" s="480"/>
      <c r="JC77" s="480"/>
      <c r="JD77" s="480"/>
      <c r="JE77" s="480"/>
      <c r="JF77" s="480"/>
      <c r="JG77" s="480"/>
      <c r="JH77" s="480"/>
      <c r="JI77" s="538"/>
      <c r="JJ77" s="480"/>
      <c r="JK77" s="480"/>
      <c r="JL77" s="480"/>
      <c r="JM77" s="480"/>
      <c r="JN77" s="480"/>
      <c r="JO77" s="480"/>
      <c r="JP77" s="480"/>
      <c r="JQ77" s="480"/>
      <c r="JR77" s="480"/>
      <c r="JS77" s="590"/>
      <c r="JT77" s="538"/>
      <c r="JU77" s="480"/>
      <c r="JV77" s="480"/>
      <c r="JW77" s="480"/>
      <c r="JX77" s="480"/>
      <c r="JY77" s="480"/>
      <c r="JZ77" s="480"/>
      <c r="KA77" s="480"/>
      <c r="KB77" s="480"/>
      <c r="KC77" s="480"/>
      <c r="KD77" s="480"/>
      <c r="KE77" s="538"/>
      <c r="KF77" s="480"/>
      <c r="KG77" s="480"/>
      <c r="KH77" s="480"/>
      <c r="KI77" s="480"/>
      <c r="KJ77" s="480"/>
      <c r="KK77" s="480"/>
      <c r="KL77" s="480"/>
      <c r="KM77" s="480"/>
      <c r="KN77" s="480"/>
      <c r="KO77" s="480"/>
      <c r="KR77" s="568" t="str">
        <f>IF(Table1[[#This Row],[GTIN]]&lt;&gt;"",Table1[[#This Row],[GTIN]],"")</f>
        <v/>
      </c>
      <c r="KS77" s="569" t="str">
        <f>Table1[[#This Row],[Kreditor]]</f>
        <v/>
      </c>
      <c r="KT77" s="570" t="str">
        <f>IF(Table1[[#This Row],[Gültig ab (Datum)]]&lt;&gt;"",Table1[[#This Row],[Gültig ab (Datum)]],"")</f>
        <v/>
      </c>
      <c r="KU77" s="570"/>
      <c r="KV77" s="583" t="str">
        <f>IF(Table1[[#This Row],[Artikel verpackt? 
(X=Ja)]]="","",Table1[[#This Row],[Artikel verpackt? 
(X=Ja)]])</f>
        <v/>
      </c>
      <c r="KW77" s="571" t="str">
        <f>IF(Table1[[#This Row],[Verpackung recyclingfähig?
(X=Ja)]]="","",Table1[[#This Row],[Verpackung recyclingfähig?
(X=Ja)]])</f>
        <v/>
      </c>
      <c r="KX77" s="572"/>
      <c r="KY77" s="573"/>
      <c r="KZ77" s="574"/>
      <c r="LA77" s="574"/>
      <c r="LB77" s="574"/>
      <c r="LC77" s="574"/>
      <c r="LD77" s="574"/>
      <c r="LE77" s="574"/>
      <c r="LF77" s="575"/>
      <c r="LG77" s="576" t="str">
        <f>IF(Table1[[#This Row],[Hauptkörper - B1 - Art]]="","",VLOOKUP(Table1[[#This Row],[Hauptkörper - B1 - Art]],'DD FD'!B:C,2,FALSE))</f>
        <v/>
      </c>
      <c r="LH77" s="577" t="str">
        <f>IF(Table1[[#This Row],[Hauptkörper - B1 - Fraktion]]="","",VLOOKUP(Table1[[#This Row],[Hauptkörper - B1 - Fraktion]],'DD FD'!H:J,3,FALSE))</f>
        <v/>
      </c>
      <c r="LI77" s="574" t="str">
        <f>IF(Table1[[#This Row],[Hauptkörper - B1 - Gewicht
(in G)]]="","",Table1[[#This Row],[Hauptkörper - B1 - Gewicht
(in G)]])</f>
        <v/>
      </c>
      <c r="LJ77" s="574" t="str">
        <f>IF(Table1[[#This Row],[Hauptkörper - B1 - Lizenzierungs-pflichtig? (X=Ja)]]="","",Table1[[#This Row],[Hauptkörper - B1 - Lizenzierungs-pflichtig? (X=Ja)]])</f>
        <v/>
      </c>
      <c r="LK77" s="577" t="str">
        <f>IF(Table1[[#This Row],[Hauptkörper - B1 - Virgin Material]]="","",VLOOKUP(Table1[[#This Row],[Hauptkörper - B1 - Virgin Material]],'DD FD'!AJ:AK,2,FALSE))</f>
        <v/>
      </c>
      <c r="LL77" s="578" t="str">
        <f>IF(Table1[[#This Row],[Hauptkörper - B1 - Virgin Material Anteil (in %)]]="","",Table1[[#This Row],[Hauptkörper - B1 - Virgin Material Anteil (in %)]])</f>
        <v/>
      </c>
      <c r="LM77" s="577" t="str">
        <f>IF(Table1[[#This Row],[Hauptkörper - B1 - Recyceltes Material]]="","",VLOOKUP(Table1[[#This Row],[Hauptkörper - B1 - Recyceltes Material]],'DD FD'!AL:AM,2,FALSE))</f>
        <v/>
      </c>
      <c r="LN77" s="578" t="str">
        <f>IF(Table1[[#This Row],[Hauptkörper - B1 - Recyceltes Material Anteil (in %)]]="","",Table1[[#This Row],[Hauptkörper - B1 - Recyceltes Material Anteil (in %)]])</f>
        <v/>
      </c>
      <c r="LO77" s="579" t="str">
        <f>IF(Table1[[#This Row],[Hauptkörper - B1 - Beschichtung]]="","",VLOOKUP(Table1[[#This Row],[Hauptkörper - B1 - Beschichtung]],'DD FD'!AE:AF,2,FALSE))</f>
        <v/>
      </c>
      <c r="LP77" s="580" t="str">
        <f>IF(Table1[[#This Row],[Hauptkörper - B1 - Beschichtung Anteil (in %)]]="","",Table1[[#This Row],[Hauptkörper - B1 - Beschichtung Anteil (in %)]])</f>
        <v/>
      </c>
      <c r="LQ77" s="576" t="str">
        <f>IF(Table1[[#This Row],[Hauptkörper - B2 - Art]]="","",VLOOKUP(Table1[[#This Row],[Hauptkörper - B2 - Art]],'DD FD'!B:C,2,FALSE))</f>
        <v/>
      </c>
      <c r="LR77" s="577" t="str">
        <f>IF(Table1[[#This Row],[Hauptkörper - B2 - Fraktion]]="","",VLOOKUP(Table1[[#This Row],[Hauptkörper - B2 - Fraktion]],'DD FD'!H:J,3,FALSE))</f>
        <v/>
      </c>
      <c r="LS77" s="574" t="str">
        <f>IF(Table1[[#This Row],[Hauptkörper - B2 - Gewicht
(in G)]]="","",Table1[[#This Row],[Hauptkörper - B2 - Gewicht
(in G)]])</f>
        <v/>
      </c>
      <c r="LT77" s="574" t="str">
        <f>IF(Table1[[#This Row],[Hauptkörper - B2 - Lizenzierungs-pflichtig? (X=Ja)]]="","",Table1[[#This Row],[Hauptkörper - B2 - Lizenzierungs-pflichtig? (X=Ja)]])</f>
        <v/>
      </c>
      <c r="LU77" s="577" t="str">
        <f>IF(Table1[[#This Row],[Hauptkörper - B2 - Virgin Material]]="","",VLOOKUP(Table1[[#This Row],[Hauptkörper - B2 - Virgin Material]],'DD FD'!AJ:AK,2,FALSE))</f>
        <v/>
      </c>
      <c r="LV77" s="578" t="str">
        <f>IF(Table1[[#This Row],[Hauptkörper - B2 - Virgin Material Anteil (in %)]]="","",Table1[[#This Row],[Hauptkörper - B2 - Virgin Material Anteil (in %)]])</f>
        <v/>
      </c>
      <c r="LW77" s="577" t="str">
        <f>IF(Table1[[#This Row],[Hauptkörper - B2 - Recyceltes Material]]="","",VLOOKUP(Table1[[#This Row],[Hauptkörper - B2 - Recyceltes Material]],'DD FD'!AL:AM,2,FALSE))</f>
        <v/>
      </c>
      <c r="LX77" s="578" t="str">
        <f>IF(Table1[[#This Row],[Hauptkörper - B2 - Recyceltes Material Anteil (in %)]]="","",Table1[[#This Row],[Hauptkörper - B2 - Recyceltes Material Anteil (in %)]])</f>
        <v/>
      </c>
      <c r="LY77" s="577" t="str">
        <f>IF(Table1[[#This Row],[Hauptkörper - B2 - Beschichtung]]="","",VLOOKUP(Table1[[#This Row],[Hauptkörper - B2 - Beschichtung]],'DD FD'!AE:AF,2,FALSE))</f>
        <v/>
      </c>
      <c r="LZ77" s="580" t="str">
        <f>IF(Table1[[#This Row],[Hauptkörper - B2 - Beschichtung Anteil (in %)]]="","",Table1[[#This Row],[Hauptkörper - B2 - Beschichtung Anteil (in %)]])</f>
        <v/>
      </c>
      <c r="MA77" s="576" t="str">
        <f>IF(Table1[[#This Row],[Hauptkörper - B3 - Art]]="","",VLOOKUP(Table1[[#This Row],[Hauptkörper - B3 - Art]],'DD FD'!B:C,2,FALSE))</f>
        <v/>
      </c>
      <c r="MB77" s="577" t="str">
        <f>IF(Table1[[#This Row],[Hauptkörper - B3 - Fraktion]]="","",VLOOKUP(Table1[[#This Row],[Hauptkörper - B3 - Fraktion]],'DD FD'!H:J,3,FALSE))</f>
        <v/>
      </c>
      <c r="MC77" s="574" t="str">
        <f>IF(Table1[[#This Row],[Hauptkörper - B3 - Gewicht
(in G)]]="","",Table1[[#This Row],[Hauptkörper - B3 - Gewicht
(in G)]])</f>
        <v/>
      </c>
      <c r="MD77" s="574" t="str">
        <f>IF(Table1[[#This Row],[Hauptkörper - B3 - Lizenzierungs-pflichtig? (X=Ja)]]="","",Table1[[#This Row],[Hauptkörper - B3 - Lizenzierungs-pflichtig? (X=Ja)]])</f>
        <v/>
      </c>
      <c r="ME77" s="577" t="str">
        <f>IF(Table1[[#This Row],[Hauptkörper - B3 - Virgin Material]]="","",VLOOKUP(Table1[[#This Row],[Hauptkörper - B3 - Virgin Material]],'DD FD'!AJ:AK,2,FALSE))</f>
        <v/>
      </c>
      <c r="MF77" s="578" t="str">
        <f>IF(Table1[[#This Row],[Hauptkörper - B3 - Virgin Material Anteil (in %)]]="","",Table1[[#This Row],[Hauptkörper - B3 - Virgin Material Anteil (in %)]])</f>
        <v/>
      </c>
      <c r="MG77" s="577" t="str">
        <f>IF(Table1[[#This Row],[Hauptkörper - B3 - Recyceltes Material]]="","",VLOOKUP(Table1[[#This Row],[Hauptkörper - B3 - Recyceltes Material]],'DD FD'!AL:AM,2,FALSE))</f>
        <v/>
      </c>
      <c r="MH77" s="578" t="str">
        <f>IF(Table1[[#This Row],[Hauptkörper - B3 - Recyceltes Material Anteil (in %)]]="","",Table1[[#This Row],[Hauptkörper - B3 - Recyceltes Material Anteil (in %)]])</f>
        <v/>
      </c>
      <c r="MI77" s="577" t="str">
        <f>IF(Table1[[#This Row],[Hauptkörper - B3 - Beschichtung]]="","",VLOOKUP(Table1[[#This Row],[Hauptkörper - B3 - Beschichtung]],'DD FD'!AE:AF,2,FALSE))</f>
        <v/>
      </c>
      <c r="MJ77" s="580" t="str">
        <f>IF(Table1[[#This Row],[Hauptkörper - B3 - Beschichtung Anteil (in %)]]="","",Table1[[#This Row],[Hauptkörper - B3 - Beschichtung Anteil (in %)]])</f>
        <v/>
      </c>
      <c r="MK77" s="576" t="str">
        <f>IF(Table1[[#This Row],[Verschluss - B1 - Art]]="","",VLOOKUP(Table1[[#This Row],[Verschluss - B1 - Art]],'DD FD'!D:E,2,FALSE))</f>
        <v/>
      </c>
      <c r="ML77" s="577" t="str">
        <f>IF(Table1[[#This Row],[Verschluss - B1 - Fraktion]]="","",VLOOKUP(Table1[[#This Row],[Verschluss - B1 - Fraktion]],'DD FD'!H:J,3,FALSE))</f>
        <v/>
      </c>
      <c r="MM77" s="574" t="str">
        <f>IF(Table1[[#This Row],[Verschluss - B1 - Gewicht (in G)]]="","",Table1[[#This Row],[Verschluss - B1 - Gewicht (in G)]])</f>
        <v/>
      </c>
      <c r="MN77" s="574" t="str">
        <f>IF(Table1[[#This Row],[Verschluss - B1 - Lizenzierungs-pflichtig? (X=Ja)]]="","",Table1[[#This Row],[Verschluss - B1 - Lizenzierungs-pflichtig? (X=Ja)]])</f>
        <v/>
      </c>
      <c r="MO77" s="574" t="str">
        <f>IF(Table1[[#This Row],[Verschluss - B1 - Trennbar vom Hauptkörper? (X=Ja)]]="","",Table1[[#This Row],[Verschluss - B1 - Trennbar vom Hauptkörper? (X=Ja)]])</f>
        <v/>
      </c>
      <c r="MP77" s="577" t="str">
        <f>IF(Table1[[#This Row],[Verschluss - B1 - Virgin Material]]="","",VLOOKUP(Table1[[#This Row],[Verschluss - B1 - Virgin Material]],'DD FD'!AJ:AK,2,FALSE))</f>
        <v/>
      </c>
      <c r="MQ77" s="578" t="str">
        <f>IF(Table1[[#This Row],[Verschluss - B1 - Virgin Material Anteil (in %)]]="","",Table1[[#This Row],[Verschluss - B1 - Virgin Material Anteil (in %)]])</f>
        <v/>
      </c>
      <c r="MR77" s="577" t="str">
        <f>IF(Table1[[#This Row],[Verschluss - B1 - Recyceltes Material]]="","",VLOOKUP(Table1[[#This Row],[Verschluss - B1 - Recyceltes Material]],'DD FD'!AL:AM,2,FALSE))</f>
        <v/>
      </c>
      <c r="MS77" s="578" t="str">
        <f>IF(Table1[[#This Row],[Verschluss - B1 - Recyceltes Material Anteil (in %)]]="","",Table1[[#This Row],[Verschluss - B1 - Recyceltes Material Anteil (in %)]])</f>
        <v/>
      </c>
      <c r="MT77" s="577" t="str">
        <f>IF(Table1[[#This Row],[Verschluss - B1 - Beschichtung]]="","",VLOOKUP(Table1[[#This Row],[Verschluss - B1 - Beschichtung]],'DD FD'!AE:AF,2,FALSE))</f>
        <v/>
      </c>
      <c r="MU77" s="580" t="str">
        <f>IF(Table1[[#This Row],[Verschluss - B1 - Beschichtung Anteil (in %)]]="","",Table1[[#This Row],[Verschluss - B1 - Beschichtung Anteil (in %)]])</f>
        <v/>
      </c>
      <c r="MV77" s="576" t="str">
        <f>IF(Table1[[#This Row],[Verschluss - B2 - Art]]="","",VLOOKUP(Table1[[#This Row],[Verschluss - B2 - Art]],'DD FD'!D:E,2,FALSE))</f>
        <v/>
      </c>
      <c r="MW77" s="577" t="str">
        <f>IF(Table1[[#This Row],[Verschluss - B2 - Fraktion]]="","",VLOOKUP(Table1[[#This Row],[Verschluss - B2 - Fraktion]],'DD FD'!H:J,3,FALSE))</f>
        <v/>
      </c>
      <c r="MX77" s="574" t="str">
        <f>IF(Table1[[#This Row],[Verschluss - B2 - Gewicht (in G)]]="","",Table1[[#This Row],[Verschluss - B2 - Gewicht (in G)]])</f>
        <v/>
      </c>
      <c r="MY77" s="574" t="str">
        <f>IF(Table1[[#This Row],[Verschluss - B2 - Lizenzierungs-pflichtig? (X=Ja)]]="","",Table1[[#This Row],[Verschluss - B2 - Lizenzierungs-pflichtig? (X=Ja)]])</f>
        <v/>
      </c>
      <c r="MZ77" s="574" t="str">
        <f>IF(Table1[[#This Row],[Verschluss - B2 - Trennbar vom Hauptkörper? (X=Ja)]]="","",Table1[[#This Row],[Verschluss - B2 - Trennbar vom Hauptkörper? (X=Ja)]])</f>
        <v/>
      </c>
      <c r="NA77" s="577" t="str">
        <f>IF(Table1[[#This Row],[Verschluss - B2 - Virgin Material]]="","",VLOOKUP(Table1[[#This Row],[Verschluss - B2 - Virgin Material]],'DD FD'!AJ:AK,2,FALSE))</f>
        <v/>
      </c>
      <c r="NB77" s="578" t="str">
        <f>IF(Table1[[#This Row],[Verschluss - B2 - Virgin Material Anteil (in %)]]="","",Table1[[#This Row],[Verschluss - B2 - Virgin Material Anteil (in %)]])</f>
        <v/>
      </c>
      <c r="NC77" s="577" t="str">
        <f>IF(Table1[[#This Row],[Verschluss - B2 - Recyceltes Material]]="","",VLOOKUP(Table1[[#This Row],[Verschluss - B2 - Recyceltes Material]],'DD FD'!AL:AM,2,FALSE))</f>
        <v/>
      </c>
      <c r="ND77" s="578" t="str">
        <f>IF(Table1[[#This Row],[Verschluss - B2 - Recyceltes Material Anteil (in %)]]="","",Table1[[#This Row],[Verschluss - B2 - Recyceltes Material Anteil (in %)]])</f>
        <v/>
      </c>
      <c r="NE77" s="577" t="str">
        <f>IF(Table1[[#This Row],[Verschluss - B2 - Beschichtung]]="","",VLOOKUP(Table1[[#This Row],[Verschluss - B2 - Beschichtung]],'DD FD'!AE:AF,2,FALSE))</f>
        <v/>
      </c>
      <c r="NF77" s="580" t="str">
        <f>IF(Table1[[#This Row],[Verschluss - B2 - Beschichtung Anteil (in %)]]="","",Table1[[#This Row],[Verschluss - B2 - Beschichtung Anteil (in %)]])</f>
        <v/>
      </c>
      <c r="NG77" s="576" t="str">
        <f>IF(Table1[[#This Row],[Verschluss - B3 - Art]]="","",VLOOKUP(Table1[[#This Row],[Verschluss - B3 - Art]],'DD FD'!D:E,2,FALSE))</f>
        <v/>
      </c>
      <c r="NH77" s="577" t="str">
        <f>IF(Table1[[#This Row],[Verschluss - B3 - Fraktion]]="","",VLOOKUP(Table1[[#This Row],[Verschluss - B3 - Fraktion]],'DD FD'!H:J,3,FALSE))</f>
        <v/>
      </c>
      <c r="NI77" s="574" t="str">
        <f>IF(Table1[[#This Row],[Verschluss - B3 - Gewicht (in G)]]="","",Table1[[#This Row],[Verschluss - B3 - Gewicht (in G)]])</f>
        <v/>
      </c>
      <c r="NJ77" s="574" t="str">
        <f>IF(Table1[[#This Row],[Verschluss - B3 - Lizenzierungs-pflichtig? (X=Ja)]]="","",Table1[[#This Row],[Verschluss - B3 - Lizenzierungs-pflichtig? (X=Ja)]])</f>
        <v/>
      </c>
      <c r="NK77" s="574" t="str">
        <f>IF(Table1[[#This Row],[Verschluss - B3 - Trennbar vom Hauptkörper? (X=Ja)]]="","",Table1[[#This Row],[Verschluss - B3 - Trennbar vom Hauptkörper? (X=Ja)]])</f>
        <v/>
      </c>
      <c r="NL77" s="577" t="str">
        <f>IF(Table1[[#This Row],[Verschluss - B3 - Virgin Material]]="","",VLOOKUP(Table1[[#This Row],[Verschluss - B3 - Virgin Material]],'DD FD'!AJ:AK,2,FALSE))</f>
        <v/>
      </c>
      <c r="NM77" s="578" t="str">
        <f>IF(Table1[[#This Row],[Verschluss - B3 - Virgin Material Anteil (in %)]]="","",Table1[[#This Row],[Verschluss - B3 - Virgin Material Anteil (in %)]])</f>
        <v/>
      </c>
      <c r="NN77" s="577" t="str">
        <f>IF(Table1[[#This Row],[Verschluss - B3 - Recyceltes Material]]="","",VLOOKUP(Table1[[#This Row],[Verschluss - B3 - Recyceltes Material]],'DD FD'!AL:AM,2,FALSE))</f>
        <v/>
      </c>
      <c r="NO77" s="578" t="str">
        <f>IF(Table1[[#This Row],[Verschluss - B3 - Recyceltes Material Anteil (in %)]]="","",Table1[[#This Row],[Verschluss - B3 - Recyceltes Material Anteil (in %)]])</f>
        <v/>
      </c>
      <c r="NP77" s="577" t="str">
        <f>IF(Table1[[#This Row],[Verschluss - B3 - Beschichtung]]="","",VLOOKUP(Table1[[#This Row],[Verschluss - B3 - Beschichtung]],'DD FD'!AE:AF,2,FALSE))</f>
        <v/>
      </c>
      <c r="NQ77" s="580" t="str">
        <f>IF(Table1[[#This Row],[Verschluss - B3 - Beschichtung Anteil (in %)]]="","",Table1[[#This Row],[Verschluss - B3 - Beschichtung Anteil (in %)]])</f>
        <v/>
      </c>
      <c r="NR77" s="576" t="str">
        <f>IF(Table1[[#This Row],[Etikett - B1 - Art]]="","",VLOOKUP(Table1[[#This Row],[Etikett - B1 - Art]],'DD FD'!F:G,2,FALSE))</f>
        <v/>
      </c>
      <c r="NS77" s="577" t="str">
        <f>IF(Table1[[#This Row],[Etikett - B1 - Fraktion]]="","",VLOOKUP(Table1[[#This Row],[Etikett - B1 - Fraktion]],'DD FD'!H:J,3,FALSE))</f>
        <v/>
      </c>
      <c r="NT77" s="574" t="str">
        <f>IF(Table1[[#This Row],[Etikett - B1 - Gewicht (in G)]]="","",Table1[[#This Row],[Etikett - B1 - Gewicht (in G)]])</f>
        <v/>
      </c>
      <c r="NU77" s="574" t="str">
        <f>IF(Table1[[#This Row],[Etikett - B1 - Lizenzierungs-pflichtig? (X=Ja)]]="","",Table1[[#This Row],[Etikett - B1 - Lizenzierungs-pflichtig? (X=Ja)]])</f>
        <v/>
      </c>
      <c r="NV77" s="574" t="str">
        <f>IF(Table1[[#This Row],[Etikett - B1 - Trennbar vom Hauptkörper? (X=Ja)]]="","",Table1[[#This Row],[Etikett - B1 - Trennbar vom Hauptkörper? (X=Ja)]])</f>
        <v/>
      </c>
      <c r="NW77" s="577" t="str">
        <f>IF(Table1[[#This Row],[Etikett - B1 - Virgin Material]]="","",VLOOKUP(Table1[[#This Row],[Etikett - B1 - Virgin Material]],'DD FD'!AJ:AK,2,FALSE))</f>
        <v/>
      </c>
      <c r="NX77" s="578" t="str">
        <f>IF(Table1[[#This Row],[Etikett - B1 - Virgin Material Anteil (in %)]]="","",Table1[[#This Row],[Etikett - B1 - Virgin Material Anteil (in %)]])</f>
        <v/>
      </c>
      <c r="NY77" s="577" t="str">
        <f>IF(Table1[[#This Row],[Etikett - B1 - Recyceltes Material]]="","",VLOOKUP(Table1[[#This Row],[Etikett - B1 - Recyceltes Material]],'DD FD'!AL:AM,2,FALSE))</f>
        <v/>
      </c>
      <c r="NZ77" s="578" t="str">
        <f>IF(Table1[[#This Row],[Etikett - B1 - Recyceltes Material Anteil (in %)]]="","",Table1[[#This Row],[Etikett - B1 - Recyceltes Material Anteil (in %)]])</f>
        <v/>
      </c>
      <c r="OA77" s="577" t="str">
        <f>IF(Table1[[#This Row],[Etikett - B1 - Beschichtung]]="","",VLOOKUP(Table1[[#This Row],[Etikett - B1 - Beschichtung]],'DD FD'!AE:AF,2,FALSE))</f>
        <v/>
      </c>
      <c r="OB77" s="580" t="str">
        <f>IF(Table1[[#This Row],[Etikett - B1 - Beschichtung Anteil (in %)]]="","",Table1[[#This Row],[Etikett - B1 - Beschichtung Anteil (in %)]])</f>
        <v/>
      </c>
      <c r="OC77" s="576" t="str">
        <f>IF(Table1[[#This Row],[Etikett - B2 - Art]]="","",VLOOKUP(Table1[[#This Row],[Etikett - B2 - Art]],'DD FD'!F:G,2,FALSE))</f>
        <v/>
      </c>
      <c r="OD77" s="577" t="str">
        <f>IF(Table1[[#This Row],[Etikett - B2 - Fraktion]]="","",VLOOKUP(Table1[[#This Row],[Etikett - B2 - Fraktion]],'DD FD'!H:J,3,FALSE))</f>
        <v/>
      </c>
      <c r="OE77" s="574" t="str">
        <f>IF(Table1[[#This Row],[Etikett - B2 - Gewicht (in G)]]="","",Table1[[#This Row],[Etikett - B2 - Gewicht (in G)]])</f>
        <v/>
      </c>
      <c r="OF77" s="574" t="str">
        <f>IF(Table1[[#This Row],[Etikett - B2 - Lizenzierungs-pflichtig? (X=Ja)]]="","",Table1[[#This Row],[Etikett - B2 - Lizenzierungs-pflichtig? (X=Ja)]])</f>
        <v/>
      </c>
      <c r="OG77" s="574" t="str">
        <f>IF(Table1[[#This Row],[Etikett - B2 - Trennbar vom Hauptkörper? (X=Ja)]]="","",Table1[[#This Row],[Etikett - B2 - Trennbar vom Hauptkörper? (X=Ja)]])</f>
        <v/>
      </c>
      <c r="OH77" s="577" t="str">
        <f>IF(Table1[[#This Row],[Etikett - B2 - Virgin Material]]="","",VLOOKUP(Table1[[#This Row],[Etikett - B2 - Virgin Material]],'DD FD'!AJ:AK,2,FALSE))</f>
        <v/>
      </c>
      <c r="OI77" s="578" t="str">
        <f>IF(Table1[[#This Row],[Etikett - B2 - Virgin Material Anteil (in %)]]="","",Table1[[#This Row],[Etikett - B2 - Virgin Material Anteil (in %)]])</f>
        <v/>
      </c>
      <c r="OJ77" s="577" t="str">
        <f>IF(Table1[[#This Row],[Etikett - B2 - Recyceltes Material]]="","",VLOOKUP(Table1[[#This Row],[Etikett - B2 - Recyceltes Material]],'DD FD'!AL:AM,2,FALSE))</f>
        <v/>
      </c>
      <c r="OK77" s="578" t="str">
        <f>IF(Table1[[#This Row],[Etikett - B2 - Recyceltes Material Anteil (in %)]]="","",Table1[[#This Row],[Etikett - B2 - Recyceltes Material Anteil (in %)]])</f>
        <v/>
      </c>
      <c r="OL77" s="577" t="str">
        <f>IF(Table1[[#This Row],[Etikett - B2 - Beschichtung]]="","",VLOOKUP(Table1[[#This Row],[Etikett - B2 - Beschichtung]],'DD FD'!AE:AF,2,FALSE))</f>
        <v/>
      </c>
      <c r="OM77" s="580" t="str">
        <f>IF(Table1[[#This Row],[Etikett - B2 - Beschichtung Anteil (in %)]]="","",Table1[[#This Row],[Etikett - B2 - Beschichtung Anteil (in %)]])</f>
        <v/>
      </c>
      <c r="ON77" s="576" t="str">
        <f>IF(Table1[[#This Row],[Etikett - B3 - Art]]="","",VLOOKUP(Table1[[#This Row],[Etikett - B3 - Art]],'DD FD'!F:G,2,FALSE))</f>
        <v/>
      </c>
      <c r="OO77" s="577" t="str">
        <f>IF(Table1[[#This Row],[Etikett - B3 - Fraktion]]="","",VLOOKUP(Table1[[#This Row],[Etikett - B3 - Fraktion]],'DD FD'!H:J,3,FALSE))</f>
        <v/>
      </c>
      <c r="OP77" s="574" t="str">
        <f>IF(Table1[[#This Row],[Etikett - B3 - Gewicht (in G)]]="","",Table1[[#This Row],[Etikett - B3 - Gewicht (in G)]])</f>
        <v/>
      </c>
      <c r="OQ77" s="574" t="str">
        <f>IF(Table1[[#This Row],[Etikett - B3 - Lizenzierungs-pflichtig? (X=Ja)]]="","",Table1[[#This Row],[Etikett - B3 - Lizenzierungs-pflichtig? (X=Ja)]])</f>
        <v/>
      </c>
      <c r="OR77" s="574" t="str">
        <f>IF(Table1[[#This Row],[Etikett - B3 - Trennbar vom Hauptkörper? (X=Ja)]]="","",Table1[[#This Row],[Etikett - B3 - Trennbar vom Hauptkörper? (X=Ja)]])</f>
        <v/>
      </c>
      <c r="OS77" s="577" t="str">
        <f>IF(Table1[[#This Row],[Etikett - B3 - Virgin Material]]="","",VLOOKUP(Table1[[#This Row],[Etikett - B3 - Virgin Material]],'DD FD'!AJ:AK,2,FALSE))</f>
        <v/>
      </c>
      <c r="OT77" s="578" t="str">
        <f>IF(Table1[[#This Row],[Etikett - B3 - Virgin Material Anteil (in %)]]="","",Table1[[#This Row],[Etikett - B3 - Virgin Material Anteil (in %)]])</f>
        <v/>
      </c>
      <c r="OU77" s="577" t="str">
        <f>IF(Table1[[#This Row],[Etikett - B3 - Recyceltes Material]]="","",VLOOKUP(Table1[[#This Row],[Etikett - B3 - Recyceltes Material]],'DD FD'!AL:AM,2,FALSE))</f>
        <v/>
      </c>
      <c r="OV77" s="578" t="str">
        <f>IF(Table1[[#This Row],[Etikett - B3 - Recyceltes Material Anteil (in %)]]="","",Table1[[#This Row],[Etikett - B3 - Recyceltes Material Anteil (in %)]])</f>
        <v/>
      </c>
      <c r="OW77" s="577" t="str">
        <f>IF(Table1[[#This Row],[Etikett - B3 - Beschichtung]]="","",VLOOKUP(Table1[[#This Row],[Etikett - B3 - Beschichtung]],'DD FD'!AE:AF,2,FALSE))</f>
        <v/>
      </c>
      <c r="OX77" s="613" t="str">
        <f>IF(Table1[[#This Row],[Etikett - B3 - Beschichtung Anteil (in %)]]="","",Table1[[#This Row],[Etikett - B3 - Beschichtung Anteil (in %)]])</f>
        <v/>
      </c>
      <c r="OY77" s="618">
        <f>ROUNDUP(SUM(
IF(AND(LH77='DD FD'!$J$7,LJ77='DD FD'!$AI$3),LI77,0),
IF(AND(LR77='DD FD'!$J$7,LT77='DD FD'!$AI$3),LS77,0),
IF(AND(MB77='DD FD'!$J$7,MD77='DD FD'!$AI$3),MC77,0),
IF(AND(ML77='DD FD'!$J$7,MN77='DD FD'!$AI$3),MM77,0),
IF(AND(MW77='DD FD'!$J$7,MY77='DD FD'!$AI$3),MX77,0),
IF(AND(NH77='DD FD'!$J$7,NJ77='DD FD'!$AI$3),NI77,0),
IF(AND(NS77='DD FD'!$J$7,NU77='DD FD'!$AI$3),NT77,0),
IF(AND(OD77='DD FD'!$J$7,OF77='DD FD'!$AI$3),OE77,0),
IF(AND(OO77='DD FD'!$J$7,OQ77='DD FD'!$AI$3),OP77,0),
),2)</f>
        <v>0</v>
      </c>
      <c r="OZ77" s="617">
        <f>ROUNDUP(SUM(
IF(AND(LH77='DD FD'!$J$6,LJ77='DD FD'!$AI$3),LI77,0),
IF(AND(LR77='DD FD'!$J$6,LT77='DD FD'!$AI$3),LS77,0),
IF(AND(MB77='DD FD'!$J$6,MD77='DD FD'!$AI$3),MC77,0),
IF(AND(ML77='DD FD'!$J$6,MN77='DD FD'!$AI$3),MM77,0),
IF(AND(MW77='DD FD'!$J$6,MY77='DD FD'!$AI$3),MX77,0),
IF(AND(NH77='DD FD'!$J$6,NJ77='DD FD'!$AI$3),NI77,0),
IF(AND(NS77='DD FD'!$J$6,NU77='DD FD'!$AI$3),NT77,0),
IF(AND(OD77='DD FD'!$J$6,OF77='DD FD'!$AI$3),OE77,0),
IF(AND(OO77='DD FD'!$J$6,OQ77='DD FD'!$AI$3),OP77,0),
),2)</f>
        <v>0</v>
      </c>
      <c r="PA77" s="617">
        <f>ROUNDUP(SUM(
IF(AND(LH77='DD FD'!$J$10,LJ77='DD FD'!$AI$3),LI77,0),
IF(AND(LR77='DD FD'!$J$10,LT77='DD FD'!$AI$3),LS77,0),
IF(AND(MB77='DD FD'!$J$10,MD77='DD FD'!$AI$3),MC77,0),
IF(AND(ML77='DD FD'!$J$10,MN77='DD FD'!$AI$3),MM77,0),
IF(AND(MW77='DD FD'!$J$10,MY77='DD FD'!$AI$3),MX77,0),
IF(AND(NH77='DD FD'!$J$10,NJ77='DD FD'!$AI$3),NI77,0),
IF(AND(NS77='DD FD'!$J$10,NU77='DD FD'!$AI$3),NT77,0),
IF(AND(OD77='DD FD'!$J$10,OF77='DD FD'!$AI$3),OE77,0),
IF(AND(OO77='DD FD'!$J$10,OQ77='DD FD'!$AI$3),OP77,0),
),2)</f>
        <v>0</v>
      </c>
      <c r="PB77" s="617">
        <f>ROUNDUP(SUM(
IF(AND(LH77='DD FD'!$J$8,LJ77='DD FD'!$AI$3),LI77,0),
IF(AND(LR77='DD FD'!$J$8,LT77='DD FD'!$AI$3),LS77,0),
IF(AND(MB77='DD FD'!$J$8,MD77='DD FD'!$AI$3),MC77,0),
IF(AND(ML77='DD FD'!$J$8,MN77='DD FD'!$AI$3),MM77,0),
IF(AND(MW77='DD FD'!$J$8,MY77='DD FD'!$AI$3),MX77,0),
IF(AND(NH77='DD FD'!$J$8,NJ77='DD FD'!$AI$3),NI77,0),
IF(AND(NS77='DD FD'!$J$8,NU77='DD FD'!$AI$3),NT77,0),
IF(AND(OD77='DD FD'!$J$8,OF77='DD FD'!$AI$3),OE77,0),
IF(AND(OO77='DD FD'!$J$8,OQ77='DD FD'!$AI$3),OP77,0),
),2)</f>
        <v>0</v>
      </c>
      <c r="PC77" s="617">
        <f>ROUNDUP(SUM(
IF(AND(LH77='DD FD'!$J$5,LJ77='DD FD'!$AI$3),LI77,0),
IF(AND(LR77='DD FD'!$J$5,LT77='DD FD'!$AI$3),LS77,0),
IF(AND(MB77='DD FD'!$J$5,MD77='DD FD'!$AI$3),MC77,0),
IF(AND(ML77='DD FD'!$J$5,MN77='DD FD'!$AI$3),MM77,0),
IF(AND(MW77='DD FD'!$J$5,MY77='DD FD'!$AI$3),MX77,0),
IF(AND(NH77='DD FD'!$J$5,NJ77='DD FD'!$AI$3),NI77,0),
IF(AND(NS77='DD FD'!$J$5,NU77='DD FD'!$AI$3),NT77,0),
IF(AND(OD77='DD FD'!$J$5,OF77='DD FD'!$AI$3),OE77,0),
IF(AND(OO77='DD FD'!$J$5,OQ77='DD FD'!$AI$3),OP77,0),
),2)</f>
        <v>0</v>
      </c>
      <c r="PD77" s="617">
        <f>ROUNDUP(SUM(
IF(AND(LH77='DD FD'!$J$9,LJ77='DD FD'!$AI$3),LI77,0),
IF(AND(LR77='DD FD'!$J$9,LT77='DD FD'!$AI$3),LS77,0),
IF(AND(MB77='DD FD'!$J$9,MD77='DD FD'!$AI$3),MC77,0),
IF(AND(ML77='DD FD'!$J$9,MN77='DD FD'!$AI$3),MM77,0),
IF(AND(MW77='DD FD'!$J$9,MY77='DD FD'!$AI$3),MX77,0),
IF(AND(NH77='DD FD'!$J$9,NJ77='DD FD'!$AI$3),NI77,0),
IF(AND(NS77='DD FD'!$J$9,NU77='DD FD'!$AI$3),NT77,0),
IF(AND(OD77='DD FD'!$J$9,OF77='DD FD'!$AI$3),OE77,0),
IF(AND(OO77='DD FD'!$J$9,OQ77='DD FD'!$AI$3),OP77,0),
),2)</f>
        <v>0</v>
      </c>
      <c r="PE77" s="617">
        <f>ROUNDUP(SUM(
IF(AND(LH77='DD FD'!$J$4,LJ77='DD FD'!$AI$3),LI77,0),
IF(AND(LR77='DD FD'!$J$4,LT77='DD FD'!$AI$3),LS77,0),
IF(AND(MB77='DD FD'!$J$4,MD77='DD FD'!$AI$3),MC77,0),
IF(AND(ML77='DD FD'!$J$4,MN77='DD FD'!$AI$3),MM77,0),
IF(AND(MW77='DD FD'!$J$4,MY77='DD FD'!$AI$3),MX77,0),
IF(AND(NH77='DD FD'!$J$4,NJ77='DD FD'!$AI$3),NI77,0),
IF(AND(NS77='DD FD'!$J$4,NU77='DD FD'!$AI$3),NT77,0),
IF(AND(OD77='DD FD'!$J$4,OF77='DD FD'!$AI$3),OE77,0),
IF(AND(OO77='DD FD'!$J$4,OQ77='DD FD'!$AI$3),OP77,0),
),2)</f>
        <v>0</v>
      </c>
      <c r="PF77" s="619">
        <f>ROUNDUP(SUM(
IF(AND(LH77='DD FD'!$J$11,LJ77='DD FD'!$AI$3),LI77,0),
IF(AND(LR77='DD FD'!$J$11,LT77='DD FD'!$AI$3),LS77,0),
IF(AND(MB77='DD FD'!$J$11,MD77='DD FD'!$AI$3),MC77,0),
IF(AND(ML77='DD FD'!$J$11,MN77='DD FD'!$AI$3),MM77,0),
IF(AND(MW77='DD FD'!$J$11,MY77='DD FD'!$AI$3),MX77,0),
IF(AND(NH77='DD FD'!$J$11,NJ77='DD FD'!$AI$3),NI77,0),
IF(AND(NS77='DD FD'!$J$11,NU77='DD FD'!$AI$3),NT77,0),
IF(AND(OD77='DD FD'!$J$11,OF77='DD FD'!$AI$3),OE77,0),
IF(AND(OO77='DD FD'!$J$11,OQ77='DD FD'!$AI$3),OP77,0),
),2)</f>
        <v>0</v>
      </c>
    </row>
    <row r="78" spans="1:422">
      <c r="A78" s="806"/>
      <c r="B78" s="934"/>
      <c r="C78" s="247"/>
      <c r="D78" s="842"/>
      <c r="E78" s="247"/>
      <c r="F78" s="158"/>
      <c r="G78" s="710"/>
      <c r="H78" s="712"/>
      <c r="I78" s="936"/>
      <c r="J78" s="803"/>
      <c r="K78" s="150"/>
      <c r="L78" s="146" t="str">
        <f t="shared" si="27"/>
        <v/>
      </c>
      <c r="M78" s="501" t="str">
        <f t="shared" si="44"/>
        <v/>
      </c>
      <c r="N78" s="504"/>
      <c r="O78" s="113" t="str">
        <f t="shared" si="45"/>
        <v/>
      </c>
      <c r="P78" s="114" t="str">
        <f t="shared" si="28"/>
        <v/>
      </c>
      <c r="Q78" s="152"/>
      <c r="R78" s="152"/>
      <c r="S78" s="115" t="str">
        <f t="shared" si="46"/>
        <v/>
      </c>
      <c r="T78" s="159"/>
      <c r="U78" s="159"/>
      <c r="V78" s="157"/>
      <c r="W78" s="157"/>
      <c r="X78" s="157"/>
      <c r="Y78" s="772"/>
      <c r="Z78" s="158"/>
      <c r="AA78" s="144"/>
      <c r="AB78" s="112"/>
      <c r="AC78" s="153"/>
      <c r="AD78" s="153"/>
      <c r="AE78" s="153"/>
      <c r="AF78" s="153"/>
      <c r="AG78" s="153"/>
      <c r="AH78" s="153"/>
      <c r="AI78" s="152"/>
      <c r="AJ78" s="158"/>
      <c r="AK78" s="158"/>
      <c r="AL78" s="158"/>
      <c r="AM78" s="116" t="str">
        <f t="shared" si="47"/>
        <v/>
      </c>
      <c r="AN78" s="116" t="str">
        <f t="shared" si="48"/>
        <v/>
      </c>
      <c r="AO78" s="324"/>
      <c r="AP78" s="503"/>
      <c r="AQ78" s="487" t="str">
        <f t="shared" si="49"/>
        <v/>
      </c>
      <c r="AR78" s="113" t="str">
        <f t="shared" si="29"/>
        <v/>
      </c>
      <c r="AS78" s="113" t="str">
        <f t="shared" si="30"/>
        <v/>
      </c>
      <c r="AT78" s="113" t="str">
        <f t="shared" si="31"/>
        <v/>
      </c>
      <c r="AU78" s="113" t="str">
        <f t="shared" si="32"/>
        <v/>
      </c>
      <c r="AV78" s="159"/>
      <c r="AW78" s="157"/>
      <c r="AX78" s="157"/>
      <c r="AY78" s="157"/>
      <c r="AZ78" s="157"/>
      <c r="BA78" s="116" t="str">
        <f t="shared" si="33"/>
        <v/>
      </c>
      <c r="BB78" s="316"/>
      <c r="BC78" s="116" t="str">
        <f t="shared" si="34"/>
        <v/>
      </c>
      <c r="BD78" s="133" t="str">
        <f t="shared" si="35"/>
        <v/>
      </c>
      <c r="BE78" s="157"/>
      <c r="BF78" s="1180"/>
      <c r="BG78" s="1180"/>
      <c r="BH78" s="158"/>
      <c r="BI78" s="490"/>
      <c r="BJ78" s="514" t="str">
        <f t="shared" si="50"/>
        <v/>
      </c>
      <c r="BK78" s="789"/>
      <c r="BL78" s="116" t="str">
        <f t="shared" si="51"/>
        <v/>
      </c>
      <c r="BM78" s="144"/>
      <c r="BN78" s="144"/>
      <c r="BO78" s="144"/>
      <c r="BP78" s="790"/>
      <c r="BQ78" s="790"/>
      <c r="BR78" s="790"/>
      <c r="BS78" s="116" t="str">
        <f t="shared" si="36"/>
        <v/>
      </c>
      <c r="BT78" s="790"/>
      <c r="BU78" s="808" t="str">
        <f t="shared" si="37"/>
        <v/>
      </c>
      <c r="BV78" s="791"/>
      <c r="BW78" s="144"/>
      <c r="BX78" s="20"/>
      <c r="BY78" s="20"/>
      <c r="BZ78" s="20"/>
      <c r="CA78" s="792"/>
      <c r="CB78" s="1201"/>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c r="DL78" s="144"/>
      <c r="DM78" s="144"/>
      <c r="DN78" s="144"/>
      <c r="DO78" s="144"/>
      <c r="DP78" s="144"/>
      <c r="DQ78" s="144"/>
      <c r="DR78" s="144"/>
      <c r="DS78" s="144"/>
      <c r="DT78" s="144"/>
      <c r="DU78" s="144"/>
      <c r="DV78" s="144"/>
      <c r="DW78" s="144"/>
      <c r="DX78" s="144"/>
      <c r="DY78" s="144"/>
      <c r="DZ78" s="144"/>
      <c r="EA78" s="144"/>
      <c r="EB78" s="144"/>
      <c r="EC78" s="144"/>
      <c r="ED78" s="782" t="str">
        <f t="shared" si="52"/>
        <v/>
      </c>
      <c r="EE78" s="519"/>
      <c r="EF78" s="793"/>
      <c r="EG78" s="519"/>
      <c r="EH78" s="794"/>
      <c r="EI78" s="790"/>
      <c r="EJ78" s="794"/>
      <c r="EK78" s="794"/>
      <c r="EL78" s="790"/>
      <c r="EM78" s="790"/>
      <c r="EN78" s="790"/>
      <c r="EO78" s="112" t="str">
        <f t="shared" si="38"/>
        <v/>
      </c>
      <c r="EP78" s="790"/>
      <c r="EQ78" s="488" t="str">
        <f t="shared" si="39"/>
        <v/>
      </c>
      <c r="ER78" s="1100"/>
      <c r="ES78" s="1099" t="str">
        <f t="shared" si="53"/>
        <v/>
      </c>
      <c r="ET78" s="525"/>
      <c r="EU78" s="148"/>
      <c r="EV78" s="148"/>
      <c r="EW78" s="148"/>
      <c r="EX78" s="148"/>
      <c r="EY78" s="148"/>
      <c r="EZ78" s="148"/>
      <c r="FA78" s="148"/>
      <c r="FB78" s="148"/>
      <c r="FC78" s="148"/>
      <c r="FD78" s="148"/>
      <c r="FE78" s="148"/>
      <c r="FF78" s="148"/>
      <c r="FG78" s="148"/>
      <c r="FH78" s="148"/>
      <c r="FI78" s="528"/>
      <c r="FJ78" s="513" t="str">
        <f t="shared" si="40"/>
        <v/>
      </c>
      <c r="FK78" s="158"/>
      <c r="FL78" s="850"/>
      <c r="FM78" s="850"/>
      <c r="FN78" s="850"/>
      <c r="FO78" s="850"/>
      <c r="FP78" s="850"/>
      <c r="FQ78" s="850"/>
      <c r="FR78" s="157"/>
      <c r="FS78" s="143"/>
      <c r="FT78" s="143"/>
      <c r="FU78" s="847" t="str">
        <f t="shared" si="41"/>
        <v/>
      </c>
      <c r="FV78" s="555"/>
      <c r="FW78" s="523" t="str">
        <f>IF(Table1[[#This Row],[Nonfood Inhaltstoffe - Komponente]]="","",VLOOKUP(Table1[[#This Row],[Nonfood Inhaltstoffe - Komponente]],'Dropdown Auswahl'!BJ:BK,2,FALSE))</f>
        <v/>
      </c>
      <c r="FX78" s="1013"/>
      <c r="FY78" s="1011" t="str">
        <f t="shared" si="42"/>
        <v/>
      </c>
      <c r="FZ78" s="152"/>
      <c r="GA78" s="152"/>
      <c r="GB78" s="152"/>
      <c r="GC78" s="529" t="str">
        <f t="shared" si="43"/>
        <v/>
      </c>
      <c r="GG78" s="21"/>
      <c r="GH78" s="21"/>
      <c r="GI78" s="1019"/>
      <c r="GJ78" s="1016" t="str">
        <f>IF(Table1[[#This Row],[Global Trade Item Number (GTIN)]]="","",Table1[[#This Row],[Global Trade Item Number (GTIN)]])</f>
        <v/>
      </c>
      <c r="GK78" s="555" t="str">
        <f>IF(Table1[[#This Row],[WAWI-Nr./ Kreditoren-Nummer
(ASDV)]]&lt;&gt;"",Table1[[#This Row],[WAWI-Nr./ Kreditoren-Nummer
(ASDV)]],"")</f>
        <v/>
      </c>
      <c r="GL78" s="165"/>
      <c r="GM78" s="165"/>
      <c r="GN78" s="165"/>
      <c r="GO78" s="485"/>
      <c r="GP78" s="534"/>
      <c r="GQ78" s="533"/>
      <c r="GR78" s="486"/>
      <c r="GS78" s="486"/>
      <c r="GT78" s="486"/>
      <c r="GU78" s="486"/>
      <c r="GV78" s="486"/>
      <c r="GW78" s="542"/>
      <c r="GX78" s="538"/>
      <c r="GY78" s="144"/>
      <c r="GZ78" s="480"/>
      <c r="HA78" s="158"/>
      <c r="HB78" s="480"/>
      <c r="HC78" s="480"/>
      <c r="HD78" s="480"/>
      <c r="HE78" s="480"/>
      <c r="HF78" s="480"/>
      <c r="HG78" s="480"/>
      <c r="HH78" s="538"/>
      <c r="HI78" s="480"/>
      <c r="HJ78" s="480"/>
      <c r="HK78" s="480"/>
      <c r="HL78" s="480"/>
      <c r="HM78" s="480"/>
      <c r="HN78" s="480"/>
      <c r="HO78" s="480"/>
      <c r="HP78" s="480"/>
      <c r="HQ78" s="480"/>
      <c r="HR78" s="538"/>
      <c r="HS78" s="480"/>
      <c r="HT78" s="480"/>
      <c r="HU78" s="480"/>
      <c r="HV78" s="480"/>
      <c r="HW78" s="480"/>
      <c r="HX78" s="480"/>
      <c r="HY78" s="480"/>
      <c r="HZ78" s="480"/>
      <c r="IA78" s="480"/>
      <c r="IB78" s="538"/>
      <c r="IC78" s="480"/>
      <c r="ID78" s="480"/>
      <c r="IE78" s="480"/>
      <c r="IF78" s="480"/>
      <c r="IG78" s="480"/>
      <c r="IH78" s="480"/>
      <c r="II78" s="480"/>
      <c r="IJ78" s="480"/>
      <c r="IK78" s="480"/>
      <c r="IL78" s="480"/>
      <c r="IM78" s="538"/>
      <c r="IN78" s="480"/>
      <c r="IO78" s="480"/>
      <c r="IP78" s="480"/>
      <c r="IQ78" s="480"/>
      <c r="IR78" s="480"/>
      <c r="IS78" s="480"/>
      <c r="IT78" s="480"/>
      <c r="IU78" s="480"/>
      <c r="IV78" s="480"/>
      <c r="IW78" s="480"/>
      <c r="IX78" s="538"/>
      <c r="IY78" s="480"/>
      <c r="IZ78" s="480"/>
      <c r="JA78" s="480"/>
      <c r="JB78" s="480"/>
      <c r="JC78" s="480"/>
      <c r="JD78" s="480"/>
      <c r="JE78" s="480"/>
      <c r="JF78" s="480"/>
      <c r="JG78" s="480"/>
      <c r="JH78" s="480"/>
      <c r="JI78" s="538"/>
      <c r="JJ78" s="480"/>
      <c r="JK78" s="480"/>
      <c r="JL78" s="480"/>
      <c r="JM78" s="480"/>
      <c r="JN78" s="480"/>
      <c r="JO78" s="480"/>
      <c r="JP78" s="480"/>
      <c r="JQ78" s="480"/>
      <c r="JR78" s="480"/>
      <c r="JS78" s="590"/>
      <c r="JT78" s="538"/>
      <c r="JU78" s="480"/>
      <c r="JV78" s="480"/>
      <c r="JW78" s="480"/>
      <c r="JX78" s="480"/>
      <c r="JY78" s="480"/>
      <c r="JZ78" s="480"/>
      <c r="KA78" s="480"/>
      <c r="KB78" s="480"/>
      <c r="KC78" s="480"/>
      <c r="KD78" s="480"/>
      <c r="KE78" s="538"/>
      <c r="KF78" s="480"/>
      <c r="KG78" s="480"/>
      <c r="KH78" s="480"/>
      <c r="KI78" s="480"/>
      <c r="KJ78" s="480"/>
      <c r="KK78" s="480"/>
      <c r="KL78" s="480"/>
      <c r="KM78" s="480"/>
      <c r="KN78" s="480"/>
      <c r="KO78" s="480"/>
      <c r="KR78" s="568" t="str">
        <f>IF(Table1[[#This Row],[GTIN]]&lt;&gt;"",Table1[[#This Row],[GTIN]],"")</f>
        <v/>
      </c>
      <c r="KS78" s="569" t="str">
        <f>Table1[[#This Row],[Kreditor]]</f>
        <v/>
      </c>
      <c r="KT78" s="570" t="str">
        <f>IF(Table1[[#This Row],[Gültig ab (Datum)]]&lt;&gt;"",Table1[[#This Row],[Gültig ab (Datum)]],"")</f>
        <v/>
      </c>
      <c r="KU78" s="570"/>
      <c r="KV78" s="583" t="str">
        <f>IF(Table1[[#This Row],[Artikel verpackt? 
(X=Ja)]]="","",Table1[[#This Row],[Artikel verpackt? 
(X=Ja)]])</f>
        <v/>
      </c>
      <c r="KW78" s="571" t="str">
        <f>IF(Table1[[#This Row],[Verpackung recyclingfähig?
(X=Ja)]]="","",Table1[[#This Row],[Verpackung recyclingfähig?
(X=Ja)]])</f>
        <v/>
      </c>
      <c r="KX78" s="572"/>
      <c r="KY78" s="573"/>
      <c r="KZ78" s="574"/>
      <c r="LA78" s="574"/>
      <c r="LB78" s="574"/>
      <c r="LC78" s="574"/>
      <c r="LD78" s="574"/>
      <c r="LE78" s="574"/>
      <c r="LF78" s="575"/>
      <c r="LG78" s="576" t="str">
        <f>IF(Table1[[#This Row],[Hauptkörper - B1 - Art]]="","",VLOOKUP(Table1[[#This Row],[Hauptkörper - B1 - Art]],'DD FD'!B:C,2,FALSE))</f>
        <v/>
      </c>
      <c r="LH78" s="577" t="str">
        <f>IF(Table1[[#This Row],[Hauptkörper - B1 - Fraktion]]="","",VLOOKUP(Table1[[#This Row],[Hauptkörper - B1 - Fraktion]],'DD FD'!H:J,3,FALSE))</f>
        <v/>
      </c>
      <c r="LI78" s="574" t="str">
        <f>IF(Table1[[#This Row],[Hauptkörper - B1 - Gewicht
(in G)]]="","",Table1[[#This Row],[Hauptkörper - B1 - Gewicht
(in G)]])</f>
        <v/>
      </c>
      <c r="LJ78" s="574" t="str">
        <f>IF(Table1[[#This Row],[Hauptkörper - B1 - Lizenzierungs-pflichtig? (X=Ja)]]="","",Table1[[#This Row],[Hauptkörper - B1 - Lizenzierungs-pflichtig? (X=Ja)]])</f>
        <v/>
      </c>
      <c r="LK78" s="577" t="str">
        <f>IF(Table1[[#This Row],[Hauptkörper - B1 - Virgin Material]]="","",VLOOKUP(Table1[[#This Row],[Hauptkörper - B1 - Virgin Material]],'DD FD'!AJ:AK,2,FALSE))</f>
        <v/>
      </c>
      <c r="LL78" s="578" t="str">
        <f>IF(Table1[[#This Row],[Hauptkörper - B1 - Virgin Material Anteil (in %)]]="","",Table1[[#This Row],[Hauptkörper - B1 - Virgin Material Anteil (in %)]])</f>
        <v/>
      </c>
      <c r="LM78" s="577" t="str">
        <f>IF(Table1[[#This Row],[Hauptkörper - B1 - Recyceltes Material]]="","",VLOOKUP(Table1[[#This Row],[Hauptkörper - B1 - Recyceltes Material]],'DD FD'!AL:AM,2,FALSE))</f>
        <v/>
      </c>
      <c r="LN78" s="578" t="str">
        <f>IF(Table1[[#This Row],[Hauptkörper - B1 - Recyceltes Material Anteil (in %)]]="","",Table1[[#This Row],[Hauptkörper - B1 - Recyceltes Material Anteil (in %)]])</f>
        <v/>
      </c>
      <c r="LO78" s="579" t="str">
        <f>IF(Table1[[#This Row],[Hauptkörper - B1 - Beschichtung]]="","",VLOOKUP(Table1[[#This Row],[Hauptkörper - B1 - Beschichtung]],'DD FD'!AE:AF,2,FALSE))</f>
        <v/>
      </c>
      <c r="LP78" s="580" t="str">
        <f>IF(Table1[[#This Row],[Hauptkörper - B1 - Beschichtung Anteil (in %)]]="","",Table1[[#This Row],[Hauptkörper - B1 - Beschichtung Anteil (in %)]])</f>
        <v/>
      </c>
      <c r="LQ78" s="576" t="str">
        <f>IF(Table1[[#This Row],[Hauptkörper - B2 - Art]]="","",VLOOKUP(Table1[[#This Row],[Hauptkörper - B2 - Art]],'DD FD'!B:C,2,FALSE))</f>
        <v/>
      </c>
      <c r="LR78" s="577" t="str">
        <f>IF(Table1[[#This Row],[Hauptkörper - B2 - Fraktion]]="","",VLOOKUP(Table1[[#This Row],[Hauptkörper - B2 - Fraktion]],'DD FD'!H:J,3,FALSE))</f>
        <v/>
      </c>
      <c r="LS78" s="574" t="str">
        <f>IF(Table1[[#This Row],[Hauptkörper - B2 - Gewicht
(in G)]]="","",Table1[[#This Row],[Hauptkörper - B2 - Gewicht
(in G)]])</f>
        <v/>
      </c>
      <c r="LT78" s="574" t="str">
        <f>IF(Table1[[#This Row],[Hauptkörper - B2 - Lizenzierungs-pflichtig? (X=Ja)]]="","",Table1[[#This Row],[Hauptkörper - B2 - Lizenzierungs-pflichtig? (X=Ja)]])</f>
        <v/>
      </c>
      <c r="LU78" s="577" t="str">
        <f>IF(Table1[[#This Row],[Hauptkörper - B2 - Virgin Material]]="","",VLOOKUP(Table1[[#This Row],[Hauptkörper - B2 - Virgin Material]],'DD FD'!AJ:AK,2,FALSE))</f>
        <v/>
      </c>
      <c r="LV78" s="578" t="str">
        <f>IF(Table1[[#This Row],[Hauptkörper - B2 - Virgin Material Anteil (in %)]]="","",Table1[[#This Row],[Hauptkörper - B2 - Virgin Material Anteil (in %)]])</f>
        <v/>
      </c>
      <c r="LW78" s="577" t="str">
        <f>IF(Table1[[#This Row],[Hauptkörper - B2 - Recyceltes Material]]="","",VLOOKUP(Table1[[#This Row],[Hauptkörper - B2 - Recyceltes Material]],'DD FD'!AL:AM,2,FALSE))</f>
        <v/>
      </c>
      <c r="LX78" s="578" t="str">
        <f>IF(Table1[[#This Row],[Hauptkörper - B2 - Recyceltes Material Anteil (in %)]]="","",Table1[[#This Row],[Hauptkörper - B2 - Recyceltes Material Anteil (in %)]])</f>
        <v/>
      </c>
      <c r="LY78" s="577" t="str">
        <f>IF(Table1[[#This Row],[Hauptkörper - B2 - Beschichtung]]="","",VLOOKUP(Table1[[#This Row],[Hauptkörper - B2 - Beschichtung]],'DD FD'!AE:AF,2,FALSE))</f>
        <v/>
      </c>
      <c r="LZ78" s="580" t="str">
        <f>IF(Table1[[#This Row],[Hauptkörper - B2 - Beschichtung Anteil (in %)]]="","",Table1[[#This Row],[Hauptkörper - B2 - Beschichtung Anteil (in %)]])</f>
        <v/>
      </c>
      <c r="MA78" s="576" t="str">
        <f>IF(Table1[[#This Row],[Hauptkörper - B3 - Art]]="","",VLOOKUP(Table1[[#This Row],[Hauptkörper - B3 - Art]],'DD FD'!B:C,2,FALSE))</f>
        <v/>
      </c>
      <c r="MB78" s="577" t="str">
        <f>IF(Table1[[#This Row],[Hauptkörper - B3 - Fraktion]]="","",VLOOKUP(Table1[[#This Row],[Hauptkörper - B3 - Fraktion]],'DD FD'!H:J,3,FALSE))</f>
        <v/>
      </c>
      <c r="MC78" s="574" t="str">
        <f>IF(Table1[[#This Row],[Hauptkörper - B3 - Gewicht
(in G)]]="","",Table1[[#This Row],[Hauptkörper - B3 - Gewicht
(in G)]])</f>
        <v/>
      </c>
      <c r="MD78" s="574" t="str">
        <f>IF(Table1[[#This Row],[Hauptkörper - B3 - Lizenzierungs-pflichtig? (X=Ja)]]="","",Table1[[#This Row],[Hauptkörper - B3 - Lizenzierungs-pflichtig? (X=Ja)]])</f>
        <v/>
      </c>
      <c r="ME78" s="577" t="str">
        <f>IF(Table1[[#This Row],[Hauptkörper - B3 - Virgin Material]]="","",VLOOKUP(Table1[[#This Row],[Hauptkörper - B3 - Virgin Material]],'DD FD'!AJ:AK,2,FALSE))</f>
        <v/>
      </c>
      <c r="MF78" s="578" t="str">
        <f>IF(Table1[[#This Row],[Hauptkörper - B3 - Virgin Material Anteil (in %)]]="","",Table1[[#This Row],[Hauptkörper - B3 - Virgin Material Anteil (in %)]])</f>
        <v/>
      </c>
      <c r="MG78" s="577" t="str">
        <f>IF(Table1[[#This Row],[Hauptkörper - B3 - Recyceltes Material]]="","",VLOOKUP(Table1[[#This Row],[Hauptkörper - B3 - Recyceltes Material]],'DD FD'!AL:AM,2,FALSE))</f>
        <v/>
      </c>
      <c r="MH78" s="578" t="str">
        <f>IF(Table1[[#This Row],[Hauptkörper - B3 - Recyceltes Material Anteil (in %)]]="","",Table1[[#This Row],[Hauptkörper - B3 - Recyceltes Material Anteil (in %)]])</f>
        <v/>
      </c>
      <c r="MI78" s="577" t="str">
        <f>IF(Table1[[#This Row],[Hauptkörper - B3 - Beschichtung]]="","",VLOOKUP(Table1[[#This Row],[Hauptkörper - B3 - Beschichtung]],'DD FD'!AE:AF,2,FALSE))</f>
        <v/>
      </c>
      <c r="MJ78" s="580" t="str">
        <f>IF(Table1[[#This Row],[Hauptkörper - B3 - Beschichtung Anteil (in %)]]="","",Table1[[#This Row],[Hauptkörper - B3 - Beschichtung Anteil (in %)]])</f>
        <v/>
      </c>
      <c r="MK78" s="576" t="str">
        <f>IF(Table1[[#This Row],[Verschluss - B1 - Art]]="","",VLOOKUP(Table1[[#This Row],[Verschluss - B1 - Art]],'DD FD'!D:E,2,FALSE))</f>
        <v/>
      </c>
      <c r="ML78" s="577" t="str">
        <f>IF(Table1[[#This Row],[Verschluss - B1 - Fraktion]]="","",VLOOKUP(Table1[[#This Row],[Verschluss - B1 - Fraktion]],'DD FD'!H:J,3,FALSE))</f>
        <v/>
      </c>
      <c r="MM78" s="574" t="str">
        <f>IF(Table1[[#This Row],[Verschluss - B1 - Gewicht (in G)]]="","",Table1[[#This Row],[Verschluss - B1 - Gewicht (in G)]])</f>
        <v/>
      </c>
      <c r="MN78" s="574" t="str">
        <f>IF(Table1[[#This Row],[Verschluss - B1 - Lizenzierungs-pflichtig? (X=Ja)]]="","",Table1[[#This Row],[Verschluss - B1 - Lizenzierungs-pflichtig? (X=Ja)]])</f>
        <v/>
      </c>
      <c r="MO78" s="574" t="str">
        <f>IF(Table1[[#This Row],[Verschluss - B1 - Trennbar vom Hauptkörper? (X=Ja)]]="","",Table1[[#This Row],[Verschluss - B1 - Trennbar vom Hauptkörper? (X=Ja)]])</f>
        <v/>
      </c>
      <c r="MP78" s="577" t="str">
        <f>IF(Table1[[#This Row],[Verschluss - B1 - Virgin Material]]="","",VLOOKUP(Table1[[#This Row],[Verschluss - B1 - Virgin Material]],'DD FD'!AJ:AK,2,FALSE))</f>
        <v/>
      </c>
      <c r="MQ78" s="578" t="str">
        <f>IF(Table1[[#This Row],[Verschluss - B1 - Virgin Material Anteil (in %)]]="","",Table1[[#This Row],[Verschluss - B1 - Virgin Material Anteil (in %)]])</f>
        <v/>
      </c>
      <c r="MR78" s="577" t="str">
        <f>IF(Table1[[#This Row],[Verschluss - B1 - Recyceltes Material]]="","",VLOOKUP(Table1[[#This Row],[Verschluss - B1 - Recyceltes Material]],'DD FD'!AL:AM,2,FALSE))</f>
        <v/>
      </c>
      <c r="MS78" s="578" t="str">
        <f>IF(Table1[[#This Row],[Verschluss - B1 - Recyceltes Material Anteil (in %)]]="","",Table1[[#This Row],[Verschluss - B1 - Recyceltes Material Anteil (in %)]])</f>
        <v/>
      </c>
      <c r="MT78" s="577" t="str">
        <f>IF(Table1[[#This Row],[Verschluss - B1 - Beschichtung]]="","",VLOOKUP(Table1[[#This Row],[Verschluss - B1 - Beschichtung]],'DD FD'!AE:AF,2,FALSE))</f>
        <v/>
      </c>
      <c r="MU78" s="580" t="str">
        <f>IF(Table1[[#This Row],[Verschluss - B1 - Beschichtung Anteil (in %)]]="","",Table1[[#This Row],[Verschluss - B1 - Beschichtung Anteil (in %)]])</f>
        <v/>
      </c>
      <c r="MV78" s="576" t="str">
        <f>IF(Table1[[#This Row],[Verschluss - B2 - Art]]="","",VLOOKUP(Table1[[#This Row],[Verschluss - B2 - Art]],'DD FD'!D:E,2,FALSE))</f>
        <v/>
      </c>
      <c r="MW78" s="577" t="str">
        <f>IF(Table1[[#This Row],[Verschluss - B2 - Fraktion]]="","",VLOOKUP(Table1[[#This Row],[Verschluss - B2 - Fraktion]],'DD FD'!H:J,3,FALSE))</f>
        <v/>
      </c>
      <c r="MX78" s="574" t="str">
        <f>IF(Table1[[#This Row],[Verschluss - B2 - Gewicht (in G)]]="","",Table1[[#This Row],[Verschluss - B2 - Gewicht (in G)]])</f>
        <v/>
      </c>
      <c r="MY78" s="574" t="str">
        <f>IF(Table1[[#This Row],[Verschluss - B2 - Lizenzierungs-pflichtig? (X=Ja)]]="","",Table1[[#This Row],[Verschluss - B2 - Lizenzierungs-pflichtig? (X=Ja)]])</f>
        <v/>
      </c>
      <c r="MZ78" s="574" t="str">
        <f>IF(Table1[[#This Row],[Verschluss - B2 - Trennbar vom Hauptkörper? (X=Ja)]]="","",Table1[[#This Row],[Verschluss - B2 - Trennbar vom Hauptkörper? (X=Ja)]])</f>
        <v/>
      </c>
      <c r="NA78" s="577" t="str">
        <f>IF(Table1[[#This Row],[Verschluss - B2 - Virgin Material]]="","",VLOOKUP(Table1[[#This Row],[Verschluss - B2 - Virgin Material]],'DD FD'!AJ:AK,2,FALSE))</f>
        <v/>
      </c>
      <c r="NB78" s="578" t="str">
        <f>IF(Table1[[#This Row],[Verschluss - B2 - Virgin Material Anteil (in %)]]="","",Table1[[#This Row],[Verschluss - B2 - Virgin Material Anteil (in %)]])</f>
        <v/>
      </c>
      <c r="NC78" s="577" t="str">
        <f>IF(Table1[[#This Row],[Verschluss - B2 - Recyceltes Material]]="","",VLOOKUP(Table1[[#This Row],[Verschluss - B2 - Recyceltes Material]],'DD FD'!AL:AM,2,FALSE))</f>
        <v/>
      </c>
      <c r="ND78" s="578" t="str">
        <f>IF(Table1[[#This Row],[Verschluss - B2 - Recyceltes Material Anteil (in %)]]="","",Table1[[#This Row],[Verschluss - B2 - Recyceltes Material Anteil (in %)]])</f>
        <v/>
      </c>
      <c r="NE78" s="577" t="str">
        <f>IF(Table1[[#This Row],[Verschluss - B2 - Beschichtung]]="","",VLOOKUP(Table1[[#This Row],[Verschluss - B2 - Beschichtung]],'DD FD'!AE:AF,2,FALSE))</f>
        <v/>
      </c>
      <c r="NF78" s="580" t="str">
        <f>IF(Table1[[#This Row],[Verschluss - B2 - Beschichtung Anteil (in %)]]="","",Table1[[#This Row],[Verschluss - B2 - Beschichtung Anteil (in %)]])</f>
        <v/>
      </c>
      <c r="NG78" s="576" t="str">
        <f>IF(Table1[[#This Row],[Verschluss - B3 - Art]]="","",VLOOKUP(Table1[[#This Row],[Verschluss - B3 - Art]],'DD FD'!D:E,2,FALSE))</f>
        <v/>
      </c>
      <c r="NH78" s="577" t="str">
        <f>IF(Table1[[#This Row],[Verschluss - B3 - Fraktion]]="","",VLOOKUP(Table1[[#This Row],[Verschluss - B3 - Fraktion]],'DD FD'!H:J,3,FALSE))</f>
        <v/>
      </c>
      <c r="NI78" s="574" t="str">
        <f>IF(Table1[[#This Row],[Verschluss - B3 - Gewicht (in G)]]="","",Table1[[#This Row],[Verschluss - B3 - Gewicht (in G)]])</f>
        <v/>
      </c>
      <c r="NJ78" s="574" t="str">
        <f>IF(Table1[[#This Row],[Verschluss - B3 - Lizenzierungs-pflichtig? (X=Ja)]]="","",Table1[[#This Row],[Verschluss - B3 - Lizenzierungs-pflichtig? (X=Ja)]])</f>
        <v/>
      </c>
      <c r="NK78" s="574" t="str">
        <f>IF(Table1[[#This Row],[Verschluss - B3 - Trennbar vom Hauptkörper? (X=Ja)]]="","",Table1[[#This Row],[Verschluss - B3 - Trennbar vom Hauptkörper? (X=Ja)]])</f>
        <v/>
      </c>
      <c r="NL78" s="577" t="str">
        <f>IF(Table1[[#This Row],[Verschluss - B3 - Virgin Material]]="","",VLOOKUP(Table1[[#This Row],[Verschluss - B3 - Virgin Material]],'DD FD'!AJ:AK,2,FALSE))</f>
        <v/>
      </c>
      <c r="NM78" s="578" t="str">
        <f>IF(Table1[[#This Row],[Verschluss - B3 - Virgin Material Anteil (in %)]]="","",Table1[[#This Row],[Verschluss - B3 - Virgin Material Anteil (in %)]])</f>
        <v/>
      </c>
      <c r="NN78" s="577" t="str">
        <f>IF(Table1[[#This Row],[Verschluss - B3 - Recyceltes Material]]="","",VLOOKUP(Table1[[#This Row],[Verschluss - B3 - Recyceltes Material]],'DD FD'!AL:AM,2,FALSE))</f>
        <v/>
      </c>
      <c r="NO78" s="578" t="str">
        <f>IF(Table1[[#This Row],[Verschluss - B3 - Recyceltes Material Anteil (in %)]]="","",Table1[[#This Row],[Verschluss - B3 - Recyceltes Material Anteil (in %)]])</f>
        <v/>
      </c>
      <c r="NP78" s="577" t="str">
        <f>IF(Table1[[#This Row],[Verschluss - B3 - Beschichtung]]="","",VLOOKUP(Table1[[#This Row],[Verschluss - B3 - Beschichtung]],'DD FD'!AE:AF,2,FALSE))</f>
        <v/>
      </c>
      <c r="NQ78" s="580" t="str">
        <f>IF(Table1[[#This Row],[Verschluss - B3 - Beschichtung Anteil (in %)]]="","",Table1[[#This Row],[Verschluss - B3 - Beschichtung Anteil (in %)]])</f>
        <v/>
      </c>
      <c r="NR78" s="576" t="str">
        <f>IF(Table1[[#This Row],[Etikett - B1 - Art]]="","",VLOOKUP(Table1[[#This Row],[Etikett - B1 - Art]],'DD FD'!F:G,2,FALSE))</f>
        <v/>
      </c>
      <c r="NS78" s="577" t="str">
        <f>IF(Table1[[#This Row],[Etikett - B1 - Fraktion]]="","",VLOOKUP(Table1[[#This Row],[Etikett - B1 - Fraktion]],'DD FD'!H:J,3,FALSE))</f>
        <v/>
      </c>
      <c r="NT78" s="574" t="str">
        <f>IF(Table1[[#This Row],[Etikett - B1 - Gewicht (in G)]]="","",Table1[[#This Row],[Etikett - B1 - Gewicht (in G)]])</f>
        <v/>
      </c>
      <c r="NU78" s="574" t="str">
        <f>IF(Table1[[#This Row],[Etikett - B1 - Lizenzierungs-pflichtig? (X=Ja)]]="","",Table1[[#This Row],[Etikett - B1 - Lizenzierungs-pflichtig? (X=Ja)]])</f>
        <v/>
      </c>
      <c r="NV78" s="574" t="str">
        <f>IF(Table1[[#This Row],[Etikett - B1 - Trennbar vom Hauptkörper? (X=Ja)]]="","",Table1[[#This Row],[Etikett - B1 - Trennbar vom Hauptkörper? (X=Ja)]])</f>
        <v/>
      </c>
      <c r="NW78" s="577" t="str">
        <f>IF(Table1[[#This Row],[Etikett - B1 - Virgin Material]]="","",VLOOKUP(Table1[[#This Row],[Etikett - B1 - Virgin Material]],'DD FD'!AJ:AK,2,FALSE))</f>
        <v/>
      </c>
      <c r="NX78" s="578" t="str">
        <f>IF(Table1[[#This Row],[Etikett - B1 - Virgin Material Anteil (in %)]]="","",Table1[[#This Row],[Etikett - B1 - Virgin Material Anteil (in %)]])</f>
        <v/>
      </c>
      <c r="NY78" s="577" t="str">
        <f>IF(Table1[[#This Row],[Etikett - B1 - Recyceltes Material]]="","",VLOOKUP(Table1[[#This Row],[Etikett - B1 - Recyceltes Material]],'DD FD'!AL:AM,2,FALSE))</f>
        <v/>
      </c>
      <c r="NZ78" s="578" t="str">
        <f>IF(Table1[[#This Row],[Etikett - B1 - Recyceltes Material Anteil (in %)]]="","",Table1[[#This Row],[Etikett - B1 - Recyceltes Material Anteil (in %)]])</f>
        <v/>
      </c>
      <c r="OA78" s="577" t="str">
        <f>IF(Table1[[#This Row],[Etikett - B1 - Beschichtung]]="","",VLOOKUP(Table1[[#This Row],[Etikett - B1 - Beschichtung]],'DD FD'!AE:AF,2,FALSE))</f>
        <v/>
      </c>
      <c r="OB78" s="580" t="str">
        <f>IF(Table1[[#This Row],[Etikett - B1 - Beschichtung Anteil (in %)]]="","",Table1[[#This Row],[Etikett - B1 - Beschichtung Anteil (in %)]])</f>
        <v/>
      </c>
      <c r="OC78" s="576" t="str">
        <f>IF(Table1[[#This Row],[Etikett - B2 - Art]]="","",VLOOKUP(Table1[[#This Row],[Etikett - B2 - Art]],'DD FD'!F:G,2,FALSE))</f>
        <v/>
      </c>
      <c r="OD78" s="577" t="str">
        <f>IF(Table1[[#This Row],[Etikett - B2 - Fraktion]]="","",VLOOKUP(Table1[[#This Row],[Etikett - B2 - Fraktion]],'DD FD'!H:J,3,FALSE))</f>
        <v/>
      </c>
      <c r="OE78" s="574" t="str">
        <f>IF(Table1[[#This Row],[Etikett - B2 - Gewicht (in G)]]="","",Table1[[#This Row],[Etikett - B2 - Gewicht (in G)]])</f>
        <v/>
      </c>
      <c r="OF78" s="574" t="str">
        <f>IF(Table1[[#This Row],[Etikett - B2 - Lizenzierungs-pflichtig? (X=Ja)]]="","",Table1[[#This Row],[Etikett - B2 - Lizenzierungs-pflichtig? (X=Ja)]])</f>
        <v/>
      </c>
      <c r="OG78" s="574" t="str">
        <f>IF(Table1[[#This Row],[Etikett - B2 - Trennbar vom Hauptkörper? (X=Ja)]]="","",Table1[[#This Row],[Etikett - B2 - Trennbar vom Hauptkörper? (X=Ja)]])</f>
        <v/>
      </c>
      <c r="OH78" s="577" t="str">
        <f>IF(Table1[[#This Row],[Etikett - B2 - Virgin Material]]="","",VLOOKUP(Table1[[#This Row],[Etikett - B2 - Virgin Material]],'DD FD'!AJ:AK,2,FALSE))</f>
        <v/>
      </c>
      <c r="OI78" s="578" t="str">
        <f>IF(Table1[[#This Row],[Etikett - B2 - Virgin Material Anteil (in %)]]="","",Table1[[#This Row],[Etikett - B2 - Virgin Material Anteil (in %)]])</f>
        <v/>
      </c>
      <c r="OJ78" s="577" t="str">
        <f>IF(Table1[[#This Row],[Etikett - B2 - Recyceltes Material]]="","",VLOOKUP(Table1[[#This Row],[Etikett - B2 - Recyceltes Material]],'DD FD'!AL:AM,2,FALSE))</f>
        <v/>
      </c>
      <c r="OK78" s="578" t="str">
        <f>IF(Table1[[#This Row],[Etikett - B2 - Recyceltes Material Anteil (in %)]]="","",Table1[[#This Row],[Etikett - B2 - Recyceltes Material Anteil (in %)]])</f>
        <v/>
      </c>
      <c r="OL78" s="577" t="str">
        <f>IF(Table1[[#This Row],[Etikett - B2 - Beschichtung]]="","",VLOOKUP(Table1[[#This Row],[Etikett - B2 - Beschichtung]],'DD FD'!AE:AF,2,FALSE))</f>
        <v/>
      </c>
      <c r="OM78" s="580" t="str">
        <f>IF(Table1[[#This Row],[Etikett - B2 - Beschichtung Anteil (in %)]]="","",Table1[[#This Row],[Etikett - B2 - Beschichtung Anteil (in %)]])</f>
        <v/>
      </c>
      <c r="ON78" s="576" t="str">
        <f>IF(Table1[[#This Row],[Etikett - B3 - Art]]="","",VLOOKUP(Table1[[#This Row],[Etikett - B3 - Art]],'DD FD'!F:G,2,FALSE))</f>
        <v/>
      </c>
      <c r="OO78" s="577" t="str">
        <f>IF(Table1[[#This Row],[Etikett - B3 - Fraktion]]="","",VLOOKUP(Table1[[#This Row],[Etikett - B3 - Fraktion]],'DD FD'!H:J,3,FALSE))</f>
        <v/>
      </c>
      <c r="OP78" s="574" t="str">
        <f>IF(Table1[[#This Row],[Etikett - B3 - Gewicht (in G)]]="","",Table1[[#This Row],[Etikett - B3 - Gewicht (in G)]])</f>
        <v/>
      </c>
      <c r="OQ78" s="574" t="str">
        <f>IF(Table1[[#This Row],[Etikett - B3 - Lizenzierungs-pflichtig? (X=Ja)]]="","",Table1[[#This Row],[Etikett - B3 - Lizenzierungs-pflichtig? (X=Ja)]])</f>
        <v/>
      </c>
      <c r="OR78" s="574" t="str">
        <f>IF(Table1[[#This Row],[Etikett - B3 - Trennbar vom Hauptkörper? (X=Ja)]]="","",Table1[[#This Row],[Etikett - B3 - Trennbar vom Hauptkörper? (X=Ja)]])</f>
        <v/>
      </c>
      <c r="OS78" s="577" t="str">
        <f>IF(Table1[[#This Row],[Etikett - B3 - Virgin Material]]="","",VLOOKUP(Table1[[#This Row],[Etikett - B3 - Virgin Material]],'DD FD'!AJ:AK,2,FALSE))</f>
        <v/>
      </c>
      <c r="OT78" s="578" t="str">
        <f>IF(Table1[[#This Row],[Etikett - B3 - Virgin Material Anteil (in %)]]="","",Table1[[#This Row],[Etikett - B3 - Virgin Material Anteil (in %)]])</f>
        <v/>
      </c>
      <c r="OU78" s="577" t="str">
        <f>IF(Table1[[#This Row],[Etikett - B3 - Recyceltes Material]]="","",VLOOKUP(Table1[[#This Row],[Etikett - B3 - Recyceltes Material]],'DD FD'!AL:AM,2,FALSE))</f>
        <v/>
      </c>
      <c r="OV78" s="578" t="str">
        <f>IF(Table1[[#This Row],[Etikett - B3 - Recyceltes Material Anteil (in %)]]="","",Table1[[#This Row],[Etikett - B3 - Recyceltes Material Anteil (in %)]])</f>
        <v/>
      </c>
      <c r="OW78" s="577" t="str">
        <f>IF(Table1[[#This Row],[Etikett - B3 - Beschichtung]]="","",VLOOKUP(Table1[[#This Row],[Etikett - B3 - Beschichtung]],'DD FD'!AE:AF,2,FALSE))</f>
        <v/>
      </c>
      <c r="OX78" s="613" t="str">
        <f>IF(Table1[[#This Row],[Etikett - B3 - Beschichtung Anteil (in %)]]="","",Table1[[#This Row],[Etikett - B3 - Beschichtung Anteil (in %)]])</f>
        <v/>
      </c>
      <c r="OY78" s="618">
        <f>ROUNDUP(SUM(
IF(AND(LH78='DD FD'!$J$7,LJ78='DD FD'!$AI$3),LI78,0),
IF(AND(LR78='DD FD'!$J$7,LT78='DD FD'!$AI$3),LS78,0),
IF(AND(MB78='DD FD'!$J$7,MD78='DD FD'!$AI$3),MC78,0),
IF(AND(ML78='DD FD'!$J$7,MN78='DD FD'!$AI$3),MM78,0),
IF(AND(MW78='DD FD'!$J$7,MY78='DD FD'!$AI$3),MX78,0),
IF(AND(NH78='DD FD'!$J$7,NJ78='DD FD'!$AI$3),NI78,0),
IF(AND(NS78='DD FD'!$J$7,NU78='DD FD'!$AI$3),NT78,0),
IF(AND(OD78='DD FD'!$J$7,OF78='DD FD'!$AI$3),OE78,0),
IF(AND(OO78='DD FD'!$J$7,OQ78='DD FD'!$AI$3),OP78,0),
),2)</f>
        <v>0</v>
      </c>
      <c r="OZ78" s="617">
        <f>ROUNDUP(SUM(
IF(AND(LH78='DD FD'!$J$6,LJ78='DD FD'!$AI$3),LI78,0),
IF(AND(LR78='DD FD'!$J$6,LT78='DD FD'!$AI$3),LS78,0),
IF(AND(MB78='DD FD'!$J$6,MD78='DD FD'!$AI$3),MC78,0),
IF(AND(ML78='DD FD'!$J$6,MN78='DD FD'!$AI$3),MM78,0),
IF(AND(MW78='DD FD'!$J$6,MY78='DD FD'!$AI$3),MX78,0),
IF(AND(NH78='DD FD'!$J$6,NJ78='DD FD'!$AI$3),NI78,0),
IF(AND(NS78='DD FD'!$J$6,NU78='DD FD'!$AI$3),NT78,0),
IF(AND(OD78='DD FD'!$J$6,OF78='DD FD'!$AI$3),OE78,0),
IF(AND(OO78='DD FD'!$J$6,OQ78='DD FD'!$AI$3),OP78,0),
),2)</f>
        <v>0</v>
      </c>
      <c r="PA78" s="617">
        <f>ROUNDUP(SUM(
IF(AND(LH78='DD FD'!$J$10,LJ78='DD FD'!$AI$3),LI78,0),
IF(AND(LR78='DD FD'!$J$10,LT78='DD FD'!$AI$3),LS78,0),
IF(AND(MB78='DD FD'!$J$10,MD78='DD FD'!$AI$3),MC78,0),
IF(AND(ML78='DD FD'!$J$10,MN78='DD FD'!$AI$3),MM78,0),
IF(AND(MW78='DD FD'!$J$10,MY78='DD FD'!$AI$3),MX78,0),
IF(AND(NH78='DD FD'!$J$10,NJ78='DD FD'!$AI$3),NI78,0),
IF(AND(NS78='DD FD'!$J$10,NU78='DD FD'!$AI$3),NT78,0),
IF(AND(OD78='DD FD'!$J$10,OF78='DD FD'!$AI$3),OE78,0),
IF(AND(OO78='DD FD'!$J$10,OQ78='DD FD'!$AI$3),OP78,0),
),2)</f>
        <v>0</v>
      </c>
      <c r="PB78" s="617">
        <f>ROUNDUP(SUM(
IF(AND(LH78='DD FD'!$J$8,LJ78='DD FD'!$AI$3),LI78,0),
IF(AND(LR78='DD FD'!$J$8,LT78='DD FD'!$AI$3),LS78,0),
IF(AND(MB78='DD FD'!$J$8,MD78='DD FD'!$AI$3),MC78,0),
IF(AND(ML78='DD FD'!$J$8,MN78='DD FD'!$AI$3),MM78,0),
IF(AND(MW78='DD FD'!$J$8,MY78='DD FD'!$AI$3),MX78,0),
IF(AND(NH78='DD FD'!$J$8,NJ78='DD FD'!$AI$3),NI78,0),
IF(AND(NS78='DD FD'!$J$8,NU78='DD FD'!$AI$3),NT78,0),
IF(AND(OD78='DD FD'!$J$8,OF78='DD FD'!$AI$3),OE78,0),
IF(AND(OO78='DD FD'!$J$8,OQ78='DD FD'!$AI$3),OP78,0),
),2)</f>
        <v>0</v>
      </c>
      <c r="PC78" s="617">
        <f>ROUNDUP(SUM(
IF(AND(LH78='DD FD'!$J$5,LJ78='DD FD'!$AI$3),LI78,0),
IF(AND(LR78='DD FD'!$J$5,LT78='DD FD'!$AI$3),LS78,0),
IF(AND(MB78='DD FD'!$J$5,MD78='DD FD'!$AI$3),MC78,0),
IF(AND(ML78='DD FD'!$J$5,MN78='DD FD'!$AI$3),MM78,0),
IF(AND(MW78='DD FD'!$J$5,MY78='DD FD'!$AI$3),MX78,0),
IF(AND(NH78='DD FD'!$J$5,NJ78='DD FD'!$AI$3),NI78,0),
IF(AND(NS78='DD FD'!$J$5,NU78='DD FD'!$AI$3),NT78,0),
IF(AND(OD78='DD FD'!$J$5,OF78='DD FD'!$AI$3),OE78,0),
IF(AND(OO78='DD FD'!$J$5,OQ78='DD FD'!$AI$3),OP78,0),
),2)</f>
        <v>0</v>
      </c>
      <c r="PD78" s="617">
        <f>ROUNDUP(SUM(
IF(AND(LH78='DD FD'!$J$9,LJ78='DD FD'!$AI$3),LI78,0),
IF(AND(LR78='DD FD'!$J$9,LT78='DD FD'!$AI$3),LS78,0),
IF(AND(MB78='DD FD'!$J$9,MD78='DD FD'!$AI$3),MC78,0),
IF(AND(ML78='DD FD'!$J$9,MN78='DD FD'!$AI$3),MM78,0),
IF(AND(MW78='DD FD'!$J$9,MY78='DD FD'!$AI$3),MX78,0),
IF(AND(NH78='DD FD'!$J$9,NJ78='DD FD'!$AI$3),NI78,0),
IF(AND(NS78='DD FD'!$J$9,NU78='DD FD'!$AI$3),NT78,0),
IF(AND(OD78='DD FD'!$J$9,OF78='DD FD'!$AI$3),OE78,0),
IF(AND(OO78='DD FD'!$J$9,OQ78='DD FD'!$AI$3),OP78,0),
),2)</f>
        <v>0</v>
      </c>
      <c r="PE78" s="617">
        <f>ROUNDUP(SUM(
IF(AND(LH78='DD FD'!$J$4,LJ78='DD FD'!$AI$3),LI78,0),
IF(AND(LR78='DD FD'!$J$4,LT78='DD FD'!$AI$3),LS78,0),
IF(AND(MB78='DD FD'!$J$4,MD78='DD FD'!$AI$3),MC78,0),
IF(AND(ML78='DD FD'!$J$4,MN78='DD FD'!$AI$3),MM78,0),
IF(AND(MW78='DD FD'!$J$4,MY78='DD FD'!$AI$3),MX78,0),
IF(AND(NH78='DD FD'!$J$4,NJ78='DD FD'!$AI$3),NI78,0),
IF(AND(NS78='DD FD'!$J$4,NU78='DD FD'!$AI$3),NT78,0),
IF(AND(OD78='DD FD'!$J$4,OF78='DD FD'!$AI$3),OE78,0),
IF(AND(OO78='DD FD'!$J$4,OQ78='DD FD'!$AI$3),OP78,0),
),2)</f>
        <v>0</v>
      </c>
      <c r="PF78" s="619">
        <f>ROUNDUP(SUM(
IF(AND(LH78='DD FD'!$J$11,LJ78='DD FD'!$AI$3),LI78,0),
IF(AND(LR78='DD FD'!$J$11,LT78='DD FD'!$AI$3),LS78,0),
IF(AND(MB78='DD FD'!$J$11,MD78='DD FD'!$AI$3),MC78,0),
IF(AND(ML78='DD FD'!$J$11,MN78='DD FD'!$AI$3),MM78,0),
IF(AND(MW78='DD FD'!$J$11,MY78='DD FD'!$AI$3),MX78,0),
IF(AND(NH78='DD FD'!$J$11,NJ78='DD FD'!$AI$3),NI78,0),
IF(AND(NS78='DD FD'!$J$11,NU78='DD FD'!$AI$3),NT78,0),
IF(AND(OD78='DD FD'!$J$11,OF78='DD FD'!$AI$3),OE78,0),
IF(AND(OO78='DD FD'!$J$11,OQ78='DD FD'!$AI$3),OP78,0),
),2)</f>
        <v>0</v>
      </c>
    </row>
    <row r="79" spans="1:422">
      <c r="A79" s="806"/>
      <c r="B79" s="934"/>
      <c r="C79" s="247"/>
      <c r="D79" s="842"/>
      <c r="E79" s="247"/>
      <c r="F79" s="158"/>
      <c r="G79" s="710"/>
      <c r="H79" s="712"/>
      <c r="I79" s="936"/>
      <c r="J79" s="803"/>
      <c r="K79" s="150"/>
      <c r="L79" s="146" t="str">
        <f t="shared" si="27"/>
        <v/>
      </c>
      <c r="M79" s="501" t="str">
        <f t="shared" si="44"/>
        <v/>
      </c>
      <c r="N79" s="504"/>
      <c r="O79" s="113" t="str">
        <f t="shared" si="45"/>
        <v/>
      </c>
      <c r="P79" s="114" t="str">
        <f t="shared" si="28"/>
        <v/>
      </c>
      <c r="Q79" s="152"/>
      <c r="R79" s="152"/>
      <c r="S79" s="115" t="str">
        <f t="shared" si="46"/>
        <v/>
      </c>
      <c r="T79" s="159"/>
      <c r="U79" s="159"/>
      <c r="V79" s="157"/>
      <c r="W79" s="157"/>
      <c r="X79" s="157"/>
      <c r="Y79" s="772"/>
      <c r="Z79" s="158"/>
      <c r="AA79" s="144"/>
      <c r="AB79" s="112"/>
      <c r="AC79" s="153"/>
      <c r="AD79" s="153"/>
      <c r="AE79" s="153"/>
      <c r="AF79" s="153"/>
      <c r="AG79" s="153"/>
      <c r="AH79" s="153"/>
      <c r="AI79" s="152"/>
      <c r="AJ79" s="158"/>
      <c r="AK79" s="158"/>
      <c r="AL79" s="158"/>
      <c r="AM79" s="116" t="str">
        <f t="shared" si="47"/>
        <v/>
      </c>
      <c r="AN79" s="116" t="str">
        <f t="shared" si="48"/>
        <v/>
      </c>
      <c r="AO79" s="324"/>
      <c r="AP79" s="503"/>
      <c r="AQ79" s="487" t="str">
        <f t="shared" si="49"/>
        <v/>
      </c>
      <c r="AR79" s="113" t="str">
        <f t="shared" si="29"/>
        <v/>
      </c>
      <c r="AS79" s="113" t="str">
        <f t="shared" si="30"/>
        <v/>
      </c>
      <c r="AT79" s="113" t="str">
        <f t="shared" si="31"/>
        <v/>
      </c>
      <c r="AU79" s="113" t="str">
        <f t="shared" si="32"/>
        <v/>
      </c>
      <c r="AV79" s="159"/>
      <c r="AW79" s="157"/>
      <c r="AX79" s="157"/>
      <c r="AY79" s="157"/>
      <c r="AZ79" s="157"/>
      <c r="BA79" s="116" t="str">
        <f t="shared" si="33"/>
        <v/>
      </c>
      <c r="BB79" s="316"/>
      <c r="BC79" s="116" t="str">
        <f t="shared" si="34"/>
        <v/>
      </c>
      <c r="BD79" s="133" t="str">
        <f t="shared" si="35"/>
        <v/>
      </c>
      <c r="BE79" s="157"/>
      <c r="BF79" s="1180"/>
      <c r="BG79" s="1180"/>
      <c r="BH79" s="158"/>
      <c r="BI79" s="490"/>
      <c r="BJ79" s="514" t="str">
        <f t="shared" si="50"/>
        <v/>
      </c>
      <c r="BK79" s="789"/>
      <c r="BL79" s="116" t="str">
        <f t="shared" si="51"/>
        <v/>
      </c>
      <c r="BM79" s="144"/>
      <c r="BN79" s="144"/>
      <c r="BO79" s="144"/>
      <c r="BP79" s="790"/>
      <c r="BQ79" s="790"/>
      <c r="BR79" s="790"/>
      <c r="BS79" s="116" t="str">
        <f t="shared" si="36"/>
        <v/>
      </c>
      <c r="BT79" s="790"/>
      <c r="BU79" s="808" t="str">
        <f t="shared" si="37"/>
        <v/>
      </c>
      <c r="BV79" s="791"/>
      <c r="BW79" s="144"/>
      <c r="BX79" s="20"/>
      <c r="BY79" s="20"/>
      <c r="BZ79" s="20"/>
      <c r="CA79" s="792"/>
      <c r="CB79" s="1201"/>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c r="DL79" s="144"/>
      <c r="DM79" s="144"/>
      <c r="DN79" s="144"/>
      <c r="DO79" s="144"/>
      <c r="DP79" s="144"/>
      <c r="DQ79" s="144"/>
      <c r="DR79" s="144"/>
      <c r="DS79" s="144"/>
      <c r="DT79" s="144"/>
      <c r="DU79" s="144"/>
      <c r="DV79" s="144"/>
      <c r="DW79" s="144"/>
      <c r="DX79" s="144"/>
      <c r="DY79" s="144"/>
      <c r="DZ79" s="144"/>
      <c r="EA79" s="144"/>
      <c r="EB79" s="144"/>
      <c r="EC79" s="144"/>
      <c r="ED79" s="782" t="str">
        <f t="shared" si="52"/>
        <v/>
      </c>
      <c r="EE79" s="519"/>
      <c r="EF79" s="793"/>
      <c r="EG79" s="519"/>
      <c r="EH79" s="794"/>
      <c r="EI79" s="790"/>
      <c r="EJ79" s="794"/>
      <c r="EK79" s="794"/>
      <c r="EL79" s="790"/>
      <c r="EM79" s="790"/>
      <c r="EN79" s="790"/>
      <c r="EO79" s="112" t="str">
        <f t="shared" si="38"/>
        <v/>
      </c>
      <c r="EP79" s="790"/>
      <c r="EQ79" s="488" t="str">
        <f t="shared" si="39"/>
        <v/>
      </c>
      <c r="ER79" s="1100"/>
      <c r="ES79" s="1099" t="str">
        <f t="shared" si="53"/>
        <v/>
      </c>
      <c r="ET79" s="525"/>
      <c r="EU79" s="148"/>
      <c r="EV79" s="148"/>
      <c r="EW79" s="148"/>
      <c r="EX79" s="148"/>
      <c r="EY79" s="148"/>
      <c r="EZ79" s="148"/>
      <c r="FA79" s="148"/>
      <c r="FB79" s="148"/>
      <c r="FC79" s="148"/>
      <c r="FD79" s="148"/>
      <c r="FE79" s="148"/>
      <c r="FF79" s="148"/>
      <c r="FG79" s="148"/>
      <c r="FH79" s="148"/>
      <c r="FI79" s="528"/>
      <c r="FJ79" s="513" t="str">
        <f t="shared" si="40"/>
        <v/>
      </c>
      <c r="FK79" s="158"/>
      <c r="FL79" s="850"/>
      <c r="FM79" s="850"/>
      <c r="FN79" s="850"/>
      <c r="FO79" s="850"/>
      <c r="FP79" s="850"/>
      <c r="FQ79" s="850"/>
      <c r="FR79" s="157"/>
      <c r="FS79" s="143"/>
      <c r="FT79" s="143"/>
      <c r="FU79" s="847" t="str">
        <f t="shared" si="41"/>
        <v/>
      </c>
      <c r="FV79" s="555"/>
      <c r="FW79" s="523" t="str">
        <f>IF(Table1[[#This Row],[Nonfood Inhaltstoffe - Komponente]]="","",VLOOKUP(Table1[[#This Row],[Nonfood Inhaltstoffe - Komponente]],'Dropdown Auswahl'!BJ:BK,2,FALSE))</f>
        <v/>
      </c>
      <c r="FX79" s="1013"/>
      <c r="FY79" s="1011" t="str">
        <f t="shared" si="42"/>
        <v/>
      </c>
      <c r="FZ79" s="152"/>
      <c r="GA79" s="152"/>
      <c r="GB79" s="152"/>
      <c r="GC79" s="529" t="str">
        <f t="shared" si="43"/>
        <v/>
      </c>
      <c r="GG79" s="21"/>
      <c r="GH79" s="21"/>
      <c r="GI79" s="1019"/>
      <c r="GJ79" s="1016" t="str">
        <f>IF(Table1[[#This Row],[Global Trade Item Number (GTIN)]]="","",Table1[[#This Row],[Global Trade Item Number (GTIN)]])</f>
        <v/>
      </c>
      <c r="GK79" s="555" t="str">
        <f>IF(Table1[[#This Row],[WAWI-Nr./ Kreditoren-Nummer
(ASDV)]]&lt;&gt;"",Table1[[#This Row],[WAWI-Nr./ Kreditoren-Nummer
(ASDV)]],"")</f>
        <v/>
      </c>
      <c r="GL79" s="165"/>
      <c r="GM79" s="165"/>
      <c r="GN79" s="165"/>
      <c r="GO79" s="485"/>
      <c r="GP79" s="534"/>
      <c r="GQ79" s="533"/>
      <c r="GR79" s="486"/>
      <c r="GS79" s="486"/>
      <c r="GT79" s="486"/>
      <c r="GU79" s="486"/>
      <c r="GV79" s="486"/>
      <c r="GW79" s="542"/>
      <c r="GX79" s="538"/>
      <c r="GY79" s="144"/>
      <c r="GZ79" s="480"/>
      <c r="HA79" s="158"/>
      <c r="HB79" s="480"/>
      <c r="HC79" s="480"/>
      <c r="HD79" s="480"/>
      <c r="HE79" s="480"/>
      <c r="HF79" s="480"/>
      <c r="HG79" s="480"/>
      <c r="HH79" s="538"/>
      <c r="HI79" s="480"/>
      <c r="HJ79" s="480"/>
      <c r="HK79" s="480"/>
      <c r="HL79" s="480"/>
      <c r="HM79" s="480"/>
      <c r="HN79" s="480"/>
      <c r="HO79" s="480"/>
      <c r="HP79" s="480"/>
      <c r="HQ79" s="480"/>
      <c r="HR79" s="538"/>
      <c r="HS79" s="480"/>
      <c r="HT79" s="480"/>
      <c r="HU79" s="480"/>
      <c r="HV79" s="480"/>
      <c r="HW79" s="480"/>
      <c r="HX79" s="480"/>
      <c r="HY79" s="480"/>
      <c r="HZ79" s="480"/>
      <c r="IA79" s="480"/>
      <c r="IB79" s="538"/>
      <c r="IC79" s="480"/>
      <c r="ID79" s="480"/>
      <c r="IE79" s="480"/>
      <c r="IF79" s="480"/>
      <c r="IG79" s="480"/>
      <c r="IH79" s="480"/>
      <c r="II79" s="480"/>
      <c r="IJ79" s="480"/>
      <c r="IK79" s="480"/>
      <c r="IL79" s="480"/>
      <c r="IM79" s="538"/>
      <c r="IN79" s="480"/>
      <c r="IO79" s="480"/>
      <c r="IP79" s="480"/>
      <c r="IQ79" s="480"/>
      <c r="IR79" s="480"/>
      <c r="IS79" s="480"/>
      <c r="IT79" s="480"/>
      <c r="IU79" s="480"/>
      <c r="IV79" s="480"/>
      <c r="IW79" s="480"/>
      <c r="IX79" s="538"/>
      <c r="IY79" s="480"/>
      <c r="IZ79" s="480"/>
      <c r="JA79" s="480"/>
      <c r="JB79" s="480"/>
      <c r="JC79" s="480"/>
      <c r="JD79" s="480"/>
      <c r="JE79" s="480"/>
      <c r="JF79" s="480"/>
      <c r="JG79" s="480"/>
      <c r="JH79" s="480"/>
      <c r="JI79" s="538"/>
      <c r="JJ79" s="480"/>
      <c r="JK79" s="480"/>
      <c r="JL79" s="480"/>
      <c r="JM79" s="480"/>
      <c r="JN79" s="480"/>
      <c r="JO79" s="480"/>
      <c r="JP79" s="480"/>
      <c r="JQ79" s="480"/>
      <c r="JR79" s="480"/>
      <c r="JS79" s="590"/>
      <c r="JT79" s="538"/>
      <c r="JU79" s="480"/>
      <c r="JV79" s="480"/>
      <c r="JW79" s="480"/>
      <c r="JX79" s="480"/>
      <c r="JY79" s="480"/>
      <c r="JZ79" s="480"/>
      <c r="KA79" s="480"/>
      <c r="KB79" s="480"/>
      <c r="KC79" s="480"/>
      <c r="KD79" s="480"/>
      <c r="KE79" s="538"/>
      <c r="KF79" s="480"/>
      <c r="KG79" s="480"/>
      <c r="KH79" s="480"/>
      <c r="KI79" s="480"/>
      <c r="KJ79" s="480"/>
      <c r="KK79" s="480"/>
      <c r="KL79" s="480"/>
      <c r="KM79" s="480"/>
      <c r="KN79" s="480"/>
      <c r="KO79" s="480"/>
      <c r="KR79" s="568" t="str">
        <f>IF(Table1[[#This Row],[GTIN]]&lt;&gt;"",Table1[[#This Row],[GTIN]],"")</f>
        <v/>
      </c>
      <c r="KS79" s="569" t="str">
        <f>Table1[[#This Row],[Kreditor]]</f>
        <v/>
      </c>
      <c r="KT79" s="570" t="str">
        <f>IF(Table1[[#This Row],[Gültig ab (Datum)]]&lt;&gt;"",Table1[[#This Row],[Gültig ab (Datum)]],"")</f>
        <v/>
      </c>
      <c r="KU79" s="570"/>
      <c r="KV79" s="583" t="str">
        <f>IF(Table1[[#This Row],[Artikel verpackt? 
(X=Ja)]]="","",Table1[[#This Row],[Artikel verpackt? 
(X=Ja)]])</f>
        <v/>
      </c>
      <c r="KW79" s="571" t="str">
        <f>IF(Table1[[#This Row],[Verpackung recyclingfähig?
(X=Ja)]]="","",Table1[[#This Row],[Verpackung recyclingfähig?
(X=Ja)]])</f>
        <v/>
      </c>
      <c r="KX79" s="572"/>
      <c r="KY79" s="573"/>
      <c r="KZ79" s="574"/>
      <c r="LA79" s="574"/>
      <c r="LB79" s="574"/>
      <c r="LC79" s="574"/>
      <c r="LD79" s="574"/>
      <c r="LE79" s="574"/>
      <c r="LF79" s="575"/>
      <c r="LG79" s="576" t="str">
        <f>IF(Table1[[#This Row],[Hauptkörper - B1 - Art]]="","",VLOOKUP(Table1[[#This Row],[Hauptkörper - B1 - Art]],'DD FD'!B:C,2,FALSE))</f>
        <v/>
      </c>
      <c r="LH79" s="577" t="str">
        <f>IF(Table1[[#This Row],[Hauptkörper - B1 - Fraktion]]="","",VLOOKUP(Table1[[#This Row],[Hauptkörper - B1 - Fraktion]],'DD FD'!H:J,3,FALSE))</f>
        <v/>
      </c>
      <c r="LI79" s="574" t="str">
        <f>IF(Table1[[#This Row],[Hauptkörper - B1 - Gewicht
(in G)]]="","",Table1[[#This Row],[Hauptkörper - B1 - Gewicht
(in G)]])</f>
        <v/>
      </c>
      <c r="LJ79" s="574" t="str">
        <f>IF(Table1[[#This Row],[Hauptkörper - B1 - Lizenzierungs-pflichtig? (X=Ja)]]="","",Table1[[#This Row],[Hauptkörper - B1 - Lizenzierungs-pflichtig? (X=Ja)]])</f>
        <v/>
      </c>
      <c r="LK79" s="577" t="str">
        <f>IF(Table1[[#This Row],[Hauptkörper - B1 - Virgin Material]]="","",VLOOKUP(Table1[[#This Row],[Hauptkörper - B1 - Virgin Material]],'DD FD'!AJ:AK,2,FALSE))</f>
        <v/>
      </c>
      <c r="LL79" s="578" t="str">
        <f>IF(Table1[[#This Row],[Hauptkörper - B1 - Virgin Material Anteil (in %)]]="","",Table1[[#This Row],[Hauptkörper - B1 - Virgin Material Anteil (in %)]])</f>
        <v/>
      </c>
      <c r="LM79" s="577" t="str">
        <f>IF(Table1[[#This Row],[Hauptkörper - B1 - Recyceltes Material]]="","",VLOOKUP(Table1[[#This Row],[Hauptkörper - B1 - Recyceltes Material]],'DD FD'!AL:AM,2,FALSE))</f>
        <v/>
      </c>
      <c r="LN79" s="578" t="str">
        <f>IF(Table1[[#This Row],[Hauptkörper - B1 - Recyceltes Material Anteil (in %)]]="","",Table1[[#This Row],[Hauptkörper - B1 - Recyceltes Material Anteil (in %)]])</f>
        <v/>
      </c>
      <c r="LO79" s="579" t="str">
        <f>IF(Table1[[#This Row],[Hauptkörper - B1 - Beschichtung]]="","",VLOOKUP(Table1[[#This Row],[Hauptkörper - B1 - Beschichtung]],'DD FD'!AE:AF,2,FALSE))</f>
        <v/>
      </c>
      <c r="LP79" s="580" t="str">
        <f>IF(Table1[[#This Row],[Hauptkörper - B1 - Beschichtung Anteil (in %)]]="","",Table1[[#This Row],[Hauptkörper - B1 - Beschichtung Anteil (in %)]])</f>
        <v/>
      </c>
      <c r="LQ79" s="576" t="str">
        <f>IF(Table1[[#This Row],[Hauptkörper - B2 - Art]]="","",VLOOKUP(Table1[[#This Row],[Hauptkörper - B2 - Art]],'DD FD'!B:C,2,FALSE))</f>
        <v/>
      </c>
      <c r="LR79" s="577" t="str">
        <f>IF(Table1[[#This Row],[Hauptkörper - B2 - Fraktion]]="","",VLOOKUP(Table1[[#This Row],[Hauptkörper - B2 - Fraktion]],'DD FD'!H:J,3,FALSE))</f>
        <v/>
      </c>
      <c r="LS79" s="574" t="str">
        <f>IF(Table1[[#This Row],[Hauptkörper - B2 - Gewicht
(in G)]]="","",Table1[[#This Row],[Hauptkörper - B2 - Gewicht
(in G)]])</f>
        <v/>
      </c>
      <c r="LT79" s="574" t="str">
        <f>IF(Table1[[#This Row],[Hauptkörper - B2 - Lizenzierungs-pflichtig? (X=Ja)]]="","",Table1[[#This Row],[Hauptkörper - B2 - Lizenzierungs-pflichtig? (X=Ja)]])</f>
        <v/>
      </c>
      <c r="LU79" s="577" t="str">
        <f>IF(Table1[[#This Row],[Hauptkörper - B2 - Virgin Material]]="","",VLOOKUP(Table1[[#This Row],[Hauptkörper - B2 - Virgin Material]],'DD FD'!AJ:AK,2,FALSE))</f>
        <v/>
      </c>
      <c r="LV79" s="578" t="str">
        <f>IF(Table1[[#This Row],[Hauptkörper - B2 - Virgin Material Anteil (in %)]]="","",Table1[[#This Row],[Hauptkörper - B2 - Virgin Material Anteil (in %)]])</f>
        <v/>
      </c>
      <c r="LW79" s="577" t="str">
        <f>IF(Table1[[#This Row],[Hauptkörper - B2 - Recyceltes Material]]="","",VLOOKUP(Table1[[#This Row],[Hauptkörper - B2 - Recyceltes Material]],'DD FD'!AL:AM,2,FALSE))</f>
        <v/>
      </c>
      <c r="LX79" s="578" t="str">
        <f>IF(Table1[[#This Row],[Hauptkörper - B2 - Recyceltes Material Anteil (in %)]]="","",Table1[[#This Row],[Hauptkörper - B2 - Recyceltes Material Anteil (in %)]])</f>
        <v/>
      </c>
      <c r="LY79" s="577" t="str">
        <f>IF(Table1[[#This Row],[Hauptkörper - B2 - Beschichtung]]="","",VLOOKUP(Table1[[#This Row],[Hauptkörper - B2 - Beschichtung]],'DD FD'!AE:AF,2,FALSE))</f>
        <v/>
      </c>
      <c r="LZ79" s="580" t="str">
        <f>IF(Table1[[#This Row],[Hauptkörper - B2 - Beschichtung Anteil (in %)]]="","",Table1[[#This Row],[Hauptkörper - B2 - Beschichtung Anteil (in %)]])</f>
        <v/>
      </c>
      <c r="MA79" s="576" t="str">
        <f>IF(Table1[[#This Row],[Hauptkörper - B3 - Art]]="","",VLOOKUP(Table1[[#This Row],[Hauptkörper - B3 - Art]],'DD FD'!B:C,2,FALSE))</f>
        <v/>
      </c>
      <c r="MB79" s="577" t="str">
        <f>IF(Table1[[#This Row],[Hauptkörper - B3 - Fraktion]]="","",VLOOKUP(Table1[[#This Row],[Hauptkörper - B3 - Fraktion]],'DD FD'!H:J,3,FALSE))</f>
        <v/>
      </c>
      <c r="MC79" s="574" t="str">
        <f>IF(Table1[[#This Row],[Hauptkörper - B3 - Gewicht
(in G)]]="","",Table1[[#This Row],[Hauptkörper - B3 - Gewicht
(in G)]])</f>
        <v/>
      </c>
      <c r="MD79" s="574" t="str">
        <f>IF(Table1[[#This Row],[Hauptkörper - B3 - Lizenzierungs-pflichtig? (X=Ja)]]="","",Table1[[#This Row],[Hauptkörper - B3 - Lizenzierungs-pflichtig? (X=Ja)]])</f>
        <v/>
      </c>
      <c r="ME79" s="577" t="str">
        <f>IF(Table1[[#This Row],[Hauptkörper - B3 - Virgin Material]]="","",VLOOKUP(Table1[[#This Row],[Hauptkörper - B3 - Virgin Material]],'DD FD'!AJ:AK,2,FALSE))</f>
        <v/>
      </c>
      <c r="MF79" s="578" t="str">
        <f>IF(Table1[[#This Row],[Hauptkörper - B3 - Virgin Material Anteil (in %)]]="","",Table1[[#This Row],[Hauptkörper - B3 - Virgin Material Anteil (in %)]])</f>
        <v/>
      </c>
      <c r="MG79" s="577" t="str">
        <f>IF(Table1[[#This Row],[Hauptkörper - B3 - Recyceltes Material]]="","",VLOOKUP(Table1[[#This Row],[Hauptkörper - B3 - Recyceltes Material]],'DD FD'!AL:AM,2,FALSE))</f>
        <v/>
      </c>
      <c r="MH79" s="578" t="str">
        <f>IF(Table1[[#This Row],[Hauptkörper - B3 - Recyceltes Material Anteil (in %)]]="","",Table1[[#This Row],[Hauptkörper - B3 - Recyceltes Material Anteil (in %)]])</f>
        <v/>
      </c>
      <c r="MI79" s="577" t="str">
        <f>IF(Table1[[#This Row],[Hauptkörper - B3 - Beschichtung]]="","",VLOOKUP(Table1[[#This Row],[Hauptkörper - B3 - Beschichtung]],'DD FD'!AE:AF,2,FALSE))</f>
        <v/>
      </c>
      <c r="MJ79" s="580" t="str">
        <f>IF(Table1[[#This Row],[Hauptkörper - B3 - Beschichtung Anteil (in %)]]="","",Table1[[#This Row],[Hauptkörper - B3 - Beschichtung Anteil (in %)]])</f>
        <v/>
      </c>
      <c r="MK79" s="576" t="str">
        <f>IF(Table1[[#This Row],[Verschluss - B1 - Art]]="","",VLOOKUP(Table1[[#This Row],[Verschluss - B1 - Art]],'DD FD'!D:E,2,FALSE))</f>
        <v/>
      </c>
      <c r="ML79" s="577" t="str">
        <f>IF(Table1[[#This Row],[Verschluss - B1 - Fraktion]]="","",VLOOKUP(Table1[[#This Row],[Verschluss - B1 - Fraktion]],'DD FD'!H:J,3,FALSE))</f>
        <v/>
      </c>
      <c r="MM79" s="574" t="str">
        <f>IF(Table1[[#This Row],[Verschluss - B1 - Gewicht (in G)]]="","",Table1[[#This Row],[Verschluss - B1 - Gewicht (in G)]])</f>
        <v/>
      </c>
      <c r="MN79" s="574" t="str">
        <f>IF(Table1[[#This Row],[Verschluss - B1 - Lizenzierungs-pflichtig? (X=Ja)]]="","",Table1[[#This Row],[Verschluss - B1 - Lizenzierungs-pflichtig? (X=Ja)]])</f>
        <v/>
      </c>
      <c r="MO79" s="574" t="str">
        <f>IF(Table1[[#This Row],[Verschluss - B1 - Trennbar vom Hauptkörper? (X=Ja)]]="","",Table1[[#This Row],[Verschluss - B1 - Trennbar vom Hauptkörper? (X=Ja)]])</f>
        <v/>
      </c>
      <c r="MP79" s="577" t="str">
        <f>IF(Table1[[#This Row],[Verschluss - B1 - Virgin Material]]="","",VLOOKUP(Table1[[#This Row],[Verschluss - B1 - Virgin Material]],'DD FD'!AJ:AK,2,FALSE))</f>
        <v/>
      </c>
      <c r="MQ79" s="578" t="str">
        <f>IF(Table1[[#This Row],[Verschluss - B1 - Virgin Material Anteil (in %)]]="","",Table1[[#This Row],[Verschluss - B1 - Virgin Material Anteil (in %)]])</f>
        <v/>
      </c>
      <c r="MR79" s="577" t="str">
        <f>IF(Table1[[#This Row],[Verschluss - B1 - Recyceltes Material]]="","",VLOOKUP(Table1[[#This Row],[Verschluss - B1 - Recyceltes Material]],'DD FD'!AL:AM,2,FALSE))</f>
        <v/>
      </c>
      <c r="MS79" s="578" t="str">
        <f>IF(Table1[[#This Row],[Verschluss - B1 - Recyceltes Material Anteil (in %)]]="","",Table1[[#This Row],[Verschluss - B1 - Recyceltes Material Anteil (in %)]])</f>
        <v/>
      </c>
      <c r="MT79" s="577" t="str">
        <f>IF(Table1[[#This Row],[Verschluss - B1 - Beschichtung]]="","",VLOOKUP(Table1[[#This Row],[Verschluss - B1 - Beschichtung]],'DD FD'!AE:AF,2,FALSE))</f>
        <v/>
      </c>
      <c r="MU79" s="580" t="str">
        <f>IF(Table1[[#This Row],[Verschluss - B1 - Beschichtung Anteil (in %)]]="","",Table1[[#This Row],[Verschluss - B1 - Beschichtung Anteil (in %)]])</f>
        <v/>
      </c>
      <c r="MV79" s="576" t="str">
        <f>IF(Table1[[#This Row],[Verschluss - B2 - Art]]="","",VLOOKUP(Table1[[#This Row],[Verschluss - B2 - Art]],'DD FD'!D:E,2,FALSE))</f>
        <v/>
      </c>
      <c r="MW79" s="577" t="str">
        <f>IF(Table1[[#This Row],[Verschluss - B2 - Fraktion]]="","",VLOOKUP(Table1[[#This Row],[Verschluss - B2 - Fraktion]],'DD FD'!H:J,3,FALSE))</f>
        <v/>
      </c>
      <c r="MX79" s="574" t="str">
        <f>IF(Table1[[#This Row],[Verschluss - B2 - Gewicht (in G)]]="","",Table1[[#This Row],[Verschluss - B2 - Gewicht (in G)]])</f>
        <v/>
      </c>
      <c r="MY79" s="574" t="str">
        <f>IF(Table1[[#This Row],[Verschluss - B2 - Lizenzierungs-pflichtig? (X=Ja)]]="","",Table1[[#This Row],[Verschluss - B2 - Lizenzierungs-pflichtig? (X=Ja)]])</f>
        <v/>
      </c>
      <c r="MZ79" s="574" t="str">
        <f>IF(Table1[[#This Row],[Verschluss - B2 - Trennbar vom Hauptkörper? (X=Ja)]]="","",Table1[[#This Row],[Verschluss - B2 - Trennbar vom Hauptkörper? (X=Ja)]])</f>
        <v/>
      </c>
      <c r="NA79" s="577" t="str">
        <f>IF(Table1[[#This Row],[Verschluss - B2 - Virgin Material]]="","",VLOOKUP(Table1[[#This Row],[Verschluss - B2 - Virgin Material]],'DD FD'!AJ:AK,2,FALSE))</f>
        <v/>
      </c>
      <c r="NB79" s="578" t="str">
        <f>IF(Table1[[#This Row],[Verschluss - B2 - Virgin Material Anteil (in %)]]="","",Table1[[#This Row],[Verschluss - B2 - Virgin Material Anteil (in %)]])</f>
        <v/>
      </c>
      <c r="NC79" s="577" t="str">
        <f>IF(Table1[[#This Row],[Verschluss - B2 - Recyceltes Material]]="","",VLOOKUP(Table1[[#This Row],[Verschluss - B2 - Recyceltes Material]],'DD FD'!AL:AM,2,FALSE))</f>
        <v/>
      </c>
      <c r="ND79" s="578" t="str">
        <f>IF(Table1[[#This Row],[Verschluss - B2 - Recyceltes Material Anteil (in %)]]="","",Table1[[#This Row],[Verschluss - B2 - Recyceltes Material Anteil (in %)]])</f>
        <v/>
      </c>
      <c r="NE79" s="577" t="str">
        <f>IF(Table1[[#This Row],[Verschluss - B2 - Beschichtung]]="","",VLOOKUP(Table1[[#This Row],[Verschluss - B2 - Beschichtung]],'DD FD'!AE:AF,2,FALSE))</f>
        <v/>
      </c>
      <c r="NF79" s="580" t="str">
        <f>IF(Table1[[#This Row],[Verschluss - B2 - Beschichtung Anteil (in %)]]="","",Table1[[#This Row],[Verschluss - B2 - Beschichtung Anteil (in %)]])</f>
        <v/>
      </c>
      <c r="NG79" s="576" t="str">
        <f>IF(Table1[[#This Row],[Verschluss - B3 - Art]]="","",VLOOKUP(Table1[[#This Row],[Verschluss - B3 - Art]],'DD FD'!D:E,2,FALSE))</f>
        <v/>
      </c>
      <c r="NH79" s="577" t="str">
        <f>IF(Table1[[#This Row],[Verschluss - B3 - Fraktion]]="","",VLOOKUP(Table1[[#This Row],[Verschluss - B3 - Fraktion]],'DD FD'!H:J,3,FALSE))</f>
        <v/>
      </c>
      <c r="NI79" s="574" t="str">
        <f>IF(Table1[[#This Row],[Verschluss - B3 - Gewicht (in G)]]="","",Table1[[#This Row],[Verschluss - B3 - Gewicht (in G)]])</f>
        <v/>
      </c>
      <c r="NJ79" s="574" t="str">
        <f>IF(Table1[[#This Row],[Verschluss - B3 - Lizenzierungs-pflichtig? (X=Ja)]]="","",Table1[[#This Row],[Verschluss - B3 - Lizenzierungs-pflichtig? (X=Ja)]])</f>
        <v/>
      </c>
      <c r="NK79" s="574" t="str">
        <f>IF(Table1[[#This Row],[Verschluss - B3 - Trennbar vom Hauptkörper? (X=Ja)]]="","",Table1[[#This Row],[Verschluss - B3 - Trennbar vom Hauptkörper? (X=Ja)]])</f>
        <v/>
      </c>
      <c r="NL79" s="577" t="str">
        <f>IF(Table1[[#This Row],[Verschluss - B3 - Virgin Material]]="","",VLOOKUP(Table1[[#This Row],[Verschluss - B3 - Virgin Material]],'DD FD'!AJ:AK,2,FALSE))</f>
        <v/>
      </c>
      <c r="NM79" s="578" t="str">
        <f>IF(Table1[[#This Row],[Verschluss - B3 - Virgin Material Anteil (in %)]]="","",Table1[[#This Row],[Verschluss - B3 - Virgin Material Anteil (in %)]])</f>
        <v/>
      </c>
      <c r="NN79" s="577" t="str">
        <f>IF(Table1[[#This Row],[Verschluss - B3 - Recyceltes Material]]="","",VLOOKUP(Table1[[#This Row],[Verschluss - B3 - Recyceltes Material]],'DD FD'!AL:AM,2,FALSE))</f>
        <v/>
      </c>
      <c r="NO79" s="578" t="str">
        <f>IF(Table1[[#This Row],[Verschluss - B3 - Recyceltes Material Anteil (in %)]]="","",Table1[[#This Row],[Verschluss - B3 - Recyceltes Material Anteil (in %)]])</f>
        <v/>
      </c>
      <c r="NP79" s="577" t="str">
        <f>IF(Table1[[#This Row],[Verschluss - B3 - Beschichtung]]="","",VLOOKUP(Table1[[#This Row],[Verschluss - B3 - Beschichtung]],'DD FD'!AE:AF,2,FALSE))</f>
        <v/>
      </c>
      <c r="NQ79" s="580" t="str">
        <f>IF(Table1[[#This Row],[Verschluss - B3 - Beschichtung Anteil (in %)]]="","",Table1[[#This Row],[Verschluss - B3 - Beschichtung Anteil (in %)]])</f>
        <v/>
      </c>
      <c r="NR79" s="576" t="str">
        <f>IF(Table1[[#This Row],[Etikett - B1 - Art]]="","",VLOOKUP(Table1[[#This Row],[Etikett - B1 - Art]],'DD FD'!F:G,2,FALSE))</f>
        <v/>
      </c>
      <c r="NS79" s="577" t="str">
        <f>IF(Table1[[#This Row],[Etikett - B1 - Fraktion]]="","",VLOOKUP(Table1[[#This Row],[Etikett - B1 - Fraktion]],'DD FD'!H:J,3,FALSE))</f>
        <v/>
      </c>
      <c r="NT79" s="574" t="str">
        <f>IF(Table1[[#This Row],[Etikett - B1 - Gewicht (in G)]]="","",Table1[[#This Row],[Etikett - B1 - Gewicht (in G)]])</f>
        <v/>
      </c>
      <c r="NU79" s="574" t="str">
        <f>IF(Table1[[#This Row],[Etikett - B1 - Lizenzierungs-pflichtig? (X=Ja)]]="","",Table1[[#This Row],[Etikett - B1 - Lizenzierungs-pflichtig? (X=Ja)]])</f>
        <v/>
      </c>
      <c r="NV79" s="574" t="str">
        <f>IF(Table1[[#This Row],[Etikett - B1 - Trennbar vom Hauptkörper? (X=Ja)]]="","",Table1[[#This Row],[Etikett - B1 - Trennbar vom Hauptkörper? (X=Ja)]])</f>
        <v/>
      </c>
      <c r="NW79" s="577" t="str">
        <f>IF(Table1[[#This Row],[Etikett - B1 - Virgin Material]]="","",VLOOKUP(Table1[[#This Row],[Etikett - B1 - Virgin Material]],'DD FD'!AJ:AK,2,FALSE))</f>
        <v/>
      </c>
      <c r="NX79" s="578" t="str">
        <f>IF(Table1[[#This Row],[Etikett - B1 - Virgin Material Anteil (in %)]]="","",Table1[[#This Row],[Etikett - B1 - Virgin Material Anteil (in %)]])</f>
        <v/>
      </c>
      <c r="NY79" s="577" t="str">
        <f>IF(Table1[[#This Row],[Etikett - B1 - Recyceltes Material]]="","",VLOOKUP(Table1[[#This Row],[Etikett - B1 - Recyceltes Material]],'DD FD'!AL:AM,2,FALSE))</f>
        <v/>
      </c>
      <c r="NZ79" s="578" t="str">
        <f>IF(Table1[[#This Row],[Etikett - B1 - Recyceltes Material Anteil (in %)]]="","",Table1[[#This Row],[Etikett - B1 - Recyceltes Material Anteil (in %)]])</f>
        <v/>
      </c>
      <c r="OA79" s="577" t="str">
        <f>IF(Table1[[#This Row],[Etikett - B1 - Beschichtung]]="","",VLOOKUP(Table1[[#This Row],[Etikett - B1 - Beschichtung]],'DD FD'!AE:AF,2,FALSE))</f>
        <v/>
      </c>
      <c r="OB79" s="580" t="str">
        <f>IF(Table1[[#This Row],[Etikett - B1 - Beschichtung Anteil (in %)]]="","",Table1[[#This Row],[Etikett - B1 - Beschichtung Anteil (in %)]])</f>
        <v/>
      </c>
      <c r="OC79" s="576" t="str">
        <f>IF(Table1[[#This Row],[Etikett - B2 - Art]]="","",VLOOKUP(Table1[[#This Row],[Etikett - B2 - Art]],'DD FD'!F:G,2,FALSE))</f>
        <v/>
      </c>
      <c r="OD79" s="577" t="str">
        <f>IF(Table1[[#This Row],[Etikett - B2 - Fraktion]]="","",VLOOKUP(Table1[[#This Row],[Etikett - B2 - Fraktion]],'DD FD'!H:J,3,FALSE))</f>
        <v/>
      </c>
      <c r="OE79" s="574" t="str">
        <f>IF(Table1[[#This Row],[Etikett - B2 - Gewicht (in G)]]="","",Table1[[#This Row],[Etikett - B2 - Gewicht (in G)]])</f>
        <v/>
      </c>
      <c r="OF79" s="574" t="str">
        <f>IF(Table1[[#This Row],[Etikett - B2 - Lizenzierungs-pflichtig? (X=Ja)]]="","",Table1[[#This Row],[Etikett - B2 - Lizenzierungs-pflichtig? (X=Ja)]])</f>
        <v/>
      </c>
      <c r="OG79" s="574" t="str">
        <f>IF(Table1[[#This Row],[Etikett - B2 - Trennbar vom Hauptkörper? (X=Ja)]]="","",Table1[[#This Row],[Etikett - B2 - Trennbar vom Hauptkörper? (X=Ja)]])</f>
        <v/>
      </c>
      <c r="OH79" s="577" t="str">
        <f>IF(Table1[[#This Row],[Etikett - B2 - Virgin Material]]="","",VLOOKUP(Table1[[#This Row],[Etikett - B2 - Virgin Material]],'DD FD'!AJ:AK,2,FALSE))</f>
        <v/>
      </c>
      <c r="OI79" s="578" t="str">
        <f>IF(Table1[[#This Row],[Etikett - B2 - Virgin Material Anteil (in %)]]="","",Table1[[#This Row],[Etikett - B2 - Virgin Material Anteil (in %)]])</f>
        <v/>
      </c>
      <c r="OJ79" s="577" t="str">
        <f>IF(Table1[[#This Row],[Etikett - B2 - Recyceltes Material]]="","",VLOOKUP(Table1[[#This Row],[Etikett - B2 - Recyceltes Material]],'DD FD'!AL:AM,2,FALSE))</f>
        <v/>
      </c>
      <c r="OK79" s="578" t="str">
        <f>IF(Table1[[#This Row],[Etikett - B2 - Recyceltes Material Anteil (in %)]]="","",Table1[[#This Row],[Etikett - B2 - Recyceltes Material Anteil (in %)]])</f>
        <v/>
      </c>
      <c r="OL79" s="577" t="str">
        <f>IF(Table1[[#This Row],[Etikett - B2 - Beschichtung]]="","",VLOOKUP(Table1[[#This Row],[Etikett - B2 - Beschichtung]],'DD FD'!AE:AF,2,FALSE))</f>
        <v/>
      </c>
      <c r="OM79" s="580" t="str">
        <f>IF(Table1[[#This Row],[Etikett - B2 - Beschichtung Anteil (in %)]]="","",Table1[[#This Row],[Etikett - B2 - Beschichtung Anteil (in %)]])</f>
        <v/>
      </c>
      <c r="ON79" s="576" t="str">
        <f>IF(Table1[[#This Row],[Etikett - B3 - Art]]="","",VLOOKUP(Table1[[#This Row],[Etikett - B3 - Art]],'DD FD'!F:G,2,FALSE))</f>
        <v/>
      </c>
      <c r="OO79" s="577" t="str">
        <f>IF(Table1[[#This Row],[Etikett - B3 - Fraktion]]="","",VLOOKUP(Table1[[#This Row],[Etikett - B3 - Fraktion]],'DD FD'!H:J,3,FALSE))</f>
        <v/>
      </c>
      <c r="OP79" s="574" t="str">
        <f>IF(Table1[[#This Row],[Etikett - B3 - Gewicht (in G)]]="","",Table1[[#This Row],[Etikett - B3 - Gewicht (in G)]])</f>
        <v/>
      </c>
      <c r="OQ79" s="574" t="str">
        <f>IF(Table1[[#This Row],[Etikett - B3 - Lizenzierungs-pflichtig? (X=Ja)]]="","",Table1[[#This Row],[Etikett - B3 - Lizenzierungs-pflichtig? (X=Ja)]])</f>
        <v/>
      </c>
      <c r="OR79" s="574" t="str">
        <f>IF(Table1[[#This Row],[Etikett - B3 - Trennbar vom Hauptkörper? (X=Ja)]]="","",Table1[[#This Row],[Etikett - B3 - Trennbar vom Hauptkörper? (X=Ja)]])</f>
        <v/>
      </c>
      <c r="OS79" s="577" t="str">
        <f>IF(Table1[[#This Row],[Etikett - B3 - Virgin Material]]="","",VLOOKUP(Table1[[#This Row],[Etikett - B3 - Virgin Material]],'DD FD'!AJ:AK,2,FALSE))</f>
        <v/>
      </c>
      <c r="OT79" s="578" t="str">
        <f>IF(Table1[[#This Row],[Etikett - B3 - Virgin Material Anteil (in %)]]="","",Table1[[#This Row],[Etikett - B3 - Virgin Material Anteil (in %)]])</f>
        <v/>
      </c>
      <c r="OU79" s="577" t="str">
        <f>IF(Table1[[#This Row],[Etikett - B3 - Recyceltes Material]]="","",VLOOKUP(Table1[[#This Row],[Etikett - B3 - Recyceltes Material]],'DD FD'!AL:AM,2,FALSE))</f>
        <v/>
      </c>
      <c r="OV79" s="578" t="str">
        <f>IF(Table1[[#This Row],[Etikett - B3 - Recyceltes Material Anteil (in %)]]="","",Table1[[#This Row],[Etikett - B3 - Recyceltes Material Anteil (in %)]])</f>
        <v/>
      </c>
      <c r="OW79" s="577" t="str">
        <f>IF(Table1[[#This Row],[Etikett - B3 - Beschichtung]]="","",VLOOKUP(Table1[[#This Row],[Etikett - B3 - Beschichtung]],'DD FD'!AE:AF,2,FALSE))</f>
        <v/>
      </c>
      <c r="OX79" s="613" t="str">
        <f>IF(Table1[[#This Row],[Etikett - B3 - Beschichtung Anteil (in %)]]="","",Table1[[#This Row],[Etikett - B3 - Beschichtung Anteil (in %)]])</f>
        <v/>
      </c>
      <c r="OY79" s="618">
        <f>ROUNDUP(SUM(
IF(AND(LH79='DD FD'!$J$7,LJ79='DD FD'!$AI$3),LI79,0),
IF(AND(LR79='DD FD'!$J$7,LT79='DD FD'!$AI$3),LS79,0),
IF(AND(MB79='DD FD'!$J$7,MD79='DD FD'!$AI$3),MC79,0),
IF(AND(ML79='DD FD'!$J$7,MN79='DD FD'!$AI$3),MM79,0),
IF(AND(MW79='DD FD'!$J$7,MY79='DD FD'!$AI$3),MX79,0),
IF(AND(NH79='DD FD'!$J$7,NJ79='DD FD'!$AI$3),NI79,0),
IF(AND(NS79='DD FD'!$J$7,NU79='DD FD'!$AI$3),NT79,0),
IF(AND(OD79='DD FD'!$J$7,OF79='DD FD'!$AI$3),OE79,0),
IF(AND(OO79='DD FD'!$J$7,OQ79='DD FD'!$AI$3),OP79,0),
),2)</f>
        <v>0</v>
      </c>
      <c r="OZ79" s="617">
        <f>ROUNDUP(SUM(
IF(AND(LH79='DD FD'!$J$6,LJ79='DD FD'!$AI$3),LI79,0),
IF(AND(LR79='DD FD'!$J$6,LT79='DD FD'!$AI$3),LS79,0),
IF(AND(MB79='DD FD'!$J$6,MD79='DD FD'!$AI$3),MC79,0),
IF(AND(ML79='DD FD'!$J$6,MN79='DD FD'!$AI$3),MM79,0),
IF(AND(MW79='DD FD'!$J$6,MY79='DD FD'!$AI$3),MX79,0),
IF(AND(NH79='DD FD'!$J$6,NJ79='DD FD'!$AI$3),NI79,0),
IF(AND(NS79='DD FD'!$J$6,NU79='DD FD'!$AI$3),NT79,0),
IF(AND(OD79='DD FD'!$J$6,OF79='DD FD'!$AI$3),OE79,0),
IF(AND(OO79='DD FD'!$J$6,OQ79='DD FD'!$AI$3),OP79,0),
),2)</f>
        <v>0</v>
      </c>
      <c r="PA79" s="617">
        <f>ROUNDUP(SUM(
IF(AND(LH79='DD FD'!$J$10,LJ79='DD FD'!$AI$3),LI79,0),
IF(AND(LR79='DD FD'!$J$10,LT79='DD FD'!$AI$3),LS79,0),
IF(AND(MB79='DD FD'!$J$10,MD79='DD FD'!$AI$3),MC79,0),
IF(AND(ML79='DD FD'!$J$10,MN79='DD FD'!$AI$3),MM79,0),
IF(AND(MW79='DD FD'!$J$10,MY79='DD FD'!$AI$3),MX79,0),
IF(AND(NH79='DD FD'!$J$10,NJ79='DD FD'!$AI$3),NI79,0),
IF(AND(NS79='DD FD'!$J$10,NU79='DD FD'!$AI$3),NT79,0),
IF(AND(OD79='DD FD'!$J$10,OF79='DD FD'!$AI$3),OE79,0),
IF(AND(OO79='DD FD'!$J$10,OQ79='DD FD'!$AI$3),OP79,0),
),2)</f>
        <v>0</v>
      </c>
      <c r="PB79" s="617">
        <f>ROUNDUP(SUM(
IF(AND(LH79='DD FD'!$J$8,LJ79='DD FD'!$AI$3),LI79,0),
IF(AND(LR79='DD FD'!$J$8,LT79='DD FD'!$AI$3),LS79,0),
IF(AND(MB79='DD FD'!$J$8,MD79='DD FD'!$AI$3),MC79,0),
IF(AND(ML79='DD FD'!$J$8,MN79='DD FD'!$AI$3),MM79,0),
IF(AND(MW79='DD FD'!$J$8,MY79='DD FD'!$AI$3),MX79,0),
IF(AND(NH79='DD FD'!$J$8,NJ79='DD FD'!$AI$3),NI79,0),
IF(AND(NS79='DD FD'!$J$8,NU79='DD FD'!$AI$3),NT79,0),
IF(AND(OD79='DD FD'!$J$8,OF79='DD FD'!$AI$3),OE79,0),
IF(AND(OO79='DD FD'!$J$8,OQ79='DD FD'!$AI$3),OP79,0),
),2)</f>
        <v>0</v>
      </c>
      <c r="PC79" s="617">
        <f>ROUNDUP(SUM(
IF(AND(LH79='DD FD'!$J$5,LJ79='DD FD'!$AI$3),LI79,0),
IF(AND(LR79='DD FD'!$J$5,LT79='DD FD'!$AI$3),LS79,0),
IF(AND(MB79='DD FD'!$J$5,MD79='DD FD'!$AI$3),MC79,0),
IF(AND(ML79='DD FD'!$J$5,MN79='DD FD'!$AI$3),MM79,0),
IF(AND(MW79='DD FD'!$J$5,MY79='DD FD'!$AI$3),MX79,0),
IF(AND(NH79='DD FD'!$J$5,NJ79='DD FD'!$AI$3),NI79,0),
IF(AND(NS79='DD FD'!$J$5,NU79='DD FD'!$AI$3),NT79,0),
IF(AND(OD79='DD FD'!$J$5,OF79='DD FD'!$AI$3),OE79,0),
IF(AND(OO79='DD FD'!$J$5,OQ79='DD FD'!$AI$3),OP79,0),
),2)</f>
        <v>0</v>
      </c>
      <c r="PD79" s="617">
        <f>ROUNDUP(SUM(
IF(AND(LH79='DD FD'!$J$9,LJ79='DD FD'!$AI$3),LI79,0),
IF(AND(LR79='DD FD'!$J$9,LT79='DD FD'!$AI$3),LS79,0),
IF(AND(MB79='DD FD'!$J$9,MD79='DD FD'!$AI$3),MC79,0),
IF(AND(ML79='DD FD'!$J$9,MN79='DD FD'!$AI$3),MM79,0),
IF(AND(MW79='DD FD'!$J$9,MY79='DD FD'!$AI$3),MX79,0),
IF(AND(NH79='DD FD'!$J$9,NJ79='DD FD'!$AI$3),NI79,0),
IF(AND(NS79='DD FD'!$J$9,NU79='DD FD'!$AI$3),NT79,0),
IF(AND(OD79='DD FD'!$J$9,OF79='DD FD'!$AI$3),OE79,0),
IF(AND(OO79='DD FD'!$J$9,OQ79='DD FD'!$AI$3),OP79,0),
),2)</f>
        <v>0</v>
      </c>
      <c r="PE79" s="617">
        <f>ROUNDUP(SUM(
IF(AND(LH79='DD FD'!$J$4,LJ79='DD FD'!$AI$3),LI79,0),
IF(AND(LR79='DD FD'!$J$4,LT79='DD FD'!$AI$3),LS79,0),
IF(AND(MB79='DD FD'!$J$4,MD79='DD FD'!$AI$3),MC79,0),
IF(AND(ML79='DD FD'!$J$4,MN79='DD FD'!$AI$3),MM79,0),
IF(AND(MW79='DD FD'!$J$4,MY79='DD FD'!$AI$3),MX79,0),
IF(AND(NH79='DD FD'!$J$4,NJ79='DD FD'!$AI$3),NI79,0),
IF(AND(NS79='DD FD'!$J$4,NU79='DD FD'!$AI$3),NT79,0),
IF(AND(OD79='DD FD'!$J$4,OF79='DD FD'!$AI$3),OE79,0),
IF(AND(OO79='DD FD'!$J$4,OQ79='DD FD'!$AI$3),OP79,0),
),2)</f>
        <v>0</v>
      </c>
      <c r="PF79" s="619">
        <f>ROUNDUP(SUM(
IF(AND(LH79='DD FD'!$J$11,LJ79='DD FD'!$AI$3),LI79,0),
IF(AND(LR79='DD FD'!$J$11,LT79='DD FD'!$AI$3),LS79,0),
IF(AND(MB79='DD FD'!$J$11,MD79='DD FD'!$AI$3),MC79,0),
IF(AND(ML79='DD FD'!$J$11,MN79='DD FD'!$AI$3),MM79,0),
IF(AND(MW79='DD FD'!$J$11,MY79='DD FD'!$AI$3),MX79,0),
IF(AND(NH79='DD FD'!$J$11,NJ79='DD FD'!$AI$3),NI79,0),
IF(AND(NS79='DD FD'!$J$11,NU79='DD FD'!$AI$3),NT79,0),
IF(AND(OD79='DD FD'!$J$11,OF79='DD FD'!$AI$3),OE79,0),
IF(AND(OO79='DD FD'!$J$11,OQ79='DD FD'!$AI$3),OP79,0),
),2)</f>
        <v>0</v>
      </c>
    </row>
    <row r="80" spans="1:422">
      <c r="A80" s="806"/>
      <c r="B80" s="934"/>
      <c r="C80" s="247"/>
      <c r="D80" s="842"/>
      <c r="E80" s="247"/>
      <c r="F80" s="158"/>
      <c r="G80" s="710"/>
      <c r="H80" s="712"/>
      <c r="I80" s="936"/>
      <c r="J80" s="803"/>
      <c r="K80" s="150"/>
      <c r="L80" s="146" t="str">
        <f t="shared" si="27"/>
        <v/>
      </c>
      <c r="M80" s="501" t="str">
        <f t="shared" si="44"/>
        <v/>
      </c>
      <c r="N80" s="504"/>
      <c r="O80" s="113" t="str">
        <f t="shared" si="45"/>
        <v/>
      </c>
      <c r="P80" s="114" t="str">
        <f t="shared" si="28"/>
        <v/>
      </c>
      <c r="Q80" s="152"/>
      <c r="R80" s="152"/>
      <c r="S80" s="115" t="str">
        <f t="shared" si="46"/>
        <v/>
      </c>
      <c r="T80" s="159"/>
      <c r="U80" s="159"/>
      <c r="V80" s="157"/>
      <c r="W80" s="157"/>
      <c r="X80" s="157"/>
      <c r="Y80" s="772"/>
      <c r="Z80" s="158"/>
      <c r="AA80" s="144"/>
      <c r="AB80" s="112"/>
      <c r="AC80" s="153"/>
      <c r="AD80" s="153"/>
      <c r="AE80" s="153"/>
      <c r="AF80" s="153"/>
      <c r="AG80" s="153"/>
      <c r="AH80" s="153"/>
      <c r="AI80" s="152"/>
      <c r="AJ80" s="158"/>
      <c r="AK80" s="158"/>
      <c r="AL80" s="158"/>
      <c r="AM80" s="116" t="str">
        <f t="shared" si="47"/>
        <v/>
      </c>
      <c r="AN80" s="116" t="str">
        <f t="shared" si="48"/>
        <v/>
      </c>
      <c r="AO80" s="324"/>
      <c r="AP80" s="503"/>
      <c r="AQ80" s="487" t="str">
        <f t="shared" si="49"/>
        <v/>
      </c>
      <c r="AR80" s="113" t="str">
        <f t="shared" si="29"/>
        <v/>
      </c>
      <c r="AS80" s="113" t="str">
        <f t="shared" si="30"/>
        <v/>
      </c>
      <c r="AT80" s="113" t="str">
        <f t="shared" si="31"/>
        <v/>
      </c>
      <c r="AU80" s="113" t="str">
        <f t="shared" si="32"/>
        <v/>
      </c>
      <c r="AV80" s="159"/>
      <c r="AW80" s="157"/>
      <c r="AX80" s="157"/>
      <c r="AY80" s="157"/>
      <c r="AZ80" s="157"/>
      <c r="BA80" s="116" t="str">
        <f t="shared" si="33"/>
        <v/>
      </c>
      <c r="BB80" s="316"/>
      <c r="BC80" s="116" t="str">
        <f t="shared" si="34"/>
        <v/>
      </c>
      <c r="BD80" s="133" t="str">
        <f t="shared" si="35"/>
        <v/>
      </c>
      <c r="BE80" s="157"/>
      <c r="BF80" s="1180"/>
      <c r="BG80" s="1180"/>
      <c r="BH80" s="158"/>
      <c r="BI80" s="490"/>
      <c r="BJ80" s="514" t="str">
        <f t="shared" si="50"/>
        <v/>
      </c>
      <c r="BK80" s="789"/>
      <c r="BL80" s="116" t="str">
        <f t="shared" si="51"/>
        <v/>
      </c>
      <c r="BM80" s="144"/>
      <c r="BN80" s="144"/>
      <c r="BO80" s="144"/>
      <c r="BP80" s="790"/>
      <c r="BQ80" s="790"/>
      <c r="BR80" s="790"/>
      <c r="BS80" s="116" t="str">
        <f t="shared" si="36"/>
        <v/>
      </c>
      <c r="BT80" s="790"/>
      <c r="BU80" s="808" t="str">
        <f t="shared" si="37"/>
        <v/>
      </c>
      <c r="BV80" s="791"/>
      <c r="BW80" s="144"/>
      <c r="BX80" s="20"/>
      <c r="BY80" s="20"/>
      <c r="BZ80" s="20"/>
      <c r="CA80" s="792"/>
      <c r="CB80" s="1201"/>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c r="DL80" s="144"/>
      <c r="DM80" s="144"/>
      <c r="DN80" s="144"/>
      <c r="DO80" s="144"/>
      <c r="DP80" s="144"/>
      <c r="DQ80" s="144"/>
      <c r="DR80" s="144"/>
      <c r="DS80" s="144"/>
      <c r="DT80" s="144"/>
      <c r="DU80" s="144"/>
      <c r="DV80" s="144"/>
      <c r="DW80" s="144"/>
      <c r="DX80" s="144"/>
      <c r="DY80" s="144"/>
      <c r="DZ80" s="144"/>
      <c r="EA80" s="144"/>
      <c r="EB80" s="144"/>
      <c r="EC80" s="144"/>
      <c r="ED80" s="782" t="str">
        <f t="shared" si="52"/>
        <v/>
      </c>
      <c r="EE80" s="519"/>
      <c r="EF80" s="793"/>
      <c r="EG80" s="519"/>
      <c r="EH80" s="794"/>
      <c r="EI80" s="790"/>
      <c r="EJ80" s="794"/>
      <c r="EK80" s="794"/>
      <c r="EL80" s="790"/>
      <c r="EM80" s="790"/>
      <c r="EN80" s="790"/>
      <c r="EO80" s="112" t="str">
        <f t="shared" si="38"/>
        <v/>
      </c>
      <c r="EP80" s="790"/>
      <c r="EQ80" s="488" t="str">
        <f t="shared" si="39"/>
        <v/>
      </c>
      <c r="ER80" s="1100"/>
      <c r="ES80" s="1099" t="str">
        <f t="shared" si="53"/>
        <v/>
      </c>
      <c r="ET80" s="525"/>
      <c r="EU80" s="148"/>
      <c r="EV80" s="148"/>
      <c r="EW80" s="148"/>
      <c r="EX80" s="148"/>
      <c r="EY80" s="148"/>
      <c r="EZ80" s="148"/>
      <c r="FA80" s="148"/>
      <c r="FB80" s="148"/>
      <c r="FC80" s="148"/>
      <c r="FD80" s="148"/>
      <c r="FE80" s="148"/>
      <c r="FF80" s="148"/>
      <c r="FG80" s="148"/>
      <c r="FH80" s="148"/>
      <c r="FI80" s="528"/>
      <c r="FJ80" s="513" t="str">
        <f t="shared" si="40"/>
        <v/>
      </c>
      <c r="FK80" s="158"/>
      <c r="FL80" s="850"/>
      <c r="FM80" s="850"/>
      <c r="FN80" s="850"/>
      <c r="FO80" s="850"/>
      <c r="FP80" s="850"/>
      <c r="FQ80" s="850"/>
      <c r="FR80" s="157"/>
      <c r="FS80" s="143"/>
      <c r="FT80" s="143"/>
      <c r="FU80" s="847" t="str">
        <f t="shared" si="41"/>
        <v/>
      </c>
      <c r="FV80" s="555"/>
      <c r="FW80" s="523" t="str">
        <f>IF(Table1[[#This Row],[Nonfood Inhaltstoffe - Komponente]]="","",VLOOKUP(Table1[[#This Row],[Nonfood Inhaltstoffe - Komponente]],'Dropdown Auswahl'!BJ:BK,2,FALSE))</f>
        <v/>
      </c>
      <c r="FX80" s="1013"/>
      <c r="FY80" s="1011" t="str">
        <f t="shared" si="42"/>
        <v/>
      </c>
      <c r="FZ80" s="152"/>
      <c r="GA80" s="152"/>
      <c r="GB80" s="152"/>
      <c r="GC80" s="529" t="str">
        <f t="shared" si="43"/>
        <v/>
      </c>
      <c r="GG80" s="21"/>
      <c r="GH80" s="21"/>
      <c r="GI80" s="1019"/>
      <c r="GJ80" s="1016" t="str">
        <f>IF(Table1[[#This Row],[Global Trade Item Number (GTIN)]]="","",Table1[[#This Row],[Global Trade Item Number (GTIN)]])</f>
        <v/>
      </c>
      <c r="GK80" s="555" t="str">
        <f>IF(Table1[[#This Row],[WAWI-Nr./ Kreditoren-Nummer
(ASDV)]]&lt;&gt;"",Table1[[#This Row],[WAWI-Nr./ Kreditoren-Nummer
(ASDV)]],"")</f>
        <v/>
      </c>
      <c r="GL80" s="165"/>
      <c r="GM80" s="165"/>
      <c r="GN80" s="165"/>
      <c r="GO80" s="485"/>
      <c r="GP80" s="534"/>
      <c r="GQ80" s="533"/>
      <c r="GR80" s="486"/>
      <c r="GS80" s="486"/>
      <c r="GT80" s="486"/>
      <c r="GU80" s="486"/>
      <c r="GV80" s="486"/>
      <c r="GW80" s="542"/>
      <c r="GX80" s="538"/>
      <c r="GY80" s="144"/>
      <c r="GZ80" s="480"/>
      <c r="HA80" s="158"/>
      <c r="HB80" s="480"/>
      <c r="HC80" s="480"/>
      <c r="HD80" s="480"/>
      <c r="HE80" s="480"/>
      <c r="HF80" s="480"/>
      <c r="HG80" s="480"/>
      <c r="HH80" s="538"/>
      <c r="HI80" s="480"/>
      <c r="HJ80" s="480"/>
      <c r="HK80" s="480"/>
      <c r="HL80" s="480"/>
      <c r="HM80" s="480"/>
      <c r="HN80" s="480"/>
      <c r="HO80" s="480"/>
      <c r="HP80" s="480"/>
      <c r="HQ80" s="480"/>
      <c r="HR80" s="538"/>
      <c r="HS80" s="480"/>
      <c r="HT80" s="480"/>
      <c r="HU80" s="480"/>
      <c r="HV80" s="480"/>
      <c r="HW80" s="480"/>
      <c r="HX80" s="480"/>
      <c r="HY80" s="480"/>
      <c r="HZ80" s="480"/>
      <c r="IA80" s="480"/>
      <c r="IB80" s="538"/>
      <c r="IC80" s="480"/>
      <c r="ID80" s="480"/>
      <c r="IE80" s="480"/>
      <c r="IF80" s="480"/>
      <c r="IG80" s="480"/>
      <c r="IH80" s="480"/>
      <c r="II80" s="480"/>
      <c r="IJ80" s="480"/>
      <c r="IK80" s="480"/>
      <c r="IL80" s="480"/>
      <c r="IM80" s="538"/>
      <c r="IN80" s="480"/>
      <c r="IO80" s="480"/>
      <c r="IP80" s="480"/>
      <c r="IQ80" s="480"/>
      <c r="IR80" s="480"/>
      <c r="IS80" s="480"/>
      <c r="IT80" s="480"/>
      <c r="IU80" s="480"/>
      <c r="IV80" s="480"/>
      <c r="IW80" s="480"/>
      <c r="IX80" s="538"/>
      <c r="IY80" s="480"/>
      <c r="IZ80" s="480"/>
      <c r="JA80" s="480"/>
      <c r="JB80" s="480"/>
      <c r="JC80" s="480"/>
      <c r="JD80" s="480"/>
      <c r="JE80" s="480"/>
      <c r="JF80" s="480"/>
      <c r="JG80" s="480"/>
      <c r="JH80" s="480"/>
      <c r="JI80" s="538"/>
      <c r="JJ80" s="480"/>
      <c r="JK80" s="480"/>
      <c r="JL80" s="480"/>
      <c r="JM80" s="480"/>
      <c r="JN80" s="480"/>
      <c r="JO80" s="480"/>
      <c r="JP80" s="480"/>
      <c r="JQ80" s="480"/>
      <c r="JR80" s="480"/>
      <c r="JS80" s="590"/>
      <c r="JT80" s="538"/>
      <c r="JU80" s="480"/>
      <c r="JV80" s="480"/>
      <c r="JW80" s="480"/>
      <c r="JX80" s="480"/>
      <c r="JY80" s="480"/>
      <c r="JZ80" s="480"/>
      <c r="KA80" s="480"/>
      <c r="KB80" s="480"/>
      <c r="KC80" s="480"/>
      <c r="KD80" s="480"/>
      <c r="KE80" s="538"/>
      <c r="KF80" s="480"/>
      <c r="KG80" s="480"/>
      <c r="KH80" s="480"/>
      <c r="KI80" s="480"/>
      <c r="KJ80" s="480"/>
      <c r="KK80" s="480"/>
      <c r="KL80" s="480"/>
      <c r="KM80" s="480"/>
      <c r="KN80" s="480"/>
      <c r="KO80" s="480"/>
      <c r="KR80" s="568" t="str">
        <f>IF(Table1[[#This Row],[GTIN]]&lt;&gt;"",Table1[[#This Row],[GTIN]],"")</f>
        <v/>
      </c>
      <c r="KS80" s="569" t="str">
        <f>Table1[[#This Row],[Kreditor]]</f>
        <v/>
      </c>
      <c r="KT80" s="570" t="str">
        <f>IF(Table1[[#This Row],[Gültig ab (Datum)]]&lt;&gt;"",Table1[[#This Row],[Gültig ab (Datum)]],"")</f>
        <v/>
      </c>
      <c r="KU80" s="570"/>
      <c r="KV80" s="583" t="str">
        <f>IF(Table1[[#This Row],[Artikel verpackt? 
(X=Ja)]]="","",Table1[[#This Row],[Artikel verpackt? 
(X=Ja)]])</f>
        <v/>
      </c>
      <c r="KW80" s="571" t="str">
        <f>IF(Table1[[#This Row],[Verpackung recyclingfähig?
(X=Ja)]]="","",Table1[[#This Row],[Verpackung recyclingfähig?
(X=Ja)]])</f>
        <v/>
      </c>
      <c r="KX80" s="572"/>
      <c r="KY80" s="573"/>
      <c r="KZ80" s="574"/>
      <c r="LA80" s="574"/>
      <c r="LB80" s="574"/>
      <c r="LC80" s="574"/>
      <c r="LD80" s="574"/>
      <c r="LE80" s="574"/>
      <c r="LF80" s="575"/>
      <c r="LG80" s="576" t="str">
        <f>IF(Table1[[#This Row],[Hauptkörper - B1 - Art]]="","",VLOOKUP(Table1[[#This Row],[Hauptkörper - B1 - Art]],'DD FD'!B:C,2,FALSE))</f>
        <v/>
      </c>
      <c r="LH80" s="577" t="str">
        <f>IF(Table1[[#This Row],[Hauptkörper - B1 - Fraktion]]="","",VLOOKUP(Table1[[#This Row],[Hauptkörper - B1 - Fraktion]],'DD FD'!H:J,3,FALSE))</f>
        <v/>
      </c>
      <c r="LI80" s="574" t="str">
        <f>IF(Table1[[#This Row],[Hauptkörper - B1 - Gewicht
(in G)]]="","",Table1[[#This Row],[Hauptkörper - B1 - Gewicht
(in G)]])</f>
        <v/>
      </c>
      <c r="LJ80" s="574" t="str">
        <f>IF(Table1[[#This Row],[Hauptkörper - B1 - Lizenzierungs-pflichtig? (X=Ja)]]="","",Table1[[#This Row],[Hauptkörper - B1 - Lizenzierungs-pflichtig? (X=Ja)]])</f>
        <v/>
      </c>
      <c r="LK80" s="577" t="str">
        <f>IF(Table1[[#This Row],[Hauptkörper - B1 - Virgin Material]]="","",VLOOKUP(Table1[[#This Row],[Hauptkörper - B1 - Virgin Material]],'DD FD'!AJ:AK,2,FALSE))</f>
        <v/>
      </c>
      <c r="LL80" s="578" t="str">
        <f>IF(Table1[[#This Row],[Hauptkörper - B1 - Virgin Material Anteil (in %)]]="","",Table1[[#This Row],[Hauptkörper - B1 - Virgin Material Anteil (in %)]])</f>
        <v/>
      </c>
      <c r="LM80" s="577" t="str">
        <f>IF(Table1[[#This Row],[Hauptkörper - B1 - Recyceltes Material]]="","",VLOOKUP(Table1[[#This Row],[Hauptkörper - B1 - Recyceltes Material]],'DD FD'!AL:AM,2,FALSE))</f>
        <v/>
      </c>
      <c r="LN80" s="578" t="str">
        <f>IF(Table1[[#This Row],[Hauptkörper - B1 - Recyceltes Material Anteil (in %)]]="","",Table1[[#This Row],[Hauptkörper - B1 - Recyceltes Material Anteil (in %)]])</f>
        <v/>
      </c>
      <c r="LO80" s="579" t="str">
        <f>IF(Table1[[#This Row],[Hauptkörper - B1 - Beschichtung]]="","",VLOOKUP(Table1[[#This Row],[Hauptkörper - B1 - Beschichtung]],'DD FD'!AE:AF,2,FALSE))</f>
        <v/>
      </c>
      <c r="LP80" s="580" t="str">
        <f>IF(Table1[[#This Row],[Hauptkörper - B1 - Beschichtung Anteil (in %)]]="","",Table1[[#This Row],[Hauptkörper - B1 - Beschichtung Anteil (in %)]])</f>
        <v/>
      </c>
      <c r="LQ80" s="576" t="str">
        <f>IF(Table1[[#This Row],[Hauptkörper - B2 - Art]]="","",VLOOKUP(Table1[[#This Row],[Hauptkörper - B2 - Art]],'DD FD'!B:C,2,FALSE))</f>
        <v/>
      </c>
      <c r="LR80" s="577" t="str">
        <f>IF(Table1[[#This Row],[Hauptkörper - B2 - Fraktion]]="","",VLOOKUP(Table1[[#This Row],[Hauptkörper - B2 - Fraktion]],'DD FD'!H:J,3,FALSE))</f>
        <v/>
      </c>
      <c r="LS80" s="574" t="str">
        <f>IF(Table1[[#This Row],[Hauptkörper - B2 - Gewicht
(in G)]]="","",Table1[[#This Row],[Hauptkörper - B2 - Gewicht
(in G)]])</f>
        <v/>
      </c>
      <c r="LT80" s="574" t="str">
        <f>IF(Table1[[#This Row],[Hauptkörper - B2 - Lizenzierungs-pflichtig? (X=Ja)]]="","",Table1[[#This Row],[Hauptkörper - B2 - Lizenzierungs-pflichtig? (X=Ja)]])</f>
        <v/>
      </c>
      <c r="LU80" s="577" t="str">
        <f>IF(Table1[[#This Row],[Hauptkörper - B2 - Virgin Material]]="","",VLOOKUP(Table1[[#This Row],[Hauptkörper - B2 - Virgin Material]],'DD FD'!AJ:AK,2,FALSE))</f>
        <v/>
      </c>
      <c r="LV80" s="578" t="str">
        <f>IF(Table1[[#This Row],[Hauptkörper - B2 - Virgin Material Anteil (in %)]]="","",Table1[[#This Row],[Hauptkörper - B2 - Virgin Material Anteil (in %)]])</f>
        <v/>
      </c>
      <c r="LW80" s="577" t="str">
        <f>IF(Table1[[#This Row],[Hauptkörper - B2 - Recyceltes Material]]="","",VLOOKUP(Table1[[#This Row],[Hauptkörper - B2 - Recyceltes Material]],'DD FD'!AL:AM,2,FALSE))</f>
        <v/>
      </c>
      <c r="LX80" s="578" t="str">
        <f>IF(Table1[[#This Row],[Hauptkörper - B2 - Recyceltes Material Anteil (in %)]]="","",Table1[[#This Row],[Hauptkörper - B2 - Recyceltes Material Anteil (in %)]])</f>
        <v/>
      </c>
      <c r="LY80" s="577" t="str">
        <f>IF(Table1[[#This Row],[Hauptkörper - B2 - Beschichtung]]="","",VLOOKUP(Table1[[#This Row],[Hauptkörper - B2 - Beschichtung]],'DD FD'!AE:AF,2,FALSE))</f>
        <v/>
      </c>
      <c r="LZ80" s="580" t="str">
        <f>IF(Table1[[#This Row],[Hauptkörper - B2 - Beschichtung Anteil (in %)]]="","",Table1[[#This Row],[Hauptkörper - B2 - Beschichtung Anteil (in %)]])</f>
        <v/>
      </c>
      <c r="MA80" s="576" t="str">
        <f>IF(Table1[[#This Row],[Hauptkörper - B3 - Art]]="","",VLOOKUP(Table1[[#This Row],[Hauptkörper - B3 - Art]],'DD FD'!B:C,2,FALSE))</f>
        <v/>
      </c>
      <c r="MB80" s="577" t="str">
        <f>IF(Table1[[#This Row],[Hauptkörper - B3 - Fraktion]]="","",VLOOKUP(Table1[[#This Row],[Hauptkörper - B3 - Fraktion]],'DD FD'!H:J,3,FALSE))</f>
        <v/>
      </c>
      <c r="MC80" s="574" t="str">
        <f>IF(Table1[[#This Row],[Hauptkörper - B3 - Gewicht
(in G)]]="","",Table1[[#This Row],[Hauptkörper - B3 - Gewicht
(in G)]])</f>
        <v/>
      </c>
      <c r="MD80" s="574" t="str">
        <f>IF(Table1[[#This Row],[Hauptkörper - B3 - Lizenzierungs-pflichtig? (X=Ja)]]="","",Table1[[#This Row],[Hauptkörper - B3 - Lizenzierungs-pflichtig? (X=Ja)]])</f>
        <v/>
      </c>
      <c r="ME80" s="577" t="str">
        <f>IF(Table1[[#This Row],[Hauptkörper - B3 - Virgin Material]]="","",VLOOKUP(Table1[[#This Row],[Hauptkörper - B3 - Virgin Material]],'DD FD'!AJ:AK,2,FALSE))</f>
        <v/>
      </c>
      <c r="MF80" s="578" t="str">
        <f>IF(Table1[[#This Row],[Hauptkörper - B3 - Virgin Material Anteil (in %)]]="","",Table1[[#This Row],[Hauptkörper - B3 - Virgin Material Anteil (in %)]])</f>
        <v/>
      </c>
      <c r="MG80" s="577" t="str">
        <f>IF(Table1[[#This Row],[Hauptkörper - B3 - Recyceltes Material]]="","",VLOOKUP(Table1[[#This Row],[Hauptkörper - B3 - Recyceltes Material]],'DD FD'!AL:AM,2,FALSE))</f>
        <v/>
      </c>
      <c r="MH80" s="578" t="str">
        <f>IF(Table1[[#This Row],[Hauptkörper - B3 - Recyceltes Material Anteil (in %)]]="","",Table1[[#This Row],[Hauptkörper - B3 - Recyceltes Material Anteil (in %)]])</f>
        <v/>
      </c>
      <c r="MI80" s="577" t="str">
        <f>IF(Table1[[#This Row],[Hauptkörper - B3 - Beschichtung]]="","",VLOOKUP(Table1[[#This Row],[Hauptkörper - B3 - Beschichtung]],'DD FD'!AE:AF,2,FALSE))</f>
        <v/>
      </c>
      <c r="MJ80" s="580" t="str">
        <f>IF(Table1[[#This Row],[Hauptkörper - B3 - Beschichtung Anteil (in %)]]="","",Table1[[#This Row],[Hauptkörper - B3 - Beschichtung Anteil (in %)]])</f>
        <v/>
      </c>
      <c r="MK80" s="576" t="str">
        <f>IF(Table1[[#This Row],[Verschluss - B1 - Art]]="","",VLOOKUP(Table1[[#This Row],[Verschluss - B1 - Art]],'DD FD'!D:E,2,FALSE))</f>
        <v/>
      </c>
      <c r="ML80" s="577" t="str">
        <f>IF(Table1[[#This Row],[Verschluss - B1 - Fraktion]]="","",VLOOKUP(Table1[[#This Row],[Verschluss - B1 - Fraktion]],'DD FD'!H:J,3,FALSE))</f>
        <v/>
      </c>
      <c r="MM80" s="574" t="str">
        <f>IF(Table1[[#This Row],[Verschluss - B1 - Gewicht (in G)]]="","",Table1[[#This Row],[Verschluss - B1 - Gewicht (in G)]])</f>
        <v/>
      </c>
      <c r="MN80" s="574" t="str">
        <f>IF(Table1[[#This Row],[Verschluss - B1 - Lizenzierungs-pflichtig? (X=Ja)]]="","",Table1[[#This Row],[Verschluss - B1 - Lizenzierungs-pflichtig? (X=Ja)]])</f>
        <v/>
      </c>
      <c r="MO80" s="574" t="str">
        <f>IF(Table1[[#This Row],[Verschluss - B1 - Trennbar vom Hauptkörper? (X=Ja)]]="","",Table1[[#This Row],[Verschluss - B1 - Trennbar vom Hauptkörper? (X=Ja)]])</f>
        <v/>
      </c>
      <c r="MP80" s="577" t="str">
        <f>IF(Table1[[#This Row],[Verschluss - B1 - Virgin Material]]="","",VLOOKUP(Table1[[#This Row],[Verschluss - B1 - Virgin Material]],'DD FD'!AJ:AK,2,FALSE))</f>
        <v/>
      </c>
      <c r="MQ80" s="578" t="str">
        <f>IF(Table1[[#This Row],[Verschluss - B1 - Virgin Material Anteil (in %)]]="","",Table1[[#This Row],[Verschluss - B1 - Virgin Material Anteil (in %)]])</f>
        <v/>
      </c>
      <c r="MR80" s="577" t="str">
        <f>IF(Table1[[#This Row],[Verschluss - B1 - Recyceltes Material]]="","",VLOOKUP(Table1[[#This Row],[Verschluss - B1 - Recyceltes Material]],'DD FD'!AL:AM,2,FALSE))</f>
        <v/>
      </c>
      <c r="MS80" s="578" t="str">
        <f>IF(Table1[[#This Row],[Verschluss - B1 - Recyceltes Material Anteil (in %)]]="","",Table1[[#This Row],[Verschluss - B1 - Recyceltes Material Anteil (in %)]])</f>
        <v/>
      </c>
      <c r="MT80" s="577" t="str">
        <f>IF(Table1[[#This Row],[Verschluss - B1 - Beschichtung]]="","",VLOOKUP(Table1[[#This Row],[Verschluss - B1 - Beschichtung]],'DD FD'!AE:AF,2,FALSE))</f>
        <v/>
      </c>
      <c r="MU80" s="580" t="str">
        <f>IF(Table1[[#This Row],[Verschluss - B1 - Beschichtung Anteil (in %)]]="","",Table1[[#This Row],[Verschluss - B1 - Beschichtung Anteil (in %)]])</f>
        <v/>
      </c>
      <c r="MV80" s="576" t="str">
        <f>IF(Table1[[#This Row],[Verschluss - B2 - Art]]="","",VLOOKUP(Table1[[#This Row],[Verschluss - B2 - Art]],'DD FD'!D:E,2,FALSE))</f>
        <v/>
      </c>
      <c r="MW80" s="577" t="str">
        <f>IF(Table1[[#This Row],[Verschluss - B2 - Fraktion]]="","",VLOOKUP(Table1[[#This Row],[Verschluss - B2 - Fraktion]],'DD FD'!H:J,3,FALSE))</f>
        <v/>
      </c>
      <c r="MX80" s="574" t="str">
        <f>IF(Table1[[#This Row],[Verschluss - B2 - Gewicht (in G)]]="","",Table1[[#This Row],[Verschluss - B2 - Gewicht (in G)]])</f>
        <v/>
      </c>
      <c r="MY80" s="574" t="str">
        <f>IF(Table1[[#This Row],[Verschluss - B2 - Lizenzierungs-pflichtig? (X=Ja)]]="","",Table1[[#This Row],[Verschluss - B2 - Lizenzierungs-pflichtig? (X=Ja)]])</f>
        <v/>
      </c>
      <c r="MZ80" s="574" t="str">
        <f>IF(Table1[[#This Row],[Verschluss - B2 - Trennbar vom Hauptkörper? (X=Ja)]]="","",Table1[[#This Row],[Verschluss - B2 - Trennbar vom Hauptkörper? (X=Ja)]])</f>
        <v/>
      </c>
      <c r="NA80" s="577" t="str">
        <f>IF(Table1[[#This Row],[Verschluss - B2 - Virgin Material]]="","",VLOOKUP(Table1[[#This Row],[Verschluss - B2 - Virgin Material]],'DD FD'!AJ:AK,2,FALSE))</f>
        <v/>
      </c>
      <c r="NB80" s="578" t="str">
        <f>IF(Table1[[#This Row],[Verschluss - B2 - Virgin Material Anteil (in %)]]="","",Table1[[#This Row],[Verschluss - B2 - Virgin Material Anteil (in %)]])</f>
        <v/>
      </c>
      <c r="NC80" s="577" t="str">
        <f>IF(Table1[[#This Row],[Verschluss - B2 - Recyceltes Material]]="","",VLOOKUP(Table1[[#This Row],[Verschluss - B2 - Recyceltes Material]],'DD FD'!AL:AM,2,FALSE))</f>
        <v/>
      </c>
      <c r="ND80" s="578" t="str">
        <f>IF(Table1[[#This Row],[Verschluss - B2 - Recyceltes Material Anteil (in %)]]="","",Table1[[#This Row],[Verschluss - B2 - Recyceltes Material Anteil (in %)]])</f>
        <v/>
      </c>
      <c r="NE80" s="577" t="str">
        <f>IF(Table1[[#This Row],[Verschluss - B2 - Beschichtung]]="","",VLOOKUP(Table1[[#This Row],[Verschluss - B2 - Beschichtung]],'DD FD'!AE:AF,2,FALSE))</f>
        <v/>
      </c>
      <c r="NF80" s="580" t="str">
        <f>IF(Table1[[#This Row],[Verschluss - B2 - Beschichtung Anteil (in %)]]="","",Table1[[#This Row],[Verschluss - B2 - Beschichtung Anteil (in %)]])</f>
        <v/>
      </c>
      <c r="NG80" s="576" t="str">
        <f>IF(Table1[[#This Row],[Verschluss - B3 - Art]]="","",VLOOKUP(Table1[[#This Row],[Verschluss - B3 - Art]],'DD FD'!D:E,2,FALSE))</f>
        <v/>
      </c>
      <c r="NH80" s="577" t="str">
        <f>IF(Table1[[#This Row],[Verschluss - B3 - Fraktion]]="","",VLOOKUP(Table1[[#This Row],[Verschluss - B3 - Fraktion]],'DD FD'!H:J,3,FALSE))</f>
        <v/>
      </c>
      <c r="NI80" s="574" t="str">
        <f>IF(Table1[[#This Row],[Verschluss - B3 - Gewicht (in G)]]="","",Table1[[#This Row],[Verschluss - B3 - Gewicht (in G)]])</f>
        <v/>
      </c>
      <c r="NJ80" s="574" t="str">
        <f>IF(Table1[[#This Row],[Verschluss - B3 - Lizenzierungs-pflichtig? (X=Ja)]]="","",Table1[[#This Row],[Verschluss - B3 - Lizenzierungs-pflichtig? (X=Ja)]])</f>
        <v/>
      </c>
      <c r="NK80" s="574" t="str">
        <f>IF(Table1[[#This Row],[Verschluss - B3 - Trennbar vom Hauptkörper? (X=Ja)]]="","",Table1[[#This Row],[Verschluss - B3 - Trennbar vom Hauptkörper? (X=Ja)]])</f>
        <v/>
      </c>
      <c r="NL80" s="577" t="str">
        <f>IF(Table1[[#This Row],[Verschluss - B3 - Virgin Material]]="","",VLOOKUP(Table1[[#This Row],[Verschluss - B3 - Virgin Material]],'DD FD'!AJ:AK,2,FALSE))</f>
        <v/>
      </c>
      <c r="NM80" s="578" t="str">
        <f>IF(Table1[[#This Row],[Verschluss - B3 - Virgin Material Anteil (in %)]]="","",Table1[[#This Row],[Verschluss - B3 - Virgin Material Anteil (in %)]])</f>
        <v/>
      </c>
      <c r="NN80" s="577" t="str">
        <f>IF(Table1[[#This Row],[Verschluss - B3 - Recyceltes Material]]="","",VLOOKUP(Table1[[#This Row],[Verschluss - B3 - Recyceltes Material]],'DD FD'!AL:AM,2,FALSE))</f>
        <v/>
      </c>
      <c r="NO80" s="578" t="str">
        <f>IF(Table1[[#This Row],[Verschluss - B3 - Recyceltes Material Anteil (in %)]]="","",Table1[[#This Row],[Verschluss - B3 - Recyceltes Material Anteil (in %)]])</f>
        <v/>
      </c>
      <c r="NP80" s="577" t="str">
        <f>IF(Table1[[#This Row],[Verschluss - B3 - Beschichtung]]="","",VLOOKUP(Table1[[#This Row],[Verschluss - B3 - Beschichtung]],'DD FD'!AE:AF,2,FALSE))</f>
        <v/>
      </c>
      <c r="NQ80" s="580" t="str">
        <f>IF(Table1[[#This Row],[Verschluss - B3 - Beschichtung Anteil (in %)]]="","",Table1[[#This Row],[Verschluss - B3 - Beschichtung Anteil (in %)]])</f>
        <v/>
      </c>
      <c r="NR80" s="576" t="str">
        <f>IF(Table1[[#This Row],[Etikett - B1 - Art]]="","",VLOOKUP(Table1[[#This Row],[Etikett - B1 - Art]],'DD FD'!F:G,2,FALSE))</f>
        <v/>
      </c>
      <c r="NS80" s="577" t="str">
        <f>IF(Table1[[#This Row],[Etikett - B1 - Fraktion]]="","",VLOOKUP(Table1[[#This Row],[Etikett - B1 - Fraktion]],'DD FD'!H:J,3,FALSE))</f>
        <v/>
      </c>
      <c r="NT80" s="574" t="str">
        <f>IF(Table1[[#This Row],[Etikett - B1 - Gewicht (in G)]]="","",Table1[[#This Row],[Etikett - B1 - Gewicht (in G)]])</f>
        <v/>
      </c>
      <c r="NU80" s="574" t="str">
        <f>IF(Table1[[#This Row],[Etikett - B1 - Lizenzierungs-pflichtig? (X=Ja)]]="","",Table1[[#This Row],[Etikett - B1 - Lizenzierungs-pflichtig? (X=Ja)]])</f>
        <v/>
      </c>
      <c r="NV80" s="574" t="str">
        <f>IF(Table1[[#This Row],[Etikett - B1 - Trennbar vom Hauptkörper? (X=Ja)]]="","",Table1[[#This Row],[Etikett - B1 - Trennbar vom Hauptkörper? (X=Ja)]])</f>
        <v/>
      </c>
      <c r="NW80" s="577" t="str">
        <f>IF(Table1[[#This Row],[Etikett - B1 - Virgin Material]]="","",VLOOKUP(Table1[[#This Row],[Etikett - B1 - Virgin Material]],'DD FD'!AJ:AK,2,FALSE))</f>
        <v/>
      </c>
      <c r="NX80" s="578" t="str">
        <f>IF(Table1[[#This Row],[Etikett - B1 - Virgin Material Anteil (in %)]]="","",Table1[[#This Row],[Etikett - B1 - Virgin Material Anteil (in %)]])</f>
        <v/>
      </c>
      <c r="NY80" s="577" t="str">
        <f>IF(Table1[[#This Row],[Etikett - B1 - Recyceltes Material]]="","",VLOOKUP(Table1[[#This Row],[Etikett - B1 - Recyceltes Material]],'DD FD'!AL:AM,2,FALSE))</f>
        <v/>
      </c>
      <c r="NZ80" s="578" t="str">
        <f>IF(Table1[[#This Row],[Etikett - B1 - Recyceltes Material Anteil (in %)]]="","",Table1[[#This Row],[Etikett - B1 - Recyceltes Material Anteil (in %)]])</f>
        <v/>
      </c>
      <c r="OA80" s="577" t="str">
        <f>IF(Table1[[#This Row],[Etikett - B1 - Beschichtung]]="","",VLOOKUP(Table1[[#This Row],[Etikett - B1 - Beschichtung]],'DD FD'!AE:AF,2,FALSE))</f>
        <v/>
      </c>
      <c r="OB80" s="580" t="str">
        <f>IF(Table1[[#This Row],[Etikett - B1 - Beschichtung Anteil (in %)]]="","",Table1[[#This Row],[Etikett - B1 - Beschichtung Anteil (in %)]])</f>
        <v/>
      </c>
      <c r="OC80" s="576" t="str">
        <f>IF(Table1[[#This Row],[Etikett - B2 - Art]]="","",VLOOKUP(Table1[[#This Row],[Etikett - B2 - Art]],'DD FD'!F:G,2,FALSE))</f>
        <v/>
      </c>
      <c r="OD80" s="577" t="str">
        <f>IF(Table1[[#This Row],[Etikett - B2 - Fraktion]]="","",VLOOKUP(Table1[[#This Row],[Etikett - B2 - Fraktion]],'DD FD'!H:J,3,FALSE))</f>
        <v/>
      </c>
      <c r="OE80" s="574" t="str">
        <f>IF(Table1[[#This Row],[Etikett - B2 - Gewicht (in G)]]="","",Table1[[#This Row],[Etikett - B2 - Gewicht (in G)]])</f>
        <v/>
      </c>
      <c r="OF80" s="574" t="str">
        <f>IF(Table1[[#This Row],[Etikett - B2 - Lizenzierungs-pflichtig? (X=Ja)]]="","",Table1[[#This Row],[Etikett - B2 - Lizenzierungs-pflichtig? (X=Ja)]])</f>
        <v/>
      </c>
      <c r="OG80" s="574" t="str">
        <f>IF(Table1[[#This Row],[Etikett - B2 - Trennbar vom Hauptkörper? (X=Ja)]]="","",Table1[[#This Row],[Etikett - B2 - Trennbar vom Hauptkörper? (X=Ja)]])</f>
        <v/>
      </c>
      <c r="OH80" s="577" t="str">
        <f>IF(Table1[[#This Row],[Etikett - B2 - Virgin Material]]="","",VLOOKUP(Table1[[#This Row],[Etikett - B2 - Virgin Material]],'DD FD'!AJ:AK,2,FALSE))</f>
        <v/>
      </c>
      <c r="OI80" s="578" t="str">
        <f>IF(Table1[[#This Row],[Etikett - B2 - Virgin Material Anteil (in %)]]="","",Table1[[#This Row],[Etikett - B2 - Virgin Material Anteil (in %)]])</f>
        <v/>
      </c>
      <c r="OJ80" s="577" t="str">
        <f>IF(Table1[[#This Row],[Etikett - B2 - Recyceltes Material]]="","",VLOOKUP(Table1[[#This Row],[Etikett - B2 - Recyceltes Material]],'DD FD'!AL:AM,2,FALSE))</f>
        <v/>
      </c>
      <c r="OK80" s="578" t="str">
        <f>IF(Table1[[#This Row],[Etikett - B2 - Recyceltes Material Anteil (in %)]]="","",Table1[[#This Row],[Etikett - B2 - Recyceltes Material Anteil (in %)]])</f>
        <v/>
      </c>
      <c r="OL80" s="577" t="str">
        <f>IF(Table1[[#This Row],[Etikett - B2 - Beschichtung]]="","",VLOOKUP(Table1[[#This Row],[Etikett - B2 - Beschichtung]],'DD FD'!AE:AF,2,FALSE))</f>
        <v/>
      </c>
      <c r="OM80" s="580" t="str">
        <f>IF(Table1[[#This Row],[Etikett - B2 - Beschichtung Anteil (in %)]]="","",Table1[[#This Row],[Etikett - B2 - Beschichtung Anteil (in %)]])</f>
        <v/>
      </c>
      <c r="ON80" s="576" t="str">
        <f>IF(Table1[[#This Row],[Etikett - B3 - Art]]="","",VLOOKUP(Table1[[#This Row],[Etikett - B3 - Art]],'DD FD'!F:G,2,FALSE))</f>
        <v/>
      </c>
      <c r="OO80" s="577" t="str">
        <f>IF(Table1[[#This Row],[Etikett - B3 - Fraktion]]="","",VLOOKUP(Table1[[#This Row],[Etikett - B3 - Fraktion]],'DD FD'!H:J,3,FALSE))</f>
        <v/>
      </c>
      <c r="OP80" s="574" t="str">
        <f>IF(Table1[[#This Row],[Etikett - B3 - Gewicht (in G)]]="","",Table1[[#This Row],[Etikett - B3 - Gewicht (in G)]])</f>
        <v/>
      </c>
      <c r="OQ80" s="574" t="str">
        <f>IF(Table1[[#This Row],[Etikett - B3 - Lizenzierungs-pflichtig? (X=Ja)]]="","",Table1[[#This Row],[Etikett - B3 - Lizenzierungs-pflichtig? (X=Ja)]])</f>
        <v/>
      </c>
      <c r="OR80" s="574" t="str">
        <f>IF(Table1[[#This Row],[Etikett - B3 - Trennbar vom Hauptkörper? (X=Ja)]]="","",Table1[[#This Row],[Etikett - B3 - Trennbar vom Hauptkörper? (X=Ja)]])</f>
        <v/>
      </c>
      <c r="OS80" s="577" t="str">
        <f>IF(Table1[[#This Row],[Etikett - B3 - Virgin Material]]="","",VLOOKUP(Table1[[#This Row],[Etikett - B3 - Virgin Material]],'DD FD'!AJ:AK,2,FALSE))</f>
        <v/>
      </c>
      <c r="OT80" s="578" t="str">
        <f>IF(Table1[[#This Row],[Etikett - B3 - Virgin Material Anteil (in %)]]="","",Table1[[#This Row],[Etikett - B3 - Virgin Material Anteil (in %)]])</f>
        <v/>
      </c>
      <c r="OU80" s="577" t="str">
        <f>IF(Table1[[#This Row],[Etikett - B3 - Recyceltes Material]]="","",VLOOKUP(Table1[[#This Row],[Etikett - B3 - Recyceltes Material]],'DD FD'!AL:AM,2,FALSE))</f>
        <v/>
      </c>
      <c r="OV80" s="578" t="str">
        <f>IF(Table1[[#This Row],[Etikett - B3 - Recyceltes Material Anteil (in %)]]="","",Table1[[#This Row],[Etikett - B3 - Recyceltes Material Anteil (in %)]])</f>
        <v/>
      </c>
      <c r="OW80" s="577" t="str">
        <f>IF(Table1[[#This Row],[Etikett - B3 - Beschichtung]]="","",VLOOKUP(Table1[[#This Row],[Etikett - B3 - Beschichtung]],'DD FD'!AE:AF,2,FALSE))</f>
        <v/>
      </c>
      <c r="OX80" s="613" t="str">
        <f>IF(Table1[[#This Row],[Etikett - B3 - Beschichtung Anteil (in %)]]="","",Table1[[#This Row],[Etikett - B3 - Beschichtung Anteil (in %)]])</f>
        <v/>
      </c>
      <c r="OY80" s="618">
        <f>ROUNDUP(SUM(
IF(AND(LH80='DD FD'!$J$7,LJ80='DD FD'!$AI$3),LI80,0),
IF(AND(LR80='DD FD'!$J$7,LT80='DD FD'!$AI$3),LS80,0),
IF(AND(MB80='DD FD'!$J$7,MD80='DD FD'!$AI$3),MC80,0),
IF(AND(ML80='DD FD'!$J$7,MN80='DD FD'!$AI$3),MM80,0),
IF(AND(MW80='DD FD'!$J$7,MY80='DD FD'!$AI$3),MX80,0),
IF(AND(NH80='DD FD'!$J$7,NJ80='DD FD'!$AI$3),NI80,0),
IF(AND(NS80='DD FD'!$J$7,NU80='DD FD'!$AI$3),NT80,0),
IF(AND(OD80='DD FD'!$J$7,OF80='DD FD'!$AI$3),OE80,0),
IF(AND(OO80='DD FD'!$J$7,OQ80='DD FD'!$AI$3),OP80,0),
),2)</f>
        <v>0</v>
      </c>
      <c r="OZ80" s="617">
        <f>ROUNDUP(SUM(
IF(AND(LH80='DD FD'!$J$6,LJ80='DD FD'!$AI$3),LI80,0),
IF(AND(LR80='DD FD'!$J$6,LT80='DD FD'!$AI$3),LS80,0),
IF(AND(MB80='DD FD'!$J$6,MD80='DD FD'!$AI$3),MC80,0),
IF(AND(ML80='DD FD'!$J$6,MN80='DD FD'!$AI$3),MM80,0),
IF(AND(MW80='DD FD'!$J$6,MY80='DD FD'!$AI$3),MX80,0),
IF(AND(NH80='DD FD'!$J$6,NJ80='DD FD'!$AI$3),NI80,0),
IF(AND(NS80='DD FD'!$J$6,NU80='DD FD'!$AI$3),NT80,0),
IF(AND(OD80='DD FD'!$J$6,OF80='DD FD'!$AI$3),OE80,0),
IF(AND(OO80='DD FD'!$J$6,OQ80='DD FD'!$AI$3),OP80,0),
),2)</f>
        <v>0</v>
      </c>
      <c r="PA80" s="617">
        <f>ROUNDUP(SUM(
IF(AND(LH80='DD FD'!$J$10,LJ80='DD FD'!$AI$3),LI80,0),
IF(AND(LR80='DD FD'!$J$10,LT80='DD FD'!$AI$3),LS80,0),
IF(AND(MB80='DD FD'!$J$10,MD80='DD FD'!$AI$3),MC80,0),
IF(AND(ML80='DD FD'!$J$10,MN80='DD FD'!$AI$3),MM80,0),
IF(AND(MW80='DD FD'!$J$10,MY80='DD FD'!$AI$3),MX80,0),
IF(AND(NH80='DD FD'!$J$10,NJ80='DD FD'!$AI$3),NI80,0),
IF(AND(NS80='DD FD'!$J$10,NU80='DD FD'!$AI$3),NT80,0),
IF(AND(OD80='DD FD'!$J$10,OF80='DD FD'!$AI$3),OE80,0),
IF(AND(OO80='DD FD'!$J$10,OQ80='DD FD'!$AI$3),OP80,0),
),2)</f>
        <v>0</v>
      </c>
      <c r="PB80" s="617">
        <f>ROUNDUP(SUM(
IF(AND(LH80='DD FD'!$J$8,LJ80='DD FD'!$AI$3),LI80,0),
IF(AND(LR80='DD FD'!$J$8,LT80='DD FD'!$AI$3),LS80,0),
IF(AND(MB80='DD FD'!$J$8,MD80='DD FD'!$AI$3),MC80,0),
IF(AND(ML80='DD FD'!$J$8,MN80='DD FD'!$AI$3),MM80,0),
IF(AND(MW80='DD FD'!$J$8,MY80='DD FD'!$AI$3),MX80,0),
IF(AND(NH80='DD FD'!$J$8,NJ80='DD FD'!$AI$3),NI80,0),
IF(AND(NS80='DD FD'!$J$8,NU80='DD FD'!$AI$3),NT80,0),
IF(AND(OD80='DD FD'!$J$8,OF80='DD FD'!$AI$3),OE80,0),
IF(AND(OO80='DD FD'!$J$8,OQ80='DD FD'!$AI$3),OP80,0),
),2)</f>
        <v>0</v>
      </c>
      <c r="PC80" s="617">
        <f>ROUNDUP(SUM(
IF(AND(LH80='DD FD'!$J$5,LJ80='DD FD'!$AI$3),LI80,0),
IF(AND(LR80='DD FD'!$J$5,LT80='DD FD'!$AI$3),LS80,0),
IF(AND(MB80='DD FD'!$J$5,MD80='DD FD'!$AI$3),MC80,0),
IF(AND(ML80='DD FD'!$J$5,MN80='DD FD'!$AI$3),MM80,0),
IF(AND(MW80='DD FD'!$J$5,MY80='DD FD'!$AI$3),MX80,0),
IF(AND(NH80='DD FD'!$J$5,NJ80='DD FD'!$AI$3),NI80,0),
IF(AND(NS80='DD FD'!$J$5,NU80='DD FD'!$AI$3),NT80,0),
IF(AND(OD80='DD FD'!$J$5,OF80='DD FD'!$AI$3),OE80,0),
IF(AND(OO80='DD FD'!$J$5,OQ80='DD FD'!$AI$3),OP80,0),
),2)</f>
        <v>0</v>
      </c>
      <c r="PD80" s="617">
        <f>ROUNDUP(SUM(
IF(AND(LH80='DD FD'!$J$9,LJ80='DD FD'!$AI$3),LI80,0),
IF(AND(LR80='DD FD'!$J$9,LT80='DD FD'!$AI$3),LS80,0),
IF(AND(MB80='DD FD'!$J$9,MD80='DD FD'!$AI$3),MC80,0),
IF(AND(ML80='DD FD'!$J$9,MN80='DD FD'!$AI$3),MM80,0),
IF(AND(MW80='DD FD'!$J$9,MY80='DD FD'!$AI$3),MX80,0),
IF(AND(NH80='DD FD'!$J$9,NJ80='DD FD'!$AI$3),NI80,0),
IF(AND(NS80='DD FD'!$J$9,NU80='DD FD'!$AI$3),NT80,0),
IF(AND(OD80='DD FD'!$J$9,OF80='DD FD'!$AI$3),OE80,0),
IF(AND(OO80='DD FD'!$J$9,OQ80='DD FD'!$AI$3),OP80,0),
),2)</f>
        <v>0</v>
      </c>
      <c r="PE80" s="617">
        <f>ROUNDUP(SUM(
IF(AND(LH80='DD FD'!$J$4,LJ80='DD FD'!$AI$3),LI80,0),
IF(AND(LR80='DD FD'!$J$4,LT80='DD FD'!$AI$3),LS80,0),
IF(AND(MB80='DD FD'!$J$4,MD80='DD FD'!$AI$3),MC80,0),
IF(AND(ML80='DD FD'!$J$4,MN80='DD FD'!$AI$3),MM80,0),
IF(AND(MW80='DD FD'!$J$4,MY80='DD FD'!$AI$3),MX80,0),
IF(AND(NH80='DD FD'!$J$4,NJ80='DD FD'!$AI$3),NI80,0),
IF(AND(NS80='DD FD'!$J$4,NU80='DD FD'!$AI$3),NT80,0),
IF(AND(OD80='DD FD'!$J$4,OF80='DD FD'!$AI$3),OE80,0),
IF(AND(OO80='DD FD'!$J$4,OQ80='DD FD'!$AI$3),OP80,0),
),2)</f>
        <v>0</v>
      </c>
      <c r="PF80" s="619">
        <f>ROUNDUP(SUM(
IF(AND(LH80='DD FD'!$J$11,LJ80='DD FD'!$AI$3),LI80,0),
IF(AND(LR80='DD FD'!$J$11,LT80='DD FD'!$AI$3),LS80,0),
IF(AND(MB80='DD FD'!$J$11,MD80='DD FD'!$AI$3),MC80,0),
IF(AND(ML80='DD FD'!$J$11,MN80='DD FD'!$AI$3),MM80,0),
IF(AND(MW80='DD FD'!$J$11,MY80='DD FD'!$AI$3),MX80,0),
IF(AND(NH80='DD FD'!$J$11,NJ80='DD FD'!$AI$3),NI80,0),
IF(AND(NS80='DD FD'!$J$11,NU80='DD FD'!$AI$3),NT80,0),
IF(AND(OD80='DD FD'!$J$11,OF80='DD FD'!$AI$3),OE80,0),
IF(AND(OO80='DD FD'!$J$11,OQ80='DD FD'!$AI$3),OP80,0),
),2)</f>
        <v>0</v>
      </c>
    </row>
    <row r="81" spans="1:422">
      <c r="A81" s="806"/>
      <c r="B81" s="934"/>
      <c r="C81" s="247"/>
      <c r="D81" s="842"/>
      <c r="E81" s="247"/>
      <c r="F81" s="158"/>
      <c r="G81" s="710"/>
      <c r="H81" s="712"/>
      <c r="I81" s="936"/>
      <c r="J81" s="803"/>
      <c r="K81" s="150"/>
      <c r="L81" s="146" t="str">
        <f t="shared" si="27"/>
        <v/>
      </c>
      <c r="M81" s="501" t="str">
        <f t="shared" si="44"/>
        <v/>
      </c>
      <c r="N81" s="504"/>
      <c r="O81" s="113" t="str">
        <f t="shared" si="45"/>
        <v/>
      </c>
      <c r="P81" s="114" t="str">
        <f t="shared" si="28"/>
        <v/>
      </c>
      <c r="Q81" s="152"/>
      <c r="R81" s="152"/>
      <c r="S81" s="115" t="str">
        <f t="shared" si="46"/>
        <v/>
      </c>
      <c r="T81" s="159"/>
      <c r="U81" s="159"/>
      <c r="V81" s="157"/>
      <c r="W81" s="157"/>
      <c r="X81" s="157"/>
      <c r="Y81" s="772"/>
      <c r="Z81" s="158"/>
      <c r="AA81" s="144"/>
      <c r="AB81" s="112"/>
      <c r="AC81" s="153"/>
      <c r="AD81" s="153"/>
      <c r="AE81" s="153"/>
      <c r="AF81" s="153"/>
      <c r="AG81" s="153"/>
      <c r="AH81" s="153"/>
      <c r="AI81" s="152"/>
      <c r="AJ81" s="158"/>
      <c r="AK81" s="158"/>
      <c r="AL81" s="158"/>
      <c r="AM81" s="116" t="str">
        <f t="shared" si="47"/>
        <v/>
      </c>
      <c r="AN81" s="116" t="str">
        <f t="shared" si="48"/>
        <v/>
      </c>
      <c r="AO81" s="324"/>
      <c r="AP81" s="503"/>
      <c r="AQ81" s="487" t="str">
        <f t="shared" si="49"/>
        <v/>
      </c>
      <c r="AR81" s="113" t="str">
        <f t="shared" si="29"/>
        <v/>
      </c>
      <c r="AS81" s="113" t="str">
        <f t="shared" si="30"/>
        <v/>
      </c>
      <c r="AT81" s="113" t="str">
        <f t="shared" si="31"/>
        <v/>
      </c>
      <c r="AU81" s="113" t="str">
        <f t="shared" si="32"/>
        <v/>
      </c>
      <c r="AV81" s="159"/>
      <c r="AW81" s="157"/>
      <c r="AX81" s="157"/>
      <c r="AY81" s="157"/>
      <c r="AZ81" s="157"/>
      <c r="BA81" s="116" t="str">
        <f t="shared" si="33"/>
        <v/>
      </c>
      <c r="BB81" s="316"/>
      <c r="BC81" s="116" t="str">
        <f t="shared" si="34"/>
        <v/>
      </c>
      <c r="BD81" s="133" t="str">
        <f t="shared" si="35"/>
        <v/>
      </c>
      <c r="BE81" s="157"/>
      <c r="BF81" s="1180"/>
      <c r="BG81" s="1180"/>
      <c r="BH81" s="158"/>
      <c r="BI81" s="490"/>
      <c r="BJ81" s="514" t="str">
        <f t="shared" si="50"/>
        <v/>
      </c>
      <c r="BK81" s="789"/>
      <c r="BL81" s="116" t="str">
        <f t="shared" si="51"/>
        <v/>
      </c>
      <c r="BM81" s="144"/>
      <c r="BN81" s="144"/>
      <c r="BO81" s="144"/>
      <c r="BP81" s="790"/>
      <c r="BQ81" s="790"/>
      <c r="BR81" s="790"/>
      <c r="BS81" s="116" t="str">
        <f t="shared" si="36"/>
        <v/>
      </c>
      <c r="BT81" s="790"/>
      <c r="BU81" s="808" t="str">
        <f t="shared" si="37"/>
        <v/>
      </c>
      <c r="BV81" s="791"/>
      <c r="BW81" s="144"/>
      <c r="BX81" s="20"/>
      <c r="BY81" s="20"/>
      <c r="BZ81" s="20"/>
      <c r="CA81" s="792"/>
      <c r="CB81" s="1201"/>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c r="DL81" s="144"/>
      <c r="DM81" s="144"/>
      <c r="DN81" s="144"/>
      <c r="DO81" s="144"/>
      <c r="DP81" s="144"/>
      <c r="DQ81" s="144"/>
      <c r="DR81" s="144"/>
      <c r="DS81" s="144"/>
      <c r="DT81" s="144"/>
      <c r="DU81" s="144"/>
      <c r="DV81" s="144"/>
      <c r="DW81" s="144"/>
      <c r="DX81" s="144"/>
      <c r="DY81" s="144"/>
      <c r="DZ81" s="144"/>
      <c r="EA81" s="144"/>
      <c r="EB81" s="144"/>
      <c r="EC81" s="144"/>
      <c r="ED81" s="782" t="str">
        <f t="shared" si="52"/>
        <v/>
      </c>
      <c r="EE81" s="519"/>
      <c r="EF81" s="793"/>
      <c r="EG81" s="519"/>
      <c r="EH81" s="794"/>
      <c r="EI81" s="790"/>
      <c r="EJ81" s="794"/>
      <c r="EK81" s="794"/>
      <c r="EL81" s="790"/>
      <c r="EM81" s="790"/>
      <c r="EN81" s="790"/>
      <c r="EO81" s="112" t="str">
        <f t="shared" si="38"/>
        <v/>
      </c>
      <c r="EP81" s="790"/>
      <c r="EQ81" s="488" t="str">
        <f t="shared" si="39"/>
        <v/>
      </c>
      <c r="ER81" s="1100"/>
      <c r="ES81" s="1099" t="str">
        <f t="shared" si="53"/>
        <v/>
      </c>
      <c r="ET81" s="525"/>
      <c r="EU81" s="148"/>
      <c r="EV81" s="148"/>
      <c r="EW81" s="148"/>
      <c r="EX81" s="148"/>
      <c r="EY81" s="148"/>
      <c r="EZ81" s="148"/>
      <c r="FA81" s="148"/>
      <c r="FB81" s="148"/>
      <c r="FC81" s="148"/>
      <c r="FD81" s="148"/>
      <c r="FE81" s="148"/>
      <c r="FF81" s="148"/>
      <c r="FG81" s="148"/>
      <c r="FH81" s="148"/>
      <c r="FI81" s="528"/>
      <c r="FJ81" s="513" t="str">
        <f t="shared" si="40"/>
        <v/>
      </c>
      <c r="FK81" s="158"/>
      <c r="FL81" s="850"/>
      <c r="FM81" s="850"/>
      <c r="FN81" s="850"/>
      <c r="FO81" s="850"/>
      <c r="FP81" s="850"/>
      <c r="FQ81" s="850"/>
      <c r="FR81" s="157"/>
      <c r="FS81" s="143"/>
      <c r="FT81" s="143"/>
      <c r="FU81" s="847" t="str">
        <f t="shared" si="41"/>
        <v/>
      </c>
      <c r="FV81" s="555"/>
      <c r="FW81" s="523" t="str">
        <f>IF(Table1[[#This Row],[Nonfood Inhaltstoffe - Komponente]]="","",VLOOKUP(Table1[[#This Row],[Nonfood Inhaltstoffe - Komponente]],'Dropdown Auswahl'!BJ:BK,2,FALSE))</f>
        <v/>
      </c>
      <c r="FX81" s="1013"/>
      <c r="FY81" s="1011" t="str">
        <f t="shared" si="42"/>
        <v/>
      </c>
      <c r="FZ81" s="152"/>
      <c r="GA81" s="152"/>
      <c r="GB81" s="152"/>
      <c r="GC81" s="529" t="str">
        <f t="shared" si="43"/>
        <v/>
      </c>
      <c r="GG81" s="21"/>
      <c r="GH81" s="21"/>
      <c r="GI81" s="1019"/>
      <c r="GJ81" s="1016" t="str">
        <f>IF(Table1[[#This Row],[Global Trade Item Number (GTIN)]]="","",Table1[[#This Row],[Global Trade Item Number (GTIN)]])</f>
        <v/>
      </c>
      <c r="GK81" s="555" t="str">
        <f>IF(Table1[[#This Row],[WAWI-Nr./ Kreditoren-Nummer
(ASDV)]]&lt;&gt;"",Table1[[#This Row],[WAWI-Nr./ Kreditoren-Nummer
(ASDV)]],"")</f>
        <v/>
      </c>
      <c r="GL81" s="165"/>
      <c r="GM81" s="165"/>
      <c r="GN81" s="165"/>
      <c r="GO81" s="485"/>
      <c r="GP81" s="534"/>
      <c r="GQ81" s="533"/>
      <c r="GR81" s="486"/>
      <c r="GS81" s="486"/>
      <c r="GT81" s="486"/>
      <c r="GU81" s="486"/>
      <c r="GV81" s="486"/>
      <c r="GW81" s="542"/>
      <c r="GX81" s="538"/>
      <c r="GY81" s="144"/>
      <c r="GZ81" s="480"/>
      <c r="HA81" s="158"/>
      <c r="HB81" s="480"/>
      <c r="HC81" s="480"/>
      <c r="HD81" s="480"/>
      <c r="HE81" s="480"/>
      <c r="HF81" s="480"/>
      <c r="HG81" s="480"/>
      <c r="HH81" s="538"/>
      <c r="HI81" s="480"/>
      <c r="HJ81" s="480"/>
      <c r="HK81" s="480"/>
      <c r="HL81" s="480"/>
      <c r="HM81" s="480"/>
      <c r="HN81" s="480"/>
      <c r="HO81" s="480"/>
      <c r="HP81" s="480"/>
      <c r="HQ81" s="480"/>
      <c r="HR81" s="538"/>
      <c r="HS81" s="480"/>
      <c r="HT81" s="480"/>
      <c r="HU81" s="480"/>
      <c r="HV81" s="480"/>
      <c r="HW81" s="480"/>
      <c r="HX81" s="480"/>
      <c r="HY81" s="480"/>
      <c r="HZ81" s="480"/>
      <c r="IA81" s="480"/>
      <c r="IB81" s="538"/>
      <c r="IC81" s="480"/>
      <c r="ID81" s="480"/>
      <c r="IE81" s="480"/>
      <c r="IF81" s="480"/>
      <c r="IG81" s="480"/>
      <c r="IH81" s="480"/>
      <c r="II81" s="480"/>
      <c r="IJ81" s="480"/>
      <c r="IK81" s="480"/>
      <c r="IL81" s="480"/>
      <c r="IM81" s="538"/>
      <c r="IN81" s="480"/>
      <c r="IO81" s="480"/>
      <c r="IP81" s="480"/>
      <c r="IQ81" s="480"/>
      <c r="IR81" s="480"/>
      <c r="IS81" s="480"/>
      <c r="IT81" s="480"/>
      <c r="IU81" s="480"/>
      <c r="IV81" s="480"/>
      <c r="IW81" s="480"/>
      <c r="IX81" s="538"/>
      <c r="IY81" s="480"/>
      <c r="IZ81" s="480"/>
      <c r="JA81" s="480"/>
      <c r="JB81" s="480"/>
      <c r="JC81" s="480"/>
      <c r="JD81" s="480"/>
      <c r="JE81" s="480"/>
      <c r="JF81" s="480"/>
      <c r="JG81" s="480"/>
      <c r="JH81" s="480"/>
      <c r="JI81" s="538"/>
      <c r="JJ81" s="480"/>
      <c r="JK81" s="480"/>
      <c r="JL81" s="480"/>
      <c r="JM81" s="480"/>
      <c r="JN81" s="480"/>
      <c r="JO81" s="480"/>
      <c r="JP81" s="480"/>
      <c r="JQ81" s="480"/>
      <c r="JR81" s="480"/>
      <c r="JS81" s="590"/>
      <c r="JT81" s="538"/>
      <c r="JU81" s="480"/>
      <c r="JV81" s="480"/>
      <c r="JW81" s="480"/>
      <c r="JX81" s="480"/>
      <c r="JY81" s="480"/>
      <c r="JZ81" s="480"/>
      <c r="KA81" s="480"/>
      <c r="KB81" s="480"/>
      <c r="KC81" s="480"/>
      <c r="KD81" s="480"/>
      <c r="KE81" s="538"/>
      <c r="KF81" s="480"/>
      <c r="KG81" s="480"/>
      <c r="KH81" s="480"/>
      <c r="KI81" s="480"/>
      <c r="KJ81" s="480"/>
      <c r="KK81" s="480"/>
      <c r="KL81" s="480"/>
      <c r="KM81" s="480"/>
      <c r="KN81" s="480"/>
      <c r="KO81" s="480"/>
      <c r="KR81" s="568" t="str">
        <f>IF(Table1[[#This Row],[GTIN]]&lt;&gt;"",Table1[[#This Row],[GTIN]],"")</f>
        <v/>
      </c>
      <c r="KS81" s="569" t="str">
        <f>Table1[[#This Row],[Kreditor]]</f>
        <v/>
      </c>
      <c r="KT81" s="570" t="str">
        <f>IF(Table1[[#This Row],[Gültig ab (Datum)]]&lt;&gt;"",Table1[[#This Row],[Gültig ab (Datum)]],"")</f>
        <v/>
      </c>
      <c r="KU81" s="570"/>
      <c r="KV81" s="583" t="str">
        <f>IF(Table1[[#This Row],[Artikel verpackt? 
(X=Ja)]]="","",Table1[[#This Row],[Artikel verpackt? 
(X=Ja)]])</f>
        <v/>
      </c>
      <c r="KW81" s="571" t="str">
        <f>IF(Table1[[#This Row],[Verpackung recyclingfähig?
(X=Ja)]]="","",Table1[[#This Row],[Verpackung recyclingfähig?
(X=Ja)]])</f>
        <v/>
      </c>
      <c r="KX81" s="572"/>
      <c r="KY81" s="573"/>
      <c r="KZ81" s="574"/>
      <c r="LA81" s="574"/>
      <c r="LB81" s="574"/>
      <c r="LC81" s="574"/>
      <c r="LD81" s="574"/>
      <c r="LE81" s="574"/>
      <c r="LF81" s="575"/>
      <c r="LG81" s="576" t="str">
        <f>IF(Table1[[#This Row],[Hauptkörper - B1 - Art]]="","",VLOOKUP(Table1[[#This Row],[Hauptkörper - B1 - Art]],'DD FD'!B:C,2,FALSE))</f>
        <v/>
      </c>
      <c r="LH81" s="577" t="str">
        <f>IF(Table1[[#This Row],[Hauptkörper - B1 - Fraktion]]="","",VLOOKUP(Table1[[#This Row],[Hauptkörper - B1 - Fraktion]],'DD FD'!H:J,3,FALSE))</f>
        <v/>
      </c>
      <c r="LI81" s="574" t="str">
        <f>IF(Table1[[#This Row],[Hauptkörper - B1 - Gewicht
(in G)]]="","",Table1[[#This Row],[Hauptkörper - B1 - Gewicht
(in G)]])</f>
        <v/>
      </c>
      <c r="LJ81" s="574" t="str">
        <f>IF(Table1[[#This Row],[Hauptkörper - B1 - Lizenzierungs-pflichtig? (X=Ja)]]="","",Table1[[#This Row],[Hauptkörper - B1 - Lizenzierungs-pflichtig? (X=Ja)]])</f>
        <v/>
      </c>
      <c r="LK81" s="577" t="str">
        <f>IF(Table1[[#This Row],[Hauptkörper - B1 - Virgin Material]]="","",VLOOKUP(Table1[[#This Row],[Hauptkörper - B1 - Virgin Material]],'DD FD'!AJ:AK,2,FALSE))</f>
        <v/>
      </c>
      <c r="LL81" s="578" t="str">
        <f>IF(Table1[[#This Row],[Hauptkörper - B1 - Virgin Material Anteil (in %)]]="","",Table1[[#This Row],[Hauptkörper - B1 - Virgin Material Anteil (in %)]])</f>
        <v/>
      </c>
      <c r="LM81" s="577" t="str">
        <f>IF(Table1[[#This Row],[Hauptkörper - B1 - Recyceltes Material]]="","",VLOOKUP(Table1[[#This Row],[Hauptkörper - B1 - Recyceltes Material]],'DD FD'!AL:AM,2,FALSE))</f>
        <v/>
      </c>
      <c r="LN81" s="578" t="str">
        <f>IF(Table1[[#This Row],[Hauptkörper - B1 - Recyceltes Material Anteil (in %)]]="","",Table1[[#This Row],[Hauptkörper - B1 - Recyceltes Material Anteil (in %)]])</f>
        <v/>
      </c>
      <c r="LO81" s="579" t="str">
        <f>IF(Table1[[#This Row],[Hauptkörper - B1 - Beschichtung]]="","",VLOOKUP(Table1[[#This Row],[Hauptkörper - B1 - Beschichtung]],'DD FD'!AE:AF,2,FALSE))</f>
        <v/>
      </c>
      <c r="LP81" s="580" t="str">
        <f>IF(Table1[[#This Row],[Hauptkörper - B1 - Beschichtung Anteil (in %)]]="","",Table1[[#This Row],[Hauptkörper - B1 - Beschichtung Anteil (in %)]])</f>
        <v/>
      </c>
      <c r="LQ81" s="576" t="str">
        <f>IF(Table1[[#This Row],[Hauptkörper - B2 - Art]]="","",VLOOKUP(Table1[[#This Row],[Hauptkörper - B2 - Art]],'DD FD'!B:C,2,FALSE))</f>
        <v/>
      </c>
      <c r="LR81" s="577" t="str">
        <f>IF(Table1[[#This Row],[Hauptkörper - B2 - Fraktion]]="","",VLOOKUP(Table1[[#This Row],[Hauptkörper - B2 - Fraktion]],'DD FD'!H:J,3,FALSE))</f>
        <v/>
      </c>
      <c r="LS81" s="574" t="str">
        <f>IF(Table1[[#This Row],[Hauptkörper - B2 - Gewicht
(in G)]]="","",Table1[[#This Row],[Hauptkörper - B2 - Gewicht
(in G)]])</f>
        <v/>
      </c>
      <c r="LT81" s="574" t="str">
        <f>IF(Table1[[#This Row],[Hauptkörper - B2 - Lizenzierungs-pflichtig? (X=Ja)]]="","",Table1[[#This Row],[Hauptkörper - B2 - Lizenzierungs-pflichtig? (X=Ja)]])</f>
        <v/>
      </c>
      <c r="LU81" s="577" t="str">
        <f>IF(Table1[[#This Row],[Hauptkörper - B2 - Virgin Material]]="","",VLOOKUP(Table1[[#This Row],[Hauptkörper - B2 - Virgin Material]],'DD FD'!AJ:AK,2,FALSE))</f>
        <v/>
      </c>
      <c r="LV81" s="578" t="str">
        <f>IF(Table1[[#This Row],[Hauptkörper - B2 - Virgin Material Anteil (in %)]]="","",Table1[[#This Row],[Hauptkörper - B2 - Virgin Material Anteil (in %)]])</f>
        <v/>
      </c>
      <c r="LW81" s="577" t="str">
        <f>IF(Table1[[#This Row],[Hauptkörper - B2 - Recyceltes Material]]="","",VLOOKUP(Table1[[#This Row],[Hauptkörper - B2 - Recyceltes Material]],'DD FD'!AL:AM,2,FALSE))</f>
        <v/>
      </c>
      <c r="LX81" s="578" t="str">
        <f>IF(Table1[[#This Row],[Hauptkörper - B2 - Recyceltes Material Anteil (in %)]]="","",Table1[[#This Row],[Hauptkörper - B2 - Recyceltes Material Anteil (in %)]])</f>
        <v/>
      </c>
      <c r="LY81" s="577" t="str">
        <f>IF(Table1[[#This Row],[Hauptkörper - B2 - Beschichtung]]="","",VLOOKUP(Table1[[#This Row],[Hauptkörper - B2 - Beschichtung]],'DD FD'!AE:AF,2,FALSE))</f>
        <v/>
      </c>
      <c r="LZ81" s="580" t="str">
        <f>IF(Table1[[#This Row],[Hauptkörper - B2 - Beschichtung Anteil (in %)]]="","",Table1[[#This Row],[Hauptkörper - B2 - Beschichtung Anteil (in %)]])</f>
        <v/>
      </c>
      <c r="MA81" s="576" t="str">
        <f>IF(Table1[[#This Row],[Hauptkörper - B3 - Art]]="","",VLOOKUP(Table1[[#This Row],[Hauptkörper - B3 - Art]],'DD FD'!B:C,2,FALSE))</f>
        <v/>
      </c>
      <c r="MB81" s="577" t="str">
        <f>IF(Table1[[#This Row],[Hauptkörper - B3 - Fraktion]]="","",VLOOKUP(Table1[[#This Row],[Hauptkörper - B3 - Fraktion]],'DD FD'!H:J,3,FALSE))</f>
        <v/>
      </c>
      <c r="MC81" s="574" t="str">
        <f>IF(Table1[[#This Row],[Hauptkörper - B3 - Gewicht
(in G)]]="","",Table1[[#This Row],[Hauptkörper - B3 - Gewicht
(in G)]])</f>
        <v/>
      </c>
      <c r="MD81" s="574" t="str">
        <f>IF(Table1[[#This Row],[Hauptkörper - B3 - Lizenzierungs-pflichtig? (X=Ja)]]="","",Table1[[#This Row],[Hauptkörper - B3 - Lizenzierungs-pflichtig? (X=Ja)]])</f>
        <v/>
      </c>
      <c r="ME81" s="577" t="str">
        <f>IF(Table1[[#This Row],[Hauptkörper - B3 - Virgin Material]]="","",VLOOKUP(Table1[[#This Row],[Hauptkörper - B3 - Virgin Material]],'DD FD'!AJ:AK,2,FALSE))</f>
        <v/>
      </c>
      <c r="MF81" s="578" t="str">
        <f>IF(Table1[[#This Row],[Hauptkörper - B3 - Virgin Material Anteil (in %)]]="","",Table1[[#This Row],[Hauptkörper - B3 - Virgin Material Anteil (in %)]])</f>
        <v/>
      </c>
      <c r="MG81" s="577" t="str">
        <f>IF(Table1[[#This Row],[Hauptkörper - B3 - Recyceltes Material]]="","",VLOOKUP(Table1[[#This Row],[Hauptkörper - B3 - Recyceltes Material]],'DD FD'!AL:AM,2,FALSE))</f>
        <v/>
      </c>
      <c r="MH81" s="578" t="str">
        <f>IF(Table1[[#This Row],[Hauptkörper - B3 - Recyceltes Material Anteil (in %)]]="","",Table1[[#This Row],[Hauptkörper - B3 - Recyceltes Material Anteil (in %)]])</f>
        <v/>
      </c>
      <c r="MI81" s="577" t="str">
        <f>IF(Table1[[#This Row],[Hauptkörper - B3 - Beschichtung]]="","",VLOOKUP(Table1[[#This Row],[Hauptkörper - B3 - Beschichtung]],'DD FD'!AE:AF,2,FALSE))</f>
        <v/>
      </c>
      <c r="MJ81" s="580" t="str">
        <f>IF(Table1[[#This Row],[Hauptkörper - B3 - Beschichtung Anteil (in %)]]="","",Table1[[#This Row],[Hauptkörper - B3 - Beschichtung Anteil (in %)]])</f>
        <v/>
      </c>
      <c r="MK81" s="576" t="str">
        <f>IF(Table1[[#This Row],[Verschluss - B1 - Art]]="","",VLOOKUP(Table1[[#This Row],[Verschluss - B1 - Art]],'DD FD'!D:E,2,FALSE))</f>
        <v/>
      </c>
      <c r="ML81" s="577" t="str">
        <f>IF(Table1[[#This Row],[Verschluss - B1 - Fraktion]]="","",VLOOKUP(Table1[[#This Row],[Verschluss - B1 - Fraktion]],'DD FD'!H:J,3,FALSE))</f>
        <v/>
      </c>
      <c r="MM81" s="574" t="str">
        <f>IF(Table1[[#This Row],[Verschluss - B1 - Gewicht (in G)]]="","",Table1[[#This Row],[Verschluss - B1 - Gewicht (in G)]])</f>
        <v/>
      </c>
      <c r="MN81" s="574" t="str">
        <f>IF(Table1[[#This Row],[Verschluss - B1 - Lizenzierungs-pflichtig? (X=Ja)]]="","",Table1[[#This Row],[Verschluss - B1 - Lizenzierungs-pflichtig? (X=Ja)]])</f>
        <v/>
      </c>
      <c r="MO81" s="574" t="str">
        <f>IF(Table1[[#This Row],[Verschluss - B1 - Trennbar vom Hauptkörper? (X=Ja)]]="","",Table1[[#This Row],[Verschluss - B1 - Trennbar vom Hauptkörper? (X=Ja)]])</f>
        <v/>
      </c>
      <c r="MP81" s="577" t="str">
        <f>IF(Table1[[#This Row],[Verschluss - B1 - Virgin Material]]="","",VLOOKUP(Table1[[#This Row],[Verschluss - B1 - Virgin Material]],'DD FD'!AJ:AK,2,FALSE))</f>
        <v/>
      </c>
      <c r="MQ81" s="578" t="str">
        <f>IF(Table1[[#This Row],[Verschluss - B1 - Virgin Material Anteil (in %)]]="","",Table1[[#This Row],[Verschluss - B1 - Virgin Material Anteil (in %)]])</f>
        <v/>
      </c>
      <c r="MR81" s="577" t="str">
        <f>IF(Table1[[#This Row],[Verschluss - B1 - Recyceltes Material]]="","",VLOOKUP(Table1[[#This Row],[Verschluss - B1 - Recyceltes Material]],'DD FD'!AL:AM,2,FALSE))</f>
        <v/>
      </c>
      <c r="MS81" s="578" t="str">
        <f>IF(Table1[[#This Row],[Verschluss - B1 - Recyceltes Material Anteil (in %)]]="","",Table1[[#This Row],[Verschluss - B1 - Recyceltes Material Anteil (in %)]])</f>
        <v/>
      </c>
      <c r="MT81" s="577" t="str">
        <f>IF(Table1[[#This Row],[Verschluss - B1 - Beschichtung]]="","",VLOOKUP(Table1[[#This Row],[Verschluss - B1 - Beschichtung]],'DD FD'!AE:AF,2,FALSE))</f>
        <v/>
      </c>
      <c r="MU81" s="580" t="str">
        <f>IF(Table1[[#This Row],[Verschluss - B1 - Beschichtung Anteil (in %)]]="","",Table1[[#This Row],[Verschluss - B1 - Beschichtung Anteil (in %)]])</f>
        <v/>
      </c>
      <c r="MV81" s="576" t="str">
        <f>IF(Table1[[#This Row],[Verschluss - B2 - Art]]="","",VLOOKUP(Table1[[#This Row],[Verschluss - B2 - Art]],'DD FD'!D:E,2,FALSE))</f>
        <v/>
      </c>
      <c r="MW81" s="577" t="str">
        <f>IF(Table1[[#This Row],[Verschluss - B2 - Fraktion]]="","",VLOOKUP(Table1[[#This Row],[Verschluss - B2 - Fraktion]],'DD FD'!H:J,3,FALSE))</f>
        <v/>
      </c>
      <c r="MX81" s="574" t="str">
        <f>IF(Table1[[#This Row],[Verschluss - B2 - Gewicht (in G)]]="","",Table1[[#This Row],[Verschluss - B2 - Gewicht (in G)]])</f>
        <v/>
      </c>
      <c r="MY81" s="574" t="str">
        <f>IF(Table1[[#This Row],[Verschluss - B2 - Lizenzierungs-pflichtig? (X=Ja)]]="","",Table1[[#This Row],[Verschluss - B2 - Lizenzierungs-pflichtig? (X=Ja)]])</f>
        <v/>
      </c>
      <c r="MZ81" s="574" t="str">
        <f>IF(Table1[[#This Row],[Verschluss - B2 - Trennbar vom Hauptkörper? (X=Ja)]]="","",Table1[[#This Row],[Verschluss - B2 - Trennbar vom Hauptkörper? (X=Ja)]])</f>
        <v/>
      </c>
      <c r="NA81" s="577" t="str">
        <f>IF(Table1[[#This Row],[Verschluss - B2 - Virgin Material]]="","",VLOOKUP(Table1[[#This Row],[Verschluss - B2 - Virgin Material]],'DD FD'!AJ:AK,2,FALSE))</f>
        <v/>
      </c>
      <c r="NB81" s="578" t="str">
        <f>IF(Table1[[#This Row],[Verschluss - B2 - Virgin Material Anteil (in %)]]="","",Table1[[#This Row],[Verschluss - B2 - Virgin Material Anteil (in %)]])</f>
        <v/>
      </c>
      <c r="NC81" s="577" t="str">
        <f>IF(Table1[[#This Row],[Verschluss - B2 - Recyceltes Material]]="","",VLOOKUP(Table1[[#This Row],[Verschluss - B2 - Recyceltes Material]],'DD FD'!AL:AM,2,FALSE))</f>
        <v/>
      </c>
      <c r="ND81" s="578" t="str">
        <f>IF(Table1[[#This Row],[Verschluss - B2 - Recyceltes Material Anteil (in %)]]="","",Table1[[#This Row],[Verschluss - B2 - Recyceltes Material Anteil (in %)]])</f>
        <v/>
      </c>
      <c r="NE81" s="577" t="str">
        <f>IF(Table1[[#This Row],[Verschluss - B2 - Beschichtung]]="","",VLOOKUP(Table1[[#This Row],[Verschluss - B2 - Beschichtung]],'DD FD'!AE:AF,2,FALSE))</f>
        <v/>
      </c>
      <c r="NF81" s="580" t="str">
        <f>IF(Table1[[#This Row],[Verschluss - B2 - Beschichtung Anteil (in %)]]="","",Table1[[#This Row],[Verschluss - B2 - Beschichtung Anteil (in %)]])</f>
        <v/>
      </c>
      <c r="NG81" s="576" t="str">
        <f>IF(Table1[[#This Row],[Verschluss - B3 - Art]]="","",VLOOKUP(Table1[[#This Row],[Verschluss - B3 - Art]],'DD FD'!D:E,2,FALSE))</f>
        <v/>
      </c>
      <c r="NH81" s="577" t="str">
        <f>IF(Table1[[#This Row],[Verschluss - B3 - Fraktion]]="","",VLOOKUP(Table1[[#This Row],[Verschluss - B3 - Fraktion]],'DD FD'!H:J,3,FALSE))</f>
        <v/>
      </c>
      <c r="NI81" s="574" t="str">
        <f>IF(Table1[[#This Row],[Verschluss - B3 - Gewicht (in G)]]="","",Table1[[#This Row],[Verschluss - B3 - Gewicht (in G)]])</f>
        <v/>
      </c>
      <c r="NJ81" s="574" t="str">
        <f>IF(Table1[[#This Row],[Verschluss - B3 - Lizenzierungs-pflichtig? (X=Ja)]]="","",Table1[[#This Row],[Verschluss - B3 - Lizenzierungs-pflichtig? (X=Ja)]])</f>
        <v/>
      </c>
      <c r="NK81" s="574" t="str">
        <f>IF(Table1[[#This Row],[Verschluss - B3 - Trennbar vom Hauptkörper? (X=Ja)]]="","",Table1[[#This Row],[Verschluss - B3 - Trennbar vom Hauptkörper? (X=Ja)]])</f>
        <v/>
      </c>
      <c r="NL81" s="577" t="str">
        <f>IF(Table1[[#This Row],[Verschluss - B3 - Virgin Material]]="","",VLOOKUP(Table1[[#This Row],[Verschluss - B3 - Virgin Material]],'DD FD'!AJ:AK,2,FALSE))</f>
        <v/>
      </c>
      <c r="NM81" s="578" t="str">
        <f>IF(Table1[[#This Row],[Verschluss - B3 - Virgin Material Anteil (in %)]]="","",Table1[[#This Row],[Verschluss - B3 - Virgin Material Anteil (in %)]])</f>
        <v/>
      </c>
      <c r="NN81" s="577" t="str">
        <f>IF(Table1[[#This Row],[Verschluss - B3 - Recyceltes Material]]="","",VLOOKUP(Table1[[#This Row],[Verschluss - B3 - Recyceltes Material]],'DD FD'!AL:AM,2,FALSE))</f>
        <v/>
      </c>
      <c r="NO81" s="578" t="str">
        <f>IF(Table1[[#This Row],[Verschluss - B3 - Recyceltes Material Anteil (in %)]]="","",Table1[[#This Row],[Verschluss - B3 - Recyceltes Material Anteil (in %)]])</f>
        <v/>
      </c>
      <c r="NP81" s="577" t="str">
        <f>IF(Table1[[#This Row],[Verschluss - B3 - Beschichtung]]="","",VLOOKUP(Table1[[#This Row],[Verschluss - B3 - Beschichtung]],'DD FD'!AE:AF,2,FALSE))</f>
        <v/>
      </c>
      <c r="NQ81" s="580" t="str">
        <f>IF(Table1[[#This Row],[Verschluss - B3 - Beschichtung Anteil (in %)]]="","",Table1[[#This Row],[Verschluss - B3 - Beschichtung Anteil (in %)]])</f>
        <v/>
      </c>
      <c r="NR81" s="576" t="str">
        <f>IF(Table1[[#This Row],[Etikett - B1 - Art]]="","",VLOOKUP(Table1[[#This Row],[Etikett - B1 - Art]],'DD FD'!F:G,2,FALSE))</f>
        <v/>
      </c>
      <c r="NS81" s="577" t="str">
        <f>IF(Table1[[#This Row],[Etikett - B1 - Fraktion]]="","",VLOOKUP(Table1[[#This Row],[Etikett - B1 - Fraktion]],'DD FD'!H:J,3,FALSE))</f>
        <v/>
      </c>
      <c r="NT81" s="574" t="str">
        <f>IF(Table1[[#This Row],[Etikett - B1 - Gewicht (in G)]]="","",Table1[[#This Row],[Etikett - B1 - Gewicht (in G)]])</f>
        <v/>
      </c>
      <c r="NU81" s="574" t="str">
        <f>IF(Table1[[#This Row],[Etikett - B1 - Lizenzierungs-pflichtig? (X=Ja)]]="","",Table1[[#This Row],[Etikett - B1 - Lizenzierungs-pflichtig? (X=Ja)]])</f>
        <v/>
      </c>
      <c r="NV81" s="574" t="str">
        <f>IF(Table1[[#This Row],[Etikett - B1 - Trennbar vom Hauptkörper? (X=Ja)]]="","",Table1[[#This Row],[Etikett - B1 - Trennbar vom Hauptkörper? (X=Ja)]])</f>
        <v/>
      </c>
      <c r="NW81" s="577" t="str">
        <f>IF(Table1[[#This Row],[Etikett - B1 - Virgin Material]]="","",VLOOKUP(Table1[[#This Row],[Etikett - B1 - Virgin Material]],'DD FD'!AJ:AK,2,FALSE))</f>
        <v/>
      </c>
      <c r="NX81" s="578" t="str">
        <f>IF(Table1[[#This Row],[Etikett - B1 - Virgin Material Anteil (in %)]]="","",Table1[[#This Row],[Etikett - B1 - Virgin Material Anteil (in %)]])</f>
        <v/>
      </c>
      <c r="NY81" s="577" t="str">
        <f>IF(Table1[[#This Row],[Etikett - B1 - Recyceltes Material]]="","",VLOOKUP(Table1[[#This Row],[Etikett - B1 - Recyceltes Material]],'DD FD'!AL:AM,2,FALSE))</f>
        <v/>
      </c>
      <c r="NZ81" s="578" t="str">
        <f>IF(Table1[[#This Row],[Etikett - B1 - Recyceltes Material Anteil (in %)]]="","",Table1[[#This Row],[Etikett - B1 - Recyceltes Material Anteil (in %)]])</f>
        <v/>
      </c>
      <c r="OA81" s="577" t="str">
        <f>IF(Table1[[#This Row],[Etikett - B1 - Beschichtung]]="","",VLOOKUP(Table1[[#This Row],[Etikett - B1 - Beschichtung]],'DD FD'!AE:AF,2,FALSE))</f>
        <v/>
      </c>
      <c r="OB81" s="580" t="str">
        <f>IF(Table1[[#This Row],[Etikett - B1 - Beschichtung Anteil (in %)]]="","",Table1[[#This Row],[Etikett - B1 - Beschichtung Anteil (in %)]])</f>
        <v/>
      </c>
      <c r="OC81" s="576" t="str">
        <f>IF(Table1[[#This Row],[Etikett - B2 - Art]]="","",VLOOKUP(Table1[[#This Row],[Etikett - B2 - Art]],'DD FD'!F:G,2,FALSE))</f>
        <v/>
      </c>
      <c r="OD81" s="577" t="str">
        <f>IF(Table1[[#This Row],[Etikett - B2 - Fraktion]]="","",VLOOKUP(Table1[[#This Row],[Etikett - B2 - Fraktion]],'DD FD'!H:J,3,FALSE))</f>
        <v/>
      </c>
      <c r="OE81" s="574" t="str">
        <f>IF(Table1[[#This Row],[Etikett - B2 - Gewicht (in G)]]="","",Table1[[#This Row],[Etikett - B2 - Gewicht (in G)]])</f>
        <v/>
      </c>
      <c r="OF81" s="574" t="str">
        <f>IF(Table1[[#This Row],[Etikett - B2 - Lizenzierungs-pflichtig? (X=Ja)]]="","",Table1[[#This Row],[Etikett - B2 - Lizenzierungs-pflichtig? (X=Ja)]])</f>
        <v/>
      </c>
      <c r="OG81" s="574" t="str">
        <f>IF(Table1[[#This Row],[Etikett - B2 - Trennbar vom Hauptkörper? (X=Ja)]]="","",Table1[[#This Row],[Etikett - B2 - Trennbar vom Hauptkörper? (X=Ja)]])</f>
        <v/>
      </c>
      <c r="OH81" s="577" t="str">
        <f>IF(Table1[[#This Row],[Etikett - B2 - Virgin Material]]="","",VLOOKUP(Table1[[#This Row],[Etikett - B2 - Virgin Material]],'DD FD'!AJ:AK,2,FALSE))</f>
        <v/>
      </c>
      <c r="OI81" s="578" t="str">
        <f>IF(Table1[[#This Row],[Etikett - B2 - Virgin Material Anteil (in %)]]="","",Table1[[#This Row],[Etikett - B2 - Virgin Material Anteil (in %)]])</f>
        <v/>
      </c>
      <c r="OJ81" s="577" t="str">
        <f>IF(Table1[[#This Row],[Etikett - B2 - Recyceltes Material]]="","",VLOOKUP(Table1[[#This Row],[Etikett - B2 - Recyceltes Material]],'DD FD'!AL:AM,2,FALSE))</f>
        <v/>
      </c>
      <c r="OK81" s="578" t="str">
        <f>IF(Table1[[#This Row],[Etikett - B2 - Recyceltes Material Anteil (in %)]]="","",Table1[[#This Row],[Etikett - B2 - Recyceltes Material Anteil (in %)]])</f>
        <v/>
      </c>
      <c r="OL81" s="577" t="str">
        <f>IF(Table1[[#This Row],[Etikett - B2 - Beschichtung]]="","",VLOOKUP(Table1[[#This Row],[Etikett - B2 - Beschichtung]],'DD FD'!AE:AF,2,FALSE))</f>
        <v/>
      </c>
      <c r="OM81" s="580" t="str">
        <f>IF(Table1[[#This Row],[Etikett - B2 - Beschichtung Anteil (in %)]]="","",Table1[[#This Row],[Etikett - B2 - Beschichtung Anteil (in %)]])</f>
        <v/>
      </c>
      <c r="ON81" s="576" t="str">
        <f>IF(Table1[[#This Row],[Etikett - B3 - Art]]="","",VLOOKUP(Table1[[#This Row],[Etikett - B3 - Art]],'DD FD'!F:G,2,FALSE))</f>
        <v/>
      </c>
      <c r="OO81" s="577" t="str">
        <f>IF(Table1[[#This Row],[Etikett - B3 - Fraktion]]="","",VLOOKUP(Table1[[#This Row],[Etikett - B3 - Fraktion]],'DD FD'!H:J,3,FALSE))</f>
        <v/>
      </c>
      <c r="OP81" s="574" t="str">
        <f>IF(Table1[[#This Row],[Etikett - B3 - Gewicht (in G)]]="","",Table1[[#This Row],[Etikett - B3 - Gewicht (in G)]])</f>
        <v/>
      </c>
      <c r="OQ81" s="574" t="str">
        <f>IF(Table1[[#This Row],[Etikett - B3 - Lizenzierungs-pflichtig? (X=Ja)]]="","",Table1[[#This Row],[Etikett - B3 - Lizenzierungs-pflichtig? (X=Ja)]])</f>
        <v/>
      </c>
      <c r="OR81" s="574" t="str">
        <f>IF(Table1[[#This Row],[Etikett - B3 - Trennbar vom Hauptkörper? (X=Ja)]]="","",Table1[[#This Row],[Etikett - B3 - Trennbar vom Hauptkörper? (X=Ja)]])</f>
        <v/>
      </c>
      <c r="OS81" s="577" t="str">
        <f>IF(Table1[[#This Row],[Etikett - B3 - Virgin Material]]="","",VLOOKUP(Table1[[#This Row],[Etikett - B3 - Virgin Material]],'DD FD'!AJ:AK,2,FALSE))</f>
        <v/>
      </c>
      <c r="OT81" s="578" t="str">
        <f>IF(Table1[[#This Row],[Etikett - B3 - Virgin Material Anteil (in %)]]="","",Table1[[#This Row],[Etikett - B3 - Virgin Material Anteil (in %)]])</f>
        <v/>
      </c>
      <c r="OU81" s="577" t="str">
        <f>IF(Table1[[#This Row],[Etikett - B3 - Recyceltes Material]]="","",VLOOKUP(Table1[[#This Row],[Etikett - B3 - Recyceltes Material]],'DD FD'!AL:AM,2,FALSE))</f>
        <v/>
      </c>
      <c r="OV81" s="578" t="str">
        <f>IF(Table1[[#This Row],[Etikett - B3 - Recyceltes Material Anteil (in %)]]="","",Table1[[#This Row],[Etikett - B3 - Recyceltes Material Anteil (in %)]])</f>
        <v/>
      </c>
      <c r="OW81" s="577" t="str">
        <f>IF(Table1[[#This Row],[Etikett - B3 - Beschichtung]]="","",VLOOKUP(Table1[[#This Row],[Etikett - B3 - Beschichtung]],'DD FD'!AE:AF,2,FALSE))</f>
        <v/>
      </c>
      <c r="OX81" s="613" t="str">
        <f>IF(Table1[[#This Row],[Etikett - B3 - Beschichtung Anteil (in %)]]="","",Table1[[#This Row],[Etikett - B3 - Beschichtung Anteil (in %)]])</f>
        <v/>
      </c>
      <c r="OY81" s="618">
        <f>ROUNDUP(SUM(
IF(AND(LH81='DD FD'!$J$7,LJ81='DD FD'!$AI$3),LI81,0),
IF(AND(LR81='DD FD'!$J$7,LT81='DD FD'!$AI$3),LS81,0),
IF(AND(MB81='DD FD'!$J$7,MD81='DD FD'!$AI$3),MC81,0),
IF(AND(ML81='DD FD'!$J$7,MN81='DD FD'!$AI$3),MM81,0),
IF(AND(MW81='DD FD'!$J$7,MY81='DD FD'!$AI$3),MX81,0),
IF(AND(NH81='DD FD'!$J$7,NJ81='DD FD'!$AI$3),NI81,0),
IF(AND(NS81='DD FD'!$J$7,NU81='DD FD'!$AI$3),NT81,0),
IF(AND(OD81='DD FD'!$J$7,OF81='DD FD'!$AI$3),OE81,0),
IF(AND(OO81='DD FD'!$J$7,OQ81='DD FD'!$AI$3),OP81,0),
),2)</f>
        <v>0</v>
      </c>
      <c r="OZ81" s="617">
        <f>ROUNDUP(SUM(
IF(AND(LH81='DD FD'!$J$6,LJ81='DD FD'!$AI$3),LI81,0),
IF(AND(LR81='DD FD'!$J$6,LT81='DD FD'!$AI$3),LS81,0),
IF(AND(MB81='DD FD'!$J$6,MD81='DD FD'!$AI$3),MC81,0),
IF(AND(ML81='DD FD'!$J$6,MN81='DD FD'!$AI$3),MM81,0),
IF(AND(MW81='DD FD'!$J$6,MY81='DD FD'!$AI$3),MX81,0),
IF(AND(NH81='DD FD'!$J$6,NJ81='DD FD'!$AI$3),NI81,0),
IF(AND(NS81='DD FD'!$J$6,NU81='DD FD'!$AI$3),NT81,0),
IF(AND(OD81='DD FD'!$J$6,OF81='DD FD'!$AI$3),OE81,0),
IF(AND(OO81='DD FD'!$J$6,OQ81='DD FD'!$AI$3),OP81,0),
),2)</f>
        <v>0</v>
      </c>
      <c r="PA81" s="617">
        <f>ROUNDUP(SUM(
IF(AND(LH81='DD FD'!$J$10,LJ81='DD FD'!$AI$3),LI81,0),
IF(AND(LR81='DD FD'!$J$10,LT81='DD FD'!$AI$3),LS81,0),
IF(AND(MB81='DD FD'!$J$10,MD81='DD FD'!$AI$3),MC81,0),
IF(AND(ML81='DD FD'!$J$10,MN81='DD FD'!$AI$3),MM81,0),
IF(AND(MW81='DD FD'!$J$10,MY81='DD FD'!$AI$3),MX81,0),
IF(AND(NH81='DD FD'!$J$10,NJ81='DD FD'!$AI$3),NI81,0),
IF(AND(NS81='DD FD'!$J$10,NU81='DD FD'!$AI$3),NT81,0),
IF(AND(OD81='DD FD'!$J$10,OF81='DD FD'!$AI$3),OE81,0),
IF(AND(OO81='DD FD'!$J$10,OQ81='DD FD'!$AI$3),OP81,0),
),2)</f>
        <v>0</v>
      </c>
      <c r="PB81" s="617">
        <f>ROUNDUP(SUM(
IF(AND(LH81='DD FD'!$J$8,LJ81='DD FD'!$AI$3),LI81,0),
IF(AND(LR81='DD FD'!$J$8,LT81='DD FD'!$AI$3),LS81,0),
IF(AND(MB81='DD FD'!$J$8,MD81='DD FD'!$AI$3),MC81,0),
IF(AND(ML81='DD FD'!$J$8,MN81='DD FD'!$AI$3),MM81,0),
IF(AND(MW81='DD FD'!$J$8,MY81='DD FD'!$AI$3),MX81,0),
IF(AND(NH81='DD FD'!$J$8,NJ81='DD FD'!$AI$3),NI81,0),
IF(AND(NS81='DD FD'!$J$8,NU81='DD FD'!$AI$3),NT81,0),
IF(AND(OD81='DD FD'!$J$8,OF81='DD FD'!$AI$3),OE81,0),
IF(AND(OO81='DD FD'!$J$8,OQ81='DD FD'!$AI$3),OP81,0),
),2)</f>
        <v>0</v>
      </c>
      <c r="PC81" s="617">
        <f>ROUNDUP(SUM(
IF(AND(LH81='DD FD'!$J$5,LJ81='DD FD'!$AI$3),LI81,0),
IF(AND(LR81='DD FD'!$J$5,LT81='DD FD'!$AI$3),LS81,0),
IF(AND(MB81='DD FD'!$J$5,MD81='DD FD'!$AI$3),MC81,0),
IF(AND(ML81='DD FD'!$J$5,MN81='DD FD'!$AI$3),MM81,0),
IF(AND(MW81='DD FD'!$J$5,MY81='DD FD'!$AI$3),MX81,0),
IF(AND(NH81='DD FD'!$J$5,NJ81='DD FD'!$AI$3),NI81,0),
IF(AND(NS81='DD FD'!$J$5,NU81='DD FD'!$AI$3),NT81,0),
IF(AND(OD81='DD FD'!$J$5,OF81='DD FD'!$AI$3),OE81,0),
IF(AND(OO81='DD FD'!$J$5,OQ81='DD FD'!$AI$3),OP81,0),
),2)</f>
        <v>0</v>
      </c>
      <c r="PD81" s="617">
        <f>ROUNDUP(SUM(
IF(AND(LH81='DD FD'!$J$9,LJ81='DD FD'!$AI$3),LI81,0),
IF(AND(LR81='DD FD'!$J$9,LT81='DD FD'!$AI$3),LS81,0),
IF(AND(MB81='DD FD'!$J$9,MD81='DD FD'!$AI$3),MC81,0),
IF(AND(ML81='DD FD'!$J$9,MN81='DD FD'!$AI$3),MM81,0),
IF(AND(MW81='DD FD'!$J$9,MY81='DD FD'!$AI$3),MX81,0),
IF(AND(NH81='DD FD'!$J$9,NJ81='DD FD'!$AI$3),NI81,0),
IF(AND(NS81='DD FD'!$J$9,NU81='DD FD'!$AI$3),NT81,0),
IF(AND(OD81='DD FD'!$J$9,OF81='DD FD'!$AI$3),OE81,0),
IF(AND(OO81='DD FD'!$J$9,OQ81='DD FD'!$AI$3),OP81,0),
),2)</f>
        <v>0</v>
      </c>
      <c r="PE81" s="617">
        <f>ROUNDUP(SUM(
IF(AND(LH81='DD FD'!$J$4,LJ81='DD FD'!$AI$3),LI81,0),
IF(AND(LR81='DD FD'!$J$4,LT81='DD FD'!$AI$3),LS81,0),
IF(AND(MB81='DD FD'!$J$4,MD81='DD FD'!$AI$3),MC81,0),
IF(AND(ML81='DD FD'!$J$4,MN81='DD FD'!$AI$3),MM81,0),
IF(AND(MW81='DD FD'!$J$4,MY81='DD FD'!$AI$3),MX81,0),
IF(AND(NH81='DD FD'!$J$4,NJ81='DD FD'!$AI$3),NI81,0),
IF(AND(NS81='DD FD'!$J$4,NU81='DD FD'!$AI$3),NT81,0),
IF(AND(OD81='DD FD'!$J$4,OF81='DD FD'!$AI$3),OE81,0),
IF(AND(OO81='DD FD'!$J$4,OQ81='DD FD'!$AI$3),OP81,0),
),2)</f>
        <v>0</v>
      </c>
      <c r="PF81" s="619">
        <f>ROUNDUP(SUM(
IF(AND(LH81='DD FD'!$J$11,LJ81='DD FD'!$AI$3),LI81,0),
IF(AND(LR81='DD FD'!$J$11,LT81='DD FD'!$AI$3),LS81,0),
IF(AND(MB81='DD FD'!$J$11,MD81='DD FD'!$AI$3),MC81,0),
IF(AND(ML81='DD FD'!$J$11,MN81='DD FD'!$AI$3),MM81,0),
IF(AND(MW81='DD FD'!$J$11,MY81='DD FD'!$AI$3),MX81,0),
IF(AND(NH81='DD FD'!$J$11,NJ81='DD FD'!$AI$3),NI81,0),
IF(AND(NS81='DD FD'!$J$11,NU81='DD FD'!$AI$3),NT81,0),
IF(AND(OD81='DD FD'!$J$11,OF81='DD FD'!$AI$3),OE81,0),
IF(AND(OO81='DD FD'!$J$11,OQ81='DD FD'!$AI$3),OP81,0),
),2)</f>
        <v>0</v>
      </c>
    </row>
    <row r="82" spans="1:422">
      <c r="A82" s="806"/>
      <c r="B82" s="934"/>
      <c r="C82" s="247"/>
      <c r="D82" s="842"/>
      <c r="E82" s="247"/>
      <c r="F82" s="158"/>
      <c r="G82" s="710"/>
      <c r="H82" s="712"/>
      <c r="I82" s="936"/>
      <c r="J82" s="803"/>
      <c r="K82" s="150"/>
      <c r="L82" s="146" t="str">
        <f t="shared" si="27"/>
        <v/>
      </c>
      <c r="M82" s="501" t="str">
        <f t="shared" si="44"/>
        <v/>
      </c>
      <c r="N82" s="504"/>
      <c r="O82" s="113" t="str">
        <f t="shared" si="45"/>
        <v/>
      </c>
      <c r="P82" s="114" t="str">
        <f t="shared" si="28"/>
        <v/>
      </c>
      <c r="Q82" s="152"/>
      <c r="R82" s="152"/>
      <c r="S82" s="115" t="str">
        <f t="shared" si="46"/>
        <v/>
      </c>
      <c r="T82" s="159"/>
      <c r="U82" s="159"/>
      <c r="V82" s="157"/>
      <c r="W82" s="157"/>
      <c r="X82" s="157"/>
      <c r="Y82" s="772"/>
      <c r="Z82" s="158"/>
      <c r="AA82" s="144"/>
      <c r="AB82" s="112"/>
      <c r="AC82" s="153"/>
      <c r="AD82" s="153"/>
      <c r="AE82" s="153"/>
      <c r="AF82" s="153"/>
      <c r="AG82" s="153"/>
      <c r="AH82" s="153"/>
      <c r="AI82" s="152"/>
      <c r="AJ82" s="158"/>
      <c r="AK82" s="158"/>
      <c r="AL82" s="158"/>
      <c r="AM82" s="116" t="str">
        <f t="shared" si="47"/>
        <v/>
      </c>
      <c r="AN82" s="116" t="str">
        <f t="shared" si="48"/>
        <v/>
      </c>
      <c r="AO82" s="324"/>
      <c r="AP82" s="503"/>
      <c r="AQ82" s="487" t="str">
        <f t="shared" si="49"/>
        <v/>
      </c>
      <c r="AR82" s="113" t="str">
        <f t="shared" si="29"/>
        <v/>
      </c>
      <c r="AS82" s="113" t="str">
        <f t="shared" si="30"/>
        <v/>
      </c>
      <c r="AT82" s="113" t="str">
        <f t="shared" si="31"/>
        <v/>
      </c>
      <c r="AU82" s="113" t="str">
        <f t="shared" si="32"/>
        <v/>
      </c>
      <c r="AV82" s="159"/>
      <c r="AW82" s="157"/>
      <c r="AX82" s="157"/>
      <c r="AY82" s="157"/>
      <c r="AZ82" s="157"/>
      <c r="BA82" s="116" t="str">
        <f t="shared" si="33"/>
        <v/>
      </c>
      <c r="BB82" s="316"/>
      <c r="BC82" s="116" t="str">
        <f t="shared" si="34"/>
        <v/>
      </c>
      <c r="BD82" s="133" t="str">
        <f t="shared" si="35"/>
        <v/>
      </c>
      <c r="BE82" s="157"/>
      <c r="BF82" s="1180"/>
      <c r="BG82" s="1180"/>
      <c r="BH82" s="158"/>
      <c r="BI82" s="490"/>
      <c r="BJ82" s="514" t="str">
        <f t="shared" si="50"/>
        <v/>
      </c>
      <c r="BK82" s="789"/>
      <c r="BL82" s="116" t="str">
        <f t="shared" si="51"/>
        <v/>
      </c>
      <c r="BM82" s="144"/>
      <c r="BN82" s="144"/>
      <c r="BO82" s="144"/>
      <c r="BP82" s="790"/>
      <c r="BQ82" s="790"/>
      <c r="BR82" s="790"/>
      <c r="BS82" s="116" t="str">
        <f t="shared" si="36"/>
        <v/>
      </c>
      <c r="BT82" s="790"/>
      <c r="BU82" s="808" t="str">
        <f t="shared" si="37"/>
        <v/>
      </c>
      <c r="BV82" s="791"/>
      <c r="BW82" s="144"/>
      <c r="BX82" s="20"/>
      <c r="BY82" s="20"/>
      <c r="BZ82" s="20"/>
      <c r="CA82" s="792"/>
      <c r="CB82" s="1201"/>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c r="DL82" s="144"/>
      <c r="DM82" s="144"/>
      <c r="DN82" s="144"/>
      <c r="DO82" s="144"/>
      <c r="DP82" s="144"/>
      <c r="DQ82" s="144"/>
      <c r="DR82" s="144"/>
      <c r="DS82" s="144"/>
      <c r="DT82" s="144"/>
      <c r="DU82" s="144"/>
      <c r="DV82" s="144"/>
      <c r="DW82" s="144"/>
      <c r="DX82" s="144"/>
      <c r="DY82" s="144"/>
      <c r="DZ82" s="144"/>
      <c r="EA82" s="144"/>
      <c r="EB82" s="144"/>
      <c r="EC82" s="144"/>
      <c r="ED82" s="782" t="str">
        <f t="shared" si="52"/>
        <v/>
      </c>
      <c r="EE82" s="519"/>
      <c r="EF82" s="793"/>
      <c r="EG82" s="519"/>
      <c r="EH82" s="794"/>
      <c r="EI82" s="790"/>
      <c r="EJ82" s="794"/>
      <c r="EK82" s="794"/>
      <c r="EL82" s="790"/>
      <c r="EM82" s="790"/>
      <c r="EN82" s="790"/>
      <c r="EO82" s="112" t="str">
        <f t="shared" si="38"/>
        <v/>
      </c>
      <c r="EP82" s="790"/>
      <c r="EQ82" s="488" t="str">
        <f t="shared" si="39"/>
        <v/>
      </c>
      <c r="ER82" s="1100"/>
      <c r="ES82" s="1099" t="str">
        <f t="shared" si="53"/>
        <v/>
      </c>
      <c r="ET82" s="525"/>
      <c r="EU82" s="148"/>
      <c r="EV82" s="148"/>
      <c r="EW82" s="148"/>
      <c r="EX82" s="148"/>
      <c r="EY82" s="148"/>
      <c r="EZ82" s="148"/>
      <c r="FA82" s="148"/>
      <c r="FB82" s="148"/>
      <c r="FC82" s="148"/>
      <c r="FD82" s="148"/>
      <c r="FE82" s="148"/>
      <c r="FF82" s="148"/>
      <c r="FG82" s="148"/>
      <c r="FH82" s="148"/>
      <c r="FI82" s="528"/>
      <c r="FJ82" s="513" t="str">
        <f t="shared" si="40"/>
        <v/>
      </c>
      <c r="FK82" s="158"/>
      <c r="FL82" s="850"/>
      <c r="FM82" s="850"/>
      <c r="FN82" s="850"/>
      <c r="FO82" s="850"/>
      <c r="FP82" s="850"/>
      <c r="FQ82" s="850"/>
      <c r="FR82" s="157"/>
      <c r="FS82" s="143"/>
      <c r="FT82" s="143"/>
      <c r="FU82" s="847" t="str">
        <f t="shared" si="41"/>
        <v/>
      </c>
      <c r="FV82" s="555"/>
      <c r="FW82" s="523" t="str">
        <f>IF(Table1[[#This Row],[Nonfood Inhaltstoffe - Komponente]]="","",VLOOKUP(Table1[[#This Row],[Nonfood Inhaltstoffe - Komponente]],'Dropdown Auswahl'!BJ:BK,2,FALSE))</f>
        <v/>
      </c>
      <c r="FX82" s="1013"/>
      <c r="FY82" s="1011" t="str">
        <f t="shared" si="42"/>
        <v/>
      </c>
      <c r="FZ82" s="152"/>
      <c r="GA82" s="152"/>
      <c r="GB82" s="152"/>
      <c r="GC82" s="529" t="str">
        <f t="shared" si="43"/>
        <v/>
      </c>
      <c r="GG82" s="21"/>
      <c r="GH82" s="21"/>
      <c r="GI82" s="1019"/>
      <c r="GJ82" s="1016" t="str">
        <f>IF(Table1[[#This Row],[Global Trade Item Number (GTIN)]]="","",Table1[[#This Row],[Global Trade Item Number (GTIN)]])</f>
        <v/>
      </c>
      <c r="GK82" s="555" t="str">
        <f>IF(Table1[[#This Row],[WAWI-Nr./ Kreditoren-Nummer
(ASDV)]]&lt;&gt;"",Table1[[#This Row],[WAWI-Nr./ Kreditoren-Nummer
(ASDV)]],"")</f>
        <v/>
      </c>
      <c r="GL82" s="165"/>
      <c r="GM82" s="165"/>
      <c r="GN82" s="165"/>
      <c r="GO82" s="485"/>
      <c r="GP82" s="534"/>
      <c r="GQ82" s="533"/>
      <c r="GR82" s="486"/>
      <c r="GS82" s="486"/>
      <c r="GT82" s="486"/>
      <c r="GU82" s="486"/>
      <c r="GV82" s="486"/>
      <c r="GW82" s="542"/>
      <c r="GX82" s="538"/>
      <c r="GY82" s="144"/>
      <c r="GZ82" s="480"/>
      <c r="HA82" s="158"/>
      <c r="HB82" s="480"/>
      <c r="HC82" s="480"/>
      <c r="HD82" s="480"/>
      <c r="HE82" s="480"/>
      <c r="HF82" s="480"/>
      <c r="HG82" s="480"/>
      <c r="HH82" s="538"/>
      <c r="HI82" s="480"/>
      <c r="HJ82" s="480"/>
      <c r="HK82" s="480"/>
      <c r="HL82" s="480"/>
      <c r="HM82" s="480"/>
      <c r="HN82" s="480"/>
      <c r="HO82" s="480"/>
      <c r="HP82" s="480"/>
      <c r="HQ82" s="480"/>
      <c r="HR82" s="538"/>
      <c r="HS82" s="480"/>
      <c r="HT82" s="480"/>
      <c r="HU82" s="480"/>
      <c r="HV82" s="480"/>
      <c r="HW82" s="480"/>
      <c r="HX82" s="480"/>
      <c r="HY82" s="480"/>
      <c r="HZ82" s="480"/>
      <c r="IA82" s="480"/>
      <c r="IB82" s="538"/>
      <c r="IC82" s="480"/>
      <c r="ID82" s="480"/>
      <c r="IE82" s="480"/>
      <c r="IF82" s="480"/>
      <c r="IG82" s="480"/>
      <c r="IH82" s="480"/>
      <c r="II82" s="480"/>
      <c r="IJ82" s="480"/>
      <c r="IK82" s="480"/>
      <c r="IL82" s="480"/>
      <c r="IM82" s="538"/>
      <c r="IN82" s="480"/>
      <c r="IO82" s="480"/>
      <c r="IP82" s="480"/>
      <c r="IQ82" s="480"/>
      <c r="IR82" s="480"/>
      <c r="IS82" s="480"/>
      <c r="IT82" s="480"/>
      <c r="IU82" s="480"/>
      <c r="IV82" s="480"/>
      <c r="IW82" s="480"/>
      <c r="IX82" s="538"/>
      <c r="IY82" s="480"/>
      <c r="IZ82" s="480"/>
      <c r="JA82" s="480"/>
      <c r="JB82" s="480"/>
      <c r="JC82" s="480"/>
      <c r="JD82" s="480"/>
      <c r="JE82" s="480"/>
      <c r="JF82" s="480"/>
      <c r="JG82" s="480"/>
      <c r="JH82" s="480"/>
      <c r="JI82" s="538"/>
      <c r="JJ82" s="480"/>
      <c r="JK82" s="480"/>
      <c r="JL82" s="480"/>
      <c r="JM82" s="480"/>
      <c r="JN82" s="480"/>
      <c r="JO82" s="480"/>
      <c r="JP82" s="480"/>
      <c r="JQ82" s="480"/>
      <c r="JR82" s="480"/>
      <c r="JS82" s="590"/>
      <c r="JT82" s="538"/>
      <c r="JU82" s="480"/>
      <c r="JV82" s="480"/>
      <c r="JW82" s="480"/>
      <c r="JX82" s="480"/>
      <c r="JY82" s="480"/>
      <c r="JZ82" s="480"/>
      <c r="KA82" s="480"/>
      <c r="KB82" s="480"/>
      <c r="KC82" s="480"/>
      <c r="KD82" s="480"/>
      <c r="KE82" s="538"/>
      <c r="KF82" s="480"/>
      <c r="KG82" s="480"/>
      <c r="KH82" s="480"/>
      <c r="KI82" s="480"/>
      <c r="KJ82" s="480"/>
      <c r="KK82" s="480"/>
      <c r="KL82" s="480"/>
      <c r="KM82" s="480"/>
      <c r="KN82" s="480"/>
      <c r="KO82" s="480"/>
      <c r="KR82" s="568" t="str">
        <f>IF(Table1[[#This Row],[GTIN]]&lt;&gt;"",Table1[[#This Row],[GTIN]],"")</f>
        <v/>
      </c>
      <c r="KS82" s="569" t="str">
        <f>Table1[[#This Row],[Kreditor]]</f>
        <v/>
      </c>
      <c r="KT82" s="570" t="str">
        <f>IF(Table1[[#This Row],[Gültig ab (Datum)]]&lt;&gt;"",Table1[[#This Row],[Gültig ab (Datum)]],"")</f>
        <v/>
      </c>
      <c r="KU82" s="570"/>
      <c r="KV82" s="583" t="str">
        <f>IF(Table1[[#This Row],[Artikel verpackt? 
(X=Ja)]]="","",Table1[[#This Row],[Artikel verpackt? 
(X=Ja)]])</f>
        <v/>
      </c>
      <c r="KW82" s="571" t="str">
        <f>IF(Table1[[#This Row],[Verpackung recyclingfähig?
(X=Ja)]]="","",Table1[[#This Row],[Verpackung recyclingfähig?
(X=Ja)]])</f>
        <v/>
      </c>
      <c r="KX82" s="572"/>
      <c r="KY82" s="573"/>
      <c r="KZ82" s="574"/>
      <c r="LA82" s="574"/>
      <c r="LB82" s="574"/>
      <c r="LC82" s="574"/>
      <c r="LD82" s="574"/>
      <c r="LE82" s="574"/>
      <c r="LF82" s="575"/>
      <c r="LG82" s="576" t="str">
        <f>IF(Table1[[#This Row],[Hauptkörper - B1 - Art]]="","",VLOOKUP(Table1[[#This Row],[Hauptkörper - B1 - Art]],'DD FD'!B:C,2,FALSE))</f>
        <v/>
      </c>
      <c r="LH82" s="577" t="str">
        <f>IF(Table1[[#This Row],[Hauptkörper - B1 - Fraktion]]="","",VLOOKUP(Table1[[#This Row],[Hauptkörper - B1 - Fraktion]],'DD FD'!H:J,3,FALSE))</f>
        <v/>
      </c>
      <c r="LI82" s="574" t="str">
        <f>IF(Table1[[#This Row],[Hauptkörper - B1 - Gewicht
(in G)]]="","",Table1[[#This Row],[Hauptkörper - B1 - Gewicht
(in G)]])</f>
        <v/>
      </c>
      <c r="LJ82" s="574" t="str">
        <f>IF(Table1[[#This Row],[Hauptkörper - B1 - Lizenzierungs-pflichtig? (X=Ja)]]="","",Table1[[#This Row],[Hauptkörper - B1 - Lizenzierungs-pflichtig? (X=Ja)]])</f>
        <v/>
      </c>
      <c r="LK82" s="577" t="str">
        <f>IF(Table1[[#This Row],[Hauptkörper - B1 - Virgin Material]]="","",VLOOKUP(Table1[[#This Row],[Hauptkörper - B1 - Virgin Material]],'DD FD'!AJ:AK,2,FALSE))</f>
        <v/>
      </c>
      <c r="LL82" s="578" t="str">
        <f>IF(Table1[[#This Row],[Hauptkörper - B1 - Virgin Material Anteil (in %)]]="","",Table1[[#This Row],[Hauptkörper - B1 - Virgin Material Anteil (in %)]])</f>
        <v/>
      </c>
      <c r="LM82" s="577" t="str">
        <f>IF(Table1[[#This Row],[Hauptkörper - B1 - Recyceltes Material]]="","",VLOOKUP(Table1[[#This Row],[Hauptkörper - B1 - Recyceltes Material]],'DD FD'!AL:AM,2,FALSE))</f>
        <v/>
      </c>
      <c r="LN82" s="578" t="str">
        <f>IF(Table1[[#This Row],[Hauptkörper - B1 - Recyceltes Material Anteil (in %)]]="","",Table1[[#This Row],[Hauptkörper - B1 - Recyceltes Material Anteil (in %)]])</f>
        <v/>
      </c>
      <c r="LO82" s="579" t="str">
        <f>IF(Table1[[#This Row],[Hauptkörper - B1 - Beschichtung]]="","",VLOOKUP(Table1[[#This Row],[Hauptkörper - B1 - Beschichtung]],'DD FD'!AE:AF,2,FALSE))</f>
        <v/>
      </c>
      <c r="LP82" s="580" t="str">
        <f>IF(Table1[[#This Row],[Hauptkörper - B1 - Beschichtung Anteil (in %)]]="","",Table1[[#This Row],[Hauptkörper - B1 - Beschichtung Anteil (in %)]])</f>
        <v/>
      </c>
      <c r="LQ82" s="576" t="str">
        <f>IF(Table1[[#This Row],[Hauptkörper - B2 - Art]]="","",VLOOKUP(Table1[[#This Row],[Hauptkörper - B2 - Art]],'DD FD'!B:C,2,FALSE))</f>
        <v/>
      </c>
      <c r="LR82" s="577" t="str">
        <f>IF(Table1[[#This Row],[Hauptkörper - B2 - Fraktion]]="","",VLOOKUP(Table1[[#This Row],[Hauptkörper - B2 - Fraktion]],'DD FD'!H:J,3,FALSE))</f>
        <v/>
      </c>
      <c r="LS82" s="574" t="str">
        <f>IF(Table1[[#This Row],[Hauptkörper - B2 - Gewicht
(in G)]]="","",Table1[[#This Row],[Hauptkörper - B2 - Gewicht
(in G)]])</f>
        <v/>
      </c>
      <c r="LT82" s="574" t="str">
        <f>IF(Table1[[#This Row],[Hauptkörper - B2 - Lizenzierungs-pflichtig? (X=Ja)]]="","",Table1[[#This Row],[Hauptkörper - B2 - Lizenzierungs-pflichtig? (X=Ja)]])</f>
        <v/>
      </c>
      <c r="LU82" s="577" t="str">
        <f>IF(Table1[[#This Row],[Hauptkörper - B2 - Virgin Material]]="","",VLOOKUP(Table1[[#This Row],[Hauptkörper - B2 - Virgin Material]],'DD FD'!AJ:AK,2,FALSE))</f>
        <v/>
      </c>
      <c r="LV82" s="578" t="str">
        <f>IF(Table1[[#This Row],[Hauptkörper - B2 - Virgin Material Anteil (in %)]]="","",Table1[[#This Row],[Hauptkörper - B2 - Virgin Material Anteil (in %)]])</f>
        <v/>
      </c>
      <c r="LW82" s="577" t="str">
        <f>IF(Table1[[#This Row],[Hauptkörper - B2 - Recyceltes Material]]="","",VLOOKUP(Table1[[#This Row],[Hauptkörper - B2 - Recyceltes Material]],'DD FD'!AL:AM,2,FALSE))</f>
        <v/>
      </c>
      <c r="LX82" s="578" t="str">
        <f>IF(Table1[[#This Row],[Hauptkörper - B2 - Recyceltes Material Anteil (in %)]]="","",Table1[[#This Row],[Hauptkörper - B2 - Recyceltes Material Anteil (in %)]])</f>
        <v/>
      </c>
      <c r="LY82" s="577" t="str">
        <f>IF(Table1[[#This Row],[Hauptkörper - B2 - Beschichtung]]="","",VLOOKUP(Table1[[#This Row],[Hauptkörper - B2 - Beschichtung]],'DD FD'!AE:AF,2,FALSE))</f>
        <v/>
      </c>
      <c r="LZ82" s="580" t="str">
        <f>IF(Table1[[#This Row],[Hauptkörper - B2 - Beschichtung Anteil (in %)]]="","",Table1[[#This Row],[Hauptkörper - B2 - Beschichtung Anteil (in %)]])</f>
        <v/>
      </c>
      <c r="MA82" s="576" t="str">
        <f>IF(Table1[[#This Row],[Hauptkörper - B3 - Art]]="","",VLOOKUP(Table1[[#This Row],[Hauptkörper - B3 - Art]],'DD FD'!B:C,2,FALSE))</f>
        <v/>
      </c>
      <c r="MB82" s="577" t="str">
        <f>IF(Table1[[#This Row],[Hauptkörper - B3 - Fraktion]]="","",VLOOKUP(Table1[[#This Row],[Hauptkörper - B3 - Fraktion]],'DD FD'!H:J,3,FALSE))</f>
        <v/>
      </c>
      <c r="MC82" s="574" t="str">
        <f>IF(Table1[[#This Row],[Hauptkörper - B3 - Gewicht
(in G)]]="","",Table1[[#This Row],[Hauptkörper - B3 - Gewicht
(in G)]])</f>
        <v/>
      </c>
      <c r="MD82" s="574" t="str">
        <f>IF(Table1[[#This Row],[Hauptkörper - B3 - Lizenzierungs-pflichtig? (X=Ja)]]="","",Table1[[#This Row],[Hauptkörper - B3 - Lizenzierungs-pflichtig? (X=Ja)]])</f>
        <v/>
      </c>
      <c r="ME82" s="577" t="str">
        <f>IF(Table1[[#This Row],[Hauptkörper - B3 - Virgin Material]]="","",VLOOKUP(Table1[[#This Row],[Hauptkörper - B3 - Virgin Material]],'DD FD'!AJ:AK,2,FALSE))</f>
        <v/>
      </c>
      <c r="MF82" s="578" t="str">
        <f>IF(Table1[[#This Row],[Hauptkörper - B3 - Virgin Material Anteil (in %)]]="","",Table1[[#This Row],[Hauptkörper - B3 - Virgin Material Anteil (in %)]])</f>
        <v/>
      </c>
      <c r="MG82" s="577" t="str">
        <f>IF(Table1[[#This Row],[Hauptkörper - B3 - Recyceltes Material]]="","",VLOOKUP(Table1[[#This Row],[Hauptkörper - B3 - Recyceltes Material]],'DD FD'!AL:AM,2,FALSE))</f>
        <v/>
      </c>
      <c r="MH82" s="578" t="str">
        <f>IF(Table1[[#This Row],[Hauptkörper - B3 - Recyceltes Material Anteil (in %)]]="","",Table1[[#This Row],[Hauptkörper - B3 - Recyceltes Material Anteil (in %)]])</f>
        <v/>
      </c>
      <c r="MI82" s="577" t="str">
        <f>IF(Table1[[#This Row],[Hauptkörper - B3 - Beschichtung]]="","",VLOOKUP(Table1[[#This Row],[Hauptkörper - B3 - Beschichtung]],'DD FD'!AE:AF,2,FALSE))</f>
        <v/>
      </c>
      <c r="MJ82" s="580" t="str">
        <f>IF(Table1[[#This Row],[Hauptkörper - B3 - Beschichtung Anteil (in %)]]="","",Table1[[#This Row],[Hauptkörper - B3 - Beschichtung Anteil (in %)]])</f>
        <v/>
      </c>
      <c r="MK82" s="576" t="str">
        <f>IF(Table1[[#This Row],[Verschluss - B1 - Art]]="","",VLOOKUP(Table1[[#This Row],[Verschluss - B1 - Art]],'DD FD'!D:E,2,FALSE))</f>
        <v/>
      </c>
      <c r="ML82" s="577" t="str">
        <f>IF(Table1[[#This Row],[Verschluss - B1 - Fraktion]]="","",VLOOKUP(Table1[[#This Row],[Verschluss - B1 - Fraktion]],'DD FD'!H:J,3,FALSE))</f>
        <v/>
      </c>
      <c r="MM82" s="574" t="str">
        <f>IF(Table1[[#This Row],[Verschluss - B1 - Gewicht (in G)]]="","",Table1[[#This Row],[Verschluss - B1 - Gewicht (in G)]])</f>
        <v/>
      </c>
      <c r="MN82" s="574" t="str">
        <f>IF(Table1[[#This Row],[Verschluss - B1 - Lizenzierungs-pflichtig? (X=Ja)]]="","",Table1[[#This Row],[Verschluss - B1 - Lizenzierungs-pflichtig? (X=Ja)]])</f>
        <v/>
      </c>
      <c r="MO82" s="574" t="str">
        <f>IF(Table1[[#This Row],[Verschluss - B1 - Trennbar vom Hauptkörper? (X=Ja)]]="","",Table1[[#This Row],[Verschluss - B1 - Trennbar vom Hauptkörper? (X=Ja)]])</f>
        <v/>
      </c>
      <c r="MP82" s="577" t="str">
        <f>IF(Table1[[#This Row],[Verschluss - B1 - Virgin Material]]="","",VLOOKUP(Table1[[#This Row],[Verschluss - B1 - Virgin Material]],'DD FD'!AJ:AK,2,FALSE))</f>
        <v/>
      </c>
      <c r="MQ82" s="578" t="str">
        <f>IF(Table1[[#This Row],[Verschluss - B1 - Virgin Material Anteil (in %)]]="","",Table1[[#This Row],[Verschluss - B1 - Virgin Material Anteil (in %)]])</f>
        <v/>
      </c>
      <c r="MR82" s="577" t="str">
        <f>IF(Table1[[#This Row],[Verschluss - B1 - Recyceltes Material]]="","",VLOOKUP(Table1[[#This Row],[Verschluss - B1 - Recyceltes Material]],'DD FD'!AL:AM,2,FALSE))</f>
        <v/>
      </c>
      <c r="MS82" s="578" t="str">
        <f>IF(Table1[[#This Row],[Verschluss - B1 - Recyceltes Material Anteil (in %)]]="","",Table1[[#This Row],[Verschluss - B1 - Recyceltes Material Anteil (in %)]])</f>
        <v/>
      </c>
      <c r="MT82" s="577" t="str">
        <f>IF(Table1[[#This Row],[Verschluss - B1 - Beschichtung]]="","",VLOOKUP(Table1[[#This Row],[Verschluss - B1 - Beschichtung]],'DD FD'!AE:AF,2,FALSE))</f>
        <v/>
      </c>
      <c r="MU82" s="580" t="str">
        <f>IF(Table1[[#This Row],[Verschluss - B1 - Beschichtung Anteil (in %)]]="","",Table1[[#This Row],[Verschluss - B1 - Beschichtung Anteil (in %)]])</f>
        <v/>
      </c>
      <c r="MV82" s="576" t="str">
        <f>IF(Table1[[#This Row],[Verschluss - B2 - Art]]="","",VLOOKUP(Table1[[#This Row],[Verschluss - B2 - Art]],'DD FD'!D:E,2,FALSE))</f>
        <v/>
      </c>
      <c r="MW82" s="577" t="str">
        <f>IF(Table1[[#This Row],[Verschluss - B2 - Fraktion]]="","",VLOOKUP(Table1[[#This Row],[Verschluss - B2 - Fraktion]],'DD FD'!H:J,3,FALSE))</f>
        <v/>
      </c>
      <c r="MX82" s="574" t="str">
        <f>IF(Table1[[#This Row],[Verschluss - B2 - Gewicht (in G)]]="","",Table1[[#This Row],[Verschluss - B2 - Gewicht (in G)]])</f>
        <v/>
      </c>
      <c r="MY82" s="574" t="str">
        <f>IF(Table1[[#This Row],[Verschluss - B2 - Lizenzierungs-pflichtig? (X=Ja)]]="","",Table1[[#This Row],[Verschluss - B2 - Lizenzierungs-pflichtig? (X=Ja)]])</f>
        <v/>
      </c>
      <c r="MZ82" s="574" t="str">
        <f>IF(Table1[[#This Row],[Verschluss - B2 - Trennbar vom Hauptkörper? (X=Ja)]]="","",Table1[[#This Row],[Verschluss - B2 - Trennbar vom Hauptkörper? (X=Ja)]])</f>
        <v/>
      </c>
      <c r="NA82" s="577" t="str">
        <f>IF(Table1[[#This Row],[Verschluss - B2 - Virgin Material]]="","",VLOOKUP(Table1[[#This Row],[Verschluss - B2 - Virgin Material]],'DD FD'!AJ:AK,2,FALSE))</f>
        <v/>
      </c>
      <c r="NB82" s="578" t="str">
        <f>IF(Table1[[#This Row],[Verschluss - B2 - Virgin Material Anteil (in %)]]="","",Table1[[#This Row],[Verschluss - B2 - Virgin Material Anteil (in %)]])</f>
        <v/>
      </c>
      <c r="NC82" s="577" t="str">
        <f>IF(Table1[[#This Row],[Verschluss - B2 - Recyceltes Material]]="","",VLOOKUP(Table1[[#This Row],[Verschluss - B2 - Recyceltes Material]],'DD FD'!AL:AM,2,FALSE))</f>
        <v/>
      </c>
      <c r="ND82" s="578" t="str">
        <f>IF(Table1[[#This Row],[Verschluss - B2 - Recyceltes Material Anteil (in %)]]="","",Table1[[#This Row],[Verschluss - B2 - Recyceltes Material Anteil (in %)]])</f>
        <v/>
      </c>
      <c r="NE82" s="577" t="str">
        <f>IF(Table1[[#This Row],[Verschluss - B2 - Beschichtung]]="","",VLOOKUP(Table1[[#This Row],[Verschluss - B2 - Beschichtung]],'DD FD'!AE:AF,2,FALSE))</f>
        <v/>
      </c>
      <c r="NF82" s="580" t="str">
        <f>IF(Table1[[#This Row],[Verschluss - B2 - Beschichtung Anteil (in %)]]="","",Table1[[#This Row],[Verschluss - B2 - Beschichtung Anteil (in %)]])</f>
        <v/>
      </c>
      <c r="NG82" s="576" t="str">
        <f>IF(Table1[[#This Row],[Verschluss - B3 - Art]]="","",VLOOKUP(Table1[[#This Row],[Verschluss - B3 - Art]],'DD FD'!D:E,2,FALSE))</f>
        <v/>
      </c>
      <c r="NH82" s="577" t="str">
        <f>IF(Table1[[#This Row],[Verschluss - B3 - Fraktion]]="","",VLOOKUP(Table1[[#This Row],[Verschluss - B3 - Fraktion]],'DD FD'!H:J,3,FALSE))</f>
        <v/>
      </c>
      <c r="NI82" s="574" t="str">
        <f>IF(Table1[[#This Row],[Verschluss - B3 - Gewicht (in G)]]="","",Table1[[#This Row],[Verschluss - B3 - Gewicht (in G)]])</f>
        <v/>
      </c>
      <c r="NJ82" s="574" t="str">
        <f>IF(Table1[[#This Row],[Verschluss - B3 - Lizenzierungs-pflichtig? (X=Ja)]]="","",Table1[[#This Row],[Verschluss - B3 - Lizenzierungs-pflichtig? (X=Ja)]])</f>
        <v/>
      </c>
      <c r="NK82" s="574" t="str">
        <f>IF(Table1[[#This Row],[Verschluss - B3 - Trennbar vom Hauptkörper? (X=Ja)]]="","",Table1[[#This Row],[Verschluss - B3 - Trennbar vom Hauptkörper? (X=Ja)]])</f>
        <v/>
      </c>
      <c r="NL82" s="577" t="str">
        <f>IF(Table1[[#This Row],[Verschluss - B3 - Virgin Material]]="","",VLOOKUP(Table1[[#This Row],[Verschluss - B3 - Virgin Material]],'DD FD'!AJ:AK,2,FALSE))</f>
        <v/>
      </c>
      <c r="NM82" s="578" t="str">
        <f>IF(Table1[[#This Row],[Verschluss - B3 - Virgin Material Anteil (in %)]]="","",Table1[[#This Row],[Verschluss - B3 - Virgin Material Anteil (in %)]])</f>
        <v/>
      </c>
      <c r="NN82" s="577" t="str">
        <f>IF(Table1[[#This Row],[Verschluss - B3 - Recyceltes Material]]="","",VLOOKUP(Table1[[#This Row],[Verschluss - B3 - Recyceltes Material]],'DD FD'!AL:AM,2,FALSE))</f>
        <v/>
      </c>
      <c r="NO82" s="578" t="str">
        <f>IF(Table1[[#This Row],[Verschluss - B3 - Recyceltes Material Anteil (in %)]]="","",Table1[[#This Row],[Verschluss - B3 - Recyceltes Material Anteil (in %)]])</f>
        <v/>
      </c>
      <c r="NP82" s="577" t="str">
        <f>IF(Table1[[#This Row],[Verschluss - B3 - Beschichtung]]="","",VLOOKUP(Table1[[#This Row],[Verschluss - B3 - Beschichtung]],'DD FD'!AE:AF,2,FALSE))</f>
        <v/>
      </c>
      <c r="NQ82" s="580" t="str">
        <f>IF(Table1[[#This Row],[Verschluss - B3 - Beschichtung Anteil (in %)]]="","",Table1[[#This Row],[Verschluss - B3 - Beschichtung Anteil (in %)]])</f>
        <v/>
      </c>
      <c r="NR82" s="576" t="str">
        <f>IF(Table1[[#This Row],[Etikett - B1 - Art]]="","",VLOOKUP(Table1[[#This Row],[Etikett - B1 - Art]],'DD FD'!F:G,2,FALSE))</f>
        <v/>
      </c>
      <c r="NS82" s="577" t="str">
        <f>IF(Table1[[#This Row],[Etikett - B1 - Fraktion]]="","",VLOOKUP(Table1[[#This Row],[Etikett - B1 - Fraktion]],'DD FD'!H:J,3,FALSE))</f>
        <v/>
      </c>
      <c r="NT82" s="574" t="str">
        <f>IF(Table1[[#This Row],[Etikett - B1 - Gewicht (in G)]]="","",Table1[[#This Row],[Etikett - B1 - Gewicht (in G)]])</f>
        <v/>
      </c>
      <c r="NU82" s="574" t="str">
        <f>IF(Table1[[#This Row],[Etikett - B1 - Lizenzierungs-pflichtig? (X=Ja)]]="","",Table1[[#This Row],[Etikett - B1 - Lizenzierungs-pflichtig? (X=Ja)]])</f>
        <v/>
      </c>
      <c r="NV82" s="574" t="str">
        <f>IF(Table1[[#This Row],[Etikett - B1 - Trennbar vom Hauptkörper? (X=Ja)]]="","",Table1[[#This Row],[Etikett - B1 - Trennbar vom Hauptkörper? (X=Ja)]])</f>
        <v/>
      </c>
      <c r="NW82" s="577" t="str">
        <f>IF(Table1[[#This Row],[Etikett - B1 - Virgin Material]]="","",VLOOKUP(Table1[[#This Row],[Etikett - B1 - Virgin Material]],'DD FD'!AJ:AK,2,FALSE))</f>
        <v/>
      </c>
      <c r="NX82" s="578" t="str">
        <f>IF(Table1[[#This Row],[Etikett - B1 - Virgin Material Anteil (in %)]]="","",Table1[[#This Row],[Etikett - B1 - Virgin Material Anteil (in %)]])</f>
        <v/>
      </c>
      <c r="NY82" s="577" t="str">
        <f>IF(Table1[[#This Row],[Etikett - B1 - Recyceltes Material]]="","",VLOOKUP(Table1[[#This Row],[Etikett - B1 - Recyceltes Material]],'DD FD'!AL:AM,2,FALSE))</f>
        <v/>
      </c>
      <c r="NZ82" s="578" t="str">
        <f>IF(Table1[[#This Row],[Etikett - B1 - Recyceltes Material Anteil (in %)]]="","",Table1[[#This Row],[Etikett - B1 - Recyceltes Material Anteil (in %)]])</f>
        <v/>
      </c>
      <c r="OA82" s="577" t="str">
        <f>IF(Table1[[#This Row],[Etikett - B1 - Beschichtung]]="","",VLOOKUP(Table1[[#This Row],[Etikett - B1 - Beschichtung]],'DD FD'!AE:AF,2,FALSE))</f>
        <v/>
      </c>
      <c r="OB82" s="580" t="str">
        <f>IF(Table1[[#This Row],[Etikett - B1 - Beschichtung Anteil (in %)]]="","",Table1[[#This Row],[Etikett - B1 - Beschichtung Anteil (in %)]])</f>
        <v/>
      </c>
      <c r="OC82" s="576" t="str">
        <f>IF(Table1[[#This Row],[Etikett - B2 - Art]]="","",VLOOKUP(Table1[[#This Row],[Etikett - B2 - Art]],'DD FD'!F:G,2,FALSE))</f>
        <v/>
      </c>
      <c r="OD82" s="577" t="str">
        <f>IF(Table1[[#This Row],[Etikett - B2 - Fraktion]]="","",VLOOKUP(Table1[[#This Row],[Etikett - B2 - Fraktion]],'DD FD'!H:J,3,FALSE))</f>
        <v/>
      </c>
      <c r="OE82" s="574" t="str">
        <f>IF(Table1[[#This Row],[Etikett - B2 - Gewicht (in G)]]="","",Table1[[#This Row],[Etikett - B2 - Gewicht (in G)]])</f>
        <v/>
      </c>
      <c r="OF82" s="574" t="str">
        <f>IF(Table1[[#This Row],[Etikett - B2 - Lizenzierungs-pflichtig? (X=Ja)]]="","",Table1[[#This Row],[Etikett - B2 - Lizenzierungs-pflichtig? (X=Ja)]])</f>
        <v/>
      </c>
      <c r="OG82" s="574" t="str">
        <f>IF(Table1[[#This Row],[Etikett - B2 - Trennbar vom Hauptkörper? (X=Ja)]]="","",Table1[[#This Row],[Etikett - B2 - Trennbar vom Hauptkörper? (X=Ja)]])</f>
        <v/>
      </c>
      <c r="OH82" s="577" t="str">
        <f>IF(Table1[[#This Row],[Etikett - B2 - Virgin Material]]="","",VLOOKUP(Table1[[#This Row],[Etikett - B2 - Virgin Material]],'DD FD'!AJ:AK,2,FALSE))</f>
        <v/>
      </c>
      <c r="OI82" s="578" t="str">
        <f>IF(Table1[[#This Row],[Etikett - B2 - Virgin Material Anteil (in %)]]="","",Table1[[#This Row],[Etikett - B2 - Virgin Material Anteil (in %)]])</f>
        <v/>
      </c>
      <c r="OJ82" s="577" t="str">
        <f>IF(Table1[[#This Row],[Etikett - B2 - Recyceltes Material]]="","",VLOOKUP(Table1[[#This Row],[Etikett - B2 - Recyceltes Material]],'DD FD'!AL:AM,2,FALSE))</f>
        <v/>
      </c>
      <c r="OK82" s="578" t="str">
        <f>IF(Table1[[#This Row],[Etikett - B2 - Recyceltes Material Anteil (in %)]]="","",Table1[[#This Row],[Etikett - B2 - Recyceltes Material Anteil (in %)]])</f>
        <v/>
      </c>
      <c r="OL82" s="577" t="str">
        <f>IF(Table1[[#This Row],[Etikett - B2 - Beschichtung]]="","",VLOOKUP(Table1[[#This Row],[Etikett - B2 - Beschichtung]],'DD FD'!AE:AF,2,FALSE))</f>
        <v/>
      </c>
      <c r="OM82" s="580" t="str">
        <f>IF(Table1[[#This Row],[Etikett - B2 - Beschichtung Anteil (in %)]]="","",Table1[[#This Row],[Etikett - B2 - Beschichtung Anteil (in %)]])</f>
        <v/>
      </c>
      <c r="ON82" s="576" t="str">
        <f>IF(Table1[[#This Row],[Etikett - B3 - Art]]="","",VLOOKUP(Table1[[#This Row],[Etikett - B3 - Art]],'DD FD'!F:G,2,FALSE))</f>
        <v/>
      </c>
      <c r="OO82" s="577" t="str">
        <f>IF(Table1[[#This Row],[Etikett - B3 - Fraktion]]="","",VLOOKUP(Table1[[#This Row],[Etikett - B3 - Fraktion]],'DD FD'!H:J,3,FALSE))</f>
        <v/>
      </c>
      <c r="OP82" s="574" t="str">
        <f>IF(Table1[[#This Row],[Etikett - B3 - Gewicht (in G)]]="","",Table1[[#This Row],[Etikett - B3 - Gewicht (in G)]])</f>
        <v/>
      </c>
      <c r="OQ82" s="574" t="str">
        <f>IF(Table1[[#This Row],[Etikett - B3 - Lizenzierungs-pflichtig? (X=Ja)]]="","",Table1[[#This Row],[Etikett - B3 - Lizenzierungs-pflichtig? (X=Ja)]])</f>
        <v/>
      </c>
      <c r="OR82" s="574" t="str">
        <f>IF(Table1[[#This Row],[Etikett - B3 - Trennbar vom Hauptkörper? (X=Ja)]]="","",Table1[[#This Row],[Etikett - B3 - Trennbar vom Hauptkörper? (X=Ja)]])</f>
        <v/>
      </c>
      <c r="OS82" s="577" t="str">
        <f>IF(Table1[[#This Row],[Etikett - B3 - Virgin Material]]="","",VLOOKUP(Table1[[#This Row],[Etikett - B3 - Virgin Material]],'DD FD'!AJ:AK,2,FALSE))</f>
        <v/>
      </c>
      <c r="OT82" s="578" t="str">
        <f>IF(Table1[[#This Row],[Etikett - B3 - Virgin Material Anteil (in %)]]="","",Table1[[#This Row],[Etikett - B3 - Virgin Material Anteil (in %)]])</f>
        <v/>
      </c>
      <c r="OU82" s="577" t="str">
        <f>IF(Table1[[#This Row],[Etikett - B3 - Recyceltes Material]]="","",VLOOKUP(Table1[[#This Row],[Etikett - B3 - Recyceltes Material]],'DD FD'!AL:AM,2,FALSE))</f>
        <v/>
      </c>
      <c r="OV82" s="578" t="str">
        <f>IF(Table1[[#This Row],[Etikett - B3 - Recyceltes Material Anteil (in %)]]="","",Table1[[#This Row],[Etikett - B3 - Recyceltes Material Anteil (in %)]])</f>
        <v/>
      </c>
      <c r="OW82" s="577" t="str">
        <f>IF(Table1[[#This Row],[Etikett - B3 - Beschichtung]]="","",VLOOKUP(Table1[[#This Row],[Etikett - B3 - Beschichtung]],'DD FD'!AE:AF,2,FALSE))</f>
        <v/>
      </c>
      <c r="OX82" s="613" t="str">
        <f>IF(Table1[[#This Row],[Etikett - B3 - Beschichtung Anteil (in %)]]="","",Table1[[#This Row],[Etikett - B3 - Beschichtung Anteil (in %)]])</f>
        <v/>
      </c>
      <c r="OY82" s="618">
        <f>ROUNDUP(SUM(
IF(AND(LH82='DD FD'!$J$7,LJ82='DD FD'!$AI$3),LI82,0),
IF(AND(LR82='DD FD'!$J$7,LT82='DD FD'!$AI$3),LS82,0),
IF(AND(MB82='DD FD'!$J$7,MD82='DD FD'!$AI$3),MC82,0),
IF(AND(ML82='DD FD'!$J$7,MN82='DD FD'!$AI$3),MM82,0),
IF(AND(MW82='DD FD'!$J$7,MY82='DD FD'!$AI$3),MX82,0),
IF(AND(NH82='DD FD'!$J$7,NJ82='DD FD'!$AI$3),NI82,0),
IF(AND(NS82='DD FD'!$J$7,NU82='DD FD'!$AI$3),NT82,0),
IF(AND(OD82='DD FD'!$J$7,OF82='DD FD'!$AI$3),OE82,0),
IF(AND(OO82='DD FD'!$J$7,OQ82='DD FD'!$AI$3),OP82,0),
),2)</f>
        <v>0</v>
      </c>
      <c r="OZ82" s="617">
        <f>ROUNDUP(SUM(
IF(AND(LH82='DD FD'!$J$6,LJ82='DD FD'!$AI$3),LI82,0),
IF(AND(LR82='DD FD'!$J$6,LT82='DD FD'!$AI$3),LS82,0),
IF(AND(MB82='DD FD'!$J$6,MD82='DD FD'!$AI$3),MC82,0),
IF(AND(ML82='DD FD'!$J$6,MN82='DD FD'!$AI$3),MM82,0),
IF(AND(MW82='DD FD'!$J$6,MY82='DD FD'!$AI$3),MX82,0),
IF(AND(NH82='DD FD'!$J$6,NJ82='DD FD'!$AI$3),NI82,0),
IF(AND(NS82='DD FD'!$J$6,NU82='DD FD'!$AI$3),NT82,0),
IF(AND(OD82='DD FD'!$J$6,OF82='DD FD'!$AI$3),OE82,0),
IF(AND(OO82='DD FD'!$J$6,OQ82='DD FD'!$AI$3),OP82,0),
),2)</f>
        <v>0</v>
      </c>
      <c r="PA82" s="617">
        <f>ROUNDUP(SUM(
IF(AND(LH82='DD FD'!$J$10,LJ82='DD FD'!$AI$3),LI82,0),
IF(AND(LR82='DD FD'!$J$10,LT82='DD FD'!$AI$3),LS82,0),
IF(AND(MB82='DD FD'!$J$10,MD82='DD FD'!$AI$3),MC82,0),
IF(AND(ML82='DD FD'!$J$10,MN82='DD FD'!$AI$3),MM82,0),
IF(AND(MW82='DD FD'!$J$10,MY82='DD FD'!$AI$3),MX82,0),
IF(AND(NH82='DD FD'!$J$10,NJ82='DD FD'!$AI$3),NI82,0),
IF(AND(NS82='DD FD'!$J$10,NU82='DD FD'!$AI$3),NT82,0),
IF(AND(OD82='DD FD'!$J$10,OF82='DD FD'!$AI$3),OE82,0),
IF(AND(OO82='DD FD'!$J$10,OQ82='DD FD'!$AI$3),OP82,0),
),2)</f>
        <v>0</v>
      </c>
      <c r="PB82" s="617">
        <f>ROUNDUP(SUM(
IF(AND(LH82='DD FD'!$J$8,LJ82='DD FD'!$AI$3),LI82,0),
IF(AND(LR82='DD FD'!$J$8,LT82='DD FD'!$AI$3),LS82,0),
IF(AND(MB82='DD FD'!$J$8,MD82='DD FD'!$AI$3),MC82,0),
IF(AND(ML82='DD FD'!$J$8,MN82='DD FD'!$AI$3),MM82,0),
IF(AND(MW82='DD FD'!$J$8,MY82='DD FD'!$AI$3),MX82,0),
IF(AND(NH82='DD FD'!$J$8,NJ82='DD FD'!$AI$3),NI82,0),
IF(AND(NS82='DD FD'!$J$8,NU82='DD FD'!$AI$3),NT82,0),
IF(AND(OD82='DD FD'!$J$8,OF82='DD FD'!$AI$3),OE82,0),
IF(AND(OO82='DD FD'!$J$8,OQ82='DD FD'!$AI$3),OP82,0),
),2)</f>
        <v>0</v>
      </c>
      <c r="PC82" s="617">
        <f>ROUNDUP(SUM(
IF(AND(LH82='DD FD'!$J$5,LJ82='DD FD'!$AI$3),LI82,0),
IF(AND(LR82='DD FD'!$J$5,LT82='DD FD'!$AI$3),LS82,0),
IF(AND(MB82='DD FD'!$J$5,MD82='DD FD'!$AI$3),MC82,0),
IF(AND(ML82='DD FD'!$J$5,MN82='DD FD'!$AI$3),MM82,0),
IF(AND(MW82='DD FD'!$J$5,MY82='DD FD'!$AI$3),MX82,0),
IF(AND(NH82='DD FD'!$J$5,NJ82='DD FD'!$AI$3),NI82,0),
IF(AND(NS82='DD FD'!$J$5,NU82='DD FD'!$AI$3),NT82,0),
IF(AND(OD82='DD FD'!$J$5,OF82='DD FD'!$AI$3),OE82,0),
IF(AND(OO82='DD FD'!$J$5,OQ82='DD FD'!$AI$3),OP82,0),
),2)</f>
        <v>0</v>
      </c>
      <c r="PD82" s="617">
        <f>ROUNDUP(SUM(
IF(AND(LH82='DD FD'!$J$9,LJ82='DD FD'!$AI$3),LI82,0),
IF(AND(LR82='DD FD'!$J$9,LT82='DD FD'!$AI$3),LS82,0),
IF(AND(MB82='DD FD'!$J$9,MD82='DD FD'!$AI$3),MC82,0),
IF(AND(ML82='DD FD'!$J$9,MN82='DD FD'!$AI$3),MM82,0),
IF(AND(MW82='DD FD'!$J$9,MY82='DD FD'!$AI$3),MX82,0),
IF(AND(NH82='DD FD'!$J$9,NJ82='DD FD'!$AI$3),NI82,0),
IF(AND(NS82='DD FD'!$J$9,NU82='DD FD'!$AI$3),NT82,0),
IF(AND(OD82='DD FD'!$J$9,OF82='DD FD'!$AI$3),OE82,0),
IF(AND(OO82='DD FD'!$J$9,OQ82='DD FD'!$AI$3),OP82,0),
),2)</f>
        <v>0</v>
      </c>
      <c r="PE82" s="617">
        <f>ROUNDUP(SUM(
IF(AND(LH82='DD FD'!$J$4,LJ82='DD FD'!$AI$3),LI82,0),
IF(AND(LR82='DD FD'!$J$4,LT82='DD FD'!$AI$3),LS82,0),
IF(AND(MB82='DD FD'!$J$4,MD82='DD FD'!$AI$3),MC82,0),
IF(AND(ML82='DD FD'!$J$4,MN82='DD FD'!$AI$3),MM82,0),
IF(AND(MW82='DD FD'!$J$4,MY82='DD FD'!$AI$3),MX82,0),
IF(AND(NH82='DD FD'!$J$4,NJ82='DD FD'!$AI$3),NI82,0),
IF(AND(NS82='DD FD'!$J$4,NU82='DD FD'!$AI$3),NT82,0),
IF(AND(OD82='DD FD'!$J$4,OF82='DD FD'!$AI$3),OE82,0),
IF(AND(OO82='DD FD'!$J$4,OQ82='DD FD'!$AI$3),OP82,0),
),2)</f>
        <v>0</v>
      </c>
      <c r="PF82" s="619">
        <f>ROUNDUP(SUM(
IF(AND(LH82='DD FD'!$J$11,LJ82='DD FD'!$AI$3),LI82,0),
IF(AND(LR82='DD FD'!$J$11,LT82='DD FD'!$AI$3),LS82,0),
IF(AND(MB82='DD FD'!$J$11,MD82='DD FD'!$AI$3),MC82,0),
IF(AND(ML82='DD FD'!$J$11,MN82='DD FD'!$AI$3),MM82,0),
IF(AND(MW82='DD FD'!$J$11,MY82='DD FD'!$AI$3),MX82,0),
IF(AND(NH82='DD FD'!$J$11,NJ82='DD FD'!$AI$3),NI82,0),
IF(AND(NS82='DD FD'!$J$11,NU82='DD FD'!$AI$3),NT82,0),
IF(AND(OD82='DD FD'!$J$11,OF82='DD FD'!$AI$3),OE82,0),
IF(AND(OO82='DD FD'!$J$11,OQ82='DD FD'!$AI$3),OP82,0),
),2)</f>
        <v>0</v>
      </c>
    </row>
    <row r="83" spans="1:422">
      <c r="A83" s="806"/>
      <c r="B83" s="934"/>
      <c r="C83" s="247"/>
      <c r="D83" s="842"/>
      <c r="E83" s="247"/>
      <c r="F83" s="158"/>
      <c r="G83" s="710"/>
      <c r="H83" s="712"/>
      <c r="I83" s="936"/>
      <c r="J83" s="803"/>
      <c r="K83" s="150"/>
      <c r="L83" s="146" t="str">
        <f t="shared" si="27"/>
        <v/>
      </c>
      <c r="M83" s="501" t="str">
        <f t="shared" si="44"/>
        <v/>
      </c>
      <c r="N83" s="504"/>
      <c r="O83" s="113" t="str">
        <f t="shared" si="45"/>
        <v/>
      </c>
      <c r="P83" s="114" t="str">
        <f t="shared" si="28"/>
        <v/>
      </c>
      <c r="Q83" s="152"/>
      <c r="R83" s="152"/>
      <c r="S83" s="115" t="str">
        <f t="shared" si="46"/>
        <v/>
      </c>
      <c r="T83" s="159"/>
      <c r="U83" s="159"/>
      <c r="V83" s="157"/>
      <c r="W83" s="157"/>
      <c r="X83" s="157"/>
      <c r="Y83" s="772"/>
      <c r="Z83" s="158"/>
      <c r="AA83" s="144"/>
      <c r="AB83" s="112"/>
      <c r="AC83" s="153"/>
      <c r="AD83" s="153"/>
      <c r="AE83" s="153"/>
      <c r="AF83" s="153"/>
      <c r="AG83" s="153"/>
      <c r="AH83" s="153"/>
      <c r="AI83" s="152"/>
      <c r="AJ83" s="158"/>
      <c r="AK83" s="158"/>
      <c r="AL83" s="158"/>
      <c r="AM83" s="116" t="str">
        <f t="shared" si="47"/>
        <v/>
      </c>
      <c r="AN83" s="116" t="str">
        <f t="shared" si="48"/>
        <v/>
      </c>
      <c r="AO83" s="324"/>
      <c r="AP83" s="503"/>
      <c r="AQ83" s="487" t="str">
        <f t="shared" si="49"/>
        <v/>
      </c>
      <c r="AR83" s="113" t="str">
        <f t="shared" si="29"/>
        <v/>
      </c>
      <c r="AS83" s="113" t="str">
        <f t="shared" si="30"/>
        <v/>
      </c>
      <c r="AT83" s="113" t="str">
        <f t="shared" si="31"/>
        <v/>
      </c>
      <c r="AU83" s="113" t="str">
        <f t="shared" si="32"/>
        <v/>
      </c>
      <c r="AV83" s="159"/>
      <c r="AW83" s="157"/>
      <c r="AX83" s="157"/>
      <c r="AY83" s="157"/>
      <c r="AZ83" s="157"/>
      <c r="BA83" s="116" t="str">
        <f t="shared" si="33"/>
        <v/>
      </c>
      <c r="BB83" s="316"/>
      <c r="BC83" s="116" t="str">
        <f t="shared" si="34"/>
        <v/>
      </c>
      <c r="BD83" s="133" t="str">
        <f t="shared" si="35"/>
        <v/>
      </c>
      <c r="BE83" s="157"/>
      <c r="BF83" s="1180"/>
      <c r="BG83" s="1180"/>
      <c r="BH83" s="158"/>
      <c r="BI83" s="490"/>
      <c r="BJ83" s="514" t="str">
        <f t="shared" si="50"/>
        <v/>
      </c>
      <c r="BK83" s="789"/>
      <c r="BL83" s="116" t="str">
        <f t="shared" si="51"/>
        <v/>
      </c>
      <c r="BM83" s="144"/>
      <c r="BN83" s="144"/>
      <c r="BO83" s="144"/>
      <c r="BP83" s="790"/>
      <c r="BQ83" s="790"/>
      <c r="BR83" s="790"/>
      <c r="BS83" s="116" t="str">
        <f t="shared" si="36"/>
        <v/>
      </c>
      <c r="BT83" s="790"/>
      <c r="BU83" s="808" t="str">
        <f t="shared" si="37"/>
        <v/>
      </c>
      <c r="BV83" s="791"/>
      <c r="BW83" s="144"/>
      <c r="BX83" s="20"/>
      <c r="BY83" s="20"/>
      <c r="BZ83" s="20"/>
      <c r="CA83" s="792"/>
      <c r="CB83" s="1201"/>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c r="DL83" s="144"/>
      <c r="DM83" s="144"/>
      <c r="DN83" s="144"/>
      <c r="DO83" s="144"/>
      <c r="DP83" s="144"/>
      <c r="DQ83" s="144"/>
      <c r="DR83" s="144"/>
      <c r="DS83" s="144"/>
      <c r="DT83" s="144"/>
      <c r="DU83" s="144"/>
      <c r="DV83" s="144"/>
      <c r="DW83" s="144"/>
      <c r="DX83" s="144"/>
      <c r="DY83" s="144"/>
      <c r="DZ83" s="144"/>
      <c r="EA83" s="144"/>
      <c r="EB83" s="144"/>
      <c r="EC83" s="144"/>
      <c r="ED83" s="782" t="str">
        <f t="shared" si="52"/>
        <v/>
      </c>
      <c r="EE83" s="519"/>
      <c r="EF83" s="793"/>
      <c r="EG83" s="519"/>
      <c r="EH83" s="794"/>
      <c r="EI83" s="790"/>
      <c r="EJ83" s="794"/>
      <c r="EK83" s="794"/>
      <c r="EL83" s="790"/>
      <c r="EM83" s="790"/>
      <c r="EN83" s="790"/>
      <c r="EO83" s="112" t="str">
        <f t="shared" si="38"/>
        <v/>
      </c>
      <c r="EP83" s="790"/>
      <c r="EQ83" s="488" t="str">
        <f t="shared" si="39"/>
        <v/>
      </c>
      <c r="ER83" s="1100"/>
      <c r="ES83" s="1099" t="str">
        <f t="shared" si="53"/>
        <v/>
      </c>
      <c r="ET83" s="525"/>
      <c r="EU83" s="148"/>
      <c r="EV83" s="148"/>
      <c r="EW83" s="148"/>
      <c r="EX83" s="148"/>
      <c r="EY83" s="148"/>
      <c r="EZ83" s="148"/>
      <c r="FA83" s="148"/>
      <c r="FB83" s="148"/>
      <c r="FC83" s="148"/>
      <c r="FD83" s="148"/>
      <c r="FE83" s="148"/>
      <c r="FF83" s="148"/>
      <c r="FG83" s="148"/>
      <c r="FH83" s="148"/>
      <c r="FI83" s="528"/>
      <c r="FJ83" s="513" t="str">
        <f t="shared" si="40"/>
        <v/>
      </c>
      <c r="FK83" s="158"/>
      <c r="FL83" s="850"/>
      <c r="FM83" s="850"/>
      <c r="FN83" s="850"/>
      <c r="FO83" s="850"/>
      <c r="FP83" s="850"/>
      <c r="FQ83" s="850"/>
      <c r="FR83" s="157"/>
      <c r="FS83" s="143"/>
      <c r="FT83" s="143"/>
      <c r="FU83" s="847" t="str">
        <f t="shared" si="41"/>
        <v/>
      </c>
      <c r="FV83" s="555"/>
      <c r="FW83" s="523" t="str">
        <f>IF(Table1[[#This Row],[Nonfood Inhaltstoffe - Komponente]]="","",VLOOKUP(Table1[[#This Row],[Nonfood Inhaltstoffe - Komponente]],'Dropdown Auswahl'!BJ:BK,2,FALSE))</f>
        <v/>
      </c>
      <c r="FX83" s="1013"/>
      <c r="FY83" s="1011" t="str">
        <f t="shared" si="42"/>
        <v/>
      </c>
      <c r="FZ83" s="152"/>
      <c r="GA83" s="152"/>
      <c r="GB83" s="152"/>
      <c r="GC83" s="529" t="str">
        <f t="shared" si="43"/>
        <v/>
      </c>
      <c r="GG83" s="21"/>
      <c r="GH83" s="21"/>
      <c r="GI83" s="1019"/>
      <c r="GJ83" s="1016" t="str">
        <f>IF(Table1[[#This Row],[Global Trade Item Number (GTIN)]]="","",Table1[[#This Row],[Global Trade Item Number (GTIN)]])</f>
        <v/>
      </c>
      <c r="GK83" s="555" t="str">
        <f>IF(Table1[[#This Row],[WAWI-Nr./ Kreditoren-Nummer
(ASDV)]]&lt;&gt;"",Table1[[#This Row],[WAWI-Nr./ Kreditoren-Nummer
(ASDV)]],"")</f>
        <v/>
      </c>
      <c r="GL83" s="165"/>
      <c r="GM83" s="165"/>
      <c r="GN83" s="165"/>
      <c r="GO83" s="485"/>
      <c r="GP83" s="534"/>
      <c r="GQ83" s="533"/>
      <c r="GR83" s="486"/>
      <c r="GS83" s="486"/>
      <c r="GT83" s="486"/>
      <c r="GU83" s="486"/>
      <c r="GV83" s="486"/>
      <c r="GW83" s="542"/>
      <c r="GX83" s="538"/>
      <c r="GY83" s="144"/>
      <c r="GZ83" s="480"/>
      <c r="HA83" s="158"/>
      <c r="HB83" s="480"/>
      <c r="HC83" s="480"/>
      <c r="HD83" s="480"/>
      <c r="HE83" s="480"/>
      <c r="HF83" s="480"/>
      <c r="HG83" s="480"/>
      <c r="HH83" s="538"/>
      <c r="HI83" s="480"/>
      <c r="HJ83" s="480"/>
      <c r="HK83" s="480"/>
      <c r="HL83" s="480"/>
      <c r="HM83" s="480"/>
      <c r="HN83" s="480"/>
      <c r="HO83" s="480"/>
      <c r="HP83" s="480"/>
      <c r="HQ83" s="480"/>
      <c r="HR83" s="538"/>
      <c r="HS83" s="480"/>
      <c r="HT83" s="480"/>
      <c r="HU83" s="480"/>
      <c r="HV83" s="480"/>
      <c r="HW83" s="480"/>
      <c r="HX83" s="480"/>
      <c r="HY83" s="480"/>
      <c r="HZ83" s="480"/>
      <c r="IA83" s="480"/>
      <c r="IB83" s="538"/>
      <c r="IC83" s="480"/>
      <c r="ID83" s="480"/>
      <c r="IE83" s="480"/>
      <c r="IF83" s="480"/>
      <c r="IG83" s="480"/>
      <c r="IH83" s="480"/>
      <c r="II83" s="480"/>
      <c r="IJ83" s="480"/>
      <c r="IK83" s="480"/>
      <c r="IL83" s="480"/>
      <c r="IM83" s="538"/>
      <c r="IN83" s="480"/>
      <c r="IO83" s="480"/>
      <c r="IP83" s="480"/>
      <c r="IQ83" s="480"/>
      <c r="IR83" s="480"/>
      <c r="IS83" s="480"/>
      <c r="IT83" s="480"/>
      <c r="IU83" s="480"/>
      <c r="IV83" s="480"/>
      <c r="IW83" s="480"/>
      <c r="IX83" s="538"/>
      <c r="IY83" s="480"/>
      <c r="IZ83" s="480"/>
      <c r="JA83" s="480"/>
      <c r="JB83" s="480"/>
      <c r="JC83" s="480"/>
      <c r="JD83" s="480"/>
      <c r="JE83" s="480"/>
      <c r="JF83" s="480"/>
      <c r="JG83" s="480"/>
      <c r="JH83" s="480"/>
      <c r="JI83" s="538"/>
      <c r="JJ83" s="480"/>
      <c r="JK83" s="480"/>
      <c r="JL83" s="480"/>
      <c r="JM83" s="480"/>
      <c r="JN83" s="480"/>
      <c r="JO83" s="480"/>
      <c r="JP83" s="480"/>
      <c r="JQ83" s="480"/>
      <c r="JR83" s="480"/>
      <c r="JS83" s="590"/>
      <c r="JT83" s="538"/>
      <c r="JU83" s="480"/>
      <c r="JV83" s="480"/>
      <c r="JW83" s="480"/>
      <c r="JX83" s="480"/>
      <c r="JY83" s="480"/>
      <c r="JZ83" s="480"/>
      <c r="KA83" s="480"/>
      <c r="KB83" s="480"/>
      <c r="KC83" s="480"/>
      <c r="KD83" s="480"/>
      <c r="KE83" s="538"/>
      <c r="KF83" s="480"/>
      <c r="KG83" s="480"/>
      <c r="KH83" s="480"/>
      <c r="KI83" s="480"/>
      <c r="KJ83" s="480"/>
      <c r="KK83" s="480"/>
      <c r="KL83" s="480"/>
      <c r="KM83" s="480"/>
      <c r="KN83" s="480"/>
      <c r="KO83" s="480"/>
      <c r="KR83" s="568" t="str">
        <f>IF(Table1[[#This Row],[GTIN]]&lt;&gt;"",Table1[[#This Row],[GTIN]],"")</f>
        <v/>
      </c>
      <c r="KS83" s="569" t="str">
        <f>Table1[[#This Row],[Kreditor]]</f>
        <v/>
      </c>
      <c r="KT83" s="570" t="str">
        <f>IF(Table1[[#This Row],[Gültig ab (Datum)]]&lt;&gt;"",Table1[[#This Row],[Gültig ab (Datum)]],"")</f>
        <v/>
      </c>
      <c r="KU83" s="570"/>
      <c r="KV83" s="583" t="str">
        <f>IF(Table1[[#This Row],[Artikel verpackt? 
(X=Ja)]]="","",Table1[[#This Row],[Artikel verpackt? 
(X=Ja)]])</f>
        <v/>
      </c>
      <c r="KW83" s="571" t="str">
        <f>IF(Table1[[#This Row],[Verpackung recyclingfähig?
(X=Ja)]]="","",Table1[[#This Row],[Verpackung recyclingfähig?
(X=Ja)]])</f>
        <v/>
      </c>
      <c r="KX83" s="572"/>
      <c r="KY83" s="573"/>
      <c r="KZ83" s="574"/>
      <c r="LA83" s="574"/>
      <c r="LB83" s="574"/>
      <c r="LC83" s="574"/>
      <c r="LD83" s="574"/>
      <c r="LE83" s="574"/>
      <c r="LF83" s="575"/>
      <c r="LG83" s="576" t="str">
        <f>IF(Table1[[#This Row],[Hauptkörper - B1 - Art]]="","",VLOOKUP(Table1[[#This Row],[Hauptkörper - B1 - Art]],'DD FD'!B:C,2,FALSE))</f>
        <v/>
      </c>
      <c r="LH83" s="577" t="str">
        <f>IF(Table1[[#This Row],[Hauptkörper - B1 - Fraktion]]="","",VLOOKUP(Table1[[#This Row],[Hauptkörper - B1 - Fraktion]],'DD FD'!H:J,3,FALSE))</f>
        <v/>
      </c>
      <c r="LI83" s="574" t="str">
        <f>IF(Table1[[#This Row],[Hauptkörper - B1 - Gewicht
(in G)]]="","",Table1[[#This Row],[Hauptkörper - B1 - Gewicht
(in G)]])</f>
        <v/>
      </c>
      <c r="LJ83" s="574" t="str">
        <f>IF(Table1[[#This Row],[Hauptkörper - B1 - Lizenzierungs-pflichtig? (X=Ja)]]="","",Table1[[#This Row],[Hauptkörper - B1 - Lizenzierungs-pflichtig? (X=Ja)]])</f>
        <v/>
      </c>
      <c r="LK83" s="577" t="str">
        <f>IF(Table1[[#This Row],[Hauptkörper - B1 - Virgin Material]]="","",VLOOKUP(Table1[[#This Row],[Hauptkörper - B1 - Virgin Material]],'DD FD'!AJ:AK,2,FALSE))</f>
        <v/>
      </c>
      <c r="LL83" s="578" t="str">
        <f>IF(Table1[[#This Row],[Hauptkörper - B1 - Virgin Material Anteil (in %)]]="","",Table1[[#This Row],[Hauptkörper - B1 - Virgin Material Anteil (in %)]])</f>
        <v/>
      </c>
      <c r="LM83" s="577" t="str">
        <f>IF(Table1[[#This Row],[Hauptkörper - B1 - Recyceltes Material]]="","",VLOOKUP(Table1[[#This Row],[Hauptkörper - B1 - Recyceltes Material]],'DD FD'!AL:AM,2,FALSE))</f>
        <v/>
      </c>
      <c r="LN83" s="578" t="str">
        <f>IF(Table1[[#This Row],[Hauptkörper - B1 - Recyceltes Material Anteil (in %)]]="","",Table1[[#This Row],[Hauptkörper - B1 - Recyceltes Material Anteil (in %)]])</f>
        <v/>
      </c>
      <c r="LO83" s="579" t="str">
        <f>IF(Table1[[#This Row],[Hauptkörper - B1 - Beschichtung]]="","",VLOOKUP(Table1[[#This Row],[Hauptkörper - B1 - Beschichtung]],'DD FD'!AE:AF,2,FALSE))</f>
        <v/>
      </c>
      <c r="LP83" s="580" t="str">
        <f>IF(Table1[[#This Row],[Hauptkörper - B1 - Beschichtung Anteil (in %)]]="","",Table1[[#This Row],[Hauptkörper - B1 - Beschichtung Anteil (in %)]])</f>
        <v/>
      </c>
      <c r="LQ83" s="576" t="str">
        <f>IF(Table1[[#This Row],[Hauptkörper - B2 - Art]]="","",VLOOKUP(Table1[[#This Row],[Hauptkörper - B2 - Art]],'DD FD'!B:C,2,FALSE))</f>
        <v/>
      </c>
      <c r="LR83" s="577" t="str">
        <f>IF(Table1[[#This Row],[Hauptkörper - B2 - Fraktion]]="","",VLOOKUP(Table1[[#This Row],[Hauptkörper - B2 - Fraktion]],'DD FD'!H:J,3,FALSE))</f>
        <v/>
      </c>
      <c r="LS83" s="574" t="str">
        <f>IF(Table1[[#This Row],[Hauptkörper - B2 - Gewicht
(in G)]]="","",Table1[[#This Row],[Hauptkörper - B2 - Gewicht
(in G)]])</f>
        <v/>
      </c>
      <c r="LT83" s="574" t="str">
        <f>IF(Table1[[#This Row],[Hauptkörper - B2 - Lizenzierungs-pflichtig? (X=Ja)]]="","",Table1[[#This Row],[Hauptkörper - B2 - Lizenzierungs-pflichtig? (X=Ja)]])</f>
        <v/>
      </c>
      <c r="LU83" s="577" t="str">
        <f>IF(Table1[[#This Row],[Hauptkörper - B2 - Virgin Material]]="","",VLOOKUP(Table1[[#This Row],[Hauptkörper - B2 - Virgin Material]],'DD FD'!AJ:AK,2,FALSE))</f>
        <v/>
      </c>
      <c r="LV83" s="578" t="str">
        <f>IF(Table1[[#This Row],[Hauptkörper - B2 - Virgin Material Anteil (in %)]]="","",Table1[[#This Row],[Hauptkörper - B2 - Virgin Material Anteil (in %)]])</f>
        <v/>
      </c>
      <c r="LW83" s="577" t="str">
        <f>IF(Table1[[#This Row],[Hauptkörper - B2 - Recyceltes Material]]="","",VLOOKUP(Table1[[#This Row],[Hauptkörper - B2 - Recyceltes Material]],'DD FD'!AL:AM,2,FALSE))</f>
        <v/>
      </c>
      <c r="LX83" s="578" t="str">
        <f>IF(Table1[[#This Row],[Hauptkörper - B2 - Recyceltes Material Anteil (in %)]]="","",Table1[[#This Row],[Hauptkörper - B2 - Recyceltes Material Anteil (in %)]])</f>
        <v/>
      </c>
      <c r="LY83" s="577" t="str">
        <f>IF(Table1[[#This Row],[Hauptkörper - B2 - Beschichtung]]="","",VLOOKUP(Table1[[#This Row],[Hauptkörper - B2 - Beschichtung]],'DD FD'!AE:AF,2,FALSE))</f>
        <v/>
      </c>
      <c r="LZ83" s="580" t="str">
        <f>IF(Table1[[#This Row],[Hauptkörper - B2 - Beschichtung Anteil (in %)]]="","",Table1[[#This Row],[Hauptkörper - B2 - Beschichtung Anteil (in %)]])</f>
        <v/>
      </c>
      <c r="MA83" s="576" t="str">
        <f>IF(Table1[[#This Row],[Hauptkörper - B3 - Art]]="","",VLOOKUP(Table1[[#This Row],[Hauptkörper - B3 - Art]],'DD FD'!B:C,2,FALSE))</f>
        <v/>
      </c>
      <c r="MB83" s="577" t="str">
        <f>IF(Table1[[#This Row],[Hauptkörper - B3 - Fraktion]]="","",VLOOKUP(Table1[[#This Row],[Hauptkörper - B3 - Fraktion]],'DD FD'!H:J,3,FALSE))</f>
        <v/>
      </c>
      <c r="MC83" s="574" t="str">
        <f>IF(Table1[[#This Row],[Hauptkörper - B3 - Gewicht
(in G)]]="","",Table1[[#This Row],[Hauptkörper - B3 - Gewicht
(in G)]])</f>
        <v/>
      </c>
      <c r="MD83" s="574" t="str">
        <f>IF(Table1[[#This Row],[Hauptkörper - B3 - Lizenzierungs-pflichtig? (X=Ja)]]="","",Table1[[#This Row],[Hauptkörper - B3 - Lizenzierungs-pflichtig? (X=Ja)]])</f>
        <v/>
      </c>
      <c r="ME83" s="577" t="str">
        <f>IF(Table1[[#This Row],[Hauptkörper - B3 - Virgin Material]]="","",VLOOKUP(Table1[[#This Row],[Hauptkörper - B3 - Virgin Material]],'DD FD'!AJ:AK,2,FALSE))</f>
        <v/>
      </c>
      <c r="MF83" s="578" t="str">
        <f>IF(Table1[[#This Row],[Hauptkörper - B3 - Virgin Material Anteil (in %)]]="","",Table1[[#This Row],[Hauptkörper - B3 - Virgin Material Anteil (in %)]])</f>
        <v/>
      </c>
      <c r="MG83" s="577" t="str">
        <f>IF(Table1[[#This Row],[Hauptkörper - B3 - Recyceltes Material]]="","",VLOOKUP(Table1[[#This Row],[Hauptkörper - B3 - Recyceltes Material]],'DD FD'!AL:AM,2,FALSE))</f>
        <v/>
      </c>
      <c r="MH83" s="578" t="str">
        <f>IF(Table1[[#This Row],[Hauptkörper - B3 - Recyceltes Material Anteil (in %)]]="","",Table1[[#This Row],[Hauptkörper - B3 - Recyceltes Material Anteil (in %)]])</f>
        <v/>
      </c>
      <c r="MI83" s="577" t="str">
        <f>IF(Table1[[#This Row],[Hauptkörper - B3 - Beschichtung]]="","",VLOOKUP(Table1[[#This Row],[Hauptkörper - B3 - Beschichtung]],'DD FD'!AE:AF,2,FALSE))</f>
        <v/>
      </c>
      <c r="MJ83" s="580" t="str">
        <f>IF(Table1[[#This Row],[Hauptkörper - B3 - Beschichtung Anteil (in %)]]="","",Table1[[#This Row],[Hauptkörper - B3 - Beschichtung Anteil (in %)]])</f>
        <v/>
      </c>
      <c r="MK83" s="576" t="str">
        <f>IF(Table1[[#This Row],[Verschluss - B1 - Art]]="","",VLOOKUP(Table1[[#This Row],[Verschluss - B1 - Art]],'DD FD'!D:E,2,FALSE))</f>
        <v/>
      </c>
      <c r="ML83" s="577" t="str">
        <f>IF(Table1[[#This Row],[Verschluss - B1 - Fraktion]]="","",VLOOKUP(Table1[[#This Row],[Verschluss - B1 - Fraktion]],'DD FD'!H:J,3,FALSE))</f>
        <v/>
      </c>
      <c r="MM83" s="574" t="str">
        <f>IF(Table1[[#This Row],[Verschluss - B1 - Gewicht (in G)]]="","",Table1[[#This Row],[Verschluss - B1 - Gewicht (in G)]])</f>
        <v/>
      </c>
      <c r="MN83" s="574" t="str">
        <f>IF(Table1[[#This Row],[Verschluss - B1 - Lizenzierungs-pflichtig? (X=Ja)]]="","",Table1[[#This Row],[Verschluss - B1 - Lizenzierungs-pflichtig? (X=Ja)]])</f>
        <v/>
      </c>
      <c r="MO83" s="574" t="str">
        <f>IF(Table1[[#This Row],[Verschluss - B1 - Trennbar vom Hauptkörper? (X=Ja)]]="","",Table1[[#This Row],[Verschluss - B1 - Trennbar vom Hauptkörper? (X=Ja)]])</f>
        <v/>
      </c>
      <c r="MP83" s="577" t="str">
        <f>IF(Table1[[#This Row],[Verschluss - B1 - Virgin Material]]="","",VLOOKUP(Table1[[#This Row],[Verschluss - B1 - Virgin Material]],'DD FD'!AJ:AK,2,FALSE))</f>
        <v/>
      </c>
      <c r="MQ83" s="578" t="str">
        <f>IF(Table1[[#This Row],[Verschluss - B1 - Virgin Material Anteil (in %)]]="","",Table1[[#This Row],[Verschluss - B1 - Virgin Material Anteil (in %)]])</f>
        <v/>
      </c>
      <c r="MR83" s="577" t="str">
        <f>IF(Table1[[#This Row],[Verschluss - B1 - Recyceltes Material]]="","",VLOOKUP(Table1[[#This Row],[Verschluss - B1 - Recyceltes Material]],'DD FD'!AL:AM,2,FALSE))</f>
        <v/>
      </c>
      <c r="MS83" s="578" t="str">
        <f>IF(Table1[[#This Row],[Verschluss - B1 - Recyceltes Material Anteil (in %)]]="","",Table1[[#This Row],[Verschluss - B1 - Recyceltes Material Anteil (in %)]])</f>
        <v/>
      </c>
      <c r="MT83" s="577" t="str">
        <f>IF(Table1[[#This Row],[Verschluss - B1 - Beschichtung]]="","",VLOOKUP(Table1[[#This Row],[Verschluss - B1 - Beschichtung]],'DD FD'!AE:AF,2,FALSE))</f>
        <v/>
      </c>
      <c r="MU83" s="580" t="str">
        <f>IF(Table1[[#This Row],[Verschluss - B1 - Beschichtung Anteil (in %)]]="","",Table1[[#This Row],[Verschluss - B1 - Beschichtung Anteil (in %)]])</f>
        <v/>
      </c>
      <c r="MV83" s="576" t="str">
        <f>IF(Table1[[#This Row],[Verschluss - B2 - Art]]="","",VLOOKUP(Table1[[#This Row],[Verschluss - B2 - Art]],'DD FD'!D:E,2,FALSE))</f>
        <v/>
      </c>
      <c r="MW83" s="577" t="str">
        <f>IF(Table1[[#This Row],[Verschluss - B2 - Fraktion]]="","",VLOOKUP(Table1[[#This Row],[Verschluss - B2 - Fraktion]],'DD FD'!H:J,3,FALSE))</f>
        <v/>
      </c>
      <c r="MX83" s="574" t="str">
        <f>IF(Table1[[#This Row],[Verschluss - B2 - Gewicht (in G)]]="","",Table1[[#This Row],[Verschluss - B2 - Gewicht (in G)]])</f>
        <v/>
      </c>
      <c r="MY83" s="574" t="str">
        <f>IF(Table1[[#This Row],[Verschluss - B2 - Lizenzierungs-pflichtig? (X=Ja)]]="","",Table1[[#This Row],[Verschluss - B2 - Lizenzierungs-pflichtig? (X=Ja)]])</f>
        <v/>
      </c>
      <c r="MZ83" s="574" t="str">
        <f>IF(Table1[[#This Row],[Verschluss - B2 - Trennbar vom Hauptkörper? (X=Ja)]]="","",Table1[[#This Row],[Verschluss - B2 - Trennbar vom Hauptkörper? (X=Ja)]])</f>
        <v/>
      </c>
      <c r="NA83" s="577" t="str">
        <f>IF(Table1[[#This Row],[Verschluss - B2 - Virgin Material]]="","",VLOOKUP(Table1[[#This Row],[Verschluss - B2 - Virgin Material]],'DD FD'!AJ:AK,2,FALSE))</f>
        <v/>
      </c>
      <c r="NB83" s="578" t="str">
        <f>IF(Table1[[#This Row],[Verschluss - B2 - Virgin Material Anteil (in %)]]="","",Table1[[#This Row],[Verschluss - B2 - Virgin Material Anteil (in %)]])</f>
        <v/>
      </c>
      <c r="NC83" s="577" t="str">
        <f>IF(Table1[[#This Row],[Verschluss - B2 - Recyceltes Material]]="","",VLOOKUP(Table1[[#This Row],[Verschluss - B2 - Recyceltes Material]],'DD FD'!AL:AM,2,FALSE))</f>
        <v/>
      </c>
      <c r="ND83" s="578" t="str">
        <f>IF(Table1[[#This Row],[Verschluss - B2 - Recyceltes Material Anteil (in %)]]="","",Table1[[#This Row],[Verschluss - B2 - Recyceltes Material Anteil (in %)]])</f>
        <v/>
      </c>
      <c r="NE83" s="577" t="str">
        <f>IF(Table1[[#This Row],[Verschluss - B2 - Beschichtung]]="","",VLOOKUP(Table1[[#This Row],[Verschluss - B2 - Beschichtung]],'DD FD'!AE:AF,2,FALSE))</f>
        <v/>
      </c>
      <c r="NF83" s="580" t="str">
        <f>IF(Table1[[#This Row],[Verschluss - B2 - Beschichtung Anteil (in %)]]="","",Table1[[#This Row],[Verschluss - B2 - Beschichtung Anteil (in %)]])</f>
        <v/>
      </c>
      <c r="NG83" s="576" t="str">
        <f>IF(Table1[[#This Row],[Verschluss - B3 - Art]]="","",VLOOKUP(Table1[[#This Row],[Verschluss - B3 - Art]],'DD FD'!D:E,2,FALSE))</f>
        <v/>
      </c>
      <c r="NH83" s="577" t="str">
        <f>IF(Table1[[#This Row],[Verschluss - B3 - Fraktion]]="","",VLOOKUP(Table1[[#This Row],[Verschluss - B3 - Fraktion]],'DD FD'!H:J,3,FALSE))</f>
        <v/>
      </c>
      <c r="NI83" s="574" t="str">
        <f>IF(Table1[[#This Row],[Verschluss - B3 - Gewicht (in G)]]="","",Table1[[#This Row],[Verschluss - B3 - Gewicht (in G)]])</f>
        <v/>
      </c>
      <c r="NJ83" s="574" t="str">
        <f>IF(Table1[[#This Row],[Verschluss - B3 - Lizenzierungs-pflichtig? (X=Ja)]]="","",Table1[[#This Row],[Verschluss - B3 - Lizenzierungs-pflichtig? (X=Ja)]])</f>
        <v/>
      </c>
      <c r="NK83" s="574" t="str">
        <f>IF(Table1[[#This Row],[Verschluss - B3 - Trennbar vom Hauptkörper? (X=Ja)]]="","",Table1[[#This Row],[Verschluss - B3 - Trennbar vom Hauptkörper? (X=Ja)]])</f>
        <v/>
      </c>
      <c r="NL83" s="577" t="str">
        <f>IF(Table1[[#This Row],[Verschluss - B3 - Virgin Material]]="","",VLOOKUP(Table1[[#This Row],[Verschluss - B3 - Virgin Material]],'DD FD'!AJ:AK,2,FALSE))</f>
        <v/>
      </c>
      <c r="NM83" s="578" t="str">
        <f>IF(Table1[[#This Row],[Verschluss - B3 - Virgin Material Anteil (in %)]]="","",Table1[[#This Row],[Verschluss - B3 - Virgin Material Anteil (in %)]])</f>
        <v/>
      </c>
      <c r="NN83" s="577" t="str">
        <f>IF(Table1[[#This Row],[Verschluss - B3 - Recyceltes Material]]="","",VLOOKUP(Table1[[#This Row],[Verschluss - B3 - Recyceltes Material]],'DD FD'!AL:AM,2,FALSE))</f>
        <v/>
      </c>
      <c r="NO83" s="578" t="str">
        <f>IF(Table1[[#This Row],[Verschluss - B3 - Recyceltes Material Anteil (in %)]]="","",Table1[[#This Row],[Verschluss - B3 - Recyceltes Material Anteil (in %)]])</f>
        <v/>
      </c>
      <c r="NP83" s="577" t="str">
        <f>IF(Table1[[#This Row],[Verschluss - B3 - Beschichtung]]="","",VLOOKUP(Table1[[#This Row],[Verschluss - B3 - Beschichtung]],'DD FD'!AE:AF,2,FALSE))</f>
        <v/>
      </c>
      <c r="NQ83" s="580" t="str">
        <f>IF(Table1[[#This Row],[Verschluss - B3 - Beschichtung Anteil (in %)]]="","",Table1[[#This Row],[Verschluss - B3 - Beschichtung Anteil (in %)]])</f>
        <v/>
      </c>
      <c r="NR83" s="576" t="str">
        <f>IF(Table1[[#This Row],[Etikett - B1 - Art]]="","",VLOOKUP(Table1[[#This Row],[Etikett - B1 - Art]],'DD FD'!F:G,2,FALSE))</f>
        <v/>
      </c>
      <c r="NS83" s="577" t="str">
        <f>IF(Table1[[#This Row],[Etikett - B1 - Fraktion]]="","",VLOOKUP(Table1[[#This Row],[Etikett - B1 - Fraktion]],'DD FD'!H:J,3,FALSE))</f>
        <v/>
      </c>
      <c r="NT83" s="574" t="str">
        <f>IF(Table1[[#This Row],[Etikett - B1 - Gewicht (in G)]]="","",Table1[[#This Row],[Etikett - B1 - Gewicht (in G)]])</f>
        <v/>
      </c>
      <c r="NU83" s="574" t="str">
        <f>IF(Table1[[#This Row],[Etikett - B1 - Lizenzierungs-pflichtig? (X=Ja)]]="","",Table1[[#This Row],[Etikett - B1 - Lizenzierungs-pflichtig? (X=Ja)]])</f>
        <v/>
      </c>
      <c r="NV83" s="574" t="str">
        <f>IF(Table1[[#This Row],[Etikett - B1 - Trennbar vom Hauptkörper? (X=Ja)]]="","",Table1[[#This Row],[Etikett - B1 - Trennbar vom Hauptkörper? (X=Ja)]])</f>
        <v/>
      </c>
      <c r="NW83" s="577" t="str">
        <f>IF(Table1[[#This Row],[Etikett - B1 - Virgin Material]]="","",VLOOKUP(Table1[[#This Row],[Etikett - B1 - Virgin Material]],'DD FD'!AJ:AK,2,FALSE))</f>
        <v/>
      </c>
      <c r="NX83" s="578" t="str">
        <f>IF(Table1[[#This Row],[Etikett - B1 - Virgin Material Anteil (in %)]]="","",Table1[[#This Row],[Etikett - B1 - Virgin Material Anteil (in %)]])</f>
        <v/>
      </c>
      <c r="NY83" s="577" t="str">
        <f>IF(Table1[[#This Row],[Etikett - B1 - Recyceltes Material]]="","",VLOOKUP(Table1[[#This Row],[Etikett - B1 - Recyceltes Material]],'DD FD'!AL:AM,2,FALSE))</f>
        <v/>
      </c>
      <c r="NZ83" s="578" t="str">
        <f>IF(Table1[[#This Row],[Etikett - B1 - Recyceltes Material Anteil (in %)]]="","",Table1[[#This Row],[Etikett - B1 - Recyceltes Material Anteil (in %)]])</f>
        <v/>
      </c>
      <c r="OA83" s="577" t="str">
        <f>IF(Table1[[#This Row],[Etikett - B1 - Beschichtung]]="","",VLOOKUP(Table1[[#This Row],[Etikett - B1 - Beschichtung]],'DD FD'!AE:AF,2,FALSE))</f>
        <v/>
      </c>
      <c r="OB83" s="580" t="str">
        <f>IF(Table1[[#This Row],[Etikett - B1 - Beschichtung Anteil (in %)]]="","",Table1[[#This Row],[Etikett - B1 - Beschichtung Anteil (in %)]])</f>
        <v/>
      </c>
      <c r="OC83" s="576" t="str">
        <f>IF(Table1[[#This Row],[Etikett - B2 - Art]]="","",VLOOKUP(Table1[[#This Row],[Etikett - B2 - Art]],'DD FD'!F:G,2,FALSE))</f>
        <v/>
      </c>
      <c r="OD83" s="577" t="str">
        <f>IF(Table1[[#This Row],[Etikett - B2 - Fraktion]]="","",VLOOKUP(Table1[[#This Row],[Etikett - B2 - Fraktion]],'DD FD'!H:J,3,FALSE))</f>
        <v/>
      </c>
      <c r="OE83" s="574" t="str">
        <f>IF(Table1[[#This Row],[Etikett - B2 - Gewicht (in G)]]="","",Table1[[#This Row],[Etikett - B2 - Gewicht (in G)]])</f>
        <v/>
      </c>
      <c r="OF83" s="574" t="str">
        <f>IF(Table1[[#This Row],[Etikett - B2 - Lizenzierungs-pflichtig? (X=Ja)]]="","",Table1[[#This Row],[Etikett - B2 - Lizenzierungs-pflichtig? (X=Ja)]])</f>
        <v/>
      </c>
      <c r="OG83" s="574" t="str">
        <f>IF(Table1[[#This Row],[Etikett - B2 - Trennbar vom Hauptkörper? (X=Ja)]]="","",Table1[[#This Row],[Etikett - B2 - Trennbar vom Hauptkörper? (X=Ja)]])</f>
        <v/>
      </c>
      <c r="OH83" s="577" t="str">
        <f>IF(Table1[[#This Row],[Etikett - B2 - Virgin Material]]="","",VLOOKUP(Table1[[#This Row],[Etikett - B2 - Virgin Material]],'DD FD'!AJ:AK,2,FALSE))</f>
        <v/>
      </c>
      <c r="OI83" s="578" t="str">
        <f>IF(Table1[[#This Row],[Etikett - B2 - Virgin Material Anteil (in %)]]="","",Table1[[#This Row],[Etikett - B2 - Virgin Material Anteil (in %)]])</f>
        <v/>
      </c>
      <c r="OJ83" s="577" t="str">
        <f>IF(Table1[[#This Row],[Etikett - B2 - Recyceltes Material]]="","",VLOOKUP(Table1[[#This Row],[Etikett - B2 - Recyceltes Material]],'DD FD'!AL:AM,2,FALSE))</f>
        <v/>
      </c>
      <c r="OK83" s="578" t="str">
        <f>IF(Table1[[#This Row],[Etikett - B2 - Recyceltes Material Anteil (in %)]]="","",Table1[[#This Row],[Etikett - B2 - Recyceltes Material Anteil (in %)]])</f>
        <v/>
      </c>
      <c r="OL83" s="577" t="str">
        <f>IF(Table1[[#This Row],[Etikett - B2 - Beschichtung]]="","",VLOOKUP(Table1[[#This Row],[Etikett - B2 - Beschichtung]],'DD FD'!AE:AF,2,FALSE))</f>
        <v/>
      </c>
      <c r="OM83" s="580" t="str">
        <f>IF(Table1[[#This Row],[Etikett - B2 - Beschichtung Anteil (in %)]]="","",Table1[[#This Row],[Etikett - B2 - Beschichtung Anteil (in %)]])</f>
        <v/>
      </c>
      <c r="ON83" s="576" t="str">
        <f>IF(Table1[[#This Row],[Etikett - B3 - Art]]="","",VLOOKUP(Table1[[#This Row],[Etikett - B3 - Art]],'DD FD'!F:G,2,FALSE))</f>
        <v/>
      </c>
      <c r="OO83" s="577" t="str">
        <f>IF(Table1[[#This Row],[Etikett - B3 - Fraktion]]="","",VLOOKUP(Table1[[#This Row],[Etikett - B3 - Fraktion]],'DD FD'!H:J,3,FALSE))</f>
        <v/>
      </c>
      <c r="OP83" s="574" t="str">
        <f>IF(Table1[[#This Row],[Etikett - B3 - Gewicht (in G)]]="","",Table1[[#This Row],[Etikett - B3 - Gewicht (in G)]])</f>
        <v/>
      </c>
      <c r="OQ83" s="574" t="str">
        <f>IF(Table1[[#This Row],[Etikett - B3 - Lizenzierungs-pflichtig? (X=Ja)]]="","",Table1[[#This Row],[Etikett - B3 - Lizenzierungs-pflichtig? (X=Ja)]])</f>
        <v/>
      </c>
      <c r="OR83" s="574" t="str">
        <f>IF(Table1[[#This Row],[Etikett - B3 - Trennbar vom Hauptkörper? (X=Ja)]]="","",Table1[[#This Row],[Etikett - B3 - Trennbar vom Hauptkörper? (X=Ja)]])</f>
        <v/>
      </c>
      <c r="OS83" s="577" t="str">
        <f>IF(Table1[[#This Row],[Etikett - B3 - Virgin Material]]="","",VLOOKUP(Table1[[#This Row],[Etikett - B3 - Virgin Material]],'DD FD'!AJ:AK,2,FALSE))</f>
        <v/>
      </c>
      <c r="OT83" s="578" t="str">
        <f>IF(Table1[[#This Row],[Etikett - B3 - Virgin Material Anteil (in %)]]="","",Table1[[#This Row],[Etikett - B3 - Virgin Material Anteil (in %)]])</f>
        <v/>
      </c>
      <c r="OU83" s="577" t="str">
        <f>IF(Table1[[#This Row],[Etikett - B3 - Recyceltes Material]]="","",VLOOKUP(Table1[[#This Row],[Etikett - B3 - Recyceltes Material]],'DD FD'!AL:AM,2,FALSE))</f>
        <v/>
      </c>
      <c r="OV83" s="578" t="str">
        <f>IF(Table1[[#This Row],[Etikett - B3 - Recyceltes Material Anteil (in %)]]="","",Table1[[#This Row],[Etikett - B3 - Recyceltes Material Anteil (in %)]])</f>
        <v/>
      </c>
      <c r="OW83" s="577" t="str">
        <f>IF(Table1[[#This Row],[Etikett - B3 - Beschichtung]]="","",VLOOKUP(Table1[[#This Row],[Etikett - B3 - Beschichtung]],'DD FD'!AE:AF,2,FALSE))</f>
        <v/>
      </c>
      <c r="OX83" s="613" t="str">
        <f>IF(Table1[[#This Row],[Etikett - B3 - Beschichtung Anteil (in %)]]="","",Table1[[#This Row],[Etikett - B3 - Beschichtung Anteil (in %)]])</f>
        <v/>
      </c>
      <c r="OY83" s="618">
        <f>ROUNDUP(SUM(
IF(AND(LH83='DD FD'!$J$7,LJ83='DD FD'!$AI$3),LI83,0),
IF(AND(LR83='DD FD'!$J$7,LT83='DD FD'!$AI$3),LS83,0),
IF(AND(MB83='DD FD'!$J$7,MD83='DD FD'!$AI$3),MC83,0),
IF(AND(ML83='DD FD'!$J$7,MN83='DD FD'!$AI$3),MM83,0),
IF(AND(MW83='DD FD'!$J$7,MY83='DD FD'!$AI$3),MX83,0),
IF(AND(NH83='DD FD'!$J$7,NJ83='DD FD'!$AI$3),NI83,0),
IF(AND(NS83='DD FD'!$J$7,NU83='DD FD'!$AI$3),NT83,0),
IF(AND(OD83='DD FD'!$J$7,OF83='DD FD'!$AI$3),OE83,0),
IF(AND(OO83='DD FD'!$J$7,OQ83='DD FD'!$AI$3),OP83,0),
),2)</f>
        <v>0</v>
      </c>
      <c r="OZ83" s="617">
        <f>ROUNDUP(SUM(
IF(AND(LH83='DD FD'!$J$6,LJ83='DD FD'!$AI$3),LI83,0),
IF(AND(LR83='DD FD'!$J$6,LT83='DD FD'!$AI$3),LS83,0),
IF(AND(MB83='DD FD'!$J$6,MD83='DD FD'!$AI$3),MC83,0),
IF(AND(ML83='DD FD'!$J$6,MN83='DD FD'!$AI$3),MM83,0),
IF(AND(MW83='DD FD'!$J$6,MY83='DD FD'!$AI$3),MX83,0),
IF(AND(NH83='DD FD'!$J$6,NJ83='DD FD'!$AI$3),NI83,0),
IF(AND(NS83='DD FD'!$J$6,NU83='DD FD'!$AI$3),NT83,0),
IF(AND(OD83='DD FD'!$J$6,OF83='DD FD'!$AI$3),OE83,0),
IF(AND(OO83='DD FD'!$J$6,OQ83='DD FD'!$AI$3),OP83,0),
),2)</f>
        <v>0</v>
      </c>
      <c r="PA83" s="617">
        <f>ROUNDUP(SUM(
IF(AND(LH83='DD FD'!$J$10,LJ83='DD FD'!$AI$3),LI83,0),
IF(AND(LR83='DD FD'!$J$10,LT83='DD FD'!$AI$3),LS83,0),
IF(AND(MB83='DD FD'!$J$10,MD83='DD FD'!$AI$3),MC83,0),
IF(AND(ML83='DD FD'!$J$10,MN83='DD FD'!$AI$3),MM83,0),
IF(AND(MW83='DD FD'!$J$10,MY83='DD FD'!$AI$3),MX83,0),
IF(AND(NH83='DD FD'!$J$10,NJ83='DD FD'!$AI$3),NI83,0),
IF(AND(NS83='DD FD'!$J$10,NU83='DD FD'!$AI$3),NT83,0),
IF(AND(OD83='DD FD'!$J$10,OF83='DD FD'!$AI$3),OE83,0),
IF(AND(OO83='DD FD'!$J$10,OQ83='DD FD'!$AI$3),OP83,0),
),2)</f>
        <v>0</v>
      </c>
      <c r="PB83" s="617">
        <f>ROUNDUP(SUM(
IF(AND(LH83='DD FD'!$J$8,LJ83='DD FD'!$AI$3),LI83,0),
IF(AND(LR83='DD FD'!$J$8,LT83='DD FD'!$AI$3),LS83,0),
IF(AND(MB83='DD FD'!$J$8,MD83='DD FD'!$AI$3),MC83,0),
IF(AND(ML83='DD FD'!$J$8,MN83='DD FD'!$AI$3),MM83,0),
IF(AND(MW83='DD FD'!$J$8,MY83='DD FD'!$AI$3),MX83,0),
IF(AND(NH83='DD FD'!$J$8,NJ83='DD FD'!$AI$3),NI83,0),
IF(AND(NS83='DD FD'!$J$8,NU83='DD FD'!$AI$3),NT83,0),
IF(AND(OD83='DD FD'!$J$8,OF83='DD FD'!$AI$3),OE83,0),
IF(AND(OO83='DD FD'!$J$8,OQ83='DD FD'!$AI$3),OP83,0),
),2)</f>
        <v>0</v>
      </c>
      <c r="PC83" s="617">
        <f>ROUNDUP(SUM(
IF(AND(LH83='DD FD'!$J$5,LJ83='DD FD'!$AI$3),LI83,0),
IF(AND(LR83='DD FD'!$J$5,LT83='DD FD'!$AI$3),LS83,0),
IF(AND(MB83='DD FD'!$J$5,MD83='DD FD'!$AI$3),MC83,0),
IF(AND(ML83='DD FD'!$J$5,MN83='DD FD'!$AI$3),MM83,0),
IF(AND(MW83='DD FD'!$J$5,MY83='DD FD'!$AI$3),MX83,0),
IF(AND(NH83='DD FD'!$J$5,NJ83='DD FD'!$AI$3),NI83,0),
IF(AND(NS83='DD FD'!$J$5,NU83='DD FD'!$AI$3),NT83,0),
IF(AND(OD83='DD FD'!$J$5,OF83='DD FD'!$AI$3),OE83,0),
IF(AND(OO83='DD FD'!$J$5,OQ83='DD FD'!$AI$3),OP83,0),
),2)</f>
        <v>0</v>
      </c>
      <c r="PD83" s="617">
        <f>ROUNDUP(SUM(
IF(AND(LH83='DD FD'!$J$9,LJ83='DD FD'!$AI$3),LI83,0),
IF(AND(LR83='DD FD'!$J$9,LT83='DD FD'!$AI$3),LS83,0),
IF(AND(MB83='DD FD'!$J$9,MD83='DD FD'!$AI$3),MC83,0),
IF(AND(ML83='DD FD'!$J$9,MN83='DD FD'!$AI$3),MM83,0),
IF(AND(MW83='DD FD'!$J$9,MY83='DD FD'!$AI$3),MX83,0),
IF(AND(NH83='DD FD'!$J$9,NJ83='DD FD'!$AI$3),NI83,0),
IF(AND(NS83='DD FD'!$J$9,NU83='DD FD'!$AI$3),NT83,0),
IF(AND(OD83='DD FD'!$J$9,OF83='DD FD'!$AI$3),OE83,0),
IF(AND(OO83='DD FD'!$J$9,OQ83='DD FD'!$AI$3),OP83,0),
),2)</f>
        <v>0</v>
      </c>
      <c r="PE83" s="617">
        <f>ROUNDUP(SUM(
IF(AND(LH83='DD FD'!$J$4,LJ83='DD FD'!$AI$3),LI83,0),
IF(AND(LR83='DD FD'!$J$4,LT83='DD FD'!$AI$3),LS83,0),
IF(AND(MB83='DD FD'!$J$4,MD83='DD FD'!$AI$3),MC83,0),
IF(AND(ML83='DD FD'!$J$4,MN83='DD FD'!$AI$3),MM83,0),
IF(AND(MW83='DD FD'!$J$4,MY83='DD FD'!$AI$3),MX83,0),
IF(AND(NH83='DD FD'!$J$4,NJ83='DD FD'!$AI$3),NI83,0),
IF(AND(NS83='DD FD'!$J$4,NU83='DD FD'!$AI$3),NT83,0),
IF(AND(OD83='DD FD'!$J$4,OF83='DD FD'!$AI$3),OE83,0),
IF(AND(OO83='DD FD'!$J$4,OQ83='DD FD'!$AI$3),OP83,0),
),2)</f>
        <v>0</v>
      </c>
      <c r="PF83" s="619">
        <f>ROUNDUP(SUM(
IF(AND(LH83='DD FD'!$J$11,LJ83='DD FD'!$AI$3),LI83,0),
IF(AND(LR83='DD FD'!$J$11,LT83='DD FD'!$AI$3),LS83,0),
IF(AND(MB83='DD FD'!$J$11,MD83='DD FD'!$AI$3),MC83,0),
IF(AND(ML83='DD FD'!$J$11,MN83='DD FD'!$AI$3),MM83,0),
IF(AND(MW83='DD FD'!$J$11,MY83='DD FD'!$AI$3),MX83,0),
IF(AND(NH83='DD FD'!$J$11,NJ83='DD FD'!$AI$3),NI83,0),
IF(AND(NS83='DD FD'!$J$11,NU83='DD FD'!$AI$3),NT83,0),
IF(AND(OD83='DD FD'!$J$11,OF83='DD FD'!$AI$3),OE83,0),
IF(AND(OO83='DD FD'!$J$11,OQ83='DD FD'!$AI$3),OP83,0),
),2)</f>
        <v>0</v>
      </c>
    </row>
    <row r="84" spans="1:422">
      <c r="A84" s="806"/>
      <c r="B84" s="934"/>
      <c r="C84" s="247"/>
      <c r="D84" s="842"/>
      <c r="E84" s="247"/>
      <c r="F84" s="158"/>
      <c r="G84" s="710"/>
      <c r="H84" s="712"/>
      <c r="I84" s="936"/>
      <c r="J84" s="803"/>
      <c r="K84" s="150"/>
      <c r="L84" s="146" t="str">
        <f t="shared" si="27"/>
        <v/>
      </c>
      <c r="M84" s="501" t="str">
        <f t="shared" si="44"/>
        <v/>
      </c>
      <c r="N84" s="504"/>
      <c r="O84" s="113" t="str">
        <f t="shared" si="45"/>
        <v/>
      </c>
      <c r="P84" s="114" t="str">
        <f t="shared" si="28"/>
        <v/>
      </c>
      <c r="Q84" s="152"/>
      <c r="R84" s="152"/>
      <c r="S84" s="115" t="str">
        <f t="shared" si="46"/>
        <v/>
      </c>
      <c r="T84" s="159"/>
      <c r="U84" s="159"/>
      <c r="V84" s="157"/>
      <c r="W84" s="157"/>
      <c r="X84" s="157"/>
      <c r="Y84" s="772"/>
      <c r="Z84" s="158"/>
      <c r="AA84" s="144"/>
      <c r="AB84" s="112"/>
      <c r="AC84" s="153"/>
      <c r="AD84" s="153"/>
      <c r="AE84" s="153"/>
      <c r="AF84" s="153"/>
      <c r="AG84" s="153"/>
      <c r="AH84" s="153"/>
      <c r="AI84" s="152"/>
      <c r="AJ84" s="158"/>
      <c r="AK84" s="158"/>
      <c r="AL84" s="158"/>
      <c r="AM84" s="116" t="str">
        <f t="shared" si="47"/>
        <v/>
      </c>
      <c r="AN84" s="116" t="str">
        <f t="shared" si="48"/>
        <v/>
      </c>
      <c r="AO84" s="324"/>
      <c r="AP84" s="503"/>
      <c r="AQ84" s="487" t="str">
        <f t="shared" si="49"/>
        <v/>
      </c>
      <c r="AR84" s="113" t="str">
        <f t="shared" si="29"/>
        <v/>
      </c>
      <c r="AS84" s="113" t="str">
        <f t="shared" si="30"/>
        <v/>
      </c>
      <c r="AT84" s="113" t="str">
        <f t="shared" si="31"/>
        <v/>
      </c>
      <c r="AU84" s="113" t="str">
        <f t="shared" si="32"/>
        <v/>
      </c>
      <c r="AV84" s="159"/>
      <c r="AW84" s="157"/>
      <c r="AX84" s="157"/>
      <c r="AY84" s="157"/>
      <c r="AZ84" s="157"/>
      <c r="BA84" s="116" t="str">
        <f t="shared" si="33"/>
        <v/>
      </c>
      <c r="BB84" s="316"/>
      <c r="BC84" s="116" t="str">
        <f t="shared" si="34"/>
        <v/>
      </c>
      <c r="BD84" s="133" t="str">
        <f t="shared" si="35"/>
        <v/>
      </c>
      <c r="BE84" s="157"/>
      <c r="BF84" s="1180"/>
      <c r="BG84" s="1180"/>
      <c r="BH84" s="158"/>
      <c r="BI84" s="490"/>
      <c r="BJ84" s="514" t="str">
        <f t="shared" si="50"/>
        <v/>
      </c>
      <c r="BK84" s="789"/>
      <c r="BL84" s="116" t="str">
        <f t="shared" si="51"/>
        <v/>
      </c>
      <c r="BM84" s="144"/>
      <c r="BN84" s="144"/>
      <c r="BO84" s="144"/>
      <c r="BP84" s="790"/>
      <c r="BQ84" s="790"/>
      <c r="BR84" s="790"/>
      <c r="BS84" s="116" t="str">
        <f t="shared" si="36"/>
        <v/>
      </c>
      <c r="BT84" s="790"/>
      <c r="BU84" s="808" t="str">
        <f t="shared" si="37"/>
        <v/>
      </c>
      <c r="BV84" s="791"/>
      <c r="BW84" s="144"/>
      <c r="BX84" s="20"/>
      <c r="BY84" s="20"/>
      <c r="BZ84" s="20"/>
      <c r="CA84" s="792"/>
      <c r="CB84" s="1201"/>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c r="DL84" s="144"/>
      <c r="DM84" s="144"/>
      <c r="DN84" s="144"/>
      <c r="DO84" s="144"/>
      <c r="DP84" s="144"/>
      <c r="DQ84" s="144"/>
      <c r="DR84" s="144"/>
      <c r="DS84" s="144"/>
      <c r="DT84" s="144"/>
      <c r="DU84" s="144"/>
      <c r="DV84" s="144"/>
      <c r="DW84" s="144"/>
      <c r="DX84" s="144"/>
      <c r="DY84" s="144"/>
      <c r="DZ84" s="144"/>
      <c r="EA84" s="144"/>
      <c r="EB84" s="144"/>
      <c r="EC84" s="144"/>
      <c r="ED84" s="782" t="str">
        <f t="shared" si="52"/>
        <v/>
      </c>
      <c r="EE84" s="519"/>
      <c r="EF84" s="793"/>
      <c r="EG84" s="519"/>
      <c r="EH84" s="794"/>
      <c r="EI84" s="790"/>
      <c r="EJ84" s="794"/>
      <c r="EK84" s="794"/>
      <c r="EL84" s="790"/>
      <c r="EM84" s="790"/>
      <c r="EN84" s="790"/>
      <c r="EO84" s="112" t="str">
        <f t="shared" si="38"/>
        <v/>
      </c>
      <c r="EP84" s="790"/>
      <c r="EQ84" s="488" t="str">
        <f t="shared" si="39"/>
        <v/>
      </c>
      <c r="ER84" s="1100"/>
      <c r="ES84" s="1099" t="str">
        <f t="shared" si="53"/>
        <v/>
      </c>
      <c r="ET84" s="525"/>
      <c r="EU84" s="148"/>
      <c r="EV84" s="148"/>
      <c r="EW84" s="148"/>
      <c r="EX84" s="148"/>
      <c r="EY84" s="148"/>
      <c r="EZ84" s="148"/>
      <c r="FA84" s="148"/>
      <c r="FB84" s="148"/>
      <c r="FC84" s="148"/>
      <c r="FD84" s="148"/>
      <c r="FE84" s="148"/>
      <c r="FF84" s="148"/>
      <c r="FG84" s="148"/>
      <c r="FH84" s="148"/>
      <c r="FI84" s="528"/>
      <c r="FJ84" s="513" t="str">
        <f t="shared" si="40"/>
        <v/>
      </c>
      <c r="FK84" s="158"/>
      <c r="FL84" s="850"/>
      <c r="FM84" s="850"/>
      <c r="FN84" s="850"/>
      <c r="FO84" s="850"/>
      <c r="FP84" s="850"/>
      <c r="FQ84" s="850"/>
      <c r="FR84" s="157"/>
      <c r="FS84" s="143"/>
      <c r="FT84" s="143"/>
      <c r="FU84" s="847" t="str">
        <f t="shared" si="41"/>
        <v/>
      </c>
      <c r="FV84" s="555"/>
      <c r="FW84" s="523" t="str">
        <f>IF(Table1[[#This Row],[Nonfood Inhaltstoffe - Komponente]]="","",VLOOKUP(Table1[[#This Row],[Nonfood Inhaltstoffe - Komponente]],'Dropdown Auswahl'!BJ:BK,2,FALSE))</f>
        <v/>
      </c>
      <c r="FX84" s="1013"/>
      <c r="FY84" s="1011" t="str">
        <f t="shared" si="42"/>
        <v/>
      </c>
      <c r="FZ84" s="152"/>
      <c r="GA84" s="152"/>
      <c r="GB84" s="152"/>
      <c r="GC84" s="529" t="str">
        <f t="shared" si="43"/>
        <v/>
      </c>
      <c r="GG84" s="21"/>
      <c r="GH84" s="21"/>
      <c r="GI84" s="1019"/>
      <c r="GJ84" s="1016" t="str">
        <f>IF(Table1[[#This Row],[Global Trade Item Number (GTIN)]]="","",Table1[[#This Row],[Global Trade Item Number (GTIN)]])</f>
        <v/>
      </c>
      <c r="GK84" s="555" t="str">
        <f>IF(Table1[[#This Row],[WAWI-Nr./ Kreditoren-Nummer
(ASDV)]]&lt;&gt;"",Table1[[#This Row],[WAWI-Nr./ Kreditoren-Nummer
(ASDV)]],"")</f>
        <v/>
      </c>
      <c r="GL84" s="165"/>
      <c r="GM84" s="165"/>
      <c r="GN84" s="165"/>
      <c r="GO84" s="485"/>
      <c r="GP84" s="534"/>
      <c r="GQ84" s="533"/>
      <c r="GR84" s="486"/>
      <c r="GS84" s="486"/>
      <c r="GT84" s="486"/>
      <c r="GU84" s="486"/>
      <c r="GV84" s="486"/>
      <c r="GW84" s="542"/>
      <c r="GX84" s="538"/>
      <c r="GY84" s="144"/>
      <c r="GZ84" s="480"/>
      <c r="HA84" s="158"/>
      <c r="HB84" s="480"/>
      <c r="HC84" s="480"/>
      <c r="HD84" s="480"/>
      <c r="HE84" s="480"/>
      <c r="HF84" s="480"/>
      <c r="HG84" s="480"/>
      <c r="HH84" s="538"/>
      <c r="HI84" s="480"/>
      <c r="HJ84" s="480"/>
      <c r="HK84" s="480"/>
      <c r="HL84" s="480"/>
      <c r="HM84" s="480"/>
      <c r="HN84" s="480"/>
      <c r="HO84" s="480"/>
      <c r="HP84" s="480"/>
      <c r="HQ84" s="480"/>
      <c r="HR84" s="538"/>
      <c r="HS84" s="480"/>
      <c r="HT84" s="480"/>
      <c r="HU84" s="480"/>
      <c r="HV84" s="480"/>
      <c r="HW84" s="480"/>
      <c r="HX84" s="480"/>
      <c r="HY84" s="480"/>
      <c r="HZ84" s="480"/>
      <c r="IA84" s="480"/>
      <c r="IB84" s="538"/>
      <c r="IC84" s="480"/>
      <c r="ID84" s="480"/>
      <c r="IE84" s="480"/>
      <c r="IF84" s="480"/>
      <c r="IG84" s="480"/>
      <c r="IH84" s="480"/>
      <c r="II84" s="480"/>
      <c r="IJ84" s="480"/>
      <c r="IK84" s="480"/>
      <c r="IL84" s="480"/>
      <c r="IM84" s="538"/>
      <c r="IN84" s="480"/>
      <c r="IO84" s="480"/>
      <c r="IP84" s="480"/>
      <c r="IQ84" s="480"/>
      <c r="IR84" s="480"/>
      <c r="IS84" s="480"/>
      <c r="IT84" s="480"/>
      <c r="IU84" s="480"/>
      <c r="IV84" s="480"/>
      <c r="IW84" s="480"/>
      <c r="IX84" s="538"/>
      <c r="IY84" s="480"/>
      <c r="IZ84" s="480"/>
      <c r="JA84" s="480"/>
      <c r="JB84" s="480"/>
      <c r="JC84" s="480"/>
      <c r="JD84" s="480"/>
      <c r="JE84" s="480"/>
      <c r="JF84" s="480"/>
      <c r="JG84" s="480"/>
      <c r="JH84" s="480"/>
      <c r="JI84" s="538"/>
      <c r="JJ84" s="480"/>
      <c r="JK84" s="480"/>
      <c r="JL84" s="480"/>
      <c r="JM84" s="480"/>
      <c r="JN84" s="480"/>
      <c r="JO84" s="480"/>
      <c r="JP84" s="480"/>
      <c r="JQ84" s="480"/>
      <c r="JR84" s="480"/>
      <c r="JS84" s="590"/>
      <c r="JT84" s="538"/>
      <c r="JU84" s="480"/>
      <c r="JV84" s="480"/>
      <c r="JW84" s="480"/>
      <c r="JX84" s="480"/>
      <c r="JY84" s="480"/>
      <c r="JZ84" s="480"/>
      <c r="KA84" s="480"/>
      <c r="KB84" s="480"/>
      <c r="KC84" s="480"/>
      <c r="KD84" s="480"/>
      <c r="KE84" s="538"/>
      <c r="KF84" s="480"/>
      <c r="KG84" s="480"/>
      <c r="KH84" s="480"/>
      <c r="KI84" s="480"/>
      <c r="KJ84" s="480"/>
      <c r="KK84" s="480"/>
      <c r="KL84" s="480"/>
      <c r="KM84" s="480"/>
      <c r="KN84" s="480"/>
      <c r="KO84" s="480"/>
      <c r="KR84" s="568" t="str">
        <f>IF(Table1[[#This Row],[GTIN]]&lt;&gt;"",Table1[[#This Row],[GTIN]],"")</f>
        <v/>
      </c>
      <c r="KS84" s="569" t="str">
        <f>Table1[[#This Row],[Kreditor]]</f>
        <v/>
      </c>
      <c r="KT84" s="570" t="str">
        <f>IF(Table1[[#This Row],[Gültig ab (Datum)]]&lt;&gt;"",Table1[[#This Row],[Gültig ab (Datum)]],"")</f>
        <v/>
      </c>
      <c r="KU84" s="570"/>
      <c r="KV84" s="583" t="str">
        <f>IF(Table1[[#This Row],[Artikel verpackt? 
(X=Ja)]]="","",Table1[[#This Row],[Artikel verpackt? 
(X=Ja)]])</f>
        <v/>
      </c>
      <c r="KW84" s="571" t="str">
        <f>IF(Table1[[#This Row],[Verpackung recyclingfähig?
(X=Ja)]]="","",Table1[[#This Row],[Verpackung recyclingfähig?
(X=Ja)]])</f>
        <v/>
      </c>
      <c r="KX84" s="572"/>
      <c r="KY84" s="573"/>
      <c r="KZ84" s="574"/>
      <c r="LA84" s="574"/>
      <c r="LB84" s="574"/>
      <c r="LC84" s="574"/>
      <c r="LD84" s="574"/>
      <c r="LE84" s="574"/>
      <c r="LF84" s="575"/>
      <c r="LG84" s="576" t="str">
        <f>IF(Table1[[#This Row],[Hauptkörper - B1 - Art]]="","",VLOOKUP(Table1[[#This Row],[Hauptkörper - B1 - Art]],'DD FD'!B:C,2,FALSE))</f>
        <v/>
      </c>
      <c r="LH84" s="577" t="str">
        <f>IF(Table1[[#This Row],[Hauptkörper - B1 - Fraktion]]="","",VLOOKUP(Table1[[#This Row],[Hauptkörper - B1 - Fraktion]],'DD FD'!H:J,3,FALSE))</f>
        <v/>
      </c>
      <c r="LI84" s="574" t="str">
        <f>IF(Table1[[#This Row],[Hauptkörper - B1 - Gewicht
(in G)]]="","",Table1[[#This Row],[Hauptkörper - B1 - Gewicht
(in G)]])</f>
        <v/>
      </c>
      <c r="LJ84" s="574" t="str">
        <f>IF(Table1[[#This Row],[Hauptkörper - B1 - Lizenzierungs-pflichtig? (X=Ja)]]="","",Table1[[#This Row],[Hauptkörper - B1 - Lizenzierungs-pflichtig? (X=Ja)]])</f>
        <v/>
      </c>
      <c r="LK84" s="577" t="str">
        <f>IF(Table1[[#This Row],[Hauptkörper - B1 - Virgin Material]]="","",VLOOKUP(Table1[[#This Row],[Hauptkörper - B1 - Virgin Material]],'DD FD'!AJ:AK,2,FALSE))</f>
        <v/>
      </c>
      <c r="LL84" s="578" t="str">
        <f>IF(Table1[[#This Row],[Hauptkörper - B1 - Virgin Material Anteil (in %)]]="","",Table1[[#This Row],[Hauptkörper - B1 - Virgin Material Anteil (in %)]])</f>
        <v/>
      </c>
      <c r="LM84" s="577" t="str">
        <f>IF(Table1[[#This Row],[Hauptkörper - B1 - Recyceltes Material]]="","",VLOOKUP(Table1[[#This Row],[Hauptkörper - B1 - Recyceltes Material]],'DD FD'!AL:AM,2,FALSE))</f>
        <v/>
      </c>
      <c r="LN84" s="578" t="str">
        <f>IF(Table1[[#This Row],[Hauptkörper - B1 - Recyceltes Material Anteil (in %)]]="","",Table1[[#This Row],[Hauptkörper - B1 - Recyceltes Material Anteil (in %)]])</f>
        <v/>
      </c>
      <c r="LO84" s="579" t="str">
        <f>IF(Table1[[#This Row],[Hauptkörper - B1 - Beschichtung]]="","",VLOOKUP(Table1[[#This Row],[Hauptkörper - B1 - Beschichtung]],'DD FD'!AE:AF,2,FALSE))</f>
        <v/>
      </c>
      <c r="LP84" s="580" t="str">
        <f>IF(Table1[[#This Row],[Hauptkörper - B1 - Beschichtung Anteil (in %)]]="","",Table1[[#This Row],[Hauptkörper - B1 - Beschichtung Anteil (in %)]])</f>
        <v/>
      </c>
      <c r="LQ84" s="576" t="str">
        <f>IF(Table1[[#This Row],[Hauptkörper - B2 - Art]]="","",VLOOKUP(Table1[[#This Row],[Hauptkörper - B2 - Art]],'DD FD'!B:C,2,FALSE))</f>
        <v/>
      </c>
      <c r="LR84" s="577" t="str">
        <f>IF(Table1[[#This Row],[Hauptkörper - B2 - Fraktion]]="","",VLOOKUP(Table1[[#This Row],[Hauptkörper - B2 - Fraktion]],'DD FD'!H:J,3,FALSE))</f>
        <v/>
      </c>
      <c r="LS84" s="574" t="str">
        <f>IF(Table1[[#This Row],[Hauptkörper - B2 - Gewicht
(in G)]]="","",Table1[[#This Row],[Hauptkörper - B2 - Gewicht
(in G)]])</f>
        <v/>
      </c>
      <c r="LT84" s="574" t="str">
        <f>IF(Table1[[#This Row],[Hauptkörper - B2 - Lizenzierungs-pflichtig? (X=Ja)]]="","",Table1[[#This Row],[Hauptkörper - B2 - Lizenzierungs-pflichtig? (X=Ja)]])</f>
        <v/>
      </c>
      <c r="LU84" s="577" t="str">
        <f>IF(Table1[[#This Row],[Hauptkörper - B2 - Virgin Material]]="","",VLOOKUP(Table1[[#This Row],[Hauptkörper - B2 - Virgin Material]],'DD FD'!AJ:AK,2,FALSE))</f>
        <v/>
      </c>
      <c r="LV84" s="578" t="str">
        <f>IF(Table1[[#This Row],[Hauptkörper - B2 - Virgin Material Anteil (in %)]]="","",Table1[[#This Row],[Hauptkörper - B2 - Virgin Material Anteil (in %)]])</f>
        <v/>
      </c>
      <c r="LW84" s="577" t="str">
        <f>IF(Table1[[#This Row],[Hauptkörper - B2 - Recyceltes Material]]="","",VLOOKUP(Table1[[#This Row],[Hauptkörper - B2 - Recyceltes Material]],'DD FD'!AL:AM,2,FALSE))</f>
        <v/>
      </c>
      <c r="LX84" s="578" t="str">
        <f>IF(Table1[[#This Row],[Hauptkörper - B2 - Recyceltes Material Anteil (in %)]]="","",Table1[[#This Row],[Hauptkörper - B2 - Recyceltes Material Anteil (in %)]])</f>
        <v/>
      </c>
      <c r="LY84" s="577" t="str">
        <f>IF(Table1[[#This Row],[Hauptkörper - B2 - Beschichtung]]="","",VLOOKUP(Table1[[#This Row],[Hauptkörper - B2 - Beschichtung]],'DD FD'!AE:AF,2,FALSE))</f>
        <v/>
      </c>
      <c r="LZ84" s="580" t="str">
        <f>IF(Table1[[#This Row],[Hauptkörper - B2 - Beschichtung Anteil (in %)]]="","",Table1[[#This Row],[Hauptkörper - B2 - Beschichtung Anteil (in %)]])</f>
        <v/>
      </c>
      <c r="MA84" s="576" t="str">
        <f>IF(Table1[[#This Row],[Hauptkörper - B3 - Art]]="","",VLOOKUP(Table1[[#This Row],[Hauptkörper - B3 - Art]],'DD FD'!B:C,2,FALSE))</f>
        <v/>
      </c>
      <c r="MB84" s="577" t="str">
        <f>IF(Table1[[#This Row],[Hauptkörper - B3 - Fraktion]]="","",VLOOKUP(Table1[[#This Row],[Hauptkörper - B3 - Fraktion]],'DD FD'!H:J,3,FALSE))</f>
        <v/>
      </c>
      <c r="MC84" s="574" t="str">
        <f>IF(Table1[[#This Row],[Hauptkörper - B3 - Gewicht
(in G)]]="","",Table1[[#This Row],[Hauptkörper - B3 - Gewicht
(in G)]])</f>
        <v/>
      </c>
      <c r="MD84" s="574" t="str">
        <f>IF(Table1[[#This Row],[Hauptkörper - B3 - Lizenzierungs-pflichtig? (X=Ja)]]="","",Table1[[#This Row],[Hauptkörper - B3 - Lizenzierungs-pflichtig? (X=Ja)]])</f>
        <v/>
      </c>
      <c r="ME84" s="577" t="str">
        <f>IF(Table1[[#This Row],[Hauptkörper - B3 - Virgin Material]]="","",VLOOKUP(Table1[[#This Row],[Hauptkörper - B3 - Virgin Material]],'DD FD'!AJ:AK,2,FALSE))</f>
        <v/>
      </c>
      <c r="MF84" s="578" t="str">
        <f>IF(Table1[[#This Row],[Hauptkörper - B3 - Virgin Material Anteil (in %)]]="","",Table1[[#This Row],[Hauptkörper - B3 - Virgin Material Anteil (in %)]])</f>
        <v/>
      </c>
      <c r="MG84" s="577" t="str">
        <f>IF(Table1[[#This Row],[Hauptkörper - B3 - Recyceltes Material]]="","",VLOOKUP(Table1[[#This Row],[Hauptkörper - B3 - Recyceltes Material]],'DD FD'!AL:AM,2,FALSE))</f>
        <v/>
      </c>
      <c r="MH84" s="578" t="str">
        <f>IF(Table1[[#This Row],[Hauptkörper - B3 - Recyceltes Material Anteil (in %)]]="","",Table1[[#This Row],[Hauptkörper - B3 - Recyceltes Material Anteil (in %)]])</f>
        <v/>
      </c>
      <c r="MI84" s="577" t="str">
        <f>IF(Table1[[#This Row],[Hauptkörper - B3 - Beschichtung]]="","",VLOOKUP(Table1[[#This Row],[Hauptkörper - B3 - Beschichtung]],'DD FD'!AE:AF,2,FALSE))</f>
        <v/>
      </c>
      <c r="MJ84" s="580" t="str">
        <f>IF(Table1[[#This Row],[Hauptkörper - B3 - Beschichtung Anteil (in %)]]="","",Table1[[#This Row],[Hauptkörper - B3 - Beschichtung Anteil (in %)]])</f>
        <v/>
      </c>
      <c r="MK84" s="576" t="str">
        <f>IF(Table1[[#This Row],[Verschluss - B1 - Art]]="","",VLOOKUP(Table1[[#This Row],[Verschluss - B1 - Art]],'DD FD'!D:E,2,FALSE))</f>
        <v/>
      </c>
      <c r="ML84" s="577" t="str">
        <f>IF(Table1[[#This Row],[Verschluss - B1 - Fraktion]]="","",VLOOKUP(Table1[[#This Row],[Verschluss - B1 - Fraktion]],'DD FD'!H:J,3,FALSE))</f>
        <v/>
      </c>
      <c r="MM84" s="574" t="str">
        <f>IF(Table1[[#This Row],[Verschluss - B1 - Gewicht (in G)]]="","",Table1[[#This Row],[Verschluss - B1 - Gewicht (in G)]])</f>
        <v/>
      </c>
      <c r="MN84" s="574" t="str">
        <f>IF(Table1[[#This Row],[Verschluss - B1 - Lizenzierungs-pflichtig? (X=Ja)]]="","",Table1[[#This Row],[Verschluss - B1 - Lizenzierungs-pflichtig? (X=Ja)]])</f>
        <v/>
      </c>
      <c r="MO84" s="574" t="str">
        <f>IF(Table1[[#This Row],[Verschluss - B1 - Trennbar vom Hauptkörper? (X=Ja)]]="","",Table1[[#This Row],[Verschluss - B1 - Trennbar vom Hauptkörper? (X=Ja)]])</f>
        <v/>
      </c>
      <c r="MP84" s="577" t="str">
        <f>IF(Table1[[#This Row],[Verschluss - B1 - Virgin Material]]="","",VLOOKUP(Table1[[#This Row],[Verschluss - B1 - Virgin Material]],'DD FD'!AJ:AK,2,FALSE))</f>
        <v/>
      </c>
      <c r="MQ84" s="578" t="str">
        <f>IF(Table1[[#This Row],[Verschluss - B1 - Virgin Material Anteil (in %)]]="","",Table1[[#This Row],[Verschluss - B1 - Virgin Material Anteil (in %)]])</f>
        <v/>
      </c>
      <c r="MR84" s="577" t="str">
        <f>IF(Table1[[#This Row],[Verschluss - B1 - Recyceltes Material]]="","",VLOOKUP(Table1[[#This Row],[Verschluss - B1 - Recyceltes Material]],'DD FD'!AL:AM,2,FALSE))</f>
        <v/>
      </c>
      <c r="MS84" s="578" t="str">
        <f>IF(Table1[[#This Row],[Verschluss - B1 - Recyceltes Material Anteil (in %)]]="","",Table1[[#This Row],[Verschluss - B1 - Recyceltes Material Anteil (in %)]])</f>
        <v/>
      </c>
      <c r="MT84" s="577" t="str">
        <f>IF(Table1[[#This Row],[Verschluss - B1 - Beschichtung]]="","",VLOOKUP(Table1[[#This Row],[Verschluss - B1 - Beschichtung]],'DD FD'!AE:AF,2,FALSE))</f>
        <v/>
      </c>
      <c r="MU84" s="580" t="str">
        <f>IF(Table1[[#This Row],[Verschluss - B1 - Beschichtung Anteil (in %)]]="","",Table1[[#This Row],[Verschluss - B1 - Beschichtung Anteil (in %)]])</f>
        <v/>
      </c>
      <c r="MV84" s="576" t="str">
        <f>IF(Table1[[#This Row],[Verschluss - B2 - Art]]="","",VLOOKUP(Table1[[#This Row],[Verschluss - B2 - Art]],'DD FD'!D:E,2,FALSE))</f>
        <v/>
      </c>
      <c r="MW84" s="577" t="str">
        <f>IF(Table1[[#This Row],[Verschluss - B2 - Fraktion]]="","",VLOOKUP(Table1[[#This Row],[Verschluss - B2 - Fraktion]],'DD FD'!H:J,3,FALSE))</f>
        <v/>
      </c>
      <c r="MX84" s="574" t="str">
        <f>IF(Table1[[#This Row],[Verschluss - B2 - Gewicht (in G)]]="","",Table1[[#This Row],[Verschluss - B2 - Gewicht (in G)]])</f>
        <v/>
      </c>
      <c r="MY84" s="574" t="str">
        <f>IF(Table1[[#This Row],[Verschluss - B2 - Lizenzierungs-pflichtig? (X=Ja)]]="","",Table1[[#This Row],[Verschluss - B2 - Lizenzierungs-pflichtig? (X=Ja)]])</f>
        <v/>
      </c>
      <c r="MZ84" s="574" t="str">
        <f>IF(Table1[[#This Row],[Verschluss - B2 - Trennbar vom Hauptkörper? (X=Ja)]]="","",Table1[[#This Row],[Verschluss - B2 - Trennbar vom Hauptkörper? (X=Ja)]])</f>
        <v/>
      </c>
      <c r="NA84" s="577" t="str">
        <f>IF(Table1[[#This Row],[Verschluss - B2 - Virgin Material]]="","",VLOOKUP(Table1[[#This Row],[Verschluss - B2 - Virgin Material]],'DD FD'!AJ:AK,2,FALSE))</f>
        <v/>
      </c>
      <c r="NB84" s="578" t="str">
        <f>IF(Table1[[#This Row],[Verschluss - B2 - Virgin Material Anteil (in %)]]="","",Table1[[#This Row],[Verschluss - B2 - Virgin Material Anteil (in %)]])</f>
        <v/>
      </c>
      <c r="NC84" s="577" t="str">
        <f>IF(Table1[[#This Row],[Verschluss - B2 - Recyceltes Material]]="","",VLOOKUP(Table1[[#This Row],[Verschluss - B2 - Recyceltes Material]],'DD FD'!AL:AM,2,FALSE))</f>
        <v/>
      </c>
      <c r="ND84" s="578" t="str">
        <f>IF(Table1[[#This Row],[Verschluss - B2 - Recyceltes Material Anteil (in %)]]="","",Table1[[#This Row],[Verschluss - B2 - Recyceltes Material Anteil (in %)]])</f>
        <v/>
      </c>
      <c r="NE84" s="577" t="str">
        <f>IF(Table1[[#This Row],[Verschluss - B2 - Beschichtung]]="","",VLOOKUP(Table1[[#This Row],[Verschluss - B2 - Beschichtung]],'DD FD'!AE:AF,2,FALSE))</f>
        <v/>
      </c>
      <c r="NF84" s="580" t="str">
        <f>IF(Table1[[#This Row],[Verschluss - B2 - Beschichtung Anteil (in %)]]="","",Table1[[#This Row],[Verschluss - B2 - Beschichtung Anteil (in %)]])</f>
        <v/>
      </c>
      <c r="NG84" s="576" t="str">
        <f>IF(Table1[[#This Row],[Verschluss - B3 - Art]]="","",VLOOKUP(Table1[[#This Row],[Verschluss - B3 - Art]],'DD FD'!D:E,2,FALSE))</f>
        <v/>
      </c>
      <c r="NH84" s="577" t="str">
        <f>IF(Table1[[#This Row],[Verschluss - B3 - Fraktion]]="","",VLOOKUP(Table1[[#This Row],[Verschluss - B3 - Fraktion]],'DD FD'!H:J,3,FALSE))</f>
        <v/>
      </c>
      <c r="NI84" s="574" t="str">
        <f>IF(Table1[[#This Row],[Verschluss - B3 - Gewicht (in G)]]="","",Table1[[#This Row],[Verschluss - B3 - Gewicht (in G)]])</f>
        <v/>
      </c>
      <c r="NJ84" s="574" t="str">
        <f>IF(Table1[[#This Row],[Verschluss - B3 - Lizenzierungs-pflichtig? (X=Ja)]]="","",Table1[[#This Row],[Verschluss - B3 - Lizenzierungs-pflichtig? (X=Ja)]])</f>
        <v/>
      </c>
      <c r="NK84" s="574" t="str">
        <f>IF(Table1[[#This Row],[Verschluss - B3 - Trennbar vom Hauptkörper? (X=Ja)]]="","",Table1[[#This Row],[Verschluss - B3 - Trennbar vom Hauptkörper? (X=Ja)]])</f>
        <v/>
      </c>
      <c r="NL84" s="577" t="str">
        <f>IF(Table1[[#This Row],[Verschluss - B3 - Virgin Material]]="","",VLOOKUP(Table1[[#This Row],[Verschluss - B3 - Virgin Material]],'DD FD'!AJ:AK,2,FALSE))</f>
        <v/>
      </c>
      <c r="NM84" s="578" t="str">
        <f>IF(Table1[[#This Row],[Verschluss - B3 - Virgin Material Anteil (in %)]]="","",Table1[[#This Row],[Verschluss - B3 - Virgin Material Anteil (in %)]])</f>
        <v/>
      </c>
      <c r="NN84" s="577" t="str">
        <f>IF(Table1[[#This Row],[Verschluss - B3 - Recyceltes Material]]="","",VLOOKUP(Table1[[#This Row],[Verschluss - B3 - Recyceltes Material]],'DD FD'!AL:AM,2,FALSE))</f>
        <v/>
      </c>
      <c r="NO84" s="578" t="str">
        <f>IF(Table1[[#This Row],[Verschluss - B3 - Recyceltes Material Anteil (in %)]]="","",Table1[[#This Row],[Verschluss - B3 - Recyceltes Material Anteil (in %)]])</f>
        <v/>
      </c>
      <c r="NP84" s="577" t="str">
        <f>IF(Table1[[#This Row],[Verschluss - B3 - Beschichtung]]="","",VLOOKUP(Table1[[#This Row],[Verschluss - B3 - Beschichtung]],'DD FD'!AE:AF,2,FALSE))</f>
        <v/>
      </c>
      <c r="NQ84" s="580" t="str">
        <f>IF(Table1[[#This Row],[Verschluss - B3 - Beschichtung Anteil (in %)]]="","",Table1[[#This Row],[Verschluss - B3 - Beschichtung Anteil (in %)]])</f>
        <v/>
      </c>
      <c r="NR84" s="576" t="str">
        <f>IF(Table1[[#This Row],[Etikett - B1 - Art]]="","",VLOOKUP(Table1[[#This Row],[Etikett - B1 - Art]],'DD FD'!F:G,2,FALSE))</f>
        <v/>
      </c>
      <c r="NS84" s="577" t="str">
        <f>IF(Table1[[#This Row],[Etikett - B1 - Fraktion]]="","",VLOOKUP(Table1[[#This Row],[Etikett - B1 - Fraktion]],'DD FD'!H:J,3,FALSE))</f>
        <v/>
      </c>
      <c r="NT84" s="574" t="str">
        <f>IF(Table1[[#This Row],[Etikett - B1 - Gewicht (in G)]]="","",Table1[[#This Row],[Etikett - B1 - Gewicht (in G)]])</f>
        <v/>
      </c>
      <c r="NU84" s="574" t="str">
        <f>IF(Table1[[#This Row],[Etikett - B1 - Lizenzierungs-pflichtig? (X=Ja)]]="","",Table1[[#This Row],[Etikett - B1 - Lizenzierungs-pflichtig? (X=Ja)]])</f>
        <v/>
      </c>
      <c r="NV84" s="574" t="str">
        <f>IF(Table1[[#This Row],[Etikett - B1 - Trennbar vom Hauptkörper? (X=Ja)]]="","",Table1[[#This Row],[Etikett - B1 - Trennbar vom Hauptkörper? (X=Ja)]])</f>
        <v/>
      </c>
      <c r="NW84" s="577" t="str">
        <f>IF(Table1[[#This Row],[Etikett - B1 - Virgin Material]]="","",VLOOKUP(Table1[[#This Row],[Etikett - B1 - Virgin Material]],'DD FD'!AJ:AK,2,FALSE))</f>
        <v/>
      </c>
      <c r="NX84" s="578" t="str">
        <f>IF(Table1[[#This Row],[Etikett - B1 - Virgin Material Anteil (in %)]]="","",Table1[[#This Row],[Etikett - B1 - Virgin Material Anteil (in %)]])</f>
        <v/>
      </c>
      <c r="NY84" s="577" t="str">
        <f>IF(Table1[[#This Row],[Etikett - B1 - Recyceltes Material]]="","",VLOOKUP(Table1[[#This Row],[Etikett - B1 - Recyceltes Material]],'DD FD'!AL:AM,2,FALSE))</f>
        <v/>
      </c>
      <c r="NZ84" s="578" t="str">
        <f>IF(Table1[[#This Row],[Etikett - B1 - Recyceltes Material Anteil (in %)]]="","",Table1[[#This Row],[Etikett - B1 - Recyceltes Material Anteil (in %)]])</f>
        <v/>
      </c>
      <c r="OA84" s="577" t="str">
        <f>IF(Table1[[#This Row],[Etikett - B1 - Beschichtung]]="","",VLOOKUP(Table1[[#This Row],[Etikett - B1 - Beschichtung]],'DD FD'!AE:AF,2,FALSE))</f>
        <v/>
      </c>
      <c r="OB84" s="580" t="str">
        <f>IF(Table1[[#This Row],[Etikett - B1 - Beschichtung Anteil (in %)]]="","",Table1[[#This Row],[Etikett - B1 - Beschichtung Anteil (in %)]])</f>
        <v/>
      </c>
      <c r="OC84" s="576" t="str">
        <f>IF(Table1[[#This Row],[Etikett - B2 - Art]]="","",VLOOKUP(Table1[[#This Row],[Etikett - B2 - Art]],'DD FD'!F:G,2,FALSE))</f>
        <v/>
      </c>
      <c r="OD84" s="577" t="str">
        <f>IF(Table1[[#This Row],[Etikett - B2 - Fraktion]]="","",VLOOKUP(Table1[[#This Row],[Etikett - B2 - Fraktion]],'DD FD'!H:J,3,FALSE))</f>
        <v/>
      </c>
      <c r="OE84" s="574" t="str">
        <f>IF(Table1[[#This Row],[Etikett - B2 - Gewicht (in G)]]="","",Table1[[#This Row],[Etikett - B2 - Gewicht (in G)]])</f>
        <v/>
      </c>
      <c r="OF84" s="574" t="str">
        <f>IF(Table1[[#This Row],[Etikett - B2 - Lizenzierungs-pflichtig? (X=Ja)]]="","",Table1[[#This Row],[Etikett - B2 - Lizenzierungs-pflichtig? (X=Ja)]])</f>
        <v/>
      </c>
      <c r="OG84" s="574" t="str">
        <f>IF(Table1[[#This Row],[Etikett - B2 - Trennbar vom Hauptkörper? (X=Ja)]]="","",Table1[[#This Row],[Etikett - B2 - Trennbar vom Hauptkörper? (X=Ja)]])</f>
        <v/>
      </c>
      <c r="OH84" s="577" t="str">
        <f>IF(Table1[[#This Row],[Etikett - B2 - Virgin Material]]="","",VLOOKUP(Table1[[#This Row],[Etikett - B2 - Virgin Material]],'DD FD'!AJ:AK,2,FALSE))</f>
        <v/>
      </c>
      <c r="OI84" s="578" t="str">
        <f>IF(Table1[[#This Row],[Etikett - B2 - Virgin Material Anteil (in %)]]="","",Table1[[#This Row],[Etikett - B2 - Virgin Material Anteil (in %)]])</f>
        <v/>
      </c>
      <c r="OJ84" s="577" t="str">
        <f>IF(Table1[[#This Row],[Etikett - B2 - Recyceltes Material]]="","",VLOOKUP(Table1[[#This Row],[Etikett - B2 - Recyceltes Material]],'DD FD'!AL:AM,2,FALSE))</f>
        <v/>
      </c>
      <c r="OK84" s="578" t="str">
        <f>IF(Table1[[#This Row],[Etikett - B2 - Recyceltes Material Anteil (in %)]]="","",Table1[[#This Row],[Etikett - B2 - Recyceltes Material Anteil (in %)]])</f>
        <v/>
      </c>
      <c r="OL84" s="577" t="str">
        <f>IF(Table1[[#This Row],[Etikett - B2 - Beschichtung]]="","",VLOOKUP(Table1[[#This Row],[Etikett - B2 - Beschichtung]],'DD FD'!AE:AF,2,FALSE))</f>
        <v/>
      </c>
      <c r="OM84" s="580" t="str">
        <f>IF(Table1[[#This Row],[Etikett - B2 - Beschichtung Anteil (in %)]]="","",Table1[[#This Row],[Etikett - B2 - Beschichtung Anteil (in %)]])</f>
        <v/>
      </c>
      <c r="ON84" s="576" t="str">
        <f>IF(Table1[[#This Row],[Etikett - B3 - Art]]="","",VLOOKUP(Table1[[#This Row],[Etikett - B3 - Art]],'DD FD'!F:G,2,FALSE))</f>
        <v/>
      </c>
      <c r="OO84" s="577" t="str">
        <f>IF(Table1[[#This Row],[Etikett - B3 - Fraktion]]="","",VLOOKUP(Table1[[#This Row],[Etikett - B3 - Fraktion]],'DD FD'!H:J,3,FALSE))</f>
        <v/>
      </c>
      <c r="OP84" s="574" t="str">
        <f>IF(Table1[[#This Row],[Etikett - B3 - Gewicht (in G)]]="","",Table1[[#This Row],[Etikett - B3 - Gewicht (in G)]])</f>
        <v/>
      </c>
      <c r="OQ84" s="574" t="str">
        <f>IF(Table1[[#This Row],[Etikett - B3 - Lizenzierungs-pflichtig? (X=Ja)]]="","",Table1[[#This Row],[Etikett - B3 - Lizenzierungs-pflichtig? (X=Ja)]])</f>
        <v/>
      </c>
      <c r="OR84" s="574" t="str">
        <f>IF(Table1[[#This Row],[Etikett - B3 - Trennbar vom Hauptkörper? (X=Ja)]]="","",Table1[[#This Row],[Etikett - B3 - Trennbar vom Hauptkörper? (X=Ja)]])</f>
        <v/>
      </c>
      <c r="OS84" s="577" t="str">
        <f>IF(Table1[[#This Row],[Etikett - B3 - Virgin Material]]="","",VLOOKUP(Table1[[#This Row],[Etikett - B3 - Virgin Material]],'DD FD'!AJ:AK,2,FALSE))</f>
        <v/>
      </c>
      <c r="OT84" s="578" t="str">
        <f>IF(Table1[[#This Row],[Etikett - B3 - Virgin Material Anteil (in %)]]="","",Table1[[#This Row],[Etikett - B3 - Virgin Material Anteil (in %)]])</f>
        <v/>
      </c>
      <c r="OU84" s="577" t="str">
        <f>IF(Table1[[#This Row],[Etikett - B3 - Recyceltes Material]]="","",VLOOKUP(Table1[[#This Row],[Etikett - B3 - Recyceltes Material]],'DD FD'!AL:AM,2,FALSE))</f>
        <v/>
      </c>
      <c r="OV84" s="578" t="str">
        <f>IF(Table1[[#This Row],[Etikett - B3 - Recyceltes Material Anteil (in %)]]="","",Table1[[#This Row],[Etikett - B3 - Recyceltes Material Anteil (in %)]])</f>
        <v/>
      </c>
      <c r="OW84" s="577" t="str">
        <f>IF(Table1[[#This Row],[Etikett - B3 - Beschichtung]]="","",VLOOKUP(Table1[[#This Row],[Etikett - B3 - Beschichtung]],'DD FD'!AE:AF,2,FALSE))</f>
        <v/>
      </c>
      <c r="OX84" s="613" t="str">
        <f>IF(Table1[[#This Row],[Etikett - B3 - Beschichtung Anteil (in %)]]="","",Table1[[#This Row],[Etikett - B3 - Beschichtung Anteil (in %)]])</f>
        <v/>
      </c>
      <c r="OY84" s="618">
        <f>ROUNDUP(SUM(
IF(AND(LH84='DD FD'!$J$7,LJ84='DD FD'!$AI$3),LI84,0),
IF(AND(LR84='DD FD'!$J$7,LT84='DD FD'!$AI$3),LS84,0),
IF(AND(MB84='DD FD'!$J$7,MD84='DD FD'!$AI$3),MC84,0),
IF(AND(ML84='DD FD'!$J$7,MN84='DD FD'!$AI$3),MM84,0),
IF(AND(MW84='DD FD'!$J$7,MY84='DD FD'!$AI$3),MX84,0),
IF(AND(NH84='DD FD'!$J$7,NJ84='DD FD'!$AI$3),NI84,0),
IF(AND(NS84='DD FD'!$J$7,NU84='DD FD'!$AI$3),NT84,0),
IF(AND(OD84='DD FD'!$J$7,OF84='DD FD'!$AI$3),OE84,0),
IF(AND(OO84='DD FD'!$J$7,OQ84='DD FD'!$AI$3),OP84,0),
),2)</f>
        <v>0</v>
      </c>
      <c r="OZ84" s="617">
        <f>ROUNDUP(SUM(
IF(AND(LH84='DD FD'!$J$6,LJ84='DD FD'!$AI$3),LI84,0),
IF(AND(LR84='DD FD'!$J$6,LT84='DD FD'!$AI$3),LS84,0),
IF(AND(MB84='DD FD'!$J$6,MD84='DD FD'!$AI$3),MC84,0),
IF(AND(ML84='DD FD'!$J$6,MN84='DD FD'!$AI$3),MM84,0),
IF(AND(MW84='DD FD'!$J$6,MY84='DD FD'!$AI$3),MX84,0),
IF(AND(NH84='DD FD'!$J$6,NJ84='DD FD'!$AI$3),NI84,0),
IF(AND(NS84='DD FD'!$J$6,NU84='DD FD'!$AI$3),NT84,0),
IF(AND(OD84='DD FD'!$J$6,OF84='DD FD'!$AI$3),OE84,0),
IF(AND(OO84='DD FD'!$J$6,OQ84='DD FD'!$AI$3),OP84,0),
),2)</f>
        <v>0</v>
      </c>
      <c r="PA84" s="617">
        <f>ROUNDUP(SUM(
IF(AND(LH84='DD FD'!$J$10,LJ84='DD FD'!$AI$3),LI84,0),
IF(AND(LR84='DD FD'!$J$10,LT84='DD FD'!$AI$3),LS84,0),
IF(AND(MB84='DD FD'!$J$10,MD84='DD FD'!$AI$3),MC84,0),
IF(AND(ML84='DD FD'!$J$10,MN84='DD FD'!$AI$3),MM84,0),
IF(AND(MW84='DD FD'!$J$10,MY84='DD FD'!$AI$3),MX84,0),
IF(AND(NH84='DD FD'!$J$10,NJ84='DD FD'!$AI$3),NI84,0),
IF(AND(NS84='DD FD'!$J$10,NU84='DD FD'!$AI$3),NT84,0),
IF(AND(OD84='DD FD'!$J$10,OF84='DD FD'!$AI$3),OE84,0),
IF(AND(OO84='DD FD'!$J$10,OQ84='DD FD'!$AI$3),OP84,0),
),2)</f>
        <v>0</v>
      </c>
      <c r="PB84" s="617">
        <f>ROUNDUP(SUM(
IF(AND(LH84='DD FD'!$J$8,LJ84='DD FD'!$AI$3),LI84,0),
IF(AND(LR84='DD FD'!$J$8,LT84='DD FD'!$AI$3),LS84,0),
IF(AND(MB84='DD FD'!$J$8,MD84='DD FD'!$AI$3),MC84,0),
IF(AND(ML84='DD FD'!$J$8,MN84='DD FD'!$AI$3),MM84,0),
IF(AND(MW84='DD FD'!$J$8,MY84='DD FD'!$AI$3),MX84,0),
IF(AND(NH84='DD FD'!$J$8,NJ84='DD FD'!$AI$3),NI84,0),
IF(AND(NS84='DD FD'!$J$8,NU84='DD FD'!$AI$3),NT84,0),
IF(AND(OD84='DD FD'!$J$8,OF84='DD FD'!$AI$3),OE84,0),
IF(AND(OO84='DD FD'!$J$8,OQ84='DD FD'!$AI$3),OP84,0),
),2)</f>
        <v>0</v>
      </c>
      <c r="PC84" s="617">
        <f>ROUNDUP(SUM(
IF(AND(LH84='DD FD'!$J$5,LJ84='DD FD'!$AI$3),LI84,0),
IF(AND(LR84='DD FD'!$J$5,LT84='DD FD'!$AI$3),LS84,0),
IF(AND(MB84='DD FD'!$J$5,MD84='DD FD'!$AI$3),MC84,0),
IF(AND(ML84='DD FD'!$J$5,MN84='DD FD'!$AI$3),MM84,0),
IF(AND(MW84='DD FD'!$J$5,MY84='DD FD'!$AI$3),MX84,0),
IF(AND(NH84='DD FD'!$J$5,NJ84='DD FD'!$AI$3),NI84,0),
IF(AND(NS84='DD FD'!$J$5,NU84='DD FD'!$AI$3),NT84,0),
IF(AND(OD84='DD FD'!$J$5,OF84='DD FD'!$AI$3),OE84,0),
IF(AND(OO84='DD FD'!$J$5,OQ84='DD FD'!$AI$3),OP84,0),
),2)</f>
        <v>0</v>
      </c>
      <c r="PD84" s="617">
        <f>ROUNDUP(SUM(
IF(AND(LH84='DD FD'!$J$9,LJ84='DD FD'!$AI$3),LI84,0),
IF(AND(LR84='DD FD'!$J$9,LT84='DD FD'!$AI$3),LS84,0),
IF(AND(MB84='DD FD'!$J$9,MD84='DD FD'!$AI$3),MC84,0),
IF(AND(ML84='DD FD'!$J$9,MN84='DD FD'!$AI$3),MM84,0),
IF(AND(MW84='DD FD'!$J$9,MY84='DD FD'!$AI$3),MX84,0),
IF(AND(NH84='DD FD'!$J$9,NJ84='DD FD'!$AI$3),NI84,0),
IF(AND(NS84='DD FD'!$J$9,NU84='DD FD'!$AI$3),NT84,0),
IF(AND(OD84='DD FD'!$J$9,OF84='DD FD'!$AI$3),OE84,0),
IF(AND(OO84='DD FD'!$J$9,OQ84='DD FD'!$AI$3),OP84,0),
),2)</f>
        <v>0</v>
      </c>
      <c r="PE84" s="617">
        <f>ROUNDUP(SUM(
IF(AND(LH84='DD FD'!$J$4,LJ84='DD FD'!$AI$3),LI84,0),
IF(AND(LR84='DD FD'!$J$4,LT84='DD FD'!$AI$3),LS84,0),
IF(AND(MB84='DD FD'!$J$4,MD84='DD FD'!$AI$3),MC84,0),
IF(AND(ML84='DD FD'!$J$4,MN84='DD FD'!$AI$3),MM84,0),
IF(AND(MW84='DD FD'!$J$4,MY84='DD FD'!$AI$3),MX84,0),
IF(AND(NH84='DD FD'!$J$4,NJ84='DD FD'!$AI$3),NI84,0),
IF(AND(NS84='DD FD'!$J$4,NU84='DD FD'!$AI$3),NT84,0),
IF(AND(OD84='DD FD'!$J$4,OF84='DD FD'!$AI$3),OE84,0),
IF(AND(OO84='DD FD'!$J$4,OQ84='DD FD'!$AI$3),OP84,0),
),2)</f>
        <v>0</v>
      </c>
      <c r="PF84" s="619">
        <f>ROUNDUP(SUM(
IF(AND(LH84='DD FD'!$J$11,LJ84='DD FD'!$AI$3),LI84,0),
IF(AND(LR84='DD FD'!$J$11,LT84='DD FD'!$AI$3),LS84,0),
IF(AND(MB84='DD FD'!$J$11,MD84='DD FD'!$AI$3),MC84,0),
IF(AND(ML84='DD FD'!$J$11,MN84='DD FD'!$AI$3),MM84,0),
IF(AND(MW84='DD FD'!$J$11,MY84='DD FD'!$AI$3),MX84,0),
IF(AND(NH84='DD FD'!$J$11,NJ84='DD FD'!$AI$3),NI84,0),
IF(AND(NS84='DD FD'!$J$11,NU84='DD FD'!$AI$3),NT84,0),
IF(AND(OD84='DD FD'!$J$11,OF84='DD FD'!$AI$3),OE84,0),
IF(AND(OO84='DD FD'!$J$11,OQ84='DD FD'!$AI$3),OP84,0),
),2)</f>
        <v>0</v>
      </c>
    </row>
    <row r="85" spans="1:422">
      <c r="A85" s="806"/>
      <c r="B85" s="934"/>
      <c r="C85" s="247"/>
      <c r="D85" s="842"/>
      <c r="E85" s="247"/>
      <c r="F85" s="158"/>
      <c r="G85" s="710"/>
      <c r="H85" s="712"/>
      <c r="I85" s="936"/>
      <c r="J85" s="803"/>
      <c r="K85" s="150"/>
      <c r="L85" s="146" t="str">
        <f t="shared" si="27"/>
        <v/>
      </c>
      <c r="M85" s="501" t="str">
        <f t="shared" si="44"/>
        <v/>
      </c>
      <c r="N85" s="504"/>
      <c r="O85" s="113" t="str">
        <f t="shared" si="45"/>
        <v/>
      </c>
      <c r="P85" s="114" t="str">
        <f t="shared" si="28"/>
        <v/>
      </c>
      <c r="Q85" s="152"/>
      <c r="R85" s="152"/>
      <c r="S85" s="115" t="str">
        <f t="shared" si="46"/>
        <v/>
      </c>
      <c r="T85" s="159"/>
      <c r="U85" s="159"/>
      <c r="V85" s="157"/>
      <c r="W85" s="157"/>
      <c r="X85" s="157"/>
      <c r="Y85" s="772"/>
      <c r="Z85" s="158"/>
      <c r="AA85" s="144"/>
      <c r="AB85" s="112"/>
      <c r="AC85" s="153"/>
      <c r="AD85" s="153"/>
      <c r="AE85" s="153"/>
      <c r="AF85" s="153"/>
      <c r="AG85" s="153"/>
      <c r="AH85" s="153"/>
      <c r="AI85" s="152"/>
      <c r="AJ85" s="158"/>
      <c r="AK85" s="158"/>
      <c r="AL85" s="158"/>
      <c r="AM85" s="116" t="str">
        <f t="shared" si="47"/>
        <v/>
      </c>
      <c r="AN85" s="116" t="str">
        <f t="shared" si="48"/>
        <v/>
      </c>
      <c r="AO85" s="324"/>
      <c r="AP85" s="503"/>
      <c r="AQ85" s="487" t="str">
        <f t="shared" si="49"/>
        <v/>
      </c>
      <c r="AR85" s="113" t="str">
        <f t="shared" si="29"/>
        <v/>
      </c>
      <c r="AS85" s="113" t="str">
        <f t="shared" si="30"/>
        <v/>
      </c>
      <c r="AT85" s="113" t="str">
        <f t="shared" si="31"/>
        <v/>
      </c>
      <c r="AU85" s="113" t="str">
        <f t="shared" si="32"/>
        <v/>
      </c>
      <c r="AV85" s="159"/>
      <c r="AW85" s="157"/>
      <c r="AX85" s="157"/>
      <c r="AY85" s="157"/>
      <c r="AZ85" s="157"/>
      <c r="BA85" s="116" t="str">
        <f t="shared" si="33"/>
        <v/>
      </c>
      <c r="BB85" s="316"/>
      <c r="BC85" s="116" t="str">
        <f t="shared" si="34"/>
        <v/>
      </c>
      <c r="BD85" s="133" t="str">
        <f t="shared" si="35"/>
        <v/>
      </c>
      <c r="BE85" s="157"/>
      <c r="BF85" s="1180"/>
      <c r="BG85" s="1180"/>
      <c r="BH85" s="158"/>
      <c r="BI85" s="490"/>
      <c r="BJ85" s="514" t="str">
        <f t="shared" si="50"/>
        <v/>
      </c>
      <c r="BK85" s="789"/>
      <c r="BL85" s="116" t="str">
        <f t="shared" si="51"/>
        <v/>
      </c>
      <c r="BM85" s="144"/>
      <c r="BN85" s="144"/>
      <c r="BO85" s="144"/>
      <c r="BP85" s="790"/>
      <c r="BQ85" s="790"/>
      <c r="BR85" s="790"/>
      <c r="BS85" s="116" t="str">
        <f t="shared" si="36"/>
        <v/>
      </c>
      <c r="BT85" s="790"/>
      <c r="BU85" s="808" t="str">
        <f t="shared" si="37"/>
        <v/>
      </c>
      <c r="BV85" s="791"/>
      <c r="BW85" s="144"/>
      <c r="BX85" s="20"/>
      <c r="BY85" s="20"/>
      <c r="BZ85" s="20"/>
      <c r="CA85" s="792"/>
      <c r="CB85" s="1201"/>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c r="DL85" s="144"/>
      <c r="DM85" s="144"/>
      <c r="DN85" s="144"/>
      <c r="DO85" s="144"/>
      <c r="DP85" s="144"/>
      <c r="DQ85" s="144"/>
      <c r="DR85" s="144"/>
      <c r="DS85" s="144"/>
      <c r="DT85" s="144"/>
      <c r="DU85" s="144"/>
      <c r="DV85" s="144"/>
      <c r="DW85" s="144"/>
      <c r="DX85" s="144"/>
      <c r="DY85" s="144"/>
      <c r="DZ85" s="144"/>
      <c r="EA85" s="144"/>
      <c r="EB85" s="144"/>
      <c r="EC85" s="144"/>
      <c r="ED85" s="782" t="str">
        <f t="shared" si="52"/>
        <v/>
      </c>
      <c r="EE85" s="519"/>
      <c r="EF85" s="793"/>
      <c r="EG85" s="519"/>
      <c r="EH85" s="794"/>
      <c r="EI85" s="790"/>
      <c r="EJ85" s="794"/>
      <c r="EK85" s="794"/>
      <c r="EL85" s="790"/>
      <c r="EM85" s="790"/>
      <c r="EN85" s="790"/>
      <c r="EO85" s="112" t="str">
        <f t="shared" si="38"/>
        <v/>
      </c>
      <c r="EP85" s="790"/>
      <c r="EQ85" s="488" t="str">
        <f t="shared" si="39"/>
        <v/>
      </c>
      <c r="ER85" s="1100"/>
      <c r="ES85" s="1099" t="str">
        <f t="shared" si="53"/>
        <v/>
      </c>
      <c r="ET85" s="525"/>
      <c r="EU85" s="148"/>
      <c r="EV85" s="148"/>
      <c r="EW85" s="148"/>
      <c r="EX85" s="148"/>
      <c r="EY85" s="148"/>
      <c r="EZ85" s="148"/>
      <c r="FA85" s="148"/>
      <c r="FB85" s="148"/>
      <c r="FC85" s="148"/>
      <c r="FD85" s="148"/>
      <c r="FE85" s="148"/>
      <c r="FF85" s="148"/>
      <c r="FG85" s="148"/>
      <c r="FH85" s="148"/>
      <c r="FI85" s="528"/>
      <c r="FJ85" s="513" t="str">
        <f t="shared" si="40"/>
        <v/>
      </c>
      <c r="FK85" s="158"/>
      <c r="FL85" s="850"/>
      <c r="FM85" s="850"/>
      <c r="FN85" s="850"/>
      <c r="FO85" s="850"/>
      <c r="FP85" s="850"/>
      <c r="FQ85" s="850"/>
      <c r="FR85" s="157"/>
      <c r="FS85" s="143"/>
      <c r="FT85" s="143"/>
      <c r="FU85" s="847" t="str">
        <f t="shared" si="41"/>
        <v/>
      </c>
      <c r="FV85" s="555"/>
      <c r="FW85" s="523" t="str">
        <f>IF(Table1[[#This Row],[Nonfood Inhaltstoffe - Komponente]]="","",VLOOKUP(Table1[[#This Row],[Nonfood Inhaltstoffe - Komponente]],'Dropdown Auswahl'!BJ:BK,2,FALSE))</f>
        <v/>
      </c>
      <c r="FX85" s="1013"/>
      <c r="FY85" s="1011" t="str">
        <f t="shared" si="42"/>
        <v/>
      </c>
      <c r="FZ85" s="152"/>
      <c r="GA85" s="152"/>
      <c r="GB85" s="152"/>
      <c r="GC85" s="529" t="str">
        <f t="shared" si="43"/>
        <v/>
      </c>
      <c r="GG85" s="21"/>
      <c r="GH85" s="21"/>
      <c r="GI85" s="1019"/>
      <c r="GJ85" s="1016" t="str">
        <f>IF(Table1[[#This Row],[Global Trade Item Number (GTIN)]]="","",Table1[[#This Row],[Global Trade Item Number (GTIN)]])</f>
        <v/>
      </c>
      <c r="GK85" s="555" t="str">
        <f>IF(Table1[[#This Row],[WAWI-Nr./ Kreditoren-Nummer
(ASDV)]]&lt;&gt;"",Table1[[#This Row],[WAWI-Nr./ Kreditoren-Nummer
(ASDV)]],"")</f>
        <v/>
      </c>
      <c r="GL85" s="165"/>
      <c r="GM85" s="165"/>
      <c r="GN85" s="165"/>
      <c r="GO85" s="485"/>
      <c r="GP85" s="534"/>
      <c r="GQ85" s="533"/>
      <c r="GR85" s="486"/>
      <c r="GS85" s="486"/>
      <c r="GT85" s="486"/>
      <c r="GU85" s="486"/>
      <c r="GV85" s="486"/>
      <c r="GW85" s="542"/>
      <c r="GX85" s="538"/>
      <c r="GY85" s="144"/>
      <c r="GZ85" s="480"/>
      <c r="HA85" s="158"/>
      <c r="HB85" s="480"/>
      <c r="HC85" s="480"/>
      <c r="HD85" s="480"/>
      <c r="HE85" s="480"/>
      <c r="HF85" s="480"/>
      <c r="HG85" s="480"/>
      <c r="HH85" s="538"/>
      <c r="HI85" s="480"/>
      <c r="HJ85" s="480"/>
      <c r="HK85" s="480"/>
      <c r="HL85" s="480"/>
      <c r="HM85" s="480"/>
      <c r="HN85" s="480"/>
      <c r="HO85" s="480"/>
      <c r="HP85" s="480"/>
      <c r="HQ85" s="480"/>
      <c r="HR85" s="538"/>
      <c r="HS85" s="480"/>
      <c r="HT85" s="480"/>
      <c r="HU85" s="480"/>
      <c r="HV85" s="480"/>
      <c r="HW85" s="480"/>
      <c r="HX85" s="480"/>
      <c r="HY85" s="480"/>
      <c r="HZ85" s="480"/>
      <c r="IA85" s="480"/>
      <c r="IB85" s="538"/>
      <c r="IC85" s="480"/>
      <c r="ID85" s="480"/>
      <c r="IE85" s="480"/>
      <c r="IF85" s="480"/>
      <c r="IG85" s="480"/>
      <c r="IH85" s="480"/>
      <c r="II85" s="480"/>
      <c r="IJ85" s="480"/>
      <c r="IK85" s="480"/>
      <c r="IL85" s="480"/>
      <c r="IM85" s="538"/>
      <c r="IN85" s="480"/>
      <c r="IO85" s="480"/>
      <c r="IP85" s="480"/>
      <c r="IQ85" s="480"/>
      <c r="IR85" s="480"/>
      <c r="IS85" s="480"/>
      <c r="IT85" s="480"/>
      <c r="IU85" s="480"/>
      <c r="IV85" s="480"/>
      <c r="IW85" s="480"/>
      <c r="IX85" s="538"/>
      <c r="IY85" s="480"/>
      <c r="IZ85" s="480"/>
      <c r="JA85" s="480"/>
      <c r="JB85" s="480"/>
      <c r="JC85" s="480"/>
      <c r="JD85" s="480"/>
      <c r="JE85" s="480"/>
      <c r="JF85" s="480"/>
      <c r="JG85" s="480"/>
      <c r="JH85" s="480"/>
      <c r="JI85" s="538"/>
      <c r="JJ85" s="480"/>
      <c r="JK85" s="480"/>
      <c r="JL85" s="480"/>
      <c r="JM85" s="480"/>
      <c r="JN85" s="480"/>
      <c r="JO85" s="480"/>
      <c r="JP85" s="480"/>
      <c r="JQ85" s="480"/>
      <c r="JR85" s="480"/>
      <c r="JS85" s="590"/>
      <c r="JT85" s="538"/>
      <c r="JU85" s="480"/>
      <c r="JV85" s="480"/>
      <c r="JW85" s="480"/>
      <c r="JX85" s="480"/>
      <c r="JY85" s="480"/>
      <c r="JZ85" s="480"/>
      <c r="KA85" s="480"/>
      <c r="KB85" s="480"/>
      <c r="KC85" s="480"/>
      <c r="KD85" s="480"/>
      <c r="KE85" s="538"/>
      <c r="KF85" s="480"/>
      <c r="KG85" s="480"/>
      <c r="KH85" s="480"/>
      <c r="KI85" s="480"/>
      <c r="KJ85" s="480"/>
      <c r="KK85" s="480"/>
      <c r="KL85" s="480"/>
      <c r="KM85" s="480"/>
      <c r="KN85" s="480"/>
      <c r="KO85" s="480"/>
      <c r="KR85" s="568" t="str">
        <f>IF(Table1[[#This Row],[GTIN]]&lt;&gt;"",Table1[[#This Row],[GTIN]],"")</f>
        <v/>
      </c>
      <c r="KS85" s="569" t="str">
        <f>Table1[[#This Row],[Kreditor]]</f>
        <v/>
      </c>
      <c r="KT85" s="570" t="str">
        <f>IF(Table1[[#This Row],[Gültig ab (Datum)]]&lt;&gt;"",Table1[[#This Row],[Gültig ab (Datum)]],"")</f>
        <v/>
      </c>
      <c r="KU85" s="570"/>
      <c r="KV85" s="583" t="str">
        <f>IF(Table1[[#This Row],[Artikel verpackt? 
(X=Ja)]]="","",Table1[[#This Row],[Artikel verpackt? 
(X=Ja)]])</f>
        <v/>
      </c>
      <c r="KW85" s="571" t="str">
        <f>IF(Table1[[#This Row],[Verpackung recyclingfähig?
(X=Ja)]]="","",Table1[[#This Row],[Verpackung recyclingfähig?
(X=Ja)]])</f>
        <v/>
      </c>
      <c r="KX85" s="572"/>
      <c r="KY85" s="573"/>
      <c r="KZ85" s="574"/>
      <c r="LA85" s="574"/>
      <c r="LB85" s="574"/>
      <c r="LC85" s="574"/>
      <c r="LD85" s="574"/>
      <c r="LE85" s="574"/>
      <c r="LF85" s="575"/>
      <c r="LG85" s="576" t="str">
        <f>IF(Table1[[#This Row],[Hauptkörper - B1 - Art]]="","",VLOOKUP(Table1[[#This Row],[Hauptkörper - B1 - Art]],'DD FD'!B:C,2,FALSE))</f>
        <v/>
      </c>
      <c r="LH85" s="577" t="str">
        <f>IF(Table1[[#This Row],[Hauptkörper - B1 - Fraktion]]="","",VLOOKUP(Table1[[#This Row],[Hauptkörper - B1 - Fraktion]],'DD FD'!H:J,3,FALSE))</f>
        <v/>
      </c>
      <c r="LI85" s="574" t="str">
        <f>IF(Table1[[#This Row],[Hauptkörper - B1 - Gewicht
(in G)]]="","",Table1[[#This Row],[Hauptkörper - B1 - Gewicht
(in G)]])</f>
        <v/>
      </c>
      <c r="LJ85" s="574" t="str">
        <f>IF(Table1[[#This Row],[Hauptkörper - B1 - Lizenzierungs-pflichtig? (X=Ja)]]="","",Table1[[#This Row],[Hauptkörper - B1 - Lizenzierungs-pflichtig? (X=Ja)]])</f>
        <v/>
      </c>
      <c r="LK85" s="577" t="str">
        <f>IF(Table1[[#This Row],[Hauptkörper - B1 - Virgin Material]]="","",VLOOKUP(Table1[[#This Row],[Hauptkörper - B1 - Virgin Material]],'DD FD'!AJ:AK,2,FALSE))</f>
        <v/>
      </c>
      <c r="LL85" s="578" t="str">
        <f>IF(Table1[[#This Row],[Hauptkörper - B1 - Virgin Material Anteil (in %)]]="","",Table1[[#This Row],[Hauptkörper - B1 - Virgin Material Anteil (in %)]])</f>
        <v/>
      </c>
      <c r="LM85" s="577" t="str">
        <f>IF(Table1[[#This Row],[Hauptkörper - B1 - Recyceltes Material]]="","",VLOOKUP(Table1[[#This Row],[Hauptkörper - B1 - Recyceltes Material]],'DD FD'!AL:AM,2,FALSE))</f>
        <v/>
      </c>
      <c r="LN85" s="578" t="str">
        <f>IF(Table1[[#This Row],[Hauptkörper - B1 - Recyceltes Material Anteil (in %)]]="","",Table1[[#This Row],[Hauptkörper - B1 - Recyceltes Material Anteil (in %)]])</f>
        <v/>
      </c>
      <c r="LO85" s="579" t="str">
        <f>IF(Table1[[#This Row],[Hauptkörper - B1 - Beschichtung]]="","",VLOOKUP(Table1[[#This Row],[Hauptkörper - B1 - Beschichtung]],'DD FD'!AE:AF,2,FALSE))</f>
        <v/>
      </c>
      <c r="LP85" s="580" t="str">
        <f>IF(Table1[[#This Row],[Hauptkörper - B1 - Beschichtung Anteil (in %)]]="","",Table1[[#This Row],[Hauptkörper - B1 - Beschichtung Anteil (in %)]])</f>
        <v/>
      </c>
      <c r="LQ85" s="576" t="str">
        <f>IF(Table1[[#This Row],[Hauptkörper - B2 - Art]]="","",VLOOKUP(Table1[[#This Row],[Hauptkörper - B2 - Art]],'DD FD'!B:C,2,FALSE))</f>
        <v/>
      </c>
      <c r="LR85" s="577" t="str">
        <f>IF(Table1[[#This Row],[Hauptkörper - B2 - Fraktion]]="","",VLOOKUP(Table1[[#This Row],[Hauptkörper - B2 - Fraktion]],'DD FD'!H:J,3,FALSE))</f>
        <v/>
      </c>
      <c r="LS85" s="574" t="str">
        <f>IF(Table1[[#This Row],[Hauptkörper - B2 - Gewicht
(in G)]]="","",Table1[[#This Row],[Hauptkörper - B2 - Gewicht
(in G)]])</f>
        <v/>
      </c>
      <c r="LT85" s="574" t="str">
        <f>IF(Table1[[#This Row],[Hauptkörper - B2 - Lizenzierungs-pflichtig? (X=Ja)]]="","",Table1[[#This Row],[Hauptkörper - B2 - Lizenzierungs-pflichtig? (X=Ja)]])</f>
        <v/>
      </c>
      <c r="LU85" s="577" t="str">
        <f>IF(Table1[[#This Row],[Hauptkörper - B2 - Virgin Material]]="","",VLOOKUP(Table1[[#This Row],[Hauptkörper - B2 - Virgin Material]],'DD FD'!AJ:AK,2,FALSE))</f>
        <v/>
      </c>
      <c r="LV85" s="578" t="str">
        <f>IF(Table1[[#This Row],[Hauptkörper - B2 - Virgin Material Anteil (in %)]]="","",Table1[[#This Row],[Hauptkörper - B2 - Virgin Material Anteil (in %)]])</f>
        <v/>
      </c>
      <c r="LW85" s="577" t="str">
        <f>IF(Table1[[#This Row],[Hauptkörper - B2 - Recyceltes Material]]="","",VLOOKUP(Table1[[#This Row],[Hauptkörper - B2 - Recyceltes Material]],'DD FD'!AL:AM,2,FALSE))</f>
        <v/>
      </c>
      <c r="LX85" s="578" t="str">
        <f>IF(Table1[[#This Row],[Hauptkörper - B2 - Recyceltes Material Anteil (in %)]]="","",Table1[[#This Row],[Hauptkörper - B2 - Recyceltes Material Anteil (in %)]])</f>
        <v/>
      </c>
      <c r="LY85" s="577" t="str">
        <f>IF(Table1[[#This Row],[Hauptkörper - B2 - Beschichtung]]="","",VLOOKUP(Table1[[#This Row],[Hauptkörper - B2 - Beschichtung]],'DD FD'!AE:AF,2,FALSE))</f>
        <v/>
      </c>
      <c r="LZ85" s="580" t="str">
        <f>IF(Table1[[#This Row],[Hauptkörper - B2 - Beschichtung Anteil (in %)]]="","",Table1[[#This Row],[Hauptkörper - B2 - Beschichtung Anteil (in %)]])</f>
        <v/>
      </c>
      <c r="MA85" s="576" t="str">
        <f>IF(Table1[[#This Row],[Hauptkörper - B3 - Art]]="","",VLOOKUP(Table1[[#This Row],[Hauptkörper - B3 - Art]],'DD FD'!B:C,2,FALSE))</f>
        <v/>
      </c>
      <c r="MB85" s="577" t="str">
        <f>IF(Table1[[#This Row],[Hauptkörper - B3 - Fraktion]]="","",VLOOKUP(Table1[[#This Row],[Hauptkörper - B3 - Fraktion]],'DD FD'!H:J,3,FALSE))</f>
        <v/>
      </c>
      <c r="MC85" s="574" t="str">
        <f>IF(Table1[[#This Row],[Hauptkörper - B3 - Gewicht
(in G)]]="","",Table1[[#This Row],[Hauptkörper - B3 - Gewicht
(in G)]])</f>
        <v/>
      </c>
      <c r="MD85" s="574" t="str">
        <f>IF(Table1[[#This Row],[Hauptkörper - B3 - Lizenzierungs-pflichtig? (X=Ja)]]="","",Table1[[#This Row],[Hauptkörper - B3 - Lizenzierungs-pflichtig? (X=Ja)]])</f>
        <v/>
      </c>
      <c r="ME85" s="577" t="str">
        <f>IF(Table1[[#This Row],[Hauptkörper - B3 - Virgin Material]]="","",VLOOKUP(Table1[[#This Row],[Hauptkörper - B3 - Virgin Material]],'DD FD'!AJ:AK,2,FALSE))</f>
        <v/>
      </c>
      <c r="MF85" s="578" t="str">
        <f>IF(Table1[[#This Row],[Hauptkörper - B3 - Virgin Material Anteil (in %)]]="","",Table1[[#This Row],[Hauptkörper - B3 - Virgin Material Anteil (in %)]])</f>
        <v/>
      </c>
      <c r="MG85" s="577" t="str">
        <f>IF(Table1[[#This Row],[Hauptkörper - B3 - Recyceltes Material]]="","",VLOOKUP(Table1[[#This Row],[Hauptkörper - B3 - Recyceltes Material]],'DD FD'!AL:AM,2,FALSE))</f>
        <v/>
      </c>
      <c r="MH85" s="578" t="str">
        <f>IF(Table1[[#This Row],[Hauptkörper - B3 - Recyceltes Material Anteil (in %)]]="","",Table1[[#This Row],[Hauptkörper - B3 - Recyceltes Material Anteil (in %)]])</f>
        <v/>
      </c>
      <c r="MI85" s="577" t="str">
        <f>IF(Table1[[#This Row],[Hauptkörper - B3 - Beschichtung]]="","",VLOOKUP(Table1[[#This Row],[Hauptkörper - B3 - Beschichtung]],'DD FD'!AE:AF,2,FALSE))</f>
        <v/>
      </c>
      <c r="MJ85" s="580" t="str">
        <f>IF(Table1[[#This Row],[Hauptkörper - B3 - Beschichtung Anteil (in %)]]="","",Table1[[#This Row],[Hauptkörper - B3 - Beschichtung Anteil (in %)]])</f>
        <v/>
      </c>
      <c r="MK85" s="576" t="str">
        <f>IF(Table1[[#This Row],[Verschluss - B1 - Art]]="","",VLOOKUP(Table1[[#This Row],[Verschluss - B1 - Art]],'DD FD'!D:E,2,FALSE))</f>
        <v/>
      </c>
      <c r="ML85" s="577" t="str">
        <f>IF(Table1[[#This Row],[Verschluss - B1 - Fraktion]]="","",VLOOKUP(Table1[[#This Row],[Verschluss - B1 - Fraktion]],'DD FD'!H:J,3,FALSE))</f>
        <v/>
      </c>
      <c r="MM85" s="574" t="str">
        <f>IF(Table1[[#This Row],[Verschluss - B1 - Gewicht (in G)]]="","",Table1[[#This Row],[Verschluss - B1 - Gewicht (in G)]])</f>
        <v/>
      </c>
      <c r="MN85" s="574" t="str">
        <f>IF(Table1[[#This Row],[Verschluss - B1 - Lizenzierungs-pflichtig? (X=Ja)]]="","",Table1[[#This Row],[Verschluss - B1 - Lizenzierungs-pflichtig? (X=Ja)]])</f>
        <v/>
      </c>
      <c r="MO85" s="574" t="str">
        <f>IF(Table1[[#This Row],[Verschluss - B1 - Trennbar vom Hauptkörper? (X=Ja)]]="","",Table1[[#This Row],[Verschluss - B1 - Trennbar vom Hauptkörper? (X=Ja)]])</f>
        <v/>
      </c>
      <c r="MP85" s="577" t="str">
        <f>IF(Table1[[#This Row],[Verschluss - B1 - Virgin Material]]="","",VLOOKUP(Table1[[#This Row],[Verschluss - B1 - Virgin Material]],'DD FD'!AJ:AK,2,FALSE))</f>
        <v/>
      </c>
      <c r="MQ85" s="578" t="str">
        <f>IF(Table1[[#This Row],[Verschluss - B1 - Virgin Material Anteil (in %)]]="","",Table1[[#This Row],[Verschluss - B1 - Virgin Material Anteil (in %)]])</f>
        <v/>
      </c>
      <c r="MR85" s="577" t="str">
        <f>IF(Table1[[#This Row],[Verschluss - B1 - Recyceltes Material]]="","",VLOOKUP(Table1[[#This Row],[Verschluss - B1 - Recyceltes Material]],'DD FD'!AL:AM,2,FALSE))</f>
        <v/>
      </c>
      <c r="MS85" s="578" t="str">
        <f>IF(Table1[[#This Row],[Verschluss - B1 - Recyceltes Material Anteil (in %)]]="","",Table1[[#This Row],[Verschluss - B1 - Recyceltes Material Anteil (in %)]])</f>
        <v/>
      </c>
      <c r="MT85" s="577" t="str">
        <f>IF(Table1[[#This Row],[Verschluss - B1 - Beschichtung]]="","",VLOOKUP(Table1[[#This Row],[Verschluss - B1 - Beschichtung]],'DD FD'!AE:AF,2,FALSE))</f>
        <v/>
      </c>
      <c r="MU85" s="580" t="str">
        <f>IF(Table1[[#This Row],[Verschluss - B1 - Beschichtung Anteil (in %)]]="","",Table1[[#This Row],[Verschluss - B1 - Beschichtung Anteil (in %)]])</f>
        <v/>
      </c>
      <c r="MV85" s="576" t="str">
        <f>IF(Table1[[#This Row],[Verschluss - B2 - Art]]="","",VLOOKUP(Table1[[#This Row],[Verschluss - B2 - Art]],'DD FD'!D:E,2,FALSE))</f>
        <v/>
      </c>
      <c r="MW85" s="577" t="str">
        <f>IF(Table1[[#This Row],[Verschluss - B2 - Fraktion]]="","",VLOOKUP(Table1[[#This Row],[Verschluss - B2 - Fraktion]],'DD FD'!H:J,3,FALSE))</f>
        <v/>
      </c>
      <c r="MX85" s="574" t="str">
        <f>IF(Table1[[#This Row],[Verschluss - B2 - Gewicht (in G)]]="","",Table1[[#This Row],[Verschluss - B2 - Gewicht (in G)]])</f>
        <v/>
      </c>
      <c r="MY85" s="574" t="str">
        <f>IF(Table1[[#This Row],[Verschluss - B2 - Lizenzierungs-pflichtig? (X=Ja)]]="","",Table1[[#This Row],[Verschluss - B2 - Lizenzierungs-pflichtig? (X=Ja)]])</f>
        <v/>
      </c>
      <c r="MZ85" s="574" t="str">
        <f>IF(Table1[[#This Row],[Verschluss - B2 - Trennbar vom Hauptkörper? (X=Ja)]]="","",Table1[[#This Row],[Verschluss - B2 - Trennbar vom Hauptkörper? (X=Ja)]])</f>
        <v/>
      </c>
      <c r="NA85" s="577" t="str">
        <f>IF(Table1[[#This Row],[Verschluss - B2 - Virgin Material]]="","",VLOOKUP(Table1[[#This Row],[Verschluss - B2 - Virgin Material]],'DD FD'!AJ:AK,2,FALSE))</f>
        <v/>
      </c>
      <c r="NB85" s="578" t="str">
        <f>IF(Table1[[#This Row],[Verschluss - B2 - Virgin Material Anteil (in %)]]="","",Table1[[#This Row],[Verschluss - B2 - Virgin Material Anteil (in %)]])</f>
        <v/>
      </c>
      <c r="NC85" s="577" t="str">
        <f>IF(Table1[[#This Row],[Verschluss - B2 - Recyceltes Material]]="","",VLOOKUP(Table1[[#This Row],[Verschluss - B2 - Recyceltes Material]],'DD FD'!AL:AM,2,FALSE))</f>
        <v/>
      </c>
      <c r="ND85" s="578" t="str">
        <f>IF(Table1[[#This Row],[Verschluss - B2 - Recyceltes Material Anteil (in %)]]="","",Table1[[#This Row],[Verschluss - B2 - Recyceltes Material Anteil (in %)]])</f>
        <v/>
      </c>
      <c r="NE85" s="577" t="str">
        <f>IF(Table1[[#This Row],[Verschluss - B2 - Beschichtung]]="","",VLOOKUP(Table1[[#This Row],[Verschluss - B2 - Beschichtung]],'DD FD'!AE:AF,2,FALSE))</f>
        <v/>
      </c>
      <c r="NF85" s="580" t="str">
        <f>IF(Table1[[#This Row],[Verschluss - B2 - Beschichtung Anteil (in %)]]="","",Table1[[#This Row],[Verschluss - B2 - Beschichtung Anteil (in %)]])</f>
        <v/>
      </c>
      <c r="NG85" s="576" t="str">
        <f>IF(Table1[[#This Row],[Verschluss - B3 - Art]]="","",VLOOKUP(Table1[[#This Row],[Verschluss - B3 - Art]],'DD FD'!D:E,2,FALSE))</f>
        <v/>
      </c>
      <c r="NH85" s="577" t="str">
        <f>IF(Table1[[#This Row],[Verschluss - B3 - Fraktion]]="","",VLOOKUP(Table1[[#This Row],[Verschluss - B3 - Fraktion]],'DD FD'!H:J,3,FALSE))</f>
        <v/>
      </c>
      <c r="NI85" s="574" t="str">
        <f>IF(Table1[[#This Row],[Verschluss - B3 - Gewicht (in G)]]="","",Table1[[#This Row],[Verschluss - B3 - Gewicht (in G)]])</f>
        <v/>
      </c>
      <c r="NJ85" s="574" t="str">
        <f>IF(Table1[[#This Row],[Verschluss - B3 - Lizenzierungs-pflichtig? (X=Ja)]]="","",Table1[[#This Row],[Verschluss - B3 - Lizenzierungs-pflichtig? (X=Ja)]])</f>
        <v/>
      </c>
      <c r="NK85" s="574" t="str">
        <f>IF(Table1[[#This Row],[Verschluss - B3 - Trennbar vom Hauptkörper? (X=Ja)]]="","",Table1[[#This Row],[Verschluss - B3 - Trennbar vom Hauptkörper? (X=Ja)]])</f>
        <v/>
      </c>
      <c r="NL85" s="577" t="str">
        <f>IF(Table1[[#This Row],[Verschluss - B3 - Virgin Material]]="","",VLOOKUP(Table1[[#This Row],[Verschluss - B3 - Virgin Material]],'DD FD'!AJ:AK,2,FALSE))</f>
        <v/>
      </c>
      <c r="NM85" s="578" t="str">
        <f>IF(Table1[[#This Row],[Verschluss - B3 - Virgin Material Anteil (in %)]]="","",Table1[[#This Row],[Verschluss - B3 - Virgin Material Anteil (in %)]])</f>
        <v/>
      </c>
      <c r="NN85" s="577" t="str">
        <f>IF(Table1[[#This Row],[Verschluss - B3 - Recyceltes Material]]="","",VLOOKUP(Table1[[#This Row],[Verschluss - B3 - Recyceltes Material]],'DD FD'!AL:AM,2,FALSE))</f>
        <v/>
      </c>
      <c r="NO85" s="578" t="str">
        <f>IF(Table1[[#This Row],[Verschluss - B3 - Recyceltes Material Anteil (in %)]]="","",Table1[[#This Row],[Verschluss - B3 - Recyceltes Material Anteil (in %)]])</f>
        <v/>
      </c>
      <c r="NP85" s="577" t="str">
        <f>IF(Table1[[#This Row],[Verschluss - B3 - Beschichtung]]="","",VLOOKUP(Table1[[#This Row],[Verschluss - B3 - Beschichtung]],'DD FD'!AE:AF,2,FALSE))</f>
        <v/>
      </c>
      <c r="NQ85" s="580" t="str">
        <f>IF(Table1[[#This Row],[Verschluss - B3 - Beschichtung Anteil (in %)]]="","",Table1[[#This Row],[Verschluss - B3 - Beschichtung Anteil (in %)]])</f>
        <v/>
      </c>
      <c r="NR85" s="576" t="str">
        <f>IF(Table1[[#This Row],[Etikett - B1 - Art]]="","",VLOOKUP(Table1[[#This Row],[Etikett - B1 - Art]],'DD FD'!F:G,2,FALSE))</f>
        <v/>
      </c>
      <c r="NS85" s="577" t="str">
        <f>IF(Table1[[#This Row],[Etikett - B1 - Fraktion]]="","",VLOOKUP(Table1[[#This Row],[Etikett - B1 - Fraktion]],'DD FD'!H:J,3,FALSE))</f>
        <v/>
      </c>
      <c r="NT85" s="574" t="str">
        <f>IF(Table1[[#This Row],[Etikett - B1 - Gewicht (in G)]]="","",Table1[[#This Row],[Etikett - B1 - Gewicht (in G)]])</f>
        <v/>
      </c>
      <c r="NU85" s="574" t="str">
        <f>IF(Table1[[#This Row],[Etikett - B1 - Lizenzierungs-pflichtig? (X=Ja)]]="","",Table1[[#This Row],[Etikett - B1 - Lizenzierungs-pflichtig? (X=Ja)]])</f>
        <v/>
      </c>
      <c r="NV85" s="574" t="str">
        <f>IF(Table1[[#This Row],[Etikett - B1 - Trennbar vom Hauptkörper? (X=Ja)]]="","",Table1[[#This Row],[Etikett - B1 - Trennbar vom Hauptkörper? (X=Ja)]])</f>
        <v/>
      </c>
      <c r="NW85" s="577" t="str">
        <f>IF(Table1[[#This Row],[Etikett - B1 - Virgin Material]]="","",VLOOKUP(Table1[[#This Row],[Etikett - B1 - Virgin Material]],'DD FD'!AJ:AK,2,FALSE))</f>
        <v/>
      </c>
      <c r="NX85" s="578" t="str">
        <f>IF(Table1[[#This Row],[Etikett - B1 - Virgin Material Anteil (in %)]]="","",Table1[[#This Row],[Etikett - B1 - Virgin Material Anteil (in %)]])</f>
        <v/>
      </c>
      <c r="NY85" s="577" t="str">
        <f>IF(Table1[[#This Row],[Etikett - B1 - Recyceltes Material]]="","",VLOOKUP(Table1[[#This Row],[Etikett - B1 - Recyceltes Material]],'DD FD'!AL:AM,2,FALSE))</f>
        <v/>
      </c>
      <c r="NZ85" s="578" t="str">
        <f>IF(Table1[[#This Row],[Etikett - B1 - Recyceltes Material Anteil (in %)]]="","",Table1[[#This Row],[Etikett - B1 - Recyceltes Material Anteil (in %)]])</f>
        <v/>
      </c>
      <c r="OA85" s="577" t="str">
        <f>IF(Table1[[#This Row],[Etikett - B1 - Beschichtung]]="","",VLOOKUP(Table1[[#This Row],[Etikett - B1 - Beschichtung]],'DD FD'!AE:AF,2,FALSE))</f>
        <v/>
      </c>
      <c r="OB85" s="580" t="str">
        <f>IF(Table1[[#This Row],[Etikett - B1 - Beschichtung Anteil (in %)]]="","",Table1[[#This Row],[Etikett - B1 - Beschichtung Anteil (in %)]])</f>
        <v/>
      </c>
      <c r="OC85" s="576" t="str">
        <f>IF(Table1[[#This Row],[Etikett - B2 - Art]]="","",VLOOKUP(Table1[[#This Row],[Etikett - B2 - Art]],'DD FD'!F:G,2,FALSE))</f>
        <v/>
      </c>
      <c r="OD85" s="577" t="str">
        <f>IF(Table1[[#This Row],[Etikett - B2 - Fraktion]]="","",VLOOKUP(Table1[[#This Row],[Etikett - B2 - Fraktion]],'DD FD'!H:J,3,FALSE))</f>
        <v/>
      </c>
      <c r="OE85" s="574" t="str">
        <f>IF(Table1[[#This Row],[Etikett - B2 - Gewicht (in G)]]="","",Table1[[#This Row],[Etikett - B2 - Gewicht (in G)]])</f>
        <v/>
      </c>
      <c r="OF85" s="574" t="str">
        <f>IF(Table1[[#This Row],[Etikett - B2 - Lizenzierungs-pflichtig? (X=Ja)]]="","",Table1[[#This Row],[Etikett - B2 - Lizenzierungs-pflichtig? (X=Ja)]])</f>
        <v/>
      </c>
      <c r="OG85" s="574" t="str">
        <f>IF(Table1[[#This Row],[Etikett - B2 - Trennbar vom Hauptkörper? (X=Ja)]]="","",Table1[[#This Row],[Etikett - B2 - Trennbar vom Hauptkörper? (X=Ja)]])</f>
        <v/>
      </c>
      <c r="OH85" s="577" t="str">
        <f>IF(Table1[[#This Row],[Etikett - B2 - Virgin Material]]="","",VLOOKUP(Table1[[#This Row],[Etikett - B2 - Virgin Material]],'DD FD'!AJ:AK,2,FALSE))</f>
        <v/>
      </c>
      <c r="OI85" s="578" t="str">
        <f>IF(Table1[[#This Row],[Etikett - B2 - Virgin Material Anteil (in %)]]="","",Table1[[#This Row],[Etikett - B2 - Virgin Material Anteil (in %)]])</f>
        <v/>
      </c>
      <c r="OJ85" s="577" t="str">
        <f>IF(Table1[[#This Row],[Etikett - B2 - Recyceltes Material]]="","",VLOOKUP(Table1[[#This Row],[Etikett - B2 - Recyceltes Material]],'DD FD'!AL:AM,2,FALSE))</f>
        <v/>
      </c>
      <c r="OK85" s="578" t="str">
        <f>IF(Table1[[#This Row],[Etikett - B2 - Recyceltes Material Anteil (in %)]]="","",Table1[[#This Row],[Etikett - B2 - Recyceltes Material Anteil (in %)]])</f>
        <v/>
      </c>
      <c r="OL85" s="577" t="str">
        <f>IF(Table1[[#This Row],[Etikett - B2 - Beschichtung]]="","",VLOOKUP(Table1[[#This Row],[Etikett - B2 - Beschichtung]],'DD FD'!AE:AF,2,FALSE))</f>
        <v/>
      </c>
      <c r="OM85" s="580" t="str">
        <f>IF(Table1[[#This Row],[Etikett - B2 - Beschichtung Anteil (in %)]]="","",Table1[[#This Row],[Etikett - B2 - Beschichtung Anteil (in %)]])</f>
        <v/>
      </c>
      <c r="ON85" s="576" t="str">
        <f>IF(Table1[[#This Row],[Etikett - B3 - Art]]="","",VLOOKUP(Table1[[#This Row],[Etikett - B3 - Art]],'DD FD'!F:G,2,FALSE))</f>
        <v/>
      </c>
      <c r="OO85" s="577" t="str">
        <f>IF(Table1[[#This Row],[Etikett - B3 - Fraktion]]="","",VLOOKUP(Table1[[#This Row],[Etikett - B3 - Fraktion]],'DD FD'!H:J,3,FALSE))</f>
        <v/>
      </c>
      <c r="OP85" s="574" t="str">
        <f>IF(Table1[[#This Row],[Etikett - B3 - Gewicht (in G)]]="","",Table1[[#This Row],[Etikett - B3 - Gewicht (in G)]])</f>
        <v/>
      </c>
      <c r="OQ85" s="574" t="str">
        <f>IF(Table1[[#This Row],[Etikett - B3 - Lizenzierungs-pflichtig? (X=Ja)]]="","",Table1[[#This Row],[Etikett - B3 - Lizenzierungs-pflichtig? (X=Ja)]])</f>
        <v/>
      </c>
      <c r="OR85" s="574" t="str">
        <f>IF(Table1[[#This Row],[Etikett - B3 - Trennbar vom Hauptkörper? (X=Ja)]]="","",Table1[[#This Row],[Etikett - B3 - Trennbar vom Hauptkörper? (X=Ja)]])</f>
        <v/>
      </c>
      <c r="OS85" s="577" t="str">
        <f>IF(Table1[[#This Row],[Etikett - B3 - Virgin Material]]="","",VLOOKUP(Table1[[#This Row],[Etikett - B3 - Virgin Material]],'DD FD'!AJ:AK,2,FALSE))</f>
        <v/>
      </c>
      <c r="OT85" s="578" t="str">
        <f>IF(Table1[[#This Row],[Etikett - B3 - Virgin Material Anteil (in %)]]="","",Table1[[#This Row],[Etikett - B3 - Virgin Material Anteil (in %)]])</f>
        <v/>
      </c>
      <c r="OU85" s="577" t="str">
        <f>IF(Table1[[#This Row],[Etikett - B3 - Recyceltes Material]]="","",VLOOKUP(Table1[[#This Row],[Etikett - B3 - Recyceltes Material]],'DD FD'!AL:AM,2,FALSE))</f>
        <v/>
      </c>
      <c r="OV85" s="578" t="str">
        <f>IF(Table1[[#This Row],[Etikett - B3 - Recyceltes Material Anteil (in %)]]="","",Table1[[#This Row],[Etikett - B3 - Recyceltes Material Anteil (in %)]])</f>
        <v/>
      </c>
      <c r="OW85" s="577" t="str">
        <f>IF(Table1[[#This Row],[Etikett - B3 - Beschichtung]]="","",VLOOKUP(Table1[[#This Row],[Etikett - B3 - Beschichtung]],'DD FD'!AE:AF,2,FALSE))</f>
        <v/>
      </c>
      <c r="OX85" s="613" t="str">
        <f>IF(Table1[[#This Row],[Etikett - B3 - Beschichtung Anteil (in %)]]="","",Table1[[#This Row],[Etikett - B3 - Beschichtung Anteil (in %)]])</f>
        <v/>
      </c>
      <c r="OY85" s="618">
        <f>ROUNDUP(SUM(
IF(AND(LH85='DD FD'!$J$7,LJ85='DD FD'!$AI$3),LI85,0),
IF(AND(LR85='DD FD'!$J$7,LT85='DD FD'!$AI$3),LS85,0),
IF(AND(MB85='DD FD'!$J$7,MD85='DD FD'!$AI$3),MC85,0),
IF(AND(ML85='DD FD'!$J$7,MN85='DD FD'!$AI$3),MM85,0),
IF(AND(MW85='DD FD'!$J$7,MY85='DD FD'!$AI$3),MX85,0),
IF(AND(NH85='DD FD'!$J$7,NJ85='DD FD'!$AI$3),NI85,0),
IF(AND(NS85='DD FD'!$J$7,NU85='DD FD'!$AI$3),NT85,0),
IF(AND(OD85='DD FD'!$J$7,OF85='DD FD'!$AI$3),OE85,0),
IF(AND(OO85='DD FD'!$J$7,OQ85='DD FD'!$AI$3),OP85,0),
),2)</f>
        <v>0</v>
      </c>
      <c r="OZ85" s="617">
        <f>ROUNDUP(SUM(
IF(AND(LH85='DD FD'!$J$6,LJ85='DD FD'!$AI$3),LI85,0),
IF(AND(LR85='DD FD'!$J$6,LT85='DD FD'!$AI$3),LS85,0),
IF(AND(MB85='DD FD'!$J$6,MD85='DD FD'!$AI$3),MC85,0),
IF(AND(ML85='DD FD'!$J$6,MN85='DD FD'!$AI$3),MM85,0),
IF(AND(MW85='DD FD'!$J$6,MY85='DD FD'!$AI$3),MX85,0),
IF(AND(NH85='DD FD'!$J$6,NJ85='DD FD'!$AI$3),NI85,0),
IF(AND(NS85='DD FD'!$J$6,NU85='DD FD'!$AI$3),NT85,0),
IF(AND(OD85='DD FD'!$J$6,OF85='DD FD'!$AI$3),OE85,0),
IF(AND(OO85='DD FD'!$J$6,OQ85='DD FD'!$AI$3),OP85,0),
),2)</f>
        <v>0</v>
      </c>
      <c r="PA85" s="617">
        <f>ROUNDUP(SUM(
IF(AND(LH85='DD FD'!$J$10,LJ85='DD FD'!$AI$3),LI85,0),
IF(AND(LR85='DD FD'!$J$10,LT85='DD FD'!$AI$3),LS85,0),
IF(AND(MB85='DD FD'!$J$10,MD85='DD FD'!$AI$3),MC85,0),
IF(AND(ML85='DD FD'!$J$10,MN85='DD FD'!$AI$3),MM85,0),
IF(AND(MW85='DD FD'!$J$10,MY85='DD FD'!$AI$3),MX85,0),
IF(AND(NH85='DD FD'!$J$10,NJ85='DD FD'!$AI$3),NI85,0),
IF(AND(NS85='DD FD'!$J$10,NU85='DD FD'!$AI$3),NT85,0),
IF(AND(OD85='DD FD'!$J$10,OF85='DD FD'!$AI$3),OE85,0),
IF(AND(OO85='DD FD'!$J$10,OQ85='DD FD'!$AI$3),OP85,0),
),2)</f>
        <v>0</v>
      </c>
      <c r="PB85" s="617">
        <f>ROUNDUP(SUM(
IF(AND(LH85='DD FD'!$J$8,LJ85='DD FD'!$AI$3),LI85,0),
IF(AND(LR85='DD FD'!$J$8,LT85='DD FD'!$AI$3),LS85,0),
IF(AND(MB85='DD FD'!$J$8,MD85='DD FD'!$AI$3),MC85,0),
IF(AND(ML85='DD FD'!$J$8,MN85='DD FD'!$AI$3),MM85,0),
IF(AND(MW85='DD FD'!$J$8,MY85='DD FD'!$AI$3),MX85,0),
IF(AND(NH85='DD FD'!$J$8,NJ85='DD FD'!$AI$3),NI85,0),
IF(AND(NS85='DD FD'!$J$8,NU85='DD FD'!$AI$3),NT85,0),
IF(AND(OD85='DD FD'!$J$8,OF85='DD FD'!$AI$3),OE85,0),
IF(AND(OO85='DD FD'!$J$8,OQ85='DD FD'!$AI$3),OP85,0),
),2)</f>
        <v>0</v>
      </c>
      <c r="PC85" s="617">
        <f>ROUNDUP(SUM(
IF(AND(LH85='DD FD'!$J$5,LJ85='DD FD'!$AI$3),LI85,0),
IF(AND(LR85='DD FD'!$J$5,LT85='DD FD'!$AI$3),LS85,0),
IF(AND(MB85='DD FD'!$J$5,MD85='DD FD'!$AI$3),MC85,0),
IF(AND(ML85='DD FD'!$J$5,MN85='DD FD'!$AI$3),MM85,0),
IF(AND(MW85='DD FD'!$J$5,MY85='DD FD'!$AI$3),MX85,0),
IF(AND(NH85='DD FD'!$J$5,NJ85='DD FD'!$AI$3),NI85,0),
IF(AND(NS85='DD FD'!$J$5,NU85='DD FD'!$AI$3),NT85,0),
IF(AND(OD85='DD FD'!$J$5,OF85='DD FD'!$AI$3),OE85,0),
IF(AND(OO85='DD FD'!$J$5,OQ85='DD FD'!$AI$3),OP85,0),
),2)</f>
        <v>0</v>
      </c>
      <c r="PD85" s="617">
        <f>ROUNDUP(SUM(
IF(AND(LH85='DD FD'!$J$9,LJ85='DD FD'!$AI$3),LI85,0),
IF(AND(LR85='DD FD'!$J$9,LT85='DD FD'!$AI$3),LS85,0),
IF(AND(MB85='DD FD'!$J$9,MD85='DD FD'!$AI$3),MC85,0),
IF(AND(ML85='DD FD'!$J$9,MN85='DD FD'!$AI$3),MM85,0),
IF(AND(MW85='DD FD'!$J$9,MY85='DD FD'!$AI$3),MX85,0),
IF(AND(NH85='DD FD'!$J$9,NJ85='DD FD'!$AI$3),NI85,0),
IF(AND(NS85='DD FD'!$J$9,NU85='DD FD'!$AI$3),NT85,0),
IF(AND(OD85='DD FD'!$J$9,OF85='DD FD'!$AI$3),OE85,0),
IF(AND(OO85='DD FD'!$J$9,OQ85='DD FD'!$AI$3),OP85,0),
),2)</f>
        <v>0</v>
      </c>
      <c r="PE85" s="617">
        <f>ROUNDUP(SUM(
IF(AND(LH85='DD FD'!$J$4,LJ85='DD FD'!$AI$3),LI85,0),
IF(AND(LR85='DD FD'!$J$4,LT85='DD FD'!$AI$3),LS85,0),
IF(AND(MB85='DD FD'!$J$4,MD85='DD FD'!$AI$3),MC85,0),
IF(AND(ML85='DD FD'!$J$4,MN85='DD FD'!$AI$3),MM85,0),
IF(AND(MW85='DD FD'!$J$4,MY85='DD FD'!$AI$3),MX85,0),
IF(AND(NH85='DD FD'!$J$4,NJ85='DD FD'!$AI$3),NI85,0),
IF(AND(NS85='DD FD'!$J$4,NU85='DD FD'!$AI$3),NT85,0),
IF(AND(OD85='DD FD'!$J$4,OF85='DD FD'!$AI$3),OE85,0),
IF(AND(OO85='DD FD'!$J$4,OQ85='DD FD'!$AI$3),OP85,0),
),2)</f>
        <v>0</v>
      </c>
      <c r="PF85" s="619">
        <f>ROUNDUP(SUM(
IF(AND(LH85='DD FD'!$J$11,LJ85='DD FD'!$AI$3),LI85,0),
IF(AND(LR85='DD FD'!$J$11,LT85='DD FD'!$AI$3),LS85,0),
IF(AND(MB85='DD FD'!$J$11,MD85='DD FD'!$AI$3),MC85,0),
IF(AND(ML85='DD FD'!$J$11,MN85='DD FD'!$AI$3),MM85,0),
IF(AND(MW85='DD FD'!$J$11,MY85='DD FD'!$AI$3),MX85,0),
IF(AND(NH85='DD FD'!$J$11,NJ85='DD FD'!$AI$3),NI85,0),
IF(AND(NS85='DD FD'!$J$11,NU85='DD FD'!$AI$3),NT85,0),
IF(AND(OD85='DD FD'!$J$11,OF85='DD FD'!$AI$3),OE85,0),
IF(AND(OO85='DD FD'!$J$11,OQ85='DD FD'!$AI$3),OP85,0),
),2)</f>
        <v>0</v>
      </c>
    </row>
    <row r="86" spans="1:422">
      <c r="A86" s="806"/>
      <c r="B86" s="934"/>
      <c r="C86" s="247"/>
      <c r="D86" s="842"/>
      <c r="E86" s="247"/>
      <c r="F86" s="158"/>
      <c r="G86" s="710"/>
      <c r="H86" s="712"/>
      <c r="I86" s="936"/>
      <c r="J86" s="803"/>
      <c r="K86" s="150"/>
      <c r="L86" s="146" t="str">
        <f t="shared" si="27"/>
        <v/>
      </c>
      <c r="M86" s="501" t="str">
        <f t="shared" si="44"/>
        <v/>
      </c>
      <c r="N86" s="504"/>
      <c r="O86" s="113" t="str">
        <f t="shared" si="45"/>
        <v/>
      </c>
      <c r="P86" s="114" t="str">
        <f t="shared" si="28"/>
        <v/>
      </c>
      <c r="Q86" s="152"/>
      <c r="R86" s="152"/>
      <c r="S86" s="115" t="str">
        <f t="shared" si="46"/>
        <v/>
      </c>
      <c r="T86" s="159"/>
      <c r="U86" s="159"/>
      <c r="V86" s="157"/>
      <c r="W86" s="157"/>
      <c r="X86" s="157"/>
      <c r="Y86" s="772"/>
      <c r="Z86" s="158"/>
      <c r="AA86" s="144"/>
      <c r="AB86" s="112"/>
      <c r="AC86" s="153"/>
      <c r="AD86" s="153"/>
      <c r="AE86" s="153"/>
      <c r="AF86" s="153"/>
      <c r="AG86" s="153"/>
      <c r="AH86" s="153"/>
      <c r="AI86" s="152"/>
      <c r="AJ86" s="158"/>
      <c r="AK86" s="158"/>
      <c r="AL86" s="158"/>
      <c r="AM86" s="116" t="str">
        <f t="shared" si="47"/>
        <v/>
      </c>
      <c r="AN86" s="116" t="str">
        <f t="shared" si="48"/>
        <v/>
      </c>
      <c r="AO86" s="324"/>
      <c r="AP86" s="503"/>
      <c r="AQ86" s="487" t="str">
        <f t="shared" si="49"/>
        <v/>
      </c>
      <c r="AR86" s="113" t="str">
        <f t="shared" si="29"/>
        <v/>
      </c>
      <c r="AS86" s="113" t="str">
        <f t="shared" si="30"/>
        <v/>
      </c>
      <c r="AT86" s="113" t="str">
        <f t="shared" si="31"/>
        <v/>
      </c>
      <c r="AU86" s="113" t="str">
        <f t="shared" si="32"/>
        <v/>
      </c>
      <c r="AV86" s="159"/>
      <c r="AW86" s="157"/>
      <c r="AX86" s="157"/>
      <c r="AY86" s="157"/>
      <c r="AZ86" s="157"/>
      <c r="BA86" s="116" t="str">
        <f t="shared" si="33"/>
        <v/>
      </c>
      <c r="BB86" s="316"/>
      <c r="BC86" s="116" t="str">
        <f t="shared" si="34"/>
        <v/>
      </c>
      <c r="BD86" s="133" t="str">
        <f t="shared" si="35"/>
        <v/>
      </c>
      <c r="BE86" s="157"/>
      <c r="BF86" s="1180"/>
      <c r="BG86" s="1180"/>
      <c r="BH86" s="158"/>
      <c r="BI86" s="490"/>
      <c r="BJ86" s="514" t="str">
        <f t="shared" si="50"/>
        <v/>
      </c>
      <c r="BK86" s="789"/>
      <c r="BL86" s="116" t="str">
        <f t="shared" si="51"/>
        <v/>
      </c>
      <c r="BM86" s="144"/>
      <c r="BN86" s="144"/>
      <c r="BO86" s="144"/>
      <c r="BP86" s="790"/>
      <c r="BQ86" s="790"/>
      <c r="BR86" s="790"/>
      <c r="BS86" s="116" t="str">
        <f t="shared" si="36"/>
        <v/>
      </c>
      <c r="BT86" s="790"/>
      <c r="BU86" s="808" t="str">
        <f t="shared" si="37"/>
        <v/>
      </c>
      <c r="BV86" s="791"/>
      <c r="BW86" s="144"/>
      <c r="BX86" s="20"/>
      <c r="BY86" s="20"/>
      <c r="BZ86" s="20"/>
      <c r="CA86" s="792"/>
      <c r="CB86" s="1201"/>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c r="DL86" s="144"/>
      <c r="DM86" s="144"/>
      <c r="DN86" s="144"/>
      <c r="DO86" s="144"/>
      <c r="DP86" s="144"/>
      <c r="DQ86" s="144"/>
      <c r="DR86" s="144"/>
      <c r="DS86" s="144"/>
      <c r="DT86" s="144"/>
      <c r="DU86" s="144"/>
      <c r="DV86" s="144"/>
      <c r="DW86" s="144"/>
      <c r="DX86" s="144"/>
      <c r="DY86" s="144"/>
      <c r="DZ86" s="144"/>
      <c r="EA86" s="144"/>
      <c r="EB86" s="144"/>
      <c r="EC86" s="144"/>
      <c r="ED86" s="782" t="str">
        <f t="shared" si="52"/>
        <v/>
      </c>
      <c r="EE86" s="519"/>
      <c r="EF86" s="793"/>
      <c r="EG86" s="519"/>
      <c r="EH86" s="794"/>
      <c r="EI86" s="790"/>
      <c r="EJ86" s="794"/>
      <c r="EK86" s="794"/>
      <c r="EL86" s="790"/>
      <c r="EM86" s="790"/>
      <c r="EN86" s="790"/>
      <c r="EO86" s="112" t="str">
        <f t="shared" si="38"/>
        <v/>
      </c>
      <c r="EP86" s="790"/>
      <c r="EQ86" s="488" t="str">
        <f t="shared" si="39"/>
        <v/>
      </c>
      <c r="ER86" s="1100"/>
      <c r="ES86" s="1099" t="str">
        <f t="shared" si="53"/>
        <v/>
      </c>
      <c r="ET86" s="525"/>
      <c r="EU86" s="148"/>
      <c r="EV86" s="148"/>
      <c r="EW86" s="148"/>
      <c r="EX86" s="148"/>
      <c r="EY86" s="148"/>
      <c r="EZ86" s="148"/>
      <c r="FA86" s="148"/>
      <c r="FB86" s="148"/>
      <c r="FC86" s="148"/>
      <c r="FD86" s="148"/>
      <c r="FE86" s="148"/>
      <c r="FF86" s="148"/>
      <c r="FG86" s="148"/>
      <c r="FH86" s="148"/>
      <c r="FI86" s="528"/>
      <c r="FJ86" s="513" t="str">
        <f t="shared" si="40"/>
        <v/>
      </c>
      <c r="FK86" s="158"/>
      <c r="FL86" s="850"/>
      <c r="FM86" s="850"/>
      <c r="FN86" s="850"/>
      <c r="FO86" s="850"/>
      <c r="FP86" s="850"/>
      <c r="FQ86" s="850"/>
      <c r="FR86" s="157"/>
      <c r="FS86" s="143"/>
      <c r="FT86" s="143"/>
      <c r="FU86" s="847" t="str">
        <f t="shared" si="41"/>
        <v/>
      </c>
      <c r="FV86" s="555"/>
      <c r="FW86" s="523" t="str">
        <f>IF(Table1[[#This Row],[Nonfood Inhaltstoffe - Komponente]]="","",VLOOKUP(Table1[[#This Row],[Nonfood Inhaltstoffe - Komponente]],'Dropdown Auswahl'!BJ:BK,2,FALSE))</f>
        <v/>
      </c>
      <c r="FX86" s="1013"/>
      <c r="FY86" s="1011" t="str">
        <f t="shared" si="42"/>
        <v/>
      </c>
      <c r="FZ86" s="152"/>
      <c r="GA86" s="152"/>
      <c r="GB86" s="152"/>
      <c r="GC86" s="529" t="str">
        <f t="shared" si="43"/>
        <v/>
      </c>
      <c r="GG86" s="21"/>
      <c r="GH86" s="21"/>
      <c r="GI86" s="1019"/>
      <c r="GJ86" s="1016" t="str">
        <f>IF(Table1[[#This Row],[Global Trade Item Number (GTIN)]]="","",Table1[[#This Row],[Global Trade Item Number (GTIN)]])</f>
        <v/>
      </c>
      <c r="GK86" s="555" t="str">
        <f>IF(Table1[[#This Row],[WAWI-Nr./ Kreditoren-Nummer
(ASDV)]]&lt;&gt;"",Table1[[#This Row],[WAWI-Nr./ Kreditoren-Nummer
(ASDV)]],"")</f>
        <v/>
      </c>
      <c r="GL86" s="165"/>
      <c r="GM86" s="165"/>
      <c r="GN86" s="165"/>
      <c r="GO86" s="485"/>
      <c r="GP86" s="534"/>
      <c r="GQ86" s="533"/>
      <c r="GR86" s="486"/>
      <c r="GS86" s="486"/>
      <c r="GT86" s="486"/>
      <c r="GU86" s="486"/>
      <c r="GV86" s="486"/>
      <c r="GW86" s="542"/>
      <c r="GX86" s="538"/>
      <c r="GY86" s="144"/>
      <c r="GZ86" s="480"/>
      <c r="HA86" s="158"/>
      <c r="HB86" s="480"/>
      <c r="HC86" s="480"/>
      <c r="HD86" s="480"/>
      <c r="HE86" s="480"/>
      <c r="HF86" s="480"/>
      <c r="HG86" s="480"/>
      <c r="HH86" s="538"/>
      <c r="HI86" s="480"/>
      <c r="HJ86" s="480"/>
      <c r="HK86" s="480"/>
      <c r="HL86" s="480"/>
      <c r="HM86" s="480"/>
      <c r="HN86" s="480"/>
      <c r="HO86" s="480"/>
      <c r="HP86" s="480"/>
      <c r="HQ86" s="480"/>
      <c r="HR86" s="538"/>
      <c r="HS86" s="480"/>
      <c r="HT86" s="480"/>
      <c r="HU86" s="480"/>
      <c r="HV86" s="480"/>
      <c r="HW86" s="480"/>
      <c r="HX86" s="480"/>
      <c r="HY86" s="480"/>
      <c r="HZ86" s="480"/>
      <c r="IA86" s="480"/>
      <c r="IB86" s="538"/>
      <c r="IC86" s="480"/>
      <c r="ID86" s="480"/>
      <c r="IE86" s="480"/>
      <c r="IF86" s="480"/>
      <c r="IG86" s="480"/>
      <c r="IH86" s="480"/>
      <c r="II86" s="480"/>
      <c r="IJ86" s="480"/>
      <c r="IK86" s="480"/>
      <c r="IL86" s="480"/>
      <c r="IM86" s="538"/>
      <c r="IN86" s="480"/>
      <c r="IO86" s="480"/>
      <c r="IP86" s="480"/>
      <c r="IQ86" s="480"/>
      <c r="IR86" s="480"/>
      <c r="IS86" s="480"/>
      <c r="IT86" s="480"/>
      <c r="IU86" s="480"/>
      <c r="IV86" s="480"/>
      <c r="IW86" s="480"/>
      <c r="IX86" s="538"/>
      <c r="IY86" s="480"/>
      <c r="IZ86" s="480"/>
      <c r="JA86" s="480"/>
      <c r="JB86" s="480"/>
      <c r="JC86" s="480"/>
      <c r="JD86" s="480"/>
      <c r="JE86" s="480"/>
      <c r="JF86" s="480"/>
      <c r="JG86" s="480"/>
      <c r="JH86" s="480"/>
      <c r="JI86" s="538"/>
      <c r="JJ86" s="480"/>
      <c r="JK86" s="480"/>
      <c r="JL86" s="480"/>
      <c r="JM86" s="480"/>
      <c r="JN86" s="480"/>
      <c r="JO86" s="480"/>
      <c r="JP86" s="480"/>
      <c r="JQ86" s="480"/>
      <c r="JR86" s="480"/>
      <c r="JS86" s="590"/>
      <c r="JT86" s="538"/>
      <c r="JU86" s="480"/>
      <c r="JV86" s="480"/>
      <c r="JW86" s="480"/>
      <c r="JX86" s="480"/>
      <c r="JY86" s="480"/>
      <c r="JZ86" s="480"/>
      <c r="KA86" s="480"/>
      <c r="KB86" s="480"/>
      <c r="KC86" s="480"/>
      <c r="KD86" s="480"/>
      <c r="KE86" s="538"/>
      <c r="KF86" s="480"/>
      <c r="KG86" s="480"/>
      <c r="KH86" s="480"/>
      <c r="KI86" s="480"/>
      <c r="KJ86" s="480"/>
      <c r="KK86" s="480"/>
      <c r="KL86" s="480"/>
      <c r="KM86" s="480"/>
      <c r="KN86" s="480"/>
      <c r="KO86" s="480"/>
      <c r="KR86" s="568" t="str">
        <f>IF(Table1[[#This Row],[GTIN]]&lt;&gt;"",Table1[[#This Row],[GTIN]],"")</f>
        <v/>
      </c>
      <c r="KS86" s="569" t="str">
        <f>Table1[[#This Row],[Kreditor]]</f>
        <v/>
      </c>
      <c r="KT86" s="570" t="str">
        <f>IF(Table1[[#This Row],[Gültig ab (Datum)]]&lt;&gt;"",Table1[[#This Row],[Gültig ab (Datum)]],"")</f>
        <v/>
      </c>
      <c r="KU86" s="570"/>
      <c r="KV86" s="583" t="str">
        <f>IF(Table1[[#This Row],[Artikel verpackt? 
(X=Ja)]]="","",Table1[[#This Row],[Artikel verpackt? 
(X=Ja)]])</f>
        <v/>
      </c>
      <c r="KW86" s="571" t="str">
        <f>IF(Table1[[#This Row],[Verpackung recyclingfähig?
(X=Ja)]]="","",Table1[[#This Row],[Verpackung recyclingfähig?
(X=Ja)]])</f>
        <v/>
      </c>
      <c r="KX86" s="572"/>
      <c r="KY86" s="573"/>
      <c r="KZ86" s="574"/>
      <c r="LA86" s="574"/>
      <c r="LB86" s="574"/>
      <c r="LC86" s="574"/>
      <c r="LD86" s="574"/>
      <c r="LE86" s="574"/>
      <c r="LF86" s="575"/>
      <c r="LG86" s="576" t="str">
        <f>IF(Table1[[#This Row],[Hauptkörper - B1 - Art]]="","",VLOOKUP(Table1[[#This Row],[Hauptkörper - B1 - Art]],'DD FD'!B:C,2,FALSE))</f>
        <v/>
      </c>
      <c r="LH86" s="577" t="str">
        <f>IF(Table1[[#This Row],[Hauptkörper - B1 - Fraktion]]="","",VLOOKUP(Table1[[#This Row],[Hauptkörper - B1 - Fraktion]],'DD FD'!H:J,3,FALSE))</f>
        <v/>
      </c>
      <c r="LI86" s="574" t="str">
        <f>IF(Table1[[#This Row],[Hauptkörper - B1 - Gewicht
(in G)]]="","",Table1[[#This Row],[Hauptkörper - B1 - Gewicht
(in G)]])</f>
        <v/>
      </c>
      <c r="LJ86" s="574" t="str">
        <f>IF(Table1[[#This Row],[Hauptkörper - B1 - Lizenzierungs-pflichtig? (X=Ja)]]="","",Table1[[#This Row],[Hauptkörper - B1 - Lizenzierungs-pflichtig? (X=Ja)]])</f>
        <v/>
      </c>
      <c r="LK86" s="577" t="str">
        <f>IF(Table1[[#This Row],[Hauptkörper - B1 - Virgin Material]]="","",VLOOKUP(Table1[[#This Row],[Hauptkörper - B1 - Virgin Material]],'DD FD'!AJ:AK,2,FALSE))</f>
        <v/>
      </c>
      <c r="LL86" s="578" t="str">
        <f>IF(Table1[[#This Row],[Hauptkörper - B1 - Virgin Material Anteil (in %)]]="","",Table1[[#This Row],[Hauptkörper - B1 - Virgin Material Anteil (in %)]])</f>
        <v/>
      </c>
      <c r="LM86" s="577" t="str">
        <f>IF(Table1[[#This Row],[Hauptkörper - B1 - Recyceltes Material]]="","",VLOOKUP(Table1[[#This Row],[Hauptkörper - B1 - Recyceltes Material]],'DD FD'!AL:AM,2,FALSE))</f>
        <v/>
      </c>
      <c r="LN86" s="578" t="str">
        <f>IF(Table1[[#This Row],[Hauptkörper - B1 - Recyceltes Material Anteil (in %)]]="","",Table1[[#This Row],[Hauptkörper - B1 - Recyceltes Material Anteil (in %)]])</f>
        <v/>
      </c>
      <c r="LO86" s="579" t="str">
        <f>IF(Table1[[#This Row],[Hauptkörper - B1 - Beschichtung]]="","",VLOOKUP(Table1[[#This Row],[Hauptkörper - B1 - Beschichtung]],'DD FD'!AE:AF,2,FALSE))</f>
        <v/>
      </c>
      <c r="LP86" s="580" t="str">
        <f>IF(Table1[[#This Row],[Hauptkörper - B1 - Beschichtung Anteil (in %)]]="","",Table1[[#This Row],[Hauptkörper - B1 - Beschichtung Anteil (in %)]])</f>
        <v/>
      </c>
      <c r="LQ86" s="576" t="str">
        <f>IF(Table1[[#This Row],[Hauptkörper - B2 - Art]]="","",VLOOKUP(Table1[[#This Row],[Hauptkörper - B2 - Art]],'DD FD'!B:C,2,FALSE))</f>
        <v/>
      </c>
      <c r="LR86" s="577" t="str">
        <f>IF(Table1[[#This Row],[Hauptkörper - B2 - Fraktion]]="","",VLOOKUP(Table1[[#This Row],[Hauptkörper - B2 - Fraktion]],'DD FD'!H:J,3,FALSE))</f>
        <v/>
      </c>
      <c r="LS86" s="574" t="str">
        <f>IF(Table1[[#This Row],[Hauptkörper - B2 - Gewicht
(in G)]]="","",Table1[[#This Row],[Hauptkörper - B2 - Gewicht
(in G)]])</f>
        <v/>
      </c>
      <c r="LT86" s="574" t="str">
        <f>IF(Table1[[#This Row],[Hauptkörper - B2 - Lizenzierungs-pflichtig? (X=Ja)]]="","",Table1[[#This Row],[Hauptkörper - B2 - Lizenzierungs-pflichtig? (X=Ja)]])</f>
        <v/>
      </c>
      <c r="LU86" s="577" t="str">
        <f>IF(Table1[[#This Row],[Hauptkörper - B2 - Virgin Material]]="","",VLOOKUP(Table1[[#This Row],[Hauptkörper - B2 - Virgin Material]],'DD FD'!AJ:AK,2,FALSE))</f>
        <v/>
      </c>
      <c r="LV86" s="578" t="str">
        <f>IF(Table1[[#This Row],[Hauptkörper - B2 - Virgin Material Anteil (in %)]]="","",Table1[[#This Row],[Hauptkörper - B2 - Virgin Material Anteil (in %)]])</f>
        <v/>
      </c>
      <c r="LW86" s="577" t="str">
        <f>IF(Table1[[#This Row],[Hauptkörper - B2 - Recyceltes Material]]="","",VLOOKUP(Table1[[#This Row],[Hauptkörper - B2 - Recyceltes Material]],'DD FD'!AL:AM,2,FALSE))</f>
        <v/>
      </c>
      <c r="LX86" s="578" t="str">
        <f>IF(Table1[[#This Row],[Hauptkörper - B2 - Recyceltes Material Anteil (in %)]]="","",Table1[[#This Row],[Hauptkörper - B2 - Recyceltes Material Anteil (in %)]])</f>
        <v/>
      </c>
      <c r="LY86" s="577" t="str">
        <f>IF(Table1[[#This Row],[Hauptkörper - B2 - Beschichtung]]="","",VLOOKUP(Table1[[#This Row],[Hauptkörper - B2 - Beschichtung]],'DD FD'!AE:AF,2,FALSE))</f>
        <v/>
      </c>
      <c r="LZ86" s="580" t="str">
        <f>IF(Table1[[#This Row],[Hauptkörper - B2 - Beschichtung Anteil (in %)]]="","",Table1[[#This Row],[Hauptkörper - B2 - Beschichtung Anteil (in %)]])</f>
        <v/>
      </c>
      <c r="MA86" s="576" t="str">
        <f>IF(Table1[[#This Row],[Hauptkörper - B3 - Art]]="","",VLOOKUP(Table1[[#This Row],[Hauptkörper - B3 - Art]],'DD FD'!B:C,2,FALSE))</f>
        <v/>
      </c>
      <c r="MB86" s="577" t="str">
        <f>IF(Table1[[#This Row],[Hauptkörper - B3 - Fraktion]]="","",VLOOKUP(Table1[[#This Row],[Hauptkörper - B3 - Fraktion]],'DD FD'!H:J,3,FALSE))</f>
        <v/>
      </c>
      <c r="MC86" s="574" t="str">
        <f>IF(Table1[[#This Row],[Hauptkörper - B3 - Gewicht
(in G)]]="","",Table1[[#This Row],[Hauptkörper - B3 - Gewicht
(in G)]])</f>
        <v/>
      </c>
      <c r="MD86" s="574" t="str">
        <f>IF(Table1[[#This Row],[Hauptkörper - B3 - Lizenzierungs-pflichtig? (X=Ja)]]="","",Table1[[#This Row],[Hauptkörper - B3 - Lizenzierungs-pflichtig? (X=Ja)]])</f>
        <v/>
      </c>
      <c r="ME86" s="577" t="str">
        <f>IF(Table1[[#This Row],[Hauptkörper - B3 - Virgin Material]]="","",VLOOKUP(Table1[[#This Row],[Hauptkörper - B3 - Virgin Material]],'DD FD'!AJ:AK,2,FALSE))</f>
        <v/>
      </c>
      <c r="MF86" s="578" t="str">
        <f>IF(Table1[[#This Row],[Hauptkörper - B3 - Virgin Material Anteil (in %)]]="","",Table1[[#This Row],[Hauptkörper - B3 - Virgin Material Anteil (in %)]])</f>
        <v/>
      </c>
      <c r="MG86" s="577" t="str">
        <f>IF(Table1[[#This Row],[Hauptkörper - B3 - Recyceltes Material]]="","",VLOOKUP(Table1[[#This Row],[Hauptkörper - B3 - Recyceltes Material]],'DD FD'!AL:AM,2,FALSE))</f>
        <v/>
      </c>
      <c r="MH86" s="578" t="str">
        <f>IF(Table1[[#This Row],[Hauptkörper - B3 - Recyceltes Material Anteil (in %)]]="","",Table1[[#This Row],[Hauptkörper - B3 - Recyceltes Material Anteil (in %)]])</f>
        <v/>
      </c>
      <c r="MI86" s="577" t="str">
        <f>IF(Table1[[#This Row],[Hauptkörper - B3 - Beschichtung]]="","",VLOOKUP(Table1[[#This Row],[Hauptkörper - B3 - Beschichtung]],'DD FD'!AE:AF,2,FALSE))</f>
        <v/>
      </c>
      <c r="MJ86" s="580" t="str">
        <f>IF(Table1[[#This Row],[Hauptkörper - B3 - Beschichtung Anteil (in %)]]="","",Table1[[#This Row],[Hauptkörper - B3 - Beschichtung Anteil (in %)]])</f>
        <v/>
      </c>
      <c r="MK86" s="576" t="str">
        <f>IF(Table1[[#This Row],[Verschluss - B1 - Art]]="","",VLOOKUP(Table1[[#This Row],[Verschluss - B1 - Art]],'DD FD'!D:E,2,FALSE))</f>
        <v/>
      </c>
      <c r="ML86" s="577" t="str">
        <f>IF(Table1[[#This Row],[Verschluss - B1 - Fraktion]]="","",VLOOKUP(Table1[[#This Row],[Verschluss - B1 - Fraktion]],'DD FD'!H:J,3,FALSE))</f>
        <v/>
      </c>
      <c r="MM86" s="574" t="str">
        <f>IF(Table1[[#This Row],[Verschluss - B1 - Gewicht (in G)]]="","",Table1[[#This Row],[Verschluss - B1 - Gewicht (in G)]])</f>
        <v/>
      </c>
      <c r="MN86" s="574" t="str">
        <f>IF(Table1[[#This Row],[Verschluss - B1 - Lizenzierungs-pflichtig? (X=Ja)]]="","",Table1[[#This Row],[Verschluss - B1 - Lizenzierungs-pflichtig? (X=Ja)]])</f>
        <v/>
      </c>
      <c r="MO86" s="574" t="str">
        <f>IF(Table1[[#This Row],[Verschluss - B1 - Trennbar vom Hauptkörper? (X=Ja)]]="","",Table1[[#This Row],[Verschluss - B1 - Trennbar vom Hauptkörper? (X=Ja)]])</f>
        <v/>
      </c>
      <c r="MP86" s="577" t="str">
        <f>IF(Table1[[#This Row],[Verschluss - B1 - Virgin Material]]="","",VLOOKUP(Table1[[#This Row],[Verschluss - B1 - Virgin Material]],'DD FD'!AJ:AK,2,FALSE))</f>
        <v/>
      </c>
      <c r="MQ86" s="578" t="str">
        <f>IF(Table1[[#This Row],[Verschluss - B1 - Virgin Material Anteil (in %)]]="","",Table1[[#This Row],[Verschluss - B1 - Virgin Material Anteil (in %)]])</f>
        <v/>
      </c>
      <c r="MR86" s="577" t="str">
        <f>IF(Table1[[#This Row],[Verschluss - B1 - Recyceltes Material]]="","",VLOOKUP(Table1[[#This Row],[Verschluss - B1 - Recyceltes Material]],'DD FD'!AL:AM,2,FALSE))</f>
        <v/>
      </c>
      <c r="MS86" s="578" t="str">
        <f>IF(Table1[[#This Row],[Verschluss - B1 - Recyceltes Material Anteil (in %)]]="","",Table1[[#This Row],[Verschluss - B1 - Recyceltes Material Anteil (in %)]])</f>
        <v/>
      </c>
      <c r="MT86" s="577" t="str">
        <f>IF(Table1[[#This Row],[Verschluss - B1 - Beschichtung]]="","",VLOOKUP(Table1[[#This Row],[Verschluss - B1 - Beschichtung]],'DD FD'!AE:AF,2,FALSE))</f>
        <v/>
      </c>
      <c r="MU86" s="580" t="str">
        <f>IF(Table1[[#This Row],[Verschluss - B1 - Beschichtung Anteil (in %)]]="","",Table1[[#This Row],[Verschluss - B1 - Beschichtung Anteil (in %)]])</f>
        <v/>
      </c>
      <c r="MV86" s="576" t="str">
        <f>IF(Table1[[#This Row],[Verschluss - B2 - Art]]="","",VLOOKUP(Table1[[#This Row],[Verschluss - B2 - Art]],'DD FD'!D:E,2,FALSE))</f>
        <v/>
      </c>
      <c r="MW86" s="577" t="str">
        <f>IF(Table1[[#This Row],[Verschluss - B2 - Fraktion]]="","",VLOOKUP(Table1[[#This Row],[Verschluss - B2 - Fraktion]],'DD FD'!H:J,3,FALSE))</f>
        <v/>
      </c>
      <c r="MX86" s="574" t="str">
        <f>IF(Table1[[#This Row],[Verschluss - B2 - Gewicht (in G)]]="","",Table1[[#This Row],[Verschluss - B2 - Gewicht (in G)]])</f>
        <v/>
      </c>
      <c r="MY86" s="574" t="str">
        <f>IF(Table1[[#This Row],[Verschluss - B2 - Lizenzierungs-pflichtig? (X=Ja)]]="","",Table1[[#This Row],[Verschluss - B2 - Lizenzierungs-pflichtig? (X=Ja)]])</f>
        <v/>
      </c>
      <c r="MZ86" s="574" t="str">
        <f>IF(Table1[[#This Row],[Verschluss - B2 - Trennbar vom Hauptkörper? (X=Ja)]]="","",Table1[[#This Row],[Verschluss - B2 - Trennbar vom Hauptkörper? (X=Ja)]])</f>
        <v/>
      </c>
      <c r="NA86" s="577" t="str">
        <f>IF(Table1[[#This Row],[Verschluss - B2 - Virgin Material]]="","",VLOOKUP(Table1[[#This Row],[Verschluss - B2 - Virgin Material]],'DD FD'!AJ:AK,2,FALSE))</f>
        <v/>
      </c>
      <c r="NB86" s="578" t="str">
        <f>IF(Table1[[#This Row],[Verschluss - B2 - Virgin Material Anteil (in %)]]="","",Table1[[#This Row],[Verschluss - B2 - Virgin Material Anteil (in %)]])</f>
        <v/>
      </c>
      <c r="NC86" s="577" t="str">
        <f>IF(Table1[[#This Row],[Verschluss - B2 - Recyceltes Material]]="","",VLOOKUP(Table1[[#This Row],[Verschluss - B2 - Recyceltes Material]],'DD FD'!AL:AM,2,FALSE))</f>
        <v/>
      </c>
      <c r="ND86" s="578" t="str">
        <f>IF(Table1[[#This Row],[Verschluss - B2 - Recyceltes Material Anteil (in %)]]="","",Table1[[#This Row],[Verschluss - B2 - Recyceltes Material Anteil (in %)]])</f>
        <v/>
      </c>
      <c r="NE86" s="577" t="str">
        <f>IF(Table1[[#This Row],[Verschluss - B2 - Beschichtung]]="","",VLOOKUP(Table1[[#This Row],[Verschluss - B2 - Beschichtung]],'DD FD'!AE:AF,2,FALSE))</f>
        <v/>
      </c>
      <c r="NF86" s="580" t="str">
        <f>IF(Table1[[#This Row],[Verschluss - B2 - Beschichtung Anteil (in %)]]="","",Table1[[#This Row],[Verschluss - B2 - Beschichtung Anteil (in %)]])</f>
        <v/>
      </c>
      <c r="NG86" s="576" t="str">
        <f>IF(Table1[[#This Row],[Verschluss - B3 - Art]]="","",VLOOKUP(Table1[[#This Row],[Verschluss - B3 - Art]],'DD FD'!D:E,2,FALSE))</f>
        <v/>
      </c>
      <c r="NH86" s="577" t="str">
        <f>IF(Table1[[#This Row],[Verschluss - B3 - Fraktion]]="","",VLOOKUP(Table1[[#This Row],[Verschluss - B3 - Fraktion]],'DD FD'!H:J,3,FALSE))</f>
        <v/>
      </c>
      <c r="NI86" s="574" t="str">
        <f>IF(Table1[[#This Row],[Verschluss - B3 - Gewicht (in G)]]="","",Table1[[#This Row],[Verschluss - B3 - Gewicht (in G)]])</f>
        <v/>
      </c>
      <c r="NJ86" s="574" t="str">
        <f>IF(Table1[[#This Row],[Verschluss - B3 - Lizenzierungs-pflichtig? (X=Ja)]]="","",Table1[[#This Row],[Verschluss - B3 - Lizenzierungs-pflichtig? (X=Ja)]])</f>
        <v/>
      </c>
      <c r="NK86" s="574" t="str">
        <f>IF(Table1[[#This Row],[Verschluss - B3 - Trennbar vom Hauptkörper? (X=Ja)]]="","",Table1[[#This Row],[Verschluss - B3 - Trennbar vom Hauptkörper? (X=Ja)]])</f>
        <v/>
      </c>
      <c r="NL86" s="577" t="str">
        <f>IF(Table1[[#This Row],[Verschluss - B3 - Virgin Material]]="","",VLOOKUP(Table1[[#This Row],[Verschluss - B3 - Virgin Material]],'DD FD'!AJ:AK,2,FALSE))</f>
        <v/>
      </c>
      <c r="NM86" s="578" t="str">
        <f>IF(Table1[[#This Row],[Verschluss - B3 - Virgin Material Anteil (in %)]]="","",Table1[[#This Row],[Verschluss - B3 - Virgin Material Anteil (in %)]])</f>
        <v/>
      </c>
      <c r="NN86" s="577" t="str">
        <f>IF(Table1[[#This Row],[Verschluss - B3 - Recyceltes Material]]="","",VLOOKUP(Table1[[#This Row],[Verschluss - B3 - Recyceltes Material]],'DD FD'!AL:AM,2,FALSE))</f>
        <v/>
      </c>
      <c r="NO86" s="578" t="str">
        <f>IF(Table1[[#This Row],[Verschluss - B3 - Recyceltes Material Anteil (in %)]]="","",Table1[[#This Row],[Verschluss - B3 - Recyceltes Material Anteil (in %)]])</f>
        <v/>
      </c>
      <c r="NP86" s="577" t="str">
        <f>IF(Table1[[#This Row],[Verschluss - B3 - Beschichtung]]="","",VLOOKUP(Table1[[#This Row],[Verschluss - B3 - Beschichtung]],'DD FD'!AE:AF,2,FALSE))</f>
        <v/>
      </c>
      <c r="NQ86" s="580" t="str">
        <f>IF(Table1[[#This Row],[Verschluss - B3 - Beschichtung Anteil (in %)]]="","",Table1[[#This Row],[Verschluss - B3 - Beschichtung Anteil (in %)]])</f>
        <v/>
      </c>
      <c r="NR86" s="576" t="str">
        <f>IF(Table1[[#This Row],[Etikett - B1 - Art]]="","",VLOOKUP(Table1[[#This Row],[Etikett - B1 - Art]],'DD FD'!F:G,2,FALSE))</f>
        <v/>
      </c>
      <c r="NS86" s="577" t="str">
        <f>IF(Table1[[#This Row],[Etikett - B1 - Fraktion]]="","",VLOOKUP(Table1[[#This Row],[Etikett - B1 - Fraktion]],'DD FD'!H:J,3,FALSE))</f>
        <v/>
      </c>
      <c r="NT86" s="574" t="str">
        <f>IF(Table1[[#This Row],[Etikett - B1 - Gewicht (in G)]]="","",Table1[[#This Row],[Etikett - B1 - Gewicht (in G)]])</f>
        <v/>
      </c>
      <c r="NU86" s="574" t="str">
        <f>IF(Table1[[#This Row],[Etikett - B1 - Lizenzierungs-pflichtig? (X=Ja)]]="","",Table1[[#This Row],[Etikett - B1 - Lizenzierungs-pflichtig? (X=Ja)]])</f>
        <v/>
      </c>
      <c r="NV86" s="574" t="str">
        <f>IF(Table1[[#This Row],[Etikett - B1 - Trennbar vom Hauptkörper? (X=Ja)]]="","",Table1[[#This Row],[Etikett - B1 - Trennbar vom Hauptkörper? (X=Ja)]])</f>
        <v/>
      </c>
      <c r="NW86" s="577" t="str">
        <f>IF(Table1[[#This Row],[Etikett - B1 - Virgin Material]]="","",VLOOKUP(Table1[[#This Row],[Etikett - B1 - Virgin Material]],'DD FD'!AJ:AK,2,FALSE))</f>
        <v/>
      </c>
      <c r="NX86" s="578" t="str">
        <f>IF(Table1[[#This Row],[Etikett - B1 - Virgin Material Anteil (in %)]]="","",Table1[[#This Row],[Etikett - B1 - Virgin Material Anteil (in %)]])</f>
        <v/>
      </c>
      <c r="NY86" s="577" t="str">
        <f>IF(Table1[[#This Row],[Etikett - B1 - Recyceltes Material]]="","",VLOOKUP(Table1[[#This Row],[Etikett - B1 - Recyceltes Material]],'DD FD'!AL:AM,2,FALSE))</f>
        <v/>
      </c>
      <c r="NZ86" s="578" t="str">
        <f>IF(Table1[[#This Row],[Etikett - B1 - Recyceltes Material Anteil (in %)]]="","",Table1[[#This Row],[Etikett - B1 - Recyceltes Material Anteil (in %)]])</f>
        <v/>
      </c>
      <c r="OA86" s="577" t="str">
        <f>IF(Table1[[#This Row],[Etikett - B1 - Beschichtung]]="","",VLOOKUP(Table1[[#This Row],[Etikett - B1 - Beschichtung]],'DD FD'!AE:AF,2,FALSE))</f>
        <v/>
      </c>
      <c r="OB86" s="580" t="str">
        <f>IF(Table1[[#This Row],[Etikett - B1 - Beschichtung Anteil (in %)]]="","",Table1[[#This Row],[Etikett - B1 - Beschichtung Anteil (in %)]])</f>
        <v/>
      </c>
      <c r="OC86" s="576" t="str">
        <f>IF(Table1[[#This Row],[Etikett - B2 - Art]]="","",VLOOKUP(Table1[[#This Row],[Etikett - B2 - Art]],'DD FD'!F:G,2,FALSE))</f>
        <v/>
      </c>
      <c r="OD86" s="577" t="str">
        <f>IF(Table1[[#This Row],[Etikett - B2 - Fraktion]]="","",VLOOKUP(Table1[[#This Row],[Etikett - B2 - Fraktion]],'DD FD'!H:J,3,FALSE))</f>
        <v/>
      </c>
      <c r="OE86" s="574" t="str">
        <f>IF(Table1[[#This Row],[Etikett - B2 - Gewicht (in G)]]="","",Table1[[#This Row],[Etikett - B2 - Gewicht (in G)]])</f>
        <v/>
      </c>
      <c r="OF86" s="574" t="str">
        <f>IF(Table1[[#This Row],[Etikett - B2 - Lizenzierungs-pflichtig? (X=Ja)]]="","",Table1[[#This Row],[Etikett - B2 - Lizenzierungs-pflichtig? (X=Ja)]])</f>
        <v/>
      </c>
      <c r="OG86" s="574" t="str">
        <f>IF(Table1[[#This Row],[Etikett - B2 - Trennbar vom Hauptkörper? (X=Ja)]]="","",Table1[[#This Row],[Etikett - B2 - Trennbar vom Hauptkörper? (X=Ja)]])</f>
        <v/>
      </c>
      <c r="OH86" s="577" t="str">
        <f>IF(Table1[[#This Row],[Etikett - B2 - Virgin Material]]="","",VLOOKUP(Table1[[#This Row],[Etikett - B2 - Virgin Material]],'DD FD'!AJ:AK,2,FALSE))</f>
        <v/>
      </c>
      <c r="OI86" s="578" t="str">
        <f>IF(Table1[[#This Row],[Etikett - B2 - Virgin Material Anteil (in %)]]="","",Table1[[#This Row],[Etikett - B2 - Virgin Material Anteil (in %)]])</f>
        <v/>
      </c>
      <c r="OJ86" s="577" t="str">
        <f>IF(Table1[[#This Row],[Etikett - B2 - Recyceltes Material]]="","",VLOOKUP(Table1[[#This Row],[Etikett - B2 - Recyceltes Material]],'DD FD'!AL:AM,2,FALSE))</f>
        <v/>
      </c>
      <c r="OK86" s="578" t="str">
        <f>IF(Table1[[#This Row],[Etikett - B2 - Recyceltes Material Anteil (in %)]]="","",Table1[[#This Row],[Etikett - B2 - Recyceltes Material Anteil (in %)]])</f>
        <v/>
      </c>
      <c r="OL86" s="577" t="str">
        <f>IF(Table1[[#This Row],[Etikett - B2 - Beschichtung]]="","",VLOOKUP(Table1[[#This Row],[Etikett - B2 - Beschichtung]],'DD FD'!AE:AF,2,FALSE))</f>
        <v/>
      </c>
      <c r="OM86" s="580" t="str">
        <f>IF(Table1[[#This Row],[Etikett - B2 - Beschichtung Anteil (in %)]]="","",Table1[[#This Row],[Etikett - B2 - Beschichtung Anteil (in %)]])</f>
        <v/>
      </c>
      <c r="ON86" s="576" t="str">
        <f>IF(Table1[[#This Row],[Etikett - B3 - Art]]="","",VLOOKUP(Table1[[#This Row],[Etikett - B3 - Art]],'DD FD'!F:G,2,FALSE))</f>
        <v/>
      </c>
      <c r="OO86" s="577" t="str">
        <f>IF(Table1[[#This Row],[Etikett - B3 - Fraktion]]="","",VLOOKUP(Table1[[#This Row],[Etikett - B3 - Fraktion]],'DD FD'!H:J,3,FALSE))</f>
        <v/>
      </c>
      <c r="OP86" s="574" t="str">
        <f>IF(Table1[[#This Row],[Etikett - B3 - Gewicht (in G)]]="","",Table1[[#This Row],[Etikett - B3 - Gewicht (in G)]])</f>
        <v/>
      </c>
      <c r="OQ86" s="574" t="str">
        <f>IF(Table1[[#This Row],[Etikett - B3 - Lizenzierungs-pflichtig? (X=Ja)]]="","",Table1[[#This Row],[Etikett - B3 - Lizenzierungs-pflichtig? (X=Ja)]])</f>
        <v/>
      </c>
      <c r="OR86" s="574" t="str">
        <f>IF(Table1[[#This Row],[Etikett - B3 - Trennbar vom Hauptkörper? (X=Ja)]]="","",Table1[[#This Row],[Etikett - B3 - Trennbar vom Hauptkörper? (X=Ja)]])</f>
        <v/>
      </c>
      <c r="OS86" s="577" t="str">
        <f>IF(Table1[[#This Row],[Etikett - B3 - Virgin Material]]="","",VLOOKUP(Table1[[#This Row],[Etikett - B3 - Virgin Material]],'DD FD'!AJ:AK,2,FALSE))</f>
        <v/>
      </c>
      <c r="OT86" s="578" t="str">
        <f>IF(Table1[[#This Row],[Etikett - B3 - Virgin Material Anteil (in %)]]="","",Table1[[#This Row],[Etikett - B3 - Virgin Material Anteil (in %)]])</f>
        <v/>
      </c>
      <c r="OU86" s="577" t="str">
        <f>IF(Table1[[#This Row],[Etikett - B3 - Recyceltes Material]]="","",VLOOKUP(Table1[[#This Row],[Etikett - B3 - Recyceltes Material]],'DD FD'!AL:AM,2,FALSE))</f>
        <v/>
      </c>
      <c r="OV86" s="578" t="str">
        <f>IF(Table1[[#This Row],[Etikett - B3 - Recyceltes Material Anteil (in %)]]="","",Table1[[#This Row],[Etikett - B3 - Recyceltes Material Anteil (in %)]])</f>
        <v/>
      </c>
      <c r="OW86" s="577" t="str">
        <f>IF(Table1[[#This Row],[Etikett - B3 - Beschichtung]]="","",VLOOKUP(Table1[[#This Row],[Etikett - B3 - Beschichtung]],'DD FD'!AE:AF,2,FALSE))</f>
        <v/>
      </c>
      <c r="OX86" s="613" t="str">
        <f>IF(Table1[[#This Row],[Etikett - B3 - Beschichtung Anteil (in %)]]="","",Table1[[#This Row],[Etikett - B3 - Beschichtung Anteil (in %)]])</f>
        <v/>
      </c>
      <c r="OY86" s="618">
        <f>ROUNDUP(SUM(
IF(AND(LH86='DD FD'!$J$7,LJ86='DD FD'!$AI$3),LI86,0),
IF(AND(LR86='DD FD'!$J$7,LT86='DD FD'!$AI$3),LS86,0),
IF(AND(MB86='DD FD'!$J$7,MD86='DD FD'!$AI$3),MC86,0),
IF(AND(ML86='DD FD'!$J$7,MN86='DD FD'!$AI$3),MM86,0),
IF(AND(MW86='DD FD'!$J$7,MY86='DD FD'!$AI$3),MX86,0),
IF(AND(NH86='DD FD'!$J$7,NJ86='DD FD'!$AI$3),NI86,0),
IF(AND(NS86='DD FD'!$J$7,NU86='DD FD'!$AI$3),NT86,0),
IF(AND(OD86='DD FD'!$J$7,OF86='DD FD'!$AI$3),OE86,0),
IF(AND(OO86='DD FD'!$J$7,OQ86='DD FD'!$AI$3),OP86,0),
),2)</f>
        <v>0</v>
      </c>
      <c r="OZ86" s="617">
        <f>ROUNDUP(SUM(
IF(AND(LH86='DD FD'!$J$6,LJ86='DD FD'!$AI$3),LI86,0),
IF(AND(LR86='DD FD'!$J$6,LT86='DD FD'!$AI$3),LS86,0),
IF(AND(MB86='DD FD'!$J$6,MD86='DD FD'!$AI$3),MC86,0),
IF(AND(ML86='DD FD'!$J$6,MN86='DD FD'!$AI$3),MM86,0),
IF(AND(MW86='DD FD'!$J$6,MY86='DD FD'!$AI$3),MX86,0),
IF(AND(NH86='DD FD'!$J$6,NJ86='DD FD'!$AI$3),NI86,0),
IF(AND(NS86='DD FD'!$J$6,NU86='DD FD'!$AI$3),NT86,0),
IF(AND(OD86='DD FD'!$J$6,OF86='DD FD'!$AI$3),OE86,0),
IF(AND(OO86='DD FD'!$J$6,OQ86='DD FD'!$AI$3),OP86,0),
),2)</f>
        <v>0</v>
      </c>
      <c r="PA86" s="617">
        <f>ROUNDUP(SUM(
IF(AND(LH86='DD FD'!$J$10,LJ86='DD FD'!$AI$3),LI86,0),
IF(AND(LR86='DD FD'!$J$10,LT86='DD FD'!$AI$3),LS86,0),
IF(AND(MB86='DD FD'!$J$10,MD86='DD FD'!$AI$3),MC86,0),
IF(AND(ML86='DD FD'!$J$10,MN86='DD FD'!$AI$3),MM86,0),
IF(AND(MW86='DD FD'!$J$10,MY86='DD FD'!$AI$3),MX86,0),
IF(AND(NH86='DD FD'!$J$10,NJ86='DD FD'!$AI$3),NI86,0),
IF(AND(NS86='DD FD'!$J$10,NU86='DD FD'!$AI$3),NT86,0),
IF(AND(OD86='DD FD'!$J$10,OF86='DD FD'!$AI$3),OE86,0),
IF(AND(OO86='DD FD'!$J$10,OQ86='DD FD'!$AI$3),OP86,0),
),2)</f>
        <v>0</v>
      </c>
      <c r="PB86" s="617">
        <f>ROUNDUP(SUM(
IF(AND(LH86='DD FD'!$J$8,LJ86='DD FD'!$AI$3),LI86,0),
IF(AND(LR86='DD FD'!$J$8,LT86='DD FD'!$AI$3),LS86,0),
IF(AND(MB86='DD FD'!$J$8,MD86='DD FD'!$AI$3),MC86,0),
IF(AND(ML86='DD FD'!$J$8,MN86='DD FD'!$AI$3),MM86,0),
IF(AND(MW86='DD FD'!$J$8,MY86='DD FD'!$AI$3),MX86,0),
IF(AND(NH86='DD FD'!$J$8,NJ86='DD FD'!$AI$3),NI86,0),
IF(AND(NS86='DD FD'!$J$8,NU86='DD FD'!$AI$3),NT86,0),
IF(AND(OD86='DD FD'!$J$8,OF86='DD FD'!$AI$3),OE86,0),
IF(AND(OO86='DD FD'!$J$8,OQ86='DD FD'!$AI$3),OP86,0),
),2)</f>
        <v>0</v>
      </c>
      <c r="PC86" s="617">
        <f>ROUNDUP(SUM(
IF(AND(LH86='DD FD'!$J$5,LJ86='DD FD'!$AI$3),LI86,0),
IF(AND(LR86='DD FD'!$J$5,LT86='DD FD'!$AI$3),LS86,0),
IF(AND(MB86='DD FD'!$J$5,MD86='DD FD'!$AI$3),MC86,0),
IF(AND(ML86='DD FD'!$J$5,MN86='DD FD'!$AI$3),MM86,0),
IF(AND(MW86='DD FD'!$J$5,MY86='DD FD'!$AI$3),MX86,0),
IF(AND(NH86='DD FD'!$J$5,NJ86='DD FD'!$AI$3),NI86,0),
IF(AND(NS86='DD FD'!$J$5,NU86='DD FD'!$AI$3),NT86,0),
IF(AND(OD86='DD FD'!$J$5,OF86='DD FD'!$AI$3),OE86,0),
IF(AND(OO86='DD FD'!$J$5,OQ86='DD FD'!$AI$3),OP86,0),
),2)</f>
        <v>0</v>
      </c>
      <c r="PD86" s="617">
        <f>ROUNDUP(SUM(
IF(AND(LH86='DD FD'!$J$9,LJ86='DD FD'!$AI$3),LI86,0),
IF(AND(LR86='DD FD'!$J$9,LT86='DD FD'!$AI$3),LS86,0),
IF(AND(MB86='DD FD'!$J$9,MD86='DD FD'!$AI$3),MC86,0),
IF(AND(ML86='DD FD'!$J$9,MN86='DD FD'!$AI$3),MM86,0),
IF(AND(MW86='DD FD'!$J$9,MY86='DD FD'!$AI$3),MX86,0),
IF(AND(NH86='DD FD'!$J$9,NJ86='DD FD'!$AI$3),NI86,0),
IF(AND(NS86='DD FD'!$J$9,NU86='DD FD'!$AI$3),NT86,0),
IF(AND(OD86='DD FD'!$J$9,OF86='DD FD'!$AI$3),OE86,0),
IF(AND(OO86='DD FD'!$J$9,OQ86='DD FD'!$AI$3),OP86,0),
),2)</f>
        <v>0</v>
      </c>
      <c r="PE86" s="617">
        <f>ROUNDUP(SUM(
IF(AND(LH86='DD FD'!$J$4,LJ86='DD FD'!$AI$3),LI86,0),
IF(AND(LR86='DD FD'!$J$4,LT86='DD FD'!$AI$3),LS86,0),
IF(AND(MB86='DD FD'!$J$4,MD86='DD FD'!$AI$3),MC86,0),
IF(AND(ML86='DD FD'!$J$4,MN86='DD FD'!$AI$3),MM86,0),
IF(AND(MW86='DD FD'!$J$4,MY86='DD FD'!$AI$3),MX86,0),
IF(AND(NH86='DD FD'!$J$4,NJ86='DD FD'!$AI$3),NI86,0),
IF(AND(NS86='DD FD'!$J$4,NU86='DD FD'!$AI$3),NT86,0),
IF(AND(OD86='DD FD'!$J$4,OF86='DD FD'!$AI$3),OE86,0),
IF(AND(OO86='DD FD'!$J$4,OQ86='DD FD'!$AI$3),OP86,0),
),2)</f>
        <v>0</v>
      </c>
      <c r="PF86" s="619">
        <f>ROUNDUP(SUM(
IF(AND(LH86='DD FD'!$J$11,LJ86='DD FD'!$AI$3),LI86,0),
IF(AND(LR86='DD FD'!$J$11,LT86='DD FD'!$AI$3),LS86,0),
IF(AND(MB86='DD FD'!$J$11,MD86='DD FD'!$AI$3),MC86,0),
IF(AND(ML86='DD FD'!$J$11,MN86='DD FD'!$AI$3),MM86,0),
IF(AND(MW86='DD FD'!$J$11,MY86='DD FD'!$AI$3),MX86,0),
IF(AND(NH86='DD FD'!$J$11,NJ86='DD FD'!$AI$3),NI86,0),
IF(AND(NS86='DD FD'!$J$11,NU86='DD FD'!$AI$3),NT86,0),
IF(AND(OD86='DD FD'!$J$11,OF86='DD FD'!$AI$3),OE86,0),
IF(AND(OO86='DD FD'!$J$11,OQ86='DD FD'!$AI$3),OP86,0),
),2)</f>
        <v>0</v>
      </c>
    </row>
    <row r="87" spans="1:422">
      <c r="A87" s="806"/>
      <c r="B87" s="934"/>
      <c r="C87" s="247"/>
      <c r="D87" s="842"/>
      <c r="E87" s="247"/>
      <c r="F87" s="158"/>
      <c r="G87" s="710"/>
      <c r="H87" s="712"/>
      <c r="I87" s="936"/>
      <c r="J87" s="803"/>
      <c r="K87" s="150"/>
      <c r="L87" s="146" t="str">
        <f t="shared" si="27"/>
        <v/>
      </c>
      <c r="M87" s="501" t="str">
        <f t="shared" si="44"/>
        <v/>
      </c>
      <c r="N87" s="504"/>
      <c r="O87" s="113" t="str">
        <f t="shared" si="45"/>
        <v/>
      </c>
      <c r="P87" s="114" t="str">
        <f t="shared" si="28"/>
        <v/>
      </c>
      <c r="Q87" s="152"/>
      <c r="R87" s="152"/>
      <c r="S87" s="115" t="str">
        <f t="shared" si="46"/>
        <v/>
      </c>
      <c r="T87" s="159"/>
      <c r="U87" s="159"/>
      <c r="V87" s="157"/>
      <c r="W87" s="157"/>
      <c r="X87" s="157"/>
      <c r="Y87" s="772"/>
      <c r="Z87" s="158"/>
      <c r="AA87" s="144"/>
      <c r="AB87" s="112"/>
      <c r="AC87" s="153"/>
      <c r="AD87" s="153"/>
      <c r="AE87" s="153"/>
      <c r="AF87" s="153"/>
      <c r="AG87" s="153"/>
      <c r="AH87" s="153"/>
      <c r="AI87" s="152"/>
      <c r="AJ87" s="158"/>
      <c r="AK87" s="158"/>
      <c r="AL87" s="158"/>
      <c r="AM87" s="116" t="str">
        <f t="shared" si="47"/>
        <v/>
      </c>
      <c r="AN87" s="116" t="str">
        <f t="shared" si="48"/>
        <v/>
      </c>
      <c r="AO87" s="324"/>
      <c r="AP87" s="503"/>
      <c r="AQ87" s="487" t="str">
        <f t="shared" si="49"/>
        <v/>
      </c>
      <c r="AR87" s="113" t="str">
        <f t="shared" si="29"/>
        <v/>
      </c>
      <c r="AS87" s="113" t="str">
        <f t="shared" si="30"/>
        <v/>
      </c>
      <c r="AT87" s="113" t="str">
        <f t="shared" si="31"/>
        <v/>
      </c>
      <c r="AU87" s="113" t="str">
        <f t="shared" si="32"/>
        <v/>
      </c>
      <c r="AV87" s="159"/>
      <c r="AW87" s="157"/>
      <c r="AX87" s="157"/>
      <c r="AY87" s="157"/>
      <c r="AZ87" s="157"/>
      <c r="BA87" s="116" t="str">
        <f t="shared" si="33"/>
        <v/>
      </c>
      <c r="BB87" s="316"/>
      <c r="BC87" s="116" t="str">
        <f t="shared" si="34"/>
        <v/>
      </c>
      <c r="BD87" s="133" t="str">
        <f t="shared" si="35"/>
        <v/>
      </c>
      <c r="BE87" s="157"/>
      <c r="BF87" s="1180"/>
      <c r="BG87" s="1180"/>
      <c r="BH87" s="158"/>
      <c r="BI87" s="490"/>
      <c r="BJ87" s="514" t="str">
        <f t="shared" si="50"/>
        <v/>
      </c>
      <c r="BK87" s="789"/>
      <c r="BL87" s="116" t="str">
        <f t="shared" si="51"/>
        <v/>
      </c>
      <c r="BM87" s="144"/>
      <c r="BN87" s="144"/>
      <c r="BO87" s="144"/>
      <c r="BP87" s="790"/>
      <c r="BQ87" s="790"/>
      <c r="BR87" s="790"/>
      <c r="BS87" s="116" t="str">
        <f t="shared" si="36"/>
        <v/>
      </c>
      <c r="BT87" s="790"/>
      <c r="BU87" s="808" t="str">
        <f t="shared" si="37"/>
        <v/>
      </c>
      <c r="BV87" s="791"/>
      <c r="BW87" s="144"/>
      <c r="BX87" s="20"/>
      <c r="BY87" s="20"/>
      <c r="BZ87" s="20"/>
      <c r="CA87" s="792"/>
      <c r="CB87" s="1201"/>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c r="DL87" s="144"/>
      <c r="DM87" s="144"/>
      <c r="DN87" s="144"/>
      <c r="DO87" s="144"/>
      <c r="DP87" s="144"/>
      <c r="DQ87" s="144"/>
      <c r="DR87" s="144"/>
      <c r="DS87" s="144"/>
      <c r="DT87" s="144"/>
      <c r="DU87" s="144"/>
      <c r="DV87" s="144"/>
      <c r="DW87" s="144"/>
      <c r="DX87" s="144"/>
      <c r="DY87" s="144"/>
      <c r="DZ87" s="144"/>
      <c r="EA87" s="144"/>
      <c r="EB87" s="144"/>
      <c r="EC87" s="144"/>
      <c r="ED87" s="782" t="str">
        <f t="shared" si="52"/>
        <v/>
      </c>
      <c r="EE87" s="519"/>
      <c r="EF87" s="793"/>
      <c r="EG87" s="519"/>
      <c r="EH87" s="794"/>
      <c r="EI87" s="790"/>
      <c r="EJ87" s="794"/>
      <c r="EK87" s="794"/>
      <c r="EL87" s="790"/>
      <c r="EM87" s="790"/>
      <c r="EN87" s="790"/>
      <c r="EO87" s="112" t="str">
        <f t="shared" si="38"/>
        <v/>
      </c>
      <c r="EP87" s="790"/>
      <c r="EQ87" s="488" t="str">
        <f t="shared" si="39"/>
        <v/>
      </c>
      <c r="ER87" s="1100"/>
      <c r="ES87" s="1099" t="str">
        <f t="shared" si="53"/>
        <v/>
      </c>
      <c r="ET87" s="525"/>
      <c r="EU87" s="148"/>
      <c r="EV87" s="148"/>
      <c r="EW87" s="148"/>
      <c r="EX87" s="148"/>
      <c r="EY87" s="148"/>
      <c r="EZ87" s="148"/>
      <c r="FA87" s="148"/>
      <c r="FB87" s="148"/>
      <c r="FC87" s="148"/>
      <c r="FD87" s="148"/>
      <c r="FE87" s="148"/>
      <c r="FF87" s="148"/>
      <c r="FG87" s="148"/>
      <c r="FH87" s="148"/>
      <c r="FI87" s="528"/>
      <c r="FJ87" s="513" t="str">
        <f t="shared" si="40"/>
        <v/>
      </c>
      <c r="FK87" s="158"/>
      <c r="FL87" s="850"/>
      <c r="FM87" s="850"/>
      <c r="FN87" s="850"/>
      <c r="FO87" s="850"/>
      <c r="FP87" s="850"/>
      <c r="FQ87" s="850"/>
      <c r="FR87" s="157"/>
      <c r="FS87" s="143"/>
      <c r="FT87" s="143"/>
      <c r="FU87" s="847" t="str">
        <f t="shared" si="41"/>
        <v/>
      </c>
      <c r="FV87" s="555"/>
      <c r="FW87" s="523" t="str">
        <f>IF(Table1[[#This Row],[Nonfood Inhaltstoffe - Komponente]]="","",VLOOKUP(Table1[[#This Row],[Nonfood Inhaltstoffe - Komponente]],'Dropdown Auswahl'!BJ:BK,2,FALSE))</f>
        <v/>
      </c>
      <c r="FX87" s="1013"/>
      <c r="FY87" s="1011" t="str">
        <f t="shared" si="42"/>
        <v/>
      </c>
      <c r="FZ87" s="152"/>
      <c r="GA87" s="152"/>
      <c r="GB87" s="152"/>
      <c r="GC87" s="529" t="str">
        <f t="shared" si="43"/>
        <v/>
      </c>
      <c r="GG87" s="21"/>
      <c r="GH87" s="21"/>
      <c r="GI87" s="1019"/>
      <c r="GJ87" s="1016" t="str">
        <f>IF(Table1[[#This Row],[Global Trade Item Number (GTIN)]]="","",Table1[[#This Row],[Global Trade Item Number (GTIN)]])</f>
        <v/>
      </c>
      <c r="GK87" s="555" t="str">
        <f>IF(Table1[[#This Row],[WAWI-Nr./ Kreditoren-Nummer
(ASDV)]]&lt;&gt;"",Table1[[#This Row],[WAWI-Nr./ Kreditoren-Nummer
(ASDV)]],"")</f>
        <v/>
      </c>
      <c r="GL87" s="165"/>
      <c r="GM87" s="165"/>
      <c r="GN87" s="165"/>
      <c r="GO87" s="485"/>
      <c r="GP87" s="534"/>
      <c r="GQ87" s="533"/>
      <c r="GR87" s="486"/>
      <c r="GS87" s="486"/>
      <c r="GT87" s="486"/>
      <c r="GU87" s="486"/>
      <c r="GV87" s="486"/>
      <c r="GW87" s="542"/>
      <c r="GX87" s="538"/>
      <c r="GY87" s="144"/>
      <c r="GZ87" s="480"/>
      <c r="HA87" s="158"/>
      <c r="HB87" s="480"/>
      <c r="HC87" s="480"/>
      <c r="HD87" s="480"/>
      <c r="HE87" s="480"/>
      <c r="HF87" s="480"/>
      <c r="HG87" s="480"/>
      <c r="HH87" s="538"/>
      <c r="HI87" s="480"/>
      <c r="HJ87" s="480"/>
      <c r="HK87" s="480"/>
      <c r="HL87" s="480"/>
      <c r="HM87" s="480"/>
      <c r="HN87" s="480"/>
      <c r="HO87" s="480"/>
      <c r="HP87" s="480"/>
      <c r="HQ87" s="480"/>
      <c r="HR87" s="538"/>
      <c r="HS87" s="480"/>
      <c r="HT87" s="480"/>
      <c r="HU87" s="480"/>
      <c r="HV87" s="480"/>
      <c r="HW87" s="480"/>
      <c r="HX87" s="480"/>
      <c r="HY87" s="480"/>
      <c r="HZ87" s="480"/>
      <c r="IA87" s="480"/>
      <c r="IB87" s="538"/>
      <c r="IC87" s="480"/>
      <c r="ID87" s="480"/>
      <c r="IE87" s="480"/>
      <c r="IF87" s="480"/>
      <c r="IG87" s="480"/>
      <c r="IH87" s="480"/>
      <c r="II87" s="480"/>
      <c r="IJ87" s="480"/>
      <c r="IK87" s="480"/>
      <c r="IL87" s="480"/>
      <c r="IM87" s="538"/>
      <c r="IN87" s="480"/>
      <c r="IO87" s="480"/>
      <c r="IP87" s="480"/>
      <c r="IQ87" s="480"/>
      <c r="IR87" s="480"/>
      <c r="IS87" s="480"/>
      <c r="IT87" s="480"/>
      <c r="IU87" s="480"/>
      <c r="IV87" s="480"/>
      <c r="IW87" s="480"/>
      <c r="IX87" s="538"/>
      <c r="IY87" s="480"/>
      <c r="IZ87" s="480"/>
      <c r="JA87" s="480"/>
      <c r="JB87" s="480"/>
      <c r="JC87" s="480"/>
      <c r="JD87" s="480"/>
      <c r="JE87" s="480"/>
      <c r="JF87" s="480"/>
      <c r="JG87" s="480"/>
      <c r="JH87" s="480"/>
      <c r="JI87" s="538"/>
      <c r="JJ87" s="480"/>
      <c r="JK87" s="480"/>
      <c r="JL87" s="480"/>
      <c r="JM87" s="480"/>
      <c r="JN87" s="480"/>
      <c r="JO87" s="480"/>
      <c r="JP87" s="480"/>
      <c r="JQ87" s="480"/>
      <c r="JR87" s="480"/>
      <c r="JS87" s="590"/>
      <c r="JT87" s="538"/>
      <c r="JU87" s="480"/>
      <c r="JV87" s="480"/>
      <c r="JW87" s="480"/>
      <c r="JX87" s="480"/>
      <c r="JY87" s="480"/>
      <c r="JZ87" s="480"/>
      <c r="KA87" s="480"/>
      <c r="KB87" s="480"/>
      <c r="KC87" s="480"/>
      <c r="KD87" s="480"/>
      <c r="KE87" s="538"/>
      <c r="KF87" s="480"/>
      <c r="KG87" s="480"/>
      <c r="KH87" s="480"/>
      <c r="KI87" s="480"/>
      <c r="KJ87" s="480"/>
      <c r="KK87" s="480"/>
      <c r="KL87" s="480"/>
      <c r="KM87" s="480"/>
      <c r="KN87" s="480"/>
      <c r="KO87" s="480"/>
      <c r="KR87" s="568" t="str">
        <f>IF(Table1[[#This Row],[GTIN]]&lt;&gt;"",Table1[[#This Row],[GTIN]],"")</f>
        <v/>
      </c>
      <c r="KS87" s="569" t="str">
        <f>Table1[[#This Row],[Kreditor]]</f>
        <v/>
      </c>
      <c r="KT87" s="570" t="str">
        <f>IF(Table1[[#This Row],[Gültig ab (Datum)]]&lt;&gt;"",Table1[[#This Row],[Gültig ab (Datum)]],"")</f>
        <v/>
      </c>
      <c r="KU87" s="570"/>
      <c r="KV87" s="583" t="str">
        <f>IF(Table1[[#This Row],[Artikel verpackt? 
(X=Ja)]]="","",Table1[[#This Row],[Artikel verpackt? 
(X=Ja)]])</f>
        <v/>
      </c>
      <c r="KW87" s="571" t="str">
        <f>IF(Table1[[#This Row],[Verpackung recyclingfähig?
(X=Ja)]]="","",Table1[[#This Row],[Verpackung recyclingfähig?
(X=Ja)]])</f>
        <v/>
      </c>
      <c r="KX87" s="572"/>
      <c r="KY87" s="573"/>
      <c r="KZ87" s="574"/>
      <c r="LA87" s="574"/>
      <c r="LB87" s="574"/>
      <c r="LC87" s="574"/>
      <c r="LD87" s="574"/>
      <c r="LE87" s="574"/>
      <c r="LF87" s="575"/>
      <c r="LG87" s="576" t="str">
        <f>IF(Table1[[#This Row],[Hauptkörper - B1 - Art]]="","",VLOOKUP(Table1[[#This Row],[Hauptkörper - B1 - Art]],'DD FD'!B:C,2,FALSE))</f>
        <v/>
      </c>
      <c r="LH87" s="577" t="str">
        <f>IF(Table1[[#This Row],[Hauptkörper - B1 - Fraktion]]="","",VLOOKUP(Table1[[#This Row],[Hauptkörper - B1 - Fraktion]],'DD FD'!H:J,3,FALSE))</f>
        <v/>
      </c>
      <c r="LI87" s="574" t="str">
        <f>IF(Table1[[#This Row],[Hauptkörper - B1 - Gewicht
(in G)]]="","",Table1[[#This Row],[Hauptkörper - B1 - Gewicht
(in G)]])</f>
        <v/>
      </c>
      <c r="LJ87" s="574" t="str">
        <f>IF(Table1[[#This Row],[Hauptkörper - B1 - Lizenzierungs-pflichtig? (X=Ja)]]="","",Table1[[#This Row],[Hauptkörper - B1 - Lizenzierungs-pflichtig? (X=Ja)]])</f>
        <v/>
      </c>
      <c r="LK87" s="577" t="str">
        <f>IF(Table1[[#This Row],[Hauptkörper - B1 - Virgin Material]]="","",VLOOKUP(Table1[[#This Row],[Hauptkörper - B1 - Virgin Material]],'DD FD'!AJ:AK,2,FALSE))</f>
        <v/>
      </c>
      <c r="LL87" s="578" t="str">
        <f>IF(Table1[[#This Row],[Hauptkörper - B1 - Virgin Material Anteil (in %)]]="","",Table1[[#This Row],[Hauptkörper - B1 - Virgin Material Anteil (in %)]])</f>
        <v/>
      </c>
      <c r="LM87" s="577" t="str">
        <f>IF(Table1[[#This Row],[Hauptkörper - B1 - Recyceltes Material]]="","",VLOOKUP(Table1[[#This Row],[Hauptkörper - B1 - Recyceltes Material]],'DD FD'!AL:AM,2,FALSE))</f>
        <v/>
      </c>
      <c r="LN87" s="578" t="str">
        <f>IF(Table1[[#This Row],[Hauptkörper - B1 - Recyceltes Material Anteil (in %)]]="","",Table1[[#This Row],[Hauptkörper - B1 - Recyceltes Material Anteil (in %)]])</f>
        <v/>
      </c>
      <c r="LO87" s="579" t="str">
        <f>IF(Table1[[#This Row],[Hauptkörper - B1 - Beschichtung]]="","",VLOOKUP(Table1[[#This Row],[Hauptkörper - B1 - Beschichtung]],'DD FD'!AE:AF,2,FALSE))</f>
        <v/>
      </c>
      <c r="LP87" s="580" t="str">
        <f>IF(Table1[[#This Row],[Hauptkörper - B1 - Beschichtung Anteil (in %)]]="","",Table1[[#This Row],[Hauptkörper - B1 - Beschichtung Anteil (in %)]])</f>
        <v/>
      </c>
      <c r="LQ87" s="576" t="str">
        <f>IF(Table1[[#This Row],[Hauptkörper - B2 - Art]]="","",VLOOKUP(Table1[[#This Row],[Hauptkörper - B2 - Art]],'DD FD'!B:C,2,FALSE))</f>
        <v/>
      </c>
      <c r="LR87" s="577" t="str">
        <f>IF(Table1[[#This Row],[Hauptkörper - B2 - Fraktion]]="","",VLOOKUP(Table1[[#This Row],[Hauptkörper - B2 - Fraktion]],'DD FD'!H:J,3,FALSE))</f>
        <v/>
      </c>
      <c r="LS87" s="574" t="str">
        <f>IF(Table1[[#This Row],[Hauptkörper - B2 - Gewicht
(in G)]]="","",Table1[[#This Row],[Hauptkörper - B2 - Gewicht
(in G)]])</f>
        <v/>
      </c>
      <c r="LT87" s="574" t="str">
        <f>IF(Table1[[#This Row],[Hauptkörper - B2 - Lizenzierungs-pflichtig? (X=Ja)]]="","",Table1[[#This Row],[Hauptkörper - B2 - Lizenzierungs-pflichtig? (X=Ja)]])</f>
        <v/>
      </c>
      <c r="LU87" s="577" t="str">
        <f>IF(Table1[[#This Row],[Hauptkörper - B2 - Virgin Material]]="","",VLOOKUP(Table1[[#This Row],[Hauptkörper - B2 - Virgin Material]],'DD FD'!AJ:AK,2,FALSE))</f>
        <v/>
      </c>
      <c r="LV87" s="578" t="str">
        <f>IF(Table1[[#This Row],[Hauptkörper - B2 - Virgin Material Anteil (in %)]]="","",Table1[[#This Row],[Hauptkörper - B2 - Virgin Material Anteil (in %)]])</f>
        <v/>
      </c>
      <c r="LW87" s="577" t="str">
        <f>IF(Table1[[#This Row],[Hauptkörper - B2 - Recyceltes Material]]="","",VLOOKUP(Table1[[#This Row],[Hauptkörper - B2 - Recyceltes Material]],'DD FD'!AL:AM,2,FALSE))</f>
        <v/>
      </c>
      <c r="LX87" s="578" t="str">
        <f>IF(Table1[[#This Row],[Hauptkörper - B2 - Recyceltes Material Anteil (in %)]]="","",Table1[[#This Row],[Hauptkörper - B2 - Recyceltes Material Anteil (in %)]])</f>
        <v/>
      </c>
      <c r="LY87" s="577" t="str">
        <f>IF(Table1[[#This Row],[Hauptkörper - B2 - Beschichtung]]="","",VLOOKUP(Table1[[#This Row],[Hauptkörper - B2 - Beschichtung]],'DD FD'!AE:AF,2,FALSE))</f>
        <v/>
      </c>
      <c r="LZ87" s="580" t="str">
        <f>IF(Table1[[#This Row],[Hauptkörper - B2 - Beschichtung Anteil (in %)]]="","",Table1[[#This Row],[Hauptkörper - B2 - Beschichtung Anteil (in %)]])</f>
        <v/>
      </c>
      <c r="MA87" s="576" t="str">
        <f>IF(Table1[[#This Row],[Hauptkörper - B3 - Art]]="","",VLOOKUP(Table1[[#This Row],[Hauptkörper - B3 - Art]],'DD FD'!B:C,2,FALSE))</f>
        <v/>
      </c>
      <c r="MB87" s="577" t="str">
        <f>IF(Table1[[#This Row],[Hauptkörper - B3 - Fraktion]]="","",VLOOKUP(Table1[[#This Row],[Hauptkörper - B3 - Fraktion]],'DD FD'!H:J,3,FALSE))</f>
        <v/>
      </c>
      <c r="MC87" s="574" t="str">
        <f>IF(Table1[[#This Row],[Hauptkörper - B3 - Gewicht
(in G)]]="","",Table1[[#This Row],[Hauptkörper - B3 - Gewicht
(in G)]])</f>
        <v/>
      </c>
      <c r="MD87" s="574" t="str">
        <f>IF(Table1[[#This Row],[Hauptkörper - B3 - Lizenzierungs-pflichtig? (X=Ja)]]="","",Table1[[#This Row],[Hauptkörper - B3 - Lizenzierungs-pflichtig? (X=Ja)]])</f>
        <v/>
      </c>
      <c r="ME87" s="577" t="str">
        <f>IF(Table1[[#This Row],[Hauptkörper - B3 - Virgin Material]]="","",VLOOKUP(Table1[[#This Row],[Hauptkörper - B3 - Virgin Material]],'DD FD'!AJ:AK,2,FALSE))</f>
        <v/>
      </c>
      <c r="MF87" s="578" t="str">
        <f>IF(Table1[[#This Row],[Hauptkörper - B3 - Virgin Material Anteil (in %)]]="","",Table1[[#This Row],[Hauptkörper - B3 - Virgin Material Anteil (in %)]])</f>
        <v/>
      </c>
      <c r="MG87" s="577" t="str">
        <f>IF(Table1[[#This Row],[Hauptkörper - B3 - Recyceltes Material]]="","",VLOOKUP(Table1[[#This Row],[Hauptkörper - B3 - Recyceltes Material]],'DD FD'!AL:AM,2,FALSE))</f>
        <v/>
      </c>
      <c r="MH87" s="578" t="str">
        <f>IF(Table1[[#This Row],[Hauptkörper - B3 - Recyceltes Material Anteil (in %)]]="","",Table1[[#This Row],[Hauptkörper - B3 - Recyceltes Material Anteil (in %)]])</f>
        <v/>
      </c>
      <c r="MI87" s="577" t="str">
        <f>IF(Table1[[#This Row],[Hauptkörper - B3 - Beschichtung]]="","",VLOOKUP(Table1[[#This Row],[Hauptkörper - B3 - Beschichtung]],'DD FD'!AE:AF,2,FALSE))</f>
        <v/>
      </c>
      <c r="MJ87" s="580" t="str">
        <f>IF(Table1[[#This Row],[Hauptkörper - B3 - Beschichtung Anteil (in %)]]="","",Table1[[#This Row],[Hauptkörper - B3 - Beschichtung Anteil (in %)]])</f>
        <v/>
      </c>
      <c r="MK87" s="576" t="str">
        <f>IF(Table1[[#This Row],[Verschluss - B1 - Art]]="","",VLOOKUP(Table1[[#This Row],[Verschluss - B1 - Art]],'DD FD'!D:E,2,FALSE))</f>
        <v/>
      </c>
      <c r="ML87" s="577" t="str">
        <f>IF(Table1[[#This Row],[Verschluss - B1 - Fraktion]]="","",VLOOKUP(Table1[[#This Row],[Verschluss - B1 - Fraktion]],'DD FD'!H:J,3,FALSE))</f>
        <v/>
      </c>
      <c r="MM87" s="574" t="str">
        <f>IF(Table1[[#This Row],[Verschluss - B1 - Gewicht (in G)]]="","",Table1[[#This Row],[Verschluss - B1 - Gewicht (in G)]])</f>
        <v/>
      </c>
      <c r="MN87" s="574" t="str">
        <f>IF(Table1[[#This Row],[Verschluss - B1 - Lizenzierungs-pflichtig? (X=Ja)]]="","",Table1[[#This Row],[Verschluss - B1 - Lizenzierungs-pflichtig? (X=Ja)]])</f>
        <v/>
      </c>
      <c r="MO87" s="574" t="str">
        <f>IF(Table1[[#This Row],[Verschluss - B1 - Trennbar vom Hauptkörper? (X=Ja)]]="","",Table1[[#This Row],[Verschluss - B1 - Trennbar vom Hauptkörper? (X=Ja)]])</f>
        <v/>
      </c>
      <c r="MP87" s="577" t="str">
        <f>IF(Table1[[#This Row],[Verschluss - B1 - Virgin Material]]="","",VLOOKUP(Table1[[#This Row],[Verschluss - B1 - Virgin Material]],'DD FD'!AJ:AK,2,FALSE))</f>
        <v/>
      </c>
      <c r="MQ87" s="578" t="str">
        <f>IF(Table1[[#This Row],[Verschluss - B1 - Virgin Material Anteil (in %)]]="","",Table1[[#This Row],[Verschluss - B1 - Virgin Material Anteil (in %)]])</f>
        <v/>
      </c>
      <c r="MR87" s="577" t="str">
        <f>IF(Table1[[#This Row],[Verschluss - B1 - Recyceltes Material]]="","",VLOOKUP(Table1[[#This Row],[Verschluss - B1 - Recyceltes Material]],'DD FD'!AL:AM,2,FALSE))</f>
        <v/>
      </c>
      <c r="MS87" s="578" t="str">
        <f>IF(Table1[[#This Row],[Verschluss - B1 - Recyceltes Material Anteil (in %)]]="","",Table1[[#This Row],[Verschluss - B1 - Recyceltes Material Anteil (in %)]])</f>
        <v/>
      </c>
      <c r="MT87" s="577" t="str">
        <f>IF(Table1[[#This Row],[Verschluss - B1 - Beschichtung]]="","",VLOOKUP(Table1[[#This Row],[Verschluss - B1 - Beschichtung]],'DD FD'!AE:AF,2,FALSE))</f>
        <v/>
      </c>
      <c r="MU87" s="580" t="str">
        <f>IF(Table1[[#This Row],[Verschluss - B1 - Beschichtung Anteil (in %)]]="","",Table1[[#This Row],[Verschluss - B1 - Beschichtung Anteil (in %)]])</f>
        <v/>
      </c>
      <c r="MV87" s="576" t="str">
        <f>IF(Table1[[#This Row],[Verschluss - B2 - Art]]="","",VLOOKUP(Table1[[#This Row],[Verschluss - B2 - Art]],'DD FD'!D:E,2,FALSE))</f>
        <v/>
      </c>
      <c r="MW87" s="577" t="str">
        <f>IF(Table1[[#This Row],[Verschluss - B2 - Fraktion]]="","",VLOOKUP(Table1[[#This Row],[Verschluss - B2 - Fraktion]],'DD FD'!H:J,3,FALSE))</f>
        <v/>
      </c>
      <c r="MX87" s="574" t="str">
        <f>IF(Table1[[#This Row],[Verschluss - B2 - Gewicht (in G)]]="","",Table1[[#This Row],[Verschluss - B2 - Gewicht (in G)]])</f>
        <v/>
      </c>
      <c r="MY87" s="574" t="str">
        <f>IF(Table1[[#This Row],[Verschluss - B2 - Lizenzierungs-pflichtig? (X=Ja)]]="","",Table1[[#This Row],[Verschluss - B2 - Lizenzierungs-pflichtig? (X=Ja)]])</f>
        <v/>
      </c>
      <c r="MZ87" s="574" t="str">
        <f>IF(Table1[[#This Row],[Verschluss - B2 - Trennbar vom Hauptkörper? (X=Ja)]]="","",Table1[[#This Row],[Verschluss - B2 - Trennbar vom Hauptkörper? (X=Ja)]])</f>
        <v/>
      </c>
      <c r="NA87" s="577" t="str">
        <f>IF(Table1[[#This Row],[Verschluss - B2 - Virgin Material]]="","",VLOOKUP(Table1[[#This Row],[Verschluss - B2 - Virgin Material]],'DD FD'!AJ:AK,2,FALSE))</f>
        <v/>
      </c>
      <c r="NB87" s="578" t="str">
        <f>IF(Table1[[#This Row],[Verschluss - B2 - Virgin Material Anteil (in %)]]="","",Table1[[#This Row],[Verschluss - B2 - Virgin Material Anteil (in %)]])</f>
        <v/>
      </c>
      <c r="NC87" s="577" t="str">
        <f>IF(Table1[[#This Row],[Verschluss - B2 - Recyceltes Material]]="","",VLOOKUP(Table1[[#This Row],[Verschluss - B2 - Recyceltes Material]],'DD FD'!AL:AM,2,FALSE))</f>
        <v/>
      </c>
      <c r="ND87" s="578" t="str">
        <f>IF(Table1[[#This Row],[Verschluss - B2 - Recyceltes Material Anteil (in %)]]="","",Table1[[#This Row],[Verschluss - B2 - Recyceltes Material Anteil (in %)]])</f>
        <v/>
      </c>
      <c r="NE87" s="577" t="str">
        <f>IF(Table1[[#This Row],[Verschluss - B2 - Beschichtung]]="","",VLOOKUP(Table1[[#This Row],[Verschluss - B2 - Beschichtung]],'DD FD'!AE:AF,2,FALSE))</f>
        <v/>
      </c>
      <c r="NF87" s="580" t="str">
        <f>IF(Table1[[#This Row],[Verschluss - B2 - Beschichtung Anteil (in %)]]="","",Table1[[#This Row],[Verschluss - B2 - Beschichtung Anteil (in %)]])</f>
        <v/>
      </c>
      <c r="NG87" s="576" t="str">
        <f>IF(Table1[[#This Row],[Verschluss - B3 - Art]]="","",VLOOKUP(Table1[[#This Row],[Verschluss - B3 - Art]],'DD FD'!D:E,2,FALSE))</f>
        <v/>
      </c>
      <c r="NH87" s="577" t="str">
        <f>IF(Table1[[#This Row],[Verschluss - B3 - Fraktion]]="","",VLOOKUP(Table1[[#This Row],[Verschluss - B3 - Fraktion]],'DD FD'!H:J,3,FALSE))</f>
        <v/>
      </c>
      <c r="NI87" s="574" t="str">
        <f>IF(Table1[[#This Row],[Verschluss - B3 - Gewicht (in G)]]="","",Table1[[#This Row],[Verschluss - B3 - Gewicht (in G)]])</f>
        <v/>
      </c>
      <c r="NJ87" s="574" t="str">
        <f>IF(Table1[[#This Row],[Verschluss - B3 - Lizenzierungs-pflichtig? (X=Ja)]]="","",Table1[[#This Row],[Verschluss - B3 - Lizenzierungs-pflichtig? (X=Ja)]])</f>
        <v/>
      </c>
      <c r="NK87" s="574" t="str">
        <f>IF(Table1[[#This Row],[Verschluss - B3 - Trennbar vom Hauptkörper? (X=Ja)]]="","",Table1[[#This Row],[Verschluss - B3 - Trennbar vom Hauptkörper? (X=Ja)]])</f>
        <v/>
      </c>
      <c r="NL87" s="577" t="str">
        <f>IF(Table1[[#This Row],[Verschluss - B3 - Virgin Material]]="","",VLOOKUP(Table1[[#This Row],[Verschluss - B3 - Virgin Material]],'DD FD'!AJ:AK,2,FALSE))</f>
        <v/>
      </c>
      <c r="NM87" s="578" t="str">
        <f>IF(Table1[[#This Row],[Verschluss - B3 - Virgin Material Anteil (in %)]]="","",Table1[[#This Row],[Verschluss - B3 - Virgin Material Anteil (in %)]])</f>
        <v/>
      </c>
      <c r="NN87" s="577" t="str">
        <f>IF(Table1[[#This Row],[Verschluss - B3 - Recyceltes Material]]="","",VLOOKUP(Table1[[#This Row],[Verschluss - B3 - Recyceltes Material]],'DD FD'!AL:AM,2,FALSE))</f>
        <v/>
      </c>
      <c r="NO87" s="578" t="str">
        <f>IF(Table1[[#This Row],[Verschluss - B3 - Recyceltes Material Anteil (in %)]]="","",Table1[[#This Row],[Verschluss - B3 - Recyceltes Material Anteil (in %)]])</f>
        <v/>
      </c>
      <c r="NP87" s="577" t="str">
        <f>IF(Table1[[#This Row],[Verschluss - B3 - Beschichtung]]="","",VLOOKUP(Table1[[#This Row],[Verschluss - B3 - Beschichtung]],'DD FD'!AE:AF,2,FALSE))</f>
        <v/>
      </c>
      <c r="NQ87" s="580" t="str">
        <f>IF(Table1[[#This Row],[Verschluss - B3 - Beschichtung Anteil (in %)]]="","",Table1[[#This Row],[Verschluss - B3 - Beschichtung Anteil (in %)]])</f>
        <v/>
      </c>
      <c r="NR87" s="576" t="str">
        <f>IF(Table1[[#This Row],[Etikett - B1 - Art]]="","",VLOOKUP(Table1[[#This Row],[Etikett - B1 - Art]],'DD FD'!F:G,2,FALSE))</f>
        <v/>
      </c>
      <c r="NS87" s="577" t="str">
        <f>IF(Table1[[#This Row],[Etikett - B1 - Fraktion]]="","",VLOOKUP(Table1[[#This Row],[Etikett - B1 - Fraktion]],'DD FD'!H:J,3,FALSE))</f>
        <v/>
      </c>
      <c r="NT87" s="574" t="str">
        <f>IF(Table1[[#This Row],[Etikett - B1 - Gewicht (in G)]]="","",Table1[[#This Row],[Etikett - B1 - Gewicht (in G)]])</f>
        <v/>
      </c>
      <c r="NU87" s="574" t="str">
        <f>IF(Table1[[#This Row],[Etikett - B1 - Lizenzierungs-pflichtig? (X=Ja)]]="","",Table1[[#This Row],[Etikett - B1 - Lizenzierungs-pflichtig? (X=Ja)]])</f>
        <v/>
      </c>
      <c r="NV87" s="574" t="str">
        <f>IF(Table1[[#This Row],[Etikett - B1 - Trennbar vom Hauptkörper? (X=Ja)]]="","",Table1[[#This Row],[Etikett - B1 - Trennbar vom Hauptkörper? (X=Ja)]])</f>
        <v/>
      </c>
      <c r="NW87" s="577" t="str">
        <f>IF(Table1[[#This Row],[Etikett - B1 - Virgin Material]]="","",VLOOKUP(Table1[[#This Row],[Etikett - B1 - Virgin Material]],'DD FD'!AJ:AK,2,FALSE))</f>
        <v/>
      </c>
      <c r="NX87" s="578" t="str">
        <f>IF(Table1[[#This Row],[Etikett - B1 - Virgin Material Anteil (in %)]]="","",Table1[[#This Row],[Etikett - B1 - Virgin Material Anteil (in %)]])</f>
        <v/>
      </c>
      <c r="NY87" s="577" t="str">
        <f>IF(Table1[[#This Row],[Etikett - B1 - Recyceltes Material]]="","",VLOOKUP(Table1[[#This Row],[Etikett - B1 - Recyceltes Material]],'DD FD'!AL:AM,2,FALSE))</f>
        <v/>
      </c>
      <c r="NZ87" s="578" t="str">
        <f>IF(Table1[[#This Row],[Etikett - B1 - Recyceltes Material Anteil (in %)]]="","",Table1[[#This Row],[Etikett - B1 - Recyceltes Material Anteil (in %)]])</f>
        <v/>
      </c>
      <c r="OA87" s="577" t="str">
        <f>IF(Table1[[#This Row],[Etikett - B1 - Beschichtung]]="","",VLOOKUP(Table1[[#This Row],[Etikett - B1 - Beschichtung]],'DD FD'!AE:AF,2,FALSE))</f>
        <v/>
      </c>
      <c r="OB87" s="580" t="str">
        <f>IF(Table1[[#This Row],[Etikett - B1 - Beschichtung Anteil (in %)]]="","",Table1[[#This Row],[Etikett - B1 - Beschichtung Anteil (in %)]])</f>
        <v/>
      </c>
      <c r="OC87" s="576" t="str">
        <f>IF(Table1[[#This Row],[Etikett - B2 - Art]]="","",VLOOKUP(Table1[[#This Row],[Etikett - B2 - Art]],'DD FD'!F:G,2,FALSE))</f>
        <v/>
      </c>
      <c r="OD87" s="577" t="str">
        <f>IF(Table1[[#This Row],[Etikett - B2 - Fraktion]]="","",VLOOKUP(Table1[[#This Row],[Etikett - B2 - Fraktion]],'DD FD'!H:J,3,FALSE))</f>
        <v/>
      </c>
      <c r="OE87" s="574" t="str">
        <f>IF(Table1[[#This Row],[Etikett - B2 - Gewicht (in G)]]="","",Table1[[#This Row],[Etikett - B2 - Gewicht (in G)]])</f>
        <v/>
      </c>
      <c r="OF87" s="574" t="str">
        <f>IF(Table1[[#This Row],[Etikett - B2 - Lizenzierungs-pflichtig? (X=Ja)]]="","",Table1[[#This Row],[Etikett - B2 - Lizenzierungs-pflichtig? (X=Ja)]])</f>
        <v/>
      </c>
      <c r="OG87" s="574" t="str">
        <f>IF(Table1[[#This Row],[Etikett - B2 - Trennbar vom Hauptkörper? (X=Ja)]]="","",Table1[[#This Row],[Etikett - B2 - Trennbar vom Hauptkörper? (X=Ja)]])</f>
        <v/>
      </c>
      <c r="OH87" s="577" t="str">
        <f>IF(Table1[[#This Row],[Etikett - B2 - Virgin Material]]="","",VLOOKUP(Table1[[#This Row],[Etikett - B2 - Virgin Material]],'DD FD'!AJ:AK,2,FALSE))</f>
        <v/>
      </c>
      <c r="OI87" s="578" t="str">
        <f>IF(Table1[[#This Row],[Etikett - B2 - Virgin Material Anteil (in %)]]="","",Table1[[#This Row],[Etikett - B2 - Virgin Material Anteil (in %)]])</f>
        <v/>
      </c>
      <c r="OJ87" s="577" t="str">
        <f>IF(Table1[[#This Row],[Etikett - B2 - Recyceltes Material]]="","",VLOOKUP(Table1[[#This Row],[Etikett - B2 - Recyceltes Material]],'DD FD'!AL:AM,2,FALSE))</f>
        <v/>
      </c>
      <c r="OK87" s="578" t="str">
        <f>IF(Table1[[#This Row],[Etikett - B2 - Recyceltes Material Anteil (in %)]]="","",Table1[[#This Row],[Etikett - B2 - Recyceltes Material Anteil (in %)]])</f>
        <v/>
      </c>
      <c r="OL87" s="577" t="str">
        <f>IF(Table1[[#This Row],[Etikett - B2 - Beschichtung]]="","",VLOOKUP(Table1[[#This Row],[Etikett - B2 - Beschichtung]],'DD FD'!AE:AF,2,FALSE))</f>
        <v/>
      </c>
      <c r="OM87" s="580" t="str">
        <f>IF(Table1[[#This Row],[Etikett - B2 - Beschichtung Anteil (in %)]]="","",Table1[[#This Row],[Etikett - B2 - Beschichtung Anteil (in %)]])</f>
        <v/>
      </c>
      <c r="ON87" s="576" t="str">
        <f>IF(Table1[[#This Row],[Etikett - B3 - Art]]="","",VLOOKUP(Table1[[#This Row],[Etikett - B3 - Art]],'DD FD'!F:G,2,FALSE))</f>
        <v/>
      </c>
      <c r="OO87" s="577" t="str">
        <f>IF(Table1[[#This Row],[Etikett - B3 - Fraktion]]="","",VLOOKUP(Table1[[#This Row],[Etikett - B3 - Fraktion]],'DD FD'!H:J,3,FALSE))</f>
        <v/>
      </c>
      <c r="OP87" s="574" t="str">
        <f>IF(Table1[[#This Row],[Etikett - B3 - Gewicht (in G)]]="","",Table1[[#This Row],[Etikett - B3 - Gewicht (in G)]])</f>
        <v/>
      </c>
      <c r="OQ87" s="574" t="str">
        <f>IF(Table1[[#This Row],[Etikett - B3 - Lizenzierungs-pflichtig? (X=Ja)]]="","",Table1[[#This Row],[Etikett - B3 - Lizenzierungs-pflichtig? (X=Ja)]])</f>
        <v/>
      </c>
      <c r="OR87" s="574" t="str">
        <f>IF(Table1[[#This Row],[Etikett - B3 - Trennbar vom Hauptkörper? (X=Ja)]]="","",Table1[[#This Row],[Etikett - B3 - Trennbar vom Hauptkörper? (X=Ja)]])</f>
        <v/>
      </c>
      <c r="OS87" s="577" t="str">
        <f>IF(Table1[[#This Row],[Etikett - B3 - Virgin Material]]="","",VLOOKUP(Table1[[#This Row],[Etikett - B3 - Virgin Material]],'DD FD'!AJ:AK,2,FALSE))</f>
        <v/>
      </c>
      <c r="OT87" s="578" t="str">
        <f>IF(Table1[[#This Row],[Etikett - B3 - Virgin Material Anteil (in %)]]="","",Table1[[#This Row],[Etikett - B3 - Virgin Material Anteil (in %)]])</f>
        <v/>
      </c>
      <c r="OU87" s="577" t="str">
        <f>IF(Table1[[#This Row],[Etikett - B3 - Recyceltes Material]]="","",VLOOKUP(Table1[[#This Row],[Etikett - B3 - Recyceltes Material]],'DD FD'!AL:AM,2,FALSE))</f>
        <v/>
      </c>
      <c r="OV87" s="578" t="str">
        <f>IF(Table1[[#This Row],[Etikett - B3 - Recyceltes Material Anteil (in %)]]="","",Table1[[#This Row],[Etikett - B3 - Recyceltes Material Anteil (in %)]])</f>
        <v/>
      </c>
      <c r="OW87" s="577" t="str">
        <f>IF(Table1[[#This Row],[Etikett - B3 - Beschichtung]]="","",VLOOKUP(Table1[[#This Row],[Etikett - B3 - Beschichtung]],'DD FD'!AE:AF,2,FALSE))</f>
        <v/>
      </c>
      <c r="OX87" s="613" t="str">
        <f>IF(Table1[[#This Row],[Etikett - B3 - Beschichtung Anteil (in %)]]="","",Table1[[#This Row],[Etikett - B3 - Beschichtung Anteil (in %)]])</f>
        <v/>
      </c>
      <c r="OY87" s="618">
        <f>ROUNDUP(SUM(
IF(AND(LH87='DD FD'!$J$7,LJ87='DD FD'!$AI$3),LI87,0),
IF(AND(LR87='DD FD'!$J$7,LT87='DD FD'!$AI$3),LS87,0),
IF(AND(MB87='DD FD'!$J$7,MD87='DD FD'!$AI$3),MC87,0),
IF(AND(ML87='DD FD'!$J$7,MN87='DD FD'!$AI$3),MM87,0),
IF(AND(MW87='DD FD'!$J$7,MY87='DD FD'!$AI$3),MX87,0),
IF(AND(NH87='DD FD'!$J$7,NJ87='DD FD'!$AI$3),NI87,0),
IF(AND(NS87='DD FD'!$J$7,NU87='DD FD'!$AI$3),NT87,0),
IF(AND(OD87='DD FD'!$J$7,OF87='DD FD'!$AI$3),OE87,0),
IF(AND(OO87='DD FD'!$J$7,OQ87='DD FD'!$AI$3),OP87,0),
),2)</f>
        <v>0</v>
      </c>
      <c r="OZ87" s="617">
        <f>ROUNDUP(SUM(
IF(AND(LH87='DD FD'!$J$6,LJ87='DD FD'!$AI$3),LI87,0),
IF(AND(LR87='DD FD'!$J$6,LT87='DD FD'!$AI$3),LS87,0),
IF(AND(MB87='DD FD'!$J$6,MD87='DD FD'!$AI$3),MC87,0),
IF(AND(ML87='DD FD'!$J$6,MN87='DD FD'!$AI$3),MM87,0),
IF(AND(MW87='DD FD'!$J$6,MY87='DD FD'!$AI$3),MX87,0),
IF(AND(NH87='DD FD'!$J$6,NJ87='DD FD'!$AI$3),NI87,0),
IF(AND(NS87='DD FD'!$J$6,NU87='DD FD'!$AI$3),NT87,0),
IF(AND(OD87='DD FD'!$J$6,OF87='DD FD'!$AI$3),OE87,0),
IF(AND(OO87='DD FD'!$J$6,OQ87='DD FD'!$AI$3),OP87,0),
),2)</f>
        <v>0</v>
      </c>
      <c r="PA87" s="617">
        <f>ROUNDUP(SUM(
IF(AND(LH87='DD FD'!$J$10,LJ87='DD FD'!$AI$3),LI87,0),
IF(AND(LR87='DD FD'!$J$10,LT87='DD FD'!$AI$3),LS87,0),
IF(AND(MB87='DD FD'!$J$10,MD87='DD FD'!$AI$3),MC87,0),
IF(AND(ML87='DD FD'!$J$10,MN87='DD FD'!$AI$3),MM87,0),
IF(AND(MW87='DD FD'!$J$10,MY87='DD FD'!$AI$3),MX87,0),
IF(AND(NH87='DD FD'!$J$10,NJ87='DD FD'!$AI$3),NI87,0),
IF(AND(NS87='DD FD'!$J$10,NU87='DD FD'!$AI$3),NT87,0),
IF(AND(OD87='DD FD'!$J$10,OF87='DD FD'!$AI$3),OE87,0),
IF(AND(OO87='DD FD'!$J$10,OQ87='DD FD'!$AI$3),OP87,0),
),2)</f>
        <v>0</v>
      </c>
      <c r="PB87" s="617">
        <f>ROUNDUP(SUM(
IF(AND(LH87='DD FD'!$J$8,LJ87='DD FD'!$AI$3),LI87,0),
IF(AND(LR87='DD FD'!$J$8,LT87='DD FD'!$AI$3),LS87,0),
IF(AND(MB87='DD FD'!$J$8,MD87='DD FD'!$AI$3),MC87,0),
IF(AND(ML87='DD FD'!$J$8,MN87='DD FD'!$AI$3),MM87,0),
IF(AND(MW87='DD FD'!$J$8,MY87='DD FD'!$AI$3),MX87,0),
IF(AND(NH87='DD FD'!$J$8,NJ87='DD FD'!$AI$3),NI87,0),
IF(AND(NS87='DD FD'!$J$8,NU87='DD FD'!$AI$3),NT87,0),
IF(AND(OD87='DD FD'!$J$8,OF87='DD FD'!$AI$3),OE87,0),
IF(AND(OO87='DD FD'!$J$8,OQ87='DD FD'!$AI$3),OP87,0),
),2)</f>
        <v>0</v>
      </c>
      <c r="PC87" s="617">
        <f>ROUNDUP(SUM(
IF(AND(LH87='DD FD'!$J$5,LJ87='DD FD'!$AI$3),LI87,0),
IF(AND(LR87='DD FD'!$J$5,LT87='DD FD'!$AI$3),LS87,0),
IF(AND(MB87='DD FD'!$J$5,MD87='DD FD'!$AI$3),MC87,0),
IF(AND(ML87='DD FD'!$J$5,MN87='DD FD'!$AI$3),MM87,0),
IF(AND(MW87='DD FD'!$J$5,MY87='DD FD'!$AI$3),MX87,0),
IF(AND(NH87='DD FD'!$J$5,NJ87='DD FD'!$AI$3),NI87,0),
IF(AND(NS87='DD FD'!$J$5,NU87='DD FD'!$AI$3),NT87,0),
IF(AND(OD87='DD FD'!$J$5,OF87='DD FD'!$AI$3),OE87,0),
IF(AND(OO87='DD FD'!$J$5,OQ87='DD FD'!$AI$3),OP87,0),
),2)</f>
        <v>0</v>
      </c>
      <c r="PD87" s="617">
        <f>ROUNDUP(SUM(
IF(AND(LH87='DD FD'!$J$9,LJ87='DD FD'!$AI$3),LI87,0),
IF(AND(LR87='DD FD'!$J$9,LT87='DD FD'!$AI$3),LS87,0),
IF(AND(MB87='DD FD'!$J$9,MD87='DD FD'!$AI$3),MC87,0),
IF(AND(ML87='DD FD'!$J$9,MN87='DD FD'!$AI$3),MM87,0),
IF(AND(MW87='DD FD'!$J$9,MY87='DD FD'!$AI$3),MX87,0),
IF(AND(NH87='DD FD'!$J$9,NJ87='DD FD'!$AI$3),NI87,0),
IF(AND(NS87='DD FD'!$J$9,NU87='DD FD'!$AI$3),NT87,0),
IF(AND(OD87='DD FD'!$J$9,OF87='DD FD'!$AI$3),OE87,0),
IF(AND(OO87='DD FD'!$J$9,OQ87='DD FD'!$AI$3),OP87,0),
),2)</f>
        <v>0</v>
      </c>
      <c r="PE87" s="617">
        <f>ROUNDUP(SUM(
IF(AND(LH87='DD FD'!$J$4,LJ87='DD FD'!$AI$3),LI87,0),
IF(AND(LR87='DD FD'!$J$4,LT87='DD FD'!$AI$3),LS87,0),
IF(AND(MB87='DD FD'!$J$4,MD87='DD FD'!$AI$3),MC87,0),
IF(AND(ML87='DD FD'!$J$4,MN87='DD FD'!$AI$3),MM87,0),
IF(AND(MW87='DD FD'!$J$4,MY87='DD FD'!$AI$3),MX87,0),
IF(AND(NH87='DD FD'!$J$4,NJ87='DD FD'!$AI$3),NI87,0),
IF(AND(NS87='DD FD'!$J$4,NU87='DD FD'!$AI$3),NT87,0),
IF(AND(OD87='DD FD'!$J$4,OF87='DD FD'!$AI$3),OE87,0),
IF(AND(OO87='DD FD'!$J$4,OQ87='DD FD'!$AI$3),OP87,0),
),2)</f>
        <v>0</v>
      </c>
      <c r="PF87" s="619">
        <f>ROUNDUP(SUM(
IF(AND(LH87='DD FD'!$J$11,LJ87='DD FD'!$AI$3),LI87,0),
IF(AND(LR87='DD FD'!$J$11,LT87='DD FD'!$AI$3),LS87,0),
IF(AND(MB87='DD FD'!$J$11,MD87='DD FD'!$AI$3),MC87,0),
IF(AND(ML87='DD FD'!$J$11,MN87='DD FD'!$AI$3),MM87,0),
IF(AND(MW87='DD FD'!$J$11,MY87='DD FD'!$AI$3),MX87,0),
IF(AND(NH87='DD FD'!$J$11,NJ87='DD FD'!$AI$3),NI87,0),
IF(AND(NS87='DD FD'!$J$11,NU87='DD FD'!$AI$3),NT87,0),
IF(AND(OD87='DD FD'!$J$11,OF87='DD FD'!$AI$3),OE87,0),
IF(AND(OO87='DD FD'!$J$11,OQ87='DD FD'!$AI$3),OP87,0),
),2)</f>
        <v>0</v>
      </c>
    </row>
    <row r="88" spans="1:422">
      <c r="A88" s="806"/>
      <c r="B88" s="934"/>
      <c r="C88" s="247"/>
      <c r="D88" s="842"/>
      <c r="E88" s="247"/>
      <c r="F88" s="158"/>
      <c r="G88" s="710"/>
      <c r="H88" s="712"/>
      <c r="I88" s="936"/>
      <c r="J88" s="803"/>
      <c r="K88" s="150"/>
      <c r="L88" s="146" t="str">
        <f t="shared" si="27"/>
        <v/>
      </c>
      <c r="M88" s="501" t="str">
        <f t="shared" si="44"/>
        <v/>
      </c>
      <c r="N88" s="504"/>
      <c r="O88" s="113" t="str">
        <f t="shared" si="45"/>
        <v/>
      </c>
      <c r="P88" s="114" t="str">
        <f t="shared" si="28"/>
        <v/>
      </c>
      <c r="Q88" s="152"/>
      <c r="R88" s="152"/>
      <c r="S88" s="115" t="str">
        <f t="shared" si="46"/>
        <v/>
      </c>
      <c r="T88" s="159"/>
      <c r="U88" s="159"/>
      <c r="V88" s="157"/>
      <c r="W88" s="157"/>
      <c r="X88" s="157"/>
      <c r="Y88" s="772"/>
      <c r="Z88" s="158"/>
      <c r="AA88" s="144"/>
      <c r="AB88" s="112"/>
      <c r="AC88" s="153"/>
      <c r="AD88" s="153"/>
      <c r="AE88" s="153"/>
      <c r="AF88" s="153"/>
      <c r="AG88" s="153"/>
      <c r="AH88" s="153"/>
      <c r="AI88" s="152"/>
      <c r="AJ88" s="158"/>
      <c r="AK88" s="158"/>
      <c r="AL88" s="158"/>
      <c r="AM88" s="116" t="str">
        <f t="shared" si="47"/>
        <v/>
      </c>
      <c r="AN88" s="116" t="str">
        <f t="shared" si="48"/>
        <v/>
      </c>
      <c r="AO88" s="324"/>
      <c r="AP88" s="503"/>
      <c r="AQ88" s="487" t="str">
        <f t="shared" si="49"/>
        <v/>
      </c>
      <c r="AR88" s="113" t="str">
        <f t="shared" si="29"/>
        <v/>
      </c>
      <c r="AS88" s="113" t="str">
        <f t="shared" si="30"/>
        <v/>
      </c>
      <c r="AT88" s="113" t="str">
        <f t="shared" si="31"/>
        <v/>
      </c>
      <c r="AU88" s="113" t="str">
        <f t="shared" si="32"/>
        <v/>
      </c>
      <c r="AV88" s="159"/>
      <c r="AW88" s="157"/>
      <c r="AX88" s="157"/>
      <c r="AY88" s="157"/>
      <c r="AZ88" s="157"/>
      <c r="BA88" s="116" t="str">
        <f t="shared" si="33"/>
        <v/>
      </c>
      <c r="BB88" s="316"/>
      <c r="BC88" s="116" t="str">
        <f t="shared" si="34"/>
        <v/>
      </c>
      <c r="BD88" s="133" t="str">
        <f t="shared" si="35"/>
        <v/>
      </c>
      <c r="BE88" s="157"/>
      <c r="BF88" s="1180"/>
      <c r="BG88" s="1180"/>
      <c r="BH88" s="158"/>
      <c r="BI88" s="490"/>
      <c r="BJ88" s="514" t="str">
        <f t="shared" si="50"/>
        <v/>
      </c>
      <c r="BK88" s="789"/>
      <c r="BL88" s="116" t="str">
        <f t="shared" si="51"/>
        <v/>
      </c>
      <c r="BM88" s="144"/>
      <c r="BN88" s="144"/>
      <c r="BO88" s="144"/>
      <c r="BP88" s="790"/>
      <c r="BQ88" s="790"/>
      <c r="BR88" s="790"/>
      <c r="BS88" s="116" t="str">
        <f t="shared" si="36"/>
        <v/>
      </c>
      <c r="BT88" s="790"/>
      <c r="BU88" s="808" t="str">
        <f t="shared" si="37"/>
        <v/>
      </c>
      <c r="BV88" s="791"/>
      <c r="BW88" s="144"/>
      <c r="BX88" s="20"/>
      <c r="BY88" s="20"/>
      <c r="BZ88" s="20"/>
      <c r="CA88" s="792"/>
      <c r="CB88" s="1201"/>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c r="DL88" s="144"/>
      <c r="DM88" s="144"/>
      <c r="DN88" s="144"/>
      <c r="DO88" s="144"/>
      <c r="DP88" s="144"/>
      <c r="DQ88" s="144"/>
      <c r="DR88" s="144"/>
      <c r="DS88" s="144"/>
      <c r="DT88" s="144"/>
      <c r="DU88" s="144"/>
      <c r="DV88" s="144"/>
      <c r="DW88" s="144"/>
      <c r="DX88" s="144"/>
      <c r="DY88" s="144"/>
      <c r="DZ88" s="144"/>
      <c r="EA88" s="144"/>
      <c r="EB88" s="144"/>
      <c r="EC88" s="144"/>
      <c r="ED88" s="782" t="str">
        <f t="shared" si="52"/>
        <v/>
      </c>
      <c r="EE88" s="519"/>
      <c r="EF88" s="793"/>
      <c r="EG88" s="519"/>
      <c r="EH88" s="794"/>
      <c r="EI88" s="790"/>
      <c r="EJ88" s="794"/>
      <c r="EK88" s="794"/>
      <c r="EL88" s="790"/>
      <c r="EM88" s="790"/>
      <c r="EN88" s="790"/>
      <c r="EO88" s="112" t="str">
        <f t="shared" si="38"/>
        <v/>
      </c>
      <c r="EP88" s="790"/>
      <c r="EQ88" s="488" t="str">
        <f t="shared" si="39"/>
        <v/>
      </c>
      <c r="ER88" s="1100"/>
      <c r="ES88" s="1099" t="str">
        <f t="shared" si="53"/>
        <v/>
      </c>
      <c r="ET88" s="525"/>
      <c r="EU88" s="148"/>
      <c r="EV88" s="148"/>
      <c r="EW88" s="148"/>
      <c r="EX88" s="148"/>
      <c r="EY88" s="148"/>
      <c r="EZ88" s="148"/>
      <c r="FA88" s="148"/>
      <c r="FB88" s="148"/>
      <c r="FC88" s="148"/>
      <c r="FD88" s="148"/>
      <c r="FE88" s="148"/>
      <c r="FF88" s="148"/>
      <c r="FG88" s="148"/>
      <c r="FH88" s="148"/>
      <c r="FI88" s="528"/>
      <c r="FJ88" s="513" t="str">
        <f t="shared" si="40"/>
        <v/>
      </c>
      <c r="FK88" s="158"/>
      <c r="FL88" s="850"/>
      <c r="FM88" s="850"/>
      <c r="FN88" s="850"/>
      <c r="FO88" s="850"/>
      <c r="FP88" s="850"/>
      <c r="FQ88" s="850"/>
      <c r="FR88" s="157"/>
      <c r="FS88" s="143"/>
      <c r="FT88" s="143"/>
      <c r="FU88" s="847" t="str">
        <f t="shared" si="41"/>
        <v/>
      </c>
      <c r="FV88" s="555"/>
      <c r="FW88" s="523" t="str">
        <f>IF(Table1[[#This Row],[Nonfood Inhaltstoffe - Komponente]]="","",VLOOKUP(Table1[[#This Row],[Nonfood Inhaltstoffe - Komponente]],'Dropdown Auswahl'!BJ:BK,2,FALSE))</f>
        <v/>
      </c>
      <c r="FX88" s="1013"/>
      <c r="FY88" s="1011" t="str">
        <f t="shared" si="42"/>
        <v/>
      </c>
      <c r="FZ88" s="152"/>
      <c r="GA88" s="152"/>
      <c r="GB88" s="152"/>
      <c r="GC88" s="529" t="str">
        <f t="shared" si="43"/>
        <v/>
      </c>
      <c r="GG88" s="21"/>
      <c r="GH88" s="21"/>
      <c r="GI88" s="1019"/>
      <c r="GJ88" s="1016" t="str">
        <f>IF(Table1[[#This Row],[Global Trade Item Number (GTIN)]]="","",Table1[[#This Row],[Global Trade Item Number (GTIN)]])</f>
        <v/>
      </c>
      <c r="GK88" s="555" t="str">
        <f>IF(Table1[[#This Row],[WAWI-Nr./ Kreditoren-Nummer
(ASDV)]]&lt;&gt;"",Table1[[#This Row],[WAWI-Nr./ Kreditoren-Nummer
(ASDV)]],"")</f>
        <v/>
      </c>
      <c r="GL88" s="165"/>
      <c r="GM88" s="165"/>
      <c r="GN88" s="165"/>
      <c r="GO88" s="485"/>
      <c r="GP88" s="534"/>
      <c r="GQ88" s="533"/>
      <c r="GR88" s="486"/>
      <c r="GS88" s="486"/>
      <c r="GT88" s="486"/>
      <c r="GU88" s="486"/>
      <c r="GV88" s="486"/>
      <c r="GW88" s="542"/>
      <c r="GX88" s="538"/>
      <c r="GY88" s="144"/>
      <c r="GZ88" s="480"/>
      <c r="HA88" s="158"/>
      <c r="HB88" s="480"/>
      <c r="HC88" s="480"/>
      <c r="HD88" s="480"/>
      <c r="HE88" s="480"/>
      <c r="HF88" s="480"/>
      <c r="HG88" s="480"/>
      <c r="HH88" s="538"/>
      <c r="HI88" s="480"/>
      <c r="HJ88" s="480"/>
      <c r="HK88" s="480"/>
      <c r="HL88" s="480"/>
      <c r="HM88" s="480"/>
      <c r="HN88" s="480"/>
      <c r="HO88" s="480"/>
      <c r="HP88" s="480"/>
      <c r="HQ88" s="480"/>
      <c r="HR88" s="538"/>
      <c r="HS88" s="480"/>
      <c r="HT88" s="480"/>
      <c r="HU88" s="480"/>
      <c r="HV88" s="480"/>
      <c r="HW88" s="480"/>
      <c r="HX88" s="480"/>
      <c r="HY88" s="480"/>
      <c r="HZ88" s="480"/>
      <c r="IA88" s="480"/>
      <c r="IB88" s="538"/>
      <c r="IC88" s="480"/>
      <c r="ID88" s="480"/>
      <c r="IE88" s="480"/>
      <c r="IF88" s="480"/>
      <c r="IG88" s="480"/>
      <c r="IH88" s="480"/>
      <c r="II88" s="480"/>
      <c r="IJ88" s="480"/>
      <c r="IK88" s="480"/>
      <c r="IL88" s="480"/>
      <c r="IM88" s="538"/>
      <c r="IN88" s="480"/>
      <c r="IO88" s="480"/>
      <c r="IP88" s="480"/>
      <c r="IQ88" s="480"/>
      <c r="IR88" s="480"/>
      <c r="IS88" s="480"/>
      <c r="IT88" s="480"/>
      <c r="IU88" s="480"/>
      <c r="IV88" s="480"/>
      <c r="IW88" s="480"/>
      <c r="IX88" s="538"/>
      <c r="IY88" s="480"/>
      <c r="IZ88" s="480"/>
      <c r="JA88" s="480"/>
      <c r="JB88" s="480"/>
      <c r="JC88" s="480"/>
      <c r="JD88" s="480"/>
      <c r="JE88" s="480"/>
      <c r="JF88" s="480"/>
      <c r="JG88" s="480"/>
      <c r="JH88" s="480"/>
      <c r="JI88" s="538"/>
      <c r="JJ88" s="480"/>
      <c r="JK88" s="480"/>
      <c r="JL88" s="480"/>
      <c r="JM88" s="480"/>
      <c r="JN88" s="480"/>
      <c r="JO88" s="480"/>
      <c r="JP88" s="480"/>
      <c r="JQ88" s="480"/>
      <c r="JR88" s="480"/>
      <c r="JS88" s="590"/>
      <c r="JT88" s="538"/>
      <c r="JU88" s="480"/>
      <c r="JV88" s="480"/>
      <c r="JW88" s="480"/>
      <c r="JX88" s="480"/>
      <c r="JY88" s="480"/>
      <c r="JZ88" s="480"/>
      <c r="KA88" s="480"/>
      <c r="KB88" s="480"/>
      <c r="KC88" s="480"/>
      <c r="KD88" s="480"/>
      <c r="KE88" s="538"/>
      <c r="KF88" s="480"/>
      <c r="KG88" s="480"/>
      <c r="KH88" s="480"/>
      <c r="KI88" s="480"/>
      <c r="KJ88" s="480"/>
      <c r="KK88" s="480"/>
      <c r="KL88" s="480"/>
      <c r="KM88" s="480"/>
      <c r="KN88" s="480"/>
      <c r="KO88" s="480"/>
      <c r="KR88" s="568" t="str">
        <f>IF(Table1[[#This Row],[GTIN]]&lt;&gt;"",Table1[[#This Row],[GTIN]],"")</f>
        <v/>
      </c>
      <c r="KS88" s="569" t="str">
        <f>Table1[[#This Row],[Kreditor]]</f>
        <v/>
      </c>
      <c r="KT88" s="570" t="str">
        <f>IF(Table1[[#This Row],[Gültig ab (Datum)]]&lt;&gt;"",Table1[[#This Row],[Gültig ab (Datum)]],"")</f>
        <v/>
      </c>
      <c r="KU88" s="570"/>
      <c r="KV88" s="583" t="str">
        <f>IF(Table1[[#This Row],[Artikel verpackt? 
(X=Ja)]]="","",Table1[[#This Row],[Artikel verpackt? 
(X=Ja)]])</f>
        <v/>
      </c>
      <c r="KW88" s="571" t="str">
        <f>IF(Table1[[#This Row],[Verpackung recyclingfähig?
(X=Ja)]]="","",Table1[[#This Row],[Verpackung recyclingfähig?
(X=Ja)]])</f>
        <v/>
      </c>
      <c r="KX88" s="572"/>
      <c r="KY88" s="573"/>
      <c r="KZ88" s="574"/>
      <c r="LA88" s="574"/>
      <c r="LB88" s="574"/>
      <c r="LC88" s="574"/>
      <c r="LD88" s="574"/>
      <c r="LE88" s="574"/>
      <c r="LF88" s="575"/>
      <c r="LG88" s="576" t="str">
        <f>IF(Table1[[#This Row],[Hauptkörper - B1 - Art]]="","",VLOOKUP(Table1[[#This Row],[Hauptkörper - B1 - Art]],'DD FD'!B:C,2,FALSE))</f>
        <v/>
      </c>
      <c r="LH88" s="577" t="str">
        <f>IF(Table1[[#This Row],[Hauptkörper - B1 - Fraktion]]="","",VLOOKUP(Table1[[#This Row],[Hauptkörper - B1 - Fraktion]],'DD FD'!H:J,3,FALSE))</f>
        <v/>
      </c>
      <c r="LI88" s="574" t="str">
        <f>IF(Table1[[#This Row],[Hauptkörper - B1 - Gewicht
(in G)]]="","",Table1[[#This Row],[Hauptkörper - B1 - Gewicht
(in G)]])</f>
        <v/>
      </c>
      <c r="LJ88" s="574" t="str">
        <f>IF(Table1[[#This Row],[Hauptkörper - B1 - Lizenzierungs-pflichtig? (X=Ja)]]="","",Table1[[#This Row],[Hauptkörper - B1 - Lizenzierungs-pflichtig? (X=Ja)]])</f>
        <v/>
      </c>
      <c r="LK88" s="577" t="str">
        <f>IF(Table1[[#This Row],[Hauptkörper - B1 - Virgin Material]]="","",VLOOKUP(Table1[[#This Row],[Hauptkörper - B1 - Virgin Material]],'DD FD'!AJ:AK,2,FALSE))</f>
        <v/>
      </c>
      <c r="LL88" s="578" t="str">
        <f>IF(Table1[[#This Row],[Hauptkörper - B1 - Virgin Material Anteil (in %)]]="","",Table1[[#This Row],[Hauptkörper - B1 - Virgin Material Anteil (in %)]])</f>
        <v/>
      </c>
      <c r="LM88" s="577" t="str">
        <f>IF(Table1[[#This Row],[Hauptkörper - B1 - Recyceltes Material]]="","",VLOOKUP(Table1[[#This Row],[Hauptkörper - B1 - Recyceltes Material]],'DD FD'!AL:AM,2,FALSE))</f>
        <v/>
      </c>
      <c r="LN88" s="578" t="str">
        <f>IF(Table1[[#This Row],[Hauptkörper - B1 - Recyceltes Material Anteil (in %)]]="","",Table1[[#This Row],[Hauptkörper - B1 - Recyceltes Material Anteil (in %)]])</f>
        <v/>
      </c>
      <c r="LO88" s="579" t="str">
        <f>IF(Table1[[#This Row],[Hauptkörper - B1 - Beschichtung]]="","",VLOOKUP(Table1[[#This Row],[Hauptkörper - B1 - Beschichtung]],'DD FD'!AE:AF,2,FALSE))</f>
        <v/>
      </c>
      <c r="LP88" s="580" t="str">
        <f>IF(Table1[[#This Row],[Hauptkörper - B1 - Beschichtung Anteil (in %)]]="","",Table1[[#This Row],[Hauptkörper - B1 - Beschichtung Anteil (in %)]])</f>
        <v/>
      </c>
      <c r="LQ88" s="576" t="str">
        <f>IF(Table1[[#This Row],[Hauptkörper - B2 - Art]]="","",VLOOKUP(Table1[[#This Row],[Hauptkörper - B2 - Art]],'DD FD'!B:C,2,FALSE))</f>
        <v/>
      </c>
      <c r="LR88" s="577" t="str">
        <f>IF(Table1[[#This Row],[Hauptkörper - B2 - Fraktion]]="","",VLOOKUP(Table1[[#This Row],[Hauptkörper - B2 - Fraktion]],'DD FD'!H:J,3,FALSE))</f>
        <v/>
      </c>
      <c r="LS88" s="574" t="str">
        <f>IF(Table1[[#This Row],[Hauptkörper - B2 - Gewicht
(in G)]]="","",Table1[[#This Row],[Hauptkörper - B2 - Gewicht
(in G)]])</f>
        <v/>
      </c>
      <c r="LT88" s="574" t="str">
        <f>IF(Table1[[#This Row],[Hauptkörper - B2 - Lizenzierungs-pflichtig? (X=Ja)]]="","",Table1[[#This Row],[Hauptkörper - B2 - Lizenzierungs-pflichtig? (X=Ja)]])</f>
        <v/>
      </c>
      <c r="LU88" s="577" t="str">
        <f>IF(Table1[[#This Row],[Hauptkörper - B2 - Virgin Material]]="","",VLOOKUP(Table1[[#This Row],[Hauptkörper - B2 - Virgin Material]],'DD FD'!AJ:AK,2,FALSE))</f>
        <v/>
      </c>
      <c r="LV88" s="578" t="str">
        <f>IF(Table1[[#This Row],[Hauptkörper - B2 - Virgin Material Anteil (in %)]]="","",Table1[[#This Row],[Hauptkörper - B2 - Virgin Material Anteil (in %)]])</f>
        <v/>
      </c>
      <c r="LW88" s="577" t="str">
        <f>IF(Table1[[#This Row],[Hauptkörper - B2 - Recyceltes Material]]="","",VLOOKUP(Table1[[#This Row],[Hauptkörper - B2 - Recyceltes Material]],'DD FD'!AL:AM,2,FALSE))</f>
        <v/>
      </c>
      <c r="LX88" s="578" t="str">
        <f>IF(Table1[[#This Row],[Hauptkörper - B2 - Recyceltes Material Anteil (in %)]]="","",Table1[[#This Row],[Hauptkörper - B2 - Recyceltes Material Anteil (in %)]])</f>
        <v/>
      </c>
      <c r="LY88" s="577" t="str">
        <f>IF(Table1[[#This Row],[Hauptkörper - B2 - Beschichtung]]="","",VLOOKUP(Table1[[#This Row],[Hauptkörper - B2 - Beschichtung]],'DD FD'!AE:AF,2,FALSE))</f>
        <v/>
      </c>
      <c r="LZ88" s="580" t="str">
        <f>IF(Table1[[#This Row],[Hauptkörper - B2 - Beschichtung Anteil (in %)]]="","",Table1[[#This Row],[Hauptkörper - B2 - Beschichtung Anteil (in %)]])</f>
        <v/>
      </c>
      <c r="MA88" s="576" t="str">
        <f>IF(Table1[[#This Row],[Hauptkörper - B3 - Art]]="","",VLOOKUP(Table1[[#This Row],[Hauptkörper - B3 - Art]],'DD FD'!B:C,2,FALSE))</f>
        <v/>
      </c>
      <c r="MB88" s="577" t="str">
        <f>IF(Table1[[#This Row],[Hauptkörper - B3 - Fraktion]]="","",VLOOKUP(Table1[[#This Row],[Hauptkörper - B3 - Fraktion]],'DD FD'!H:J,3,FALSE))</f>
        <v/>
      </c>
      <c r="MC88" s="574" t="str">
        <f>IF(Table1[[#This Row],[Hauptkörper - B3 - Gewicht
(in G)]]="","",Table1[[#This Row],[Hauptkörper - B3 - Gewicht
(in G)]])</f>
        <v/>
      </c>
      <c r="MD88" s="574" t="str">
        <f>IF(Table1[[#This Row],[Hauptkörper - B3 - Lizenzierungs-pflichtig? (X=Ja)]]="","",Table1[[#This Row],[Hauptkörper - B3 - Lizenzierungs-pflichtig? (X=Ja)]])</f>
        <v/>
      </c>
      <c r="ME88" s="577" t="str">
        <f>IF(Table1[[#This Row],[Hauptkörper - B3 - Virgin Material]]="","",VLOOKUP(Table1[[#This Row],[Hauptkörper - B3 - Virgin Material]],'DD FD'!AJ:AK,2,FALSE))</f>
        <v/>
      </c>
      <c r="MF88" s="578" t="str">
        <f>IF(Table1[[#This Row],[Hauptkörper - B3 - Virgin Material Anteil (in %)]]="","",Table1[[#This Row],[Hauptkörper - B3 - Virgin Material Anteil (in %)]])</f>
        <v/>
      </c>
      <c r="MG88" s="577" t="str">
        <f>IF(Table1[[#This Row],[Hauptkörper - B3 - Recyceltes Material]]="","",VLOOKUP(Table1[[#This Row],[Hauptkörper - B3 - Recyceltes Material]],'DD FD'!AL:AM,2,FALSE))</f>
        <v/>
      </c>
      <c r="MH88" s="578" t="str">
        <f>IF(Table1[[#This Row],[Hauptkörper - B3 - Recyceltes Material Anteil (in %)]]="","",Table1[[#This Row],[Hauptkörper - B3 - Recyceltes Material Anteil (in %)]])</f>
        <v/>
      </c>
      <c r="MI88" s="577" t="str">
        <f>IF(Table1[[#This Row],[Hauptkörper - B3 - Beschichtung]]="","",VLOOKUP(Table1[[#This Row],[Hauptkörper - B3 - Beschichtung]],'DD FD'!AE:AF,2,FALSE))</f>
        <v/>
      </c>
      <c r="MJ88" s="580" t="str">
        <f>IF(Table1[[#This Row],[Hauptkörper - B3 - Beschichtung Anteil (in %)]]="","",Table1[[#This Row],[Hauptkörper - B3 - Beschichtung Anteil (in %)]])</f>
        <v/>
      </c>
      <c r="MK88" s="576" t="str">
        <f>IF(Table1[[#This Row],[Verschluss - B1 - Art]]="","",VLOOKUP(Table1[[#This Row],[Verschluss - B1 - Art]],'DD FD'!D:E,2,FALSE))</f>
        <v/>
      </c>
      <c r="ML88" s="577" t="str">
        <f>IF(Table1[[#This Row],[Verschluss - B1 - Fraktion]]="","",VLOOKUP(Table1[[#This Row],[Verschluss - B1 - Fraktion]],'DD FD'!H:J,3,FALSE))</f>
        <v/>
      </c>
      <c r="MM88" s="574" t="str">
        <f>IF(Table1[[#This Row],[Verschluss - B1 - Gewicht (in G)]]="","",Table1[[#This Row],[Verschluss - B1 - Gewicht (in G)]])</f>
        <v/>
      </c>
      <c r="MN88" s="574" t="str">
        <f>IF(Table1[[#This Row],[Verschluss - B1 - Lizenzierungs-pflichtig? (X=Ja)]]="","",Table1[[#This Row],[Verschluss - B1 - Lizenzierungs-pflichtig? (X=Ja)]])</f>
        <v/>
      </c>
      <c r="MO88" s="574" t="str">
        <f>IF(Table1[[#This Row],[Verschluss - B1 - Trennbar vom Hauptkörper? (X=Ja)]]="","",Table1[[#This Row],[Verschluss - B1 - Trennbar vom Hauptkörper? (X=Ja)]])</f>
        <v/>
      </c>
      <c r="MP88" s="577" t="str">
        <f>IF(Table1[[#This Row],[Verschluss - B1 - Virgin Material]]="","",VLOOKUP(Table1[[#This Row],[Verschluss - B1 - Virgin Material]],'DD FD'!AJ:AK,2,FALSE))</f>
        <v/>
      </c>
      <c r="MQ88" s="578" t="str">
        <f>IF(Table1[[#This Row],[Verschluss - B1 - Virgin Material Anteil (in %)]]="","",Table1[[#This Row],[Verschluss - B1 - Virgin Material Anteil (in %)]])</f>
        <v/>
      </c>
      <c r="MR88" s="577" t="str">
        <f>IF(Table1[[#This Row],[Verschluss - B1 - Recyceltes Material]]="","",VLOOKUP(Table1[[#This Row],[Verschluss - B1 - Recyceltes Material]],'DD FD'!AL:AM,2,FALSE))</f>
        <v/>
      </c>
      <c r="MS88" s="578" t="str">
        <f>IF(Table1[[#This Row],[Verschluss - B1 - Recyceltes Material Anteil (in %)]]="","",Table1[[#This Row],[Verschluss - B1 - Recyceltes Material Anteil (in %)]])</f>
        <v/>
      </c>
      <c r="MT88" s="577" t="str">
        <f>IF(Table1[[#This Row],[Verschluss - B1 - Beschichtung]]="","",VLOOKUP(Table1[[#This Row],[Verschluss - B1 - Beschichtung]],'DD FD'!AE:AF,2,FALSE))</f>
        <v/>
      </c>
      <c r="MU88" s="580" t="str">
        <f>IF(Table1[[#This Row],[Verschluss - B1 - Beschichtung Anteil (in %)]]="","",Table1[[#This Row],[Verschluss - B1 - Beschichtung Anteil (in %)]])</f>
        <v/>
      </c>
      <c r="MV88" s="576" t="str">
        <f>IF(Table1[[#This Row],[Verschluss - B2 - Art]]="","",VLOOKUP(Table1[[#This Row],[Verschluss - B2 - Art]],'DD FD'!D:E,2,FALSE))</f>
        <v/>
      </c>
      <c r="MW88" s="577" t="str">
        <f>IF(Table1[[#This Row],[Verschluss - B2 - Fraktion]]="","",VLOOKUP(Table1[[#This Row],[Verschluss - B2 - Fraktion]],'DD FD'!H:J,3,FALSE))</f>
        <v/>
      </c>
      <c r="MX88" s="574" t="str">
        <f>IF(Table1[[#This Row],[Verschluss - B2 - Gewicht (in G)]]="","",Table1[[#This Row],[Verschluss - B2 - Gewicht (in G)]])</f>
        <v/>
      </c>
      <c r="MY88" s="574" t="str">
        <f>IF(Table1[[#This Row],[Verschluss - B2 - Lizenzierungs-pflichtig? (X=Ja)]]="","",Table1[[#This Row],[Verschluss - B2 - Lizenzierungs-pflichtig? (X=Ja)]])</f>
        <v/>
      </c>
      <c r="MZ88" s="574" t="str">
        <f>IF(Table1[[#This Row],[Verschluss - B2 - Trennbar vom Hauptkörper? (X=Ja)]]="","",Table1[[#This Row],[Verschluss - B2 - Trennbar vom Hauptkörper? (X=Ja)]])</f>
        <v/>
      </c>
      <c r="NA88" s="577" t="str">
        <f>IF(Table1[[#This Row],[Verschluss - B2 - Virgin Material]]="","",VLOOKUP(Table1[[#This Row],[Verschluss - B2 - Virgin Material]],'DD FD'!AJ:AK,2,FALSE))</f>
        <v/>
      </c>
      <c r="NB88" s="578" t="str">
        <f>IF(Table1[[#This Row],[Verschluss - B2 - Virgin Material Anteil (in %)]]="","",Table1[[#This Row],[Verschluss - B2 - Virgin Material Anteil (in %)]])</f>
        <v/>
      </c>
      <c r="NC88" s="577" t="str">
        <f>IF(Table1[[#This Row],[Verschluss - B2 - Recyceltes Material]]="","",VLOOKUP(Table1[[#This Row],[Verschluss - B2 - Recyceltes Material]],'DD FD'!AL:AM,2,FALSE))</f>
        <v/>
      </c>
      <c r="ND88" s="578" t="str">
        <f>IF(Table1[[#This Row],[Verschluss - B2 - Recyceltes Material Anteil (in %)]]="","",Table1[[#This Row],[Verschluss - B2 - Recyceltes Material Anteil (in %)]])</f>
        <v/>
      </c>
      <c r="NE88" s="577" t="str">
        <f>IF(Table1[[#This Row],[Verschluss - B2 - Beschichtung]]="","",VLOOKUP(Table1[[#This Row],[Verschluss - B2 - Beschichtung]],'DD FD'!AE:AF,2,FALSE))</f>
        <v/>
      </c>
      <c r="NF88" s="580" t="str">
        <f>IF(Table1[[#This Row],[Verschluss - B2 - Beschichtung Anteil (in %)]]="","",Table1[[#This Row],[Verschluss - B2 - Beschichtung Anteil (in %)]])</f>
        <v/>
      </c>
      <c r="NG88" s="576" t="str">
        <f>IF(Table1[[#This Row],[Verschluss - B3 - Art]]="","",VLOOKUP(Table1[[#This Row],[Verschluss - B3 - Art]],'DD FD'!D:E,2,FALSE))</f>
        <v/>
      </c>
      <c r="NH88" s="577" t="str">
        <f>IF(Table1[[#This Row],[Verschluss - B3 - Fraktion]]="","",VLOOKUP(Table1[[#This Row],[Verschluss - B3 - Fraktion]],'DD FD'!H:J,3,FALSE))</f>
        <v/>
      </c>
      <c r="NI88" s="574" t="str">
        <f>IF(Table1[[#This Row],[Verschluss - B3 - Gewicht (in G)]]="","",Table1[[#This Row],[Verschluss - B3 - Gewicht (in G)]])</f>
        <v/>
      </c>
      <c r="NJ88" s="574" t="str">
        <f>IF(Table1[[#This Row],[Verschluss - B3 - Lizenzierungs-pflichtig? (X=Ja)]]="","",Table1[[#This Row],[Verschluss - B3 - Lizenzierungs-pflichtig? (X=Ja)]])</f>
        <v/>
      </c>
      <c r="NK88" s="574" t="str">
        <f>IF(Table1[[#This Row],[Verschluss - B3 - Trennbar vom Hauptkörper? (X=Ja)]]="","",Table1[[#This Row],[Verschluss - B3 - Trennbar vom Hauptkörper? (X=Ja)]])</f>
        <v/>
      </c>
      <c r="NL88" s="577" t="str">
        <f>IF(Table1[[#This Row],[Verschluss - B3 - Virgin Material]]="","",VLOOKUP(Table1[[#This Row],[Verschluss - B3 - Virgin Material]],'DD FD'!AJ:AK,2,FALSE))</f>
        <v/>
      </c>
      <c r="NM88" s="578" t="str">
        <f>IF(Table1[[#This Row],[Verschluss - B3 - Virgin Material Anteil (in %)]]="","",Table1[[#This Row],[Verschluss - B3 - Virgin Material Anteil (in %)]])</f>
        <v/>
      </c>
      <c r="NN88" s="577" t="str">
        <f>IF(Table1[[#This Row],[Verschluss - B3 - Recyceltes Material]]="","",VLOOKUP(Table1[[#This Row],[Verschluss - B3 - Recyceltes Material]],'DD FD'!AL:AM,2,FALSE))</f>
        <v/>
      </c>
      <c r="NO88" s="578" t="str">
        <f>IF(Table1[[#This Row],[Verschluss - B3 - Recyceltes Material Anteil (in %)]]="","",Table1[[#This Row],[Verschluss - B3 - Recyceltes Material Anteil (in %)]])</f>
        <v/>
      </c>
      <c r="NP88" s="577" t="str">
        <f>IF(Table1[[#This Row],[Verschluss - B3 - Beschichtung]]="","",VLOOKUP(Table1[[#This Row],[Verschluss - B3 - Beschichtung]],'DD FD'!AE:AF,2,FALSE))</f>
        <v/>
      </c>
      <c r="NQ88" s="580" t="str">
        <f>IF(Table1[[#This Row],[Verschluss - B3 - Beschichtung Anteil (in %)]]="","",Table1[[#This Row],[Verschluss - B3 - Beschichtung Anteil (in %)]])</f>
        <v/>
      </c>
      <c r="NR88" s="576" t="str">
        <f>IF(Table1[[#This Row],[Etikett - B1 - Art]]="","",VLOOKUP(Table1[[#This Row],[Etikett - B1 - Art]],'DD FD'!F:G,2,FALSE))</f>
        <v/>
      </c>
      <c r="NS88" s="577" t="str">
        <f>IF(Table1[[#This Row],[Etikett - B1 - Fraktion]]="","",VLOOKUP(Table1[[#This Row],[Etikett - B1 - Fraktion]],'DD FD'!H:J,3,FALSE))</f>
        <v/>
      </c>
      <c r="NT88" s="574" t="str">
        <f>IF(Table1[[#This Row],[Etikett - B1 - Gewicht (in G)]]="","",Table1[[#This Row],[Etikett - B1 - Gewicht (in G)]])</f>
        <v/>
      </c>
      <c r="NU88" s="574" t="str">
        <f>IF(Table1[[#This Row],[Etikett - B1 - Lizenzierungs-pflichtig? (X=Ja)]]="","",Table1[[#This Row],[Etikett - B1 - Lizenzierungs-pflichtig? (X=Ja)]])</f>
        <v/>
      </c>
      <c r="NV88" s="574" t="str">
        <f>IF(Table1[[#This Row],[Etikett - B1 - Trennbar vom Hauptkörper? (X=Ja)]]="","",Table1[[#This Row],[Etikett - B1 - Trennbar vom Hauptkörper? (X=Ja)]])</f>
        <v/>
      </c>
      <c r="NW88" s="577" t="str">
        <f>IF(Table1[[#This Row],[Etikett - B1 - Virgin Material]]="","",VLOOKUP(Table1[[#This Row],[Etikett - B1 - Virgin Material]],'DD FD'!AJ:AK,2,FALSE))</f>
        <v/>
      </c>
      <c r="NX88" s="578" t="str">
        <f>IF(Table1[[#This Row],[Etikett - B1 - Virgin Material Anteil (in %)]]="","",Table1[[#This Row],[Etikett - B1 - Virgin Material Anteil (in %)]])</f>
        <v/>
      </c>
      <c r="NY88" s="577" t="str">
        <f>IF(Table1[[#This Row],[Etikett - B1 - Recyceltes Material]]="","",VLOOKUP(Table1[[#This Row],[Etikett - B1 - Recyceltes Material]],'DD FD'!AL:AM,2,FALSE))</f>
        <v/>
      </c>
      <c r="NZ88" s="578" t="str">
        <f>IF(Table1[[#This Row],[Etikett - B1 - Recyceltes Material Anteil (in %)]]="","",Table1[[#This Row],[Etikett - B1 - Recyceltes Material Anteil (in %)]])</f>
        <v/>
      </c>
      <c r="OA88" s="577" t="str">
        <f>IF(Table1[[#This Row],[Etikett - B1 - Beschichtung]]="","",VLOOKUP(Table1[[#This Row],[Etikett - B1 - Beschichtung]],'DD FD'!AE:AF,2,FALSE))</f>
        <v/>
      </c>
      <c r="OB88" s="580" t="str">
        <f>IF(Table1[[#This Row],[Etikett - B1 - Beschichtung Anteil (in %)]]="","",Table1[[#This Row],[Etikett - B1 - Beschichtung Anteil (in %)]])</f>
        <v/>
      </c>
      <c r="OC88" s="576" t="str">
        <f>IF(Table1[[#This Row],[Etikett - B2 - Art]]="","",VLOOKUP(Table1[[#This Row],[Etikett - B2 - Art]],'DD FD'!F:G,2,FALSE))</f>
        <v/>
      </c>
      <c r="OD88" s="577" t="str">
        <f>IF(Table1[[#This Row],[Etikett - B2 - Fraktion]]="","",VLOOKUP(Table1[[#This Row],[Etikett - B2 - Fraktion]],'DD FD'!H:J,3,FALSE))</f>
        <v/>
      </c>
      <c r="OE88" s="574" t="str">
        <f>IF(Table1[[#This Row],[Etikett - B2 - Gewicht (in G)]]="","",Table1[[#This Row],[Etikett - B2 - Gewicht (in G)]])</f>
        <v/>
      </c>
      <c r="OF88" s="574" t="str">
        <f>IF(Table1[[#This Row],[Etikett - B2 - Lizenzierungs-pflichtig? (X=Ja)]]="","",Table1[[#This Row],[Etikett - B2 - Lizenzierungs-pflichtig? (X=Ja)]])</f>
        <v/>
      </c>
      <c r="OG88" s="574" t="str">
        <f>IF(Table1[[#This Row],[Etikett - B2 - Trennbar vom Hauptkörper? (X=Ja)]]="","",Table1[[#This Row],[Etikett - B2 - Trennbar vom Hauptkörper? (X=Ja)]])</f>
        <v/>
      </c>
      <c r="OH88" s="577" t="str">
        <f>IF(Table1[[#This Row],[Etikett - B2 - Virgin Material]]="","",VLOOKUP(Table1[[#This Row],[Etikett - B2 - Virgin Material]],'DD FD'!AJ:AK,2,FALSE))</f>
        <v/>
      </c>
      <c r="OI88" s="578" t="str">
        <f>IF(Table1[[#This Row],[Etikett - B2 - Virgin Material Anteil (in %)]]="","",Table1[[#This Row],[Etikett - B2 - Virgin Material Anteil (in %)]])</f>
        <v/>
      </c>
      <c r="OJ88" s="577" t="str">
        <f>IF(Table1[[#This Row],[Etikett - B2 - Recyceltes Material]]="","",VLOOKUP(Table1[[#This Row],[Etikett - B2 - Recyceltes Material]],'DD FD'!AL:AM,2,FALSE))</f>
        <v/>
      </c>
      <c r="OK88" s="578" t="str">
        <f>IF(Table1[[#This Row],[Etikett - B2 - Recyceltes Material Anteil (in %)]]="","",Table1[[#This Row],[Etikett - B2 - Recyceltes Material Anteil (in %)]])</f>
        <v/>
      </c>
      <c r="OL88" s="577" t="str">
        <f>IF(Table1[[#This Row],[Etikett - B2 - Beschichtung]]="","",VLOOKUP(Table1[[#This Row],[Etikett - B2 - Beschichtung]],'DD FD'!AE:AF,2,FALSE))</f>
        <v/>
      </c>
      <c r="OM88" s="580" t="str">
        <f>IF(Table1[[#This Row],[Etikett - B2 - Beschichtung Anteil (in %)]]="","",Table1[[#This Row],[Etikett - B2 - Beschichtung Anteil (in %)]])</f>
        <v/>
      </c>
      <c r="ON88" s="576" t="str">
        <f>IF(Table1[[#This Row],[Etikett - B3 - Art]]="","",VLOOKUP(Table1[[#This Row],[Etikett - B3 - Art]],'DD FD'!F:G,2,FALSE))</f>
        <v/>
      </c>
      <c r="OO88" s="577" t="str">
        <f>IF(Table1[[#This Row],[Etikett - B3 - Fraktion]]="","",VLOOKUP(Table1[[#This Row],[Etikett - B3 - Fraktion]],'DD FD'!H:J,3,FALSE))</f>
        <v/>
      </c>
      <c r="OP88" s="574" t="str">
        <f>IF(Table1[[#This Row],[Etikett - B3 - Gewicht (in G)]]="","",Table1[[#This Row],[Etikett - B3 - Gewicht (in G)]])</f>
        <v/>
      </c>
      <c r="OQ88" s="574" t="str">
        <f>IF(Table1[[#This Row],[Etikett - B3 - Lizenzierungs-pflichtig? (X=Ja)]]="","",Table1[[#This Row],[Etikett - B3 - Lizenzierungs-pflichtig? (X=Ja)]])</f>
        <v/>
      </c>
      <c r="OR88" s="574" t="str">
        <f>IF(Table1[[#This Row],[Etikett - B3 - Trennbar vom Hauptkörper? (X=Ja)]]="","",Table1[[#This Row],[Etikett - B3 - Trennbar vom Hauptkörper? (X=Ja)]])</f>
        <v/>
      </c>
      <c r="OS88" s="577" t="str">
        <f>IF(Table1[[#This Row],[Etikett - B3 - Virgin Material]]="","",VLOOKUP(Table1[[#This Row],[Etikett - B3 - Virgin Material]],'DD FD'!AJ:AK,2,FALSE))</f>
        <v/>
      </c>
      <c r="OT88" s="578" t="str">
        <f>IF(Table1[[#This Row],[Etikett - B3 - Virgin Material Anteil (in %)]]="","",Table1[[#This Row],[Etikett - B3 - Virgin Material Anteil (in %)]])</f>
        <v/>
      </c>
      <c r="OU88" s="577" t="str">
        <f>IF(Table1[[#This Row],[Etikett - B3 - Recyceltes Material]]="","",VLOOKUP(Table1[[#This Row],[Etikett - B3 - Recyceltes Material]],'DD FD'!AL:AM,2,FALSE))</f>
        <v/>
      </c>
      <c r="OV88" s="578" t="str">
        <f>IF(Table1[[#This Row],[Etikett - B3 - Recyceltes Material Anteil (in %)]]="","",Table1[[#This Row],[Etikett - B3 - Recyceltes Material Anteil (in %)]])</f>
        <v/>
      </c>
      <c r="OW88" s="577" t="str">
        <f>IF(Table1[[#This Row],[Etikett - B3 - Beschichtung]]="","",VLOOKUP(Table1[[#This Row],[Etikett - B3 - Beschichtung]],'DD FD'!AE:AF,2,FALSE))</f>
        <v/>
      </c>
      <c r="OX88" s="613" t="str">
        <f>IF(Table1[[#This Row],[Etikett - B3 - Beschichtung Anteil (in %)]]="","",Table1[[#This Row],[Etikett - B3 - Beschichtung Anteil (in %)]])</f>
        <v/>
      </c>
      <c r="OY88" s="618">
        <f>ROUNDUP(SUM(
IF(AND(LH88='DD FD'!$J$7,LJ88='DD FD'!$AI$3),LI88,0),
IF(AND(LR88='DD FD'!$J$7,LT88='DD FD'!$AI$3),LS88,0),
IF(AND(MB88='DD FD'!$J$7,MD88='DD FD'!$AI$3),MC88,0),
IF(AND(ML88='DD FD'!$J$7,MN88='DD FD'!$AI$3),MM88,0),
IF(AND(MW88='DD FD'!$J$7,MY88='DD FD'!$AI$3),MX88,0),
IF(AND(NH88='DD FD'!$J$7,NJ88='DD FD'!$AI$3),NI88,0),
IF(AND(NS88='DD FD'!$J$7,NU88='DD FD'!$AI$3),NT88,0),
IF(AND(OD88='DD FD'!$J$7,OF88='DD FD'!$AI$3),OE88,0),
IF(AND(OO88='DD FD'!$J$7,OQ88='DD FD'!$AI$3),OP88,0),
),2)</f>
        <v>0</v>
      </c>
      <c r="OZ88" s="617">
        <f>ROUNDUP(SUM(
IF(AND(LH88='DD FD'!$J$6,LJ88='DD FD'!$AI$3),LI88,0),
IF(AND(LR88='DD FD'!$J$6,LT88='DD FD'!$AI$3),LS88,0),
IF(AND(MB88='DD FD'!$J$6,MD88='DD FD'!$AI$3),MC88,0),
IF(AND(ML88='DD FD'!$J$6,MN88='DD FD'!$AI$3),MM88,0),
IF(AND(MW88='DD FD'!$J$6,MY88='DD FD'!$AI$3),MX88,0),
IF(AND(NH88='DD FD'!$J$6,NJ88='DD FD'!$AI$3),NI88,0),
IF(AND(NS88='DD FD'!$J$6,NU88='DD FD'!$AI$3),NT88,0),
IF(AND(OD88='DD FD'!$J$6,OF88='DD FD'!$AI$3),OE88,0),
IF(AND(OO88='DD FD'!$J$6,OQ88='DD FD'!$AI$3),OP88,0),
),2)</f>
        <v>0</v>
      </c>
      <c r="PA88" s="617">
        <f>ROUNDUP(SUM(
IF(AND(LH88='DD FD'!$J$10,LJ88='DD FD'!$AI$3),LI88,0),
IF(AND(LR88='DD FD'!$J$10,LT88='DD FD'!$AI$3),LS88,0),
IF(AND(MB88='DD FD'!$J$10,MD88='DD FD'!$AI$3),MC88,0),
IF(AND(ML88='DD FD'!$J$10,MN88='DD FD'!$AI$3),MM88,0),
IF(AND(MW88='DD FD'!$J$10,MY88='DD FD'!$AI$3),MX88,0),
IF(AND(NH88='DD FD'!$J$10,NJ88='DD FD'!$AI$3),NI88,0),
IF(AND(NS88='DD FD'!$J$10,NU88='DD FD'!$AI$3),NT88,0),
IF(AND(OD88='DD FD'!$J$10,OF88='DD FD'!$AI$3),OE88,0),
IF(AND(OO88='DD FD'!$J$10,OQ88='DD FD'!$AI$3),OP88,0),
),2)</f>
        <v>0</v>
      </c>
      <c r="PB88" s="617">
        <f>ROUNDUP(SUM(
IF(AND(LH88='DD FD'!$J$8,LJ88='DD FD'!$AI$3),LI88,0),
IF(AND(LR88='DD FD'!$J$8,LT88='DD FD'!$AI$3),LS88,0),
IF(AND(MB88='DD FD'!$J$8,MD88='DD FD'!$AI$3),MC88,0),
IF(AND(ML88='DD FD'!$J$8,MN88='DD FD'!$AI$3),MM88,0),
IF(AND(MW88='DD FD'!$J$8,MY88='DD FD'!$AI$3),MX88,0),
IF(AND(NH88='DD FD'!$J$8,NJ88='DD FD'!$AI$3),NI88,0),
IF(AND(NS88='DD FD'!$J$8,NU88='DD FD'!$AI$3),NT88,0),
IF(AND(OD88='DD FD'!$J$8,OF88='DD FD'!$AI$3),OE88,0),
IF(AND(OO88='DD FD'!$J$8,OQ88='DD FD'!$AI$3),OP88,0),
),2)</f>
        <v>0</v>
      </c>
      <c r="PC88" s="617">
        <f>ROUNDUP(SUM(
IF(AND(LH88='DD FD'!$J$5,LJ88='DD FD'!$AI$3),LI88,0),
IF(AND(LR88='DD FD'!$J$5,LT88='DD FD'!$AI$3),LS88,0),
IF(AND(MB88='DD FD'!$J$5,MD88='DD FD'!$AI$3),MC88,0),
IF(AND(ML88='DD FD'!$J$5,MN88='DD FD'!$AI$3),MM88,0),
IF(AND(MW88='DD FD'!$J$5,MY88='DD FD'!$AI$3),MX88,0),
IF(AND(NH88='DD FD'!$J$5,NJ88='DD FD'!$AI$3),NI88,0),
IF(AND(NS88='DD FD'!$J$5,NU88='DD FD'!$AI$3),NT88,0),
IF(AND(OD88='DD FD'!$J$5,OF88='DD FD'!$AI$3),OE88,0),
IF(AND(OO88='DD FD'!$J$5,OQ88='DD FD'!$AI$3),OP88,0),
),2)</f>
        <v>0</v>
      </c>
      <c r="PD88" s="617">
        <f>ROUNDUP(SUM(
IF(AND(LH88='DD FD'!$J$9,LJ88='DD FD'!$AI$3),LI88,0),
IF(AND(LR88='DD FD'!$J$9,LT88='DD FD'!$AI$3),LS88,0),
IF(AND(MB88='DD FD'!$J$9,MD88='DD FD'!$AI$3),MC88,0),
IF(AND(ML88='DD FD'!$J$9,MN88='DD FD'!$AI$3),MM88,0),
IF(AND(MW88='DD FD'!$J$9,MY88='DD FD'!$AI$3),MX88,0),
IF(AND(NH88='DD FD'!$J$9,NJ88='DD FD'!$AI$3),NI88,0),
IF(AND(NS88='DD FD'!$J$9,NU88='DD FD'!$AI$3),NT88,0),
IF(AND(OD88='DD FD'!$J$9,OF88='DD FD'!$AI$3),OE88,0),
IF(AND(OO88='DD FD'!$J$9,OQ88='DD FD'!$AI$3),OP88,0),
),2)</f>
        <v>0</v>
      </c>
      <c r="PE88" s="617">
        <f>ROUNDUP(SUM(
IF(AND(LH88='DD FD'!$J$4,LJ88='DD FD'!$AI$3),LI88,0),
IF(AND(LR88='DD FD'!$J$4,LT88='DD FD'!$AI$3),LS88,0),
IF(AND(MB88='DD FD'!$J$4,MD88='DD FD'!$AI$3),MC88,0),
IF(AND(ML88='DD FD'!$J$4,MN88='DD FD'!$AI$3),MM88,0),
IF(AND(MW88='DD FD'!$J$4,MY88='DD FD'!$AI$3),MX88,0),
IF(AND(NH88='DD FD'!$J$4,NJ88='DD FD'!$AI$3),NI88,0),
IF(AND(NS88='DD FD'!$J$4,NU88='DD FD'!$AI$3),NT88,0),
IF(AND(OD88='DD FD'!$J$4,OF88='DD FD'!$AI$3),OE88,0),
IF(AND(OO88='DD FD'!$J$4,OQ88='DD FD'!$AI$3),OP88,0),
),2)</f>
        <v>0</v>
      </c>
      <c r="PF88" s="619">
        <f>ROUNDUP(SUM(
IF(AND(LH88='DD FD'!$J$11,LJ88='DD FD'!$AI$3),LI88,0),
IF(AND(LR88='DD FD'!$J$11,LT88='DD FD'!$AI$3),LS88,0),
IF(AND(MB88='DD FD'!$J$11,MD88='DD FD'!$AI$3),MC88,0),
IF(AND(ML88='DD FD'!$J$11,MN88='DD FD'!$AI$3),MM88,0),
IF(AND(MW88='DD FD'!$J$11,MY88='DD FD'!$AI$3),MX88,0),
IF(AND(NH88='DD FD'!$J$11,NJ88='DD FD'!$AI$3),NI88,0),
IF(AND(NS88='DD FD'!$J$11,NU88='DD FD'!$AI$3),NT88,0),
IF(AND(OD88='DD FD'!$J$11,OF88='DD FD'!$AI$3),OE88,0),
IF(AND(OO88='DD FD'!$J$11,OQ88='DD FD'!$AI$3),OP88,0),
),2)</f>
        <v>0</v>
      </c>
    </row>
    <row r="89" spans="1:422">
      <c r="A89" s="806"/>
      <c r="B89" s="934"/>
      <c r="C89" s="247"/>
      <c r="D89" s="842"/>
      <c r="E89" s="247"/>
      <c r="F89" s="158"/>
      <c r="G89" s="710"/>
      <c r="H89" s="712"/>
      <c r="I89" s="936"/>
      <c r="J89" s="803"/>
      <c r="K89" s="150"/>
      <c r="L89" s="146" t="str">
        <f t="shared" si="27"/>
        <v/>
      </c>
      <c r="M89" s="501" t="str">
        <f t="shared" si="44"/>
        <v/>
      </c>
      <c r="N89" s="504"/>
      <c r="O89" s="113" t="str">
        <f t="shared" si="45"/>
        <v/>
      </c>
      <c r="P89" s="114" t="str">
        <f t="shared" si="28"/>
        <v/>
      </c>
      <c r="Q89" s="152"/>
      <c r="R89" s="152"/>
      <c r="S89" s="115" t="str">
        <f t="shared" si="46"/>
        <v/>
      </c>
      <c r="T89" s="159"/>
      <c r="U89" s="159"/>
      <c r="V89" s="157"/>
      <c r="W89" s="157"/>
      <c r="X89" s="157"/>
      <c r="Y89" s="772"/>
      <c r="Z89" s="158"/>
      <c r="AA89" s="144"/>
      <c r="AB89" s="112"/>
      <c r="AC89" s="153"/>
      <c r="AD89" s="153"/>
      <c r="AE89" s="153"/>
      <c r="AF89" s="153"/>
      <c r="AG89" s="153"/>
      <c r="AH89" s="153"/>
      <c r="AI89" s="152"/>
      <c r="AJ89" s="158"/>
      <c r="AK89" s="158"/>
      <c r="AL89" s="158"/>
      <c r="AM89" s="116" t="str">
        <f t="shared" si="47"/>
        <v/>
      </c>
      <c r="AN89" s="116" t="str">
        <f t="shared" si="48"/>
        <v/>
      </c>
      <c r="AO89" s="324"/>
      <c r="AP89" s="503"/>
      <c r="AQ89" s="487" t="str">
        <f t="shared" si="49"/>
        <v/>
      </c>
      <c r="AR89" s="113" t="str">
        <f t="shared" si="29"/>
        <v/>
      </c>
      <c r="AS89" s="113" t="str">
        <f t="shared" si="30"/>
        <v/>
      </c>
      <c r="AT89" s="113" t="str">
        <f t="shared" si="31"/>
        <v/>
      </c>
      <c r="AU89" s="113" t="str">
        <f t="shared" si="32"/>
        <v/>
      </c>
      <c r="AV89" s="159"/>
      <c r="AW89" s="157"/>
      <c r="AX89" s="157"/>
      <c r="AY89" s="157"/>
      <c r="AZ89" s="157"/>
      <c r="BA89" s="116" t="str">
        <f t="shared" si="33"/>
        <v/>
      </c>
      <c r="BB89" s="316"/>
      <c r="BC89" s="116" t="str">
        <f t="shared" si="34"/>
        <v/>
      </c>
      <c r="BD89" s="133" t="str">
        <f t="shared" si="35"/>
        <v/>
      </c>
      <c r="BE89" s="157"/>
      <c r="BF89" s="1180"/>
      <c r="BG89" s="1180"/>
      <c r="BH89" s="158"/>
      <c r="BI89" s="490"/>
      <c r="BJ89" s="514" t="str">
        <f t="shared" si="50"/>
        <v/>
      </c>
      <c r="BK89" s="789"/>
      <c r="BL89" s="116" t="str">
        <f t="shared" si="51"/>
        <v/>
      </c>
      <c r="BM89" s="144"/>
      <c r="BN89" s="144"/>
      <c r="BO89" s="144"/>
      <c r="BP89" s="790"/>
      <c r="BQ89" s="790"/>
      <c r="BR89" s="790"/>
      <c r="BS89" s="116" t="str">
        <f t="shared" si="36"/>
        <v/>
      </c>
      <c r="BT89" s="790"/>
      <c r="BU89" s="808" t="str">
        <f t="shared" si="37"/>
        <v/>
      </c>
      <c r="BV89" s="791"/>
      <c r="BW89" s="144"/>
      <c r="BX89" s="20"/>
      <c r="BY89" s="20"/>
      <c r="BZ89" s="20"/>
      <c r="CA89" s="792"/>
      <c r="CB89" s="1201"/>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c r="DL89" s="144"/>
      <c r="DM89" s="144"/>
      <c r="DN89" s="144"/>
      <c r="DO89" s="144"/>
      <c r="DP89" s="144"/>
      <c r="DQ89" s="144"/>
      <c r="DR89" s="144"/>
      <c r="DS89" s="144"/>
      <c r="DT89" s="144"/>
      <c r="DU89" s="144"/>
      <c r="DV89" s="144"/>
      <c r="DW89" s="144"/>
      <c r="DX89" s="144"/>
      <c r="DY89" s="144"/>
      <c r="DZ89" s="144"/>
      <c r="EA89" s="144"/>
      <c r="EB89" s="144"/>
      <c r="EC89" s="144"/>
      <c r="ED89" s="782" t="str">
        <f t="shared" si="52"/>
        <v/>
      </c>
      <c r="EE89" s="519"/>
      <c r="EF89" s="793"/>
      <c r="EG89" s="519"/>
      <c r="EH89" s="794"/>
      <c r="EI89" s="790"/>
      <c r="EJ89" s="794"/>
      <c r="EK89" s="794"/>
      <c r="EL89" s="790"/>
      <c r="EM89" s="790"/>
      <c r="EN89" s="790"/>
      <c r="EO89" s="112" t="str">
        <f t="shared" si="38"/>
        <v/>
      </c>
      <c r="EP89" s="790"/>
      <c r="EQ89" s="488" t="str">
        <f t="shared" si="39"/>
        <v/>
      </c>
      <c r="ER89" s="1100"/>
      <c r="ES89" s="1099" t="str">
        <f t="shared" si="53"/>
        <v/>
      </c>
      <c r="ET89" s="525"/>
      <c r="EU89" s="148"/>
      <c r="EV89" s="148"/>
      <c r="EW89" s="148"/>
      <c r="EX89" s="148"/>
      <c r="EY89" s="148"/>
      <c r="EZ89" s="148"/>
      <c r="FA89" s="148"/>
      <c r="FB89" s="148"/>
      <c r="FC89" s="148"/>
      <c r="FD89" s="148"/>
      <c r="FE89" s="148"/>
      <c r="FF89" s="148"/>
      <c r="FG89" s="148"/>
      <c r="FH89" s="148"/>
      <c r="FI89" s="528"/>
      <c r="FJ89" s="513" t="str">
        <f t="shared" si="40"/>
        <v/>
      </c>
      <c r="FK89" s="158"/>
      <c r="FL89" s="850"/>
      <c r="FM89" s="850"/>
      <c r="FN89" s="850"/>
      <c r="FO89" s="850"/>
      <c r="FP89" s="850"/>
      <c r="FQ89" s="850"/>
      <c r="FR89" s="157"/>
      <c r="FS89" s="143"/>
      <c r="FT89" s="143"/>
      <c r="FU89" s="847" t="str">
        <f t="shared" si="41"/>
        <v/>
      </c>
      <c r="FV89" s="555"/>
      <c r="FW89" s="523" t="str">
        <f>IF(Table1[[#This Row],[Nonfood Inhaltstoffe - Komponente]]="","",VLOOKUP(Table1[[#This Row],[Nonfood Inhaltstoffe - Komponente]],'Dropdown Auswahl'!BJ:BK,2,FALSE))</f>
        <v/>
      </c>
      <c r="FX89" s="1013"/>
      <c r="FY89" s="1011" t="str">
        <f t="shared" si="42"/>
        <v/>
      </c>
      <c r="FZ89" s="152"/>
      <c r="GA89" s="152"/>
      <c r="GB89" s="152"/>
      <c r="GC89" s="529" t="str">
        <f t="shared" si="43"/>
        <v/>
      </c>
      <c r="GG89" s="21"/>
      <c r="GH89" s="21"/>
      <c r="GI89" s="1019"/>
      <c r="GJ89" s="1016" t="str">
        <f>IF(Table1[[#This Row],[Global Trade Item Number (GTIN)]]="","",Table1[[#This Row],[Global Trade Item Number (GTIN)]])</f>
        <v/>
      </c>
      <c r="GK89" s="555" t="str">
        <f>IF(Table1[[#This Row],[WAWI-Nr./ Kreditoren-Nummer
(ASDV)]]&lt;&gt;"",Table1[[#This Row],[WAWI-Nr./ Kreditoren-Nummer
(ASDV)]],"")</f>
        <v/>
      </c>
      <c r="GL89" s="165"/>
      <c r="GM89" s="165"/>
      <c r="GN89" s="165"/>
      <c r="GO89" s="485"/>
      <c r="GP89" s="534"/>
      <c r="GQ89" s="533"/>
      <c r="GR89" s="486"/>
      <c r="GS89" s="486"/>
      <c r="GT89" s="486"/>
      <c r="GU89" s="486"/>
      <c r="GV89" s="486"/>
      <c r="GW89" s="542"/>
      <c r="GX89" s="538"/>
      <c r="GY89" s="144"/>
      <c r="GZ89" s="480"/>
      <c r="HA89" s="158"/>
      <c r="HB89" s="480"/>
      <c r="HC89" s="480"/>
      <c r="HD89" s="480"/>
      <c r="HE89" s="480"/>
      <c r="HF89" s="480"/>
      <c r="HG89" s="480"/>
      <c r="HH89" s="538"/>
      <c r="HI89" s="480"/>
      <c r="HJ89" s="480"/>
      <c r="HK89" s="480"/>
      <c r="HL89" s="480"/>
      <c r="HM89" s="480"/>
      <c r="HN89" s="480"/>
      <c r="HO89" s="480"/>
      <c r="HP89" s="480"/>
      <c r="HQ89" s="480"/>
      <c r="HR89" s="538"/>
      <c r="HS89" s="480"/>
      <c r="HT89" s="480"/>
      <c r="HU89" s="480"/>
      <c r="HV89" s="480"/>
      <c r="HW89" s="480"/>
      <c r="HX89" s="480"/>
      <c r="HY89" s="480"/>
      <c r="HZ89" s="480"/>
      <c r="IA89" s="480"/>
      <c r="IB89" s="538"/>
      <c r="IC89" s="480"/>
      <c r="ID89" s="480"/>
      <c r="IE89" s="480"/>
      <c r="IF89" s="480"/>
      <c r="IG89" s="480"/>
      <c r="IH89" s="480"/>
      <c r="II89" s="480"/>
      <c r="IJ89" s="480"/>
      <c r="IK89" s="480"/>
      <c r="IL89" s="480"/>
      <c r="IM89" s="538"/>
      <c r="IN89" s="480"/>
      <c r="IO89" s="480"/>
      <c r="IP89" s="480"/>
      <c r="IQ89" s="480"/>
      <c r="IR89" s="480"/>
      <c r="IS89" s="480"/>
      <c r="IT89" s="480"/>
      <c r="IU89" s="480"/>
      <c r="IV89" s="480"/>
      <c r="IW89" s="480"/>
      <c r="IX89" s="538"/>
      <c r="IY89" s="480"/>
      <c r="IZ89" s="480"/>
      <c r="JA89" s="480"/>
      <c r="JB89" s="480"/>
      <c r="JC89" s="480"/>
      <c r="JD89" s="480"/>
      <c r="JE89" s="480"/>
      <c r="JF89" s="480"/>
      <c r="JG89" s="480"/>
      <c r="JH89" s="480"/>
      <c r="JI89" s="538"/>
      <c r="JJ89" s="480"/>
      <c r="JK89" s="480"/>
      <c r="JL89" s="480"/>
      <c r="JM89" s="480"/>
      <c r="JN89" s="480"/>
      <c r="JO89" s="480"/>
      <c r="JP89" s="480"/>
      <c r="JQ89" s="480"/>
      <c r="JR89" s="480"/>
      <c r="JS89" s="590"/>
      <c r="JT89" s="538"/>
      <c r="JU89" s="480"/>
      <c r="JV89" s="480"/>
      <c r="JW89" s="480"/>
      <c r="JX89" s="480"/>
      <c r="JY89" s="480"/>
      <c r="JZ89" s="480"/>
      <c r="KA89" s="480"/>
      <c r="KB89" s="480"/>
      <c r="KC89" s="480"/>
      <c r="KD89" s="480"/>
      <c r="KE89" s="538"/>
      <c r="KF89" s="480"/>
      <c r="KG89" s="480"/>
      <c r="KH89" s="480"/>
      <c r="KI89" s="480"/>
      <c r="KJ89" s="480"/>
      <c r="KK89" s="480"/>
      <c r="KL89" s="480"/>
      <c r="KM89" s="480"/>
      <c r="KN89" s="480"/>
      <c r="KO89" s="480"/>
      <c r="KR89" s="568" t="str">
        <f>IF(Table1[[#This Row],[GTIN]]&lt;&gt;"",Table1[[#This Row],[GTIN]],"")</f>
        <v/>
      </c>
      <c r="KS89" s="569" t="str">
        <f>Table1[[#This Row],[Kreditor]]</f>
        <v/>
      </c>
      <c r="KT89" s="570" t="str">
        <f>IF(Table1[[#This Row],[Gültig ab (Datum)]]&lt;&gt;"",Table1[[#This Row],[Gültig ab (Datum)]],"")</f>
        <v/>
      </c>
      <c r="KU89" s="570"/>
      <c r="KV89" s="583" t="str">
        <f>IF(Table1[[#This Row],[Artikel verpackt? 
(X=Ja)]]="","",Table1[[#This Row],[Artikel verpackt? 
(X=Ja)]])</f>
        <v/>
      </c>
      <c r="KW89" s="571" t="str">
        <f>IF(Table1[[#This Row],[Verpackung recyclingfähig?
(X=Ja)]]="","",Table1[[#This Row],[Verpackung recyclingfähig?
(X=Ja)]])</f>
        <v/>
      </c>
      <c r="KX89" s="572"/>
      <c r="KY89" s="573"/>
      <c r="KZ89" s="574"/>
      <c r="LA89" s="574"/>
      <c r="LB89" s="574"/>
      <c r="LC89" s="574"/>
      <c r="LD89" s="574"/>
      <c r="LE89" s="574"/>
      <c r="LF89" s="575"/>
      <c r="LG89" s="576" t="str">
        <f>IF(Table1[[#This Row],[Hauptkörper - B1 - Art]]="","",VLOOKUP(Table1[[#This Row],[Hauptkörper - B1 - Art]],'DD FD'!B:C,2,FALSE))</f>
        <v/>
      </c>
      <c r="LH89" s="577" t="str">
        <f>IF(Table1[[#This Row],[Hauptkörper - B1 - Fraktion]]="","",VLOOKUP(Table1[[#This Row],[Hauptkörper - B1 - Fraktion]],'DD FD'!H:J,3,FALSE))</f>
        <v/>
      </c>
      <c r="LI89" s="574" t="str">
        <f>IF(Table1[[#This Row],[Hauptkörper - B1 - Gewicht
(in G)]]="","",Table1[[#This Row],[Hauptkörper - B1 - Gewicht
(in G)]])</f>
        <v/>
      </c>
      <c r="LJ89" s="574" t="str">
        <f>IF(Table1[[#This Row],[Hauptkörper - B1 - Lizenzierungs-pflichtig? (X=Ja)]]="","",Table1[[#This Row],[Hauptkörper - B1 - Lizenzierungs-pflichtig? (X=Ja)]])</f>
        <v/>
      </c>
      <c r="LK89" s="577" t="str">
        <f>IF(Table1[[#This Row],[Hauptkörper - B1 - Virgin Material]]="","",VLOOKUP(Table1[[#This Row],[Hauptkörper - B1 - Virgin Material]],'DD FD'!AJ:AK,2,FALSE))</f>
        <v/>
      </c>
      <c r="LL89" s="578" t="str">
        <f>IF(Table1[[#This Row],[Hauptkörper - B1 - Virgin Material Anteil (in %)]]="","",Table1[[#This Row],[Hauptkörper - B1 - Virgin Material Anteil (in %)]])</f>
        <v/>
      </c>
      <c r="LM89" s="577" t="str">
        <f>IF(Table1[[#This Row],[Hauptkörper - B1 - Recyceltes Material]]="","",VLOOKUP(Table1[[#This Row],[Hauptkörper - B1 - Recyceltes Material]],'DD FD'!AL:AM,2,FALSE))</f>
        <v/>
      </c>
      <c r="LN89" s="578" t="str">
        <f>IF(Table1[[#This Row],[Hauptkörper - B1 - Recyceltes Material Anteil (in %)]]="","",Table1[[#This Row],[Hauptkörper - B1 - Recyceltes Material Anteil (in %)]])</f>
        <v/>
      </c>
      <c r="LO89" s="579" t="str">
        <f>IF(Table1[[#This Row],[Hauptkörper - B1 - Beschichtung]]="","",VLOOKUP(Table1[[#This Row],[Hauptkörper - B1 - Beschichtung]],'DD FD'!AE:AF,2,FALSE))</f>
        <v/>
      </c>
      <c r="LP89" s="580" t="str">
        <f>IF(Table1[[#This Row],[Hauptkörper - B1 - Beschichtung Anteil (in %)]]="","",Table1[[#This Row],[Hauptkörper - B1 - Beschichtung Anteil (in %)]])</f>
        <v/>
      </c>
      <c r="LQ89" s="576" t="str">
        <f>IF(Table1[[#This Row],[Hauptkörper - B2 - Art]]="","",VLOOKUP(Table1[[#This Row],[Hauptkörper - B2 - Art]],'DD FD'!B:C,2,FALSE))</f>
        <v/>
      </c>
      <c r="LR89" s="577" t="str">
        <f>IF(Table1[[#This Row],[Hauptkörper - B2 - Fraktion]]="","",VLOOKUP(Table1[[#This Row],[Hauptkörper - B2 - Fraktion]],'DD FD'!H:J,3,FALSE))</f>
        <v/>
      </c>
      <c r="LS89" s="574" t="str">
        <f>IF(Table1[[#This Row],[Hauptkörper - B2 - Gewicht
(in G)]]="","",Table1[[#This Row],[Hauptkörper - B2 - Gewicht
(in G)]])</f>
        <v/>
      </c>
      <c r="LT89" s="574" t="str">
        <f>IF(Table1[[#This Row],[Hauptkörper - B2 - Lizenzierungs-pflichtig? (X=Ja)]]="","",Table1[[#This Row],[Hauptkörper - B2 - Lizenzierungs-pflichtig? (X=Ja)]])</f>
        <v/>
      </c>
      <c r="LU89" s="577" t="str">
        <f>IF(Table1[[#This Row],[Hauptkörper - B2 - Virgin Material]]="","",VLOOKUP(Table1[[#This Row],[Hauptkörper - B2 - Virgin Material]],'DD FD'!AJ:AK,2,FALSE))</f>
        <v/>
      </c>
      <c r="LV89" s="578" t="str">
        <f>IF(Table1[[#This Row],[Hauptkörper - B2 - Virgin Material Anteil (in %)]]="","",Table1[[#This Row],[Hauptkörper - B2 - Virgin Material Anteil (in %)]])</f>
        <v/>
      </c>
      <c r="LW89" s="577" t="str">
        <f>IF(Table1[[#This Row],[Hauptkörper - B2 - Recyceltes Material]]="","",VLOOKUP(Table1[[#This Row],[Hauptkörper - B2 - Recyceltes Material]],'DD FD'!AL:AM,2,FALSE))</f>
        <v/>
      </c>
      <c r="LX89" s="578" t="str">
        <f>IF(Table1[[#This Row],[Hauptkörper - B2 - Recyceltes Material Anteil (in %)]]="","",Table1[[#This Row],[Hauptkörper - B2 - Recyceltes Material Anteil (in %)]])</f>
        <v/>
      </c>
      <c r="LY89" s="577" t="str">
        <f>IF(Table1[[#This Row],[Hauptkörper - B2 - Beschichtung]]="","",VLOOKUP(Table1[[#This Row],[Hauptkörper - B2 - Beschichtung]],'DD FD'!AE:AF,2,FALSE))</f>
        <v/>
      </c>
      <c r="LZ89" s="580" t="str">
        <f>IF(Table1[[#This Row],[Hauptkörper - B2 - Beschichtung Anteil (in %)]]="","",Table1[[#This Row],[Hauptkörper - B2 - Beschichtung Anteil (in %)]])</f>
        <v/>
      </c>
      <c r="MA89" s="576" t="str">
        <f>IF(Table1[[#This Row],[Hauptkörper - B3 - Art]]="","",VLOOKUP(Table1[[#This Row],[Hauptkörper - B3 - Art]],'DD FD'!B:C,2,FALSE))</f>
        <v/>
      </c>
      <c r="MB89" s="577" t="str">
        <f>IF(Table1[[#This Row],[Hauptkörper - B3 - Fraktion]]="","",VLOOKUP(Table1[[#This Row],[Hauptkörper - B3 - Fraktion]],'DD FD'!H:J,3,FALSE))</f>
        <v/>
      </c>
      <c r="MC89" s="574" t="str">
        <f>IF(Table1[[#This Row],[Hauptkörper - B3 - Gewicht
(in G)]]="","",Table1[[#This Row],[Hauptkörper - B3 - Gewicht
(in G)]])</f>
        <v/>
      </c>
      <c r="MD89" s="574" t="str">
        <f>IF(Table1[[#This Row],[Hauptkörper - B3 - Lizenzierungs-pflichtig? (X=Ja)]]="","",Table1[[#This Row],[Hauptkörper - B3 - Lizenzierungs-pflichtig? (X=Ja)]])</f>
        <v/>
      </c>
      <c r="ME89" s="577" t="str">
        <f>IF(Table1[[#This Row],[Hauptkörper - B3 - Virgin Material]]="","",VLOOKUP(Table1[[#This Row],[Hauptkörper - B3 - Virgin Material]],'DD FD'!AJ:AK,2,FALSE))</f>
        <v/>
      </c>
      <c r="MF89" s="578" t="str">
        <f>IF(Table1[[#This Row],[Hauptkörper - B3 - Virgin Material Anteil (in %)]]="","",Table1[[#This Row],[Hauptkörper - B3 - Virgin Material Anteil (in %)]])</f>
        <v/>
      </c>
      <c r="MG89" s="577" t="str">
        <f>IF(Table1[[#This Row],[Hauptkörper - B3 - Recyceltes Material]]="","",VLOOKUP(Table1[[#This Row],[Hauptkörper - B3 - Recyceltes Material]],'DD FD'!AL:AM,2,FALSE))</f>
        <v/>
      </c>
      <c r="MH89" s="578" t="str">
        <f>IF(Table1[[#This Row],[Hauptkörper - B3 - Recyceltes Material Anteil (in %)]]="","",Table1[[#This Row],[Hauptkörper - B3 - Recyceltes Material Anteil (in %)]])</f>
        <v/>
      </c>
      <c r="MI89" s="577" t="str">
        <f>IF(Table1[[#This Row],[Hauptkörper - B3 - Beschichtung]]="","",VLOOKUP(Table1[[#This Row],[Hauptkörper - B3 - Beschichtung]],'DD FD'!AE:AF,2,FALSE))</f>
        <v/>
      </c>
      <c r="MJ89" s="580" t="str">
        <f>IF(Table1[[#This Row],[Hauptkörper - B3 - Beschichtung Anteil (in %)]]="","",Table1[[#This Row],[Hauptkörper - B3 - Beschichtung Anteil (in %)]])</f>
        <v/>
      </c>
      <c r="MK89" s="576" t="str">
        <f>IF(Table1[[#This Row],[Verschluss - B1 - Art]]="","",VLOOKUP(Table1[[#This Row],[Verschluss - B1 - Art]],'DD FD'!D:E,2,FALSE))</f>
        <v/>
      </c>
      <c r="ML89" s="577" t="str">
        <f>IF(Table1[[#This Row],[Verschluss - B1 - Fraktion]]="","",VLOOKUP(Table1[[#This Row],[Verschluss - B1 - Fraktion]],'DD FD'!H:J,3,FALSE))</f>
        <v/>
      </c>
      <c r="MM89" s="574" t="str">
        <f>IF(Table1[[#This Row],[Verschluss - B1 - Gewicht (in G)]]="","",Table1[[#This Row],[Verschluss - B1 - Gewicht (in G)]])</f>
        <v/>
      </c>
      <c r="MN89" s="574" t="str">
        <f>IF(Table1[[#This Row],[Verschluss - B1 - Lizenzierungs-pflichtig? (X=Ja)]]="","",Table1[[#This Row],[Verschluss - B1 - Lizenzierungs-pflichtig? (X=Ja)]])</f>
        <v/>
      </c>
      <c r="MO89" s="574" t="str">
        <f>IF(Table1[[#This Row],[Verschluss - B1 - Trennbar vom Hauptkörper? (X=Ja)]]="","",Table1[[#This Row],[Verschluss - B1 - Trennbar vom Hauptkörper? (X=Ja)]])</f>
        <v/>
      </c>
      <c r="MP89" s="577" t="str">
        <f>IF(Table1[[#This Row],[Verschluss - B1 - Virgin Material]]="","",VLOOKUP(Table1[[#This Row],[Verschluss - B1 - Virgin Material]],'DD FD'!AJ:AK,2,FALSE))</f>
        <v/>
      </c>
      <c r="MQ89" s="578" t="str">
        <f>IF(Table1[[#This Row],[Verschluss - B1 - Virgin Material Anteil (in %)]]="","",Table1[[#This Row],[Verschluss - B1 - Virgin Material Anteil (in %)]])</f>
        <v/>
      </c>
      <c r="MR89" s="577" t="str">
        <f>IF(Table1[[#This Row],[Verschluss - B1 - Recyceltes Material]]="","",VLOOKUP(Table1[[#This Row],[Verschluss - B1 - Recyceltes Material]],'DD FD'!AL:AM,2,FALSE))</f>
        <v/>
      </c>
      <c r="MS89" s="578" t="str">
        <f>IF(Table1[[#This Row],[Verschluss - B1 - Recyceltes Material Anteil (in %)]]="","",Table1[[#This Row],[Verschluss - B1 - Recyceltes Material Anteil (in %)]])</f>
        <v/>
      </c>
      <c r="MT89" s="577" t="str">
        <f>IF(Table1[[#This Row],[Verschluss - B1 - Beschichtung]]="","",VLOOKUP(Table1[[#This Row],[Verschluss - B1 - Beschichtung]],'DD FD'!AE:AF,2,FALSE))</f>
        <v/>
      </c>
      <c r="MU89" s="580" t="str">
        <f>IF(Table1[[#This Row],[Verschluss - B1 - Beschichtung Anteil (in %)]]="","",Table1[[#This Row],[Verschluss - B1 - Beschichtung Anteil (in %)]])</f>
        <v/>
      </c>
      <c r="MV89" s="576" t="str">
        <f>IF(Table1[[#This Row],[Verschluss - B2 - Art]]="","",VLOOKUP(Table1[[#This Row],[Verschluss - B2 - Art]],'DD FD'!D:E,2,FALSE))</f>
        <v/>
      </c>
      <c r="MW89" s="577" t="str">
        <f>IF(Table1[[#This Row],[Verschluss - B2 - Fraktion]]="","",VLOOKUP(Table1[[#This Row],[Verschluss - B2 - Fraktion]],'DD FD'!H:J,3,FALSE))</f>
        <v/>
      </c>
      <c r="MX89" s="574" t="str">
        <f>IF(Table1[[#This Row],[Verschluss - B2 - Gewicht (in G)]]="","",Table1[[#This Row],[Verschluss - B2 - Gewicht (in G)]])</f>
        <v/>
      </c>
      <c r="MY89" s="574" t="str">
        <f>IF(Table1[[#This Row],[Verschluss - B2 - Lizenzierungs-pflichtig? (X=Ja)]]="","",Table1[[#This Row],[Verschluss - B2 - Lizenzierungs-pflichtig? (X=Ja)]])</f>
        <v/>
      </c>
      <c r="MZ89" s="574" t="str">
        <f>IF(Table1[[#This Row],[Verschluss - B2 - Trennbar vom Hauptkörper? (X=Ja)]]="","",Table1[[#This Row],[Verschluss - B2 - Trennbar vom Hauptkörper? (X=Ja)]])</f>
        <v/>
      </c>
      <c r="NA89" s="577" t="str">
        <f>IF(Table1[[#This Row],[Verschluss - B2 - Virgin Material]]="","",VLOOKUP(Table1[[#This Row],[Verschluss - B2 - Virgin Material]],'DD FD'!AJ:AK,2,FALSE))</f>
        <v/>
      </c>
      <c r="NB89" s="578" t="str">
        <f>IF(Table1[[#This Row],[Verschluss - B2 - Virgin Material Anteil (in %)]]="","",Table1[[#This Row],[Verschluss - B2 - Virgin Material Anteil (in %)]])</f>
        <v/>
      </c>
      <c r="NC89" s="577" t="str">
        <f>IF(Table1[[#This Row],[Verschluss - B2 - Recyceltes Material]]="","",VLOOKUP(Table1[[#This Row],[Verschluss - B2 - Recyceltes Material]],'DD FD'!AL:AM,2,FALSE))</f>
        <v/>
      </c>
      <c r="ND89" s="578" t="str">
        <f>IF(Table1[[#This Row],[Verschluss - B2 - Recyceltes Material Anteil (in %)]]="","",Table1[[#This Row],[Verschluss - B2 - Recyceltes Material Anteil (in %)]])</f>
        <v/>
      </c>
      <c r="NE89" s="577" t="str">
        <f>IF(Table1[[#This Row],[Verschluss - B2 - Beschichtung]]="","",VLOOKUP(Table1[[#This Row],[Verschluss - B2 - Beschichtung]],'DD FD'!AE:AF,2,FALSE))</f>
        <v/>
      </c>
      <c r="NF89" s="580" t="str">
        <f>IF(Table1[[#This Row],[Verschluss - B2 - Beschichtung Anteil (in %)]]="","",Table1[[#This Row],[Verschluss - B2 - Beschichtung Anteil (in %)]])</f>
        <v/>
      </c>
      <c r="NG89" s="576" t="str">
        <f>IF(Table1[[#This Row],[Verschluss - B3 - Art]]="","",VLOOKUP(Table1[[#This Row],[Verschluss - B3 - Art]],'DD FD'!D:E,2,FALSE))</f>
        <v/>
      </c>
      <c r="NH89" s="577" t="str">
        <f>IF(Table1[[#This Row],[Verschluss - B3 - Fraktion]]="","",VLOOKUP(Table1[[#This Row],[Verschluss - B3 - Fraktion]],'DD FD'!H:J,3,FALSE))</f>
        <v/>
      </c>
      <c r="NI89" s="574" t="str">
        <f>IF(Table1[[#This Row],[Verschluss - B3 - Gewicht (in G)]]="","",Table1[[#This Row],[Verschluss - B3 - Gewicht (in G)]])</f>
        <v/>
      </c>
      <c r="NJ89" s="574" t="str">
        <f>IF(Table1[[#This Row],[Verschluss - B3 - Lizenzierungs-pflichtig? (X=Ja)]]="","",Table1[[#This Row],[Verschluss - B3 - Lizenzierungs-pflichtig? (X=Ja)]])</f>
        <v/>
      </c>
      <c r="NK89" s="574" t="str">
        <f>IF(Table1[[#This Row],[Verschluss - B3 - Trennbar vom Hauptkörper? (X=Ja)]]="","",Table1[[#This Row],[Verschluss - B3 - Trennbar vom Hauptkörper? (X=Ja)]])</f>
        <v/>
      </c>
      <c r="NL89" s="577" t="str">
        <f>IF(Table1[[#This Row],[Verschluss - B3 - Virgin Material]]="","",VLOOKUP(Table1[[#This Row],[Verschluss - B3 - Virgin Material]],'DD FD'!AJ:AK,2,FALSE))</f>
        <v/>
      </c>
      <c r="NM89" s="578" t="str">
        <f>IF(Table1[[#This Row],[Verschluss - B3 - Virgin Material Anteil (in %)]]="","",Table1[[#This Row],[Verschluss - B3 - Virgin Material Anteil (in %)]])</f>
        <v/>
      </c>
      <c r="NN89" s="577" t="str">
        <f>IF(Table1[[#This Row],[Verschluss - B3 - Recyceltes Material]]="","",VLOOKUP(Table1[[#This Row],[Verschluss - B3 - Recyceltes Material]],'DD FD'!AL:AM,2,FALSE))</f>
        <v/>
      </c>
      <c r="NO89" s="578" t="str">
        <f>IF(Table1[[#This Row],[Verschluss - B3 - Recyceltes Material Anteil (in %)]]="","",Table1[[#This Row],[Verschluss - B3 - Recyceltes Material Anteil (in %)]])</f>
        <v/>
      </c>
      <c r="NP89" s="577" t="str">
        <f>IF(Table1[[#This Row],[Verschluss - B3 - Beschichtung]]="","",VLOOKUP(Table1[[#This Row],[Verschluss - B3 - Beschichtung]],'DD FD'!AE:AF,2,FALSE))</f>
        <v/>
      </c>
      <c r="NQ89" s="580" t="str">
        <f>IF(Table1[[#This Row],[Verschluss - B3 - Beschichtung Anteil (in %)]]="","",Table1[[#This Row],[Verschluss - B3 - Beschichtung Anteil (in %)]])</f>
        <v/>
      </c>
      <c r="NR89" s="576" t="str">
        <f>IF(Table1[[#This Row],[Etikett - B1 - Art]]="","",VLOOKUP(Table1[[#This Row],[Etikett - B1 - Art]],'DD FD'!F:G,2,FALSE))</f>
        <v/>
      </c>
      <c r="NS89" s="577" t="str">
        <f>IF(Table1[[#This Row],[Etikett - B1 - Fraktion]]="","",VLOOKUP(Table1[[#This Row],[Etikett - B1 - Fraktion]],'DD FD'!H:J,3,FALSE))</f>
        <v/>
      </c>
      <c r="NT89" s="574" t="str">
        <f>IF(Table1[[#This Row],[Etikett - B1 - Gewicht (in G)]]="","",Table1[[#This Row],[Etikett - B1 - Gewicht (in G)]])</f>
        <v/>
      </c>
      <c r="NU89" s="574" t="str">
        <f>IF(Table1[[#This Row],[Etikett - B1 - Lizenzierungs-pflichtig? (X=Ja)]]="","",Table1[[#This Row],[Etikett - B1 - Lizenzierungs-pflichtig? (X=Ja)]])</f>
        <v/>
      </c>
      <c r="NV89" s="574" t="str">
        <f>IF(Table1[[#This Row],[Etikett - B1 - Trennbar vom Hauptkörper? (X=Ja)]]="","",Table1[[#This Row],[Etikett - B1 - Trennbar vom Hauptkörper? (X=Ja)]])</f>
        <v/>
      </c>
      <c r="NW89" s="577" t="str">
        <f>IF(Table1[[#This Row],[Etikett - B1 - Virgin Material]]="","",VLOOKUP(Table1[[#This Row],[Etikett - B1 - Virgin Material]],'DD FD'!AJ:AK,2,FALSE))</f>
        <v/>
      </c>
      <c r="NX89" s="578" t="str">
        <f>IF(Table1[[#This Row],[Etikett - B1 - Virgin Material Anteil (in %)]]="","",Table1[[#This Row],[Etikett - B1 - Virgin Material Anteil (in %)]])</f>
        <v/>
      </c>
      <c r="NY89" s="577" t="str">
        <f>IF(Table1[[#This Row],[Etikett - B1 - Recyceltes Material]]="","",VLOOKUP(Table1[[#This Row],[Etikett - B1 - Recyceltes Material]],'DD FD'!AL:AM,2,FALSE))</f>
        <v/>
      </c>
      <c r="NZ89" s="578" t="str">
        <f>IF(Table1[[#This Row],[Etikett - B1 - Recyceltes Material Anteil (in %)]]="","",Table1[[#This Row],[Etikett - B1 - Recyceltes Material Anteil (in %)]])</f>
        <v/>
      </c>
      <c r="OA89" s="577" t="str">
        <f>IF(Table1[[#This Row],[Etikett - B1 - Beschichtung]]="","",VLOOKUP(Table1[[#This Row],[Etikett - B1 - Beschichtung]],'DD FD'!AE:AF,2,FALSE))</f>
        <v/>
      </c>
      <c r="OB89" s="580" t="str">
        <f>IF(Table1[[#This Row],[Etikett - B1 - Beschichtung Anteil (in %)]]="","",Table1[[#This Row],[Etikett - B1 - Beschichtung Anteil (in %)]])</f>
        <v/>
      </c>
      <c r="OC89" s="576" t="str">
        <f>IF(Table1[[#This Row],[Etikett - B2 - Art]]="","",VLOOKUP(Table1[[#This Row],[Etikett - B2 - Art]],'DD FD'!F:G,2,FALSE))</f>
        <v/>
      </c>
      <c r="OD89" s="577" t="str">
        <f>IF(Table1[[#This Row],[Etikett - B2 - Fraktion]]="","",VLOOKUP(Table1[[#This Row],[Etikett - B2 - Fraktion]],'DD FD'!H:J,3,FALSE))</f>
        <v/>
      </c>
      <c r="OE89" s="574" t="str">
        <f>IF(Table1[[#This Row],[Etikett - B2 - Gewicht (in G)]]="","",Table1[[#This Row],[Etikett - B2 - Gewicht (in G)]])</f>
        <v/>
      </c>
      <c r="OF89" s="574" t="str">
        <f>IF(Table1[[#This Row],[Etikett - B2 - Lizenzierungs-pflichtig? (X=Ja)]]="","",Table1[[#This Row],[Etikett - B2 - Lizenzierungs-pflichtig? (X=Ja)]])</f>
        <v/>
      </c>
      <c r="OG89" s="574" t="str">
        <f>IF(Table1[[#This Row],[Etikett - B2 - Trennbar vom Hauptkörper? (X=Ja)]]="","",Table1[[#This Row],[Etikett - B2 - Trennbar vom Hauptkörper? (X=Ja)]])</f>
        <v/>
      </c>
      <c r="OH89" s="577" t="str">
        <f>IF(Table1[[#This Row],[Etikett - B2 - Virgin Material]]="","",VLOOKUP(Table1[[#This Row],[Etikett - B2 - Virgin Material]],'DD FD'!AJ:AK,2,FALSE))</f>
        <v/>
      </c>
      <c r="OI89" s="578" t="str">
        <f>IF(Table1[[#This Row],[Etikett - B2 - Virgin Material Anteil (in %)]]="","",Table1[[#This Row],[Etikett - B2 - Virgin Material Anteil (in %)]])</f>
        <v/>
      </c>
      <c r="OJ89" s="577" t="str">
        <f>IF(Table1[[#This Row],[Etikett - B2 - Recyceltes Material]]="","",VLOOKUP(Table1[[#This Row],[Etikett - B2 - Recyceltes Material]],'DD FD'!AL:AM,2,FALSE))</f>
        <v/>
      </c>
      <c r="OK89" s="578" t="str">
        <f>IF(Table1[[#This Row],[Etikett - B2 - Recyceltes Material Anteil (in %)]]="","",Table1[[#This Row],[Etikett - B2 - Recyceltes Material Anteil (in %)]])</f>
        <v/>
      </c>
      <c r="OL89" s="577" t="str">
        <f>IF(Table1[[#This Row],[Etikett - B2 - Beschichtung]]="","",VLOOKUP(Table1[[#This Row],[Etikett - B2 - Beschichtung]],'DD FD'!AE:AF,2,FALSE))</f>
        <v/>
      </c>
      <c r="OM89" s="580" t="str">
        <f>IF(Table1[[#This Row],[Etikett - B2 - Beschichtung Anteil (in %)]]="","",Table1[[#This Row],[Etikett - B2 - Beschichtung Anteil (in %)]])</f>
        <v/>
      </c>
      <c r="ON89" s="576" t="str">
        <f>IF(Table1[[#This Row],[Etikett - B3 - Art]]="","",VLOOKUP(Table1[[#This Row],[Etikett - B3 - Art]],'DD FD'!F:G,2,FALSE))</f>
        <v/>
      </c>
      <c r="OO89" s="577" t="str">
        <f>IF(Table1[[#This Row],[Etikett - B3 - Fraktion]]="","",VLOOKUP(Table1[[#This Row],[Etikett - B3 - Fraktion]],'DD FD'!H:J,3,FALSE))</f>
        <v/>
      </c>
      <c r="OP89" s="574" t="str">
        <f>IF(Table1[[#This Row],[Etikett - B3 - Gewicht (in G)]]="","",Table1[[#This Row],[Etikett - B3 - Gewicht (in G)]])</f>
        <v/>
      </c>
      <c r="OQ89" s="574" t="str">
        <f>IF(Table1[[#This Row],[Etikett - B3 - Lizenzierungs-pflichtig? (X=Ja)]]="","",Table1[[#This Row],[Etikett - B3 - Lizenzierungs-pflichtig? (X=Ja)]])</f>
        <v/>
      </c>
      <c r="OR89" s="574" t="str">
        <f>IF(Table1[[#This Row],[Etikett - B3 - Trennbar vom Hauptkörper? (X=Ja)]]="","",Table1[[#This Row],[Etikett - B3 - Trennbar vom Hauptkörper? (X=Ja)]])</f>
        <v/>
      </c>
      <c r="OS89" s="577" t="str">
        <f>IF(Table1[[#This Row],[Etikett - B3 - Virgin Material]]="","",VLOOKUP(Table1[[#This Row],[Etikett - B3 - Virgin Material]],'DD FD'!AJ:AK,2,FALSE))</f>
        <v/>
      </c>
      <c r="OT89" s="578" t="str">
        <f>IF(Table1[[#This Row],[Etikett - B3 - Virgin Material Anteil (in %)]]="","",Table1[[#This Row],[Etikett - B3 - Virgin Material Anteil (in %)]])</f>
        <v/>
      </c>
      <c r="OU89" s="577" t="str">
        <f>IF(Table1[[#This Row],[Etikett - B3 - Recyceltes Material]]="","",VLOOKUP(Table1[[#This Row],[Etikett - B3 - Recyceltes Material]],'DD FD'!AL:AM,2,FALSE))</f>
        <v/>
      </c>
      <c r="OV89" s="578" t="str">
        <f>IF(Table1[[#This Row],[Etikett - B3 - Recyceltes Material Anteil (in %)]]="","",Table1[[#This Row],[Etikett - B3 - Recyceltes Material Anteil (in %)]])</f>
        <v/>
      </c>
      <c r="OW89" s="577" t="str">
        <f>IF(Table1[[#This Row],[Etikett - B3 - Beschichtung]]="","",VLOOKUP(Table1[[#This Row],[Etikett - B3 - Beschichtung]],'DD FD'!AE:AF,2,FALSE))</f>
        <v/>
      </c>
      <c r="OX89" s="613" t="str">
        <f>IF(Table1[[#This Row],[Etikett - B3 - Beschichtung Anteil (in %)]]="","",Table1[[#This Row],[Etikett - B3 - Beschichtung Anteil (in %)]])</f>
        <v/>
      </c>
      <c r="OY89" s="618">
        <f>ROUNDUP(SUM(
IF(AND(LH89='DD FD'!$J$7,LJ89='DD FD'!$AI$3),LI89,0),
IF(AND(LR89='DD FD'!$J$7,LT89='DD FD'!$AI$3),LS89,0),
IF(AND(MB89='DD FD'!$J$7,MD89='DD FD'!$AI$3),MC89,0),
IF(AND(ML89='DD FD'!$J$7,MN89='DD FD'!$AI$3),MM89,0),
IF(AND(MW89='DD FD'!$J$7,MY89='DD FD'!$AI$3),MX89,0),
IF(AND(NH89='DD FD'!$J$7,NJ89='DD FD'!$AI$3),NI89,0),
IF(AND(NS89='DD FD'!$J$7,NU89='DD FD'!$AI$3),NT89,0),
IF(AND(OD89='DD FD'!$J$7,OF89='DD FD'!$AI$3),OE89,0),
IF(AND(OO89='DD FD'!$J$7,OQ89='DD FD'!$AI$3),OP89,0),
),2)</f>
        <v>0</v>
      </c>
      <c r="OZ89" s="617">
        <f>ROUNDUP(SUM(
IF(AND(LH89='DD FD'!$J$6,LJ89='DD FD'!$AI$3),LI89,0),
IF(AND(LR89='DD FD'!$J$6,LT89='DD FD'!$AI$3),LS89,0),
IF(AND(MB89='DD FD'!$J$6,MD89='DD FD'!$AI$3),MC89,0),
IF(AND(ML89='DD FD'!$J$6,MN89='DD FD'!$AI$3),MM89,0),
IF(AND(MW89='DD FD'!$J$6,MY89='DD FD'!$AI$3),MX89,0),
IF(AND(NH89='DD FD'!$J$6,NJ89='DD FD'!$AI$3),NI89,0),
IF(AND(NS89='DD FD'!$J$6,NU89='DD FD'!$AI$3),NT89,0),
IF(AND(OD89='DD FD'!$J$6,OF89='DD FD'!$AI$3),OE89,0),
IF(AND(OO89='DD FD'!$J$6,OQ89='DD FD'!$AI$3),OP89,0),
),2)</f>
        <v>0</v>
      </c>
      <c r="PA89" s="617">
        <f>ROUNDUP(SUM(
IF(AND(LH89='DD FD'!$J$10,LJ89='DD FD'!$AI$3),LI89,0),
IF(AND(LR89='DD FD'!$J$10,LT89='DD FD'!$AI$3),LS89,0),
IF(AND(MB89='DD FD'!$J$10,MD89='DD FD'!$AI$3),MC89,0),
IF(AND(ML89='DD FD'!$J$10,MN89='DD FD'!$AI$3),MM89,0),
IF(AND(MW89='DD FD'!$J$10,MY89='DD FD'!$AI$3),MX89,0),
IF(AND(NH89='DD FD'!$J$10,NJ89='DD FD'!$AI$3),NI89,0),
IF(AND(NS89='DD FD'!$J$10,NU89='DD FD'!$AI$3),NT89,0),
IF(AND(OD89='DD FD'!$J$10,OF89='DD FD'!$AI$3),OE89,0),
IF(AND(OO89='DD FD'!$J$10,OQ89='DD FD'!$AI$3),OP89,0),
),2)</f>
        <v>0</v>
      </c>
      <c r="PB89" s="617">
        <f>ROUNDUP(SUM(
IF(AND(LH89='DD FD'!$J$8,LJ89='DD FD'!$AI$3),LI89,0),
IF(AND(LR89='DD FD'!$J$8,LT89='DD FD'!$AI$3),LS89,0),
IF(AND(MB89='DD FD'!$J$8,MD89='DD FD'!$AI$3),MC89,0),
IF(AND(ML89='DD FD'!$J$8,MN89='DD FD'!$AI$3),MM89,0),
IF(AND(MW89='DD FD'!$J$8,MY89='DD FD'!$AI$3),MX89,0),
IF(AND(NH89='DD FD'!$J$8,NJ89='DD FD'!$AI$3),NI89,0),
IF(AND(NS89='DD FD'!$J$8,NU89='DD FD'!$AI$3),NT89,0),
IF(AND(OD89='DD FD'!$J$8,OF89='DD FD'!$AI$3),OE89,0),
IF(AND(OO89='DD FD'!$J$8,OQ89='DD FD'!$AI$3),OP89,0),
),2)</f>
        <v>0</v>
      </c>
      <c r="PC89" s="617">
        <f>ROUNDUP(SUM(
IF(AND(LH89='DD FD'!$J$5,LJ89='DD FD'!$AI$3),LI89,0),
IF(AND(LR89='DD FD'!$J$5,LT89='DD FD'!$AI$3),LS89,0),
IF(AND(MB89='DD FD'!$J$5,MD89='DD FD'!$AI$3),MC89,0),
IF(AND(ML89='DD FD'!$J$5,MN89='DD FD'!$AI$3),MM89,0),
IF(AND(MW89='DD FD'!$J$5,MY89='DD FD'!$AI$3),MX89,0),
IF(AND(NH89='DD FD'!$J$5,NJ89='DD FD'!$AI$3),NI89,0),
IF(AND(NS89='DD FD'!$J$5,NU89='DD FD'!$AI$3),NT89,0),
IF(AND(OD89='DD FD'!$J$5,OF89='DD FD'!$AI$3),OE89,0),
IF(AND(OO89='DD FD'!$J$5,OQ89='DD FD'!$AI$3),OP89,0),
),2)</f>
        <v>0</v>
      </c>
      <c r="PD89" s="617">
        <f>ROUNDUP(SUM(
IF(AND(LH89='DD FD'!$J$9,LJ89='DD FD'!$AI$3),LI89,0),
IF(AND(LR89='DD FD'!$J$9,LT89='DD FD'!$AI$3),LS89,0),
IF(AND(MB89='DD FD'!$J$9,MD89='DD FD'!$AI$3),MC89,0),
IF(AND(ML89='DD FD'!$J$9,MN89='DD FD'!$AI$3),MM89,0),
IF(AND(MW89='DD FD'!$J$9,MY89='DD FD'!$AI$3),MX89,0),
IF(AND(NH89='DD FD'!$J$9,NJ89='DD FD'!$AI$3),NI89,0),
IF(AND(NS89='DD FD'!$J$9,NU89='DD FD'!$AI$3),NT89,0),
IF(AND(OD89='DD FD'!$J$9,OF89='DD FD'!$AI$3),OE89,0),
IF(AND(OO89='DD FD'!$J$9,OQ89='DD FD'!$AI$3),OP89,0),
),2)</f>
        <v>0</v>
      </c>
      <c r="PE89" s="617">
        <f>ROUNDUP(SUM(
IF(AND(LH89='DD FD'!$J$4,LJ89='DD FD'!$AI$3),LI89,0),
IF(AND(LR89='DD FD'!$J$4,LT89='DD FD'!$AI$3),LS89,0),
IF(AND(MB89='DD FD'!$J$4,MD89='DD FD'!$AI$3),MC89,0),
IF(AND(ML89='DD FD'!$J$4,MN89='DD FD'!$AI$3),MM89,0),
IF(AND(MW89='DD FD'!$J$4,MY89='DD FD'!$AI$3),MX89,0),
IF(AND(NH89='DD FD'!$J$4,NJ89='DD FD'!$AI$3),NI89,0),
IF(AND(NS89='DD FD'!$J$4,NU89='DD FD'!$AI$3),NT89,0),
IF(AND(OD89='DD FD'!$J$4,OF89='DD FD'!$AI$3),OE89,0),
IF(AND(OO89='DD FD'!$J$4,OQ89='DD FD'!$AI$3),OP89,0),
),2)</f>
        <v>0</v>
      </c>
      <c r="PF89" s="619">
        <f>ROUNDUP(SUM(
IF(AND(LH89='DD FD'!$J$11,LJ89='DD FD'!$AI$3),LI89,0),
IF(AND(LR89='DD FD'!$J$11,LT89='DD FD'!$AI$3),LS89,0),
IF(AND(MB89='DD FD'!$J$11,MD89='DD FD'!$AI$3),MC89,0),
IF(AND(ML89='DD FD'!$J$11,MN89='DD FD'!$AI$3),MM89,0),
IF(AND(MW89='DD FD'!$J$11,MY89='DD FD'!$AI$3),MX89,0),
IF(AND(NH89='DD FD'!$J$11,NJ89='DD FD'!$AI$3),NI89,0),
IF(AND(NS89='DD FD'!$J$11,NU89='DD FD'!$AI$3),NT89,0),
IF(AND(OD89='DD FD'!$J$11,OF89='DD FD'!$AI$3),OE89,0),
IF(AND(OO89='DD FD'!$J$11,OQ89='DD FD'!$AI$3),OP89,0),
),2)</f>
        <v>0</v>
      </c>
    </row>
    <row r="90" spans="1:422">
      <c r="A90" s="806"/>
      <c r="B90" s="934"/>
      <c r="C90" s="247"/>
      <c r="D90" s="842"/>
      <c r="E90" s="247"/>
      <c r="F90" s="158"/>
      <c r="G90" s="710"/>
      <c r="H90" s="712"/>
      <c r="I90" s="936"/>
      <c r="J90" s="803"/>
      <c r="K90" s="150"/>
      <c r="L90" s="146" t="str">
        <f t="shared" si="27"/>
        <v/>
      </c>
      <c r="M90" s="501" t="str">
        <f t="shared" si="44"/>
        <v/>
      </c>
      <c r="N90" s="504"/>
      <c r="O90" s="113" t="str">
        <f t="shared" si="45"/>
        <v/>
      </c>
      <c r="P90" s="114" t="str">
        <f t="shared" si="28"/>
        <v/>
      </c>
      <c r="Q90" s="152"/>
      <c r="R90" s="152"/>
      <c r="S90" s="115" t="str">
        <f t="shared" si="46"/>
        <v/>
      </c>
      <c r="T90" s="159"/>
      <c r="U90" s="159"/>
      <c r="V90" s="157"/>
      <c r="W90" s="157"/>
      <c r="X90" s="157"/>
      <c r="Y90" s="772"/>
      <c r="Z90" s="158"/>
      <c r="AA90" s="144"/>
      <c r="AB90" s="112"/>
      <c r="AC90" s="153"/>
      <c r="AD90" s="153"/>
      <c r="AE90" s="153"/>
      <c r="AF90" s="153"/>
      <c r="AG90" s="153"/>
      <c r="AH90" s="153"/>
      <c r="AI90" s="152"/>
      <c r="AJ90" s="158"/>
      <c r="AK90" s="158"/>
      <c r="AL90" s="158"/>
      <c r="AM90" s="116" t="str">
        <f t="shared" si="47"/>
        <v/>
      </c>
      <c r="AN90" s="116" t="str">
        <f t="shared" si="48"/>
        <v/>
      </c>
      <c r="AO90" s="324"/>
      <c r="AP90" s="503"/>
      <c r="AQ90" s="487" t="str">
        <f t="shared" si="49"/>
        <v/>
      </c>
      <c r="AR90" s="113" t="str">
        <f t="shared" si="29"/>
        <v/>
      </c>
      <c r="AS90" s="113" t="str">
        <f t="shared" si="30"/>
        <v/>
      </c>
      <c r="AT90" s="113" t="str">
        <f t="shared" si="31"/>
        <v/>
      </c>
      <c r="AU90" s="113" t="str">
        <f t="shared" si="32"/>
        <v/>
      </c>
      <c r="AV90" s="159"/>
      <c r="AW90" s="157"/>
      <c r="AX90" s="157"/>
      <c r="AY90" s="157"/>
      <c r="AZ90" s="157"/>
      <c r="BA90" s="116" t="str">
        <f t="shared" si="33"/>
        <v/>
      </c>
      <c r="BB90" s="316"/>
      <c r="BC90" s="116" t="str">
        <f t="shared" si="34"/>
        <v/>
      </c>
      <c r="BD90" s="133" t="str">
        <f t="shared" si="35"/>
        <v/>
      </c>
      <c r="BE90" s="157"/>
      <c r="BF90" s="1180"/>
      <c r="BG90" s="1180"/>
      <c r="BH90" s="158"/>
      <c r="BI90" s="490"/>
      <c r="BJ90" s="514" t="str">
        <f t="shared" si="50"/>
        <v/>
      </c>
      <c r="BK90" s="789"/>
      <c r="BL90" s="116" t="str">
        <f t="shared" si="51"/>
        <v/>
      </c>
      <c r="BM90" s="144"/>
      <c r="BN90" s="144"/>
      <c r="BO90" s="144"/>
      <c r="BP90" s="790"/>
      <c r="BQ90" s="790"/>
      <c r="BR90" s="790"/>
      <c r="BS90" s="116" t="str">
        <f t="shared" si="36"/>
        <v/>
      </c>
      <c r="BT90" s="790"/>
      <c r="BU90" s="808" t="str">
        <f t="shared" si="37"/>
        <v/>
      </c>
      <c r="BV90" s="791"/>
      <c r="BW90" s="144"/>
      <c r="BX90" s="20"/>
      <c r="BY90" s="20"/>
      <c r="BZ90" s="20"/>
      <c r="CA90" s="792"/>
      <c r="CB90" s="1201"/>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c r="DL90" s="144"/>
      <c r="DM90" s="144"/>
      <c r="DN90" s="144"/>
      <c r="DO90" s="144"/>
      <c r="DP90" s="144"/>
      <c r="DQ90" s="144"/>
      <c r="DR90" s="144"/>
      <c r="DS90" s="144"/>
      <c r="DT90" s="144"/>
      <c r="DU90" s="144"/>
      <c r="DV90" s="144"/>
      <c r="DW90" s="144"/>
      <c r="DX90" s="144"/>
      <c r="DY90" s="144"/>
      <c r="DZ90" s="144"/>
      <c r="EA90" s="144"/>
      <c r="EB90" s="144"/>
      <c r="EC90" s="144"/>
      <c r="ED90" s="782" t="str">
        <f t="shared" si="52"/>
        <v/>
      </c>
      <c r="EE90" s="519"/>
      <c r="EF90" s="793"/>
      <c r="EG90" s="519"/>
      <c r="EH90" s="794"/>
      <c r="EI90" s="790"/>
      <c r="EJ90" s="794"/>
      <c r="EK90" s="794"/>
      <c r="EL90" s="790"/>
      <c r="EM90" s="790"/>
      <c r="EN90" s="790"/>
      <c r="EO90" s="112" t="str">
        <f t="shared" si="38"/>
        <v/>
      </c>
      <c r="EP90" s="790"/>
      <c r="EQ90" s="488" t="str">
        <f t="shared" si="39"/>
        <v/>
      </c>
      <c r="ER90" s="1100"/>
      <c r="ES90" s="1099" t="str">
        <f t="shared" si="53"/>
        <v/>
      </c>
      <c r="ET90" s="525"/>
      <c r="EU90" s="148"/>
      <c r="EV90" s="148"/>
      <c r="EW90" s="148"/>
      <c r="EX90" s="148"/>
      <c r="EY90" s="148"/>
      <c r="EZ90" s="148"/>
      <c r="FA90" s="148"/>
      <c r="FB90" s="148"/>
      <c r="FC90" s="148"/>
      <c r="FD90" s="148"/>
      <c r="FE90" s="148"/>
      <c r="FF90" s="148"/>
      <c r="FG90" s="148"/>
      <c r="FH90" s="148"/>
      <c r="FI90" s="528"/>
      <c r="FJ90" s="513" t="str">
        <f t="shared" si="40"/>
        <v/>
      </c>
      <c r="FK90" s="158"/>
      <c r="FL90" s="850"/>
      <c r="FM90" s="850"/>
      <c r="FN90" s="850"/>
      <c r="FO90" s="850"/>
      <c r="FP90" s="850"/>
      <c r="FQ90" s="850"/>
      <c r="FR90" s="157"/>
      <c r="FS90" s="143"/>
      <c r="FT90" s="143"/>
      <c r="FU90" s="847" t="str">
        <f t="shared" si="41"/>
        <v/>
      </c>
      <c r="FV90" s="555"/>
      <c r="FW90" s="523" t="str">
        <f>IF(Table1[[#This Row],[Nonfood Inhaltstoffe - Komponente]]="","",VLOOKUP(Table1[[#This Row],[Nonfood Inhaltstoffe - Komponente]],'Dropdown Auswahl'!BJ:BK,2,FALSE))</f>
        <v/>
      </c>
      <c r="FX90" s="1013"/>
      <c r="FY90" s="1011" t="str">
        <f t="shared" si="42"/>
        <v/>
      </c>
      <c r="FZ90" s="152"/>
      <c r="GA90" s="152"/>
      <c r="GB90" s="152"/>
      <c r="GC90" s="529" t="str">
        <f t="shared" si="43"/>
        <v/>
      </c>
      <c r="GG90" s="21"/>
      <c r="GH90" s="21"/>
      <c r="GI90" s="1019"/>
      <c r="GJ90" s="1016" t="str">
        <f>IF(Table1[[#This Row],[Global Trade Item Number (GTIN)]]="","",Table1[[#This Row],[Global Trade Item Number (GTIN)]])</f>
        <v/>
      </c>
      <c r="GK90" s="555" t="str">
        <f>IF(Table1[[#This Row],[WAWI-Nr./ Kreditoren-Nummer
(ASDV)]]&lt;&gt;"",Table1[[#This Row],[WAWI-Nr./ Kreditoren-Nummer
(ASDV)]],"")</f>
        <v/>
      </c>
      <c r="GL90" s="165"/>
      <c r="GM90" s="165"/>
      <c r="GN90" s="165"/>
      <c r="GO90" s="485"/>
      <c r="GP90" s="534"/>
      <c r="GQ90" s="533"/>
      <c r="GR90" s="486"/>
      <c r="GS90" s="486"/>
      <c r="GT90" s="486"/>
      <c r="GU90" s="486"/>
      <c r="GV90" s="486"/>
      <c r="GW90" s="542"/>
      <c r="GX90" s="538"/>
      <c r="GY90" s="144"/>
      <c r="GZ90" s="480"/>
      <c r="HA90" s="158"/>
      <c r="HB90" s="480"/>
      <c r="HC90" s="480"/>
      <c r="HD90" s="480"/>
      <c r="HE90" s="480"/>
      <c r="HF90" s="480"/>
      <c r="HG90" s="480"/>
      <c r="HH90" s="538"/>
      <c r="HI90" s="480"/>
      <c r="HJ90" s="480"/>
      <c r="HK90" s="480"/>
      <c r="HL90" s="480"/>
      <c r="HM90" s="480"/>
      <c r="HN90" s="480"/>
      <c r="HO90" s="480"/>
      <c r="HP90" s="480"/>
      <c r="HQ90" s="480"/>
      <c r="HR90" s="538"/>
      <c r="HS90" s="480"/>
      <c r="HT90" s="480"/>
      <c r="HU90" s="480"/>
      <c r="HV90" s="480"/>
      <c r="HW90" s="480"/>
      <c r="HX90" s="480"/>
      <c r="HY90" s="480"/>
      <c r="HZ90" s="480"/>
      <c r="IA90" s="480"/>
      <c r="IB90" s="538"/>
      <c r="IC90" s="480"/>
      <c r="ID90" s="480"/>
      <c r="IE90" s="480"/>
      <c r="IF90" s="480"/>
      <c r="IG90" s="480"/>
      <c r="IH90" s="480"/>
      <c r="II90" s="480"/>
      <c r="IJ90" s="480"/>
      <c r="IK90" s="480"/>
      <c r="IL90" s="480"/>
      <c r="IM90" s="538"/>
      <c r="IN90" s="480"/>
      <c r="IO90" s="480"/>
      <c r="IP90" s="480"/>
      <c r="IQ90" s="480"/>
      <c r="IR90" s="480"/>
      <c r="IS90" s="480"/>
      <c r="IT90" s="480"/>
      <c r="IU90" s="480"/>
      <c r="IV90" s="480"/>
      <c r="IW90" s="480"/>
      <c r="IX90" s="538"/>
      <c r="IY90" s="480"/>
      <c r="IZ90" s="480"/>
      <c r="JA90" s="480"/>
      <c r="JB90" s="480"/>
      <c r="JC90" s="480"/>
      <c r="JD90" s="480"/>
      <c r="JE90" s="480"/>
      <c r="JF90" s="480"/>
      <c r="JG90" s="480"/>
      <c r="JH90" s="480"/>
      <c r="JI90" s="538"/>
      <c r="JJ90" s="480"/>
      <c r="JK90" s="480"/>
      <c r="JL90" s="480"/>
      <c r="JM90" s="480"/>
      <c r="JN90" s="480"/>
      <c r="JO90" s="480"/>
      <c r="JP90" s="480"/>
      <c r="JQ90" s="480"/>
      <c r="JR90" s="480"/>
      <c r="JS90" s="590"/>
      <c r="JT90" s="538"/>
      <c r="JU90" s="480"/>
      <c r="JV90" s="480"/>
      <c r="JW90" s="480"/>
      <c r="JX90" s="480"/>
      <c r="JY90" s="480"/>
      <c r="JZ90" s="480"/>
      <c r="KA90" s="480"/>
      <c r="KB90" s="480"/>
      <c r="KC90" s="480"/>
      <c r="KD90" s="480"/>
      <c r="KE90" s="538"/>
      <c r="KF90" s="480"/>
      <c r="KG90" s="480"/>
      <c r="KH90" s="480"/>
      <c r="KI90" s="480"/>
      <c r="KJ90" s="480"/>
      <c r="KK90" s="480"/>
      <c r="KL90" s="480"/>
      <c r="KM90" s="480"/>
      <c r="KN90" s="480"/>
      <c r="KO90" s="480"/>
      <c r="KR90" s="568" t="str">
        <f>IF(Table1[[#This Row],[GTIN]]&lt;&gt;"",Table1[[#This Row],[GTIN]],"")</f>
        <v/>
      </c>
      <c r="KS90" s="569" t="str">
        <f>Table1[[#This Row],[Kreditor]]</f>
        <v/>
      </c>
      <c r="KT90" s="570" t="str">
        <f>IF(Table1[[#This Row],[Gültig ab (Datum)]]&lt;&gt;"",Table1[[#This Row],[Gültig ab (Datum)]],"")</f>
        <v/>
      </c>
      <c r="KU90" s="570"/>
      <c r="KV90" s="583" t="str">
        <f>IF(Table1[[#This Row],[Artikel verpackt? 
(X=Ja)]]="","",Table1[[#This Row],[Artikel verpackt? 
(X=Ja)]])</f>
        <v/>
      </c>
      <c r="KW90" s="571" t="str">
        <f>IF(Table1[[#This Row],[Verpackung recyclingfähig?
(X=Ja)]]="","",Table1[[#This Row],[Verpackung recyclingfähig?
(X=Ja)]])</f>
        <v/>
      </c>
      <c r="KX90" s="572"/>
      <c r="KY90" s="573"/>
      <c r="KZ90" s="574"/>
      <c r="LA90" s="574"/>
      <c r="LB90" s="574"/>
      <c r="LC90" s="574"/>
      <c r="LD90" s="574"/>
      <c r="LE90" s="574"/>
      <c r="LF90" s="575"/>
      <c r="LG90" s="576" t="str">
        <f>IF(Table1[[#This Row],[Hauptkörper - B1 - Art]]="","",VLOOKUP(Table1[[#This Row],[Hauptkörper - B1 - Art]],'DD FD'!B:C,2,FALSE))</f>
        <v/>
      </c>
      <c r="LH90" s="577" t="str">
        <f>IF(Table1[[#This Row],[Hauptkörper - B1 - Fraktion]]="","",VLOOKUP(Table1[[#This Row],[Hauptkörper - B1 - Fraktion]],'DD FD'!H:J,3,FALSE))</f>
        <v/>
      </c>
      <c r="LI90" s="574" t="str">
        <f>IF(Table1[[#This Row],[Hauptkörper - B1 - Gewicht
(in G)]]="","",Table1[[#This Row],[Hauptkörper - B1 - Gewicht
(in G)]])</f>
        <v/>
      </c>
      <c r="LJ90" s="574" t="str">
        <f>IF(Table1[[#This Row],[Hauptkörper - B1 - Lizenzierungs-pflichtig? (X=Ja)]]="","",Table1[[#This Row],[Hauptkörper - B1 - Lizenzierungs-pflichtig? (X=Ja)]])</f>
        <v/>
      </c>
      <c r="LK90" s="577" t="str">
        <f>IF(Table1[[#This Row],[Hauptkörper - B1 - Virgin Material]]="","",VLOOKUP(Table1[[#This Row],[Hauptkörper - B1 - Virgin Material]],'DD FD'!AJ:AK,2,FALSE))</f>
        <v/>
      </c>
      <c r="LL90" s="578" t="str">
        <f>IF(Table1[[#This Row],[Hauptkörper - B1 - Virgin Material Anteil (in %)]]="","",Table1[[#This Row],[Hauptkörper - B1 - Virgin Material Anteil (in %)]])</f>
        <v/>
      </c>
      <c r="LM90" s="577" t="str">
        <f>IF(Table1[[#This Row],[Hauptkörper - B1 - Recyceltes Material]]="","",VLOOKUP(Table1[[#This Row],[Hauptkörper - B1 - Recyceltes Material]],'DD FD'!AL:AM,2,FALSE))</f>
        <v/>
      </c>
      <c r="LN90" s="578" t="str">
        <f>IF(Table1[[#This Row],[Hauptkörper - B1 - Recyceltes Material Anteil (in %)]]="","",Table1[[#This Row],[Hauptkörper - B1 - Recyceltes Material Anteil (in %)]])</f>
        <v/>
      </c>
      <c r="LO90" s="579" t="str">
        <f>IF(Table1[[#This Row],[Hauptkörper - B1 - Beschichtung]]="","",VLOOKUP(Table1[[#This Row],[Hauptkörper - B1 - Beschichtung]],'DD FD'!AE:AF,2,FALSE))</f>
        <v/>
      </c>
      <c r="LP90" s="580" t="str">
        <f>IF(Table1[[#This Row],[Hauptkörper - B1 - Beschichtung Anteil (in %)]]="","",Table1[[#This Row],[Hauptkörper - B1 - Beschichtung Anteil (in %)]])</f>
        <v/>
      </c>
      <c r="LQ90" s="576" t="str">
        <f>IF(Table1[[#This Row],[Hauptkörper - B2 - Art]]="","",VLOOKUP(Table1[[#This Row],[Hauptkörper - B2 - Art]],'DD FD'!B:C,2,FALSE))</f>
        <v/>
      </c>
      <c r="LR90" s="577" t="str">
        <f>IF(Table1[[#This Row],[Hauptkörper - B2 - Fraktion]]="","",VLOOKUP(Table1[[#This Row],[Hauptkörper - B2 - Fraktion]],'DD FD'!H:J,3,FALSE))</f>
        <v/>
      </c>
      <c r="LS90" s="574" t="str">
        <f>IF(Table1[[#This Row],[Hauptkörper - B2 - Gewicht
(in G)]]="","",Table1[[#This Row],[Hauptkörper - B2 - Gewicht
(in G)]])</f>
        <v/>
      </c>
      <c r="LT90" s="574" t="str">
        <f>IF(Table1[[#This Row],[Hauptkörper - B2 - Lizenzierungs-pflichtig? (X=Ja)]]="","",Table1[[#This Row],[Hauptkörper - B2 - Lizenzierungs-pflichtig? (X=Ja)]])</f>
        <v/>
      </c>
      <c r="LU90" s="577" t="str">
        <f>IF(Table1[[#This Row],[Hauptkörper - B2 - Virgin Material]]="","",VLOOKUP(Table1[[#This Row],[Hauptkörper - B2 - Virgin Material]],'DD FD'!AJ:AK,2,FALSE))</f>
        <v/>
      </c>
      <c r="LV90" s="578" t="str">
        <f>IF(Table1[[#This Row],[Hauptkörper - B2 - Virgin Material Anteil (in %)]]="","",Table1[[#This Row],[Hauptkörper - B2 - Virgin Material Anteil (in %)]])</f>
        <v/>
      </c>
      <c r="LW90" s="577" t="str">
        <f>IF(Table1[[#This Row],[Hauptkörper - B2 - Recyceltes Material]]="","",VLOOKUP(Table1[[#This Row],[Hauptkörper - B2 - Recyceltes Material]],'DD FD'!AL:AM,2,FALSE))</f>
        <v/>
      </c>
      <c r="LX90" s="578" t="str">
        <f>IF(Table1[[#This Row],[Hauptkörper - B2 - Recyceltes Material Anteil (in %)]]="","",Table1[[#This Row],[Hauptkörper - B2 - Recyceltes Material Anteil (in %)]])</f>
        <v/>
      </c>
      <c r="LY90" s="577" t="str">
        <f>IF(Table1[[#This Row],[Hauptkörper - B2 - Beschichtung]]="","",VLOOKUP(Table1[[#This Row],[Hauptkörper - B2 - Beschichtung]],'DD FD'!AE:AF,2,FALSE))</f>
        <v/>
      </c>
      <c r="LZ90" s="580" t="str">
        <f>IF(Table1[[#This Row],[Hauptkörper - B2 - Beschichtung Anteil (in %)]]="","",Table1[[#This Row],[Hauptkörper - B2 - Beschichtung Anteil (in %)]])</f>
        <v/>
      </c>
      <c r="MA90" s="576" t="str">
        <f>IF(Table1[[#This Row],[Hauptkörper - B3 - Art]]="","",VLOOKUP(Table1[[#This Row],[Hauptkörper - B3 - Art]],'DD FD'!B:C,2,FALSE))</f>
        <v/>
      </c>
      <c r="MB90" s="577" t="str">
        <f>IF(Table1[[#This Row],[Hauptkörper - B3 - Fraktion]]="","",VLOOKUP(Table1[[#This Row],[Hauptkörper - B3 - Fraktion]],'DD FD'!H:J,3,FALSE))</f>
        <v/>
      </c>
      <c r="MC90" s="574" t="str">
        <f>IF(Table1[[#This Row],[Hauptkörper - B3 - Gewicht
(in G)]]="","",Table1[[#This Row],[Hauptkörper - B3 - Gewicht
(in G)]])</f>
        <v/>
      </c>
      <c r="MD90" s="574" t="str">
        <f>IF(Table1[[#This Row],[Hauptkörper - B3 - Lizenzierungs-pflichtig? (X=Ja)]]="","",Table1[[#This Row],[Hauptkörper - B3 - Lizenzierungs-pflichtig? (X=Ja)]])</f>
        <v/>
      </c>
      <c r="ME90" s="577" t="str">
        <f>IF(Table1[[#This Row],[Hauptkörper - B3 - Virgin Material]]="","",VLOOKUP(Table1[[#This Row],[Hauptkörper - B3 - Virgin Material]],'DD FD'!AJ:AK,2,FALSE))</f>
        <v/>
      </c>
      <c r="MF90" s="578" t="str">
        <f>IF(Table1[[#This Row],[Hauptkörper - B3 - Virgin Material Anteil (in %)]]="","",Table1[[#This Row],[Hauptkörper - B3 - Virgin Material Anteil (in %)]])</f>
        <v/>
      </c>
      <c r="MG90" s="577" t="str">
        <f>IF(Table1[[#This Row],[Hauptkörper - B3 - Recyceltes Material]]="","",VLOOKUP(Table1[[#This Row],[Hauptkörper - B3 - Recyceltes Material]],'DD FD'!AL:AM,2,FALSE))</f>
        <v/>
      </c>
      <c r="MH90" s="578" t="str">
        <f>IF(Table1[[#This Row],[Hauptkörper - B3 - Recyceltes Material Anteil (in %)]]="","",Table1[[#This Row],[Hauptkörper - B3 - Recyceltes Material Anteil (in %)]])</f>
        <v/>
      </c>
      <c r="MI90" s="577" t="str">
        <f>IF(Table1[[#This Row],[Hauptkörper - B3 - Beschichtung]]="","",VLOOKUP(Table1[[#This Row],[Hauptkörper - B3 - Beschichtung]],'DD FD'!AE:AF,2,FALSE))</f>
        <v/>
      </c>
      <c r="MJ90" s="580" t="str">
        <f>IF(Table1[[#This Row],[Hauptkörper - B3 - Beschichtung Anteil (in %)]]="","",Table1[[#This Row],[Hauptkörper - B3 - Beschichtung Anteil (in %)]])</f>
        <v/>
      </c>
      <c r="MK90" s="576" t="str">
        <f>IF(Table1[[#This Row],[Verschluss - B1 - Art]]="","",VLOOKUP(Table1[[#This Row],[Verschluss - B1 - Art]],'DD FD'!D:E,2,FALSE))</f>
        <v/>
      </c>
      <c r="ML90" s="577" t="str">
        <f>IF(Table1[[#This Row],[Verschluss - B1 - Fraktion]]="","",VLOOKUP(Table1[[#This Row],[Verschluss - B1 - Fraktion]],'DD FD'!H:J,3,FALSE))</f>
        <v/>
      </c>
      <c r="MM90" s="574" t="str">
        <f>IF(Table1[[#This Row],[Verschluss - B1 - Gewicht (in G)]]="","",Table1[[#This Row],[Verschluss - B1 - Gewicht (in G)]])</f>
        <v/>
      </c>
      <c r="MN90" s="574" t="str">
        <f>IF(Table1[[#This Row],[Verschluss - B1 - Lizenzierungs-pflichtig? (X=Ja)]]="","",Table1[[#This Row],[Verschluss - B1 - Lizenzierungs-pflichtig? (X=Ja)]])</f>
        <v/>
      </c>
      <c r="MO90" s="574" t="str">
        <f>IF(Table1[[#This Row],[Verschluss - B1 - Trennbar vom Hauptkörper? (X=Ja)]]="","",Table1[[#This Row],[Verschluss - B1 - Trennbar vom Hauptkörper? (X=Ja)]])</f>
        <v/>
      </c>
      <c r="MP90" s="577" t="str">
        <f>IF(Table1[[#This Row],[Verschluss - B1 - Virgin Material]]="","",VLOOKUP(Table1[[#This Row],[Verschluss - B1 - Virgin Material]],'DD FD'!AJ:AK,2,FALSE))</f>
        <v/>
      </c>
      <c r="MQ90" s="578" t="str">
        <f>IF(Table1[[#This Row],[Verschluss - B1 - Virgin Material Anteil (in %)]]="","",Table1[[#This Row],[Verschluss - B1 - Virgin Material Anteil (in %)]])</f>
        <v/>
      </c>
      <c r="MR90" s="577" t="str">
        <f>IF(Table1[[#This Row],[Verschluss - B1 - Recyceltes Material]]="","",VLOOKUP(Table1[[#This Row],[Verschluss - B1 - Recyceltes Material]],'DD FD'!AL:AM,2,FALSE))</f>
        <v/>
      </c>
      <c r="MS90" s="578" t="str">
        <f>IF(Table1[[#This Row],[Verschluss - B1 - Recyceltes Material Anteil (in %)]]="","",Table1[[#This Row],[Verschluss - B1 - Recyceltes Material Anteil (in %)]])</f>
        <v/>
      </c>
      <c r="MT90" s="577" t="str">
        <f>IF(Table1[[#This Row],[Verschluss - B1 - Beschichtung]]="","",VLOOKUP(Table1[[#This Row],[Verschluss - B1 - Beschichtung]],'DD FD'!AE:AF,2,FALSE))</f>
        <v/>
      </c>
      <c r="MU90" s="580" t="str">
        <f>IF(Table1[[#This Row],[Verschluss - B1 - Beschichtung Anteil (in %)]]="","",Table1[[#This Row],[Verschluss - B1 - Beschichtung Anteil (in %)]])</f>
        <v/>
      </c>
      <c r="MV90" s="576" t="str">
        <f>IF(Table1[[#This Row],[Verschluss - B2 - Art]]="","",VLOOKUP(Table1[[#This Row],[Verschluss - B2 - Art]],'DD FD'!D:E,2,FALSE))</f>
        <v/>
      </c>
      <c r="MW90" s="577" t="str">
        <f>IF(Table1[[#This Row],[Verschluss - B2 - Fraktion]]="","",VLOOKUP(Table1[[#This Row],[Verschluss - B2 - Fraktion]],'DD FD'!H:J,3,FALSE))</f>
        <v/>
      </c>
      <c r="MX90" s="574" t="str">
        <f>IF(Table1[[#This Row],[Verschluss - B2 - Gewicht (in G)]]="","",Table1[[#This Row],[Verschluss - B2 - Gewicht (in G)]])</f>
        <v/>
      </c>
      <c r="MY90" s="574" t="str">
        <f>IF(Table1[[#This Row],[Verschluss - B2 - Lizenzierungs-pflichtig? (X=Ja)]]="","",Table1[[#This Row],[Verschluss - B2 - Lizenzierungs-pflichtig? (X=Ja)]])</f>
        <v/>
      </c>
      <c r="MZ90" s="574" t="str">
        <f>IF(Table1[[#This Row],[Verschluss - B2 - Trennbar vom Hauptkörper? (X=Ja)]]="","",Table1[[#This Row],[Verschluss - B2 - Trennbar vom Hauptkörper? (X=Ja)]])</f>
        <v/>
      </c>
      <c r="NA90" s="577" t="str">
        <f>IF(Table1[[#This Row],[Verschluss - B2 - Virgin Material]]="","",VLOOKUP(Table1[[#This Row],[Verschluss - B2 - Virgin Material]],'DD FD'!AJ:AK,2,FALSE))</f>
        <v/>
      </c>
      <c r="NB90" s="578" t="str">
        <f>IF(Table1[[#This Row],[Verschluss - B2 - Virgin Material Anteil (in %)]]="","",Table1[[#This Row],[Verschluss - B2 - Virgin Material Anteil (in %)]])</f>
        <v/>
      </c>
      <c r="NC90" s="577" t="str">
        <f>IF(Table1[[#This Row],[Verschluss - B2 - Recyceltes Material]]="","",VLOOKUP(Table1[[#This Row],[Verschluss - B2 - Recyceltes Material]],'DD FD'!AL:AM,2,FALSE))</f>
        <v/>
      </c>
      <c r="ND90" s="578" t="str">
        <f>IF(Table1[[#This Row],[Verschluss - B2 - Recyceltes Material Anteil (in %)]]="","",Table1[[#This Row],[Verschluss - B2 - Recyceltes Material Anteil (in %)]])</f>
        <v/>
      </c>
      <c r="NE90" s="577" t="str">
        <f>IF(Table1[[#This Row],[Verschluss - B2 - Beschichtung]]="","",VLOOKUP(Table1[[#This Row],[Verschluss - B2 - Beschichtung]],'DD FD'!AE:AF,2,FALSE))</f>
        <v/>
      </c>
      <c r="NF90" s="580" t="str">
        <f>IF(Table1[[#This Row],[Verschluss - B2 - Beschichtung Anteil (in %)]]="","",Table1[[#This Row],[Verschluss - B2 - Beschichtung Anteil (in %)]])</f>
        <v/>
      </c>
      <c r="NG90" s="576" t="str">
        <f>IF(Table1[[#This Row],[Verschluss - B3 - Art]]="","",VLOOKUP(Table1[[#This Row],[Verschluss - B3 - Art]],'DD FD'!D:E,2,FALSE))</f>
        <v/>
      </c>
      <c r="NH90" s="577" t="str">
        <f>IF(Table1[[#This Row],[Verschluss - B3 - Fraktion]]="","",VLOOKUP(Table1[[#This Row],[Verschluss - B3 - Fraktion]],'DD FD'!H:J,3,FALSE))</f>
        <v/>
      </c>
      <c r="NI90" s="574" t="str">
        <f>IF(Table1[[#This Row],[Verschluss - B3 - Gewicht (in G)]]="","",Table1[[#This Row],[Verschluss - B3 - Gewicht (in G)]])</f>
        <v/>
      </c>
      <c r="NJ90" s="574" t="str">
        <f>IF(Table1[[#This Row],[Verschluss - B3 - Lizenzierungs-pflichtig? (X=Ja)]]="","",Table1[[#This Row],[Verschluss - B3 - Lizenzierungs-pflichtig? (X=Ja)]])</f>
        <v/>
      </c>
      <c r="NK90" s="574" t="str">
        <f>IF(Table1[[#This Row],[Verschluss - B3 - Trennbar vom Hauptkörper? (X=Ja)]]="","",Table1[[#This Row],[Verschluss - B3 - Trennbar vom Hauptkörper? (X=Ja)]])</f>
        <v/>
      </c>
      <c r="NL90" s="577" t="str">
        <f>IF(Table1[[#This Row],[Verschluss - B3 - Virgin Material]]="","",VLOOKUP(Table1[[#This Row],[Verschluss - B3 - Virgin Material]],'DD FD'!AJ:AK,2,FALSE))</f>
        <v/>
      </c>
      <c r="NM90" s="578" t="str">
        <f>IF(Table1[[#This Row],[Verschluss - B3 - Virgin Material Anteil (in %)]]="","",Table1[[#This Row],[Verschluss - B3 - Virgin Material Anteil (in %)]])</f>
        <v/>
      </c>
      <c r="NN90" s="577" t="str">
        <f>IF(Table1[[#This Row],[Verschluss - B3 - Recyceltes Material]]="","",VLOOKUP(Table1[[#This Row],[Verschluss - B3 - Recyceltes Material]],'DD FD'!AL:AM,2,FALSE))</f>
        <v/>
      </c>
      <c r="NO90" s="578" t="str">
        <f>IF(Table1[[#This Row],[Verschluss - B3 - Recyceltes Material Anteil (in %)]]="","",Table1[[#This Row],[Verschluss - B3 - Recyceltes Material Anteil (in %)]])</f>
        <v/>
      </c>
      <c r="NP90" s="577" t="str">
        <f>IF(Table1[[#This Row],[Verschluss - B3 - Beschichtung]]="","",VLOOKUP(Table1[[#This Row],[Verschluss - B3 - Beschichtung]],'DD FD'!AE:AF,2,FALSE))</f>
        <v/>
      </c>
      <c r="NQ90" s="580" t="str">
        <f>IF(Table1[[#This Row],[Verschluss - B3 - Beschichtung Anteil (in %)]]="","",Table1[[#This Row],[Verschluss - B3 - Beschichtung Anteil (in %)]])</f>
        <v/>
      </c>
      <c r="NR90" s="576" t="str">
        <f>IF(Table1[[#This Row],[Etikett - B1 - Art]]="","",VLOOKUP(Table1[[#This Row],[Etikett - B1 - Art]],'DD FD'!F:G,2,FALSE))</f>
        <v/>
      </c>
      <c r="NS90" s="577" t="str">
        <f>IF(Table1[[#This Row],[Etikett - B1 - Fraktion]]="","",VLOOKUP(Table1[[#This Row],[Etikett - B1 - Fraktion]],'DD FD'!H:J,3,FALSE))</f>
        <v/>
      </c>
      <c r="NT90" s="574" t="str">
        <f>IF(Table1[[#This Row],[Etikett - B1 - Gewicht (in G)]]="","",Table1[[#This Row],[Etikett - B1 - Gewicht (in G)]])</f>
        <v/>
      </c>
      <c r="NU90" s="574" t="str">
        <f>IF(Table1[[#This Row],[Etikett - B1 - Lizenzierungs-pflichtig? (X=Ja)]]="","",Table1[[#This Row],[Etikett - B1 - Lizenzierungs-pflichtig? (X=Ja)]])</f>
        <v/>
      </c>
      <c r="NV90" s="574" t="str">
        <f>IF(Table1[[#This Row],[Etikett - B1 - Trennbar vom Hauptkörper? (X=Ja)]]="","",Table1[[#This Row],[Etikett - B1 - Trennbar vom Hauptkörper? (X=Ja)]])</f>
        <v/>
      </c>
      <c r="NW90" s="577" t="str">
        <f>IF(Table1[[#This Row],[Etikett - B1 - Virgin Material]]="","",VLOOKUP(Table1[[#This Row],[Etikett - B1 - Virgin Material]],'DD FD'!AJ:AK,2,FALSE))</f>
        <v/>
      </c>
      <c r="NX90" s="578" t="str">
        <f>IF(Table1[[#This Row],[Etikett - B1 - Virgin Material Anteil (in %)]]="","",Table1[[#This Row],[Etikett - B1 - Virgin Material Anteil (in %)]])</f>
        <v/>
      </c>
      <c r="NY90" s="577" t="str">
        <f>IF(Table1[[#This Row],[Etikett - B1 - Recyceltes Material]]="","",VLOOKUP(Table1[[#This Row],[Etikett - B1 - Recyceltes Material]],'DD FD'!AL:AM,2,FALSE))</f>
        <v/>
      </c>
      <c r="NZ90" s="578" t="str">
        <f>IF(Table1[[#This Row],[Etikett - B1 - Recyceltes Material Anteil (in %)]]="","",Table1[[#This Row],[Etikett - B1 - Recyceltes Material Anteil (in %)]])</f>
        <v/>
      </c>
      <c r="OA90" s="577" t="str">
        <f>IF(Table1[[#This Row],[Etikett - B1 - Beschichtung]]="","",VLOOKUP(Table1[[#This Row],[Etikett - B1 - Beschichtung]],'DD FD'!AE:AF,2,FALSE))</f>
        <v/>
      </c>
      <c r="OB90" s="580" t="str">
        <f>IF(Table1[[#This Row],[Etikett - B1 - Beschichtung Anteil (in %)]]="","",Table1[[#This Row],[Etikett - B1 - Beschichtung Anteil (in %)]])</f>
        <v/>
      </c>
      <c r="OC90" s="576" t="str">
        <f>IF(Table1[[#This Row],[Etikett - B2 - Art]]="","",VLOOKUP(Table1[[#This Row],[Etikett - B2 - Art]],'DD FD'!F:G,2,FALSE))</f>
        <v/>
      </c>
      <c r="OD90" s="577" t="str">
        <f>IF(Table1[[#This Row],[Etikett - B2 - Fraktion]]="","",VLOOKUP(Table1[[#This Row],[Etikett - B2 - Fraktion]],'DD FD'!H:J,3,FALSE))</f>
        <v/>
      </c>
      <c r="OE90" s="574" t="str">
        <f>IF(Table1[[#This Row],[Etikett - B2 - Gewicht (in G)]]="","",Table1[[#This Row],[Etikett - B2 - Gewicht (in G)]])</f>
        <v/>
      </c>
      <c r="OF90" s="574" t="str">
        <f>IF(Table1[[#This Row],[Etikett - B2 - Lizenzierungs-pflichtig? (X=Ja)]]="","",Table1[[#This Row],[Etikett - B2 - Lizenzierungs-pflichtig? (X=Ja)]])</f>
        <v/>
      </c>
      <c r="OG90" s="574" t="str">
        <f>IF(Table1[[#This Row],[Etikett - B2 - Trennbar vom Hauptkörper? (X=Ja)]]="","",Table1[[#This Row],[Etikett - B2 - Trennbar vom Hauptkörper? (X=Ja)]])</f>
        <v/>
      </c>
      <c r="OH90" s="577" t="str">
        <f>IF(Table1[[#This Row],[Etikett - B2 - Virgin Material]]="","",VLOOKUP(Table1[[#This Row],[Etikett - B2 - Virgin Material]],'DD FD'!AJ:AK,2,FALSE))</f>
        <v/>
      </c>
      <c r="OI90" s="578" t="str">
        <f>IF(Table1[[#This Row],[Etikett - B2 - Virgin Material Anteil (in %)]]="","",Table1[[#This Row],[Etikett - B2 - Virgin Material Anteil (in %)]])</f>
        <v/>
      </c>
      <c r="OJ90" s="577" t="str">
        <f>IF(Table1[[#This Row],[Etikett - B2 - Recyceltes Material]]="","",VLOOKUP(Table1[[#This Row],[Etikett - B2 - Recyceltes Material]],'DD FD'!AL:AM,2,FALSE))</f>
        <v/>
      </c>
      <c r="OK90" s="578" t="str">
        <f>IF(Table1[[#This Row],[Etikett - B2 - Recyceltes Material Anteil (in %)]]="","",Table1[[#This Row],[Etikett - B2 - Recyceltes Material Anteil (in %)]])</f>
        <v/>
      </c>
      <c r="OL90" s="577" t="str">
        <f>IF(Table1[[#This Row],[Etikett - B2 - Beschichtung]]="","",VLOOKUP(Table1[[#This Row],[Etikett - B2 - Beschichtung]],'DD FD'!AE:AF,2,FALSE))</f>
        <v/>
      </c>
      <c r="OM90" s="580" t="str">
        <f>IF(Table1[[#This Row],[Etikett - B2 - Beschichtung Anteil (in %)]]="","",Table1[[#This Row],[Etikett - B2 - Beschichtung Anteil (in %)]])</f>
        <v/>
      </c>
      <c r="ON90" s="576" t="str">
        <f>IF(Table1[[#This Row],[Etikett - B3 - Art]]="","",VLOOKUP(Table1[[#This Row],[Etikett - B3 - Art]],'DD FD'!F:G,2,FALSE))</f>
        <v/>
      </c>
      <c r="OO90" s="577" t="str">
        <f>IF(Table1[[#This Row],[Etikett - B3 - Fraktion]]="","",VLOOKUP(Table1[[#This Row],[Etikett - B3 - Fraktion]],'DD FD'!H:J,3,FALSE))</f>
        <v/>
      </c>
      <c r="OP90" s="574" t="str">
        <f>IF(Table1[[#This Row],[Etikett - B3 - Gewicht (in G)]]="","",Table1[[#This Row],[Etikett - B3 - Gewicht (in G)]])</f>
        <v/>
      </c>
      <c r="OQ90" s="574" t="str">
        <f>IF(Table1[[#This Row],[Etikett - B3 - Lizenzierungs-pflichtig? (X=Ja)]]="","",Table1[[#This Row],[Etikett - B3 - Lizenzierungs-pflichtig? (X=Ja)]])</f>
        <v/>
      </c>
      <c r="OR90" s="574" t="str">
        <f>IF(Table1[[#This Row],[Etikett - B3 - Trennbar vom Hauptkörper? (X=Ja)]]="","",Table1[[#This Row],[Etikett - B3 - Trennbar vom Hauptkörper? (X=Ja)]])</f>
        <v/>
      </c>
      <c r="OS90" s="577" t="str">
        <f>IF(Table1[[#This Row],[Etikett - B3 - Virgin Material]]="","",VLOOKUP(Table1[[#This Row],[Etikett - B3 - Virgin Material]],'DD FD'!AJ:AK,2,FALSE))</f>
        <v/>
      </c>
      <c r="OT90" s="578" t="str">
        <f>IF(Table1[[#This Row],[Etikett - B3 - Virgin Material Anteil (in %)]]="","",Table1[[#This Row],[Etikett - B3 - Virgin Material Anteil (in %)]])</f>
        <v/>
      </c>
      <c r="OU90" s="577" t="str">
        <f>IF(Table1[[#This Row],[Etikett - B3 - Recyceltes Material]]="","",VLOOKUP(Table1[[#This Row],[Etikett - B3 - Recyceltes Material]],'DD FD'!AL:AM,2,FALSE))</f>
        <v/>
      </c>
      <c r="OV90" s="578" t="str">
        <f>IF(Table1[[#This Row],[Etikett - B3 - Recyceltes Material Anteil (in %)]]="","",Table1[[#This Row],[Etikett - B3 - Recyceltes Material Anteil (in %)]])</f>
        <v/>
      </c>
      <c r="OW90" s="577" t="str">
        <f>IF(Table1[[#This Row],[Etikett - B3 - Beschichtung]]="","",VLOOKUP(Table1[[#This Row],[Etikett - B3 - Beschichtung]],'DD FD'!AE:AF,2,FALSE))</f>
        <v/>
      </c>
      <c r="OX90" s="613" t="str">
        <f>IF(Table1[[#This Row],[Etikett - B3 - Beschichtung Anteil (in %)]]="","",Table1[[#This Row],[Etikett - B3 - Beschichtung Anteil (in %)]])</f>
        <v/>
      </c>
      <c r="OY90" s="618">
        <f>ROUNDUP(SUM(
IF(AND(LH90='DD FD'!$J$7,LJ90='DD FD'!$AI$3),LI90,0),
IF(AND(LR90='DD FD'!$J$7,LT90='DD FD'!$AI$3),LS90,0),
IF(AND(MB90='DD FD'!$J$7,MD90='DD FD'!$AI$3),MC90,0),
IF(AND(ML90='DD FD'!$J$7,MN90='DD FD'!$AI$3),MM90,0),
IF(AND(MW90='DD FD'!$J$7,MY90='DD FD'!$AI$3),MX90,0),
IF(AND(NH90='DD FD'!$J$7,NJ90='DD FD'!$AI$3),NI90,0),
IF(AND(NS90='DD FD'!$J$7,NU90='DD FD'!$AI$3),NT90,0),
IF(AND(OD90='DD FD'!$J$7,OF90='DD FD'!$AI$3),OE90,0),
IF(AND(OO90='DD FD'!$J$7,OQ90='DD FD'!$AI$3),OP90,0),
),2)</f>
        <v>0</v>
      </c>
      <c r="OZ90" s="617">
        <f>ROUNDUP(SUM(
IF(AND(LH90='DD FD'!$J$6,LJ90='DD FD'!$AI$3),LI90,0),
IF(AND(LR90='DD FD'!$J$6,LT90='DD FD'!$AI$3),LS90,0),
IF(AND(MB90='DD FD'!$J$6,MD90='DD FD'!$AI$3),MC90,0),
IF(AND(ML90='DD FD'!$J$6,MN90='DD FD'!$AI$3),MM90,0),
IF(AND(MW90='DD FD'!$J$6,MY90='DD FD'!$AI$3),MX90,0),
IF(AND(NH90='DD FD'!$J$6,NJ90='DD FD'!$AI$3),NI90,0),
IF(AND(NS90='DD FD'!$J$6,NU90='DD FD'!$AI$3),NT90,0),
IF(AND(OD90='DD FD'!$J$6,OF90='DD FD'!$AI$3),OE90,0),
IF(AND(OO90='DD FD'!$J$6,OQ90='DD FD'!$AI$3),OP90,0),
),2)</f>
        <v>0</v>
      </c>
      <c r="PA90" s="617">
        <f>ROUNDUP(SUM(
IF(AND(LH90='DD FD'!$J$10,LJ90='DD FD'!$AI$3),LI90,0),
IF(AND(LR90='DD FD'!$J$10,LT90='DD FD'!$AI$3),LS90,0),
IF(AND(MB90='DD FD'!$J$10,MD90='DD FD'!$AI$3),MC90,0),
IF(AND(ML90='DD FD'!$J$10,MN90='DD FD'!$AI$3),MM90,0),
IF(AND(MW90='DD FD'!$J$10,MY90='DD FD'!$AI$3),MX90,0),
IF(AND(NH90='DD FD'!$J$10,NJ90='DD FD'!$AI$3),NI90,0),
IF(AND(NS90='DD FD'!$J$10,NU90='DD FD'!$AI$3),NT90,0),
IF(AND(OD90='DD FD'!$J$10,OF90='DD FD'!$AI$3),OE90,0),
IF(AND(OO90='DD FD'!$J$10,OQ90='DD FD'!$AI$3),OP90,0),
),2)</f>
        <v>0</v>
      </c>
      <c r="PB90" s="617">
        <f>ROUNDUP(SUM(
IF(AND(LH90='DD FD'!$J$8,LJ90='DD FD'!$AI$3),LI90,0),
IF(AND(LR90='DD FD'!$J$8,LT90='DD FD'!$AI$3),LS90,0),
IF(AND(MB90='DD FD'!$J$8,MD90='DD FD'!$AI$3),MC90,0),
IF(AND(ML90='DD FD'!$J$8,MN90='DD FD'!$AI$3),MM90,0),
IF(AND(MW90='DD FD'!$J$8,MY90='DD FD'!$AI$3),MX90,0),
IF(AND(NH90='DD FD'!$J$8,NJ90='DD FD'!$AI$3),NI90,0),
IF(AND(NS90='DD FD'!$J$8,NU90='DD FD'!$AI$3),NT90,0),
IF(AND(OD90='DD FD'!$J$8,OF90='DD FD'!$AI$3),OE90,0),
IF(AND(OO90='DD FD'!$J$8,OQ90='DD FD'!$AI$3),OP90,0),
),2)</f>
        <v>0</v>
      </c>
      <c r="PC90" s="617">
        <f>ROUNDUP(SUM(
IF(AND(LH90='DD FD'!$J$5,LJ90='DD FD'!$AI$3),LI90,0),
IF(AND(LR90='DD FD'!$J$5,LT90='DD FD'!$AI$3),LS90,0),
IF(AND(MB90='DD FD'!$J$5,MD90='DD FD'!$AI$3),MC90,0),
IF(AND(ML90='DD FD'!$J$5,MN90='DD FD'!$AI$3),MM90,0),
IF(AND(MW90='DD FD'!$J$5,MY90='DD FD'!$AI$3),MX90,0),
IF(AND(NH90='DD FD'!$J$5,NJ90='DD FD'!$AI$3),NI90,0),
IF(AND(NS90='DD FD'!$J$5,NU90='DD FD'!$AI$3),NT90,0),
IF(AND(OD90='DD FD'!$J$5,OF90='DD FD'!$AI$3),OE90,0),
IF(AND(OO90='DD FD'!$J$5,OQ90='DD FD'!$AI$3),OP90,0),
),2)</f>
        <v>0</v>
      </c>
      <c r="PD90" s="617">
        <f>ROUNDUP(SUM(
IF(AND(LH90='DD FD'!$J$9,LJ90='DD FD'!$AI$3),LI90,0),
IF(AND(LR90='DD FD'!$J$9,LT90='DD FD'!$AI$3),LS90,0),
IF(AND(MB90='DD FD'!$J$9,MD90='DD FD'!$AI$3),MC90,0),
IF(AND(ML90='DD FD'!$J$9,MN90='DD FD'!$AI$3),MM90,0),
IF(AND(MW90='DD FD'!$J$9,MY90='DD FD'!$AI$3),MX90,0),
IF(AND(NH90='DD FD'!$J$9,NJ90='DD FD'!$AI$3),NI90,0),
IF(AND(NS90='DD FD'!$J$9,NU90='DD FD'!$AI$3),NT90,0),
IF(AND(OD90='DD FD'!$J$9,OF90='DD FD'!$AI$3),OE90,0),
IF(AND(OO90='DD FD'!$J$9,OQ90='DD FD'!$AI$3),OP90,0),
),2)</f>
        <v>0</v>
      </c>
      <c r="PE90" s="617">
        <f>ROUNDUP(SUM(
IF(AND(LH90='DD FD'!$J$4,LJ90='DD FD'!$AI$3),LI90,0),
IF(AND(LR90='DD FD'!$J$4,LT90='DD FD'!$AI$3),LS90,0),
IF(AND(MB90='DD FD'!$J$4,MD90='DD FD'!$AI$3),MC90,0),
IF(AND(ML90='DD FD'!$J$4,MN90='DD FD'!$AI$3),MM90,0),
IF(AND(MW90='DD FD'!$J$4,MY90='DD FD'!$AI$3),MX90,0),
IF(AND(NH90='DD FD'!$J$4,NJ90='DD FD'!$AI$3),NI90,0),
IF(AND(NS90='DD FD'!$J$4,NU90='DD FD'!$AI$3),NT90,0),
IF(AND(OD90='DD FD'!$J$4,OF90='DD FD'!$AI$3),OE90,0),
IF(AND(OO90='DD FD'!$J$4,OQ90='DD FD'!$AI$3),OP90,0),
),2)</f>
        <v>0</v>
      </c>
      <c r="PF90" s="619">
        <f>ROUNDUP(SUM(
IF(AND(LH90='DD FD'!$J$11,LJ90='DD FD'!$AI$3),LI90,0),
IF(AND(LR90='DD FD'!$J$11,LT90='DD FD'!$AI$3),LS90,0),
IF(AND(MB90='DD FD'!$J$11,MD90='DD FD'!$AI$3),MC90,0),
IF(AND(ML90='DD FD'!$J$11,MN90='DD FD'!$AI$3),MM90,0),
IF(AND(MW90='DD FD'!$J$11,MY90='DD FD'!$AI$3),MX90,0),
IF(AND(NH90='DD FD'!$J$11,NJ90='DD FD'!$AI$3),NI90,0),
IF(AND(NS90='DD FD'!$J$11,NU90='DD FD'!$AI$3),NT90,0),
IF(AND(OD90='DD FD'!$J$11,OF90='DD FD'!$AI$3),OE90,0),
IF(AND(OO90='DD FD'!$J$11,OQ90='DD FD'!$AI$3),OP90,0),
),2)</f>
        <v>0</v>
      </c>
    </row>
    <row r="91" spans="1:422">
      <c r="A91" s="806"/>
      <c r="B91" s="934"/>
      <c r="C91" s="247"/>
      <c r="D91" s="842"/>
      <c r="E91" s="247"/>
      <c r="F91" s="158"/>
      <c r="G91" s="710"/>
      <c r="H91" s="712"/>
      <c r="I91" s="936"/>
      <c r="J91" s="803"/>
      <c r="K91" s="150"/>
      <c r="L91" s="146" t="str">
        <f t="shared" si="27"/>
        <v/>
      </c>
      <c r="M91" s="501" t="str">
        <f t="shared" si="44"/>
        <v/>
      </c>
      <c r="N91" s="504"/>
      <c r="O91" s="113" t="str">
        <f t="shared" si="45"/>
        <v/>
      </c>
      <c r="P91" s="114" t="str">
        <f t="shared" si="28"/>
        <v/>
      </c>
      <c r="Q91" s="152"/>
      <c r="R91" s="152"/>
      <c r="S91" s="115" t="str">
        <f t="shared" si="46"/>
        <v/>
      </c>
      <c r="T91" s="159"/>
      <c r="U91" s="159"/>
      <c r="V91" s="157"/>
      <c r="W91" s="157"/>
      <c r="X91" s="157"/>
      <c r="Y91" s="772"/>
      <c r="Z91" s="158"/>
      <c r="AA91" s="144"/>
      <c r="AB91" s="112"/>
      <c r="AC91" s="153"/>
      <c r="AD91" s="153"/>
      <c r="AE91" s="153"/>
      <c r="AF91" s="153"/>
      <c r="AG91" s="153"/>
      <c r="AH91" s="153"/>
      <c r="AI91" s="152"/>
      <c r="AJ91" s="158"/>
      <c r="AK91" s="158"/>
      <c r="AL91" s="158"/>
      <c r="AM91" s="116" t="str">
        <f t="shared" si="47"/>
        <v/>
      </c>
      <c r="AN91" s="116" t="str">
        <f t="shared" si="48"/>
        <v/>
      </c>
      <c r="AO91" s="324"/>
      <c r="AP91" s="503"/>
      <c r="AQ91" s="487" t="str">
        <f t="shared" si="49"/>
        <v/>
      </c>
      <c r="AR91" s="113" t="str">
        <f t="shared" si="29"/>
        <v/>
      </c>
      <c r="AS91" s="113" t="str">
        <f t="shared" si="30"/>
        <v/>
      </c>
      <c r="AT91" s="113" t="str">
        <f t="shared" si="31"/>
        <v/>
      </c>
      <c r="AU91" s="113" t="str">
        <f t="shared" si="32"/>
        <v/>
      </c>
      <c r="AV91" s="159"/>
      <c r="AW91" s="157"/>
      <c r="AX91" s="157"/>
      <c r="AY91" s="157"/>
      <c r="AZ91" s="157"/>
      <c r="BA91" s="116" t="str">
        <f t="shared" si="33"/>
        <v/>
      </c>
      <c r="BB91" s="316"/>
      <c r="BC91" s="116" t="str">
        <f t="shared" si="34"/>
        <v/>
      </c>
      <c r="BD91" s="133" t="str">
        <f t="shared" si="35"/>
        <v/>
      </c>
      <c r="BE91" s="157"/>
      <c r="BF91" s="1180"/>
      <c r="BG91" s="1180"/>
      <c r="BH91" s="158"/>
      <c r="BI91" s="490"/>
      <c r="BJ91" s="514" t="str">
        <f t="shared" si="50"/>
        <v/>
      </c>
      <c r="BK91" s="789"/>
      <c r="BL91" s="116" t="str">
        <f t="shared" si="51"/>
        <v/>
      </c>
      <c r="BM91" s="144"/>
      <c r="BN91" s="144"/>
      <c r="BO91" s="144"/>
      <c r="BP91" s="790"/>
      <c r="BQ91" s="790"/>
      <c r="BR91" s="790"/>
      <c r="BS91" s="116" t="str">
        <f t="shared" si="36"/>
        <v/>
      </c>
      <c r="BT91" s="790"/>
      <c r="BU91" s="808" t="str">
        <f t="shared" si="37"/>
        <v/>
      </c>
      <c r="BV91" s="791"/>
      <c r="BW91" s="144"/>
      <c r="BX91" s="20"/>
      <c r="BY91" s="20"/>
      <c r="BZ91" s="20"/>
      <c r="CA91" s="792"/>
      <c r="CB91" s="1201"/>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c r="DL91" s="144"/>
      <c r="DM91" s="144"/>
      <c r="DN91" s="144"/>
      <c r="DO91" s="144"/>
      <c r="DP91" s="144"/>
      <c r="DQ91" s="144"/>
      <c r="DR91" s="144"/>
      <c r="DS91" s="144"/>
      <c r="DT91" s="144"/>
      <c r="DU91" s="144"/>
      <c r="DV91" s="144"/>
      <c r="DW91" s="144"/>
      <c r="DX91" s="144"/>
      <c r="DY91" s="144"/>
      <c r="DZ91" s="144"/>
      <c r="EA91" s="144"/>
      <c r="EB91" s="144"/>
      <c r="EC91" s="144"/>
      <c r="ED91" s="782" t="str">
        <f t="shared" si="52"/>
        <v/>
      </c>
      <c r="EE91" s="519"/>
      <c r="EF91" s="793"/>
      <c r="EG91" s="519"/>
      <c r="EH91" s="794"/>
      <c r="EI91" s="790"/>
      <c r="EJ91" s="794"/>
      <c r="EK91" s="794"/>
      <c r="EL91" s="790"/>
      <c r="EM91" s="790"/>
      <c r="EN91" s="790"/>
      <c r="EO91" s="112" t="str">
        <f t="shared" si="38"/>
        <v/>
      </c>
      <c r="EP91" s="790"/>
      <c r="EQ91" s="488" t="str">
        <f t="shared" si="39"/>
        <v/>
      </c>
      <c r="ER91" s="1100"/>
      <c r="ES91" s="1099" t="str">
        <f t="shared" si="53"/>
        <v/>
      </c>
      <c r="ET91" s="525"/>
      <c r="EU91" s="148"/>
      <c r="EV91" s="148"/>
      <c r="EW91" s="148"/>
      <c r="EX91" s="148"/>
      <c r="EY91" s="148"/>
      <c r="EZ91" s="148"/>
      <c r="FA91" s="148"/>
      <c r="FB91" s="148"/>
      <c r="FC91" s="148"/>
      <c r="FD91" s="148"/>
      <c r="FE91" s="148"/>
      <c r="FF91" s="148"/>
      <c r="FG91" s="148"/>
      <c r="FH91" s="148"/>
      <c r="FI91" s="528"/>
      <c r="FJ91" s="513" t="str">
        <f t="shared" si="40"/>
        <v/>
      </c>
      <c r="FK91" s="158"/>
      <c r="FL91" s="850"/>
      <c r="FM91" s="850"/>
      <c r="FN91" s="850"/>
      <c r="FO91" s="850"/>
      <c r="FP91" s="850"/>
      <c r="FQ91" s="850"/>
      <c r="FR91" s="157"/>
      <c r="FS91" s="143"/>
      <c r="FT91" s="143"/>
      <c r="FU91" s="847" t="str">
        <f t="shared" si="41"/>
        <v/>
      </c>
      <c r="FV91" s="555"/>
      <c r="FW91" s="523" t="str">
        <f>IF(Table1[[#This Row],[Nonfood Inhaltstoffe - Komponente]]="","",VLOOKUP(Table1[[#This Row],[Nonfood Inhaltstoffe - Komponente]],'Dropdown Auswahl'!BJ:BK,2,FALSE))</f>
        <v/>
      </c>
      <c r="FX91" s="1013"/>
      <c r="FY91" s="1011" t="str">
        <f t="shared" si="42"/>
        <v/>
      </c>
      <c r="FZ91" s="152"/>
      <c r="GA91" s="152"/>
      <c r="GB91" s="152"/>
      <c r="GC91" s="529" t="str">
        <f t="shared" si="43"/>
        <v/>
      </c>
      <c r="GG91" s="21"/>
      <c r="GH91" s="21"/>
      <c r="GI91" s="1019"/>
      <c r="GJ91" s="1016" t="str">
        <f>IF(Table1[[#This Row],[Global Trade Item Number (GTIN)]]="","",Table1[[#This Row],[Global Trade Item Number (GTIN)]])</f>
        <v/>
      </c>
      <c r="GK91" s="555" t="str">
        <f>IF(Table1[[#This Row],[WAWI-Nr./ Kreditoren-Nummer
(ASDV)]]&lt;&gt;"",Table1[[#This Row],[WAWI-Nr./ Kreditoren-Nummer
(ASDV)]],"")</f>
        <v/>
      </c>
      <c r="GL91" s="165"/>
      <c r="GM91" s="165"/>
      <c r="GN91" s="165"/>
      <c r="GO91" s="485"/>
      <c r="GP91" s="534"/>
      <c r="GQ91" s="533"/>
      <c r="GR91" s="486"/>
      <c r="GS91" s="486"/>
      <c r="GT91" s="486"/>
      <c r="GU91" s="486"/>
      <c r="GV91" s="486"/>
      <c r="GW91" s="542"/>
      <c r="GX91" s="538"/>
      <c r="GY91" s="144"/>
      <c r="GZ91" s="480"/>
      <c r="HA91" s="158"/>
      <c r="HB91" s="480"/>
      <c r="HC91" s="480"/>
      <c r="HD91" s="480"/>
      <c r="HE91" s="480"/>
      <c r="HF91" s="480"/>
      <c r="HG91" s="480"/>
      <c r="HH91" s="538"/>
      <c r="HI91" s="480"/>
      <c r="HJ91" s="480"/>
      <c r="HK91" s="480"/>
      <c r="HL91" s="480"/>
      <c r="HM91" s="480"/>
      <c r="HN91" s="480"/>
      <c r="HO91" s="480"/>
      <c r="HP91" s="480"/>
      <c r="HQ91" s="480"/>
      <c r="HR91" s="538"/>
      <c r="HS91" s="480"/>
      <c r="HT91" s="480"/>
      <c r="HU91" s="480"/>
      <c r="HV91" s="480"/>
      <c r="HW91" s="480"/>
      <c r="HX91" s="480"/>
      <c r="HY91" s="480"/>
      <c r="HZ91" s="480"/>
      <c r="IA91" s="480"/>
      <c r="IB91" s="538"/>
      <c r="IC91" s="480"/>
      <c r="ID91" s="480"/>
      <c r="IE91" s="480"/>
      <c r="IF91" s="480"/>
      <c r="IG91" s="480"/>
      <c r="IH91" s="480"/>
      <c r="II91" s="480"/>
      <c r="IJ91" s="480"/>
      <c r="IK91" s="480"/>
      <c r="IL91" s="480"/>
      <c r="IM91" s="538"/>
      <c r="IN91" s="480"/>
      <c r="IO91" s="480"/>
      <c r="IP91" s="480"/>
      <c r="IQ91" s="480"/>
      <c r="IR91" s="480"/>
      <c r="IS91" s="480"/>
      <c r="IT91" s="480"/>
      <c r="IU91" s="480"/>
      <c r="IV91" s="480"/>
      <c r="IW91" s="480"/>
      <c r="IX91" s="538"/>
      <c r="IY91" s="480"/>
      <c r="IZ91" s="480"/>
      <c r="JA91" s="480"/>
      <c r="JB91" s="480"/>
      <c r="JC91" s="480"/>
      <c r="JD91" s="480"/>
      <c r="JE91" s="480"/>
      <c r="JF91" s="480"/>
      <c r="JG91" s="480"/>
      <c r="JH91" s="480"/>
      <c r="JI91" s="538"/>
      <c r="JJ91" s="480"/>
      <c r="JK91" s="480"/>
      <c r="JL91" s="480"/>
      <c r="JM91" s="480"/>
      <c r="JN91" s="480"/>
      <c r="JO91" s="480"/>
      <c r="JP91" s="480"/>
      <c r="JQ91" s="480"/>
      <c r="JR91" s="480"/>
      <c r="JS91" s="590"/>
      <c r="JT91" s="538"/>
      <c r="JU91" s="480"/>
      <c r="JV91" s="480"/>
      <c r="JW91" s="480"/>
      <c r="JX91" s="480"/>
      <c r="JY91" s="480"/>
      <c r="JZ91" s="480"/>
      <c r="KA91" s="480"/>
      <c r="KB91" s="480"/>
      <c r="KC91" s="480"/>
      <c r="KD91" s="480"/>
      <c r="KE91" s="538"/>
      <c r="KF91" s="480"/>
      <c r="KG91" s="480"/>
      <c r="KH91" s="480"/>
      <c r="KI91" s="480"/>
      <c r="KJ91" s="480"/>
      <c r="KK91" s="480"/>
      <c r="KL91" s="480"/>
      <c r="KM91" s="480"/>
      <c r="KN91" s="480"/>
      <c r="KO91" s="480"/>
      <c r="KR91" s="568" t="str">
        <f>IF(Table1[[#This Row],[GTIN]]&lt;&gt;"",Table1[[#This Row],[GTIN]],"")</f>
        <v/>
      </c>
      <c r="KS91" s="569" t="str">
        <f>Table1[[#This Row],[Kreditor]]</f>
        <v/>
      </c>
      <c r="KT91" s="570" t="str">
        <f>IF(Table1[[#This Row],[Gültig ab (Datum)]]&lt;&gt;"",Table1[[#This Row],[Gültig ab (Datum)]],"")</f>
        <v/>
      </c>
      <c r="KU91" s="570"/>
      <c r="KV91" s="583" t="str">
        <f>IF(Table1[[#This Row],[Artikel verpackt? 
(X=Ja)]]="","",Table1[[#This Row],[Artikel verpackt? 
(X=Ja)]])</f>
        <v/>
      </c>
      <c r="KW91" s="571" t="str">
        <f>IF(Table1[[#This Row],[Verpackung recyclingfähig?
(X=Ja)]]="","",Table1[[#This Row],[Verpackung recyclingfähig?
(X=Ja)]])</f>
        <v/>
      </c>
      <c r="KX91" s="572"/>
      <c r="KY91" s="573"/>
      <c r="KZ91" s="574"/>
      <c r="LA91" s="574"/>
      <c r="LB91" s="574"/>
      <c r="LC91" s="574"/>
      <c r="LD91" s="574"/>
      <c r="LE91" s="574"/>
      <c r="LF91" s="575"/>
      <c r="LG91" s="576" t="str">
        <f>IF(Table1[[#This Row],[Hauptkörper - B1 - Art]]="","",VLOOKUP(Table1[[#This Row],[Hauptkörper - B1 - Art]],'DD FD'!B:C,2,FALSE))</f>
        <v/>
      </c>
      <c r="LH91" s="577" t="str">
        <f>IF(Table1[[#This Row],[Hauptkörper - B1 - Fraktion]]="","",VLOOKUP(Table1[[#This Row],[Hauptkörper - B1 - Fraktion]],'DD FD'!H:J,3,FALSE))</f>
        <v/>
      </c>
      <c r="LI91" s="574" t="str">
        <f>IF(Table1[[#This Row],[Hauptkörper - B1 - Gewicht
(in G)]]="","",Table1[[#This Row],[Hauptkörper - B1 - Gewicht
(in G)]])</f>
        <v/>
      </c>
      <c r="LJ91" s="574" t="str">
        <f>IF(Table1[[#This Row],[Hauptkörper - B1 - Lizenzierungs-pflichtig? (X=Ja)]]="","",Table1[[#This Row],[Hauptkörper - B1 - Lizenzierungs-pflichtig? (X=Ja)]])</f>
        <v/>
      </c>
      <c r="LK91" s="577" t="str">
        <f>IF(Table1[[#This Row],[Hauptkörper - B1 - Virgin Material]]="","",VLOOKUP(Table1[[#This Row],[Hauptkörper - B1 - Virgin Material]],'DD FD'!AJ:AK,2,FALSE))</f>
        <v/>
      </c>
      <c r="LL91" s="578" t="str">
        <f>IF(Table1[[#This Row],[Hauptkörper - B1 - Virgin Material Anteil (in %)]]="","",Table1[[#This Row],[Hauptkörper - B1 - Virgin Material Anteil (in %)]])</f>
        <v/>
      </c>
      <c r="LM91" s="577" t="str">
        <f>IF(Table1[[#This Row],[Hauptkörper - B1 - Recyceltes Material]]="","",VLOOKUP(Table1[[#This Row],[Hauptkörper - B1 - Recyceltes Material]],'DD FD'!AL:AM,2,FALSE))</f>
        <v/>
      </c>
      <c r="LN91" s="578" t="str">
        <f>IF(Table1[[#This Row],[Hauptkörper - B1 - Recyceltes Material Anteil (in %)]]="","",Table1[[#This Row],[Hauptkörper - B1 - Recyceltes Material Anteil (in %)]])</f>
        <v/>
      </c>
      <c r="LO91" s="579" t="str">
        <f>IF(Table1[[#This Row],[Hauptkörper - B1 - Beschichtung]]="","",VLOOKUP(Table1[[#This Row],[Hauptkörper - B1 - Beschichtung]],'DD FD'!AE:AF,2,FALSE))</f>
        <v/>
      </c>
      <c r="LP91" s="580" t="str">
        <f>IF(Table1[[#This Row],[Hauptkörper - B1 - Beschichtung Anteil (in %)]]="","",Table1[[#This Row],[Hauptkörper - B1 - Beschichtung Anteil (in %)]])</f>
        <v/>
      </c>
      <c r="LQ91" s="576" t="str">
        <f>IF(Table1[[#This Row],[Hauptkörper - B2 - Art]]="","",VLOOKUP(Table1[[#This Row],[Hauptkörper - B2 - Art]],'DD FD'!B:C,2,FALSE))</f>
        <v/>
      </c>
      <c r="LR91" s="577" t="str">
        <f>IF(Table1[[#This Row],[Hauptkörper - B2 - Fraktion]]="","",VLOOKUP(Table1[[#This Row],[Hauptkörper - B2 - Fraktion]],'DD FD'!H:J,3,FALSE))</f>
        <v/>
      </c>
      <c r="LS91" s="574" t="str">
        <f>IF(Table1[[#This Row],[Hauptkörper - B2 - Gewicht
(in G)]]="","",Table1[[#This Row],[Hauptkörper - B2 - Gewicht
(in G)]])</f>
        <v/>
      </c>
      <c r="LT91" s="574" t="str">
        <f>IF(Table1[[#This Row],[Hauptkörper - B2 - Lizenzierungs-pflichtig? (X=Ja)]]="","",Table1[[#This Row],[Hauptkörper - B2 - Lizenzierungs-pflichtig? (X=Ja)]])</f>
        <v/>
      </c>
      <c r="LU91" s="577" t="str">
        <f>IF(Table1[[#This Row],[Hauptkörper - B2 - Virgin Material]]="","",VLOOKUP(Table1[[#This Row],[Hauptkörper - B2 - Virgin Material]],'DD FD'!AJ:AK,2,FALSE))</f>
        <v/>
      </c>
      <c r="LV91" s="578" t="str">
        <f>IF(Table1[[#This Row],[Hauptkörper - B2 - Virgin Material Anteil (in %)]]="","",Table1[[#This Row],[Hauptkörper - B2 - Virgin Material Anteil (in %)]])</f>
        <v/>
      </c>
      <c r="LW91" s="577" t="str">
        <f>IF(Table1[[#This Row],[Hauptkörper - B2 - Recyceltes Material]]="","",VLOOKUP(Table1[[#This Row],[Hauptkörper - B2 - Recyceltes Material]],'DD FD'!AL:AM,2,FALSE))</f>
        <v/>
      </c>
      <c r="LX91" s="578" t="str">
        <f>IF(Table1[[#This Row],[Hauptkörper - B2 - Recyceltes Material Anteil (in %)]]="","",Table1[[#This Row],[Hauptkörper - B2 - Recyceltes Material Anteil (in %)]])</f>
        <v/>
      </c>
      <c r="LY91" s="577" t="str">
        <f>IF(Table1[[#This Row],[Hauptkörper - B2 - Beschichtung]]="","",VLOOKUP(Table1[[#This Row],[Hauptkörper - B2 - Beschichtung]],'DD FD'!AE:AF,2,FALSE))</f>
        <v/>
      </c>
      <c r="LZ91" s="580" t="str">
        <f>IF(Table1[[#This Row],[Hauptkörper - B2 - Beschichtung Anteil (in %)]]="","",Table1[[#This Row],[Hauptkörper - B2 - Beschichtung Anteil (in %)]])</f>
        <v/>
      </c>
      <c r="MA91" s="576" t="str">
        <f>IF(Table1[[#This Row],[Hauptkörper - B3 - Art]]="","",VLOOKUP(Table1[[#This Row],[Hauptkörper - B3 - Art]],'DD FD'!B:C,2,FALSE))</f>
        <v/>
      </c>
      <c r="MB91" s="577" t="str">
        <f>IF(Table1[[#This Row],[Hauptkörper - B3 - Fraktion]]="","",VLOOKUP(Table1[[#This Row],[Hauptkörper - B3 - Fraktion]],'DD FD'!H:J,3,FALSE))</f>
        <v/>
      </c>
      <c r="MC91" s="574" t="str">
        <f>IF(Table1[[#This Row],[Hauptkörper - B3 - Gewicht
(in G)]]="","",Table1[[#This Row],[Hauptkörper - B3 - Gewicht
(in G)]])</f>
        <v/>
      </c>
      <c r="MD91" s="574" t="str">
        <f>IF(Table1[[#This Row],[Hauptkörper - B3 - Lizenzierungs-pflichtig? (X=Ja)]]="","",Table1[[#This Row],[Hauptkörper - B3 - Lizenzierungs-pflichtig? (X=Ja)]])</f>
        <v/>
      </c>
      <c r="ME91" s="577" t="str">
        <f>IF(Table1[[#This Row],[Hauptkörper - B3 - Virgin Material]]="","",VLOOKUP(Table1[[#This Row],[Hauptkörper - B3 - Virgin Material]],'DD FD'!AJ:AK,2,FALSE))</f>
        <v/>
      </c>
      <c r="MF91" s="578" t="str">
        <f>IF(Table1[[#This Row],[Hauptkörper - B3 - Virgin Material Anteil (in %)]]="","",Table1[[#This Row],[Hauptkörper - B3 - Virgin Material Anteil (in %)]])</f>
        <v/>
      </c>
      <c r="MG91" s="577" t="str">
        <f>IF(Table1[[#This Row],[Hauptkörper - B3 - Recyceltes Material]]="","",VLOOKUP(Table1[[#This Row],[Hauptkörper - B3 - Recyceltes Material]],'DD FD'!AL:AM,2,FALSE))</f>
        <v/>
      </c>
      <c r="MH91" s="578" t="str">
        <f>IF(Table1[[#This Row],[Hauptkörper - B3 - Recyceltes Material Anteil (in %)]]="","",Table1[[#This Row],[Hauptkörper - B3 - Recyceltes Material Anteil (in %)]])</f>
        <v/>
      </c>
      <c r="MI91" s="577" t="str">
        <f>IF(Table1[[#This Row],[Hauptkörper - B3 - Beschichtung]]="","",VLOOKUP(Table1[[#This Row],[Hauptkörper - B3 - Beschichtung]],'DD FD'!AE:AF,2,FALSE))</f>
        <v/>
      </c>
      <c r="MJ91" s="580" t="str">
        <f>IF(Table1[[#This Row],[Hauptkörper - B3 - Beschichtung Anteil (in %)]]="","",Table1[[#This Row],[Hauptkörper - B3 - Beschichtung Anteil (in %)]])</f>
        <v/>
      </c>
      <c r="MK91" s="576" t="str">
        <f>IF(Table1[[#This Row],[Verschluss - B1 - Art]]="","",VLOOKUP(Table1[[#This Row],[Verschluss - B1 - Art]],'DD FD'!D:E,2,FALSE))</f>
        <v/>
      </c>
      <c r="ML91" s="577" t="str">
        <f>IF(Table1[[#This Row],[Verschluss - B1 - Fraktion]]="","",VLOOKUP(Table1[[#This Row],[Verschluss - B1 - Fraktion]],'DD FD'!H:J,3,FALSE))</f>
        <v/>
      </c>
      <c r="MM91" s="574" t="str">
        <f>IF(Table1[[#This Row],[Verschluss - B1 - Gewicht (in G)]]="","",Table1[[#This Row],[Verschluss - B1 - Gewicht (in G)]])</f>
        <v/>
      </c>
      <c r="MN91" s="574" t="str">
        <f>IF(Table1[[#This Row],[Verschluss - B1 - Lizenzierungs-pflichtig? (X=Ja)]]="","",Table1[[#This Row],[Verschluss - B1 - Lizenzierungs-pflichtig? (X=Ja)]])</f>
        <v/>
      </c>
      <c r="MO91" s="574" t="str">
        <f>IF(Table1[[#This Row],[Verschluss - B1 - Trennbar vom Hauptkörper? (X=Ja)]]="","",Table1[[#This Row],[Verschluss - B1 - Trennbar vom Hauptkörper? (X=Ja)]])</f>
        <v/>
      </c>
      <c r="MP91" s="577" t="str">
        <f>IF(Table1[[#This Row],[Verschluss - B1 - Virgin Material]]="","",VLOOKUP(Table1[[#This Row],[Verschluss - B1 - Virgin Material]],'DD FD'!AJ:AK,2,FALSE))</f>
        <v/>
      </c>
      <c r="MQ91" s="578" t="str">
        <f>IF(Table1[[#This Row],[Verschluss - B1 - Virgin Material Anteil (in %)]]="","",Table1[[#This Row],[Verschluss - B1 - Virgin Material Anteil (in %)]])</f>
        <v/>
      </c>
      <c r="MR91" s="577" t="str">
        <f>IF(Table1[[#This Row],[Verschluss - B1 - Recyceltes Material]]="","",VLOOKUP(Table1[[#This Row],[Verschluss - B1 - Recyceltes Material]],'DD FD'!AL:AM,2,FALSE))</f>
        <v/>
      </c>
      <c r="MS91" s="578" t="str">
        <f>IF(Table1[[#This Row],[Verschluss - B1 - Recyceltes Material Anteil (in %)]]="","",Table1[[#This Row],[Verschluss - B1 - Recyceltes Material Anteil (in %)]])</f>
        <v/>
      </c>
      <c r="MT91" s="577" t="str">
        <f>IF(Table1[[#This Row],[Verschluss - B1 - Beschichtung]]="","",VLOOKUP(Table1[[#This Row],[Verschluss - B1 - Beschichtung]],'DD FD'!AE:AF,2,FALSE))</f>
        <v/>
      </c>
      <c r="MU91" s="580" t="str">
        <f>IF(Table1[[#This Row],[Verschluss - B1 - Beschichtung Anteil (in %)]]="","",Table1[[#This Row],[Verschluss - B1 - Beschichtung Anteil (in %)]])</f>
        <v/>
      </c>
      <c r="MV91" s="576" t="str">
        <f>IF(Table1[[#This Row],[Verschluss - B2 - Art]]="","",VLOOKUP(Table1[[#This Row],[Verschluss - B2 - Art]],'DD FD'!D:E,2,FALSE))</f>
        <v/>
      </c>
      <c r="MW91" s="577" t="str">
        <f>IF(Table1[[#This Row],[Verschluss - B2 - Fraktion]]="","",VLOOKUP(Table1[[#This Row],[Verschluss - B2 - Fraktion]],'DD FD'!H:J,3,FALSE))</f>
        <v/>
      </c>
      <c r="MX91" s="574" t="str">
        <f>IF(Table1[[#This Row],[Verschluss - B2 - Gewicht (in G)]]="","",Table1[[#This Row],[Verschluss - B2 - Gewicht (in G)]])</f>
        <v/>
      </c>
      <c r="MY91" s="574" t="str">
        <f>IF(Table1[[#This Row],[Verschluss - B2 - Lizenzierungs-pflichtig? (X=Ja)]]="","",Table1[[#This Row],[Verschluss - B2 - Lizenzierungs-pflichtig? (X=Ja)]])</f>
        <v/>
      </c>
      <c r="MZ91" s="574" t="str">
        <f>IF(Table1[[#This Row],[Verschluss - B2 - Trennbar vom Hauptkörper? (X=Ja)]]="","",Table1[[#This Row],[Verschluss - B2 - Trennbar vom Hauptkörper? (X=Ja)]])</f>
        <v/>
      </c>
      <c r="NA91" s="577" t="str">
        <f>IF(Table1[[#This Row],[Verschluss - B2 - Virgin Material]]="","",VLOOKUP(Table1[[#This Row],[Verschluss - B2 - Virgin Material]],'DD FD'!AJ:AK,2,FALSE))</f>
        <v/>
      </c>
      <c r="NB91" s="578" t="str">
        <f>IF(Table1[[#This Row],[Verschluss - B2 - Virgin Material Anteil (in %)]]="","",Table1[[#This Row],[Verschluss - B2 - Virgin Material Anteil (in %)]])</f>
        <v/>
      </c>
      <c r="NC91" s="577" t="str">
        <f>IF(Table1[[#This Row],[Verschluss - B2 - Recyceltes Material]]="","",VLOOKUP(Table1[[#This Row],[Verschluss - B2 - Recyceltes Material]],'DD FD'!AL:AM,2,FALSE))</f>
        <v/>
      </c>
      <c r="ND91" s="578" t="str">
        <f>IF(Table1[[#This Row],[Verschluss - B2 - Recyceltes Material Anteil (in %)]]="","",Table1[[#This Row],[Verschluss - B2 - Recyceltes Material Anteil (in %)]])</f>
        <v/>
      </c>
      <c r="NE91" s="577" t="str">
        <f>IF(Table1[[#This Row],[Verschluss - B2 - Beschichtung]]="","",VLOOKUP(Table1[[#This Row],[Verschluss - B2 - Beschichtung]],'DD FD'!AE:AF,2,FALSE))</f>
        <v/>
      </c>
      <c r="NF91" s="580" t="str">
        <f>IF(Table1[[#This Row],[Verschluss - B2 - Beschichtung Anteil (in %)]]="","",Table1[[#This Row],[Verschluss - B2 - Beschichtung Anteil (in %)]])</f>
        <v/>
      </c>
      <c r="NG91" s="576" t="str">
        <f>IF(Table1[[#This Row],[Verschluss - B3 - Art]]="","",VLOOKUP(Table1[[#This Row],[Verschluss - B3 - Art]],'DD FD'!D:E,2,FALSE))</f>
        <v/>
      </c>
      <c r="NH91" s="577" t="str">
        <f>IF(Table1[[#This Row],[Verschluss - B3 - Fraktion]]="","",VLOOKUP(Table1[[#This Row],[Verschluss - B3 - Fraktion]],'DD FD'!H:J,3,FALSE))</f>
        <v/>
      </c>
      <c r="NI91" s="574" t="str">
        <f>IF(Table1[[#This Row],[Verschluss - B3 - Gewicht (in G)]]="","",Table1[[#This Row],[Verschluss - B3 - Gewicht (in G)]])</f>
        <v/>
      </c>
      <c r="NJ91" s="574" t="str">
        <f>IF(Table1[[#This Row],[Verschluss - B3 - Lizenzierungs-pflichtig? (X=Ja)]]="","",Table1[[#This Row],[Verschluss - B3 - Lizenzierungs-pflichtig? (X=Ja)]])</f>
        <v/>
      </c>
      <c r="NK91" s="574" t="str">
        <f>IF(Table1[[#This Row],[Verschluss - B3 - Trennbar vom Hauptkörper? (X=Ja)]]="","",Table1[[#This Row],[Verschluss - B3 - Trennbar vom Hauptkörper? (X=Ja)]])</f>
        <v/>
      </c>
      <c r="NL91" s="577" t="str">
        <f>IF(Table1[[#This Row],[Verschluss - B3 - Virgin Material]]="","",VLOOKUP(Table1[[#This Row],[Verschluss - B3 - Virgin Material]],'DD FD'!AJ:AK,2,FALSE))</f>
        <v/>
      </c>
      <c r="NM91" s="578" t="str">
        <f>IF(Table1[[#This Row],[Verschluss - B3 - Virgin Material Anteil (in %)]]="","",Table1[[#This Row],[Verschluss - B3 - Virgin Material Anteil (in %)]])</f>
        <v/>
      </c>
      <c r="NN91" s="577" t="str">
        <f>IF(Table1[[#This Row],[Verschluss - B3 - Recyceltes Material]]="","",VLOOKUP(Table1[[#This Row],[Verschluss - B3 - Recyceltes Material]],'DD FD'!AL:AM,2,FALSE))</f>
        <v/>
      </c>
      <c r="NO91" s="578" t="str">
        <f>IF(Table1[[#This Row],[Verschluss - B3 - Recyceltes Material Anteil (in %)]]="","",Table1[[#This Row],[Verschluss - B3 - Recyceltes Material Anteil (in %)]])</f>
        <v/>
      </c>
      <c r="NP91" s="577" t="str">
        <f>IF(Table1[[#This Row],[Verschluss - B3 - Beschichtung]]="","",VLOOKUP(Table1[[#This Row],[Verschluss - B3 - Beschichtung]],'DD FD'!AE:AF,2,FALSE))</f>
        <v/>
      </c>
      <c r="NQ91" s="580" t="str">
        <f>IF(Table1[[#This Row],[Verschluss - B3 - Beschichtung Anteil (in %)]]="","",Table1[[#This Row],[Verschluss - B3 - Beschichtung Anteil (in %)]])</f>
        <v/>
      </c>
      <c r="NR91" s="576" t="str">
        <f>IF(Table1[[#This Row],[Etikett - B1 - Art]]="","",VLOOKUP(Table1[[#This Row],[Etikett - B1 - Art]],'DD FD'!F:G,2,FALSE))</f>
        <v/>
      </c>
      <c r="NS91" s="577" t="str">
        <f>IF(Table1[[#This Row],[Etikett - B1 - Fraktion]]="","",VLOOKUP(Table1[[#This Row],[Etikett - B1 - Fraktion]],'DD FD'!H:J,3,FALSE))</f>
        <v/>
      </c>
      <c r="NT91" s="574" t="str">
        <f>IF(Table1[[#This Row],[Etikett - B1 - Gewicht (in G)]]="","",Table1[[#This Row],[Etikett - B1 - Gewicht (in G)]])</f>
        <v/>
      </c>
      <c r="NU91" s="574" t="str">
        <f>IF(Table1[[#This Row],[Etikett - B1 - Lizenzierungs-pflichtig? (X=Ja)]]="","",Table1[[#This Row],[Etikett - B1 - Lizenzierungs-pflichtig? (X=Ja)]])</f>
        <v/>
      </c>
      <c r="NV91" s="574" t="str">
        <f>IF(Table1[[#This Row],[Etikett - B1 - Trennbar vom Hauptkörper? (X=Ja)]]="","",Table1[[#This Row],[Etikett - B1 - Trennbar vom Hauptkörper? (X=Ja)]])</f>
        <v/>
      </c>
      <c r="NW91" s="577" t="str">
        <f>IF(Table1[[#This Row],[Etikett - B1 - Virgin Material]]="","",VLOOKUP(Table1[[#This Row],[Etikett - B1 - Virgin Material]],'DD FD'!AJ:AK,2,FALSE))</f>
        <v/>
      </c>
      <c r="NX91" s="578" t="str">
        <f>IF(Table1[[#This Row],[Etikett - B1 - Virgin Material Anteil (in %)]]="","",Table1[[#This Row],[Etikett - B1 - Virgin Material Anteil (in %)]])</f>
        <v/>
      </c>
      <c r="NY91" s="577" t="str">
        <f>IF(Table1[[#This Row],[Etikett - B1 - Recyceltes Material]]="","",VLOOKUP(Table1[[#This Row],[Etikett - B1 - Recyceltes Material]],'DD FD'!AL:AM,2,FALSE))</f>
        <v/>
      </c>
      <c r="NZ91" s="578" t="str">
        <f>IF(Table1[[#This Row],[Etikett - B1 - Recyceltes Material Anteil (in %)]]="","",Table1[[#This Row],[Etikett - B1 - Recyceltes Material Anteil (in %)]])</f>
        <v/>
      </c>
      <c r="OA91" s="577" t="str">
        <f>IF(Table1[[#This Row],[Etikett - B1 - Beschichtung]]="","",VLOOKUP(Table1[[#This Row],[Etikett - B1 - Beschichtung]],'DD FD'!AE:AF,2,FALSE))</f>
        <v/>
      </c>
      <c r="OB91" s="580" t="str">
        <f>IF(Table1[[#This Row],[Etikett - B1 - Beschichtung Anteil (in %)]]="","",Table1[[#This Row],[Etikett - B1 - Beschichtung Anteil (in %)]])</f>
        <v/>
      </c>
      <c r="OC91" s="576" t="str">
        <f>IF(Table1[[#This Row],[Etikett - B2 - Art]]="","",VLOOKUP(Table1[[#This Row],[Etikett - B2 - Art]],'DD FD'!F:G,2,FALSE))</f>
        <v/>
      </c>
      <c r="OD91" s="577" t="str">
        <f>IF(Table1[[#This Row],[Etikett - B2 - Fraktion]]="","",VLOOKUP(Table1[[#This Row],[Etikett - B2 - Fraktion]],'DD FD'!H:J,3,FALSE))</f>
        <v/>
      </c>
      <c r="OE91" s="574" t="str">
        <f>IF(Table1[[#This Row],[Etikett - B2 - Gewicht (in G)]]="","",Table1[[#This Row],[Etikett - B2 - Gewicht (in G)]])</f>
        <v/>
      </c>
      <c r="OF91" s="574" t="str">
        <f>IF(Table1[[#This Row],[Etikett - B2 - Lizenzierungs-pflichtig? (X=Ja)]]="","",Table1[[#This Row],[Etikett - B2 - Lizenzierungs-pflichtig? (X=Ja)]])</f>
        <v/>
      </c>
      <c r="OG91" s="574" t="str">
        <f>IF(Table1[[#This Row],[Etikett - B2 - Trennbar vom Hauptkörper? (X=Ja)]]="","",Table1[[#This Row],[Etikett - B2 - Trennbar vom Hauptkörper? (X=Ja)]])</f>
        <v/>
      </c>
      <c r="OH91" s="577" t="str">
        <f>IF(Table1[[#This Row],[Etikett - B2 - Virgin Material]]="","",VLOOKUP(Table1[[#This Row],[Etikett - B2 - Virgin Material]],'DD FD'!AJ:AK,2,FALSE))</f>
        <v/>
      </c>
      <c r="OI91" s="578" t="str">
        <f>IF(Table1[[#This Row],[Etikett - B2 - Virgin Material Anteil (in %)]]="","",Table1[[#This Row],[Etikett - B2 - Virgin Material Anteil (in %)]])</f>
        <v/>
      </c>
      <c r="OJ91" s="577" t="str">
        <f>IF(Table1[[#This Row],[Etikett - B2 - Recyceltes Material]]="","",VLOOKUP(Table1[[#This Row],[Etikett - B2 - Recyceltes Material]],'DD FD'!AL:AM,2,FALSE))</f>
        <v/>
      </c>
      <c r="OK91" s="578" t="str">
        <f>IF(Table1[[#This Row],[Etikett - B2 - Recyceltes Material Anteil (in %)]]="","",Table1[[#This Row],[Etikett - B2 - Recyceltes Material Anteil (in %)]])</f>
        <v/>
      </c>
      <c r="OL91" s="577" t="str">
        <f>IF(Table1[[#This Row],[Etikett - B2 - Beschichtung]]="","",VLOOKUP(Table1[[#This Row],[Etikett - B2 - Beschichtung]],'DD FD'!AE:AF,2,FALSE))</f>
        <v/>
      </c>
      <c r="OM91" s="580" t="str">
        <f>IF(Table1[[#This Row],[Etikett - B2 - Beschichtung Anteil (in %)]]="","",Table1[[#This Row],[Etikett - B2 - Beschichtung Anteil (in %)]])</f>
        <v/>
      </c>
      <c r="ON91" s="576" t="str">
        <f>IF(Table1[[#This Row],[Etikett - B3 - Art]]="","",VLOOKUP(Table1[[#This Row],[Etikett - B3 - Art]],'DD FD'!F:G,2,FALSE))</f>
        <v/>
      </c>
      <c r="OO91" s="577" t="str">
        <f>IF(Table1[[#This Row],[Etikett - B3 - Fraktion]]="","",VLOOKUP(Table1[[#This Row],[Etikett - B3 - Fraktion]],'DD FD'!H:J,3,FALSE))</f>
        <v/>
      </c>
      <c r="OP91" s="574" t="str">
        <f>IF(Table1[[#This Row],[Etikett - B3 - Gewicht (in G)]]="","",Table1[[#This Row],[Etikett - B3 - Gewicht (in G)]])</f>
        <v/>
      </c>
      <c r="OQ91" s="574" t="str">
        <f>IF(Table1[[#This Row],[Etikett - B3 - Lizenzierungs-pflichtig? (X=Ja)]]="","",Table1[[#This Row],[Etikett - B3 - Lizenzierungs-pflichtig? (X=Ja)]])</f>
        <v/>
      </c>
      <c r="OR91" s="574" t="str">
        <f>IF(Table1[[#This Row],[Etikett - B3 - Trennbar vom Hauptkörper? (X=Ja)]]="","",Table1[[#This Row],[Etikett - B3 - Trennbar vom Hauptkörper? (X=Ja)]])</f>
        <v/>
      </c>
      <c r="OS91" s="577" t="str">
        <f>IF(Table1[[#This Row],[Etikett - B3 - Virgin Material]]="","",VLOOKUP(Table1[[#This Row],[Etikett - B3 - Virgin Material]],'DD FD'!AJ:AK,2,FALSE))</f>
        <v/>
      </c>
      <c r="OT91" s="578" t="str">
        <f>IF(Table1[[#This Row],[Etikett - B3 - Virgin Material Anteil (in %)]]="","",Table1[[#This Row],[Etikett - B3 - Virgin Material Anteil (in %)]])</f>
        <v/>
      </c>
      <c r="OU91" s="577" t="str">
        <f>IF(Table1[[#This Row],[Etikett - B3 - Recyceltes Material]]="","",VLOOKUP(Table1[[#This Row],[Etikett - B3 - Recyceltes Material]],'DD FD'!AL:AM,2,FALSE))</f>
        <v/>
      </c>
      <c r="OV91" s="578" t="str">
        <f>IF(Table1[[#This Row],[Etikett - B3 - Recyceltes Material Anteil (in %)]]="","",Table1[[#This Row],[Etikett - B3 - Recyceltes Material Anteil (in %)]])</f>
        <v/>
      </c>
      <c r="OW91" s="577" t="str">
        <f>IF(Table1[[#This Row],[Etikett - B3 - Beschichtung]]="","",VLOOKUP(Table1[[#This Row],[Etikett - B3 - Beschichtung]],'DD FD'!AE:AF,2,FALSE))</f>
        <v/>
      </c>
      <c r="OX91" s="613" t="str">
        <f>IF(Table1[[#This Row],[Etikett - B3 - Beschichtung Anteil (in %)]]="","",Table1[[#This Row],[Etikett - B3 - Beschichtung Anteil (in %)]])</f>
        <v/>
      </c>
      <c r="OY91" s="618">
        <f>ROUNDUP(SUM(
IF(AND(LH91='DD FD'!$J$7,LJ91='DD FD'!$AI$3),LI91,0),
IF(AND(LR91='DD FD'!$J$7,LT91='DD FD'!$AI$3),LS91,0),
IF(AND(MB91='DD FD'!$J$7,MD91='DD FD'!$AI$3),MC91,0),
IF(AND(ML91='DD FD'!$J$7,MN91='DD FD'!$AI$3),MM91,0),
IF(AND(MW91='DD FD'!$J$7,MY91='DD FD'!$AI$3),MX91,0),
IF(AND(NH91='DD FD'!$J$7,NJ91='DD FD'!$AI$3),NI91,0),
IF(AND(NS91='DD FD'!$J$7,NU91='DD FD'!$AI$3),NT91,0),
IF(AND(OD91='DD FD'!$J$7,OF91='DD FD'!$AI$3),OE91,0),
IF(AND(OO91='DD FD'!$J$7,OQ91='DD FD'!$AI$3),OP91,0),
),2)</f>
        <v>0</v>
      </c>
      <c r="OZ91" s="617">
        <f>ROUNDUP(SUM(
IF(AND(LH91='DD FD'!$J$6,LJ91='DD FD'!$AI$3),LI91,0),
IF(AND(LR91='DD FD'!$J$6,LT91='DD FD'!$AI$3),LS91,0),
IF(AND(MB91='DD FD'!$J$6,MD91='DD FD'!$AI$3),MC91,0),
IF(AND(ML91='DD FD'!$J$6,MN91='DD FD'!$AI$3),MM91,0),
IF(AND(MW91='DD FD'!$J$6,MY91='DD FD'!$AI$3),MX91,0),
IF(AND(NH91='DD FD'!$J$6,NJ91='DD FD'!$AI$3),NI91,0),
IF(AND(NS91='DD FD'!$J$6,NU91='DD FD'!$AI$3),NT91,0),
IF(AND(OD91='DD FD'!$J$6,OF91='DD FD'!$AI$3),OE91,0),
IF(AND(OO91='DD FD'!$J$6,OQ91='DD FD'!$AI$3),OP91,0),
),2)</f>
        <v>0</v>
      </c>
      <c r="PA91" s="617">
        <f>ROUNDUP(SUM(
IF(AND(LH91='DD FD'!$J$10,LJ91='DD FD'!$AI$3),LI91,0),
IF(AND(LR91='DD FD'!$J$10,LT91='DD FD'!$AI$3),LS91,0),
IF(AND(MB91='DD FD'!$J$10,MD91='DD FD'!$AI$3),MC91,0),
IF(AND(ML91='DD FD'!$J$10,MN91='DD FD'!$AI$3),MM91,0),
IF(AND(MW91='DD FD'!$J$10,MY91='DD FD'!$AI$3),MX91,0),
IF(AND(NH91='DD FD'!$J$10,NJ91='DD FD'!$AI$3),NI91,0),
IF(AND(NS91='DD FD'!$J$10,NU91='DD FD'!$AI$3),NT91,0),
IF(AND(OD91='DD FD'!$J$10,OF91='DD FD'!$AI$3),OE91,0),
IF(AND(OO91='DD FD'!$J$10,OQ91='DD FD'!$AI$3),OP91,0),
),2)</f>
        <v>0</v>
      </c>
      <c r="PB91" s="617">
        <f>ROUNDUP(SUM(
IF(AND(LH91='DD FD'!$J$8,LJ91='DD FD'!$AI$3),LI91,0),
IF(AND(LR91='DD FD'!$J$8,LT91='DD FD'!$AI$3),LS91,0),
IF(AND(MB91='DD FD'!$J$8,MD91='DD FD'!$AI$3),MC91,0),
IF(AND(ML91='DD FD'!$J$8,MN91='DD FD'!$AI$3),MM91,0),
IF(AND(MW91='DD FD'!$J$8,MY91='DD FD'!$AI$3),MX91,0),
IF(AND(NH91='DD FD'!$J$8,NJ91='DD FD'!$AI$3),NI91,0),
IF(AND(NS91='DD FD'!$J$8,NU91='DD FD'!$AI$3),NT91,0),
IF(AND(OD91='DD FD'!$J$8,OF91='DD FD'!$AI$3),OE91,0),
IF(AND(OO91='DD FD'!$J$8,OQ91='DD FD'!$AI$3),OP91,0),
),2)</f>
        <v>0</v>
      </c>
      <c r="PC91" s="617">
        <f>ROUNDUP(SUM(
IF(AND(LH91='DD FD'!$J$5,LJ91='DD FD'!$AI$3),LI91,0),
IF(AND(LR91='DD FD'!$J$5,LT91='DD FD'!$AI$3),LS91,0),
IF(AND(MB91='DD FD'!$J$5,MD91='DD FD'!$AI$3),MC91,0),
IF(AND(ML91='DD FD'!$J$5,MN91='DD FD'!$AI$3),MM91,0),
IF(AND(MW91='DD FD'!$J$5,MY91='DD FD'!$AI$3),MX91,0),
IF(AND(NH91='DD FD'!$J$5,NJ91='DD FD'!$AI$3),NI91,0),
IF(AND(NS91='DD FD'!$J$5,NU91='DD FD'!$AI$3),NT91,0),
IF(AND(OD91='DD FD'!$J$5,OF91='DD FD'!$AI$3),OE91,0),
IF(AND(OO91='DD FD'!$J$5,OQ91='DD FD'!$AI$3),OP91,0),
),2)</f>
        <v>0</v>
      </c>
      <c r="PD91" s="617">
        <f>ROUNDUP(SUM(
IF(AND(LH91='DD FD'!$J$9,LJ91='DD FD'!$AI$3),LI91,0),
IF(AND(LR91='DD FD'!$J$9,LT91='DD FD'!$AI$3),LS91,0),
IF(AND(MB91='DD FD'!$J$9,MD91='DD FD'!$AI$3),MC91,0),
IF(AND(ML91='DD FD'!$J$9,MN91='DD FD'!$AI$3),MM91,0),
IF(AND(MW91='DD FD'!$J$9,MY91='DD FD'!$AI$3),MX91,0),
IF(AND(NH91='DD FD'!$J$9,NJ91='DD FD'!$AI$3),NI91,0),
IF(AND(NS91='DD FD'!$J$9,NU91='DD FD'!$AI$3),NT91,0),
IF(AND(OD91='DD FD'!$J$9,OF91='DD FD'!$AI$3),OE91,0),
IF(AND(OO91='DD FD'!$J$9,OQ91='DD FD'!$AI$3),OP91,0),
),2)</f>
        <v>0</v>
      </c>
      <c r="PE91" s="617">
        <f>ROUNDUP(SUM(
IF(AND(LH91='DD FD'!$J$4,LJ91='DD FD'!$AI$3),LI91,0),
IF(AND(LR91='DD FD'!$J$4,LT91='DD FD'!$AI$3),LS91,0),
IF(AND(MB91='DD FD'!$J$4,MD91='DD FD'!$AI$3),MC91,0),
IF(AND(ML91='DD FD'!$J$4,MN91='DD FD'!$AI$3),MM91,0),
IF(AND(MW91='DD FD'!$J$4,MY91='DD FD'!$AI$3),MX91,0),
IF(AND(NH91='DD FD'!$J$4,NJ91='DD FD'!$AI$3),NI91,0),
IF(AND(NS91='DD FD'!$J$4,NU91='DD FD'!$AI$3),NT91,0),
IF(AND(OD91='DD FD'!$J$4,OF91='DD FD'!$AI$3),OE91,0),
IF(AND(OO91='DD FD'!$J$4,OQ91='DD FD'!$AI$3),OP91,0),
),2)</f>
        <v>0</v>
      </c>
      <c r="PF91" s="619">
        <f>ROUNDUP(SUM(
IF(AND(LH91='DD FD'!$J$11,LJ91='DD FD'!$AI$3),LI91,0),
IF(AND(LR91='DD FD'!$J$11,LT91='DD FD'!$AI$3),LS91,0),
IF(AND(MB91='DD FD'!$J$11,MD91='DD FD'!$AI$3),MC91,0),
IF(AND(ML91='DD FD'!$J$11,MN91='DD FD'!$AI$3),MM91,0),
IF(AND(MW91='DD FD'!$J$11,MY91='DD FD'!$AI$3),MX91,0),
IF(AND(NH91='DD FD'!$J$11,NJ91='DD FD'!$AI$3),NI91,0),
IF(AND(NS91='DD FD'!$J$11,NU91='DD FD'!$AI$3),NT91,0),
IF(AND(OD91='DD FD'!$J$11,OF91='DD FD'!$AI$3),OE91,0),
IF(AND(OO91='DD FD'!$J$11,OQ91='DD FD'!$AI$3),OP91,0),
),2)</f>
        <v>0</v>
      </c>
    </row>
    <row r="92" spans="1:422">
      <c r="A92" s="806"/>
      <c r="B92" s="934"/>
      <c r="C92" s="247"/>
      <c r="D92" s="842"/>
      <c r="E92" s="247"/>
      <c r="F92" s="158"/>
      <c r="G92" s="710"/>
      <c r="H92" s="712"/>
      <c r="I92" s="936"/>
      <c r="J92" s="803"/>
      <c r="K92" s="150"/>
      <c r="L92" s="146" t="str">
        <f t="shared" si="27"/>
        <v/>
      </c>
      <c r="M92" s="501" t="str">
        <f t="shared" si="44"/>
        <v/>
      </c>
      <c r="N92" s="504"/>
      <c r="O92" s="113" t="str">
        <f t="shared" si="45"/>
        <v/>
      </c>
      <c r="P92" s="114" t="str">
        <f t="shared" si="28"/>
        <v/>
      </c>
      <c r="Q92" s="152"/>
      <c r="R92" s="152"/>
      <c r="S92" s="115" t="str">
        <f t="shared" si="46"/>
        <v/>
      </c>
      <c r="T92" s="159"/>
      <c r="U92" s="159"/>
      <c r="V92" s="157"/>
      <c r="W92" s="157"/>
      <c r="X92" s="157"/>
      <c r="Y92" s="772"/>
      <c r="Z92" s="158"/>
      <c r="AA92" s="144"/>
      <c r="AB92" s="112"/>
      <c r="AC92" s="153"/>
      <c r="AD92" s="153"/>
      <c r="AE92" s="153"/>
      <c r="AF92" s="153"/>
      <c r="AG92" s="153"/>
      <c r="AH92" s="153"/>
      <c r="AI92" s="152"/>
      <c r="AJ92" s="158"/>
      <c r="AK92" s="158"/>
      <c r="AL92" s="158"/>
      <c r="AM92" s="116" t="str">
        <f t="shared" si="47"/>
        <v/>
      </c>
      <c r="AN92" s="116" t="str">
        <f t="shared" si="48"/>
        <v/>
      </c>
      <c r="AO92" s="324"/>
      <c r="AP92" s="503"/>
      <c r="AQ92" s="487" t="str">
        <f t="shared" si="49"/>
        <v/>
      </c>
      <c r="AR92" s="113" t="str">
        <f t="shared" si="29"/>
        <v/>
      </c>
      <c r="AS92" s="113" t="str">
        <f t="shared" si="30"/>
        <v/>
      </c>
      <c r="AT92" s="113" t="str">
        <f t="shared" si="31"/>
        <v/>
      </c>
      <c r="AU92" s="113" t="str">
        <f t="shared" si="32"/>
        <v/>
      </c>
      <c r="AV92" s="159"/>
      <c r="AW92" s="157"/>
      <c r="AX92" s="157"/>
      <c r="AY92" s="157"/>
      <c r="AZ92" s="157"/>
      <c r="BA92" s="116" t="str">
        <f t="shared" si="33"/>
        <v/>
      </c>
      <c r="BB92" s="316"/>
      <c r="BC92" s="116" t="str">
        <f t="shared" si="34"/>
        <v/>
      </c>
      <c r="BD92" s="133" t="str">
        <f t="shared" si="35"/>
        <v/>
      </c>
      <c r="BE92" s="157"/>
      <c r="BF92" s="1180"/>
      <c r="BG92" s="1180"/>
      <c r="BH92" s="158"/>
      <c r="BI92" s="490"/>
      <c r="BJ92" s="514" t="str">
        <f t="shared" si="50"/>
        <v/>
      </c>
      <c r="BK92" s="789"/>
      <c r="BL92" s="116" t="str">
        <f t="shared" si="51"/>
        <v/>
      </c>
      <c r="BM92" s="144"/>
      <c r="BN92" s="144"/>
      <c r="BO92" s="144"/>
      <c r="BP92" s="790"/>
      <c r="BQ92" s="790"/>
      <c r="BR92" s="790"/>
      <c r="BS92" s="116" t="str">
        <f t="shared" si="36"/>
        <v/>
      </c>
      <c r="BT92" s="790"/>
      <c r="BU92" s="808" t="str">
        <f t="shared" si="37"/>
        <v/>
      </c>
      <c r="BV92" s="791"/>
      <c r="BW92" s="144"/>
      <c r="BX92" s="20"/>
      <c r="BY92" s="20"/>
      <c r="BZ92" s="20"/>
      <c r="CA92" s="792"/>
      <c r="CB92" s="1201"/>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c r="DL92" s="144"/>
      <c r="DM92" s="144"/>
      <c r="DN92" s="144"/>
      <c r="DO92" s="144"/>
      <c r="DP92" s="144"/>
      <c r="DQ92" s="144"/>
      <c r="DR92" s="144"/>
      <c r="DS92" s="144"/>
      <c r="DT92" s="144"/>
      <c r="DU92" s="144"/>
      <c r="DV92" s="144"/>
      <c r="DW92" s="144"/>
      <c r="DX92" s="144"/>
      <c r="DY92" s="144"/>
      <c r="DZ92" s="144"/>
      <c r="EA92" s="144"/>
      <c r="EB92" s="144"/>
      <c r="EC92" s="144"/>
      <c r="ED92" s="782" t="str">
        <f t="shared" si="52"/>
        <v/>
      </c>
      <c r="EE92" s="519"/>
      <c r="EF92" s="793"/>
      <c r="EG92" s="519"/>
      <c r="EH92" s="794"/>
      <c r="EI92" s="790"/>
      <c r="EJ92" s="794"/>
      <c r="EK92" s="794"/>
      <c r="EL92" s="790"/>
      <c r="EM92" s="790"/>
      <c r="EN92" s="790"/>
      <c r="EO92" s="112" t="str">
        <f t="shared" si="38"/>
        <v/>
      </c>
      <c r="EP92" s="790"/>
      <c r="EQ92" s="488" t="str">
        <f t="shared" si="39"/>
        <v/>
      </c>
      <c r="ER92" s="1100"/>
      <c r="ES92" s="1099" t="str">
        <f t="shared" si="53"/>
        <v/>
      </c>
      <c r="ET92" s="525"/>
      <c r="EU92" s="148"/>
      <c r="EV92" s="148"/>
      <c r="EW92" s="148"/>
      <c r="EX92" s="148"/>
      <c r="EY92" s="148"/>
      <c r="EZ92" s="148"/>
      <c r="FA92" s="148"/>
      <c r="FB92" s="148"/>
      <c r="FC92" s="148"/>
      <c r="FD92" s="148"/>
      <c r="FE92" s="148"/>
      <c r="FF92" s="148"/>
      <c r="FG92" s="148"/>
      <c r="FH92" s="148"/>
      <c r="FI92" s="528"/>
      <c r="FJ92" s="513" t="str">
        <f t="shared" si="40"/>
        <v/>
      </c>
      <c r="FK92" s="158"/>
      <c r="FL92" s="850"/>
      <c r="FM92" s="850"/>
      <c r="FN92" s="850"/>
      <c r="FO92" s="850"/>
      <c r="FP92" s="850"/>
      <c r="FQ92" s="850"/>
      <c r="FR92" s="157"/>
      <c r="FS92" s="143"/>
      <c r="FT92" s="143"/>
      <c r="FU92" s="847" t="str">
        <f t="shared" si="41"/>
        <v/>
      </c>
      <c r="FV92" s="555"/>
      <c r="FW92" s="523" t="str">
        <f>IF(Table1[[#This Row],[Nonfood Inhaltstoffe - Komponente]]="","",VLOOKUP(Table1[[#This Row],[Nonfood Inhaltstoffe - Komponente]],'Dropdown Auswahl'!BJ:BK,2,FALSE))</f>
        <v/>
      </c>
      <c r="FX92" s="1013"/>
      <c r="FY92" s="1011" t="str">
        <f t="shared" si="42"/>
        <v/>
      </c>
      <c r="FZ92" s="152"/>
      <c r="GA92" s="152"/>
      <c r="GB92" s="152"/>
      <c r="GC92" s="529" t="str">
        <f t="shared" si="43"/>
        <v/>
      </c>
      <c r="GG92" s="21"/>
      <c r="GH92" s="21"/>
      <c r="GI92" s="1019"/>
      <c r="GJ92" s="1016" t="str">
        <f>IF(Table1[[#This Row],[Global Trade Item Number (GTIN)]]="","",Table1[[#This Row],[Global Trade Item Number (GTIN)]])</f>
        <v/>
      </c>
      <c r="GK92" s="555" t="str">
        <f>IF(Table1[[#This Row],[WAWI-Nr./ Kreditoren-Nummer
(ASDV)]]&lt;&gt;"",Table1[[#This Row],[WAWI-Nr./ Kreditoren-Nummer
(ASDV)]],"")</f>
        <v/>
      </c>
      <c r="GL92" s="165"/>
      <c r="GM92" s="165"/>
      <c r="GN92" s="165"/>
      <c r="GO92" s="485"/>
      <c r="GP92" s="534"/>
      <c r="GQ92" s="533"/>
      <c r="GR92" s="486"/>
      <c r="GS92" s="486"/>
      <c r="GT92" s="486"/>
      <c r="GU92" s="486"/>
      <c r="GV92" s="486"/>
      <c r="GW92" s="542"/>
      <c r="GX92" s="538"/>
      <c r="GY92" s="144"/>
      <c r="GZ92" s="480"/>
      <c r="HA92" s="158"/>
      <c r="HB92" s="480"/>
      <c r="HC92" s="480"/>
      <c r="HD92" s="480"/>
      <c r="HE92" s="480"/>
      <c r="HF92" s="480"/>
      <c r="HG92" s="480"/>
      <c r="HH92" s="538"/>
      <c r="HI92" s="480"/>
      <c r="HJ92" s="480"/>
      <c r="HK92" s="480"/>
      <c r="HL92" s="480"/>
      <c r="HM92" s="480"/>
      <c r="HN92" s="480"/>
      <c r="HO92" s="480"/>
      <c r="HP92" s="480"/>
      <c r="HQ92" s="480"/>
      <c r="HR92" s="538"/>
      <c r="HS92" s="480"/>
      <c r="HT92" s="480"/>
      <c r="HU92" s="480"/>
      <c r="HV92" s="480"/>
      <c r="HW92" s="480"/>
      <c r="HX92" s="480"/>
      <c r="HY92" s="480"/>
      <c r="HZ92" s="480"/>
      <c r="IA92" s="480"/>
      <c r="IB92" s="538"/>
      <c r="IC92" s="480"/>
      <c r="ID92" s="480"/>
      <c r="IE92" s="480"/>
      <c r="IF92" s="480"/>
      <c r="IG92" s="480"/>
      <c r="IH92" s="480"/>
      <c r="II92" s="480"/>
      <c r="IJ92" s="480"/>
      <c r="IK92" s="480"/>
      <c r="IL92" s="480"/>
      <c r="IM92" s="538"/>
      <c r="IN92" s="480"/>
      <c r="IO92" s="480"/>
      <c r="IP92" s="480"/>
      <c r="IQ92" s="480"/>
      <c r="IR92" s="480"/>
      <c r="IS92" s="480"/>
      <c r="IT92" s="480"/>
      <c r="IU92" s="480"/>
      <c r="IV92" s="480"/>
      <c r="IW92" s="480"/>
      <c r="IX92" s="538"/>
      <c r="IY92" s="480"/>
      <c r="IZ92" s="480"/>
      <c r="JA92" s="480"/>
      <c r="JB92" s="480"/>
      <c r="JC92" s="480"/>
      <c r="JD92" s="480"/>
      <c r="JE92" s="480"/>
      <c r="JF92" s="480"/>
      <c r="JG92" s="480"/>
      <c r="JH92" s="480"/>
      <c r="JI92" s="538"/>
      <c r="JJ92" s="480"/>
      <c r="JK92" s="480"/>
      <c r="JL92" s="480"/>
      <c r="JM92" s="480"/>
      <c r="JN92" s="480"/>
      <c r="JO92" s="480"/>
      <c r="JP92" s="480"/>
      <c r="JQ92" s="480"/>
      <c r="JR92" s="480"/>
      <c r="JS92" s="590"/>
      <c r="JT92" s="538"/>
      <c r="JU92" s="480"/>
      <c r="JV92" s="480"/>
      <c r="JW92" s="480"/>
      <c r="JX92" s="480"/>
      <c r="JY92" s="480"/>
      <c r="JZ92" s="480"/>
      <c r="KA92" s="480"/>
      <c r="KB92" s="480"/>
      <c r="KC92" s="480"/>
      <c r="KD92" s="480"/>
      <c r="KE92" s="538"/>
      <c r="KF92" s="480"/>
      <c r="KG92" s="480"/>
      <c r="KH92" s="480"/>
      <c r="KI92" s="480"/>
      <c r="KJ92" s="480"/>
      <c r="KK92" s="480"/>
      <c r="KL92" s="480"/>
      <c r="KM92" s="480"/>
      <c r="KN92" s="480"/>
      <c r="KO92" s="480"/>
      <c r="KR92" s="568" t="str">
        <f>IF(Table1[[#This Row],[GTIN]]&lt;&gt;"",Table1[[#This Row],[GTIN]],"")</f>
        <v/>
      </c>
      <c r="KS92" s="569" t="str">
        <f>Table1[[#This Row],[Kreditor]]</f>
        <v/>
      </c>
      <c r="KT92" s="570" t="str">
        <f>IF(Table1[[#This Row],[Gültig ab (Datum)]]&lt;&gt;"",Table1[[#This Row],[Gültig ab (Datum)]],"")</f>
        <v/>
      </c>
      <c r="KU92" s="570"/>
      <c r="KV92" s="583" t="str">
        <f>IF(Table1[[#This Row],[Artikel verpackt? 
(X=Ja)]]="","",Table1[[#This Row],[Artikel verpackt? 
(X=Ja)]])</f>
        <v/>
      </c>
      <c r="KW92" s="571" t="str">
        <f>IF(Table1[[#This Row],[Verpackung recyclingfähig?
(X=Ja)]]="","",Table1[[#This Row],[Verpackung recyclingfähig?
(X=Ja)]])</f>
        <v/>
      </c>
      <c r="KX92" s="572"/>
      <c r="KY92" s="573"/>
      <c r="KZ92" s="574"/>
      <c r="LA92" s="574"/>
      <c r="LB92" s="574"/>
      <c r="LC92" s="574"/>
      <c r="LD92" s="574"/>
      <c r="LE92" s="574"/>
      <c r="LF92" s="575"/>
      <c r="LG92" s="576" t="str">
        <f>IF(Table1[[#This Row],[Hauptkörper - B1 - Art]]="","",VLOOKUP(Table1[[#This Row],[Hauptkörper - B1 - Art]],'DD FD'!B:C,2,FALSE))</f>
        <v/>
      </c>
      <c r="LH92" s="577" t="str">
        <f>IF(Table1[[#This Row],[Hauptkörper - B1 - Fraktion]]="","",VLOOKUP(Table1[[#This Row],[Hauptkörper - B1 - Fraktion]],'DD FD'!H:J,3,FALSE))</f>
        <v/>
      </c>
      <c r="LI92" s="574" t="str">
        <f>IF(Table1[[#This Row],[Hauptkörper - B1 - Gewicht
(in G)]]="","",Table1[[#This Row],[Hauptkörper - B1 - Gewicht
(in G)]])</f>
        <v/>
      </c>
      <c r="LJ92" s="574" t="str">
        <f>IF(Table1[[#This Row],[Hauptkörper - B1 - Lizenzierungs-pflichtig? (X=Ja)]]="","",Table1[[#This Row],[Hauptkörper - B1 - Lizenzierungs-pflichtig? (X=Ja)]])</f>
        <v/>
      </c>
      <c r="LK92" s="577" t="str">
        <f>IF(Table1[[#This Row],[Hauptkörper - B1 - Virgin Material]]="","",VLOOKUP(Table1[[#This Row],[Hauptkörper - B1 - Virgin Material]],'DD FD'!AJ:AK,2,FALSE))</f>
        <v/>
      </c>
      <c r="LL92" s="578" t="str">
        <f>IF(Table1[[#This Row],[Hauptkörper - B1 - Virgin Material Anteil (in %)]]="","",Table1[[#This Row],[Hauptkörper - B1 - Virgin Material Anteil (in %)]])</f>
        <v/>
      </c>
      <c r="LM92" s="577" t="str">
        <f>IF(Table1[[#This Row],[Hauptkörper - B1 - Recyceltes Material]]="","",VLOOKUP(Table1[[#This Row],[Hauptkörper - B1 - Recyceltes Material]],'DD FD'!AL:AM,2,FALSE))</f>
        <v/>
      </c>
      <c r="LN92" s="578" t="str">
        <f>IF(Table1[[#This Row],[Hauptkörper - B1 - Recyceltes Material Anteil (in %)]]="","",Table1[[#This Row],[Hauptkörper - B1 - Recyceltes Material Anteil (in %)]])</f>
        <v/>
      </c>
      <c r="LO92" s="579" t="str">
        <f>IF(Table1[[#This Row],[Hauptkörper - B1 - Beschichtung]]="","",VLOOKUP(Table1[[#This Row],[Hauptkörper - B1 - Beschichtung]],'DD FD'!AE:AF,2,FALSE))</f>
        <v/>
      </c>
      <c r="LP92" s="580" t="str">
        <f>IF(Table1[[#This Row],[Hauptkörper - B1 - Beschichtung Anteil (in %)]]="","",Table1[[#This Row],[Hauptkörper - B1 - Beschichtung Anteil (in %)]])</f>
        <v/>
      </c>
      <c r="LQ92" s="576" t="str">
        <f>IF(Table1[[#This Row],[Hauptkörper - B2 - Art]]="","",VLOOKUP(Table1[[#This Row],[Hauptkörper - B2 - Art]],'DD FD'!B:C,2,FALSE))</f>
        <v/>
      </c>
      <c r="LR92" s="577" t="str">
        <f>IF(Table1[[#This Row],[Hauptkörper - B2 - Fraktion]]="","",VLOOKUP(Table1[[#This Row],[Hauptkörper - B2 - Fraktion]],'DD FD'!H:J,3,FALSE))</f>
        <v/>
      </c>
      <c r="LS92" s="574" t="str">
        <f>IF(Table1[[#This Row],[Hauptkörper - B2 - Gewicht
(in G)]]="","",Table1[[#This Row],[Hauptkörper - B2 - Gewicht
(in G)]])</f>
        <v/>
      </c>
      <c r="LT92" s="574" t="str">
        <f>IF(Table1[[#This Row],[Hauptkörper - B2 - Lizenzierungs-pflichtig? (X=Ja)]]="","",Table1[[#This Row],[Hauptkörper - B2 - Lizenzierungs-pflichtig? (X=Ja)]])</f>
        <v/>
      </c>
      <c r="LU92" s="577" t="str">
        <f>IF(Table1[[#This Row],[Hauptkörper - B2 - Virgin Material]]="","",VLOOKUP(Table1[[#This Row],[Hauptkörper - B2 - Virgin Material]],'DD FD'!AJ:AK,2,FALSE))</f>
        <v/>
      </c>
      <c r="LV92" s="578" t="str">
        <f>IF(Table1[[#This Row],[Hauptkörper - B2 - Virgin Material Anteil (in %)]]="","",Table1[[#This Row],[Hauptkörper - B2 - Virgin Material Anteil (in %)]])</f>
        <v/>
      </c>
      <c r="LW92" s="577" t="str">
        <f>IF(Table1[[#This Row],[Hauptkörper - B2 - Recyceltes Material]]="","",VLOOKUP(Table1[[#This Row],[Hauptkörper - B2 - Recyceltes Material]],'DD FD'!AL:AM,2,FALSE))</f>
        <v/>
      </c>
      <c r="LX92" s="578" t="str">
        <f>IF(Table1[[#This Row],[Hauptkörper - B2 - Recyceltes Material Anteil (in %)]]="","",Table1[[#This Row],[Hauptkörper - B2 - Recyceltes Material Anteil (in %)]])</f>
        <v/>
      </c>
      <c r="LY92" s="577" t="str">
        <f>IF(Table1[[#This Row],[Hauptkörper - B2 - Beschichtung]]="","",VLOOKUP(Table1[[#This Row],[Hauptkörper - B2 - Beschichtung]],'DD FD'!AE:AF,2,FALSE))</f>
        <v/>
      </c>
      <c r="LZ92" s="580" t="str">
        <f>IF(Table1[[#This Row],[Hauptkörper - B2 - Beschichtung Anteil (in %)]]="","",Table1[[#This Row],[Hauptkörper - B2 - Beschichtung Anteil (in %)]])</f>
        <v/>
      </c>
      <c r="MA92" s="576" t="str">
        <f>IF(Table1[[#This Row],[Hauptkörper - B3 - Art]]="","",VLOOKUP(Table1[[#This Row],[Hauptkörper - B3 - Art]],'DD FD'!B:C,2,FALSE))</f>
        <v/>
      </c>
      <c r="MB92" s="577" t="str">
        <f>IF(Table1[[#This Row],[Hauptkörper - B3 - Fraktion]]="","",VLOOKUP(Table1[[#This Row],[Hauptkörper - B3 - Fraktion]],'DD FD'!H:J,3,FALSE))</f>
        <v/>
      </c>
      <c r="MC92" s="574" t="str">
        <f>IF(Table1[[#This Row],[Hauptkörper - B3 - Gewicht
(in G)]]="","",Table1[[#This Row],[Hauptkörper - B3 - Gewicht
(in G)]])</f>
        <v/>
      </c>
      <c r="MD92" s="574" t="str">
        <f>IF(Table1[[#This Row],[Hauptkörper - B3 - Lizenzierungs-pflichtig? (X=Ja)]]="","",Table1[[#This Row],[Hauptkörper - B3 - Lizenzierungs-pflichtig? (X=Ja)]])</f>
        <v/>
      </c>
      <c r="ME92" s="577" t="str">
        <f>IF(Table1[[#This Row],[Hauptkörper - B3 - Virgin Material]]="","",VLOOKUP(Table1[[#This Row],[Hauptkörper - B3 - Virgin Material]],'DD FD'!AJ:AK,2,FALSE))</f>
        <v/>
      </c>
      <c r="MF92" s="578" t="str">
        <f>IF(Table1[[#This Row],[Hauptkörper - B3 - Virgin Material Anteil (in %)]]="","",Table1[[#This Row],[Hauptkörper - B3 - Virgin Material Anteil (in %)]])</f>
        <v/>
      </c>
      <c r="MG92" s="577" t="str">
        <f>IF(Table1[[#This Row],[Hauptkörper - B3 - Recyceltes Material]]="","",VLOOKUP(Table1[[#This Row],[Hauptkörper - B3 - Recyceltes Material]],'DD FD'!AL:AM,2,FALSE))</f>
        <v/>
      </c>
      <c r="MH92" s="578" t="str">
        <f>IF(Table1[[#This Row],[Hauptkörper - B3 - Recyceltes Material Anteil (in %)]]="","",Table1[[#This Row],[Hauptkörper - B3 - Recyceltes Material Anteil (in %)]])</f>
        <v/>
      </c>
      <c r="MI92" s="577" t="str">
        <f>IF(Table1[[#This Row],[Hauptkörper - B3 - Beschichtung]]="","",VLOOKUP(Table1[[#This Row],[Hauptkörper - B3 - Beschichtung]],'DD FD'!AE:AF,2,FALSE))</f>
        <v/>
      </c>
      <c r="MJ92" s="580" t="str">
        <f>IF(Table1[[#This Row],[Hauptkörper - B3 - Beschichtung Anteil (in %)]]="","",Table1[[#This Row],[Hauptkörper - B3 - Beschichtung Anteil (in %)]])</f>
        <v/>
      </c>
      <c r="MK92" s="576" t="str">
        <f>IF(Table1[[#This Row],[Verschluss - B1 - Art]]="","",VLOOKUP(Table1[[#This Row],[Verschluss - B1 - Art]],'DD FD'!D:E,2,FALSE))</f>
        <v/>
      </c>
      <c r="ML92" s="577" t="str">
        <f>IF(Table1[[#This Row],[Verschluss - B1 - Fraktion]]="","",VLOOKUP(Table1[[#This Row],[Verschluss - B1 - Fraktion]],'DD FD'!H:J,3,FALSE))</f>
        <v/>
      </c>
      <c r="MM92" s="574" t="str">
        <f>IF(Table1[[#This Row],[Verschluss - B1 - Gewicht (in G)]]="","",Table1[[#This Row],[Verschluss - B1 - Gewicht (in G)]])</f>
        <v/>
      </c>
      <c r="MN92" s="574" t="str">
        <f>IF(Table1[[#This Row],[Verschluss - B1 - Lizenzierungs-pflichtig? (X=Ja)]]="","",Table1[[#This Row],[Verschluss - B1 - Lizenzierungs-pflichtig? (X=Ja)]])</f>
        <v/>
      </c>
      <c r="MO92" s="574" t="str">
        <f>IF(Table1[[#This Row],[Verschluss - B1 - Trennbar vom Hauptkörper? (X=Ja)]]="","",Table1[[#This Row],[Verschluss - B1 - Trennbar vom Hauptkörper? (X=Ja)]])</f>
        <v/>
      </c>
      <c r="MP92" s="577" t="str">
        <f>IF(Table1[[#This Row],[Verschluss - B1 - Virgin Material]]="","",VLOOKUP(Table1[[#This Row],[Verschluss - B1 - Virgin Material]],'DD FD'!AJ:AK,2,FALSE))</f>
        <v/>
      </c>
      <c r="MQ92" s="578" t="str">
        <f>IF(Table1[[#This Row],[Verschluss - B1 - Virgin Material Anteil (in %)]]="","",Table1[[#This Row],[Verschluss - B1 - Virgin Material Anteil (in %)]])</f>
        <v/>
      </c>
      <c r="MR92" s="577" t="str">
        <f>IF(Table1[[#This Row],[Verschluss - B1 - Recyceltes Material]]="","",VLOOKUP(Table1[[#This Row],[Verschluss - B1 - Recyceltes Material]],'DD FD'!AL:AM,2,FALSE))</f>
        <v/>
      </c>
      <c r="MS92" s="578" t="str">
        <f>IF(Table1[[#This Row],[Verschluss - B1 - Recyceltes Material Anteil (in %)]]="","",Table1[[#This Row],[Verschluss - B1 - Recyceltes Material Anteil (in %)]])</f>
        <v/>
      </c>
      <c r="MT92" s="577" t="str">
        <f>IF(Table1[[#This Row],[Verschluss - B1 - Beschichtung]]="","",VLOOKUP(Table1[[#This Row],[Verschluss - B1 - Beschichtung]],'DD FD'!AE:AF,2,FALSE))</f>
        <v/>
      </c>
      <c r="MU92" s="580" t="str">
        <f>IF(Table1[[#This Row],[Verschluss - B1 - Beschichtung Anteil (in %)]]="","",Table1[[#This Row],[Verschluss - B1 - Beschichtung Anteil (in %)]])</f>
        <v/>
      </c>
      <c r="MV92" s="576" t="str">
        <f>IF(Table1[[#This Row],[Verschluss - B2 - Art]]="","",VLOOKUP(Table1[[#This Row],[Verschluss - B2 - Art]],'DD FD'!D:E,2,FALSE))</f>
        <v/>
      </c>
      <c r="MW92" s="577" t="str">
        <f>IF(Table1[[#This Row],[Verschluss - B2 - Fraktion]]="","",VLOOKUP(Table1[[#This Row],[Verschluss - B2 - Fraktion]],'DD FD'!H:J,3,FALSE))</f>
        <v/>
      </c>
      <c r="MX92" s="574" t="str">
        <f>IF(Table1[[#This Row],[Verschluss - B2 - Gewicht (in G)]]="","",Table1[[#This Row],[Verschluss - B2 - Gewicht (in G)]])</f>
        <v/>
      </c>
      <c r="MY92" s="574" t="str">
        <f>IF(Table1[[#This Row],[Verschluss - B2 - Lizenzierungs-pflichtig? (X=Ja)]]="","",Table1[[#This Row],[Verschluss - B2 - Lizenzierungs-pflichtig? (X=Ja)]])</f>
        <v/>
      </c>
      <c r="MZ92" s="574" t="str">
        <f>IF(Table1[[#This Row],[Verschluss - B2 - Trennbar vom Hauptkörper? (X=Ja)]]="","",Table1[[#This Row],[Verschluss - B2 - Trennbar vom Hauptkörper? (X=Ja)]])</f>
        <v/>
      </c>
      <c r="NA92" s="577" t="str">
        <f>IF(Table1[[#This Row],[Verschluss - B2 - Virgin Material]]="","",VLOOKUP(Table1[[#This Row],[Verschluss - B2 - Virgin Material]],'DD FD'!AJ:AK,2,FALSE))</f>
        <v/>
      </c>
      <c r="NB92" s="578" t="str">
        <f>IF(Table1[[#This Row],[Verschluss - B2 - Virgin Material Anteil (in %)]]="","",Table1[[#This Row],[Verschluss - B2 - Virgin Material Anteil (in %)]])</f>
        <v/>
      </c>
      <c r="NC92" s="577" t="str">
        <f>IF(Table1[[#This Row],[Verschluss - B2 - Recyceltes Material]]="","",VLOOKUP(Table1[[#This Row],[Verschluss - B2 - Recyceltes Material]],'DD FD'!AL:AM,2,FALSE))</f>
        <v/>
      </c>
      <c r="ND92" s="578" t="str">
        <f>IF(Table1[[#This Row],[Verschluss - B2 - Recyceltes Material Anteil (in %)]]="","",Table1[[#This Row],[Verschluss - B2 - Recyceltes Material Anteil (in %)]])</f>
        <v/>
      </c>
      <c r="NE92" s="577" t="str">
        <f>IF(Table1[[#This Row],[Verschluss - B2 - Beschichtung]]="","",VLOOKUP(Table1[[#This Row],[Verschluss - B2 - Beschichtung]],'DD FD'!AE:AF,2,FALSE))</f>
        <v/>
      </c>
      <c r="NF92" s="580" t="str">
        <f>IF(Table1[[#This Row],[Verschluss - B2 - Beschichtung Anteil (in %)]]="","",Table1[[#This Row],[Verschluss - B2 - Beschichtung Anteil (in %)]])</f>
        <v/>
      </c>
      <c r="NG92" s="576" t="str">
        <f>IF(Table1[[#This Row],[Verschluss - B3 - Art]]="","",VLOOKUP(Table1[[#This Row],[Verschluss - B3 - Art]],'DD FD'!D:E,2,FALSE))</f>
        <v/>
      </c>
      <c r="NH92" s="577" t="str">
        <f>IF(Table1[[#This Row],[Verschluss - B3 - Fraktion]]="","",VLOOKUP(Table1[[#This Row],[Verschluss - B3 - Fraktion]],'DD FD'!H:J,3,FALSE))</f>
        <v/>
      </c>
      <c r="NI92" s="574" t="str">
        <f>IF(Table1[[#This Row],[Verschluss - B3 - Gewicht (in G)]]="","",Table1[[#This Row],[Verschluss - B3 - Gewicht (in G)]])</f>
        <v/>
      </c>
      <c r="NJ92" s="574" t="str">
        <f>IF(Table1[[#This Row],[Verschluss - B3 - Lizenzierungs-pflichtig? (X=Ja)]]="","",Table1[[#This Row],[Verschluss - B3 - Lizenzierungs-pflichtig? (X=Ja)]])</f>
        <v/>
      </c>
      <c r="NK92" s="574" t="str">
        <f>IF(Table1[[#This Row],[Verschluss - B3 - Trennbar vom Hauptkörper? (X=Ja)]]="","",Table1[[#This Row],[Verschluss - B3 - Trennbar vom Hauptkörper? (X=Ja)]])</f>
        <v/>
      </c>
      <c r="NL92" s="577" t="str">
        <f>IF(Table1[[#This Row],[Verschluss - B3 - Virgin Material]]="","",VLOOKUP(Table1[[#This Row],[Verschluss - B3 - Virgin Material]],'DD FD'!AJ:AK,2,FALSE))</f>
        <v/>
      </c>
      <c r="NM92" s="578" t="str">
        <f>IF(Table1[[#This Row],[Verschluss - B3 - Virgin Material Anteil (in %)]]="","",Table1[[#This Row],[Verschluss - B3 - Virgin Material Anteil (in %)]])</f>
        <v/>
      </c>
      <c r="NN92" s="577" t="str">
        <f>IF(Table1[[#This Row],[Verschluss - B3 - Recyceltes Material]]="","",VLOOKUP(Table1[[#This Row],[Verschluss - B3 - Recyceltes Material]],'DD FD'!AL:AM,2,FALSE))</f>
        <v/>
      </c>
      <c r="NO92" s="578" t="str">
        <f>IF(Table1[[#This Row],[Verschluss - B3 - Recyceltes Material Anteil (in %)]]="","",Table1[[#This Row],[Verschluss - B3 - Recyceltes Material Anteil (in %)]])</f>
        <v/>
      </c>
      <c r="NP92" s="577" t="str">
        <f>IF(Table1[[#This Row],[Verschluss - B3 - Beschichtung]]="","",VLOOKUP(Table1[[#This Row],[Verschluss - B3 - Beschichtung]],'DD FD'!AE:AF,2,FALSE))</f>
        <v/>
      </c>
      <c r="NQ92" s="580" t="str">
        <f>IF(Table1[[#This Row],[Verschluss - B3 - Beschichtung Anteil (in %)]]="","",Table1[[#This Row],[Verschluss - B3 - Beschichtung Anteil (in %)]])</f>
        <v/>
      </c>
      <c r="NR92" s="576" t="str">
        <f>IF(Table1[[#This Row],[Etikett - B1 - Art]]="","",VLOOKUP(Table1[[#This Row],[Etikett - B1 - Art]],'DD FD'!F:G,2,FALSE))</f>
        <v/>
      </c>
      <c r="NS92" s="577" t="str">
        <f>IF(Table1[[#This Row],[Etikett - B1 - Fraktion]]="","",VLOOKUP(Table1[[#This Row],[Etikett - B1 - Fraktion]],'DD FD'!H:J,3,FALSE))</f>
        <v/>
      </c>
      <c r="NT92" s="574" t="str">
        <f>IF(Table1[[#This Row],[Etikett - B1 - Gewicht (in G)]]="","",Table1[[#This Row],[Etikett - B1 - Gewicht (in G)]])</f>
        <v/>
      </c>
      <c r="NU92" s="574" t="str">
        <f>IF(Table1[[#This Row],[Etikett - B1 - Lizenzierungs-pflichtig? (X=Ja)]]="","",Table1[[#This Row],[Etikett - B1 - Lizenzierungs-pflichtig? (X=Ja)]])</f>
        <v/>
      </c>
      <c r="NV92" s="574" t="str">
        <f>IF(Table1[[#This Row],[Etikett - B1 - Trennbar vom Hauptkörper? (X=Ja)]]="","",Table1[[#This Row],[Etikett - B1 - Trennbar vom Hauptkörper? (X=Ja)]])</f>
        <v/>
      </c>
      <c r="NW92" s="577" t="str">
        <f>IF(Table1[[#This Row],[Etikett - B1 - Virgin Material]]="","",VLOOKUP(Table1[[#This Row],[Etikett - B1 - Virgin Material]],'DD FD'!AJ:AK,2,FALSE))</f>
        <v/>
      </c>
      <c r="NX92" s="578" t="str">
        <f>IF(Table1[[#This Row],[Etikett - B1 - Virgin Material Anteil (in %)]]="","",Table1[[#This Row],[Etikett - B1 - Virgin Material Anteil (in %)]])</f>
        <v/>
      </c>
      <c r="NY92" s="577" t="str">
        <f>IF(Table1[[#This Row],[Etikett - B1 - Recyceltes Material]]="","",VLOOKUP(Table1[[#This Row],[Etikett - B1 - Recyceltes Material]],'DD FD'!AL:AM,2,FALSE))</f>
        <v/>
      </c>
      <c r="NZ92" s="578" t="str">
        <f>IF(Table1[[#This Row],[Etikett - B1 - Recyceltes Material Anteil (in %)]]="","",Table1[[#This Row],[Etikett - B1 - Recyceltes Material Anteil (in %)]])</f>
        <v/>
      </c>
      <c r="OA92" s="577" t="str">
        <f>IF(Table1[[#This Row],[Etikett - B1 - Beschichtung]]="","",VLOOKUP(Table1[[#This Row],[Etikett - B1 - Beschichtung]],'DD FD'!AE:AF,2,FALSE))</f>
        <v/>
      </c>
      <c r="OB92" s="580" t="str">
        <f>IF(Table1[[#This Row],[Etikett - B1 - Beschichtung Anteil (in %)]]="","",Table1[[#This Row],[Etikett - B1 - Beschichtung Anteil (in %)]])</f>
        <v/>
      </c>
      <c r="OC92" s="576" t="str">
        <f>IF(Table1[[#This Row],[Etikett - B2 - Art]]="","",VLOOKUP(Table1[[#This Row],[Etikett - B2 - Art]],'DD FD'!F:G,2,FALSE))</f>
        <v/>
      </c>
      <c r="OD92" s="577" t="str">
        <f>IF(Table1[[#This Row],[Etikett - B2 - Fraktion]]="","",VLOOKUP(Table1[[#This Row],[Etikett - B2 - Fraktion]],'DD FD'!H:J,3,FALSE))</f>
        <v/>
      </c>
      <c r="OE92" s="574" t="str">
        <f>IF(Table1[[#This Row],[Etikett - B2 - Gewicht (in G)]]="","",Table1[[#This Row],[Etikett - B2 - Gewicht (in G)]])</f>
        <v/>
      </c>
      <c r="OF92" s="574" t="str">
        <f>IF(Table1[[#This Row],[Etikett - B2 - Lizenzierungs-pflichtig? (X=Ja)]]="","",Table1[[#This Row],[Etikett - B2 - Lizenzierungs-pflichtig? (X=Ja)]])</f>
        <v/>
      </c>
      <c r="OG92" s="574" t="str">
        <f>IF(Table1[[#This Row],[Etikett - B2 - Trennbar vom Hauptkörper? (X=Ja)]]="","",Table1[[#This Row],[Etikett - B2 - Trennbar vom Hauptkörper? (X=Ja)]])</f>
        <v/>
      </c>
      <c r="OH92" s="577" t="str">
        <f>IF(Table1[[#This Row],[Etikett - B2 - Virgin Material]]="","",VLOOKUP(Table1[[#This Row],[Etikett - B2 - Virgin Material]],'DD FD'!AJ:AK,2,FALSE))</f>
        <v/>
      </c>
      <c r="OI92" s="578" t="str">
        <f>IF(Table1[[#This Row],[Etikett - B2 - Virgin Material Anteil (in %)]]="","",Table1[[#This Row],[Etikett - B2 - Virgin Material Anteil (in %)]])</f>
        <v/>
      </c>
      <c r="OJ92" s="577" t="str">
        <f>IF(Table1[[#This Row],[Etikett - B2 - Recyceltes Material]]="","",VLOOKUP(Table1[[#This Row],[Etikett - B2 - Recyceltes Material]],'DD FD'!AL:AM,2,FALSE))</f>
        <v/>
      </c>
      <c r="OK92" s="578" t="str">
        <f>IF(Table1[[#This Row],[Etikett - B2 - Recyceltes Material Anteil (in %)]]="","",Table1[[#This Row],[Etikett - B2 - Recyceltes Material Anteil (in %)]])</f>
        <v/>
      </c>
      <c r="OL92" s="577" t="str">
        <f>IF(Table1[[#This Row],[Etikett - B2 - Beschichtung]]="","",VLOOKUP(Table1[[#This Row],[Etikett - B2 - Beschichtung]],'DD FD'!AE:AF,2,FALSE))</f>
        <v/>
      </c>
      <c r="OM92" s="580" t="str">
        <f>IF(Table1[[#This Row],[Etikett - B2 - Beschichtung Anteil (in %)]]="","",Table1[[#This Row],[Etikett - B2 - Beschichtung Anteil (in %)]])</f>
        <v/>
      </c>
      <c r="ON92" s="576" t="str">
        <f>IF(Table1[[#This Row],[Etikett - B3 - Art]]="","",VLOOKUP(Table1[[#This Row],[Etikett - B3 - Art]],'DD FD'!F:G,2,FALSE))</f>
        <v/>
      </c>
      <c r="OO92" s="577" t="str">
        <f>IF(Table1[[#This Row],[Etikett - B3 - Fraktion]]="","",VLOOKUP(Table1[[#This Row],[Etikett - B3 - Fraktion]],'DD FD'!H:J,3,FALSE))</f>
        <v/>
      </c>
      <c r="OP92" s="574" t="str">
        <f>IF(Table1[[#This Row],[Etikett - B3 - Gewicht (in G)]]="","",Table1[[#This Row],[Etikett - B3 - Gewicht (in G)]])</f>
        <v/>
      </c>
      <c r="OQ92" s="574" t="str">
        <f>IF(Table1[[#This Row],[Etikett - B3 - Lizenzierungs-pflichtig? (X=Ja)]]="","",Table1[[#This Row],[Etikett - B3 - Lizenzierungs-pflichtig? (X=Ja)]])</f>
        <v/>
      </c>
      <c r="OR92" s="574" t="str">
        <f>IF(Table1[[#This Row],[Etikett - B3 - Trennbar vom Hauptkörper? (X=Ja)]]="","",Table1[[#This Row],[Etikett - B3 - Trennbar vom Hauptkörper? (X=Ja)]])</f>
        <v/>
      </c>
      <c r="OS92" s="577" t="str">
        <f>IF(Table1[[#This Row],[Etikett - B3 - Virgin Material]]="","",VLOOKUP(Table1[[#This Row],[Etikett - B3 - Virgin Material]],'DD FD'!AJ:AK,2,FALSE))</f>
        <v/>
      </c>
      <c r="OT92" s="578" t="str">
        <f>IF(Table1[[#This Row],[Etikett - B3 - Virgin Material Anteil (in %)]]="","",Table1[[#This Row],[Etikett - B3 - Virgin Material Anteil (in %)]])</f>
        <v/>
      </c>
      <c r="OU92" s="577" t="str">
        <f>IF(Table1[[#This Row],[Etikett - B3 - Recyceltes Material]]="","",VLOOKUP(Table1[[#This Row],[Etikett - B3 - Recyceltes Material]],'DD FD'!AL:AM,2,FALSE))</f>
        <v/>
      </c>
      <c r="OV92" s="578" t="str">
        <f>IF(Table1[[#This Row],[Etikett - B3 - Recyceltes Material Anteil (in %)]]="","",Table1[[#This Row],[Etikett - B3 - Recyceltes Material Anteil (in %)]])</f>
        <v/>
      </c>
      <c r="OW92" s="577" t="str">
        <f>IF(Table1[[#This Row],[Etikett - B3 - Beschichtung]]="","",VLOOKUP(Table1[[#This Row],[Etikett - B3 - Beschichtung]],'DD FD'!AE:AF,2,FALSE))</f>
        <v/>
      </c>
      <c r="OX92" s="613" t="str">
        <f>IF(Table1[[#This Row],[Etikett - B3 - Beschichtung Anteil (in %)]]="","",Table1[[#This Row],[Etikett - B3 - Beschichtung Anteil (in %)]])</f>
        <v/>
      </c>
      <c r="OY92" s="618">
        <f>ROUNDUP(SUM(
IF(AND(LH92='DD FD'!$J$7,LJ92='DD FD'!$AI$3),LI92,0),
IF(AND(LR92='DD FD'!$J$7,LT92='DD FD'!$AI$3),LS92,0),
IF(AND(MB92='DD FD'!$J$7,MD92='DD FD'!$AI$3),MC92,0),
IF(AND(ML92='DD FD'!$J$7,MN92='DD FD'!$AI$3),MM92,0),
IF(AND(MW92='DD FD'!$J$7,MY92='DD FD'!$AI$3),MX92,0),
IF(AND(NH92='DD FD'!$J$7,NJ92='DD FD'!$AI$3),NI92,0),
IF(AND(NS92='DD FD'!$J$7,NU92='DD FD'!$AI$3),NT92,0),
IF(AND(OD92='DD FD'!$J$7,OF92='DD FD'!$AI$3),OE92,0),
IF(AND(OO92='DD FD'!$J$7,OQ92='DD FD'!$AI$3),OP92,0),
),2)</f>
        <v>0</v>
      </c>
      <c r="OZ92" s="617">
        <f>ROUNDUP(SUM(
IF(AND(LH92='DD FD'!$J$6,LJ92='DD FD'!$AI$3),LI92,0),
IF(AND(LR92='DD FD'!$J$6,LT92='DD FD'!$AI$3),LS92,0),
IF(AND(MB92='DD FD'!$J$6,MD92='DD FD'!$AI$3),MC92,0),
IF(AND(ML92='DD FD'!$J$6,MN92='DD FD'!$AI$3),MM92,0),
IF(AND(MW92='DD FD'!$J$6,MY92='DD FD'!$AI$3),MX92,0),
IF(AND(NH92='DD FD'!$J$6,NJ92='DD FD'!$AI$3),NI92,0),
IF(AND(NS92='DD FD'!$J$6,NU92='DD FD'!$AI$3),NT92,0),
IF(AND(OD92='DD FD'!$J$6,OF92='DD FD'!$AI$3),OE92,0),
IF(AND(OO92='DD FD'!$J$6,OQ92='DD FD'!$AI$3),OP92,0),
),2)</f>
        <v>0</v>
      </c>
      <c r="PA92" s="617">
        <f>ROUNDUP(SUM(
IF(AND(LH92='DD FD'!$J$10,LJ92='DD FD'!$AI$3),LI92,0),
IF(AND(LR92='DD FD'!$J$10,LT92='DD FD'!$AI$3),LS92,0),
IF(AND(MB92='DD FD'!$J$10,MD92='DD FD'!$AI$3),MC92,0),
IF(AND(ML92='DD FD'!$J$10,MN92='DD FD'!$AI$3),MM92,0),
IF(AND(MW92='DD FD'!$J$10,MY92='DD FD'!$AI$3),MX92,0),
IF(AND(NH92='DD FD'!$J$10,NJ92='DD FD'!$AI$3),NI92,0),
IF(AND(NS92='DD FD'!$J$10,NU92='DD FD'!$AI$3),NT92,0),
IF(AND(OD92='DD FD'!$J$10,OF92='DD FD'!$AI$3),OE92,0),
IF(AND(OO92='DD FD'!$J$10,OQ92='DD FD'!$AI$3),OP92,0),
),2)</f>
        <v>0</v>
      </c>
      <c r="PB92" s="617">
        <f>ROUNDUP(SUM(
IF(AND(LH92='DD FD'!$J$8,LJ92='DD FD'!$AI$3),LI92,0),
IF(AND(LR92='DD FD'!$J$8,LT92='DD FD'!$AI$3),LS92,0),
IF(AND(MB92='DD FD'!$J$8,MD92='DD FD'!$AI$3),MC92,0),
IF(AND(ML92='DD FD'!$J$8,MN92='DD FD'!$AI$3),MM92,0),
IF(AND(MW92='DD FD'!$J$8,MY92='DD FD'!$AI$3),MX92,0),
IF(AND(NH92='DD FD'!$J$8,NJ92='DD FD'!$AI$3),NI92,0),
IF(AND(NS92='DD FD'!$J$8,NU92='DD FD'!$AI$3),NT92,0),
IF(AND(OD92='DD FD'!$J$8,OF92='DD FD'!$AI$3),OE92,0),
IF(AND(OO92='DD FD'!$J$8,OQ92='DD FD'!$AI$3),OP92,0),
),2)</f>
        <v>0</v>
      </c>
      <c r="PC92" s="617">
        <f>ROUNDUP(SUM(
IF(AND(LH92='DD FD'!$J$5,LJ92='DD FD'!$AI$3),LI92,0),
IF(AND(LR92='DD FD'!$J$5,LT92='DD FD'!$AI$3),LS92,0),
IF(AND(MB92='DD FD'!$J$5,MD92='DD FD'!$AI$3),MC92,0),
IF(AND(ML92='DD FD'!$J$5,MN92='DD FD'!$AI$3),MM92,0),
IF(AND(MW92='DD FD'!$J$5,MY92='DD FD'!$AI$3),MX92,0),
IF(AND(NH92='DD FD'!$J$5,NJ92='DD FD'!$AI$3),NI92,0),
IF(AND(NS92='DD FD'!$J$5,NU92='DD FD'!$AI$3),NT92,0),
IF(AND(OD92='DD FD'!$J$5,OF92='DD FD'!$AI$3),OE92,0),
IF(AND(OO92='DD FD'!$J$5,OQ92='DD FD'!$AI$3),OP92,0),
),2)</f>
        <v>0</v>
      </c>
      <c r="PD92" s="617">
        <f>ROUNDUP(SUM(
IF(AND(LH92='DD FD'!$J$9,LJ92='DD FD'!$AI$3),LI92,0),
IF(AND(LR92='DD FD'!$J$9,LT92='DD FD'!$AI$3),LS92,0),
IF(AND(MB92='DD FD'!$J$9,MD92='DD FD'!$AI$3),MC92,0),
IF(AND(ML92='DD FD'!$J$9,MN92='DD FD'!$AI$3),MM92,0),
IF(AND(MW92='DD FD'!$J$9,MY92='DD FD'!$AI$3),MX92,0),
IF(AND(NH92='DD FD'!$J$9,NJ92='DD FD'!$AI$3),NI92,0),
IF(AND(NS92='DD FD'!$J$9,NU92='DD FD'!$AI$3),NT92,0),
IF(AND(OD92='DD FD'!$J$9,OF92='DD FD'!$AI$3),OE92,0),
IF(AND(OO92='DD FD'!$J$9,OQ92='DD FD'!$AI$3),OP92,0),
),2)</f>
        <v>0</v>
      </c>
      <c r="PE92" s="617">
        <f>ROUNDUP(SUM(
IF(AND(LH92='DD FD'!$J$4,LJ92='DD FD'!$AI$3),LI92,0),
IF(AND(LR92='DD FD'!$J$4,LT92='DD FD'!$AI$3),LS92,0),
IF(AND(MB92='DD FD'!$J$4,MD92='DD FD'!$AI$3),MC92,0),
IF(AND(ML92='DD FD'!$J$4,MN92='DD FD'!$AI$3),MM92,0),
IF(AND(MW92='DD FD'!$J$4,MY92='DD FD'!$AI$3),MX92,0),
IF(AND(NH92='DD FD'!$J$4,NJ92='DD FD'!$AI$3),NI92,0),
IF(AND(NS92='DD FD'!$J$4,NU92='DD FD'!$AI$3),NT92,0),
IF(AND(OD92='DD FD'!$J$4,OF92='DD FD'!$AI$3),OE92,0),
IF(AND(OO92='DD FD'!$J$4,OQ92='DD FD'!$AI$3),OP92,0),
),2)</f>
        <v>0</v>
      </c>
      <c r="PF92" s="619">
        <f>ROUNDUP(SUM(
IF(AND(LH92='DD FD'!$J$11,LJ92='DD FD'!$AI$3),LI92,0),
IF(AND(LR92='DD FD'!$J$11,LT92='DD FD'!$AI$3),LS92,0),
IF(AND(MB92='DD FD'!$J$11,MD92='DD FD'!$AI$3),MC92,0),
IF(AND(ML92='DD FD'!$J$11,MN92='DD FD'!$AI$3),MM92,0),
IF(AND(MW92='DD FD'!$J$11,MY92='DD FD'!$AI$3),MX92,0),
IF(AND(NH92='DD FD'!$J$11,NJ92='DD FD'!$AI$3),NI92,0),
IF(AND(NS92='DD FD'!$J$11,NU92='DD FD'!$AI$3),NT92,0),
IF(AND(OD92='DD FD'!$J$11,OF92='DD FD'!$AI$3),OE92,0),
IF(AND(OO92='DD FD'!$J$11,OQ92='DD FD'!$AI$3),OP92,0),
),2)</f>
        <v>0</v>
      </c>
    </row>
    <row r="93" spans="1:422">
      <c r="A93" s="806"/>
      <c r="B93" s="934"/>
      <c r="C93" s="247"/>
      <c r="D93" s="842"/>
      <c r="E93" s="247"/>
      <c r="F93" s="158"/>
      <c r="G93" s="710"/>
      <c r="H93" s="712"/>
      <c r="I93" s="936"/>
      <c r="J93" s="803"/>
      <c r="K93" s="150"/>
      <c r="L93" s="146" t="str">
        <f t="shared" si="27"/>
        <v/>
      </c>
      <c r="M93" s="501" t="str">
        <f t="shared" si="44"/>
        <v/>
      </c>
      <c r="N93" s="504"/>
      <c r="O93" s="113" t="str">
        <f t="shared" si="45"/>
        <v/>
      </c>
      <c r="P93" s="114" t="str">
        <f t="shared" si="28"/>
        <v/>
      </c>
      <c r="Q93" s="152"/>
      <c r="R93" s="152"/>
      <c r="S93" s="115" t="str">
        <f t="shared" si="46"/>
        <v/>
      </c>
      <c r="T93" s="159"/>
      <c r="U93" s="159"/>
      <c r="V93" s="157"/>
      <c r="W93" s="157"/>
      <c r="X93" s="157"/>
      <c r="Y93" s="772"/>
      <c r="Z93" s="158"/>
      <c r="AA93" s="144"/>
      <c r="AB93" s="112"/>
      <c r="AC93" s="153"/>
      <c r="AD93" s="153"/>
      <c r="AE93" s="153"/>
      <c r="AF93" s="153"/>
      <c r="AG93" s="153"/>
      <c r="AH93" s="153"/>
      <c r="AI93" s="152"/>
      <c r="AJ93" s="158"/>
      <c r="AK93" s="158"/>
      <c r="AL93" s="158"/>
      <c r="AM93" s="116" t="str">
        <f t="shared" si="47"/>
        <v/>
      </c>
      <c r="AN93" s="116" t="str">
        <f t="shared" si="48"/>
        <v/>
      </c>
      <c r="AO93" s="324"/>
      <c r="AP93" s="503"/>
      <c r="AQ93" s="487" t="str">
        <f t="shared" si="49"/>
        <v/>
      </c>
      <c r="AR93" s="113" t="str">
        <f t="shared" si="29"/>
        <v/>
      </c>
      <c r="AS93" s="113" t="str">
        <f t="shared" si="30"/>
        <v/>
      </c>
      <c r="AT93" s="113" t="str">
        <f t="shared" si="31"/>
        <v/>
      </c>
      <c r="AU93" s="113" t="str">
        <f t="shared" si="32"/>
        <v/>
      </c>
      <c r="AV93" s="159"/>
      <c r="AW93" s="157"/>
      <c r="AX93" s="157"/>
      <c r="AY93" s="157"/>
      <c r="AZ93" s="157"/>
      <c r="BA93" s="116" t="str">
        <f t="shared" si="33"/>
        <v/>
      </c>
      <c r="BB93" s="316"/>
      <c r="BC93" s="116" t="str">
        <f t="shared" si="34"/>
        <v/>
      </c>
      <c r="BD93" s="133" t="str">
        <f t="shared" si="35"/>
        <v/>
      </c>
      <c r="BE93" s="157"/>
      <c r="BF93" s="1180"/>
      <c r="BG93" s="1180"/>
      <c r="BH93" s="158"/>
      <c r="BI93" s="490"/>
      <c r="BJ93" s="514" t="str">
        <f t="shared" si="50"/>
        <v/>
      </c>
      <c r="BK93" s="789"/>
      <c r="BL93" s="116" t="str">
        <f t="shared" si="51"/>
        <v/>
      </c>
      <c r="BM93" s="144"/>
      <c r="BN93" s="144"/>
      <c r="BO93" s="144"/>
      <c r="BP93" s="790"/>
      <c r="BQ93" s="790"/>
      <c r="BR93" s="790"/>
      <c r="BS93" s="116" t="str">
        <f t="shared" si="36"/>
        <v/>
      </c>
      <c r="BT93" s="790"/>
      <c r="BU93" s="808" t="str">
        <f t="shared" si="37"/>
        <v/>
      </c>
      <c r="BV93" s="791"/>
      <c r="BW93" s="144"/>
      <c r="BX93" s="20"/>
      <c r="BY93" s="20"/>
      <c r="BZ93" s="20"/>
      <c r="CA93" s="792"/>
      <c r="CB93" s="1201"/>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c r="DL93" s="144"/>
      <c r="DM93" s="144"/>
      <c r="DN93" s="144"/>
      <c r="DO93" s="144"/>
      <c r="DP93" s="144"/>
      <c r="DQ93" s="144"/>
      <c r="DR93" s="144"/>
      <c r="DS93" s="144"/>
      <c r="DT93" s="144"/>
      <c r="DU93" s="144"/>
      <c r="DV93" s="144"/>
      <c r="DW93" s="144"/>
      <c r="DX93" s="144"/>
      <c r="DY93" s="144"/>
      <c r="DZ93" s="144"/>
      <c r="EA93" s="144"/>
      <c r="EB93" s="144"/>
      <c r="EC93" s="144"/>
      <c r="ED93" s="782" t="str">
        <f t="shared" si="52"/>
        <v/>
      </c>
      <c r="EE93" s="519"/>
      <c r="EF93" s="793"/>
      <c r="EG93" s="519"/>
      <c r="EH93" s="794"/>
      <c r="EI93" s="790"/>
      <c r="EJ93" s="794"/>
      <c r="EK93" s="794"/>
      <c r="EL93" s="790"/>
      <c r="EM93" s="790"/>
      <c r="EN93" s="790"/>
      <c r="EO93" s="112" t="str">
        <f t="shared" si="38"/>
        <v/>
      </c>
      <c r="EP93" s="790"/>
      <c r="EQ93" s="488" t="str">
        <f t="shared" si="39"/>
        <v/>
      </c>
      <c r="ER93" s="1100"/>
      <c r="ES93" s="1099" t="str">
        <f t="shared" si="53"/>
        <v/>
      </c>
      <c r="ET93" s="525"/>
      <c r="EU93" s="148"/>
      <c r="EV93" s="148"/>
      <c r="EW93" s="148"/>
      <c r="EX93" s="148"/>
      <c r="EY93" s="148"/>
      <c r="EZ93" s="148"/>
      <c r="FA93" s="148"/>
      <c r="FB93" s="148"/>
      <c r="FC93" s="148"/>
      <c r="FD93" s="148"/>
      <c r="FE93" s="148"/>
      <c r="FF93" s="148"/>
      <c r="FG93" s="148"/>
      <c r="FH93" s="148"/>
      <c r="FI93" s="528"/>
      <c r="FJ93" s="513" t="str">
        <f t="shared" si="40"/>
        <v/>
      </c>
      <c r="FK93" s="158"/>
      <c r="FL93" s="850"/>
      <c r="FM93" s="850"/>
      <c r="FN93" s="850"/>
      <c r="FO93" s="850"/>
      <c r="FP93" s="850"/>
      <c r="FQ93" s="850"/>
      <c r="FR93" s="157"/>
      <c r="FS93" s="143"/>
      <c r="FT93" s="143"/>
      <c r="FU93" s="847" t="str">
        <f t="shared" si="41"/>
        <v/>
      </c>
      <c r="FV93" s="555"/>
      <c r="FW93" s="523" t="str">
        <f>IF(Table1[[#This Row],[Nonfood Inhaltstoffe - Komponente]]="","",VLOOKUP(Table1[[#This Row],[Nonfood Inhaltstoffe - Komponente]],'Dropdown Auswahl'!BJ:BK,2,FALSE))</f>
        <v/>
      </c>
      <c r="FX93" s="1013"/>
      <c r="FY93" s="1011" t="str">
        <f t="shared" si="42"/>
        <v/>
      </c>
      <c r="FZ93" s="152"/>
      <c r="GA93" s="152"/>
      <c r="GB93" s="152"/>
      <c r="GC93" s="529" t="str">
        <f t="shared" si="43"/>
        <v/>
      </c>
      <c r="GG93" s="21"/>
      <c r="GH93" s="21"/>
      <c r="GI93" s="1019"/>
      <c r="GJ93" s="1016" t="str">
        <f>IF(Table1[[#This Row],[Global Trade Item Number (GTIN)]]="","",Table1[[#This Row],[Global Trade Item Number (GTIN)]])</f>
        <v/>
      </c>
      <c r="GK93" s="555" t="str">
        <f>IF(Table1[[#This Row],[WAWI-Nr./ Kreditoren-Nummer
(ASDV)]]&lt;&gt;"",Table1[[#This Row],[WAWI-Nr./ Kreditoren-Nummer
(ASDV)]],"")</f>
        <v/>
      </c>
      <c r="GL93" s="165"/>
      <c r="GM93" s="165"/>
      <c r="GN93" s="165"/>
      <c r="GO93" s="485"/>
      <c r="GP93" s="534"/>
      <c r="GQ93" s="533"/>
      <c r="GR93" s="486"/>
      <c r="GS93" s="486"/>
      <c r="GT93" s="486"/>
      <c r="GU93" s="486"/>
      <c r="GV93" s="486"/>
      <c r="GW93" s="542"/>
      <c r="GX93" s="538"/>
      <c r="GY93" s="144"/>
      <c r="GZ93" s="480"/>
      <c r="HA93" s="158"/>
      <c r="HB93" s="480"/>
      <c r="HC93" s="480"/>
      <c r="HD93" s="480"/>
      <c r="HE93" s="480"/>
      <c r="HF93" s="480"/>
      <c r="HG93" s="480"/>
      <c r="HH93" s="538"/>
      <c r="HI93" s="480"/>
      <c r="HJ93" s="480"/>
      <c r="HK93" s="480"/>
      <c r="HL93" s="480"/>
      <c r="HM93" s="480"/>
      <c r="HN93" s="480"/>
      <c r="HO93" s="480"/>
      <c r="HP93" s="480"/>
      <c r="HQ93" s="480"/>
      <c r="HR93" s="538"/>
      <c r="HS93" s="480"/>
      <c r="HT93" s="480"/>
      <c r="HU93" s="480"/>
      <c r="HV93" s="480"/>
      <c r="HW93" s="480"/>
      <c r="HX93" s="480"/>
      <c r="HY93" s="480"/>
      <c r="HZ93" s="480"/>
      <c r="IA93" s="480"/>
      <c r="IB93" s="538"/>
      <c r="IC93" s="480"/>
      <c r="ID93" s="480"/>
      <c r="IE93" s="480"/>
      <c r="IF93" s="480"/>
      <c r="IG93" s="480"/>
      <c r="IH93" s="480"/>
      <c r="II93" s="480"/>
      <c r="IJ93" s="480"/>
      <c r="IK93" s="480"/>
      <c r="IL93" s="480"/>
      <c r="IM93" s="538"/>
      <c r="IN93" s="480"/>
      <c r="IO93" s="480"/>
      <c r="IP93" s="480"/>
      <c r="IQ93" s="480"/>
      <c r="IR93" s="480"/>
      <c r="IS93" s="480"/>
      <c r="IT93" s="480"/>
      <c r="IU93" s="480"/>
      <c r="IV93" s="480"/>
      <c r="IW93" s="480"/>
      <c r="IX93" s="538"/>
      <c r="IY93" s="480"/>
      <c r="IZ93" s="480"/>
      <c r="JA93" s="480"/>
      <c r="JB93" s="480"/>
      <c r="JC93" s="480"/>
      <c r="JD93" s="480"/>
      <c r="JE93" s="480"/>
      <c r="JF93" s="480"/>
      <c r="JG93" s="480"/>
      <c r="JH93" s="480"/>
      <c r="JI93" s="538"/>
      <c r="JJ93" s="480"/>
      <c r="JK93" s="480"/>
      <c r="JL93" s="480"/>
      <c r="JM93" s="480"/>
      <c r="JN93" s="480"/>
      <c r="JO93" s="480"/>
      <c r="JP93" s="480"/>
      <c r="JQ93" s="480"/>
      <c r="JR93" s="480"/>
      <c r="JS93" s="590"/>
      <c r="JT93" s="538"/>
      <c r="JU93" s="480"/>
      <c r="JV93" s="480"/>
      <c r="JW93" s="480"/>
      <c r="JX93" s="480"/>
      <c r="JY93" s="480"/>
      <c r="JZ93" s="480"/>
      <c r="KA93" s="480"/>
      <c r="KB93" s="480"/>
      <c r="KC93" s="480"/>
      <c r="KD93" s="480"/>
      <c r="KE93" s="538"/>
      <c r="KF93" s="480"/>
      <c r="KG93" s="480"/>
      <c r="KH93" s="480"/>
      <c r="KI93" s="480"/>
      <c r="KJ93" s="480"/>
      <c r="KK93" s="480"/>
      <c r="KL93" s="480"/>
      <c r="KM93" s="480"/>
      <c r="KN93" s="480"/>
      <c r="KO93" s="480"/>
      <c r="KR93" s="568" t="str">
        <f>IF(Table1[[#This Row],[GTIN]]&lt;&gt;"",Table1[[#This Row],[GTIN]],"")</f>
        <v/>
      </c>
      <c r="KS93" s="569" t="str">
        <f>Table1[[#This Row],[Kreditor]]</f>
        <v/>
      </c>
      <c r="KT93" s="570" t="str">
        <f>IF(Table1[[#This Row],[Gültig ab (Datum)]]&lt;&gt;"",Table1[[#This Row],[Gültig ab (Datum)]],"")</f>
        <v/>
      </c>
      <c r="KU93" s="570"/>
      <c r="KV93" s="583" t="str">
        <f>IF(Table1[[#This Row],[Artikel verpackt? 
(X=Ja)]]="","",Table1[[#This Row],[Artikel verpackt? 
(X=Ja)]])</f>
        <v/>
      </c>
      <c r="KW93" s="571" t="str">
        <f>IF(Table1[[#This Row],[Verpackung recyclingfähig?
(X=Ja)]]="","",Table1[[#This Row],[Verpackung recyclingfähig?
(X=Ja)]])</f>
        <v/>
      </c>
      <c r="KX93" s="572"/>
      <c r="KY93" s="573"/>
      <c r="KZ93" s="574"/>
      <c r="LA93" s="574"/>
      <c r="LB93" s="574"/>
      <c r="LC93" s="574"/>
      <c r="LD93" s="574"/>
      <c r="LE93" s="574"/>
      <c r="LF93" s="575"/>
      <c r="LG93" s="576" t="str">
        <f>IF(Table1[[#This Row],[Hauptkörper - B1 - Art]]="","",VLOOKUP(Table1[[#This Row],[Hauptkörper - B1 - Art]],'DD FD'!B:C,2,FALSE))</f>
        <v/>
      </c>
      <c r="LH93" s="577" t="str">
        <f>IF(Table1[[#This Row],[Hauptkörper - B1 - Fraktion]]="","",VLOOKUP(Table1[[#This Row],[Hauptkörper - B1 - Fraktion]],'DD FD'!H:J,3,FALSE))</f>
        <v/>
      </c>
      <c r="LI93" s="574" t="str">
        <f>IF(Table1[[#This Row],[Hauptkörper - B1 - Gewicht
(in G)]]="","",Table1[[#This Row],[Hauptkörper - B1 - Gewicht
(in G)]])</f>
        <v/>
      </c>
      <c r="LJ93" s="574" t="str">
        <f>IF(Table1[[#This Row],[Hauptkörper - B1 - Lizenzierungs-pflichtig? (X=Ja)]]="","",Table1[[#This Row],[Hauptkörper - B1 - Lizenzierungs-pflichtig? (X=Ja)]])</f>
        <v/>
      </c>
      <c r="LK93" s="577" t="str">
        <f>IF(Table1[[#This Row],[Hauptkörper - B1 - Virgin Material]]="","",VLOOKUP(Table1[[#This Row],[Hauptkörper - B1 - Virgin Material]],'DD FD'!AJ:AK,2,FALSE))</f>
        <v/>
      </c>
      <c r="LL93" s="578" t="str">
        <f>IF(Table1[[#This Row],[Hauptkörper - B1 - Virgin Material Anteil (in %)]]="","",Table1[[#This Row],[Hauptkörper - B1 - Virgin Material Anteil (in %)]])</f>
        <v/>
      </c>
      <c r="LM93" s="577" t="str">
        <f>IF(Table1[[#This Row],[Hauptkörper - B1 - Recyceltes Material]]="","",VLOOKUP(Table1[[#This Row],[Hauptkörper - B1 - Recyceltes Material]],'DD FD'!AL:AM,2,FALSE))</f>
        <v/>
      </c>
      <c r="LN93" s="578" t="str">
        <f>IF(Table1[[#This Row],[Hauptkörper - B1 - Recyceltes Material Anteil (in %)]]="","",Table1[[#This Row],[Hauptkörper - B1 - Recyceltes Material Anteil (in %)]])</f>
        <v/>
      </c>
      <c r="LO93" s="579" t="str">
        <f>IF(Table1[[#This Row],[Hauptkörper - B1 - Beschichtung]]="","",VLOOKUP(Table1[[#This Row],[Hauptkörper - B1 - Beschichtung]],'DD FD'!AE:AF,2,FALSE))</f>
        <v/>
      </c>
      <c r="LP93" s="580" t="str">
        <f>IF(Table1[[#This Row],[Hauptkörper - B1 - Beschichtung Anteil (in %)]]="","",Table1[[#This Row],[Hauptkörper - B1 - Beschichtung Anteil (in %)]])</f>
        <v/>
      </c>
      <c r="LQ93" s="576" t="str">
        <f>IF(Table1[[#This Row],[Hauptkörper - B2 - Art]]="","",VLOOKUP(Table1[[#This Row],[Hauptkörper - B2 - Art]],'DD FD'!B:C,2,FALSE))</f>
        <v/>
      </c>
      <c r="LR93" s="577" t="str">
        <f>IF(Table1[[#This Row],[Hauptkörper - B2 - Fraktion]]="","",VLOOKUP(Table1[[#This Row],[Hauptkörper - B2 - Fraktion]],'DD FD'!H:J,3,FALSE))</f>
        <v/>
      </c>
      <c r="LS93" s="574" t="str">
        <f>IF(Table1[[#This Row],[Hauptkörper - B2 - Gewicht
(in G)]]="","",Table1[[#This Row],[Hauptkörper - B2 - Gewicht
(in G)]])</f>
        <v/>
      </c>
      <c r="LT93" s="574" t="str">
        <f>IF(Table1[[#This Row],[Hauptkörper - B2 - Lizenzierungs-pflichtig? (X=Ja)]]="","",Table1[[#This Row],[Hauptkörper - B2 - Lizenzierungs-pflichtig? (X=Ja)]])</f>
        <v/>
      </c>
      <c r="LU93" s="577" t="str">
        <f>IF(Table1[[#This Row],[Hauptkörper - B2 - Virgin Material]]="","",VLOOKUP(Table1[[#This Row],[Hauptkörper - B2 - Virgin Material]],'DD FD'!AJ:AK,2,FALSE))</f>
        <v/>
      </c>
      <c r="LV93" s="578" t="str">
        <f>IF(Table1[[#This Row],[Hauptkörper - B2 - Virgin Material Anteil (in %)]]="","",Table1[[#This Row],[Hauptkörper - B2 - Virgin Material Anteil (in %)]])</f>
        <v/>
      </c>
      <c r="LW93" s="577" t="str">
        <f>IF(Table1[[#This Row],[Hauptkörper - B2 - Recyceltes Material]]="","",VLOOKUP(Table1[[#This Row],[Hauptkörper - B2 - Recyceltes Material]],'DD FD'!AL:AM,2,FALSE))</f>
        <v/>
      </c>
      <c r="LX93" s="578" t="str">
        <f>IF(Table1[[#This Row],[Hauptkörper - B2 - Recyceltes Material Anteil (in %)]]="","",Table1[[#This Row],[Hauptkörper - B2 - Recyceltes Material Anteil (in %)]])</f>
        <v/>
      </c>
      <c r="LY93" s="577" t="str">
        <f>IF(Table1[[#This Row],[Hauptkörper - B2 - Beschichtung]]="","",VLOOKUP(Table1[[#This Row],[Hauptkörper - B2 - Beschichtung]],'DD FD'!AE:AF,2,FALSE))</f>
        <v/>
      </c>
      <c r="LZ93" s="580" t="str">
        <f>IF(Table1[[#This Row],[Hauptkörper - B2 - Beschichtung Anteil (in %)]]="","",Table1[[#This Row],[Hauptkörper - B2 - Beschichtung Anteil (in %)]])</f>
        <v/>
      </c>
      <c r="MA93" s="576" t="str">
        <f>IF(Table1[[#This Row],[Hauptkörper - B3 - Art]]="","",VLOOKUP(Table1[[#This Row],[Hauptkörper - B3 - Art]],'DD FD'!B:C,2,FALSE))</f>
        <v/>
      </c>
      <c r="MB93" s="577" t="str">
        <f>IF(Table1[[#This Row],[Hauptkörper - B3 - Fraktion]]="","",VLOOKUP(Table1[[#This Row],[Hauptkörper - B3 - Fraktion]],'DD FD'!H:J,3,FALSE))</f>
        <v/>
      </c>
      <c r="MC93" s="574" t="str">
        <f>IF(Table1[[#This Row],[Hauptkörper - B3 - Gewicht
(in G)]]="","",Table1[[#This Row],[Hauptkörper - B3 - Gewicht
(in G)]])</f>
        <v/>
      </c>
      <c r="MD93" s="574" t="str">
        <f>IF(Table1[[#This Row],[Hauptkörper - B3 - Lizenzierungs-pflichtig? (X=Ja)]]="","",Table1[[#This Row],[Hauptkörper - B3 - Lizenzierungs-pflichtig? (X=Ja)]])</f>
        <v/>
      </c>
      <c r="ME93" s="577" t="str">
        <f>IF(Table1[[#This Row],[Hauptkörper - B3 - Virgin Material]]="","",VLOOKUP(Table1[[#This Row],[Hauptkörper - B3 - Virgin Material]],'DD FD'!AJ:AK,2,FALSE))</f>
        <v/>
      </c>
      <c r="MF93" s="578" t="str">
        <f>IF(Table1[[#This Row],[Hauptkörper - B3 - Virgin Material Anteil (in %)]]="","",Table1[[#This Row],[Hauptkörper - B3 - Virgin Material Anteil (in %)]])</f>
        <v/>
      </c>
      <c r="MG93" s="577" t="str">
        <f>IF(Table1[[#This Row],[Hauptkörper - B3 - Recyceltes Material]]="","",VLOOKUP(Table1[[#This Row],[Hauptkörper - B3 - Recyceltes Material]],'DD FD'!AL:AM,2,FALSE))</f>
        <v/>
      </c>
      <c r="MH93" s="578" t="str">
        <f>IF(Table1[[#This Row],[Hauptkörper - B3 - Recyceltes Material Anteil (in %)]]="","",Table1[[#This Row],[Hauptkörper - B3 - Recyceltes Material Anteil (in %)]])</f>
        <v/>
      </c>
      <c r="MI93" s="577" t="str">
        <f>IF(Table1[[#This Row],[Hauptkörper - B3 - Beschichtung]]="","",VLOOKUP(Table1[[#This Row],[Hauptkörper - B3 - Beschichtung]],'DD FD'!AE:AF,2,FALSE))</f>
        <v/>
      </c>
      <c r="MJ93" s="580" t="str">
        <f>IF(Table1[[#This Row],[Hauptkörper - B3 - Beschichtung Anteil (in %)]]="","",Table1[[#This Row],[Hauptkörper - B3 - Beschichtung Anteil (in %)]])</f>
        <v/>
      </c>
      <c r="MK93" s="576" t="str">
        <f>IF(Table1[[#This Row],[Verschluss - B1 - Art]]="","",VLOOKUP(Table1[[#This Row],[Verschluss - B1 - Art]],'DD FD'!D:E,2,FALSE))</f>
        <v/>
      </c>
      <c r="ML93" s="577" t="str">
        <f>IF(Table1[[#This Row],[Verschluss - B1 - Fraktion]]="","",VLOOKUP(Table1[[#This Row],[Verschluss - B1 - Fraktion]],'DD FD'!H:J,3,FALSE))</f>
        <v/>
      </c>
      <c r="MM93" s="574" t="str">
        <f>IF(Table1[[#This Row],[Verschluss - B1 - Gewicht (in G)]]="","",Table1[[#This Row],[Verschluss - B1 - Gewicht (in G)]])</f>
        <v/>
      </c>
      <c r="MN93" s="574" t="str">
        <f>IF(Table1[[#This Row],[Verschluss - B1 - Lizenzierungs-pflichtig? (X=Ja)]]="","",Table1[[#This Row],[Verschluss - B1 - Lizenzierungs-pflichtig? (X=Ja)]])</f>
        <v/>
      </c>
      <c r="MO93" s="574" t="str">
        <f>IF(Table1[[#This Row],[Verschluss - B1 - Trennbar vom Hauptkörper? (X=Ja)]]="","",Table1[[#This Row],[Verschluss - B1 - Trennbar vom Hauptkörper? (X=Ja)]])</f>
        <v/>
      </c>
      <c r="MP93" s="577" t="str">
        <f>IF(Table1[[#This Row],[Verschluss - B1 - Virgin Material]]="","",VLOOKUP(Table1[[#This Row],[Verschluss - B1 - Virgin Material]],'DD FD'!AJ:AK,2,FALSE))</f>
        <v/>
      </c>
      <c r="MQ93" s="578" t="str">
        <f>IF(Table1[[#This Row],[Verschluss - B1 - Virgin Material Anteil (in %)]]="","",Table1[[#This Row],[Verschluss - B1 - Virgin Material Anteil (in %)]])</f>
        <v/>
      </c>
      <c r="MR93" s="577" t="str">
        <f>IF(Table1[[#This Row],[Verschluss - B1 - Recyceltes Material]]="","",VLOOKUP(Table1[[#This Row],[Verschluss - B1 - Recyceltes Material]],'DD FD'!AL:AM,2,FALSE))</f>
        <v/>
      </c>
      <c r="MS93" s="578" t="str">
        <f>IF(Table1[[#This Row],[Verschluss - B1 - Recyceltes Material Anteil (in %)]]="","",Table1[[#This Row],[Verschluss - B1 - Recyceltes Material Anteil (in %)]])</f>
        <v/>
      </c>
      <c r="MT93" s="577" t="str">
        <f>IF(Table1[[#This Row],[Verschluss - B1 - Beschichtung]]="","",VLOOKUP(Table1[[#This Row],[Verschluss - B1 - Beschichtung]],'DD FD'!AE:AF,2,FALSE))</f>
        <v/>
      </c>
      <c r="MU93" s="580" t="str">
        <f>IF(Table1[[#This Row],[Verschluss - B1 - Beschichtung Anteil (in %)]]="","",Table1[[#This Row],[Verschluss - B1 - Beschichtung Anteil (in %)]])</f>
        <v/>
      </c>
      <c r="MV93" s="576" t="str">
        <f>IF(Table1[[#This Row],[Verschluss - B2 - Art]]="","",VLOOKUP(Table1[[#This Row],[Verschluss - B2 - Art]],'DD FD'!D:E,2,FALSE))</f>
        <v/>
      </c>
      <c r="MW93" s="577" t="str">
        <f>IF(Table1[[#This Row],[Verschluss - B2 - Fraktion]]="","",VLOOKUP(Table1[[#This Row],[Verschluss - B2 - Fraktion]],'DD FD'!H:J,3,FALSE))</f>
        <v/>
      </c>
      <c r="MX93" s="574" t="str">
        <f>IF(Table1[[#This Row],[Verschluss - B2 - Gewicht (in G)]]="","",Table1[[#This Row],[Verschluss - B2 - Gewicht (in G)]])</f>
        <v/>
      </c>
      <c r="MY93" s="574" t="str">
        <f>IF(Table1[[#This Row],[Verschluss - B2 - Lizenzierungs-pflichtig? (X=Ja)]]="","",Table1[[#This Row],[Verschluss - B2 - Lizenzierungs-pflichtig? (X=Ja)]])</f>
        <v/>
      </c>
      <c r="MZ93" s="574" t="str">
        <f>IF(Table1[[#This Row],[Verschluss - B2 - Trennbar vom Hauptkörper? (X=Ja)]]="","",Table1[[#This Row],[Verschluss - B2 - Trennbar vom Hauptkörper? (X=Ja)]])</f>
        <v/>
      </c>
      <c r="NA93" s="577" t="str">
        <f>IF(Table1[[#This Row],[Verschluss - B2 - Virgin Material]]="","",VLOOKUP(Table1[[#This Row],[Verschluss - B2 - Virgin Material]],'DD FD'!AJ:AK,2,FALSE))</f>
        <v/>
      </c>
      <c r="NB93" s="578" t="str">
        <f>IF(Table1[[#This Row],[Verschluss - B2 - Virgin Material Anteil (in %)]]="","",Table1[[#This Row],[Verschluss - B2 - Virgin Material Anteil (in %)]])</f>
        <v/>
      </c>
      <c r="NC93" s="577" t="str">
        <f>IF(Table1[[#This Row],[Verschluss - B2 - Recyceltes Material]]="","",VLOOKUP(Table1[[#This Row],[Verschluss - B2 - Recyceltes Material]],'DD FD'!AL:AM,2,FALSE))</f>
        <v/>
      </c>
      <c r="ND93" s="578" t="str">
        <f>IF(Table1[[#This Row],[Verschluss - B2 - Recyceltes Material Anteil (in %)]]="","",Table1[[#This Row],[Verschluss - B2 - Recyceltes Material Anteil (in %)]])</f>
        <v/>
      </c>
      <c r="NE93" s="577" t="str">
        <f>IF(Table1[[#This Row],[Verschluss - B2 - Beschichtung]]="","",VLOOKUP(Table1[[#This Row],[Verschluss - B2 - Beschichtung]],'DD FD'!AE:AF,2,FALSE))</f>
        <v/>
      </c>
      <c r="NF93" s="580" t="str">
        <f>IF(Table1[[#This Row],[Verschluss - B2 - Beschichtung Anteil (in %)]]="","",Table1[[#This Row],[Verschluss - B2 - Beschichtung Anteil (in %)]])</f>
        <v/>
      </c>
      <c r="NG93" s="576" t="str">
        <f>IF(Table1[[#This Row],[Verschluss - B3 - Art]]="","",VLOOKUP(Table1[[#This Row],[Verschluss - B3 - Art]],'DD FD'!D:E,2,FALSE))</f>
        <v/>
      </c>
      <c r="NH93" s="577" t="str">
        <f>IF(Table1[[#This Row],[Verschluss - B3 - Fraktion]]="","",VLOOKUP(Table1[[#This Row],[Verschluss - B3 - Fraktion]],'DD FD'!H:J,3,FALSE))</f>
        <v/>
      </c>
      <c r="NI93" s="574" t="str">
        <f>IF(Table1[[#This Row],[Verschluss - B3 - Gewicht (in G)]]="","",Table1[[#This Row],[Verschluss - B3 - Gewicht (in G)]])</f>
        <v/>
      </c>
      <c r="NJ93" s="574" t="str">
        <f>IF(Table1[[#This Row],[Verschluss - B3 - Lizenzierungs-pflichtig? (X=Ja)]]="","",Table1[[#This Row],[Verschluss - B3 - Lizenzierungs-pflichtig? (X=Ja)]])</f>
        <v/>
      </c>
      <c r="NK93" s="574" t="str">
        <f>IF(Table1[[#This Row],[Verschluss - B3 - Trennbar vom Hauptkörper? (X=Ja)]]="","",Table1[[#This Row],[Verschluss - B3 - Trennbar vom Hauptkörper? (X=Ja)]])</f>
        <v/>
      </c>
      <c r="NL93" s="577" t="str">
        <f>IF(Table1[[#This Row],[Verschluss - B3 - Virgin Material]]="","",VLOOKUP(Table1[[#This Row],[Verschluss - B3 - Virgin Material]],'DD FD'!AJ:AK,2,FALSE))</f>
        <v/>
      </c>
      <c r="NM93" s="578" t="str">
        <f>IF(Table1[[#This Row],[Verschluss - B3 - Virgin Material Anteil (in %)]]="","",Table1[[#This Row],[Verschluss - B3 - Virgin Material Anteil (in %)]])</f>
        <v/>
      </c>
      <c r="NN93" s="577" t="str">
        <f>IF(Table1[[#This Row],[Verschluss - B3 - Recyceltes Material]]="","",VLOOKUP(Table1[[#This Row],[Verschluss - B3 - Recyceltes Material]],'DD FD'!AL:AM,2,FALSE))</f>
        <v/>
      </c>
      <c r="NO93" s="578" t="str">
        <f>IF(Table1[[#This Row],[Verschluss - B3 - Recyceltes Material Anteil (in %)]]="","",Table1[[#This Row],[Verschluss - B3 - Recyceltes Material Anteil (in %)]])</f>
        <v/>
      </c>
      <c r="NP93" s="577" t="str">
        <f>IF(Table1[[#This Row],[Verschluss - B3 - Beschichtung]]="","",VLOOKUP(Table1[[#This Row],[Verschluss - B3 - Beschichtung]],'DD FD'!AE:AF,2,FALSE))</f>
        <v/>
      </c>
      <c r="NQ93" s="580" t="str">
        <f>IF(Table1[[#This Row],[Verschluss - B3 - Beschichtung Anteil (in %)]]="","",Table1[[#This Row],[Verschluss - B3 - Beschichtung Anteil (in %)]])</f>
        <v/>
      </c>
      <c r="NR93" s="576" t="str">
        <f>IF(Table1[[#This Row],[Etikett - B1 - Art]]="","",VLOOKUP(Table1[[#This Row],[Etikett - B1 - Art]],'DD FD'!F:G,2,FALSE))</f>
        <v/>
      </c>
      <c r="NS93" s="577" t="str">
        <f>IF(Table1[[#This Row],[Etikett - B1 - Fraktion]]="","",VLOOKUP(Table1[[#This Row],[Etikett - B1 - Fraktion]],'DD FD'!H:J,3,FALSE))</f>
        <v/>
      </c>
      <c r="NT93" s="574" t="str">
        <f>IF(Table1[[#This Row],[Etikett - B1 - Gewicht (in G)]]="","",Table1[[#This Row],[Etikett - B1 - Gewicht (in G)]])</f>
        <v/>
      </c>
      <c r="NU93" s="574" t="str">
        <f>IF(Table1[[#This Row],[Etikett - B1 - Lizenzierungs-pflichtig? (X=Ja)]]="","",Table1[[#This Row],[Etikett - B1 - Lizenzierungs-pflichtig? (X=Ja)]])</f>
        <v/>
      </c>
      <c r="NV93" s="574" t="str">
        <f>IF(Table1[[#This Row],[Etikett - B1 - Trennbar vom Hauptkörper? (X=Ja)]]="","",Table1[[#This Row],[Etikett - B1 - Trennbar vom Hauptkörper? (X=Ja)]])</f>
        <v/>
      </c>
      <c r="NW93" s="577" t="str">
        <f>IF(Table1[[#This Row],[Etikett - B1 - Virgin Material]]="","",VLOOKUP(Table1[[#This Row],[Etikett - B1 - Virgin Material]],'DD FD'!AJ:AK,2,FALSE))</f>
        <v/>
      </c>
      <c r="NX93" s="578" t="str">
        <f>IF(Table1[[#This Row],[Etikett - B1 - Virgin Material Anteil (in %)]]="","",Table1[[#This Row],[Etikett - B1 - Virgin Material Anteil (in %)]])</f>
        <v/>
      </c>
      <c r="NY93" s="577" t="str">
        <f>IF(Table1[[#This Row],[Etikett - B1 - Recyceltes Material]]="","",VLOOKUP(Table1[[#This Row],[Etikett - B1 - Recyceltes Material]],'DD FD'!AL:AM,2,FALSE))</f>
        <v/>
      </c>
      <c r="NZ93" s="578" t="str">
        <f>IF(Table1[[#This Row],[Etikett - B1 - Recyceltes Material Anteil (in %)]]="","",Table1[[#This Row],[Etikett - B1 - Recyceltes Material Anteil (in %)]])</f>
        <v/>
      </c>
      <c r="OA93" s="577" t="str">
        <f>IF(Table1[[#This Row],[Etikett - B1 - Beschichtung]]="","",VLOOKUP(Table1[[#This Row],[Etikett - B1 - Beschichtung]],'DD FD'!AE:AF,2,FALSE))</f>
        <v/>
      </c>
      <c r="OB93" s="580" t="str">
        <f>IF(Table1[[#This Row],[Etikett - B1 - Beschichtung Anteil (in %)]]="","",Table1[[#This Row],[Etikett - B1 - Beschichtung Anteil (in %)]])</f>
        <v/>
      </c>
      <c r="OC93" s="576" t="str">
        <f>IF(Table1[[#This Row],[Etikett - B2 - Art]]="","",VLOOKUP(Table1[[#This Row],[Etikett - B2 - Art]],'DD FD'!F:G,2,FALSE))</f>
        <v/>
      </c>
      <c r="OD93" s="577" t="str">
        <f>IF(Table1[[#This Row],[Etikett - B2 - Fraktion]]="","",VLOOKUP(Table1[[#This Row],[Etikett - B2 - Fraktion]],'DD FD'!H:J,3,FALSE))</f>
        <v/>
      </c>
      <c r="OE93" s="574" t="str">
        <f>IF(Table1[[#This Row],[Etikett - B2 - Gewicht (in G)]]="","",Table1[[#This Row],[Etikett - B2 - Gewicht (in G)]])</f>
        <v/>
      </c>
      <c r="OF93" s="574" t="str">
        <f>IF(Table1[[#This Row],[Etikett - B2 - Lizenzierungs-pflichtig? (X=Ja)]]="","",Table1[[#This Row],[Etikett - B2 - Lizenzierungs-pflichtig? (X=Ja)]])</f>
        <v/>
      </c>
      <c r="OG93" s="574" t="str">
        <f>IF(Table1[[#This Row],[Etikett - B2 - Trennbar vom Hauptkörper? (X=Ja)]]="","",Table1[[#This Row],[Etikett - B2 - Trennbar vom Hauptkörper? (X=Ja)]])</f>
        <v/>
      </c>
      <c r="OH93" s="577" t="str">
        <f>IF(Table1[[#This Row],[Etikett - B2 - Virgin Material]]="","",VLOOKUP(Table1[[#This Row],[Etikett - B2 - Virgin Material]],'DD FD'!AJ:AK,2,FALSE))</f>
        <v/>
      </c>
      <c r="OI93" s="578" t="str">
        <f>IF(Table1[[#This Row],[Etikett - B2 - Virgin Material Anteil (in %)]]="","",Table1[[#This Row],[Etikett - B2 - Virgin Material Anteil (in %)]])</f>
        <v/>
      </c>
      <c r="OJ93" s="577" t="str">
        <f>IF(Table1[[#This Row],[Etikett - B2 - Recyceltes Material]]="","",VLOOKUP(Table1[[#This Row],[Etikett - B2 - Recyceltes Material]],'DD FD'!AL:AM,2,FALSE))</f>
        <v/>
      </c>
      <c r="OK93" s="578" t="str">
        <f>IF(Table1[[#This Row],[Etikett - B2 - Recyceltes Material Anteil (in %)]]="","",Table1[[#This Row],[Etikett - B2 - Recyceltes Material Anteil (in %)]])</f>
        <v/>
      </c>
      <c r="OL93" s="577" t="str">
        <f>IF(Table1[[#This Row],[Etikett - B2 - Beschichtung]]="","",VLOOKUP(Table1[[#This Row],[Etikett - B2 - Beschichtung]],'DD FD'!AE:AF,2,FALSE))</f>
        <v/>
      </c>
      <c r="OM93" s="580" t="str">
        <f>IF(Table1[[#This Row],[Etikett - B2 - Beschichtung Anteil (in %)]]="","",Table1[[#This Row],[Etikett - B2 - Beschichtung Anteil (in %)]])</f>
        <v/>
      </c>
      <c r="ON93" s="576" t="str">
        <f>IF(Table1[[#This Row],[Etikett - B3 - Art]]="","",VLOOKUP(Table1[[#This Row],[Etikett - B3 - Art]],'DD FD'!F:G,2,FALSE))</f>
        <v/>
      </c>
      <c r="OO93" s="577" t="str">
        <f>IF(Table1[[#This Row],[Etikett - B3 - Fraktion]]="","",VLOOKUP(Table1[[#This Row],[Etikett - B3 - Fraktion]],'DD FD'!H:J,3,FALSE))</f>
        <v/>
      </c>
      <c r="OP93" s="574" t="str">
        <f>IF(Table1[[#This Row],[Etikett - B3 - Gewicht (in G)]]="","",Table1[[#This Row],[Etikett - B3 - Gewicht (in G)]])</f>
        <v/>
      </c>
      <c r="OQ93" s="574" t="str">
        <f>IF(Table1[[#This Row],[Etikett - B3 - Lizenzierungs-pflichtig? (X=Ja)]]="","",Table1[[#This Row],[Etikett - B3 - Lizenzierungs-pflichtig? (X=Ja)]])</f>
        <v/>
      </c>
      <c r="OR93" s="574" t="str">
        <f>IF(Table1[[#This Row],[Etikett - B3 - Trennbar vom Hauptkörper? (X=Ja)]]="","",Table1[[#This Row],[Etikett - B3 - Trennbar vom Hauptkörper? (X=Ja)]])</f>
        <v/>
      </c>
      <c r="OS93" s="577" t="str">
        <f>IF(Table1[[#This Row],[Etikett - B3 - Virgin Material]]="","",VLOOKUP(Table1[[#This Row],[Etikett - B3 - Virgin Material]],'DD FD'!AJ:AK,2,FALSE))</f>
        <v/>
      </c>
      <c r="OT93" s="578" t="str">
        <f>IF(Table1[[#This Row],[Etikett - B3 - Virgin Material Anteil (in %)]]="","",Table1[[#This Row],[Etikett - B3 - Virgin Material Anteil (in %)]])</f>
        <v/>
      </c>
      <c r="OU93" s="577" t="str">
        <f>IF(Table1[[#This Row],[Etikett - B3 - Recyceltes Material]]="","",VLOOKUP(Table1[[#This Row],[Etikett - B3 - Recyceltes Material]],'DD FD'!AL:AM,2,FALSE))</f>
        <v/>
      </c>
      <c r="OV93" s="578" t="str">
        <f>IF(Table1[[#This Row],[Etikett - B3 - Recyceltes Material Anteil (in %)]]="","",Table1[[#This Row],[Etikett - B3 - Recyceltes Material Anteil (in %)]])</f>
        <v/>
      </c>
      <c r="OW93" s="577" t="str">
        <f>IF(Table1[[#This Row],[Etikett - B3 - Beschichtung]]="","",VLOOKUP(Table1[[#This Row],[Etikett - B3 - Beschichtung]],'DD FD'!AE:AF,2,FALSE))</f>
        <v/>
      </c>
      <c r="OX93" s="613" t="str">
        <f>IF(Table1[[#This Row],[Etikett - B3 - Beschichtung Anteil (in %)]]="","",Table1[[#This Row],[Etikett - B3 - Beschichtung Anteil (in %)]])</f>
        <v/>
      </c>
      <c r="OY93" s="618">
        <f>ROUNDUP(SUM(
IF(AND(LH93='DD FD'!$J$7,LJ93='DD FD'!$AI$3),LI93,0),
IF(AND(LR93='DD FD'!$J$7,LT93='DD FD'!$AI$3),LS93,0),
IF(AND(MB93='DD FD'!$J$7,MD93='DD FD'!$AI$3),MC93,0),
IF(AND(ML93='DD FD'!$J$7,MN93='DD FD'!$AI$3),MM93,0),
IF(AND(MW93='DD FD'!$J$7,MY93='DD FD'!$AI$3),MX93,0),
IF(AND(NH93='DD FD'!$J$7,NJ93='DD FD'!$AI$3),NI93,0),
IF(AND(NS93='DD FD'!$J$7,NU93='DD FD'!$AI$3),NT93,0),
IF(AND(OD93='DD FD'!$J$7,OF93='DD FD'!$AI$3),OE93,0),
IF(AND(OO93='DD FD'!$J$7,OQ93='DD FD'!$AI$3),OP93,0),
),2)</f>
        <v>0</v>
      </c>
      <c r="OZ93" s="617">
        <f>ROUNDUP(SUM(
IF(AND(LH93='DD FD'!$J$6,LJ93='DD FD'!$AI$3),LI93,0),
IF(AND(LR93='DD FD'!$J$6,LT93='DD FD'!$AI$3),LS93,0),
IF(AND(MB93='DD FD'!$J$6,MD93='DD FD'!$AI$3),MC93,0),
IF(AND(ML93='DD FD'!$J$6,MN93='DD FD'!$AI$3),MM93,0),
IF(AND(MW93='DD FD'!$J$6,MY93='DD FD'!$AI$3),MX93,0),
IF(AND(NH93='DD FD'!$J$6,NJ93='DD FD'!$AI$3),NI93,0),
IF(AND(NS93='DD FD'!$J$6,NU93='DD FD'!$AI$3),NT93,0),
IF(AND(OD93='DD FD'!$J$6,OF93='DD FD'!$AI$3),OE93,0),
IF(AND(OO93='DD FD'!$J$6,OQ93='DD FD'!$AI$3),OP93,0),
),2)</f>
        <v>0</v>
      </c>
      <c r="PA93" s="617">
        <f>ROUNDUP(SUM(
IF(AND(LH93='DD FD'!$J$10,LJ93='DD FD'!$AI$3),LI93,0),
IF(AND(LR93='DD FD'!$J$10,LT93='DD FD'!$AI$3),LS93,0),
IF(AND(MB93='DD FD'!$J$10,MD93='DD FD'!$AI$3),MC93,0),
IF(AND(ML93='DD FD'!$J$10,MN93='DD FD'!$AI$3),MM93,0),
IF(AND(MW93='DD FD'!$J$10,MY93='DD FD'!$AI$3),MX93,0),
IF(AND(NH93='DD FD'!$J$10,NJ93='DD FD'!$AI$3),NI93,0),
IF(AND(NS93='DD FD'!$J$10,NU93='DD FD'!$AI$3),NT93,0),
IF(AND(OD93='DD FD'!$J$10,OF93='DD FD'!$AI$3),OE93,0),
IF(AND(OO93='DD FD'!$J$10,OQ93='DD FD'!$AI$3),OP93,0),
),2)</f>
        <v>0</v>
      </c>
      <c r="PB93" s="617">
        <f>ROUNDUP(SUM(
IF(AND(LH93='DD FD'!$J$8,LJ93='DD FD'!$AI$3),LI93,0),
IF(AND(LR93='DD FD'!$J$8,LT93='DD FD'!$AI$3),LS93,0),
IF(AND(MB93='DD FD'!$J$8,MD93='DD FD'!$AI$3),MC93,0),
IF(AND(ML93='DD FD'!$J$8,MN93='DD FD'!$AI$3),MM93,0),
IF(AND(MW93='DD FD'!$J$8,MY93='DD FD'!$AI$3),MX93,0),
IF(AND(NH93='DD FD'!$J$8,NJ93='DD FD'!$AI$3),NI93,0),
IF(AND(NS93='DD FD'!$J$8,NU93='DD FD'!$AI$3),NT93,0),
IF(AND(OD93='DD FD'!$J$8,OF93='DD FD'!$AI$3),OE93,0),
IF(AND(OO93='DD FD'!$J$8,OQ93='DD FD'!$AI$3),OP93,0),
),2)</f>
        <v>0</v>
      </c>
      <c r="PC93" s="617">
        <f>ROUNDUP(SUM(
IF(AND(LH93='DD FD'!$J$5,LJ93='DD FD'!$AI$3),LI93,0),
IF(AND(LR93='DD FD'!$J$5,LT93='DD FD'!$AI$3),LS93,0),
IF(AND(MB93='DD FD'!$J$5,MD93='DD FD'!$AI$3),MC93,0),
IF(AND(ML93='DD FD'!$J$5,MN93='DD FD'!$AI$3),MM93,0),
IF(AND(MW93='DD FD'!$J$5,MY93='DD FD'!$AI$3),MX93,0),
IF(AND(NH93='DD FD'!$J$5,NJ93='DD FD'!$AI$3),NI93,0),
IF(AND(NS93='DD FD'!$J$5,NU93='DD FD'!$AI$3),NT93,0),
IF(AND(OD93='DD FD'!$J$5,OF93='DD FD'!$AI$3),OE93,0),
IF(AND(OO93='DD FD'!$J$5,OQ93='DD FD'!$AI$3),OP93,0),
),2)</f>
        <v>0</v>
      </c>
      <c r="PD93" s="617">
        <f>ROUNDUP(SUM(
IF(AND(LH93='DD FD'!$J$9,LJ93='DD FD'!$AI$3),LI93,0),
IF(AND(LR93='DD FD'!$J$9,LT93='DD FD'!$AI$3),LS93,0),
IF(AND(MB93='DD FD'!$J$9,MD93='DD FD'!$AI$3),MC93,0),
IF(AND(ML93='DD FD'!$J$9,MN93='DD FD'!$AI$3),MM93,0),
IF(AND(MW93='DD FD'!$J$9,MY93='DD FD'!$AI$3),MX93,0),
IF(AND(NH93='DD FD'!$J$9,NJ93='DD FD'!$AI$3),NI93,0),
IF(AND(NS93='DD FD'!$J$9,NU93='DD FD'!$AI$3),NT93,0),
IF(AND(OD93='DD FD'!$J$9,OF93='DD FD'!$AI$3),OE93,0),
IF(AND(OO93='DD FD'!$J$9,OQ93='DD FD'!$AI$3),OP93,0),
),2)</f>
        <v>0</v>
      </c>
      <c r="PE93" s="617">
        <f>ROUNDUP(SUM(
IF(AND(LH93='DD FD'!$J$4,LJ93='DD FD'!$AI$3),LI93,0),
IF(AND(LR93='DD FD'!$J$4,LT93='DD FD'!$AI$3),LS93,0),
IF(AND(MB93='DD FD'!$J$4,MD93='DD FD'!$AI$3),MC93,0),
IF(AND(ML93='DD FD'!$J$4,MN93='DD FD'!$AI$3),MM93,0),
IF(AND(MW93='DD FD'!$J$4,MY93='DD FD'!$AI$3),MX93,0),
IF(AND(NH93='DD FD'!$J$4,NJ93='DD FD'!$AI$3),NI93,0),
IF(AND(NS93='DD FD'!$J$4,NU93='DD FD'!$AI$3),NT93,0),
IF(AND(OD93='DD FD'!$J$4,OF93='DD FD'!$AI$3),OE93,0),
IF(AND(OO93='DD FD'!$J$4,OQ93='DD FD'!$AI$3),OP93,0),
),2)</f>
        <v>0</v>
      </c>
      <c r="PF93" s="619">
        <f>ROUNDUP(SUM(
IF(AND(LH93='DD FD'!$J$11,LJ93='DD FD'!$AI$3),LI93,0),
IF(AND(LR93='DD FD'!$J$11,LT93='DD FD'!$AI$3),LS93,0),
IF(AND(MB93='DD FD'!$J$11,MD93='DD FD'!$AI$3),MC93,0),
IF(AND(ML93='DD FD'!$J$11,MN93='DD FD'!$AI$3),MM93,0),
IF(AND(MW93='DD FD'!$J$11,MY93='DD FD'!$AI$3),MX93,0),
IF(AND(NH93='DD FD'!$J$11,NJ93='DD FD'!$AI$3),NI93,0),
IF(AND(NS93='DD FD'!$J$11,NU93='DD FD'!$AI$3),NT93,0),
IF(AND(OD93='DD FD'!$J$11,OF93='DD FD'!$AI$3),OE93,0),
IF(AND(OO93='DD FD'!$J$11,OQ93='DD FD'!$AI$3),OP93,0),
),2)</f>
        <v>0</v>
      </c>
    </row>
    <row r="94" spans="1:422">
      <c r="A94" s="806"/>
      <c r="B94" s="934"/>
      <c r="C94" s="247"/>
      <c r="D94" s="842"/>
      <c r="E94" s="247"/>
      <c r="F94" s="158"/>
      <c r="G94" s="710"/>
      <c r="H94" s="712"/>
      <c r="I94" s="936"/>
      <c r="J94" s="803"/>
      <c r="K94" s="150"/>
      <c r="L94" s="146" t="str">
        <f t="shared" si="27"/>
        <v/>
      </c>
      <c r="M94" s="501" t="str">
        <f t="shared" si="44"/>
        <v/>
      </c>
      <c r="N94" s="504"/>
      <c r="O94" s="113" t="str">
        <f t="shared" si="45"/>
        <v/>
      </c>
      <c r="P94" s="114" t="str">
        <f t="shared" si="28"/>
        <v/>
      </c>
      <c r="Q94" s="152"/>
      <c r="R94" s="152"/>
      <c r="S94" s="115" t="str">
        <f t="shared" si="46"/>
        <v/>
      </c>
      <c r="T94" s="159"/>
      <c r="U94" s="159"/>
      <c r="V94" s="157"/>
      <c r="W94" s="157"/>
      <c r="X94" s="157"/>
      <c r="Y94" s="772"/>
      <c r="Z94" s="158"/>
      <c r="AA94" s="144"/>
      <c r="AB94" s="112"/>
      <c r="AC94" s="153"/>
      <c r="AD94" s="153"/>
      <c r="AE94" s="153"/>
      <c r="AF94" s="153"/>
      <c r="AG94" s="153"/>
      <c r="AH94" s="153"/>
      <c r="AI94" s="152"/>
      <c r="AJ94" s="158"/>
      <c r="AK94" s="158"/>
      <c r="AL94" s="158"/>
      <c r="AM94" s="116" t="str">
        <f t="shared" si="47"/>
        <v/>
      </c>
      <c r="AN94" s="116" t="str">
        <f t="shared" si="48"/>
        <v/>
      </c>
      <c r="AO94" s="324"/>
      <c r="AP94" s="503"/>
      <c r="AQ94" s="487" t="str">
        <f t="shared" si="49"/>
        <v/>
      </c>
      <c r="AR94" s="113" t="str">
        <f t="shared" si="29"/>
        <v/>
      </c>
      <c r="AS94" s="113" t="str">
        <f t="shared" si="30"/>
        <v/>
      </c>
      <c r="AT94" s="113" t="str">
        <f t="shared" si="31"/>
        <v/>
      </c>
      <c r="AU94" s="113" t="str">
        <f t="shared" si="32"/>
        <v/>
      </c>
      <c r="AV94" s="159"/>
      <c r="AW94" s="157"/>
      <c r="AX94" s="157"/>
      <c r="AY94" s="157"/>
      <c r="AZ94" s="157"/>
      <c r="BA94" s="116" t="str">
        <f t="shared" si="33"/>
        <v/>
      </c>
      <c r="BB94" s="316"/>
      <c r="BC94" s="116" t="str">
        <f t="shared" si="34"/>
        <v/>
      </c>
      <c r="BD94" s="133" t="str">
        <f t="shared" si="35"/>
        <v/>
      </c>
      <c r="BE94" s="157"/>
      <c r="BF94" s="1180"/>
      <c r="BG94" s="1180"/>
      <c r="BH94" s="158"/>
      <c r="BI94" s="490"/>
      <c r="BJ94" s="514" t="str">
        <f t="shared" si="50"/>
        <v/>
      </c>
      <c r="BK94" s="789"/>
      <c r="BL94" s="116" t="str">
        <f t="shared" si="51"/>
        <v/>
      </c>
      <c r="BM94" s="144"/>
      <c r="BN94" s="144"/>
      <c r="BO94" s="144"/>
      <c r="BP94" s="790"/>
      <c r="BQ94" s="790"/>
      <c r="BR94" s="790"/>
      <c r="BS94" s="116" t="str">
        <f t="shared" si="36"/>
        <v/>
      </c>
      <c r="BT94" s="790"/>
      <c r="BU94" s="808" t="str">
        <f t="shared" si="37"/>
        <v/>
      </c>
      <c r="BV94" s="791"/>
      <c r="BW94" s="144"/>
      <c r="BX94" s="20"/>
      <c r="BY94" s="20"/>
      <c r="BZ94" s="20"/>
      <c r="CA94" s="792"/>
      <c r="CB94" s="1201"/>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c r="DL94" s="144"/>
      <c r="DM94" s="144"/>
      <c r="DN94" s="144"/>
      <c r="DO94" s="144"/>
      <c r="DP94" s="144"/>
      <c r="DQ94" s="144"/>
      <c r="DR94" s="144"/>
      <c r="DS94" s="144"/>
      <c r="DT94" s="144"/>
      <c r="DU94" s="144"/>
      <c r="DV94" s="144"/>
      <c r="DW94" s="144"/>
      <c r="DX94" s="144"/>
      <c r="DY94" s="144"/>
      <c r="DZ94" s="144"/>
      <c r="EA94" s="144"/>
      <c r="EB94" s="144"/>
      <c r="EC94" s="144"/>
      <c r="ED94" s="782" t="str">
        <f t="shared" si="52"/>
        <v/>
      </c>
      <c r="EE94" s="519"/>
      <c r="EF94" s="793"/>
      <c r="EG94" s="519"/>
      <c r="EH94" s="794"/>
      <c r="EI94" s="790"/>
      <c r="EJ94" s="794"/>
      <c r="EK94" s="794"/>
      <c r="EL94" s="790"/>
      <c r="EM94" s="790"/>
      <c r="EN94" s="790"/>
      <c r="EO94" s="112" t="str">
        <f t="shared" si="38"/>
        <v/>
      </c>
      <c r="EP94" s="790"/>
      <c r="EQ94" s="488" t="str">
        <f t="shared" si="39"/>
        <v/>
      </c>
      <c r="ER94" s="1100"/>
      <c r="ES94" s="1099" t="str">
        <f t="shared" si="53"/>
        <v/>
      </c>
      <c r="ET94" s="525"/>
      <c r="EU94" s="148"/>
      <c r="EV94" s="148"/>
      <c r="EW94" s="148"/>
      <c r="EX94" s="148"/>
      <c r="EY94" s="148"/>
      <c r="EZ94" s="148"/>
      <c r="FA94" s="148"/>
      <c r="FB94" s="148"/>
      <c r="FC94" s="148"/>
      <c r="FD94" s="148"/>
      <c r="FE94" s="148"/>
      <c r="FF94" s="148"/>
      <c r="FG94" s="148"/>
      <c r="FH94" s="148"/>
      <c r="FI94" s="528"/>
      <c r="FJ94" s="513" t="str">
        <f t="shared" si="40"/>
        <v/>
      </c>
      <c r="FK94" s="158"/>
      <c r="FL94" s="850"/>
      <c r="FM94" s="850"/>
      <c r="FN94" s="850"/>
      <c r="FO94" s="850"/>
      <c r="FP94" s="850"/>
      <c r="FQ94" s="850"/>
      <c r="FR94" s="157"/>
      <c r="FS94" s="143"/>
      <c r="FT94" s="143"/>
      <c r="FU94" s="847" t="str">
        <f t="shared" si="41"/>
        <v/>
      </c>
      <c r="FV94" s="555"/>
      <c r="FW94" s="523" t="str">
        <f>IF(Table1[[#This Row],[Nonfood Inhaltstoffe - Komponente]]="","",VLOOKUP(Table1[[#This Row],[Nonfood Inhaltstoffe - Komponente]],'Dropdown Auswahl'!BJ:BK,2,FALSE))</f>
        <v/>
      </c>
      <c r="FX94" s="1013"/>
      <c r="FY94" s="1011" t="str">
        <f t="shared" si="42"/>
        <v/>
      </c>
      <c r="FZ94" s="152"/>
      <c r="GA94" s="152"/>
      <c r="GB94" s="152"/>
      <c r="GC94" s="529" t="str">
        <f t="shared" si="43"/>
        <v/>
      </c>
      <c r="GG94" s="21"/>
      <c r="GH94" s="21"/>
      <c r="GI94" s="1019"/>
      <c r="GJ94" s="1016" t="str">
        <f>IF(Table1[[#This Row],[Global Trade Item Number (GTIN)]]="","",Table1[[#This Row],[Global Trade Item Number (GTIN)]])</f>
        <v/>
      </c>
      <c r="GK94" s="555" t="str">
        <f>IF(Table1[[#This Row],[WAWI-Nr./ Kreditoren-Nummer
(ASDV)]]&lt;&gt;"",Table1[[#This Row],[WAWI-Nr./ Kreditoren-Nummer
(ASDV)]],"")</f>
        <v/>
      </c>
      <c r="GL94" s="165"/>
      <c r="GM94" s="165"/>
      <c r="GN94" s="165"/>
      <c r="GO94" s="485"/>
      <c r="GP94" s="534"/>
      <c r="GQ94" s="533"/>
      <c r="GR94" s="486"/>
      <c r="GS94" s="486"/>
      <c r="GT94" s="486"/>
      <c r="GU94" s="486"/>
      <c r="GV94" s="486"/>
      <c r="GW94" s="542"/>
      <c r="GX94" s="538"/>
      <c r="GY94" s="144"/>
      <c r="GZ94" s="480"/>
      <c r="HA94" s="158"/>
      <c r="HB94" s="480"/>
      <c r="HC94" s="480"/>
      <c r="HD94" s="480"/>
      <c r="HE94" s="480"/>
      <c r="HF94" s="480"/>
      <c r="HG94" s="480"/>
      <c r="HH94" s="538"/>
      <c r="HI94" s="480"/>
      <c r="HJ94" s="480"/>
      <c r="HK94" s="480"/>
      <c r="HL94" s="480"/>
      <c r="HM94" s="480"/>
      <c r="HN94" s="480"/>
      <c r="HO94" s="480"/>
      <c r="HP94" s="480"/>
      <c r="HQ94" s="480"/>
      <c r="HR94" s="538"/>
      <c r="HS94" s="480"/>
      <c r="HT94" s="480"/>
      <c r="HU94" s="480"/>
      <c r="HV94" s="480"/>
      <c r="HW94" s="480"/>
      <c r="HX94" s="480"/>
      <c r="HY94" s="480"/>
      <c r="HZ94" s="480"/>
      <c r="IA94" s="480"/>
      <c r="IB94" s="538"/>
      <c r="IC94" s="480"/>
      <c r="ID94" s="480"/>
      <c r="IE94" s="480"/>
      <c r="IF94" s="480"/>
      <c r="IG94" s="480"/>
      <c r="IH94" s="480"/>
      <c r="II94" s="480"/>
      <c r="IJ94" s="480"/>
      <c r="IK94" s="480"/>
      <c r="IL94" s="480"/>
      <c r="IM94" s="538"/>
      <c r="IN94" s="480"/>
      <c r="IO94" s="480"/>
      <c r="IP94" s="480"/>
      <c r="IQ94" s="480"/>
      <c r="IR94" s="480"/>
      <c r="IS94" s="480"/>
      <c r="IT94" s="480"/>
      <c r="IU94" s="480"/>
      <c r="IV94" s="480"/>
      <c r="IW94" s="480"/>
      <c r="IX94" s="538"/>
      <c r="IY94" s="480"/>
      <c r="IZ94" s="480"/>
      <c r="JA94" s="480"/>
      <c r="JB94" s="480"/>
      <c r="JC94" s="480"/>
      <c r="JD94" s="480"/>
      <c r="JE94" s="480"/>
      <c r="JF94" s="480"/>
      <c r="JG94" s="480"/>
      <c r="JH94" s="480"/>
      <c r="JI94" s="538"/>
      <c r="JJ94" s="480"/>
      <c r="JK94" s="480"/>
      <c r="JL94" s="480"/>
      <c r="JM94" s="480"/>
      <c r="JN94" s="480"/>
      <c r="JO94" s="480"/>
      <c r="JP94" s="480"/>
      <c r="JQ94" s="480"/>
      <c r="JR94" s="480"/>
      <c r="JS94" s="590"/>
      <c r="JT94" s="538"/>
      <c r="JU94" s="480"/>
      <c r="JV94" s="480"/>
      <c r="JW94" s="480"/>
      <c r="JX94" s="480"/>
      <c r="JY94" s="480"/>
      <c r="JZ94" s="480"/>
      <c r="KA94" s="480"/>
      <c r="KB94" s="480"/>
      <c r="KC94" s="480"/>
      <c r="KD94" s="480"/>
      <c r="KE94" s="538"/>
      <c r="KF94" s="480"/>
      <c r="KG94" s="480"/>
      <c r="KH94" s="480"/>
      <c r="KI94" s="480"/>
      <c r="KJ94" s="480"/>
      <c r="KK94" s="480"/>
      <c r="KL94" s="480"/>
      <c r="KM94" s="480"/>
      <c r="KN94" s="480"/>
      <c r="KO94" s="480"/>
      <c r="KR94" s="568" t="str">
        <f>IF(Table1[[#This Row],[GTIN]]&lt;&gt;"",Table1[[#This Row],[GTIN]],"")</f>
        <v/>
      </c>
      <c r="KS94" s="569" t="str">
        <f>Table1[[#This Row],[Kreditor]]</f>
        <v/>
      </c>
      <c r="KT94" s="570" t="str">
        <f>IF(Table1[[#This Row],[Gültig ab (Datum)]]&lt;&gt;"",Table1[[#This Row],[Gültig ab (Datum)]],"")</f>
        <v/>
      </c>
      <c r="KU94" s="570"/>
      <c r="KV94" s="583" t="str">
        <f>IF(Table1[[#This Row],[Artikel verpackt? 
(X=Ja)]]="","",Table1[[#This Row],[Artikel verpackt? 
(X=Ja)]])</f>
        <v/>
      </c>
      <c r="KW94" s="571" t="str">
        <f>IF(Table1[[#This Row],[Verpackung recyclingfähig?
(X=Ja)]]="","",Table1[[#This Row],[Verpackung recyclingfähig?
(X=Ja)]])</f>
        <v/>
      </c>
      <c r="KX94" s="572"/>
      <c r="KY94" s="573"/>
      <c r="KZ94" s="574"/>
      <c r="LA94" s="574"/>
      <c r="LB94" s="574"/>
      <c r="LC94" s="574"/>
      <c r="LD94" s="574"/>
      <c r="LE94" s="574"/>
      <c r="LF94" s="575"/>
      <c r="LG94" s="576" t="str">
        <f>IF(Table1[[#This Row],[Hauptkörper - B1 - Art]]="","",VLOOKUP(Table1[[#This Row],[Hauptkörper - B1 - Art]],'DD FD'!B:C,2,FALSE))</f>
        <v/>
      </c>
      <c r="LH94" s="577" t="str">
        <f>IF(Table1[[#This Row],[Hauptkörper - B1 - Fraktion]]="","",VLOOKUP(Table1[[#This Row],[Hauptkörper - B1 - Fraktion]],'DD FD'!H:J,3,FALSE))</f>
        <v/>
      </c>
      <c r="LI94" s="574" t="str">
        <f>IF(Table1[[#This Row],[Hauptkörper - B1 - Gewicht
(in G)]]="","",Table1[[#This Row],[Hauptkörper - B1 - Gewicht
(in G)]])</f>
        <v/>
      </c>
      <c r="LJ94" s="574" t="str">
        <f>IF(Table1[[#This Row],[Hauptkörper - B1 - Lizenzierungs-pflichtig? (X=Ja)]]="","",Table1[[#This Row],[Hauptkörper - B1 - Lizenzierungs-pflichtig? (X=Ja)]])</f>
        <v/>
      </c>
      <c r="LK94" s="577" t="str">
        <f>IF(Table1[[#This Row],[Hauptkörper - B1 - Virgin Material]]="","",VLOOKUP(Table1[[#This Row],[Hauptkörper - B1 - Virgin Material]],'DD FD'!AJ:AK,2,FALSE))</f>
        <v/>
      </c>
      <c r="LL94" s="578" t="str">
        <f>IF(Table1[[#This Row],[Hauptkörper - B1 - Virgin Material Anteil (in %)]]="","",Table1[[#This Row],[Hauptkörper - B1 - Virgin Material Anteil (in %)]])</f>
        <v/>
      </c>
      <c r="LM94" s="577" t="str">
        <f>IF(Table1[[#This Row],[Hauptkörper - B1 - Recyceltes Material]]="","",VLOOKUP(Table1[[#This Row],[Hauptkörper - B1 - Recyceltes Material]],'DD FD'!AL:AM,2,FALSE))</f>
        <v/>
      </c>
      <c r="LN94" s="578" t="str">
        <f>IF(Table1[[#This Row],[Hauptkörper - B1 - Recyceltes Material Anteil (in %)]]="","",Table1[[#This Row],[Hauptkörper - B1 - Recyceltes Material Anteil (in %)]])</f>
        <v/>
      </c>
      <c r="LO94" s="579" t="str">
        <f>IF(Table1[[#This Row],[Hauptkörper - B1 - Beschichtung]]="","",VLOOKUP(Table1[[#This Row],[Hauptkörper - B1 - Beschichtung]],'DD FD'!AE:AF,2,FALSE))</f>
        <v/>
      </c>
      <c r="LP94" s="580" t="str">
        <f>IF(Table1[[#This Row],[Hauptkörper - B1 - Beschichtung Anteil (in %)]]="","",Table1[[#This Row],[Hauptkörper - B1 - Beschichtung Anteil (in %)]])</f>
        <v/>
      </c>
      <c r="LQ94" s="576" t="str">
        <f>IF(Table1[[#This Row],[Hauptkörper - B2 - Art]]="","",VLOOKUP(Table1[[#This Row],[Hauptkörper - B2 - Art]],'DD FD'!B:C,2,FALSE))</f>
        <v/>
      </c>
      <c r="LR94" s="577" t="str">
        <f>IF(Table1[[#This Row],[Hauptkörper - B2 - Fraktion]]="","",VLOOKUP(Table1[[#This Row],[Hauptkörper - B2 - Fraktion]],'DD FD'!H:J,3,FALSE))</f>
        <v/>
      </c>
      <c r="LS94" s="574" t="str">
        <f>IF(Table1[[#This Row],[Hauptkörper - B2 - Gewicht
(in G)]]="","",Table1[[#This Row],[Hauptkörper - B2 - Gewicht
(in G)]])</f>
        <v/>
      </c>
      <c r="LT94" s="574" t="str">
        <f>IF(Table1[[#This Row],[Hauptkörper - B2 - Lizenzierungs-pflichtig? (X=Ja)]]="","",Table1[[#This Row],[Hauptkörper - B2 - Lizenzierungs-pflichtig? (X=Ja)]])</f>
        <v/>
      </c>
      <c r="LU94" s="577" t="str">
        <f>IF(Table1[[#This Row],[Hauptkörper - B2 - Virgin Material]]="","",VLOOKUP(Table1[[#This Row],[Hauptkörper - B2 - Virgin Material]],'DD FD'!AJ:AK,2,FALSE))</f>
        <v/>
      </c>
      <c r="LV94" s="578" t="str">
        <f>IF(Table1[[#This Row],[Hauptkörper - B2 - Virgin Material Anteil (in %)]]="","",Table1[[#This Row],[Hauptkörper - B2 - Virgin Material Anteil (in %)]])</f>
        <v/>
      </c>
      <c r="LW94" s="577" t="str">
        <f>IF(Table1[[#This Row],[Hauptkörper - B2 - Recyceltes Material]]="","",VLOOKUP(Table1[[#This Row],[Hauptkörper - B2 - Recyceltes Material]],'DD FD'!AL:AM,2,FALSE))</f>
        <v/>
      </c>
      <c r="LX94" s="578" t="str">
        <f>IF(Table1[[#This Row],[Hauptkörper - B2 - Recyceltes Material Anteil (in %)]]="","",Table1[[#This Row],[Hauptkörper - B2 - Recyceltes Material Anteil (in %)]])</f>
        <v/>
      </c>
      <c r="LY94" s="577" t="str">
        <f>IF(Table1[[#This Row],[Hauptkörper - B2 - Beschichtung]]="","",VLOOKUP(Table1[[#This Row],[Hauptkörper - B2 - Beschichtung]],'DD FD'!AE:AF,2,FALSE))</f>
        <v/>
      </c>
      <c r="LZ94" s="580" t="str">
        <f>IF(Table1[[#This Row],[Hauptkörper - B2 - Beschichtung Anteil (in %)]]="","",Table1[[#This Row],[Hauptkörper - B2 - Beschichtung Anteil (in %)]])</f>
        <v/>
      </c>
      <c r="MA94" s="576" t="str">
        <f>IF(Table1[[#This Row],[Hauptkörper - B3 - Art]]="","",VLOOKUP(Table1[[#This Row],[Hauptkörper - B3 - Art]],'DD FD'!B:C,2,FALSE))</f>
        <v/>
      </c>
      <c r="MB94" s="577" t="str">
        <f>IF(Table1[[#This Row],[Hauptkörper - B3 - Fraktion]]="","",VLOOKUP(Table1[[#This Row],[Hauptkörper - B3 - Fraktion]],'DD FD'!H:J,3,FALSE))</f>
        <v/>
      </c>
      <c r="MC94" s="574" t="str">
        <f>IF(Table1[[#This Row],[Hauptkörper - B3 - Gewicht
(in G)]]="","",Table1[[#This Row],[Hauptkörper - B3 - Gewicht
(in G)]])</f>
        <v/>
      </c>
      <c r="MD94" s="574" t="str">
        <f>IF(Table1[[#This Row],[Hauptkörper - B3 - Lizenzierungs-pflichtig? (X=Ja)]]="","",Table1[[#This Row],[Hauptkörper - B3 - Lizenzierungs-pflichtig? (X=Ja)]])</f>
        <v/>
      </c>
      <c r="ME94" s="577" t="str">
        <f>IF(Table1[[#This Row],[Hauptkörper - B3 - Virgin Material]]="","",VLOOKUP(Table1[[#This Row],[Hauptkörper - B3 - Virgin Material]],'DD FD'!AJ:AK,2,FALSE))</f>
        <v/>
      </c>
      <c r="MF94" s="578" t="str">
        <f>IF(Table1[[#This Row],[Hauptkörper - B3 - Virgin Material Anteil (in %)]]="","",Table1[[#This Row],[Hauptkörper - B3 - Virgin Material Anteil (in %)]])</f>
        <v/>
      </c>
      <c r="MG94" s="577" t="str">
        <f>IF(Table1[[#This Row],[Hauptkörper - B3 - Recyceltes Material]]="","",VLOOKUP(Table1[[#This Row],[Hauptkörper - B3 - Recyceltes Material]],'DD FD'!AL:AM,2,FALSE))</f>
        <v/>
      </c>
      <c r="MH94" s="578" t="str">
        <f>IF(Table1[[#This Row],[Hauptkörper - B3 - Recyceltes Material Anteil (in %)]]="","",Table1[[#This Row],[Hauptkörper - B3 - Recyceltes Material Anteil (in %)]])</f>
        <v/>
      </c>
      <c r="MI94" s="577" t="str">
        <f>IF(Table1[[#This Row],[Hauptkörper - B3 - Beschichtung]]="","",VLOOKUP(Table1[[#This Row],[Hauptkörper - B3 - Beschichtung]],'DD FD'!AE:AF,2,FALSE))</f>
        <v/>
      </c>
      <c r="MJ94" s="580" t="str">
        <f>IF(Table1[[#This Row],[Hauptkörper - B3 - Beschichtung Anteil (in %)]]="","",Table1[[#This Row],[Hauptkörper - B3 - Beschichtung Anteil (in %)]])</f>
        <v/>
      </c>
      <c r="MK94" s="576" t="str">
        <f>IF(Table1[[#This Row],[Verschluss - B1 - Art]]="","",VLOOKUP(Table1[[#This Row],[Verschluss - B1 - Art]],'DD FD'!D:E,2,FALSE))</f>
        <v/>
      </c>
      <c r="ML94" s="577" t="str">
        <f>IF(Table1[[#This Row],[Verschluss - B1 - Fraktion]]="","",VLOOKUP(Table1[[#This Row],[Verschluss - B1 - Fraktion]],'DD FD'!H:J,3,FALSE))</f>
        <v/>
      </c>
      <c r="MM94" s="574" t="str">
        <f>IF(Table1[[#This Row],[Verschluss - B1 - Gewicht (in G)]]="","",Table1[[#This Row],[Verschluss - B1 - Gewicht (in G)]])</f>
        <v/>
      </c>
      <c r="MN94" s="574" t="str">
        <f>IF(Table1[[#This Row],[Verschluss - B1 - Lizenzierungs-pflichtig? (X=Ja)]]="","",Table1[[#This Row],[Verschluss - B1 - Lizenzierungs-pflichtig? (X=Ja)]])</f>
        <v/>
      </c>
      <c r="MO94" s="574" t="str">
        <f>IF(Table1[[#This Row],[Verschluss - B1 - Trennbar vom Hauptkörper? (X=Ja)]]="","",Table1[[#This Row],[Verschluss - B1 - Trennbar vom Hauptkörper? (X=Ja)]])</f>
        <v/>
      </c>
      <c r="MP94" s="577" t="str">
        <f>IF(Table1[[#This Row],[Verschluss - B1 - Virgin Material]]="","",VLOOKUP(Table1[[#This Row],[Verschluss - B1 - Virgin Material]],'DD FD'!AJ:AK,2,FALSE))</f>
        <v/>
      </c>
      <c r="MQ94" s="578" t="str">
        <f>IF(Table1[[#This Row],[Verschluss - B1 - Virgin Material Anteil (in %)]]="","",Table1[[#This Row],[Verschluss - B1 - Virgin Material Anteil (in %)]])</f>
        <v/>
      </c>
      <c r="MR94" s="577" t="str">
        <f>IF(Table1[[#This Row],[Verschluss - B1 - Recyceltes Material]]="","",VLOOKUP(Table1[[#This Row],[Verschluss - B1 - Recyceltes Material]],'DD FD'!AL:AM,2,FALSE))</f>
        <v/>
      </c>
      <c r="MS94" s="578" t="str">
        <f>IF(Table1[[#This Row],[Verschluss - B1 - Recyceltes Material Anteil (in %)]]="","",Table1[[#This Row],[Verschluss - B1 - Recyceltes Material Anteil (in %)]])</f>
        <v/>
      </c>
      <c r="MT94" s="577" t="str">
        <f>IF(Table1[[#This Row],[Verschluss - B1 - Beschichtung]]="","",VLOOKUP(Table1[[#This Row],[Verschluss - B1 - Beschichtung]],'DD FD'!AE:AF,2,FALSE))</f>
        <v/>
      </c>
      <c r="MU94" s="580" t="str">
        <f>IF(Table1[[#This Row],[Verschluss - B1 - Beschichtung Anteil (in %)]]="","",Table1[[#This Row],[Verschluss - B1 - Beschichtung Anteil (in %)]])</f>
        <v/>
      </c>
      <c r="MV94" s="576" t="str">
        <f>IF(Table1[[#This Row],[Verschluss - B2 - Art]]="","",VLOOKUP(Table1[[#This Row],[Verschluss - B2 - Art]],'DD FD'!D:E,2,FALSE))</f>
        <v/>
      </c>
      <c r="MW94" s="577" t="str">
        <f>IF(Table1[[#This Row],[Verschluss - B2 - Fraktion]]="","",VLOOKUP(Table1[[#This Row],[Verschluss - B2 - Fraktion]],'DD FD'!H:J,3,FALSE))</f>
        <v/>
      </c>
      <c r="MX94" s="574" t="str">
        <f>IF(Table1[[#This Row],[Verschluss - B2 - Gewicht (in G)]]="","",Table1[[#This Row],[Verschluss - B2 - Gewicht (in G)]])</f>
        <v/>
      </c>
      <c r="MY94" s="574" t="str">
        <f>IF(Table1[[#This Row],[Verschluss - B2 - Lizenzierungs-pflichtig? (X=Ja)]]="","",Table1[[#This Row],[Verschluss - B2 - Lizenzierungs-pflichtig? (X=Ja)]])</f>
        <v/>
      </c>
      <c r="MZ94" s="574" t="str">
        <f>IF(Table1[[#This Row],[Verschluss - B2 - Trennbar vom Hauptkörper? (X=Ja)]]="","",Table1[[#This Row],[Verschluss - B2 - Trennbar vom Hauptkörper? (X=Ja)]])</f>
        <v/>
      </c>
      <c r="NA94" s="577" t="str">
        <f>IF(Table1[[#This Row],[Verschluss - B2 - Virgin Material]]="","",VLOOKUP(Table1[[#This Row],[Verschluss - B2 - Virgin Material]],'DD FD'!AJ:AK,2,FALSE))</f>
        <v/>
      </c>
      <c r="NB94" s="578" t="str">
        <f>IF(Table1[[#This Row],[Verschluss - B2 - Virgin Material Anteil (in %)]]="","",Table1[[#This Row],[Verschluss - B2 - Virgin Material Anteil (in %)]])</f>
        <v/>
      </c>
      <c r="NC94" s="577" t="str">
        <f>IF(Table1[[#This Row],[Verschluss - B2 - Recyceltes Material]]="","",VLOOKUP(Table1[[#This Row],[Verschluss - B2 - Recyceltes Material]],'DD FD'!AL:AM,2,FALSE))</f>
        <v/>
      </c>
      <c r="ND94" s="578" t="str">
        <f>IF(Table1[[#This Row],[Verschluss - B2 - Recyceltes Material Anteil (in %)]]="","",Table1[[#This Row],[Verschluss - B2 - Recyceltes Material Anteil (in %)]])</f>
        <v/>
      </c>
      <c r="NE94" s="577" t="str">
        <f>IF(Table1[[#This Row],[Verschluss - B2 - Beschichtung]]="","",VLOOKUP(Table1[[#This Row],[Verschluss - B2 - Beschichtung]],'DD FD'!AE:AF,2,FALSE))</f>
        <v/>
      </c>
      <c r="NF94" s="580" t="str">
        <f>IF(Table1[[#This Row],[Verschluss - B2 - Beschichtung Anteil (in %)]]="","",Table1[[#This Row],[Verschluss - B2 - Beschichtung Anteil (in %)]])</f>
        <v/>
      </c>
      <c r="NG94" s="576" t="str">
        <f>IF(Table1[[#This Row],[Verschluss - B3 - Art]]="","",VLOOKUP(Table1[[#This Row],[Verschluss - B3 - Art]],'DD FD'!D:E,2,FALSE))</f>
        <v/>
      </c>
      <c r="NH94" s="577" t="str">
        <f>IF(Table1[[#This Row],[Verschluss - B3 - Fraktion]]="","",VLOOKUP(Table1[[#This Row],[Verschluss - B3 - Fraktion]],'DD FD'!H:J,3,FALSE))</f>
        <v/>
      </c>
      <c r="NI94" s="574" t="str">
        <f>IF(Table1[[#This Row],[Verschluss - B3 - Gewicht (in G)]]="","",Table1[[#This Row],[Verschluss - B3 - Gewicht (in G)]])</f>
        <v/>
      </c>
      <c r="NJ94" s="574" t="str">
        <f>IF(Table1[[#This Row],[Verschluss - B3 - Lizenzierungs-pflichtig? (X=Ja)]]="","",Table1[[#This Row],[Verschluss - B3 - Lizenzierungs-pflichtig? (X=Ja)]])</f>
        <v/>
      </c>
      <c r="NK94" s="574" t="str">
        <f>IF(Table1[[#This Row],[Verschluss - B3 - Trennbar vom Hauptkörper? (X=Ja)]]="","",Table1[[#This Row],[Verschluss - B3 - Trennbar vom Hauptkörper? (X=Ja)]])</f>
        <v/>
      </c>
      <c r="NL94" s="577" t="str">
        <f>IF(Table1[[#This Row],[Verschluss - B3 - Virgin Material]]="","",VLOOKUP(Table1[[#This Row],[Verschluss - B3 - Virgin Material]],'DD FD'!AJ:AK,2,FALSE))</f>
        <v/>
      </c>
      <c r="NM94" s="578" t="str">
        <f>IF(Table1[[#This Row],[Verschluss - B3 - Virgin Material Anteil (in %)]]="","",Table1[[#This Row],[Verschluss - B3 - Virgin Material Anteil (in %)]])</f>
        <v/>
      </c>
      <c r="NN94" s="577" t="str">
        <f>IF(Table1[[#This Row],[Verschluss - B3 - Recyceltes Material]]="","",VLOOKUP(Table1[[#This Row],[Verschluss - B3 - Recyceltes Material]],'DD FD'!AL:AM,2,FALSE))</f>
        <v/>
      </c>
      <c r="NO94" s="578" t="str">
        <f>IF(Table1[[#This Row],[Verschluss - B3 - Recyceltes Material Anteil (in %)]]="","",Table1[[#This Row],[Verschluss - B3 - Recyceltes Material Anteil (in %)]])</f>
        <v/>
      </c>
      <c r="NP94" s="577" t="str">
        <f>IF(Table1[[#This Row],[Verschluss - B3 - Beschichtung]]="","",VLOOKUP(Table1[[#This Row],[Verschluss - B3 - Beschichtung]],'DD FD'!AE:AF,2,FALSE))</f>
        <v/>
      </c>
      <c r="NQ94" s="580" t="str">
        <f>IF(Table1[[#This Row],[Verschluss - B3 - Beschichtung Anteil (in %)]]="","",Table1[[#This Row],[Verschluss - B3 - Beschichtung Anteil (in %)]])</f>
        <v/>
      </c>
      <c r="NR94" s="576" t="str">
        <f>IF(Table1[[#This Row],[Etikett - B1 - Art]]="","",VLOOKUP(Table1[[#This Row],[Etikett - B1 - Art]],'DD FD'!F:G,2,FALSE))</f>
        <v/>
      </c>
      <c r="NS94" s="577" t="str">
        <f>IF(Table1[[#This Row],[Etikett - B1 - Fraktion]]="","",VLOOKUP(Table1[[#This Row],[Etikett - B1 - Fraktion]],'DD FD'!H:J,3,FALSE))</f>
        <v/>
      </c>
      <c r="NT94" s="574" t="str">
        <f>IF(Table1[[#This Row],[Etikett - B1 - Gewicht (in G)]]="","",Table1[[#This Row],[Etikett - B1 - Gewicht (in G)]])</f>
        <v/>
      </c>
      <c r="NU94" s="574" t="str">
        <f>IF(Table1[[#This Row],[Etikett - B1 - Lizenzierungs-pflichtig? (X=Ja)]]="","",Table1[[#This Row],[Etikett - B1 - Lizenzierungs-pflichtig? (X=Ja)]])</f>
        <v/>
      </c>
      <c r="NV94" s="574" t="str">
        <f>IF(Table1[[#This Row],[Etikett - B1 - Trennbar vom Hauptkörper? (X=Ja)]]="","",Table1[[#This Row],[Etikett - B1 - Trennbar vom Hauptkörper? (X=Ja)]])</f>
        <v/>
      </c>
      <c r="NW94" s="577" t="str">
        <f>IF(Table1[[#This Row],[Etikett - B1 - Virgin Material]]="","",VLOOKUP(Table1[[#This Row],[Etikett - B1 - Virgin Material]],'DD FD'!AJ:AK,2,FALSE))</f>
        <v/>
      </c>
      <c r="NX94" s="578" t="str">
        <f>IF(Table1[[#This Row],[Etikett - B1 - Virgin Material Anteil (in %)]]="","",Table1[[#This Row],[Etikett - B1 - Virgin Material Anteil (in %)]])</f>
        <v/>
      </c>
      <c r="NY94" s="577" t="str">
        <f>IF(Table1[[#This Row],[Etikett - B1 - Recyceltes Material]]="","",VLOOKUP(Table1[[#This Row],[Etikett - B1 - Recyceltes Material]],'DD FD'!AL:AM,2,FALSE))</f>
        <v/>
      </c>
      <c r="NZ94" s="578" t="str">
        <f>IF(Table1[[#This Row],[Etikett - B1 - Recyceltes Material Anteil (in %)]]="","",Table1[[#This Row],[Etikett - B1 - Recyceltes Material Anteil (in %)]])</f>
        <v/>
      </c>
      <c r="OA94" s="577" t="str">
        <f>IF(Table1[[#This Row],[Etikett - B1 - Beschichtung]]="","",VLOOKUP(Table1[[#This Row],[Etikett - B1 - Beschichtung]],'DD FD'!AE:AF,2,FALSE))</f>
        <v/>
      </c>
      <c r="OB94" s="580" t="str">
        <f>IF(Table1[[#This Row],[Etikett - B1 - Beschichtung Anteil (in %)]]="","",Table1[[#This Row],[Etikett - B1 - Beschichtung Anteil (in %)]])</f>
        <v/>
      </c>
      <c r="OC94" s="576" t="str">
        <f>IF(Table1[[#This Row],[Etikett - B2 - Art]]="","",VLOOKUP(Table1[[#This Row],[Etikett - B2 - Art]],'DD FD'!F:G,2,FALSE))</f>
        <v/>
      </c>
      <c r="OD94" s="577" t="str">
        <f>IF(Table1[[#This Row],[Etikett - B2 - Fraktion]]="","",VLOOKUP(Table1[[#This Row],[Etikett - B2 - Fraktion]],'DD FD'!H:J,3,FALSE))</f>
        <v/>
      </c>
      <c r="OE94" s="574" t="str">
        <f>IF(Table1[[#This Row],[Etikett - B2 - Gewicht (in G)]]="","",Table1[[#This Row],[Etikett - B2 - Gewicht (in G)]])</f>
        <v/>
      </c>
      <c r="OF94" s="574" t="str">
        <f>IF(Table1[[#This Row],[Etikett - B2 - Lizenzierungs-pflichtig? (X=Ja)]]="","",Table1[[#This Row],[Etikett - B2 - Lizenzierungs-pflichtig? (X=Ja)]])</f>
        <v/>
      </c>
      <c r="OG94" s="574" t="str">
        <f>IF(Table1[[#This Row],[Etikett - B2 - Trennbar vom Hauptkörper? (X=Ja)]]="","",Table1[[#This Row],[Etikett - B2 - Trennbar vom Hauptkörper? (X=Ja)]])</f>
        <v/>
      </c>
      <c r="OH94" s="577" t="str">
        <f>IF(Table1[[#This Row],[Etikett - B2 - Virgin Material]]="","",VLOOKUP(Table1[[#This Row],[Etikett - B2 - Virgin Material]],'DD FD'!AJ:AK,2,FALSE))</f>
        <v/>
      </c>
      <c r="OI94" s="578" t="str">
        <f>IF(Table1[[#This Row],[Etikett - B2 - Virgin Material Anteil (in %)]]="","",Table1[[#This Row],[Etikett - B2 - Virgin Material Anteil (in %)]])</f>
        <v/>
      </c>
      <c r="OJ94" s="577" t="str">
        <f>IF(Table1[[#This Row],[Etikett - B2 - Recyceltes Material]]="","",VLOOKUP(Table1[[#This Row],[Etikett - B2 - Recyceltes Material]],'DD FD'!AL:AM,2,FALSE))</f>
        <v/>
      </c>
      <c r="OK94" s="578" t="str">
        <f>IF(Table1[[#This Row],[Etikett - B2 - Recyceltes Material Anteil (in %)]]="","",Table1[[#This Row],[Etikett - B2 - Recyceltes Material Anteil (in %)]])</f>
        <v/>
      </c>
      <c r="OL94" s="577" t="str">
        <f>IF(Table1[[#This Row],[Etikett - B2 - Beschichtung]]="","",VLOOKUP(Table1[[#This Row],[Etikett - B2 - Beschichtung]],'DD FD'!AE:AF,2,FALSE))</f>
        <v/>
      </c>
      <c r="OM94" s="580" t="str">
        <f>IF(Table1[[#This Row],[Etikett - B2 - Beschichtung Anteil (in %)]]="","",Table1[[#This Row],[Etikett - B2 - Beschichtung Anteil (in %)]])</f>
        <v/>
      </c>
      <c r="ON94" s="576" t="str">
        <f>IF(Table1[[#This Row],[Etikett - B3 - Art]]="","",VLOOKUP(Table1[[#This Row],[Etikett - B3 - Art]],'DD FD'!F:G,2,FALSE))</f>
        <v/>
      </c>
      <c r="OO94" s="577" t="str">
        <f>IF(Table1[[#This Row],[Etikett - B3 - Fraktion]]="","",VLOOKUP(Table1[[#This Row],[Etikett - B3 - Fraktion]],'DD FD'!H:J,3,FALSE))</f>
        <v/>
      </c>
      <c r="OP94" s="574" t="str">
        <f>IF(Table1[[#This Row],[Etikett - B3 - Gewicht (in G)]]="","",Table1[[#This Row],[Etikett - B3 - Gewicht (in G)]])</f>
        <v/>
      </c>
      <c r="OQ94" s="574" t="str">
        <f>IF(Table1[[#This Row],[Etikett - B3 - Lizenzierungs-pflichtig? (X=Ja)]]="","",Table1[[#This Row],[Etikett - B3 - Lizenzierungs-pflichtig? (X=Ja)]])</f>
        <v/>
      </c>
      <c r="OR94" s="574" t="str">
        <f>IF(Table1[[#This Row],[Etikett - B3 - Trennbar vom Hauptkörper? (X=Ja)]]="","",Table1[[#This Row],[Etikett - B3 - Trennbar vom Hauptkörper? (X=Ja)]])</f>
        <v/>
      </c>
      <c r="OS94" s="577" t="str">
        <f>IF(Table1[[#This Row],[Etikett - B3 - Virgin Material]]="","",VLOOKUP(Table1[[#This Row],[Etikett - B3 - Virgin Material]],'DD FD'!AJ:AK,2,FALSE))</f>
        <v/>
      </c>
      <c r="OT94" s="578" t="str">
        <f>IF(Table1[[#This Row],[Etikett - B3 - Virgin Material Anteil (in %)]]="","",Table1[[#This Row],[Etikett - B3 - Virgin Material Anteil (in %)]])</f>
        <v/>
      </c>
      <c r="OU94" s="577" t="str">
        <f>IF(Table1[[#This Row],[Etikett - B3 - Recyceltes Material]]="","",VLOOKUP(Table1[[#This Row],[Etikett - B3 - Recyceltes Material]],'DD FD'!AL:AM,2,FALSE))</f>
        <v/>
      </c>
      <c r="OV94" s="578" t="str">
        <f>IF(Table1[[#This Row],[Etikett - B3 - Recyceltes Material Anteil (in %)]]="","",Table1[[#This Row],[Etikett - B3 - Recyceltes Material Anteil (in %)]])</f>
        <v/>
      </c>
      <c r="OW94" s="577" t="str">
        <f>IF(Table1[[#This Row],[Etikett - B3 - Beschichtung]]="","",VLOOKUP(Table1[[#This Row],[Etikett - B3 - Beschichtung]],'DD FD'!AE:AF,2,FALSE))</f>
        <v/>
      </c>
      <c r="OX94" s="613" t="str">
        <f>IF(Table1[[#This Row],[Etikett - B3 - Beschichtung Anteil (in %)]]="","",Table1[[#This Row],[Etikett - B3 - Beschichtung Anteil (in %)]])</f>
        <v/>
      </c>
      <c r="OY94" s="618">
        <f>ROUNDUP(SUM(
IF(AND(LH94='DD FD'!$J$7,LJ94='DD FD'!$AI$3),LI94,0),
IF(AND(LR94='DD FD'!$J$7,LT94='DD FD'!$AI$3),LS94,0),
IF(AND(MB94='DD FD'!$J$7,MD94='DD FD'!$AI$3),MC94,0),
IF(AND(ML94='DD FD'!$J$7,MN94='DD FD'!$AI$3),MM94,0),
IF(AND(MW94='DD FD'!$J$7,MY94='DD FD'!$AI$3),MX94,0),
IF(AND(NH94='DD FD'!$J$7,NJ94='DD FD'!$AI$3),NI94,0),
IF(AND(NS94='DD FD'!$J$7,NU94='DD FD'!$AI$3),NT94,0),
IF(AND(OD94='DD FD'!$J$7,OF94='DD FD'!$AI$3),OE94,0),
IF(AND(OO94='DD FD'!$J$7,OQ94='DD FD'!$AI$3),OP94,0),
),2)</f>
        <v>0</v>
      </c>
      <c r="OZ94" s="617">
        <f>ROUNDUP(SUM(
IF(AND(LH94='DD FD'!$J$6,LJ94='DD FD'!$AI$3),LI94,0),
IF(AND(LR94='DD FD'!$J$6,LT94='DD FD'!$AI$3),LS94,0),
IF(AND(MB94='DD FD'!$J$6,MD94='DD FD'!$AI$3),MC94,0),
IF(AND(ML94='DD FD'!$J$6,MN94='DD FD'!$AI$3),MM94,0),
IF(AND(MW94='DD FD'!$J$6,MY94='DD FD'!$AI$3),MX94,0),
IF(AND(NH94='DD FD'!$J$6,NJ94='DD FD'!$AI$3),NI94,0),
IF(AND(NS94='DD FD'!$J$6,NU94='DD FD'!$AI$3),NT94,0),
IF(AND(OD94='DD FD'!$J$6,OF94='DD FD'!$AI$3),OE94,0),
IF(AND(OO94='DD FD'!$J$6,OQ94='DD FD'!$AI$3),OP94,0),
),2)</f>
        <v>0</v>
      </c>
      <c r="PA94" s="617">
        <f>ROUNDUP(SUM(
IF(AND(LH94='DD FD'!$J$10,LJ94='DD FD'!$AI$3),LI94,0),
IF(AND(LR94='DD FD'!$J$10,LT94='DD FD'!$AI$3),LS94,0),
IF(AND(MB94='DD FD'!$J$10,MD94='DD FD'!$AI$3),MC94,0),
IF(AND(ML94='DD FD'!$J$10,MN94='DD FD'!$AI$3),MM94,0),
IF(AND(MW94='DD FD'!$J$10,MY94='DD FD'!$AI$3),MX94,0),
IF(AND(NH94='DD FD'!$J$10,NJ94='DD FD'!$AI$3),NI94,0),
IF(AND(NS94='DD FD'!$J$10,NU94='DD FD'!$AI$3),NT94,0),
IF(AND(OD94='DD FD'!$J$10,OF94='DD FD'!$AI$3),OE94,0),
IF(AND(OO94='DD FD'!$J$10,OQ94='DD FD'!$AI$3),OP94,0),
),2)</f>
        <v>0</v>
      </c>
      <c r="PB94" s="617">
        <f>ROUNDUP(SUM(
IF(AND(LH94='DD FD'!$J$8,LJ94='DD FD'!$AI$3),LI94,0),
IF(AND(LR94='DD FD'!$J$8,LT94='DD FD'!$AI$3),LS94,0),
IF(AND(MB94='DD FD'!$J$8,MD94='DD FD'!$AI$3),MC94,0),
IF(AND(ML94='DD FD'!$J$8,MN94='DD FD'!$AI$3),MM94,0),
IF(AND(MW94='DD FD'!$J$8,MY94='DD FD'!$AI$3),MX94,0),
IF(AND(NH94='DD FD'!$J$8,NJ94='DD FD'!$AI$3),NI94,0),
IF(AND(NS94='DD FD'!$J$8,NU94='DD FD'!$AI$3),NT94,0),
IF(AND(OD94='DD FD'!$J$8,OF94='DD FD'!$AI$3),OE94,0),
IF(AND(OO94='DD FD'!$J$8,OQ94='DD FD'!$AI$3),OP94,0),
),2)</f>
        <v>0</v>
      </c>
      <c r="PC94" s="617">
        <f>ROUNDUP(SUM(
IF(AND(LH94='DD FD'!$J$5,LJ94='DD FD'!$AI$3),LI94,0),
IF(AND(LR94='DD FD'!$J$5,LT94='DD FD'!$AI$3),LS94,0),
IF(AND(MB94='DD FD'!$J$5,MD94='DD FD'!$AI$3),MC94,0),
IF(AND(ML94='DD FD'!$J$5,MN94='DD FD'!$AI$3),MM94,0),
IF(AND(MW94='DD FD'!$J$5,MY94='DD FD'!$AI$3),MX94,0),
IF(AND(NH94='DD FD'!$J$5,NJ94='DD FD'!$AI$3),NI94,0),
IF(AND(NS94='DD FD'!$J$5,NU94='DD FD'!$AI$3),NT94,0),
IF(AND(OD94='DD FD'!$J$5,OF94='DD FD'!$AI$3),OE94,0),
IF(AND(OO94='DD FD'!$J$5,OQ94='DD FD'!$AI$3),OP94,0),
),2)</f>
        <v>0</v>
      </c>
      <c r="PD94" s="617">
        <f>ROUNDUP(SUM(
IF(AND(LH94='DD FD'!$J$9,LJ94='DD FD'!$AI$3),LI94,0),
IF(AND(LR94='DD FD'!$J$9,LT94='DD FD'!$AI$3),LS94,0),
IF(AND(MB94='DD FD'!$J$9,MD94='DD FD'!$AI$3),MC94,0),
IF(AND(ML94='DD FD'!$J$9,MN94='DD FD'!$AI$3),MM94,0),
IF(AND(MW94='DD FD'!$J$9,MY94='DD FD'!$AI$3),MX94,0),
IF(AND(NH94='DD FD'!$J$9,NJ94='DD FD'!$AI$3),NI94,0),
IF(AND(NS94='DD FD'!$J$9,NU94='DD FD'!$AI$3),NT94,0),
IF(AND(OD94='DD FD'!$J$9,OF94='DD FD'!$AI$3),OE94,0),
IF(AND(OO94='DD FD'!$J$9,OQ94='DD FD'!$AI$3),OP94,0),
),2)</f>
        <v>0</v>
      </c>
      <c r="PE94" s="617">
        <f>ROUNDUP(SUM(
IF(AND(LH94='DD FD'!$J$4,LJ94='DD FD'!$AI$3),LI94,0),
IF(AND(LR94='DD FD'!$J$4,LT94='DD FD'!$AI$3),LS94,0),
IF(AND(MB94='DD FD'!$J$4,MD94='DD FD'!$AI$3),MC94,0),
IF(AND(ML94='DD FD'!$J$4,MN94='DD FD'!$AI$3),MM94,0),
IF(AND(MW94='DD FD'!$J$4,MY94='DD FD'!$AI$3),MX94,0),
IF(AND(NH94='DD FD'!$J$4,NJ94='DD FD'!$AI$3),NI94,0),
IF(AND(NS94='DD FD'!$J$4,NU94='DD FD'!$AI$3),NT94,0),
IF(AND(OD94='DD FD'!$J$4,OF94='DD FD'!$AI$3),OE94,0),
IF(AND(OO94='DD FD'!$J$4,OQ94='DD FD'!$AI$3),OP94,0),
),2)</f>
        <v>0</v>
      </c>
      <c r="PF94" s="619">
        <f>ROUNDUP(SUM(
IF(AND(LH94='DD FD'!$J$11,LJ94='DD FD'!$AI$3),LI94,0),
IF(AND(LR94='DD FD'!$J$11,LT94='DD FD'!$AI$3),LS94,0),
IF(AND(MB94='DD FD'!$J$11,MD94='DD FD'!$AI$3),MC94,0),
IF(AND(ML94='DD FD'!$J$11,MN94='DD FD'!$AI$3),MM94,0),
IF(AND(MW94='DD FD'!$J$11,MY94='DD FD'!$AI$3),MX94,0),
IF(AND(NH94='DD FD'!$J$11,NJ94='DD FD'!$AI$3),NI94,0),
IF(AND(NS94='DD FD'!$J$11,NU94='DD FD'!$AI$3),NT94,0),
IF(AND(OD94='DD FD'!$J$11,OF94='DD FD'!$AI$3),OE94,0),
IF(AND(OO94='DD FD'!$J$11,OQ94='DD FD'!$AI$3),OP94,0),
),2)</f>
        <v>0</v>
      </c>
    </row>
    <row r="95" spans="1:422">
      <c r="A95" s="806"/>
      <c r="B95" s="934"/>
      <c r="C95" s="247"/>
      <c r="D95" s="842"/>
      <c r="E95" s="247"/>
      <c r="F95" s="158"/>
      <c r="G95" s="710"/>
      <c r="H95" s="712"/>
      <c r="I95" s="936"/>
      <c r="J95" s="803"/>
      <c r="K95" s="150"/>
      <c r="L95" s="146" t="str">
        <f t="shared" si="27"/>
        <v/>
      </c>
      <c r="M95" s="501" t="str">
        <f t="shared" si="44"/>
        <v/>
      </c>
      <c r="N95" s="504"/>
      <c r="O95" s="113" t="str">
        <f t="shared" si="45"/>
        <v/>
      </c>
      <c r="P95" s="114" t="str">
        <f t="shared" si="28"/>
        <v/>
      </c>
      <c r="Q95" s="152"/>
      <c r="R95" s="152"/>
      <c r="S95" s="115" t="str">
        <f t="shared" si="46"/>
        <v/>
      </c>
      <c r="T95" s="159"/>
      <c r="U95" s="159"/>
      <c r="V95" s="157"/>
      <c r="W95" s="157"/>
      <c r="X95" s="157"/>
      <c r="Y95" s="772"/>
      <c r="Z95" s="158"/>
      <c r="AA95" s="144"/>
      <c r="AB95" s="112"/>
      <c r="AC95" s="153"/>
      <c r="AD95" s="153"/>
      <c r="AE95" s="153"/>
      <c r="AF95" s="153"/>
      <c r="AG95" s="153"/>
      <c r="AH95" s="153"/>
      <c r="AI95" s="152"/>
      <c r="AJ95" s="158"/>
      <c r="AK95" s="158"/>
      <c r="AL95" s="158"/>
      <c r="AM95" s="116" t="str">
        <f t="shared" si="47"/>
        <v/>
      </c>
      <c r="AN95" s="116" t="str">
        <f t="shared" si="48"/>
        <v/>
      </c>
      <c r="AO95" s="324"/>
      <c r="AP95" s="503"/>
      <c r="AQ95" s="487" t="str">
        <f t="shared" si="49"/>
        <v/>
      </c>
      <c r="AR95" s="113" t="str">
        <f t="shared" si="29"/>
        <v/>
      </c>
      <c r="AS95" s="113" t="str">
        <f t="shared" si="30"/>
        <v/>
      </c>
      <c r="AT95" s="113" t="str">
        <f t="shared" si="31"/>
        <v/>
      </c>
      <c r="AU95" s="113" t="str">
        <f t="shared" si="32"/>
        <v/>
      </c>
      <c r="AV95" s="159"/>
      <c r="AW95" s="157"/>
      <c r="AX95" s="157"/>
      <c r="AY95" s="157"/>
      <c r="AZ95" s="157"/>
      <c r="BA95" s="116" t="str">
        <f t="shared" si="33"/>
        <v/>
      </c>
      <c r="BB95" s="316"/>
      <c r="BC95" s="116" t="str">
        <f t="shared" si="34"/>
        <v/>
      </c>
      <c r="BD95" s="133" t="str">
        <f t="shared" si="35"/>
        <v/>
      </c>
      <c r="BE95" s="157"/>
      <c r="BF95" s="1180"/>
      <c r="BG95" s="1180"/>
      <c r="BH95" s="158"/>
      <c r="BI95" s="490"/>
      <c r="BJ95" s="514" t="str">
        <f t="shared" si="50"/>
        <v/>
      </c>
      <c r="BK95" s="789"/>
      <c r="BL95" s="116" t="str">
        <f t="shared" si="51"/>
        <v/>
      </c>
      <c r="BM95" s="144"/>
      <c r="BN95" s="144"/>
      <c r="BO95" s="144"/>
      <c r="BP95" s="790"/>
      <c r="BQ95" s="790"/>
      <c r="BR95" s="790"/>
      <c r="BS95" s="116" t="str">
        <f t="shared" si="36"/>
        <v/>
      </c>
      <c r="BT95" s="790"/>
      <c r="BU95" s="808" t="str">
        <f t="shared" si="37"/>
        <v/>
      </c>
      <c r="BV95" s="791"/>
      <c r="BW95" s="144"/>
      <c r="BX95" s="20"/>
      <c r="BY95" s="20"/>
      <c r="BZ95" s="20"/>
      <c r="CA95" s="792"/>
      <c r="CB95" s="1201"/>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c r="DL95" s="144"/>
      <c r="DM95" s="144"/>
      <c r="DN95" s="144"/>
      <c r="DO95" s="144"/>
      <c r="DP95" s="144"/>
      <c r="DQ95" s="144"/>
      <c r="DR95" s="144"/>
      <c r="DS95" s="144"/>
      <c r="DT95" s="144"/>
      <c r="DU95" s="144"/>
      <c r="DV95" s="144"/>
      <c r="DW95" s="144"/>
      <c r="DX95" s="144"/>
      <c r="DY95" s="144"/>
      <c r="DZ95" s="144"/>
      <c r="EA95" s="144"/>
      <c r="EB95" s="144"/>
      <c r="EC95" s="144"/>
      <c r="ED95" s="782" t="str">
        <f t="shared" si="52"/>
        <v/>
      </c>
      <c r="EE95" s="519"/>
      <c r="EF95" s="793"/>
      <c r="EG95" s="519"/>
      <c r="EH95" s="794"/>
      <c r="EI95" s="790"/>
      <c r="EJ95" s="794"/>
      <c r="EK95" s="794"/>
      <c r="EL95" s="790"/>
      <c r="EM95" s="790"/>
      <c r="EN95" s="790"/>
      <c r="EO95" s="112" t="str">
        <f t="shared" si="38"/>
        <v/>
      </c>
      <c r="EP95" s="790"/>
      <c r="EQ95" s="488" t="str">
        <f t="shared" si="39"/>
        <v/>
      </c>
      <c r="ER95" s="1100"/>
      <c r="ES95" s="1099" t="str">
        <f t="shared" si="53"/>
        <v/>
      </c>
      <c r="ET95" s="525"/>
      <c r="EU95" s="148"/>
      <c r="EV95" s="148"/>
      <c r="EW95" s="148"/>
      <c r="EX95" s="148"/>
      <c r="EY95" s="148"/>
      <c r="EZ95" s="148"/>
      <c r="FA95" s="148"/>
      <c r="FB95" s="148"/>
      <c r="FC95" s="148"/>
      <c r="FD95" s="148"/>
      <c r="FE95" s="148"/>
      <c r="FF95" s="148"/>
      <c r="FG95" s="148"/>
      <c r="FH95" s="148"/>
      <c r="FI95" s="528"/>
      <c r="FJ95" s="513" t="str">
        <f t="shared" si="40"/>
        <v/>
      </c>
      <c r="FK95" s="158"/>
      <c r="FL95" s="850"/>
      <c r="FM95" s="850"/>
      <c r="FN95" s="850"/>
      <c r="FO95" s="850"/>
      <c r="FP95" s="850"/>
      <c r="FQ95" s="850"/>
      <c r="FR95" s="157"/>
      <c r="FS95" s="143"/>
      <c r="FT95" s="143"/>
      <c r="FU95" s="847" t="str">
        <f t="shared" si="41"/>
        <v/>
      </c>
      <c r="FV95" s="555"/>
      <c r="FW95" s="523" t="str">
        <f>IF(Table1[[#This Row],[Nonfood Inhaltstoffe - Komponente]]="","",VLOOKUP(Table1[[#This Row],[Nonfood Inhaltstoffe - Komponente]],'Dropdown Auswahl'!BJ:BK,2,FALSE))</f>
        <v/>
      </c>
      <c r="FX95" s="1013"/>
      <c r="FY95" s="1011" t="str">
        <f t="shared" si="42"/>
        <v/>
      </c>
      <c r="FZ95" s="152"/>
      <c r="GA95" s="152"/>
      <c r="GB95" s="152"/>
      <c r="GC95" s="529" t="str">
        <f t="shared" si="43"/>
        <v/>
      </c>
      <c r="GG95" s="21"/>
      <c r="GH95" s="21"/>
      <c r="GI95" s="1019"/>
      <c r="GJ95" s="1016" t="str">
        <f>IF(Table1[[#This Row],[Global Trade Item Number (GTIN)]]="","",Table1[[#This Row],[Global Trade Item Number (GTIN)]])</f>
        <v/>
      </c>
      <c r="GK95" s="555" t="str">
        <f>IF(Table1[[#This Row],[WAWI-Nr./ Kreditoren-Nummer
(ASDV)]]&lt;&gt;"",Table1[[#This Row],[WAWI-Nr./ Kreditoren-Nummer
(ASDV)]],"")</f>
        <v/>
      </c>
      <c r="GL95" s="165"/>
      <c r="GM95" s="165"/>
      <c r="GN95" s="165"/>
      <c r="GO95" s="485"/>
      <c r="GP95" s="534"/>
      <c r="GQ95" s="533"/>
      <c r="GR95" s="486"/>
      <c r="GS95" s="486"/>
      <c r="GT95" s="486"/>
      <c r="GU95" s="486"/>
      <c r="GV95" s="486"/>
      <c r="GW95" s="542"/>
      <c r="GX95" s="538"/>
      <c r="GY95" s="144"/>
      <c r="GZ95" s="480"/>
      <c r="HA95" s="158"/>
      <c r="HB95" s="480"/>
      <c r="HC95" s="480"/>
      <c r="HD95" s="480"/>
      <c r="HE95" s="480"/>
      <c r="HF95" s="480"/>
      <c r="HG95" s="480"/>
      <c r="HH95" s="538"/>
      <c r="HI95" s="480"/>
      <c r="HJ95" s="480"/>
      <c r="HK95" s="480"/>
      <c r="HL95" s="480"/>
      <c r="HM95" s="480"/>
      <c r="HN95" s="480"/>
      <c r="HO95" s="480"/>
      <c r="HP95" s="480"/>
      <c r="HQ95" s="480"/>
      <c r="HR95" s="538"/>
      <c r="HS95" s="480"/>
      <c r="HT95" s="480"/>
      <c r="HU95" s="480"/>
      <c r="HV95" s="480"/>
      <c r="HW95" s="480"/>
      <c r="HX95" s="480"/>
      <c r="HY95" s="480"/>
      <c r="HZ95" s="480"/>
      <c r="IA95" s="480"/>
      <c r="IB95" s="538"/>
      <c r="IC95" s="480"/>
      <c r="ID95" s="480"/>
      <c r="IE95" s="480"/>
      <c r="IF95" s="480"/>
      <c r="IG95" s="480"/>
      <c r="IH95" s="480"/>
      <c r="II95" s="480"/>
      <c r="IJ95" s="480"/>
      <c r="IK95" s="480"/>
      <c r="IL95" s="480"/>
      <c r="IM95" s="538"/>
      <c r="IN95" s="480"/>
      <c r="IO95" s="480"/>
      <c r="IP95" s="480"/>
      <c r="IQ95" s="480"/>
      <c r="IR95" s="480"/>
      <c r="IS95" s="480"/>
      <c r="IT95" s="480"/>
      <c r="IU95" s="480"/>
      <c r="IV95" s="480"/>
      <c r="IW95" s="480"/>
      <c r="IX95" s="538"/>
      <c r="IY95" s="480"/>
      <c r="IZ95" s="480"/>
      <c r="JA95" s="480"/>
      <c r="JB95" s="480"/>
      <c r="JC95" s="480"/>
      <c r="JD95" s="480"/>
      <c r="JE95" s="480"/>
      <c r="JF95" s="480"/>
      <c r="JG95" s="480"/>
      <c r="JH95" s="480"/>
      <c r="JI95" s="538"/>
      <c r="JJ95" s="480"/>
      <c r="JK95" s="480"/>
      <c r="JL95" s="480"/>
      <c r="JM95" s="480"/>
      <c r="JN95" s="480"/>
      <c r="JO95" s="480"/>
      <c r="JP95" s="480"/>
      <c r="JQ95" s="480"/>
      <c r="JR95" s="480"/>
      <c r="JS95" s="590"/>
      <c r="JT95" s="538"/>
      <c r="JU95" s="480"/>
      <c r="JV95" s="480"/>
      <c r="JW95" s="480"/>
      <c r="JX95" s="480"/>
      <c r="JY95" s="480"/>
      <c r="JZ95" s="480"/>
      <c r="KA95" s="480"/>
      <c r="KB95" s="480"/>
      <c r="KC95" s="480"/>
      <c r="KD95" s="480"/>
      <c r="KE95" s="538"/>
      <c r="KF95" s="480"/>
      <c r="KG95" s="480"/>
      <c r="KH95" s="480"/>
      <c r="KI95" s="480"/>
      <c r="KJ95" s="480"/>
      <c r="KK95" s="480"/>
      <c r="KL95" s="480"/>
      <c r="KM95" s="480"/>
      <c r="KN95" s="480"/>
      <c r="KO95" s="480"/>
      <c r="KR95" s="568" t="str">
        <f>IF(Table1[[#This Row],[GTIN]]&lt;&gt;"",Table1[[#This Row],[GTIN]],"")</f>
        <v/>
      </c>
      <c r="KS95" s="569" t="str">
        <f>Table1[[#This Row],[Kreditor]]</f>
        <v/>
      </c>
      <c r="KT95" s="570" t="str">
        <f>IF(Table1[[#This Row],[Gültig ab (Datum)]]&lt;&gt;"",Table1[[#This Row],[Gültig ab (Datum)]],"")</f>
        <v/>
      </c>
      <c r="KU95" s="570"/>
      <c r="KV95" s="583" t="str">
        <f>IF(Table1[[#This Row],[Artikel verpackt? 
(X=Ja)]]="","",Table1[[#This Row],[Artikel verpackt? 
(X=Ja)]])</f>
        <v/>
      </c>
      <c r="KW95" s="571" t="str">
        <f>IF(Table1[[#This Row],[Verpackung recyclingfähig?
(X=Ja)]]="","",Table1[[#This Row],[Verpackung recyclingfähig?
(X=Ja)]])</f>
        <v/>
      </c>
      <c r="KX95" s="572"/>
      <c r="KY95" s="573"/>
      <c r="KZ95" s="574"/>
      <c r="LA95" s="574"/>
      <c r="LB95" s="574"/>
      <c r="LC95" s="574"/>
      <c r="LD95" s="574"/>
      <c r="LE95" s="574"/>
      <c r="LF95" s="575"/>
      <c r="LG95" s="576" t="str">
        <f>IF(Table1[[#This Row],[Hauptkörper - B1 - Art]]="","",VLOOKUP(Table1[[#This Row],[Hauptkörper - B1 - Art]],'DD FD'!B:C,2,FALSE))</f>
        <v/>
      </c>
      <c r="LH95" s="577" t="str">
        <f>IF(Table1[[#This Row],[Hauptkörper - B1 - Fraktion]]="","",VLOOKUP(Table1[[#This Row],[Hauptkörper - B1 - Fraktion]],'DD FD'!H:J,3,FALSE))</f>
        <v/>
      </c>
      <c r="LI95" s="574" t="str">
        <f>IF(Table1[[#This Row],[Hauptkörper - B1 - Gewicht
(in G)]]="","",Table1[[#This Row],[Hauptkörper - B1 - Gewicht
(in G)]])</f>
        <v/>
      </c>
      <c r="LJ95" s="574" t="str">
        <f>IF(Table1[[#This Row],[Hauptkörper - B1 - Lizenzierungs-pflichtig? (X=Ja)]]="","",Table1[[#This Row],[Hauptkörper - B1 - Lizenzierungs-pflichtig? (X=Ja)]])</f>
        <v/>
      </c>
      <c r="LK95" s="577" t="str">
        <f>IF(Table1[[#This Row],[Hauptkörper - B1 - Virgin Material]]="","",VLOOKUP(Table1[[#This Row],[Hauptkörper - B1 - Virgin Material]],'DD FD'!AJ:AK,2,FALSE))</f>
        <v/>
      </c>
      <c r="LL95" s="578" t="str">
        <f>IF(Table1[[#This Row],[Hauptkörper - B1 - Virgin Material Anteil (in %)]]="","",Table1[[#This Row],[Hauptkörper - B1 - Virgin Material Anteil (in %)]])</f>
        <v/>
      </c>
      <c r="LM95" s="577" t="str">
        <f>IF(Table1[[#This Row],[Hauptkörper - B1 - Recyceltes Material]]="","",VLOOKUP(Table1[[#This Row],[Hauptkörper - B1 - Recyceltes Material]],'DD FD'!AL:AM,2,FALSE))</f>
        <v/>
      </c>
      <c r="LN95" s="578" t="str">
        <f>IF(Table1[[#This Row],[Hauptkörper - B1 - Recyceltes Material Anteil (in %)]]="","",Table1[[#This Row],[Hauptkörper - B1 - Recyceltes Material Anteil (in %)]])</f>
        <v/>
      </c>
      <c r="LO95" s="579" t="str">
        <f>IF(Table1[[#This Row],[Hauptkörper - B1 - Beschichtung]]="","",VLOOKUP(Table1[[#This Row],[Hauptkörper - B1 - Beschichtung]],'DD FD'!AE:AF,2,FALSE))</f>
        <v/>
      </c>
      <c r="LP95" s="580" t="str">
        <f>IF(Table1[[#This Row],[Hauptkörper - B1 - Beschichtung Anteil (in %)]]="","",Table1[[#This Row],[Hauptkörper - B1 - Beschichtung Anteil (in %)]])</f>
        <v/>
      </c>
      <c r="LQ95" s="576" t="str">
        <f>IF(Table1[[#This Row],[Hauptkörper - B2 - Art]]="","",VLOOKUP(Table1[[#This Row],[Hauptkörper - B2 - Art]],'DD FD'!B:C,2,FALSE))</f>
        <v/>
      </c>
      <c r="LR95" s="577" t="str">
        <f>IF(Table1[[#This Row],[Hauptkörper - B2 - Fraktion]]="","",VLOOKUP(Table1[[#This Row],[Hauptkörper - B2 - Fraktion]],'DD FD'!H:J,3,FALSE))</f>
        <v/>
      </c>
      <c r="LS95" s="574" t="str">
        <f>IF(Table1[[#This Row],[Hauptkörper - B2 - Gewicht
(in G)]]="","",Table1[[#This Row],[Hauptkörper - B2 - Gewicht
(in G)]])</f>
        <v/>
      </c>
      <c r="LT95" s="574" t="str">
        <f>IF(Table1[[#This Row],[Hauptkörper - B2 - Lizenzierungs-pflichtig? (X=Ja)]]="","",Table1[[#This Row],[Hauptkörper - B2 - Lizenzierungs-pflichtig? (X=Ja)]])</f>
        <v/>
      </c>
      <c r="LU95" s="577" t="str">
        <f>IF(Table1[[#This Row],[Hauptkörper - B2 - Virgin Material]]="","",VLOOKUP(Table1[[#This Row],[Hauptkörper - B2 - Virgin Material]],'DD FD'!AJ:AK,2,FALSE))</f>
        <v/>
      </c>
      <c r="LV95" s="578" t="str">
        <f>IF(Table1[[#This Row],[Hauptkörper - B2 - Virgin Material Anteil (in %)]]="","",Table1[[#This Row],[Hauptkörper - B2 - Virgin Material Anteil (in %)]])</f>
        <v/>
      </c>
      <c r="LW95" s="577" t="str">
        <f>IF(Table1[[#This Row],[Hauptkörper - B2 - Recyceltes Material]]="","",VLOOKUP(Table1[[#This Row],[Hauptkörper - B2 - Recyceltes Material]],'DD FD'!AL:AM,2,FALSE))</f>
        <v/>
      </c>
      <c r="LX95" s="578" t="str">
        <f>IF(Table1[[#This Row],[Hauptkörper - B2 - Recyceltes Material Anteil (in %)]]="","",Table1[[#This Row],[Hauptkörper - B2 - Recyceltes Material Anteil (in %)]])</f>
        <v/>
      </c>
      <c r="LY95" s="577" t="str">
        <f>IF(Table1[[#This Row],[Hauptkörper - B2 - Beschichtung]]="","",VLOOKUP(Table1[[#This Row],[Hauptkörper - B2 - Beschichtung]],'DD FD'!AE:AF,2,FALSE))</f>
        <v/>
      </c>
      <c r="LZ95" s="580" t="str">
        <f>IF(Table1[[#This Row],[Hauptkörper - B2 - Beschichtung Anteil (in %)]]="","",Table1[[#This Row],[Hauptkörper - B2 - Beschichtung Anteil (in %)]])</f>
        <v/>
      </c>
      <c r="MA95" s="576" t="str">
        <f>IF(Table1[[#This Row],[Hauptkörper - B3 - Art]]="","",VLOOKUP(Table1[[#This Row],[Hauptkörper - B3 - Art]],'DD FD'!B:C,2,FALSE))</f>
        <v/>
      </c>
      <c r="MB95" s="577" t="str">
        <f>IF(Table1[[#This Row],[Hauptkörper - B3 - Fraktion]]="","",VLOOKUP(Table1[[#This Row],[Hauptkörper - B3 - Fraktion]],'DD FD'!H:J,3,FALSE))</f>
        <v/>
      </c>
      <c r="MC95" s="574" t="str">
        <f>IF(Table1[[#This Row],[Hauptkörper - B3 - Gewicht
(in G)]]="","",Table1[[#This Row],[Hauptkörper - B3 - Gewicht
(in G)]])</f>
        <v/>
      </c>
      <c r="MD95" s="574" t="str">
        <f>IF(Table1[[#This Row],[Hauptkörper - B3 - Lizenzierungs-pflichtig? (X=Ja)]]="","",Table1[[#This Row],[Hauptkörper - B3 - Lizenzierungs-pflichtig? (X=Ja)]])</f>
        <v/>
      </c>
      <c r="ME95" s="577" t="str">
        <f>IF(Table1[[#This Row],[Hauptkörper - B3 - Virgin Material]]="","",VLOOKUP(Table1[[#This Row],[Hauptkörper - B3 - Virgin Material]],'DD FD'!AJ:AK,2,FALSE))</f>
        <v/>
      </c>
      <c r="MF95" s="578" t="str">
        <f>IF(Table1[[#This Row],[Hauptkörper - B3 - Virgin Material Anteil (in %)]]="","",Table1[[#This Row],[Hauptkörper - B3 - Virgin Material Anteil (in %)]])</f>
        <v/>
      </c>
      <c r="MG95" s="577" t="str">
        <f>IF(Table1[[#This Row],[Hauptkörper - B3 - Recyceltes Material]]="","",VLOOKUP(Table1[[#This Row],[Hauptkörper - B3 - Recyceltes Material]],'DD FD'!AL:AM,2,FALSE))</f>
        <v/>
      </c>
      <c r="MH95" s="578" t="str">
        <f>IF(Table1[[#This Row],[Hauptkörper - B3 - Recyceltes Material Anteil (in %)]]="","",Table1[[#This Row],[Hauptkörper - B3 - Recyceltes Material Anteil (in %)]])</f>
        <v/>
      </c>
      <c r="MI95" s="577" t="str">
        <f>IF(Table1[[#This Row],[Hauptkörper - B3 - Beschichtung]]="","",VLOOKUP(Table1[[#This Row],[Hauptkörper - B3 - Beschichtung]],'DD FD'!AE:AF,2,FALSE))</f>
        <v/>
      </c>
      <c r="MJ95" s="580" t="str">
        <f>IF(Table1[[#This Row],[Hauptkörper - B3 - Beschichtung Anteil (in %)]]="","",Table1[[#This Row],[Hauptkörper - B3 - Beschichtung Anteil (in %)]])</f>
        <v/>
      </c>
      <c r="MK95" s="576" t="str">
        <f>IF(Table1[[#This Row],[Verschluss - B1 - Art]]="","",VLOOKUP(Table1[[#This Row],[Verschluss - B1 - Art]],'DD FD'!D:E,2,FALSE))</f>
        <v/>
      </c>
      <c r="ML95" s="577" t="str">
        <f>IF(Table1[[#This Row],[Verschluss - B1 - Fraktion]]="","",VLOOKUP(Table1[[#This Row],[Verschluss - B1 - Fraktion]],'DD FD'!H:J,3,FALSE))</f>
        <v/>
      </c>
      <c r="MM95" s="574" t="str">
        <f>IF(Table1[[#This Row],[Verschluss - B1 - Gewicht (in G)]]="","",Table1[[#This Row],[Verschluss - B1 - Gewicht (in G)]])</f>
        <v/>
      </c>
      <c r="MN95" s="574" t="str">
        <f>IF(Table1[[#This Row],[Verschluss - B1 - Lizenzierungs-pflichtig? (X=Ja)]]="","",Table1[[#This Row],[Verschluss - B1 - Lizenzierungs-pflichtig? (X=Ja)]])</f>
        <v/>
      </c>
      <c r="MO95" s="574" t="str">
        <f>IF(Table1[[#This Row],[Verschluss - B1 - Trennbar vom Hauptkörper? (X=Ja)]]="","",Table1[[#This Row],[Verschluss - B1 - Trennbar vom Hauptkörper? (X=Ja)]])</f>
        <v/>
      </c>
      <c r="MP95" s="577" t="str">
        <f>IF(Table1[[#This Row],[Verschluss - B1 - Virgin Material]]="","",VLOOKUP(Table1[[#This Row],[Verschluss - B1 - Virgin Material]],'DD FD'!AJ:AK,2,FALSE))</f>
        <v/>
      </c>
      <c r="MQ95" s="578" t="str">
        <f>IF(Table1[[#This Row],[Verschluss - B1 - Virgin Material Anteil (in %)]]="","",Table1[[#This Row],[Verschluss - B1 - Virgin Material Anteil (in %)]])</f>
        <v/>
      </c>
      <c r="MR95" s="577" t="str">
        <f>IF(Table1[[#This Row],[Verschluss - B1 - Recyceltes Material]]="","",VLOOKUP(Table1[[#This Row],[Verschluss - B1 - Recyceltes Material]],'DD FD'!AL:AM,2,FALSE))</f>
        <v/>
      </c>
      <c r="MS95" s="578" t="str">
        <f>IF(Table1[[#This Row],[Verschluss - B1 - Recyceltes Material Anteil (in %)]]="","",Table1[[#This Row],[Verschluss - B1 - Recyceltes Material Anteil (in %)]])</f>
        <v/>
      </c>
      <c r="MT95" s="577" t="str">
        <f>IF(Table1[[#This Row],[Verschluss - B1 - Beschichtung]]="","",VLOOKUP(Table1[[#This Row],[Verschluss - B1 - Beschichtung]],'DD FD'!AE:AF,2,FALSE))</f>
        <v/>
      </c>
      <c r="MU95" s="580" t="str">
        <f>IF(Table1[[#This Row],[Verschluss - B1 - Beschichtung Anteil (in %)]]="","",Table1[[#This Row],[Verschluss - B1 - Beschichtung Anteil (in %)]])</f>
        <v/>
      </c>
      <c r="MV95" s="576" t="str">
        <f>IF(Table1[[#This Row],[Verschluss - B2 - Art]]="","",VLOOKUP(Table1[[#This Row],[Verschluss - B2 - Art]],'DD FD'!D:E,2,FALSE))</f>
        <v/>
      </c>
      <c r="MW95" s="577" t="str">
        <f>IF(Table1[[#This Row],[Verschluss - B2 - Fraktion]]="","",VLOOKUP(Table1[[#This Row],[Verschluss - B2 - Fraktion]],'DD FD'!H:J,3,FALSE))</f>
        <v/>
      </c>
      <c r="MX95" s="574" t="str">
        <f>IF(Table1[[#This Row],[Verschluss - B2 - Gewicht (in G)]]="","",Table1[[#This Row],[Verschluss - B2 - Gewicht (in G)]])</f>
        <v/>
      </c>
      <c r="MY95" s="574" t="str">
        <f>IF(Table1[[#This Row],[Verschluss - B2 - Lizenzierungs-pflichtig? (X=Ja)]]="","",Table1[[#This Row],[Verschluss - B2 - Lizenzierungs-pflichtig? (X=Ja)]])</f>
        <v/>
      </c>
      <c r="MZ95" s="574" t="str">
        <f>IF(Table1[[#This Row],[Verschluss - B2 - Trennbar vom Hauptkörper? (X=Ja)]]="","",Table1[[#This Row],[Verschluss - B2 - Trennbar vom Hauptkörper? (X=Ja)]])</f>
        <v/>
      </c>
      <c r="NA95" s="577" t="str">
        <f>IF(Table1[[#This Row],[Verschluss - B2 - Virgin Material]]="","",VLOOKUP(Table1[[#This Row],[Verschluss - B2 - Virgin Material]],'DD FD'!AJ:AK,2,FALSE))</f>
        <v/>
      </c>
      <c r="NB95" s="578" t="str">
        <f>IF(Table1[[#This Row],[Verschluss - B2 - Virgin Material Anteil (in %)]]="","",Table1[[#This Row],[Verschluss - B2 - Virgin Material Anteil (in %)]])</f>
        <v/>
      </c>
      <c r="NC95" s="577" t="str">
        <f>IF(Table1[[#This Row],[Verschluss - B2 - Recyceltes Material]]="","",VLOOKUP(Table1[[#This Row],[Verschluss - B2 - Recyceltes Material]],'DD FD'!AL:AM,2,FALSE))</f>
        <v/>
      </c>
      <c r="ND95" s="578" t="str">
        <f>IF(Table1[[#This Row],[Verschluss - B2 - Recyceltes Material Anteil (in %)]]="","",Table1[[#This Row],[Verschluss - B2 - Recyceltes Material Anteil (in %)]])</f>
        <v/>
      </c>
      <c r="NE95" s="577" t="str">
        <f>IF(Table1[[#This Row],[Verschluss - B2 - Beschichtung]]="","",VLOOKUP(Table1[[#This Row],[Verschluss - B2 - Beschichtung]],'DD FD'!AE:AF,2,FALSE))</f>
        <v/>
      </c>
      <c r="NF95" s="580" t="str">
        <f>IF(Table1[[#This Row],[Verschluss - B2 - Beschichtung Anteil (in %)]]="","",Table1[[#This Row],[Verschluss - B2 - Beschichtung Anteil (in %)]])</f>
        <v/>
      </c>
      <c r="NG95" s="576" t="str">
        <f>IF(Table1[[#This Row],[Verschluss - B3 - Art]]="","",VLOOKUP(Table1[[#This Row],[Verschluss - B3 - Art]],'DD FD'!D:E,2,FALSE))</f>
        <v/>
      </c>
      <c r="NH95" s="577" t="str">
        <f>IF(Table1[[#This Row],[Verschluss - B3 - Fraktion]]="","",VLOOKUP(Table1[[#This Row],[Verschluss - B3 - Fraktion]],'DD FD'!H:J,3,FALSE))</f>
        <v/>
      </c>
      <c r="NI95" s="574" t="str">
        <f>IF(Table1[[#This Row],[Verschluss - B3 - Gewicht (in G)]]="","",Table1[[#This Row],[Verschluss - B3 - Gewicht (in G)]])</f>
        <v/>
      </c>
      <c r="NJ95" s="574" t="str">
        <f>IF(Table1[[#This Row],[Verschluss - B3 - Lizenzierungs-pflichtig? (X=Ja)]]="","",Table1[[#This Row],[Verschluss - B3 - Lizenzierungs-pflichtig? (X=Ja)]])</f>
        <v/>
      </c>
      <c r="NK95" s="574" t="str">
        <f>IF(Table1[[#This Row],[Verschluss - B3 - Trennbar vom Hauptkörper? (X=Ja)]]="","",Table1[[#This Row],[Verschluss - B3 - Trennbar vom Hauptkörper? (X=Ja)]])</f>
        <v/>
      </c>
      <c r="NL95" s="577" t="str">
        <f>IF(Table1[[#This Row],[Verschluss - B3 - Virgin Material]]="","",VLOOKUP(Table1[[#This Row],[Verschluss - B3 - Virgin Material]],'DD FD'!AJ:AK,2,FALSE))</f>
        <v/>
      </c>
      <c r="NM95" s="578" t="str">
        <f>IF(Table1[[#This Row],[Verschluss - B3 - Virgin Material Anteil (in %)]]="","",Table1[[#This Row],[Verschluss - B3 - Virgin Material Anteil (in %)]])</f>
        <v/>
      </c>
      <c r="NN95" s="577" t="str">
        <f>IF(Table1[[#This Row],[Verschluss - B3 - Recyceltes Material]]="","",VLOOKUP(Table1[[#This Row],[Verschluss - B3 - Recyceltes Material]],'DD FD'!AL:AM,2,FALSE))</f>
        <v/>
      </c>
      <c r="NO95" s="578" t="str">
        <f>IF(Table1[[#This Row],[Verschluss - B3 - Recyceltes Material Anteil (in %)]]="","",Table1[[#This Row],[Verschluss - B3 - Recyceltes Material Anteil (in %)]])</f>
        <v/>
      </c>
      <c r="NP95" s="577" t="str">
        <f>IF(Table1[[#This Row],[Verschluss - B3 - Beschichtung]]="","",VLOOKUP(Table1[[#This Row],[Verschluss - B3 - Beschichtung]],'DD FD'!AE:AF,2,FALSE))</f>
        <v/>
      </c>
      <c r="NQ95" s="580" t="str">
        <f>IF(Table1[[#This Row],[Verschluss - B3 - Beschichtung Anteil (in %)]]="","",Table1[[#This Row],[Verschluss - B3 - Beschichtung Anteil (in %)]])</f>
        <v/>
      </c>
      <c r="NR95" s="576" t="str">
        <f>IF(Table1[[#This Row],[Etikett - B1 - Art]]="","",VLOOKUP(Table1[[#This Row],[Etikett - B1 - Art]],'DD FD'!F:G,2,FALSE))</f>
        <v/>
      </c>
      <c r="NS95" s="577" t="str">
        <f>IF(Table1[[#This Row],[Etikett - B1 - Fraktion]]="","",VLOOKUP(Table1[[#This Row],[Etikett - B1 - Fraktion]],'DD FD'!H:J,3,FALSE))</f>
        <v/>
      </c>
      <c r="NT95" s="574" t="str">
        <f>IF(Table1[[#This Row],[Etikett - B1 - Gewicht (in G)]]="","",Table1[[#This Row],[Etikett - B1 - Gewicht (in G)]])</f>
        <v/>
      </c>
      <c r="NU95" s="574" t="str">
        <f>IF(Table1[[#This Row],[Etikett - B1 - Lizenzierungs-pflichtig? (X=Ja)]]="","",Table1[[#This Row],[Etikett - B1 - Lizenzierungs-pflichtig? (X=Ja)]])</f>
        <v/>
      </c>
      <c r="NV95" s="574" t="str">
        <f>IF(Table1[[#This Row],[Etikett - B1 - Trennbar vom Hauptkörper? (X=Ja)]]="","",Table1[[#This Row],[Etikett - B1 - Trennbar vom Hauptkörper? (X=Ja)]])</f>
        <v/>
      </c>
      <c r="NW95" s="577" t="str">
        <f>IF(Table1[[#This Row],[Etikett - B1 - Virgin Material]]="","",VLOOKUP(Table1[[#This Row],[Etikett - B1 - Virgin Material]],'DD FD'!AJ:AK,2,FALSE))</f>
        <v/>
      </c>
      <c r="NX95" s="578" t="str">
        <f>IF(Table1[[#This Row],[Etikett - B1 - Virgin Material Anteil (in %)]]="","",Table1[[#This Row],[Etikett - B1 - Virgin Material Anteil (in %)]])</f>
        <v/>
      </c>
      <c r="NY95" s="577" t="str">
        <f>IF(Table1[[#This Row],[Etikett - B1 - Recyceltes Material]]="","",VLOOKUP(Table1[[#This Row],[Etikett - B1 - Recyceltes Material]],'DD FD'!AL:AM,2,FALSE))</f>
        <v/>
      </c>
      <c r="NZ95" s="578" t="str">
        <f>IF(Table1[[#This Row],[Etikett - B1 - Recyceltes Material Anteil (in %)]]="","",Table1[[#This Row],[Etikett - B1 - Recyceltes Material Anteil (in %)]])</f>
        <v/>
      </c>
      <c r="OA95" s="577" t="str">
        <f>IF(Table1[[#This Row],[Etikett - B1 - Beschichtung]]="","",VLOOKUP(Table1[[#This Row],[Etikett - B1 - Beschichtung]],'DD FD'!AE:AF,2,FALSE))</f>
        <v/>
      </c>
      <c r="OB95" s="580" t="str">
        <f>IF(Table1[[#This Row],[Etikett - B1 - Beschichtung Anteil (in %)]]="","",Table1[[#This Row],[Etikett - B1 - Beschichtung Anteil (in %)]])</f>
        <v/>
      </c>
      <c r="OC95" s="576" t="str">
        <f>IF(Table1[[#This Row],[Etikett - B2 - Art]]="","",VLOOKUP(Table1[[#This Row],[Etikett - B2 - Art]],'DD FD'!F:G,2,FALSE))</f>
        <v/>
      </c>
      <c r="OD95" s="577" t="str">
        <f>IF(Table1[[#This Row],[Etikett - B2 - Fraktion]]="","",VLOOKUP(Table1[[#This Row],[Etikett - B2 - Fraktion]],'DD FD'!H:J,3,FALSE))</f>
        <v/>
      </c>
      <c r="OE95" s="574" t="str">
        <f>IF(Table1[[#This Row],[Etikett - B2 - Gewicht (in G)]]="","",Table1[[#This Row],[Etikett - B2 - Gewicht (in G)]])</f>
        <v/>
      </c>
      <c r="OF95" s="574" t="str">
        <f>IF(Table1[[#This Row],[Etikett - B2 - Lizenzierungs-pflichtig? (X=Ja)]]="","",Table1[[#This Row],[Etikett - B2 - Lizenzierungs-pflichtig? (X=Ja)]])</f>
        <v/>
      </c>
      <c r="OG95" s="574" t="str">
        <f>IF(Table1[[#This Row],[Etikett - B2 - Trennbar vom Hauptkörper? (X=Ja)]]="","",Table1[[#This Row],[Etikett - B2 - Trennbar vom Hauptkörper? (X=Ja)]])</f>
        <v/>
      </c>
      <c r="OH95" s="577" t="str">
        <f>IF(Table1[[#This Row],[Etikett - B2 - Virgin Material]]="","",VLOOKUP(Table1[[#This Row],[Etikett - B2 - Virgin Material]],'DD FD'!AJ:AK,2,FALSE))</f>
        <v/>
      </c>
      <c r="OI95" s="578" t="str">
        <f>IF(Table1[[#This Row],[Etikett - B2 - Virgin Material Anteil (in %)]]="","",Table1[[#This Row],[Etikett - B2 - Virgin Material Anteil (in %)]])</f>
        <v/>
      </c>
      <c r="OJ95" s="577" t="str">
        <f>IF(Table1[[#This Row],[Etikett - B2 - Recyceltes Material]]="","",VLOOKUP(Table1[[#This Row],[Etikett - B2 - Recyceltes Material]],'DD FD'!AL:AM,2,FALSE))</f>
        <v/>
      </c>
      <c r="OK95" s="578" t="str">
        <f>IF(Table1[[#This Row],[Etikett - B2 - Recyceltes Material Anteil (in %)]]="","",Table1[[#This Row],[Etikett - B2 - Recyceltes Material Anteil (in %)]])</f>
        <v/>
      </c>
      <c r="OL95" s="577" t="str">
        <f>IF(Table1[[#This Row],[Etikett - B2 - Beschichtung]]="","",VLOOKUP(Table1[[#This Row],[Etikett - B2 - Beschichtung]],'DD FD'!AE:AF,2,FALSE))</f>
        <v/>
      </c>
      <c r="OM95" s="580" t="str">
        <f>IF(Table1[[#This Row],[Etikett - B2 - Beschichtung Anteil (in %)]]="","",Table1[[#This Row],[Etikett - B2 - Beschichtung Anteil (in %)]])</f>
        <v/>
      </c>
      <c r="ON95" s="576" t="str">
        <f>IF(Table1[[#This Row],[Etikett - B3 - Art]]="","",VLOOKUP(Table1[[#This Row],[Etikett - B3 - Art]],'DD FD'!F:G,2,FALSE))</f>
        <v/>
      </c>
      <c r="OO95" s="577" t="str">
        <f>IF(Table1[[#This Row],[Etikett - B3 - Fraktion]]="","",VLOOKUP(Table1[[#This Row],[Etikett - B3 - Fraktion]],'DD FD'!H:J,3,FALSE))</f>
        <v/>
      </c>
      <c r="OP95" s="574" t="str">
        <f>IF(Table1[[#This Row],[Etikett - B3 - Gewicht (in G)]]="","",Table1[[#This Row],[Etikett - B3 - Gewicht (in G)]])</f>
        <v/>
      </c>
      <c r="OQ95" s="574" t="str">
        <f>IF(Table1[[#This Row],[Etikett - B3 - Lizenzierungs-pflichtig? (X=Ja)]]="","",Table1[[#This Row],[Etikett - B3 - Lizenzierungs-pflichtig? (X=Ja)]])</f>
        <v/>
      </c>
      <c r="OR95" s="574" t="str">
        <f>IF(Table1[[#This Row],[Etikett - B3 - Trennbar vom Hauptkörper? (X=Ja)]]="","",Table1[[#This Row],[Etikett - B3 - Trennbar vom Hauptkörper? (X=Ja)]])</f>
        <v/>
      </c>
      <c r="OS95" s="577" t="str">
        <f>IF(Table1[[#This Row],[Etikett - B3 - Virgin Material]]="","",VLOOKUP(Table1[[#This Row],[Etikett - B3 - Virgin Material]],'DD FD'!AJ:AK,2,FALSE))</f>
        <v/>
      </c>
      <c r="OT95" s="578" t="str">
        <f>IF(Table1[[#This Row],[Etikett - B3 - Virgin Material Anteil (in %)]]="","",Table1[[#This Row],[Etikett - B3 - Virgin Material Anteil (in %)]])</f>
        <v/>
      </c>
      <c r="OU95" s="577" t="str">
        <f>IF(Table1[[#This Row],[Etikett - B3 - Recyceltes Material]]="","",VLOOKUP(Table1[[#This Row],[Etikett - B3 - Recyceltes Material]],'DD FD'!AL:AM,2,FALSE))</f>
        <v/>
      </c>
      <c r="OV95" s="578" t="str">
        <f>IF(Table1[[#This Row],[Etikett - B3 - Recyceltes Material Anteil (in %)]]="","",Table1[[#This Row],[Etikett - B3 - Recyceltes Material Anteil (in %)]])</f>
        <v/>
      </c>
      <c r="OW95" s="577" t="str">
        <f>IF(Table1[[#This Row],[Etikett - B3 - Beschichtung]]="","",VLOOKUP(Table1[[#This Row],[Etikett - B3 - Beschichtung]],'DD FD'!AE:AF,2,FALSE))</f>
        <v/>
      </c>
      <c r="OX95" s="613" t="str">
        <f>IF(Table1[[#This Row],[Etikett - B3 - Beschichtung Anteil (in %)]]="","",Table1[[#This Row],[Etikett - B3 - Beschichtung Anteil (in %)]])</f>
        <v/>
      </c>
      <c r="OY95" s="618">
        <f>ROUNDUP(SUM(
IF(AND(LH95='DD FD'!$J$7,LJ95='DD FD'!$AI$3),LI95,0),
IF(AND(LR95='DD FD'!$J$7,LT95='DD FD'!$AI$3),LS95,0),
IF(AND(MB95='DD FD'!$J$7,MD95='DD FD'!$AI$3),MC95,0),
IF(AND(ML95='DD FD'!$J$7,MN95='DD FD'!$AI$3),MM95,0),
IF(AND(MW95='DD FD'!$J$7,MY95='DD FD'!$AI$3),MX95,0),
IF(AND(NH95='DD FD'!$J$7,NJ95='DD FD'!$AI$3),NI95,0),
IF(AND(NS95='DD FD'!$J$7,NU95='DD FD'!$AI$3),NT95,0),
IF(AND(OD95='DD FD'!$J$7,OF95='DD FD'!$AI$3),OE95,0),
IF(AND(OO95='DD FD'!$J$7,OQ95='DD FD'!$AI$3),OP95,0),
),2)</f>
        <v>0</v>
      </c>
      <c r="OZ95" s="617">
        <f>ROUNDUP(SUM(
IF(AND(LH95='DD FD'!$J$6,LJ95='DD FD'!$AI$3),LI95,0),
IF(AND(LR95='DD FD'!$J$6,LT95='DD FD'!$AI$3),LS95,0),
IF(AND(MB95='DD FD'!$J$6,MD95='DD FD'!$AI$3),MC95,0),
IF(AND(ML95='DD FD'!$J$6,MN95='DD FD'!$AI$3),MM95,0),
IF(AND(MW95='DD FD'!$J$6,MY95='DD FD'!$AI$3),MX95,0),
IF(AND(NH95='DD FD'!$J$6,NJ95='DD FD'!$AI$3),NI95,0),
IF(AND(NS95='DD FD'!$J$6,NU95='DD FD'!$AI$3),NT95,0),
IF(AND(OD95='DD FD'!$J$6,OF95='DD FD'!$AI$3),OE95,0),
IF(AND(OO95='DD FD'!$J$6,OQ95='DD FD'!$AI$3),OP95,0),
),2)</f>
        <v>0</v>
      </c>
      <c r="PA95" s="617">
        <f>ROUNDUP(SUM(
IF(AND(LH95='DD FD'!$J$10,LJ95='DD FD'!$AI$3),LI95,0),
IF(AND(LR95='DD FD'!$J$10,LT95='DD FD'!$AI$3),LS95,0),
IF(AND(MB95='DD FD'!$J$10,MD95='DD FD'!$AI$3),MC95,0),
IF(AND(ML95='DD FD'!$J$10,MN95='DD FD'!$AI$3),MM95,0),
IF(AND(MW95='DD FD'!$J$10,MY95='DD FD'!$AI$3),MX95,0),
IF(AND(NH95='DD FD'!$J$10,NJ95='DD FD'!$AI$3),NI95,0),
IF(AND(NS95='DD FD'!$J$10,NU95='DD FD'!$AI$3),NT95,0),
IF(AND(OD95='DD FD'!$J$10,OF95='DD FD'!$AI$3),OE95,0),
IF(AND(OO95='DD FD'!$J$10,OQ95='DD FD'!$AI$3),OP95,0),
),2)</f>
        <v>0</v>
      </c>
      <c r="PB95" s="617">
        <f>ROUNDUP(SUM(
IF(AND(LH95='DD FD'!$J$8,LJ95='DD FD'!$AI$3),LI95,0),
IF(AND(LR95='DD FD'!$J$8,LT95='DD FD'!$AI$3),LS95,0),
IF(AND(MB95='DD FD'!$J$8,MD95='DD FD'!$AI$3),MC95,0),
IF(AND(ML95='DD FD'!$J$8,MN95='DD FD'!$AI$3),MM95,0),
IF(AND(MW95='DD FD'!$J$8,MY95='DD FD'!$AI$3),MX95,0),
IF(AND(NH95='DD FD'!$J$8,NJ95='DD FD'!$AI$3),NI95,0),
IF(AND(NS95='DD FD'!$J$8,NU95='DD FD'!$AI$3),NT95,0),
IF(AND(OD95='DD FD'!$J$8,OF95='DD FD'!$AI$3),OE95,0),
IF(AND(OO95='DD FD'!$J$8,OQ95='DD FD'!$AI$3),OP95,0),
),2)</f>
        <v>0</v>
      </c>
      <c r="PC95" s="617">
        <f>ROUNDUP(SUM(
IF(AND(LH95='DD FD'!$J$5,LJ95='DD FD'!$AI$3),LI95,0),
IF(AND(LR95='DD FD'!$J$5,LT95='DD FD'!$AI$3),LS95,0),
IF(AND(MB95='DD FD'!$J$5,MD95='DD FD'!$AI$3),MC95,0),
IF(AND(ML95='DD FD'!$J$5,MN95='DD FD'!$AI$3),MM95,0),
IF(AND(MW95='DD FD'!$J$5,MY95='DD FD'!$AI$3),MX95,0),
IF(AND(NH95='DD FD'!$J$5,NJ95='DD FD'!$AI$3),NI95,0),
IF(AND(NS95='DD FD'!$J$5,NU95='DD FD'!$AI$3),NT95,0),
IF(AND(OD95='DD FD'!$J$5,OF95='DD FD'!$AI$3),OE95,0),
IF(AND(OO95='DD FD'!$J$5,OQ95='DD FD'!$AI$3),OP95,0),
),2)</f>
        <v>0</v>
      </c>
      <c r="PD95" s="617">
        <f>ROUNDUP(SUM(
IF(AND(LH95='DD FD'!$J$9,LJ95='DD FD'!$AI$3),LI95,0),
IF(AND(LR95='DD FD'!$J$9,LT95='DD FD'!$AI$3),LS95,0),
IF(AND(MB95='DD FD'!$J$9,MD95='DD FD'!$AI$3),MC95,0),
IF(AND(ML95='DD FD'!$J$9,MN95='DD FD'!$AI$3),MM95,0),
IF(AND(MW95='DD FD'!$J$9,MY95='DD FD'!$AI$3),MX95,0),
IF(AND(NH95='DD FD'!$J$9,NJ95='DD FD'!$AI$3),NI95,0),
IF(AND(NS95='DD FD'!$J$9,NU95='DD FD'!$AI$3),NT95,0),
IF(AND(OD95='DD FD'!$J$9,OF95='DD FD'!$AI$3),OE95,0),
IF(AND(OO95='DD FD'!$J$9,OQ95='DD FD'!$AI$3),OP95,0),
),2)</f>
        <v>0</v>
      </c>
      <c r="PE95" s="617">
        <f>ROUNDUP(SUM(
IF(AND(LH95='DD FD'!$J$4,LJ95='DD FD'!$AI$3),LI95,0),
IF(AND(LR95='DD FD'!$J$4,LT95='DD FD'!$AI$3),LS95,0),
IF(AND(MB95='DD FD'!$J$4,MD95='DD FD'!$AI$3),MC95,0),
IF(AND(ML95='DD FD'!$J$4,MN95='DD FD'!$AI$3),MM95,0),
IF(AND(MW95='DD FD'!$J$4,MY95='DD FD'!$AI$3),MX95,0),
IF(AND(NH95='DD FD'!$J$4,NJ95='DD FD'!$AI$3),NI95,0),
IF(AND(NS95='DD FD'!$J$4,NU95='DD FD'!$AI$3),NT95,0),
IF(AND(OD95='DD FD'!$J$4,OF95='DD FD'!$AI$3),OE95,0),
IF(AND(OO95='DD FD'!$J$4,OQ95='DD FD'!$AI$3),OP95,0),
),2)</f>
        <v>0</v>
      </c>
      <c r="PF95" s="619">
        <f>ROUNDUP(SUM(
IF(AND(LH95='DD FD'!$J$11,LJ95='DD FD'!$AI$3),LI95,0),
IF(AND(LR95='DD FD'!$J$11,LT95='DD FD'!$AI$3),LS95,0),
IF(AND(MB95='DD FD'!$J$11,MD95='DD FD'!$AI$3),MC95,0),
IF(AND(ML95='DD FD'!$J$11,MN95='DD FD'!$AI$3),MM95,0),
IF(AND(MW95='DD FD'!$J$11,MY95='DD FD'!$AI$3),MX95,0),
IF(AND(NH95='DD FD'!$J$11,NJ95='DD FD'!$AI$3),NI95,0),
IF(AND(NS95='DD FD'!$J$11,NU95='DD FD'!$AI$3),NT95,0),
IF(AND(OD95='DD FD'!$J$11,OF95='DD FD'!$AI$3),OE95,0),
IF(AND(OO95='DD FD'!$J$11,OQ95='DD FD'!$AI$3),OP95,0),
),2)</f>
        <v>0</v>
      </c>
    </row>
    <row r="96" spans="1:422">
      <c r="A96" s="806"/>
      <c r="B96" s="934"/>
      <c r="C96" s="247"/>
      <c r="D96" s="842"/>
      <c r="E96" s="247"/>
      <c r="F96" s="158"/>
      <c r="G96" s="710"/>
      <c r="H96" s="712"/>
      <c r="I96" s="936"/>
      <c r="J96" s="803"/>
      <c r="K96" s="150"/>
      <c r="L96" s="146" t="str">
        <f t="shared" si="27"/>
        <v/>
      </c>
      <c r="M96" s="501" t="str">
        <f t="shared" si="44"/>
        <v/>
      </c>
      <c r="N96" s="504"/>
      <c r="O96" s="113" t="str">
        <f t="shared" si="45"/>
        <v/>
      </c>
      <c r="P96" s="114" t="str">
        <f t="shared" si="28"/>
        <v/>
      </c>
      <c r="Q96" s="152"/>
      <c r="R96" s="152"/>
      <c r="S96" s="115" t="str">
        <f t="shared" si="46"/>
        <v/>
      </c>
      <c r="T96" s="159"/>
      <c r="U96" s="159"/>
      <c r="V96" s="157"/>
      <c r="W96" s="157"/>
      <c r="X96" s="157"/>
      <c r="Y96" s="772"/>
      <c r="Z96" s="158"/>
      <c r="AA96" s="144"/>
      <c r="AB96" s="112"/>
      <c r="AC96" s="153"/>
      <c r="AD96" s="153"/>
      <c r="AE96" s="153"/>
      <c r="AF96" s="153"/>
      <c r="AG96" s="153"/>
      <c r="AH96" s="153"/>
      <c r="AI96" s="152"/>
      <c r="AJ96" s="158"/>
      <c r="AK96" s="158"/>
      <c r="AL96" s="158"/>
      <c r="AM96" s="116" t="str">
        <f t="shared" si="47"/>
        <v/>
      </c>
      <c r="AN96" s="116" t="str">
        <f t="shared" si="48"/>
        <v/>
      </c>
      <c r="AO96" s="324"/>
      <c r="AP96" s="503"/>
      <c r="AQ96" s="487" t="str">
        <f t="shared" si="49"/>
        <v/>
      </c>
      <c r="AR96" s="113" t="str">
        <f t="shared" si="29"/>
        <v/>
      </c>
      <c r="AS96" s="113" t="str">
        <f t="shared" si="30"/>
        <v/>
      </c>
      <c r="AT96" s="113" t="str">
        <f t="shared" si="31"/>
        <v/>
      </c>
      <c r="AU96" s="113" t="str">
        <f t="shared" si="32"/>
        <v/>
      </c>
      <c r="AV96" s="159"/>
      <c r="AW96" s="157"/>
      <c r="AX96" s="157"/>
      <c r="AY96" s="157"/>
      <c r="AZ96" s="157"/>
      <c r="BA96" s="116" t="str">
        <f t="shared" si="33"/>
        <v/>
      </c>
      <c r="BB96" s="316"/>
      <c r="BC96" s="116" t="str">
        <f t="shared" si="34"/>
        <v/>
      </c>
      <c r="BD96" s="133" t="str">
        <f t="shared" si="35"/>
        <v/>
      </c>
      <c r="BE96" s="157"/>
      <c r="BF96" s="1180"/>
      <c r="BG96" s="1180"/>
      <c r="BH96" s="158"/>
      <c r="BI96" s="490"/>
      <c r="BJ96" s="514" t="str">
        <f t="shared" si="50"/>
        <v/>
      </c>
      <c r="BK96" s="789"/>
      <c r="BL96" s="116" t="str">
        <f t="shared" si="51"/>
        <v/>
      </c>
      <c r="BM96" s="144"/>
      <c r="BN96" s="144"/>
      <c r="BO96" s="144"/>
      <c r="BP96" s="790"/>
      <c r="BQ96" s="790"/>
      <c r="BR96" s="790"/>
      <c r="BS96" s="116" t="str">
        <f t="shared" si="36"/>
        <v/>
      </c>
      <c r="BT96" s="790"/>
      <c r="BU96" s="808" t="str">
        <f t="shared" si="37"/>
        <v/>
      </c>
      <c r="BV96" s="791"/>
      <c r="BW96" s="144"/>
      <c r="BX96" s="20"/>
      <c r="BY96" s="20"/>
      <c r="BZ96" s="20"/>
      <c r="CA96" s="792"/>
      <c r="CB96" s="1201"/>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c r="DL96" s="144"/>
      <c r="DM96" s="144"/>
      <c r="DN96" s="144"/>
      <c r="DO96" s="144"/>
      <c r="DP96" s="144"/>
      <c r="DQ96" s="144"/>
      <c r="DR96" s="144"/>
      <c r="DS96" s="144"/>
      <c r="DT96" s="144"/>
      <c r="DU96" s="144"/>
      <c r="DV96" s="144"/>
      <c r="DW96" s="144"/>
      <c r="DX96" s="144"/>
      <c r="DY96" s="144"/>
      <c r="DZ96" s="144"/>
      <c r="EA96" s="144"/>
      <c r="EB96" s="144"/>
      <c r="EC96" s="144"/>
      <c r="ED96" s="782" t="str">
        <f t="shared" si="52"/>
        <v/>
      </c>
      <c r="EE96" s="519"/>
      <c r="EF96" s="793"/>
      <c r="EG96" s="519"/>
      <c r="EH96" s="794"/>
      <c r="EI96" s="790"/>
      <c r="EJ96" s="794"/>
      <c r="EK96" s="794"/>
      <c r="EL96" s="790"/>
      <c r="EM96" s="790"/>
      <c r="EN96" s="790"/>
      <c r="EO96" s="112" t="str">
        <f t="shared" si="38"/>
        <v/>
      </c>
      <c r="EP96" s="790"/>
      <c r="EQ96" s="488" t="str">
        <f t="shared" si="39"/>
        <v/>
      </c>
      <c r="ER96" s="1100"/>
      <c r="ES96" s="1099" t="str">
        <f t="shared" si="53"/>
        <v/>
      </c>
      <c r="ET96" s="525"/>
      <c r="EU96" s="148"/>
      <c r="EV96" s="148"/>
      <c r="EW96" s="148"/>
      <c r="EX96" s="148"/>
      <c r="EY96" s="148"/>
      <c r="EZ96" s="148"/>
      <c r="FA96" s="148"/>
      <c r="FB96" s="148"/>
      <c r="FC96" s="148"/>
      <c r="FD96" s="148"/>
      <c r="FE96" s="148"/>
      <c r="FF96" s="148"/>
      <c r="FG96" s="148"/>
      <c r="FH96" s="148"/>
      <c r="FI96" s="528"/>
      <c r="FJ96" s="513" t="str">
        <f t="shared" si="40"/>
        <v/>
      </c>
      <c r="FK96" s="158"/>
      <c r="FL96" s="850"/>
      <c r="FM96" s="850"/>
      <c r="FN96" s="850"/>
      <c r="FO96" s="850"/>
      <c r="FP96" s="850"/>
      <c r="FQ96" s="850"/>
      <c r="FR96" s="157"/>
      <c r="FS96" s="143"/>
      <c r="FT96" s="143"/>
      <c r="FU96" s="847" t="str">
        <f t="shared" si="41"/>
        <v/>
      </c>
      <c r="FV96" s="555"/>
      <c r="FW96" s="523" t="str">
        <f>IF(Table1[[#This Row],[Nonfood Inhaltstoffe - Komponente]]="","",VLOOKUP(Table1[[#This Row],[Nonfood Inhaltstoffe - Komponente]],'Dropdown Auswahl'!BJ:BK,2,FALSE))</f>
        <v/>
      </c>
      <c r="FX96" s="1013"/>
      <c r="FY96" s="1011" t="str">
        <f t="shared" si="42"/>
        <v/>
      </c>
      <c r="FZ96" s="152"/>
      <c r="GA96" s="152"/>
      <c r="GB96" s="152"/>
      <c r="GC96" s="529" t="str">
        <f t="shared" si="43"/>
        <v/>
      </c>
      <c r="GG96" s="21"/>
      <c r="GH96" s="21"/>
      <c r="GI96" s="1019"/>
      <c r="GJ96" s="1016" t="str">
        <f>IF(Table1[[#This Row],[Global Trade Item Number (GTIN)]]="","",Table1[[#This Row],[Global Trade Item Number (GTIN)]])</f>
        <v/>
      </c>
      <c r="GK96" s="555" t="str">
        <f>IF(Table1[[#This Row],[WAWI-Nr./ Kreditoren-Nummer
(ASDV)]]&lt;&gt;"",Table1[[#This Row],[WAWI-Nr./ Kreditoren-Nummer
(ASDV)]],"")</f>
        <v/>
      </c>
      <c r="GL96" s="165"/>
      <c r="GM96" s="165"/>
      <c r="GN96" s="165"/>
      <c r="GO96" s="485"/>
      <c r="GP96" s="534"/>
      <c r="GQ96" s="533"/>
      <c r="GR96" s="486"/>
      <c r="GS96" s="486"/>
      <c r="GT96" s="486"/>
      <c r="GU96" s="486"/>
      <c r="GV96" s="486"/>
      <c r="GW96" s="542"/>
      <c r="GX96" s="538"/>
      <c r="GY96" s="144"/>
      <c r="GZ96" s="480"/>
      <c r="HA96" s="158"/>
      <c r="HB96" s="480"/>
      <c r="HC96" s="480"/>
      <c r="HD96" s="480"/>
      <c r="HE96" s="480"/>
      <c r="HF96" s="480"/>
      <c r="HG96" s="480"/>
      <c r="HH96" s="538"/>
      <c r="HI96" s="480"/>
      <c r="HJ96" s="480"/>
      <c r="HK96" s="480"/>
      <c r="HL96" s="480"/>
      <c r="HM96" s="480"/>
      <c r="HN96" s="480"/>
      <c r="HO96" s="480"/>
      <c r="HP96" s="480"/>
      <c r="HQ96" s="480"/>
      <c r="HR96" s="538"/>
      <c r="HS96" s="480"/>
      <c r="HT96" s="480"/>
      <c r="HU96" s="480"/>
      <c r="HV96" s="480"/>
      <c r="HW96" s="480"/>
      <c r="HX96" s="480"/>
      <c r="HY96" s="480"/>
      <c r="HZ96" s="480"/>
      <c r="IA96" s="480"/>
      <c r="IB96" s="538"/>
      <c r="IC96" s="480"/>
      <c r="ID96" s="480"/>
      <c r="IE96" s="480"/>
      <c r="IF96" s="480"/>
      <c r="IG96" s="480"/>
      <c r="IH96" s="480"/>
      <c r="II96" s="480"/>
      <c r="IJ96" s="480"/>
      <c r="IK96" s="480"/>
      <c r="IL96" s="480"/>
      <c r="IM96" s="538"/>
      <c r="IN96" s="480"/>
      <c r="IO96" s="480"/>
      <c r="IP96" s="480"/>
      <c r="IQ96" s="480"/>
      <c r="IR96" s="480"/>
      <c r="IS96" s="480"/>
      <c r="IT96" s="480"/>
      <c r="IU96" s="480"/>
      <c r="IV96" s="480"/>
      <c r="IW96" s="480"/>
      <c r="IX96" s="538"/>
      <c r="IY96" s="480"/>
      <c r="IZ96" s="480"/>
      <c r="JA96" s="480"/>
      <c r="JB96" s="480"/>
      <c r="JC96" s="480"/>
      <c r="JD96" s="480"/>
      <c r="JE96" s="480"/>
      <c r="JF96" s="480"/>
      <c r="JG96" s="480"/>
      <c r="JH96" s="480"/>
      <c r="JI96" s="538"/>
      <c r="JJ96" s="480"/>
      <c r="JK96" s="480"/>
      <c r="JL96" s="480"/>
      <c r="JM96" s="480"/>
      <c r="JN96" s="480"/>
      <c r="JO96" s="480"/>
      <c r="JP96" s="480"/>
      <c r="JQ96" s="480"/>
      <c r="JR96" s="480"/>
      <c r="JS96" s="590"/>
      <c r="JT96" s="538"/>
      <c r="JU96" s="480"/>
      <c r="JV96" s="480"/>
      <c r="JW96" s="480"/>
      <c r="JX96" s="480"/>
      <c r="JY96" s="480"/>
      <c r="JZ96" s="480"/>
      <c r="KA96" s="480"/>
      <c r="KB96" s="480"/>
      <c r="KC96" s="480"/>
      <c r="KD96" s="480"/>
      <c r="KE96" s="538"/>
      <c r="KF96" s="480"/>
      <c r="KG96" s="480"/>
      <c r="KH96" s="480"/>
      <c r="KI96" s="480"/>
      <c r="KJ96" s="480"/>
      <c r="KK96" s="480"/>
      <c r="KL96" s="480"/>
      <c r="KM96" s="480"/>
      <c r="KN96" s="480"/>
      <c r="KO96" s="480"/>
      <c r="KR96" s="568" t="str">
        <f>IF(Table1[[#This Row],[GTIN]]&lt;&gt;"",Table1[[#This Row],[GTIN]],"")</f>
        <v/>
      </c>
      <c r="KS96" s="569" t="str">
        <f>Table1[[#This Row],[Kreditor]]</f>
        <v/>
      </c>
      <c r="KT96" s="570" t="str">
        <f>IF(Table1[[#This Row],[Gültig ab (Datum)]]&lt;&gt;"",Table1[[#This Row],[Gültig ab (Datum)]],"")</f>
        <v/>
      </c>
      <c r="KU96" s="570"/>
      <c r="KV96" s="583" t="str">
        <f>IF(Table1[[#This Row],[Artikel verpackt? 
(X=Ja)]]="","",Table1[[#This Row],[Artikel verpackt? 
(X=Ja)]])</f>
        <v/>
      </c>
      <c r="KW96" s="571" t="str">
        <f>IF(Table1[[#This Row],[Verpackung recyclingfähig?
(X=Ja)]]="","",Table1[[#This Row],[Verpackung recyclingfähig?
(X=Ja)]])</f>
        <v/>
      </c>
      <c r="KX96" s="572"/>
      <c r="KY96" s="573"/>
      <c r="KZ96" s="574"/>
      <c r="LA96" s="574"/>
      <c r="LB96" s="574"/>
      <c r="LC96" s="574"/>
      <c r="LD96" s="574"/>
      <c r="LE96" s="574"/>
      <c r="LF96" s="575"/>
      <c r="LG96" s="576" t="str">
        <f>IF(Table1[[#This Row],[Hauptkörper - B1 - Art]]="","",VLOOKUP(Table1[[#This Row],[Hauptkörper - B1 - Art]],'DD FD'!B:C,2,FALSE))</f>
        <v/>
      </c>
      <c r="LH96" s="577" t="str">
        <f>IF(Table1[[#This Row],[Hauptkörper - B1 - Fraktion]]="","",VLOOKUP(Table1[[#This Row],[Hauptkörper - B1 - Fraktion]],'DD FD'!H:J,3,FALSE))</f>
        <v/>
      </c>
      <c r="LI96" s="574" t="str">
        <f>IF(Table1[[#This Row],[Hauptkörper - B1 - Gewicht
(in G)]]="","",Table1[[#This Row],[Hauptkörper - B1 - Gewicht
(in G)]])</f>
        <v/>
      </c>
      <c r="LJ96" s="574" t="str">
        <f>IF(Table1[[#This Row],[Hauptkörper - B1 - Lizenzierungs-pflichtig? (X=Ja)]]="","",Table1[[#This Row],[Hauptkörper - B1 - Lizenzierungs-pflichtig? (X=Ja)]])</f>
        <v/>
      </c>
      <c r="LK96" s="577" t="str">
        <f>IF(Table1[[#This Row],[Hauptkörper - B1 - Virgin Material]]="","",VLOOKUP(Table1[[#This Row],[Hauptkörper - B1 - Virgin Material]],'DD FD'!AJ:AK,2,FALSE))</f>
        <v/>
      </c>
      <c r="LL96" s="578" t="str">
        <f>IF(Table1[[#This Row],[Hauptkörper - B1 - Virgin Material Anteil (in %)]]="","",Table1[[#This Row],[Hauptkörper - B1 - Virgin Material Anteil (in %)]])</f>
        <v/>
      </c>
      <c r="LM96" s="577" t="str">
        <f>IF(Table1[[#This Row],[Hauptkörper - B1 - Recyceltes Material]]="","",VLOOKUP(Table1[[#This Row],[Hauptkörper - B1 - Recyceltes Material]],'DD FD'!AL:AM,2,FALSE))</f>
        <v/>
      </c>
      <c r="LN96" s="578" t="str">
        <f>IF(Table1[[#This Row],[Hauptkörper - B1 - Recyceltes Material Anteil (in %)]]="","",Table1[[#This Row],[Hauptkörper - B1 - Recyceltes Material Anteil (in %)]])</f>
        <v/>
      </c>
      <c r="LO96" s="579" t="str">
        <f>IF(Table1[[#This Row],[Hauptkörper - B1 - Beschichtung]]="","",VLOOKUP(Table1[[#This Row],[Hauptkörper - B1 - Beschichtung]],'DD FD'!AE:AF,2,FALSE))</f>
        <v/>
      </c>
      <c r="LP96" s="580" t="str">
        <f>IF(Table1[[#This Row],[Hauptkörper - B1 - Beschichtung Anteil (in %)]]="","",Table1[[#This Row],[Hauptkörper - B1 - Beschichtung Anteil (in %)]])</f>
        <v/>
      </c>
      <c r="LQ96" s="576" t="str">
        <f>IF(Table1[[#This Row],[Hauptkörper - B2 - Art]]="","",VLOOKUP(Table1[[#This Row],[Hauptkörper - B2 - Art]],'DD FD'!B:C,2,FALSE))</f>
        <v/>
      </c>
      <c r="LR96" s="577" t="str">
        <f>IF(Table1[[#This Row],[Hauptkörper - B2 - Fraktion]]="","",VLOOKUP(Table1[[#This Row],[Hauptkörper - B2 - Fraktion]],'DD FD'!H:J,3,FALSE))</f>
        <v/>
      </c>
      <c r="LS96" s="574" t="str">
        <f>IF(Table1[[#This Row],[Hauptkörper - B2 - Gewicht
(in G)]]="","",Table1[[#This Row],[Hauptkörper - B2 - Gewicht
(in G)]])</f>
        <v/>
      </c>
      <c r="LT96" s="574" t="str">
        <f>IF(Table1[[#This Row],[Hauptkörper - B2 - Lizenzierungs-pflichtig? (X=Ja)]]="","",Table1[[#This Row],[Hauptkörper - B2 - Lizenzierungs-pflichtig? (X=Ja)]])</f>
        <v/>
      </c>
      <c r="LU96" s="577" t="str">
        <f>IF(Table1[[#This Row],[Hauptkörper - B2 - Virgin Material]]="","",VLOOKUP(Table1[[#This Row],[Hauptkörper - B2 - Virgin Material]],'DD FD'!AJ:AK,2,FALSE))</f>
        <v/>
      </c>
      <c r="LV96" s="578" t="str">
        <f>IF(Table1[[#This Row],[Hauptkörper - B2 - Virgin Material Anteil (in %)]]="","",Table1[[#This Row],[Hauptkörper - B2 - Virgin Material Anteil (in %)]])</f>
        <v/>
      </c>
      <c r="LW96" s="577" t="str">
        <f>IF(Table1[[#This Row],[Hauptkörper - B2 - Recyceltes Material]]="","",VLOOKUP(Table1[[#This Row],[Hauptkörper - B2 - Recyceltes Material]],'DD FD'!AL:AM,2,FALSE))</f>
        <v/>
      </c>
      <c r="LX96" s="578" t="str">
        <f>IF(Table1[[#This Row],[Hauptkörper - B2 - Recyceltes Material Anteil (in %)]]="","",Table1[[#This Row],[Hauptkörper - B2 - Recyceltes Material Anteil (in %)]])</f>
        <v/>
      </c>
      <c r="LY96" s="577" t="str">
        <f>IF(Table1[[#This Row],[Hauptkörper - B2 - Beschichtung]]="","",VLOOKUP(Table1[[#This Row],[Hauptkörper - B2 - Beschichtung]],'DD FD'!AE:AF,2,FALSE))</f>
        <v/>
      </c>
      <c r="LZ96" s="580" t="str">
        <f>IF(Table1[[#This Row],[Hauptkörper - B2 - Beschichtung Anteil (in %)]]="","",Table1[[#This Row],[Hauptkörper - B2 - Beschichtung Anteil (in %)]])</f>
        <v/>
      </c>
      <c r="MA96" s="576" t="str">
        <f>IF(Table1[[#This Row],[Hauptkörper - B3 - Art]]="","",VLOOKUP(Table1[[#This Row],[Hauptkörper - B3 - Art]],'DD FD'!B:C,2,FALSE))</f>
        <v/>
      </c>
      <c r="MB96" s="577" t="str">
        <f>IF(Table1[[#This Row],[Hauptkörper - B3 - Fraktion]]="","",VLOOKUP(Table1[[#This Row],[Hauptkörper - B3 - Fraktion]],'DD FD'!H:J,3,FALSE))</f>
        <v/>
      </c>
      <c r="MC96" s="574" t="str">
        <f>IF(Table1[[#This Row],[Hauptkörper - B3 - Gewicht
(in G)]]="","",Table1[[#This Row],[Hauptkörper - B3 - Gewicht
(in G)]])</f>
        <v/>
      </c>
      <c r="MD96" s="574" t="str">
        <f>IF(Table1[[#This Row],[Hauptkörper - B3 - Lizenzierungs-pflichtig? (X=Ja)]]="","",Table1[[#This Row],[Hauptkörper - B3 - Lizenzierungs-pflichtig? (X=Ja)]])</f>
        <v/>
      </c>
      <c r="ME96" s="577" t="str">
        <f>IF(Table1[[#This Row],[Hauptkörper - B3 - Virgin Material]]="","",VLOOKUP(Table1[[#This Row],[Hauptkörper - B3 - Virgin Material]],'DD FD'!AJ:AK,2,FALSE))</f>
        <v/>
      </c>
      <c r="MF96" s="578" t="str">
        <f>IF(Table1[[#This Row],[Hauptkörper - B3 - Virgin Material Anteil (in %)]]="","",Table1[[#This Row],[Hauptkörper - B3 - Virgin Material Anteil (in %)]])</f>
        <v/>
      </c>
      <c r="MG96" s="577" t="str">
        <f>IF(Table1[[#This Row],[Hauptkörper - B3 - Recyceltes Material]]="","",VLOOKUP(Table1[[#This Row],[Hauptkörper - B3 - Recyceltes Material]],'DD FD'!AL:AM,2,FALSE))</f>
        <v/>
      </c>
      <c r="MH96" s="578" t="str">
        <f>IF(Table1[[#This Row],[Hauptkörper - B3 - Recyceltes Material Anteil (in %)]]="","",Table1[[#This Row],[Hauptkörper - B3 - Recyceltes Material Anteil (in %)]])</f>
        <v/>
      </c>
      <c r="MI96" s="577" t="str">
        <f>IF(Table1[[#This Row],[Hauptkörper - B3 - Beschichtung]]="","",VLOOKUP(Table1[[#This Row],[Hauptkörper - B3 - Beschichtung]],'DD FD'!AE:AF,2,FALSE))</f>
        <v/>
      </c>
      <c r="MJ96" s="580" t="str">
        <f>IF(Table1[[#This Row],[Hauptkörper - B3 - Beschichtung Anteil (in %)]]="","",Table1[[#This Row],[Hauptkörper - B3 - Beschichtung Anteil (in %)]])</f>
        <v/>
      </c>
      <c r="MK96" s="576" t="str">
        <f>IF(Table1[[#This Row],[Verschluss - B1 - Art]]="","",VLOOKUP(Table1[[#This Row],[Verschluss - B1 - Art]],'DD FD'!D:E,2,FALSE))</f>
        <v/>
      </c>
      <c r="ML96" s="577" t="str">
        <f>IF(Table1[[#This Row],[Verschluss - B1 - Fraktion]]="","",VLOOKUP(Table1[[#This Row],[Verschluss - B1 - Fraktion]],'DD FD'!H:J,3,FALSE))</f>
        <v/>
      </c>
      <c r="MM96" s="574" t="str">
        <f>IF(Table1[[#This Row],[Verschluss - B1 - Gewicht (in G)]]="","",Table1[[#This Row],[Verschluss - B1 - Gewicht (in G)]])</f>
        <v/>
      </c>
      <c r="MN96" s="574" t="str">
        <f>IF(Table1[[#This Row],[Verschluss - B1 - Lizenzierungs-pflichtig? (X=Ja)]]="","",Table1[[#This Row],[Verschluss - B1 - Lizenzierungs-pflichtig? (X=Ja)]])</f>
        <v/>
      </c>
      <c r="MO96" s="574" t="str">
        <f>IF(Table1[[#This Row],[Verschluss - B1 - Trennbar vom Hauptkörper? (X=Ja)]]="","",Table1[[#This Row],[Verschluss - B1 - Trennbar vom Hauptkörper? (X=Ja)]])</f>
        <v/>
      </c>
      <c r="MP96" s="577" t="str">
        <f>IF(Table1[[#This Row],[Verschluss - B1 - Virgin Material]]="","",VLOOKUP(Table1[[#This Row],[Verschluss - B1 - Virgin Material]],'DD FD'!AJ:AK,2,FALSE))</f>
        <v/>
      </c>
      <c r="MQ96" s="578" t="str">
        <f>IF(Table1[[#This Row],[Verschluss - B1 - Virgin Material Anteil (in %)]]="","",Table1[[#This Row],[Verschluss - B1 - Virgin Material Anteil (in %)]])</f>
        <v/>
      </c>
      <c r="MR96" s="577" t="str">
        <f>IF(Table1[[#This Row],[Verschluss - B1 - Recyceltes Material]]="","",VLOOKUP(Table1[[#This Row],[Verschluss - B1 - Recyceltes Material]],'DD FD'!AL:AM,2,FALSE))</f>
        <v/>
      </c>
      <c r="MS96" s="578" t="str">
        <f>IF(Table1[[#This Row],[Verschluss - B1 - Recyceltes Material Anteil (in %)]]="","",Table1[[#This Row],[Verschluss - B1 - Recyceltes Material Anteil (in %)]])</f>
        <v/>
      </c>
      <c r="MT96" s="577" t="str">
        <f>IF(Table1[[#This Row],[Verschluss - B1 - Beschichtung]]="","",VLOOKUP(Table1[[#This Row],[Verschluss - B1 - Beschichtung]],'DD FD'!AE:AF,2,FALSE))</f>
        <v/>
      </c>
      <c r="MU96" s="580" t="str">
        <f>IF(Table1[[#This Row],[Verschluss - B1 - Beschichtung Anteil (in %)]]="","",Table1[[#This Row],[Verschluss - B1 - Beschichtung Anteil (in %)]])</f>
        <v/>
      </c>
      <c r="MV96" s="576" t="str">
        <f>IF(Table1[[#This Row],[Verschluss - B2 - Art]]="","",VLOOKUP(Table1[[#This Row],[Verschluss - B2 - Art]],'DD FD'!D:E,2,FALSE))</f>
        <v/>
      </c>
      <c r="MW96" s="577" t="str">
        <f>IF(Table1[[#This Row],[Verschluss - B2 - Fraktion]]="","",VLOOKUP(Table1[[#This Row],[Verschluss - B2 - Fraktion]],'DD FD'!H:J,3,FALSE))</f>
        <v/>
      </c>
      <c r="MX96" s="574" t="str">
        <f>IF(Table1[[#This Row],[Verschluss - B2 - Gewicht (in G)]]="","",Table1[[#This Row],[Verschluss - B2 - Gewicht (in G)]])</f>
        <v/>
      </c>
      <c r="MY96" s="574" t="str">
        <f>IF(Table1[[#This Row],[Verschluss - B2 - Lizenzierungs-pflichtig? (X=Ja)]]="","",Table1[[#This Row],[Verschluss - B2 - Lizenzierungs-pflichtig? (X=Ja)]])</f>
        <v/>
      </c>
      <c r="MZ96" s="574" t="str">
        <f>IF(Table1[[#This Row],[Verschluss - B2 - Trennbar vom Hauptkörper? (X=Ja)]]="","",Table1[[#This Row],[Verschluss - B2 - Trennbar vom Hauptkörper? (X=Ja)]])</f>
        <v/>
      </c>
      <c r="NA96" s="577" t="str">
        <f>IF(Table1[[#This Row],[Verschluss - B2 - Virgin Material]]="","",VLOOKUP(Table1[[#This Row],[Verschluss - B2 - Virgin Material]],'DD FD'!AJ:AK,2,FALSE))</f>
        <v/>
      </c>
      <c r="NB96" s="578" t="str">
        <f>IF(Table1[[#This Row],[Verschluss - B2 - Virgin Material Anteil (in %)]]="","",Table1[[#This Row],[Verschluss - B2 - Virgin Material Anteil (in %)]])</f>
        <v/>
      </c>
      <c r="NC96" s="577" t="str">
        <f>IF(Table1[[#This Row],[Verschluss - B2 - Recyceltes Material]]="","",VLOOKUP(Table1[[#This Row],[Verschluss - B2 - Recyceltes Material]],'DD FD'!AL:AM,2,FALSE))</f>
        <v/>
      </c>
      <c r="ND96" s="578" t="str">
        <f>IF(Table1[[#This Row],[Verschluss - B2 - Recyceltes Material Anteil (in %)]]="","",Table1[[#This Row],[Verschluss - B2 - Recyceltes Material Anteil (in %)]])</f>
        <v/>
      </c>
      <c r="NE96" s="577" t="str">
        <f>IF(Table1[[#This Row],[Verschluss - B2 - Beschichtung]]="","",VLOOKUP(Table1[[#This Row],[Verschluss - B2 - Beschichtung]],'DD FD'!AE:AF,2,FALSE))</f>
        <v/>
      </c>
      <c r="NF96" s="580" t="str">
        <f>IF(Table1[[#This Row],[Verschluss - B2 - Beschichtung Anteil (in %)]]="","",Table1[[#This Row],[Verschluss - B2 - Beschichtung Anteil (in %)]])</f>
        <v/>
      </c>
      <c r="NG96" s="576" t="str">
        <f>IF(Table1[[#This Row],[Verschluss - B3 - Art]]="","",VLOOKUP(Table1[[#This Row],[Verschluss - B3 - Art]],'DD FD'!D:E,2,FALSE))</f>
        <v/>
      </c>
      <c r="NH96" s="577" t="str">
        <f>IF(Table1[[#This Row],[Verschluss - B3 - Fraktion]]="","",VLOOKUP(Table1[[#This Row],[Verschluss - B3 - Fraktion]],'DD FD'!H:J,3,FALSE))</f>
        <v/>
      </c>
      <c r="NI96" s="574" t="str">
        <f>IF(Table1[[#This Row],[Verschluss - B3 - Gewicht (in G)]]="","",Table1[[#This Row],[Verschluss - B3 - Gewicht (in G)]])</f>
        <v/>
      </c>
      <c r="NJ96" s="574" t="str">
        <f>IF(Table1[[#This Row],[Verschluss - B3 - Lizenzierungs-pflichtig? (X=Ja)]]="","",Table1[[#This Row],[Verschluss - B3 - Lizenzierungs-pflichtig? (X=Ja)]])</f>
        <v/>
      </c>
      <c r="NK96" s="574" t="str">
        <f>IF(Table1[[#This Row],[Verschluss - B3 - Trennbar vom Hauptkörper? (X=Ja)]]="","",Table1[[#This Row],[Verschluss - B3 - Trennbar vom Hauptkörper? (X=Ja)]])</f>
        <v/>
      </c>
      <c r="NL96" s="577" t="str">
        <f>IF(Table1[[#This Row],[Verschluss - B3 - Virgin Material]]="","",VLOOKUP(Table1[[#This Row],[Verschluss - B3 - Virgin Material]],'DD FD'!AJ:AK,2,FALSE))</f>
        <v/>
      </c>
      <c r="NM96" s="578" t="str">
        <f>IF(Table1[[#This Row],[Verschluss - B3 - Virgin Material Anteil (in %)]]="","",Table1[[#This Row],[Verschluss - B3 - Virgin Material Anteil (in %)]])</f>
        <v/>
      </c>
      <c r="NN96" s="577" t="str">
        <f>IF(Table1[[#This Row],[Verschluss - B3 - Recyceltes Material]]="","",VLOOKUP(Table1[[#This Row],[Verschluss - B3 - Recyceltes Material]],'DD FD'!AL:AM,2,FALSE))</f>
        <v/>
      </c>
      <c r="NO96" s="578" t="str">
        <f>IF(Table1[[#This Row],[Verschluss - B3 - Recyceltes Material Anteil (in %)]]="","",Table1[[#This Row],[Verschluss - B3 - Recyceltes Material Anteil (in %)]])</f>
        <v/>
      </c>
      <c r="NP96" s="577" t="str">
        <f>IF(Table1[[#This Row],[Verschluss - B3 - Beschichtung]]="","",VLOOKUP(Table1[[#This Row],[Verschluss - B3 - Beschichtung]],'DD FD'!AE:AF,2,FALSE))</f>
        <v/>
      </c>
      <c r="NQ96" s="580" t="str">
        <f>IF(Table1[[#This Row],[Verschluss - B3 - Beschichtung Anteil (in %)]]="","",Table1[[#This Row],[Verschluss - B3 - Beschichtung Anteil (in %)]])</f>
        <v/>
      </c>
      <c r="NR96" s="576" t="str">
        <f>IF(Table1[[#This Row],[Etikett - B1 - Art]]="","",VLOOKUP(Table1[[#This Row],[Etikett - B1 - Art]],'DD FD'!F:G,2,FALSE))</f>
        <v/>
      </c>
      <c r="NS96" s="577" t="str">
        <f>IF(Table1[[#This Row],[Etikett - B1 - Fraktion]]="","",VLOOKUP(Table1[[#This Row],[Etikett - B1 - Fraktion]],'DD FD'!H:J,3,FALSE))</f>
        <v/>
      </c>
      <c r="NT96" s="574" t="str">
        <f>IF(Table1[[#This Row],[Etikett - B1 - Gewicht (in G)]]="","",Table1[[#This Row],[Etikett - B1 - Gewicht (in G)]])</f>
        <v/>
      </c>
      <c r="NU96" s="574" t="str">
        <f>IF(Table1[[#This Row],[Etikett - B1 - Lizenzierungs-pflichtig? (X=Ja)]]="","",Table1[[#This Row],[Etikett - B1 - Lizenzierungs-pflichtig? (X=Ja)]])</f>
        <v/>
      </c>
      <c r="NV96" s="574" t="str">
        <f>IF(Table1[[#This Row],[Etikett - B1 - Trennbar vom Hauptkörper? (X=Ja)]]="","",Table1[[#This Row],[Etikett - B1 - Trennbar vom Hauptkörper? (X=Ja)]])</f>
        <v/>
      </c>
      <c r="NW96" s="577" t="str">
        <f>IF(Table1[[#This Row],[Etikett - B1 - Virgin Material]]="","",VLOOKUP(Table1[[#This Row],[Etikett - B1 - Virgin Material]],'DD FD'!AJ:AK,2,FALSE))</f>
        <v/>
      </c>
      <c r="NX96" s="578" t="str">
        <f>IF(Table1[[#This Row],[Etikett - B1 - Virgin Material Anteil (in %)]]="","",Table1[[#This Row],[Etikett - B1 - Virgin Material Anteil (in %)]])</f>
        <v/>
      </c>
      <c r="NY96" s="577" t="str">
        <f>IF(Table1[[#This Row],[Etikett - B1 - Recyceltes Material]]="","",VLOOKUP(Table1[[#This Row],[Etikett - B1 - Recyceltes Material]],'DD FD'!AL:AM,2,FALSE))</f>
        <v/>
      </c>
      <c r="NZ96" s="578" t="str">
        <f>IF(Table1[[#This Row],[Etikett - B1 - Recyceltes Material Anteil (in %)]]="","",Table1[[#This Row],[Etikett - B1 - Recyceltes Material Anteil (in %)]])</f>
        <v/>
      </c>
      <c r="OA96" s="577" t="str">
        <f>IF(Table1[[#This Row],[Etikett - B1 - Beschichtung]]="","",VLOOKUP(Table1[[#This Row],[Etikett - B1 - Beschichtung]],'DD FD'!AE:AF,2,FALSE))</f>
        <v/>
      </c>
      <c r="OB96" s="580" t="str">
        <f>IF(Table1[[#This Row],[Etikett - B1 - Beschichtung Anteil (in %)]]="","",Table1[[#This Row],[Etikett - B1 - Beschichtung Anteil (in %)]])</f>
        <v/>
      </c>
      <c r="OC96" s="576" t="str">
        <f>IF(Table1[[#This Row],[Etikett - B2 - Art]]="","",VLOOKUP(Table1[[#This Row],[Etikett - B2 - Art]],'DD FD'!F:G,2,FALSE))</f>
        <v/>
      </c>
      <c r="OD96" s="577" t="str">
        <f>IF(Table1[[#This Row],[Etikett - B2 - Fraktion]]="","",VLOOKUP(Table1[[#This Row],[Etikett - B2 - Fraktion]],'DD FD'!H:J,3,FALSE))</f>
        <v/>
      </c>
      <c r="OE96" s="574" t="str">
        <f>IF(Table1[[#This Row],[Etikett - B2 - Gewicht (in G)]]="","",Table1[[#This Row],[Etikett - B2 - Gewicht (in G)]])</f>
        <v/>
      </c>
      <c r="OF96" s="574" t="str">
        <f>IF(Table1[[#This Row],[Etikett - B2 - Lizenzierungs-pflichtig? (X=Ja)]]="","",Table1[[#This Row],[Etikett - B2 - Lizenzierungs-pflichtig? (X=Ja)]])</f>
        <v/>
      </c>
      <c r="OG96" s="574" t="str">
        <f>IF(Table1[[#This Row],[Etikett - B2 - Trennbar vom Hauptkörper? (X=Ja)]]="","",Table1[[#This Row],[Etikett - B2 - Trennbar vom Hauptkörper? (X=Ja)]])</f>
        <v/>
      </c>
      <c r="OH96" s="577" t="str">
        <f>IF(Table1[[#This Row],[Etikett - B2 - Virgin Material]]="","",VLOOKUP(Table1[[#This Row],[Etikett - B2 - Virgin Material]],'DD FD'!AJ:AK,2,FALSE))</f>
        <v/>
      </c>
      <c r="OI96" s="578" t="str">
        <f>IF(Table1[[#This Row],[Etikett - B2 - Virgin Material Anteil (in %)]]="","",Table1[[#This Row],[Etikett - B2 - Virgin Material Anteil (in %)]])</f>
        <v/>
      </c>
      <c r="OJ96" s="577" t="str">
        <f>IF(Table1[[#This Row],[Etikett - B2 - Recyceltes Material]]="","",VLOOKUP(Table1[[#This Row],[Etikett - B2 - Recyceltes Material]],'DD FD'!AL:AM,2,FALSE))</f>
        <v/>
      </c>
      <c r="OK96" s="578" t="str">
        <f>IF(Table1[[#This Row],[Etikett - B2 - Recyceltes Material Anteil (in %)]]="","",Table1[[#This Row],[Etikett - B2 - Recyceltes Material Anteil (in %)]])</f>
        <v/>
      </c>
      <c r="OL96" s="577" t="str">
        <f>IF(Table1[[#This Row],[Etikett - B2 - Beschichtung]]="","",VLOOKUP(Table1[[#This Row],[Etikett - B2 - Beschichtung]],'DD FD'!AE:AF,2,FALSE))</f>
        <v/>
      </c>
      <c r="OM96" s="580" t="str">
        <f>IF(Table1[[#This Row],[Etikett - B2 - Beschichtung Anteil (in %)]]="","",Table1[[#This Row],[Etikett - B2 - Beschichtung Anteil (in %)]])</f>
        <v/>
      </c>
      <c r="ON96" s="576" t="str">
        <f>IF(Table1[[#This Row],[Etikett - B3 - Art]]="","",VLOOKUP(Table1[[#This Row],[Etikett - B3 - Art]],'DD FD'!F:G,2,FALSE))</f>
        <v/>
      </c>
      <c r="OO96" s="577" t="str">
        <f>IF(Table1[[#This Row],[Etikett - B3 - Fraktion]]="","",VLOOKUP(Table1[[#This Row],[Etikett - B3 - Fraktion]],'DD FD'!H:J,3,FALSE))</f>
        <v/>
      </c>
      <c r="OP96" s="574" t="str">
        <f>IF(Table1[[#This Row],[Etikett - B3 - Gewicht (in G)]]="","",Table1[[#This Row],[Etikett - B3 - Gewicht (in G)]])</f>
        <v/>
      </c>
      <c r="OQ96" s="574" t="str">
        <f>IF(Table1[[#This Row],[Etikett - B3 - Lizenzierungs-pflichtig? (X=Ja)]]="","",Table1[[#This Row],[Etikett - B3 - Lizenzierungs-pflichtig? (X=Ja)]])</f>
        <v/>
      </c>
      <c r="OR96" s="574" t="str">
        <f>IF(Table1[[#This Row],[Etikett - B3 - Trennbar vom Hauptkörper? (X=Ja)]]="","",Table1[[#This Row],[Etikett - B3 - Trennbar vom Hauptkörper? (X=Ja)]])</f>
        <v/>
      </c>
      <c r="OS96" s="577" t="str">
        <f>IF(Table1[[#This Row],[Etikett - B3 - Virgin Material]]="","",VLOOKUP(Table1[[#This Row],[Etikett - B3 - Virgin Material]],'DD FD'!AJ:AK,2,FALSE))</f>
        <v/>
      </c>
      <c r="OT96" s="578" t="str">
        <f>IF(Table1[[#This Row],[Etikett - B3 - Virgin Material Anteil (in %)]]="","",Table1[[#This Row],[Etikett - B3 - Virgin Material Anteil (in %)]])</f>
        <v/>
      </c>
      <c r="OU96" s="577" t="str">
        <f>IF(Table1[[#This Row],[Etikett - B3 - Recyceltes Material]]="","",VLOOKUP(Table1[[#This Row],[Etikett - B3 - Recyceltes Material]],'DD FD'!AL:AM,2,FALSE))</f>
        <v/>
      </c>
      <c r="OV96" s="578" t="str">
        <f>IF(Table1[[#This Row],[Etikett - B3 - Recyceltes Material Anteil (in %)]]="","",Table1[[#This Row],[Etikett - B3 - Recyceltes Material Anteil (in %)]])</f>
        <v/>
      </c>
      <c r="OW96" s="577" t="str">
        <f>IF(Table1[[#This Row],[Etikett - B3 - Beschichtung]]="","",VLOOKUP(Table1[[#This Row],[Etikett - B3 - Beschichtung]],'DD FD'!AE:AF,2,FALSE))</f>
        <v/>
      </c>
      <c r="OX96" s="613" t="str">
        <f>IF(Table1[[#This Row],[Etikett - B3 - Beschichtung Anteil (in %)]]="","",Table1[[#This Row],[Etikett - B3 - Beschichtung Anteil (in %)]])</f>
        <v/>
      </c>
      <c r="OY96" s="618">
        <f>ROUNDUP(SUM(
IF(AND(LH96='DD FD'!$J$7,LJ96='DD FD'!$AI$3),LI96,0),
IF(AND(LR96='DD FD'!$J$7,LT96='DD FD'!$AI$3),LS96,0),
IF(AND(MB96='DD FD'!$J$7,MD96='DD FD'!$AI$3),MC96,0),
IF(AND(ML96='DD FD'!$J$7,MN96='DD FD'!$AI$3),MM96,0),
IF(AND(MW96='DD FD'!$J$7,MY96='DD FD'!$AI$3),MX96,0),
IF(AND(NH96='DD FD'!$J$7,NJ96='DD FD'!$AI$3),NI96,0),
IF(AND(NS96='DD FD'!$J$7,NU96='DD FD'!$AI$3),NT96,0),
IF(AND(OD96='DD FD'!$J$7,OF96='DD FD'!$AI$3),OE96,0),
IF(AND(OO96='DD FD'!$J$7,OQ96='DD FD'!$AI$3),OP96,0),
),2)</f>
        <v>0</v>
      </c>
      <c r="OZ96" s="617">
        <f>ROUNDUP(SUM(
IF(AND(LH96='DD FD'!$J$6,LJ96='DD FD'!$AI$3),LI96,0),
IF(AND(LR96='DD FD'!$J$6,LT96='DD FD'!$AI$3),LS96,0),
IF(AND(MB96='DD FD'!$J$6,MD96='DD FD'!$AI$3),MC96,0),
IF(AND(ML96='DD FD'!$J$6,MN96='DD FD'!$AI$3),MM96,0),
IF(AND(MW96='DD FD'!$J$6,MY96='DD FD'!$AI$3),MX96,0),
IF(AND(NH96='DD FD'!$J$6,NJ96='DD FD'!$AI$3),NI96,0),
IF(AND(NS96='DD FD'!$J$6,NU96='DD FD'!$AI$3),NT96,0),
IF(AND(OD96='DD FD'!$J$6,OF96='DD FD'!$AI$3),OE96,0),
IF(AND(OO96='DD FD'!$J$6,OQ96='DD FD'!$AI$3),OP96,0),
),2)</f>
        <v>0</v>
      </c>
      <c r="PA96" s="617">
        <f>ROUNDUP(SUM(
IF(AND(LH96='DD FD'!$J$10,LJ96='DD FD'!$AI$3),LI96,0),
IF(AND(LR96='DD FD'!$J$10,LT96='DD FD'!$AI$3),LS96,0),
IF(AND(MB96='DD FD'!$J$10,MD96='DD FD'!$AI$3),MC96,0),
IF(AND(ML96='DD FD'!$J$10,MN96='DD FD'!$AI$3),MM96,0),
IF(AND(MW96='DD FD'!$J$10,MY96='DD FD'!$AI$3),MX96,0),
IF(AND(NH96='DD FD'!$J$10,NJ96='DD FD'!$AI$3),NI96,0),
IF(AND(NS96='DD FD'!$J$10,NU96='DD FD'!$AI$3),NT96,0),
IF(AND(OD96='DD FD'!$J$10,OF96='DD FD'!$AI$3),OE96,0),
IF(AND(OO96='DD FD'!$J$10,OQ96='DD FD'!$AI$3),OP96,0),
),2)</f>
        <v>0</v>
      </c>
      <c r="PB96" s="617">
        <f>ROUNDUP(SUM(
IF(AND(LH96='DD FD'!$J$8,LJ96='DD FD'!$AI$3),LI96,0),
IF(AND(LR96='DD FD'!$J$8,LT96='DD FD'!$AI$3),LS96,0),
IF(AND(MB96='DD FD'!$J$8,MD96='DD FD'!$AI$3),MC96,0),
IF(AND(ML96='DD FD'!$J$8,MN96='DD FD'!$AI$3),MM96,0),
IF(AND(MW96='DD FD'!$J$8,MY96='DD FD'!$AI$3),MX96,0),
IF(AND(NH96='DD FD'!$J$8,NJ96='DD FD'!$AI$3),NI96,0),
IF(AND(NS96='DD FD'!$J$8,NU96='DD FD'!$AI$3),NT96,0),
IF(AND(OD96='DD FD'!$J$8,OF96='DD FD'!$AI$3),OE96,0),
IF(AND(OO96='DD FD'!$J$8,OQ96='DD FD'!$AI$3),OP96,0),
),2)</f>
        <v>0</v>
      </c>
      <c r="PC96" s="617">
        <f>ROUNDUP(SUM(
IF(AND(LH96='DD FD'!$J$5,LJ96='DD FD'!$AI$3),LI96,0),
IF(AND(LR96='DD FD'!$J$5,LT96='DD FD'!$AI$3),LS96,0),
IF(AND(MB96='DD FD'!$J$5,MD96='DD FD'!$AI$3),MC96,0),
IF(AND(ML96='DD FD'!$J$5,MN96='DD FD'!$AI$3),MM96,0),
IF(AND(MW96='DD FD'!$J$5,MY96='DD FD'!$AI$3),MX96,0),
IF(AND(NH96='DD FD'!$J$5,NJ96='DD FD'!$AI$3),NI96,0),
IF(AND(NS96='DD FD'!$J$5,NU96='DD FD'!$AI$3),NT96,0),
IF(AND(OD96='DD FD'!$J$5,OF96='DD FD'!$AI$3),OE96,0),
IF(AND(OO96='DD FD'!$J$5,OQ96='DD FD'!$AI$3),OP96,0),
),2)</f>
        <v>0</v>
      </c>
      <c r="PD96" s="617">
        <f>ROUNDUP(SUM(
IF(AND(LH96='DD FD'!$J$9,LJ96='DD FD'!$AI$3),LI96,0),
IF(AND(LR96='DD FD'!$J$9,LT96='DD FD'!$AI$3),LS96,0),
IF(AND(MB96='DD FD'!$J$9,MD96='DD FD'!$AI$3),MC96,0),
IF(AND(ML96='DD FD'!$J$9,MN96='DD FD'!$AI$3),MM96,0),
IF(AND(MW96='DD FD'!$J$9,MY96='DD FD'!$AI$3),MX96,0),
IF(AND(NH96='DD FD'!$J$9,NJ96='DD FD'!$AI$3),NI96,0),
IF(AND(NS96='DD FD'!$J$9,NU96='DD FD'!$AI$3),NT96,0),
IF(AND(OD96='DD FD'!$J$9,OF96='DD FD'!$AI$3),OE96,0),
IF(AND(OO96='DD FD'!$J$9,OQ96='DD FD'!$AI$3),OP96,0),
),2)</f>
        <v>0</v>
      </c>
      <c r="PE96" s="617">
        <f>ROUNDUP(SUM(
IF(AND(LH96='DD FD'!$J$4,LJ96='DD FD'!$AI$3),LI96,0),
IF(AND(LR96='DD FD'!$J$4,LT96='DD FD'!$AI$3),LS96,0),
IF(AND(MB96='DD FD'!$J$4,MD96='DD FD'!$AI$3),MC96,0),
IF(AND(ML96='DD FD'!$J$4,MN96='DD FD'!$AI$3),MM96,0),
IF(AND(MW96='DD FD'!$J$4,MY96='DD FD'!$AI$3),MX96,0),
IF(AND(NH96='DD FD'!$J$4,NJ96='DD FD'!$AI$3),NI96,0),
IF(AND(NS96='DD FD'!$J$4,NU96='DD FD'!$AI$3),NT96,0),
IF(AND(OD96='DD FD'!$J$4,OF96='DD FD'!$AI$3),OE96,0),
IF(AND(OO96='DD FD'!$J$4,OQ96='DD FD'!$AI$3),OP96,0),
),2)</f>
        <v>0</v>
      </c>
      <c r="PF96" s="619">
        <f>ROUNDUP(SUM(
IF(AND(LH96='DD FD'!$J$11,LJ96='DD FD'!$AI$3),LI96,0),
IF(AND(LR96='DD FD'!$J$11,LT96='DD FD'!$AI$3),LS96,0),
IF(AND(MB96='DD FD'!$J$11,MD96='DD FD'!$AI$3),MC96,0),
IF(AND(ML96='DD FD'!$J$11,MN96='DD FD'!$AI$3),MM96,0),
IF(AND(MW96='DD FD'!$J$11,MY96='DD FD'!$AI$3),MX96,0),
IF(AND(NH96='DD FD'!$J$11,NJ96='DD FD'!$AI$3),NI96,0),
IF(AND(NS96='DD FD'!$J$11,NU96='DD FD'!$AI$3),NT96,0),
IF(AND(OD96='DD FD'!$J$11,OF96='DD FD'!$AI$3),OE96,0),
IF(AND(OO96='DD FD'!$J$11,OQ96='DD FD'!$AI$3),OP96,0),
),2)</f>
        <v>0</v>
      </c>
    </row>
    <row r="97" spans="1:422">
      <c r="A97" s="806"/>
      <c r="B97" s="934"/>
      <c r="C97" s="247"/>
      <c r="D97" s="842"/>
      <c r="E97" s="247"/>
      <c r="F97" s="158"/>
      <c r="G97" s="710"/>
      <c r="H97" s="712"/>
      <c r="I97" s="936"/>
      <c r="J97" s="803"/>
      <c r="K97" s="150"/>
      <c r="L97" s="146" t="str">
        <f t="shared" si="27"/>
        <v/>
      </c>
      <c r="M97" s="501" t="str">
        <f t="shared" si="44"/>
        <v/>
      </c>
      <c r="N97" s="504"/>
      <c r="O97" s="113" t="str">
        <f t="shared" si="45"/>
        <v/>
      </c>
      <c r="P97" s="114" t="str">
        <f t="shared" si="28"/>
        <v/>
      </c>
      <c r="Q97" s="152"/>
      <c r="R97" s="152"/>
      <c r="S97" s="115" t="str">
        <f t="shared" si="46"/>
        <v/>
      </c>
      <c r="T97" s="159"/>
      <c r="U97" s="159"/>
      <c r="V97" s="157"/>
      <c r="W97" s="157"/>
      <c r="X97" s="157"/>
      <c r="Y97" s="772"/>
      <c r="Z97" s="158"/>
      <c r="AA97" s="144"/>
      <c r="AB97" s="112"/>
      <c r="AC97" s="153"/>
      <c r="AD97" s="153"/>
      <c r="AE97" s="153"/>
      <c r="AF97" s="153"/>
      <c r="AG97" s="153"/>
      <c r="AH97" s="153"/>
      <c r="AI97" s="152"/>
      <c r="AJ97" s="158"/>
      <c r="AK97" s="158"/>
      <c r="AL97" s="158"/>
      <c r="AM97" s="116" t="str">
        <f t="shared" si="47"/>
        <v/>
      </c>
      <c r="AN97" s="116" t="str">
        <f t="shared" si="48"/>
        <v/>
      </c>
      <c r="AO97" s="324"/>
      <c r="AP97" s="503"/>
      <c r="AQ97" s="487" t="str">
        <f t="shared" si="49"/>
        <v/>
      </c>
      <c r="AR97" s="113" t="str">
        <f t="shared" si="29"/>
        <v/>
      </c>
      <c r="AS97" s="113" t="str">
        <f t="shared" si="30"/>
        <v/>
      </c>
      <c r="AT97" s="113" t="str">
        <f t="shared" si="31"/>
        <v/>
      </c>
      <c r="AU97" s="113" t="str">
        <f t="shared" si="32"/>
        <v/>
      </c>
      <c r="AV97" s="159"/>
      <c r="AW97" s="157"/>
      <c r="AX97" s="157"/>
      <c r="AY97" s="157"/>
      <c r="AZ97" s="157"/>
      <c r="BA97" s="116" t="str">
        <f t="shared" si="33"/>
        <v/>
      </c>
      <c r="BB97" s="316"/>
      <c r="BC97" s="116" t="str">
        <f t="shared" si="34"/>
        <v/>
      </c>
      <c r="BD97" s="133" t="str">
        <f t="shared" si="35"/>
        <v/>
      </c>
      <c r="BE97" s="157"/>
      <c r="BF97" s="1180"/>
      <c r="BG97" s="1180"/>
      <c r="BH97" s="158"/>
      <c r="BI97" s="490"/>
      <c r="BJ97" s="514" t="str">
        <f t="shared" si="50"/>
        <v/>
      </c>
      <c r="BK97" s="789"/>
      <c r="BL97" s="116" t="str">
        <f t="shared" si="51"/>
        <v/>
      </c>
      <c r="BM97" s="144"/>
      <c r="BN97" s="144"/>
      <c r="BO97" s="144"/>
      <c r="BP97" s="790"/>
      <c r="BQ97" s="790"/>
      <c r="BR97" s="790"/>
      <c r="BS97" s="116" t="str">
        <f t="shared" si="36"/>
        <v/>
      </c>
      <c r="BT97" s="790"/>
      <c r="BU97" s="808" t="str">
        <f t="shared" si="37"/>
        <v/>
      </c>
      <c r="BV97" s="791"/>
      <c r="BW97" s="144"/>
      <c r="BX97" s="20"/>
      <c r="BY97" s="20"/>
      <c r="BZ97" s="20"/>
      <c r="CA97" s="792"/>
      <c r="CB97" s="1201"/>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c r="DL97" s="144"/>
      <c r="DM97" s="144"/>
      <c r="DN97" s="144"/>
      <c r="DO97" s="144"/>
      <c r="DP97" s="144"/>
      <c r="DQ97" s="144"/>
      <c r="DR97" s="144"/>
      <c r="DS97" s="144"/>
      <c r="DT97" s="144"/>
      <c r="DU97" s="144"/>
      <c r="DV97" s="144"/>
      <c r="DW97" s="144"/>
      <c r="DX97" s="144"/>
      <c r="DY97" s="144"/>
      <c r="DZ97" s="144"/>
      <c r="EA97" s="144"/>
      <c r="EB97" s="144"/>
      <c r="EC97" s="144"/>
      <c r="ED97" s="782" t="str">
        <f t="shared" si="52"/>
        <v/>
      </c>
      <c r="EE97" s="519"/>
      <c r="EF97" s="793"/>
      <c r="EG97" s="519"/>
      <c r="EH97" s="794"/>
      <c r="EI97" s="790"/>
      <c r="EJ97" s="794"/>
      <c r="EK97" s="794"/>
      <c r="EL97" s="790"/>
      <c r="EM97" s="790"/>
      <c r="EN97" s="790"/>
      <c r="EO97" s="112" t="str">
        <f t="shared" si="38"/>
        <v/>
      </c>
      <c r="EP97" s="790"/>
      <c r="EQ97" s="488" t="str">
        <f t="shared" si="39"/>
        <v/>
      </c>
      <c r="ER97" s="1100"/>
      <c r="ES97" s="1099" t="str">
        <f t="shared" si="53"/>
        <v/>
      </c>
      <c r="ET97" s="525"/>
      <c r="EU97" s="148"/>
      <c r="EV97" s="148"/>
      <c r="EW97" s="148"/>
      <c r="EX97" s="148"/>
      <c r="EY97" s="148"/>
      <c r="EZ97" s="148"/>
      <c r="FA97" s="148"/>
      <c r="FB97" s="148"/>
      <c r="FC97" s="148"/>
      <c r="FD97" s="148"/>
      <c r="FE97" s="148"/>
      <c r="FF97" s="148"/>
      <c r="FG97" s="148"/>
      <c r="FH97" s="148"/>
      <c r="FI97" s="528"/>
      <c r="FJ97" s="513" t="str">
        <f t="shared" si="40"/>
        <v/>
      </c>
      <c r="FK97" s="158"/>
      <c r="FL97" s="850"/>
      <c r="FM97" s="850"/>
      <c r="FN97" s="850"/>
      <c r="FO97" s="850"/>
      <c r="FP97" s="850"/>
      <c r="FQ97" s="850"/>
      <c r="FR97" s="157"/>
      <c r="FS97" s="143"/>
      <c r="FT97" s="143"/>
      <c r="FU97" s="847" t="str">
        <f t="shared" si="41"/>
        <v/>
      </c>
      <c r="FV97" s="555"/>
      <c r="FW97" s="523" t="str">
        <f>IF(Table1[[#This Row],[Nonfood Inhaltstoffe - Komponente]]="","",VLOOKUP(Table1[[#This Row],[Nonfood Inhaltstoffe - Komponente]],'Dropdown Auswahl'!BJ:BK,2,FALSE))</f>
        <v/>
      </c>
      <c r="FX97" s="1013"/>
      <c r="FY97" s="1011" t="str">
        <f t="shared" si="42"/>
        <v/>
      </c>
      <c r="FZ97" s="152"/>
      <c r="GA97" s="152"/>
      <c r="GB97" s="152"/>
      <c r="GC97" s="529" t="str">
        <f t="shared" si="43"/>
        <v/>
      </c>
      <c r="GG97" s="21"/>
      <c r="GH97" s="21"/>
      <c r="GI97" s="1019"/>
      <c r="GJ97" s="1016" t="str">
        <f>IF(Table1[[#This Row],[Global Trade Item Number (GTIN)]]="","",Table1[[#This Row],[Global Trade Item Number (GTIN)]])</f>
        <v/>
      </c>
      <c r="GK97" s="555" t="str">
        <f>IF(Table1[[#This Row],[WAWI-Nr./ Kreditoren-Nummer
(ASDV)]]&lt;&gt;"",Table1[[#This Row],[WAWI-Nr./ Kreditoren-Nummer
(ASDV)]],"")</f>
        <v/>
      </c>
      <c r="GL97" s="165"/>
      <c r="GM97" s="165"/>
      <c r="GN97" s="165"/>
      <c r="GO97" s="485"/>
      <c r="GP97" s="534"/>
      <c r="GQ97" s="533"/>
      <c r="GR97" s="486"/>
      <c r="GS97" s="486"/>
      <c r="GT97" s="486"/>
      <c r="GU97" s="486"/>
      <c r="GV97" s="486"/>
      <c r="GW97" s="542"/>
      <c r="GX97" s="538"/>
      <c r="GY97" s="144"/>
      <c r="GZ97" s="480"/>
      <c r="HA97" s="158"/>
      <c r="HB97" s="480"/>
      <c r="HC97" s="480"/>
      <c r="HD97" s="480"/>
      <c r="HE97" s="480"/>
      <c r="HF97" s="480"/>
      <c r="HG97" s="480"/>
      <c r="HH97" s="538"/>
      <c r="HI97" s="480"/>
      <c r="HJ97" s="480"/>
      <c r="HK97" s="480"/>
      <c r="HL97" s="480"/>
      <c r="HM97" s="480"/>
      <c r="HN97" s="480"/>
      <c r="HO97" s="480"/>
      <c r="HP97" s="480"/>
      <c r="HQ97" s="480"/>
      <c r="HR97" s="538"/>
      <c r="HS97" s="480"/>
      <c r="HT97" s="480"/>
      <c r="HU97" s="480"/>
      <c r="HV97" s="480"/>
      <c r="HW97" s="480"/>
      <c r="HX97" s="480"/>
      <c r="HY97" s="480"/>
      <c r="HZ97" s="480"/>
      <c r="IA97" s="480"/>
      <c r="IB97" s="538"/>
      <c r="IC97" s="480"/>
      <c r="ID97" s="480"/>
      <c r="IE97" s="480"/>
      <c r="IF97" s="480"/>
      <c r="IG97" s="480"/>
      <c r="IH97" s="480"/>
      <c r="II97" s="480"/>
      <c r="IJ97" s="480"/>
      <c r="IK97" s="480"/>
      <c r="IL97" s="480"/>
      <c r="IM97" s="538"/>
      <c r="IN97" s="480"/>
      <c r="IO97" s="480"/>
      <c r="IP97" s="480"/>
      <c r="IQ97" s="480"/>
      <c r="IR97" s="480"/>
      <c r="IS97" s="480"/>
      <c r="IT97" s="480"/>
      <c r="IU97" s="480"/>
      <c r="IV97" s="480"/>
      <c r="IW97" s="480"/>
      <c r="IX97" s="538"/>
      <c r="IY97" s="480"/>
      <c r="IZ97" s="480"/>
      <c r="JA97" s="480"/>
      <c r="JB97" s="480"/>
      <c r="JC97" s="480"/>
      <c r="JD97" s="480"/>
      <c r="JE97" s="480"/>
      <c r="JF97" s="480"/>
      <c r="JG97" s="480"/>
      <c r="JH97" s="480"/>
      <c r="JI97" s="538"/>
      <c r="JJ97" s="480"/>
      <c r="JK97" s="480"/>
      <c r="JL97" s="480"/>
      <c r="JM97" s="480"/>
      <c r="JN97" s="480"/>
      <c r="JO97" s="480"/>
      <c r="JP97" s="480"/>
      <c r="JQ97" s="480"/>
      <c r="JR97" s="480"/>
      <c r="JS97" s="590"/>
      <c r="JT97" s="538"/>
      <c r="JU97" s="480"/>
      <c r="JV97" s="480"/>
      <c r="JW97" s="480"/>
      <c r="JX97" s="480"/>
      <c r="JY97" s="480"/>
      <c r="JZ97" s="480"/>
      <c r="KA97" s="480"/>
      <c r="KB97" s="480"/>
      <c r="KC97" s="480"/>
      <c r="KD97" s="480"/>
      <c r="KE97" s="538"/>
      <c r="KF97" s="480"/>
      <c r="KG97" s="480"/>
      <c r="KH97" s="480"/>
      <c r="KI97" s="480"/>
      <c r="KJ97" s="480"/>
      <c r="KK97" s="480"/>
      <c r="KL97" s="480"/>
      <c r="KM97" s="480"/>
      <c r="KN97" s="480"/>
      <c r="KO97" s="480"/>
      <c r="KR97" s="568" t="str">
        <f>IF(Table1[[#This Row],[GTIN]]&lt;&gt;"",Table1[[#This Row],[GTIN]],"")</f>
        <v/>
      </c>
      <c r="KS97" s="569" t="str">
        <f>Table1[[#This Row],[Kreditor]]</f>
        <v/>
      </c>
      <c r="KT97" s="570" t="str">
        <f>IF(Table1[[#This Row],[Gültig ab (Datum)]]&lt;&gt;"",Table1[[#This Row],[Gültig ab (Datum)]],"")</f>
        <v/>
      </c>
      <c r="KU97" s="570"/>
      <c r="KV97" s="583" t="str">
        <f>IF(Table1[[#This Row],[Artikel verpackt? 
(X=Ja)]]="","",Table1[[#This Row],[Artikel verpackt? 
(X=Ja)]])</f>
        <v/>
      </c>
      <c r="KW97" s="571" t="str">
        <f>IF(Table1[[#This Row],[Verpackung recyclingfähig?
(X=Ja)]]="","",Table1[[#This Row],[Verpackung recyclingfähig?
(X=Ja)]])</f>
        <v/>
      </c>
      <c r="KX97" s="572"/>
      <c r="KY97" s="573"/>
      <c r="KZ97" s="574"/>
      <c r="LA97" s="574"/>
      <c r="LB97" s="574"/>
      <c r="LC97" s="574"/>
      <c r="LD97" s="574"/>
      <c r="LE97" s="574"/>
      <c r="LF97" s="575"/>
      <c r="LG97" s="576" t="str">
        <f>IF(Table1[[#This Row],[Hauptkörper - B1 - Art]]="","",VLOOKUP(Table1[[#This Row],[Hauptkörper - B1 - Art]],'DD FD'!B:C,2,FALSE))</f>
        <v/>
      </c>
      <c r="LH97" s="577" t="str">
        <f>IF(Table1[[#This Row],[Hauptkörper - B1 - Fraktion]]="","",VLOOKUP(Table1[[#This Row],[Hauptkörper - B1 - Fraktion]],'DD FD'!H:J,3,FALSE))</f>
        <v/>
      </c>
      <c r="LI97" s="574" t="str">
        <f>IF(Table1[[#This Row],[Hauptkörper - B1 - Gewicht
(in G)]]="","",Table1[[#This Row],[Hauptkörper - B1 - Gewicht
(in G)]])</f>
        <v/>
      </c>
      <c r="LJ97" s="574" t="str">
        <f>IF(Table1[[#This Row],[Hauptkörper - B1 - Lizenzierungs-pflichtig? (X=Ja)]]="","",Table1[[#This Row],[Hauptkörper - B1 - Lizenzierungs-pflichtig? (X=Ja)]])</f>
        <v/>
      </c>
      <c r="LK97" s="577" t="str">
        <f>IF(Table1[[#This Row],[Hauptkörper - B1 - Virgin Material]]="","",VLOOKUP(Table1[[#This Row],[Hauptkörper - B1 - Virgin Material]],'DD FD'!AJ:AK,2,FALSE))</f>
        <v/>
      </c>
      <c r="LL97" s="578" t="str">
        <f>IF(Table1[[#This Row],[Hauptkörper - B1 - Virgin Material Anteil (in %)]]="","",Table1[[#This Row],[Hauptkörper - B1 - Virgin Material Anteil (in %)]])</f>
        <v/>
      </c>
      <c r="LM97" s="577" t="str">
        <f>IF(Table1[[#This Row],[Hauptkörper - B1 - Recyceltes Material]]="","",VLOOKUP(Table1[[#This Row],[Hauptkörper - B1 - Recyceltes Material]],'DD FD'!AL:AM,2,FALSE))</f>
        <v/>
      </c>
      <c r="LN97" s="578" t="str">
        <f>IF(Table1[[#This Row],[Hauptkörper - B1 - Recyceltes Material Anteil (in %)]]="","",Table1[[#This Row],[Hauptkörper - B1 - Recyceltes Material Anteil (in %)]])</f>
        <v/>
      </c>
      <c r="LO97" s="579" t="str">
        <f>IF(Table1[[#This Row],[Hauptkörper - B1 - Beschichtung]]="","",VLOOKUP(Table1[[#This Row],[Hauptkörper - B1 - Beschichtung]],'DD FD'!AE:AF,2,FALSE))</f>
        <v/>
      </c>
      <c r="LP97" s="580" t="str">
        <f>IF(Table1[[#This Row],[Hauptkörper - B1 - Beschichtung Anteil (in %)]]="","",Table1[[#This Row],[Hauptkörper - B1 - Beschichtung Anteil (in %)]])</f>
        <v/>
      </c>
      <c r="LQ97" s="576" t="str">
        <f>IF(Table1[[#This Row],[Hauptkörper - B2 - Art]]="","",VLOOKUP(Table1[[#This Row],[Hauptkörper - B2 - Art]],'DD FD'!B:C,2,FALSE))</f>
        <v/>
      </c>
      <c r="LR97" s="577" t="str">
        <f>IF(Table1[[#This Row],[Hauptkörper - B2 - Fraktion]]="","",VLOOKUP(Table1[[#This Row],[Hauptkörper - B2 - Fraktion]],'DD FD'!H:J,3,FALSE))</f>
        <v/>
      </c>
      <c r="LS97" s="574" t="str">
        <f>IF(Table1[[#This Row],[Hauptkörper - B2 - Gewicht
(in G)]]="","",Table1[[#This Row],[Hauptkörper - B2 - Gewicht
(in G)]])</f>
        <v/>
      </c>
      <c r="LT97" s="574" t="str">
        <f>IF(Table1[[#This Row],[Hauptkörper - B2 - Lizenzierungs-pflichtig? (X=Ja)]]="","",Table1[[#This Row],[Hauptkörper - B2 - Lizenzierungs-pflichtig? (X=Ja)]])</f>
        <v/>
      </c>
      <c r="LU97" s="577" t="str">
        <f>IF(Table1[[#This Row],[Hauptkörper - B2 - Virgin Material]]="","",VLOOKUP(Table1[[#This Row],[Hauptkörper - B2 - Virgin Material]],'DD FD'!AJ:AK,2,FALSE))</f>
        <v/>
      </c>
      <c r="LV97" s="578" t="str">
        <f>IF(Table1[[#This Row],[Hauptkörper - B2 - Virgin Material Anteil (in %)]]="","",Table1[[#This Row],[Hauptkörper - B2 - Virgin Material Anteil (in %)]])</f>
        <v/>
      </c>
      <c r="LW97" s="577" t="str">
        <f>IF(Table1[[#This Row],[Hauptkörper - B2 - Recyceltes Material]]="","",VLOOKUP(Table1[[#This Row],[Hauptkörper - B2 - Recyceltes Material]],'DD FD'!AL:AM,2,FALSE))</f>
        <v/>
      </c>
      <c r="LX97" s="578" t="str">
        <f>IF(Table1[[#This Row],[Hauptkörper - B2 - Recyceltes Material Anteil (in %)]]="","",Table1[[#This Row],[Hauptkörper - B2 - Recyceltes Material Anteil (in %)]])</f>
        <v/>
      </c>
      <c r="LY97" s="577" t="str">
        <f>IF(Table1[[#This Row],[Hauptkörper - B2 - Beschichtung]]="","",VLOOKUP(Table1[[#This Row],[Hauptkörper - B2 - Beschichtung]],'DD FD'!AE:AF,2,FALSE))</f>
        <v/>
      </c>
      <c r="LZ97" s="580" t="str">
        <f>IF(Table1[[#This Row],[Hauptkörper - B2 - Beschichtung Anteil (in %)]]="","",Table1[[#This Row],[Hauptkörper - B2 - Beschichtung Anteil (in %)]])</f>
        <v/>
      </c>
      <c r="MA97" s="576" t="str">
        <f>IF(Table1[[#This Row],[Hauptkörper - B3 - Art]]="","",VLOOKUP(Table1[[#This Row],[Hauptkörper - B3 - Art]],'DD FD'!B:C,2,FALSE))</f>
        <v/>
      </c>
      <c r="MB97" s="577" t="str">
        <f>IF(Table1[[#This Row],[Hauptkörper - B3 - Fraktion]]="","",VLOOKUP(Table1[[#This Row],[Hauptkörper - B3 - Fraktion]],'DD FD'!H:J,3,FALSE))</f>
        <v/>
      </c>
      <c r="MC97" s="574" t="str">
        <f>IF(Table1[[#This Row],[Hauptkörper - B3 - Gewicht
(in G)]]="","",Table1[[#This Row],[Hauptkörper - B3 - Gewicht
(in G)]])</f>
        <v/>
      </c>
      <c r="MD97" s="574" t="str">
        <f>IF(Table1[[#This Row],[Hauptkörper - B3 - Lizenzierungs-pflichtig? (X=Ja)]]="","",Table1[[#This Row],[Hauptkörper - B3 - Lizenzierungs-pflichtig? (X=Ja)]])</f>
        <v/>
      </c>
      <c r="ME97" s="577" t="str">
        <f>IF(Table1[[#This Row],[Hauptkörper - B3 - Virgin Material]]="","",VLOOKUP(Table1[[#This Row],[Hauptkörper - B3 - Virgin Material]],'DD FD'!AJ:AK,2,FALSE))</f>
        <v/>
      </c>
      <c r="MF97" s="578" t="str">
        <f>IF(Table1[[#This Row],[Hauptkörper - B3 - Virgin Material Anteil (in %)]]="","",Table1[[#This Row],[Hauptkörper - B3 - Virgin Material Anteil (in %)]])</f>
        <v/>
      </c>
      <c r="MG97" s="577" t="str">
        <f>IF(Table1[[#This Row],[Hauptkörper - B3 - Recyceltes Material]]="","",VLOOKUP(Table1[[#This Row],[Hauptkörper - B3 - Recyceltes Material]],'DD FD'!AL:AM,2,FALSE))</f>
        <v/>
      </c>
      <c r="MH97" s="578" t="str">
        <f>IF(Table1[[#This Row],[Hauptkörper - B3 - Recyceltes Material Anteil (in %)]]="","",Table1[[#This Row],[Hauptkörper - B3 - Recyceltes Material Anteil (in %)]])</f>
        <v/>
      </c>
      <c r="MI97" s="577" t="str">
        <f>IF(Table1[[#This Row],[Hauptkörper - B3 - Beschichtung]]="","",VLOOKUP(Table1[[#This Row],[Hauptkörper - B3 - Beschichtung]],'DD FD'!AE:AF,2,FALSE))</f>
        <v/>
      </c>
      <c r="MJ97" s="580" t="str">
        <f>IF(Table1[[#This Row],[Hauptkörper - B3 - Beschichtung Anteil (in %)]]="","",Table1[[#This Row],[Hauptkörper - B3 - Beschichtung Anteil (in %)]])</f>
        <v/>
      </c>
      <c r="MK97" s="576" t="str">
        <f>IF(Table1[[#This Row],[Verschluss - B1 - Art]]="","",VLOOKUP(Table1[[#This Row],[Verschluss - B1 - Art]],'DD FD'!D:E,2,FALSE))</f>
        <v/>
      </c>
      <c r="ML97" s="577" t="str">
        <f>IF(Table1[[#This Row],[Verschluss - B1 - Fraktion]]="","",VLOOKUP(Table1[[#This Row],[Verschluss - B1 - Fraktion]],'DD FD'!H:J,3,FALSE))</f>
        <v/>
      </c>
      <c r="MM97" s="574" t="str">
        <f>IF(Table1[[#This Row],[Verschluss - B1 - Gewicht (in G)]]="","",Table1[[#This Row],[Verschluss - B1 - Gewicht (in G)]])</f>
        <v/>
      </c>
      <c r="MN97" s="574" t="str">
        <f>IF(Table1[[#This Row],[Verschluss - B1 - Lizenzierungs-pflichtig? (X=Ja)]]="","",Table1[[#This Row],[Verschluss - B1 - Lizenzierungs-pflichtig? (X=Ja)]])</f>
        <v/>
      </c>
      <c r="MO97" s="574" t="str">
        <f>IF(Table1[[#This Row],[Verschluss - B1 - Trennbar vom Hauptkörper? (X=Ja)]]="","",Table1[[#This Row],[Verschluss - B1 - Trennbar vom Hauptkörper? (X=Ja)]])</f>
        <v/>
      </c>
      <c r="MP97" s="577" t="str">
        <f>IF(Table1[[#This Row],[Verschluss - B1 - Virgin Material]]="","",VLOOKUP(Table1[[#This Row],[Verschluss - B1 - Virgin Material]],'DD FD'!AJ:AK,2,FALSE))</f>
        <v/>
      </c>
      <c r="MQ97" s="578" t="str">
        <f>IF(Table1[[#This Row],[Verschluss - B1 - Virgin Material Anteil (in %)]]="","",Table1[[#This Row],[Verschluss - B1 - Virgin Material Anteil (in %)]])</f>
        <v/>
      </c>
      <c r="MR97" s="577" t="str">
        <f>IF(Table1[[#This Row],[Verschluss - B1 - Recyceltes Material]]="","",VLOOKUP(Table1[[#This Row],[Verschluss - B1 - Recyceltes Material]],'DD FD'!AL:AM,2,FALSE))</f>
        <v/>
      </c>
      <c r="MS97" s="578" t="str">
        <f>IF(Table1[[#This Row],[Verschluss - B1 - Recyceltes Material Anteil (in %)]]="","",Table1[[#This Row],[Verschluss - B1 - Recyceltes Material Anteil (in %)]])</f>
        <v/>
      </c>
      <c r="MT97" s="577" t="str">
        <f>IF(Table1[[#This Row],[Verschluss - B1 - Beschichtung]]="","",VLOOKUP(Table1[[#This Row],[Verschluss - B1 - Beschichtung]],'DD FD'!AE:AF,2,FALSE))</f>
        <v/>
      </c>
      <c r="MU97" s="580" t="str">
        <f>IF(Table1[[#This Row],[Verschluss - B1 - Beschichtung Anteil (in %)]]="","",Table1[[#This Row],[Verschluss - B1 - Beschichtung Anteil (in %)]])</f>
        <v/>
      </c>
      <c r="MV97" s="576" t="str">
        <f>IF(Table1[[#This Row],[Verschluss - B2 - Art]]="","",VLOOKUP(Table1[[#This Row],[Verschluss - B2 - Art]],'DD FD'!D:E,2,FALSE))</f>
        <v/>
      </c>
      <c r="MW97" s="577" t="str">
        <f>IF(Table1[[#This Row],[Verschluss - B2 - Fraktion]]="","",VLOOKUP(Table1[[#This Row],[Verschluss - B2 - Fraktion]],'DD FD'!H:J,3,FALSE))</f>
        <v/>
      </c>
      <c r="MX97" s="574" t="str">
        <f>IF(Table1[[#This Row],[Verschluss - B2 - Gewicht (in G)]]="","",Table1[[#This Row],[Verschluss - B2 - Gewicht (in G)]])</f>
        <v/>
      </c>
      <c r="MY97" s="574" t="str">
        <f>IF(Table1[[#This Row],[Verschluss - B2 - Lizenzierungs-pflichtig? (X=Ja)]]="","",Table1[[#This Row],[Verschluss - B2 - Lizenzierungs-pflichtig? (X=Ja)]])</f>
        <v/>
      </c>
      <c r="MZ97" s="574" t="str">
        <f>IF(Table1[[#This Row],[Verschluss - B2 - Trennbar vom Hauptkörper? (X=Ja)]]="","",Table1[[#This Row],[Verschluss - B2 - Trennbar vom Hauptkörper? (X=Ja)]])</f>
        <v/>
      </c>
      <c r="NA97" s="577" t="str">
        <f>IF(Table1[[#This Row],[Verschluss - B2 - Virgin Material]]="","",VLOOKUP(Table1[[#This Row],[Verschluss - B2 - Virgin Material]],'DD FD'!AJ:AK,2,FALSE))</f>
        <v/>
      </c>
      <c r="NB97" s="578" t="str">
        <f>IF(Table1[[#This Row],[Verschluss - B2 - Virgin Material Anteil (in %)]]="","",Table1[[#This Row],[Verschluss - B2 - Virgin Material Anteil (in %)]])</f>
        <v/>
      </c>
      <c r="NC97" s="577" t="str">
        <f>IF(Table1[[#This Row],[Verschluss - B2 - Recyceltes Material]]="","",VLOOKUP(Table1[[#This Row],[Verschluss - B2 - Recyceltes Material]],'DD FD'!AL:AM,2,FALSE))</f>
        <v/>
      </c>
      <c r="ND97" s="578" t="str">
        <f>IF(Table1[[#This Row],[Verschluss - B2 - Recyceltes Material Anteil (in %)]]="","",Table1[[#This Row],[Verschluss - B2 - Recyceltes Material Anteil (in %)]])</f>
        <v/>
      </c>
      <c r="NE97" s="577" t="str">
        <f>IF(Table1[[#This Row],[Verschluss - B2 - Beschichtung]]="","",VLOOKUP(Table1[[#This Row],[Verschluss - B2 - Beschichtung]],'DD FD'!AE:AF,2,FALSE))</f>
        <v/>
      </c>
      <c r="NF97" s="580" t="str">
        <f>IF(Table1[[#This Row],[Verschluss - B2 - Beschichtung Anteil (in %)]]="","",Table1[[#This Row],[Verschluss - B2 - Beschichtung Anteil (in %)]])</f>
        <v/>
      </c>
      <c r="NG97" s="576" t="str">
        <f>IF(Table1[[#This Row],[Verschluss - B3 - Art]]="","",VLOOKUP(Table1[[#This Row],[Verschluss - B3 - Art]],'DD FD'!D:E,2,FALSE))</f>
        <v/>
      </c>
      <c r="NH97" s="577" t="str">
        <f>IF(Table1[[#This Row],[Verschluss - B3 - Fraktion]]="","",VLOOKUP(Table1[[#This Row],[Verschluss - B3 - Fraktion]],'DD FD'!H:J,3,FALSE))</f>
        <v/>
      </c>
      <c r="NI97" s="574" t="str">
        <f>IF(Table1[[#This Row],[Verschluss - B3 - Gewicht (in G)]]="","",Table1[[#This Row],[Verschluss - B3 - Gewicht (in G)]])</f>
        <v/>
      </c>
      <c r="NJ97" s="574" t="str">
        <f>IF(Table1[[#This Row],[Verschluss - B3 - Lizenzierungs-pflichtig? (X=Ja)]]="","",Table1[[#This Row],[Verschluss - B3 - Lizenzierungs-pflichtig? (X=Ja)]])</f>
        <v/>
      </c>
      <c r="NK97" s="574" t="str">
        <f>IF(Table1[[#This Row],[Verschluss - B3 - Trennbar vom Hauptkörper? (X=Ja)]]="","",Table1[[#This Row],[Verschluss - B3 - Trennbar vom Hauptkörper? (X=Ja)]])</f>
        <v/>
      </c>
      <c r="NL97" s="577" t="str">
        <f>IF(Table1[[#This Row],[Verschluss - B3 - Virgin Material]]="","",VLOOKUP(Table1[[#This Row],[Verschluss - B3 - Virgin Material]],'DD FD'!AJ:AK,2,FALSE))</f>
        <v/>
      </c>
      <c r="NM97" s="578" t="str">
        <f>IF(Table1[[#This Row],[Verschluss - B3 - Virgin Material Anteil (in %)]]="","",Table1[[#This Row],[Verschluss - B3 - Virgin Material Anteil (in %)]])</f>
        <v/>
      </c>
      <c r="NN97" s="577" t="str">
        <f>IF(Table1[[#This Row],[Verschluss - B3 - Recyceltes Material]]="","",VLOOKUP(Table1[[#This Row],[Verschluss - B3 - Recyceltes Material]],'DD FD'!AL:AM,2,FALSE))</f>
        <v/>
      </c>
      <c r="NO97" s="578" t="str">
        <f>IF(Table1[[#This Row],[Verschluss - B3 - Recyceltes Material Anteil (in %)]]="","",Table1[[#This Row],[Verschluss - B3 - Recyceltes Material Anteil (in %)]])</f>
        <v/>
      </c>
      <c r="NP97" s="577" t="str">
        <f>IF(Table1[[#This Row],[Verschluss - B3 - Beschichtung]]="","",VLOOKUP(Table1[[#This Row],[Verschluss - B3 - Beschichtung]],'DD FD'!AE:AF,2,FALSE))</f>
        <v/>
      </c>
      <c r="NQ97" s="580" t="str">
        <f>IF(Table1[[#This Row],[Verschluss - B3 - Beschichtung Anteil (in %)]]="","",Table1[[#This Row],[Verschluss - B3 - Beschichtung Anteil (in %)]])</f>
        <v/>
      </c>
      <c r="NR97" s="576" t="str">
        <f>IF(Table1[[#This Row],[Etikett - B1 - Art]]="","",VLOOKUP(Table1[[#This Row],[Etikett - B1 - Art]],'DD FD'!F:G,2,FALSE))</f>
        <v/>
      </c>
      <c r="NS97" s="577" t="str">
        <f>IF(Table1[[#This Row],[Etikett - B1 - Fraktion]]="","",VLOOKUP(Table1[[#This Row],[Etikett - B1 - Fraktion]],'DD FD'!H:J,3,FALSE))</f>
        <v/>
      </c>
      <c r="NT97" s="574" t="str">
        <f>IF(Table1[[#This Row],[Etikett - B1 - Gewicht (in G)]]="","",Table1[[#This Row],[Etikett - B1 - Gewicht (in G)]])</f>
        <v/>
      </c>
      <c r="NU97" s="574" t="str">
        <f>IF(Table1[[#This Row],[Etikett - B1 - Lizenzierungs-pflichtig? (X=Ja)]]="","",Table1[[#This Row],[Etikett - B1 - Lizenzierungs-pflichtig? (X=Ja)]])</f>
        <v/>
      </c>
      <c r="NV97" s="574" t="str">
        <f>IF(Table1[[#This Row],[Etikett - B1 - Trennbar vom Hauptkörper? (X=Ja)]]="","",Table1[[#This Row],[Etikett - B1 - Trennbar vom Hauptkörper? (X=Ja)]])</f>
        <v/>
      </c>
      <c r="NW97" s="577" t="str">
        <f>IF(Table1[[#This Row],[Etikett - B1 - Virgin Material]]="","",VLOOKUP(Table1[[#This Row],[Etikett - B1 - Virgin Material]],'DD FD'!AJ:AK,2,FALSE))</f>
        <v/>
      </c>
      <c r="NX97" s="578" t="str">
        <f>IF(Table1[[#This Row],[Etikett - B1 - Virgin Material Anteil (in %)]]="","",Table1[[#This Row],[Etikett - B1 - Virgin Material Anteil (in %)]])</f>
        <v/>
      </c>
      <c r="NY97" s="577" t="str">
        <f>IF(Table1[[#This Row],[Etikett - B1 - Recyceltes Material]]="","",VLOOKUP(Table1[[#This Row],[Etikett - B1 - Recyceltes Material]],'DD FD'!AL:AM,2,FALSE))</f>
        <v/>
      </c>
      <c r="NZ97" s="578" t="str">
        <f>IF(Table1[[#This Row],[Etikett - B1 - Recyceltes Material Anteil (in %)]]="","",Table1[[#This Row],[Etikett - B1 - Recyceltes Material Anteil (in %)]])</f>
        <v/>
      </c>
      <c r="OA97" s="577" t="str">
        <f>IF(Table1[[#This Row],[Etikett - B1 - Beschichtung]]="","",VLOOKUP(Table1[[#This Row],[Etikett - B1 - Beschichtung]],'DD FD'!AE:AF,2,FALSE))</f>
        <v/>
      </c>
      <c r="OB97" s="580" t="str">
        <f>IF(Table1[[#This Row],[Etikett - B1 - Beschichtung Anteil (in %)]]="","",Table1[[#This Row],[Etikett - B1 - Beschichtung Anteil (in %)]])</f>
        <v/>
      </c>
      <c r="OC97" s="576" t="str">
        <f>IF(Table1[[#This Row],[Etikett - B2 - Art]]="","",VLOOKUP(Table1[[#This Row],[Etikett - B2 - Art]],'DD FD'!F:G,2,FALSE))</f>
        <v/>
      </c>
      <c r="OD97" s="577" t="str">
        <f>IF(Table1[[#This Row],[Etikett - B2 - Fraktion]]="","",VLOOKUP(Table1[[#This Row],[Etikett - B2 - Fraktion]],'DD FD'!H:J,3,FALSE))</f>
        <v/>
      </c>
      <c r="OE97" s="574" t="str">
        <f>IF(Table1[[#This Row],[Etikett - B2 - Gewicht (in G)]]="","",Table1[[#This Row],[Etikett - B2 - Gewicht (in G)]])</f>
        <v/>
      </c>
      <c r="OF97" s="574" t="str">
        <f>IF(Table1[[#This Row],[Etikett - B2 - Lizenzierungs-pflichtig? (X=Ja)]]="","",Table1[[#This Row],[Etikett - B2 - Lizenzierungs-pflichtig? (X=Ja)]])</f>
        <v/>
      </c>
      <c r="OG97" s="574" t="str">
        <f>IF(Table1[[#This Row],[Etikett - B2 - Trennbar vom Hauptkörper? (X=Ja)]]="","",Table1[[#This Row],[Etikett - B2 - Trennbar vom Hauptkörper? (X=Ja)]])</f>
        <v/>
      </c>
      <c r="OH97" s="577" t="str">
        <f>IF(Table1[[#This Row],[Etikett - B2 - Virgin Material]]="","",VLOOKUP(Table1[[#This Row],[Etikett - B2 - Virgin Material]],'DD FD'!AJ:AK,2,FALSE))</f>
        <v/>
      </c>
      <c r="OI97" s="578" t="str">
        <f>IF(Table1[[#This Row],[Etikett - B2 - Virgin Material Anteil (in %)]]="","",Table1[[#This Row],[Etikett - B2 - Virgin Material Anteil (in %)]])</f>
        <v/>
      </c>
      <c r="OJ97" s="577" t="str">
        <f>IF(Table1[[#This Row],[Etikett - B2 - Recyceltes Material]]="","",VLOOKUP(Table1[[#This Row],[Etikett - B2 - Recyceltes Material]],'DD FD'!AL:AM,2,FALSE))</f>
        <v/>
      </c>
      <c r="OK97" s="578" t="str">
        <f>IF(Table1[[#This Row],[Etikett - B2 - Recyceltes Material Anteil (in %)]]="","",Table1[[#This Row],[Etikett - B2 - Recyceltes Material Anteil (in %)]])</f>
        <v/>
      </c>
      <c r="OL97" s="577" t="str">
        <f>IF(Table1[[#This Row],[Etikett - B2 - Beschichtung]]="","",VLOOKUP(Table1[[#This Row],[Etikett - B2 - Beschichtung]],'DD FD'!AE:AF,2,FALSE))</f>
        <v/>
      </c>
      <c r="OM97" s="580" t="str">
        <f>IF(Table1[[#This Row],[Etikett - B2 - Beschichtung Anteil (in %)]]="","",Table1[[#This Row],[Etikett - B2 - Beschichtung Anteil (in %)]])</f>
        <v/>
      </c>
      <c r="ON97" s="576" t="str">
        <f>IF(Table1[[#This Row],[Etikett - B3 - Art]]="","",VLOOKUP(Table1[[#This Row],[Etikett - B3 - Art]],'DD FD'!F:G,2,FALSE))</f>
        <v/>
      </c>
      <c r="OO97" s="577" t="str">
        <f>IF(Table1[[#This Row],[Etikett - B3 - Fraktion]]="","",VLOOKUP(Table1[[#This Row],[Etikett - B3 - Fraktion]],'DD FD'!H:J,3,FALSE))</f>
        <v/>
      </c>
      <c r="OP97" s="574" t="str">
        <f>IF(Table1[[#This Row],[Etikett - B3 - Gewicht (in G)]]="","",Table1[[#This Row],[Etikett - B3 - Gewicht (in G)]])</f>
        <v/>
      </c>
      <c r="OQ97" s="574" t="str">
        <f>IF(Table1[[#This Row],[Etikett - B3 - Lizenzierungs-pflichtig? (X=Ja)]]="","",Table1[[#This Row],[Etikett - B3 - Lizenzierungs-pflichtig? (X=Ja)]])</f>
        <v/>
      </c>
      <c r="OR97" s="574" t="str">
        <f>IF(Table1[[#This Row],[Etikett - B3 - Trennbar vom Hauptkörper? (X=Ja)]]="","",Table1[[#This Row],[Etikett - B3 - Trennbar vom Hauptkörper? (X=Ja)]])</f>
        <v/>
      </c>
      <c r="OS97" s="577" t="str">
        <f>IF(Table1[[#This Row],[Etikett - B3 - Virgin Material]]="","",VLOOKUP(Table1[[#This Row],[Etikett - B3 - Virgin Material]],'DD FD'!AJ:AK,2,FALSE))</f>
        <v/>
      </c>
      <c r="OT97" s="578" t="str">
        <f>IF(Table1[[#This Row],[Etikett - B3 - Virgin Material Anteil (in %)]]="","",Table1[[#This Row],[Etikett - B3 - Virgin Material Anteil (in %)]])</f>
        <v/>
      </c>
      <c r="OU97" s="577" t="str">
        <f>IF(Table1[[#This Row],[Etikett - B3 - Recyceltes Material]]="","",VLOOKUP(Table1[[#This Row],[Etikett - B3 - Recyceltes Material]],'DD FD'!AL:AM,2,FALSE))</f>
        <v/>
      </c>
      <c r="OV97" s="578" t="str">
        <f>IF(Table1[[#This Row],[Etikett - B3 - Recyceltes Material Anteil (in %)]]="","",Table1[[#This Row],[Etikett - B3 - Recyceltes Material Anteil (in %)]])</f>
        <v/>
      </c>
      <c r="OW97" s="577" t="str">
        <f>IF(Table1[[#This Row],[Etikett - B3 - Beschichtung]]="","",VLOOKUP(Table1[[#This Row],[Etikett - B3 - Beschichtung]],'DD FD'!AE:AF,2,FALSE))</f>
        <v/>
      </c>
      <c r="OX97" s="613" t="str">
        <f>IF(Table1[[#This Row],[Etikett - B3 - Beschichtung Anteil (in %)]]="","",Table1[[#This Row],[Etikett - B3 - Beschichtung Anteil (in %)]])</f>
        <v/>
      </c>
      <c r="OY97" s="618">
        <f>ROUNDUP(SUM(
IF(AND(LH97='DD FD'!$J$7,LJ97='DD FD'!$AI$3),LI97,0),
IF(AND(LR97='DD FD'!$J$7,LT97='DD FD'!$AI$3),LS97,0),
IF(AND(MB97='DD FD'!$J$7,MD97='DD FD'!$AI$3),MC97,0),
IF(AND(ML97='DD FD'!$J$7,MN97='DD FD'!$AI$3),MM97,0),
IF(AND(MW97='DD FD'!$J$7,MY97='DD FD'!$AI$3),MX97,0),
IF(AND(NH97='DD FD'!$J$7,NJ97='DD FD'!$AI$3),NI97,0),
IF(AND(NS97='DD FD'!$J$7,NU97='DD FD'!$AI$3),NT97,0),
IF(AND(OD97='DD FD'!$J$7,OF97='DD FD'!$AI$3),OE97,0),
IF(AND(OO97='DD FD'!$J$7,OQ97='DD FD'!$AI$3),OP97,0),
),2)</f>
        <v>0</v>
      </c>
      <c r="OZ97" s="617">
        <f>ROUNDUP(SUM(
IF(AND(LH97='DD FD'!$J$6,LJ97='DD FD'!$AI$3),LI97,0),
IF(AND(LR97='DD FD'!$J$6,LT97='DD FD'!$AI$3),LS97,0),
IF(AND(MB97='DD FD'!$J$6,MD97='DD FD'!$AI$3),MC97,0),
IF(AND(ML97='DD FD'!$J$6,MN97='DD FD'!$AI$3),MM97,0),
IF(AND(MW97='DD FD'!$J$6,MY97='DD FD'!$AI$3),MX97,0),
IF(AND(NH97='DD FD'!$J$6,NJ97='DD FD'!$AI$3),NI97,0),
IF(AND(NS97='DD FD'!$J$6,NU97='DD FD'!$AI$3),NT97,0),
IF(AND(OD97='DD FD'!$J$6,OF97='DD FD'!$AI$3),OE97,0),
IF(AND(OO97='DD FD'!$J$6,OQ97='DD FD'!$AI$3),OP97,0),
),2)</f>
        <v>0</v>
      </c>
      <c r="PA97" s="617">
        <f>ROUNDUP(SUM(
IF(AND(LH97='DD FD'!$J$10,LJ97='DD FD'!$AI$3),LI97,0),
IF(AND(LR97='DD FD'!$J$10,LT97='DD FD'!$AI$3),LS97,0),
IF(AND(MB97='DD FD'!$J$10,MD97='DD FD'!$AI$3),MC97,0),
IF(AND(ML97='DD FD'!$J$10,MN97='DD FD'!$AI$3),MM97,0),
IF(AND(MW97='DD FD'!$J$10,MY97='DD FD'!$AI$3),MX97,0),
IF(AND(NH97='DD FD'!$J$10,NJ97='DD FD'!$AI$3),NI97,0),
IF(AND(NS97='DD FD'!$J$10,NU97='DD FD'!$AI$3),NT97,0),
IF(AND(OD97='DD FD'!$J$10,OF97='DD FD'!$AI$3),OE97,0),
IF(AND(OO97='DD FD'!$J$10,OQ97='DD FD'!$AI$3),OP97,0),
),2)</f>
        <v>0</v>
      </c>
      <c r="PB97" s="617">
        <f>ROUNDUP(SUM(
IF(AND(LH97='DD FD'!$J$8,LJ97='DD FD'!$AI$3),LI97,0),
IF(AND(LR97='DD FD'!$J$8,LT97='DD FD'!$AI$3),LS97,0),
IF(AND(MB97='DD FD'!$J$8,MD97='DD FD'!$AI$3),MC97,0),
IF(AND(ML97='DD FD'!$J$8,MN97='DD FD'!$AI$3),MM97,0),
IF(AND(MW97='DD FD'!$J$8,MY97='DD FD'!$AI$3),MX97,0),
IF(AND(NH97='DD FD'!$J$8,NJ97='DD FD'!$AI$3),NI97,0),
IF(AND(NS97='DD FD'!$J$8,NU97='DD FD'!$AI$3),NT97,0),
IF(AND(OD97='DD FD'!$J$8,OF97='DD FD'!$AI$3),OE97,0),
IF(AND(OO97='DD FD'!$J$8,OQ97='DD FD'!$AI$3),OP97,0),
),2)</f>
        <v>0</v>
      </c>
      <c r="PC97" s="617">
        <f>ROUNDUP(SUM(
IF(AND(LH97='DD FD'!$J$5,LJ97='DD FD'!$AI$3),LI97,0),
IF(AND(LR97='DD FD'!$J$5,LT97='DD FD'!$AI$3),LS97,0),
IF(AND(MB97='DD FD'!$J$5,MD97='DD FD'!$AI$3),MC97,0),
IF(AND(ML97='DD FD'!$J$5,MN97='DD FD'!$AI$3),MM97,0),
IF(AND(MW97='DD FD'!$J$5,MY97='DD FD'!$AI$3),MX97,0),
IF(AND(NH97='DD FD'!$J$5,NJ97='DD FD'!$AI$3),NI97,0),
IF(AND(NS97='DD FD'!$J$5,NU97='DD FD'!$AI$3),NT97,0),
IF(AND(OD97='DD FD'!$J$5,OF97='DD FD'!$AI$3),OE97,0),
IF(AND(OO97='DD FD'!$J$5,OQ97='DD FD'!$AI$3),OP97,0),
),2)</f>
        <v>0</v>
      </c>
      <c r="PD97" s="617">
        <f>ROUNDUP(SUM(
IF(AND(LH97='DD FD'!$J$9,LJ97='DD FD'!$AI$3),LI97,0),
IF(AND(LR97='DD FD'!$J$9,LT97='DD FD'!$AI$3),LS97,0),
IF(AND(MB97='DD FD'!$J$9,MD97='DD FD'!$AI$3),MC97,0),
IF(AND(ML97='DD FD'!$J$9,MN97='DD FD'!$AI$3),MM97,0),
IF(AND(MW97='DD FD'!$J$9,MY97='DD FD'!$AI$3),MX97,0),
IF(AND(NH97='DD FD'!$J$9,NJ97='DD FD'!$AI$3),NI97,0),
IF(AND(NS97='DD FD'!$J$9,NU97='DD FD'!$AI$3),NT97,0),
IF(AND(OD97='DD FD'!$J$9,OF97='DD FD'!$AI$3),OE97,0),
IF(AND(OO97='DD FD'!$J$9,OQ97='DD FD'!$AI$3),OP97,0),
),2)</f>
        <v>0</v>
      </c>
      <c r="PE97" s="617">
        <f>ROUNDUP(SUM(
IF(AND(LH97='DD FD'!$J$4,LJ97='DD FD'!$AI$3),LI97,0),
IF(AND(LR97='DD FD'!$J$4,LT97='DD FD'!$AI$3),LS97,0),
IF(AND(MB97='DD FD'!$J$4,MD97='DD FD'!$AI$3),MC97,0),
IF(AND(ML97='DD FD'!$J$4,MN97='DD FD'!$AI$3),MM97,0),
IF(AND(MW97='DD FD'!$J$4,MY97='DD FD'!$AI$3),MX97,0),
IF(AND(NH97='DD FD'!$J$4,NJ97='DD FD'!$AI$3),NI97,0),
IF(AND(NS97='DD FD'!$J$4,NU97='DD FD'!$AI$3),NT97,0),
IF(AND(OD97='DD FD'!$J$4,OF97='DD FD'!$AI$3),OE97,0),
IF(AND(OO97='DD FD'!$J$4,OQ97='DD FD'!$AI$3),OP97,0),
),2)</f>
        <v>0</v>
      </c>
      <c r="PF97" s="619">
        <f>ROUNDUP(SUM(
IF(AND(LH97='DD FD'!$J$11,LJ97='DD FD'!$AI$3),LI97,0),
IF(AND(LR97='DD FD'!$J$11,LT97='DD FD'!$AI$3),LS97,0),
IF(AND(MB97='DD FD'!$J$11,MD97='DD FD'!$AI$3),MC97,0),
IF(AND(ML97='DD FD'!$J$11,MN97='DD FD'!$AI$3),MM97,0),
IF(AND(MW97='DD FD'!$J$11,MY97='DD FD'!$AI$3),MX97,0),
IF(AND(NH97='DD FD'!$J$11,NJ97='DD FD'!$AI$3),NI97,0),
IF(AND(NS97='DD FD'!$J$11,NU97='DD FD'!$AI$3),NT97,0),
IF(AND(OD97='DD FD'!$J$11,OF97='DD FD'!$AI$3),OE97,0),
IF(AND(OO97='DD FD'!$J$11,OQ97='DD FD'!$AI$3),OP97,0),
),2)</f>
        <v>0</v>
      </c>
    </row>
    <row r="98" spans="1:422">
      <c r="A98" s="806"/>
      <c r="B98" s="934"/>
      <c r="C98" s="247"/>
      <c r="D98" s="842"/>
      <c r="E98" s="247"/>
      <c r="F98" s="158"/>
      <c r="G98" s="710"/>
      <c r="H98" s="712"/>
      <c r="I98" s="936"/>
      <c r="J98" s="803"/>
      <c r="K98" s="150"/>
      <c r="L98" s="146" t="str">
        <f t="shared" si="27"/>
        <v/>
      </c>
      <c r="M98" s="501" t="str">
        <f t="shared" si="44"/>
        <v/>
      </c>
      <c r="N98" s="504"/>
      <c r="O98" s="113" t="str">
        <f t="shared" si="45"/>
        <v/>
      </c>
      <c r="P98" s="114" t="str">
        <f t="shared" si="28"/>
        <v/>
      </c>
      <c r="Q98" s="152"/>
      <c r="R98" s="152"/>
      <c r="S98" s="115" t="str">
        <f t="shared" si="46"/>
        <v/>
      </c>
      <c r="T98" s="159"/>
      <c r="U98" s="159"/>
      <c r="V98" s="157"/>
      <c r="W98" s="157"/>
      <c r="X98" s="157"/>
      <c r="Y98" s="772"/>
      <c r="Z98" s="158"/>
      <c r="AA98" s="144"/>
      <c r="AB98" s="112"/>
      <c r="AC98" s="153"/>
      <c r="AD98" s="153"/>
      <c r="AE98" s="153"/>
      <c r="AF98" s="153"/>
      <c r="AG98" s="153"/>
      <c r="AH98" s="153"/>
      <c r="AI98" s="152"/>
      <c r="AJ98" s="158"/>
      <c r="AK98" s="158"/>
      <c r="AL98" s="158"/>
      <c r="AM98" s="116" t="str">
        <f t="shared" si="47"/>
        <v/>
      </c>
      <c r="AN98" s="116" t="str">
        <f t="shared" si="48"/>
        <v/>
      </c>
      <c r="AO98" s="324"/>
      <c r="AP98" s="503"/>
      <c r="AQ98" s="487" t="str">
        <f t="shared" si="49"/>
        <v/>
      </c>
      <c r="AR98" s="113" t="str">
        <f t="shared" si="29"/>
        <v/>
      </c>
      <c r="AS98" s="113" t="str">
        <f t="shared" si="30"/>
        <v/>
      </c>
      <c r="AT98" s="113" t="str">
        <f t="shared" si="31"/>
        <v/>
      </c>
      <c r="AU98" s="113" t="str">
        <f t="shared" si="32"/>
        <v/>
      </c>
      <c r="AV98" s="159"/>
      <c r="AW98" s="157"/>
      <c r="AX98" s="157"/>
      <c r="AY98" s="157"/>
      <c r="AZ98" s="157"/>
      <c r="BA98" s="116" t="str">
        <f t="shared" si="33"/>
        <v/>
      </c>
      <c r="BB98" s="316"/>
      <c r="BC98" s="116" t="str">
        <f t="shared" si="34"/>
        <v/>
      </c>
      <c r="BD98" s="133" t="str">
        <f t="shared" si="35"/>
        <v/>
      </c>
      <c r="BE98" s="157"/>
      <c r="BF98" s="1180"/>
      <c r="BG98" s="1180"/>
      <c r="BH98" s="158"/>
      <c r="BI98" s="490"/>
      <c r="BJ98" s="514" t="str">
        <f t="shared" si="50"/>
        <v/>
      </c>
      <c r="BK98" s="789"/>
      <c r="BL98" s="116" t="str">
        <f t="shared" si="51"/>
        <v/>
      </c>
      <c r="BM98" s="144"/>
      <c r="BN98" s="144"/>
      <c r="BO98" s="144"/>
      <c r="BP98" s="790"/>
      <c r="BQ98" s="790"/>
      <c r="BR98" s="790"/>
      <c r="BS98" s="116" t="str">
        <f t="shared" si="36"/>
        <v/>
      </c>
      <c r="BT98" s="790"/>
      <c r="BU98" s="808" t="str">
        <f t="shared" si="37"/>
        <v/>
      </c>
      <c r="BV98" s="791"/>
      <c r="BW98" s="144"/>
      <c r="BX98" s="20"/>
      <c r="BY98" s="20"/>
      <c r="BZ98" s="20"/>
      <c r="CA98" s="792"/>
      <c r="CB98" s="1201"/>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c r="DL98" s="144"/>
      <c r="DM98" s="144"/>
      <c r="DN98" s="144"/>
      <c r="DO98" s="144"/>
      <c r="DP98" s="144"/>
      <c r="DQ98" s="144"/>
      <c r="DR98" s="144"/>
      <c r="DS98" s="144"/>
      <c r="DT98" s="144"/>
      <c r="DU98" s="144"/>
      <c r="DV98" s="144"/>
      <c r="DW98" s="144"/>
      <c r="DX98" s="144"/>
      <c r="DY98" s="144"/>
      <c r="DZ98" s="144"/>
      <c r="EA98" s="144"/>
      <c r="EB98" s="144"/>
      <c r="EC98" s="144"/>
      <c r="ED98" s="782" t="str">
        <f t="shared" si="52"/>
        <v/>
      </c>
      <c r="EE98" s="519"/>
      <c r="EF98" s="793"/>
      <c r="EG98" s="519"/>
      <c r="EH98" s="794"/>
      <c r="EI98" s="790"/>
      <c r="EJ98" s="794"/>
      <c r="EK98" s="794"/>
      <c r="EL98" s="790"/>
      <c r="EM98" s="790"/>
      <c r="EN98" s="790"/>
      <c r="EO98" s="112" t="str">
        <f t="shared" si="38"/>
        <v/>
      </c>
      <c r="EP98" s="790"/>
      <c r="EQ98" s="488" t="str">
        <f t="shared" si="39"/>
        <v/>
      </c>
      <c r="ER98" s="1100"/>
      <c r="ES98" s="1099" t="str">
        <f t="shared" si="53"/>
        <v/>
      </c>
      <c r="ET98" s="525"/>
      <c r="EU98" s="148"/>
      <c r="EV98" s="148"/>
      <c r="EW98" s="148"/>
      <c r="EX98" s="148"/>
      <c r="EY98" s="148"/>
      <c r="EZ98" s="148"/>
      <c r="FA98" s="148"/>
      <c r="FB98" s="148"/>
      <c r="FC98" s="148"/>
      <c r="FD98" s="148"/>
      <c r="FE98" s="148"/>
      <c r="FF98" s="148"/>
      <c r="FG98" s="148"/>
      <c r="FH98" s="148"/>
      <c r="FI98" s="528"/>
      <c r="FJ98" s="513" t="str">
        <f t="shared" si="40"/>
        <v/>
      </c>
      <c r="FK98" s="158"/>
      <c r="FL98" s="850"/>
      <c r="FM98" s="850"/>
      <c r="FN98" s="850"/>
      <c r="FO98" s="850"/>
      <c r="FP98" s="850"/>
      <c r="FQ98" s="850"/>
      <c r="FR98" s="157"/>
      <c r="FS98" s="143"/>
      <c r="FT98" s="143"/>
      <c r="FU98" s="847" t="str">
        <f t="shared" si="41"/>
        <v/>
      </c>
      <c r="FV98" s="555"/>
      <c r="FW98" s="523" t="str">
        <f>IF(Table1[[#This Row],[Nonfood Inhaltstoffe - Komponente]]="","",VLOOKUP(Table1[[#This Row],[Nonfood Inhaltstoffe - Komponente]],'Dropdown Auswahl'!BJ:BK,2,FALSE))</f>
        <v/>
      </c>
      <c r="FX98" s="1013"/>
      <c r="FY98" s="1011" t="str">
        <f t="shared" si="42"/>
        <v/>
      </c>
      <c r="FZ98" s="152"/>
      <c r="GA98" s="152"/>
      <c r="GB98" s="152"/>
      <c r="GC98" s="529" t="str">
        <f t="shared" si="43"/>
        <v/>
      </c>
      <c r="GG98" s="21"/>
      <c r="GH98" s="21"/>
      <c r="GI98" s="1019"/>
      <c r="GJ98" s="1016" t="str">
        <f>IF(Table1[[#This Row],[Global Trade Item Number (GTIN)]]="","",Table1[[#This Row],[Global Trade Item Number (GTIN)]])</f>
        <v/>
      </c>
      <c r="GK98" s="555" t="str">
        <f>IF(Table1[[#This Row],[WAWI-Nr./ Kreditoren-Nummer
(ASDV)]]&lt;&gt;"",Table1[[#This Row],[WAWI-Nr./ Kreditoren-Nummer
(ASDV)]],"")</f>
        <v/>
      </c>
      <c r="GL98" s="165"/>
      <c r="GM98" s="165"/>
      <c r="GN98" s="165"/>
      <c r="GO98" s="485"/>
      <c r="GP98" s="534"/>
      <c r="GQ98" s="533"/>
      <c r="GR98" s="486"/>
      <c r="GS98" s="486"/>
      <c r="GT98" s="486"/>
      <c r="GU98" s="486"/>
      <c r="GV98" s="486"/>
      <c r="GW98" s="542"/>
      <c r="GX98" s="538"/>
      <c r="GY98" s="144"/>
      <c r="GZ98" s="480"/>
      <c r="HA98" s="158"/>
      <c r="HB98" s="480"/>
      <c r="HC98" s="480"/>
      <c r="HD98" s="480"/>
      <c r="HE98" s="480"/>
      <c r="HF98" s="480"/>
      <c r="HG98" s="480"/>
      <c r="HH98" s="538"/>
      <c r="HI98" s="480"/>
      <c r="HJ98" s="480"/>
      <c r="HK98" s="480"/>
      <c r="HL98" s="480"/>
      <c r="HM98" s="480"/>
      <c r="HN98" s="480"/>
      <c r="HO98" s="480"/>
      <c r="HP98" s="480"/>
      <c r="HQ98" s="480"/>
      <c r="HR98" s="538"/>
      <c r="HS98" s="480"/>
      <c r="HT98" s="480"/>
      <c r="HU98" s="480"/>
      <c r="HV98" s="480"/>
      <c r="HW98" s="480"/>
      <c r="HX98" s="480"/>
      <c r="HY98" s="480"/>
      <c r="HZ98" s="480"/>
      <c r="IA98" s="480"/>
      <c r="IB98" s="538"/>
      <c r="IC98" s="480"/>
      <c r="ID98" s="480"/>
      <c r="IE98" s="480"/>
      <c r="IF98" s="480"/>
      <c r="IG98" s="480"/>
      <c r="IH98" s="480"/>
      <c r="II98" s="480"/>
      <c r="IJ98" s="480"/>
      <c r="IK98" s="480"/>
      <c r="IL98" s="480"/>
      <c r="IM98" s="538"/>
      <c r="IN98" s="480"/>
      <c r="IO98" s="480"/>
      <c r="IP98" s="480"/>
      <c r="IQ98" s="480"/>
      <c r="IR98" s="480"/>
      <c r="IS98" s="480"/>
      <c r="IT98" s="480"/>
      <c r="IU98" s="480"/>
      <c r="IV98" s="480"/>
      <c r="IW98" s="480"/>
      <c r="IX98" s="538"/>
      <c r="IY98" s="480"/>
      <c r="IZ98" s="480"/>
      <c r="JA98" s="480"/>
      <c r="JB98" s="480"/>
      <c r="JC98" s="480"/>
      <c r="JD98" s="480"/>
      <c r="JE98" s="480"/>
      <c r="JF98" s="480"/>
      <c r="JG98" s="480"/>
      <c r="JH98" s="480"/>
      <c r="JI98" s="538"/>
      <c r="JJ98" s="480"/>
      <c r="JK98" s="480"/>
      <c r="JL98" s="480"/>
      <c r="JM98" s="480"/>
      <c r="JN98" s="480"/>
      <c r="JO98" s="480"/>
      <c r="JP98" s="480"/>
      <c r="JQ98" s="480"/>
      <c r="JR98" s="480"/>
      <c r="JS98" s="590"/>
      <c r="JT98" s="538"/>
      <c r="JU98" s="480"/>
      <c r="JV98" s="480"/>
      <c r="JW98" s="480"/>
      <c r="JX98" s="480"/>
      <c r="JY98" s="480"/>
      <c r="JZ98" s="480"/>
      <c r="KA98" s="480"/>
      <c r="KB98" s="480"/>
      <c r="KC98" s="480"/>
      <c r="KD98" s="480"/>
      <c r="KE98" s="538"/>
      <c r="KF98" s="480"/>
      <c r="KG98" s="480"/>
      <c r="KH98" s="480"/>
      <c r="KI98" s="480"/>
      <c r="KJ98" s="480"/>
      <c r="KK98" s="480"/>
      <c r="KL98" s="480"/>
      <c r="KM98" s="480"/>
      <c r="KN98" s="480"/>
      <c r="KO98" s="480"/>
      <c r="KR98" s="568" t="str">
        <f>IF(Table1[[#This Row],[GTIN]]&lt;&gt;"",Table1[[#This Row],[GTIN]],"")</f>
        <v/>
      </c>
      <c r="KS98" s="569" t="str">
        <f>Table1[[#This Row],[Kreditor]]</f>
        <v/>
      </c>
      <c r="KT98" s="570" t="str">
        <f>IF(Table1[[#This Row],[Gültig ab (Datum)]]&lt;&gt;"",Table1[[#This Row],[Gültig ab (Datum)]],"")</f>
        <v/>
      </c>
      <c r="KU98" s="570"/>
      <c r="KV98" s="583" t="str">
        <f>IF(Table1[[#This Row],[Artikel verpackt? 
(X=Ja)]]="","",Table1[[#This Row],[Artikel verpackt? 
(X=Ja)]])</f>
        <v/>
      </c>
      <c r="KW98" s="571" t="str">
        <f>IF(Table1[[#This Row],[Verpackung recyclingfähig?
(X=Ja)]]="","",Table1[[#This Row],[Verpackung recyclingfähig?
(X=Ja)]])</f>
        <v/>
      </c>
      <c r="KX98" s="572"/>
      <c r="KY98" s="573"/>
      <c r="KZ98" s="574"/>
      <c r="LA98" s="574"/>
      <c r="LB98" s="574"/>
      <c r="LC98" s="574"/>
      <c r="LD98" s="574"/>
      <c r="LE98" s="574"/>
      <c r="LF98" s="575"/>
      <c r="LG98" s="576" t="str">
        <f>IF(Table1[[#This Row],[Hauptkörper - B1 - Art]]="","",VLOOKUP(Table1[[#This Row],[Hauptkörper - B1 - Art]],'DD FD'!B:C,2,FALSE))</f>
        <v/>
      </c>
      <c r="LH98" s="577" t="str">
        <f>IF(Table1[[#This Row],[Hauptkörper - B1 - Fraktion]]="","",VLOOKUP(Table1[[#This Row],[Hauptkörper - B1 - Fraktion]],'DD FD'!H:J,3,FALSE))</f>
        <v/>
      </c>
      <c r="LI98" s="574" t="str">
        <f>IF(Table1[[#This Row],[Hauptkörper - B1 - Gewicht
(in G)]]="","",Table1[[#This Row],[Hauptkörper - B1 - Gewicht
(in G)]])</f>
        <v/>
      </c>
      <c r="LJ98" s="574" t="str">
        <f>IF(Table1[[#This Row],[Hauptkörper - B1 - Lizenzierungs-pflichtig? (X=Ja)]]="","",Table1[[#This Row],[Hauptkörper - B1 - Lizenzierungs-pflichtig? (X=Ja)]])</f>
        <v/>
      </c>
      <c r="LK98" s="577" t="str">
        <f>IF(Table1[[#This Row],[Hauptkörper - B1 - Virgin Material]]="","",VLOOKUP(Table1[[#This Row],[Hauptkörper - B1 - Virgin Material]],'DD FD'!AJ:AK,2,FALSE))</f>
        <v/>
      </c>
      <c r="LL98" s="578" t="str">
        <f>IF(Table1[[#This Row],[Hauptkörper - B1 - Virgin Material Anteil (in %)]]="","",Table1[[#This Row],[Hauptkörper - B1 - Virgin Material Anteil (in %)]])</f>
        <v/>
      </c>
      <c r="LM98" s="577" t="str">
        <f>IF(Table1[[#This Row],[Hauptkörper - B1 - Recyceltes Material]]="","",VLOOKUP(Table1[[#This Row],[Hauptkörper - B1 - Recyceltes Material]],'DD FD'!AL:AM,2,FALSE))</f>
        <v/>
      </c>
      <c r="LN98" s="578" t="str">
        <f>IF(Table1[[#This Row],[Hauptkörper - B1 - Recyceltes Material Anteil (in %)]]="","",Table1[[#This Row],[Hauptkörper - B1 - Recyceltes Material Anteil (in %)]])</f>
        <v/>
      </c>
      <c r="LO98" s="579" t="str">
        <f>IF(Table1[[#This Row],[Hauptkörper - B1 - Beschichtung]]="","",VLOOKUP(Table1[[#This Row],[Hauptkörper - B1 - Beschichtung]],'DD FD'!AE:AF,2,FALSE))</f>
        <v/>
      </c>
      <c r="LP98" s="580" t="str">
        <f>IF(Table1[[#This Row],[Hauptkörper - B1 - Beschichtung Anteil (in %)]]="","",Table1[[#This Row],[Hauptkörper - B1 - Beschichtung Anteil (in %)]])</f>
        <v/>
      </c>
      <c r="LQ98" s="576" t="str">
        <f>IF(Table1[[#This Row],[Hauptkörper - B2 - Art]]="","",VLOOKUP(Table1[[#This Row],[Hauptkörper - B2 - Art]],'DD FD'!B:C,2,FALSE))</f>
        <v/>
      </c>
      <c r="LR98" s="577" t="str">
        <f>IF(Table1[[#This Row],[Hauptkörper - B2 - Fraktion]]="","",VLOOKUP(Table1[[#This Row],[Hauptkörper - B2 - Fraktion]],'DD FD'!H:J,3,FALSE))</f>
        <v/>
      </c>
      <c r="LS98" s="574" t="str">
        <f>IF(Table1[[#This Row],[Hauptkörper - B2 - Gewicht
(in G)]]="","",Table1[[#This Row],[Hauptkörper - B2 - Gewicht
(in G)]])</f>
        <v/>
      </c>
      <c r="LT98" s="574" t="str">
        <f>IF(Table1[[#This Row],[Hauptkörper - B2 - Lizenzierungs-pflichtig? (X=Ja)]]="","",Table1[[#This Row],[Hauptkörper - B2 - Lizenzierungs-pflichtig? (X=Ja)]])</f>
        <v/>
      </c>
      <c r="LU98" s="577" t="str">
        <f>IF(Table1[[#This Row],[Hauptkörper - B2 - Virgin Material]]="","",VLOOKUP(Table1[[#This Row],[Hauptkörper - B2 - Virgin Material]],'DD FD'!AJ:AK,2,FALSE))</f>
        <v/>
      </c>
      <c r="LV98" s="578" t="str">
        <f>IF(Table1[[#This Row],[Hauptkörper - B2 - Virgin Material Anteil (in %)]]="","",Table1[[#This Row],[Hauptkörper - B2 - Virgin Material Anteil (in %)]])</f>
        <v/>
      </c>
      <c r="LW98" s="577" t="str">
        <f>IF(Table1[[#This Row],[Hauptkörper - B2 - Recyceltes Material]]="","",VLOOKUP(Table1[[#This Row],[Hauptkörper - B2 - Recyceltes Material]],'DD FD'!AL:AM,2,FALSE))</f>
        <v/>
      </c>
      <c r="LX98" s="578" t="str">
        <f>IF(Table1[[#This Row],[Hauptkörper - B2 - Recyceltes Material Anteil (in %)]]="","",Table1[[#This Row],[Hauptkörper - B2 - Recyceltes Material Anteil (in %)]])</f>
        <v/>
      </c>
      <c r="LY98" s="577" t="str">
        <f>IF(Table1[[#This Row],[Hauptkörper - B2 - Beschichtung]]="","",VLOOKUP(Table1[[#This Row],[Hauptkörper - B2 - Beschichtung]],'DD FD'!AE:AF,2,FALSE))</f>
        <v/>
      </c>
      <c r="LZ98" s="580" t="str">
        <f>IF(Table1[[#This Row],[Hauptkörper - B2 - Beschichtung Anteil (in %)]]="","",Table1[[#This Row],[Hauptkörper - B2 - Beschichtung Anteil (in %)]])</f>
        <v/>
      </c>
      <c r="MA98" s="576" t="str">
        <f>IF(Table1[[#This Row],[Hauptkörper - B3 - Art]]="","",VLOOKUP(Table1[[#This Row],[Hauptkörper - B3 - Art]],'DD FD'!B:C,2,FALSE))</f>
        <v/>
      </c>
      <c r="MB98" s="577" t="str">
        <f>IF(Table1[[#This Row],[Hauptkörper - B3 - Fraktion]]="","",VLOOKUP(Table1[[#This Row],[Hauptkörper - B3 - Fraktion]],'DD FD'!H:J,3,FALSE))</f>
        <v/>
      </c>
      <c r="MC98" s="574" t="str">
        <f>IF(Table1[[#This Row],[Hauptkörper - B3 - Gewicht
(in G)]]="","",Table1[[#This Row],[Hauptkörper - B3 - Gewicht
(in G)]])</f>
        <v/>
      </c>
      <c r="MD98" s="574" t="str">
        <f>IF(Table1[[#This Row],[Hauptkörper - B3 - Lizenzierungs-pflichtig? (X=Ja)]]="","",Table1[[#This Row],[Hauptkörper - B3 - Lizenzierungs-pflichtig? (X=Ja)]])</f>
        <v/>
      </c>
      <c r="ME98" s="577" t="str">
        <f>IF(Table1[[#This Row],[Hauptkörper - B3 - Virgin Material]]="","",VLOOKUP(Table1[[#This Row],[Hauptkörper - B3 - Virgin Material]],'DD FD'!AJ:AK,2,FALSE))</f>
        <v/>
      </c>
      <c r="MF98" s="578" t="str">
        <f>IF(Table1[[#This Row],[Hauptkörper - B3 - Virgin Material Anteil (in %)]]="","",Table1[[#This Row],[Hauptkörper - B3 - Virgin Material Anteil (in %)]])</f>
        <v/>
      </c>
      <c r="MG98" s="577" t="str">
        <f>IF(Table1[[#This Row],[Hauptkörper - B3 - Recyceltes Material]]="","",VLOOKUP(Table1[[#This Row],[Hauptkörper - B3 - Recyceltes Material]],'DD FD'!AL:AM,2,FALSE))</f>
        <v/>
      </c>
      <c r="MH98" s="578" t="str">
        <f>IF(Table1[[#This Row],[Hauptkörper - B3 - Recyceltes Material Anteil (in %)]]="","",Table1[[#This Row],[Hauptkörper - B3 - Recyceltes Material Anteil (in %)]])</f>
        <v/>
      </c>
      <c r="MI98" s="577" t="str">
        <f>IF(Table1[[#This Row],[Hauptkörper - B3 - Beschichtung]]="","",VLOOKUP(Table1[[#This Row],[Hauptkörper - B3 - Beschichtung]],'DD FD'!AE:AF,2,FALSE))</f>
        <v/>
      </c>
      <c r="MJ98" s="580" t="str">
        <f>IF(Table1[[#This Row],[Hauptkörper - B3 - Beschichtung Anteil (in %)]]="","",Table1[[#This Row],[Hauptkörper - B3 - Beschichtung Anteil (in %)]])</f>
        <v/>
      </c>
      <c r="MK98" s="576" t="str">
        <f>IF(Table1[[#This Row],[Verschluss - B1 - Art]]="","",VLOOKUP(Table1[[#This Row],[Verschluss - B1 - Art]],'DD FD'!D:E,2,FALSE))</f>
        <v/>
      </c>
      <c r="ML98" s="577" t="str">
        <f>IF(Table1[[#This Row],[Verschluss - B1 - Fraktion]]="","",VLOOKUP(Table1[[#This Row],[Verschluss - B1 - Fraktion]],'DD FD'!H:J,3,FALSE))</f>
        <v/>
      </c>
      <c r="MM98" s="574" t="str">
        <f>IF(Table1[[#This Row],[Verschluss - B1 - Gewicht (in G)]]="","",Table1[[#This Row],[Verschluss - B1 - Gewicht (in G)]])</f>
        <v/>
      </c>
      <c r="MN98" s="574" t="str">
        <f>IF(Table1[[#This Row],[Verschluss - B1 - Lizenzierungs-pflichtig? (X=Ja)]]="","",Table1[[#This Row],[Verschluss - B1 - Lizenzierungs-pflichtig? (X=Ja)]])</f>
        <v/>
      </c>
      <c r="MO98" s="574" t="str">
        <f>IF(Table1[[#This Row],[Verschluss - B1 - Trennbar vom Hauptkörper? (X=Ja)]]="","",Table1[[#This Row],[Verschluss - B1 - Trennbar vom Hauptkörper? (X=Ja)]])</f>
        <v/>
      </c>
      <c r="MP98" s="577" t="str">
        <f>IF(Table1[[#This Row],[Verschluss - B1 - Virgin Material]]="","",VLOOKUP(Table1[[#This Row],[Verschluss - B1 - Virgin Material]],'DD FD'!AJ:AK,2,FALSE))</f>
        <v/>
      </c>
      <c r="MQ98" s="578" t="str">
        <f>IF(Table1[[#This Row],[Verschluss - B1 - Virgin Material Anteil (in %)]]="","",Table1[[#This Row],[Verschluss - B1 - Virgin Material Anteil (in %)]])</f>
        <v/>
      </c>
      <c r="MR98" s="577" t="str">
        <f>IF(Table1[[#This Row],[Verschluss - B1 - Recyceltes Material]]="","",VLOOKUP(Table1[[#This Row],[Verschluss - B1 - Recyceltes Material]],'DD FD'!AL:AM,2,FALSE))</f>
        <v/>
      </c>
      <c r="MS98" s="578" t="str">
        <f>IF(Table1[[#This Row],[Verschluss - B1 - Recyceltes Material Anteil (in %)]]="","",Table1[[#This Row],[Verschluss - B1 - Recyceltes Material Anteil (in %)]])</f>
        <v/>
      </c>
      <c r="MT98" s="577" t="str">
        <f>IF(Table1[[#This Row],[Verschluss - B1 - Beschichtung]]="","",VLOOKUP(Table1[[#This Row],[Verschluss - B1 - Beschichtung]],'DD FD'!AE:AF,2,FALSE))</f>
        <v/>
      </c>
      <c r="MU98" s="580" t="str">
        <f>IF(Table1[[#This Row],[Verschluss - B1 - Beschichtung Anteil (in %)]]="","",Table1[[#This Row],[Verschluss - B1 - Beschichtung Anteil (in %)]])</f>
        <v/>
      </c>
      <c r="MV98" s="576" t="str">
        <f>IF(Table1[[#This Row],[Verschluss - B2 - Art]]="","",VLOOKUP(Table1[[#This Row],[Verschluss - B2 - Art]],'DD FD'!D:E,2,FALSE))</f>
        <v/>
      </c>
      <c r="MW98" s="577" t="str">
        <f>IF(Table1[[#This Row],[Verschluss - B2 - Fraktion]]="","",VLOOKUP(Table1[[#This Row],[Verschluss - B2 - Fraktion]],'DD FD'!H:J,3,FALSE))</f>
        <v/>
      </c>
      <c r="MX98" s="574" t="str">
        <f>IF(Table1[[#This Row],[Verschluss - B2 - Gewicht (in G)]]="","",Table1[[#This Row],[Verschluss - B2 - Gewicht (in G)]])</f>
        <v/>
      </c>
      <c r="MY98" s="574" t="str">
        <f>IF(Table1[[#This Row],[Verschluss - B2 - Lizenzierungs-pflichtig? (X=Ja)]]="","",Table1[[#This Row],[Verschluss - B2 - Lizenzierungs-pflichtig? (X=Ja)]])</f>
        <v/>
      </c>
      <c r="MZ98" s="574" t="str">
        <f>IF(Table1[[#This Row],[Verschluss - B2 - Trennbar vom Hauptkörper? (X=Ja)]]="","",Table1[[#This Row],[Verschluss - B2 - Trennbar vom Hauptkörper? (X=Ja)]])</f>
        <v/>
      </c>
      <c r="NA98" s="577" t="str">
        <f>IF(Table1[[#This Row],[Verschluss - B2 - Virgin Material]]="","",VLOOKUP(Table1[[#This Row],[Verschluss - B2 - Virgin Material]],'DD FD'!AJ:AK,2,FALSE))</f>
        <v/>
      </c>
      <c r="NB98" s="578" t="str">
        <f>IF(Table1[[#This Row],[Verschluss - B2 - Virgin Material Anteil (in %)]]="","",Table1[[#This Row],[Verschluss - B2 - Virgin Material Anteil (in %)]])</f>
        <v/>
      </c>
      <c r="NC98" s="577" t="str">
        <f>IF(Table1[[#This Row],[Verschluss - B2 - Recyceltes Material]]="","",VLOOKUP(Table1[[#This Row],[Verschluss - B2 - Recyceltes Material]],'DD FD'!AL:AM,2,FALSE))</f>
        <v/>
      </c>
      <c r="ND98" s="578" t="str">
        <f>IF(Table1[[#This Row],[Verschluss - B2 - Recyceltes Material Anteil (in %)]]="","",Table1[[#This Row],[Verschluss - B2 - Recyceltes Material Anteil (in %)]])</f>
        <v/>
      </c>
      <c r="NE98" s="577" t="str">
        <f>IF(Table1[[#This Row],[Verschluss - B2 - Beschichtung]]="","",VLOOKUP(Table1[[#This Row],[Verschluss - B2 - Beschichtung]],'DD FD'!AE:AF,2,FALSE))</f>
        <v/>
      </c>
      <c r="NF98" s="580" t="str">
        <f>IF(Table1[[#This Row],[Verschluss - B2 - Beschichtung Anteil (in %)]]="","",Table1[[#This Row],[Verschluss - B2 - Beschichtung Anteil (in %)]])</f>
        <v/>
      </c>
      <c r="NG98" s="576" t="str">
        <f>IF(Table1[[#This Row],[Verschluss - B3 - Art]]="","",VLOOKUP(Table1[[#This Row],[Verschluss - B3 - Art]],'DD FD'!D:E,2,FALSE))</f>
        <v/>
      </c>
      <c r="NH98" s="577" t="str">
        <f>IF(Table1[[#This Row],[Verschluss - B3 - Fraktion]]="","",VLOOKUP(Table1[[#This Row],[Verschluss - B3 - Fraktion]],'DD FD'!H:J,3,FALSE))</f>
        <v/>
      </c>
      <c r="NI98" s="574" t="str">
        <f>IF(Table1[[#This Row],[Verschluss - B3 - Gewicht (in G)]]="","",Table1[[#This Row],[Verschluss - B3 - Gewicht (in G)]])</f>
        <v/>
      </c>
      <c r="NJ98" s="574" t="str">
        <f>IF(Table1[[#This Row],[Verschluss - B3 - Lizenzierungs-pflichtig? (X=Ja)]]="","",Table1[[#This Row],[Verschluss - B3 - Lizenzierungs-pflichtig? (X=Ja)]])</f>
        <v/>
      </c>
      <c r="NK98" s="574" t="str">
        <f>IF(Table1[[#This Row],[Verschluss - B3 - Trennbar vom Hauptkörper? (X=Ja)]]="","",Table1[[#This Row],[Verschluss - B3 - Trennbar vom Hauptkörper? (X=Ja)]])</f>
        <v/>
      </c>
      <c r="NL98" s="577" t="str">
        <f>IF(Table1[[#This Row],[Verschluss - B3 - Virgin Material]]="","",VLOOKUP(Table1[[#This Row],[Verschluss - B3 - Virgin Material]],'DD FD'!AJ:AK,2,FALSE))</f>
        <v/>
      </c>
      <c r="NM98" s="578" t="str">
        <f>IF(Table1[[#This Row],[Verschluss - B3 - Virgin Material Anteil (in %)]]="","",Table1[[#This Row],[Verschluss - B3 - Virgin Material Anteil (in %)]])</f>
        <v/>
      </c>
      <c r="NN98" s="577" t="str">
        <f>IF(Table1[[#This Row],[Verschluss - B3 - Recyceltes Material]]="","",VLOOKUP(Table1[[#This Row],[Verschluss - B3 - Recyceltes Material]],'DD FD'!AL:AM,2,FALSE))</f>
        <v/>
      </c>
      <c r="NO98" s="578" t="str">
        <f>IF(Table1[[#This Row],[Verschluss - B3 - Recyceltes Material Anteil (in %)]]="","",Table1[[#This Row],[Verschluss - B3 - Recyceltes Material Anteil (in %)]])</f>
        <v/>
      </c>
      <c r="NP98" s="577" t="str">
        <f>IF(Table1[[#This Row],[Verschluss - B3 - Beschichtung]]="","",VLOOKUP(Table1[[#This Row],[Verschluss - B3 - Beschichtung]],'DD FD'!AE:AF,2,FALSE))</f>
        <v/>
      </c>
      <c r="NQ98" s="580" t="str">
        <f>IF(Table1[[#This Row],[Verschluss - B3 - Beschichtung Anteil (in %)]]="","",Table1[[#This Row],[Verschluss - B3 - Beschichtung Anteil (in %)]])</f>
        <v/>
      </c>
      <c r="NR98" s="576" t="str">
        <f>IF(Table1[[#This Row],[Etikett - B1 - Art]]="","",VLOOKUP(Table1[[#This Row],[Etikett - B1 - Art]],'DD FD'!F:G,2,FALSE))</f>
        <v/>
      </c>
      <c r="NS98" s="577" t="str">
        <f>IF(Table1[[#This Row],[Etikett - B1 - Fraktion]]="","",VLOOKUP(Table1[[#This Row],[Etikett - B1 - Fraktion]],'DD FD'!H:J,3,FALSE))</f>
        <v/>
      </c>
      <c r="NT98" s="574" t="str">
        <f>IF(Table1[[#This Row],[Etikett - B1 - Gewicht (in G)]]="","",Table1[[#This Row],[Etikett - B1 - Gewicht (in G)]])</f>
        <v/>
      </c>
      <c r="NU98" s="574" t="str">
        <f>IF(Table1[[#This Row],[Etikett - B1 - Lizenzierungs-pflichtig? (X=Ja)]]="","",Table1[[#This Row],[Etikett - B1 - Lizenzierungs-pflichtig? (X=Ja)]])</f>
        <v/>
      </c>
      <c r="NV98" s="574" t="str">
        <f>IF(Table1[[#This Row],[Etikett - B1 - Trennbar vom Hauptkörper? (X=Ja)]]="","",Table1[[#This Row],[Etikett - B1 - Trennbar vom Hauptkörper? (X=Ja)]])</f>
        <v/>
      </c>
      <c r="NW98" s="577" t="str">
        <f>IF(Table1[[#This Row],[Etikett - B1 - Virgin Material]]="","",VLOOKUP(Table1[[#This Row],[Etikett - B1 - Virgin Material]],'DD FD'!AJ:AK,2,FALSE))</f>
        <v/>
      </c>
      <c r="NX98" s="578" t="str">
        <f>IF(Table1[[#This Row],[Etikett - B1 - Virgin Material Anteil (in %)]]="","",Table1[[#This Row],[Etikett - B1 - Virgin Material Anteil (in %)]])</f>
        <v/>
      </c>
      <c r="NY98" s="577" t="str">
        <f>IF(Table1[[#This Row],[Etikett - B1 - Recyceltes Material]]="","",VLOOKUP(Table1[[#This Row],[Etikett - B1 - Recyceltes Material]],'DD FD'!AL:AM,2,FALSE))</f>
        <v/>
      </c>
      <c r="NZ98" s="578" t="str">
        <f>IF(Table1[[#This Row],[Etikett - B1 - Recyceltes Material Anteil (in %)]]="","",Table1[[#This Row],[Etikett - B1 - Recyceltes Material Anteil (in %)]])</f>
        <v/>
      </c>
      <c r="OA98" s="577" t="str">
        <f>IF(Table1[[#This Row],[Etikett - B1 - Beschichtung]]="","",VLOOKUP(Table1[[#This Row],[Etikett - B1 - Beschichtung]],'DD FD'!AE:AF,2,FALSE))</f>
        <v/>
      </c>
      <c r="OB98" s="580" t="str">
        <f>IF(Table1[[#This Row],[Etikett - B1 - Beschichtung Anteil (in %)]]="","",Table1[[#This Row],[Etikett - B1 - Beschichtung Anteil (in %)]])</f>
        <v/>
      </c>
      <c r="OC98" s="576" t="str">
        <f>IF(Table1[[#This Row],[Etikett - B2 - Art]]="","",VLOOKUP(Table1[[#This Row],[Etikett - B2 - Art]],'DD FD'!F:G,2,FALSE))</f>
        <v/>
      </c>
      <c r="OD98" s="577" t="str">
        <f>IF(Table1[[#This Row],[Etikett - B2 - Fraktion]]="","",VLOOKUP(Table1[[#This Row],[Etikett - B2 - Fraktion]],'DD FD'!H:J,3,FALSE))</f>
        <v/>
      </c>
      <c r="OE98" s="574" t="str">
        <f>IF(Table1[[#This Row],[Etikett - B2 - Gewicht (in G)]]="","",Table1[[#This Row],[Etikett - B2 - Gewicht (in G)]])</f>
        <v/>
      </c>
      <c r="OF98" s="574" t="str">
        <f>IF(Table1[[#This Row],[Etikett - B2 - Lizenzierungs-pflichtig? (X=Ja)]]="","",Table1[[#This Row],[Etikett - B2 - Lizenzierungs-pflichtig? (X=Ja)]])</f>
        <v/>
      </c>
      <c r="OG98" s="574" t="str">
        <f>IF(Table1[[#This Row],[Etikett - B2 - Trennbar vom Hauptkörper? (X=Ja)]]="","",Table1[[#This Row],[Etikett - B2 - Trennbar vom Hauptkörper? (X=Ja)]])</f>
        <v/>
      </c>
      <c r="OH98" s="577" t="str">
        <f>IF(Table1[[#This Row],[Etikett - B2 - Virgin Material]]="","",VLOOKUP(Table1[[#This Row],[Etikett - B2 - Virgin Material]],'DD FD'!AJ:AK,2,FALSE))</f>
        <v/>
      </c>
      <c r="OI98" s="578" t="str">
        <f>IF(Table1[[#This Row],[Etikett - B2 - Virgin Material Anteil (in %)]]="","",Table1[[#This Row],[Etikett - B2 - Virgin Material Anteil (in %)]])</f>
        <v/>
      </c>
      <c r="OJ98" s="577" t="str">
        <f>IF(Table1[[#This Row],[Etikett - B2 - Recyceltes Material]]="","",VLOOKUP(Table1[[#This Row],[Etikett - B2 - Recyceltes Material]],'DD FD'!AL:AM,2,FALSE))</f>
        <v/>
      </c>
      <c r="OK98" s="578" t="str">
        <f>IF(Table1[[#This Row],[Etikett - B2 - Recyceltes Material Anteil (in %)]]="","",Table1[[#This Row],[Etikett - B2 - Recyceltes Material Anteil (in %)]])</f>
        <v/>
      </c>
      <c r="OL98" s="577" t="str">
        <f>IF(Table1[[#This Row],[Etikett - B2 - Beschichtung]]="","",VLOOKUP(Table1[[#This Row],[Etikett - B2 - Beschichtung]],'DD FD'!AE:AF,2,FALSE))</f>
        <v/>
      </c>
      <c r="OM98" s="580" t="str">
        <f>IF(Table1[[#This Row],[Etikett - B2 - Beschichtung Anteil (in %)]]="","",Table1[[#This Row],[Etikett - B2 - Beschichtung Anteil (in %)]])</f>
        <v/>
      </c>
      <c r="ON98" s="576" t="str">
        <f>IF(Table1[[#This Row],[Etikett - B3 - Art]]="","",VLOOKUP(Table1[[#This Row],[Etikett - B3 - Art]],'DD FD'!F:G,2,FALSE))</f>
        <v/>
      </c>
      <c r="OO98" s="577" t="str">
        <f>IF(Table1[[#This Row],[Etikett - B3 - Fraktion]]="","",VLOOKUP(Table1[[#This Row],[Etikett - B3 - Fraktion]],'DD FD'!H:J,3,FALSE))</f>
        <v/>
      </c>
      <c r="OP98" s="574" t="str">
        <f>IF(Table1[[#This Row],[Etikett - B3 - Gewicht (in G)]]="","",Table1[[#This Row],[Etikett - B3 - Gewicht (in G)]])</f>
        <v/>
      </c>
      <c r="OQ98" s="574" t="str">
        <f>IF(Table1[[#This Row],[Etikett - B3 - Lizenzierungs-pflichtig? (X=Ja)]]="","",Table1[[#This Row],[Etikett - B3 - Lizenzierungs-pflichtig? (X=Ja)]])</f>
        <v/>
      </c>
      <c r="OR98" s="574" t="str">
        <f>IF(Table1[[#This Row],[Etikett - B3 - Trennbar vom Hauptkörper? (X=Ja)]]="","",Table1[[#This Row],[Etikett - B3 - Trennbar vom Hauptkörper? (X=Ja)]])</f>
        <v/>
      </c>
      <c r="OS98" s="577" t="str">
        <f>IF(Table1[[#This Row],[Etikett - B3 - Virgin Material]]="","",VLOOKUP(Table1[[#This Row],[Etikett - B3 - Virgin Material]],'DD FD'!AJ:AK,2,FALSE))</f>
        <v/>
      </c>
      <c r="OT98" s="578" t="str">
        <f>IF(Table1[[#This Row],[Etikett - B3 - Virgin Material Anteil (in %)]]="","",Table1[[#This Row],[Etikett - B3 - Virgin Material Anteil (in %)]])</f>
        <v/>
      </c>
      <c r="OU98" s="577" t="str">
        <f>IF(Table1[[#This Row],[Etikett - B3 - Recyceltes Material]]="","",VLOOKUP(Table1[[#This Row],[Etikett - B3 - Recyceltes Material]],'DD FD'!AL:AM,2,FALSE))</f>
        <v/>
      </c>
      <c r="OV98" s="578" t="str">
        <f>IF(Table1[[#This Row],[Etikett - B3 - Recyceltes Material Anteil (in %)]]="","",Table1[[#This Row],[Etikett - B3 - Recyceltes Material Anteil (in %)]])</f>
        <v/>
      </c>
      <c r="OW98" s="577" t="str">
        <f>IF(Table1[[#This Row],[Etikett - B3 - Beschichtung]]="","",VLOOKUP(Table1[[#This Row],[Etikett - B3 - Beschichtung]],'DD FD'!AE:AF,2,FALSE))</f>
        <v/>
      </c>
      <c r="OX98" s="613" t="str">
        <f>IF(Table1[[#This Row],[Etikett - B3 - Beschichtung Anteil (in %)]]="","",Table1[[#This Row],[Etikett - B3 - Beschichtung Anteil (in %)]])</f>
        <v/>
      </c>
      <c r="OY98" s="618">
        <f>ROUNDUP(SUM(
IF(AND(LH98='DD FD'!$J$7,LJ98='DD FD'!$AI$3),LI98,0),
IF(AND(LR98='DD FD'!$J$7,LT98='DD FD'!$AI$3),LS98,0),
IF(AND(MB98='DD FD'!$J$7,MD98='DD FD'!$AI$3),MC98,0),
IF(AND(ML98='DD FD'!$J$7,MN98='DD FD'!$AI$3),MM98,0),
IF(AND(MW98='DD FD'!$J$7,MY98='DD FD'!$AI$3),MX98,0),
IF(AND(NH98='DD FD'!$J$7,NJ98='DD FD'!$AI$3),NI98,0),
IF(AND(NS98='DD FD'!$J$7,NU98='DD FD'!$AI$3),NT98,0),
IF(AND(OD98='DD FD'!$J$7,OF98='DD FD'!$AI$3),OE98,0),
IF(AND(OO98='DD FD'!$J$7,OQ98='DD FD'!$AI$3),OP98,0),
),2)</f>
        <v>0</v>
      </c>
      <c r="OZ98" s="617">
        <f>ROUNDUP(SUM(
IF(AND(LH98='DD FD'!$J$6,LJ98='DD FD'!$AI$3),LI98,0),
IF(AND(LR98='DD FD'!$J$6,LT98='DD FD'!$AI$3),LS98,0),
IF(AND(MB98='DD FD'!$J$6,MD98='DD FD'!$AI$3),MC98,0),
IF(AND(ML98='DD FD'!$J$6,MN98='DD FD'!$AI$3),MM98,0),
IF(AND(MW98='DD FD'!$J$6,MY98='DD FD'!$AI$3),MX98,0),
IF(AND(NH98='DD FD'!$J$6,NJ98='DD FD'!$AI$3),NI98,0),
IF(AND(NS98='DD FD'!$J$6,NU98='DD FD'!$AI$3),NT98,0),
IF(AND(OD98='DD FD'!$J$6,OF98='DD FD'!$AI$3),OE98,0),
IF(AND(OO98='DD FD'!$J$6,OQ98='DD FD'!$AI$3),OP98,0),
),2)</f>
        <v>0</v>
      </c>
      <c r="PA98" s="617">
        <f>ROUNDUP(SUM(
IF(AND(LH98='DD FD'!$J$10,LJ98='DD FD'!$AI$3),LI98,0),
IF(AND(LR98='DD FD'!$J$10,LT98='DD FD'!$AI$3),LS98,0),
IF(AND(MB98='DD FD'!$J$10,MD98='DD FD'!$AI$3),MC98,0),
IF(AND(ML98='DD FD'!$J$10,MN98='DD FD'!$AI$3),MM98,0),
IF(AND(MW98='DD FD'!$J$10,MY98='DD FD'!$AI$3),MX98,0),
IF(AND(NH98='DD FD'!$J$10,NJ98='DD FD'!$AI$3),NI98,0),
IF(AND(NS98='DD FD'!$J$10,NU98='DD FD'!$AI$3),NT98,0),
IF(AND(OD98='DD FD'!$J$10,OF98='DD FD'!$AI$3),OE98,0),
IF(AND(OO98='DD FD'!$J$10,OQ98='DD FD'!$AI$3),OP98,0),
),2)</f>
        <v>0</v>
      </c>
      <c r="PB98" s="617">
        <f>ROUNDUP(SUM(
IF(AND(LH98='DD FD'!$J$8,LJ98='DD FD'!$AI$3),LI98,0),
IF(AND(LR98='DD FD'!$J$8,LT98='DD FD'!$AI$3),LS98,0),
IF(AND(MB98='DD FD'!$J$8,MD98='DD FD'!$AI$3),MC98,0),
IF(AND(ML98='DD FD'!$J$8,MN98='DD FD'!$AI$3),MM98,0),
IF(AND(MW98='DD FD'!$J$8,MY98='DD FD'!$AI$3),MX98,0),
IF(AND(NH98='DD FD'!$J$8,NJ98='DD FD'!$AI$3),NI98,0),
IF(AND(NS98='DD FD'!$J$8,NU98='DD FD'!$AI$3),NT98,0),
IF(AND(OD98='DD FD'!$J$8,OF98='DD FD'!$AI$3),OE98,0),
IF(AND(OO98='DD FD'!$J$8,OQ98='DD FD'!$AI$3),OP98,0),
),2)</f>
        <v>0</v>
      </c>
      <c r="PC98" s="617">
        <f>ROUNDUP(SUM(
IF(AND(LH98='DD FD'!$J$5,LJ98='DD FD'!$AI$3),LI98,0),
IF(AND(LR98='DD FD'!$J$5,LT98='DD FD'!$AI$3),LS98,0),
IF(AND(MB98='DD FD'!$J$5,MD98='DD FD'!$AI$3),MC98,0),
IF(AND(ML98='DD FD'!$J$5,MN98='DD FD'!$AI$3),MM98,0),
IF(AND(MW98='DD FD'!$J$5,MY98='DD FD'!$AI$3),MX98,0),
IF(AND(NH98='DD FD'!$J$5,NJ98='DD FD'!$AI$3),NI98,0),
IF(AND(NS98='DD FD'!$J$5,NU98='DD FD'!$AI$3),NT98,0),
IF(AND(OD98='DD FD'!$J$5,OF98='DD FD'!$AI$3),OE98,0),
IF(AND(OO98='DD FD'!$J$5,OQ98='DD FD'!$AI$3),OP98,0),
),2)</f>
        <v>0</v>
      </c>
      <c r="PD98" s="617">
        <f>ROUNDUP(SUM(
IF(AND(LH98='DD FD'!$J$9,LJ98='DD FD'!$AI$3),LI98,0),
IF(AND(LR98='DD FD'!$J$9,LT98='DD FD'!$AI$3),LS98,0),
IF(AND(MB98='DD FD'!$J$9,MD98='DD FD'!$AI$3),MC98,0),
IF(AND(ML98='DD FD'!$J$9,MN98='DD FD'!$AI$3),MM98,0),
IF(AND(MW98='DD FD'!$J$9,MY98='DD FD'!$AI$3),MX98,0),
IF(AND(NH98='DD FD'!$J$9,NJ98='DD FD'!$AI$3),NI98,0),
IF(AND(NS98='DD FD'!$J$9,NU98='DD FD'!$AI$3),NT98,0),
IF(AND(OD98='DD FD'!$J$9,OF98='DD FD'!$AI$3),OE98,0),
IF(AND(OO98='DD FD'!$J$9,OQ98='DD FD'!$AI$3),OP98,0),
),2)</f>
        <v>0</v>
      </c>
      <c r="PE98" s="617">
        <f>ROUNDUP(SUM(
IF(AND(LH98='DD FD'!$J$4,LJ98='DD FD'!$AI$3),LI98,0),
IF(AND(LR98='DD FD'!$J$4,LT98='DD FD'!$AI$3),LS98,0),
IF(AND(MB98='DD FD'!$J$4,MD98='DD FD'!$AI$3),MC98,0),
IF(AND(ML98='DD FD'!$J$4,MN98='DD FD'!$AI$3),MM98,0),
IF(AND(MW98='DD FD'!$J$4,MY98='DD FD'!$AI$3),MX98,0),
IF(AND(NH98='DD FD'!$J$4,NJ98='DD FD'!$AI$3),NI98,0),
IF(AND(NS98='DD FD'!$J$4,NU98='DD FD'!$AI$3),NT98,0),
IF(AND(OD98='DD FD'!$J$4,OF98='DD FD'!$AI$3),OE98,0),
IF(AND(OO98='DD FD'!$J$4,OQ98='DD FD'!$AI$3),OP98,0),
),2)</f>
        <v>0</v>
      </c>
      <c r="PF98" s="619">
        <f>ROUNDUP(SUM(
IF(AND(LH98='DD FD'!$J$11,LJ98='DD FD'!$AI$3),LI98,0),
IF(AND(LR98='DD FD'!$J$11,LT98='DD FD'!$AI$3),LS98,0),
IF(AND(MB98='DD FD'!$J$11,MD98='DD FD'!$AI$3),MC98,0),
IF(AND(ML98='DD FD'!$J$11,MN98='DD FD'!$AI$3),MM98,0),
IF(AND(MW98='DD FD'!$J$11,MY98='DD FD'!$AI$3),MX98,0),
IF(AND(NH98='DD FD'!$J$11,NJ98='DD FD'!$AI$3),NI98,0),
IF(AND(NS98='DD FD'!$J$11,NU98='DD FD'!$AI$3),NT98,0),
IF(AND(OD98='DD FD'!$J$11,OF98='DD FD'!$AI$3),OE98,0),
IF(AND(OO98='DD FD'!$J$11,OQ98='DD FD'!$AI$3),OP98,0),
),2)</f>
        <v>0</v>
      </c>
    </row>
    <row r="99" spans="1:422">
      <c r="A99" s="806"/>
      <c r="B99" s="934"/>
      <c r="C99" s="247"/>
      <c r="D99" s="842"/>
      <c r="E99" s="247"/>
      <c r="F99" s="158"/>
      <c r="G99" s="710"/>
      <c r="H99" s="712"/>
      <c r="I99" s="936"/>
      <c r="J99" s="803"/>
      <c r="K99" s="150"/>
      <c r="L99" s="146" t="str">
        <f t="shared" si="27"/>
        <v/>
      </c>
      <c r="M99" s="501" t="str">
        <f t="shared" si="44"/>
        <v/>
      </c>
      <c r="N99" s="504"/>
      <c r="O99" s="113" t="str">
        <f t="shared" si="45"/>
        <v/>
      </c>
      <c r="P99" s="114" t="str">
        <f t="shared" si="28"/>
        <v/>
      </c>
      <c r="Q99" s="152"/>
      <c r="R99" s="152"/>
      <c r="S99" s="115" t="str">
        <f t="shared" si="46"/>
        <v/>
      </c>
      <c r="T99" s="159"/>
      <c r="U99" s="159"/>
      <c r="V99" s="157"/>
      <c r="W99" s="157"/>
      <c r="X99" s="157"/>
      <c r="Y99" s="772"/>
      <c r="Z99" s="158"/>
      <c r="AA99" s="144"/>
      <c r="AB99" s="112"/>
      <c r="AC99" s="153"/>
      <c r="AD99" s="153"/>
      <c r="AE99" s="153"/>
      <c r="AF99" s="153"/>
      <c r="AG99" s="153"/>
      <c r="AH99" s="153"/>
      <c r="AI99" s="152"/>
      <c r="AJ99" s="158"/>
      <c r="AK99" s="158"/>
      <c r="AL99" s="158"/>
      <c r="AM99" s="116" t="str">
        <f t="shared" si="47"/>
        <v/>
      </c>
      <c r="AN99" s="116" t="str">
        <f t="shared" si="48"/>
        <v/>
      </c>
      <c r="AO99" s="324"/>
      <c r="AP99" s="503"/>
      <c r="AQ99" s="487" t="str">
        <f t="shared" si="49"/>
        <v/>
      </c>
      <c r="AR99" s="113" t="str">
        <f t="shared" si="29"/>
        <v/>
      </c>
      <c r="AS99" s="113" t="str">
        <f t="shared" si="30"/>
        <v/>
      </c>
      <c r="AT99" s="113" t="str">
        <f t="shared" si="31"/>
        <v/>
      </c>
      <c r="AU99" s="113" t="str">
        <f t="shared" si="32"/>
        <v/>
      </c>
      <c r="AV99" s="159"/>
      <c r="AW99" s="157"/>
      <c r="AX99" s="157"/>
      <c r="AY99" s="157"/>
      <c r="AZ99" s="157"/>
      <c r="BA99" s="116" t="str">
        <f t="shared" si="33"/>
        <v/>
      </c>
      <c r="BB99" s="316"/>
      <c r="BC99" s="116" t="str">
        <f t="shared" si="34"/>
        <v/>
      </c>
      <c r="BD99" s="133" t="str">
        <f t="shared" si="35"/>
        <v/>
      </c>
      <c r="BE99" s="157"/>
      <c r="BF99" s="1180"/>
      <c r="BG99" s="1180"/>
      <c r="BH99" s="158"/>
      <c r="BI99" s="490"/>
      <c r="BJ99" s="514" t="str">
        <f t="shared" si="50"/>
        <v/>
      </c>
      <c r="BK99" s="789"/>
      <c r="BL99" s="116" t="str">
        <f t="shared" si="51"/>
        <v/>
      </c>
      <c r="BM99" s="144"/>
      <c r="BN99" s="144"/>
      <c r="BO99" s="144"/>
      <c r="BP99" s="790"/>
      <c r="BQ99" s="790"/>
      <c r="BR99" s="790"/>
      <c r="BS99" s="116" t="str">
        <f t="shared" si="36"/>
        <v/>
      </c>
      <c r="BT99" s="790"/>
      <c r="BU99" s="808" t="str">
        <f t="shared" si="37"/>
        <v/>
      </c>
      <c r="BV99" s="791"/>
      <c r="BW99" s="144"/>
      <c r="BX99" s="20"/>
      <c r="BY99" s="20"/>
      <c r="BZ99" s="20"/>
      <c r="CA99" s="792"/>
      <c r="CB99" s="1201"/>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782" t="str">
        <f t="shared" si="52"/>
        <v/>
      </c>
      <c r="EE99" s="519"/>
      <c r="EF99" s="793"/>
      <c r="EG99" s="519"/>
      <c r="EH99" s="794"/>
      <c r="EI99" s="790"/>
      <c r="EJ99" s="794"/>
      <c r="EK99" s="794"/>
      <c r="EL99" s="790"/>
      <c r="EM99" s="790"/>
      <c r="EN99" s="790"/>
      <c r="EO99" s="112" t="str">
        <f t="shared" si="38"/>
        <v/>
      </c>
      <c r="EP99" s="790"/>
      <c r="EQ99" s="488" t="str">
        <f t="shared" si="39"/>
        <v/>
      </c>
      <c r="ER99" s="1100"/>
      <c r="ES99" s="1099" t="str">
        <f t="shared" si="53"/>
        <v/>
      </c>
      <c r="ET99" s="525"/>
      <c r="EU99" s="148"/>
      <c r="EV99" s="148"/>
      <c r="EW99" s="148"/>
      <c r="EX99" s="148"/>
      <c r="EY99" s="148"/>
      <c r="EZ99" s="148"/>
      <c r="FA99" s="148"/>
      <c r="FB99" s="148"/>
      <c r="FC99" s="148"/>
      <c r="FD99" s="148"/>
      <c r="FE99" s="148"/>
      <c r="FF99" s="148"/>
      <c r="FG99" s="148"/>
      <c r="FH99" s="148"/>
      <c r="FI99" s="528"/>
      <c r="FJ99" s="513" t="str">
        <f t="shared" si="40"/>
        <v/>
      </c>
      <c r="FK99" s="158"/>
      <c r="FL99" s="850"/>
      <c r="FM99" s="850"/>
      <c r="FN99" s="850"/>
      <c r="FO99" s="850"/>
      <c r="FP99" s="850"/>
      <c r="FQ99" s="850"/>
      <c r="FR99" s="157"/>
      <c r="FS99" s="143"/>
      <c r="FT99" s="143"/>
      <c r="FU99" s="847" t="str">
        <f t="shared" si="41"/>
        <v/>
      </c>
      <c r="FV99" s="555"/>
      <c r="FW99" s="523" t="str">
        <f>IF(Table1[[#This Row],[Nonfood Inhaltstoffe - Komponente]]="","",VLOOKUP(Table1[[#This Row],[Nonfood Inhaltstoffe - Komponente]],'Dropdown Auswahl'!BJ:BK,2,FALSE))</f>
        <v/>
      </c>
      <c r="FX99" s="1013"/>
      <c r="FY99" s="1011" t="str">
        <f t="shared" si="42"/>
        <v/>
      </c>
      <c r="FZ99" s="152"/>
      <c r="GA99" s="152"/>
      <c r="GB99" s="152"/>
      <c r="GC99" s="529" t="str">
        <f t="shared" si="43"/>
        <v/>
      </c>
      <c r="GG99" s="21"/>
      <c r="GH99" s="21"/>
      <c r="GI99" s="1019"/>
      <c r="GJ99" s="1016" t="str">
        <f>IF(Table1[[#This Row],[Global Trade Item Number (GTIN)]]="","",Table1[[#This Row],[Global Trade Item Number (GTIN)]])</f>
        <v/>
      </c>
      <c r="GK99" s="555" t="str">
        <f>IF(Table1[[#This Row],[WAWI-Nr./ Kreditoren-Nummer
(ASDV)]]&lt;&gt;"",Table1[[#This Row],[WAWI-Nr./ Kreditoren-Nummer
(ASDV)]],"")</f>
        <v/>
      </c>
      <c r="GL99" s="165"/>
      <c r="GM99" s="165"/>
      <c r="GN99" s="165"/>
      <c r="GO99" s="485"/>
      <c r="GP99" s="534"/>
      <c r="GQ99" s="533"/>
      <c r="GR99" s="486"/>
      <c r="GS99" s="486"/>
      <c r="GT99" s="486"/>
      <c r="GU99" s="486"/>
      <c r="GV99" s="486"/>
      <c r="GW99" s="542"/>
      <c r="GX99" s="538"/>
      <c r="GY99" s="144"/>
      <c r="GZ99" s="480"/>
      <c r="HA99" s="158"/>
      <c r="HB99" s="480"/>
      <c r="HC99" s="480"/>
      <c r="HD99" s="480"/>
      <c r="HE99" s="480"/>
      <c r="HF99" s="480"/>
      <c r="HG99" s="480"/>
      <c r="HH99" s="538"/>
      <c r="HI99" s="480"/>
      <c r="HJ99" s="480"/>
      <c r="HK99" s="480"/>
      <c r="HL99" s="480"/>
      <c r="HM99" s="480"/>
      <c r="HN99" s="480"/>
      <c r="HO99" s="480"/>
      <c r="HP99" s="480"/>
      <c r="HQ99" s="480"/>
      <c r="HR99" s="538"/>
      <c r="HS99" s="480"/>
      <c r="HT99" s="480"/>
      <c r="HU99" s="480"/>
      <c r="HV99" s="480"/>
      <c r="HW99" s="480"/>
      <c r="HX99" s="480"/>
      <c r="HY99" s="480"/>
      <c r="HZ99" s="480"/>
      <c r="IA99" s="480"/>
      <c r="IB99" s="538"/>
      <c r="IC99" s="480"/>
      <c r="ID99" s="480"/>
      <c r="IE99" s="480"/>
      <c r="IF99" s="480"/>
      <c r="IG99" s="480"/>
      <c r="IH99" s="480"/>
      <c r="II99" s="480"/>
      <c r="IJ99" s="480"/>
      <c r="IK99" s="480"/>
      <c r="IL99" s="480"/>
      <c r="IM99" s="538"/>
      <c r="IN99" s="480"/>
      <c r="IO99" s="480"/>
      <c r="IP99" s="480"/>
      <c r="IQ99" s="480"/>
      <c r="IR99" s="480"/>
      <c r="IS99" s="480"/>
      <c r="IT99" s="480"/>
      <c r="IU99" s="480"/>
      <c r="IV99" s="480"/>
      <c r="IW99" s="480"/>
      <c r="IX99" s="538"/>
      <c r="IY99" s="480"/>
      <c r="IZ99" s="480"/>
      <c r="JA99" s="480"/>
      <c r="JB99" s="480"/>
      <c r="JC99" s="480"/>
      <c r="JD99" s="480"/>
      <c r="JE99" s="480"/>
      <c r="JF99" s="480"/>
      <c r="JG99" s="480"/>
      <c r="JH99" s="480"/>
      <c r="JI99" s="538"/>
      <c r="JJ99" s="480"/>
      <c r="JK99" s="480"/>
      <c r="JL99" s="480"/>
      <c r="JM99" s="480"/>
      <c r="JN99" s="480"/>
      <c r="JO99" s="480"/>
      <c r="JP99" s="480"/>
      <c r="JQ99" s="480"/>
      <c r="JR99" s="480"/>
      <c r="JS99" s="590"/>
      <c r="JT99" s="538"/>
      <c r="JU99" s="480"/>
      <c r="JV99" s="480"/>
      <c r="JW99" s="480"/>
      <c r="JX99" s="480"/>
      <c r="JY99" s="480"/>
      <c r="JZ99" s="480"/>
      <c r="KA99" s="480"/>
      <c r="KB99" s="480"/>
      <c r="KC99" s="480"/>
      <c r="KD99" s="480"/>
      <c r="KE99" s="538"/>
      <c r="KF99" s="480"/>
      <c r="KG99" s="480"/>
      <c r="KH99" s="480"/>
      <c r="KI99" s="480"/>
      <c r="KJ99" s="480"/>
      <c r="KK99" s="480"/>
      <c r="KL99" s="480"/>
      <c r="KM99" s="480"/>
      <c r="KN99" s="480"/>
      <c r="KO99" s="480"/>
      <c r="KR99" s="568" t="str">
        <f>IF(Table1[[#This Row],[GTIN]]&lt;&gt;"",Table1[[#This Row],[GTIN]],"")</f>
        <v/>
      </c>
      <c r="KS99" s="569" t="str">
        <f>Table1[[#This Row],[Kreditor]]</f>
        <v/>
      </c>
      <c r="KT99" s="570" t="str">
        <f>IF(Table1[[#This Row],[Gültig ab (Datum)]]&lt;&gt;"",Table1[[#This Row],[Gültig ab (Datum)]],"")</f>
        <v/>
      </c>
      <c r="KU99" s="570"/>
      <c r="KV99" s="583" t="str">
        <f>IF(Table1[[#This Row],[Artikel verpackt? 
(X=Ja)]]="","",Table1[[#This Row],[Artikel verpackt? 
(X=Ja)]])</f>
        <v/>
      </c>
      <c r="KW99" s="571" t="str">
        <f>IF(Table1[[#This Row],[Verpackung recyclingfähig?
(X=Ja)]]="","",Table1[[#This Row],[Verpackung recyclingfähig?
(X=Ja)]])</f>
        <v/>
      </c>
      <c r="KX99" s="572"/>
      <c r="KY99" s="573"/>
      <c r="KZ99" s="574"/>
      <c r="LA99" s="574"/>
      <c r="LB99" s="574"/>
      <c r="LC99" s="574"/>
      <c r="LD99" s="574"/>
      <c r="LE99" s="574"/>
      <c r="LF99" s="575"/>
      <c r="LG99" s="576" t="str">
        <f>IF(Table1[[#This Row],[Hauptkörper - B1 - Art]]="","",VLOOKUP(Table1[[#This Row],[Hauptkörper - B1 - Art]],'DD FD'!B:C,2,FALSE))</f>
        <v/>
      </c>
      <c r="LH99" s="577" t="str">
        <f>IF(Table1[[#This Row],[Hauptkörper - B1 - Fraktion]]="","",VLOOKUP(Table1[[#This Row],[Hauptkörper - B1 - Fraktion]],'DD FD'!H:J,3,FALSE))</f>
        <v/>
      </c>
      <c r="LI99" s="574" t="str">
        <f>IF(Table1[[#This Row],[Hauptkörper - B1 - Gewicht
(in G)]]="","",Table1[[#This Row],[Hauptkörper - B1 - Gewicht
(in G)]])</f>
        <v/>
      </c>
      <c r="LJ99" s="574" t="str">
        <f>IF(Table1[[#This Row],[Hauptkörper - B1 - Lizenzierungs-pflichtig? (X=Ja)]]="","",Table1[[#This Row],[Hauptkörper - B1 - Lizenzierungs-pflichtig? (X=Ja)]])</f>
        <v/>
      </c>
      <c r="LK99" s="577" t="str">
        <f>IF(Table1[[#This Row],[Hauptkörper - B1 - Virgin Material]]="","",VLOOKUP(Table1[[#This Row],[Hauptkörper - B1 - Virgin Material]],'DD FD'!AJ:AK,2,FALSE))</f>
        <v/>
      </c>
      <c r="LL99" s="578" t="str">
        <f>IF(Table1[[#This Row],[Hauptkörper - B1 - Virgin Material Anteil (in %)]]="","",Table1[[#This Row],[Hauptkörper - B1 - Virgin Material Anteil (in %)]])</f>
        <v/>
      </c>
      <c r="LM99" s="577" t="str">
        <f>IF(Table1[[#This Row],[Hauptkörper - B1 - Recyceltes Material]]="","",VLOOKUP(Table1[[#This Row],[Hauptkörper - B1 - Recyceltes Material]],'DD FD'!AL:AM,2,FALSE))</f>
        <v/>
      </c>
      <c r="LN99" s="578" t="str">
        <f>IF(Table1[[#This Row],[Hauptkörper - B1 - Recyceltes Material Anteil (in %)]]="","",Table1[[#This Row],[Hauptkörper - B1 - Recyceltes Material Anteil (in %)]])</f>
        <v/>
      </c>
      <c r="LO99" s="579" t="str">
        <f>IF(Table1[[#This Row],[Hauptkörper - B1 - Beschichtung]]="","",VLOOKUP(Table1[[#This Row],[Hauptkörper - B1 - Beschichtung]],'DD FD'!AE:AF,2,FALSE))</f>
        <v/>
      </c>
      <c r="LP99" s="580" t="str">
        <f>IF(Table1[[#This Row],[Hauptkörper - B1 - Beschichtung Anteil (in %)]]="","",Table1[[#This Row],[Hauptkörper - B1 - Beschichtung Anteil (in %)]])</f>
        <v/>
      </c>
      <c r="LQ99" s="576" t="str">
        <f>IF(Table1[[#This Row],[Hauptkörper - B2 - Art]]="","",VLOOKUP(Table1[[#This Row],[Hauptkörper - B2 - Art]],'DD FD'!B:C,2,FALSE))</f>
        <v/>
      </c>
      <c r="LR99" s="577" t="str">
        <f>IF(Table1[[#This Row],[Hauptkörper - B2 - Fraktion]]="","",VLOOKUP(Table1[[#This Row],[Hauptkörper - B2 - Fraktion]],'DD FD'!H:J,3,FALSE))</f>
        <v/>
      </c>
      <c r="LS99" s="574" t="str">
        <f>IF(Table1[[#This Row],[Hauptkörper - B2 - Gewicht
(in G)]]="","",Table1[[#This Row],[Hauptkörper - B2 - Gewicht
(in G)]])</f>
        <v/>
      </c>
      <c r="LT99" s="574" t="str">
        <f>IF(Table1[[#This Row],[Hauptkörper - B2 - Lizenzierungs-pflichtig? (X=Ja)]]="","",Table1[[#This Row],[Hauptkörper - B2 - Lizenzierungs-pflichtig? (X=Ja)]])</f>
        <v/>
      </c>
      <c r="LU99" s="577" t="str">
        <f>IF(Table1[[#This Row],[Hauptkörper - B2 - Virgin Material]]="","",VLOOKUP(Table1[[#This Row],[Hauptkörper - B2 - Virgin Material]],'DD FD'!AJ:AK,2,FALSE))</f>
        <v/>
      </c>
      <c r="LV99" s="578" t="str">
        <f>IF(Table1[[#This Row],[Hauptkörper - B2 - Virgin Material Anteil (in %)]]="","",Table1[[#This Row],[Hauptkörper - B2 - Virgin Material Anteil (in %)]])</f>
        <v/>
      </c>
      <c r="LW99" s="577" t="str">
        <f>IF(Table1[[#This Row],[Hauptkörper - B2 - Recyceltes Material]]="","",VLOOKUP(Table1[[#This Row],[Hauptkörper - B2 - Recyceltes Material]],'DD FD'!AL:AM,2,FALSE))</f>
        <v/>
      </c>
      <c r="LX99" s="578" t="str">
        <f>IF(Table1[[#This Row],[Hauptkörper - B2 - Recyceltes Material Anteil (in %)]]="","",Table1[[#This Row],[Hauptkörper - B2 - Recyceltes Material Anteil (in %)]])</f>
        <v/>
      </c>
      <c r="LY99" s="577" t="str">
        <f>IF(Table1[[#This Row],[Hauptkörper - B2 - Beschichtung]]="","",VLOOKUP(Table1[[#This Row],[Hauptkörper - B2 - Beschichtung]],'DD FD'!AE:AF,2,FALSE))</f>
        <v/>
      </c>
      <c r="LZ99" s="580" t="str">
        <f>IF(Table1[[#This Row],[Hauptkörper - B2 - Beschichtung Anteil (in %)]]="","",Table1[[#This Row],[Hauptkörper - B2 - Beschichtung Anteil (in %)]])</f>
        <v/>
      </c>
      <c r="MA99" s="576" t="str">
        <f>IF(Table1[[#This Row],[Hauptkörper - B3 - Art]]="","",VLOOKUP(Table1[[#This Row],[Hauptkörper - B3 - Art]],'DD FD'!B:C,2,FALSE))</f>
        <v/>
      </c>
      <c r="MB99" s="577" t="str">
        <f>IF(Table1[[#This Row],[Hauptkörper - B3 - Fraktion]]="","",VLOOKUP(Table1[[#This Row],[Hauptkörper - B3 - Fraktion]],'DD FD'!H:J,3,FALSE))</f>
        <v/>
      </c>
      <c r="MC99" s="574" t="str">
        <f>IF(Table1[[#This Row],[Hauptkörper - B3 - Gewicht
(in G)]]="","",Table1[[#This Row],[Hauptkörper - B3 - Gewicht
(in G)]])</f>
        <v/>
      </c>
      <c r="MD99" s="574" t="str">
        <f>IF(Table1[[#This Row],[Hauptkörper - B3 - Lizenzierungs-pflichtig? (X=Ja)]]="","",Table1[[#This Row],[Hauptkörper - B3 - Lizenzierungs-pflichtig? (X=Ja)]])</f>
        <v/>
      </c>
      <c r="ME99" s="577" t="str">
        <f>IF(Table1[[#This Row],[Hauptkörper - B3 - Virgin Material]]="","",VLOOKUP(Table1[[#This Row],[Hauptkörper - B3 - Virgin Material]],'DD FD'!AJ:AK,2,FALSE))</f>
        <v/>
      </c>
      <c r="MF99" s="578" t="str">
        <f>IF(Table1[[#This Row],[Hauptkörper - B3 - Virgin Material Anteil (in %)]]="","",Table1[[#This Row],[Hauptkörper - B3 - Virgin Material Anteil (in %)]])</f>
        <v/>
      </c>
      <c r="MG99" s="577" t="str">
        <f>IF(Table1[[#This Row],[Hauptkörper - B3 - Recyceltes Material]]="","",VLOOKUP(Table1[[#This Row],[Hauptkörper - B3 - Recyceltes Material]],'DD FD'!AL:AM,2,FALSE))</f>
        <v/>
      </c>
      <c r="MH99" s="578" t="str">
        <f>IF(Table1[[#This Row],[Hauptkörper - B3 - Recyceltes Material Anteil (in %)]]="","",Table1[[#This Row],[Hauptkörper - B3 - Recyceltes Material Anteil (in %)]])</f>
        <v/>
      </c>
      <c r="MI99" s="577" t="str">
        <f>IF(Table1[[#This Row],[Hauptkörper - B3 - Beschichtung]]="","",VLOOKUP(Table1[[#This Row],[Hauptkörper - B3 - Beschichtung]],'DD FD'!AE:AF,2,FALSE))</f>
        <v/>
      </c>
      <c r="MJ99" s="580" t="str">
        <f>IF(Table1[[#This Row],[Hauptkörper - B3 - Beschichtung Anteil (in %)]]="","",Table1[[#This Row],[Hauptkörper - B3 - Beschichtung Anteil (in %)]])</f>
        <v/>
      </c>
      <c r="MK99" s="576" t="str">
        <f>IF(Table1[[#This Row],[Verschluss - B1 - Art]]="","",VLOOKUP(Table1[[#This Row],[Verschluss - B1 - Art]],'DD FD'!D:E,2,FALSE))</f>
        <v/>
      </c>
      <c r="ML99" s="577" t="str">
        <f>IF(Table1[[#This Row],[Verschluss - B1 - Fraktion]]="","",VLOOKUP(Table1[[#This Row],[Verschluss - B1 - Fraktion]],'DD FD'!H:J,3,FALSE))</f>
        <v/>
      </c>
      <c r="MM99" s="574" t="str">
        <f>IF(Table1[[#This Row],[Verschluss - B1 - Gewicht (in G)]]="","",Table1[[#This Row],[Verschluss - B1 - Gewicht (in G)]])</f>
        <v/>
      </c>
      <c r="MN99" s="574" t="str">
        <f>IF(Table1[[#This Row],[Verschluss - B1 - Lizenzierungs-pflichtig? (X=Ja)]]="","",Table1[[#This Row],[Verschluss - B1 - Lizenzierungs-pflichtig? (X=Ja)]])</f>
        <v/>
      </c>
      <c r="MO99" s="574" t="str">
        <f>IF(Table1[[#This Row],[Verschluss - B1 - Trennbar vom Hauptkörper? (X=Ja)]]="","",Table1[[#This Row],[Verschluss - B1 - Trennbar vom Hauptkörper? (X=Ja)]])</f>
        <v/>
      </c>
      <c r="MP99" s="577" t="str">
        <f>IF(Table1[[#This Row],[Verschluss - B1 - Virgin Material]]="","",VLOOKUP(Table1[[#This Row],[Verschluss - B1 - Virgin Material]],'DD FD'!AJ:AK,2,FALSE))</f>
        <v/>
      </c>
      <c r="MQ99" s="578" t="str">
        <f>IF(Table1[[#This Row],[Verschluss - B1 - Virgin Material Anteil (in %)]]="","",Table1[[#This Row],[Verschluss - B1 - Virgin Material Anteil (in %)]])</f>
        <v/>
      </c>
      <c r="MR99" s="577" t="str">
        <f>IF(Table1[[#This Row],[Verschluss - B1 - Recyceltes Material]]="","",VLOOKUP(Table1[[#This Row],[Verschluss - B1 - Recyceltes Material]],'DD FD'!AL:AM,2,FALSE))</f>
        <v/>
      </c>
      <c r="MS99" s="578" t="str">
        <f>IF(Table1[[#This Row],[Verschluss - B1 - Recyceltes Material Anteil (in %)]]="","",Table1[[#This Row],[Verschluss - B1 - Recyceltes Material Anteil (in %)]])</f>
        <v/>
      </c>
      <c r="MT99" s="577" t="str">
        <f>IF(Table1[[#This Row],[Verschluss - B1 - Beschichtung]]="","",VLOOKUP(Table1[[#This Row],[Verschluss - B1 - Beschichtung]],'DD FD'!AE:AF,2,FALSE))</f>
        <v/>
      </c>
      <c r="MU99" s="580" t="str">
        <f>IF(Table1[[#This Row],[Verschluss - B1 - Beschichtung Anteil (in %)]]="","",Table1[[#This Row],[Verschluss - B1 - Beschichtung Anteil (in %)]])</f>
        <v/>
      </c>
      <c r="MV99" s="576" t="str">
        <f>IF(Table1[[#This Row],[Verschluss - B2 - Art]]="","",VLOOKUP(Table1[[#This Row],[Verschluss - B2 - Art]],'DD FD'!D:E,2,FALSE))</f>
        <v/>
      </c>
      <c r="MW99" s="577" t="str">
        <f>IF(Table1[[#This Row],[Verschluss - B2 - Fraktion]]="","",VLOOKUP(Table1[[#This Row],[Verschluss - B2 - Fraktion]],'DD FD'!H:J,3,FALSE))</f>
        <v/>
      </c>
      <c r="MX99" s="574" t="str">
        <f>IF(Table1[[#This Row],[Verschluss - B2 - Gewicht (in G)]]="","",Table1[[#This Row],[Verschluss - B2 - Gewicht (in G)]])</f>
        <v/>
      </c>
      <c r="MY99" s="574" t="str">
        <f>IF(Table1[[#This Row],[Verschluss - B2 - Lizenzierungs-pflichtig? (X=Ja)]]="","",Table1[[#This Row],[Verschluss - B2 - Lizenzierungs-pflichtig? (X=Ja)]])</f>
        <v/>
      </c>
      <c r="MZ99" s="574" t="str">
        <f>IF(Table1[[#This Row],[Verschluss - B2 - Trennbar vom Hauptkörper? (X=Ja)]]="","",Table1[[#This Row],[Verschluss - B2 - Trennbar vom Hauptkörper? (X=Ja)]])</f>
        <v/>
      </c>
      <c r="NA99" s="577" t="str">
        <f>IF(Table1[[#This Row],[Verschluss - B2 - Virgin Material]]="","",VLOOKUP(Table1[[#This Row],[Verschluss - B2 - Virgin Material]],'DD FD'!AJ:AK,2,FALSE))</f>
        <v/>
      </c>
      <c r="NB99" s="578" t="str">
        <f>IF(Table1[[#This Row],[Verschluss - B2 - Virgin Material Anteil (in %)]]="","",Table1[[#This Row],[Verschluss - B2 - Virgin Material Anteil (in %)]])</f>
        <v/>
      </c>
      <c r="NC99" s="577" t="str">
        <f>IF(Table1[[#This Row],[Verschluss - B2 - Recyceltes Material]]="","",VLOOKUP(Table1[[#This Row],[Verschluss - B2 - Recyceltes Material]],'DD FD'!AL:AM,2,FALSE))</f>
        <v/>
      </c>
      <c r="ND99" s="578" t="str">
        <f>IF(Table1[[#This Row],[Verschluss - B2 - Recyceltes Material Anteil (in %)]]="","",Table1[[#This Row],[Verschluss - B2 - Recyceltes Material Anteil (in %)]])</f>
        <v/>
      </c>
      <c r="NE99" s="577" t="str">
        <f>IF(Table1[[#This Row],[Verschluss - B2 - Beschichtung]]="","",VLOOKUP(Table1[[#This Row],[Verschluss - B2 - Beschichtung]],'DD FD'!AE:AF,2,FALSE))</f>
        <v/>
      </c>
      <c r="NF99" s="580" t="str">
        <f>IF(Table1[[#This Row],[Verschluss - B2 - Beschichtung Anteil (in %)]]="","",Table1[[#This Row],[Verschluss - B2 - Beschichtung Anteil (in %)]])</f>
        <v/>
      </c>
      <c r="NG99" s="576" t="str">
        <f>IF(Table1[[#This Row],[Verschluss - B3 - Art]]="","",VLOOKUP(Table1[[#This Row],[Verschluss - B3 - Art]],'DD FD'!D:E,2,FALSE))</f>
        <v/>
      </c>
      <c r="NH99" s="577" t="str">
        <f>IF(Table1[[#This Row],[Verschluss - B3 - Fraktion]]="","",VLOOKUP(Table1[[#This Row],[Verschluss - B3 - Fraktion]],'DD FD'!H:J,3,FALSE))</f>
        <v/>
      </c>
      <c r="NI99" s="574" t="str">
        <f>IF(Table1[[#This Row],[Verschluss - B3 - Gewicht (in G)]]="","",Table1[[#This Row],[Verschluss - B3 - Gewicht (in G)]])</f>
        <v/>
      </c>
      <c r="NJ99" s="574" t="str">
        <f>IF(Table1[[#This Row],[Verschluss - B3 - Lizenzierungs-pflichtig? (X=Ja)]]="","",Table1[[#This Row],[Verschluss - B3 - Lizenzierungs-pflichtig? (X=Ja)]])</f>
        <v/>
      </c>
      <c r="NK99" s="574" t="str">
        <f>IF(Table1[[#This Row],[Verschluss - B3 - Trennbar vom Hauptkörper? (X=Ja)]]="","",Table1[[#This Row],[Verschluss - B3 - Trennbar vom Hauptkörper? (X=Ja)]])</f>
        <v/>
      </c>
      <c r="NL99" s="577" t="str">
        <f>IF(Table1[[#This Row],[Verschluss - B3 - Virgin Material]]="","",VLOOKUP(Table1[[#This Row],[Verschluss - B3 - Virgin Material]],'DD FD'!AJ:AK,2,FALSE))</f>
        <v/>
      </c>
      <c r="NM99" s="578" t="str">
        <f>IF(Table1[[#This Row],[Verschluss - B3 - Virgin Material Anteil (in %)]]="","",Table1[[#This Row],[Verschluss - B3 - Virgin Material Anteil (in %)]])</f>
        <v/>
      </c>
      <c r="NN99" s="577" t="str">
        <f>IF(Table1[[#This Row],[Verschluss - B3 - Recyceltes Material]]="","",VLOOKUP(Table1[[#This Row],[Verschluss - B3 - Recyceltes Material]],'DD FD'!AL:AM,2,FALSE))</f>
        <v/>
      </c>
      <c r="NO99" s="578" t="str">
        <f>IF(Table1[[#This Row],[Verschluss - B3 - Recyceltes Material Anteil (in %)]]="","",Table1[[#This Row],[Verschluss - B3 - Recyceltes Material Anteil (in %)]])</f>
        <v/>
      </c>
      <c r="NP99" s="577" t="str">
        <f>IF(Table1[[#This Row],[Verschluss - B3 - Beschichtung]]="","",VLOOKUP(Table1[[#This Row],[Verschluss - B3 - Beschichtung]],'DD FD'!AE:AF,2,FALSE))</f>
        <v/>
      </c>
      <c r="NQ99" s="580" t="str">
        <f>IF(Table1[[#This Row],[Verschluss - B3 - Beschichtung Anteil (in %)]]="","",Table1[[#This Row],[Verschluss - B3 - Beschichtung Anteil (in %)]])</f>
        <v/>
      </c>
      <c r="NR99" s="576" t="str">
        <f>IF(Table1[[#This Row],[Etikett - B1 - Art]]="","",VLOOKUP(Table1[[#This Row],[Etikett - B1 - Art]],'DD FD'!F:G,2,FALSE))</f>
        <v/>
      </c>
      <c r="NS99" s="577" t="str">
        <f>IF(Table1[[#This Row],[Etikett - B1 - Fraktion]]="","",VLOOKUP(Table1[[#This Row],[Etikett - B1 - Fraktion]],'DD FD'!H:J,3,FALSE))</f>
        <v/>
      </c>
      <c r="NT99" s="574" t="str">
        <f>IF(Table1[[#This Row],[Etikett - B1 - Gewicht (in G)]]="","",Table1[[#This Row],[Etikett - B1 - Gewicht (in G)]])</f>
        <v/>
      </c>
      <c r="NU99" s="574" t="str">
        <f>IF(Table1[[#This Row],[Etikett - B1 - Lizenzierungs-pflichtig? (X=Ja)]]="","",Table1[[#This Row],[Etikett - B1 - Lizenzierungs-pflichtig? (X=Ja)]])</f>
        <v/>
      </c>
      <c r="NV99" s="574" t="str">
        <f>IF(Table1[[#This Row],[Etikett - B1 - Trennbar vom Hauptkörper? (X=Ja)]]="","",Table1[[#This Row],[Etikett - B1 - Trennbar vom Hauptkörper? (X=Ja)]])</f>
        <v/>
      </c>
      <c r="NW99" s="577" t="str">
        <f>IF(Table1[[#This Row],[Etikett - B1 - Virgin Material]]="","",VLOOKUP(Table1[[#This Row],[Etikett - B1 - Virgin Material]],'DD FD'!AJ:AK,2,FALSE))</f>
        <v/>
      </c>
      <c r="NX99" s="578" t="str">
        <f>IF(Table1[[#This Row],[Etikett - B1 - Virgin Material Anteil (in %)]]="","",Table1[[#This Row],[Etikett - B1 - Virgin Material Anteil (in %)]])</f>
        <v/>
      </c>
      <c r="NY99" s="577" t="str">
        <f>IF(Table1[[#This Row],[Etikett - B1 - Recyceltes Material]]="","",VLOOKUP(Table1[[#This Row],[Etikett - B1 - Recyceltes Material]],'DD FD'!AL:AM,2,FALSE))</f>
        <v/>
      </c>
      <c r="NZ99" s="578" t="str">
        <f>IF(Table1[[#This Row],[Etikett - B1 - Recyceltes Material Anteil (in %)]]="","",Table1[[#This Row],[Etikett - B1 - Recyceltes Material Anteil (in %)]])</f>
        <v/>
      </c>
      <c r="OA99" s="577" t="str">
        <f>IF(Table1[[#This Row],[Etikett - B1 - Beschichtung]]="","",VLOOKUP(Table1[[#This Row],[Etikett - B1 - Beschichtung]],'DD FD'!AE:AF,2,FALSE))</f>
        <v/>
      </c>
      <c r="OB99" s="580" t="str">
        <f>IF(Table1[[#This Row],[Etikett - B1 - Beschichtung Anteil (in %)]]="","",Table1[[#This Row],[Etikett - B1 - Beschichtung Anteil (in %)]])</f>
        <v/>
      </c>
      <c r="OC99" s="576" t="str">
        <f>IF(Table1[[#This Row],[Etikett - B2 - Art]]="","",VLOOKUP(Table1[[#This Row],[Etikett - B2 - Art]],'DD FD'!F:G,2,FALSE))</f>
        <v/>
      </c>
      <c r="OD99" s="577" t="str">
        <f>IF(Table1[[#This Row],[Etikett - B2 - Fraktion]]="","",VLOOKUP(Table1[[#This Row],[Etikett - B2 - Fraktion]],'DD FD'!H:J,3,FALSE))</f>
        <v/>
      </c>
      <c r="OE99" s="574" t="str">
        <f>IF(Table1[[#This Row],[Etikett - B2 - Gewicht (in G)]]="","",Table1[[#This Row],[Etikett - B2 - Gewicht (in G)]])</f>
        <v/>
      </c>
      <c r="OF99" s="574" t="str">
        <f>IF(Table1[[#This Row],[Etikett - B2 - Lizenzierungs-pflichtig? (X=Ja)]]="","",Table1[[#This Row],[Etikett - B2 - Lizenzierungs-pflichtig? (X=Ja)]])</f>
        <v/>
      </c>
      <c r="OG99" s="574" t="str">
        <f>IF(Table1[[#This Row],[Etikett - B2 - Trennbar vom Hauptkörper? (X=Ja)]]="","",Table1[[#This Row],[Etikett - B2 - Trennbar vom Hauptkörper? (X=Ja)]])</f>
        <v/>
      </c>
      <c r="OH99" s="577" t="str">
        <f>IF(Table1[[#This Row],[Etikett - B2 - Virgin Material]]="","",VLOOKUP(Table1[[#This Row],[Etikett - B2 - Virgin Material]],'DD FD'!AJ:AK,2,FALSE))</f>
        <v/>
      </c>
      <c r="OI99" s="578" t="str">
        <f>IF(Table1[[#This Row],[Etikett - B2 - Virgin Material Anteil (in %)]]="","",Table1[[#This Row],[Etikett - B2 - Virgin Material Anteil (in %)]])</f>
        <v/>
      </c>
      <c r="OJ99" s="577" t="str">
        <f>IF(Table1[[#This Row],[Etikett - B2 - Recyceltes Material]]="","",VLOOKUP(Table1[[#This Row],[Etikett - B2 - Recyceltes Material]],'DD FD'!AL:AM,2,FALSE))</f>
        <v/>
      </c>
      <c r="OK99" s="578" t="str">
        <f>IF(Table1[[#This Row],[Etikett - B2 - Recyceltes Material Anteil (in %)]]="","",Table1[[#This Row],[Etikett - B2 - Recyceltes Material Anteil (in %)]])</f>
        <v/>
      </c>
      <c r="OL99" s="577" t="str">
        <f>IF(Table1[[#This Row],[Etikett - B2 - Beschichtung]]="","",VLOOKUP(Table1[[#This Row],[Etikett - B2 - Beschichtung]],'DD FD'!AE:AF,2,FALSE))</f>
        <v/>
      </c>
      <c r="OM99" s="580" t="str">
        <f>IF(Table1[[#This Row],[Etikett - B2 - Beschichtung Anteil (in %)]]="","",Table1[[#This Row],[Etikett - B2 - Beschichtung Anteil (in %)]])</f>
        <v/>
      </c>
      <c r="ON99" s="576" t="str">
        <f>IF(Table1[[#This Row],[Etikett - B3 - Art]]="","",VLOOKUP(Table1[[#This Row],[Etikett - B3 - Art]],'DD FD'!F:G,2,FALSE))</f>
        <v/>
      </c>
      <c r="OO99" s="577" t="str">
        <f>IF(Table1[[#This Row],[Etikett - B3 - Fraktion]]="","",VLOOKUP(Table1[[#This Row],[Etikett - B3 - Fraktion]],'DD FD'!H:J,3,FALSE))</f>
        <v/>
      </c>
      <c r="OP99" s="574" t="str">
        <f>IF(Table1[[#This Row],[Etikett - B3 - Gewicht (in G)]]="","",Table1[[#This Row],[Etikett - B3 - Gewicht (in G)]])</f>
        <v/>
      </c>
      <c r="OQ99" s="574" t="str">
        <f>IF(Table1[[#This Row],[Etikett - B3 - Lizenzierungs-pflichtig? (X=Ja)]]="","",Table1[[#This Row],[Etikett - B3 - Lizenzierungs-pflichtig? (X=Ja)]])</f>
        <v/>
      </c>
      <c r="OR99" s="574" t="str">
        <f>IF(Table1[[#This Row],[Etikett - B3 - Trennbar vom Hauptkörper? (X=Ja)]]="","",Table1[[#This Row],[Etikett - B3 - Trennbar vom Hauptkörper? (X=Ja)]])</f>
        <v/>
      </c>
      <c r="OS99" s="577" t="str">
        <f>IF(Table1[[#This Row],[Etikett - B3 - Virgin Material]]="","",VLOOKUP(Table1[[#This Row],[Etikett - B3 - Virgin Material]],'DD FD'!AJ:AK,2,FALSE))</f>
        <v/>
      </c>
      <c r="OT99" s="578" t="str">
        <f>IF(Table1[[#This Row],[Etikett - B3 - Virgin Material Anteil (in %)]]="","",Table1[[#This Row],[Etikett - B3 - Virgin Material Anteil (in %)]])</f>
        <v/>
      </c>
      <c r="OU99" s="577" t="str">
        <f>IF(Table1[[#This Row],[Etikett - B3 - Recyceltes Material]]="","",VLOOKUP(Table1[[#This Row],[Etikett - B3 - Recyceltes Material]],'DD FD'!AL:AM,2,FALSE))</f>
        <v/>
      </c>
      <c r="OV99" s="578" t="str">
        <f>IF(Table1[[#This Row],[Etikett - B3 - Recyceltes Material Anteil (in %)]]="","",Table1[[#This Row],[Etikett - B3 - Recyceltes Material Anteil (in %)]])</f>
        <v/>
      </c>
      <c r="OW99" s="577" t="str">
        <f>IF(Table1[[#This Row],[Etikett - B3 - Beschichtung]]="","",VLOOKUP(Table1[[#This Row],[Etikett - B3 - Beschichtung]],'DD FD'!AE:AF,2,FALSE))</f>
        <v/>
      </c>
      <c r="OX99" s="613" t="str">
        <f>IF(Table1[[#This Row],[Etikett - B3 - Beschichtung Anteil (in %)]]="","",Table1[[#This Row],[Etikett - B3 - Beschichtung Anteil (in %)]])</f>
        <v/>
      </c>
      <c r="OY99" s="618">
        <f>ROUNDUP(SUM(
IF(AND(LH99='DD FD'!$J$7,LJ99='DD FD'!$AI$3),LI99,0),
IF(AND(LR99='DD FD'!$J$7,LT99='DD FD'!$AI$3),LS99,0),
IF(AND(MB99='DD FD'!$J$7,MD99='DD FD'!$AI$3),MC99,0),
IF(AND(ML99='DD FD'!$J$7,MN99='DD FD'!$AI$3),MM99,0),
IF(AND(MW99='DD FD'!$J$7,MY99='DD FD'!$AI$3),MX99,0),
IF(AND(NH99='DD FD'!$J$7,NJ99='DD FD'!$AI$3),NI99,0),
IF(AND(NS99='DD FD'!$J$7,NU99='DD FD'!$AI$3),NT99,0),
IF(AND(OD99='DD FD'!$J$7,OF99='DD FD'!$AI$3),OE99,0),
IF(AND(OO99='DD FD'!$J$7,OQ99='DD FD'!$AI$3),OP99,0),
),2)</f>
        <v>0</v>
      </c>
      <c r="OZ99" s="617">
        <f>ROUNDUP(SUM(
IF(AND(LH99='DD FD'!$J$6,LJ99='DD FD'!$AI$3),LI99,0),
IF(AND(LR99='DD FD'!$J$6,LT99='DD FD'!$AI$3),LS99,0),
IF(AND(MB99='DD FD'!$J$6,MD99='DD FD'!$AI$3),MC99,0),
IF(AND(ML99='DD FD'!$J$6,MN99='DD FD'!$AI$3),MM99,0),
IF(AND(MW99='DD FD'!$J$6,MY99='DD FD'!$AI$3),MX99,0),
IF(AND(NH99='DD FD'!$J$6,NJ99='DD FD'!$AI$3),NI99,0),
IF(AND(NS99='DD FD'!$J$6,NU99='DD FD'!$AI$3),NT99,0),
IF(AND(OD99='DD FD'!$J$6,OF99='DD FD'!$AI$3),OE99,0),
IF(AND(OO99='DD FD'!$J$6,OQ99='DD FD'!$AI$3),OP99,0),
),2)</f>
        <v>0</v>
      </c>
      <c r="PA99" s="617">
        <f>ROUNDUP(SUM(
IF(AND(LH99='DD FD'!$J$10,LJ99='DD FD'!$AI$3),LI99,0),
IF(AND(LR99='DD FD'!$J$10,LT99='DD FD'!$AI$3),LS99,0),
IF(AND(MB99='DD FD'!$J$10,MD99='DD FD'!$AI$3),MC99,0),
IF(AND(ML99='DD FD'!$J$10,MN99='DD FD'!$AI$3),MM99,0),
IF(AND(MW99='DD FD'!$J$10,MY99='DD FD'!$AI$3),MX99,0),
IF(AND(NH99='DD FD'!$J$10,NJ99='DD FD'!$AI$3),NI99,0),
IF(AND(NS99='DD FD'!$J$10,NU99='DD FD'!$AI$3),NT99,0),
IF(AND(OD99='DD FD'!$J$10,OF99='DD FD'!$AI$3),OE99,0),
IF(AND(OO99='DD FD'!$J$10,OQ99='DD FD'!$AI$3),OP99,0),
),2)</f>
        <v>0</v>
      </c>
      <c r="PB99" s="617">
        <f>ROUNDUP(SUM(
IF(AND(LH99='DD FD'!$J$8,LJ99='DD FD'!$AI$3),LI99,0),
IF(AND(LR99='DD FD'!$J$8,LT99='DD FD'!$AI$3),LS99,0),
IF(AND(MB99='DD FD'!$J$8,MD99='DD FD'!$AI$3),MC99,0),
IF(AND(ML99='DD FD'!$J$8,MN99='DD FD'!$AI$3),MM99,0),
IF(AND(MW99='DD FD'!$J$8,MY99='DD FD'!$AI$3),MX99,0),
IF(AND(NH99='DD FD'!$J$8,NJ99='DD FD'!$AI$3),NI99,0),
IF(AND(NS99='DD FD'!$J$8,NU99='DD FD'!$AI$3),NT99,0),
IF(AND(OD99='DD FD'!$J$8,OF99='DD FD'!$AI$3),OE99,0),
IF(AND(OO99='DD FD'!$J$8,OQ99='DD FD'!$AI$3),OP99,0),
),2)</f>
        <v>0</v>
      </c>
      <c r="PC99" s="617">
        <f>ROUNDUP(SUM(
IF(AND(LH99='DD FD'!$J$5,LJ99='DD FD'!$AI$3),LI99,0),
IF(AND(LR99='DD FD'!$J$5,LT99='DD FD'!$AI$3),LS99,0),
IF(AND(MB99='DD FD'!$J$5,MD99='DD FD'!$AI$3),MC99,0),
IF(AND(ML99='DD FD'!$J$5,MN99='DD FD'!$AI$3),MM99,0),
IF(AND(MW99='DD FD'!$J$5,MY99='DD FD'!$AI$3),MX99,0),
IF(AND(NH99='DD FD'!$J$5,NJ99='DD FD'!$AI$3),NI99,0),
IF(AND(NS99='DD FD'!$J$5,NU99='DD FD'!$AI$3),NT99,0),
IF(AND(OD99='DD FD'!$J$5,OF99='DD FD'!$AI$3),OE99,0),
IF(AND(OO99='DD FD'!$J$5,OQ99='DD FD'!$AI$3),OP99,0),
),2)</f>
        <v>0</v>
      </c>
      <c r="PD99" s="617">
        <f>ROUNDUP(SUM(
IF(AND(LH99='DD FD'!$J$9,LJ99='DD FD'!$AI$3),LI99,0),
IF(AND(LR99='DD FD'!$J$9,LT99='DD FD'!$AI$3),LS99,0),
IF(AND(MB99='DD FD'!$J$9,MD99='DD FD'!$AI$3),MC99,0),
IF(AND(ML99='DD FD'!$J$9,MN99='DD FD'!$AI$3),MM99,0),
IF(AND(MW99='DD FD'!$J$9,MY99='DD FD'!$AI$3),MX99,0),
IF(AND(NH99='DD FD'!$J$9,NJ99='DD FD'!$AI$3),NI99,0),
IF(AND(NS99='DD FD'!$J$9,NU99='DD FD'!$AI$3),NT99,0),
IF(AND(OD99='DD FD'!$J$9,OF99='DD FD'!$AI$3),OE99,0),
IF(AND(OO99='DD FD'!$J$9,OQ99='DD FD'!$AI$3),OP99,0),
),2)</f>
        <v>0</v>
      </c>
      <c r="PE99" s="617">
        <f>ROUNDUP(SUM(
IF(AND(LH99='DD FD'!$J$4,LJ99='DD FD'!$AI$3),LI99,0),
IF(AND(LR99='DD FD'!$J$4,LT99='DD FD'!$AI$3),LS99,0),
IF(AND(MB99='DD FD'!$J$4,MD99='DD FD'!$AI$3),MC99,0),
IF(AND(ML99='DD FD'!$J$4,MN99='DD FD'!$AI$3),MM99,0),
IF(AND(MW99='DD FD'!$J$4,MY99='DD FD'!$AI$3),MX99,0),
IF(AND(NH99='DD FD'!$J$4,NJ99='DD FD'!$AI$3),NI99,0),
IF(AND(NS99='DD FD'!$J$4,NU99='DD FD'!$AI$3),NT99,0),
IF(AND(OD99='DD FD'!$J$4,OF99='DD FD'!$AI$3),OE99,0),
IF(AND(OO99='DD FD'!$J$4,OQ99='DD FD'!$AI$3),OP99,0),
),2)</f>
        <v>0</v>
      </c>
      <c r="PF99" s="619">
        <f>ROUNDUP(SUM(
IF(AND(LH99='DD FD'!$J$11,LJ99='DD FD'!$AI$3),LI99,0),
IF(AND(LR99='DD FD'!$J$11,LT99='DD FD'!$AI$3),LS99,0),
IF(AND(MB99='DD FD'!$J$11,MD99='DD FD'!$AI$3),MC99,0),
IF(AND(ML99='DD FD'!$J$11,MN99='DD FD'!$AI$3),MM99,0),
IF(AND(MW99='DD FD'!$J$11,MY99='DD FD'!$AI$3),MX99,0),
IF(AND(NH99='DD FD'!$J$11,NJ99='DD FD'!$AI$3),NI99,0),
IF(AND(NS99='DD FD'!$J$11,NU99='DD FD'!$AI$3),NT99,0),
IF(AND(OD99='DD FD'!$J$11,OF99='DD FD'!$AI$3),OE99,0),
IF(AND(OO99='DD FD'!$J$11,OQ99='DD FD'!$AI$3),OP99,0),
),2)</f>
        <v>0</v>
      </c>
    </row>
    <row r="100" spans="1:422">
      <c r="A100" s="806"/>
      <c r="B100" s="934"/>
      <c r="C100" s="247"/>
      <c r="D100" s="842"/>
      <c r="E100" s="247"/>
      <c r="F100" s="158"/>
      <c r="G100" s="710"/>
      <c r="H100" s="712"/>
      <c r="I100" s="936"/>
      <c r="J100" s="803"/>
      <c r="K100" s="150"/>
      <c r="L100" s="146" t="str">
        <f t="shared" si="27"/>
        <v/>
      </c>
      <c r="M100" s="501" t="str">
        <f t="shared" si="44"/>
        <v/>
      </c>
      <c r="N100" s="504"/>
      <c r="O100" s="113" t="str">
        <f t="shared" si="45"/>
        <v/>
      </c>
      <c r="P100" s="114" t="str">
        <f t="shared" si="28"/>
        <v/>
      </c>
      <c r="Q100" s="152"/>
      <c r="R100" s="152"/>
      <c r="S100" s="115" t="str">
        <f t="shared" si="46"/>
        <v/>
      </c>
      <c r="T100" s="159"/>
      <c r="U100" s="159"/>
      <c r="V100" s="157"/>
      <c r="W100" s="157"/>
      <c r="X100" s="157"/>
      <c r="Y100" s="772"/>
      <c r="Z100" s="158"/>
      <c r="AA100" s="144"/>
      <c r="AB100" s="112"/>
      <c r="AC100" s="153"/>
      <c r="AD100" s="153"/>
      <c r="AE100" s="153"/>
      <c r="AF100" s="153"/>
      <c r="AG100" s="153"/>
      <c r="AH100" s="153"/>
      <c r="AI100" s="152"/>
      <c r="AJ100" s="158"/>
      <c r="AK100" s="158"/>
      <c r="AL100" s="158"/>
      <c r="AM100" s="116" t="str">
        <f t="shared" si="47"/>
        <v/>
      </c>
      <c r="AN100" s="116" t="str">
        <f t="shared" si="48"/>
        <v/>
      </c>
      <c r="AO100" s="324"/>
      <c r="AP100" s="503"/>
      <c r="AQ100" s="487" t="str">
        <f t="shared" si="49"/>
        <v/>
      </c>
      <c r="AR100" s="113" t="str">
        <f t="shared" si="29"/>
        <v/>
      </c>
      <c r="AS100" s="113" t="str">
        <f t="shared" si="30"/>
        <v/>
      </c>
      <c r="AT100" s="113" t="str">
        <f t="shared" si="31"/>
        <v/>
      </c>
      <c r="AU100" s="113" t="str">
        <f t="shared" si="32"/>
        <v/>
      </c>
      <c r="AV100" s="159"/>
      <c r="AW100" s="157"/>
      <c r="AX100" s="157"/>
      <c r="AY100" s="157"/>
      <c r="AZ100" s="157"/>
      <c r="BA100" s="116" t="str">
        <f t="shared" si="33"/>
        <v/>
      </c>
      <c r="BB100" s="316"/>
      <c r="BC100" s="116" t="str">
        <f t="shared" si="34"/>
        <v/>
      </c>
      <c r="BD100" s="133" t="str">
        <f t="shared" si="35"/>
        <v/>
      </c>
      <c r="BE100" s="157"/>
      <c r="BF100" s="1180"/>
      <c r="BG100" s="1180"/>
      <c r="BH100" s="158"/>
      <c r="BI100" s="490"/>
      <c r="BJ100" s="514" t="str">
        <f t="shared" si="50"/>
        <v/>
      </c>
      <c r="BK100" s="789"/>
      <c r="BL100" s="116" t="str">
        <f t="shared" si="51"/>
        <v/>
      </c>
      <c r="BM100" s="144"/>
      <c r="BN100" s="144"/>
      <c r="BO100" s="144"/>
      <c r="BP100" s="790"/>
      <c r="BQ100" s="790"/>
      <c r="BR100" s="790"/>
      <c r="BS100" s="116" t="str">
        <f t="shared" si="36"/>
        <v/>
      </c>
      <c r="BT100" s="790"/>
      <c r="BU100" s="808" t="str">
        <f t="shared" si="37"/>
        <v/>
      </c>
      <c r="BV100" s="791"/>
      <c r="BW100" s="144"/>
      <c r="BX100" s="20"/>
      <c r="BY100" s="20"/>
      <c r="BZ100" s="20"/>
      <c r="CA100" s="792"/>
      <c r="CB100" s="1201"/>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782" t="str">
        <f t="shared" si="52"/>
        <v/>
      </c>
      <c r="EE100" s="519"/>
      <c r="EF100" s="793"/>
      <c r="EG100" s="519"/>
      <c r="EH100" s="794"/>
      <c r="EI100" s="790"/>
      <c r="EJ100" s="794"/>
      <c r="EK100" s="794"/>
      <c r="EL100" s="790"/>
      <c r="EM100" s="790"/>
      <c r="EN100" s="790"/>
      <c r="EO100" s="112" t="str">
        <f t="shared" si="38"/>
        <v/>
      </c>
      <c r="EP100" s="790"/>
      <c r="EQ100" s="488" t="str">
        <f t="shared" si="39"/>
        <v/>
      </c>
      <c r="ER100" s="1100"/>
      <c r="ES100" s="1099" t="str">
        <f t="shared" si="53"/>
        <v/>
      </c>
      <c r="ET100" s="525"/>
      <c r="EU100" s="148"/>
      <c r="EV100" s="148"/>
      <c r="EW100" s="148"/>
      <c r="EX100" s="148"/>
      <c r="EY100" s="148"/>
      <c r="EZ100" s="148"/>
      <c r="FA100" s="148"/>
      <c r="FB100" s="148"/>
      <c r="FC100" s="148"/>
      <c r="FD100" s="148"/>
      <c r="FE100" s="148"/>
      <c r="FF100" s="148"/>
      <c r="FG100" s="148"/>
      <c r="FH100" s="148"/>
      <c r="FI100" s="528"/>
      <c r="FJ100" s="513" t="str">
        <f t="shared" si="40"/>
        <v/>
      </c>
      <c r="FK100" s="158"/>
      <c r="FL100" s="850"/>
      <c r="FM100" s="850"/>
      <c r="FN100" s="850"/>
      <c r="FO100" s="850"/>
      <c r="FP100" s="850"/>
      <c r="FQ100" s="850"/>
      <c r="FR100" s="157"/>
      <c r="FS100" s="143"/>
      <c r="FT100" s="143"/>
      <c r="FU100" s="847" t="str">
        <f t="shared" si="41"/>
        <v/>
      </c>
      <c r="FV100" s="555"/>
      <c r="FW100" s="523" t="str">
        <f>IF(Table1[[#This Row],[Nonfood Inhaltstoffe - Komponente]]="","",VLOOKUP(Table1[[#This Row],[Nonfood Inhaltstoffe - Komponente]],'Dropdown Auswahl'!BJ:BK,2,FALSE))</f>
        <v/>
      </c>
      <c r="FX100" s="1013"/>
      <c r="FY100" s="1011" t="str">
        <f t="shared" si="42"/>
        <v/>
      </c>
      <c r="FZ100" s="152"/>
      <c r="GA100" s="152"/>
      <c r="GB100" s="152"/>
      <c r="GC100" s="529" t="str">
        <f t="shared" si="43"/>
        <v/>
      </c>
      <c r="GG100" s="21"/>
      <c r="GH100" s="21"/>
      <c r="GI100" s="1019"/>
      <c r="GJ100" s="1016" t="str">
        <f>IF(Table1[[#This Row],[Global Trade Item Number (GTIN)]]="","",Table1[[#This Row],[Global Trade Item Number (GTIN)]])</f>
        <v/>
      </c>
      <c r="GK100" s="555" t="str">
        <f>IF(Table1[[#This Row],[WAWI-Nr./ Kreditoren-Nummer
(ASDV)]]&lt;&gt;"",Table1[[#This Row],[WAWI-Nr./ Kreditoren-Nummer
(ASDV)]],"")</f>
        <v/>
      </c>
      <c r="GL100" s="165"/>
      <c r="GM100" s="165"/>
      <c r="GN100" s="165"/>
      <c r="GO100" s="485"/>
      <c r="GP100" s="534"/>
      <c r="GQ100" s="533"/>
      <c r="GR100" s="486"/>
      <c r="GS100" s="486"/>
      <c r="GT100" s="486"/>
      <c r="GU100" s="486"/>
      <c r="GV100" s="486"/>
      <c r="GW100" s="542"/>
      <c r="GX100" s="538"/>
      <c r="GY100" s="144"/>
      <c r="GZ100" s="480"/>
      <c r="HA100" s="158"/>
      <c r="HB100" s="480"/>
      <c r="HC100" s="480"/>
      <c r="HD100" s="480"/>
      <c r="HE100" s="480"/>
      <c r="HF100" s="480"/>
      <c r="HG100" s="480"/>
      <c r="HH100" s="538"/>
      <c r="HI100" s="480"/>
      <c r="HJ100" s="480"/>
      <c r="HK100" s="480"/>
      <c r="HL100" s="480"/>
      <c r="HM100" s="480"/>
      <c r="HN100" s="480"/>
      <c r="HO100" s="480"/>
      <c r="HP100" s="480"/>
      <c r="HQ100" s="480"/>
      <c r="HR100" s="538"/>
      <c r="HS100" s="480"/>
      <c r="HT100" s="480"/>
      <c r="HU100" s="480"/>
      <c r="HV100" s="480"/>
      <c r="HW100" s="480"/>
      <c r="HX100" s="480"/>
      <c r="HY100" s="480"/>
      <c r="HZ100" s="480"/>
      <c r="IA100" s="480"/>
      <c r="IB100" s="538"/>
      <c r="IC100" s="480"/>
      <c r="ID100" s="480"/>
      <c r="IE100" s="480"/>
      <c r="IF100" s="480"/>
      <c r="IG100" s="480"/>
      <c r="IH100" s="480"/>
      <c r="II100" s="480"/>
      <c r="IJ100" s="480"/>
      <c r="IK100" s="480"/>
      <c r="IL100" s="480"/>
      <c r="IM100" s="538"/>
      <c r="IN100" s="480"/>
      <c r="IO100" s="480"/>
      <c r="IP100" s="480"/>
      <c r="IQ100" s="480"/>
      <c r="IR100" s="480"/>
      <c r="IS100" s="480"/>
      <c r="IT100" s="480"/>
      <c r="IU100" s="480"/>
      <c r="IV100" s="480"/>
      <c r="IW100" s="480"/>
      <c r="IX100" s="538"/>
      <c r="IY100" s="480"/>
      <c r="IZ100" s="480"/>
      <c r="JA100" s="480"/>
      <c r="JB100" s="480"/>
      <c r="JC100" s="480"/>
      <c r="JD100" s="480"/>
      <c r="JE100" s="480"/>
      <c r="JF100" s="480"/>
      <c r="JG100" s="480"/>
      <c r="JH100" s="480"/>
      <c r="JI100" s="538"/>
      <c r="JJ100" s="480"/>
      <c r="JK100" s="480"/>
      <c r="JL100" s="480"/>
      <c r="JM100" s="480"/>
      <c r="JN100" s="480"/>
      <c r="JO100" s="480"/>
      <c r="JP100" s="480"/>
      <c r="JQ100" s="480"/>
      <c r="JR100" s="480"/>
      <c r="JS100" s="590"/>
      <c r="JT100" s="538"/>
      <c r="JU100" s="480"/>
      <c r="JV100" s="480"/>
      <c r="JW100" s="480"/>
      <c r="JX100" s="480"/>
      <c r="JY100" s="480"/>
      <c r="JZ100" s="480"/>
      <c r="KA100" s="480"/>
      <c r="KB100" s="480"/>
      <c r="KC100" s="480"/>
      <c r="KD100" s="480"/>
      <c r="KE100" s="538"/>
      <c r="KF100" s="480"/>
      <c r="KG100" s="480"/>
      <c r="KH100" s="480"/>
      <c r="KI100" s="480"/>
      <c r="KJ100" s="480"/>
      <c r="KK100" s="480"/>
      <c r="KL100" s="480"/>
      <c r="KM100" s="480"/>
      <c r="KN100" s="480"/>
      <c r="KO100" s="480"/>
      <c r="KR100" s="568" t="str">
        <f>IF(Table1[[#This Row],[GTIN]]&lt;&gt;"",Table1[[#This Row],[GTIN]],"")</f>
        <v/>
      </c>
      <c r="KS100" s="569" t="str">
        <f>Table1[[#This Row],[Kreditor]]</f>
        <v/>
      </c>
      <c r="KT100" s="570" t="str">
        <f>IF(Table1[[#This Row],[Gültig ab (Datum)]]&lt;&gt;"",Table1[[#This Row],[Gültig ab (Datum)]],"")</f>
        <v/>
      </c>
      <c r="KU100" s="570"/>
      <c r="KV100" s="583" t="str">
        <f>IF(Table1[[#This Row],[Artikel verpackt? 
(X=Ja)]]="","",Table1[[#This Row],[Artikel verpackt? 
(X=Ja)]])</f>
        <v/>
      </c>
      <c r="KW100" s="571" t="str">
        <f>IF(Table1[[#This Row],[Verpackung recyclingfähig?
(X=Ja)]]="","",Table1[[#This Row],[Verpackung recyclingfähig?
(X=Ja)]])</f>
        <v/>
      </c>
      <c r="KX100" s="572"/>
      <c r="KY100" s="573"/>
      <c r="KZ100" s="574"/>
      <c r="LA100" s="574"/>
      <c r="LB100" s="574"/>
      <c r="LC100" s="574"/>
      <c r="LD100" s="574"/>
      <c r="LE100" s="574"/>
      <c r="LF100" s="575"/>
      <c r="LG100" s="576" t="str">
        <f>IF(Table1[[#This Row],[Hauptkörper - B1 - Art]]="","",VLOOKUP(Table1[[#This Row],[Hauptkörper - B1 - Art]],'DD FD'!B:C,2,FALSE))</f>
        <v/>
      </c>
      <c r="LH100" s="577" t="str">
        <f>IF(Table1[[#This Row],[Hauptkörper - B1 - Fraktion]]="","",VLOOKUP(Table1[[#This Row],[Hauptkörper - B1 - Fraktion]],'DD FD'!H:J,3,FALSE))</f>
        <v/>
      </c>
      <c r="LI100" s="574" t="str">
        <f>IF(Table1[[#This Row],[Hauptkörper - B1 - Gewicht
(in G)]]="","",Table1[[#This Row],[Hauptkörper - B1 - Gewicht
(in G)]])</f>
        <v/>
      </c>
      <c r="LJ100" s="574" t="str">
        <f>IF(Table1[[#This Row],[Hauptkörper - B1 - Lizenzierungs-pflichtig? (X=Ja)]]="","",Table1[[#This Row],[Hauptkörper - B1 - Lizenzierungs-pflichtig? (X=Ja)]])</f>
        <v/>
      </c>
      <c r="LK100" s="577" t="str">
        <f>IF(Table1[[#This Row],[Hauptkörper - B1 - Virgin Material]]="","",VLOOKUP(Table1[[#This Row],[Hauptkörper - B1 - Virgin Material]],'DD FD'!AJ:AK,2,FALSE))</f>
        <v/>
      </c>
      <c r="LL100" s="578" t="str">
        <f>IF(Table1[[#This Row],[Hauptkörper - B1 - Virgin Material Anteil (in %)]]="","",Table1[[#This Row],[Hauptkörper - B1 - Virgin Material Anteil (in %)]])</f>
        <v/>
      </c>
      <c r="LM100" s="577" t="str">
        <f>IF(Table1[[#This Row],[Hauptkörper - B1 - Recyceltes Material]]="","",VLOOKUP(Table1[[#This Row],[Hauptkörper - B1 - Recyceltes Material]],'DD FD'!AL:AM,2,FALSE))</f>
        <v/>
      </c>
      <c r="LN100" s="578" t="str">
        <f>IF(Table1[[#This Row],[Hauptkörper - B1 - Recyceltes Material Anteil (in %)]]="","",Table1[[#This Row],[Hauptkörper - B1 - Recyceltes Material Anteil (in %)]])</f>
        <v/>
      </c>
      <c r="LO100" s="579" t="str">
        <f>IF(Table1[[#This Row],[Hauptkörper - B1 - Beschichtung]]="","",VLOOKUP(Table1[[#This Row],[Hauptkörper - B1 - Beschichtung]],'DD FD'!AE:AF,2,FALSE))</f>
        <v/>
      </c>
      <c r="LP100" s="580" t="str">
        <f>IF(Table1[[#This Row],[Hauptkörper - B1 - Beschichtung Anteil (in %)]]="","",Table1[[#This Row],[Hauptkörper - B1 - Beschichtung Anteil (in %)]])</f>
        <v/>
      </c>
      <c r="LQ100" s="576" t="str">
        <f>IF(Table1[[#This Row],[Hauptkörper - B2 - Art]]="","",VLOOKUP(Table1[[#This Row],[Hauptkörper - B2 - Art]],'DD FD'!B:C,2,FALSE))</f>
        <v/>
      </c>
      <c r="LR100" s="577" t="str">
        <f>IF(Table1[[#This Row],[Hauptkörper - B2 - Fraktion]]="","",VLOOKUP(Table1[[#This Row],[Hauptkörper - B2 - Fraktion]],'DD FD'!H:J,3,FALSE))</f>
        <v/>
      </c>
      <c r="LS100" s="574" t="str">
        <f>IF(Table1[[#This Row],[Hauptkörper - B2 - Gewicht
(in G)]]="","",Table1[[#This Row],[Hauptkörper - B2 - Gewicht
(in G)]])</f>
        <v/>
      </c>
      <c r="LT100" s="574" t="str">
        <f>IF(Table1[[#This Row],[Hauptkörper - B2 - Lizenzierungs-pflichtig? (X=Ja)]]="","",Table1[[#This Row],[Hauptkörper - B2 - Lizenzierungs-pflichtig? (X=Ja)]])</f>
        <v/>
      </c>
      <c r="LU100" s="577" t="str">
        <f>IF(Table1[[#This Row],[Hauptkörper - B2 - Virgin Material]]="","",VLOOKUP(Table1[[#This Row],[Hauptkörper - B2 - Virgin Material]],'DD FD'!AJ:AK,2,FALSE))</f>
        <v/>
      </c>
      <c r="LV100" s="578" t="str">
        <f>IF(Table1[[#This Row],[Hauptkörper - B2 - Virgin Material Anteil (in %)]]="","",Table1[[#This Row],[Hauptkörper - B2 - Virgin Material Anteil (in %)]])</f>
        <v/>
      </c>
      <c r="LW100" s="577" t="str">
        <f>IF(Table1[[#This Row],[Hauptkörper - B2 - Recyceltes Material]]="","",VLOOKUP(Table1[[#This Row],[Hauptkörper - B2 - Recyceltes Material]],'DD FD'!AL:AM,2,FALSE))</f>
        <v/>
      </c>
      <c r="LX100" s="578" t="str">
        <f>IF(Table1[[#This Row],[Hauptkörper - B2 - Recyceltes Material Anteil (in %)]]="","",Table1[[#This Row],[Hauptkörper - B2 - Recyceltes Material Anteil (in %)]])</f>
        <v/>
      </c>
      <c r="LY100" s="577" t="str">
        <f>IF(Table1[[#This Row],[Hauptkörper - B2 - Beschichtung]]="","",VLOOKUP(Table1[[#This Row],[Hauptkörper - B2 - Beschichtung]],'DD FD'!AE:AF,2,FALSE))</f>
        <v/>
      </c>
      <c r="LZ100" s="580" t="str">
        <f>IF(Table1[[#This Row],[Hauptkörper - B2 - Beschichtung Anteil (in %)]]="","",Table1[[#This Row],[Hauptkörper - B2 - Beschichtung Anteil (in %)]])</f>
        <v/>
      </c>
      <c r="MA100" s="576" t="str">
        <f>IF(Table1[[#This Row],[Hauptkörper - B3 - Art]]="","",VLOOKUP(Table1[[#This Row],[Hauptkörper - B3 - Art]],'DD FD'!B:C,2,FALSE))</f>
        <v/>
      </c>
      <c r="MB100" s="577" t="str">
        <f>IF(Table1[[#This Row],[Hauptkörper - B3 - Fraktion]]="","",VLOOKUP(Table1[[#This Row],[Hauptkörper - B3 - Fraktion]],'DD FD'!H:J,3,FALSE))</f>
        <v/>
      </c>
      <c r="MC100" s="574" t="str">
        <f>IF(Table1[[#This Row],[Hauptkörper - B3 - Gewicht
(in G)]]="","",Table1[[#This Row],[Hauptkörper - B3 - Gewicht
(in G)]])</f>
        <v/>
      </c>
      <c r="MD100" s="574" t="str">
        <f>IF(Table1[[#This Row],[Hauptkörper - B3 - Lizenzierungs-pflichtig? (X=Ja)]]="","",Table1[[#This Row],[Hauptkörper - B3 - Lizenzierungs-pflichtig? (X=Ja)]])</f>
        <v/>
      </c>
      <c r="ME100" s="577" t="str">
        <f>IF(Table1[[#This Row],[Hauptkörper - B3 - Virgin Material]]="","",VLOOKUP(Table1[[#This Row],[Hauptkörper - B3 - Virgin Material]],'DD FD'!AJ:AK,2,FALSE))</f>
        <v/>
      </c>
      <c r="MF100" s="578" t="str">
        <f>IF(Table1[[#This Row],[Hauptkörper - B3 - Virgin Material Anteil (in %)]]="","",Table1[[#This Row],[Hauptkörper - B3 - Virgin Material Anteil (in %)]])</f>
        <v/>
      </c>
      <c r="MG100" s="577" t="str">
        <f>IF(Table1[[#This Row],[Hauptkörper - B3 - Recyceltes Material]]="","",VLOOKUP(Table1[[#This Row],[Hauptkörper - B3 - Recyceltes Material]],'DD FD'!AL:AM,2,FALSE))</f>
        <v/>
      </c>
      <c r="MH100" s="578" t="str">
        <f>IF(Table1[[#This Row],[Hauptkörper - B3 - Recyceltes Material Anteil (in %)]]="","",Table1[[#This Row],[Hauptkörper - B3 - Recyceltes Material Anteil (in %)]])</f>
        <v/>
      </c>
      <c r="MI100" s="577" t="str">
        <f>IF(Table1[[#This Row],[Hauptkörper - B3 - Beschichtung]]="","",VLOOKUP(Table1[[#This Row],[Hauptkörper - B3 - Beschichtung]],'DD FD'!AE:AF,2,FALSE))</f>
        <v/>
      </c>
      <c r="MJ100" s="580" t="str">
        <f>IF(Table1[[#This Row],[Hauptkörper - B3 - Beschichtung Anteil (in %)]]="","",Table1[[#This Row],[Hauptkörper - B3 - Beschichtung Anteil (in %)]])</f>
        <v/>
      </c>
      <c r="MK100" s="576" t="str">
        <f>IF(Table1[[#This Row],[Verschluss - B1 - Art]]="","",VLOOKUP(Table1[[#This Row],[Verschluss - B1 - Art]],'DD FD'!D:E,2,FALSE))</f>
        <v/>
      </c>
      <c r="ML100" s="577" t="str">
        <f>IF(Table1[[#This Row],[Verschluss - B1 - Fraktion]]="","",VLOOKUP(Table1[[#This Row],[Verschluss - B1 - Fraktion]],'DD FD'!H:J,3,FALSE))</f>
        <v/>
      </c>
      <c r="MM100" s="574" t="str">
        <f>IF(Table1[[#This Row],[Verschluss - B1 - Gewicht (in G)]]="","",Table1[[#This Row],[Verschluss - B1 - Gewicht (in G)]])</f>
        <v/>
      </c>
      <c r="MN100" s="574" t="str">
        <f>IF(Table1[[#This Row],[Verschluss - B1 - Lizenzierungs-pflichtig? (X=Ja)]]="","",Table1[[#This Row],[Verschluss - B1 - Lizenzierungs-pflichtig? (X=Ja)]])</f>
        <v/>
      </c>
      <c r="MO100" s="574" t="str">
        <f>IF(Table1[[#This Row],[Verschluss - B1 - Trennbar vom Hauptkörper? (X=Ja)]]="","",Table1[[#This Row],[Verschluss - B1 - Trennbar vom Hauptkörper? (X=Ja)]])</f>
        <v/>
      </c>
      <c r="MP100" s="577" t="str">
        <f>IF(Table1[[#This Row],[Verschluss - B1 - Virgin Material]]="","",VLOOKUP(Table1[[#This Row],[Verschluss - B1 - Virgin Material]],'DD FD'!AJ:AK,2,FALSE))</f>
        <v/>
      </c>
      <c r="MQ100" s="578" t="str">
        <f>IF(Table1[[#This Row],[Verschluss - B1 - Virgin Material Anteil (in %)]]="","",Table1[[#This Row],[Verschluss - B1 - Virgin Material Anteil (in %)]])</f>
        <v/>
      </c>
      <c r="MR100" s="577" t="str">
        <f>IF(Table1[[#This Row],[Verschluss - B1 - Recyceltes Material]]="","",VLOOKUP(Table1[[#This Row],[Verschluss - B1 - Recyceltes Material]],'DD FD'!AL:AM,2,FALSE))</f>
        <v/>
      </c>
      <c r="MS100" s="578" t="str">
        <f>IF(Table1[[#This Row],[Verschluss - B1 - Recyceltes Material Anteil (in %)]]="","",Table1[[#This Row],[Verschluss - B1 - Recyceltes Material Anteil (in %)]])</f>
        <v/>
      </c>
      <c r="MT100" s="577" t="str">
        <f>IF(Table1[[#This Row],[Verschluss - B1 - Beschichtung]]="","",VLOOKUP(Table1[[#This Row],[Verschluss - B1 - Beschichtung]],'DD FD'!AE:AF,2,FALSE))</f>
        <v/>
      </c>
      <c r="MU100" s="580" t="str">
        <f>IF(Table1[[#This Row],[Verschluss - B1 - Beschichtung Anteil (in %)]]="","",Table1[[#This Row],[Verschluss - B1 - Beschichtung Anteil (in %)]])</f>
        <v/>
      </c>
      <c r="MV100" s="576" t="str">
        <f>IF(Table1[[#This Row],[Verschluss - B2 - Art]]="","",VLOOKUP(Table1[[#This Row],[Verschluss - B2 - Art]],'DD FD'!D:E,2,FALSE))</f>
        <v/>
      </c>
      <c r="MW100" s="577" t="str">
        <f>IF(Table1[[#This Row],[Verschluss - B2 - Fraktion]]="","",VLOOKUP(Table1[[#This Row],[Verschluss - B2 - Fraktion]],'DD FD'!H:J,3,FALSE))</f>
        <v/>
      </c>
      <c r="MX100" s="574" t="str">
        <f>IF(Table1[[#This Row],[Verschluss - B2 - Gewicht (in G)]]="","",Table1[[#This Row],[Verschluss - B2 - Gewicht (in G)]])</f>
        <v/>
      </c>
      <c r="MY100" s="574" t="str">
        <f>IF(Table1[[#This Row],[Verschluss - B2 - Lizenzierungs-pflichtig? (X=Ja)]]="","",Table1[[#This Row],[Verschluss - B2 - Lizenzierungs-pflichtig? (X=Ja)]])</f>
        <v/>
      </c>
      <c r="MZ100" s="574" t="str">
        <f>IF(Table1[[#This Row],[Verschluss - B2 - Trennbar vom Hauptkörper? (X=Ja)]]="","",Table1[[#This Row],[Verschluss - B2 - Trennbar vom Hauptkörper? (X=Ja)]])</f>
        <v/>
      </c>
      <c r="NA100" s="577" t="str">
        <f>IF(Table1[[#This Row],[Verschluss - B2 - Virgin Material]]="","",VLOOKUP(Table1[[#This Row],[Verschluss - B2 - Virgin Material]],'DD FD'!AJ:AK,2,FALSE))</f>
        <v/>
      </c>
      <c r="NB100" s="578" t="str">
        <f>IF(Table1[[#This Row],[Verschluss - B2 - Virgin Material Anteil (in %)]]="","",Table1[[#This Row],[Verschluss - B2 - Virgin Material Anteil (in %)]])</f>
        <v/>
      </c>
      <c r="NC100" s="577" t="str">
        <f>IF(Table1[[#This Row],[Verschluss - B2 - Recyceltes Material]]="","",VLOOKUP(Table1[[#This Row],[Verschluss - B2 - Recyceltes Material]],'DD FD'!AL:AM,2,FALSE))</f>
        <v/>
      </c>
      <c r="ND100" s="578" t="str">
        <f>IF(Table1[[#This Row],[Verschluss - B2 - Recyceltes Material Anteil (in %)]]="","",Table1[[#This Row],[Verschluss - B2 - Recyceltes Material Anteil (in %)]])</f>
        <v/>
      </c>
      <c r="NE100" s="577" t="str">
        <f>IF(Table1[[#This Row],[Verschluss - B2 - Beschichtung]]="","",VLOOKUP(Table1[[#This Row],[Verschluss - B2 - Beschichtung]],'DD FD'!AE:AF,2,FALSE))</f>
        <v/>
      </c>
      <c r="NF100" s="580" t="str">
        <f>IF(Table1[[#This Row],[Verschluss - B2 - Beschichtung Anteil (in %)]]="","",Table1[[#This Row],[Verschluss - B2 - Beschichtung Anteil (in %)]])</f>
        <v/>
      </c>
      <c r="NG100" s="576" t="str">
        <f>IF(Table1[[#This Row],[Verschluss - B3 - Art]]="","",VLOOKUP(Table1[[#This Row],[Verschluss - B3 - Art]],'DD FD'!D:E,2,FALSE))</f>
        <v/>
      </c>
      <c r="NH100" s="577" t="str">
        <f>IF(Table1[[#This Row],[Verschluss - B3 - Fraktion]]="","",VLOOKUP(Table1[[#This Row],[Verschluss - B3 - Fraktion]],'DD FD'!H:J,3,FALSE))</f>
        <v/>
      </c>
      <c r="NI100" s="574" t="str">
        <f>IF(Table1[[#This Row],[Verschluss - B3 - Gewicht (in G)]]="","",Table1[[#This Row],[Verschluss - B3 - Gewicht (in G)]])</f>
        <v/>
      </c>
      <c r="NJ100" s="574" t="str">
        <f>IF(Table1[[#This Row],[Verschluss - B3 - Lizenzierungs-pflichtig? (X=Ja)]]="","",Table1[[#This Row],[Verschluss - B3 - Lizenzierungs-pflichtig? (X=Ja)]])</f>
        <v/>
      </c>
      <c r="NK100" s="574" t="str">
        <f>IF(Table1[[#This Row],[Verschluss - B3 - Trennbar vom Hauptkörper? (X=Ja)]]="","",Table1[[#This Row],[Verschluss - B3 - Trennbar vom Hauptkörper? (X=Ja)]])</f>
        <v/>
      </c>
      <c r="NL100" s="577" t="str">
        <f>IF(Table1[[#This Row],[Verschluss - B3 - Virgin Material]]="","",VLOOKUP(Table1[[#This Row],[Verschluss - B3 - Virgin Material]],'DD FD'!AJ:AK,2,FALSE))</f>
        <v/>
      </c>
      <c r="NM100" s="578" t="str">
        <f>IF(Table1[[#This Row],[Verschluss - B3 - Virgin Material Anteil (in %)]]="","",Table1[[#This Row],[Verschluss - B3 - Virgin Material Anteil (in %)]])</f>
        <v/>
      </c>
      <c r="NN100" s="577" t="str">
        <f>IF(Table1[[#This Row],[Verschluss - B3 - Recyceltes Material]]="","",VLOOKUP(Table1[[#This Row],[Verschluss - B3 - Recyceltes Material]],'DD FD'!AL:AM,2,FALSE))</f>
        <v/>
      </c>
      <c r="NO100" s="578" t="str">
        <f>IF(Table1[[#This Row],[Verschluss - B3 - Recyceltes Material Anteil (in %)]]="","",Table1[[#This Row],[Verschluss - B3 - Recyceltes Material Anteil (in %)]])</f>
        <v/>
      </c>
      <c r="NP100" s="577" t="str">
        <f>IF(Table1[[#This Row],[Verschluss - B3 - Beschichtung]]="","",VLOOKUP(Table1[[#This Row],[Verschluss - B3 - Beschichtung]],'DD FD'!AE:AF,2,FALSE))</f>
        <v/>
      </c>
      <c r="NQ100" s="580" t="str">
        <f>IF(Table1[[#This Row],[Verschluss - B3 - Beschichtung Anteil (in %)]]="","",Table1[[#This Row],[Verschluss - B3 - Beschichtung Anteil (in %)]])</f>
        <v/>
      </c>
      <c r="NR100" s="576" t="str">
        <f>IF(Table1[[#This Row],[Etikett - B1 - Art]]="","",VLOOKUP(Table1[[#This Row],[Etikett - B1 - Art]],'DD FD'!F:G,2,FALSE))</f>
        <v/>
      </c>
      <c r="NS100" s="577" t="str">
        <f>IF(Table1[[#This Row],[Etikett - B1 - Fraktion]]="","",VLOOKUP(Table1[[#This Row],[Etikett - B1 - Fraktion]],'DD FD'!H:J,3,FALSE))</f>
        <v/>
      </c>
      <c r="NT100" s="574" t="str">
        <f>IF(Table1[[#This Row],[Etikett - B1 - Gewicht (in G)]]="","",Table1[[#This Row],[Etikett - B1 - Gewicht (in G)]])</f>
        <v/>
      </c>
      <c r="NU100" s="574" t="str">
        <f>IF(Table1[[#This Row],[Etikett - B1 - Lizenzierungs-pflichtig? (X=Ja)]]="","",Table1[[#This Row],[Etikett - B1 - Lizenzierungs-pflichtig? (X=Ja)]])</f>
        <v/>
      </c>
      <c r="NV100" s="574" t="str">
        <f>IF(Table1[[#This Row],[Etikett - B1 - Trennbar vom Hauptkörper? (X=Ja)]]="","",Table1[[#This Row],[Etikett - B1 - Trennbar vom Hauptkörper? (X=Ja)]])</f>
        <v/>
      </c>
      <c r="NW100" s="577" t="str">
        <f>IF(Table1[[#This Row],[Etikett - B1 - Virgin Material]]="","",VLOOKUP(Table1[[#This Row],[Etikett - B1 - Virgin Material]],'DD FD'!AJ:AK,2,FALSE))</f>
        <v/>
      </c>
      <c r="NX100" s="578" t="str">
        <f>IF(Table1[[#This Row],[Etikett - B1 - Virgin Material Anteil (in %)]]="","",Table1[[#This Row],[Etikett - B1 - Virgin Material Anteil (in %)]])</f>
        <v/>
      </c>
      <c r="NY100" s="577" t="str">
        <f>IF(Table1[[#This Row],[Etikett - B1 - Recyceltes Material]]="","",VLOOKUP(Table1[[#This Row],[Etikett - B1 - Recyceltes Material]],'DD FD'!AL:AM,2,FALSE))</f>
        <v/>
      </c>
      <c r="NZ100" s="578" t="str">
        <f>IF(Table1[[#This Row],[Etikett - B1 - Recyceltes Material Anteil (in %)]]="","",Table1[[#This Row],[Etikett - B1 - Recyceltes Material Anteil (in %)]])</f>
        <v/>
      </c>
      <c r="OA100" s="577" t="str">
        <f>IF(Table1[[#This Row],[Etikett - B1 - Beschichtung]]="","",VLOOKUP(Table1[[#This Row],[Etikett - B1 - Beschichtung]],'DD FD'!AE:AF,2,FALSE))</f>
        <v/>
      </c>
      <c r="OB100" s="580" t="str">
        <f>IF(Table1[[#This Row],[Etikett - B1 - Beschichtung Anteil (in %)]]="","",Table1[[#This Row],[Etikett - B1 - Beschichtung Anteil (in %)]])</f>
        <v/>
      </c>
      <c r="OC100" s="576" t="str">
        <f>IF(Table1[[#This Row],[Etikett - B2 - Art]]="","",VLOOKUP(Table1[[#This Row],[Etikett - B2 - Art]],'DD FD'!F:G,2,FALSE))</f>
        <v/>
      </c>
      <c r="OD100" s="577" t="str">
        <f>IF(Table1[[#This Row],[Etikett - B2 - Fraktion]]="","",VLOOKUP(Table1[[#This Row],[Etikett - B2 - Fraktion]],'DD FD'!H:J,3,FALSE))</f>
        <v/>
      </c>
      <c r="OE100" s="574" t="str">
        <f>IF(Table1[[#This Row],[Etikett - B2 - Gewicht (in G)]]="","",Table1[[#This Row],[Etikett - B2 - Gewicht (in G)]])</f>
        <v/>
      </c>
      <c r="OF100" s="574" t="str">
        <f>IF(Table1[[#This Row],[Etikett - B2 - Lizenzierungs-pflichtig? (X=Ja)]]="","",Table1[[#This Row],[Etikett - B2 - Lizenzierungs-pflichtig? (X=Ja)]])</f>
        <v/>
      </c>
      <c r="OG100" s="574" t="str">
        <f>IF(Table1[[#This Row],[Etikett - B2 - Trennbar vom Hauptkörper? (X=Ja)]]="","",Table1[[#This Row],[Etikett - B2 - Trennbar vom Hauptkörper? (X=Ja)]])</f>
        <v/>
      </c>
      <c r="OH100" s="577" t="str">
        <f>IF(Table1[[#This Row],[Etikett - B2 - Virgin Material]]="","",VLOOKUP(Table1[[#This Row],[Etikett - B2 - Virgin Material]],'DD FD'!AJ:AK,2,FALSE))</f>
        <v/>
      </c>
      <c r="OI100" s="578" t="str">
        <f>IF(Table1[[#This Row],[Etikett - B2 - Virgin Material Anteil (in %)]]="","",Table1[[#This Row],[Etikett - B2 - Virgin Material Anteil (in %)]])</f>
        <v/>
      </c>
      <c r="OJ100" s="577" t="str">
        <f>IF(Table1[[#This Row],[Etikett - B2 - Recyceltes Material]]="","",VLOOKUP(Table1[[#This Row],[Etikett - B2 - Recyceltes Material]],'DD FD'!AL:AM,2,FALSE))</f>
        <v/>
      </c>
      <c r="OK100" s="578" t="str">
        <f>IF(Table1[[#This Row],[Etikett - B2 - Recyceltes Material Anteil (in %)]]="","",Table1[[#This Row],[Etikett - B2 - Recyceltes Material Anteil (in %)]])</f>
        <v/>
      </c>
      <c r="OL100" s="577" t="str">
        <f>IF(Table1[[#This Row],[Etikett - B2 - Beschichtung]]="","",VLOOKUP(Table1[[#This Row],[Etikett - B2 - Beschichtung]],'DD FD'!AE:AF,2,FALSE))</f>
        <v/>
      </c>
      <c r="OM100" s="580" t="str">
        <f>IF(Table1[[#This Row],[Etikett - B2 - Beschichtung Anteil (in %)]]="","",Table1[[#This Row],[Etikett - B2 - Beschichtung Anteil (in %)]])</f>
        <v/>
      </c>
      <c r="ON100" s="576" t="str">
        <f>IF(Table1[[#This Row],[Etikett - B3 - Art]]="","",VLOOKUP(Table1[[#This Row],[Etikett - B3 - Art]],'DD FD'!F:G,2,FALSE))</f>
        <v/>
      </c>
      <c r="OO100" s="577" t="str">
        <f>IF(Table1[[#This Row],[Etikett - B3 - Fraktion]]="","",VLOOKUP(Table1[[#This Row],[Etikett - B3 - Fraktion]],'DD FD'!H:J,3,FALSE))</f>
        <v/>
      </c>
      <c r="OP100" s="574" t="str">
        <f>IF(Table1[[#This Row],[Etikett - B3 - Gewicht (in G)]]="","",Table1[[#This Row],[Etikett - B3 - Gewicht (in G)]])</f>
        <v/>
      </c>
      <c r="OQ100" s="574" t="str">
        <f>IF(Table1[[#This Row],[Etikett - B3 - Lizenzierungs-pflichtig? (X=Ja)]]="","",Table1[[#This Row],[Etikett - B3 - Lizenzierungs-pflichtig? (X=Ja)]])</f>
        <v/>
      </c>
      <c r="OR100" s="574" t="str">
        <f>IF(Table1[[#This Row],[Etikett - B3 - Trennbar vom Hauptkörper? (X=Ja)]]="","",Table1[[#This Row],[Etikett - B3 - Trennbar vom Hauptkörper? (X=Ja)]])</f>
        <v/>
      </c>
      <c r="OS100" s="577" t="str">
        <f>IF(Table1[[#This Row],[Etikett - B3 - Virgin Material]]="","",VLOOKUP(Table1[[#This Row],[Etikett - B3 - Virgin Material]],'DD FD'!AJ:AK,2,FALSE))</f>
        <v/>
      </c>
      <c r="OT100" s="578" t="str">
        <f>IF(Table1[[#This Row],[Etikett - B3 - Virgin Material Anteil (in %)]]="","",Table1[[#This Row],[Etikett - B3 - Virgin Material Anteil (in %)]])</f>
        <v/>
      </c>
      <c r="OU100" s="577" t="str">
        <f>IF(Table1[[#This Row],[Etikett - B3 - Recyceltes Material]]="","",VLOOKUP(Table1[[#This Row],[Etikett - B3 - Recyceltes Material]],'DD FD'!AL:AM,2,FALSE))</f>
        <v/>
      </c>
      <c r="OV100" s="578" t="str">
        <f>IF(Table1[[#This Row],[Etikett - B3 - Recyceltes Material Anteil (in %)]]="","",Table1[[#This Row],[Etikett - B3 - Recyceltes Material Anteil (in %)]])</f>
        <v/>
      </c>
      <c r="OW100" s="577" t="str">
        <f>IF(Table1[[#This Row],[Etikett - B3 - Beschichtung]]="","",VLOOKUP(Table1[[#This Row],[Etikett - B3 - Beschichtung]],'DD FD'!AE:AF,2,FALSE))</f>
        <v/>
      </c>
      <c r="OX100" s="613" t="str">
        <f>IF(Table1[[#This Row],[Etikett - B3 - Beschichtung Anteil (in %)]]="","",Table1[[#This Row],[Etikett - B3 - Beschichtung Anteil (in %)]])</f>
        <v/>
      </c>
      <c r="OY100" s="618">
        <f>ROUNDUP(SUM(
IF(AND(LH100='DD FD'!$J$7,LJ100='DD FD'!$AI$3),LI100,0),
IF(AND(LR100='DD FD'!$J$7,LT100='DD FD'!$AI$3),LS100,0),
IF(AND(MB100='DD FD'!$J$7,MD100='DD FD'!$AI$3),MC100,0),
IF(AND(ML100='DD FD'!$J$7,MN100='DD FD'!$AI$3),MM100,0),
IF(AND(MW100='DD FD'!$J$7,MY100='DD FD'!$AI$3),MX100,0),
IF(AND(NH100='DD FD'!$J$7,NJ100='DD FD'!$AI$3),NI100,0),
IF(AND(NS100='DD FD'!$J$7,NU100='DD FD'!$AI$3),NT100,0),
IF(AND(OD100='DD FD'!$J$7,OF100='DD FD'!$AI$3),OE100,0),
IF(AND(OO100='DD FD'!$J$7,OQ100='DD FD'!$AI$3),OP100,0),
),2)</f>
        <v>0</v>
      </c>
      <c r="OZ100" s="617">
        <f>ROUNDUP(SUM(
IF(AND(LH100='DD FD'!$J$6,LJ100='DD FD'!$AI$3),LI100,0),
IF(AND(LR100='DD FD'!$J$6,LT100='DD FD'!$AI$3),LS100,0),
IF(AND(MB100='DD FD'!$J$6,MD100='DD FD'!$AI$3),MC100,0),
IF(AND(ML100='DD FD'!$J$6,MN100='DD FD'!$AI$3),MM100,0),
IF(AND(MW100='DD FD'!$J$6,MY100='DD FD'!$AI$3),MX100,0),
IF(AND(NH100='DD FD'!$J$6,NJ100='DD FD'!$AI$3),NI100,0),
IF(AND(NS100='DD FD'!$J$6,NU100='DD FD'!$AI$3),NT100,0),
IF(AND(OD100='DD FD'!$J$6,OF100='DD FD'!$AI$3),OE100,0),
IF(AND(OO100='DD FD'!$J$6,OQ100='DD FD'!$AI$3),OP100,0),
),2)</f>
        <v>0</v>
      </c>
      <c r="PA100" s="617">
        <f>ROUNDUP(SUM(
IF(AND(LH100='DD FD'!$J$10,LJ100='DD FD'!$AI$3),LI100,0),
IF(AND(LR100='DD FD'!$J$10,LT100='DD FD'!$AI$3),LS100,0),
IF(AND(MB100='DD FD'!$J$10,MD100='DD FD'!$AI$3),MC100,0),
IF(AND(ML100='DD FD'!$J$10,MN100='DD FD'!$AI$3),MM100,0),
IF(AND(MW100='DD FD'!$J$10,MY100='DD FD'!$AI$3),MX100,0),
IF(AND(NH100='DD FD'!$J$10,NJ100='DD FD'!$AI$3),NI100,0),
IF(AND(NS100='DD FD'!$J$10,NU100='DD FD'!$AI$3),NT100,0),
IF(AND(OD100='DD FD'!$J$10,OF100='DD FD'!$AI$3),OE100,0),
IF(AND(OO100='DD FD'!$J$10,OQ100='DD FD'!$AI$3),OP100,0),
),2)</f>
        <v>0</v>
      </c>
      <c r="PB100" s="617">
        <f>ROUNDUP(SUM(
IF(AND(LH100='DD FD'!$J$8,LJ100='DD FD'!$AI$3),LI100,0),
IF(AND(LR100='DD FD'!$J$8,LT100='DD FD'!$AI$3),LS100,0),
IF(AND(MB100='DD FD'!$J$8,MD100='DD FD'!$AI$3),MC100,0),
IF(AND(ML100='DD FD'!$J$8,MN100='DD FD'!$AI$3),MM100,0),
IF(AND(MW100='DD FD'!$J$8,MY100='DD FD'!$AI$3),MX100,0),
IF(AND(NH100='DD FD'!$J$8,NJ100='DD FD'!$AI$3),NI100,0),
IF(AND(NS100='DD FD'!$J$8,NU100='DD FD'!$AI$3),NT100,0),
IF(AND(OD100='DD FD'!$J$8,OF100='DD FD'!$AI$3),OE100,0),
IF(AND(OO100='DD FD'!$J$8,OQ100='DD FD'!$AI$3),OP100,0),
),2)</f>
        <v>0</v>
      </c>
      <c r="PC100" s="617">
        <f>ROUNDUP(SUM(
IF(AND(LH100='DD FD'!$J$5,LJ100='DD FD'!$AI$3),LI100,0),
IF(AND(LR100='DD FD'!$J$5,LT100='DD FD'!$AI$3),LS100,0),
IF(AND(MB100='DD FD'!$J$5,MD100='DD FD'!$AI$3),MC100,0),
IF(AND(ML100='DD FD'!$J$5,MN100='DD FD'!$AI$3),MM100,0),
IF(AND(MW100='DD FD'!$J$5,MY100='DD FD'!$AI$3),MX100,0),
IF(AND(NH100='DD FD'!$J$5,NJ100='DD FD'!$AI$3),NI100,0),
IF(AND(NS100='DD FD'!$J$5,NU100='DD FD'!$AI$3),NT100,0),
IF(AND(OD100='DD FD'!$J$5,OF100='DD FD'!$AI$3),OE100,0),
IF(AND(OO100='DD FD'!$J$5,OQ100='DD FD'!$AI$3),OP100,0),
),2)</f>
        <v>0</v>
      </c>
      <c r="PD100" s="617">
        <f>ROUNDUP(SUM(
IF(AND(LH100='DD FD'!$J$9,LJ100='DD FD'!$AI$3),LI100,0),
IF(AND(LR100='DD FD'!$J$9,LT100='DD FD'!$AI$3),LS100,0),
IF(AND(MB100='DD FD'!$J$9,MD100='DD FD'!$AI$3),MC100,0),
IF(AND(ML100='DD FD'!$J$9,MN100='DD FD'!$AI$3),MM100,0),
IF(AND(MW100='DD FD'!$J$9,MY100='DD FD'!$AI$3),MX100,0),
IF(AND(NH100='DD FD'!$J$9,NJ100='DD FD'!$AI$3),NI100,0),
IF(AND(NS100='DD FD'!$J$9,NU100='DD FD'!$AI$3),NT100,0),
IF(AND(OD100='DD FD'!$J$9,OF100='DD FD'!$AI$3),OE100,0),
IF(AND(OO100='DD FD'!$J$9,OQ100='DD FD'!$AI$3),OP100,0),
),2)</f>
        <v>0</v>
      </c>
      <c r="PE100" s="617">
        <f>ROUNDUP(SUM(
IF(AND(LH100='DD FD'!$J$4,LJ100='DD FD'!$AI$3),LI100,0),
IF(AND(LR100='DD FD'!$J$4,LT100='DD FD'!$AI$3),LS100,0),
IF(AND(MB100='DD FD'!$J$4,MD100='DD FD'!$AI$3),MC100,0),
IF(AND(ML100='DD FD'!$J$4,MN100='DD FD'!$AI$3),MM100,0),
IF(AND(MW100='DD FD'!$J$4,MY100='DD FD'!$AI$3),MX100,0),
IF(AND(NH100='DD FD'!$J$4,NJ100='DD FD'!$AI$3),NI100,0),
IF(AND(NS100='DD FD'!$J$4,NU100='DD FD'!$AI$3),NT100,0),
IF(AND(OD100='DD FD'!$J$4,OF100='DD FD'!$AI$3),OE100,0),
IF(AND(OO100='DD FD'!$J$4,OQ100='DD FD'!$AI$3),OP100,0),
),2)</f>
        <v>0</v>
      </c>
      <c r="PF100" s="619">
        <f>ROUNDUP(SUM(
IF(AND(LH100='DD FD'!$J$11,LJ100='DD FD'!$AI$3),LI100,0),
IF(AND(LR100='DD FD'!$J$11,LT100='DD FD'!$AI$3),LS100,0),
IF(AND(MB100='DD FD'!$J$11,MD100='DD FD'!$AI$3),MC100,0),
IF(AND(ML100='DD FD'!$J$11,MN100='DD FD'!$AI$3),MM100,0),
IF(AND(MW100='DD FD'!$J$11,MY100='DD FD'!$AI$3),MX100,0),
IF(AND(NH100='DD FD'!$J$11,NJ100='DD FD'!$AI$3),NI100,0),
IF(AND(NS100='DD FD'!$J$11,NU100='DD FD'!$AI$3),NT100,0),
IF(AND(OD100='DD FD'!$J$11,OF100='DD FD'!$AI$3),OE100,0),
IF(AND(OO100='DD FD'!$J$11,OQ100='DD FD'!$AI$3),OP100,0),
),2)</f>
        <v>0</v>
      </c>
    </row>
    <row r="101" spans="1:422">
      <c r="A101" s="806"/>
      <c r="B101" s="934"/>
      <c r="C101" s="247"/>
      <c r="D101" s="842"/>
      <c r="E101" s="247"/>
      <c r="F101" s="158"/>
      <c r="G101" s="710"/>
      <c r="H101" s="712"/>
      <c r="I101" s="936"/>
      <c r="J101" s="803"/>
      <c r="K101" s="150"/>
      <c r="L101" s="146" t="str">
        <f t="shared" si="27"/>
        <v/>
      </c>
      <c r="M101" s="501" t="str">
        <f t="shared" si="44"/>
        <v/>
      </c>
      <c r="N101" s="504"/>
      <c r="O101" s="113" t="str">
        <f t="shared" si="45"/>
        <v/>
      </c>
      <c r="P101" s="114" t="str">
        <f t="shared" si="28"/>
        <v/>
      </c>
      <c r="Q101" s="152"/>
      <c r="R101" s="152"/>
      <c r="S101" s="115" t="str">
        <f t="shared" si="46"/>
        <v/>
      </c>
      <c r="T101" s="159"/>
      <c r="U101" s="159"/>
      <c r="V101" s="157"/>
      <c r="W101" s="157"/>
      <c r="X101" s="157"/>
      <c r="Y101" s="772"/>
      <c r="Z101" s="158"/>
      <c r="AA101" s="144"/>
      <c r="AB101" s="112"/>
      <c r="AC101" s="153"/>
      <c r="AD101" s="153"/>
      <c r="AE101" s="153"/>
      <c r="AF101" s="153"/>
      <c r="AG101" s="153"/>
      <c r="AH101" s="153"/>
      <c r="AI101" s="152"/>
      <c r="AJ101" s="158"/>
      <c r="AK101" s="158"/>
      <c r="AL101" s="158"/>
      <c r="AM101" s="116" t="str">
        <f t="shared" si="47"/>
        <v/>
      </c>
      <c r="AN101" s="116" t="str">
        <f t="shared" si="48"/>
        <v/>
      </c>
      <c r="AO101" s="324"/>
      <c r="AP101" s="503"/>
      <c r="AQ101" s="487" t="str">
        <f t="shared" si="49"/>
        <v/>
      </c>
      <c r="AR101" s="113" t="str">
        <f t="shared" si="29"/>
        <v/>
      </c>
      <c r="AS101" s="113" t="str">
        <f t="shared" si="30"/>
        <v/>
      </c>
      <c r="AT101" s="113" t="str">
        <f t="shared" si="31"/>
        <v/>
      </c>
      <c r="AU101" s="113" t="str">
        <f t="shared" si="32"/>
        <v/>
      </c>
      <c r="AV101" s="159"/>
      <c r="AW101" s="157"/>
      <c r="AX101" s="157"/>
      <c r="AY101" s="157"/>
      <c r="AZ101" s="157"/>
      <c r="BA101" s="116" t="str">
        <f t="shared" si="33"/>
        <v/>
      </c>
      <c r="BB101" s="316"/>
      <c r="BC101" s="116" t="str">
        <f t="shared" si="34"/>
        <v/>
      </c>
      <c r="BD101" s="133" t="str">
        <f t="shared" si="35"/>
        <v/>
      </c>
      <c r="BE101" s="157"/>
      <c r="BF101" s="1180"/>
      <c r="BG101" s="1180"/>
      <c r="BH101" s="158"/>
      <c r="BI101" s="490"/>
      <c r="BJ101" s="514" t="str">
        <f t="shared" si="50"/>
        <v/>
      </c>
      <c r="BK101" s="789"/>
      <c r="BL101" s="116" t="str">
        <f t="shared" si="51"/>
        <v/>
      </c>
      <c r="BM101" s="144"/>
      <c r="BN101" s="144"/>
      <c r="BO101" s="144"/>
      <c r="BP101" s="790"/>
      <c r="BQ101" s="790"/>
      <c r="BR101" s="790"/>
      <c r="BS101" s="116" t="str">
        <f t="shared" si="36"/>
        <v/>
      </c>
      <c r="BT101" s="790"/>
      <c r="BU101" s="808" t="str">
        <f t="shared" si="37"/>
        <v/>
      </c>
      <c r="BV101" s="791"/>
      <c r="BW101" s="144"/>
      <c r="BX101" s="20"/>
      <c r="BY101" s="20"/>
      <c r="BZ101" s="20"/>
      <c r="CA101" s="792"/>
      <c r="CB101" s="1201"/>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782" t="str">
        <f t="shared" si="52"/>
        <v/>
      </c>
      <c r="EE101" s="519"/>
      <c r="EF101" s="793"/>
      <c r="EG101" s="519"/>
      <c r="EH101" s="794"/>
      <c r="EI101" s="790"/>
      <c r="EJ101" s="794"/>
      <c r="EK101" s="794"/>
      <c r="EL101" s="790"/>
      <c r="EM101" s="790"/>
      <c r="EN101" s="790"/>
      <c r="EO101" s="112" t="str">
        <f t="shared" si="38"/>
        <v/>
      </c>
      <c r="EP101" s="790"/>
      <c r="EQ101" s="488" t="str">
        <f t="shared" si="39"/>
        <v/>
      </c>
      <c r="ER101" s="1100"/>
      <c r="ES101" s="1099" t="str">
        <f t="shared" si="53"/>
        <v/>
      </c>
      <c r="ET101" s="525"/>
      <c r="EU101" s="148"/>
      <c r="EV101" s="148"/>
      <c r="EW101" s="148"/>
      <c r="EX101" s="148"/>
      <c r="EY101" s="148"/>
      <c r="EZ101" s="148"/>
      <c r="FA101" s="148"/>
      <c r="FB101" s="148"/>
      <c r="FC101" s="148"/>
      <c r="FD101" s="148"/>
      <c r="FE101" s="148"/>
      <c r="FF101" s="148"/>
      <c r="FG101" s="148"/>
      <c r="FH101" s="148"/>
      <c r="FI101" s="528"/>
      <c r="FJ101" s="513" t="str">
        <f t="shared" si="40"/>
        <v/>
      </c>
      <c r="FK101" s="158"/>
      <c r="FL101" s="850"/>
      <c r="FM101" s="850"/>
      <c r="FN101" s="850"/>
      <c r="FO101" s="850"/>
      <c r="FP101" s="850"/>
      <c r="FQ101" s="850"/>
      <c r="FR101" s="157"/>
      <c r="FS101" s="143"/>
      <c r="FT101" s="143"/>
      <c r="FU101" s="847" t="str">
        <f t="shared" si="41"/>
        <v/>
      </c>
      <c r="FV101" s="555"/>
      <c r="FW101" s="523" t="str">
        <f>IF(Table1[[#This Row],[Nonfood Inhaltstoffe - Komponente]]="","",VLOOKUP(Table1[[#This Row],[Nonfood Inhaltstoffe - Komponente]],'Dropdown Auswahl'!BJ:BK,2,FALSE))</f>
        <v/>
      </c>
      <c r="FX101" s="1013"/>
      <c r="FY101" s="1011" t="str">
        <f t="shared" si="42"/>
        <v/>
      </c>
      <c r="FZ101" s="152"/>
      <c r="GA101" s="152"/>
      <c r="GB101" s="152"/>
      <c r="GC101" s="529" t="str">
        <f t="shared" si="43"/>
        <v/>
      </c>
      <c r="GG101" s="21"/>
      <c r="GH101" s="21"/>
      <c r="GI101" s="1019"/>
      <c r="GJ101" s="1016" t="str">
        <f>IF(Table1[[#This Row],[Global Trade Item Number (GTIN)]]="","",Table1[[#This Row],[Global Trade Item Number (GTIN)]])</f>
        <v/>
      </c>
      <c r="GK101" s="555" t="str">
        <f>IF(Table1[[#This Row],[WAWI-Nr./ Kreditoren-Nummer
(ASDV)]]&lt;&gt;"",Table1[[#This Row],[WAWI-Nr./ Kreditoren-Nummer
(ASDV)]],"")</f>
        <v/>
      </c>
      <c r="GL101" s="165"/>
      <c r="GM101" s="165"/>
      <c r="GN101" s="165"/>
      <c r="GO101" s="485"/>
      <c r="GP101" s="534"/>
      <c r="GQ101" s="533"/>
      <c r="GR101" s="486"/>
      <c r="GS101" s="486"/>
      <c r="GT101" s="486"/>
      <c r="GU101" s="486"/>
      <c r="GV101" s="486"/>
      <c r="GW101" s="542"/>
      <c r="GX101" s="538"/>
      <c r="GY101" s="144"/>
      <c r="GZ101" s="480"/>
      <c r="HA101" s="158"/>
      <c r="HB101" s="480"/>
      <c r="HC101" s="480"/>
      <c r="HD101" s="480"/>
      <c r="HE101" s="480"/>
      <c r="HF101" s="480"/>
      <c r="HG101" s="480"/>
      <c r="HH101" s="538"/>
      <c r="HI101" s="480"/>
      <c r="HJ101" s="480"/>
      <c r="HK101" s="480"/>
      <c r="HL101" s="480"/>
      <c r="HM101" s="480"/>
      <c r="HN101" s="480"/>
      <c r="HO101" s="480"/>
      <c r="HP101" s="480"/>
      <c r="HQ101" s="480"/>
      <c r="HR101" s="538"/>
      <c r="HS101" s="480"/>
      <c r="HT101" s="480"/>
      <c r="HU101" s="480"/>
      <c r="HV101" s="480"/>
      <c r="HW101" s="480"/>
      <c r="HX101" s="480"/>
      <c r="HY101" s="480"/>
      <c r="HZ101" s="480"/>
      <c r="IA101" s="480"/>
      <c r="IB101" s="538"/>
      <c r="IC101" s="480"/>
      <c r="ID101" s="480"/>
      <c r="IE101" s="480"/>
      <c r="IF101" s="480"/>
      <c r="IG101" s="480"/>
      <c r="IH101" s="480"/>
      <c r="II101" s="480"/>
      <c r="IJ101" s="480"/>
      <c r="IK101" s="480"/>
      <c r="IL101" s="480"/>
      <c r="IM101" s="538"/>
      <c r="IN101" s="480"/>
      <c r="IO101" s="480"/>
      <c r="IP101" s="480"/>
      <c r="IQ101" s="480"/>
      <c r="IR101" s="480"/>
      <c r="IS101" s="480"/>
      <c r="IT101" s="480"/>
      <c r="IU101" s="480"/>
      <c r="IV101" s="480"/>
      <c r="IW101" s="480"/>
      <c r="IX101" s="538"/>
      <c r="IY101" s="480"/>
      <c r="IZ101" s="480"/>
      <c r="JA101" s="480"/>
      <c r="JB101" s="480"/>
      <c r="JC101" s="480"/>
      <c r="JD101" s="480"/>
      <c r="JE101" s="480"/>
      <c r="JF101" s="480"/>
      <c r="JG101" s="480"/>
      <c r="JH101" s="480"/>
      <c r="JI101" s="538"/>
      <c r="JJ101" s="480"/>
      <c r="JK101" s="480"/>
      <c r="JL101" s="480"/>
      <c r="JM101" s="480"/>
      <c r="JN101" s="480"/>
      <c r="JO101" s="480"/>
      <c r="JP101" s="480"/>
      <c r="JQ101" s="480"/>
      <c r="JR101" s="480"/>
      <c r="JS101" s="590"/>
      <c r="JT101" s="538"/>
      <c r="JU101" s="480"/>
      <c r="JV101" s="480"/>
      <c r="JW101" s="480"/>
      <c r="JX101" s="480"/>
      <c r="JY101" s="480"/>
      <c r="JZ101" s="480"/>
      <c r="KA101" s="480"/>
      <c r="KB101" s="480"/>
      <c r="KC101" s="480"/>
      <c r="KD101" s="480"/>
      <c r="KE101" s="538"/>
      <c r="KF101" s="480"/>
      <c r="KG101" s="480"/>
      <c r="KH101" s="480"/>
      <c r="KI101" s="480"/>
      <c r="KJ101" s="480"/>
      <c r="KK101" s="480"/>
      <c r="KL101" s="480"/>
      <c r="KM101" s="480"/>
      <c r="KN101" s="480"/>
      <c r="KO101" s="480"/>
      <c r="KR101" s="568" t="str">
        <f>IF(Table1[[#This Row],[GTIN]]&lt;&gt;"",Table1[[#This Row],[GTIN]],"")</f>
        <v/>
      </c>
      <c r="KS101" s="569" t="str">
        <f>Table1[[#This Row],[Kreditor]]</f>
        <v/>
      </c>
      <c r="KT101" s="570" t="str">
        <f>IF(Table1[[#This Row],[Gültig ab (Datum)]]&lt;&gt;"",Table1[[#This Row],[Gültig ab (Datum)]],"")</f>
        <v/>
      </c>
      <c r="KU101" s="570"/>
      <c r="KV101" s="583" t="str">
        <f>IF(Table1[[#This Row],[Artikel verpackt? 
(X=Ja)]]="","",Table1[[#This Row],[Artikel verpackt? 
(X=Ja)]])</f>
        <v/>
      </c>
      <c r="KW101" s="571" t="str">
        <f>IF(Table1[[#This Row],[Verpackung recyclingfähig?
(X=Ja)]]="","",Table1[[#This Row],[Verpackung recyclingfähig?
(X=Ja)]])</f>
        <v/>
      </c>
      <c r="KX101" s="572"/>
      <c r="KY101" s="573"/>
      <c r="KZ101" s="574"/>
      <c r="LA101" s="574"/>
      <c r="LB101" s="574"/>
      <c r="LC101" s="574"/>
      <c r="LD101" s="574"/>
      <c r="LE101" s="574"/>
      <c r="LF101" s="575"/>
      <c r="LG101" s="576" t="str">
        <f>IF(Table1[[#This Row],[Hauptkörper - B1 - Art]]="","",VLOOKUP(Table1[[#This Row],[Hauptkörper - B1 - Art]],'DD FD'!B:C,2,FALSE))</f>
        <v/>
      </c>
      <c r="LH101" s="577" t="str">
        <f>IF(Table1[[#This Row],[Hauptkörper - B1 - Fraktion]]="","",VLOOKUP(Table1[[#This Row],[Hauptkörper - B1 - Fraktion]],'DD FD'!H:J,3,FALSE))</f>
        <v/>
      </c>
      <c r="LI101" s="574" t="str">
        <f>IF(Table1[[#This Row],[Hauptkörper - B1 - Gewicht
(in G)]]="","",Table1[[#This Row],[Hauptkörper - B1 - Gewicht
(in G)]])</f>
        <v/>
      </c>
      <c r="LJ101" s="574" t="str">
        <f>IF(Table1[[#This Row],[Hauptkörper - B1 - Lizenzierungs-pflichtig? (X=Ja)]]="","",Table1[[#This Row],[Hauptkörper - B1 - Lizenzierungs-pflichtig? (X=Ja)]])</f>
        <v/>
      </c>
      <c r="LK101" s="577" t="str">
        <f>IF(Table1[[#This Row],[Hauptkörper - B1 - Virgin Material]]="","",VLOOKUP(Table1[[#This Row],[Hauptkörper - B1 - Virgin Material]],'DD FD'!AJ:AK,2,FALSE))</f>
        <v/>
      </c>
      <c r="LL101" s="578" t="str">
        <f>IF(Table1[[#This Row],[Hauptkörper - B1 - Virgin Material Anteil (in %)]]="","",Table1[[#This Row],[Hauptkörper - B1 - Virgin Material Anteil (in %)]])</f>
        <v/>
      </c>
      <c r="LM101" s="577" t="str">
        <f>IF(Table1[[#This Row],[Hauptkörper - B1 - Recyceltes Material]]="","",VLOOKUP(Table1[[#This Row],[Hauptkörper - B1 - Recyceltes Material]],'DD FD'!AL:AM,2,FALSE))</f>
        <v/>
      </c>
      <c r="LN101" s="578" t="str">
        <f>IF(Table1[[#This Row],[Hauptkörper - B1 - Recyceltes Material Anteil (in %)]]="","",Table1[[#This Row],[Hauptkörper - B1 - Recyceltes Material Anteil (in %)]])</f>
        <v/>
      </c>
      <c r="LO101" s="579" t="str">
        <f>IF(Table1[[#This Row],[Hauptkörper - B1 - Beschichtung]]="","",VLOOKUP(Table1[[#This Row],[Hauptkörper - B1 - Beschichtung]],'DD FD'!AE:AF,2,FALSE))</f>
        <v/>
      </c>
      <c r="LP101" s="580" t="str">
        <f>IF(Table1[[#This Row],[Hauptkörper - B1 - Beschichtung Anteil (in %)]]="","",Table1[[#This Row],[Hauptkörper - B1 - Beschichtung Anteil (in %)]])</f>
        <v/>
      </c>
      <c r="LQ101" s="576" t="str">
        <f>IF(Table1[[#This Row],[Hauptkörper - B2 - Art]]="","",VLOOKUP(Table1[[#This Row],[Hauptkörper - B2 - Art]],'DD FD'!B:C,2,FALSE))</f>
        <v/>
      </c>
      <c r="LR101" s="577" t="str">
        <f>IF(Table1[[#This Row],[Hauptkörper - B2 - Fraktion]]="","",VLOOKUP(Table1[[#This Row],[Hauptkörper - B2 - Fraktion]],'DD FD'!H:J,3,FALSE))</f>
        <v/>
      </c>
      <c r="LS101" s="574" t="str">
        <f>IF(Table1[[#This Row],[Hauptkörper - B2 - Gewicht
(in G)]]="","",Table1[[#This Row],[Hauptkörper - B2 - Gewicht
(in G)]])</f>
        <v/>
      </c>
      <c r="LT101" s="574" t="str">
        <f>IF(Table1[[#This Row],[Hauptkörper - B2 - Lizenzierungs-pflichtig? (X=Ja)]]="","",Table1[[#This Row],[Hauptkörper - B2 - Lizenzierungs-pflichtig? (X=Ja)]])</f>
        <v/>
      </c>
      <c r="LU101" s="577" t="str">
        <f>IF(Table1[[#This Row],[Hauptkörper - B2 - Virgin Material]]="","",VLOOKUP(Table1[[#This Row],[Hauptkörper - B2 - Virgin Material]],'DD FD'!AJ:AK,2,FALSE))</f>
        <v/>
      </c>
      <c r="LV101" s="578" t="str">
        <f>IF(Table1[[#This Row],[Hauptkörper - B2 - Virgin Material Anteil (in %)]]="","",Table1[[#This Row],[Hauptkörper - B2 - Virgin Material Anteil (in %)]])</f>
        <v/>
      </c>
      <c r="LW101" s="577" t="str">
        <f>IF(Table1[[#This Row],[Hauptkörper - B2 - Recyceltes Material]]="","",VLOOKUP(Table1[[#This Row],[Hauptkörper - B2 - Recyceltes Material]],'DD FD'!AL:AM,2,FALSE))</f>
        <v/>
      </c>
      <c r="LX101" s="578" t="str">
        <f>IF(Table1[[#This Row],[Hauptkörper - B2 - Recyceltes Material Anteil (in %)]]="","",Table1[[#This Row],[Hauptkörper - B2 - Recyceltes Material Anteil (in %)]])</f>
        <v/>
      </c>
      <c r="LY101" s="577" t="str">
        <f>IF(Table1[[#This Row],[Hauptkörper - B2 - Beschichtung]]="","",VLOOKUP(Table1[[#This Row],[Hauptkörper - B2 - Beschichtung]],'DD FD'!AE:AF,2,FALSE))</f>
        <v/>
      </c>
      <c r="LZ101" s="580" t="str">
        <f>IF(Table1[[#This Row],[Hauptkörper - B2 - Beschichtung Anteil (in %)]]="","",Table1[[#This Row],[Hauptkörper - B2 - Beschichtung Anteil (in %)]])</f>
        <v/>
      </c>
      <c r="MA101" s="576" t="str">
        <f>IF(Table1[[#This Row],[Hauptkörper - B3 - Art]]="","",VLOOKUP(Table1[[#This Row],[Hauptkörper - B3 - Art]],'DD FD'!B:C,2,FALSE))</f>
        <v/>
      </c>
      <c r="MB101" s="577" t="str">
        <f>IF(Table1[[#This Row],[Hauptkörper - B3 - Fraktion]]="","",VLOOKUP(Table1[[#This Row],[Hauptkörper - B3 - Fraktion]],'DD FD'!H:J,3,FALSE))</f>
        <v/>
      </c>
      <c r="MC101" s="574" t="str">
        <f>IF(Table1[[#This Row],[Hauptkörper - B3 - Gewicht
(in G)]]="","",Table1[[#This Row],[Hauptkörper - B3 - Gewicht
(in G)]])</f>
        <v/>
      </c>
      <c r="MD101" s="574" t="str">
        <f>IF(Table1[[#This Row],[Hauptkörper - B3 - Lizenzierungs-pflichtig? (X=Ja)]]="","",Table1[[#This Row],[Hauptkörper - B3 - Lizenzierungs-pflichtig? (X=Ja)]])</f>
        <v/>
      </c>
      <c r="ME101" s="577" t="str">
        <f>IF(Table1[[#This Row],[Hauptkörper - B3 - Virgin Material]]="","",VLOOKUP(Table1[[#This Row],[Hauptkörper - B3 - Virgin Material]],'DD FD'!AJ:AK,2,FALSE))</f>
        <v/>
      </c>
      <c r="MF101" s="578" t="str">
        <f>IF(Table1[[#This Row],[Hauptkörper - B3 - Virgin Material Anteil (in %)]]="","",Table1[[#This Row],[Hauptkörper - B3 - Virgin Material Anteil (in %)]])</f>
        <v/>
      </c>
      <c r="MG101" s="577" t="str">
        <f>IF(Table1[[#This Row],[Hauptkörper - B3 - Recyceltes Material]]="","",VLOOKUP(Table1[[#This Row],[Hauptkörper - B3 - Recyceltes Material]],'DD FD'!AL:AM,2,FALSE))</f>
        <v/>
      </c>
      <c r="MH101" s="578" t="str">
        <f>IF(Table1[[#This Row],[Hauptkörper - B3 - Recyceltes Material Anteil (in %)]]="","",Table1[[#This Row],[Hauptkörper - B3 - Recyceltes Material Anteil (in %)]])</f>
        <v/>
      </c>
      <c r="MI101" s="577" t="str">
        <f>IF(Table1[[#This Row],[Hauptkörper - B3 - Beschichtung]]="","",VLOOKUP(Table1[[#This Row],[Hauptkörper - B3 - Beschichtung]],'DD FD'!AE:AF,2,FALSE))</f>
        <v/>
      </c>
      <c r="MJ101" s="580" t="str">
        <f>IF(Table1[[#This Row],[Hauptkörper - B3 - Beschichtung Anteil (in %)]]="","",Table1[[#This Row],[Hauptkörper - B3 - Beschichtung Anteil (in %)]])</f>
        <v/>
      </c>
      <c r="MK101" s="576" t="str">
        <f>IF(Table1[[#This Row],[Verschluss - B1 - Art]]="","",VLOOKUP(Table1[[#This Row],[Verschluss - B1 - Art]],'DD FD'!D:E,2,FALSE))</f>
        <v/>
      </c>
      <c r="ML101" s="577" t="str">
        <f>IF(Table1[[#This Row],[Verschluss - B1 - Fraktion]]="","",VLOOKUP(Table1[[#This Row],[Verschluss - B1 - Fraktion]],'DD FD'!H:J,3,FALSE))</f>
        <v/>
      </c>
      <c r="MM101" s="574" t="str">
        <f>IF(Table1[[#This Row],[Verschluss - B1 - Gewicht (in G)]]="","",Table1[[#This Row],[Verschluss - B1 - Gewicht (in G)]])</f>
        <v/>
      </c>
      <c r="MN101" s="574" t="str">
        <f>IF(Table1[[#This Row],[Verschluss - B1 - Lizenzierungs-pflichtig? (X=Ja)]]="","",Table1[[#This Row],[Verschluss - B1 - Lizenzierungs-pflichtig? (X=Ja)]])</f>
        <v/>
      </c>
      <c r="MO101" s="574" t="str">
        <f>IF(Table1[[#This Row],[Verschluss - B1 - Trennbar vom Hauptkörper? (X=Ja)]]="","",Table1[[#This Row],[Verschluss - B1 - Trennbar vom Hauptkörper? (X=Ja)]])</f>
        <v/>
      </c>
      <c r="MP101" s="577" t="str">
        <f>IF(Table1[[#This Row],[Verschluss - B1 - Virgin Material]]="","",VLOOKUP(Table1[[#This Row],[Verschluss - B1 - Virgin Material]],'DD FD'!AJ:AK,2,FALSE))</f>
        <v/>
      </c>
      <c r="MQ101" s="578" t="str">
        <f>IF(Table1[[#This Row],[Verschluss - B1 - Virgin Material Anteil (in %)]]="","",Table1[[#This Row],[Verschluss - B1 - Virgin Material Anteil (in %)]])</f>
        <v/>
      </c>
      <c r="MR101" s="577" t="str">
        <f>IF(Table1[[#This Row],[Verschluss - B1 - Recyceltes Material]]="","",VLOOKUP(Table1[[#This Row],[Verschluss - B1 - Recyceltes Material]],'DD FD'!AL:AM,2,FALSE))</f>
        <v/>
      </c>
      <c r="MS101" s="578" t="str">
        <f>IF(Table1[[#This Row],[Verschluss - B1 - Recyceltes Material Anteil (in %)]]="","",Table1[[#This Row],[Verschluss - B1 - Recyceltes Material Anteil (in %)]])</f>
        <v/>
      </c>
      <c r="MT101" s="577" t="str">
        <f>IF(Table1[[#This Row],[Verschluss - B1 - Beschichtung]]="","",VLOOKUP(Table1[[#This Row],[Verschluss - B1 - Beschichtung]],'DD FD'!AE:AF,2,FALSE))</f>
        <v/>
      </c>
      <c r="MU101" s="580" t="str">
        <f>IF(Table1[[#This Row],[Verschluss - B1 - Beschichtung Anteil (in %)]]="","",Table1[[#This Row],[Verschluss - B1 - Beschichtung Anteil (in %)]])</f>
        <v/>
      </c>
      <c r="MV101" s="576" t="str">
        <f>IF(Table1[[#This Row],[Verschluss - B2 - Art]]="","",VLOOKUP(Table1[[#This Row],[Verschluss - B2 - Art]],'DD FD'!D:E,2,FALSE))</f>
        <v/>
      </c>
      <c r="MW101" s="577" t="str">
        <f>IF(Table1[[#This Row],[Verschluss - B2 - Fraktion]]="","",VLOOKUP(Table1[[#This Row],[Verschluss - B2 - Fraktion]],'DD FD'!H:J,3,FALSE))</f>
        <v/>
      </c>
      <c r="MX101" s="574" t="str">
        <f>IF(Table1[[#This Row],[Verschluss - B2 - Gewicht (in G)]]="","",Table1[[#This Row],[Verschluss - B2 - Gewicht (in G)]])</f>
        <v/>
      </c>
      <c r="MY101" s="574" t="str">
        <f>IF(Table1[[#This Row],[Verschluss - B2 - Lizenzierungs-pflichtig? (X=Ja)]]="","",Table1[[#This Row],[Verschluss - B2 - Lizenzierungs-pflichtig? (X=Ja)]])</f>
        <v/>
      </c>
      <c r="MZ101" s="574" t="str">
        <f>IF(Table1[[#This Row],[Verschluss - B2 - Trennbar vom Hauptkörper? (X=Ja)]]="","",Table1[[#This Row],[Verschluss - B2 - Trennbar vom Hauptkörper? (X=Ja)]])</f>
        <v/>
      </c>
      <c r="NA101" s="577" t="str">
        <f>IF(Table1[[#This Row],[Verschluss - B2 - Virgin Material]]="","",VLOOKUP(Table1[[#This Row],[Verschluss - B2 - Virgin Material]],'DD FD'!AJ:AK,2,FALSE))</f>
        <v/>
      </c>
      <c r="NB101" s="578" t="str">
        <f>IF(Table1[[#This Row],[Verschluss - B2 - Virgin Material Anteil (in %)]]="","",Table1[[#This Row],[Verschluss - B2 - Virgin Material Anteil (in %)]])</f>
        <v/>
      </c>
      <c r="NC101" s="577" t="str">
        <f>IF(Table1[[#This Row],[Verschluss - B2 - Recyceltes Material]]="","",VLOOKUP(Table1[[#This Row],[Verschluss - B2 - Recyceltes Material]],'DD FD'!AL:AM,2,FALSE))</f>
        <v/>
      </c>
      <c r="ND101" s="578" t="str">
        <f>IF(Table1[[#This Row],[Verschluss - B2 - Recyceltes Material Anteil (in %)]]="","",Table1[[#This Row],[Verschluss - B2 - Recyceltes Material Anteil (in %)]])</f>
        <v/>
      </c>
      <c r="NE101" s="577" t="str">
        <f>IF(Table1[[#This Row],[Verschluss - B2 - Beschichtung]]="","",VLOOKUP(Table1[[#This Row],[Verschluss - B2 - Beschichtung]],'DD FD'!AE:AF,2,FALSE))</f>
        <v/>
      </c>
      <c r="NF101" s="580" t="str">
        <f>IF(Table1[[#This Row],[Verschluss - B2 - Beschichtung Anteil (in %)]]="","",Table1[[#This Row],[Verschluss - B2 - Beschichtung Anteil (in %)]])</f>
        <v/>
      </c>
      <c r="NG101" s="576" t="str">
        <f>IF(Table1[[#This Row],[Verschluss - B3 - Art]]="","",VLOOKUP(Table1[[#This Row],[Verschluss - B3 - Art]],'DD FD'!D:E,2,FALSE))</f>
        <v/>
      </c>
      <c r="NH101" s="577" t="str">
        <f>IF(Table1[[#This Row],[Verschluss - B3 - Fraktion]]="","",VLOOKUP(Table1[[#This Row],[Verschluss - B3 - Fraktion]],'DD FD'!H:J,3,FALSE))</f>
        <v/>
      </c>
      <c r="NI101" s="574" t="str">
        <f>IF(Table1[[#This Row],[Verschluss - B3 - Gewicht (in G)]]="","",Table1[[#This Row],[Verschluss - B3 - Gewicht (in G)]])</f>
        <v/>
      </c>
      <c r="NJ101" s="574" t="str">
        <f>IF(Table1[[#This Row],[Verschluss - B3 - Lizenzierungs-pflichtig? (X=Ja)]]="","",Table1[[#This Row],[Verschluss - B3 - Lizenzierungs-pflichtig? (X=Ja)]])</f>
        <v/>
      </c>
      <c r="NK101" s="574" t="str">
        <f>IF(Table1[[#This Row],[Verschluss - B3 - Trennbar vom Hauptkörper? (X=Ja)]]="","",Table1[[#This Row],[Verschluss - B3 - Trennbar vom Hauptkörper? (X=Ja)]])</f>
        <v/>
      </c>
      <c r="NL101" s="577" t="str">
        <f>IF(Table1[[#This Row],[Verschluss - B3 - Virgin Material]]="","",VLOOKUP(Table1[[#This Row],[Verschluss - B3 - Virgin Material]],'DD FD'!AJ:AK,2,FALSE))</f>
        <v/>
      </c>
      <c r="NM101" s="578" t="str">
        <f>IF(Table1[[#This Row],[Verschluss - B3 - Virgin Material Anteil (in %)]]="","",Table1[[#This Row],[Verschluss - B3 - Virgin Material Anteil (in %)]])</f>
        <v/>
      </c>
      <c r="NN101" s="577" t="str">
        <f>IF(Table1[[#This Row],[Verschluss - B3 - Recyceltes Material]]="","",VLOOKUP(Table1[[#This Row],[Verschluss - B3 - Recyceltes Material]],'DD FD'!AL:AM,2,FALSE))</f>
        <v/>
      </c>
      <c r="NO101" s="578" t="str">
        <f>IF(Table1[[#This Row],[Verschluss - B3 - Recyceltes Material Anteil (in %)]]="","",Table1[[#This Row],[Verschluss - B3 - Recyceltes Material Anteil (in %)]])</f>
        <v/>
      </c>
      <c r="NP101" s="577" t="str">
        <f>IF(Table1[[#This Row],[Verschluss - B3 - Beschichtung]]="","",VLOOKUP(Table1[[#This Row],[Verschluss - B3 - Beschichtung]],'DD FD'!AE:AF,2,FALSE))</f>
        <v/>
      </c>
      <c r="NQ101" s="580" t="str">
        <f>IF(Table1[[#This Row],[Verschluss - B3 - Beschichtung Anteil (in %)]]="","",Table1[[#This Row],[Verschluss - B3 - Beschichtung Anteil (in %)]])</f>
        <v/>
      </c>
      <c r="NR101" s="576" t="str">
        <f>IF(Table1[[#This Row],[Etikett - B1 - Art]]="","",VLOOKUP(Table1[[#This Row],[Etikett - B1 - Art]],'DD FD'!F:G,2,FALSE))</f>
        <v/>
      </c>
      <c r="NS101" s="577" t="str">
        <f>IF(Table1[[#This Row],[Etikett - B1 - Fraktion]]="","",VLOOKUP(Table1[[#This Row],[Etikett - B1 - Fraktion]],'DD FD'!H:J,3,FALSE))</f>
        <v/>
      </c>
      <c r="NT101" s="574" t="str">
        <f>IF(Table1[[#This Row],[Etikett - B1 - Gewicht (in G)]]="","",Table1[[#This Row],[Etikett - B1 - Gewicht (in G)]])</f>
        <v/>
      </c>
      <c r="NU101" s="574" t="str">
        <f>IF(Table1[[#This Row],[Etikett - B1 - Lizenzierungs-pflichtig? (X=Ja)]]="","",Table1[[#This Row],[Etikett - B1 - Lizenzierungs-pflichtig? (X=Ja)]])</f>
        <v/>
      </c>
      <c r="NV101" s="574" t="str">
        <f>IF(Table1[[#This Row],[Etikett - B1 - Trennbar vom Hauptkörper? (X=Ja)]]="","",Table1[[#This Row],[Etikett - B1 - Trennbar vom Hauptkörper? (X=Ja)]])</f>
        <v/>
      </c>
      <c r="NW101" s="577" t="str">
        <f>IF(Table1[[#This Row],[Etikett - B1 - Virgin Material]]="","",VLOOKUP(Table1[[#This Row],[Etikett - B1 - Virgin Material]],'DD FD'!AJ:AK,2,FALSE))</f>
        <v/>
      </c>
      <c r="NX101" s="578" t="str">
        <f>IF(Table1[[#This Row],[Etikett - B1 - Virgin Material Anteil (in %)]]="","",Table1[[#This Row],[Etikett - B1 - Virgin Material Anteil (in %)]])</f>
        <v/>
      </c>
      <c r="NY101" s="577" t="str">
        <f>IF(Table1[[#This Row],[Etikett - B1 - Recyceltes Material]]="","",VLOOKUP(Table1[[#This Row],[Etikett - B1 - Recyceltes Material]],'DD FD'!AL:AM,2,FALSE))</f>
        <v/>
      </c>
      <c r="NZ101" s="578" t="str">
        <f>IF(Table1[[#This Row],[Etikett - B1 - Recyceltes Material Anteil (in %)]]="","",Table1[[#This Row],[Etikett - B1 - Recyceltes Material Anteil (in %)]])</f>
        <v/>
      </c>
      <c r="OA101" s="577" t="str">
        <f>IF(Table1[[#This Row],[Etikett - B1 - Beschichtung]]="","",VLOOKUP(Table1[[#This Row],[Etikett - B1 - Beschichtung]],'DD FD'!AE:AF,2,FALSE))</f>
        <v/>
      </c>
      <c r="OB101" s="580" t="str">
        <f>IF(Table1[[#This Row],[Etikett - B1 - Beschichtung Anteil (in %)]]="","",Table1[[#This Row],[Etikett - B1 - Beschichtung Anteil (in %)]])</f>
        <v/>
      </c>
      <c r="OC101" s="576" t="str">
        <f>IF(Table1[[#This Row],[Etikett - B2 - Art]]="","",VLOOKUP(Table1[[#This Row],[Etikett - B2 - Art]],'DD FD'!F:G,2,FALSE))</f>
        <v/>
      </c>
      <c r="OD101" s="577" t="str">
        <f>IF(Table1[[#This Row],[Etikett - B2 - Fraktion]]="","",VLOOKUP(Table1[[#This Row],[Etikett - B2 - Fraktion]],'DD FD'!H:J,3,FALSE))</f>
        <v/>
      </c>
      <c r="OE101" s="574" t="str">
        <f>IF(Table1[[#This Row],[Etikett - B2 - Gewicht (in G)]]="","",Table1[[#This Row],[Etikett - B2 - Gewicht (in G)]])</f>
        <v/>
      </c>
      <c r="OF101" s="574" t="str">
        <f>IF(Table1[[#This Row],[Etikett - B2 - Lizenzierungs-pflichtig? (X=Ja)]]="","",Table1[[#This Row],[Etikett - B2 - Lizenzierungs-pflichtig? (X=Ja)]])</f>
        <v/>
      </c>
      <c r="OG101" s="574" t="str">
        <f>IF(Table1[[#This Row],[Etikett - B2 - Trennbar vom Hauptkörper? (X=Ja)]]="","",Table1[[#This Row],[Etikett - B2 - Trennbar vom Hauptkörper? (X=Ja)]])</f>
        <v/>
      </c>
      <c r="OH101" s="577" t="str">
        <f>IF(Table1[[#This Row],[Etikett - B2 - Virgin Material]]="","",VLOOKUP(Table1[[#This Row],[Etikett - B2 - Virgin Material]],'DD FD'!AJ:AK,2,FALSE))</f>
        <v/>
      </c>
      <c r="OI101" s="578" t="str">
        <f>IF(Table1[[#This Row],[Etikett - B2 - Virgin Material Anteil (in %)]]="","",Table1[[#This Row],[Etikett - B2 - Virgin Material Anteil (in %)]])</f>
        <v/>
      </c>
      <c r="OJ101" s="577" t="str">
        <f>IF(Table1[[#This Row],[Etikett - B2 - Recyceltes Material]]="","",VLOOKUP(Table1[[#This Row],[Etikett - B2 - Recyceltes Material]],'DD FD'!AL:AM,2,FALSE))</f>
        <v/>
      </c>
      <c r="OK101" s="578" t="str">
        <f>IF(Table1[[#This Row],[Etikett - B2 - Recyceltes Material Anteil (in %)]]="","",Table1[[#This Row],[Etikett - B2 - Recyceltes Material Anteil (in %)]])</f>
        <v/>
      </c>
      <c r="OL101" s="577" t="str">
        <f>IF(Table1[[#This Row],[Etikett - B2 - Beschichtung]]="","",VLOOKUP(Table1[[#This Row],[Etikett - B2 - Beschichtung]],'DD FD'!AE:AF,2,FALSE))</f>
        <v/>
      </c>
      <c r="OM101" s="580" t="str">
        <f>IF(Table1[[#This Row],[Etikett - B2 - Beschichtung Anteil (in %)]]="","",Table1[[#This Row],[Etikett - B2 - Beschichtung Anteil (in %)]])</f>
        <v/>
      </c>
      <c r="ON101" s="576" t="str">
        <f>IF(Table1[[#This Row],[Etikett - B3 - Art]]="","",VLOOKUP(Table1[[#This Row],[Etikett - B3 - Art]],'DD FD'!F:G,2,FALSE))</f>
        <v/>
      </c>
      <c r="OO101" s="577" t="str">
        <f>IF(Table1[[#This Row],[Etikett - B3 - Fraktion]]="","",VLOOKUP(Table1[[#This Row],[Etikett - B3 - Fraktion]],'DD FD'!H:J,3,FALSE))</f>
        <v/>
      </c>
      <c r="OP101" s="574" t="str">
        <f>IF(Table1[[#This Row],[Etikett - B3 - Gewicht (in G)]]="","",Table1[[#This Row],[Etikett - B3 - Gewicht (in G)]])</f>
        <v/>
      </c>
      <c r="OQ101" s="574" t="str">
        <f>IF(Table1[[#This Row],[Etikett - B3 - Lizenzierungs-pflichtig? (X=Ja)]]="","",Table1[[#This Row],[Etikett - B3 - Lizenzierungs-pflichtig? (X=Ja)]])</f>
        <v/>
      </c>
      <c r="OR101" s="574" t="str">
        <f>IF(Table1[[#This Row],[Etikett - B3 - Trennbar vom Hauptkörper? (X=Ja)]]="","",Table1[[#This Row],[Etikett - B3 - Trennbar vom Hauptkörper? (X=Ja)]])</f>
        <v/>
      </c>
      <c r="OS101" s="577" t="str">
        <f>IF(Table1[[#This Row],[Etikett - B3 - Virgin Material]]="","",VLOOKUP(Table1[[#This Row],[Etikett - B3 - Virgin Material]],'DD FD'!AJ:AK,2,FALSE))</f>
        <v/>
      </c>
      <c r="OT101" s="578" t="str">
        <f>IF(Table1[[#This Row],[Etikett - B3 - Virgin Material Anteil (in %)]]="","",Table1[[#This Row],[Etikett - B3 - Virgin Material Anteil (in %)]])</f>
        <v/>
      </c>
      <c r="OU101" s="577" t="str">
        <f>IF(Table1[[#This Row],[Etikett - B3 - Recyceltes Material]]="","",VLOOKUP(Table1[[#This Row],[Etikett - B3 - Recyceltes Material]],'DD FD'!AL:AM,2,FALSE))</f>
        <v/>
      </c>
      <c r="OV101" s="578" t="str">
        <f>IF(Table1[[#This Row],[Etikett - B3 - Recyceltes Material Anteil (in %)]]="","",Table1[[#This Row],[Etikett - B3 - Recyceltes Material Anteil (in %)]])</f>
        <v/>
      </c>
      <c r="OW101" s="577" t="str">
        <f>IF(Table1[[#This Row],[Etikett - B3 - Beschichtung]]="","",VLOOKUP(Table1[[#This Row],[Etikett - B3 - Beschichtung]],'DD FD'!AE:AF,2,FALSE))</f>
        <v/>
      </c>
      <c r="OX101" s="613" t="str">
        <f>IF(Table1[[#This Row],[Etikett - B3 - Beschichtung Anteil (in %)]]="","",Table1[[#This Row],[Etikett - B3 - Beschichtung Anteil (in %)]])</f>
        <v/>
      </c>
      <c r="OY101" s="618">
        <f>ROUNDUP(SUM(
IF(AND(LH101='DD FD'!$J$7,LJ101='DD FD'!$AI$3),LI101,0),
IF(AND(LR101='DD FD'!$J$7,LT101='DD FD'!$AI$3),LS101,0),
IF(AND(MB101='DD FD'!$J$7,MD101='DD FD'!$AI$3),MC101,0),
IF(AND(ML101='DD FD'!$J$7,MN101='DD FD'!$AI$3),MM101,0),
IF(AND(MW101='DD FD'!$J$7,MY101='DD FD'!$AI$3),MX101,0),
IF(AND(NH101='DD FD'!$J$7,NJ101='DD FD'!$AI$3),NI101,0),
IF(AND(NS101='DD FD'!$J$7,NU101='DD FD'!$AI$3),NT101,0),
IF(AND(OD101='DD FD'!$J$7,OF101='DD FD'!$AI$3),OE101,0),
IF(AND(OO101='DD FD'!$J$7,OQ101='DD FD'!$AI$3),OP101,0),
),2)</f>
        <v>0</v>
      </c>
      <c r="OZ101" s="617">
        <f>ROUNDUP(SUM(
IF(AND(LH101='DD FD'!$J$6,LJ101='DD FD'!$AI$3),LI101,0),
IF(AND(LR101='DD FD'!$J$6,LT101='DD FD'!$AI$3),LS101,0),
IF(AND(MB101='DD FD'!$J$6,MD101='DD FD'!$AI$3),MC101,0),
IF(AND(ML101='DD FD'!$J$6,MN101='DD FD'!$AI$3),MM101,0),
IF(AND(MW101='DD FD'!$J$6,MY101='DD FD'!$AI$3),MX101,0),
IF(AND(NH101='DD FD'!$J$6,NJ101='DD FD'!$AI$3),NI101,0),
IF(AND(NS101='DD FD'!$J$6,NU101='DD FD'!$AI$3),NT101,0),
IF(AND(OD101='DD FD'!$J$6,OF101='DD FD'!$AI$3),OE101,0),
IF(AND(OO101='DD FD'!$J$6,OQ101='DD FD'!$AI$3),OP101,0),
),2)</f>
        <v>0</v>
      </c>
      <c r="PA101" s="617">
        <f>ROUNDUP(SUM(
IF(AND(LH101='DD FD'!$J$10,LJ101='DD FD'!$AI$3),LI101,0),
IF(AND(LR101='DD FD'!$J$10,LT101='DD FD'!$AI$3),LS101,0),
IF(AND(MB101='DD FD'!$J$10,MD101='DD FD'!$AI$3),MC101,0),
IF(AND(ML101='DD FD'!$J$10,MN101='DD FD'!$AI$3),MM101,0),
IF(AND(MW101='DD FD'!$J$10,MY101='DD FD'!$AI$3),MX101,0),
IF(AND(NH101='DD FD'!$J$10,NJ101='DD FD'!$AI$3),NI101,0),
IF(AND(NS101='DD FD'!$J$10,NU101='DD FD'!$AI$3),NT101,0),
IF(AND(OD101='DD FD'!$J$10,OF101='DD FD'!$AI$3),OE101,0),
IF(AND(OO101='DD FD'!$J$10,OQ101='DD FD'!$AI$3),OP101,0),
),2)</f>
        <v>0</v>
      </c>
      <c r="PB101" s="617">
        <f>ROUNDUP(SUM(
IF(AND(LH101='DD FD'!$J$8,LJ101='DD FD'!$AI$3),LI101,0),
IF(AND(LR101='DD FD'!$J$8,LT101='DD FD'!$AI$3),LS101,0),
IF(AND(MB101='DD FD'!$J$8,MD101='DD FD'!$AI$3),MC101,0),
IF(AND(ML101='DD FD'!$J$8,MN101='DD FD'!$AI$3),MM101,0),
IF(AND(MW101='DD FD'!$J$8,MY101='DD FD'!$AI$3),MX101,0),
IF(AND(NH101='DD FD'!$J$8,NJ101='DD FD'!$AI$3),NI101,0),
IF(AND(NS101='DD FD'!$J$8,NU101='DD FD'!$AI$3),NT101,0),
IF(AND(OD101='DD FD'!$J$8,OF101='DD FD'!$AI$3),OE101,0),
IF(AND(OO101='DD FD'!$J$8,OQ101='DD FD'!$AI$3),OP101,0),
),2)</f>
        <v>0</v>
      </c>
      <c r="PC101" s="617">
        <f>ROUNDUP(SUM(
IF(AND(LH101='DD FD'!$J$5,LJ101='DD FD'!$AI$3),LI101,0),
IF(AND(LR101='DD FD'!$J$5,LT101='DD FD'!$AI$3),LS101,0),
IF(AND(MB101='DD FD'!$J$5,MD101='DD FD'!$AI$3),MC101,0),
IF(AND(ML101='DD FD'!$J$5,MN101='DD FD'!$AI$3),MM101,0),
IF(AND(MW101='DD FD'!$J$5,MY101='DD FD'!$AI$3),MX101,0),
IF(AND(NH101='DD FD'!$J$5,NJ101='DD FD'!$AI$3),NI101,0),
IF(AND(NS101='DD FD'!$J$5,NU101='DD FD'!$AI$3),NT101,0),
IF(AND(OD101='DD FD'!$J$5,OF101='DD FD'!$AI$3),OE101,0),
IF(AND(OO101='DD FD'!$J$5,OQ101='DD FD'!$AI$3),OP101,0),
),2)</f>
        <v>0</v>
      </c>
      <c r="PD101" s="617">
        <f>ROUNDUP(SUM(
IF(AND(LH101='DD FD'!$J$9,LJ101='DD FD'!$AI$3),LI101,0),
IF(AND(LR101='DD FD'!$J$9,LT101='DD FD'!$AI$3),LS101,0),
IF(AND(MB101='DD FD'!$J$9,MD101='DD FD'!$AI$3),MC101,0),
IF(AND(ML101='DD FD'!$J$9,MN101='DD FD'!$AI$3),MM101,0),
IF(AND(MW101='DD FD'!$J$9,MY101='DD FD'!$AI$3),MX101,0),
IF(AND(NH101='DD FD'!$J$9,NJ101='DD FD'!$AI$3),NI101,0),
IF(AND(NS101='DD FD'!$J$9,NU101='DD FD'!$AI$3),NT101,0),
IF(AND(OD101='DD FD'!$J$9,OF101='DD FD'!$AI$3),OE101,0),
IF(AND(OO101='DD FD'!$J$9,OQ101='DD FD'!$AI$3),OP101,0),
),2)</f>
        <v>0</v>
      </c>
      <c r="PE101" s="617">
        <f>ROUNDUP(SUM(
IF(AND(LH101='DD FD'!$J$4,LJ101='DD FD'!$AI$3),LI101,0),
IF(AND(LR101='DD FD'!$J$4,LT101='DD FD'!$AI$3),LS101,0),
IF(AND(MB101='DD FD'!$J$4,MD101='DD FD'!$AI$3),MC101,0),
IF(AND(ML101='DD FD'!$J$4,MN101='DD FD'!$AI$3),MM101,0),
IF(AND(MW101='DD FD'!$J$4,MY101='DD FD'!$AI$3),MX101,0),
IF(AND(NH101='DD FD'!$J$4,NJ101='DD FD'!$AI$3),NI101,0),
IF(AND(NS101='DD FD'!$J$4,NU101='DD FD'!$AI$3),NT101,0),
IF(AND(OD101='DD FD'!$J$4,OF101='DD FD'!$AI$3),OE101,0),
IF(AND(OO101='DD FD'!$J$4,OQ101='DD FD'!$AI$3),OP101,0),
),2)</f>
        <v>0</v>
      </c>
      <c r="PF101" s="619">
        <f>ROUNDUP(SUM(
IF(AND(LH101='DD FD'!$J$11,LJ101='DD FD'!$AI$3),LI101,0),
IF(AND(LR101='DD FD'!$J$11,LT101='DD FD'!$AI$3),LS101,0),
IF(AND(MB101='DD FD'!$J$11,MD101='DD FD'!$AI$3),MC101,0),
IF(AND(ML101='DD FD'!$J$11,MN101='DD FD'!$AI$3),MM101,0),
IF(AND(MW101='DD FD'!$J$11,MY101='DD FD'!$AI$3),MX101,0),
IF(AND(NH101='DD FD'!$J$11,NJ101='DD FD'!$AI$3),NI101,0),
IF(AND(NS101='DD FD'!$J$11,NU101='DD FD'!$AI$3),NT101,0),
IF(AND(OD101='DD FD'!$J$11,OF101='DD FD'!$AI$3),OE101,0),
IF(AND(OO101='DD FD'!$J$11,OQ101='DD FD'!$AI$3),OP101,0),
),2)</f>
        <v>0</v>
      </c>
    </row>
    <row r="102" spans="1:422">
      <c r="A102" s="806"/>
      <c r="B102" s="934"/>
      <c r="C102" s="247"/>
      <c r="D102" s="842"/>
      <c r="E102" s="247"/>
      <c r="F102" s="158"/>
      <c r="G102" s="710"/>
      <c r="H102" s="712"/>
      <c r="I102" s="936"/>
      <c r="J102" s="803"/>
      <c r="K102" s="150"/>
      <c r="L102" s="146" t="str">
        <f t="shared" si="27"/>
        <v/>
      </c>
      <c r="M102" s="501" t="str">
        <f t="shared" si="44"/>
        <v/>
      </c>
      <c r="N102" s="504"/>
      <c r="O102" s="113" t="str">
        <f t="shared" si="45"/>
        <v/>
      </c>
      <c r="P102" s="114" t="str">
        <f t="shared" si="28"/>
        <v/>
      </c>
      <c r="Q102" s="152"/>
      <c r="R102" s="152"/>
      <c r="S102" s="115" t="str">
        <f t="shared" si="46"/>
        <v/>
      </c>
      <c r="T102" s="159"/>
      <c r="U102" s="159"/>
      <c r="V102" s="157"/>
      <c r="W102" s="157"/>
      <c r="X102" s="157"/>
      <c r="Y102" s="772"/>
      <c r="Z102" s="158"/>
      <c r="AA102" s="144"/>
      <c r="AB102" s="112"/>
      <c r="AC102" s="153"/>
      <c r="AD102" s="153"/>
      <c r="AE102" s="153"/>
      <c r="AF102" s="153"/>
      <c r="AG102" s="153"/>
      <c r="AH102" s="153"/>
      <c r="AI102" s="152"/>
      <c r="AJ102" s="158"/>
      <c r="AK102" s="158"/>
      <c r="AL102" s="158"/>
      <c r="AM102" s="116" t="str">
        <f t="shared" si="47"/>
        <v/>
      </c>
      <c r="AN102" s="116" t="str">
        <f t="shared" si="48"/>
        <v/>
      </c>
      <c r="AO102" s="324"/>
      <c r="AP102" s="503"/>
      <c r="AQ102" s="487" t="str">
        <f t="shared" si="49"/>
        <v/>
      </c>
      <c r="AR102" s="113" t="str">
        <f t="shared" si="29"/>
        <v/>
      </c>
      <c r="AS102" s="113" t="str">
        <f t="shared" si="30"/>
        <v/>
      </c>
      <c r="AT102" s="113" t="str">
        <f t="shared" si="31"/>
        <v/>
      </c>
      <c r="AU102" s="113" t="str">
        <f t="shared" si="32"/>
        <v/>
      </c>
      <c r="AV102" s="159"/>
      <c r="AW102" s="157"/>
      <c r="AX102" s="157"/>
      <c r="AY102" s="157"/>
      <c r="AZ102" s="157"/>
      <c r="BA102" s="116" t="str">
        <f t="shared" si="33"/>
        <v/>
      </c>
      <c r="BB102" s="316"/>
      <c r="BC102" s="116" t="str">
        <f t="shared" si="34"/>
        <v/>
      </c>
      <c r="BD102" s="133" t="str">
        <f t="shared" si="35"/>
        <v/>
      </c>
      <c r="BE102" s="157"/>
      <c r="BF102" s="1180"/>
      <c r="BG102" s="1180"/>
      <c r="BH102" s="158"/>
      <c r="BI102" s="490"/>
      <c r="BJ102" s="514" t="str">
        <f t="shared" si="50"/>
        <v/>
      </c>
      <c r="BK102" s="789"/>
      <c r="BL102" s="116" t="str">
        <f t="shared" si="51"/>
        <v/>
      </c>
      <c r="BM102" s="144"/>
      <c r="BN102" s="144"/>
      <c r="BO102" s="144"/>
      <c r="BP102" s="790"/>
      <c r="BQ102" s="790"/>
      <c r="BR102" s="790"/>
      <c r="BS102" s="116" t="str">
        <f t="shared" si="36"/>
        <v/>
      </c>
      <c r="BT102" s="790"/>
      <c r="BU102" s="808" t="str">
        <f t="shared" si="37"/>
        <v/>
      </c>
      <c r="BV102" s="791"/>
      <c r="BW102" s="144"/>
      <c r="BX102" s="20"/>
      <c r="BY102" s="20"/>
      <c r="BZ102" s="20"/>
      <c r="CA102" s="792"/>
      <c r="CB102" s="1201"/>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c r="DL102" s="144"/>
      <c r="DM102" s="144"/>
      <c r="DN102" s="144"/>
      <c r="DO102" s="144"/>
      <c r="DP102" s="144"/>
      <c r="DQ102" s="144"/>
      <c r="DR102" s="144"/>
      <c r="DS102" s="144"/>
      <c r="DT102" s="144"/>
      <c r="DU102" s="144"/>
      <c r="DV102" s="144"/>
      <c r="DW102" s="144"/>
      <c r="DX102" s="144"/>
      <c r="DY102" s="144"/>
      <c r="DZ102" s="144"/>
      <c r="EA102" s="144"/>
      <c r="EB102" s="144"/>
      <c r="EC102" s="144"/>
      <c r="ED102" s="782" t="str">
        <f t="shared" si="52"/>
        <v/>
      </c>
      <c r="EE102" s="519"/>
      <c r="EF102" s="793"/>
      <c r="EG102" s="519"/>
      <c r="EH102" s="794"/>
      <c r="EI102" s="790"/>
      <c r="EJ102" s="794"/>
      <c r="EK102" s="794"/>
      <c r="EL102" s="790"/>
      <c r="EM102" s="790"/>
      <c r="EN102" s="790"/>
      <c r="EO102" s="112" t="str">
        <f t="shared" si="38"/>
        <v/>
      </c>
      <c r="EP102" s="790"/>
      <c r="EQ102" s="488" t="str">
        <f t="shared" si="39"/>
        <v/>
      </c>
      <c r="ER102" s="1100"/>
      <c r="ES102" s="1099" t="str">
        <f t="shared" si="53"/>
        <v/>
      </c>
      <c r="ET102" s="525"/>
      <c r="EU102" s="148"/>
      <c r="EV102" s="148"/>
      <c r="EW102" s="148"/>
      <c r="EX102" s="148"/>
      <c r="EY102" s="148"/>
      <c r="EZ102" s="148"/>
      <c r="FA102" s="148"/>
      <c r="FB102" s="148"/>
      <c r="FC102" s="148"/>
      <c r="FD102" s="148"/>
      <c r="FE102" s="148"/>
      <c r="FF102" s="148"/>
      <c r="FG102" s="148"/>
      <c r="FH102" s="148"/>
      <c r="FI102" s="528"/>
      <c r="FJ102" s="513" t="str">
        <f t="shared" si="40"/>
        <v/>
      </c>
      <c r="FK102" s="158"/>
      <c r="FL102" s="850"/>
      <c r="FM102" s="850"/>
      <c r="FN102" s="850"/>
      <c r="FO102" s="850"/>
      <c r="FP102" s="850"/>
      <c r="FQ102" s="850"/>
      <c r="FR102" s="157"/>
      <c r="FS102" s="143"/>
      <c r="FT102" s="143"/>
      <c r="FU102" s="847" t="str">
        <f t="shared" si="41"/>
        <v/>
      </c>
      <c r="FV102" s="555"/>
      <c r="FW102" s="523" t="str">
        <f>IF(Table1[[#This Row],[Nonfood Inhaltstoffe - Komponente]]="","",VLOOKUP(Table1[[#This Row],[Nonfood Inhaltstoffe - Komponente]],'Dropdown Auswahl'!BJ:BK,2,FALSE))</f>
        <v/>
      </c>
      <c r="FX102" s="1013"/>
      <c r="FY102" s="1011" t="str">
        <f t="shared" si="42"/>
        <v/>
      </c>
      <c r="FZ102" s="152"/>
      <c r="GA102" s="152"/>
      <c r="GB102" s="152"/>
      <c r="GC102" s="529" t="str">
        <f t="shared" si="43"/>
        <v/>
      </c>
      <c r="GG102" s="21"/>
      <c r="GH102" s="21"/>
      <c r="GI102" s="1019"/>
      <c r="GJ102" s="1016" t="str">
        <f>IF(Table1[[#This Row],[Global Trade Item Number (GTIN)]]="","",Table1[[#This Row],[Global Trade Item Number (GTIN)]])</f>
        <v/>
      </c>
      <c r="GK102" s="555" t="str">
        <f>IF(Table1[[#This Row],[WAWI-Nr./ Kreditoren-Nummer
(ASDV)]]&lt;&gt;"",Table1[[#This Row],[WAWI-Nr./ Kreditoren-Nummer
(ASDV)]],"")</f>
        <v/>
      </c>
      <c r="GL102" s="165"/>
      <c r="GM102" s="165"/>
      <c r="GN102" s="165"/>
      <c r="GO102" s="485"/>
      <c r="GP102" s="534"/>
      <c r="GQ102" s="533"/>
      <c r="GR102" s="486"/>
      <c r="GS102" s="486"/>
      <c r="GT102" s="486"/>
      <c r="GU102" s="486"/>
      <c r="GV102" s="486"/>
      <c r="GW102" s="542"/>
      <c r="GX102" s="538"/>
      <c r="GY102" s="144"/>
      <c r="GZ102" s="480"/>
      <c r="HA102" s="158"/>
      <c r="HB102" s="480"/>
      <c r="HC102" s="480"/>
      <c r="HD102" s="480"/>
      <c r="HE102" s="480"/>
      <c r="HF102" s="480"/>
      <c r="HG102" s="480"/>
      <c r="HH102" s="538"/>
      <c r="HI102" s="480"/>
      <c r="HJ102" s="480"/>
      <c r="HK102" s="480"/>
      <c r="HL102" s="480"/>
      <c r="HM102" s="480"/>
      <c r="HN102" s="480"/>
      <c r="HO102" s="480"/>
      <c r="HP102" s="480"/>
      <c r="HQ102" s="480"/>
      <c r="HR102" s="538"/>
      <c r="HS102" s="480"/>
      <c r="HT102" s="480"/>
      <c r="HU102" s="480"/>
      <c r="HV102" s="480"/>
      <c r="HW102" s="480"/>
      <c r="HX102" s="480"/>
      <c r="HY102" s="480"/>
      <c r="HZ102" s="480"/>
      <c r="IA102" s="480"/>
      <c r="IB102" s="538"/>
      <c r="IC102" s="480"/>
      <c r="ID102" s="480"/>
      <c r="IE102" s="480"/>
      <c r="IF102" s="480"/>
      <c r="IG102" s="480"/>
      <c r="IH102" s="480"/>
      <c r="II102" s="480"/>
      <c r="IJ102" s="480"/>
      <c r="IK102" s="480"/>
      <c r="IL102" s="480"/>
      <c r="IM102" s="538"/>
      <c r="IN102" s="480"/>
      <c r="IO102" s="480"/>
      <c r="IP102" s="480"/>
      <c r="IQ102" s="480"/>
      <c r="IR102" s="480"/>
      <c r="IS102" s="480"/>
      <c r="IT102" s="480"/>
      <c r="IU102" s="480"/>
      <c r="IV102" s="480"/>
      <c r="IW102" s="480"/>
      <c r="IX102" s="538"/>
      <c r="IY102" s="480"/>
      <c r="IZ102" s="480"/>
      <c r="JA102" s="480"/>
      <c r="JB102" s="480"/>
      <c r="JC102" s="480"/>
      <c r="JD102" s="480"/>
      <c r="JE102" s="480"/>
      <c r="JF102" s="480"/>
      <c r="JG102" s="480"/>
      <c r="JH102" s="480"/>
      <c r="JI102" s="538"/>
      <c r="JJ102" s="480"/>
      <c r="JK102" s="480"/>
      <c r="JL102" s="480"/>
      <c r="JM102" s="480"/>
      <c r="JN102" s="480"/>
      <c r="JO102" s="480"/>
      <c r="JP102" s="480"/>
      <c r="JQ102" s="480"/>
      <c r="JR102" s="480"/>
      <c r="JS102" s="590"/>
      <c r="JT102" s="538"/>
      <c r="JU102" s="480"/>
      <c r="JV102" s="480"/>
      <c r="JW102" s="480"/>
      <c r="JX102" s="480"/>
      <c r="JY102" s="480"/>
      <c r="JZ102" s="480"/>
      <c r="KA102" s="480"/>
      <c r="KB102" s="480"/>
      <c r="KC102" s="480"/>
      <c r="KD102" s="480"/>
      <c r="KE102" s="538"/>
      <c r="KF102" s="480"/>
      <c r="KG102" s="480"/>
      <c r="KH102" s="480"/>
      <c r="KI102" s="480"/>
      <c r="KJ102" s="480"/>
      <c r="KK102" s="480"/>
      <c r="KL102" s="480"/>
      <c r="KM102" s="480"/>
      <c r="KN102" s="480"/>
      <c r="KO102" s="480"/>
      <c r="KR102" s="568" t="str">
        <f>IF(Table1[[#This Row],[GTIN]]&lt;&gt;"",Table1[[#This Row],[GTIN]],"")</f>
        <v/>
      </c>
      <c r="KS102" s="569" t="str">
        <f>Table1[[#This Row],[Kreditor]]</f>
        <v/>
      </c>
      <c r="KT102" s="570" t="str">
        <f>IF(Table1[[#This Row],[Gültig ab (Datum)]]&lt;&gt;"",Table1[[#This Row],[Gültig ab (Datum)]],"")</f>
        <v/>
      </c>
      <c r="KU102" s="570"/>
      <c r="KV102" s="583" t="str">
        <f>IF(Table1[[#This Row],[Artikel verpackt? 
(X=Ja)]]="","",Table1[[#This Row],[Artikel verpackt? 
(X=Ja)]])</f>
        <v/>
      </c>
      <c r="KW102" s="571" t="str">
        <f>IF(Table1[[#This Row],[Verpackung recyclingfähig?
(X=Ja)]]="","",Table1[[#This Row],[Verpackung recyclingfähig?
(X=Ja)]])</f>
        <v/>
      </c>
      <c r="KX102" s="572"/>
      <c r="KY102" s="573"/>
      <c r="KZ102" s="574"/>
      <c r="LA102" s="574"/>
      <c r="LB102" s="574"/>
      <c r="LC102" s="574"/>
      <c r="LD102" s="574"/>
      <c r="LE102" s="574"/>
      <c r="LF102" s="575"/>
      <c r="LG102" s="576" t="str">
        <f>IF(Table1[[#This Row],[Hauptkörper - B1 - Art]]="","",VLOOKUP(Table1[[#This Row],[Hauptkörper - B1 - Art]],'DD FD'!B:C,2,FALSE))</f>
        <v/>
      </c>
      <c r="LH102" s="577" t="str">
        <f>IF(Table1[[#This Row],[Hauptkörper - B1 - Fraktion]]="","",VLOOKUP(Table1[[#This Row],[Hauptkörper - B1 - Fraktion]],'DD FD'!H:J,3,FALSE))</f>
        <v/>
      </c>
      <c r="LI102" s="574" t="str">
        <f>IF(Table1[[#This Row],[Hauptkörper - B1 - Gewicht
(in G)]]="","",Table1[[#This Row],[Hauptkörper - B1 - Gewicht
(in G)]])</f>
        <v/>
      </c>
      <c r="LJ102" s="574" t="str">
        <f>IF(Table1[[#This Row],[Hauptkörper - B1 - Lizenzierungs-pflichtig? (X=Ja)]]="","",Table1[[#This Row],[Hauptkörper - B1 - Lizenzierungs-pflichtig? (X=Ja)]])</f>
        <v/>
      </c>
      <c r="LK102" s="577" t="str">
        <f>IF(Table1[[#This Row],[Hauptkörper - B1 - Virgin Material]]="","",VLOOKUP(Table1[[#This Row],[Hauptkörper - B1 - Virgin Material]],'DD FD'!AJ:AK,2,FALSE))</f>
        <v/>
      </c>
      <c r="LL102" s="578" t="str">
        <f>IF(Table1[[#This Row],[Hauptkörper - B1 - Virgin Material Anteil (in %)]]="","",Table1[[#This Row],[Hauptkörper - B1 - Virgin Material Anteil (in %)]])</f>
        <v/>
      </c>
      <c r="LM102" s="577" t="str">
        <f>IF(Table1[[#This Row],[Hauptkörper - B1 - Recyceltes Material]]="","",VLOOKUP(Table1[[#This Row],[Hauptkörper - B1 - Recyceltes Material]],'DD FD'!AL:AM,2,FALSE))</f>
        <v/>
      </c>
      <c r="LN102" s="578" t="str">
        <f>IF(Table1[[#This Row],[Hauptkörper - B1 - Recyceltes Material Anteil (in %)]]="","",Table1[[#This Row],[Hauptkörper - B1 - Recyceltes Material Anteil (in %)]])</f>
        <v/>
      </c>
      <c r="LO102" s="579" t="str">
        <f>IF(Table1[[#This Row],[Hauptkörper - B1 - Beschichtung]]="","",VLOOKUP(Table1[[#This Row],[Hauptkörper - B1 - Beschichtung]],'DD FD'!AE:AF,2,FALSE))</f>
        <v/>
      </c>
      <c r="LP102" s="580" t="str">
        <f>IF(Table1[[#This Row],[Hauptkörper - B1 - Beschichtung Anteil (in %)]]="","",Table1[[#This Row],[Hauptkörper - B1 - Beschichtung Anteil (in %)]])</f>
        <v/>
      </c>
      <c r="LQ102" s="576" t="str">
        <f>IF(Table1[[#This Row],[Hauptkörper - B2 - Art]]="","",VLOOKUP(Table1[[#This Row],[Hauptkörper - B2 - Art]],'DD FD'!B:C,2,FALSE))</f>
        <v/>
      </c>
      <c r="LR102" s="577" t="str">
        <f>IF(Table1[[#This Row],[Hauptkörper - B2 - Fraktion]]="","",VLOOKUP(Table1[[#This Row],[Hauptkörper - B2 - Fraktion]],'DD FD'!H:J,3,FALSE))</f>
        <v/>
      </c>
      <c r="LS102" s="574" t="str">
        <f>IF(Table1[[#This Row],[Hauptkörper - B2 - Gewicht
(in G)]]="","",Table1[[#This Row],[Hauptkörper - B2 - Gewicht
(in G)]])</f>
        <v/>
      </c>
      <c r="LT102" s="574" t="str">
        <f>IF(Table1[[#This Row],[Hauptkörper - B2 - Lizenzierungs-pflichtig? (X=Ja)]]="","",Table1[[#This Row],[Hauptkörper - B2 - Lizenzierungs-pflichtig? (X=Ja)]])</f>
        <v/>
      </c>
      <c r="LU102" s="577" t="str">
        <f>IF(Table1[[#This Row],[Hauptkörper - B2 - Virgin Material]]="","",VLOOKUP(Table1[[#This Row],[Hauptkörper - B2 - Virgin Material]],'DD FD'!AJ:AK,2,FALSE))</f>
        <v/>
      </c>
      <c r="LV102" s="578" t="str">
        <f>IF(Table1[[#This Row],[Hauptkörper - B2 - Virgin Material Anteil (in %)]]="","",Table1[[#This Row],[Hauptkörper - B2 - Virgin Material Anteil (in %)]])</f>
        <v/>
      </c>
      <c r="LW102" s="577" t="str">
        <f>IF(Table1[[#This Row],[Hauptkörper - B2 - Recyceltes Material]]="","",VLOOKUP(Table1[[#This Row],[Hauptkörper - B2 - Recyceltes Material]],'DD FD'!AL:AM,2,FALSE))</f>
        <v/>
      </c>
      <c r="LX102" s="578" t="str">
        <f>IF(Table1[[#This Row],[Hauptkörper - B2 - Recyceltes Material Anteil (in %)]]="","",Table1[[#This Row],[Hauptkörper - B2 - Recyceltes Material Anteil (in %)]])</f>
        <v/>
      </c>
      <c r="LY102" s="577" t="str">
        <f>IF(Table1[[#This Row],[Hauptkörper - B2 - Beschichtung]]="","",VLOOKUP(Table1[[#This Row],[Hauptkörper - B2 - Beschichtung]],'DD FD'!AE:AF,2,FALSE))</f>
        <v/>
      </c>
      <c r="LZ102" s="580" t="str">
        <f>IF(Table1[[#This Row],[Hauptkörper - B2 - Beschichtung Anteil (in %)]]="","",Table1[[#This Row],[Hauptkörper - B2 - Beschichtung Anteil (in %)]])</f>
        <v/>
      </c>
      <c r="MA102" s="576" t="str">
        <f>IF(Table1[[#This Row],[Hauptkörper - B3 - Art]]="","",VLOOKUP(Table1[[#This Row],[Hauptkörper - B3 - Art]],'DD FD'!B:C,2,FALSE))</f>
        <v/>
      </c>
      <c r="MB102" s="577" t="str">
        <f>IF(Table1[[#This Row],[Hauptkörper - B3 - Fraktion]]="","",VLOOKUP(Table1[[#This Row],[Hauptkörper - B3 - Fraktion]],'DD FD'!H:J,3,FALSE))</f>
        <v/>
      </c>
      <c r="MC102" s="574" t="str">
        <f>IF(Table1[[#This Row],[Hauptkörper - B3 - Gewicht
(in G)]]="","",Table1[[#This Row],[Hauptkörper - B3 - Gewicht
(in G)]])</f>
        <v/>
      </c>
      <c r="MD102" s="574" t="str">
        <f>IF(Table1[[#This Row],[Hauptkörper - B3 - Lizenzierungs-pflichtig? (X=Ja)]]="","",Table1[[#This Row],[Hauptkörper - B3 - Lizenzierungs-pflichtig? (X=Ja)]])</f>
        <v/>
      </c>
      <c r="ME102" s="577" t="str">
        <f>IF(Table1[[#This Row],[Hauptkörper - B3 - Virgin Material]]="","",VLOOKUP(Table1[[#This Row],[Hauptkörper - B3 - Virgin Material]],'DD FD'!AJ:AK,2,FALSE))</f>
        <v/>
      </c>
      <c r="MF102" s="578" t="str">
        <f>IF(Table1[[#This Row],[Hauptkörper - B3 - Virgin Material Anteil (in %)]]="","",Table1[[#This Row],[Hauptkörper - B3 - Virgin Material Anteil (in %)]])</f>
        <v/>
      </c>
      <c r="MG102" s="577" t="str">
        <f>IF(Table1[[#This Row],[Hauptkörper - B3 - Recyceltes Material]]="","",VLOOKUP(Table1[[#This Row],[Hauptkörper - B3 - Recyceltes Material]],'DD FD'!AL:AM,2,FALSE))</f>
        <v/>
      </c>
      <c r="MH102" s="578" t="str">
        <f>IF(Table1[[#This Row],[Hauptkörper - B3 - Recyceltes Material Anteil (in %)]]="","",Table1[[#This Row],[Hauptkörper - B3 - Recyceltes Material Anteil (in %)]])</f>
        <v/>
      </c>
      <c r="MI102" s="577" t="str">
        <f>IF(Table1[[#This Row],[Hauptkörper - B3 - Beschichtung]]="","",VLOOKUP(Table1[[#This Row],[Hauptkörper - B3 - Beschichtung]],'DD FD'!AE:AF,2,FALSE))</f>
        <v/>
      </c>
      <c r="MJ102" s="580" t="str">
        <f>IF(Table1[[#This Row],[Hauptkörper - B3 - Beschichtung Anteil (in %)]]="","",Table1[[#This Row],[Hauptkörper - B3 - Beschichtung Anteil (in %)]])</f>
        <v/>
      </c>
      <c r="MK102" s="576" t="str">
        <f>IF(Table1[[#This Row],[Verschluss - B1 - Art]]="","",VLOOKUP(Table1[[#This Row],[Verschluss - B1 - Art]],'DD FD'!D:E,2,FALSE))</f>
        <v/>
      </c>
      <c r="ML102" s="577" t="str">
        <f>IF(Table1[[#This Row],[Verschluss - B1 - Fraktion]]="","",VLOOKUP(Table1[[#This Row],[Verschluss - B1 - Fraktion]],'DD FD'!H:J,3,FALSE))</f>
        <v/>
      </c>
      <c r="MM102" s="574" t="str">
        <f>IF(Table1[[#This Row],[Verschluss - B1 - Gewicht (in G)]]="","",Table1[[#This Row],[Verschluss - B1 - Gewicht (in G)]])</f>
        <v/>
      </c>
      <c r="MN102" s="574" t="str">
        <f>IF(Table1[[#This Row],[Verschluss - B1 - Lizenzierungs-pflichtig? (X=Ja)]]="","",Table1[[#This Row],[Verschluss - B1 - Lizenzierungs-pflichtig? (X=Ja)]])</f>
        <v/>
      </c>
      <c r="MO102" s="574" t="str">
        <f>IF(Table1[[#This Row],[Verschluss - B1 - Trennbar vom Hauptkörper? (X=Ja)]]="","",Table1[[#This Row],[Verschluss - B1 - Trennbar vom Hauptkörper? (X=Ja)]])</f>
        <v/>
      </c>
      <c r="MP102" s="577" t="str">
        <f>IF(Table1[[#This Row],[Verschluss - B1 - Virgin Material]]="","",VLOOKUP(Table1[[#This Row],[Verschluss - B1 - Virgin Material]],'DD FD'!AJ:AK,2,FALSE))</f>
        <v/>
      </c>
      <c r="MQ102" s="578" t="str">
        <f>IF(Table1[[#This Row],[Verschluss - B1 - Virgin Material Anteil (in %)]]="","",Table1[[#This Row],[Verschluss - B1 - Virgin Material Anteil (in %)]])</f>
        <v/>
      </c>
      <c r="MR102" s="577" t="str">
        <f>IF(Table1[[#This Row],[Verschluss - B1 - Recyceltes Material]]="","",VLOOKUP(Table1[[#This Row],[Verschluss - B1 - Recyceltes Material]],'DD FD'!AL:AM,2,FALSE))</f>
        <v/>
      </c>
      <c r="MS102" s="578" t="str">
        <f>IF(Table1[[#This Row],[Verschluss - B1 - Recyceltes Material Anteil (in %)]]="","",Table1[[#This Row],[Verschluss - B1 - Recyceltes Material Anteil (in %)]])</f>
        <v/>
      </c>
      <c r="MT102" s="577" t="str">
        <f>IF(Table1[[#This Row],[Verschluss - B1 - Beschichtung]]="","",VLOOKUP(Table1[[#This Row],[Verschluss - B1 - Beschichtung]],'DD FD'!AE:AF,2,FALSE))</f>
        <v/>
      </c>
      <c r="MU102" s="580" t="str">
        <f>IF(Table1[[#This Row],[Verschluss - B1 - Beschichtung Anteil (in %)]]="","",Table1[[#This Row],[Verschluss - B1 - Beschichtung Anteil (in %)]])</f>
        <v/>
      </c>
      <c r="MV102" s="576" t="str">
        <f>IF(Table1[[#This Row],[Verschluss - B2 - Art]]="","",VLOOKUP(Table1[[#This Row],[Verschluss - B2 - Art]],'DD FD'!D:E,2,FALSE))</f>
        <v/>
      </c>
      <c r="MW102" s="577" t="str">
        <f>IF(Table1[[#This Row],[Verschluss - B2 - Fraktion]]="","",VLOOKUP(Table1[[#This Row],[Verschluss - B2 - Fraktion]],'DD FD'!H:J,3,FALSE))</f>
        <v/>
      </c>
      <c r="MX102" s="574" t="str">
        <f>IF(Table1[[#This Row],[Verschluss - B2 - Gewicht (in G)]]="","",Table1[[#This Row],[Verschluss - B2 - Gewicht (in G)]])</f>
        <v/>
      </c>
      <c r="MY102" s="574" t="str">
        <f>IF(Table1[[#This Row],[Verschluss - B2 - Lizenzierungs-pflichtig? (X=Ja)]]="","",Table1[[#This Row],[Verschluss - B2 - Lizenzierungs-pflichtig? (X=Ja)]])</f>
        <v/>
      </c>
      <c r="MZ102" s="574" t="str">
        <f>IF(Table1[[#This Row],[Verschluss - B2 - Trennbar vom Hauptkörper? (X=Ja)]]="","",Table1[[#This Row],[Verschluss - B2 - Trennbar vom Hauptkörper? (X=Ja)]])</f>
        <v/>
      </c>
      <c r="NA102" s="577" t="str">
        <f>IF(Table1[[#This Row],[Verschluss - B2 - Virgin Material]]="","",VLOOKUP(Table1[[#This Row],[Verschluss - B2 - Virgin Material]],'DD FD'!AJ:AK,2,FALSE))</f>
        <v/>
      </c>
      <c r="NB102" s="578" t="str">
        <f>IF(Table1[[#This Row],[Verschluss - B2 - Virgin Material Anteil (in %)]]="","",Table1[[#This Row],[Verschluss - B2 - Virgin Material Anteil (in %)]])</f>
        <v/>
      </c>
      <c r="NC102" s="577" t="str">
        <f>IF(Table1[[#This Row],[Verschluss - B2 - Recyceltes Material]]="","",VLOOKUP(Table1[[#This Row],[Verschluss - B2 - Recyceltes Material]],'DD FD'!AL:AM,2,FALSE))</f>
        <v/>
      </c>
      <c r="ND102" s="578" t="str">
        <f>IF(Table1[[#This Row],[Verschluss - B2 - Recyceltes Material Anteil (in %)]]="","",Table1[[#This Row],[Verschluss - B2 - Recyceltes Material Anteil (in %)]])</f>
        <v/>
      </c>
      <c r="NE102" s="577" t="str">
        <f>IF(Table1[[#This Row],[Verschluss - B2 - Beschichtung]]="","",VLOOKUP(Table1[[#This Row],[Verschluss - B2 - Beschichtung]],'DD FD'!AE:AF,2,FALSE))</f>
        <v/>
      </c>
      <c r="NF102" s="580" t="str">
        <f>IF(Table1[[#This Row],[Verschluss - B2 - Beschichtung Anteil (in %)]]="","",Table1[[#This Row],[Verschluss - B2 - Beschichtung Anteil (in %)]])</f>
        <v/>
      </c>
      <c r="NG102" s="576" t="str">
        <f>IF(Table1[[#This Row],[Verschluss - B3 - Art]]="","",VLOOKUP(Table1[[#This Row],[Verschluss - B3 - Art]],'DD FD'!D:E,2,FALSE))</f>
        <v/>
      </c>
      <c r="NH102" s="577" t="str">
        <f>IF(Table1[[#This Row],[Verschluss - B3 - Fraktion]]="","",VLOOKUP(Table1[[#This Row],[Verschluss - B3 - Fraktion]],'DD FD'!H:J,3,FALSE))</f>
        <v/>
      </c>
      <c r="NI102" s="574" t="str">
        <f>IF(Table1[[#This Row],[Verschluss - B3 - Gewicht (in G)]]="","",Table1[[#This Row],[Verschluss - B3 - Gewicht (in G)]])</f>
        <v/>
      </c>
      <c r="NJ102" s="574" t="str">
        <f>IF(Table1[[#This Row],[Verschluss - B3 - Lizenzierungs-pflichtig? (X=Ja)]]="","",Table1[[#This Row],[Verschluss - B3 - Lizenzierungs-pflichtig? (X=Ja)]])</f>
        <v/>
      </c>
      <c r="NK102" s="574" t="str">
        <f>IF(Table1[[#This Row],[Verschluss - B3 - Trennbar vom Hauptkörper? (X=Ja)]]="","",Table1[[#This Row],[Verschluss - B3 - Trennbar vom Hauptkörper? (X=Ja)]])</f>
        <v/>
      </c>
      <c r="NL102" s="577" t="str">
        <f>IF(Table1[[#This Row],[Verschluss - B3 - Virgin Material]]="","",VLOOKUP(Table1[[#This Row],[Verschluss - B3 - Virgin Material]],'DD FD'!AJ:AK,2,FALSE))</f>
        <v/>
      </c>
      <c r="NM102" s="578" t="str">
        <f>IF(Table1[[#This Row],[Verschluss - B3 - Virgin Material Anteil (in %)]]="","",Table1[[#This Row],[Verschluss - B3 - Virgin Material Anteil (in %)]])</f>
        <v/>
      </c>
      <c r="NN102" s="577" t="str">
        <f>IF(Table1[[#This Row],[Verschluss - B3 - Recyceltes Material]]="","",VLOOKUP(Table1[[#This Row],[Verschluss - B3 - Recyceltes Material]],'DD FD'!AL:AM,2,FALSE))</f>
        <v/>
      </c>
      <c r="NO102" s="578" t="str">
        <f>IF(Table1[[#This Row],[Verschluss - B3 - Recyceltes Material Anteil (in %)]]="","",Table1[[#This Row],[Verschluss - B3 - Recyceltes Material Anteil (in %)]])</f>
        <v/>
      </c>
      <c r="NP102" s="577" t="str">
        <f>IF(Table1[[#This Row],[Verschluss - B3 - Beschichtung]]="","",VLOOKUP(Table1[[#This Row],[Verschluss - B3 - Beschichtung]],'DD FD'!AE:AF,2,FALSE))</f>
        <v/>
      </c>
      <c r="NQ102" s="580" t="str">
        <f>IF(Table1[[#This Row],[Verschluss - B3 - Beschichtung Anteil (in %)]]="","",Table1[[#This Row],[Verschluss - B3 - Beschichtung Anteil (in %)]])</f>
        <v/>
      </c>
      <c r="NR102" s="576" t="str">
        <f>IF(Table1[[#This Row],[Etikett - B1 - Art]]="","",VLOOKUP(Table1[[#This Row],[Etikett - B1 - Art]],'DD FD'!F:G,2,FALSE))</f>
        <v/>
      </c>
      <c r="NS102" s="577" t="str">
        <f>IF(Table1[[#This Row],[Etikett - B1 - Fraktion]]="","",VLOOKUP(Table1[[#This Row],[Etikett - B1 - Fraktion]],'DD FD'!H:J,3,FALSE))</f>
        <v/>
      </c>
      <c r="NT102" s="574" t="str">
        <f>IF(Table1[[#This Row],[Etikett - B1 - Gewicht (in G)]]="","",Table1[[#This Row],[Etikett - B1 - Gewicht (in G)]])</f>
        <v/>
      </c>
      <c r="NU102" s="574" t="str">
        <f>IF(Table1[[#This Row],[Etikett - B1 - Lizenzierungs-pflichtig? (X=Ja)]]="","",Table1[[#This Row],[Etikett - B1 - Lizenzierungs-pflichtig? (X=Ja)]])</f>
        <v/>
      </c>
      <c r="NV102" s="574" t="str">
        <f>IF(Table1[[#This Row],[Etikett - B1 - Trennbar vom Hauptkörper? (X=Ja)]]="","",Table1[[#This Row],[Etikett - B1 - Trennbar vom Hauptkörper? (X=Ja)]])</f>
        <v/>
      </c>
      <c r="NW102" s="577" t="str">
        <f>IF(Table1[[#This Row],[Etikett - B1 - Virgin Material]]="","",VLOOKUP(Table1[[#This Row],[Etikett - B1 - Virgin Material]],'DD FD'!AJ:AK,2,FALSE))</f>
        <v/>
      </c>
      <c r="NX102" s="578" t="str">
        <f>IF(Table1[[#This Row],[Etikett - B1 - Virgin Material Anteil (in %)]]="","",Table1[[#This Row],[Etikett - B1 - Virgin Material Anteil (in %)]])</f>
        <v/>
      </c>
      <c r="NY102" s="577" t="str">
        <f>IF(Table1[[#This Row],[Etikett - B1 - Recyceltes Material]]="","",VLOOKUP(Table1[[#This Row],[Etikett - B1 - Recyceltes Material]],'DD FD'!AL:AM,2,FALSE))</f>
        <v/>
      </c>
      <c r="NZ102" s="578" t="str">
        <f>IF(Table1[[#This Row],[Etikett - B1 - Recyceltes Material Anteil (in %)]]="","",Table1[[#This Row],[Etikett - B1 - Recyceltes Material Anteil (in %)]])</f>
        <v/>
      </c>
      <c r="OA102" s="577" t="str">
        <f>IF(Table1[[#This Row],[Etikett - B1 - Beschichtung]]="","",VLOOKUP(Table1[[#This Row],[Etikett - B1 - Beschichtung]],'DD FD'!AE:AF,2,FALSE))</f>
        <v/>
      </c>
      <c r="OB102" s="580" t="str">
        <f>IF(Table1[[#This Row],[Etikett - B1 - Beschichtung Anteil (in %)]]="","",Table1[[#This Row],[Etikett - B1 - Beschichtung Anteil (in %)]])</f>
        <v/>
      </c>
      <c r="OC102" s="576" t="str">
        <f>IF(Table1[[#This Row],[Etikett - B2 - Art]]="","",VLOOKUP(Table1[[#This Row],[Etikett - B2 - Art]],'DD FD'!F:G,2,FALSE))</f>
        <v/>
      </c>
      <c r="OD102" s="577" t="str">
        <f>IF(Table1[[#This Row],[Etikett - B2 - Fraktion]]="","",VLOOKUP(Table1[[#This Row],[Etikett - B2 - Fraktion]],'DD FD'!H:J,3,FALSE))</f>
        <v/>
      </c>
      <c r="OE102" s="574" t="str">
        <f>IF(Table1[[#This Row],[Etikett - B2 - Gewicht (in G)]]="","",Table1[[#This Row],[Etikett - B2 - Gewicht (in G)]])</f>
        <v/>
      </c>
      <c r="OF102" s="574" t="str">
        <f>IF(Table1[[#This Row],[Etikett - B2 - Lizenzierungs-pflichtig? (X=Ja)]]="","",Table1[[#This Row],[Etikett - B2 - Lizenzierungs-pflichtig? (X=Ja)]])</f>
        <v/>
      </c>
      <c r="OG102" s="574" t="str">
        <f>IF(Table1[[#This Row],[Etikett - B2 - Trennbar vom Hauptkörper? (X=Ja)]]="","",Table1[[#This Row],[Etikett - B2 - Trennbar vom Hauptkörper? (X=Ja)]])</f>
        <v/>
      </c>
      <c r="OH102" s="577" t="str">
        <f>IF(Table1[[#This Row],[Etikett - B2 - Virgin Material]]="","",VLOOKUP(Table1[[#This Row],[Etikett - B2 - Virgin Material]],'DD FD'!AJ:AK,2,FALSE))</f>
        <v/>
      </c>
      <c r="OI102" s="578" t="str">
        <f>IF(Table1[[#This Row],[Etikett - B2 - Virgin Material Anteil (in %)]]="","",Table1[[#This Row],[Etikett - B2 - Virgin Material Anteil (in %)]])</f>
        <v/>
      </c>
      <c r="OJ102" s="577" t="str">
        <f>IF(Table1[[#This Row],[Etikett - B2 - Recyceltes Material]]="","",VLOOKUP(Table1[[#This Row],[Etikett - B2 - Recyceltes Material]],'DD FD'!AL:AM,2,FALSE))</f>
        <v/>
      </c>
      <c r="OK102" s="578" t="str">
        <f>IF(Table1[[#This Row],[Etikett - B2 - Recyceltes Material Anteil (in %)]]="","",Table1[[#This Row],[Etikett - B2 - Recyceltes Material Anteil (in %)]])</f>
        <v/>
      </c>
      <c r="OL102" s="577" t="str">
        <f>IF(Table1[[#This Row],[Etikett - B2 - Beschichtung]]="","",VLOOKUP(Table1[[#This Row],[Etikett - B2 - Beschichtung]],'DD FD'!AE:AF,2,FALSE))</f>
        <v/>
      </c>
      <c r="OM102" s="580" t="str">
        <f>IF(Table1[[#This Row],[Etikett - B2 - Beschichtung Anteil (in %)]]="","",Table1[[#This Row],[Etikett - B2 - Beschichtung Anteil (in %)]])</f>
        <v/>
      </c>
      <c r="ON102" s="576" t="str">
        <f>IF(Table1[[#This Row],[Etikett - B3 - Art]]="","",VLOOKUP(Table1[[#This Row],[Etikett - B3 - Art]],'DD FD'!F:G,2,FALSE))</f>
        <v/>
      </c>
      <c r="OO102" s="577" t="str">
        <f>IF(Table1[[#This Row],[Etikett - B3 - Fraktion]]="","",VLOOKUP(Table1[[#This Row],[Etikett - B3 - Fraktion]],'DD FD'!H:J,3,FALSE))</f>
        <v/>
      </c>
      <c r="OP102" s="574" t="str">
        <f>IF(Table1[[#This Row],[Etikett - B3 - Gewicht (in G)]]="","",Table1[[#This Row],[Etikett - B3 - Gewicht (in G)]])</f>
        <v/>
      </c>
      <c r="OQ102" s="574" t="str">
        <f>IF(Table1[[#This Row],[Etikett - B3 - Lizenzierungs-pflichtig? (X=Ja)]]="","",Table1[[#This Row],[Etikett - B3 - Lizenzierungs-pflichtig? (X=Ja)]])</f>
        <v/>
      </c>
      <c r="OR102" s="574" t="str">
        <f>IF(Table1[[#This Row],[Etikett - B3 - Trennbar vom Hauptkörper? (X=Ja)]]="","",Table1[[#This Row],[Etikett - B3 - Trennbar vom Hauptkörper? (X=Ja)]])</f>
        <v/>
      </c>
      <c r="OS102" s="577" t="str">
        <f>IF(Table1[[#This Row],[Etikett - B3 - Virgin Material]]="","",VLOOKUP(Table1[[#This Row],[Etikett - B3 - Virgin Material]],'DD FD'!AJ:AK,2,FALSE))</f>
        <v/>
      </c>
      <c r="OT102" s="578" t="str">
        <f>IF(Table1[[#This Row],[Etikett - B3 - Virgin Material Anteil (in %)]]="","",Table1[[#This Row],[Etikett - B3 - Virgin Material Anteil (in %)]])</f>
        <v/>
      </c>
      <c r="OU102" s="577" t="str">
        <f>IF(Table1[[#This Row],[Etikett - B3 - Recyceltes Material]]="","",VLOOKUP(Table1[[#This Row],[Etikett - B3 - Recyceltes Material]],'DD FD'!AL:AM,2,FALSE))</f>
        <v/>
      </c>
      <c r="OV102" s="578" t="str">
        <f>IF(Table1[[#This Row],[Etikett - B3 - Recyceltes Material Anteil (in %)]]="","",Table1[[#This Row],[Etikett - B3 - Recyceltes Material Anteil (in %)]])</f>
        <v/>
      </c>
      <c r="OW102" s="577" t="str">
        <f>IF(Table1[[#This Row],[Etikett - B3 - Beschichtung]]="","",VLOOKUP(Table1[[#This Row],[Etikett - B3 - Beschichtung]],'DD FD'!AE:AF,2,FALSE))</f>
        <v/>
      </c>
      <c r="OX102" s="613" t="str">
        <f>IF(Table1[[#This Row],[Etikett - B3 - Beschichtung Anteil (in %)]]="","",Table1[[#This Row],[Etikett - B3 - Beschichtung Anteil (in %)]])</f>
        <v/>
      </c>
      <c r="OY102" s="618">
        <f>ROUNDUP(SUM(
IF(AND(LH102='DD FD'!$J$7,LJ102='DD FD'!$AI$3),LI102,0),
IF(AND(LR102='DD FD'!$J$7,LT102='DD FD'!$AI$3),LS102,0),
IF(AND(MB102='DD FD'!$J$7,MD102='DD FD'!$AI$3),MC102,0),
IF(AND(ML102='DD FD'!$J$7,MN102='DD FD'!$AI$3),MM102,0),
IF(AND(MW102='DD FD'!$J$7,MY102='DD FD'!$AI$3),MX102,0),
IF(AND(NH102='DD FD'!$J$7,NJ102='DD FD'!$AI$3),NI102,0),
IF(AND(NS102='DD FD'!$J$7,NU102='DD FD'!$AI$3),NT102,0),
IF(AND(OD102='DD FD'!$J$7,OF102='DD FD'!$AI$3),OE102,0),
IF(AND(OO102='DD FD'!$J$7,OQ102='DD FD'!$AI$3),OP102,0),
),2)</f>
        <v>0</v>
      </c>
      <c r="OZ102" s="617">
        <f>ROUNDUP(SUM(
IF(AND(LH102='DD FD'!$J$6,LJ102='DD FD'!$AI$3),LI102,0),
IF(AND(LR102='DD FD'!$J$6,LT102='DD FD'!$AI$3),LS102,0),
IF(AND(MB102='DD FD'!$J$6,MD102='DD FD'!$AI$3),MC102,0),
IF(AND(ML102='DD FD'!$J$6,MN102='DD FD'!$AI$3),MM102,0),
IF(AND(MW102='DD FD'!$J$6,MY102='DD FD'!$AI$3),MX102,0),
IF(AND(NH102='DD FD'!$J$6,NJ102='DD FD'!$AI$3),NI102,0),
IF(AND(NS102='DD FD'!$J$6,NU102='DD FD'!$AI$3),NT102,0),
IF(AND(OD102='DD FD'!$J$6,OF102='DD FD'!$AI$3),OE102,0),
IF(AND(OO102='DD FD'!$J$6,OQ102='DD FD'!$AI$3),OP102,0),
),2)</f>
        <v>0</v>
      </c>
      <c r="PA102" s="617">
        <f>ROUNDUP(SUM(
IF(AND(LH102='DD FD'!$J$10,LJ102='DD FD'!$AI$3),LI102,0),
IF(AND(LR102='DD FD'!$J$10,LT102='DD FD'!$AI$3),LS102,0),
IF(AND(MB102='DD FD'!$J$10,MD102='DD FD'!$AI$3),MC102,0),
IF(AND(ML102='DD FD'!$J$10,MN102='DD FD'!$AI$3),MM102,0),
IF(AND(MW102='DD FD'!$J$10,MY102='DD FD'!$AI$3),MX102,0),
IF(AND(NH102='DD FD'!$J$10,NJ102='DD FD'!$AI$3),NI102,0),
IF(AND(NS102='DD FD'!$J$10,NU102='DD FD'!$AI$3),NT102,0),
IF(AND(OD102='DD FD'!$J$10,OF102='DD FD'!$AI$3),OE102,0),
IF(AND(OO102='DD FD'!$J$10,OQ102='DD FD'!$AI$3),OP102,0),
),2)</f>
        <v>0</v>
      </c>
      <c r="PB102" s="617">
        <f>ROUNDUP(SUM(
IF(AND(LH102='DD FD'!$J$8,LJ102='DD FD'!$AI$3),LI102,0),
IF(AND(LR102='DD FD'!$J$8,LT102='DD FD'!$AI$3),LS102,0),
IF(AND(MB102='DD FD'!$J$8,MD102='DD FD'!$AI$3),MC102,0),
IF(AND(ML102='DD FD'!$J$8,MN102='DD FD'!$AI$3),MM102,0),
IF(AND(MW102='DD FD'!$J$8,MY102='DD FD'!$AI$3),MX102,0),
IF(AND(NH102='DD FD'!$J$8,NJ102='DD FD'!$AI$3),NI102,0),
IF(AND(NS102='DD FD'!$J$8,NU102='DD FD'!$AI$3),NT102,0),
IF(AND(OD102='DD FD'!$J$8,OF102='DD FD'!$AI$3),OE102,0),
IF(AND(OO102='DD FD'!$J$8,OQ102='DD FD'!$AI$3),OP102,0),
),2)</f>
        <v>0</v>
      </c>
      <c r="PC102" s="617">
        <f>ROUNDUP(SUM(
IF(AND(LH102='DD FD'!$J$5,LJ102='DD FD'!$AI$3),LI102,0),
IF(AND(LR102='DD FD'!$J$5,LT102='DD FD'!$AI$3),LS102,0),
IF(AND(MB102='DD FD'!$J$5,MD102='DD FD'!$AI$3),MC102,0),
IF(AND(ML102='DD FD'!$J$5,MN102='DD FD'!$AI$3),MM102,0),
IF(AND(MW102='DD FD'!$J$5,MY102='DD FD'!$AI$3),MX102,0),
IF(AND(NH102='DD FD'!$J$5,NJ102='DD FD'!$AI$3),NI102,0),
IF(AND(NS102='DD FD'!$J$5,NU102='DD FD'!$AI$3),NT102,0),
IF(AND(OD102='DD FD'!$J$5,OF102='DD FD'!$AI$3),OE102,0),
IF(AND(OO102='DD FD'!$J$5,OQ102='DD FD'!$AI$3),OP102,0),
),2)</f>
        <v>0</v>
      </c>
      <c r="PD102" s="617">
        <f>ROUNDUP(SUM(
IF(AND(LH102='DD FD'!$J$9,LJ102='DD FD'!$AI$3),LI102,0),
IF(AND(LR102='DD FD'!$J$9,LT102='DD FD'!$AI$3),LS102,0),
IF(AND(MB102='DD FD'!$J$9,MD102='DD FD'!$AI$3),MC102,0),
IF(AND(ML102='DD FD'!$J$9,MN102='DD FD'!$AI$3),MM102,0),
IF(AND(MW102='DD FD'!$J$9,MY102='DD FD'!$AI$3),MX102,0),
IF(AND(NH102='DD FD'!$J$9,NJ102='DD FD'!$AI$3),NI102,0),
IF(AND(NS102='DD FD'!$J$9,NU102='DD FD'!$AI$3),NT102,0),
IF(AND(OD102='DD FD'!$J$9,OF102='DD FD'!$AI$3),OE102,0),
IF(AND(OO102='DD FD'!$J$9,OQ102='DD FD'!$AI$3),OP102,0),
),2)</f>
        <v>0</v>
      </c>
      <c r="PE102" s="617">
        <f>ROUNDUP(SUM(
IF(AND(LH102='DD FD'!$J$4,LJ102='DD FD'!$AI$3),LI102,0),
IF(AND(LR102='DD FD'!$J$4,LT102='DD FD'!$AI$3),LS102,0),
IF(AND(MB102='DD FD'!$J$4,MD102='DD FD'!$AI$3),MC102,0),
IF(AND(ML102='DD FD'!$J$4,MN102='DD FD'!$AI$3),MM102,0),
IF(AND(MW102='DD FD'!$J$4,MY102='DD FD'!$AI$3),MX102,0),
IF(AND(NH102='DD FD'!$J$4,NJ102='DD FD'!$AI$3),NI102,0),
IF(AND(NS102='DD FD'!$J$4,NU102='DD FD'!$AI$3),NT102,0),
IF(AND(OD102='DD FD'!$J$4,OF102='DD FD'!$AI$3),OE102,0),
IF(AND(OO102='DD FD'!$J$4,OQ102='DD FD'!$AI$3),OP102,0),
),2)</f>
        <v>0</v>
      </c>
      <c r="PF102" s="619">
        <f>ROUNDUP(SUM(
IF(AND(LH102='DD FD'!$J$11,LJ102='DD FD'!$AI$3),LI102,0),
IF(AND(LR102='DD FD'!$J$11,LT102='DD FD'!$AI$3),LS102,0),
IF(AND(MB102='DD FD'!$J$11,MD102='DD FD'!$AI$3),MC102,0),
IF(AND(ML102='DD FD'!$J$11,MN102='DD FD'!$AI$3),MM102,0),
IF(AND(MW102='DD FD'!$J$11,MY102='DD FD'!$AI$3),MX102,0),
IF(AND(NH102='DD FD'!$J$11,NJ102='DD FD'!$AI$3),NI102,0),
IF(AND(NS102='DD FD'!$J$11,NU102='DD FD'!$AI$3),NT102,0),
IF(AND(OD102='DD FD'!$J$11,OF102='DD FD'!$AI$3),OE102,0),
IF(AND(OO102='DD FD'!$J$11,OQ102='DD FD'!$AI$3),OP102,0),
),2)</f>
        <v>0</v>
      </c>
    </row>
    <row r="103" spans="1:422">
      <c r="A103" s="806"/>
      <c r="B103" s="934"/>
      <c r="C103" s="247"/>
      <c r="D103" s="842"/>
      <c r="E103" s="247"/>
      <c r="F103" s="158"/>
      <c r="G103" s="710"/>
      <c r="H103" s="712"/>
      <c r="I103" s="936"/>
      <c r="J103" s="803"/>
      <c r="K103" s="150"/>
      <c r="L103" s="146" t="str">
        <f t="shared" si="27"/>
        <v/>
      </c>
      <c r="M103" s="501" t="str">
        <f t="shared" si="44"/>
        <v/>
      </c>
      <c r="N103" s="504"/>
      <c r="O103" s="113" t="str">
        <f t="shared" si="45"/>
        <v/>
      </c>
      <c r="P103" s="114" t="str">
        <f t="shared" si="28"/>
        <v/>
      </c>
      <c r="Q103" s="152"/>
      <c r="R103" s="152"/>
      <c r="S103" s="115" t="str">
        <f t="shared" si="46"/>
        <v/>
      </c>
      <c r="T103" s="159"/>
      <c r="U103" s="159"/>
      <c r="V103" s="157"/>
      <c r="W103" s="157"/>
      <c r="X103" s="157"/>
      <c r="Y103" s="772"/>
      <c r="Z103" s="158"/>
      <c r="AA103" s="144"/>
      <c r="AB103" s="112"/>
      <c r="AC103" s="153"/>
      <c r="AD103" s="153"/>
      <c r="AE103" s="153"/>
      <c r="AF103" s="153"/>
      <c r="AG103" s="153"/>
      <c r="AH103" s="153"/>
      <c r="AI103" s="152"/>
      <c r="AJ103" s="158"/>
      <c r="AK103" s="158"/>
      <c r="AL103" s="158"/>
      <c r="AM103" s="116" t="str">
        <f t="shared" si="47"/>
        <v/>
      </c>
      <c r="AN103" s="116" t="str">
        <f t="shared" si="48"/>
        <v/>
      </c>
      <c r="AO103" s="324"/>
      <c r="AP103" s="503"/>
      <c r="AQ103" s="487" t="str">
        <f t="shared" si="49"/>
        <v/>
      </c>
      <c r="AR103" s="113" t="str">
        <f t="shared" si="29"/>
        <v/>
      </c>
      <c r="AS103" s="113" t="str">
        <f t="shared" si="30"/>
        <v/>
      </c>
      <c r="AT103" s="113" t="str">
        <f t="shared" si="31"/>
        <v/>
      </c>
      <c r="AU103" s="113" t="str">
        <f t="shared" si="32"/>
        <v/>
      </c>
      <c r="AV103" s="159"/>
      <c r="AW103" s="157"/>
      <c r="AX103" s="157"/>
      <c r="AY103" s="157"/>
      <c r="AZ103" s="157"/>
      <c r="BA103" s="116" t="str">
        <f t="shared" si="33"/>
        <v/>
      </c>
      <c r="BB103" s="316"/>
      <c r="BC103" s="116" t="str">
        <f t="shared" si="34"/>
        <v/>
      </c>
      <c r="BD103" s="133" t="str">
        <f t="shared" si="35"/>
        <v/>
      </c>
      <c r="BE103" s="157"/>
      <c r="BF103" s="1180"/>
      <c r="BG103" s="1180"/>
      <c r="BH103" s="158"/>
      <c r="BI103" s="490"/>
      <c r="BJ103" s="514" t="str">
        <f t="shared" si="50"/>
        <v/>
      </c>
      <c r="BK103" s="789"/>
      <c r="BL103" s="116" t="str">
        <f t="shared" si="51"/>
        <v/>
      </c>
      <c r="BM103" s="144"/>
      <c r="BN103" s="144"/>
      <c r="BO103" s="144"/>
      <c r="BP103" s="790"/>
      <c r="BQ103" s="790"/>
      <c r="BR103" s="790"/>
      <c r="BS103" s="116" t="str">
        <f t="shared" si="36"/>
        <v/>
      </c>
      <c r="BT103" s="790"/>
      <c r="BU103" s="808" t="str">
        <f t="shared" si="37"/>
        <v/>
      </c>
      <c r="BV103" s="791"/>
      <c r="BW103" s="144"/>
      <c r="BX103" s="20"/>
      <c r="BY103" s="20"/>
      <c r="BZ103" s="20"/>
      <c r="CA103" s="792"/>
      <c r="CB103" s="1201"/>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c r="DL103" s="144"/>
      <c r="DM103" s="144"/>
      <c r="DN103" s="144"/>
      <c r="DO103" s="144"/>
      <c r="DP103" s="144"/>
      <c r="DQ103" s="144"/>
      <c r="DR103" s="144"/>
      <c r="DS103" s="144"/>
      <c r="DT103" s="144"/>
      <c r="DU103" s="144"/>
      <c r="DV103" s="144"/>
      <c r="DW103" s="144"/>
      <c r="DX103" s="144"/>
      <c r="DY103" s="144"/>
      <c r="DZ103" s="144"/>
      <c r="EA103" s="144"/>
      <c r="EB103" s="144"/>
      <c r="EC103" s="144"/>
      <c r="ED103" s="782" t="str">
        <f t="shared" si="52"/>
        <v/>
      </c>
      <c r="EE103" s="519"/>
      <c r="EF103" s="793"/>
      <c r="EG103" s="519"/>
      <c r="EH103" s="794"/>
      <c r="EI103" s="790"/>
      <c r="EJ103" s="794"/>
      <c r="EK103" s="794"/>
      <c r="EL103" s="790"/>
      <c r="EM103" s="790"/>
      <c r="EN103" s="790"/>
      <c r="EO103" s="112" t="str">
        <f t="shared" si="38"/>
        <v/>
      </c>
      <c r="EP103" s="790"/>
      <c r="EQ103" s="488" t="str">
        <f t="shared" si="39"/>
        <v/>
      </c>
      <c r="ER103" s="1100"/>
      <c r="ES103" s="1099" t="str">
        <f t="shared" si="53"/>
        <v/>
      </c>
      <c r="ET103" s="525"/>
      <c r="EU103" s="148"/>
      <c r="EV103" s="148"/>
      <c r="EW103" s="148"/>
      <c r="EX103" s="148"/>
      <c r="EY103" s="148"/>
      <c r="EZ103" s="148"/>
      <c r="FA103" s="148"/>
      <c r="FB103" s="148"/>
      <c r="FC103" s="148"/>
      <c r="FD103" s="148"/>
      <c r="FE103" s="148"/>
      <c r="FF103" s="148"/>
      <c r="FG103" s="148"/>
      <c r="FH103" s="148"/>
      <c r="FI103" s="528"/>
      <c r="FJ103" s="513" t="str">
        <f t="shared" si="40"/>
        <v/>
      </c>
      <c r="FK103" s="158"/>
      <c r="FL103" s="850"/>
      <c r="FM103" s="850"/>
      <c r="FN103" s="850"/>
      <c r="FO103" s="850"/>
      <c r="FP103" s="850"/>
      <c r="FQ103" s="850"/>
      <c r="FR103" s="157"/>
      <c r="FS103" s="143"/>
      <c r="FT103" s="143"/>
      <c r="FU103" s="847" t="str">
        <f t="shared" si="41"/>
        <v/>
      </c>
      <c r="FV103" s="555"/>
      <c r="FW103" s="523" t="str">
        <f>IF(Table1[[#This Row],[Nonfood Inhaltstoffe - Komponente]]="","",VLOOKUP(Table1[[#This Row],[Nonfood Inhaltstoffe - Komponente]],'Dropdown Auswahl'!BJ:BK,2,FALSE))</f>
        <v/>
      </c>
      <c r="FX103" s="1013"/>
      <c r="FY103" s="1011" t="str">
        <f t="shared" si="42"/>
        <v/>
      </c>
      <c r="FZ103" s="152"/>
      <c r="GA103" s="152"/>
      <c r="GB103" s="152"/>
      <c r="GC103" s="529" t="str">
        <f t="shared" si="43"/>
        <v/>
      </c>
      <c r="GG103" s="21"/>
      <c r="GH103" s="21"/>
      <c r="GI103" s="1019"/>
      <c r="GJ103" s="1016" t="str">
        <f>IF(Table1[[#This Row],[Global Trade Item Number (GTIN)]]="","",Table1[[#This Row],[Global Trade Item Number (GTIN)]])</f>
        <v/>
      </c>
      <c r="GK103" s="555" t="str">
        <f>IF(Table1[[#This Row],[WAWI-Nr./ Kreditoren-Nummer
(ASDV)]]&lt;&gt;"",Table1[[#This Row],[WAWI-Nr./ Kreditoren-Nummer
(ASDV)]],"")</f>
        <v/>
      </c>
      <c r="GL103" s="165"/>
      <c r="GM103" s="165"/>
      <c r="GN103" s="165"/>
      <c r="GO103" s="485"/>
      <c r="GP103" s="534"/>
      <c r="GQ103" s="533"/>
      <c r="GR103" s="486"/>
      <c r="GS103" s="486"/>
      <c r="GT103" s="486"/>
      <c r="GU103" s="486"/>
      <c r="GV103" s="486"/>
      <c r="GW103" s="542"/>
      <c r="GX103" s="538"/>
      <c r="GY103" s="144"/>
      <c r="GZ103" s="480"/>
      <c r="HA103" s="158"/>
      <c r="HB103" s="480"/>
      <c r="HC103" s="480"/>
      <c r="HD103" s="480"/>
      <c r="HE103" s="480"/>
      <c r="HF103" s="480"/>
      <c r="HG103" s="480"/>
      <c r="HH103" s="538"/>
      <c r="HI103" s="480"/>
      <c r="HJ103" s="480"/>
      <c r="HK103" s="480"/>
      <c r="HL103" s="480"/>
      <c r="HM103" s="480"/>
      <c r="HN103" s="480"/>
      <c r="HO103" s="480"/>
      <c r="HP103" s="480"/>
      <c r="HQ103" s="480"/>
      <c r="HR103" s="538"/>
      <c r="HS103" s="480"/>
      <c r="HT103" s="480"/>
      <c r="HU103" s="480"/>
      <c r="HV103" s="480"/>
      <c r="HW103" s="480"/>
      <c r="HX103" s="480"/>
      <c r="HY103" s="480"/>
      <c r="HZ103" s="480"/>
      <c r="IA103" s="480"/>
      <c r="IB103" s="538"/>
      <c r="IC103" s="480"/>
      <c r="ID103" s="480"/>
      <c r="IE103" s="480"/>
      <c r="IF103" s="480"/>
      <c r="IG103" s="480"/>
      <c r="IH103" s="480"/>
      <c r="II103" s="480"/>
      <c r="IJ103" s="480"/>
      <c r="IK103" s="480"/>
      <c r="IL103" s="480"/>
      <c r="IM103" s="538"/>
      <c r="IN103" s="480"/>
      <c r="IO103" s="480"/>
      <c r="IP103" s="480"/>
      <c r="IQ103" s="480"/>
      <c r="IR103" s="480"/>
      <c r="IS103" s="480"/>
      <c r="IT103" s="480"/>
      <c r="IU103" s="480"/>
      <c r="IV103" s="480"/>
      <c r="IW103" s="480"/>
      <c r="IX103" s="538"/>
      <c r="IY103" s="480"/>
      <c r="IZ103" s="480"/>
      <c r="JA103" s="480"/>
      <c r="JB103" s="480"/>
      <c r="JC103" s="480"/>
      <c r="JD103" s="480"/>
      <c r="JE103" s="480"/>
      <c r="JF103" s="480"/>
      <c r="JG103" s="480"/>
      <c r="JH103" s="480"/>
      <c r="JI103" s="538"/>
      <c r="JJ103" s="480"/>
      <c r="JK103" s="480"/>
      <c r="JL103" s="480"/>
      <c r="JM103" s="480"/>
      <c r="JN103" s="480"/>
      <c r="JO103" s="480"/>
      <c r="JP103" s="480"/>
      <c r="JQ103" s="480"/>
      <c r="JR103" s="480"/>
      <c r="JS103" s="590"/>
      <c r="JT103" s="538"/>
      <c r="JU103" s="480"/>
      <c r="JV103" s="480"/>
      <c r="JW103" s="480"/>
      <c r="JX103" s="480"/>
      <c r="JY103" s="480"/>
      <c r="JZ103" s="480"/>
      <c r="KA103" s="480"/>
      <c r="KB103" s="480"/>
      <c r="KC103" s="480"/>
      <c r="KD103" s="480"/>
      <c r="KE103" s="538"/>
      <c r="KF103" s="480"/>
      <c r="KG103" s="480"/>
      <c r="KH103" s="480"/>
      <c r="KI103" s="480"/>
      <c r="KJ103" s="480"/>
      <c r="KK103" s="480"/>
      <c r="KL103" s="480"/>
      <c r="KM103" s="480"/>
      <c r="KN103" s="480"/>
      <c r="KO103" s="480"/>
      <c r="KR103" s="568" t="str">
        <f>IF(Table1[[#This Row],[GTIN]]&lt;&gt;"",Table1[[#This Row],[GTIN]],"")</f>
        <v/>
      </c>
      <c r="KS103" s="569" t="str">
        <f>Table1[[#This Row],[Kreditor]]</f>
        <v/>
      </c>
      <c r="KT103" s="570" t="str">
        <f>IF(Table1[[#This Row],[Gültig ab (Datum)]]&lt;&gt;"",Table1[[#This Row],[Gültig ab (Datum)]],"")</f>
        <v/>
      </c>
      <c r="KU103" s="570"/>
      <c r="KV103" s="583" t="str">
        <f>IF(Table1[[#This Row],[Artikel verpackt? 
(X=Ja)]]="","",Table1[[#This Row],[Artikel verpackt? 
(X=Ja)]])</f>
        <v/>
      </c>
      <c r="KW103" s="571" t="str">
        <f>IF(Table1[[#This Row],[Verpackung recyclingfähig?
(X=Ja)]]="","",Table1[[#This Row],[Verpackung recyclingfähig?
(X=Ja)]])</f>
        <v/>
      </c>
      <c r="KX103" s="572"/>
      <c r="KY103" s="573"/>
      <c r="KZ103" s="574"/>
      <c r="LA103" s="574"/>
      <c r="LB103" s="574"/>
      <c r="LC103" s="574"/>
      <c r="LD103" s="574"/>
      <c r="LE103" s="574"/>
      <c r="LF103" s="575"/>
      <c r="LG103" s="576" t="str">
        <f>IF(Table1[[#This Row],[Hauptkörper - B1 - Art]]="","",VLOOKUP(Table1[[#This Row],[Hauptkörper - B1 - Art]],'DD FD'!B:C,2,FALSE))</f>
        <v/>
      </c>
      <c r="LH103" s="577" t="str">
        <f>IF(Table1[[#This Row],[Hauptkörper - B1 - Fraktion]]="","",VLOOKUP(Table1[[#This Row],[Hauptkörper - B1 - Fraktion]],'DD FD'!H:J,3,FALSE))</f>
        <v/>
      </c>
      <c r="LI103" s="574" t="str">
        <f>IF(Table1[[#This Row],[Hauptkörper - B1 - Gewicht
(in G)]]="","",Table1[[#This Row],[Hauptkörper - B1 - Gewicht
(in G)]])</f>
        <v/>
      </c>
      <c r="LJ103" s="574" t="str">
        <f>IF(Table1[[#This Row],[Hauptkörper - B1 - Lizenzierungs-pflichtig? (X=Ja)]]="","",Table1[[#This Row],[Hauptkörper - B1 - Lizenzierungs-pflichtig? (X=Ja)]])</f>
        <v/>
      </c>
      <c r="LK103" s="577" t="str">
        <f>IF(Table1[[#This Row],[Hauptkörper - B1 - Virgin Material]]="","",VLOOKUP(Table1[[#This Row],[Hauptkörper - B1 - Virgin Material]],'DD FD'!AJ:AK,2,FALSE))</f>
        <v/>
      </c>
      <c r="LL103" s="578" t="str">
        <f>IF(Table1[[#This Row],[Hauptkörper - B1 - Virgin Material Anteil (in %)]]="","",Table1[[#This Row],[Hauptkörper - B1 - Virgin Material Anteil (in %)]])</f>
        <v/>
      </c>
      <c r="LM103" s="577" t="str">
        <f>IF(Table1[[#This Row],[Hauptkörper - B1 - Recyceltes Material]]="","",VLOOKUP(Table1[[#This Row],[Hauptkörper - B1 - Recyceltes Material]],'DD FD'!AL:AM,2,FALSE))</f>
        <v/>
      </c>
      <c r="LN103" s="578" t="str">
        <f>IF(Table1[[#This Row],[Hauptkörper - B1 - Recyceltes Material Anteil (in %)]]="","",Table1[[#This Row],[Hauptkörper - B1 - Recyceltes Material Anteil (in %)]])</f>
        <v/>
      </c>
      <c r="LO103" s="579" t="str">
        <f>IF(Table1[[#This Row],[Hauptkörper - B1 - Beschichtung]]="","",VLOOKUP(Table1[[#This Row],[Hauptkörper - B1 - Beschichtung]],'DD FD'!AE:AF,2,FALSE))</f>
        <v/>
      </c>
      <c r="LP103" s="580" t="str">
        <f>IF(Table1[[#This Row],[Hauptkörper - B1 - Beschichtung Anteil (in %)]]="","",Table1[[#This Row],[Hauptkörper - B1 - Beschichtung Anteil (in %)]])</f>
        <v/>
      </c>
      <c r="LQ103" s="576" t="str">
        <f>IF(Table1[[#This Row],[Hauptkörper - B2 - Art]]="","",VLOOKUP(Table1[[#This Row],[Hauptkörper - B2 - Art]],'DD FD'!B:C,2,FALSE))</f>
        <v/>
      </c>
      <c r="LR103" s="577" t="str">
        <f>IF(Table1[[#This Row],[Hauptkörper - B2 - Fraktion]]="","",VLOOKUP(Table1[[#This Row],[Hauptkörper - B2 - Fraktion]],'DD FD'!H:J,3,FALSE))</f>
        <v/>
      </c>
      <c r="LS103" s="574" t="str">
        <f>IF(Table1[[#This Row],[Hauptkörper - B2 - Gewicht
(in G)]]="","",Table1[[#This Row],[Hauptkörper - B2 - Gewicht
(in G)]])</f>
        <v/>
      </c>
      <c r="LT103" s="574" t="str">
        <f>IF(Table1[[#This Row],[Hauptkörper - B2 - Lizenzierungs-pflichtig? (X=Ja)]]="","",Table1[[#This Row],[Hauptkörper - B2 - Lizenzierungs-pflichtig? (X=Ja)]])</f>
        <v/>
      </c>
      <c r="LU103" s="577" t="str">
        <f>IF(Table1[[#This Row],[Hauptkörper - B2 - Virgin Material]]="","",VLOOKUP(Table1[[#This Row],[Hauptkörper - B2 - Virgin Material]],'DD FD'!AJ:AK,2,FALSE))</f>
        <v/>
      </c>
      <c r="LV103" s="578" t="str">
        <f>IF(Table1[[#This Row],[Hauptkörper - B2 - Virgin Material Anteil (in %)]]="","",Table1[[#This Row],[Hauptkörper - B2 - Virgin Material Anteil (in %)]])</f>
        <v/>
      </c>
      <c r="LW103" s="577" t="str">
        <f>IF(Table1[[#This Row],[Hauptkörper - B2 - Recyceltes Material]]="","",VLOOKUP(Table1[[#This Row],[Hauptkörper - B2 - Recyceltes Material]],'DD FD'!AL:AM,2,FALSE))</f>
        <v/>
      </c>
      <c r="LX103" s="578" t="str">
        <f>IF(Table1[[#This Row],[Hauptkörper - B2 - Recyceltes Material Anteil (in %)]]="","",Table1[[#This Row],[Hauptkörper - B2 - Recyceltes Material Anteil (in %)]])</f>
        <v/>
      </c>
      <c r="LY103" s="577" t="str">
        <f>IF(Table1[[#This Row],[Hauptkörper - B2 - Beschichtung]]="","",VLOOKUP(Table1[[#This Row],[Hauptkörper - B2 - Beschichtung]],'DD FD'!AE:AF,2,FALSE))</f>
        <v/>
      </c>
      <c r="LZ103" s="580" t="str">
        <f>IF(Table1[[#This Row],[Hauptkörper - B2 - Beschichtung Anteil (in %)]]="","",Table1[[#This Row],[Hauptkörper - B2 - Beschichtung Anteil (in %)]])</f>
        <v/>
      </c>
      <c r="MA103" s="576" t="str">
        <f>IF(Table1[[#This Row],[Hauptkörper - B3 - Art]]="","",VLOOKUP(Table1[[#This Row],[Hauptkörper - B3 - Art]],'DD FD'!B:C,2,FALSE))</f>
        <v/>
      </c>
      <c r="MB103" s="577" t="str">
        <f>IF(Table1[[#This Row],[Hauptkörper - B3 - Fraktion]]="","",VLOOKUP(Table1[[#This Row],[Hauptkörper - B3 - Fraktion]],'DD FD'!H:J,3,FALSE))</f>
        <v/>
      </c>
      <c r="MC103" s="574" t="str">
        <f>IF(Table1[[#This Row],[Hauptkörper - B3 - Gewicht
(in G)]]="","",Table1[[#This Row],[Hauptkörper - B3 - Gewicht
(in G)]])</f>
        <v/>
      </c>
      <c r="MD103" s="574" t="str">
        <f>IF(Table1[[#This Row],[Hauptkörper - B3 - Lizenzierungs-pflichtig? (X=Ja)]]="","",Table1[[#This Row],[Hauptkörper - B3 - Lizenzierungs-pflichtig? (X=Ja)]])</f>
        <v/>
      </c>
      <c r="ME103" s="577" t="str">
        <f>IF(Table1[[#This Row],[Hauptkörper - B3 - Virgin Material]]="","",VLOOKUP(Table1[[#This Row],[Hauptkörper - B3 - Virgin Material]],'DD FD'!AJ:AK,2,FALSE))</f>
        <v/>
      </c>
      <c r="MF103" s="578" t="str">
        <f>IF(Table1[[#This Row],[Hauptkörper - B3 - Virgin Material Anteil (in %)]]="","",Table1[[#This Row],[Hauptkörper - B3 - Virgin Material Anteil (in %)]])</f>
        <v/>
      </c>
      <c r="MG103" s="577" t="str">
        <f>IF(Table1[[#This Row],[Hauptkörper - B3 - Recyceltes Material]]="","",VLOOKUP(Table1[[#This Row],[Hauptkörper - B3 - Recyceltes Material]],'DD FD'!AL:AM,2,FALSE))</f>
        <v/>
      </c>
      <c r="MH103" s="578" t="str">
        <f>IF(Table1[[#This Row],[Hauptkörper - B3 - Recyceltes Material Anteil (in %)]]="","",Table1[[#This Row],[Hauptkörper - B3 - Recyceltes Material Anteil (in %)]])</f>
        <v/>
      </c>
      <c r="MI103" s="577" t="str">
        <f>IF(Table1[[#This Row],[Hauptkörper - B3 - Beschichtung]]="","",VLOOKUP(Table1[[#This Row],[Hauptkörper - B3 - Beschichtung]],'DD FD'!AE:AF,2,FALSE))</f>
        <v/>
      </c>
      <c r="MJ103" s="580" t="str">
        <f>IF(Table1[[#This Row],[Hauptkörper - B3 - Beschichtung Anteil (in %)]]="","",Table1[[#This Row],[Hauptkörper - B3 - Beschichtung Anteil (in %)]])</f>
        <v/>
      </c>
      <c r="MK103" s="576" t="str">
        <f>IF(Table1[[#This Row],[Verschluss - B1 - Art]]="","",VLOOKUP(Table1[[#This Row],[Verschluss - B1 - Art]],'DD FD'!D:E,2,FALSE))</f>
        <v/>
      </c>
      <c r="ML103" s="577" t="str">
        <f>IF(Table1[[#This Row],[Verschluss - B1 - Fraktion]]="","",VLOOKUP(Table1[[#This Row],[Verschluss - B1 - Fraktion]],'DD FD'!H:J,3,FALSE))</f>
        <v/>
      </c>
      <c r="MM103" s="574" t="str">
        <f>IF(Table1[[#This Row],[Verschluss - B1 - Gewicht (in G)]]="","",Table1[[#This Row],[Verschluss - B1 - Gewicht (in G)]])</f>
        <v/>
      </c>
      <c r="MN103" s="574" t="str">
        <f>IF(Table1[[#This Row],[Verschluss - B1 - Lizenzierungs-pflichtig? (X=Ja)]]="","",Table1[[#This Row],[Verschluss - B1 - Lizenzierungs-pflichtig? (X=Ja)]])</f>
        <v/>
      </c>
      <c r="MO103" s="574" t="str">
        <f>IF(Table1[[#This Row],[Verschluss - B1 - Trennbar vom Hauptkörper? (X=Ja)]]="","",Table1[[#This Row],[Verschluss - B1 - Trennbar vom Hauptkörper? (X=Ja)]])</f>
        <v/>
      </c>
      <c r="MP103" s="577" t="str">
        <f>IF(Table1[[#This Row],[Verschluss - B1 - Virgin Material]]="","",VLOOKUP(Table1[[#This Row],[Verschluss - B1 - Virgin Material]],'DD FD'!AJ:AK,2,FALSE))</f>
        <v/>
      </c>
      <c r="MQ103" s="578" t="str">
        <f>IF(Table1[[#This Row],[Verschluss - B1 - Virgin Material Anteil (in %)]]="","",Table1[[#This Row],[Verschluss - B1 - Virgin Material Anteil (in %)]])</f>
        <v/>
      </c>
      <c r="MR103" s="577" t="str">
        <f>IF(Table1[[#This Row],[Verschluss - B1 - Recyceltes Material]]="","",VLOOKUP(Table1[[#This Row],[Verschluss - B1 - Recyceltes Material]],'DD FD'!AL:AM,2,FALSE))</f>
        <v/>
      </c>
      <c r="MS103" s="578" t="str">
        <f>IF(Table1[[#This Row],[Verschluss - B1 - Recyceltes Material Anteil (in %)]]="","",Table1[[#This Row],[Verschluss - B1 - Recyceltes Material Anteil (in %)]])</f>
        <v/>
      </c>
      <c r="MT103" s="577" t="str">
        <f>IF(Table1[[#This Row],[Verschluss - B1 - Beschichtung]]="","",VLOOKUP(Table1[[#This Row],[Verschluss - B1 - Beschichtung]],'DD FD'!AE:AF,2,FALSE))</f>
        <v/>
      </c>
      <c r="MU103" s="580" t="str">
        <f>IF(Table1[[#This Row],[Verschluss - B1 - Beschichtung Anteil (in %)]]="","",Table1[[#This Row],[Verschluss - B1 - Beschichtung Anteil (in %)]])</f>
        <v/>
      </c>
      <c r="MV103" s="576" t="str">
        <f>IF(Table1[[#This Row],[Verschluss - B2 - Art]]="","",VLOOKUP(Table1[[#This Row],[Verschluss - B2 - Art]],'DD FD'!D:E,2,FALSE))</f>
        <v/>
      </c>
      <c r="MW103" s="577" t="str">
        <f>IF(Table1[[#This Row],[Verschluss - B2 - Fraktion]]="","",VLOOKUP(Table1[[#This Row],[Verschluss - B2 - Fraktion]],'DD FD'!H:J,3,FALSE))</f>
        <v/>
      </c>
      <c r="MX103" s="574" t="str">
        <f>IF(Table1[[#This Row],[Verschluss - B2 - Gewicht (in G)]]="","",Table1[[#This Row],[Verschluss - B2 - Gewicht (in G)]])</f>
        <v/>
      </c>
      <c r="MY103" s="574" t="str">
        <f>IF(Table1[[#This Row],[Verschluss - B2 - Lizenzierungs-pflichtig? (X=Ja)]]="","",Table1[[#This Row],[Verschluss - B2 - Lizenzierungs-pflichtig? (X=Ja)]])</f>
        <v/>
      </c>
      <c r="MZ103" s="574" t="str">
        <f>IF(Table1[[#This Row],[Verschluss - B2 - Trennbar vom Hauptkörper? (X=Ja)]]="","",Table1[[#This Row],[Verschluss - B2 - Trennbar vom Hauptkörper? (X=Ja)]])</f>
        <v/>
      </c>
      <c r="NA103" s="577" t="str">
        <f>IF(Table1[[#This Row],[Verschluss - B2 - Virgin Material]]="","",VLOOKUP(Table1[[#This Row],[Verschluss - B2 - Virgin Material]],'DD FD'!AJ:AK,2,FALSE))</f>
        <v/>
      </c>
      <c r="NB103" s="578" t="str">
        <f>IF(Table1[[#This Row],[Verschluss - B2 - Virgin Material Anteil (in %)]]="","",Table1[[#This Row],[Verschluss - B2 - Virgin Material Anteil (in %)]])</f>
        <v/>
      </c>
      <c r="NC103" s="577" t="str">
        <f>IF(Table1[[#This Row],[Verschluss - B2 - Recyceltes Material]]="","",VLOOKUP(Table1[[#This Row],[Verschluss - B2 - Recyceltes Material]],'DD FD'!AL:AM,2,FALSE))</f>
        <v/>
      </c>
      <c r="ND103" s="578" t="str">
        <f>IF(Table1[[#This Row],[Verschluss - B2 - Recyceltes Material Anteil (in %)]]="","",Table1[[#This Row],[Verschluss - B2 - Recyceltes Material Anteil (in %)]])</f>
        <v/>
      </c>
      <c r="NE103" s="577" t="str">
        <f>IF(Table1[[#This Row],[Verschluss - B2 - Beschichtung]]="","",VLOOKUP(Table1[[#This Row],[Verschluss - B2 - Beschichtung]],'DD FD'!AE:AF,2,FALSE))</f>
        <v/>
      </c>
      <c r="NF103" s="580" t="str">
        <f>IF(Table1[[#This Row],[Verschluss - B2 - Beschichtung Anteil (in %)]]="","",Table1[[#This Row],[Verschluss - B2 - Beschichtung Anteil (in %)]])</f>
        <v/>
      </c>
      <c r="NG103" s="576" t="str">
        <f>IF(Table1[[#This Row],[Verschluss - B3 - Art]]="","",VLOOKUP(Table1[[#This Row],[Verschluss - B3 - Art]],'DD FD'!D:E,2,FALSE))</f>
        <v/>
      </c>
      <c r="NH103" s="577" t="str">
        <f>IF(Table1[[#This Row],[Verschluss - B3 - Fraktion]]="","",VLOOKUP(Table1[[#This Row],[Verschluss - B3 - Fraktion]],'DD FD'!H:J,3,FALSE))</f>
        <v/>
      </c>
      <c r="NI103" s="574" t="str">
        <f>IF(Table1[[#This Row],[Verschluss - B3 - Gewicht (in G)]]="","",Table1[[#This Row],[Verschluss - B3 - Gewicht (in G)]])</f>
        <v/>
      </c>
      <c r="NJ103" s="574" t="str">
        <f>IF(Table1[[#This Row],[Verschluss - B3 - Lizenzierungs-pflichtig? (X=Ja)]]="","",Table1[[#This Row],[Verschluss - B3 - Lizenzierungs-pflichtig? (X=Ja)]])</f>
        <v/>
      </c>
      <c r="NK103" s="574" t="str">
        <f>IF(Table1[[#This Row],[Verschluss - B3 - Trennbar vom Hauptkörper? (X=Ja)]]="","",Table1[[#This Row],[Verschluss - B3 - Trennbar vom Hauptkörper? (X=Ja)]])</f>
        <v/>
      </c>
      <c r="NL103" s="577" t="str">
        <f>IF(Table1[[#This Row],[Verschluss - B3 - Virgin Material]]="","",VLOOKUP(Table1[[#This Row],[Verschluss - B3 - Virgin Material]],'DD FD'!AJ:AK,2,FALSE))</f>
        <v/>
      </c>
      <c r="NM103" s="578" t="str">
        <f>IF(Table1[[#This Row],[Verschluss - B3 - Virgin Material Anteil (in %)]]="","",Table1[[#This Row],[Verschluss - B3 - Virgin Material Anteil (in %)]])</f>
        <v/>
      </c>
      <c r="NN103" s="577" t="str">
        <f>IF(Table1[[#This Row],[Verschluss - B3 - Recyceltes Material]]="","",VLOOKUP(Table1[[#This Row],[Verschluss - B3 - Recyceltes Material]],'DD FD'!AL:AM,2,FALSE))</f>
        <v/>
      </c>
      <c r="NO103" s="578" t="str">
        <f>IF(Table1[[#This Row],[Verschluss - B3 - Recyceltes Material Anteil (in %)]]="","",Table1[[#This Row],[Verschluss - B3 - Recyceltes Material Anteil (in %)]])</f>
        <v/>
      </c>
      <c r="NP103" s="577" t="str">
        <f>IF(Table1[[#This Row],[Verschluss - B3 - Beschichtung]]="","",VLOOKUP(Table1[[#This Row],[Verschluss - B3 - Beschichtung]],'DD FD'!AE:AF,2,FALSE))</f>
        <v/>
      </c>
      <c r="NQ103" s="580" t="str">
        <f>IF(Table1[[#This Row],[Verschluss - B3 - Beschichtung Anteil (in %)]]="","",Table1[[#This Row],[Verschluss - B3 - Beschichtung Anteil (in %)]])</f>
        <v/>
      </c>
      <c r="NR103" s="576" t="str">
        <f>IF(Table1[[#This Row],[Etikett - B1 - Art]]="","",VLOOKUP(Table1[[#This Row],[Etikett - B1 - Art]],'DD FD'!F:G,2,FALSE))</f>
        <v/>
      </c>
      <c r="NS103" s="577" t="str">
        <f>IF(Table1[[#This Row],[Etikett - B1 - Fraktion]]="","",VLOOKUP(Table1[[#This Row],[Etikett - B1 - Fraktion]],'DD FD'!H:J,3,FALSE))</f>
        <v/>
      </c>
      <c r="NT103" s="574" t="str">
        <f>IF(Table1[[#This Row],[Etikett - B1 - Gewicht (in G)]]="","",Table1[[#This Row],[Etikett - B1 - Gewicht (in G)]])</f>
        <v/>
      </c>
      <c r="NU103" s="574" t="str">
        <f>IF(Table1[[#This Row],[Etikett - B1 - Lizenzierungs-pflichtig? (X=Ja)]]="","",Table1[[#This Row],[Etikett - B1 - Lizenzierungs-pflichtig? (X=Ja)]])</f>
        <v/>
      </c>
      <c r="NV103" s="574" t="str">
        <f>IF(Table1[[#This Row],[Etikett - B1 - Trennbar vom Hauptkörper? (X=Ja)]]="","",Table1[[#This Row],[Etikett - B1 - Trennbar vom Hauptkörper? (X=Ja)]])</f>
        <v/>
      </c>
      <c r="NW103" s="577" t="str">
        <f>IF(Table1[[#This Row],[Etikett - B1 - Virgin Material]]="","",VLOOKUP(Table1[[#This Row],[Etikett - B1 - Virgin Material]],'DD FD'!AJ:AK,2,FALSE))</f>
        <v/>
      </c>
      <c r="NX103" s="578" t="str">
        <f>IF(Table1[[#This Row],[Etikett - B1 - Virgin Material Anteil (in %)]]="","",Table1[[#This Row],[Etikett - B1 - Virgin Material Anteil (in %)]])</f>
        <v/>
      </c>
      <c r="NY103" s="577" t="str">
        <f>IF(Table1[[#This Row],[Etikett - B1 - Recyceltes Material]]="","",VLOOKUP(Table1[[#This Row],[Etikett - B1 - Recyceltes Material]],'DD FD'!AL:AM,2,FALSE))</f>
        <v/>
      </c>
      <c r="NZ103" s="578" t="str">
        <f>IF(Table1[[#This Row],[Etikett - B1 - Recyceltes Material Anteil (in %)]]="","",Table1[[#This Row],[Etikett - B1 - Recyceltes Material Anteil (in %)]])</f>
        <v/>
      </c>
      <c r="OA103" s="577" t="str">
        <f>IF(Table1[[#This Row],[Etikett - B1 - Beschichtung]]="","",VLOOKUP(Table1[[#This Row],[Etikett - B1 - Beschichtung]],'DD FD'!AE:AF,2,FALSE))</f>
        <v/>
      </c>
      <c r="OB103" s="580" t="str">
        <f>IF(Table1[[#This Row],[Etikett - B1 - Beschichtung Anteil (in %)]]="","",Table1[[#This Row],[Etikett - B1 - Beschichtung Anteil (in %)]])</f>
        <v/>
      </c>
      <c r="OC103" s="576" t="str">
        <f>IF(Table1[[#This Row],[Etikett - B2 - Art]]="","",VLOOKUP(Table1[[#This Row],[Etikett - B2 - Art]],'DD FD'!F:G,2,FALSE))</f>
        <v/>
      </c>
      <c r="OD103" s="577" t="str">
        <f>IF(Table1[[#This Row],[Etikett - B2 - Fraktion]]="","",VLOOKUP(Table1[[#This Row],[Etikett - B2 - Fraktion]],'DD FD'!H:J,3,FALSE))</f>
        <v/>
      </c>
      <c r="OE103" s="574" t="str">
        <f>IF(Table1[[#This Row],[Etikett - B2 - Gewicht (in G)]]="","",Table1[[#This Row],[Etikett - B2 - Gewicht (in G)]])</f>
        <v/>
      </c>
      <c r="OF103" s="574" t="str">
        <f>IF(Table1[[#This Row],[Etikett - B2 - Lizenzierungs-pflichtig? (X=Ja)]]="","",Table1[[#This Row],[Etikett - B2 - Lizenzierungs-pflichtig? (X=Ja)]])</f>
        <v/>
      </c>
      <c r="OG103" s="574" t="str">
        <f>IF(Table1[[#This Row],[Etikett - B2 - Trennbar vom Hauptkörper? (X=Ja)]]="","",Table1[[#This Row],[Etikett - B2 - Trennbar vom Hauptkörper? (X=Ja)]])</f>
        <v/>
      </c>
      <c r="OH103" s="577" t="str">
        <f>IF(Table1[[#This Row],[Etikett - B2 - Virgin Material]]="","",VLOOKUP(Table1[[#This Row],[Etikett - B2 - Virgin Material]],'DD FD'!AJ:AK,2,FALSE))</f>
        <v/>
      </c>
      <c r="OI103" s="578" t="str">
        <f>IF(Table1[[#This Row],[Etikett - B2 - Virgin Material Anteil (in %)]]="","",Table1[[#This Row],[Etikett - B2 - Virgin Material Anteil (in %)]])</f>
        <v/>
      </c>
      <c r="OJ103" s="577" t="str">
        <f>IF(Table1[[#This Row],[Etikett - B2 - Recyceltes Material]]="","",VLOOKUP(Table1[[#This Row],[Etikett - B2 - Recyceltes Material]],'DD FD'!AL:AM,2,FALSE))</f>
        <v/>
      </c>
      <c r="OK103" s="578" t="str">
        <f>IF(Table1[[#This Row],[Etikett - B2 - Recyceltes Material Anteil (in %)]]="","",Table1[[#This Row],[Etikett - B2 - Recyceltes Material Anteil (in %)]])</f>
        <v/>
      </c>
      <c r="OL103" s="577" t="str">
        <f>IF(Table1[[#This Row],[Etikett - B2 - Beschichtung]]="","",VLOOKUP(Table1[[#This Row],[Etikett - B2 - Beschichtung]],'DD FD'!AE:AF,2,FALSE))</f>
        <v/>
      </c>
      <c r="OM103" s="580" t="str">
        <f>IF(Table1[[#This Row],[Etikett - B2 - Beschichtung Anteil (in %)]]="","",Table1[[#This Row],[Etikett - B2 - Beschichtung Anteil (in %)]])</f>
        <v/>
      </c>
      <c r="ON103" s="576" t="str">
        <f>IF(Table1[[#This Row],[Etikett - B3 - Art]]="","",VLOOKUP(Table1[[#This Row],[Etikett - B3 - Art]],'DD FD'!F:G,2,FALSE))</f>
        <v/>
      </c>
      <c r="OO103" s="577" t="str">
        <f>IF(Table1[[#This Row],[Etikett - B3 - Fraktion]]="","",VLOOKUP(Table1[[#This Row],[Etikett - B3 - Fraktion]],'DD FD'!H:J,3,FALSE))</f>
        <v/>
      </c>
      <c r="OP103" s="574" t="str">
        <f>IF(Table1[[#This Row],[Etikett - B3 - Gewicht (in G)]]="","",Table1[[#This Row],[Etikett - B3 - Gewicht (in G)]])</f>
        <v/>
      </c>
      <c r="OQ103" s="574" t="str">
        <f>IF(Table1[[#This Row],[Etikett - B3 - Lizenzierungs-pflichtig? (X=Ja)]]="","",Table1[[#This Row],[Etikett - B3 - Lizenzierungs-pflichtig? (X=Ja)]])</f>
        <v/>
      </c>
      <c r="OR103" s="574" t="str">
        <f>IF(Table1[[#This Row],[Etikett - B3 - Trennbar vom Hauptkörper? (X=Ja)]]="","",Table1[[#This Row],[Etikett - B3 - Trennbar vom Hauptkörper? (X=Ja)]])</f>
        <v/>
      </c>
      <c r="OS103" s="577" t="str">
        <f>IF(Table1[[#This Row],[Etikett - B3 - Virgin Material]]="","",VLOOKUP(Table1[[#This Row],[Etikett - B3 - Virgin Material]],'DD FD'!AJ:AK,2,FALSE))</f>
        <v/>
      </c>
      <c r="OT103" s="578" t="str">
        <f>IF(Table1[[#This Row],[Etikett - B3 - Virgin Material Anteil (in %)]]="","",Table1[[#This Row],[Etikett - B3 - Virgin Material Anteil (in %)]])</f>
        <v/>
      </c>
      <c r="OU103" s="577" t="str">
        <f>IF(Table1[[#This Row],[Etikett - B3 - Recyceltes Material]]="","",VLOOKUP(Table1[[#This Row],[Etikett - B3 - Recyceltes Material]],'DD FD'!AL:AM,2,FALSE))</f>
        <v/>
      </c>
      <c r="OV103" s="578" t="str">
        <f>IF(Table1[[#This Row],[Etikett - B3 - Recyceltes Material Anteil (in %)]]="","",Table1[[#This Row],[Etikett - B3 - Recyceltes Material Anteil (in %)]])</f>
        <v/>
      </c>
      <c r="OW103" s="577" t="str">
        <f>IF(Table1[[#This Row],[Etikett - B3 - Beschichtung]]="","",VLOOKUP(Table1[[#This Row],[Etikett - B3 - Beschichtung]],'DD FD'!AE:AF,2,FALSE))</f>
        <v/>
      </c>
      <c r="OX103" s="613" t="str">
        <f>IF(Table1[[#This Row],[Etikett - B3 - Beschichtung Anteil (in %)]]="","",Table1[[#This Row],[Etikett - B3 - Beschichtung Anteil (in %)]])</f>
        <v/>
      </c>
      <c r="OY103" s="618">
        <f>ROUNDUP(SUM(
IF(AND(LH103='DD FD'!$J$7,LJ103='DD FD'!$AI$3),LI103,0),
IF(AND(LR103='DD FD'!$J$7,LT103='DD FD'!$AI$3),LS103,0),
IF(AND(MB103='DD FD'!$J$7,MD103='DD FD'!$AI$3),MC103,0),
IF(AND(ML103='DD FD'!$J$7,MN103='DD FD'!$AI$3),MM103,0),
IF(AND(MW103='DD FD'!$J$7,MY103='DD FD'!$AI$3),MX103,0),
IF(AND(NH103='DD FD'!$J$7,NJ103='DD FD'!$AI$3),NI103,0),
IF(AND(NS103='DD FD'!$J$7,NU103='DD FD'!$AI$3),NT103,0),
IF(AND(OD103='DD FD'!$J$7,OF103='DD FD'!$AI$3),OE103,0),
IF(AND(OO103='DD FD'!$J$7,OQ103='DD FD'!$AI$3),OP103,0),
),2)</f>
        <v>0</v>
      </c>
      <c r="OZ103" s="617">
        <f>ROUNDUP(SUM(
IF(AND(LH103='DD FD'!$J$6,LJ103='DD FD'!$AI$3),LI103,0),
IF(AND(LR103='DD FD'!$J$6,LT103='DD FD'!$AI$3),LS103,0),
IF(AND(MB103='DD FD'!$J$6,MD103='DD FD'!$AI$3),MC103,0),
IF(AND(ML103='DD FD'!$J$6,MN103='DD FD'!$AI$3),MM103,0),
IF(AND(MW103='DD FD'!$J$6,MY103='DD FD'!$AI$3),MX103,0),
IF(AND(NH103='DD FD'!$J$6,NJ103='DD FD'!$AI$3),NI103,0),
IF(AND(NS103='DD FD'!$J$6,NU103='DD FD'!$AI$3),NT103,0),
IF(AND(OD103='DD FD'!$J$6,OF103='DD FD'!$AI$3),OE103,0),
IF(AND(OO103='DD FD'!$J$6,OQ103='DD FD'!$AI$3),OP103,0),
),2)</f>
        <v>0</v>
      </c>
      <c r="PA103" s="617">
        <f>ROUNDUP(SUM(
IF(AND(LH103='DD FD'!$J$10,LJ103='DD FD'!$AI$3),LI103,0),
IF(AND(LR103='DD FD'!$J$10,LT103='DD FD'!$AI$3),LS103,0),
IF(AND(MB103='DD FD'!$J$10,MD103='DD FD'!$AI$3),MC103,0),
IF(AND(ML103='DD FD'!$J$10,MN103='DD FD'!$AI$3),MM103,0),
IF(AND(MW103='DD FD'!$J$10,MY103='DD FD'!$AI$3),MX103,0),
IF(AND(NH103='DD FD'!$J$10,NJ103='DD FD'!$AI$3),NI103,0),
IF(AND(NS103='DD FD'!$J$10,NU103='DD FD'!$AI$3),NT103,0),
IF(AND(OD103='DD FD'!$J$10,OF103='DD FD'!$AI$3),OE103,0),
IF(AND(OO103='DD FD'!$J$10,OQ103='DD FD'!$AI$3),OP103,0),
),2)</f>
        <v>0</v>
      </c>
      <c r="PB103" s="617">
        <f>ROUNDUP(SUM(
IF(AND(LH103='DD FD'!$J$8,LJ103='DD FD'!$AI$3),LI103,0),
IF(AND(LR103='DD FD'!$J$8,LT103='DD FD'!$AI$3),LS103,0),
IF(AND(MB103='DD FD'!$J$8,MD103='DD FD'!$AI$3),MC103,0),
IF(AND(ML103='DD FD'!$J$8,MN103='DD FD'!$AI$3),MM103,0),
IF(AND(MW103='DD FD'!$J$8,MY103='DD FD'!$AI$3),MX103,0),
IF(AND(NH103='DD FD'!$J$8,NJ103='DD FD'!$AI$3),NI103,0),
IF(AND(NS103='DD FD'!$J$8,NU103='DD FD'!$AI$3),NT103,0),
IF(AND(OD103='DD FD'!$J$8,OF103='DD FD'!$AI$3),OE103,0),
IF(AND(OO103='DD FD'!$J$8,OQ103='DD FD'!$AI$3),OP103,0),
),2)</f>
        <v>0</v>
      </c>
      <c r="PC103" s="617">
        <f>ROUNDUP(SUM(
IF(AND(LH103='DD FD'!$J$5,LJ103='DD FD'!$AI$3),LI103,0),
IF(AND(LR103='DD FD'!$J$5,LT103='DD FD'!$AI$3),LS103,0),
IF(AND(MB103='DD FD'!$J$5,MD103='DD FD'!$AI$3),MC103,0),
IF(AND(ML103='DD FD'!$J$5,MN103='DD FD'!$AI$3),MM103,0),
IF(AND(MW103='DD FD'!$J$5,MY103='DD FD'!$AI$3),MX103,0),
IF(AND(NH103='DD FD'!$J$5,NJ103='DD FD'!$AI$3),NI103,0),
IF(AND(NS103='DD FD'!$J$5,NU103='DD FD'!$AI$3),NT103,0),
IF(AND(OD103='DD FD'!$J$5,OF103='DD FD'!$AI$3),OE103,0),
IF(AND(OO103='DD FD'!$J$5,OQ103='DD FD'!$AI$3),OP103,0),
),2)</f>
        <v>0</v>
      </c>
      <c r="PD103" s="617">
        <f>ROUNDUP(SUM(
IF(AND(LH103='DD FD'!$J$9,LJ103='DD FD'!$AI$3),LI103,0),
IF(AND(LR103='DD FD'!$J$9,LT103='DD FD'!$AI$3),LS103,0),
IF(AND(MB103='DD FD'!$J$9,MD103='DD FD'!$AI$3),MC103,0),
IF(AND(ML103='DD FD'!$J$9,MN103='DD FD'!$AI$3),MM103,0),
IF(AND(MW103='DD FD'!$J$9,MY103='DD FD'!$AI$3),MX103,0),
IF(AND(NH103='DD FD'!$J$9,NJ103='DD FD'!$AI$3),NI103,0),
IF(AND(NS103='DD FD'!$J$9,NU103='DD FD'!$AI$3),NT103,0),
IF(AND(OD103='DD FD'!$J$9,OF103='DD FD'!$AI$3),OE103,0),
IF(AND(OO103='DD FD'!$J$9,OQ103='DD FD'!$AI$3),OP103,0),
),2)</f>
        <v>0</v>
      </c>
      <c r="PE103" s="617">
        <f>ROUNDUP(SUM(
IF(AND(LH103='DD FD'!$J$4,LJ103='DD FD'!$AI$3),LI103,0),
IF(AND(LR103='DD FD'!$J$4,LT103='DD FD'!$AI$3),LS103,0),
IF(AND(MB103='DD FD'!$J$4,MD103='DD FD'!$AI$3),MC103,0),
IF(AND(ML103='DD FD'!$J$4,MN103='DD FD'!$AI$3),MM103,0),
IF(AND(MW103='DD FD'!$J$4,MY103='DD FD'!$AI$3),MX103,0),
IF(AND(NH103='DD FD'!$J$4,NJ103='DD FD'!$AI$3),NI103,0),
IF(AND(NS103='DD FD'!$J$4,NU103='DD FD'!$AI$3),NT103,0),
IF(AND(OD103='DD FD'!$J$4,OF103='DD FD'!$AI$3),OE103,0),
IF(AND(OO103='DD FD'!$J$4,OQ103='DD FD'!$AI$3),OP103,0),
),2)</f>
        <v>0</v>
      </c>
      <c r="PF103" s="619">
        <f>ROUNDUP(SUM(
IF(AND(LH103='DD FD'!$J$11,LJ103='DD FD'!$AI$3),LI103,0),
IF(AND(LR103='DD FD'!$J$11,LT103='DD FD'!$AI$3),LS103,0),
IF(AND(MB103='DD FD'!$J$11,MD103='DD FD'!$AI$3),MC103,0),
IF(AND(ML103='DD FD'!$J$11,MN103='DD FD'!$AI$3),MM103,0),
IF(AND(MW103='DD FD'!$J$11,MY103='DD FD'!$AI$3),MX103,0),
IF(AND(NH103='DD FD'!$J$11,NJ103='DD FD'!$AI$3),NI103,0),
IF(AND(NS103='DD FD'!$J$11,NU103='DD FD'!$AI$3),NT103,0),
IF(AND(OD103='DD FD'!$J$11,OF103='DD FD'!$AI$3),OE103,0),
IF(AND(OO103='DD FD'!$J$11,OQ103='DD FD'!$AI$3),OP103,0),
),2)</f>
        <v>0</v>
      </c>
    </row>
    <row r="104" spans="1:422">
      <c r="A104" s="806"/>
      <c r="B104" s="934"/>
      <c r="C104" s="247"/>
      <c r="D104" s="842"/>
      <c r="E104" s="247"/>
      <c r="F104" s="158"/>
      <c r="G104" s="710"/>
      <c r="H104" s="712"/>
      <c r="I104" s="936"/>
      <c r="J104" s="803"/>
      <c r="K104" s="150"/>
      <c r="L104" s="146" t="str">
        <f t="shared" si="27"/>
        <v/>
      </c>
      <c r="M104" s="501" t="str">
        <f t="shared" si="44"/>
        <v/>
      </c>
      <c r="N104" s="504"/>
      <c r="O104" s="113" t="str">
        <f t="shared" si="45"/>
        <v/>
      </c>
      <c r="P104" s="114" t="str">
        <f t="shared" si="28"/>
        <v/>
      </c>
      <c r="Q104" s="152"/>
      <c r="R104" s="152"/>
      <c r="S104" s="115" t="str">
        <f t="shared" si="46"/>
        <v/>
      </c>
      <c r="T104" s="159"/>
      <c r="U104" s="159"/>
      <c r="V104" s="157"/>
      <c r="W104" s="157"/>
      <c r="X104" s="157"/>
      <c r="Y104" s="772"/>
      <c r="Z104" s="158"/>
      <c r="AA104" s="144"/>
      <c r="AB104" s="112"/>
      <c r="AC104" s="153"/>
      <c r="AD104" s="153"/>
      <c r="AE104" s="153"/>
      <c r="AF104" s="153"/>
      <c r="AG104" s="153"/>
      <c r="AH104" s="153"/>
      <c r="AI104" s="152"/>
      <c r="AJ104" s="158"/>
      <c r="AK104" s="158"/>
      <c r="AL104" s="158"/>
      <c r="AM104" s="116" t="str">
        <f t="shared" si="47"/>
        <v/>
      </c>
      <c r="AN104" s="116" t="str">
        <f t="shared" si="48"/>
        <v/>
      </c>
      <c r="AO104" s="324"/>
      <c r="AP104" s="503"/>
      <c r="AQ104" s="487" t="str">
        <f t="shared" si="49"/>
        <v/>
      </c>
      <c r="AR104" s="113" t="str">
        <f t="shared" si="29"/>
        <v/>
      </c>
      <c r="AS104" s="113" t="str">
        <f t="shared" si="30"/>
        <v/>
      </c>
      <c r="AT104" s="113" t="str">
        <f t="shared" si="31"/>
        <v/>
      </c>
      <c r="AU104" s="113" t="str">
        <f t="shared" si="32"/>
        <v/>
      </c>
      <c r="AV104" s="159"/>
      <c r="AW104" s="157"/>
      <c r="AX104" s="157"/>
      <c r="AY104" s="157"/>
      <c r="AZ104" s="157"/>
      <c r="BA104" s="116" t="str">
        <f t="shared" si="33"/>
        <v/>
      </c>
      <c r="BB104" s="316"/>
      <c r="BC104" s="116" t="str">
        <f t="shared" si="34"/>
        <v/>
      </c>
      <c r="BD104" s="133" t="str">
        <f t="shared" si="35"/>
        <v/>
      </c>
      <c r="BE104" s="157"/>
      <c r="BF104" s="1180"/>
      <c r="BG104" s="1180"/>
      <c r="BH104" s="158"/>
      <c r="BI104" s="490"/>
      <c r="BJ104" s="514" t="str">
        <f t="shared" si="50"/>
        <v/>
      </c>
      <c r="BK104" s="789"/>
      <c r="BL104" s="116" t="str">
        <f t="shared" si="51"/>
        <v/>
      </c>
      <c r="BM104" s="144"/>
      <c r="BN104" s="144"/>
      <c r="BO104" s="144"/>
      <c r="BP104" s="790"/>
      <c r="BQ104" s="790"/>
      <c r="BR104" s="790"/>
      <c r="BS104" s="116" t="str">
        <f t="shared" si="36"/>
        <v/>
      </c>
      <c r="BT104" s="790"/>
      <c r="BU104" s="808" t="str">
        <f t="shared" si="37"/>
        <v/>
      </c>
      <c r="BV104" s="791"/>
      <c r="BW104" s="144"/>
      <c r="BX104" s="20"/>
      <c r="BY104" s="20"/>
      <c r="BZ104" s="20"/>
      <c r="CA104" s="792"/>
      <c r="CB104" s="1201"/>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c r="DL104" s="144"/>
      <c r="DM104" s="144"/>
      <c r="DN104" s="144"/>
      <c r="DO104" s="144"/>
      <c r="DP104" s="144"/>
      <c r="DQ104" s="144"/>
      <c r="DR104" s="144"/>
      <c r="DS104" s="144"/>
      <c r="DT104" s="144"/>
      <c r="DU104" s="144"/>
      <c r="DV104" s="144"/>
      <c r="DW104" s="144"/>
      <c r="DX104" s="144"/>
      <c r="DY104" s="144"/>
      <c r="DZ104" s="144"/>
      <c r="EA104" s="144"/>
      <c r="EB104" s="144"/>
      <c r="EC104" s="144"/>
      <c r="ED104" s="782" t="str">
        <f t="shared" si="52"/>
        <v/>
      </c>
      <c r="EE104" s="519"/>
      <c r="EF104" s="793"/>
      <c r="EG104" s="519"/>
      <c r="EH104" s="794"/>
      <c r="EI104" s="790"/>
      <c r="EJ104" s="794"/>
      <c r="EK104" s="794"/>
      <c r="EL104" s="790"/>
      <c r="EM104" s="790"/>
      <c r="EN104" s="790"/>
      <c r="EO104" s="112" t="str">
        <f t="shared" si="38"/>
        <v/>
      </c>
      <c r="EP104" s="790"/>
      <c r="EQ104" s="488" t="str">
        <f t="shared" si="39"/>
        <v/>
      </c>
      <c r="ER104" s="1100"/>
      <c r="ES104" s="1099" t="str">
        <f t="shared" si="53"/>
        <v/>
      </c>
      <c r="ET104" s="525"/>
      <c r="EU104" s="148"/>
      <c r="EV104" s="148"/>
      <c r="EW104" s="148"/>
      <c r="EX104" s="148"/>
      <c r="EY104" s="148"/>
      <c r="EZ104" s="148"/>
      <c r="FA104" s="148"/>
      <c r="FB104" s="148"/>
      <c r="FC104" s="148"/>
      <c r="FD104" s="148"/>
      <c r="FE104" s="148"/>
      <c r="FF104" s="148"/>
      <c r="FG104" s="148"/>
      <c r="FH104" s="148"/>
      <c r="FI104" s="528"/>
      <c r="FJ104" s="513" t="str">
        <f t="shared" si="40"/>
        <v/>
      </c>
      <c r="FK104" s="158"/>
      <c r="FL104" s="850"/>
      <c r="FM104" s="850"/>
      <c r="FN104" s="850"/>
      <c r="FO104" s="850"/>
      <c r="FP104" s="850"/>
      <c r="FQ104" s="850"/>
      <c r="FR104" s="157"/>
      <c r="FS104" s="143"/>
      <c r="FT104" s="143"/>
      <c r="FU104" s="847" t="str">
        <f t="shared" si="41"/>
        <v/>
      </c>
      <c r="FV104" s="555"/>
      <c r="FW104" s="523" t="str">
        <f>IF(Table1[[#This Row],[Nonfood Inhaltstoffe - Komponente]]="","",VLOOKUP(Table1[[#This Row],[Nonfood Inhaltstoffe - Komponente]],'Dropdown Auswahl'!BJ:BK,2,FALSE))</f>
        <v/>
      </c>
      <c r="FX104" s="1013"/>
      <c r="FY104" s="1011" t="str">
        <f t="shared" si="42"/>
        <v/>
      </c>
      <c r="FZ104" s="152"/>
      <c r="GA104" s="152"/>
      <c r="GB104" s="152"/>
      <c r="GC104" s="529" t="str">
        <f t="shared" si="43"/>
        <v/>
      </c>
      <c r="GG104" s="21"/>
      <c r="GH104" s="21"/>
      <c r="GI104" s="1019"/>
      <c r="GJ104" s="1016" t="str">
        <f>IF(Table1[[#This Row],[Global Trade Item Number (GTIN)]]="","",Table1[[#This Row],[Global Trade Item Number (GTIN)]])</f>
        <v/>
      </c>
      <c r="GK104" s="555" t="str">
        <f>IF(Table1[[#This Row],[WAWI-Nr./ Kreditoren-Nummer
(ASDV)]]&lt;&gt;"",Table1[[#This Row],[WAWI-Nr./ Kreditoren-Nummer
(ASDV)]],"")</f>
        <v/>
      </c>
      <c r="GL104" s="165"/>
      <c r="GM104" s="165"/>
      <c r="GN104" s="165"/>
      <c r="GO104" s="485"/>
      <c r="GP104" s="534"/>
      <c r="GQ104" s="533"/>
      <c r="GR104" s="486"/>
      <c r="GS104" s="486"/>
      <c r="GT104" s="486"/>
      <c r="GU104" s="486"/>
      <c r="GV104" s="486"/>
      <c r="GW104" s="542"/>
      <c r="GX104" s="538"/>
      <c r="GY104" s="144"/>
      <c r="GZ104" s="480"/>
      <c r="HA104" s="158"/>
      <c r="HB104" s="480"/>
      <c r="HC104" s="480"/>
      <c r="HD104" s="480"/>
      <c r="HE104" s="480"/>
      <c r="HF104" s="480"/>
      <c r="HG104" s="480"/>
      <c r="HH104" s="538"/>
      <c r="HI104" s="480"/>
      <c r="HJ104" s="480"/>
      <c r="HK104" s="480"/>
      <c r="HL104" s="480"/>
      <c r="HM104" s="480"/>
      <c r="HN104" s="480"/>
      <c r="HO104" s="480"/>
      <c r="HP104" s="480"/>
      <c r="HQ104" s="480"/>
      <c r="HR104" s="538"/>
      <c r="HS104" s="480"/>
      <c r="HT104" s="480"/>
      <c r="HU104" s="480"/>
      <c r="HV104" s="480"/>
      <c r="HW104" s="480"/>
      <c r="HX104" s="480"/>
      <c r="HY104" s="480"/>
      <c r="HZ104" s="480"/>
      <c r="IA104" s="480"/>
      <c r="IB104" s="538"/>
      <c r="IC104" s="480"/>
      <c r="ID104" s="480"/>
      <c r="IE104" s="480"/>
      <c r="IF104" s="480"/>
      <c r="IG104" s="480"/>
      <c r="IH104" s="480"/>
      <c r="II104" s="480"/>
      <c r="IJ104" s="480"/>
      <c r="IK104" s="480"/>
      <c r="IL104" s="480"/>
      <c r="IM104" s="538"/>
      <c r="IN104" s="480"/>
      <c r="IO104" s="480"/>
      <c r="IP104" s="480"/>
      <c r="IQ104" s="480"/>
      <c r="IR104" s="480"/>
      <c r="IS104" s="480"/>
      <c r="IT104" s="480"/>
      <c r="IU104" s="480"/>
      <c r="IV104" s="480"/>
      <c r="IW104" s="480"/>
      <c r="IX104" s="538"/>
      <c r="IY104" s="480"/>
      <c r="IZ104" s="480"/>
      <c r="JA104" s="480"/>
      <c r="JB104" s="480"/>
      <c r="JC104" s="480"/>
      <c r="JD104" s="480"/>
      <c r="JE104" s="480"/>
      <c r="JF104" s="480"/>
      <c r="JG104" s="480"/>
      <c r="JH104" s="480"/>
      <c r="JI104" s="538"/>
      <c r="JJ104" s="480"/>
      <c r="JK104" s="480"/>
      <c r="JL104" s="480"/>
      <c r="JM104" s="480"/>
      <c r="JN104" s="480"/>
      <c r="JO104" s="480"/>
      <c r="JP104" s="480"/>
      <c r="JQ104" s="480"/>
      <c r="JR104" s="480"/>
      <c r="JS104" s="590"/>
      <c r="JT104" s="538"/>
      <c r="JU104" s="480"/>
      <c r="JV104" s="480"/>
      <c r="JW104" s="480"/>
      <c r="JX104" s="480"/>
      <c r="JY104" s="480"/>
      <c r="JZ104" s="480"/>
      <c r="KA104" s="480"/>
      <c r="KB104" s="480"/>
      <c r="KC104" s="480"/>
      <c r="KD104" s="480"/>
      <c r="KE104" s="538"/>
      <c r="KF104" s="480"/>
      <c r="KG104" s="480"/>
      <c r="KH104" s="480"/>
      <c r="KI104" s="480"/>
      <c r="KJ104" s="480"/>
      <c r="KK104" s="480"/>
      <c r="KL104" s="480"/>
      <c r="KM104" s="480"/>
      <c r="KN104" s="480"/>
      <c r="KO104" s="480"/>
      <c r="KR104" s="568" t="str">
        <f>IF(Table1[[#This Row],[GTIN]]&lt;&gt;"",Table1[[#This Row],[GTIN]],"")</f>
        <v/>
      </c>
      <c r="KS104" s="569" t="str">
        <f>Table1[[#This Row],[Kreditor]]</f>
        <v/>
      </c>
      <c r="KT104" s="570" t="str">
        <f>IF(Table1[[#This Row],[Gültig ab (Datum)]]&lt;&gt;"",Table1[[#This Row],[Gültig ab (Datum)]],"")</f>
        <v/>
      </c>
      <c r="KU104" s="570"/>
      <c r="KV104" s="583" t="str">
        <f>IF(Table1[[#This Row],[Artikel verpackt? 
(X=Ja)]]="","",Table1[[#This Row],[Artikel verpackt? 
(X=Ja)]])</f>
        <v/>
      </c>
      <c r="KW104" s="571" t="str">
        <f>IF(Table1[[#This Row],[Verpackung recyclingfähig?
(X=Ja)]]="","",Table1[[#This Row],[Verpackung recyclingfähig?
(X=Ja)]])</f>
        <v/>
      </c>
      <c r="KX104" s="572"/>
      <c r="KY104" s="573"/>
      <c r="KZ104" s="574"/>
      <c r="LA104" s="574"/>
      <c r="LB104" s="574"/>
      <c r="LC104" s="574"/>
      <c r="LD104" s="574"/>
      <c r="LE104" s="574"/>
      <c r="LF104" s="575"/>
      <c r="LG104" s="576" t="str">
        <f>IF(Table1[[#This Row],[Hauptkörper - B1 - Art]]="","",VLOOKUP(Table1[[#This Row],[Hauptkörper - B1 - Art]],'DD FD'!B:C,2,FALSE))</f>
        <v/>
      </c>
      <c r="LH104" s="577" t="str">
        <f>IF(Table1[[#This Row],[Hauptkörper - B1 - Fraktion]]="","",VLOOKUP(Table1[[#This Row],[Hauptkörper - B1 - Fraktion]],'DD FD'!H:J,3,FALSE))</f>
        <v/>
      </c>
      <c r="LI104" s="574" t="str">
        <f>IF(Table1[[#This Row],[Hauptkörper - B1 - Gewicht
(in G)]]="","",Table1[[#This Row],[Hauptkörper - B1 - Gewicht
(in G)]])</f>
        <v/>
      </c>
      <c r="LJ104" s="574" t="str">
        <f>IF(Table1[[#This Row],[Hauptkörper - B1 - Lizenzierungs-pflichtig? (X=Ja)]]="","",Table1[[#This Row],[Hauptkörper - B1 - Lizenzierungs-pflichtig? (X=Ja)]])</f>
        <v/>
      </c>
      <c r="LK104" s="577" t="str">
        <f>IF(Table1[[#This Row],[Hauptkörper - B1 - Virgin Material]]="","",VLOOKUP(Table1[[#This Row],[Hauptkörper - B1 - Virgin Material]],'DD FD'!AJ:AK,2,FALSE))</f>
        <v/>
      </c>
      <c r="LL104" s="578" t="str">
        <f>IF(Table1[[#This Row],[Hauptkörper - B1 - Virgin Material Anteil (in %)]]="","",Table1[[#This Row],[Hauptkörper - B1 - Virgin Material Anteil (in %)]])</f>
        <v/>
      </c>
      <c r="LM104" s="577" t="str">
        <f>IF(Table1[[#This Row],[Hauptkörper - B1 - Recyceltes Material]]="","",VLOOKUP(Table1[[#This Row],[Hauptkörper - B1 - Recyceltes Material]],'DD FD'!AL:AM,2,FALSE))</f>
        <v/>
      </c>
      <c r="LN104" s="578" t="str">
        <f>IF(Table1[[#This Row],[Hauptkörper - B1 - Recyceltes Material Anteil (in %)]]="","",Table1[[#This Row],[Hauptkörper - B1 - Recyceltes Material Anteil (in %)]])</f>
        <v/>
      </c>
      <c r="LO104" s="579" t="str">
        <f>IF(Table1[[#This Row],[Hauptkörper - B1 - Beschichtung]]="","",VLOOKUP(Table1[[#This Row],[Hauptkörper - B1 - Beschichtung]],'DD FD'!AE:AF,2,FALSE))</f>
        <v/>
      </c>
      <c r="LP104" s="580" t="str">
        <f>IF(Table1[[#This Row],[Hauptkörper - B1 - Beschichtung Anteil (in %)]]="","",Table1[[#This Row],[Hauptkörper - B1 - Beschichtung Anteil (in %)]])</f>
        <v/>
      </c>
      <c r="LQ104" s="576" t="str">
        <f>IF(Table1[[#This Row],[Hauptkörper - B2 - Art]]="","",VLOOKUP(Table1[[#This Row],[Hauptkörper - B2 - Art]],'DD FD'!B:C,2,FALSE))</f>
        <v/>
      </c>
      <c r="LR104" s="577" t="str">
        <f>IF(Table1[[#This Row],[Hauptkörper - B2 - Fraktion]]="","",VLOOKUP(Table1[[#This Row],[Hauptkörper - B2 - Fraktion]],'DD FD'!H:J,3,FALSE))</f>
        <v/>
      </c>
      <c r="LS104" s="574" t="str">
        <f>IF(Table1[[#This Row],[Hauptkörper - B2 - Gewicht
(in G)]]="","",Table1[[#This Row],[Hauptkörper - B2 - Gewicht
(in G)]])</f>
        <v/>
      </c>
      <c r="LT104" s="574" t="str">
        <f>IF(Table1[[#This Row],[Hauptkörper - B2 - Lizenzierungs-pflichtig? (X=Ja)]]="","",Table1[[#This Row],[Hauptkörper - B2 - Lizenzierungs-pflichtig? (X=Ja)]])</f>
        <v/>
      </c>
      <c r="LU104" s="577" t="str">
        <f>IF(Table1[[#This Row],[Hauptkörper - B2 - Virgin Material]]="","",VLOOKUP(Table1[[#This Row],[Hauptkörper - B2 - Virgin Material]],'DD FD'!AJ:AK,2,FALSE))</f>
        <v/>
      </c>
      <c r="LV104" s="578" t="str">
        <f>IF(Table1[[#This Row],[Hauptkörper - B2 - Virgin Material Anteil (in %)]]="","",Table1[[#This Row],[Hauptkörper - B2 - Virgin Material Anteil (in %)]])</f>
        <v/>
      </c>
      <c r="LW104" s="577" t="str">
        <f>IF(Table1[[#This Row],[Hauptkörper - B2 - Recyceltes Material]]="","",VLOOKUP(Table1[[#This Row],[Hauptkörper - B2 - Recyceltes Material]],'DD FD'!AL:AM,2,FALSE))</f>
        <v/>
      </c>
      <c r="LX104" s="578" t="str">
        <f>IF(Table1[[#This Row],[Hauptkörper - B2 - Recyceltes Material Anteil (in %)]]="","",Table1[[#This Row],[Hauptkörper - B2 - Recyceltes Material Anteil (in %)]])</f>
        <v/>
      </c>
      <c r="LY104" s="577" t="str">
        <f>IF(Table1[[#This Row],[Hauptkörper - B2 - Beschichtung]]="","",VLOOKUP(Table1[[#This Row],[Hauptkörper - B2 - Beschichtung]],'DD FD'!AE:AF,2,FALSE))</f>
        <v/>
      </c>
      <c r="LZ104" s="580" t="str">
        <f>IF(Table1[[#This Row],[Hauptkörper - B2 - Beschichtung Anteil (in %)]]="","",Table1[[#This Row],[Hauptkörper - B2 - Beschichtung Anteil (in %)]])</f>
        <v/>
      </c>
      <c r="MA104" s="576" t="str">
        <f>IF(Table1[[#This Row],[Hauptkörper - B3 - Art]]="","",VLOOKUP(Table1[[#This Row],[Hauptkörper - B3 - Art]],'DD FD'!B:C,2,FALSE))</f>
        <v/>
      </c>
      <c r="MB104" s="577" t="str">
        <f>IF(Table1[[#This Row],[Hauptkörper - B3 - Fraktion]]="","",VLOOKUP(Table1[[#This Row],[Hauptkörper - B3 - Fraktion]],'DD FD'!H:J,3,FALSE))</f>
        <v/>
      </c>
      <c r="MC104" s="574" t="str">
        <f>IF(Table1[[#This Row],[Hauptkörper - B3 - Gewicht
(in G)]]="","",Table1[[#This Row],[Hauptkörper - B3 - Gewicht
(in G)]])</f>
        <v/>
      </c>
      <c r="MD104" s="574" t="str">
        <f>IF(Table1[[#This Row],[Hauptkörper - B3 - Lizenzierungs-pflichtig? (X=Ja)]]="","",Table1[[#This Row],[Hauptkörper - B3 - Lizenzierungs-pflichtig? (X=Ja)]])</f>
        <v/>
      </c>
      <c r="ME104" s="577" t="str">
        <f>IF(Table1[[#This Row],[Hauptkörper - B3 - Virgin Material]]="","",VLOOKUP(Table1[[#This Row],[Hauptkörper - B3 - Virgin Material]],'DD FD'!AJ:AK,2,FALSE))</f>
        <v/>
      </c>
      <c r="MF104" s="578" t="str">
        <f>IF(Table1[[#This Row],[Hauptkörper - B3 - Virgin Material Anteil (in %)]]="","",Table1[[#This Row],[Hauptkörper - B3 - Virgin Material Anteil (in %)]])</f>
        <v/>
      </c>
      <c r="MG104" s="577" t="str">
        <f>IF(Table1[[#This Row],[Hauptkörper - B3 - Recyceltes Material]]="","",VLOOKUP(Table1[[#This Row],[Hauptkörper - B3 - Recyceltes Material]],'DD FD'!AL:AM,2,FALSE))</f>
        <v/>
      </c>
      <c r="MH104" s="578" t="str">
        <f>IF(Table1[[#This Row],[Hauptkörper - B3 - Recyceltes Material Anteil (in %)]]="","",Table1[[#This Row],[Hauptkörper - B3 - Recyceltes Material Anteil (in %)]])</f>
        <v/>
      </c>
      <c r="MI104" s="577" t="str">
        <f>IF(Table1[[#This Row],[Hauptkörper - B3 - Beschichtung]]="","",VLOOKUP(Table1[[#This Row],[Hauptkörper - B3 - Beschichtung]],'DD FD'!AE:AF,2,FALSE))</f>
        <v/>
      </c>
      <c r="MJ104" s="580" t="str">
        <f>IF(Table1[[#This Row],[Hauptkörper - B3 - Beschichtung Anteil (in %)]]="","",Table1[[#This Row],[Hauptkörper - B3 - Beschichtung Anteil (in %)]])</f>
        <v/>
      </c>
      <c r="MK104" s="576" t="str">
        <f>IF(Table1[[#This Row],[Verschluss - B1 - Art]]="","",VLOOKUP(Table1[[#This Row],[Verschluss - B1 - Art]],'DD FD'!D:E,2,FALSE))</f>
        <v/>
      </c>
      <c r="ML104" s="577" t="str">
        <f>IF(Table1[[#This Row],[Verschluss - B1 - Fraktion]]="","",VLOOKUP(Table1[[#This Row],[Verschluss - B1 - Fraktion]],'DD FD'!H:J,3,FALSE))</f>
        <v/>
      </c>
      <c r="MM104" s="574" t="str">
        <f>IF(Table1[[#This Row],[Verschluss - B1 - Gewicht (in G)]]="","",Table1[[#This Row],[Verschluss - B1 - Gewicht (in G)]])</f>
        <v/>
      </c>
      <c r="MN104" s="574" t="str">
        <f>IF(Table1[[#This Row],[Verschluss - B1 - Lizenzierungs-pflichtig? (X=Ja)]]="","",Table1[[#This Row],[Verschluss - B1 - Lizenzierungs-pflichtig? (X=Ja)]])</f>
        <v/>
      </c>
      <c r="MO104" s="574" t="str">
        <f>IF(Table1[[#This Row],[Verschluss - B1 - Trennbar vom Hauptkörper? (X=Ja)]]="","",Table1[[#This Row],[Verschluss - B1 - Trennbar vom Hauptkörper? (X=Ja)]])</f>
        <v/>
      </c>
      <c r="MP104" s="577" t="str">
        <f>IF(Table1[[#This Row],[Verschluss - B1 - Virgin Material]]="","",VLOOKUP(Table1[[#This Row],[Verschluss - B1 - Virgin Material]],'DD FD'!AJ:AK,2,FALSE))</f>
        <v/>
      </c>
      <c r="MQ104" s="578" t="str">
        <f>IF(Table1[[#This Row],[Verschluss - B1 - Virgin Material Anteil (in %)]]="","",Table1[[#This Row],[Verschluss - B1 - Virgin Material Anteil (in %)]])</f>
        <v/>
      </c>
      <c r="MR104" s="577" t="str">
        <f>IF(Table1[[#This Row],[Verschluss - B1 - Recyceltes Material]]="","",VLOOKUP(Table1[[#This Row],[Verschluss - B1 - Recyceltes Material]],'DD FD'!AL:AM,2,FALSE))</f>
        <v/>
      </c>
      <c r="MS104" s="578" t="str">
        <f>IF(Table1[[#This Row],[Verschluss - B1 - Recyceltes Material Anteil (in %)]]="","",Table1[[#This Row],[Verschluss - B1 - Recyceltes Material Anteil (in %)]])</f>
        <v/>
      </c>
      <c r="MT104" s="577" t="str">
        <f>IF(Table1[[#This Row],[Verschluss - B1 - Beschichtung]]="","",VLOOKUP(Table1[[#This Row],[Verschluss - B1 - Beschichtung]],'DD FD'!AE:AF,2,FALSE))</f>
        <v/>
      </c>
      <c r="MU104" s="580" t="str">
        <f>IF(Table1[[#This Row],[Verschluss - B1 - Beschichtung Anteil (in %)]]="","",Table1[[#This Row],[Verschluss - B1 - Beschichtung Anteil (in %)]])</f>
        <v/>
      </c>
      <c r="MV104" s="576" t="str">
        <f>IF(Table1[[#This Row],[Verschluss - B2 - Art]]="","",VLOOKUP(Table1[[#This Row],[Verschluss - B2 - Art]],'DD FD'!D:E,2,FALSE))</f>
        <v/>
      </c>
      <c r="MW104" s="577" t="str">
        <f>IF(Table1[[#This Row],[Verschluss - B2 - Fraktion]]="","",VLOOKUP(Table1[[#This Row],[Verschluss - B2 - Fraktion]],'DD FD'!H:J,3,FALSE))</f>
        <v/>
      </c>
      <c r="MX104" s="574" t="str">
        <f>IF(Table1[[#This Row],[Verschluss - B2 - Gewicht (in G)]]="","",Table1[[#This Row],[Verschluss - B2 - Gewicht (in G)]])</f>
        <v/>
      </c>
      <c r="MY104" s="574" t="str">
        <f>IF(Table1[[#This Row],[Verschluss - B2 - Lizenzierungs-pflichtig? (X=Ja)]]="","",Table1[[#This Row],[Verschluss - B2 - Lizenzierungs-pflichtig? (X=Ja)]])</f>
        <v/>
      </c>
      <c r="MZ104" s="574" t="str">
        <f>IF(Table1[[#This Row],[Verschluss - B2 - Trennbar vom Hauptkörper? (X=Ja)]]="","",Table1[[#This Row],[Verschluss - B2 - Trennbar vom Hauptkörper? (X=Ja)]])</f>
        <v/>
      </c>
      <c r="NA104" s="577" t="str">
        <f>IF(Table1[[#This Row],[Verschluss - B2 - Virgin Material]]="","",VLOOKUP(Table1[[#This Row],[Verschluss - B2 - Virgin Material]],'DD FD'!AJ:AK,2,FALSE))</f>
        <v/>
      </c>
      <c r="NB104" s="578" t="str">
        <f>IF(Table1[[#This Row],[Verschluss - B2 - Virgin Material Anteil (in %)]]="","",Table1[[#This Row],[Verschluss - B2 - Virgin Material Anteil (in %)]])</f>
        <v/>
      </c>
      <c r="NC104" s="577" t="str">
        <f>IF(Table1[[#This Row],[Verschluss - B2 - Recyceltes Material]]="","",VLOOKUP(Table1[[#This Row],[Verschluss - B2 - Recyceltes Material]],'DD FD'!AL:AM,2,FALSE))</f>
        <v/>
      </c>
      <c r="ND104" s="578" t="str">
        <f>IF(Table1[[#This Row],[Verschluss - B2 - Recyceltes Material Anteil (in %)]]="","",Table1[[#This Row],[Verschluss - B2 - Recyceltes Material Anteil (in %)]])</f>
        <v/>
      </c>
      <c r="NE104" s="577" t="str">
        <f>IF(Table1[[#This Row],[Verschluss - B2 - Beschichtung]]="","",VLOOKUP(Table1[[#This Row],[Verschluss - B2 - Beschichtung]],'DD FD'!AE:AF,2,FALSE))</f>
        <v/>
      </c>
      <c r="NF104" s="580" t="str">
        <f>IF(Table1[[#This Row],[Verschluss - B2 - Beschichtung Anteil (in %)]]="","",Table1[[#This Row],[Verschluss - B2 - Beschichtung Anteil (in %)]])</f>
        <v/>
      </c>
      <c r="NG104" s="576" t="str">
        <f>IF(Table1[[#This Row],[Verschluss - B3 - Art]]="","",VLOOKUP(Table1[[#This Row],[Verschluss - B3 - Art]],'DD FD'!D:E,2,FALSE))</f>
        <v/>
      </c>
      <c r="NH104" s="577" t="str">
        <f>IF(Table1[[#This Row],[Verschluss - B3 - Fraktion]]="","",VLOOKUP(Table1[[#This Row],[Verschluss - B3 - Fraktion]],'DD FD'!H:J,3,FALSE))</f>
        <v/>
      </c>
      <c r="NI104" s="574" t="str">
        <f>IF(Table1[[#This Row],[Verschluss - B3 - Gewicht (in G)]]="","",Table1[[#This Row],[Verschluss - B3 - Gewicht (in G)]])</f>
        <v/>
      </c>
      <c r="NJ104" s="574" t="str">
        <f>IF(Table1[[#This Row],[Verschluss - B3 - Lizenzierungs-pflichtig? (X=Ja)]]="","",Table1[[#This Row],[Verschluss - B3 - Lizenzierungs-pflichtig? (X=Ja)]])</f>
        <v/>
      </c>
      <c r="NK104" s="574" t="str">
        <f>IF(Table1[[#This Row],[Verschluss - B3 - Trennbar vom Hauptkörper? (X=Ja)]]="","",Table1[[#This Row],[Verschluss - B3 - Trennbar vom Hauptkörper? (X=Ja)]])</f>
        <v/>
      </c>
      <c r="NL104" s="577" t="str">
        <f>IF(Table1[[#This Row],[Verschluss - B3 - Virgin Material]]="","",VLOOKUP(Table1[[#This Row],[Verschluss - B3 - Virgin Material]],'DD FD'!AJ:AK,2,FALSE))</f>
        <v/>
      </c>
      <c r="NM104" s="578" t="str">
        <f>IF(Table1[[#This Row],[Verschluss - B3 - Virgin Material Anteil (in %)]]="","",Table1[[#This Row],[Verschluss - B3 - Virgin Material Anteil (in %)]])</f>
        <v/>
      </c>
      <c r="NN104" s="577" t="str">
        <f>IF(Table1[[#This Row],[Verschluss - B3 - Recyceltes Material]]="","",VLOOKUP(Table1[[#This Row],[Verschluss - B3 - Recyceltes Material]],'DD FD'!AL:AM,2,FALSE))</f>
        <v/>
      </c>
      <c r="NO104" s="578" t="str">
        <f>IF(Table1[[#This Row],[Verschluss - B3 - Recyceltes Material Anteil (in %)]]="","",Table1[[#This Row],[Verschluss - B3 - Recyceltes Material Anteil (in %)]])</f>
        <v/>
      </c>
      <c r="NP104" s="577" t="str">
        <f>IF(Table1[[#This Row],[Verschluss - B3 - Beschichtung]]="","",VLOOKUP(Table1[[#This Row],[Verschluss - B3 - Beschichtung]],'DD FD'!AE:AF,2,FALSE))</f>
        <v/>
      </c>
      <c r="NQ104" s="580" t="str">
        <f>IF(Table1[[#This Row],[Verschluss - B3 - Beschichtung Anteil (in %)]]="","",Table1[[#This Row],[Verschluss - B3 - Beschichtung Anteil (in %)]])</f>
        <v/>
      </c>
      <c r="NR104" s="576" t="str">
        <f>IF(Table1[[#This Row],[Etikett - B1 - Art]]="","",VLOOKUP(Table1[[#This Row],[Etikett - B1 - Art]],'DD FD'!F:G,2,FALSE))</f>
        <v/>
      </c>
      <c r="NS104" s="577" t="str">
        <f>IF(Table1[[#This Row],[Etikett - B1 - Fraktion]]="","",VLOOKUP(Table1[[#This Row],[Etikett - B1 - Fraktion]],'DD FD'!H:J,3,FALSE))</f>
        <v/>
      </c>
      <c r="NT104" s="574" t="str">
        <f>IF(Table1[[#This Row],[Etikett - B1 - Gewicht (in G)]]="","",Table1[[#This Row],[Etikett - B1 - Gewicht (in G)]])</f>
        <v/>
      </c>
      <c r="NU104" s="574" t="str">
        <f>IF(Table1[[#This Row],[Etikett - B1 - Lizenzierungs-pflichtig? (X=Ja)]]="","",Table1[[#This Row],[Etikett - B1 - Lizenzierungs-pflichtig? (X=Ja)]])</f>
        <v/>
      </c>
      <c r="NV104" s="574" t="str">
        <f>IF(Table1[[#This Row],[Etikett - B1 - Trennbar vom Hauptkörper? (X=Ja)]]="","",Table1[[#This Row],[Etikett - B1 - Trennbar vom Hauptkörper? (X=Ja)]])</f>
        <v/>
      </c>
      <c r="NW104" s="577" t="str">
        <f>IF(Table1[[#This Row],[Etikett - B1 - Virgin Material]]="","",VLOOKUP(Table1[[#This Row],[Etikett - B1 - Virgin Material]],'DD FD'!AJ:AK,2,FALSE))</f>
        <v/>
      </c>
      <c r="NX104" s="578" t="str">
        <f>IF(Table1[[#This Row],[Etikett - B1 - Virgin Material Anteil (in %)]]="","",Table1[[#This Row],[Etikett - B1 - Virgin Material Anteil (in %)]])</f>
        <v/>
      </c>
      <c r="NY104" s="577" t="str">
        <f>IF(Table1[[#This Row],[Etikett - B1 - Recyceltes Material]]="","",VLOOKUP(Table1[[#This Row],[Etikett - B1 - Recyceltes Material]],'DD FD'!AL:AM,2,FALSE))</f>
        <v/>
      </c>
      <c r="NZ104" s="578" t="str">
        <f>IF(Table1[[#This Row],[Etikett - B1 - Recyceltes Material Anteil (in %)]]="","",Table1[[#This Row],[Etikett - B1 - Recyceltes Material Anteil (in %)]])</f>
        <v/>
      </c>
      <c r="OA104" s="577" t="str">
        <f>IF(Table1[[#This Row],[Etikett - B1 - Beschichtung]]="","",VLOOKUP(Table1[[#This Row],[Etikett - B1 - Beschichtung]],'DD FD'!AE:AF,2,FALSE))</f>
        <v/>
      </c>
      <c r="OB104" s="580" t="str">
        <f>IF(Table1[[#This Row],[Etikett - B1 - Beschichtung Anteil (in %)]]="","",Table1[[#This Row],[Etikett - B1 - Beschichtung Anteil (in %)]])</f>
        <v/>
      </c>
      <c r="OC104" s="576" t="str">
        <f>IF(Table1[[#This Row],[Etikett - B2 - Art]]="","",VLOOKUP(Table1[[#This Row],[Etikett - B2 - Art]],'DD FD'!F:G,2,FALSE))</f>
        <v/>
      </c>
      <c r="OD104" s="577" t="str">
        <f>IF(Table1[[#This Row],[Etikett - B2 - Fraktion]]="","",VLOOKUP(Table1[[#This Row],[Etikett - B2 - Fraktion]],'DD FD'!H:J,3,FALSE))</f>
        <v/>
      </c>
      <c r="OE104" s="574" t="str">
        <f>IF(Table1[[#This Row],[Etikett - B2 - Gewicht (in G)]]="","",Table1[[#This Row],[Etikett - B2 - Gewicht (in G)]])</f>
        <v/>
      </c>
      <c r="OF104" s="574" t="str">
        <f>IF(Table1[[#This Row],[Etikett - B2 - Lizenzierungs-pflichtig? (X=Ja)]]="","",Table1[[#This Row],[Etikett - B2 - Lizenzierungs-pflichtig? (X=Ja)]])</f>
        <v/>
      </c>
      <c r="OG104" s="574" t="str">
        <f>IF(Table1[[#This Row],[Etikett - B2 - Trennbar vom Hauptkörper? (X=Ja)]]="","",Table1[[#This Row],[Etikett - B2 - Trennbar vom Hauptkörper? (X=Ja)]])</f>
        <v/>
      </c>
      <c r="OH104" s="577" t="str">
        <f>IF(Table1[[#This Row],[Etikett - B2 - Virgin Material]]="","",VLOOKUP(Table1[[#This Row],[Etikett - B2 - Virgin Material]],'DD FD'!AJ:AK,2,FALSE))</f>
        <v/>
      </c>
      <c r="OI104" s="578" t="str">
        <f>IF(Table1[[#This Row],[Etikett - B2 - Virgin Material Anteil (in %)]]="","",Table1[[#This Row],[Etikett - B2 - Virgin Material Anteil (in %)]])</f>
        <v/>
      </c>
      <c r="OJ104" s="577" t="str">
        <f>IF(Table1[[#This Row],[Etikett - B2 - Recyceltes Material]]="","",VLOOKUP(Table1[[#This Row],[Etikett - B2 - Recyceltes Material]],'DD FD'!AL:AM,2,FALSE))</f>
        <v/>
      </c>
      <c r="OK104" s="578" t="str">
        <f>IF(Table1[[#This Row],[Etikett - B2 - Recyceltes Material Anteil (in %)]]="","",Table1[[#This Row],[Etikett - B2 - Recyceltes Material Anteil (in %)]])</f>
        <v/>
      </c>
      <c r="OL104" s="577" t="str">
        <f>IF(Table1[[#This Row],[Etikett - B2 - Beschichtung]]="","",VLOOKUP(Table1[[#This Row],[Etikett - B2 - Beschichtung]],'DD FD'!AE:AF,2,FALSE))</f>
        <v/>
      </c>
      <c r="OM104" s="580" t="str">
        <f>IF(Table1[[#This Row],[Etikett - B2 - Beschichtung Anteil (in %)]]="","",Table1[[#This Row],[Etikett - B2 - Beschichtung Anteil (in %)]])</f>
        <v/>
      </c>
      <c r="ON104" s="576" t="str">
        <f>IF(Table1[[#This Row],[Etikett - B3 - Art]]="","",VLOOKUP(Table1[[#This Row],[Etikett - B3 - Art]],'DD FD'!F:G,2,FALSE))</f>
        <v/>
      </c>
      <c r="OO104" s="577" t="str">
        <f>IF(Table1[[#This Row],[Etikett - B3 - Fraktion]]="","",VLOOKUP(Table1[[#This Row],[Etikett - B3 - Fraktion]],'DD FD'!H:J,3,FALSE))</f>
        <v/>
      </c>
      <c r="OP104" s="574" t="str">
        <f>IF(Table1[[#This Row],[Etikett - B3 - Gewicht (in G)]]="","",Table1[[#This Row],[Etikett - B3 - Gewicht (in G)]])</f>
        <v/>
      </c>
      <c r="OQ104" s="574" t="str">
        <f>IF(Table1[[#This Row],[Etikett - B3 - Lizenzierungs-pflichtig? (X=Ja)]]="","",Table1[[#This Row],[Etikett - B3 - Lizenzierungs-pflichtig? (X=Ja)]])</f>
        <v/>
      </c>
      <c r="OR104" s="574" t="str">
        <f>IF(Table1[[#This Row],[Etikett - B3 - Trennbar vom Hauptkörper? (X=Ja)]]="","",Table1[[#This Row],[Etikett - B3 - Trennbar vom Hauptkörper? (X=Ja)]])</f>
        <v/>
      </c>
      <c r="OS104" s="577" t="str">
        <f>IF(Table1[[#This Row],[Etikett - B3 - Virgin Material]]="","",VLOOKUP(Table1[[#This Row],[Etikett - B3 - Virgin Material]],'DD FD'!AJ:AK,2,FALSE))</f>
        <v/>
      </c>
      <c r="OT104" s="578" t="str">
        <f>IF(Table1[[#This Row],[Etikett - B3 - Virgin Material Anteil (in %)]]="","",Table1[[#This Row],[Etikett - B3 - Virgin Material Anteil (in %)]])</f>
        <v/>
      </c>
      <c r="OU104" s="577" t="str">
        <f>IF(Table1[[#This Row],[Etikett - B3 - Recyceltes Material]]="","",VLOOKUP(Table1[[#This Row],[Etikett - B3 - Recyceltes Material]],'DD FD'!AL:AM,2,FALSE))</f>
        <v/>
      </c>
      <c r="OV104" s="578" t="str">
        <f>IF(Table1[[#This Row],[Etikett - B3 - Recyceltes Material Anteil (in %)]]="","",Table1[[#This Row],[Etikett - B3 - Recyceltes Material Anteil (in %)]])</f>
        <v/>
      </c>
      <c r="OW104" s="577" t="str">
        <f>IF(Table1[[#This Row],[Etikett - B3 - Beschichtung]]="","",VLOOKUP(Table1[[#This Row],[Etikett - B3 - Beschichtung]],'DD FD'!AE:AF,2,FALSE))</f>
        <v/>
      </c>
      <c r="OX104" s="613" t="str">
        <f>IF(Table1[[#This Row],[Etikett - B3 - Beschichtung Anteil (in %)]]="","",Table1[[#This Row],[Etikett - B3 - Beschichtung Anteil (in %)]])</f>
        <v/>
      </c>
      <c r="OY104" s="618">
        <f>ROUNDUP(SUM(
IF(AND(LH104='DD FD'!$J$7,LJ104='DD FD'!$AI$3),LI104,0),
IF(AND(LR104='DD FD'!$J$7,LT104='DD FD'!$AI$3),LS104,0),
IF(AND(MB104='DD FD'!$J$7,MD104='DD FD'!$AI$3),MC104,0),
IF(AND(ML104='DD FD'!$J$7,MN104='DD FD'!$AI$3),MM104,0),
IF(AND(MW104='DD FD'!$J$7,MY104='DD FD'!$AI$3),MX104,0),
IF(AND(NH104='DD FD'!$J$7,NJ104='DD FD'!$AI$3),NI104,0),
IF(AND(NS104='DD FD'!$J$7,NU104='DD FD'!$AI$3),NT104,0),
IF(AND(OD104='DD FD'!$J$7,OF104='DD FD'!$AI$3),OE104,0),
IF(AND(OO104='DD FD'!$J$7,OQ104='DD FD'!$AI$3),OP104,0),
),2)</f>
        <v>0</v>
      </c>
      <c r="OZ104" s="617">
        <f>ROUNDUP(SUM(
IF(AND(LH104='DD FD'!$J$6,LJ104='DD FD'!$AI$3),LI104,0),
IF(AND(LR104='DD FD'!$J$6,LT104='DD FD'!$AI$3),LS104,0),
IF(AND(MB104='DD FD'!$J$6,MD104='DD FD'!$AI$3),MC104,0),
IF(AND(ML104='DD FD'!$J$6,MN104='DD FD'!$AI$3),MM104,0),
IF(AND(MW104='DD FD'!$J$6,MY104='DD FD'!$AI$3),MX104,0),
IF(AND(NH104='DD FD'!$J$6,NJ104='DD FD'!$AI$3),NI104,0),
IF(AND(NS104='DD FD'!$J$6,NU104='DD FD'!$AI$3),NT104,0),
IF(AND(OD104='DD FD'!$J$6,OF104='DD FD'!$AI$3),OE104,0),
IF(AND(OO104='DD FD'!$J$6,OQ104='DD FD'!$AI$3),OP104,0),
),2)</f>
        <v>0</v>
      </c>
      <c r="PA104" s="617">
        <f>ROUNDUP(SUM(
IF(AND(LH104='DD FD'!$J$10,LJ104='DD FD'!$AI$3),LI104,0),
IF(AND(LR104='DD FD'!$J$10,LT104='DD FD'!$AI$3),LS104,0),
IF(AND(MB104='DD FD'!$J$10,MD104='DD FD'!$AI$3),MC104,0),
IF(AND(ML104='DD FD'!$J$10,MN104='DD FD'!$AI$3),MM104,0),
IF(AND(MW104='DD FD'!$J$10,MY104='DD FD'!$AI$3),MX104,0),
IF(AND(NH104='DD FD'!$J$10,NJ104='DD FD'!$AI$3),NI104,0),
IF(AND(NS104='DD FD'!$J$10,NU104='DD FD'!$AI$3),NT104,0),
IF(AND(OD104='DD FD'!$J$10,OF104='DD FD'!$AI$3),OE104,0),
IF(AND(OO104='DD FD'!$J$10,OQ104='DD FD'!$AI$3),OP104,0),
),2)</f>
        <v>0</v>
      </c>
      <c r="PB104" s="617">
        <f>ROUNDUP(SUM(
IF(AND(LH104='DD FD'!$J$8,LJ104='DD FD'!$AI$3),LI104,0),
IF(AND(LR104='DD FD'!$J$8,LT104='DD FD'!$AI$3),LS104,0),
IF(AND(MB104='DD FD'!$J$8,MD104='DD FD'!$AI$3),MC104,0),
IF(AND(ML104='DD FD'!$J$8,MN104='DD FD'!$AI$3),MM104,0),
IF(AND(MW104='DD FD'!$J$8,MY104='DD FD'!$AI$3),MX104,0),
IF(AND(NH104='DD FD'!$J$8,NJ104='DD FD'!$AI$3),NI104,0),
IF(AND(NS104='DD FD'!$J$8,NU104='DD FD'!$AI$3),NT104,0),
IF(AND(OD104='DD FD'!$J$8,OF104='DD FD'!$AI$3),OE104,0),
IF(AND(OO104='DD FD'!$J$8,OQ104='DD FD'!$AI$3),OP104,0),
),2)</f>
        <v>0</v>
      </c>
      <c r="PC104" s="617">
        <f>ROUNDUP(SUM(
IF(AND(LH104='DD FD'!$J$5,LJ104='DD FD'!$AI$3),LI104,0),
IF(AND(LR104='DD FD'!$J$5,LT104='DD FD'!$AI$3),LS104,0),
IF(AND(MB104='DD FD'!$J$5,MD104='DD FD'!$AI$3),MC104,0),
IF(AND(ML104='DD FD'!$J$5,MN104='DD FD'!$AI$3),MM104,0),
IF(AND(MW104='DD FD'!$J$5,MY104='DD FD'!$AI$3),MX104,0),
IF(AND(NH104='DD FD'!$J$5,NJ104='DD FD'!$AI$3),NI104,0),
IF(AND(NS104='DD FD'!$J$5,NU104='DD FD'!$AI$3),NT104,0),
IF(AND(OD104='DD FD'!$J$5,OF104='DD FD'!$AI$3),OE104,0),
IF(AND(OO104='DD FD'!$J$5,OQ104='DD FD'!$AI$3),OP104,0),
),2)</f>
        <v>0</v>
      </c>
      <c r="PD104" s="617">
        <f>ROUNDUP(SUM(
IF(AND(LH104='DD FD'!$J$9,LJ104='DD FD'!$AI$3),LI104,0),
IF(AND(LR104='DD FD'!$J$9,LT104='DD FD'!$AI$3),LS104,0),
IF(AND(MB104='DD FD'!$J$9,MD104='DD FD'!$AI$3),MC104,0),
IF(AND(ML104='DD FD'!$J$9,MN104='DD FD'!$AI$3),MM104,0),
IF(AND(MW104='DD FD'!$J$9,MY104='DD FD'!$AI$3),MX104,0),
IF(AND(NH104='DD FD'!$J$9,NJ104='DD FD'!$AI$3),NI104,0),
IF(AND(NS104='DD FD'!$J$9,NU104='DD FD'!$AI$3),NT104,0),
IF(AND(OD104='DD FD'!$J$9,OF104='DD FD'!$AI$3),OE104,0),
IF(AND(OO104='DD FD'!$J$9,OQ104='DD FD'!$AI$3),OP104,0),
),2)</f>
        <v>0</v>
      </c>
      <c r="PE104" s="617">
        <f>ROUNDUP(SUM(
IF(AND(LH104='DD FD'!$J$4,LJ104='DD FD'!$AI$3),LI104,0),
IF(AND(LR104='DD FD'!$J$4,LT104='DD FD'!$AI$3),LS104,0),
IF(AND(MB104='DD FD'!$J$4,MD104='DD FD'!$AI$3),MC104,0),
IF(AND(ML104='DD FD'!$J$4,MN104='DD FD'!$AI$3),MM104,0),
IF(AND(MW104='DD FD'!$J$4,MY104='DD FD'!$AI$3),MX104,0),
IF(AND(NH104='DD FD'!$J$4,NJ104='DD FD'!$AI$3),NI104,0),
IF(AND(NS104='DD FD'!$J$4,NU104='DD FD'!$AI$3),NT104,0),
IF(AND(OD104='DD FD'!$J$4,OF104='DD FD'!$AI$3),OE104,0),
IF(AND(OO104='DD FD'!$J$4,OQ104='DD FD'!$AI$3),OP104,0),
),2)</f>
        <v>0</v>
      </c>
      <c r="PF104" s="619">
        <f>ROUNDUP(SUM(
IF(AND(LH104='DD FD'!$J$11,LJ104='DD FD'!$AI$3),LI104,0),
IF(AND(LR104='DD FD'!$J$11,LT104='DD FD'!$AI$3),LS104,0),
IF(AND(MB104='DD FD'!$J$11,MD104='DD FD'!$AI$3),MC104,0),
IF(AND(ML104='DD FD'!$J$11,MN104='DD FD'!$AI$3),MM104,0),
IF(AND(MW104='DD FD'!$J$11,MY104='DD FD'!$AI$3),MX104,0),
IF(AND(NH104='DD FD'!$J$11,NJ104='DD FD'!$AI$3),NI104,0),
IF(AND(NS104='DD FD'!$J$11,NU104='DD FD'!$AI$3),NT104,0),
IF(AND(OD104='DD FD'!$J$11,OF104='DD FD'!$AI$3),OE104,0),
IF(AND(OO104='DD FD'!$J$11,OQ104='DD FD'!$AI$3),OP104,0),
),2)</f>
        <v>0</v>
      </c>
    </row>
    <row r="105" spans="1:422">
      <c r="A105" s="806"/>
      <c r="B105" s="934"/>
      <c r="C105" s="247"/>
      <c r="D105" s="842"/>
      <c r="E105" s="247"/>
      <c r="F105" s="158"/>
      <c r="G105" s="710"/>
      <c r="H105" s="712"/>
      <c r="I105" s="936"/>
      <c r="J105" s="803"/>
      <c r="K105" s="150"/>
      <c r="L105" s="146" t="str">
        <f t="shared" si="27"/>
        <v/>
      </c>
      <c r="M105" s="501" t="str">
        <f t="shared" si="44"/>
        <v/>
      </c>
      <c r="N105" s="504"/>
      <c r="O105" s="113" t="str">
        <f t="shared" si="45"/>
        <v/>
      </c>
      <c r="P105" s="114" t="str">
        <f t="shared" si="28"/>
        <v/>
      </c>
      <c r="Q105" s="152"/>
      <c r="R105" s="152"/>
      <c r="S105" s="115" t="str">
        <f t="shared" si="46"/>
        <v/>
      </c>
      <c r="T105" s="159"/>
      <c r="U105" s="159"/>
      <c r="V105" s="157"/>
      <c r="W105" s="157"/>
      <c r="X105" s="157"/>
      <c r="Y105" s="772"/>
      <c r="Z105" s="158"/>
      <c r="AA105" s="144"/>
      <c r="AB105" s="112"/>
      <c r="AC105" s="153"/>
      <c r="AD105" s="153"/>
      <c r="AE105" s="153"/>
      <c r="AF105" s="153"/>
      <c r="AG105" s="153"/>
      <c r="AH105" s="153"/>
      <c r="AI105" s="152"/>
      <c r="AJ105" s="158"/>
      <c r="AK105" s="158"/>
      <c r="AL105" s="158"/>
      <c r="AM105" s="116" t="str">
        <f t="shared" si="47"/>
        <v/>
      </c>
      <c r="AN105" s="116" t="str">
        <f t="shared" si="48"/>
        <v/>
      </c>
      <c r="AO105" s="324"/>
      <c r="AP105" s="503"/>
      <c r="AQ105" s="487" t="str">
        <f t="shared" si="49"/>
        <v/>
      </c>
      <c r="AR105" s="113" t="str">
        <f t="shared" si="29"/>
        <v/>
      </c>
      <c r="AS105" s="113" t="str">
        <f t="shared" si="30"/>
        <v/>
      </c>
      <c r="AT105" s="113" t="str">
        <f t="shared" si="31"/>
        <v/>
      </c>
      <c r="AU105" s="113" t="str">
        <f t="shared" si="32"/>
        <v/>
      </c>
      <c r="AV105" s="159"/>
      <c r="AW105" s="157"/>
      <c r="AX105" s="157"/>
      <c r="AY105" s="157"/>
      <c r="AZ105" s="157"/>
      <c r="BA105" s="116" t="str">
        <f t="shared" si="33"/>
        <v/>
      </c>
      <c r="BB105" s="316"/>
      <c r="BC105" s="116" t="str">
        <f t="shared" si="34"/>
        <v/>
      </c>
      <c r="BD105" s="133" t="str">
        <f t="shared" si="35"/>
        <v/>
      </c>
      <c r="BE105" s="157"/>
      <c r="BF105" s="1180"/>
      <c r="BG105" s="1180"/>
      <c r="BH105" s="158"/>
      <c r="BI105" s="490"/>
      <c r="BJ105" s="514" t="str">
        <f t="shared" si="50"/>
        <v/>
      </c>
      <c r="BK105" s="789"/>
      <c r="BL105" s="116" t="str">
        <f t="shared" si="51"/>
        <v/>
      </c>
      <c r="BM105" s="144"/>
      <c r="BN105" s="144"/>
      <c r="BO105" s="144"/>
      <c r="BP105" s="790"/>
      <c r="BQ105" s="790"/>
      <c r="BR105" s="790"/>
      <c r="BS105" s="116" t="str">
        <f t="shared" si="36"/>
        <v/>
      </c>
      <c r="BT105" s="790"/>
      <c r="BU105" s="808" t="str">
        <f t="shared" si="37"/>
        <v/>
      </c>
      <c r="BV105" s="791"/>
      <c r="BW105" s="144"/>
      <c r="BX105" s="20"/>
      <c r="BY105" s="20"/>
      <c r="BZ105" s="20"/>
      <c r="CA105" s="792"/>
      <c r="CB105" s="1201"/>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c r="DL105" s="144"/>
      <c r="DM105" s="144"/>
      <c r="DN105" s="144"/>
      <c r="DO105" s="144"/>
      <c r="DP105" s="144"/>
      <c r="DQ105" s="144"/>
      <c r="DR105" s="144"/>
      <c r="DS105" s="144"/>
      <c r="DT105" s="144"/>
      <c r="DU105" s="144"/>
      <c r="DV105" s="144"/>
      <c r="DW105" s="144"/>
      <c r="DX105" s="144"/>
      <c r="DY105" s="144"/>
      <c r="DZ105" s="144"/>
      <c r="EA105" s="144"/>
      <c r="EB105" s="144"/>
      <c r="EC105" s="144"/>
      <c r="ED105" s="782" t="str">
        <f t="shared" si="52"/>
        <v/>
      </c>
      <c r="EE105" s="519"/>
      <c r="EF105" s="793"/>
      <c r="EG105" s="519"/>
      <c r="EH105" s="794"/>
      <c r="EI105" s="790"/>
      <c r="EJ105" s="794"/>
      <c r="EK105" s="794"/>
      <c r="EL105" s="790"/>
      <c r="EM105" s="790"/>
      <c r="EN105" s="790"/>
      <c r="EO105" s="112" t="str">
        <f t="shared" si="38"/>
        <v/>
      </c>
      <c r="EP105" s="790"/>
      <c r="EQ105" s="488" t="str">
        <f t="shared" si="39"/>
        <v/>
      </c>
      <c r="ER105" s="1100"/>
      <c r="ES105" s="1099" t="str">
        <f t="shared" si="53"/>
        <v/>
      </c>
      <c r="ET105" s="525"/>
      <c r="EU105" s="148"/>
      <c r="EV105" s="148"/>
      <c r="EW105" s="148"/>
      <c r="EX105" s="148"/>
      <c r="EY105" s="148"/>
      <c r="EZ105" s="148"/>
      <c r="FA105" s="148"/>
      <c r="FB105" s="148"/>
      <c r="FC105" s="148"/>
      <c r="FD105" s="148"/>
      <c r="FE105" s="148"/>
      <c r="FF105" s="148"/>
      <c r="FG105" s="148"/>
      <c r="FH105" s="148"/>
      <c r="FI105" s="528"/>
      <c r="FJ105" s="513" t="str">
        <f t="shared" si="40"/>
        <v/>
      </c>
      <c r="FK105" s="158"/>
      <c r="FL105" s="850"/>
      <c r="FM105" s="850"/>
      <c r="FN105" s="850"/>
      <c r="FO105" s="850"/>
      <c r="FP105" s="850"/>
      <c r="FQ105" s="850"/>
      <c r="FR105" s="157"/>
      <c r="FS105" s="143"/>
      <c r="FT105" s="143"/>
      <c r="FU105" s="847" t="str">
        <f t="shared" si="41"/>
        <v/>
      </c>
      <c r="FV105" s="555"/>
      <c r="FW105" s="523" t="str">
        <f>IF(Table1[[#This Row],[Nonfood Inhaltstoffe - Komponente]]="","",VLOOKUP(Table1[[#This Row],[Nonfood Inhaltstoffe - Komponente]],'Dropdown Auswahl'!BJ:BK,2,FALSE))</f>
        <v/>
      </c>
      <c r="FX105" s="1013"/>
      <c r="FY105" s="1011" t="str">
        <f t="shared" si="42"/>
        <v/>
      </c>
      <c r="FZ105" s="152"/>
      <c r="GA105" s="152"/>
      <c r="GB105" s="152"/>
      <c r="GC105" s="529" t="str">
        <f t="shared" si="43"/>
        <v/>
      </c>
      <c r="GG105" s="21"/>
      <c r="GH105" s="21"/>
      <c r="GI105" s="1019"/>
      <c r="GJ105" s="1016" t="str">
        <f>IF(Table1[[#This Row],[Global Trade Item Number (GTIN)]]="","",Table1[[#This Row],[Global Trade Item Number (GTIN)]])</f>
        <v/>
      </c>
      <c r="GK105" s="555" t="str">
        <f>IF(Table1[[#This Row],[WAWI-Nr./ Kreditoren-Nummer
(ASDV)]]&lt;&gt;"",Table1[[#This Row],[WAWI-Nr./ Kreditoren-Nummer
(ASDV)]],"")</f>
        <v/>
      </c>
      <c r="GL105" s="165"/>
      <c r="GM105" s="165"/>
      <c r="GN105" s="165"/>
      <c r="GO105" s="485"/>
      <c r="GP105" s="534"/>
      <c r="GQ105" s="533"/>
      <c r="GR105" s="486"/>
      <c r="GS105" s="486"/>
      <c r="GT105" s="486"/>
      <c r="GU105" s="486"/>
      <c r="GV105" s="486"/>
      <c r="GW105" s="542"/>
      <c r="GX105" s="538"/>
      <c r="GY105" s="144"/>
      <c r="GZ105" s="480"/>
      <c r="HA105" s="158"/>
      <c r="HB105" s="480"/>
      <c r="HC105" s="480"/>
      <c r="HD105" s="480"/>
      <c r="HE105" s="480"/>
      <c r="HF105" s="480"/>
      <c r="HG105" s="480"/>
      <c r="HH105" s="538"/>
      <c r="HI105" s="480"/>
      <c r="HJ105" s="480"/>
      <c r="HK105" s="480"/>
      <c r="HL105" s="480"/>
      <c r="HM105" s="480"/>
      <c r="HN105" s="480"/>
      <c r="HO105" s="480"/>
      <c r="HP105" s="480"/>
      <c r="HQ105" s="480"/>
      <c r="HR105" s="538"/>
      <c r="HS105" s="480"/>
      <c r="HT105" s="480"/>
      <c r="HU105" s="480"/>
      <c r="HV105" s="480"/>
      <c r="HW105" s="480"/>
      <c r="HX105" s="480"/>
      <c r="HY105" s="480"/>
      <c r="HZ105" s="480"/>
      <c r="IA105" s="480"/>
      <c r="IB105" s="538"/>
      <c r="IC105" s="480"/>
      <c r="ID105" s="480"/>
      <c r="IE105" s="480"/>
      <c r="IF105" s="480"/>
      <c r="IG105" s="480"/>
      <c r="IH105" s="480"/>
      <c r="II105" s="480"/>
      <c r="IJ105" s="480"/>
      <c r="IK105" s="480"/>
      <c r="IL105" s="480"/>
      <c r="IM105" s="538"/>
      <c r="IN105" s="480"/>
      <c r="IO105" s="480"/>
      <c r="IP105" s="480"/>
      <c r="IQ105" s="480"/>
      <c r="IR105" s="480"/>
      <c r="IS105" s="480"/>
      <c r="IT105" s="480"/>
      <c r="IU105" s="480"/>
      <c r="IV105" s="480"/>
      <c r="IW105" s="480"/>
      <c r="IX105" s="538"/>
      <c r="IY105" s="480"/>
      <c r="IZ105" s="480"/>
      <c r="JA105" s="480"/>
      <c r="JB105" s="480"/>
      <c r="JC105" s="480"/>
      <c r="JD105" s="480"/>
      <c r="JE105" s="480"/>
      <c r="JF105" s="480"/>
      <c r="JG105" s="480"/>
      <c r="JH105" s="480"/>
      <c r="JI105" s="538"/>
      <c r="JJ105" s="480"/>
      <c r="JK105" s="480"/>
      <c r="JL105" s="480"/>
      <c r="JM105" s="480"/>
      <c r="JN105" s="480"/>
      <c r="JO105" s="480"/>
      <c r="JP105" s="480"/>
      <c r="JQ105" s="480"/>
      <c r="JR105" s="480"/>
      <c r="JS105" s="590"/>
      <c r="JT105" s="538"/>
      <c r="JU105" s="480"/>
      <c r="JV105" s="480"/>
      <c r="JW105" s="480"/>
      <c r="JX105" s="480"/>
      <c r="JY105" s="480"/>
      <c r="JZ105" s="480"/>
      <c r="KA105" s="480"/>
      <c r="KB105" s="480"/>
      <c r="KC105" s="480"/>
      <c r="KD105" s="480"/>
      <c r="KE105" s="538"/>
      <c r="KF105" s="480"/>
      <c r="KG105" s="480"/>
      <c r="KH105" s="480"/>
      <c r="KI105" s="480"/>
      <c r="KJ105" s="480"/>
      <c r="KK105" s="480"/>
      <c r="KL105" s="480"/>
      <c r="KM105" s="480"/>
      <c r="KN105" s="480"/>
      <c r="KO105" s="480"/>
      <c r="KR105" s="568" t="str">
        <f>IF(Table1[[#This Row],[GTIN]]&lt;&gt;"",Table1[[#This Row],[GTIN]],"")</f>
        <v/>
      </c>
      <c r="KS105" s="569" t="str">
        <f>Table1[[#This Row],[Kreditor]]</f>
        <v/>
      </c>
      <c r="KT105" s="570" t="str">
        <f>IF(Table1[[#This Row],[Gültig ab (Datum)]]&lt;&gt;"",Table1[[#This Row],[Gültig ab (Datum)]],"")</f>
        <v/>
      </c>
      <c r="KU105" s="570"/>
      <c r="KV105" s="583" t="str">
        <f>IF(Table1[[#This Row],[Artikel verpackt? 
(X=Ja)]]="","",Table1[[#This Row],[Artikel verpackt? 
(X=Ja)]])</f>
        <v/>
      </c>
      <c r="KW105" s="571" t="str">
        <f>IF(Table1[[#This Row],[Verpackung recyclingfähig?
(X=Ja)]]="","",Table1[[#This Row],[Verpackung recyclingfähig?
(X=Ja)]])</f>
        <v/>
      </c>
      <c r="KX105" s="572"/>
      <c r="KY105" s="573"/>
      <c r="KZ105" s="574"/>
      <c r="LA105" s="574"/>
      <c r="LB105" s="574"/>
      <c r="LC105" s="574"/>
      <c r="LD105" s="574"/>
      <c r="LE105" s="574"/>
      <c r="LF105" s="575"/>
      <c r="LG105" s="576" t="str">
        <f>IF(Table1[[#This Row],[Hauptkörper - B1 - Art]]="","",VLOOKUP(Table1[[#This Row],[Hauptkörper - B1 - Art]],'DD FD'!B:C,2,FALSE))</f>
        <v/>
      </c>
      <c r="LH105" s="577" t="str">
        <f>IF(Table1[[#This Row],[Hauptkörper - B1 - Fraktion]]="","",VLOOKUP(Table1[[#This Row],[Hauptkörper - B1 - Fraktion]],'DD FD'!H:J,3,FALSE))</f>
        <v/>
      </c>
      <c r="LI105" s="574" t="str">
        <f>IF(Table1[[#This Row],[Hauptkörper - B1 - Gewicht
(in G)]]="","",Table1[[#This Row],[Hauptkörper - B1 - Gewicht
(in G)]])</f>
        <v/>
      </c>
      <c r="LJ105" s="574" t="str">
        <f>IF(Table1[[#This Row],[Hauptkörper - B1 - Lizenzierungs-pflichtig? (X=Ja)]]="","",Table1[[#This Row],[Hauptkörper - B1 - Lizenzierungs-pflichtig? (X=Ja)]])</f>
        <v/>
      </c>
      <c r="LK105" s="577" t="str">
        <f>IF(Table1[[#This Row],[Hauptkörper - B1 - Virgin Material]]="","",VLOOKUP(Table1[[#This Row],[Hauptkörper - B1 - Virgin Material]],'DD FD'!AJ:AK,2,FALSE))</f>
        <v/>
      </c>
      <c r="LL105" s="578" t="str">
        <f>IF(Table1[[#This Row],[Hauptkörper - B1 - Virgin Material Anteil (in %)]]="","",Table1[[#This Row],[Hauptkörper - B1 - Virgin Material Anteil (in %)]])</f>
        <v/>
      </c>
      <c r="LM105" s="577" t="str">
        <f>IF(Table1[[#This Row],[Hauptkörper - B1 - Recyceltes Material]]="","",VLOOKUP(Table1[[#This Row],[Hauptkörper - B1 - Recyceltes Material]],'DD FD'!AL:AM,2,FALSE))</f>
        <v/>
      </c>
      <c r="LN105" s="578" t="str">
        <f>IF(Table1[[#This Row],[Hauptkörper - B1 - Recyceltes Material Anteil (in %)]]="","",Table1[[#This Row],[Hauptkörper - B1 - Recyceltes Material Anteil (in %)]])</f>
        <v/>
      </c>
      <c r="LO105" s="579" t="str">
        <f>IF(Table1[[#This Row],[Hauptkörper - B1 - Beschichtung]]="","",VLOOKUP(Table1[[#This Row],[Hauptkörper - B1 - Beschichtung]],'DD FD'!AE:AF,2,FALSE))</f>
        <v/>
      </c>
      <c r="LP105" s="580" t="str">
        <f>IF(Table1[[#This Row],[Hauptkörper - B1 - Beschichtung Anteil (in %)]]="","",Table1[[#This Row],[Hauptkörper - B1 - Beschichtung Anteil (in %)]])</f>
        <v/>
      </c>
      <c r="LQ105" s="576" t="str">
        <f>IF(Table1[[#This Row],[Hauptkörper - B2 - Art]]="","",VLOOKUP(Table1[[#This Row],[Hauptkörper - B2 - Art]],'DD FD'!B:C,2,FALSE))</f>
        <v/>
      </c>
      <c r="LR105" s="577" t="str">
        <f>IF(Table1[[#This Row],[Hauptkörper - B2 - Fraktion]]="","",VLOOKUP(Table1[[#This Row],[Hauptkörper - B2 - Fraktion]],'DD FD'!H:J,3,FALSE))</f>
        <v/>
      </c>
      <c r="LS105" s="574" t="str">
        <f>IF(Table1[[#This Row],[Hauptkörper - B2 - Gewicht
(in G)]]="","",Table1[[#This Row],[Hauptkörper - B2 - Gewicht
(in G)]])</f>
        <v/>
      </c>
      <c r="LT105" s="574" t="str">
        <f>IF(Table1[[#This Row],[Hauptkörper - B2 - Lizenzierungs-pflichtig? (X=Ja)]]="","",Table1[[#This Row],[Hauptkörper - B2 - Lizenzierungs-pflichtig? (X=Ja)]])</f>
        <v/>
      </c>
      <c r="LU105" s="577" t="str">
        <f>IF(Table1[[#This Row],[Hauptkörper - B2 - Virgin Material]]="","",VLOOKUP(Table1[[#This Row],[Hauptkörper - B2 - Virgin Material]],'DD FD'!AJ:AK,2,FALSE))</f>
        <v/>
      </c>
      <c r="LV105" s="578" t="str">
        <f>IF(Table1[[#This Row],[Hauptkörper - B2 - Virgin Material Anteil (in %)]]="","",Table1[[#This Row],[Hauptkörper - B2 - Virgin Material Anteil (in %)]])</f>
        <v/>
      </c>
      <c r="LW105" s="577" t="str">
        <f>IF(Table1[[#This Row],[Hauptkörper - B2 - Recyceltes Material]]="","",VLOOKUP(Table1[[#This Row],[Hauptkörper - B2 - Recyceltes Material]],'DD FD'!AL:AM,2,FALSE))</f>
        <v/>
      </c>
      <c r="LX105" s="578" t="str">
        <f>IF(Table1[[#This Row],[Hauptkörper - B2 - Recyceltes Material Anteil (in %)]]="","",Table1[[#This Row],[Hauptkörper - B2 - Recyceltes Material Anteil (in %)]])</f>
        <v/>
      </c>
      <c r="LY105" s="577" t="str">
        <f>IF(Table1[[#This Row],[Hauptkörper - B2 - Beschichtung]]="","",VLOOKUP(Table1[[#This Row],[Hauptkörper - B2 - Beschichtung]],'DD FD'!AE:AF,2,FALSE))</f>
        <v/>
      </c>
      <c r="LZ105" s="580" t="str">
        <f>IF(Table1[[#This Row],[Hauptkörper - B2 - Beschichtung Anteil (in %)]]="","",Table1[[#This Row],[Hauptkörper - B2 - Beschichtung Anteil (in %)]])</f>
        <v/>
      </c>
      <c r="MA105" s="576" t="str">
        <f>IF(Table1[[#This Row],[Hauptkörper - B3 - Art]]="","",VLOOKUP(Table1[[#This Row],[Hauptkörper - B3 - Art]],'DD FD'!B:C,2,FALSE))</f>
        <v/>
      </c>
      <c r="MB105" s="577" t="str">
        <f>IF(Table1[[#This Row],[Hauptkörper - B3 - Fraktion]]="","",VLOOKUP(Table1[[#This Row],[Hauptkörper - B3 - Fraktion]],'DD FD'!H:J,3,FALSE))</f>
        <v/>
      </c>
      <c r="MC105" s="574" t="str">
        <f>IF(Table1[[#This Row],[Hauptkörper - B3 - Gewicht
(in G)]]="","",Table1[[#This Row],[Hauptkörper - B3 - Gewicht
(in G)]])</f>
        <v/>
      </c>
      <c r="MD105" s="574" t="str">
        <f>IF(Table1[[#This Row],[Hauptkörper - B3 - Lizenzierungs-pflichtig? (X=Ja)]]="","",Table1[[#This Row],[Hauptkörper - B3 - Lizenzierungs-pflichtig? (X=Ja)]])</f>
        <v/>
      </c>
      <c r="ME105" s="577" t="str">
        <f>IF(Table1[[#This Row],[Hauptkörper - B3 - Virgin Material]]="","",VLOOKUP(Table1[[#This Row],[Hauptkörper - B3 - Virgin Material]],'DD FD'!AJ:AK,2,FALSE))</f>
        <v/>
      </c>
      <c r="MF105" s="578" t="str">
        <f>IF(Table1[[#This Row],[Hauptkörper - B3 - Virgin Material Anteil (in %)]]="","",Table1[[#This Row],[Hauptkörper - B3 - Virgin Material Anteil (in %)]])</f>
        <v/>
      </c>
      <c r="MG105" s="577" t="str">
        <f>IF(Table1[[#This Row],[Hauptkörper - B3 - Recyceltes Material]]="","",VLOOKUP(Table1[[#This Row],[Hauptkörper - B3 - Recyceltes Material]],'DD FD'!AL:AM,2,FALSE))</f>
        <v/>
      </c>
      <c r="MH105" s="578" t="str">
        <f>IF(Table1[[#This Row],[Hauptkörper - B3 - Recyceltes Material Anteil (in %)]]="","",Table1[[#This Row],[Hauptkörper - B3 - Recyceltes Material Anteil (in %)]])</f>
        <v/>
      </c>
      <c r="MI105" s="577" t="str">
        <f>IF(Table1[[#This Row],[Hauptkörper - B3 - Beschichtung]]="","",VLOOKUP(Table1[[#This Row],[Hauptkörper - B3 - Beschichtung]],'DD FD'!AE:AF,2,FALSE))</f>
        <v/>
      </c>
      <c r="MJ105" s="580" t="str">
        <f>IF(Table1[[#This Row],[Hauptkörper - B3 - Beschichtung Anteil (in %)]]="","",Table1[[#This Row],[Hauptkörper - B3 - Beschichtung Anteil (in %)]])</f>
        <v/>
      </c>
      <c r="MK105" s="576" t="str">
        <f>IF(Table1[[#This Row],[Verschluss - B1 - Art]]="","",VLOOKUP(Table1[[#This Row],[Verschluss - B1 - Art]],'DD FD'!D:E,2,FALSE))</f>
        <v/>
      </c>
      <c r="ML105" s="577" t="str">
        <f>IF(Table1[[#This Row],[Verschluss - B1 - Fraktion]]="","",VLOOKUP(Table1[[#This Row],[Verschluss - B1 - Fraktion]],'DD FD'!H:J,3,FALSE))</f>
        <v/>
      </c>
      <c r="MM105" s="574" t="str">
        <f>IF(Table1[[#This Row],[Verschluss - B1 - Gewicht (in G)]]="","",Table1[[#This Row],[Verschluss - B1 - Gewicht (in G)]])</f>
        <v/>
      </c>
      <c r="MN105" s="574" t="str">
        <f>IF(Table1[[#This Row],[Verschluss - B1 - Lizenzierungs-pflichtig? (X=Ja)]]="","",Table1[[#This Row],[Verschluss - B1 - Lizenzierungs-pflichtig? (X=Ja)]])</f>
        <v/>
      </c>
      <c r="MO105" s="574" t="str">
        <f>IF(Table1[[#This Row],[Verschluss - B1 - Trennbar vom Hauptkörper? (X=Ja)]]="","",Table1[[#This Row],[Verschluss - B1 - Trennbar vom Hauptkörper? (X=Ja)]])</f>
        <v/>
      </c>
      <c r="MP105" s="577" t="str">
        <f>IF(Table1[[#This Row],[Verschluss - B1 - Virgin Material]]="","",VLOOKUP(Table1[[#This Row],[Verschluss - B1 - Virgin Material]],'DD FD'!AJ:AK,2,FALSE))</f>
        <v/>
      </c>
      <c r="MQ105" s="578" t="str">
        <f>IF(Table1[[#This Row],[Verschluss - B1 - Virgin Material Anteil (in %)]]="","",Table1[[#This Row],[Verschluss - B1 - Virgin Material Anteil (in %)]])</f>
        <v/>
      </c>
      <c r="MR105" s="577" t="str">
        <f>IF(Table1[[#This Row],[Verschluss - B1 - Recyceltes Material]]="","",VLOOKUP(Table1[[#This Row],[Verschluss - B1 - Recyceltes Material]],'DD FD'!AL:AM,2,FALSE))</f>
        <v/>
      </c>
      <c r="MS105" s="578" t="str">
        <f>IF(Table1[[#This Row],[Verschluss - B1 - Recyceltes Material Anteil (in %)]]="","",Table1[[#This Row],[Verschluss - B1 - Recyceltes Material Anteil (in %)]])</f>
        <v/>
      </c>
      <c r="MT105" s="577" t="str">
        <f>IF(Table1[[#This Row],[Verschluss - B1 - Beschichtung]]="","",VLOOKUP(Table1[[#This Row],[Verschluss - B1 - Beschichtung]],'DD FD'!AE:AF,2,FALSE))</f>
        <v/>
      </c>
      <c r="MU105" s="580" t="str">
        <f>IF(Table1[[#This Row],[Verschluss - B1 - Beschichtung Anteil (in %)]]="","",Table1[[#This Row],[Verschluss - B1 - Beschichtung Anteil (in %)]])</f>
        <v/>
      </c>
      <c r="MV105" s="576" t="str">
        <f>IF(Table1[[#This Row],[Verschluss - B2 - Art]]="","",VLOOKUP(Table1[[#This Row],[Verschluss - B2 - Art]],'DD FD'!D:E,2,FALSE))</f>
        <v/>
      </c>
      <c r="MW105" s="577" t="str">
        <f>IF(Table1[[#This Row],[Verschluss - B2 - Fraktion]]="","",VLOOKUP(Table1[[#This Row],[Verschluss - B2 - Fraktion]],'DD FD'!H:J,3,FALSE))</f>
        <v/>
      </c>
      <c r="MX105" s="574" t="str">
        <f>IF(Table1[[#This Row],[Verschluss - B2 - Gewicht (in G)]]="","",Table1[[#This Row],[Verschluss - B2 - Gewicht (in G)]])</f>
        <v/>
      </c>
      <c r="MY105" s="574" t="str">
        <f>IF(Table1[[#This Row],[Verschluss - B2 - Lizenzierungs-pflichtig? (X=Ja)]]="","",Table1[[#This Row],[Verschluss - B2 - Lizenzierungs-pflichtig? (X=Ja)]])</f>
        <v/>
      </c>
      <c r="MZ105" s="574" t="str">
        <f>IF(Table1[[#This Row],[Verschluss - B2 - Trennbar vom Hauptkörper? (X=Ja)]]="","",Table1[[#This Row],[Verschluss - B2 - Trennbar vom Hauptkörper? (X=Ja)]])</f>
        <v/>
      </c>
      <c r="NA105" s="577" t="str">
        <f>IF(Table1[[#This Row],[Verschluss - B2 - Virgin Material]]="","",VLOOKUP(Table1[[#This Row],[Verschluss - B2 - Virgin Material]],'DD FD'!AJ:AK,2,FALSE))</f>
        <v/>
      </c>
      <c r="NB105" s="578" t="str">
        <f>IF(Table1[[#This Row],[Verschluss - B2 - Virgin Material Anteil (in %)]]="","",Table1[[#This Row],[Verschluss - B2 - Virgin Material Anteil (in %)]])</f>
        <v/>
      </c>
      <c r="NC105" s="577" t="str">
        <f>IF(Table1[[#This Row],[Verschluss - B2 - Recyceltes Material]]="","",VLOOKUP(Table1[[#This Row],[Verschluss - B2 - Recyceltes Material]],'DD FD'!AL:AM,2,FALSE))</f>
        <v/>
      </c>
      <c r="ND105" s="578" t="str">
        <f>IF(Table1[[#This Row],[Verschluss - B2 - Recyceltes Material Anteil (in %)]]="","",Table1[[#This Row],[Verschluss - B2 - Recyceltes Material Anteil (in %)]])</f>
        <v/>
      </c>
      <c r="NE105" s="577" t="str">
        <f>IF(Table1[[#This Row],[Verschluss - B2 - Beschichtung]]="","",VLOOKUP(Table1[[#This Row],[Verschluss - B2 - Beschichtung]],'DD FD'!AE:AF,2,FALSE))</f>
        <v/>
      </c>
      <c r="NF105" s="580" t="str">
        <f>IF(Table1[[#This Row],[Verschluss - B2 - Beschichtung Anteil (in %)]]="","",Table1[[#This Row],[Verschluss - B2 - Beschichtung Anteil (in %)]])</f>
        <v/>
      </c>
      <c r="NG105" s="576" t="str">
        <f>IF(Table1[[#This Row],[Verschluss - B3 - Art]]="","",VLOOKUP(Table1[[#This Row],[Verschluss - B3 - Art]],'DD FD'!D:E,2,FALSE))</f>
        <v/>
      </c>
      <c r="NH105" s="577" t="str">
        <f>IF(Table1[[#This Row],[Verschluss - B3 - Fraktion]]="","",VLOOKUP(Table1[[#This Row],[Verschluss - B3 - Fraktion]],'DD FD'!H:J,3,FALSE))</f>
        <v/>
      </c>
      <c r="NI105" s="574" t="str">
        <f>IF(Table1[[#This Row],[Verschluss - B3 - Gewicht (in G)]]="","",Table1[[#This Row],[Verschluss - B3 - Gewicht (in G)]])</f>
        <v/>
      </c>
      <c r="NJ105" s="574" t="str">
        <f>IF(Table1[[#This Row],[Verschluss - B3 - Lizenzierungs-pflichtig? (X=Ja)]]="","",Table1[[#This Row],[Verschluss - B3 - Lizenzierungs-pflichtig? (X=Ja)]])</f>
        <v/>
      </c>
      <c r="NK105" s="574" t="str">
        <f>IF(Table1[[#This Row],[Verschluss - B3 - Trennbar vom Hauptkörper? (X=Ja)]]="","",Table1[[#This Row],[Verschluss - B3 - Trennbar vom Hauptkörper? (X=Ja)]])</f>
        <v/>
      </c>
      <c r="NL105" s="577" t="str">
        <f>IF(Table1[[#This Row],[Verschluss - B3 - Virgin Material]]="","",VLOOKUP(Table1[[#This Row],[Verschluss - B3 - Virgin Material]],'DD FD'!AJ:AK,2,FALSE))</f>
        <v/>
      </c>
      <c r="NM105" s="578" t="str">
        <f>IF(Table1[[#This Row],[Verschluss - B3 - Virgin Material Anteil (in %)]]="","",Table1[[#This Row],[Verschluss - B3 - Virgin Material Anteil (in %)]])</f>
        <v/>
      </c>
      <c r="NN105" s="577" t="str">
        <f>IF(Table1[[#This Row],[Verschluss - B3 - Recyceltes Material]]="","",VLOOKUP(Table1[[#This Row],[Verschluss - B3 - Recyceltes Material]],'DD FD'!AL:AM,2,FALSE))</f>
        <v/>
      </c>
      <c r="NO105" s="578" t="str">
        <f>IF(Table1[[#This Row],[Verschluss - B3 - Recyceltes Material Anteil (in %)]]="","",Table1[[#This Row],[Verschluss - B3 - Recyceltes Material Anteil (in %)]])</f>
        <v/>
      </c>
      <c r="NP105" s="577" t="str">
        <f>IF(Table1[[#This Row],[Verschluss - B3 - Beschichtung]]="","",VLOOKUP(Table1[[#This Row],[Verschluss - B3 - Beschichtung]],'DD FD'!AE:AF,2,FALSE))</f>
        <v/>
      </c>
      <c r="NQ105" s="580" t="str">
        <f>IF(Table1[[#This Row],[Verschluss - B3 - Beschichtung Anteil (in %)]]="","",Table1[[#This Row],[Verschluss - B3 - Beschichtung Anteil (in %)]])</f>
        <v/>
      </c>
      <c r="NR105" s="576" t="str">
        <f>IF(Table1[[#This Row],[Etikett - B1 - Art]]="","",VLOOKUP(Table1[[#This Row],[Etikett - B1 - Art]],'DD FD'!F:G,2,FALSE))</f>
        <v/>
      </c>
      <c r="NS105" s="577" t="str">
        <f>IF(Table1[[#This Row],[Etikett - B1 - Fraktion]]="","",VLOOKUP(Table1[[#This Row],[Etikett - B1 - Fraktion]],'DD FD'!H:J,3,FALSE))</f>
        <v/>
      </c>
      <c r="NT105" s="574" t="str">
        <f>IF(Table1[[#This Row],[Etikett - B1 - Gewicht (in G)]]="","",Table1[[#This Row],[Etikett - B1 - Gewicht (in G)]])</f>
        <v/>
      </c>
      <c r="NU105" s="574" t="str">
        <f>IF(Table1[[#This Row],[Etikett - B1 - Lizenzierungs-pflichtig? (X=Ja)]]="","",Table1[[#This Row],[Etikett - B1 - Lizenzierungs-pflichtig? (X=Ja)]])</f>
        <v/>
      </c>
      <c r="NV105" s="574" t="str">
        <f>IF(Table1[[#This Row],[Etikett - B1 - Trennbar vom Hauptkörper? (X=Ja)]]="","",Table1[[#This Row],[Etikett - B1 - Trennbar vom Hauptkörper? (X=Ja)]])</f>
        <v/>
      </c>
      <c r="NW105" s="577" t="str">
        <f>IF(Table1[[#This Row],[Etikett - B1 - Virgin Material]]="","",VLOOKUP(Table1[[#This Row],[Etikett - B1 - Virgin Material]],'DD FD'!AJ:AK,2,FALSE))</f>
        <v/>
      </c>
      <c r="NX105" s="578" t="str">
        <f>IF(Table1[[#This Row],[Etikett - B1 - Virgin Material Anteil (in %)]]="","",Table1[[#This Row],[Etikett - B1 - Virgin Material Anteil (in %)]])</f>
        <v/>
      </c>
      <c r="NY105" s="577" t="str">
        <f>IF(Table1[[#This Row],[Etikett - B1 - Recyceltes Material]]="","",VLOOKUP(Table1[[#This Row],[Etikett - B1 - Recyceltes Material]],'DD FD'!AL:AM,2,FALSE))</f>
        <v/>
      </c>
      <c r="NZ105" s="578" t="str">
        <f>IF(Table1[[#This Row],[Etikett - B1 - Recyceltes Material Anteil (in %)]]="","",Table1[[#This Row],[Etikett - B1 - Recyceltes Material Anteil (in %)]])</f>
        <v/>
      </c>
      <c r="OA105" s="577" t="str">
        <f>IF(Table1[[#This Row],[Etikett - B1 - Beschichtung]]="","",VLOOKUP(Table1[[#This Row],[Etikett - B1 - Beschichtung]],'DD FD'!AE:AF,2,FALSE))</f>
        <v/>
      </c>
      <c r="OB105" s="580" t="str">
        <f>IF(Table1[[#This Row],[Etikett - B1 - Beschichtung Anteil (in %)]]="","",Table1[[#This Row],[Etikett - B1 - Beschichtung Anteil (in %)]])</f>
        <v/>
      </c>
      <c r="OC105" s="576" t="str">
        <f>IF(Table1[[#This Row],[Etikett - B2 - Art]]="","",VLOOKUP(Table1[[#This Row],[Etikett - B2 - Art]],'DD FD'!F:G,2,FALSE))</f>
        <v/>
      </c>
      <c r="OD105" s="577" t="str">
        <f>IF(Table1[[#This Row],[Etikett - B2 - Fraktion]]="","",VLOOKUP(Table1[[#This Row],[Etikett - B2 - Fraktion]],'DD FD'!H:J,3,FALSE))</f>
        <v/>
      </c>
      <c r="OE105" s="574" t="str">
        <f>IF(Table1[[#This Row],[Etikett - B2 - Gewicht (in G)]]="","",Table1[[#This Row],[Etikett - B2 - Gewicht (in G)]])</f>
        <v/>
      </c>
      <c r="OF105" s="574" t="str">
        <f>IF(Table1[[#This Row],[Etikett - B2 - Lizenzierungs-pflichtig? (X=Ja)]]="","",Table1[[#This Row],[Etikett - B2 - Lizenzierungs-pflichtig? (X=Ja)]])</f>
        <v/>
      </c>
      <c r="OG105" s="574" t="str">
        <f>IF(Table1[[#This Row],[Etikett - B2 - Trennbar vom Hauptkörper? (X=Ja)]]="","",Table1[[#This Row],[Etikett - B2 - Trennbar vom Hauptkörper? (X=Ja)]])</f>
        <v/>
      </c>
      <c r="OH105" s="577" t="str">
        <f>IF(Table1[[#This Row],[Etikett - B2 - Virgin Material]]="","",VLOOKUP(Table1[[#This Row],[Etikett - B2 - Virgin Material]],'DD FD'!AJ:AK,2,FALSE))</f>
        <v/>
      </c>
      <c r="OI105" s="578" t="str">
        <f>IF(Table1[[#This Row],[Etikett - B2 - Virgin Material Anteil (in %)]]="","",Table1[[#This Row],[Etikett - B2 - Virgin Material Anteil (in %)]])</f>
        <v/>
      </c>
      <c r="OJ105" s="577" t="str">
        <f>IF(Table1[[#This Row],[Etikett - B2 - Recyceltes Material]]="","",VLOOKUP(Table1[[#This Row],[Etikett - B2 - Recyceltes Material]],'DD FD'!AL:AM,2,FALSE))</f>
        <v/>
      </c>
      <c r="OK105" s="578" t="str">
        <f>IF(Table1[[#This Row],[Etikett - B2 - Recyceltes Material Anteil (in %)]]="","",Table1[[#This Row],[Etikett - B2 - Recyceltes Material Anteil (in %)]])</f>
        <v/>
      </c>
      <c r="OL105" s="577" t="str">
        <f>IF(Table1[[#This Row],[Etikett - B2 - Beschichtung]]="","",VLOOKUP(Table1[[#This Row],[Etikett - B2 - Beschichtung]],'DD FD'!AE:AF,2,FALSE))</f>
        <v/>
      </c>
      <c r="OM105" s="580" t="str">
        <f>IF(Table1[[#This Row],[Etikett - B2 - Beschichtung Anteil (in %)]]="","",Table1[[#This Row],[Etikett - B2 - Beschichtung Anteil (in %)]])</f>
        <v/>
      </c>
      <c r="ON105" s="576" t="str">
        <f>IF(Table1[[#This Row],[Etikett - B3 - Art]]="","",VLOOKUP(Table1[[#This Row],[Etikett - B3 - Art]],'DD FD'!F:G,2,FALSE))</f>
        <v/>
      </c>
      <c r="OO105" s="577" t="str">
        <f>IF(Table1[[#This Row],[Etikett - B3 - Fraktion]]="","",VLOOKUP(Table1[[#This Row],[Etikett - B3 - Fraktion]],'DD FD'!H:J,3,FALSE))</f>
        <v/>
      </c>
      <c r="OP105" s="574" t="str">
        <f>IF(Table1[[#This Row],[Etikett - B3 - Gewicht (in G)]]="","",Table1[[#This Row],[Etikett - B3 - Gewicht (in G)]])</f>
        <v/>
      </c>
      <c r="OQ105" s="574" t="str">
        <f>IF(Table1[[#This Row],[Etikett - B3 - Lizenzierungs-pflichtig? (X=Ja)]]="","",Table1[[#This Row],[Etikett - B3 - Lizenzierungs-pflichtig? (X=Ja)]])</f>
        <v/>
      </c>
      <c r="OR105" s="574" t="str">
        <f>IF(Table1[[#This Row],[Etikett - B3 - Trennbar vom Hauptkörper? (X=Ja)]]="","",Table1[[#This Row],[Etikett - B3 - Trennbar vom Hauptkörper? (X=Ja)]])</f>
        <v/>
      </c>
      <c r="OS105" s="577" t="str">
        <f>IF(Table1[[#This Row],[Etikett - B3 - Virgin Material]]="","",VLOOKUP(Table1[[#This Row],[Etikett - B3 - Virgin Material]],'DD FD'!AJ:AK,2,FALSE))</f>
        <v/>
      </c>
      <c r="OT105" s="578" t="str">
        <f>IF(Table1[[#This Row],[Etikett - B3 - Virgin Material Anteil (in %)]]="","",Table1[[#This Row],[Etikett - B3 - Virgin Material Anteil (in %)]])</f>
        <v/>
      </c>
      <c r="OU105" s="577" t="str">
        <f>IF(Table1[[#This Row],[Etikett - B3 - Recyceltes Material]]="","",VLOOKUP(Table1[[#This Row],[Etikett - B3 - Recyceltes Material]],'DD FD'!AL:AM,2,FALSE))</f>
        <v/>
      </c>
      <c r="OV105" s="578" t="str">
        <f>IF(Table1[[#This Row],[Etikett - B3 - Recyceltes Material Anteil (in %)]]="","",Table1[[#This Row],[Etikett - B3 - Recyceltes Material Anteil (in %)]])</f>
        <v/>
      </c>
      <c r="OW105" s="577" t="str">
        <f>IF(Table1[[#This Row],[Etikett - B3 - Beschichtung]]="","",VLOOKUP(Table1[[#This Row],[Etikett - B3 - Beschichtung]],'DD FD'!AE:AF,2,FALSE))</f>
        <v/>
      </c>
      <c r="OX105" s="613" t="str">
        <f>IF(Table1[[#This Row],[Etikett - B3 - Beschichtung Anteil (in %)]]="","",Table1[[#This Row],[Etikett - B3 - Beschichtung Anteil (in %)]])</f>
        <v/>
      </c>
      <c r="OY105" s="618">
        <f>ROUNDUP(SUM(
IF(AND(LH105='DD FD'!$J$7,LJ105='DD FD'!$AI$3),LI105,0),
IF(AND(LR105='DD FD'!$J$7,LT105='DD FD'!$AI$3),LS105,0),
IF(AND(MB105='DD FD'!$J$7,MD105='DD FD'!$AI$3),MC105,0),
IF(AND(ML105='DD FD'!$J$7,MN105='DD FD'!$AI$3),MM105,0),
IF(AND(MW105='DD FD'!$J$7,MY105='DD FD'!$AI$3),MX105,0),
IF(AND(NH105='DD FD'!$J$7,NJ105='DD FD'!$AI$3),NI105,0),
IF(AND(NS105='DD FD'!$J$7,NU105='DD FD'!$AI$3),NT105,0),
IF(AND(OD105='DD FD'!$J$7,OF105='DD FD'!$AI$3),OE105,0),
IF(AND(OO105='DD FD'!$J$7,OQ105='DD FD'!$AI$3),OP105,0),
),2)</f>
        <v>0</v>
      </c>
      <c r="OZ105" s="617">
        <f>ROUNDUP(SUM(
IF(AND(LH105='DD FD'!$J$6,LJ105='DD FD'!$AI$3),LI105,0),
IF(AND(LR105='DD FD'!$J$6,LT105='DD FD'!$AI$3),LS105,0),
IF(AND(MB105='DD FD'!$J$6,MD105='DD FD'!$AI$3),MC105,0),
IF(AND(ML105='DD FD'!$J$6,MN105='DD FD'!$AI$3),MM105,0),
IF(AND(MW105='DD FD'!$J$6,MY105='DD FD'!$AI$3),MX105,0),
IF(AND(NH105='DD FD'!$J$6,NJ105='DD FD'!$AI$3),NI105,0),
IF(AND(NS105='DD FD'!$J$6,NU105='DD FD'!$AI$3),NT105,0),
IF(AND(OD105='DD FD'!$J$6,OF105='DD FD'!$AI$3),OE105,0),
IF(AND(OO105='DD FD'!$J$6,OQ105='DD FD'!$AI$3),OP105,0),
),2)</f>
        <v>0</v>
      </c>
      <c r="PA105" s="617">
        <f>ROUNDUP(SUM(
IF(AND(LH105='DD FD'!$J$10,LJ105='DD FD'!$AI$3),LI105,0),
IF(AND(LR105='DD FD'!$J$10,LT105='DD FD'!$AI$3),LS105,0),
IF(AND(MB105='DD FD'!$J$10,MD105='DD FD'!$AI$3),MC105,0),
IF(AND(ML105='DD FD'!$J$10,MN105='DD FD'!$AI$3),MM105,0),
IF(AND(MW105='DD FD'!$J$10,MY105='DD FD'!$AI$3),MX105,0),
IF(AND(NH105='DD FD'!$J$10,NJ105='DD FD'!$AI$3),NI105,0),
IF(AND(NS105='DD FD'!$J$10,NU105='DD FD'!$AI$3),NT105,0),
IF(AND(OD105='DD FD'!$J$10,OF105='DD FD'!$AI$3),OE105,0),
IF(AND(OO105='DD FD'!$J$10,OQ105='DD FD'!$AI$3),OP105,0),
),2)</f>
        <v>0</v>
      </c>
      <c r="PB105" s="617">
        <f>ROUNDUP(SUM(
IF(AND(LH105='DD FD'!$J$8,LJ105='DD FD'!$AI$3),LI105,0),
IF(AND(LR105='DD FD'!$J$8,LT105='DD FD'!$AI$3),LS105,0),
IF(AND(MB105='DD FD'!$J$8,MD105='DD FD'!$AI$3),MC105,0),
IF(AND(ML105='DD FD'!$J$8,MN105='DD FD'!$AI$3),MM105,0),
IF(AND(MW105='DD FD'!$J$8,MY105='DD FD'!$AI$3),MX105,0),
IF(AND(NH105='DD FD'!$J$8,NJ105='DD FD'!$AI$3),NI105,0),
IF(AND(NS105='DD FD'!$J$8,NU105='DD FD'!$AI$3),NT105,0),
IF(AND(OD105='DD FD'!$J$8,OF105='DD FD'!$AI$3),OE105,0),
IF(AND(OO105='DD FD'!$J$8,OQ105='DD FD'!$AI$3),OP105,0),
),2)</f>
        <v>0</v>
      </c>
      <c r="PC105" s="617">
        <f>ROUNDUP(SUM(
IF(AND(LH105='DD FD'!$J$5,LJ105='DD FD'!$AI$3),LI105,0),
IF(AND(LR105='DD FD'!$J$5,LT105='DD FD'!$AI$3),LS105,0),
IF(AND(MB105='DD FD'!$J$5,MD105='DD FD'!$AI$3),MC105,0),
IF(AND(ML105='DD FD'!$J$5,MN105='DD FD'!$AI$3),MM105,0),
IF(AND(MW105='DD FD'!$J$5,MY105='DD FD'!$AI$3),MX105,0),
IF(AND(NH105='DD FD'!$J$5,NJ105='DD FD'!$AI$3),NI105,0),
IF(AND(NS105='DD FD'!$J$5,NU105='DD FD'!$AI$3),NT105,0),
IF(AND(OD105='DD FD'!$J$5,OF105='DD FD'!$AI$3),OE105,0),
IF(AND(OO105='DD FD'!$J$5,OQ105='DD FD'!$AI$3),OP105,0),
),2)</f>
        <v>0</v>
      </c>
      <c r="PD105" s="617">
        <f>ROUNDUP(SUM(
IF(AND(LH105='DD FD'!$J$9,LJ105='DD FD'!$AI$3),LI105,0),
IF(AND(LR105='DD FD'!$J$9,LT105='DD FD'!$AI$3),LS105,0),
IF(AND(MB105='DD FD'!$J$9,MD105='DD FD'!$AI$3),MC105,0),
IF(AND(ML105='DD FD'!$J$9,MN105='DD FD'!$AI$3),MM105,0),
IF(AND(MW105='DD FD'!$J$9,MY105='DD FD'!$AI$3),MX105,0),
IF(AND(NH105='DD FD'!$J$9,NJ105='DD FD'!$AI$3),NI105,0),
IF(AND(NS105='DD FD'!$J$9,NU105='DD FD'!$AI$3),NT105,0),
IF(AND(OD105='DD FD'!$J$9,OF105='DD FD'!$AI$3),OE105,0),
IF(AND(OO105='DD FD'!$J$9,OQ105='DD FD'!$AI$3),OP105,0),
),2)</f>
        <v>0</v>
      </c>
      <c r="PE105" s="617">
        <f>ROUNDUP(SUM(
IF(AND(LH105='DD FD'!$J$4,LJ105='DD FD'!$AI$3),LI105,0),
IF(AND(LR105='DD FD'!$J$4,LT105='DD FD'!$AI$3),LS105,0),
IF(AND(MB105='DD FD'!$J$4,MD105='DD FD'!$AI$3),MC105,0),
IF(AND(ML105='DD FD'!$J$4,MN105='DD FD'!$AI$3),MM105,0),
IF(AND(MW105='DD FD'!$J$4,MY105='DD FD'!$AI$3),MX105,0),
IF(AND(NH105='DD FD'!$J$4,NJ105='DD FD'!$AI$3),NI105,0),
IF(AND(NS105='DD FD'!$J$4,NU105='DD FD'!$AI$3),NT105,0),
IF(AND(OD105='DD FD'!$J$4,OF105='DD FD'!$AI$3),OE105,0),
IF(AND(OO105='DD FD'!$J$4,OQ105='DD FD'!$AI$3),OP105,0),
),2)</f>
        <v>0</v>
      </c>
      <c r="PF105" s="619">
        <f>ROUNDUP(SUM(
IF(AND(LH105='DD FD'!$J$11,LJ105='DD FD'!$AI$3),LI105,0),
IF(AND(LR105='DD FD'!$J$11,LT105='DD FD'!$AI$3),LS105,0),
IF(AND(MB105='DD FD'!$J$11,MD105='DD FD'!$AI$3),MC105,0),
IF(AND(ML105='DD FD'!$J$11,MN105='DD FD'!$AI$3),MM105,0),
IF(AND(MW105='DD FD'!$J$11,MY105='DD FD'!$AI$3),MX105,0),
IF(AND(NH105='DD FD'!$J$11,NJ105='DD FD'!$AI$3),NI105,0),
IF(AND(NS105='DD FD'!$J$11,NU105='DD FD'!$AI$3),NT105,0),
IF(AND(OD105='DD FD'!$J$11,OF105='DD FD'!$AI$3),OE105,0),
IF(AND(OO105='DD FD'!$J$11,OQ105='DD FD'!$AI$3),OP105,0),
),2)</f>
        <v>0</v>
      </c>
    </row>
    <row r="106" spans="1:422">
      <c r="A106" s="806"/>
      <c r="B106" s="934"/>
      <c r="C106" s="247"/>
      <c r="D106" s="842"/>
      <c r="E106" s="247"/>
      <c r="F106" s="158"/>
      <c r="G106" s="710"/>
      <c r="H106" s="712"/>
      <c r="I106" s="936"/>
      <c r="J106" s="803"/>
      <c r="K106" s="150"/>
      <c r="L106" s="146" t="str">
        <f t="shared" si="27"/>
        <v/>
      </c>
      <c r="M106" s="501" t="str">
        <f t="shared" si="44"/>
        <v/>
      </c>
      <c r="N106" s="504"/>
      <c r="O106" s="113" t="str">
        <f t="shared" si="45"/>
        <v/>
      </c>
      <c r="P106" s="114" t="str">
        <f t="shared" si="28"/>
        <v/>
      </c>
      <c r="Q106" s="152"/>
      <c r="R106" s="152"/>
      <c r="S106" s="115" t="str">
        <f t="shared" si="46"/>
        <v/>
      </c>
      <c r="T106" s="159"/>
      <c r="U106" s="159"/>
      <c r="V106" s="157"/>
      <c r="W106" s="157"/>
      <c r="X106" s="157"/>
      <c r="Y106" s="772"/>
      <c r="Z106" s="158"/>
      <c r="AA106" s="144"/>
      <c r="AB106" s="112"/>
      <c r="AC106" s="153"/>
      <c r="AD106" s="153"/>
      <c r="AE106" s="153"/>
      <c r="AF106" s="153"/>
      <c r="AG106" s="153"/>
      <c r="AH106" s="153"/>
      <c r="AI106" s="152"/>
      <c r="AJ106" s="158"/>
      <c r="AK106" s="158"/>
      <c r="AL106" s="158"/>
      <c r="AM106" s="116" t="str">
        <f t="shared" si="47"/>
        <v/>
      </c>
      <c r="AN106" s="116" t="str">
        <f t="shared" si="48"/>
        <v/>
      </c>
      <c r="AO106" s="324"/>
      <c r="AP106" s="503"/>
      <c r="AQ106" s="487" t="str">
        <f t="shared" si="49"/>
        <v/>
      </c>
      <c r="AR106" s="113" t="str">
        <f t="shared" si="29"/>
        <v/>
      </c>
      <c r="AS106" s="113" t="str">
        <f t="shared" si="30"/>
        <v/>
      </c>
      <c r="AT106" s="113" t="str">
        <f t="shared" si="31"/>
        <v/>
      </c>
      <c r="AU106" s="113" t="str">
        <f t="shared" si="32"/>
        <v/>
      </c>
      <c r="AV106" s="159"/>
      <c r="AW106" s="157"/>
      <c r="AX106" s="157"/>
      <c r="AY106" s="157"/>
      <c r="AZ106" s="157"/>
      <c r="BA106" s="116" t="str">
        <f t="shared" si="33"/>
        <v/>
      </c>
      <c r="BB106" s="316"/>
      <c r="BC106" s="116" t="str">
        <f t="shared" si="34"/>
        <v/>
      </c>
      <c r="BD106" s="133" t="str">
        <f t="shared" si="35"/>
        <v/>
      </c>
      <c r="BE106" s="157"/>
      <c r="BF106" s="1180"/>
      <c r="BG106" s="1180"/>
      <c r="BH106" s="158"/>
      <c r="BI106" s="490"/>
      <c r="BJ106" s="514" t="str">
        <f t="shared" si="50"/>
        <v/>
      </c>
      <c r="BK106" s="789"/>
      <c r="BL106" s="116" t="str">
        <f t="shared" si="51"/>
        <v/>
      </c>
      <c r="BM106" s="144"/>
      <c r="BN106" s="144"/>
      <c r="BO106" s="144"/>
      <c r="BP106" s="790"/>
      <c r="BQ106" s="790"/>
      <c r="BR106" s="790"/>
      <c r="BS106" s="116" t="str">
        <f t="shared" si="36"/>
        <v/>
      </c>
      <c r="BT106" s="790"/>
      <c r="BU106" s="808" t="str">
        <f t="shared" si="37"/>
        <v/>
      </c>
      <c r="BV106" s="791"/>
      <c r="BW106" s="144"/>
      <c r="BX106" s="20"/>
      <c r="BY106" s="20"/>
      <c r="BZ106" s="20"/>
      <c r="CA106" s="792"/>
      <c r="CB106" s="1201"/>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782" t="str">
        <f t="shared" si="52"/>
        <v/>
      </c>
      <c r="EE106" s="519"/>
      <c r="EF106" s="793"/>
      <c r="EG106" s="519"/>
      <c r="EH106" s="794"/>
      <c r="EI106" s="790"/>
      <c r="EJ106" s="794"/>
      <c r="EK106" s="794"/>
      <c r="EL106" s="790"/>
      <c r="EM106" s="790"/>
      <c r="EN106" s="790"/>
      <c r="EO106" s="112" t="str">
        <f t="shared" si="38"/>
        <v/>
      </c>
      <c r="EP106" s="790"/>
      <c r="EQ106" s="488" t="str">
        <f t="shared" si="39"/>
        <v/>
      </c>
      <c r="ER106" s="1100"/>
      <c r="ES106" s="1099" t="str">
        <f t="shared" si="53"/>
        <v/>
      </c>
      <c r="ET106" s="525"/>
      <c r="EU106" s="148"/>
      <c r="EV106" s="148"/>
      <c r="EW106" s="148"/>
      <c r="EX106" s="148"/>
      <c r="EY106" s="148"/>
      <c r="EZ106" s="148"/>
      <c r="FA106" s="148"/>
      <c r="FB106" s="148"/>
      <c r="FC106" s="148"/>
      <c r="FD106" s="148"/>
      <c r="FE106" s="148"/>
      <c r="FF106" s="148"/>
      <c r="FG106" s="148"/>
      <c r="FH106" s="148"/>
      <c r="FI106" s="528"/>
      <c r="FJ106" s="513" t="str">
        <f t="shared" si="40"/>
        <v/>
      </c>
      <c r="FK106" s="158"/>
      <c r="FL106" s="850"/>
      <c r="FM106" s="850"/>
      <c r="FN106" s="850"/>
      <c r="FO106" s="850"/>
      <c r="FP106" s="850"/>
      <c r="FQ106" s="850"/>
      <c r="FR106" s="157"/>
      <c r="FS106" s="143"/>
      <c r="FT106" s="143"/>
      <c r="FU106" s="847" t="str">
        <f t="shared" si="41"/>
        <v/>
      </c>
      <c r="FV106" s="555"/>
      <c r="FW106" s="523" t="str">
        <f>IF(Table1[[#This Row],[Nonfood Inhaltstoffe - Komponente]]="","",VLOOKUP(Table1[[#This Row],[Nonfood Inhaltstoffe - Komponente]],'Dropdown Auswahl'!BJ:BK,2,FALSE))</f>
        <v/>
      </c>
      <c r="FX106" s="1013"/>
      <c r="FY106" s="1011" t="str">
        <f t="shared" si="42"/>
        <v/>
      </c>
      <c r="FZ106" s="152"/>
      <c r="GA106" s="152"/>
      <c r="GB106" s="152"/>
      <c r="GC106" s="529" t="str">
        <f t="shared" si="43"/>
        <v/>
      </c>
      <c r="GG106" s="21"/>
      <c r="GH106" s="21"/>
      <c r="GI106" s="1019"/>
      <c r="GJ106" s="1016" t="str">
        <f>IF(Table1[[#This Row],[Global Trade Item Number (GTIN)]]="","",Table1[[#This Row],[Global Trade Item Number (GTIN)]])</f>
        <v/>
      </c>
      <c r="GK106" s="555" t="str">
        <f>IF(Table1[[#This Row],[WAWI-Nr./ Kreditoren-Nummer
(ASDV)]]&lt;&gt;"",Table1[[#This Row],[WAWI-Nr./ Kreditoren-Nummer
(ASDV)]],"")</f>
        <v/>
      </c>
      <c r="GL106" s="165"/>
      <c r="GM106" s="165"/>
      <c r="GN106" s="165"/>
      <c r="GO106" s="485"/>
      <c r="GP106" s="534"/>
      <c r="GQ106" s="533"/>
      <c r="GR106" s="486"/>
      <c r="GS106" s="486"/>
      <c r="GT106" s="486"/>
      <c r="GU106" s="486"/>
      <c r="GV106" s="486"/>
      <c r="GW106" s="542"/>
      <c r="GX106" s="538"/>
      <c r="GY106" s="144"/>
      <c r="GZ106" s="480"/>
      <c r="HA106" s="158"/>
      <c r="HB106" s="480"/>
      <c r="HC106" s="480"/>
      <c r="HD106" s="480"/>
      <c r="HE106" s="480"/>
      <c r="HF106" s="480"/>
      <c r="HG106" s="480"/>
      <c r="HH106" s="538"/>
      <c r="HI106" s="480"/>
      <c r="HJ106" s="480"/>
      <c r="HK106" s="480"/>
      <c r="HL106" s="480"/>
      <c r="HM106" s="480"/>
      <c r="HN106" s="480"/>
      <c r="HO106" s="480"/>
      <c r="HP106" s="480"/>
      <c r="HQ106" s="480"/>
      <c r="HR106" s="538"/>
      <c r="HS106" s="480"/>
      <c r="HT106" s="480"/>
      <c r="HU106" s="480"/>
      <c r="HV106" s="480"/>
      <c r="HW106" s="480"/>
      <c r="HX106" s="480"/>
      <c r="HY106" s="480"/>
      <c r="HZ106" s="480"/>
      <c r="IA106" s="480"/>
      <c r="IB106" s="538"/>
      <c r="IC106" s="480"/>
      <c r="ID106" s="480"/>
      <c r="IE106" s="480"/>
      <c r="IF106" s="480"/>
      <c r="IG106" s="480"/>
      <c r="IH106" s="480"/>
      <c r="II106" s="480"/>
      <c r="IJ106" s="480"/>
      <c r="IK106" s="480"/>
      <c r="IL106" s="480"/>
      <c r="IM106" s="538"/>
      <c r="IN106" s="480"/>
      <c r="IO106" s="480"/>
      <c r="IP106" s="480"/>
      <c r="IQ106" s="480"/>
      <c r="IR106" s="480"/>
      <c r="IS106" s="480"/>
      <c r="IT106" s="480"/>
      <c r="IU106" s="480"/>
      <c r="IV106" s="480"/>
      <c r="IW106" s="480"/>
      <c r="IX106" s="538"/>
      <c r="IY106" s="480"/>
      <c r="IZ106" s="480"/>
      <c r="JA106" s="480"/>
      <c r="JB106" s="480"/>
      <c r="JC106" s="480"/>
      <c r="JD106" s="480"/>
      <c r="JE106" s="480"/>
      <c r="JF106" s="480"/>
      <c r="JG106" s="480"/>
      <c r="JH106" s="480"/>
      <c r="JI106" s="538"/>
      <c r="JJ106" s="480"/>
      <c r="JK106" s="480"/>
      <c r="JL106" s="480"/>
      <c r="JM106" s="480"/>
      <c r="JN106" s="480"/>
      <c r="JO106" s="480"/>
      <c r="JP106" s="480"/>
      <c r="JQ106" s="480"/>
      <c r="JR106" s="480"/>
      <c r="JS106" s="590"/>
      <c r="JT106" s="538"/>
      <c r="JU106" s="480"/>
      <c r="JV106" s="480"/>
      <c r="JW106" s="480"/>
      <c r="JX106" s="480"/>
      <c r="JY106" s="480"/>
      <c r="JZ106" s="480"/>
      <c r="KA106" s="480"/>
      <c r="KB106" s="480"/>
      <c r="KC106" s="480"/>
      <c r="KD106" s="480"/>
      <c r="KE106" s="538"/>
      <c r="KF106" s="480"/>
      <c r="KG106" s="480"/>
      <c r="KH106" s="480"/>
      <c r="KI106" s="480"/>
      <c r="KJ106" s="480"/>
      <c r="KK106" s="480"/>
      <c r="KL106" s="480"/>
      <c r="KM106" s="480"/>
      <c r="KN106" s="480"/>
      <c r="KO106" s="480"/>
      <c r="KR106" s="568" t="str">
        <f>IF(Table1[[#This Row],[GTIN]]&lt;&gt;"",Table1[[#This Row],[GTIN]],"")</f>
        <v/>
      </c>
      <c r="KS106" s="569" t="str">
        <f>Table1[[#This Row],[Kreditor]]</f>
        <v/>
      </c>
      <c r="KT106" s="570" t="str">
        <f>IF(Table1[[#This Row],[Gültig ab (Datum)]]&lt;&gt;"",Table1[[#This Row],[Gültig ab (Datum)]],"")</f>
        <v/>
      </c>
      <c r="KU106" s="570"/>
      <c r="KV106" s="583" t="str">
        <f>IF(Table1[[#This Row],[Artikel verpackt? 
(X=Ja)]]="","",Table1[[#This Row],[Artikel verpackt? 
(X=Ja)]])</f>
        <v/>
      </c>
      <c r="KW106" s="571" t="str">
        <f>IF(Table1[[#This Row],[Verpackung recyclingfähig?
(X=Ja)]]="","",Table1[[#This Row],[Verpackung recyclingfähig?
(X=Ja)]])</f>
        <v/>
      </c>
      <c r="KX106" s="572"/>
      <c r="KY106" s="573"/>
      <c r="KZ106" s="574"/>
      <c r="LA106" s="574"/>
      <c r="LB106" s="574"/>
      <c r="LC106" s="574"/>
      <c r="LD106" s="574"/>
      <c r="LE106" s="574"/>
      <c r="LF106" s="575"/>
      <c r="LG106" s="576" t="str">
        <f>IF(Table1[[#This Row],[Hauptkörper - B1 - Art]]="","",VLOOKUP(Table1[[#This Row],[Hauptkörper - B1 - Art]],'DD FD'!B:C,2,FALSE))</f>
        <v/>
      </c>
      <c r="LH106" s="577" t="str">
        <f>IF(Table1[[#This Row],[Hauptkörper - B1 - Fraktion]]="","",VLOOKUP(Table1[[#This Row],[Hauptkörper - B1 - Fraktion]],'DD FD'!H:J,3,FALSE))</f>
        <v/>
      </c>
      <c r="LI106" s="574" t="str">
        <f>IF(Table1[[#This Row],[Hauptkörper - B1 - Gewicht
(in G)]]="","",Table1[[#This Row],[Hauptkörper - B1 - Gewicht
(in G)]])</f>
        <v/>
      </c>
      <c r="LJ106" s="574" t="str">
        <f>IF(Table1[[#This Row],[Hauptkörper - B1 - Lizenzierungs-pflichtig? (X=Ja)]]="","",Table1[[#This Row],[Hauptkörper - B1 - Lizenzierungs-pflichtig? (X=Ja)]])</f>
        <v/>
      </c>
      <c r="LK106" s="577" t="str">
        <f>IF(Table1[[#This Row],[Hauptkörper - B1 - Virgin Material]]="","",VLOOKUP(Table1[[#This Row],[Hauptkörper - B1 - Virgin Material]],'DD FD'!AJ:AK,2,FALSE))</f>
        <v/>
      </c>
      <c r="LL106" s="578" t="str">
        <f>IF(Table1[[#This Row],[Hauptkörper - B1 - Virgin Material Anteil (in %)]]="","",Table1[[#This Row],[Hauptkörper - B1 - Virgin Material Anteil (in %)]])</f>
        <v/>
      </c>
      <c r="LM106" s="577" t="str">
        <f>IF(Table1[[#This Row],[Hauptkörper - B1 - Recyceltes Material]]="","",VLOOKUP(Table1[[#This Row],[Hauptkörper - B1 - Recyceltes Material]],'DD FD'!AL:AM,2,FALSE))</f>
        <v/>
      </c>
      <c r="LN106" s="578" t="str">
        <f>IF(Table1[[#This Row],[Hauptkörper - B1 - Recyceltes Material Anteil (in %)]]="","",Table1[[#This Row],[Hauptkörper - B1 - Recyceltes Material Anteil (in %)]])</f>
        <v/>
      </c>
      <c r="LO106" s="579" t="str">
        <f>IF(Table1[[#This Row],[Hauptkörper - B1 - Beschichtung]]="","",VLOOKUP(Table1[[#This Row],[Hauptkörper - B1 - Beschichtung]],'DD FD'!AE:AF,2,FALSE))</f>
        <v/>
      </c>
      <c r="LP106" s="580" t="str">
        <f>IF(Table1[[#This Row],[Hauptkörper - B1 - Beschichtung Anteil (in %)]]="","",Table1[[#This Row],[Hauptkörper - B1 - Beschichtung Anteil (in %)]])</f>
        <v/>
      </c>
      <c r="LQ106" s="576" t="str">
        <f>IF(Table1[[#This Row],[Hauptkörper - B2 - Art]]="","",VLOOKUP(Table1[[#This Row],[Hauptkörper - B2 - Art]],'DD FD'!B:C,2,FALSE))</f>
        <v/>
      </c>
      <c r="LR106" s="577" t="str">
        <f>IF(Table1[[#This Row],[Hauptkörper - B2 - Fraktion]]="","",VLOOKUP(Table1[[#This Row],[Hauptkörper - B2 - Fraktion]],'DD FD'!H:J,3,FALSE))</f>
        <v/>
      </c>
      <c r="LS106" s="574" t="str">
        <f>IF(Table1[[#This Row],[Hauptkörper - B2 - Gewicht
(in G)]]="","",Table1[[#This Row],[Hauptkörper - B2 - Gewicht
(in G)]])</f>
        <v/>
      </c>
      <c r="LT106" s="574" t="str">
        <f>IF(Table1[[#This Row],[Hauptkörper - B2 - Lizenzierungs-pflichtig? (X=Ja)]]="","",Table1[[#This Row],[Hauptkörper - B2 - Lizenzierungs-pflichtig? (X=Ja)]])</f>
        <v/>
      </c>
      <c r="LU106" s="577" t="str">
        <f>IF(Table1[[#This Row],[Hauptkörper - B2 - Virgin Material]]="","",VLOOKUP(Table1[[#This Row],[Hauptkörper - B2 - Virgin Material]],'DD FD'!AJ:AK,2,FALSE))</f>
        <v/>
      </c>
      <c r="LV106" s="578" t="str">
        <f>IF(Table1[[#This Row],[Hauptkörper - B2 - Virgin Material Anteil (in %)]]="","",Table1[[#This Row],[Hauptkörper - B2 - Virgin Material Anteil (in %)]])</f>
        <v/>
      </c>
      <c r="LW106" s="577" t="str">
        <f>IF(Table1[[#This Row],[Hauptkörper - B2 - Recyceltes Material]]="","",VLOOKUP(Table1[[#This Row],[Hauptkörper - B2 - Recyceltes Material]],'DD FD'!AL:AM,2,FALSE))</f>
        <v/>
      </c>
      <c r="LX106" s="578" t="str">
        <f>IF(Table1[[#This Row],[Hauptkörper - B2 - Recyceltes Material Anteil (in %)]]="","",Table1[[#This Row],[Hauptkörper - B2 - Recyceltes Material Anteil (in %)]])</f>
        <v/>
      </c>
      <c r="LY106" s="577" t="str">
        <f>IF(Table1[[#This Row],[Hauptkörper - B2 - Beschichtung]]="","",VLOOKUP(Table1[[#This Row],[Hauptkörper - B2 - Beschichtung]],'DD FD'!AE:AF,2,FALSE))</f>
        <v/>
      </c>
      <c r="LZ106" s="580" t="str">
        <f>IF(Table1[[#This Row],[Hauptkörper - B2 - Beschichtung Anteil (in %)]]="","",Table1[[#This Row],[Hauptkörper - B2 - Beschichtung Anteil (in %)]])</f>
        <v/>
      </c>
      <c r="MA106" s="576" t="str">
        <f>IF(Table1[[#This Row],[Hauptkörper - B3 - Art]]="","",VLOOKUP(Table1[[#This Row],[Hauptkörper - B3 - Art]],'DD FD'!B:C,2,FALSE))</f>
        <v/>
      </c>
      <c r="MB106" s="577" t="str">
        <f>IF(Table1[[#This Row],[Hauptkörper - B3 - Fraktion]]="","",VLOOKUP(Table1[[#This Row],[Hauptkörper - B3 - Fraktion]],'DD FD'!H:J,3,FALSE))</f>
        <v/>
      </c>
      <c r="MC106" s="574" t="str">
        <f>IF(Table1[[#This Row],[Hauptkörper - B3 - Gewicht
(in G)]]="","",Table1[[#This Row],[Hauptkörper - B3 - Gewicht
(in G)]])</f>
        <v/>
      </c>
      <c r="MD106" s="574" t="str">
        <f>IF(Table1[[#This Row],[Hauptkörper - B3 - Lizenzierungs-pflichtig? (X=Ja)]]="","",Table1[[#This Row],[Hauptkörper - B3 - Lizenzierungs-pflichtig? (X=Ja)]])</f>
        <v/>
      </c>
      <c r="ME106" s="577" t="str">
        <f>IF(Table1[[#This Row],[Hauptkörper - B3 - Virgin Material]]="","",VLOOKUP(Table1[[#This Row],[Hauptkörper - B3 - Virgin Material]],'DD FD'!AJ:AK,2,FALSE))</f>
        <v/>
      </c>
      <c r="MF106" s="578" t="str">
        <f>IF(Table1[[#This Row],[Hauptkörper - B3 - Virgin Material Anteil (in %)]]="","",Table1[[#This Row],[Hauptkörper - B3 - Virgin Material Anteil (in %)]])</f>
        <v/>
      </c>
      <c r="MG106" s="577" t="str">
        <f>IF(Table1[[#This Row],[Hauptkörper - B3 - Recyceltes Material]]="","",VLOOKUP(Table1[[#This Row],[Hauptkörper - B3 - Recyceltes Material]],'DD FD'!AL:AM,2,FALSE))</f>
        <v/>
      </c>
      <c r="MH106" s="578" t="str">
        <f>IF(Table1[[#This Row],[Hauptkörper - B3 - Recyceltes Material Anteil (in %)]]="","",Table1[[#This Row],[Hauptkörper - B3 - Recyceltes Material Anteil (in %)]])</f>
        <v/>
      </c>
      <c r="MI106" s="577" t="str">
        <f>IF(Table1[[#This Row],[Hauptkörper - B3 - Beschichtung]]="","",VLOOKUP(Table1[[#This Row],[Hauptkörper - B3 - Beschichtung]],'DD FD'!AE:AF,2,FALSE))</f>
        <v/>
      </c>
      <c r="MJ106" s="580" t="str">
        <f>IF(Table1[[#This Row],[Hauptkörper - B3 - Beschichtung Anteil (in %)]]="","",Table1[[#This Row],[Hauptkörper - B3 - Beschichtung Anteil (in %)]])</f>
        <v/>
      </c>
      <c r="MK106" s="576" t="str">
        <f>IF(Table1[[#This Row],[Verschluss - B1 - Art]]="","",VLOOKUP(Table1[[#This Row],[Verschluss - B1 - Art]],'DD FD'!D:E,2,FALSE))</f>
        <v/>
      </c>
      <c r="ML106" s="577" t="str">
        <f>IF(Table1[[#This Row],[Verschluss - B1 - Fraktion]]="","",VLOOKUP(Table1[[#This Row],[Verschluss - B1 - Fraktion]],'DD FD'!H:J,3,FALSE))</f>
        <v/>
      </c>
      <c r="MM106" s="574" t="str">
        <f>IF(Table1[[#This Row],[Verschluss - B1 - Gewicht (in G)]]="","",Table1[[#This Row],[Verschluss - B1 - Gewicht (in G)]])</f>
        <v/>
      </c>
      <c r="MN106" s="574" t="str">
        <f>IF(Table1[[#This Row],[Verschluss - B1 - Lizenzierungs-pflichtig? (X=Ja)]]="","",Table1[[#This Row],[Verschluss - B1 - Lizenzierungs-pflichtig? (X=Ja)]])</f>
        <v/>
      </c>
      <c r="MO106" s="574" t="str">
        <f>IF(Table1[[#This Row],[Verschluss - B1 - Trennbar vom Hauptkörper? (X=Ja)]]="","",Table1[[#This Row],[Verschluss - B1 - Trennbar vom Hauptkörper? (X=Ja)]])</f>
        <v/>
      </c>
      <c r="MP106" s="577" t="str">
        <f>IF(Table1[[#This Row],[Verschluss - B1 - Virgin Material]]="","",VLOOKUP(Table1[[#This Row],[Verschluss - B1 - Virgin Material]],'DD FD'!AJ:AK,2,FALSE))</f>
        <v/>
      </c>
      <c r="MQ106" s="578" t="str">
        <f>IF(Table1[[#This Row],[Verschluss - B1 - Virgin Material Anteil (in %)]]="","",Table1[[#This Row],[Verschluss - B1 - Virgin Material Anteil (in %)]])</f>
        <v/>
      </c>
      <c r="MR106" s="577" t="str">
        <f>IF(Table1[[#This Row],[Verschluss - B1 - Recyceltes Material]]="","",VLOOKUP(Table1[[#This Row],[Verschluss - B1 - Recyceltes Material]],'DD FD'!AL:AM,2,FALSE))</f>
        <v/>
      </c>
      <c r="MS106" s="578" t="str">
        <f>IF(Table1[[#This Row],[Verschluss - B1 - Recyceltes Material Anteil (in %)]]="","",Table1[[#This Row],[Verschluss - B1 - Recyceltes Material Anteil (in %)]])</f>
        <v/>
      </c>
      <c r="MT106" s="577" t="str">
        <f>IF(Table1[[#This Row],[Verschluss - B1 - Beschichtung]]="","",VLOOKUP(Table1[[#This Row],[Verschluss - B1 - Beschichtung]],'DD FD'!AE:AF,2,FALSE))</f>
        <v/>
      </c>
      <c r="MU106" s="580" t="str">
        <f>IF(Table1[[#This Row],[Verschluss - B1 - Beschichtung Anteil (in %)]]="","",Table1[[#This Row],[Verschluss - B1 - Beschichtung Anteil (in %)]])</f>
        <v/>
      </c>
      <c r="MV106" s="576" t="str">
        <f>IF(Table1[[#This Row],[Verschluss - B2 - Art]]="","",VLOOKUP(Table1[[#This Row],[Verschluss - B2 - Art]],'DD FD'!D:E,2,FALSE))</f>
        <v/>
      </c>
      <c r="MW106" s="577" t="str">
        <f>IF(Table1[[#This Row],[Verschluss - B2 - Fraktion]]="","",VLOOKUP(Table1[[#This Row],[Verschluss - B2 - Fraktion]],'DD FD'!H:J,3,FALSE))</f>
        <v/>
      </c>
      <c r="MX106" s="574" t="str">
        <f>IF(Table1[[#This Row],[Verschluss - B2 - Gewicht (in G)]]="","",Table1[[#This Row],[Verschluss - B2 - Gewicht (in G)]])</f>
        <v/>
      </c>
      <c r="MY106" s="574" t="str">
        <f>IF(Table1[[#This Row],[Verschluss - B2 - Lizenzierungs-pflichtig? (X=Ja)]]="","",Table1[[#This Row],[Verschluss - B2 - Lizenzierungs-pflichtig? (X=Ja)]])</f>
        <v/>
      </c>
      <c r="MZ106" s="574" t="str">
        <f>IF(Table1[[#This Row],[Verschluss - B2 - Trennbar vom Hauptkörper? (X=Ja)]]="","",Table1[[#This Row],[Verschluss - B2 - Trennbar vom Hauptkörper? (X=Ja)]])</f>
        <v/>
      </c>
      <c r="NA106" s="577" t="str">
        <f>IF(Table1[[#This Row],[Verschluss - B2 - Virgin Material]]="","",VLOOKUP(Table1[[#This Row],[Verschluss - B2 - Virgin Material]],'DD FD'!AJ:AK,2,FALSE))</f>
        <v/>
      </c>
      <c r="NB106" s="578" t="str">
        <f>IF(Table1[[#This Row],[Verschluss - B2 - Virgin Material Anteil (in %)]]="","",Table1[[#This Row],[Verschluss - B2 - Virgin Material Anteil (in %)]])</f>
        <v/>
      </c>
      <c r="NC106" s="577" t="str">
        <f>IF(Table1[[#This Row],[Verschluss - B2 - Recyceltes Material]]="","",VLOOKUP(Table1[[#This Row],[Verschluss - B2 - Recyceltes Material]],'DD FD'!AL:AM,2,FALSE))</f>
        <v/>
      </c>
      <c r="ND106" s="578" t="str">
        <f>IF(Table1[[#This Row],[Verschluss - B2 - Recyceltes Material Anteil (in %)]]="","",Table1[[#This Row],[Verschluss - B2 - Recyceltes Material Anteil (in %)]])</f>
        <v/>
      </c>
      <c r="NE106" s="577" t="str">
        <f>IF(Table1[[#This Row],[Verschluss - B2 - Beschichtung]]="","",VLOOKUP(Table1[[#This Row],[Verschluss - B2 - Beschichtung]],'DD FD'!AE:AF,2,FALSE))</f>
        <v/>
      </c>
      <c r="NF106" s="580" t="str">
        <f>IF(Table1[[#This Row],[Verschluss - B2 - Beschichtung Anteil (in %)]]="","",Table1[[#This Row],[Verschluss - B2 - Beschichtung Anteil (in %)]])</f>
        <v/>
      </c>
      <c r="NG106" s="576" t="str">
        <f>IF(Table1[[#This Row],[Verschluss - B3 - Art]]="","",VLOOKUP(Table1[[#This Row],[Verschluss - B3 - Art]],'DD FD'!D:E,2,FALSE))</f>
        <v/>
      </c>
      <c r="NH106" s="577" t="str">
        <f>IF(Table1[[#This Row],[Verschluss - B3 - Fraktion]]="","",VLOOKUP(Table1[[#This Row],[Verschluss - B3 - Fraktion]],'DD FD'!H:J,3,FALSE))</f>
        <v/>
      </c>
      <c r="NI106" s="574" t="str">
        <f>IF(Table1[[#This Row],[Verschluss - B3 - Gewicht (in G)]]="","",Table1[[#This Row],[Verschluss - B3 - Gewicht (in G)]])</f>
        <v/>
      </c>
      <c r="NJ106" s="574" t="str">
        <f>IF(Table1[[#This Row],[Verschluss - B3 - Lizenzierungs-pflichtig? (X=Ja)]]="","",Table1[[#This Row],[Verschluss - B3 - Lizenzierungs-pflichtig? (X=Ja)]])</f>
        <v/>
      </c>
      <c r="NK106" s="574" t="str">
        <f>IF(Table1[[#This Row],[Verschluss - B3 - Trennbar vom Hauptkörper? (X=Ja)]]="","",Table1[[#This Row],[Verschluss - B3 - Trennbar vom Hauptkörper? (X=Ja)]])</f>
        <v/>
      </c>
      <c r="NL106" s="577" t="str">
        <f>IF(Table1[[#This Row],[Verschluss - B3 - Virgin Material]]="","",VLOOKUP(Table1[[#This Row],[Verschluss - B3 - Virgin Material]],'DD FD'!AJ:AK,2,FALSE))</f>
        <v/>
      </c>
      <c r="NM106" s="578" t="str">
        <f>IF(Table1[[#This Row],[Verschluss - B3 - Virgin Material Anteil (in %)]]="","",Table1[[#This Row],[Verschluss - B3 - Virgin Material Anteil (in %)]])</f>
        <v/>
      </c>
      <c r="NN106" s="577" t="str">
        <f>IF(Table1[[#This Row],[Verschluss - B3 - Recyceltes Material]]="","",VLOOKUP(Table1[[#This Row],[Verschluss - B3 - Recyceltes Material]],'DD FD'!AL:AM,2,FALSE))</f>
        <v/>
      </c>
      <c r="NO106" s="578" t="str">
        <f>IF(Table1[[#This Row],[Verschluss - B3 - Recyceltes Material Anteil (in %)]]="","",Table1[[#This Row],[Verschluss - B3 - Recyceltes Material Anteil (in %)]])</f>
        <v/>
      </c>
      <c r="NP106" s="577" t="str">
        <f>IF(Table1[[#This Row],[Verschluss - B3 - Beschichtung]]="","",VLOOKUP(Table1[[#This Row],[Verschluss - B3 - Beschichtung]],'DD FD'!AE:AF,2,FALSE))</f>
        <v/>
      </c>
      <c r="NQ106" s="580" t="str">
        <f>IF(Table1[[#This Row],[Verschluss - B3 - Beschichtung Anteil (in %)]]="","",Table1[[#This Row],[Verschluss - B3 - Beschichtung Anteil (in %)]])</f>
        <v/>
      </c>
      <c r="NR106" s="576" t="str">
        <f>IF(Table1[[#This Row],[Etikett - B1 - Art]]="","",VLOOKUP(Table1[[#This Row],[Etikett - B1 - Art]],'DD FD'!F:G,2,FALSE))</f>
        <v/>
      </c>
      <c r="NS106" s="577" t="str">
        <f>IF(Table1[[#This Row],[Etikett - B1 - Fraktion]]="","",VLOOKUP(Table1[[#This Row],[Etikett - B1 - Fraktion]],'DD FD'!H:J,3,FALSE))</f>
        <v/>
      </c>
      <c r="NT106" s="574" t="str">
        <f>IF(Table1[[#This Row],[Etikett - B1 - Gewicht (in G)]]="","",Table1[[#This Row],[Etikett - B1 - Gewicht (in G)]])</f>
        <v/>
      </c>
      <c r="NU106" s="574" t="str">
        <f>IF(Table1[[#This Row],[Etikett - B1 - Lizenzierungs-pflichtig? (X=Ja)]]="","",Table1[[#This Row],[Etikett - B1 - Lizenzierungs-pflichtig? (X=Ja)]])</f>
        <v/>
      </c>
      <c r="NV106" s="574" t="str">
        <f>IF(Table1[[#This Row],[Etikett - B1 - Trennbar vom Hauptkörper? (X=Ja)]]="","",Table1[[#This Row],[Etikett - B1 - Trennbar vom Hauptkörper? (X=Ja)]])</f>
        <v/>
      </c>
      <c r="NW106" s="577" t="str">
        <f>IF(Table1[[#This Row],[Etikett - B1 - Virgin Material]]="","",VLOOKUP(Table1[[#This Row],[Etikett - B1 - Virgin Material]],'DD FD'!AJ:AK,2,FALSE))</f>
        <v/>
      </c>
      <c r="NX106" s="578" t="str">
        <f>IF(Table1[[#This Row],[Etikett - B1 - Virgin Material Anteil (in %)]]="","",Table1[[#This Row],[Etikett - B1 - Virgin Material Anteil (in %)]])</f>
        <v/>
      </c>
      <c r="NY106" s="577" t="str">
        <f>IF(Table1[[#This Row],[Etikett - B1 - Recyceltes Material]]="","",VLOOKUP(Table1[[#This Row],[Etikett - B1 - Recyceltes Material]],'DD FD'!AL:AM,2,FALSE))</f>
        <v/>
      </c>
      <c r="NZ106" s="578" t="str">
        <f>IF(Table1[[#This Row],[Etikett - B1 - Recyceltes Material Anteil (in %)]]="","",Table1[[#This Row],[Etikett - B1 - Recyceltes Material Anteil (in %)]])</f>
        <v/>
      </c>
      <c r="OA106" s="577" t="str">
        <f>IF(Table1[[#This Row],[Etikett - B1 - Beschichtung]]="","",VLOOKUP(Table1[[#This Row],[Etikett - B1 - Beschichtung]],'DD FD'!AE:AF,2,FALSE))</f>
        <v/>
      </c>
      <c r="OB106" s="580" t="str">
        <f>IF(Table1[[#This Row],[Etikett - B1 - Beschichtung Anteil (in %)]]="","",Table1[[#This Row],[Etikett - B1 - Beschichtung Anteil (in %)]])</f>
        <v/>
      </c>
      <c r="OC106" s="576" t="str">
        <f>IF(Table1[[#This Row],[Etikett - B2 - Art]]="","",VLOOKUP(Table1[[#This Row],[Etikett - B2 - Art]],'DD FD'!F:G,2,FALSE))</f>
        <v/>
      </c>
      <c r="OD106" s="577" t="str">
        <f>IF(Table1[[#This Row],[Etikett - B2 - Fraktion]]="","",VLOOKUP(Table1[[#This Row],[Etikett - B2 - Fraktion]],'DD FD'!H:J,3,FALSE))</f>
        <v/>
      </c>
      <c r="OE106" s="574" t="str">
        <f>IF(Table1[[#This Row],[Etikett - B2 - Gewicht (in G)]]="","",Table1[[#This Row],[Etikett - B2 - Gewicht (in G)]])</f>
        <v/>
      </c>
      <c r="OF106" s="574" t="str">
        <f>IF(Table1[[#This Row],[Etikett - B2 - Lizenzierungs-pflichtig? (X=Ja)]]="","",Table1[[#This Row],[Etikett - B2 - Lizenzierungs-pflichtig? (X=Ja)]])</f>
        <v/>
      </c>
      <c r="OG106" s="574" t="str">
        <f>IF(Table1[[#This Row],[Etikett - B2 - Trennbar vom Hauptkörper? (X=Ja)]]="","",Table1[[#This Row],[Etikett - B2 - Trennbar vom Hauptkörper? (X=Ja)]])</f>
        <v/>
      </c>
      <c r="OH106" s="577" t="str">
        <f>IF(Table1[[#This Row],[Etikett - B2 - Virgin Material]]="","",VLOOKUP(Table1[[#This Row],[Etikett - B2 - Virgin Material]],'DD FD'!AJ:AK,2,FALSE))</f>
        <v/>
      </c>
      <c r="OI106" s="578" t="str">
        <f>IF(Table1[[#This Row],[Etikett - B2 - Virgin Material Anteil (in %)]]="","",Table1[[#This Row],[Etikett - B2 - Virgin Material Anteil (in %)]])</f>
        <v/>
      </c>
      <c r="OJ106" s="577" t="str">
        <f>IF(Table1[[#This Row],[Etikett - B2 - Recyceltes Material]]="","",VLOOKUP(Table1[[#This Row],[Etikett - B2 - Recyceltes Material]],'DD FD'!AL:AM,2,FALSE))</f>
        <v/>
      </c>
      <c r="OK106" s="578" t="str">
        <f>IF(Table1[[#This Row],[Etikett - B2 - Recyceltes Material Anteil (in %)]]="","",Table1[[#This Row],[Etikett - B2 - Recyceltes Material Anteil (in %)]])</f>
        <v/>
      </c>
      <c r="OL106" s="577" t="str">
        <f>IF(Table1[[#This Row],[Etikett - B2 - Beschichtung]]="","",VLOOKUP(Table1[[#This Row],[Etikett - B2 - Beschichtung]],'DD FD'!AE:AF,2,FALSE))</f>
        <v/>
      </c>
      <c r="OM106" s="580" t="str">
        <f>IF(Table1[[#This Row],[Etikett - B2 - Beschichtung Anteil (in %)]]="","",Table1[[#This Row],[Etikett - B2 - Beschichtung Anteil (in %)]])</f>
        <v/>
      </c>
      <c r="ON106" s="576" t="str">
        <f>IF(Table1[[#This Row],[Etikett - B3 - Art]]="","",VLOOKUP(Table1[[#This Row],[Etikett - B3 - Art]],'DD FD'!F:G,2,FALSE))</f>
        <v/>
      </c>
      <c r="OO106" s="577" t="str">
        <f>IF(Table1[[#This Row],[Etikett - B3 - Fraktion]]="","",VLOOKUP(Table1[[#This Row],[Etikett - B3 - Fraktion]],'DD FD'!H:J,3,FALSE))</f>
        <v/>
      </c>
      <c r="OP106" s="574" t="str">
        <f>IF(Table1[[#This Row],[Etikett - B3 - Gewicht (in G)]]="","",Table1[[#This Row],[Etikett - B3 - Gewicht (in G)]])</f>
        <v/>
      </c>
      <c r="OQ106" s="574" t="str">
        <f>IF(Table1[[#This Row],[Etikett - B3 - Lizenzierungs-pflichtig? (X=Ja)]]="","",Table1[[#This Row],[Etikett - B3 - Lizenzierungs-pflichtig? (X=Ja)]])</f>
        <v/>
      </c>
      <c r="OR106" s="574" t="str">
        <f>IF(Table1[[#This Row],[Etikett - B3 - Trennbar vom Hauptkörper? (X=Ja)]]="","",Table1[[#This Row],[Etikett - B3 - Trennbar vom Hauptkörper? (X=Ja)]])</f>
        <v/>
      </c>
      <c r="OS106" s="577" t="str">
        <f>IF(Table1[[#This Row],[Etikett - B3 - Virgin Material]]="","",VLOOKUP(Table1[[#This Row],[Etikett - B3 - Virgin Material]],'DD FD'!AJ:AK,2,FALSE))</f>
        <v/>
      </c>
      <c r="OT106" s="578" t="str">
        <f>IF(Table1[[#This Row],[Etikett - B3 - Virgin Material Anteil (in %)]]="","",Table1[[#This Row],[Etikett - B3 - Virgin Material Anteil (in %)]])</f>
        <v/>
      </c>
      <c r="OU106" s="577" t="str">
        <f>IF(Table1[[#This Row],[Etikett - B3 - Recyceltes Material]]="","",VLOOKUP(Table1[[#This Row],[Etikett - B3 - Recyceltes Material]],'DD FD'!AL:AM,2,FALSE))</f>
        <v/>
      </c>
      <c r="OV106" s="578" t="str">
        <f>IF(Table1[[#This Row],[Etikett - B3 - Recyceltes Material Anteil (in %)]]="","",Table1[[#This Row],[Etikett - B3 - Recyceltes Material Anteil (in %)]])</f>
        <v/>
      </c>
      <c r="OW106" s="577" t="str">
        <f>IF(Table1[[#This Row],[Etikett - B3 - Beschichtung]]="","",VLOOKUP(Table1[[#This Row],[Etikett - B3 - Beschichtung]],'DD FD'!AE:AF,2,FALSE))</f>
        <v/>
      </c>
      <c r="OX106" s="613" t="str">
        <f>IF(Table1[[#This Row],[Etikett - B3 - Beschichtung Anteil (in %)]]="","",Table1[[#This Row],[Etikett - B3 - Beschichtung Anteil (in %)]])</f>
        <v/>
      </c>
      <c r="OY106" s="618">
        <f>ROUNDUP(SUM(
IF(AND(LH106='DD FD'!$J$7,LJ106='DD FD'!$AI$3),LI106,0),
IF(AND(LR106='DD FD'!$J$7,LT106='DD FD'!$AI$3),LS106,0),
IF(AND(MB106='DD FD'!$J$7,MD106='DD FD'!$AI$3),MC106,0),
IF(AND(ML106='DD FD'!$J$7,MN106='DD FD'!$AI$3),MM106,0),
IF(AND(MW106='DD FD'!$J$7,MY106='DD FD'!$AI$3),MX106,0),
IF(AND(NH106='DD FD'!$J$7,NJ106='DD FD'!$AI$3),NI106,0),
IF(AND(NS106='DD FD'!$J$7,NU106='DD FD'!$AI$3),NT106,0),
IF(AND(OD106='DD FD'!$J$7,OF106='DD FD'!$AI$3),OE106,0),
IF(AND(OO106='DD FD'!$J$7,OQ106='DD FD'!$AI$3),OP106,0),
),2)</f>
        <v>0</v>
      </c>
      <c r="OZ106" s="617">
        <f>ROUNDUP(SUM(
IF(AND(LH106='DD FD'!$J$6,LJ106='DD FD'!$AI$3),LI106,0),
IF(AND(LR106='DD FD'!$J$6,LT106='DD FD'!$AI$3),LS106,0),
IF(AND(MB106='DD FD'!$J$6,MD106='DD FD'!$AI$3),MC106,0),
IF(AND(ML106='DD FD'!$J$6,MN106='DD FD'!$AI$3),MM106,0),
IF(AND(MW106='DD FD'!$J$6,MY106='DD FD'!$AI$3),MX106,0),
IF(AND(NH106='DD FD'!$J$6,NJ106='DD FD'!$AI$3),NI106,0),
IF(AND(NS106='DD FD'!$J$6,NU106='DD FD'!$AI$3),NT106,0),
IF(AND(OD106='DD FD'!$J$6,OF106='DD FD'!$AI$3),OE106,0),
IF(AND(OO106='DD FD'!$J$6,OQ106='DD FD'!$AI$3),OP106,0),
),2)</f>
        <v>0</v>
      </c>
      <c r="PA106" s="617">
        <f>ROUNDUP(SUM(
IF(AND(LH106='DD FD'!$J$10,LJ106='DD FD'!$AI$3),LI106,0),
IF(AND(LR106='DD FD'!$J$10,LT106='DD FD'!$AI$3),LS106,0),
IF(AND(MB106='DD FD'!$J$10,MD106='DD FD'!$AI$3),MC106,0),
IF(AND(ML106='DD FD'!$J$10,MN106='DD FD'!$AI$3),MM106,0),
IF(AND(MW106='DD FD'!$J$10,MY106='DD FD'!$AI$3),MX106,0),
IF(AND(NH106='DD FD'!$J$10,NJ106='DD FD'!$AI$3),NI106,0),
IF(AND(NS106='DD FD'!$J$10,NU106='DD FD'!$AI$3),NT106,0),
IF(AND(OD106='DD FD'!$J$10,OF106='DD FD'!$AI$3),OE106,0),
IF(AND(OO106='DD FD'!$J$10,OQ106='DD FD'!$AI$3),OP106,0),
),2)</f>
        <v>0</v>
      </c>
      <c r="PB106" s="617">
        <f>ROUNDUP(SUM(
IF(AND(LH106='DD FD'!$J$8,LJ106='DD FD'!$AI$3),LI106,0),
IF(AND(LR106='DD FD'!$J$8,LT106='DD FD'!$AI$3),LS106,0),
IF(AND(MB106='DD FD'!$J$8,MD106='DD FD'!$AI$3),MC106,0),
IF(AND(ML106='DD FD'!$J$8,MN106='DD FD'!$AI$3),MM106,0),
IF(AND(MW106='DD FD'!$J$8,MY106='DD FD'!$AI$3),MX106,0),
IF(AND(NH106='DD FD'!$J$8,NJ106='DD FD'!$AI$3),NI106,0),
IF(AND(NS106='DD FD'!$J$8,NU106='DD FD'!$AI$3),NT106,0),
IF(AND(OD106='DD FD'!$J$8,OF106='DD FD'!$AI$3),OE106,0),
IF(AND(OO106='DD FD'!$J$8,OQ106='DD FD'!$AI$3),OP106,0),
),2)</f>
        <v>0</v>
      </c>
      <c r="PC106" s="617">
        <f>ROUNDUP(SUM(
IF(AND(LH106='DD FD'!$J$5,LJ106='DD FD'!$AI$3),LI106,0),
IF(AND(LR106='DD FD'!$J$5,LT106='DD FD'!$AI$3),LS106,0),
IF(AND(MB106='DD FD'!$J$5,MD106='DD FD'!$AI$3),MC106,0),
IF(AND(ML106='DD FD'!$J$5,MN106='DD FD'!$AI$3),MM106,0),
IF(AND(MW106='DD FD'!$J$5,MY106='DD FD'!$AI$3),MX106,0),
IF(AND(NH106='DD FD'!$J$5,NJ106='DD FD'!$AI$3),NI106,0),
IF(AND(NS106='DD FD'!$J$5,NU106='DD FD'!$AI$3),NT106,0),
IF(AND(OD106='DD FD'!$J$5,OF106='DD FD'!$AI$3),OE106,0),
IF(AND(OO106='DD FD'!$J$5,OQ106='DD FD'!$AI$3),OP106,0),
),2)</f>
        <v>0</v>
      </c>
      <c r="PD106" s="617">
        <f>ROUNDUP(SUM(
IF(AND(LH106='DD FD'!$J$9,LJ106='DD FD'!$AI$3),LI106,0),
IF(AND(LR106='DD FD'!$J$9,LT106='DD FD'!$AI$3),LS106,0),
IF(AND(MB106='DD FD'!$J$9,MD106='DD FD'!$AI$3),MC106,0),
IF(AND(ML106='DD FD'!$J$9,MN106='DD FD'!$AI$3),MM106,0),
IF(AND(MW106='DD FD'!$J$9,MY106='DD FD'!$AI$3),MX106,0),
IF(AND(NH106='DD FD'!$J$9,NJ106='DD FD'!$AI$3),NI106,0),
IF(AND(NS106='DD FD'!$J$9,NU106='DD FD'!$AI$3),NT106,0),
IF(AND(OD106='DD FD'!$J$9,OF106='DD FD'!$AI$3),OE106,0),
IF(AND(OO106='DD FD'!$J$9,OQ106='DD FD'!$AI$3),OP106,0),
),2)</f>
        <v>0</v>
      </c>
      <c r="PE106" s="617">
        <f>ROUNDUP(SUM(
IF(AND(LH106='DD FD'!$J$4,LJ106='DD FD'!$AI$3),LI106,0),
IF(AND(LR106='DD FD'!$J$4,LT106='DD FD'!$AI$3),LS106,0),
IF(AND(MB106='DD FD'!$J$4,MD106='DD FD'!$AI$3),MC106,0),
IF(AND(ML106='DD FD'!$J$4,MN106='DD FD'!$AI$3),MM106,0),
IF(AND(MW106='DD FD'!$J$4,MY106='DD FD'!$AI$3),MX106,0),
IF(AND(NH106='DD FD'!$J$4,NJ106='DD FD'!$AI$3),NI106,0),
IF(AND(NS106='DD FD'!$J$4,NU106='DD FD'!$AI$3),NT106,0),
IF(AND(OD106='DD FD'!$J$4,OF106='DD FD'!$AI$3),OE106,0),
IF(AND(OO106='DD FD'!$J$4,OQ106='DD FD'!$AI$3),OP106,0),
),2)</f>
        <v>0</v>
      </c>
      <c r="PF106" s="619">
        <f>ROUNDUP(SUM(
IF(AND(LH106='DD FD'!$J$11,LJ106='DD FD'!$AI$3),LI106,0),
IF(AND(LR106='DD FD'!$J$11,LT106='DD FD'!$AI$3),LS106,0),
IF(AND(MB106='DD FD'!$J$11,MD106='DD FD'!$AI$3),MC106,0),
IF(AND(ML106='DD FD'!$J$11,MN106='DD FD'!$AI$3),MM106,0),
IF(AND(MW106='DD FD'!$J$11,MY106='DD FD'!$AI$3),MX106,0),
IF(AND(NH106='DD FD'!$J$11,NJ106='DD FD'!$AI$3),NI106,0),
IF(AND(NS106='DD FD'!$J$11,NU106='DD FD'!$AI$3),NT106,0),
IF(AND(OD106='DD FD'!$J$11,OF106='DD FD'!$AI$3),OE106,0),
IF(AND(OO106='DD FD'!$J$11,OQ106='DD FD'!$AI$3),OP106,0),
),2)</f>
        <v>0</v>
      </c>
    </row>
    <row r="107" spans="1:422">
      <c r="A107" s="806"/>
      <c r="B107" s="934"/>
      <c r="C107" s="247"/>
      <c r="D107" s="842"/>
      <c r="E107" s="247"/>
      <c r="F107" s="158"/>
      <c r="G107" s="710"/>
      <c r="H107" s="712"/>
      <c r="I107" s="936"/>
      <c r="J107" s="803"/>
      <c r="K107" s="150"/>
      <c r="L107" s="146" t="str">
        <f t="shared" si="27"/>
        <v/>
      </c>
      <c r="M107" s="501" t="str">
        <f t="shared" si="44"/>
        <v/>
      </c>
      <c r="N107" s="504"/>
      <c r="O107" s="113" t="str">
        <f t="shared" si="45"/>
        <v/>
      </c>
      <c r="P107" s="114" t="str">
        <f t="shared" si="28"/>
        <v/>
      </c>
      <c r="Q107" s="152"/>
      <c r="R107" s="152"/>
      <c r="S107" s="115" t="str">
        <f t="shared" si="46"/>
        <v/>
      </c>
      <c r="T107" s="159"/>
      <c r="U107" s="159"/>
      <c r="V107" s="157"/>
      <c r="W107" s="157"/>
      <c r="X107" s="157"/>
      <c r="Y107" s="772"/>
      <c r="Z107" s="158"/>
      <c r="AA107" s="144"/>
      <c r="AB107" s="112"/>
      <c r="AC107" s="153"/>
      <c r="AD107" s="153"/>
      <c r="AE107" s="153"/>
      <c r="AF107" s="153"/>
      <c r="AG107" s="153"/>
      <c r="AH107" s="153"/>
      <c r="AI107" s="152"/>
      <c r="AJ107" s="158"/>
      <c r="AK107" s="158"/>
      <c r="AL107" s="158"/>
      <c r="AM107" s="116" t="str">
        <f t="shared" si="47"/>
        <v/>
      </c>
      <c r="AN107" s="116" t="str">
        <f t="shared" si="48"/>
        <v/>
      </c>
      <c r="AO107" s="324"/>
      <c r="AP107" s="503"/>
      <c r="AQ107" s="487" t="str">
        <f t="shared" si="49"/>
        <v/>
      </c>
      <c r="AR107" s="113" t="str">
        <f t="shared" si="29"/>
        <v/>
      </c>
      <c r="AS107" s="113" t="str">
        <f t="shared" si="30"/>
        <v/>
      </c>
      <c r="AT107" s="113" t="str">
        <f t="shared" si="31"/>
        <v/>
      </c>
      <c r="AU107" s="113" t="str">
        <f t="shared" si="32"/>
        <v/>
      </c>
      <c r="AV107" s="159"/>
      <c r="AW107" s="157"/>
      <c r="AX107" s="157"/>
      <c r="AY107" s="157"/>
      <c r="AZ107" s="157"/>
      <c r="BA107" s="116" t="str">
        <f t="shared" si="33"/>
        <v/>
      </c>
      <c r="BB107" s="316"/>
      <c r="BC107" s="116" t="str">
        <f t="shared" si="34"/>
        <v/>
      </c>
      <c r="BD107" s="133" t="str">
        <f t="shared" si="35"/>
        <v/>
      </c>
      <c r="BE107" s="157"/>
      <c r="BF107" s="1180"/>
      <c r="BG107" s="1180"/>
      <c r="BH107" s="158"/>
      <c r="BI107" s="490"/>
      <c r="BJ107" s="514" t="str">
        <f t="shared" si="50"/>
        <v/>
      </c>
      <c r="BK107" s="789"/>
      <c r="BL107" s="116" t="str">
        <f t="shared" si="51"/>
        <v/>
      </c>
      <c r="BM107" s="144"/>
      <c r="BN107" s="144"/>
      <c r="BO107" s="144"/>
      <c r="BP107" s="790"/>
      <c r="BQ107" s="790"/>
      <c r="BR107" s="790"/>
      <c r="BS107" s="116" t="str">
        <f t="shared" si="36"/>
        <v/>
      </c>
      <c r="BT107" s="790"/>
      <c r="BU107" s="808" t="str">
        <f t="shared" si="37"/>
        <v/>
      </c>
      <c r="BV107" s="791"/>
      <c r="BW107" s="144"/>
      <c r="BX107" s="20"/>
      <c r="BY107" s="20"/>
      <c r="BZ107" s="20"/>
      <c r="CA107" s="792"/>
      <c r="CB107" s="1201"/>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c r="DL107" s="144"/>
      <c r="DM107" s="144"/>
      <c r="DN107" s="144"/>
      <c r="DO107" s="144"/>
      <c r="DP107" s="144"/>
      <c r="DQ107" s="144"/>
      <c r="DR107" s="144"/>
      <c r="DS107" s="144"/>
      <c r="DT107" s="144"/>
      <c r="DU107" s="144"/>
      <c r="DV107" s="144"/>
      <c r="DW107" s="144"/>
      <c r="DX107" s="144"/>
      <c r="DY107" s="144"/>
      <c r="DZ107" s="144"/>
      <c r="EA107" s="144"/>
      <c r="EB107" s="144"/>
      <c r="EC107" s="144"/>
      <c r="ED107" s="782" t="str">
        <f t="shared" si="52"/>
        <v/>
      </c>
      <c r="EE107" s="519"/>
      <c r="EF107" s="793"/>
      <c r="EG107" s="519"/>
      <c r="EH107" s="794"/>
      <c r="EI107" s="790"/>
      <c r="EJ107" s="794"/>
      <c r="EK107" s="794"/>
      <c r="EL107" s="790"/>
      <c r="EM107" s="790"/>
      <c r="EN107" s="790"/>
      <c r="EO107" s="112" t="str">
        <f t="shared" si="38"/>
        <v/>
      </c>
      <c r="EP107" s="790"/>
      <c r="EQ107" s="488" t="str">
        <f t="shared" si="39"/>
        <v/>
      </c>
      <c r="ER107" s="1100"/>
      <c r="ES107" s="1099" t="str">
        <f t="shared" si="53"/>
        <v/>
      </c>
      <c r="ET107" s="525"/>
      <c r="EU107" s="148"/>
      <c r="EV107" s="148"/>
      <c r="EW107" s="148"/>
      <c r="EX107" s="148"/>
      <c r="EY107" s="148"/>
      <c r="EZ107" s="148"/>
      <c r="FA107" s="148"/>
      <c r="FB107" s="148"/>
      <c r="FC107" s="148"/>
      <c r="FD107" s="148"/>
      <c r="FE107" s="148"/>
      <c r="FF107" s="148"/>
      <c r="FG107" s="148"/>
      <c r="FH107" s="148"/>
      <c r="FI107" s="528"/>
      <c r="FJ107" s="513" t="str">
        <f t="shared" si="40"/>
        <v/>
      </c>
      <c r="FK107" s="158"/>
      <c r="FL107" s="850"/>
      <c r="FM107" s="850"/>
      <c r="FN107" s="850"/>
      <c r="FO107" s="850"/>
      <c r="FP107" s="850"/>
      <c r="FQ107" s="850"/>
      <c r="FR107" s="157"/>
      <c r="FS107" s="143"/>
      <c r="FT107" s="143"/>
      <c r="FU107" s="847" t="str">
        <f t="shared" si="41"/>
        <v/>
      </c>
      <c r="FV107" s="555"/>
      <c r="FW107" s="523" t="str">
        <f>IF(Table1[[#This Row],[Nonfood Inhaltstoffe - Komponente]]="","",VLOOKUP(Table1[[#This Row],[Nonfood Inhaltstoffe - Komponente]],'Dropdown Auswahl'!BJ:BK,2,FALSE))</f>
        <v/>
      </c>
      <c r="FX107" s="1013"/>
      <c r="FY107" s="1011" t="str">
        <f t="shared" si="42"/>
        <v/>
      </c>
      <c r="FZ107" s="152"/>
      <c r="GA107" s="152"/>
      <c r="GB107" s="152"/>
      <c r="GC107" s="529" t="str">
        <f t="shared" si="43"/>
        <v/>
      </c>
      <c r="GG107" s="21"/>
      <c r="GH107" s="21"/>
      <c r="GI107" s="1019"/>
      <c r="GJ107" s="1016" t="str">
        <f>IF(Table1[[#This Row],[Global Trade Item Number (GTIN)]]="","",Table1[[#This Row],[Global Trade Item Number (GTIN)]])</f>
        <v/>
      </c>
      <c r="GK107" s="555" t="str">
        <f>IF(Table1[[#This Row],[WAWI-Nr./ Kreditoren-Nummer
(ASDV)]]&lt;&gt;"",Table1[[#This Row],[WAWI-Nr./ Kreditoren-Nummer
(ASDV)]],"")</f>
        <v/>
      </c>
      <c r="GL107" s="165"/>
      <c r="GM107" s="165"/>
      <c r="GN107" s="165"/>
      <c r="GO107" s="485"/>
      <c r="GP107" s="534"/>
      <c r="GQ107" s="533"/>
      <c r="GR107" s="486"/>
      <c r="GS107" s="486"/>
      <c r="GT107" s="486"/>
      <c r="GU107" s="486"/>
      <c r="GV107" s="486"/>
      <c r="GW107" s="542"/>
      <c r="GX107" s="538"/>
      <c r="GY107" s="144"/>
      <c r="GZ107" s="480"/>
      <c r="HA107" s="158"/>
      <c r="HB107" s="480"/>
      <c r="HC107" s="480"/>
      <c r="HD107" s="480"/>
      <c r="HE107" s="480"/>
      <c r="HF107" s="480"/>
      <c r="HG107" s="480"/>
      <c r="HH107" s="538"/>
      <c r="HI107" s="480"/>
      <c r="HJ107" s="480"/>
      <c r="HK107" s="480"/>
      <c r="HL107" s="480"/>
      <c r="HM107" s="480"/>
      <c r="HN107" s="480"/>
      <c r="HO107" s="480"/>
      <c r="HP107" s="480"/>
      <c r="HQ107" s="480"/>
      <c r="HR107" s="538"/>
      <c r="HS107" s="480"/>
      <c r="HT107" s="480"/>
      <c r="HU107" s="480"/>
      <c r="HV107" s="480"/>
      <c r="HW107" s="480"/>
      <c r="HX107" s="480"/>
      <c r="HY107" s="480"/>
      <c r="HZ107" s="480"/>
      <c r="IA107" s="480"/>
      <c r="IB107" s="538"/>
      <c r="IC107" s="480"/>
      <c r="ID107" s="480"/>
      <c r="IE107" s="480"/>
      <c r="IF107" s="480"/>
      <c r="IG107" s="480"/>
      <c r="IH107" s="480"/>
      <c r="II107" s="480"/>
      <c r="IJ107" s="480"/>
      <c r="IK107" s="480"/>
      <c r="IL107" s="480"/>
      <c r="IM107" s="538"/>
      <c r="IN107" s="480"/>
      <c r="IO107" s="480"/>
      <c r="IP107" s="480"/>
      <c r="IQ107" s="480"/>
      <c r="IR107" s="480"/>
      <c r="IS107" s="480"/>
      <c r="IT107" s="480"/>
      <c r="IU107" s="480"/>
      <c r="IV107" s="480"/>
      <c r="IW107" s="480"/>
      <c r="IX107" s="538"/>
      <c r="IY107" s="480"/>
      <c r="IZ107" s="480"/>
      <c r="JA107" s="480"/>
      <c r="JB107" s="480"/>
      <c r="JC107" s="480"/>
      <c r="JD107" s="480"/>
      <c r="JE107" s="480"/>
      <c r="JF107" s="480"/>
      <c r="JG107" s="480"/>
      <c r="JH107" s="480"/>
      <c r="JI107" s="538"/>
      <c r="JJ107" s="480"/>
      <c r="JK107" s="480"/>
      <c r="JL107" s="480"/>
      <c r="JM107" s="480"/>
      <c r="JN107" s="480"/>
      <c r="JO107" s="480"/>
      <c r="JP107" s="480"/>
      <c r="JQ107" s="480"/>
      <c r="JR107" s="480"/>
      <c r="JS107" s="590"/>
      <c r="JT107" s="538"/>
      <c r="JU107" s="480"/>
      <c r="JV107" s="480"/>
      <c r="JW107" s="480"/>
      <c r="JX107" s="480"/>
      <c r="JY107" s="480"/>
      <c r="JZ107" s="480"/>
      <c r="KA107" s="480"/>
      <c r="KB107" s="480"/>
      <c r="KC107" s="480"/>
      <c r="KD107" s="480"/>
      <c r="KE107" s="538"/>
      <c r="KF107" s="480"/>
      <c r="KG107" s="480"/>
      <c r="KH107" s="480"/>
      <c r="KI107" s="480"/>
      <c r="KJ107" s="480"/>
      <c r="KK107" s="480"/>
      <c r="KL107" s="480"/>
      <c r="KM107" s="480"/>
      <c r="KN107" s="480"/>
      <c r="KO107" s="480"/>
      <c r="KR107" s="568" t="str">
        <f>IF(Table1[[#This Row],[GTIN]]&lt;&gt;"",Table1[[#This Row],[GTIN]],"")</f>
        <v/>
      </c>
      <c r="KS107" s="569" t="str">
        <f>Table1[[#This Row],[Kreditor]]</f>
        <v/>
      </c>
      <c r="KT107" s="570" t="str">
        <f>IF(Table1[[#This Row],[Gültig ab (Datum)]]&lt;&gt;"",Table1[[#This Row],[Gültig ab (Datum)]],"")</f>
        <v/>
      </c>
      <c r="KU107" s="570"/>
      <c r="KV107" s="583" t="str">
        <f>IF(Table1[[#This Row],[Artikel verpackt? 
(X=Ja)]]="","",Table1[[#This Row],[Artikel verpackt? 
(X=Ja)]])</f>
        <v/>
      </c>
      <c r="KW107" s="571" t="str">
        <f>IF(Table1[[#This Row],[Verpackung recyclingfähig?
(X=Ja)]]="","",Table1[[#This Row],[Verpackung recyclingfähig?
(X=Ja)]])</f>
        <v/>
      </c>
      <c r="KX107" s="572"/>
      <c r="KY107" s="573"/>
      <c r="KZ107" s="574"/>
      <c r="LA107" s="574"/>
      <c r="LB107" s="574"/>
      <c r="LC107" s="574"/>
      <c r="LD107" s="574"/>
      <c r="LE107" s="574"/>
      <c r="LF107" s="575"/>
      <c r="LG107" s="576" t="str">
        <f>IF(Table1[[#This Row],[Hauptkörper - B1 - Art]]="","",VLOOKUP(Table1[[#This Row],[Hauptkörper - B1 - Art]],'DD FD'!B:C,2,FALSE))</f>
        <v/>
      </c>
      <c r="LH107" s="577" t="str">
        <f>IF(Table1[[#This Row],[Hauptkörper - B1 - Fraktion]]="","",VLOOKUP(Table1[[#This Row],[Hauptkörper - B1 - Fraktion]],'DD FD'!H:J,3,FALSE))</f>
        <v/>
      </c>
      <c r="LI107" s="574" t="str">
        <f>IF(Table1[[#This Row],[Hauptkörper - B1 - Gewicht
(in G)]]="","",Table1[[#This Row],[Hauptkörper - B1 - Gewicht
(in G)]])</f>
        <v/>
      </c>
      <c r="LJ107" s="574" t="str">
        <f>IF(Table1[[#This Row],[Hauptkörper - B1 - Lizenzierungs-pflichtig? (X=Ja)]]="","",Table1[[#This Row],[Hauptkörper - B1 - Lizenzierungs-pflichtig? (X=Ja)]])</f>
        <v/>
      </c>
      <c r="LK107" s="577" t="str">
        <f>IF(Table1[[#This Row],[Hauptkörper - B1 - Virgin Material]]="","",VLOOKUP(Table1[[#This Row],[Hauptkörper - B1 - Virgin Material]],'DD FD'!AJ:AK,2,FALSE))</f>
        <v/>
      </c>
      <c r="LL107" s="578" t="str">
        <f>IF(Table1[[#This Row],[Hauptkörper - B1 - Virgin Material Anteil (in %)]]="","",Table1[[#This Row],[Hauptkörper - B1 - Virgin Material Anteil (in %)]])</f>
        <v/>
      </c>
      <c r="LM107" s="577" t="str">
        <f>IF(Table1[[#This Row],[Hauptkörper - B1 - Recyceltes Material]]="","",VLOOKUP(Table1[[#This Row],[Hauptkörper - B1 - Recyceltes Material]],'DD FD'!AL:AM,2,FALSE))</f>
        <v/>
      </c>
      <c r="LN107" s="578" t="str">
        <f>IF(Table1[[#This Row],[Hauptkörper - B1 - Recyceltes Material Anteil (in %)]]="","",Table1[[#This Row],[Hauptkörper - B1 - Recyceltes Material Anteil (in %)]])</f>
        <v/>
      </c>
      <c r="LO107" s="579" t="str">
        <f>IF(Table1[[#This Row],[Hauptkörper - B1 - Beschichtung]]="","",VLOOKUP(Table1[[#This Row],[Hauptkörper - B1 - Beschichtung]],'DD FD'!AE:AF,2,FALSE))</f>
        <v/>
      </c>
      <c r="LP107" s="580" t="str">
        <f>IF(Table1[[#This Row],[Hauptkörper - B1 - Beschichtung Anteil (in %)]]="","",Table1[[#This Row],[Hauptkörper - B1 - Beschichtung Anteil (in %)]])</f>
        <v/>
      </c>
      <c r="LQ107" s="576" t="str">
        <f>IF(Table1[[#This Row],[Hauptkörper - B2 - Art]]="","",VLOOKUP(Table1[[#This Row],[Hauptkörper - B2 - Art]],'DD FD'!B:C,2,FALSE))</f>
        <v/>
      </c>
      <c r="LR107" s="577" t="str">
        <f>IF(Table1[[#This Row],[Hauptkörper - B2 - Fraktion]]="","",VLOOKUP(Table1[[#This Row],[Hauptkörper - B2 - Fraktion]],'DD FD'!H:J,3,FALSE))</f>
        <v/>
      </c>
      <c r="LS107" s="574" t="str">
        <f>IF(Table1[[#This Row],[Hauptkörper - B2 - Gewicht
(in G)]]="","",Table1[[#This Row],[Hauptkörper - B2 - Gewicht
(in G)]])</f>
        <v/>
      </c>
      <c r="LT107" s="574" t="str">
        <f>IF(Table1[[#This Row],[Hauptkörper - B2 - Lizenzierungs-pflichtig? (X=Ja)]]="","",Table1[[#This Row],[Hauptkörper - B2 - Lizenzierungs-pflichtig? (X=Ja)]])</f>
        <v/>
      </c>
      <c r="LU107" s="577" t="str">
        <f>IF(Table1[[#This Row],[Hauptkörper - B2 - Virgin Material]]="","",VLOOKUP(Table1[[#This Row],[Hauptkörper - B2 - Virgin Material]],'DD FD'!AJ:AK,2,FALSE))</f>
        <v/>
      </c>
      <c r="LV107" s="578" t="str">
        <f>IF(Table1[[#This Row],[Hauptkörper - B2 - Virgin Material Anteil (in %)]]="","",Table1[[#This Row],[Hauptkörper - B2 - Virgin Material Anteil (in %)]])</f>
        <v/>
      </c>
      <c r="LW107" s="577" t="str">
        <f>IF(Table1[[#This Row],[Hauptkörper - B2 - Recyceltes Material]]="","",VLOOKUP(Table1[[#This Row],[Hauptkörper - B2 - Recyceltes Material]],'DD FD'!AL:AM,2,FALSE))</f>
        <v/>
      </c>
      <c r="LX107" s="578" t="str">
        <f>IF(Table1[[#This Row],[Hauptkörper - B2 - Recyceltes Material Anteil (in %)]]="","",Table1[[#This Row],[Hauptkörper - B2 - Recyceltes Material Anteil (in %)]])</f>
        <v/>
      </c>
      <c r="LY107" s="577" t="str">
        <f>IF(Table1[[#This Row],[Hauptkörper - B2 - Beschichtung]]="","",VLOOKUP(Table1[[#This Row],[Hauptkörper - B2 - Beschichtung]],'DD FD'!AE:AF,2,FALSE))</f>
        <v/>
      </c>
      <c r="LZ107" s="580" t="str">
        <f>IF(Table1[[#This Row],[Hauptkörper - B2 - Beschichtung Anteil (in %)]]="","",Table1[[#This Row],[Hauptkörper - B2 - Beschichtung Anteil (in %)]])</f>
        <v/>
      </c>
      <c r="MA107" s="576" t="str">
        <f>IF(Table1[[#This Row],[Hauptkörper - B3 - Art]]="","",VLOOKUP(Table1[[#This Row],[Hauptkörper - B3 - Art]],'DD FD'!B:C,2,FALSE))</f>
        <v/>
      </c>
      <c r="MB107" s="577" t="str">
        <f>IF(Table1[[#This Row],[Hauptkörper - B3 - Fraktion]]="","",VLOOKUP(Table1[[#This Row],[Hauptkörper - B3 - Fraktion]],'DD FD'!H:J,3,FALSE))</f>
        <v/>
      </c>
      <c r="MC107" s="574" t="str">
        <f>IF(Table1[[#This Row],[Hauptkörper - B3 - Gewicht
(in G)]]="","",Table1[[#This Row],[Hauptkörper - B3 - Gewicht
(in G)]])</f>
        <v/>
      </c>
      <c r="MD107" s="574" t="str">
        <f>IF(Table1[[#This Row],[Hauptkörper - B3 - Lizenzierungs-pflichtig? (X=Ja)]]="","",Table1[[#This Row],[Hauptkörper - B3 - Lizenzierungs-pflichtig? (X=Ja)]])</f>
        <v/>
      </c>
      <c r="ME107" s="577" t="str">
        <f>IF(Table1[[#This Row],[Hauptkörper - B3 - Virgin Material]]="","",VLOOKUP(Table1[[#This Row],[Hauptkörper - B3 - Virgin Material]],'DD FD'!AJ:AK,2,FALSE))</f>
        <v/>
      </c>
      <c r="MF107" s="578" t="str">
        <f>IF(Table1[[#This Row],[Hauptkörper - B3 - Virgin Material Anteil (in %)]]="","",Table1[[#This Row],[Hauptkörper - B3 - Virgin Material Anteil (in %)]])</f>
        <v/>
      </c>
      <c r="MG107" s="577" t="str">
        <f>IF(Table1[[#This Row],[Hauptkörper - B3 - Recyceltes Material]]="","",VLOOKUP(Table1[[#This Row],[Hauptkörper - B3 - Recyceltes Material]],'DD FD'!AL:AM,2,FALSE))</f>
        <v/>
      </c>
      <c r="MH107" s="578" t="str">
        <f>IF(Table1[[#This Row],[Hauptkörper - B3 - Recyceltes Material Anteil (in %)]]="","",Table1[[#This Row],[Hauptkörper - B3 - Recyceltes Material Anteil (in %)]])</f>
        <v/>
      </c>
      <c r="MI107" s="577" t="str">
        <f>IF(Table1[[#This Row],[Hauptkörper - B3 - Beschichtung]]="","",VLOOKUP(Table1[[#This Row],[Hauptkörper - B3 - Beschichtung]],'DD FD'!AE:AF,2,FALSE))</f>
        <v/>
      </c>
      <c r="MJ107" s="580" t="str">
        <f>IF(Table1[[#This Row],[Hauptkörper - B3 - Beschichtung Anteil (in %)]]="","",Table1[[#This Row],[Hauptkörper - B3 - Beschichtung Anteil (in %)]])</f>
        <v/>
      </c>
      <c r="MK107" s="576" t="str">
        <f>IF(Table1[[#This Row],[Verschluss - B1 - Art]]="","",VLOOKUP(Table1[[#This Row],[Verschluss - B1 - Art]],'DD FD'!D:E,2,FALSE))</f>
        <v/>
      </c>
      <c r="ML107" s="577" t="str">
        <f>IF(Table1[[#This Row],[Verschluss - B1 - Fraktion]]="","",VLOOKUP(Table1[[#This Row],[Verschluss - B1 - Fraktion]],'DD FD'!H:J,3,FALSE))</f>
        <v/>
      </c>
      <c r="MM107" s="574" t="str">
        <f>IF(Table1[[#This Row],[Verschluss - B1 - Gewicht (in G)]]="","",Table1[[#This Row],[Verschluss - B1 - Gewicht (in G)]])</f>
        <v/>
      </c>
      <c r="MN107" s="574" t="str">
        <f>IF(Table1[[#This Row],[Verschluss - B1 - Lizenzierungs-pflichtig? (X=Ja)]]="","",Table1[[#This Row],[Verschluss - B1 - Lizenzierungs-pflichtig? (X=Ja)]])</f>
        <v/>
      </c>
      <c r="MO107" s="574" t="str">
        <f>IF(Table1[[#This Row],[Verschluss - B1 - Trennbar vom Hauptkörper? (X=Ja)]]="","",Table1[[#This Row],[Verschluss - B1 - Trennbar vom Hauptkörper? (X=Ja)]])</f>
        <v/>
      </c>
      <c r="MP107" s="577" t="str">
        <f>IF(Table1[[#This Row],[Verschluss - B1 - Virgin Material]]="","",VLOOKUP(Table1[[#This Row],[Verschluss - B1 - Virgin Material]],'DD FD'!AJ:AK,2,FALSE))</f>
        <v/>
      </c>
      <c r="MQ107" s="578" t="str">
        <f>IF(Table1[[#This Row],[Verschluss - B1 - Virgin Material Anteil (in %)]]="","",Table1[[#This Row],[Verschluss - B1 - Virgin Material Anteil (in %)]])</f>
        <v/>
      </c>
      <c r="MR107" s="577" t="str">
        <f>IF(Table1[[#This Row],[Verschluss - B1 - Recyceltes Material]]="","",VLOOKUP(Table1[[#This Row],[Verschluss - B1 - Recyceltes Material]],'DD FD'!AL:AM,2,FALSE))</f>
        <v/>
      </c>
      <c r="MS107" s="578" t="str">
        <f>IF(Table1[[#This Row],[Verschluss - B1 - Recyceltes Material Anteil (in %)]]="","",Table1[[#This Row],[Verschluss - B1 - Recyceltes Material Anteil (in %)]])</f>
        <v/>
      </c>
      <c r="MT107" s="577" t="str">
        <f>IF(Table1[[#This Row],[Verschluss - B1 - Beschichtung]]="","",VLOOKUP(Table1[[#This Row],[Verschluss - B1 - Beschichtung]],'DD FD'!AE:AF,2,FALSE))</f>
        <v/>
      </c>
      <c r="MU107" s="580" t="str">
        <f>IF(Table1[[#This Row],[Verschluss - B1 - Beschichtung Anteil (in %)]]="","",Table1[[#This Row],[Verschluss - B1 - Beschichtung Anteil (in %)]])</f>
        <v/>
      </c>
      <c r="MV107" s="576" t="str">
        <f>IF(Table1[[#This Row],[Verschluss - B2 - Art]]="","",VLOOKUP(Table1[[#This Row],[Verschluss - B2 - Art]],'DD FD'!D:E,2,FALSE))</f>
        <v/>
      </c>
      <c r="MW107" s="577" t="str">
        <f>IF(Table1[[#This Row],[Verschluss - B2 - Fraktion]]="","",VLOOKUP(Table1[[#This Row],[Verschluss - B2 - Fraktion]],'DD FD'!H:J,3,FALSE))</f>
        <v/>
      </c>
      <c r="MX107" s="574" t="str">
        <f>IF(Table1[[#This Row],[Verschluss - B2 - Gewicht (in G)]]="","",Table1[[#This Row],[Verschluss - B2 - Gewicht (in G)]])</f>
        <v/>
      </c>
      <c r="MY107" s="574" t="str">
        <f>IF(Table1[[#This Row],[Verschluss - B2 - Lizenzierungs-pflichtig? (X=Ja)]]="","",Table1[[#This Row],[Verschluss - B2 - Lizenzierungs-pflichtig? (X=Ja)]])</f>
        <v/>
      </c>
      <c r="MZ107" s="574" t="str">
        <f>IF(Table1[[#This Row],[Verschluss - B2 - Trennbar vom Hauptkörper? (X=Ja)]]="","",Table1[[#This Row],[Verschluss - B2 - Trennbar vom Hauptkörper? (X=Ja)]])</f>
        <v/>
      </c>
      <c r="NA107" s="577" t="str">
        <f>IF(Table1[[#This Row],[Verschluss - B2 - Virgin Material]]="","",VLOOKUP(Table1[[#This Row],[Verschluss - B2 - Virgin Material]],'DD FD'!AJ:AK,2,FALSE))</f>
        <v/>
      </c>
      <c r="NB107" s="578" t="str">
        <f>IF(Table1[[#This Row],[Verschluss - B2 - Virgin Material Anteil (in %)]]="","",Table1[[#This Row],[Verschluss - B2 - Virgin Material Anteil (in %)]])</f>
        <v/>
      </c>
      <c r="NC107" s="577" t="str">
        <f>IF(Table1[[#This Row],[Verschluss - B2 - Recyceltes Material]]="","",VLOOKUP(Table1[[#This Row],[Verschluss - B2 - Recyceltes Material]],'DD FD'!AL:AM,2,FALSE))</f>
        <v/>
      </c>
      <c r="ND107" s="578" t="str">
        <f>IF(Table1[[#This Row],[Verschluss - B2 - Recyceltes Material Anteil (in %)]]="","",Table1[[#This Row],[Verschluss - B2 - Recyceltes Material Anteil (in %)]])</f>
        <v/>
      </c>
      <c r="NE107" s="577" t="str">
        <f>IF(Table1[[#This Row],[Verschluss - B2 - Beschichtung]]="","",VLOOKUP(Table1[[#This Row],[Verschluss - B2 - Beschichtung]],'DD FD'!AE:AF,2,FALSE))</f>
        <v/>
      </c>
      <c r="NF107" s="580" t="str">
        <f>IF(Table1[[#This Row],[Verschluss - B2 - Beschichtung Anteil (in %)]]="","",Table1[[#This Row],[Verschluss - B2 - Beschichtung Anteil (in %)]])</f>
        <v/>
      </c>
      <c r="NG107" s="576" t="str">
        <f>IF(Table1[[#This Row],[Verschluss - B3 - Art]]="","",VLOOKUP(Table1[[#This Row],[Verschluss - B3 - Art]],'DD FD'!D:E,2,FALSE))</f>
        <v/>
      </c>
      <c r="NH107" s="577" t="str">
        <f>IF(Table1[[#This Row],[Verschluss - B3 - Fraktion]]="","",VLOOKUP(Table1[[#This Row],[Verschluss - B3 - Fraktion]],'DD FD'!H:J,3,FALSE))</f>
        <v/>
      </c>
      <c r="NI107" s="574" t="str">
        <f>IF(Table1[[#This Row],[Verschluss - B3 - Gewicht (in G)]]="","",Table1[[#This Row],[Verschluss - B3 - Gewicht (in G)]])</f>
        <v/>
      </c>
      <c r="NJ107" s="574" t="str">
        <f>IF(Table1[[#This Row],[Verschluss - B3 - Lizenzierungs-pflichtig? (X=Ja)]]="","",Table1[[#This Row],[Verschluss - B3 - Lizenzierungs-pflichtig? (X=Ja)]])</f>
        <v/>
      </c>
      <c r="NK107" s="574" t="str">
        <f>IF(Table1[[#This Row],[Verschluss - B3 - Trennbar vom Hauptkörper? (X=Ja)]]="","",Table1[[#This Row],[Verschluss - B3 - Trennbar vom Hauptkörper? (X=Ja)]])</f>
        <v/>
      </c>
      <c r="NL107" s="577" t="str">
        <f>IF(Table1[[#This Row],[Verschluss - B3 - Virgin Material]]="","",VLOOKUP(Table1[[#This Row],[Verschluss - B3 - Virgin Material]],'DD FD'!AJ:AK,2,FALSE))</f>
        <v/>
      </c>
      <c r="NM107" s="578" t="str">
        <f>IF(Table1[[#This Row],[Verschluss - B3 - Virgin Material Anteil (in %)]]="","",Table1[[#This Row],[Verschluss - B3 - Virgin Material Anteil (in %)]])</f>
        <v/>
      </c>
      <c r="NN107" s="577" t="str">
        <f>IF(Table1[[#This Row],[Verschluss - B3 - Recyceltes Material]]="","",VLOOKUP(Table1[[#This Row],[Verschluss - B3 - Recyceltes Material]],'DD FD'!AL:AM,2,FALSE))</f>
        <v/>
      </c>
      <c r="NO107" s="578" t="str">
        <f>IF(Table1[[#This Row],[Verschluss - B3 - Recyceltes Material Anteil (in %)]]="","",Table1[[#This Row],[Verschluss - B3 - Recyceltes Material Anteil (in %)]])</f>
        <v/>
      </c>
      <c r="NP107" s="577" t="str">
        <f>IF(Table1[[#This Row],[Verschluss - B3 - Beschichtung]]="","",VLOOKUP(Table1[[#This Row],[Verschluss - B3 - Beschichtung]],'DD FD'!AE:AF,2,FALSE))</f>
        <v/>
      </c>
      <c r="NQ107" s="580" t="str">
        <f>IF(Table1[[#This Row],[Verschluss - B3 - Beschichtung Anteil (in %)]]="","",Table1[[#This Row],[Verschluss - B3 - Beschichtung Anteil (in %)]])</f>
        <v/>
      </c>
      <c r="NR107" s="576" t="str">
        <f>IF(Table1[[#This Row],[Etikett - B1 - Art]]="","",VLOOKUP(Table1[[#This Row],[Etikett - B1 - Art]],'DD FD'!F:G,2,FALSE))</f>
        <v/>
      </c>
      <c r="NS107" s="577" t="str">
        <f>IF(Table1[[#This Row],[Etikett - B1 - Fraktion]]="","",VLOOKUP(Table1[[#This Row],[Etikett - B1 - Fraktion]],'DD FD'!H:J,3,FALSE))</f>
        <v/>
      </c>
      <c r="NT107" s="574" t="str">
        <f>IF(Table1[[#This Row],[Etikett - B1 - Gewicht (in G)]]="","",Table1[[#This Row],[Etikett - B1 - Gewicht (in G)]])</f>
        <v/>
      </c>
      <c r="NU107" s="574" t="str">
        <f>IF(Table1[[#This Row],[Etikett - B1 - Lizenzierungs-pflichtig? (X=Ja)]]="","",Table1[[#This Row],[Etikett - B1 - Lizenzierungs-pflichtig? (X=Ja)]])</f>
        <v/>
      </c>
      <c r="NV107" s="574" t="str">
        <f>IF(Table1[[#This Row],[Etikett - B1 - Trennbar vom Hauptkörper? (X=Ja)]]="","",Table1[[#This Row],[Etikett - B1 - Trennbar vom Hauptkörper? (X=Ja)]])</f>
        <v/>
      </c>
      <c r="NW107" s="577" t="str">
        <f>IF(Table1[[#This Row],[Etikett - B1 - Virgin Material]]="","",VLOOKUP(Table1[[#This Row],[Etikett - B1 - Virgin Material]],'DD FD'!AJ:AK,2,FALSE))</f>
        <v/>
      </c>
      <c r="NX107" s="578" t="str">
        <f>IF(Table1[[#This Row],[Etikett - B1 - Virgin Material Anteil (in %)]]="","",Table1[[#This Row],[Etikett - B1 - Virgin Material Anteil (in %)]])</f>
        <v/>
      </c>
      <c r="NY107" s="577" t="str">
        <f>IF(Table1[[#This Row],[Etikett - B1 - Recyceltes Material]]="","",VLOOKUP(Table1[[#This Row],[Etikett - B1 - Recyceltes Material]],'DD FD'!AL:AM,2,FALSE))</f>
        <v/>
      </c>
      <c r="NZ107" s="578" t="str">
        <f>IF(Table1[[#This Row],[Etikett - B1 - Recyceltes Material Anteil (in %)]]="","",Table1[[#This Row],[Etikett - B1 - Recyceltes Material Anteil (in %)]])</f>
        <v/>
      </c>
      <c r="OA107" s="577" t="str">
        <f>IF(Table1[[#This Row],[Etikett - B1 - Beschichtung]]="","",VLOOKUP(Table1[[#This Row],[Etikett - B1 - Beschichtung]],'DD FD'!AE:AF,2,FALSE))</f>
        <v/>
      </c>
      <c r="OB107" s="580" t="str">
        <f>IF(Table1[[#This Row],[Etikett - B1 - Beschichtung Anteil (in %)]]="","",Table1[[#This Row],[Etikett - B1 - Beschichtung Anteil (in %)]])</f>
        <v/>
      </c>
      <c r="OC107" s="576" t="str">
        <f>IF(Table1[[#This Row],[Etikett - B2 - Art]]="","",VLOOKUP(Table1[[#This Row],[Etikett - B2 - Art]],'DD FD'!F:G,2,FALSE))</f>
        <v/>
      </c>
      <c r="OD107" s="577" t="str">
        <f>IF(Table1[[#This Row],[Etikett - B2 - Fraktion]]="","",VLOOKUP(Table1[[#This Row],[Etikett - B2 - Fraktion]],'DD FD'!H:J,3,FALSE))</f>
        <v/>
      </c>
      <c r="OE107" s="574" t="str">
        <f>IF(Table1[[#This Row],[Etikett - B2 - Gewicht (in G)]]="","",Table1[[#This Row],[Etikett - B2 - Gewicht (in G)]])</f>
        <v/>
      </c>
      <c r="OF107" s="574" t="str">
        <f>IF(Table1[[#This Row],[Etikett - B2 - Lizenzierungs-pflichtig? (X=Ja)]]="","",Table1[[#This Row],[Etikett - B2 - Lizenzierungs-pflichtig? (X=Ja)]])</f>
        <v/>
      </c>
      <c r="OG107" s="574" t="str">
        <f>IF(Table1[[#This Row],[Etikett - B2 - Trennbar vom Hauptkörper? (X=Ja)]]="","",Table1[[#This Row],[Etikett - B2 - Trennbar vom Hauptkörper? (X=Ja)]])</f>
        <v/>
      </c>
      <c r="OH107" s="577" t="str">
        <f>IF(Table1[[#This Row],[Etikett - B2 - Virgin Material]]="","",VLOOKUP(Table1[[#This Row],[Etikett - B2 - Virgin Material]],'DD FD'!AJ:AK,2,FALSE))</f>
        <v/>
      </c>
      <c r="OI107" s="578" t="str">
        <f>IF(Table1[[#This Row],[Etikett - B2 - Virgin Material Anteil (in %)]]="","",Table1[[#This Row],[Etikett - B2 - Virgin Material Anteil (in %)]])</f>
        <v/>
      </c>
      <c r="OJ107" s="577" t="str">
        <f>IF(Table1[[#This Row],[Etikett - B2 - Recyceltes Material]]="","",VLOOKUP(Table1[[#This Row],[Etikett - B2 - Recyceltes Material]],'DD FD'!AL:AM,2,FALSE))</f>
        <v/>
      </c>
      <c r="OK107" s="578" t="str">
        <f>IF(Table1[[#This Row],[Etikett - B2 - Recyceltes Material Anteil (in %)]]="","",Table1[[#This Row],[Etikett - B2 - Recyceltes Material Anteil (in %)]])</f>
        <v/>
      </c>
      <c r="OL107" s="577" t="str">
        <f>IF(Table1[[#This Row],[Etikett - B2 - Beschichtung]]="","",VLOOKUP(Table1[[#This Row],[Etikett - B2 - Beschichtung]],'DD FD'!AE:AF,2,FALSE))</f>
        <v/>
      </c>
      <c r="OM107" s="580" t="str">
        <f>IF(Table1[[#This Row],[Etikett - B2 - Beschichtung Anteil (in %)]]="","",Table1[[#This Row],[Etikett - B2 - Beschichtung Anteil (in %)]])</f>
        <v/>
      </c>
      <c r="ON107" s="576" t="str">
        <f>IF(Table1[[#This Row],[Etikett - B3 - Art]]="","",VLOOKUP(Table1[[#This Row],[Etikett - B3 - Art]],'DD FD'!F:G,2,FALSE))</f>
        <v/>
      </c>
      <c r="OO107" s="577" t="str">
        <f>IF(Table1[[#This Row],[Etikett - B3 - Fraktion]]="","",VLOOKUP(Table1[[#This Row],[Etikett - B3 - Fraktion]],'DD FD'!H:J,3,FALSE))</f>
        <v/>
      </c>
      <c r="OP107" s="574" t="str">
        <f>IF(Table1[[#This Row],[Etikett - B3 - Gewicht (in G)]]="","",Table1[[#This Row],[Etikett - B3 - Gewicht (in G)]])</f>
        <v/>
      </c>
      <c r="OQ107" s="574" t="str">
        <f>IF(Table1[[#This Row],[Etikett - B3 - Lizenzierungs-pflichtig? (X=Ja)]]="","",Table1[[#This Row],[Etikett - B3 - Lizenzierungs-pflichtig? (X=Ja)]])</f>
        <v/>
      </c>
      <c r="OR107" s="574" t="str">
        <f>IF(Table1[[#This Row],[Etikett - B3 - Trennbar vom Hauptkörper? (X=Ja)]]="","",Table1[[#This Row],[Etikett - B3 - Trennbar vom Hauptkörper? (X=Ja)]])</f>
        <v/>
      </c>
      <c r="OS107" s="577" t="str">
        <f>IF(Table1[[#This Row],[Etikett - B3 - Virgin Material]]="","",VLOOKUP(Table1[[#This Row],[Etikett - B3 - Virgin Material]],'DD FD'!AJ:AK,2,FALSE))</f>
        <v/>
      </c>
      <c r="OT107" s="578" t="str">
        <f>IF(Table1[[#This Row],[Etikett - B3 - Virgin Material Anteil (in %)]]="","",Table1[[#This Row],[Etikett - B3 - Virgin Material Anteil (in %)]])</f>
        <v/>
      </c>
      <c r="OU107" s="577" t="str">
        <f>IF(Table1[[#This Row],[Etikett - B3 - Recyceltes Material]]="","",VLOOKUP(Table1[[#This Row],[Etikett - B3 - Recyceltes Material]],'DD FD'!AL:AM,2,FALSE))</f>
        <v/>
      </c>
      <c r="OV107" s="578" t="str">
        <f>IF(Table1[[#This Row],[Etikett - B3 - Recyceltes Material Anteil (in %)]]="","",Table1[[#This Row],[Etikett - B3 - Recyceltes Material Anteil (in %)]])</f>
        <v/>
      </c>
      <c r="OW107" s="577" t="str">
        <f>IF(Table1[[#This Row],[Etikett - B3 - Beschichtung]]="","",VLOOKUP(Table1[[#This Row],[Etikett - B3 - Beschichtung]],'DD FD'!AE:AF,2,FALSE))</f>
        <v/>
      </c>
      <c r="OX107" s="613" t="str">
        <f>IF(Table1[[#This Row],[Etikett - B3 - Beschichtung Anteil (in %)]]="","",Table1[[#This Row],[Etikett - B3 - Beschichtung Anteil (in %)]])</f>
        <v/>
      </c>
      <c r="OY107" s="618">
        <f>ROUNDUP(SUM(
IF(AND(LH107='DD FD'!$J$7,LJ107='DD FD'!$AI$3),LI107,0),
IF(AND(LR107='DD FD'!$J$7,LT107='DD FD'!$AI$3),LS107,0),
IF(AND(MB107='DD FD'!$J$7,MD107='DD FD'!$AI$3),MC107,0),
IF(AND(ML107='DD FD'!$J$7,MN107='DD FD'!$AI$3),MM107,0),
IF(AND(MW107='DD FD'!$J$7,MY107='DD FD'!$AI$3),MX107,0),
IF(AND(NH107='DD FD'!$J$7,NJ107='DD FD'!$AI$3),NI107,0),
IF(AND(NS107='DD FD'!$J$7,NU107='DD FD'!$AI$3),NT107,0),
IF(AND(OD107='DD FD'!$J$7,OF107='DD FD'!$AI$3),OE107,0),
IF(AND(OO107='DD FD'!$J$7,OQ107='DD FD'!$AI$3),OP107,0),
),2)</f>
        <v>0</v>
      </c>
      <c r="OZ107" s="617">
        <f>ROUNDUP(SUM(
IF(AND(LH107='DD FD'!$J$6,LJ107='DD FD'!$AI$3),LI107,0),
IF(AND(LR107='DD FD'!$J$6,LT107='DD FD'!$AI$3),LS107,0),
IF(AND(MB107='DD FD'!$J$6,MD107='DD FD'!$AI$3),MC107,0),
IF(AND(ML107='DD FD'!$J$6,MN107='DD FD'!$AI$3),MM107,0),
IF(AND(MW107='DD FD'!$J$6,MY107='DD FD'!$AI$3),MX107,0),
IF(AND(NH107='DD FD'!$J$6,NJ107='DD FD'!$AI$3),NI107,0),
IF(AND(NS107='DD FD'!$J$6,NU107='DD FD'!$AI$3),NT107,0),
IF(AND(OD107='DD FD'!$J$6,OF107='DD FD'!$AI$3),OE107,0),
IF(AND(OO107='DD FD'!$J$6,OQ107='DD FD'!$AI$3),OP107,0),
),2)</f>
        <v>0</v>
      </c>
      <c r="PA107" s="617">
        <f>ROUNDUP(SUM(
IF(AND(LH107='DD FD'!$J$10,LJ107='DD FD'!$AI$3),LI107,0),
IF(AND(LR107='DD FD'!$J$10,LT107='DD FD'!$AI$3),LS107,0),
IF(AND(MB107='DD FD'!$J$10,MD107='DD FD'!$AI$3),MC107,0),
IF(AND(ML107='DD FD'!$J$10,MN107='DD FD'!$AI$3),MM107,0),
IF(AND(MW107='DD FD'!$J$10,MY107='DD FD'!$AI$3),MX107,0),
IF(AND(NH107='DD FD'!$J$10,NJ107='DD FD'!$AI$3),NI107,0),
IF(AND(NS107='DD FD'!$J$10,NU107='DD FD'!$AI$3),NT107,0),
IF(AND(OD107='DD FD'!$J$10,OF107='DD FD'!$AI$3),OE107,0),
IF(AND(OO107='DD FD'!$J$10,OQ107='DD FD'!$AI$3),OP107,0),
),2)</f>
        <v>0</v>
      </c>
      <c r="PB107" s="617">
        <f>ROUNDUP(SUM(
IF(AND(LH107='DD FD'!$J$8,LJ107='DD FD'!$AI$3),LI107,0),
IF(AND(LR107='DD FD'!$J$8,LT107='DD FD'!$AI$3),LS107,0),
IF(AND(MB107='DD FD'!$J$8,MD107='DD FD'!$AI$3),MC107,0),
IF(AND(ML107='DD FD'!$J$8,MN107='DD FD'!$AI$3),MM107,0),
IF(AND(MW107='DD FD'!$J$8,MY107='DD FD'!$AI$3),MX107,0),
IF(AND(NH107='DD FD'!$J$8,NJ107='DD FD'!$AI$3),NI107,0),
IF(AND(NS107='DD FD'!$J$8,NU107='DD FD'!$AI$3),NT107,0),
IF(AND(OD107='DD FD'!$J$8,OF107='DD FD'!$AI$3),OE107,0),
IF(AND(OO107='DD FD'!$J$8,OQ107='DD FD'!$AI$3),OP107,0),
),2)</f>
        <v>0</v>
      </c>
      <c r="PC107" s="617">
        <f>ROUNDUP(SUM(
IF(AND(LH107='DD FD'!$J$5,LJ107='DD FD'!$AI$3),LI107,0),
IF(AND(LR107='DD FD'!$J$5,LT107='DD FD'!$AI$3),LS107,0),
IF(AND(MB107='DD FD'!$J$5,MD107='DD FD'!$AI$3),MC107,0),
IF(AND(ML107='DD FD'!$J$5,MN107='DD FD'!$AI$3),MM107,0),
IF(AND(MW107='DD FD'!$J$5,MY107='DD FD'!$AI$3),MX107,0),
IF(AND(NH107='DD FD'!$J$5,NJ107='DD FD'!$AI$3),NI107,0),
IF(AND(NS107='DD FD'!$J$5,NU107='DD FD'!$AI$3),NT107,0),
IF(AND(OD107='DD FD'!$J$5,OF107='DD FD'!$AI$3),OE107,0),
IF(AND(OO107='DD FD'!$J$5,OQ107='DD FD'!$AI$3),OP107,0),
),2)</f>
        <v>0</v>
      </c>
      <c r="PD107" s="617">
        <f>ROUNDUP(SUM(
IF(AND(LH107='DD FD'!$J$9,LJ107='DD FD'!$AI$3),LI107,0),
IF(AND(LR107='DD FD'!$J$9,LT107='DD FD'!$AI$3),LS107,0),
IF(AND(MB107='DD FD'!$J$9,MD107='DD FD'!$AI$3),MC107,0),
IF(AND(ML107='DD FD'!$J$9,MN107='DD FD'!$AI$3),MM107,0),
IF(AND(MW107='DD FD'!$J$9,MY107='DD FD'!$AI$3),MX107,0),
IF(AND(NH107='DD FD'!$J$9,NJ107='DD FD'!$AI$3),NI107,0),
IF(AND(NS107='DD FD'!$J$9,NU107='DD FD'!$AI$3),NT107,0),
IF(AND(OD107='DD FD'!$J$9,OF107='DD FD'!$AI$3),OE107,0),
IF(AND(OO107='DD FD'!$J$9,OQ107='DD FD'!$AI$3),OP107,0),
),2)</f>
        <v>0</v>
      </c>
      <c r="PE107" s="617">
        <f>ROUNDUP(SUM(
IF(AND(LH107='DD FD'!$J$4,LJ107='DD FD'!$AI$3),LI107,0),
IF(AND(LR107='DD FD'!$J$4,LT107='DD FD'!$AI$3),LS107,0),
IF(AND(MB107='DD FD'!$J$4,MD107='DD FD'!$AI$3),MC107,0),
IF(AND(ML107='DD FD'!$J$4,MN107='DD FD'!$AI$3),MM107,0),
IF(AND(MW107='DD FD'!$J$4,MY107='DD FD'!$AI$3),MX107,0),
IF(AND(NH107='DD FD'!$J$4,NJ107='DD FD'!$AI$3),NI107,0),
IF(AND(NS107='DD FD'!$J$4,NU107='DD FD'!$AI$3),NT107,0),
IF(AND(OD107='DD FD'!$J$4,OF107='DD FD'!$AI$3),OE107,0),
IF(AND(OO107='DD FD'!$J$4,OQ107='DD FD'!$AI$3),OP107,0),
),2)</f>
        <v>0</v>
      </c>
      <c r="PF107" s="619">
        <f>ROUNDUP(SUM(
IF(AND(LH107='DD FD'!$J$11,LJ107='DD FD'!$AI$3),LI107,0),
IF(AND(LR107='DD FD'!$J$11,LT107='DD FD'!$AI$3),LS107,0),
IF(AND(MB107='DD FD'!$J$11,MD107='DD FD'!$AI$3),MC107,0),
IF(AND(ML107='DD FD'!$J$11,MN107='DD FD'!$AI$3),MM107,0),
IF(AND(MW107='DD FD'!$J$11,MY107='DD FD'!$AI$3),MX107,0),
IF(AND(NH107='DD FD'!$J$11,NJ107='DD FD'!$AI$3),NI107,0),
IF(AND(NS107='DD FD'!$J$11,NU107='DD FD'!$AI$3),NT107,0),
IF(AND(OD107='DD FD'!$J$11,OF107='DD FD'!$AI$3),OE107,0),
IF(AND(OO107='DD FD'!$J$11,OQ107='DD FD'!$AI$3),OP107,0),
),2)</f>
        <v>0</v>
      </c>
    </row>
    <row r="108" spans="1:422">
      <c r="A108" s="806"/>
      <c r="B108" s="934"/>
      <c r="C108" s="247"/>
      <c r="D108" s="842"/>
      <c r="E108" s="247"/>
      <c r="F108" s="158"/>
      <c r="G108" s="710"/>
      <c r="H108" s="712"/>
      <c r="I108" s="936"/>
      <c r="J108" s="803"/>
      <c r="K108" s="150"/>
      <c r="L108" s="146" t="str">
        <f t="shared" si="27"/>
        <v/>
      </c>
      <c r="M108" s="501" t="str">
        <f t="shared" si="44"/>
        <v/>
      </c>
      <c r="N108" s="504"/>
      <c r="O108" s="113" t="str">
        <f t="shared" si="45"/>
        <v/>
      </c>
      <c r="P108" s="114" t="str">
        <f t="shared" si="28"/>
        <v/>
      </c>
      <c r="Q108" s="152"/>
      <c r="R108" s="152"/>
      <c r="S108" s="115" t="str">
        <f t="shared" si="46"/>
        <v/>
      </c>
      <c r="T108" s="159"/>
      <c r="U108" s="159"/>
      <c r="V108" s="157"/>
      <c r="W108" s="157"/>
      <c r="X108" s="157"/>
      <c r="Y108" s="772"/>
      <c r="Z108" s="158"/>
      <c r="AA108" s="144"/>
      <c r="AB108" s="112"/>
      <c r="AC108" s="153"/>
      <c r="AD108" s="153"/>
      <c r="AE108" s="153"/>
      <c r="AF108" s="153"/>
      <c r="AG108" s="153"/>
      <c r="AH108" s="153"/>
      <c r="AI108" s="152"/>
      <c r="AJ108" s="158"/>
      <c r="AK108" s="158"/>
      <c r="AL108" s="158"/>
      <c r="AM108" s="116" t="str">
        <f t="shared" si="47"/>
        <v/>
      </c>
      <c r="AN108" s="116" t="str">
        <f t="shared" si="48"/>
        <v/>
      </c>
      <c r="AO108" s="324"/>
      <c r="AP108" s="503"/>
      <c r="AQ108" s="487" t="str">
        <f t="shared" si="49"/>
        <v/>
      </c>
      <c r="AR108" s="113" t="str">
        <f t="shared" si="29"/>
        <v/>
      </c>
      <c r="AS108" s="113" t="str">
        <f t="shared" si="30"/>
        <v/>
      </c>
      <c r="AT108" s="113" t="str">
        <f t="shared" si="31"/>
        <v/>
      </c>
      <c r="AU108" s="113" t="str">
        <f t="shared" si="32"/>
        <v/>
      </c>
      <c r="AV108" s="159"/>
      <c r="AW108" s="157"/>
      <c r="AX108" s="157"/>
      <c r="AY108" s="157"/>
      <c r="AZ108" s="157"/>
      <c r="BA108" s="116" t="str">
        <f t="shared" si="33"/>
        <v/>
      </c>
      <c r="BB108" s="316"/>
      <c r="BC108" s="116" t="str">
        <f t="shared" si="34"/>
        <v/>
      </c>
      <c r="BD108" s="133" t="str">
        <f t="shared" si="35"/>
        <v/>
      </c>
      <c r="BE108" s="157"/>
      <c r="BF108" s="1180"/>
      <c r="BG108" s="1180"/>
      <c r="BH108" s="158"/>
      <c r="BI108" s="490"/>
      <c r="BJ108" s="514" t="str">
        <f t="shared" si="50"/>
        <v/>
      </c>
      <c r="BK108" s="789"/>
      <c r="BL108" s="116" t="str">
        <f t="shared" si="51"/>
        <v/>
      </c>
      <c r="BM108" s="144"/>
      <c r="BN108" s="144"/>
      <c r="BO108" s="144"/>
      <c r="BP108" s="790"/>
      <c r="BQ108" s="790"/>
      <c r="BR108" s="790"/>
      <c r="BS108" s="116" t="str">
        <f t="shared" si="36"/>
        <v/>
      </c>
      <c r="BT108" s="790"/>
      <c r="BU108" s="808" t="str">
        <f t="shared" si="37"/>
        <v/>
      </c>
      <c r="BV108" s="791"/>
      <c r="BW108" s="144"/>
      <c r="BX108" s="20"/>
      <c r="BY108" s="20"/>
      <c r="BZ108" s="20"/>
      <c r="CA108" s="792"/>
      <c r="CB108" s="1201"/>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c r="DL108" s="144"/>
      <c r="DM108" s="144"/>
      <c r="DN108" s="144"/>
      <c r="DO108" s="144"/>
      <c r="DP108" s="144"/>
      <c r="DQ108" s="144"/>
      <c r="DR108" s="144"/>
      <c r="DS108" s="144"/>
      <c r="DT108" s="144"/>
      <c r="DU108" s="144"/>
      <c r="DV108" s="144"/>
      <c r="DW108" s="144"/>
      <c r="DX108" s="144"/>
      <c r="DY108" s="144"/>
      <c r="DZ108" s="144"/>
      <c r="EA108" s="144"/>
      <c r="EB108" s="144"/>
      <c r="EC108" s="144"/>
      <c r="ED108" s="782" t="str">
        <f t="shared" si="52"/>
        <v/>
      </c>
      <c r="EE108" s="519"/>
      <c r="EF108" s="793"/>
      <c r="EG108" s="519"/>
      <c r="EH108" s="794"/>
      <c r="EI108" s="790"/>
      <c r="EJ108" s="794"/>
      <c r="EK108" s="794"/>
      <c r="EL108" s="790"/>
      <c r="EM108" s="790"/>
      <c r="EN108" s="790"/>
      <c r="EO108" s="112" t="str">
        <f t="shared" si="38"/>
        <v/>
      </c>
      <c r="EP108" s="790"/>
      <c r="EQ108" s="488" t="str">
        <f t="shared" si="39"/>
        <v/>
      </c>
      <c r="ER108" s="1100"/>
      <c r="ES108" s="1099" t="str">
        <f t="shared" si="53"/>
        <v/>
      </c>
      <c r="ET108" s="525"/>
      <c r="EU108" s="148"/>
      <c r="EV108" s="148"/>
      <c r="EW108" s="148"/>
      <c r="EX108" s="148"/>
      <c r="EY108" s="148"/>
      <c r="EZ108" s="148"/>
      <c r="FA108" s="148"/>
      <c r="FB108" s="148"/>
      <c r="FC108" s="148"/>
      <c r="FD108" s="148"/>
      <c r="FE108" s="148"/>
      <c r="FF108" s="148"/>
      <c r="FG108" s="148"/>
      <c r="FH108" s="148"/>
      <c r="FI108" s="528"/>
      <c r="FJ108" s="513" t="str">
        <f t="shared" si="40"/>
        <v/>
      </c>
      <c r="FK108" s="158"/>
      <c r="FL108" s="850"/>
      <c r="FM108" s="850"/>
      <c r="FN108" s="850"/>
      <c r="FO108" s="850"/>
      <c r="FP108" s="850"/>
      <c r="FQ108" s="850"/>
      <c r="FR108" s="157"/>
      <c r="FS108" s="143"/>
      <c r="FT108" s="143"/>
      <c r="FU108" s="847" t="str">
        <f t="shared" si="41"/>
        <v/>
      </c>
      <c r="FV108" s="555"/>
      <c r="FW108" s="523" t="str">
        <f>IF(Table1[[#This Row],[Nonfood Inhaltstoffe - Komponente]]="","",VLOOKUP(Table1[[#This Row],[Nonfood Inhaltstoffe - Komponente]],'Dropdown Auswahl'!BJ:BK,2,FALSE))</f>
        <v/>
      </c>
      <c r="FX108" s="1013"/>
      <c r="FY108" s="1011" t="str">
        <f t="shared" si="42"/>
        <v/>
      </c>
      <c r="FZ108" s="152"/>
      <c r="GA108" s="152"/>
      <c r="GB108" s="152"/>
      <c r="GC108" s="529" t="str">
        <f t="shared" si="43"/>
        <v/>
      </c>
      <c r="GG108" s="21"/>
      <c r="GH108" s="21"/>
      <c r="GI108" s="1019"/>
      <c r="GJ108" s="1016" t="str">
        <f>IF(Table1[[#This Row],[Global Trade Item Number (GTIN)]]="","",Table1[[#This Row],[Global Trade Item Number (GTIN)]])</f>
        <v/>
      </c>
      <c r="GK108" s="555" t="str">
        <f>IF(Table1[[#This Row],[WAWI-Nr./ Kreditoren-Nummer
(ASDV)]]&lt;&gt;"",Table1[[#This Row],[WAWI-Nr./ Kreditoren-Nummer
(ASDV)]],"")</f>
        <v/>
      </c>
      <c r="GL108" s="165"/>
      <c r="GM108" s="165"/>
      <c r="GN108" s="165"/>
      <c r="GO108" s="485"/>
      <c r="GP108" s="534"/>
      <c r="GQ108" s="533"/>
      <c r="GR108" s="486"/>
      <c r="GS108" s="486"/>
      <c r="GT108" s="486"/>
      <c r="GU108" s="486"/>
      <c r="GV108" s="486"/>
      <c r="GW108" s="542"/>
      <c r="GX108" s="538"/>
      <c r="GY108" s="144"/>
      <c r="GZ108" s="480"/>
      <c r="HA108" s="158"/>
      <c r="HB108" s="480"/>
      <c r="HC108" s="480"/>
      <c r="HD108" s="480"/>
      <c r="HE108" s="480"/>
      <c r="HF108" s="480"/>
      <c r="HG108" s="480"/>
      <c r="HH108" s="538"/>
      <c r="HI108" s="480"/>
      <c r="HJ108" s="480"/>
      <c r="HK108" s="480"/>
      <c r="HL108" s="480"/>
      <c r="HM108" s="480"/>
      <c r="HN108" s="480"/>
      <c r="HO108" s="480"/>
      <c r="HP108" s="480"/>
      <c r="HQ108" s="480"/>
      <c r="HR108" s="538"/>
      <c r="HS108" s="480"/>
      <c r="HT108" s="480"/>
      <c r="HU108" s="480"/>
      <c r="HV108" s="480"/>
      <c r="HW108" s="480"/>
      <c r="HX108" s="480"/>
      <c r="HY108" s="480"/>
      <c r="HZ108" s="480"/>
      <c r="IA108" s="480"/>
      <c r="IB108" s="538"/>
      <c r="IC108" s="480"/>
      <c r="ID108" s="480"/>
      <c r="IE108" s="480"/>
      <c r="IF108" s="480"/>
      <c r="IG108" s="480"/>
      <c r="IH108" s="480"/>
      <c r="II108" s="480"/>
      <c r="IJ108" s="480"/>
      <c r="IK108" s="480"/>
      <c r="IL108" s="480"/>
      <c r="IM108" s="538"/>
      <c r="IN108" s="480"/>
      <c r="IO108" s="480"/>
      <c r="IP108" s="480"/>
      <c r="IQ108" s="480"/>
      <c r="IR108" s="480"/>
      <c r="IS108" s="480"/>
      <c r="IT108" s="480"/>
      <c r="IU108" s="480"/>
      <c r="IV108" s="480"/>
      <c r="IW108" s="480"/>
      <c r="IX108" s="538"/>
      <c r="IY108" s="480"/>
      <c r="IZ108" s="480"/>
      <c r="JA108" s="480"/>
      <c r="JB108" s="480"/>
      <c r="JC108" s="480"/>
      <c r="JD108" s="480"/>
      <c r="JE108" s="480"/>
      <c r="JF108" s="480"/>
      <c r="JG108" s="480"/>
      <c r="JH108" s="480"/>
      <c r="JI108" s="538"/>
      <c r="JJ108" s="480"/>
      <c r="JK108" s="480"/>
      <c r="JL108" s="480"/>
      <c r="JM108" s="480"/>
      <c r="JN108" s="480"/>
      <c r="JO108" s="480"/>
      <c r="JP108" s="480"/>
      <c r="JQ108" s="480"/>
      <c r="JR108" s="480"/>
      <c r="JS108" s="590"/>
      <c r="JT108" s="538"/>
      <c r="JU108" s="480"/>
      <c r="JV108" s="480"/>
      <c r="JW108" s="480"/>
      <c r="JX108" s="480"/>
      <c r="JY108" s="480"/>
      <c r="JZ108" s="480"/>
      <c r="KA108" s="480"/>
      <c r="KB108" s="480"/>
      <c r="KC108" s="480"/>
      <c r="KD108" s="480"/>
      <c r="KE108" s="538"/>
      <c r="KF108" s="480"/>
      <c r="KG108" s="480"/>
      <c r="KH108" s="480"/>
      <c r="KI108" s="480"/>
      <c r="KJ108" s="480"/>
      <c r="KK108" s="480"/>
      <c r="KL108" s="480"/>
      <c r="KM108" s="480"/>
      <c r="KN108" s="480"/>
      <c r="KO108" s="480"/>
      <c r="KR108" s="568" t="str">
        <f>IF(Table1[[#This Row],[GTIN]]&lt;&gt;"",Table1[[#This Row],[GTIN]],"")</f>
        <v/>
      </c>
      <c r="KS108" s="569" t="str">
        <f>Table1[[#This Row],[Kreditor]]</f>
        <v/>
      </c>
      <c r="KT108" s="570" t="str">
        <f>IF(Table1[[#This Row],[Gültig ab (Datum)]]&lt;&gt;"",Table1[[#This Row],[Gültig ab (Datum)]],"")</f>
        <v/>
      </c>
      <c r="KU108" s="570"/>
      <c r="KV108" s="583" t="str">
        <f>IF(Table1[[#This Row],[Artikel verpackt? 
(X=Ja)]]="","",Table1[[#This Row],[Artikel verpackt? 
(X=Ja)]])</f>
        <v/>
      </c>
      <c r="KW108" s="571" t="str">
        <f>IF(Table1[[#This Row],[Verpackung recyclingfähig?
(X=Ja)]]="","",Table1[[#This Row],[Verpackung recyclingfähig?
(X=Ja)]])</f>
        <v/>
      </c>
      <c r="KX108" s="572"/>
      <c r="KY108" s="573"/>
      <c r="KZ108" s="574"/>
      <c r="LA108" s="574"/>
      <c r="LB108" s="574"/>
      <c r="LC108" s="574"/>
      <c r="LD108" s="574"/>
      <c r="LE108" s="574"/>
      <c r="LF108" s="575"/>
      <c r="LG108" s="576" t="str">
        <f>IF(Table1[[#This Row],[Hauptkörper - B1 - Art]]="","",VLOOKUP(Table1[[#This Row],[Hauptkörper - B1 - Art]],'DD FD'!B:C,2,FALSE))</f>
        <v/>
      </c>
      <c r="LH108" s="577" t="str">
        <f>IF(Table1[[#This Row],[Hauptkörper - B1 - Fraktion]]="","",VLOOKUP(Table1[[#This Row],[Hauptkörper - B1 - Fraktion]],'DD FD'!H:J,3,FALSE))</f>
        <v/>
      </c>
      <c r="LI108" s="574" t="str">
        <f>IF(Table1[[#This Row],[Hauptkörper - B1 - Gewicht
(in G)]]="","",Table1[[#This Row],[Hauptkörper - B1 - Gewicht
(in G)]])</f>
        <v/>
      </c>
      <c r="LJ108" s="574" t="str">
        <f>IF(Table1[[#This Row],[Hauptkörper - B1 - Lizenzierungs-pflichtig? (X=Ja)]]="","",Table1[[#This Row],[Hauptkörper - B1 - Lizenzierungs-pflichtig? (X=Ja)]])</f>
        <v/>
      </c>
      <c r="LK108" s="577" t="str">
        <f>IF(Table1[[#This Row],[Hauptkörper - B1 - Virgin Material]]="","",VLOOKUP(Table1[[#This Row],[Hauptkörper - B1 - Virgin Material]],'DD FD'!AJ:AK,2,FALSE))</f>
        <v/>
      </c>
      <c r="LL108" s="578" t="str">
        <f>IF(Table1[[#This Row],[Hauptkörper - B1 - Virgin Material Anteil (in %)]]="","",Table1[[#This Row],[Hauptkörper - B1 - Virgin Material Anteil (in %)]])</f>
        <v/>
      </c>
      <c r="LM108" s="577" t="str">
        <f>IF(Table1[[#This Row],[Hauptkörper - B1 - Recyceltes Material]]="","",VLOOKUP(Table1[[#This Row],[Hauptkörper - B1 - Recyceltes Material]],'DD FD'!AL:AM,2,FALSE))</f>
        <v/>
      </c>
      <c r="LN108" s="578" t="str">
        <f>IF(Table1[[#This Row],[Hauptkörper - B1 - Recyceltes Material Anteil (in %)]]="","",Table1[[#This Row],[Hauptkörper - B1 - Recyceltes Material Anteil (in %)]])</f>
        <v/>
      </c>
      <c r="LO108" s="579" t="str">
        <f>IF(Table1[[#This Row],[Hauptkörper - B1 - Beschichtung]]="","",VLOOKUP(Table1[[#This Row],[Hauptkörper - B1 - Beschichtung]],'DD FD'!AE:AF,2,FALSE))</f>
        <v/>
      </c>
      <c r="LP108" s="580" t="str">
        <f>IF(Table1[[#This Row],[Hauptkörper - B1 - Beschichtung Anteil (in %)]]="","",Table1[[#This Row],[Hauptkörper - B1 - Beschichtung Anteil (in %)]])</f>
        <v/>
      </c>
      <c r="LQ108" s="576" t="str">
        <f>IF(Table1[[#This Row],[Hauptkörper - B2 - Art]]="","",VLOOKUP(Table1[[#This Row],[Hauptkörper - B2 - Art]],'DD FD'!B:C,2,FALSE))</f>
        <v/>
      </c>
      <c r="LR108" s="577" t="str">
        <f>IF(Table1[[#This Row],[Hauptkörper - B2 - Fraktion]]="","",VLOOKUP(Table1[[#This Row],[Hauptkörper - B2 - Fraktion]],'DD FD'!H:J,3,FALSE))</f>
        <v/>
      </c>
      <c r="LS108" s="574" t="str">
        <f>IF(Table1[[#This Row],[Hauptkörper - B2 - Gewicht
(in G)]]="","",Table1[[#This Row],[Hauptkörper - B2 - Gewicht
(in G)]])</f>
        <v/>
      </c>
      <c r="LT108" s="574" t="str">
        <f>IF(Table1[[#This Row],[Hauptkörper - B2 - Lizenzierungs-pflichtig? (X=Ja)]]="","",Table1[[#This Row],[Hauptkörper - B2 - Lizenzierungs-pflichtig? (X=Ja)]])</f>
        <v/>
      </c>
      <c r="LU108" s="577" t="str">
        <f>IF(Table1[[#This Row],[Hauptkörper - B2 - Virgin Material]]="","",VLOOKUP(Table1[[#This Row],[Hauptkörper - B2 - Virgin Material]],'DD FD'!AJ:AK,2,FALSE))</f>
        <v/>
      </c>
      <c r="LV108" s="578" t="str">
        <f>IF(Table1[[#This Row],[Hauptkörper - B2 - Virgin Material Anteil (in %)]]="","",Table1[[#This Row],[Hauptkörper - B2 - Virgin Material Anteil (in %)]])</f>
        <v/>
      </c>
      <c r="LW108" s="577" t="str">
        <f>IF(Table1[[#This Row],[Hauptkörper - B2 - Recyceltes Material]]="","",VLOOKUP(Table1[[#This Row],[Hauptkörper - B2 - Recyceltes Material]],'DD FD'!AL:AM,2,FALSE))</f>
        <v/>
      </c>
      <c r="LX108" s="578" t="str">
        <f>IF(Table1[[#This Row],[Hauptkörper - B2 - Recyceltes Material Anteil (in %)]]="","",Table1[[#This Row],[Hauptkörper - B2 - Recyceltes Material Anteil (in %)]])</f>
        <v/>
      </c>
      <c r="LY108" s="577" t="str">
        <f>IF(Table1[[#This Row],[Hauptkörper - B2 - Beschichtung]]="","",VLOOKUP(Table1[[#This Row],[Hauptkörper - B2 - Beschichtung]],'DD FD'!AE:AF,2,FALSE))</f>
        <v/>
      </c>
      <c r="LZ108" s="580" t="str">
        <f>IF(Table1[[#This Row],[Hauptkörper - B2 - Beschichtung Anteil (in %)]]="","",Table1[[#This Row],[Hauptkörper - B2 - Beschichtung Anteil (in %)]])</f>
        <v/>
      </c>
      <c r="MA108" s="576" t="str">
        <f>IF(Table1[[#This Row],[Hauptkörper - B3 - Art]]="","",VLOOKUP(Table1[[#This Row],[Hauptkörper - B3 - Art]],'DD FD'!B:C,2,FALSE))</f>
        <v/>
      </c>
      <c r="MB108" s="577" t="str">
        <f>IF(Table1[[#This Row],[Hauptkörper - B3 - Fraktion]]="","",VLOOKUP(Table1[[#This Row],[Hauptkörper - B3 - Fraktion]],'DD FD'!H:J,3,FALSE))</f>
        <v/>
      </c>
      <c r="MC108" s="574" t="str">
        <f>IF(Table1[[#This Row],[Hauptkörper - B3 - Gewicht
(in G)]]="","",Table1[[#This Row],[Hauptkörper - B3 - Gewicht
(in G)]])</f>
        <v/>
      </c>
      <c r="MD108" s="574" t="str">
        <f>IF(Table1[[#This Row],[Hauptkörper - B3 - Lizenzierungs-pflichtig? (X=Ja)]]="","",Table1[[#This Row],[Hauptkörper - B3 - Lizenzierungs-pflichtig? (X=Ja)]])</f>
        <v/>
      </c>
      <c r="ME108" s="577" t="str">
        <f>IF(Table1[[#This Row],[Hauptkörper - B3 - Virgin Material]]="","",VLOOKUP(Table1[[#This Row],[Hauptkörper - B3 - Virgin Material]],'DD FD'!AJ:AK,2,FALSE))</f>
        <v/>
      </c>
      <c r="MF108" s="578" t="str">
        <f>IF(Table1[[#This Row],[Hauptkörper - B3 - Virgin Material Anteil (in %)]]="","",Table1[[#This Row],[Hauptkörper - B3 - Virgin Material Anteil (in %)]])</f>
        <v/>
      </c>
      <c r="MG108" s="577" t="str">
        <f>IF(Table1[[#This Row],[Hauptkörper - B3 - Recyceltes Material]]="","",VLOOKUP(Table1[[#This Row],[Hauptkörper - B3 - Recyceltes Material]],'DD FD'!AL:AM,2,FALSE))</f>
        <v/>
      </c>
      <c r="MH108" s="578" t="str">
        <f>IF(Table1[[#This Row],[Hauptkörper - B3 - Recyceltes Material Anteil (in %)]]="","",Table1[[#This Row],[Hauptkörper - B3 - Recyceltes Material Anteil (in %)]])</f>
        <v/>
      </c>
      <c r="MI108" s="577" t="str">
        <f>IF(Table1[[#This Row],[Hauptkörper - B3 - Beschichtung]]="","",VLOOKUP(Table1[[#This Row],[Hauptkörper - B3 - Beschichtung]],'DD FD'!AE:AF,2,FALSE))</f>
        <v/>
      </c>
      <c r="MJ108" s="580" t="str">
        <f>IF(Table1[[#This Row],[Hauptkörper - B3 - Beschichtung Anteil (in %)]]="","",Table1[[#This Row],[Hauptkörper - B3 - Beschichtung Anteil (in %)]])</f>
        <v/>
      </c>
      <c r="MK108" s="576" t="str">
        <f>IF(Table1[[#This Row],[Verschluss - B1 - Art]]="","",VLOOKUP(Table1[[#This Row],[Verschluss - B1 - Art]],'DD FD'!D:E,2,FALSE))</f>
        <v/>
      </c>
      <c r="ML108" s="577" t="str">
        <f>IF(Table1[[#This Row],[Verschluss - B1 - Fraktion]]="","",VLOOKUP(Table1[[#This Row],[Verschluss - B1 - Fraktion]],'DD FD'!H:J,3,FALSE))</f>
        <v/>
      </c>
      <c r="MM108" s="574" t="str">
        <f>IF(Table1[[#This Row],[Verschluss - B1 - Gewicht (in G)]]="","",Table1[[#This Row],[Verschluss - B1 - Gewicht (in G)]])</f>
        <v/>
      </c>
      <c r="MN108" s="574" t="str">
        <f>IF(Table1[[#This Row],[Verschluss - B1 - Lizenzierungs-pflichtig? (X=Ja)]]="","",Table1[[#This Row],[Verschluss - B1 - Lizenzierungs-pflichtig? (X=Ja)]])</f>
        <v/>
      </c>
      <c r="MO108" s="574" t="str">
        <f>IF(Table1[[#This Row],[Verschluss - B1 - Trennbar vom Hauptkörper? (X=Ja)]]="","",Table1[[#This Row],[Verschluss - B1 - Trennbar vom Hauptkörper? (X=Ja)]])</f>
        <v/>
      </c>
      <c r="MP108" s="577" t="str">
        <f>IF(Table1[[#This Row],[Verschluss - B1 - Virgin Material]]="","",VLOOKUP(Table1[[#This Row],[Verschluss - B1 - Virgin Material]],'DD FD'!AJ:AK,2,FALSE))</f>
        <v/>
      </c>
      <c r="MQ108" s="578" t="str">
        <f>IF(Table1[[#This Row],[Verschluss - B1 - Virgin Material Anteil (in %)]]="","",Table1[[#This Row],[Verschluss - B1 - Virgin Material Anteil (in %)]])</f>
        <v/>
      </c>
      <c r="MR108" s="577" t="str">
        <f>IF(Table1[[#This Row],[Verschluss - B1 - Recyceltes Material]]="","",VLOOKUP(Table1[[#This Row],[Verschluss - B1 - Recyceltes Material]],'DD FD'!AL:AM,2,FALSE))</f>
        <v/>
      </c>
      <c r="MS108" s="578" t="str">
        <f>IF(Table1[[#This Row],[Verschluss - B1 - Recyceltes Material Anteil (in %)]]="","",Table1[[#This Row],[Verschluss - B1 - Recyceltes Material Anteil (in %)]])</f>
        <v/>
      </c>
      <c r="MT108" s="577" t="str">
        <f>IF(Table1[[#This Row],[Verschluss - B1 - Beschichtung]]="","",VLOOKUP(Table1[[#This Row],[Verschluss - B1 - Beschichtung]],'DD FD'!AE:AF,2,FALSE))</f>
        <v/>
      </c>
      <c r="MU108" s="580" t="str">
        <f>IF(Table1[[#This Row],[Verschluss - B1 - Beschichtung Anteil (in %)]]="","",Table1[[#This Row],[Verschluss - B1 - Beschichtung Anteil (in %)]])</f>
        <v/>
      </c>
      <c r="MV108" s="576" t="str">
        <f>IF(Table1[[#This Row],[Verschluss - B2 - Art]]="","",VLOOKUP(Table1[[#This Row],[Verschluss - B2 - Art]],'DD FD'!D:E,2,FALSE))</f>
        <v/>
      </c>
      <c r="MW108" s="577" t="str">
        <f>IF(Table1[[#This Row],[Verschluss - B2 - Fraktion]]="","",VLOOKUP(Table1[[#This Row],[Verschluss - B2 - Fraktion]],'DD FD'!H:J,3,FALSE))</f>
        <v/>
      </c>
      <c r="MX108" s="574" t="str">
        <f>IF(Table1[[#This Row],[Verschluss - B2 - Gewicht (in G)]]="","",Table1[[#This Row],[Verschluss - B2 - Gewicht (in G)]])</f>
        <v/>
      </c>
      <c r="MY108" s="574" t="str">
        <f>IF(Table1[[#This Row],[Verschluss - B2 - Lizenzierungs-pflichtig? (X=Ja)]]="","",Table1[[#This Row],[Verschluss - B2 - Lizenzierungs-pflichtig? (X=Ja)]])</f>
        <v/>
      </c>
      <c r="MZ108" s="574" t="str">
        <f>IF(Table1[[#This Row],[Verschluss - B2 - Trennbar vom Hauptkörper? (X=Ja)]]="","",Table1[[#This Row],[Verschluss - B2 - Trennbar vom Hauptkörper? (X=Ja)]])</f>
        <v/>
      </c>
      <c r="NA108" s="577" t="str">
        <f>IF(Table1[[#This Row],[Verschluss - B2 - Virgin Material]]="","",VLOOKUP(Table1[[#This Row],[Verschluss - B2 - Virgin Material]],'DD FD'!AJ:AK,2,FALSE))</f>
        <v/>
      </c>
      <c r="NB108" s="578" t="str">
        <f>IF(Table1[[#This Row],[Verschluss - B2 - Virgin Material Anteil (in %)]]="","",Table1[[#This Row],[Verschluss - B2 - Virgin Material Anteil (in %)]])</f>
        <v/>
      </c>
      <c r="NC108" s="577" t="str">
        <f>IF(Table1[[#This Row],[Verschluss - B2 - Recyceltes Material]]="","",VLOOKUP(Table1[[#This Row],[Verschluss - B2 - Recyceltes Material]],'DD FD'!AL:AM,2,FALSE))</f>
        <v/>
      </c>
      <c r="ND108" s="578" t="str">
        <f>IF(Table1[[#This Row],[Verschluss - B2 - Recyceltes Material Anteil (in %)]]="","",Table1[[#This Row],[Verschluss - B2 - Recyceltes Material Anteil (in %)]])</f>
        <v/>
      </c>
      <c r="NE108" s="577" t="str">
        <f>IF(Table1[[#This Row],[Verschluss - B2 - Beschichtung]]="","",VLOOKUP(Table1[[#This Row],[Verschluss - B2 - Beschichtung]],'DD FD'!AE:AF,2,FALSE))</f>
        <v/>
      </c>
      <c r="NF108" s="580" t="str">
        <f>IF(Table1[[#This Row],[Verschluss - B2 - Beschichtung Anteil (in %)]]="","",Table1[[#This Row],[Verschluss - B2 - Beschichtung Anteil (in %)]])</f>
        <v/>
      </c>
      <c r="NG108" s="576" t="str">
        <f>IF(Table1[[#This Row],[Verschluss - B3 - Art]]="","",VLOOKUP(Table1[[#This Row],[Verschluss - B3 - Art]],'DD FD'!D:E,2,FALSE))</f>
        <v/>
      </c>
      <c r="NH108" s="577" t="str">
        <f>IF(Table1[[#This Row],[Verschluss - B3 - Fraktion]]="","",VLOOKUP(Table1[[#This Row],[Verschluss - B3 - Fraktion]],'DD FD'!H:J,3,FALSE))</f>
        <v/>
      </c>
      <c r="NI108" s="574" t="str">
        <f>IF(Table1[[#This Row],[Verschluss - B3 - Gewicht (in G)]]="","",Table1[[#This Row],[Verschluss - B3 - Gewicht (in G)]])</f>
        <v/>
      </c>
      <c r="NJ108" s="574" t="str">
        <f>IF(Table1[[#This Row],[Verschluss - B3 - Lizenzierungs-pflichtig? (X=Ja)]]="","",Table1[[#This Row],[Verschluss - B3 - Lizenzierungs-pflichtig? (X=Ja)]])</f>
        <v/>
      </c>
      <c r="NK108" s="574" t="str">
        <f>IF(Table1[[#This Row],[Verschluss - B3 - Trennbar vom Hauptkörper? (X=Ja)]]="","",Table1[[#This Row],[Verschluss - B3 - Trennbar vom Hauptkörper? (X=Ja)]])</f>
        <v/>
      </c>
      <c r="NL108" s="577" t="str">
        <f>IF(Table1[[#This Row],[Verschluss - B3 - Virgin Material]]="","",VLOOKUP(Table1[[#This Row],[Verschluss - B3 - Virgin Material]],'DD FD'!AJ:AK,2,FALSE))</f>
        <v/>
      </c>
      <c r="NM108" s="578" t="str">
        <f>IF(Table1[[#This Row],[Verschluss - B3 - Virgin Material Anteil (in %)]]="","",Table1[[#This Row],[Verschluss - B3 - Virgin Material Anteil (in %)]])</f>
        <v/>
      </c>
      <c r="NN108" s="577" t="str">
        <f>IF(Table1[[#This Row],[Verschluss - B3 - Recyceltes Material]]="","",VLOOKUP(Table1[[#This Row],[Verschluss - B3 - Recyceltes Material]],'DD FD'!AL:AM,2,FALSE))</f>
        <v/>
      </c>
      <c r="NO108" s="578" t="str">
        <f>IF(Table1[[#This Row],[Verschluss - B3 - Recyceltes Material Anteil (in %)]]="","",Table1[[#This Row],[Verschluss - B3 - Recyceltes Material Anteil (in %)]])</f>
        <v/>
      </c>
      <c r="NP108" s="577" t="str">
        <f>IF(Table1[[#This Row],[Verschluss - B3 - Beschichtung]]="","",VLOOKUP(Table1[[#This Row],[Verschluss - B3 - Beschichtung]],'DD FD'!AE:AF,2,FALSE))</f>
        <v/>
      </c>
      <c r="NQ108" s="580" t="str">
        <f>IF(Table1[[#This Row],[Verschluss - B3 - Beschichtung Anteil (in %)]]="","",Table1[[#This Row],[Verschluss - B3 - Beschichtung Anteil (in %)]])</f>
        <v/>
      </c>
      <c r="NR108" s="576" t="str">
        <f>IF(Table1[[#This Row],[Etikett - B1 - Art]]="","",VLOOKUP(Table1[[#This Row],[Etikett - B1 - Art]],'DD FD'!F:G,2,FALSE))</f>
        <v/>
      </c>
      <c r="NS108" s="577" t="str">
        <f>IF(Table1[[#This Row],[Etikett - B1 - Fraktion]]="","",VLOOKUP(Table1[[#This Row],[Etikett - B1 - Fraktion]],'DD FD'!H:J,3,FALSE))</f>
        <v/>
      </c>
      <c r="NT108" s="574" t="str">
        <f>IF(Table1[[#This Row],[Etikett - B1 - Gewicht (in G)]]="","",Table1[[#This Row],[Etikett - B1 - Gewicht (in G)]])</f>
        <v/>
      </c>
      <c r="NU108" s="574" t="str">
        <f>IF(Table1[[#This Row],[Etikett - B1 - Lizenzierungs-pflichtig? (X=Ja)]]="","",Table1[[#This Row],[Etikett - B1 - Lizenzierungs-pflichtig? (X=Ja)]])</f>
        <v/>
      </c>
      <c r="NV108" s="574" t="str">
        <f>IF(Table1[[#This Row],[Etikett - B1 - Trennbar vom Hauptkörper? (X=Ja)]]="","",Table1[[#This Row],[Etikett - B1 - Trennbar vom Hauptkörper? (X=Ja)]])</f>
        <v/>
      </c>
      <c r="NW108" s="577" t="str">
        <f>IF(Table1[[#This Row],[Etikett - B1 - Virgin Material]]="","",VLOOKUP(Table1[[#This Row],[Etikett - B1 - Virgin Material]],'DD FD'!AJ:AK,2,FALSE))</f>
        <v/>
      </c>
      <c r="NX108" s="578" t="str">
        <f>IF(Table1[[#This Row],[Etikett - B1 - Virgin Material Anteil (in %)]]="","",Table1[[#This Row],[Etikett - B1 - Virgin Material Anteil (in %)]])</f>
        <v/>
      </c>
      <c r="NY108" s="577" t="str">
        <f>IF(Table1[[#This Row],[Etikett - B1 - Recyceltes Material]]="","",VLOOKUP(Table1[[#This Row],[Etikett - B1 - Recyceltes Material]],'DD FD'!AL:AM,2,FALSE))</f>
        <v/>
      </c>
      <c r="NZ108" s="578" t="str">
        <f>IF(Table1[[#This Row],[Etikett - B1 - Recyceltes Material Anteil (in %)]]="","",Table1[[#This Row],[Etikett - B1 - Recyceltes Material Anteil (in %)]])</f>
        <v/>
      </c>
      <c r="OA108" s="577" t="str">
        <f>IF(Table1[[#This Row],[Etikett - B1 - Beschichtung]]="","",VLOOKUP(Table1[[#This Row],[Etikett - B1 - Beschichtung]],'DD FD'!AE:AF,2,FALSE))</f>
        <v/>
      </c>
      <c r="OB108" s="580" t="str">
        <f>IF(Table1[[#This Row],[Etikett - B1 - Beschichtung Anteil (in %)]]="","",Table1[[#This Row],[Etikett - B1 - Beschichtung Anteil (in %)]])</f>
        <v/>
      </c>
      <c r="OC108" s="576" t="str">
        <f>IF(Table1[[#This Row],[Etikett - B2 - Art]]="","",VLOOKUP(Table1[[#This Row],[Etikett - B2 - Art]],'DD FD'!F:G,2,FALSE))</f>
        <v/>
      </c>
      <c r="OD108" s="577" t="str">
        <f>IF(Table1[[#This Row],[Etikett - B2 - Fraktion]]="","",VLOOKUP(Table1[[#This Row],[Etikett - B2 - Fraktion]],'DD FD'!H:J,3,FALSE))</f>
        <v/>
      </c>
      <c r="OE108" s="574" t="str">
        <f>IF(Table1[[#This Row],[Etikett - B2 - Gewicht (in G)]]="","",Table1[[#This Row],[Etikett - B2 - Gewicht (in G)]])</f>
        <v/>
      </c>
      <c r="OF108" s="574" t="str">
        <f>IF(Table1[[#This Row],[Etikett - B2 - Lizenzierungs-pflichtig? (X=Ja)]]="","",Table1[[#This Row],[Etikett - B2 - Lizenzierungs-pflichtig? (X=Ja)]])</f>
        <v/>
      </c>
      <c r="OG108" s="574" t="str">
        <f>IF(Table1[[#This Row],[Etikett - B2 - Trennbar vom Hauptkörper? (X=Ja)]]="","",Table1[[#This Row],[Etikett - B2 - Trennbar vom Hauptkörper? (X=Ja)]])</f>
        <v/>
      </c>
      <c r="OH108" s="577" t="str">
        <f>IF(Table1[[#This Row],[Etikett - B2 - Virgin Material]]="","",VLOOKUP(Table1[[#This Row],[Etikett - B2 - Virgin Material]],'DD FD'!AJ:AK,2,FALSE))</f>
        <v/>
      </c>
      <c r="OI108" s="578" t="str">
        <f>IF(Table1[[#This Row],[Etikett - B2 - Virgin Material Anteil (in %)]]="","",Table1[[#This Row],[Etikett - B2 - Virgin Material Anteil (in %)]])</f>
        <v/>
      </c>
      <c r="OJ108" s="577" t="str">
        <f>IF(Table1[[#This Row],[Etikett - B2 - Recyceltes Material]]="","",VLOOKUP(Table1[[#This Row],[Etikett - B2 - Recyceltes Material]],'DD FD'!AL:AM,2,FALSE))</f>
        <v/>
      </c>
      <c r="OK108" s="578" t="str">
        <f>IF(Table1[[#This Row],[Etikett - B2 - Recyceltes Material Anteil (in %)]]="","",Table1[[#This Row],[Etikett - B2 - Recyceltes Material Anteil (in %)]])</f>
        <v/>
      </c>
      <c r="OL108" s="577" t="str">
        <f>IF(Table1[[#This Row],[Etikett - B2 - Beschichtung]]="","",VLOOKUP(Table1[[#This Row],[Etikett - B2 - Beschichtung]],'DD FD'!AE:AF,2,FALSE))</f>
        <v/>
      </c>
      <c r="OM108" s="580" t="str">
        <f>IF(Table1[[#This Row],[Etikett - B2 - Beschichtung Anteil (in %)]]="","",Table1[[#This Row],[Etikett - B2 - Beschichtung Anteil (in %)]])</f>
        <v/>
      </c>
      <c r="ON108" s="576" t="str">
        <f>IF(Table1[[#This Row],[Etikett - B3 - Art]]="","",VLOOKUP(Table1[[#This Row],[Etikett - B3 - Art]],'DD FD'!F:G,2,FALSE))</f>
        <v/>
      </c>
      <c r="OO108" s="577" t="str">
        <f>IF(Table1[[#This Row],[Etikett - B3 - Fraktion]]="","",VLOOKUP(Table1[[#This Row],[Etikett - B3 - Fraktion]],'DD FD'!H:J,3,FALSE))</f>
        <v/>
      </c>
      <c r="OP108" s="574" t="str">
        <f>IF(Table1[[#This Row],[Etikett - B3 - Gewicht (in G)]]="","",Table1[[#This Row],[Etikett - B3 - Gewicht (in G)]])</f>
        <v/>
      </c>
      <c r="OQ108" s="574" t="str">
        <f>IF(Table1[[#This Row],[Etikett - B3 - Lizenzierungs-pflichtig? (X=Ja)]]="","",Table1[[#This Row],[Etikett - B3 - Lizenzierungs-pflichtig? (X=Ja)]])</f>
        <v/>
      </c>
      <c r="OR108" s="574" t="str">
        <f>IF(Table1[[#This Row],[Etikett - B3 - Trennbar vom Hauptkörper? (X=Ja)]]="","",Table1[[#This Row],[Etikett - B3 - Trennbar vom Hauptkörper? (X=Ja)]])</f>
        <v/>
      </c>
      <c r="OS108" s="577" t="str">
        <f>IF(Table1[[#This Row],[Etikett - B3 - Virgin Material]]="","",VLOOKUP(Table1[[#This Row],[Etikett - B3 - Virgin Material]],'DD FD'!AJ:AK,2,FALSE))</f>
        <v/>
      </c>
      <c r="OT108" s="578" t="str">
        <f>IF(Table1[[#This Row],[Etikett - B3 - Virgin Material Anteil (in %)]]="","",Table1[[#This Row],[Etikett - B3 - Virgin Material Anteil (in %)]])</f>
        <v/>
      </c>
      <c r="OU108" s="577" t="str">
        <f>IF(Table1[[#This Row],[Etikett - B3 - Recyceltes Material]]="","",VLOOKUP(Table1[[#This Row],[Etikett - B3 - Recyceltes Material]],'DD FD'!AL:AM,2,FALSE))</f>
        <v/>
      </c>
      <c r="OV108" s="578" t="str">
        <f>IF(Table1[[#This Row],[Etikett - B3 - Recyceltes Material Anteil (in %)]]="","",Table1[[#This Row],[Etikett - B3 - Recyceltes Material Anteil (in %)]])</f>
        <v/>
      </c>
      <c r="OW108" s="577" t="str">
        <f>IF(Table1[[#This Row],[Etikett - B3 - Beschichtung]]="","",VLOOKUP(Table1[[#This Row],[Etikett - B3 - Beschichtung]],'DD FD'!AE:AF,2,FALSE))</f>
        <v/>
      </c>
      <c r="OX108" s="613" t="str">
        <f>IF(Table1[[#This Row],[Etikett - B3 - Beschichtung Anteil (in %)]]="","",Table1[[#This Row],[Etikett - B3 - Beschichtung Anteil (in %)]])</f>
        <v/>
      </c>
      <c r="OY108" s="618">
        <f>ROUNDUP(SUM(
IF(AND(LH108='DD FD'!$J$7,LJ108='DD FD'!$AI$3),LI108,0),
IF(AND(LR108='DD FD'!$J$7,LT108='DD FD'!$AI$3),LS108,0),
IF(AND(MB108='DD FD'!$J$7,MD108='DD FD'!$AI$3),MC108,0),
IF(AND(ML108='DD FD'!$J$7,MN108='DD FD'!$AI$3),MM108,0),
IF(AND(MW108='DD FD'!$J$7,MY108='DD FD'!$AI$3),MX108,0),
IF(AND(NH108='DD FD'!$J$7,NJ108='DD FD'!$AI$3),NI108,0),
IF(AND(NS108='DD FD'!$J$7,NU108='DD FD'!$AI$3),NT108,0),
IF(AND(OD108='DD FD'!$J$7,OF108='DD FD'!$AI$3),OE108,0),
IF(AND(OO108='DD FD'!$J$7,OQ108='DD FD'!$AI$3),OP108,0),
),2)</f>
        <v>0</v>
      </c>
      <c r="OZ108" s="617">
        <f>ROUNDUP(SUM(
IF(AND(LH108='DD FD'!$J$6,LJ108='DD FD'!$AI$3),LI108,0),
IF(AND(LR108='DD FD'!$J$6,LT108='DD FD'!$AI$3),LS108,0),
IF(AND(MB108='DD FD'!$J$6,MD108='DD FD'!$AI$3),MC108,0),
IF(AND(ML108='DD FD'!$J$6,MN108='DD FD'!$AI$3),MM108,0),
IF(AND(MW108='DD FD'!$J$6,MY108='DD FD'!$AI$3),MX108,0),
IF(AND(NH108='DD FD'!$J$6,NJ108='DD FD'!$AI$3),NI108,0),
IF(AND(NS108='DD FD'!$J$6,NU108='DD FD'!$AI$3),NT108,0),
IF(AND(OD108='DD FD'!$J$6,OF108='DD FD'!$AI$3),OE108,0),
IF(AND(OO108='DD FD'!$J$6,OQ108='DD FD'!$AI$3),OP108,0),
),2)</f>
        <v>0</v>
      </c>
      <c r="PA108" s="617">
        <f>ROUNDUP(SUM(
IF(AND(LH108='DD FD'!$J$10,LJ108='DD FD'!$AI$3),LI108,0),
IF(AND(LR108='DD FD'!$J$10,LT108='DD FD'!$AI$3),LS108,0),
IF(AND(MB108='DD FD'!$J$10,MD108='DD FD'!$AI$3),MC108,0),
IF(AND(ML108='DD FD'!$J$10,MN108='DD FD'!$AI$3),MM108,0),
IF(AND(MW108='DD FD'!$J$10,MY108='DD FD'!$AI$3),MX108,0),
IF(AND(NH108='DD FD'!$J$10,NJ108='DD FD'!$AI$3),NI108,0),
IF(AND(NS108='DD FD'!$J$10,NU108='DD FD'!$AI$3),NT108,0),
IF(AND(OD108='DD FD'!$J$10,OF108='DD FD'!$AI$3),OE108,0),
IF(AND(OO108='DD FD'!$J$10,OQ108='DD FD'!$AI$3),OP108,0),
),2)</f>
        <v>0</v>
      </c>
      <c r="PB108" s="617">
        <f>ROUNDUP(SUM(
IF(AND(LH108='DD FD'!$J$8,LJ108='DD FD'!$AI$3),LI108,0),
IF(AND(LR108='DD FD'!$J$8,LT108='DD FD'!$AI$3),LS108,0),
IF(AND(MB108='DD FD'!$J$8,MD108='DD FD'!$AI$3),MC108,0),
IF(AND(ML108='DD FD'!$J$8,MN108='DD FD'!$AI$3),MM108,0),
IF(AND(MW108='DD FD'!$J$8,MY108='DD FD'!$AI$3),MX108,0),
IF(AND(NH108='DD FD'!$J$8,NJ108='DD FD'!$AI$3),NI108,0),
IF(AND(NS108='DD FD'!$J$8,NU108='DD FD'!$AI$3),NT108,0),
IF(AND(OD108='DD FD'!$J$8,OF108='DD FD'!$AI$3),OE108,0),
IF(AND(OO108='DD FD'!$J$8,OQ108='DD FD'!$AI$3),OP108,0),
),2)</f>
        <v>0</v>
      </c>
      <c r="PC108" s="617">
        <f>ROUNDUP(SUM(
IF(AND(LH108='DD FD'!$J$5,LJ108='DD FD'!$AI$3),LI108,0),
IF(AND(LR108='DD FD'!$J$5,LT108='DD FD'!$AI$3),LS108,0),
IF(AND(MB108='DD FD'!$J$5,MD108='DD FD'!$AI$3),MC108,0),
IF(AND(ML108='DD FD'!$J$5,MN108='DD FD'!$AI$3),MM108,0),
IF(AND(MW108='DD FD'!$J$5,MY108='DD FD'!$AI$3),MX108,0),
IF(AND(NH108='DD FD'!$J$5,NJ108='DD FD'!$AI$3),NI108,0),
IF(AND(NS108='DD FD'!$J$5,NU108='DD FD'!$AI$3),NT108,0),
IF(AND(OD108='DD FD'!$J$5,OF108='DD FD'!$AI$3),OE108,0),
IF(AND(OO108='DD FD'!$J$5,OQ108='DD FD'!$AI$3),OP108,0),
),2)</f>
        <v>0</v>
      </c>
      <c r="PD108" s="617">
        <f>ROUNDUP(SUM(
IF(AND(LH108='DD FD'!$J$9,LJ108='DD FD'!$AI$3),LI108,0),
IF(AND(LR108='DD FD'!$J$9,LT108='DD FD'!$AI$3),LS108,0),
IF(AND(MB108='DD FD'!$J$9,MD108='DD FD'!$AI$3),MC108,0),
IF(AND(ML108='DD FD'!$J$9,MN108='DD FD'!$AI$3),MM108,0),
IF(AND(MW108='DD FD'!$J$9,MY108='DD FD'!$AI$3),MX108,0),
IF(AND(NH108='DD FD'!$J$9,NJ108='DD FD'!$AI$3),NI108,0),
IF(AND(NS108='DD FD'!$J$9,NU108='DD FD'!$AI$3),NT108,0),
IF(AND(OD108='DD FD'!$J$9,OF108='DD FD'!$AI$3),OE108,0),
IF(AND(OO108='DD FD'!$J$9,OQ108='DD FD'!$AI$3),OP108,0),
),2)</f>
        <v>0</v>
      </c>
      <c r="PE108" s="617">
        <f>ROUNDUP(SUM(
IF(AND(LH108='DD FD'!$J$4,LJ108='DD FD'!$AI$3),LI108,0),
IF(AND(LR108='DD FD'!$J$4,LT108='DD FD'!$AI$3),LS108,0),
IF(AND(MB108='DD FD'!$J$4,MD108='DD FD'!$AI$3),MC108,0),
IF(AND(ML108='DD FD'!$J$4,MN108='DD FD'!$AI$3),MM108,0),
IF(AND(MW108='DD FD'!$J$4,MY108='DD FD'!$AI$3),MX108,0),
IF(AND(NH108='DD FD'!$J$4,NJ108='DD FD'!$AI$3),NI108,0),
IF(AND(NS108='DD FD'!$J$4,NU108='DD FD'!$AI$3),NT108,0),
IF(AND(OD108='DD FD'!$J$4,OF108='DD FD'!$AI$3),OE108,0),
IF(AND(OO108='DD FD'!$J$4,OQ108='DD FD'!$AI$3),OP108,0),
),2)</f>
        <v>0</v>
      </c>
      <c r="PF108" s="619">
        <f>ROUNDUP(SUM(
IF(AND(LH108='DD FD'!$J$11,LJ108='DD FD'!$AI$3),LI108,0),
IF(AND(LR108='DD FD'!$J$11,LT108='DD FD'!$AI$3),LS108,0),
IF(AND(MB108='DD FD'!$J$11,MD108='DD FD'!$AI$3),MC108,0),
IF(AND(ML108='DD FD'!$J$11,MN108='DD FD'!$AI$3),MM108,0),
IF(AND(MW108='DD FD'!$J$11,MY108='DD FD'!$AI$3),MX108,0),
IF(AND(NH108='DD FD'!$J$11,NJ108='DD FD'!$AI$3),NI108,0),
IF(AND(NS108='DD FD'!$J$11,NU108='DD FD'!$AI$3),NT108,0),
IF(AND(OD108='DD FD'!$J$11,OF108='DD FD'!$AI$3),OE108,0),
IF(AND(OO108='DD FD'!$J$11,OQ108='DD FD'!$AI$3),OP108,0),
),2)</f>
        <v>0</v>
      </c>
    </row>
    <row r="109" spans="1:422">
      <c r="A109" s="806"/>
      <c r="B109" s="934"/>
      <c r="C109" s="247"/>
      <c r="D109" s="842"/>
      <c r="E109" s="247"/>
      <c r="F109" s="158"/>
      <c r="G109" s="710"/>
      <c r="H109" s="712"/>
      <c r="I109" s="936"/>
      <c r="J109" s="803"/>
      <c r="K109" s="150"/>
      <c r="L109" s="146" t="str">
        <f t="shared" si="27"/>
        <v/>
      </c>
      <c r="M109" s="501" t="str">
        <f t="shared" si="44"/>
        <v/>
      </c>
      <c r="N109" s="504"/>
      <c r="O109" s="113" t="str">
        <f t="shared" si="45"/>
        <v/>
      </c>
      <c r="P109" s="114" t="str">
        <f t="shared" si="28"/>
        <v/>
      </c>
      <c r="Q109" s="152"/>
      <c r="R109" s="152"/>
      <c r="S109" s="115" t="str">
        <f t="shared" si="46"/>
        <v/>
      </c>
      <c r="T109" s="159"/>
      <c r="U109" s="159"/>
      <c r="V109" s="157"/>
      <c r="W109" s="157"/>
      <c r="X109" s="157"/>
      <c r="Y109" s="772"/>
      <c r="Z109" s="158"/>
      <c r="AA109" s="144"/>
      <c r="AB109" s="112"/>
      <c r="AC109" s="153"/>
      <c r="AD109" s="153"/>
      <c r="AE109" s="153"/>
      <c r="AF109" s="153"/>
      <c r="AG109" s="153"/>
      <c r="AH109" s="153"/>
      <c r="AI109" s="152"/>
      <c r="AJ109" s="158"/>
      <c r="AK109" s="158"/>
      <c r="AL109" s="158"/>
      <c r="AM109" s="116" t="str">
        <f t="shared" si="47"/>
        <v/>
      </c>
      <c r="AN109" s="116" t="str">
        <f t="shared" si="48"/>
        <v/>
      </c>
      <c r="AO109" s="324"/>
      <c r="AP109" s="503"/>
      <c r="AQ109" s="487" t="str">
        <f t="shared" si="49"/>
        <v/>
      </c>
      <c r="AR109" s="113" t="str">
        <f t="shared" si="29"/>
        <v/>
      </c>
      <c r="AS109" s="113" t="str">
        <f t="shared" si="30"/>
        <v/>
      </c>
      <c r="AT109" s="113" t="str">
        <f t="shared" si="31"/>
        <v/>
      </c>
      <c r="AU109" s="113" t="str">
        <f t="shared" si="32"/>
        <v/>
      </c>
      <c r="AV109" s="159"/>
      <c r="AW109" s="157"/>
      <c r="AX109" s="157"/>
      <c r="AY109" s="157"/>
      <c r="AZ109" s="157"/>
      <c r="BA109" s="116" t="str">
        <f t="shared" si="33"/>
        <v/>
      </c>
      <c r="BB109" s="316"/>
      <c r="BC109" s="116" t="str">
        <f t="shared" si="34"/>
        <v/>
      </c>
      <c r="BD109" s="133" t="str">
        <f t="shared" si="35"/>
        <v/>
      </c>
      <c r="BE109" s="157"/>
      <c r="BF109" s="1180"/>
      <c r="BG109" s="1180"/>
      <c r="BH109" s="158"/>
      <c r="BI109" s="490"/>
      <c r="BJ109" s="514" t="str">
        <f t="shared" si="50"/>
        <v/>
      </c>
      <c r="BK109" s="789"/>
      <c r="BL109" s="116" t="str">
        <f t="shared" si="51"/>
        <v/>
      </c>
      <c r="BM109" s="144"/>
      <c r="BN109" s="144"/>
      <c r="BO109" s="144"/>
      <c r="BP109" s="790"/>
      <c r="BQ109" s="790"/>
      <c r="BR109" s="790"/>
      <c r="BS109" s="116" t="str">
        <f t="shared" si="36"/>
        <v/>
      </c>
      <c r="BT109" s="790"/>
      <c r="BU109" s="808" t="str">
        <f t="shared" si="37"/>
        <v/>
      </c>
      <c r="BV109" s="791"/>
      <c r="BW109" s="144"/>
      <c r="BX109" s="20"/>
      <c r="BY109" s="20"/>
      <c r="BZ109" s="20"/>
      <c r="CA109" s="792"/>
      <c r="CB109" s="1201"/>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c r="DL109" s="144"/>
      <c r="DM109" s="144"/>
      <c r="DN109" s="144"/>
      <c r="DO109" s="144"/>
      <c r="DP109" s="144"/>
      <c r="DQ109" s="144"/>
      <c r="DR109" s="144"/>
      <c r="DS109" s="144"/>
      <c r="DT109" s="144"/>
      <c r="DU109" s="144"/>
      <c r="DV109" s="144"/>
      <c r="DW109" s="144"/>
      <c r="DX109" s="144"/>
      <c r="DY109" s="144"/>
      <c r="DZ109" s="144"/>
      <c r="EA109" s="144"/>
      <c r="EB109" s="144"/>
      <c r="EC109" s="144"/>
      <c r="ED109" s="782" t="str">
        <f t="shared" si="52"/>
        <v/>
      </c>
      <c r="EE109" s="519"/>
      <c r="EF109" s="793"/>
      <c r="EG109" s="519"/>
      <c r="EH109" s="794"/>
      <c r="EI109" s="790"/>
      <c r="EJ109" s="794"/>
      <c r="EK109" s="794"/>
      <c r="EL109" s="790"/>
      <c r="EM109" s="790"/>
      <c r="EN109" s="790"/>
      <c r="EO109" s="112" t="str">
        <f t="shared" si="38"/>
        <v/>
      </c>
      <c r="EP109" s="790"/>
      <c r="EQ109" s="488" t="str">
        <f t="shared" si="39"/>
        <v/>
      </c>
      <c r="ER109" s="1100"/>
      <c r="ES109" s="1099" t="str">
        <f t="shared" si="53"/>
        <v/>
      </c>
      <c r="ET109" s="525"/>
      <c r="EU109" s="148"/>
      <c r="EV109" s="148"/>
      <c r="EW109" s="148"/>
      <c r="EX109" s="148"/>
      <c r="EY109" s="148"/>
      <c r="EZ109" s="148"/>
      <c r="FA109" s="148"/>
      <c r="FB109" s="148"/>
      <c r="FC109" s="148"/>
      <c r="FD109" s="148"/>
      <c r="FE109" s="148"/>
      <c r="FF109" s="148"/>
      <c r="FG109" s="148"/>
      <c r="FH109" s="148"/>
      <c r="FI109" s="528"/>
      <c r="FJ109" s="513" t="str">
        <f t="shared" si="40"/>
        <v/>
      </c>
      <c r="FK109" s="158"/>
      <c r="FL109" s="850"/>
      <c r="FM109" s="850"/>
      <c r="FN109" s="850"/>
      <c r="FO109" s="850"/>
      <c r="FP109" s="850"/>
      <c r="FQ109" s="850"/>
      <c r="FR109" s="157"/>
      <c r="FS109" s="143"/>
      <c r="FT109" s="143"/>
      <c r="FU109" s="847" t="str">
        <f t="shared" si="41"/>
        <v/>
      </c>
      <c r="FV109" s="555"/>
      <c r="FW109" s="523" t="str">
        <f>IF(Table1[[#This Row],[Nonfood Inhaltstoffe - Komponente]]="","",VLOOKUP(Table1[[#This Row],[Nonfood Inhaltstoffe - Komponente]],'Dropdown Auswahl'!BJ:BK,2,FALSE))</f>
        <v/>
      </c>
      <c r="FX109" s="1013"/>
      <c r="FY109" s="1011" t="str">
        <f t="shared" si="42"/>
        <v/>
      </c>
      <c r="FZ109" s="152"/>
      <c r="GA109" s="152"/>
      <c r="GB109" s="152"/>
      <c r="GC109" s="529" t="str">
        <f t="shared" si="43"/>
        <v/>
      </c>
      <c r="GG109" s="21"/>
      <c r="GH109" s="21"/>
      <c r="GI109" s="1019"/>
      <c r="GJ109" s="1016" t="str">
        <f>IF(Table1[[#This Row],[Global Trade Item Number (GTIN)]]="","",Table1[[#This Row],[Global Trade Item Number (GTIN)]])</f>
        <v/>
      </c>
      <c r="GK109" s="555" t="str">
        <f>IF(Table1[[#This Row],[WAWI-Nr./ Kreditoren-Nummer
(ASDV)]]&lt;&gt;"",Table1[[#This Row],[WAWI-Nr./ Kreditoren-Nummer
(ASDV)]],"")</f>
        <v/>
      </c>
      <c r="GL109" s="165"/>
      <c r="GM109" s="165"/>
      <c r="GN109" s="165"/>
      <c r="GO109" s="485"/>
      <c r="GP109" s="534"/>
      <c r="GQ109" s="533"/>
      <c r="GR109" s="486"/>
      <c r="GS109" s="486"/>
      <c r="GT109" s="486"/>
      <c r="GU109" s="486"/>
      <c r="GV109" s="486"/>
      <c r="GW109" s="542"/>
      <c r="GX109" s="538"/>
      <c r="GY109" s="144"/>
      <c r="GZ109" s="480"/>
      <c r="HA109" s="158"/>
      <c r="HB109" s="480"/>
      <c r="HC109" s="480"/>
      <c r="HD109" s="480"/>
      <c r="HE109" s="480"/>
      <c r="HF109" s="480"/>
      <c r="HG109" s="480"/>
      <c r="HH109" s="538"/>
      <c r="HI109" s="480"/>
      <c r="HJ109" s="480"/>
      <c r="HK109" s="480"/>
      <c r="HL109" s="480"/>
      <c r="HM109" s="480"/>
      <c r="HN109" s="480"/>
      <c r="HO109" s="480"/>
      <c r="HP109" s="480"/>
      <c r="HQ109" s="480"/>
      <c r="HR109" s="538"/>
      <c r="HS109" s="480"/>
      <c r="HT109" s="480"/>
      <c r="HU109" s="480"/>
      <c r="HV109" s="480"/>
      <c r="HW109" s="480"/>
      <c r="HX109" s="480"/>
      <c r="HY109" s="480"/>
      <c r="HZ109" s="480"/>
      <c r="IA109" s="480"/>
      <c r="IB109" s="538"/>
      <c r="IC109" s="480"/>
      <c r="ID109" s="480"/>
      <c r="IE109" s="480"/>
      <c r="IF109" s="480"/>
      <c r="IG109" s="480"/>
      <c r="IH109" s="480"/>
      <c r="II109" s="480"/>
      <c r="IJ109" s="480"/>
      <c r="IK109" s="480"/>
      <c r="IL109" s="480"/>
      <c r="IM109" s="538"/>
      <c r="IN109" s="480"/>
      <c r="IO109" s="480"/>
      <c r="IP109" s="480"/>
      <c r="IQ109" s="480"/>
      <c r="IR109" s="480"/>
      <c r="IS109" s="480"/>
      <c r="IT109" s="480"/>
      <c r="IU109" s="480"/>
      <c r="IV109" s="480"/>
      <c r="IW109" s="480"/>
      <c r="IX109" s="538"/>
      <c r="IY109" s="480"/>
      <c r="IZ109" s="480"/>
      <c r="JA109" s="480"/>
      <c r="JB109" s="480"/>
      <c r="JC109" s="480"/>
      <c r="JD109" s="480"/>
      <c r="JE109" s="480"/>
      <c r="JF109" s="480"/>
      <c r="JG109" s="480"/>
      <c r="JH109" s="480"/>
      <c r="JI109" s="538"/>
      <c r="JJ109" s="480"/>
      <c r="JK109" s="480"/>
      <c r="JL109" s="480"/>
      <c r="JM109" s="480"/>
      <c r="JN109" s="480"/>
      <c r="JO109" s="480"/>
      <c r="JP109" s="480"/>
      <c r="JQ109" s="480"/>
      <c r="JR109" s="480"/>
      <c r="JS109" s="590"/>
      <c r="JT109" s="538"/>
      <c r="JU109" s="480"/>
      <c r="JV109" s="480"/>
      <c r="JW109" s="480"/>
      <c r="JX109" s="480"/>
      <c r="JY109" s="480"/>
      <c r="JZ109" s="480"/>
      <c r="KA109" s="480"/>
      <c r="KB109" s="480"/>
      <c r="KC109" s="480"/>
      <c r="KD109" s="480"/>
      <c r="KE109" s="538"/>
      <c r="KF109" s="480"/>
      <c r="KG109" s="480"/>
      <c r="KH109" s="480"/>
      <c r="KI109" s="480"/>
      <c r="KJ109" s="480"/>
      <c r="KK109" s="480"/>
      <c r="KL109" s="480"/>
      <c r="KM109" s="480"/>
      <c r="KN109" s="480"/>
      <c r="KO109" s="480"/>
      <c r="KR109" s="568" t="str">
        <f>IF(Table1[[#This Row],[GTIN]]&lt;&gt;"",Table1[[#This Row],[GTIN]],"")</f>
        <v/>
      </c>
      <c r="KS109" s="569" t="str">
        <f>Table1[[#This Row],[Kreditor]]</f>
        <v/>
      </c>
      <c r="KT109" s="570" t="str">
        <f>IF(Table1[[#This Row],[Gültig ab (Datum)]]&lt;&gt;"",Table1[[#This Row],[Gültig ab (Datum)]],"")</f>
        <v/>
      </c>
      <c r="KU109" s="570"/>
      <c r="KV109" s="583" t="str">
        <f>IF(Table1[[#This Row],[Artikel verpackt? 
(X=Ja)]]="","",Table1[[#This Row],[Artikel verpackt? 
(X=Ja)]])</f>
        <v/>
      </c>
      <c r="KW109" s="571" t="str">
        <f>IF(Table1[[#This Row],[Verpackung recyclingfähig?
(X=Ja)]]="","",Table1[[#This Row],[Verpackung recyclingfähig?
(X=Ja)]])</f>
        <v/>
      </c>
      <c r="KX109" s="572"/>
      <c r="KY109" s="573"/>
      <c r="KZ109" s="574"/>
      <c r="LA109" s="574"/>
      <c r="LB109" s="574"/>
      <c r="LC109" s="574"/>
      <c r="LD109" s="574"/>
      <c r="LE109" s="574"/>
      <c r="LF109" s="575"/>
      <c r="LG109" s="576" t="str">
        <f>IF(Table1[[#This Row],[Hauptkörper - B1 - Art]]="","",VLOOKUP(Table1[[#This Row],[Hauptkörper - B1 - Art]],'DD FD'!B:C,2,FALSE))</f>
        <v/>
      </c>
      <c r="LH109" s="577" t="str">
        <f>IF(Table1[[#This Row],[Hauptkörper - B1 - Fraktion]]="","",VLOOKUP(Table1[[#This Row],[Hauptkörper - B1 - Fraktion]],'DD FD'!H:J,3,FALSE))</f>
        <v/>
      </c>
      <c r="LI109" s="574" t="str">
        <f>IF(Table1[[#This Row],[Hauptkörper - B1 - Gewicht
(in G)]]="","",Table1[[#This Row],[Hauptkörper - B1 - Gewicht
(in G)]])</f>
        <v/>
      </c>
      <c r="LJ109" s="574" t="str">
        <f>IF(Table1[[#This Row],[Hauptkörper - B1 - Lizenzierungs-pflichtig? (X=Ja)]]="","",Table1[[#This Row],[Hauptkörper - B1 - Lizenzierungs-pflichtig? (X=Ja)]])</f>
        <v/>
      </c>
      <c r="LK109" s="577" t="str">
        <f>IF(Table1[[#This Row],[Hauptkörper - B1 - Virgin Material]]="","",VLOOKUP(Table1[[#This Row],[Hauptkörper - B1 - Virgin Material]],'DD FD'!AJ:AK,2,FALSE))</f>
        <v/>
      </c>
      <c r="LL109" s="578" t="str">
        <f>IF(Table1[[#This Row],[Hauptkörper - B1 - Virgin Material Anteil (in %)]]="","",Table1[[#This Row],[Hauptkörper - B1 - Virgin Material Anteil (in %)]])</f>
        <v/>
      </c>
      <c r="LM109" s="577" t="str">
        <f>IF(Table1[[#This Row],[Hauptkörper - B1 - Recyceltes Material]]="","",VLOOKUP(Table1[[#This Row],[Hauptkörper - B1 - Recyceltes Material]],'DD FD'!AL:AM,2,FALSE))</f>
        <v/>
      </c>
      <c r="LN109" s="578" t="str">
        <f>IF(Table1[[#This Row],[Hauptkörper - B1 - Recyceltes Material Anteil (in %)]]="","",Table1[[#This Row],[Hauptkörper - B1 - Recyceltes Material Anteil (in %)]])</f>
        <v/>
      </c>
      <c r="LO109" s="579" t="str">
        <f>IF(Table1[[#This Row],[Hauptkörper - B1 - Beschichtung]]="","",VLOOKUP(Table1[[#This Row],[Hauptkörper - B1 - Beschichtung]],'DD FD'!AE:AF,2,FALSE))</f>
        <v/>
      </c>
      <c r="LP109" s="580" t="str">
        <f>IF(Table1[[#This Row],[Hauptkörper - B1 - Beschichtung Anteil (in %)]]="","",Table1[[#This Row],[Hauptkörper - B1 - Beschichtung Anteil (in %)]])</f>
        <v/>
      </c>
      <c r="LQ109" s="576" t="str">
        <f>IF(Table1[[#This Row],[Hauptkörper - B2 - Art]]="","",VLOOKUP(Table1[[#This Row],[Hauptkörper - B2 - Art]],'DD FD'!B:C,2,FALSE))</f>
        <v/>
      </c>
      <c r="LR109" s="577" t="str">
        <f>IF(Table1[[#This Row],[Hauptkörper - B2 - Fraktion]]="","",VLOOKUP(Table1[[#This Row],[Hauptkörper - B2 - Fraktion]],'DD FD'!H:J,3,FALSE))</f>
        <v/>
      </c>
      <c r="LS109" s="574" t="str">
        <f>IF(Table1[[#This Row],[Hauptkörper - B2 - Gewicht
(in G)]]="","",Table1[[#This Row],[Hauptkörper - B2 - Gewicht
(in G)]])</f>
        <v/>
      </c>
      <c r="LT109" s="574" t="str">
        <f>IF(Table1[[#This Row],[Hauptkörper - B2 - Lizenzierungs-pflichtig? (X=Ja)]]="","",Table1[[#This Row],[Hauptkörper - B2 - Lizenzierungs-pflichtig? (X=Ja)]])</f>
        <v/>
      </c>
      <c r="LU109" s="577" t="str">
        <f>IF(Table1[[#This Row],[Hauptkörper - B2 - Virgin Material]]="","",VLOOKUP(Table1[[#This Row],[Hauptkörper - B2 - Virgin Material]],'DD FD'!AJ:AK,2,FALSE))</f>
        <v/>
      </c>
      <c r="LV109" s="578" t="str">
        <f>IF(Table1[[#This Row],[Hauptkörper - B2 - Virgin Material Anteil (in %)]]="","",Table1[[#This Row],[Hauptkörper - B2 - Virgin Material Anteil (in %)]])</f>
        <v/>
      </c>
      <c r="LW109" s="577" t="str">
        <f>IF(Table1[[#This Row],[Hauptkörper - B2 - Recyceltes Material]]="","",VLOOKUP(Table1[[#This Row],[Hauptkörper - B2 - Recyceltes Material]],'DD FD'!AL:AM,2,FALSE))</f>
        <v/>
      </c>
      <c r="LX109" s="578" t="str">
        <f>IF(Table1[[#This Row],[Hauptkörper - B2 - Recyceltes Material Anteil (in %)]]="","",Table1[[#This Row],[Hauptkörper - B2 - Recyceltes Material Anteil (in %)]])</f>
        <v/>
      </c>
      <c r="LY109" s="577" t="str">
        <f>IF(Table1[[#This Row],[Hauptkörper - B2 - Beschichtung]]="","",VLOOKUP(Table1[[#This Row],[Hauptkörper - B2 - Beschichtung]],'DD FD'!AE:AF,2,FALSE))</f>
        <v/>
      </c>
      <c r="LZ109" s="580" t="str">
        <f>IF(Table1[[#This Row],[Hauptkörper - B2 - Beschichtung Anteil (in %)]]="","",Table1[[#This Row],[Hauptkörper - B2 - Beschichtung Anteil (in %)]])</f>
        <v/>
      </c>
      <c r="MA109" s="576" t="str">
        <f>IF(Table1[[#This Row],[Hauptkörper - B3 - Art]]="","",VLOOKUP(Table1[[#This Row],[Hauptkörper - B3 - Art]],'DD FD'!B:C,2,FALSE))</f>
        <v/>
      </c>
      <c r="MB109" s="577" t="str">
        <f>IF(Table1[[#This Row],[Hauptkörper - B3 - Fraktion]]="","",VLOOKUP(Table1[[#This Row],[Hauptkörper - B3 - Fraktion]],'DD FD'!H:J,3,FALSE))</f>
        <v/>
      </c>
      <c r="MC109" s="574" t="str">
        <f>IF(Table1[[#This Row],[Hauptkörper - B3 - Gewicht
(in G)]]="","",Table1[[#This Row],[Hauptkörper - B3 - Gewicht
(in G)]])</f>
        <v/>
      </c>
      <c r="MD109" s="574" t="str">
        <f>IF(Table1[[#This Row],[Hauptkörper - B3 - Lizenzierungs-pflichtig? (X=Ja)]]="","",Table1[[#This Row],[Hauptkörper - B3 - Lizenzierungs-pflichtig? (X=Ja)]])</f>
        <v/>
      </c>
      <c r="ME109" s="577" t="str">
        <f>IF(Table1[[#This Row],[Hauptkörper - B3 - Virgin Material]]="","",VLOOKUP(Table1[[#This Row],[Hauptkörper - B3 - Virgin Material]],'DD FD'!AJ:AK,2,FALSE))</f>
        <v/>
      </c>
      <c r="MF109" s="578" t="str">
        <f>IF(Table1[[#This Row],[Hauptkörper - B3 - Virgin Material Anteil (in %)]]="","",Table1[[#This Row],[Hauptkörper - B3 - Virgin Material Anteil (in %)]])</f>
        <v/>
      </c>
      <c r="MG109" s="577" t="str">
        <f>IF(Table1[[#This Row],[Hauptkörper - B3 - Recyceltes Material]]="","",VLOOKUP(Table1[[#This Row],[Hauptkörper - B3 - Recyceltes Material]],'DD FD'!AL:AM,2,FALSE))</f>
        <v/>
      </c>
      <c r="MH109" s="578" t="str">
        <f>IF(Table1[[#This Row],[Hauptkörper - B3 - Recyceltes Material Anteil (in %)]]="","",Table1[[#This Row],[Hauptkörper - B3 - Recyceltes Material Anteil (in %)]])</f>
        <v/>
      </c>
      <c r="MI109" s="577" t="str">
        <f>IF(Table1[[#This Row],[Hauptkörper - B3 - Beschichtung]]="","",VLOOKUP(Table1[[#This Row],[Hauptkörper - B3 - Beschichtung]],'DD FD'!AE:AF,2,FALSE))</f>
        <v/>
      </c>
      <c r="MJ109" s="580" t="str">
        <f>IF(Table1[[#This Row],[Hauptkörper - B3 - Beschichtung Anteil (in %)]]="","",Table1[[#This Row],[Hauptkörper - B3 - Beschichtung Anteil (in %)]])</f>
        <v/>
      </c>
      <c r="MK109" s="576" t="str">
        <f>IF(Table1[[#This Row],[Verschluss - B1 - Art]]="","",VLOOKUP(Table1[[#This Row],[Verschluss - B1 - Art]],'DD FD'!D:E,2,FALSE))</f>
        <v/>
      </c>
      <c r="ML109" s="577" t="str">
        <f>IF(Table1[[#This Row],[Verschluss - B1 - Fraktion]]="","",VLOOKUP(Table1[[#This Row],[Verschluss - B1 - Fraktion]],'DD FD'!H:J,3,FALSE))</f>
        <v/>
      </c>
      <c r="MM109" s="574" t="str">
        <f>IF(Table1[[#This Row],[Verschluss - B1 - Gewicht (in G)]]="","",Table1[[#This Row],[Verschluss - B1 - Gewicht (in G)]])</f>
        <v/>
      </c>
      <c r="MN109" s="574" t="str">
        <f>IF(Table1[[#This Row],[Verschluss - B1 - Lizenzierungs-pflichtig? (X=Ja)]]="","",Table1[[#This Row],[Verschluss - B1 - Lizenzierungs-pflichtig? (X=Ja)]])</f>
        <v/>
      </c>
      <c r="MO109" s="574" t="str">
        <f>IF(Table1[[#This Row],[Verschluss - B1 - Trennbar vom Hauptkörper? (X=Ja)]]="","",Table1[[#This Row],[Verschluss - B1 - Trennbar vom Hauptkörper? (X=Ja)]])</f>
        <v/>
      </c>
      <c r="MP109" s="577" t="str">
        <f>IF(Table1[[#This Row],[Verschluss - B1 - Virgin Material]]="","",VLOOKUP(Table1[[#This Row],[Verschluss - B1 - Virgin Material]],'DD FD'!AJ:AK,2,FALSE))</f>
        <v/>
      </c>
      <c r="MQ109" s="578" t="str">
        <f>IF(Table1[[#This Row],[Verschluss - B1 - Virgin Material Anteil (in %)]]="","",Table1[[#This Row],[Verschluss - B1 - Virgin Material Anteil (in %)]])</f>
        <v/>
      </c>
      <c r="MR109" s="577" t="str">
        <f>IF(Table1[[#This Row],[Verschluss - B1 - Recyceltes Material]]="","",VLOOKUP(Table1[[#This Row],[Verschluss - B1 - Recyceltes Material]],'DD FD'!AL:AM,2,FALSE))</f>
        <v/>
      </c>
      <c r="MS109" s="578" t="str">
        <f>IF(Table1[[#This Row],[Verschluss - B1 - Recyceltes Material Anteil (in %)]]="","",Table1[[#This Row],[Verschluss - B1 - Recyceltes Material Anteil (in %)]])</f>
        <v/>
      </c>
      <c r="MT109" s="577" t="str">
        <f>IF(Table1[[#This Row],[Verschluss - B1 - Beschichtung]]="","",VLOOKUP(Table1[[#This Row],[Verschluss - B1 - Beschichtung]],'DD FD'!AE:AF,2,FALSE))</f>
        <v/>
      </c>
      <c r="MU109" s="580" t="str">
        <f>IF(Table1[[#This Row],[Verschluss - B1 - Beschichtung Anteil (in %)]]="","",Table1[[#This Row],[Verschluss - B1 - Beschichtung Anteil (in %)]])</f>
        <v/>
      </c>
      <c r="MV109" s="576" t="str">
        <f>IF(Table1[[#This Row],[Verschluss - B2 - Art]]="","",VLOOKUP(Table1[[#This Row],[Verschluss - B2 - Art]],'DD FD'!D:E,2,FALSE))</f>
        <v/>
      </c>
      <c r="MW109" s="577" t="str">
        <f>IF(Table1[[#This Row],[Verschluss - B2 - Fraktion]]="","",VLOOKUP(Table1[[#This Row],[Verschluss - B2 - Fraktion]],'DD FD'!H:J,3,FALSE))</f>
        <v/>
      </c>
      <c r="MX109" s="574" t="str">
        <f>IF(Table1[[#This Row],[Verschluss - B2 - Gewicht (in G)]]="","",Table1[[#This Row],[Verschluss - B2 - Gewicht (in G)]])</f>
        <v/>
      </c>
      <c r="MY109" s="574" t="str">
        <f>IF(Table1[[#This Row],[Verschluss - B2 - Lizenzierungs-pflichtig? (X=Ja)]]="","",Table1[[#This Row],[Verschluss - B2 - Lizenzierungs-pflichtig? (X=Ja)]])</f>
        <v/>
      </c>
      <c r="MZ109" s="574" t="str">
        <f>IF(Table1[[#This Row],[Verschluss - B2 - Trennbar vom Hauptkörper? (X=Ja)]]="","",Table1[[#This Row],[Verschluss - B2 - Trennbar vom Hauptkörper? (X=Ja)]])</f>
        <v/>
      </c>
      <c r="NA109" s="577" t="str">
        <f>IF(Table1[[#This Row],[Verschluss - B2 - Virgin Material]]="","",VLOOKUP(Table1[[#This Row],[Verschluss - B2 - Virgin Material]],'DD FD'!AJ:AK,2,FALSE))</f>
        <v/>
      </c>
      <c r="NB109" s="578" t="str">
        <f>IF(Table1[[#This Row],[Verschluss - B2 - Virgin Material Anteil (in %)]]="","",Table1[[#This Row],[Verschluss - B2 - Virgin Material Anteil (in %)]])</f>
        <v/>
      </c>
      <c r="NC109" s="577" t="str">
        <f>IF(Table1[[#This Row],[Verschluss - B2 - Recyceltes Material]]="","",VLOOKUP(Table1[[#This Row],[Verschluss - B2 - Recyceltes Material]],'DD FD'!AL:AM,2,FALSE))</f>
        <v/>
      </c>
      <c r="ND109" s="578" t="str">
        <f>IF(Table1[[#This Row],[Verschluss - B2 - Recyceltes Material Anteil (in %)]]="","",Table1[[#This Row],[Verschluss - B2 - Recyceltes Material Anteil (in %)]])</f>
        <v/>
      </c>
      <c r="NE109" s="577" t="str">
        <f>IF(Table1[[#This Row],[Verschluss - B2 - Beschichtung]]="","",VLOOKUP(Table1[[#This Row],[Verschluss - B2 - Beschichtung]],'DD FD'!AE:AF,2,FALSE))</f>
        <v/>
      </c>
      <c r="NF109" s="580" t="str">
        <f>IF(Table1[[#This Row],[Verschluss - B2 - Beschichtung Anteil (in %)]]="","",Table1[[#This Row],[Verschluss - B2 - Beschichtung Anteil (in %)]])</f>
        <v/>
      </c>
      <c r="NG109" s="576" t="str">
        <f>IF(Table1[[#This Row],[Verschluss - B3 - Art]]="","",VLOOKUP(Table1[[#This Row],[Verschluss - B3 - Art]],'DD FD'!D:E,2,FALSE))</f>
        <v/>
      </c>
      <c r="NH109" s="577" t="str">
        <f>IF(Table1[[#This Row],[Verschluss - B3 - Fraktion]]="","",VLOOKUP(Table1[[#This Row],[Verschluss - B3 - Fraktion]],'DD FD'!H:J,3,FALSE))</f>
        <v/>
      </c>
      <c r="NI109" s="574" t="str">
        <f>IF(Table1[[#This Row],[Verschluss - B3 - Gewicht (in G)]]="","",Table1[[#This Row],[Verschluss - B3 - Gewicht (in G)]])</f>
        <v/>
      </c>
      <c r="NJ109" s="574" t="str">
        <f>IF(Table1[[#This Row],[Verschluss - B3 - Lizenzierungs-pflichtig? (X=Ja)]]="","",Table1[[#This Row],[Verschluss - B3 - Lizenzierungs-pflichtig? (X=Ja)]])</f>
        <v/>
      </c>
      <c r="NK109" s="574" t="str">
        <f>IF(Table1[[#This Row],[Verschluss - B3 - Trennbar vom Hauptkörper? (X=Ja)]]="","",Table1[[#This Row],[Verschluss - B3 - Trennbar vom Hauptkörper? (X=Ja)]])</f>
        <v/>
      </c>
      <c r="NL109" s="577" t="str">
        <f>IF(Table1[[#This Row],[Verschluss - B3 - Virgin Material]]="","",VLOOKUP(Table1[[#This Row],[Verschluss - B3 - Virgin Material]],'DD FD'!AJ:AK,2,FALSE))</f>
        <v/>
      </c>
      <c r="NM109" s="578" t="str">
        <f>IF(Table1[[#This Row],[Verschluss - B3 - Virgin Material Anteil (in %)]]="","",Table1[[#This Row],[Verschluss - B3 - Virgin Material Anteil (in %)]])</f>
        <v/>
      </c>
      <c r="NN109" s="577" t="str">
        <f>IF(Table1[[#This Row],[Verschluss - B3 - Recyceltes Material]]="","",VLOOKUP(Table1[[#This Row],[Verschluss - B3 - Recyceltes Material]],'DD FD'!AL:AM,2,FALSE))</f>
        <v/>
      </c>
      <c r="NO109" s="578" t="str">
        <f>IF(Table1[[#This Row],[Verschluss - B3 - Recyceltes Material Anteil (in %)]]="","",Table1[[#This Row],[Verschluss - B3 - Recyceltes Material Anteil (in %)]])</f>
        <v/>
      </c>
      <c r="NP109" s="577" t="str">
        <f>IF(Table1[[#This Row],[Verschluss - B3 - Beschichtung]]="","",VLOOKUP(Table1[[#This Row],[Verschluss - B3 - Beschichtung]],'DD FD'!AE:AF,2,FALSE))</f>
        <v/>
      </c>
      <c r="NQ109" s="580" t="str">
        <f>IF(Table1[[#This Row],[Verschluss - B3 - Beschichtung Anteil (in %)]]="","",Table1[[#This Row],[Verschluss - B3 - Beschichtung Anteil (in %)]])</f>
        <v/>
      </c>
      <c r="NR109" s="576" t="str">
        <f>IF(Table1[[#This Row],[Etikett - B1 - Art]]="","",VLOOKUP(Table1[[#This Row],[Etikett - B1 - Art]],'DD FD'!F:G,2,FALSE))</f>
        <v/>
      </c>
      <c r="NS109" s="577" t="str">
        <f>IF(Table1[[#This Row],[Etikett - B1 - Fraktion]]="","",VLOOKUP(Table1[[#This Row],[Etikett - B1 - Fraktion]],'DD FD'!H:J,3,FALSE))</f>
        <v/>
      </c>
      <c r="NT109" s="574" t="str">
        <f>IF(Table1[[#This Row],[Etikett - B1 - Gewicht (in G)]]="","",Table1[[#This Row],[Etikett - B1 - Gewicht (in G)]])</f>
        <v/>
      </c>
      <c r="NU109" s="574" t="str">
        <f>IF(Table1[[#This Row],[Etikett - B1 - Lizenzierungs-pflichtig? (X=Ja)]]="","",Table1[[#This Row],[Etikett - B1 - Lizenzierungs-pflichtig? (X=Ja)]])</f>
        <v/>
      </c>
      <c r="NV109" s="574" t="str">
        <f>IF(Table1[[#This Row],[Etikett - B1 - Trennbar vom Hauptkörper? (X=Ja)]]="","",Table1[[#This Row],[Etikett - B1 - Trennbar vom Hauptkörper? (X=Ja)]])</f>
        <v/>
      </c>
      <c r="NW109" s="577" t="str">
        <f>IF(Table1[[#This Row],[Etikett - B1 - Virgin Material]]="","",VLOOKUP(Table1[[#This Row],[Etikett - B1 - Virgin Material]],'DD FD'!AJ:AK,2,FALSE))</f>
        <v/>
      </c>
      <c r="NX109" s="578" t="str">
        <f>IF(Table1[[#This Row],[Etikett - B1 - Virgin Material Anteil (in %)]]="","",Table1[[#This Row],[Etikett - B1 - Virgin Material Anteil (in %)]])</f>
        <v/>
      </c>
      <c r="NY109" s="577" t="str">
        <f>IF(Table1[[#This Row],[Etikett - B1 - Recyceltes Material]]="","",VLOOKUP(Table1[[#This Row],[Etikett - B1 - Recyceltes Material]],'DD FD'!AL:AM,2,FALSE))</f>
        <v/>
      </c>
      <c r="NZ109" s="578" t="str">
        <f>IF(Table1[[#This Row],[Etikett - B1 - Recyceltes Material Anteil (in %)]]="","",Table1[[#This Row],[Etikett - B1 - Recyceltes Material Anteil (in %)]])</f>
        <v/>
      </c>
      <c r="OA109" s="577" t="str">
        <f>IF(Table1[[#This Row],[Etikett - B1 - Beschichtung]]="","",VLOOKUP(Table1[[#This Row],[Etikett - B1 - Beschichtung]],'DD FD'!AE:AF,2,FALSE))</f>
        <v/>
      </c>
      <c r="OB109" s="580" t="str">
        <f>IF(Table1[[#This Row],[Etikett - B1 - Beschichtung Anteil (in %)]]="","",Table1[[#This Row],[Etikett - B1 - Beschichtung Anteil (in %)]])</f>
        <v/>
      </c>
      <c r="OC109" s="576" t="str">
        <f>IF(Table1[[#This Row],[Etikett - B2 - Art]]="","",VLOOKUP(Table1[[#This Row],[Etikett - B2 - Art]],'DD FD'!F:G,2,FALSE))</f>
        <v/>
      </c>
      <c r="OD109" s="577" t="str">
        <f>IF(Table1[[#This Row],[Etikett - B2 - Fraktion]]="","",VLOOKUP(Table1[[#This Row],[Etikett - B2 - Fraktion]],'DD FD'!H:J,3,FALSE))</f>
        <v/>
      </c>
      <c r="OE109" s="574" t="str">
        <f>IF(Table1[[#This Row],[Etikett - B2 - Gewicht (in G)]]="","",Table1[[#This Row],[Etikett - B2 - Gewicht (in G)]])</f>
        <v/>
      </c>
      <c r="OF109" s="574" t="str">
        <f>IF(Table1[[#This Row],[Etikett - B2 - Lizenzierungs-pflichtig? (X=Ja)]]="","",Table1[[#This Row],[Etikett - B2 - Lizenzierungs-pflichtig? (X=Ja)]])</f>
        <v/>
      </c>
      <c r="OG109" s="574" t="str">
        <f>IF(Table1[[#This Row],[Etikett - B2 - Trennbar vom Hauptkörper? (X=Ja)]]="","",Table1[[#This Row],[Etikett - B2 - Trennbar vom Hauptkörper? (X=Ja)]])</f>
        <v/>
      </c>
      <c r="OH109" s="577" t="str">
        <f>IF(Table1[[#This Row],[Etikett - B2 - Virgin Material]]="","",VLOOKUP(Table1[[#This Row],[Etikett - B2 - Virgin Material]],'DD FD'!AJ:AK,2,FALSE))</f>
        <v/>
      </c>
      <c r="OI109" s="578" t="str">
        <f>IF(Table1[[#This Row],[Etikett - B2 - Virgin Material Anteil (in %)]]="","",Table1[[#This Row],[Etikett - B2 - Virgin Material Anteil (in %)]])</f>
        <v/>
      </c>
      <c r="OJ109" s="577" t="str">
        <f>IF(Table1[[#This Row],[Etikett - B2 - Recyceltes Material]]="","",VLOOKUP(Table1[[#This Row],[Etikett - B2 - Recyceltes Material]],'DD FD'!AL:AM,2,FALSE))</f>
        <v/>
      </c>
      <c r="OK109" s="578" t="str">
        <f>IF(Table1[[#This Row],[Etikett - B2 - Recyceltes Material Anteil (in %)]]="","",Table1[[#This Row],[Etikett - B2 - Recyceltes Material Anteil (in %)]])</f>
        <v/>
      </c>
      <c r="OL109" s="577" t="str">
        <f>IF(Table1[[#This Row],[Etikett - B2 - Beschichtung]]="","",VLOOKUP(Table1[[#This Row],[Etikett - B2 - Beschichtung]],'DD FD'!AE:AF,2,FALSE))</f>
        <v/>
      </c>
      <c r="OM109" s="580" t="str">
        <f>IF(Table1[[#This Row],[Etikett - B2 - Beschichtung Anteil (in %)]]="","",Table1[[#This Row],[Etikett - B2 - Beschichtung Anteil (in %)]])</f>
        <v/>
      </c>
      <c r="ON109" s="576" t="str">
        <f>IF(Table1[[#This Row],[Etikett - B3 - Art]]="","",VLOOKUP(Table1[[#This Row],[Etikett - B3 - Art]],'DD FD'!F:G,2,FALSE))</f>
        <v/>
      </c>
      <c r="OO109" s="577" t="str">
        <f>IF(Table1[[#This Row],[Etikett - B3 - Fraktion]]="","",VLOOKUP(Table1[[#This Row],[Etikett - B3 - Fraktion]],'DD FD'!H:J,3,FALSE))</f>
        <v/>
      </c>
      <c r="OP109" s="574" t="str">
        <f>IF(Table1[[#This Row],[Etikett - B3 - Gewicht (in G)]]="","",Table1[[#This Row],[Etikett - B3 - Gewicht (in G)]])</f>
        <v/>
      </c>
      <c r="OQ109" s="574" t="str">
        <f>IF(Table1[[#This Row],[Etikett - B3 - Lizenzierungs-pflichtig? (X=Ja)]]="","",Table1[[#This Row],[Etikett - B3 - Lizenzierungs-pflichtig? (X=Ja)]])</f>
        <v/>
      </c>
      <c r="OR109" s="574" t="str">
        <f>IF(Table1[[#This Row],[Etikett - B3 - Trennbar vom Hauptkörper? (X=Ja)]]="","",Table1[[#This Row],[Etikett - B3 - Trennbar vom Hauptkörper? (X=Ja)]])</f>
        <v/>
      </c>
      <c r="OS109" s="577" t="str">
        <f>IF(Table1[[#This Row],[Etikett - B3 - Virgin Material]]="","",VLOOKUP(Table1[[#This Row],[Etikett - B3 - Virgin Material]],'DD FD'!AJ:AK,2,FALSE))</f>
        <v/>
      </c>
      <c r="OT109" s="578" t="str">
        <f>IF(Table1[[#This Row],[Etikett - B3 - Virgin Material Anteil (in %)]]="","",Table1[[#This Row],[Etikett - B3 - Virgin Material Anteil (in %)]])</f>
        <v/>
      </c>
      <c r="OU109" s="577" t="str">
        <f>IF(Table1[[#This Row],[Etikett - B3 - Recyceltes Material]]="","",VLOOKUP(Table1[[#This Row],[Etikett - B3 - Recyceltes Material]],'DD FD'!AL:AM,2,FALSE))</f>
        <v/>
      </c>
      <c r="OV109" s="578" t="str">
        <f>IF(Table1[[#This Row],[Etikett - B3 - Recyceltes Material Anteil (in %)]]="","",Table1[[#This Row],[Etikett - B3 - Recyceltes Material Anteil (in %)]])</f>
        <v/>
      </c>
      <c r="OW109" s="577" t="str">
        <f>IF(Table1[[#This Row],[Etikett - B3 - Beschichtung]]="","",VLOOKUP(Table1[[#This Row],[Etikett - B3 - Beschichtung]],'DD FD'!AE:AF,2,FALSE))</f>
        <v/>
      </c>
      <c r="OX109" s="613" t="str">
        <f>IF(Table1[[#This Row],[Etikett - B3 - Beschichtung Anteil (in %)]]="","",Table1[[#This Row],[Etikett - B3 - Beschichtung Anteil (in %)]])</f>
        <v/>
      </c>
      <c r="OY109" s="618">
        <f>ROUNDUP(SUM(
IF(AND(LH109='DD FD'!$J$7,LJ109='DD FD'!$AI$3),LI109,0),
IF(AND(LR109='DD FD'!$J$7,LT109='DD FD'!$AI$3),LS109,0),
IF(AND(MB109='DD FD'!$J$7,MD109='DD FD'!$AI$3),MC109,0),
IF(AND(ML109='DD FD'!$J$7,MN109='DD FD'!$AI$3),MM109,0),
IF(AND(MW109='DD FD'!$J$7,MY109='DD FD'!$AI$3),MX109,0),
IF(AND(NH109='DD FD'!$J$7,NJ109='DD FD'!$AI$3),NI109,0),
IF(AND(NS109='DD FD'!$J$7,NU109='DD FD'!$AI$3),NT109,0),
IF(AND(OD109='DD FD'!$J$7,OF109='DD FD'!$AI$3),OE109,0),
IF(AND(OO109='DD FD'!$J$7,OQ109='DD FD'!$AI$3),OP109,0),
),2)</f>
        <v>0</v>
      </c>
      <c r="OZ109" s="617">
        <f>ROUNDUP(SUM(
IF(AND(LH109='DD FD'!$J$6,LJ109='DD FD'!$AI$3),LI109,0),
IF(AND(LR109='DD FD'!$J$6,LT109='DD FD'!$AI$3),LS109,0),
IF(AND(MB109='DD FD'!$J$6,MD109='DD FD'!$AI$3),MC109,0),
IF(AND(ML109='DD FD'!$J$6,MN109='DD FD'!$AI$3),MM109,0),
IF(AND(MW109='DD FD'!$J$6,MY109='DD FD'!$AI$3),MX109,0),
IF(AND(NH109='DD FD'!$J$6,NJ109='DD FD'!$AI$3),NI109,0),
IF(AND(NS109='DD FD'!$J$6,NU109='DD FD'!$AI$3),NT109,0),
IF(AND(OD109='DD FD'!$J$6,OF109='DD FD'!$AI$3),OE109,0),
IF(AND(OO109='DD FD'!$J$6,OQ109='DD FD'!$AI$3),OP109,0),
),2)</f>
        <v>0</v>
      </c>
      <c r="PA109" s="617">
        <f>ROUNDUP(SUM(
IF(AND(LH109='DD FD'!$J$10,LJ109='DD FD'!$AI$3),LI109,0),
IF(AND(LR109='DD FD'!$J$10,LT109='DD FD'!$AI$3),LS109,0),
IF(AND(MB109='DD FD'!$J$10,MD109='DD FD'!$AI$3),MC109,0),
IF(AND(ML109='DD FD'!$J$10,MN109='DD FD'!$AI$3),MM109,0),
IF(AND(MW109='DD FD'!$J$10,MY109='DD FD'!$AI$3),MX109,0),
IF(AND(NH109='DD FD'!$J$10,NJ109='DD FD'!$AI$3),NI109,0),
IF(AND(NS109='DD FD'!$J$10,NU109='DD FD'!$AI$3),NT109,0),
IF(AND(OD109='DD FD'!$J$10,OF109='DD FD'!$AI$3),OE109,0),
IF(AND(OO109='DD FD'!$J$10,OQ109='DD FD'!$AI$3),OP109,0),
),2)</f>
        <v>0</v>
      </c>
      <c r="PB109" s="617">
        <f>ROUNDUP(SUM(
IF(AND(LH109='DD FD'!$J$8,LJ109='DD FD'!$AI$3),LI109,0),
IF(AND(LR109='DD FD'!$J$8,LT109='DD FD'!$AI$3),LS109,0),
IF(AND(MB109='DD FD'!$J$8,MD109='DD FD'!$AI$3),MC109,0),
IF(AND(ML109='DD FD'!$J$8,MN109='DD FD'!$AI$3),MM109,0),
IF(AND(MW109='DD FD'!$J$8,MY109='DD FD'!$AI$3),MX109,0),
IF(AND(NH109='DD FD'!$J$8,NJ109='DD FD'!$AI$3),NI109,0),
IF(AND(NS109='DD FD'!$J$8,NU109='DD FD'!$AI$3),NT109,0),
IF(AND(OD109='DD FD'!$J$8,OF109='DD FD'!$AI$3),OE109,0),
IF(AND(OO109='DD FD'!$J$8,OQ109='DD FD'!$AI$3),OP109,0),
),2)</f>
        <v>0</v>
      </c>
      <c r="PC109" s="617">
        <f>ROUNDUP(SUM(
IF(AND(LH109='DD FD'!$J$5,LJ109='DD FD'!$AI$3),LI109,0),
IF(AND(LR109='DD FD'!$J$5,LT109='DD FD'!$AI$3),LS109,0),
IF(AND(MB109='DD FD'!$J$5,MD109='DD FD'!$AI$3),MC109,0),
IF(AND(ML109='DD FD'!$J$5,MN109='DD FD'!$AI$3),MM109,0),
IF(AND(MW109='DD FD'!$J$5,MY109='DD FD'!$AI$3),MX109,0),
IF(AND(NH109='DD FD'!$J$5,NJ109='DD FD'!$AI$3),NI109,0),
IF(AND(NS109='DD FD'!$J$5,NU109='DD FD'!$AI$3),NT109,0),
IF(AND(OD109='DD FD'!$J$5,OF109='DD FD'!$AI$3),OE109,0),
IF(AND(OO109='DD FD'!$J$5,OQ109='DD FD'!$AI$3),OP109,0),
),2)</f>
        <v>0</v>
      </c>
      <c r="PD109" s="617">
        <f>ROUNDUP(SUM(
IF(AND(LH109='DD FD'!$J$9,LJ109='DD FD'!$AI$3),LI109,0),
IF(AND(LR109='DD FD'!$J$9,LT109='DD FD'!$AI$3),LS109,0),
IF(AND(MB109='DD FD'!$J$9,MD109='DD FD'!$AI$3),MC109,0),
IF(AND(ML109='DD FD'!$J$9,MN109='DD FD'!$AI$3),MM109,0),
IF(AND(MW109='DD FD'!$J$9,MY109='DD FD'!$AI$3),MX109,0),
IF(AND(NH109='DD FD'!$J$9,NJ109='DD FD'!$AI$3),NI109,0),
IF(AND(NS109='DD FD'!$J$9,NU109='DD FD'!$AI$3),NT109,0),
IF(AND(OD109='DD FD'!$J$9,OF109='DD FD'!$AI$3),OE109,0),
IF(AND(OO109='DD FD'!$J$9,OQ109='DD FD'!$AI$3),OP109,0),
),2)</f>
        <v>0</v>
      </c>
      <c r="PE109" s="617">
        <f>ROUNDUP(SUM(
IF(AND(LH109='DD FD'!$J$4,LJ109='DD FD'!$AI$3),LI109,0),
IF(AND(LR109='DD FD'!$J$4,LT109='DD FD'!$AI$3),LS109,0),
IF(AND(MB109='DD FD'!$J$4,MD109='DD FD'!$AI$3),MC109,0),
IF(AND(ML109='DD FD'!$J$4,MN109='DD FD'!$AI$3),MM109,0),
IF(AND(MW109='DD FD'!$J$4,MY109='DD FD'!$AI$3),MX109,0),
IF(AND(NH109='DD FD'!$J$4,NJ109='DD FD'!$AI$3),NI109,0),
IF(AND(NS109='DD FD'!$J$4,NU109='DD FD'!$AI$3),NT109,0),
IF(AND(OD109='DD FD'!$J$4,OF109='DD FD'!$AI$3),OE109,0),
IF(AND(OO109='DD FD'!$J$4,OQ109='DD FD'!$AI$3),OP109,0),
),2)</f>
        <v>0</v>
      </c>
      <c r="PF109" s="619">
        <f>ROUNDUP(SUM(
IF(AND(LH109='DD FD'!$J$11,LJ109='DD FD'!$AI$3),LI109,0),
IF(AND(LR109='DD FD'!$J$11,LT109='DD FD'!$AI$3),LS109,0),
IF(AND(MB109='DD FD'!$J$11,MD109='DD FD'!$AI$3),MC109,0),
IF(AND(ML109='DD FD'!$J$11,MN109='DD FD'!$AI$3),MM109,0),
IF(AND(MW109='DD FD'!$J$11,MY109='DD FD'!$AI$3),MX109,0),
IF(AND(NH109='DD FD'!$J$11,NJ109='DD FD'!$AI$3),NI109,0),
IF(AND(NS109='DD FD'!$J$11,NU109='DD FD'!$AI$3),NT109,0),
IF(AND(OD109='DD FD'!$J$11,OF109='DD FD'!$AI$3),OE109,0),
IF(AND(OO109='DD FD'!$J$11,OQ109='DD FD'!$AI$3),OP109,0),
),2)</f>
        <v>0</v>
      </c>
    </row>
    <row r="110" spans="1:422">
      <c r="A110" s="806"/>
      <c r="B110" s="934"/>
      <c r="C110" s="247"/>
      <c r="D110" s="842"/>
      <c r="E110" s="247"/>
      <c r="F110" s="158"/>
      <c r="G110" s="710"/>
      <c r="H110" s="712"/>
      <c r="I110" s="936"/>
      <c r="J110" s="803"/>
      <c r="K110" s="150"/>
      <c r="L110" s="146" t="str">
        <f t="shared" si="27"/>
        <v/>
      </c>
      <c r="M110" s="501" t="str">
        <f t="shared" si="44"/>
        <v/>
      </c>
      <c r="N110" s="504"/>
      <c r="O110" s="113" t="str">
        <f t="shared" si="45"/>
        <v/>
      </c>
      <c r="P110" s="114" t="str">
        <f t="shared" si="28"/>
        <v/>
      </c>
      <c r="Q110" s="152"/>
      <c r="R110" s="152"/>
      <c r="S110" s="115" t="str">
        <f t="shared" si="46"/>
        <v/>
      </c>
      <c r="T110" s="159"/>
      <c r="U110" s="159"/>
      <c r="V110" s="157"/>
      <c r="W110" s="157"/>
      <c r="X110" s="157"/>
      <c r="Y110" s="772"/>
      <c r="Z110" s="158"/>
      <c r="AA110" s="144"/>
      <c r="AB110" s="112"/>
      <c r="AC110" s="153"/>
      <c r="AD110" s="153"/>
      <c r="AE110" s="153"/>
      <c r="AF110" s="153"/>
      <c r="AG110" s="153"/>
      <c r="AH110" s="153"/>
      <c r="AI110" s="152"/>
      <c r="AJ110" s="158"/>
      <c r="AK110" s="158"/>
      <c r="AL110" s="158"/>
      <c r="AM110" s="116" t="str">
        <f t="shared" si="47"/>
        <v/>
      </c>
      <c r="AN110" s="116" t="str">
        <f t="shared" si="48"/>
        <v/>
      </c>
      <c r="AO110" s="324"/>
      <c r="AP110" s="503"/>
      <c r="AQ110" s="487" t="str">
        <f t="shared" si="49"/>
        <v/>
      </c>
      <c r="AR110" s="113" t="str">
        <f t="shared" si="29"/>
        <v/>
      </c>
      <c r="AS110" s="113" t="str">
        <f t="shared" si="30"/>
        <v/>
      </c>
      <c r="AT110" s="113" t="str">
        <f t="shared" si="31"/>
        <v/>
      </c>
      <c r="AU110" s="113" t="str">
        <f t="shared" si="32"/>
        <v/>
      </c>
      <c r="AV110" s="159"/>
      <c r="AW110" s="157"/>
      <c r="AX110" s="157"/>
      <c r="AY110" s="157"/>
      <c r="AZ110" s="157"/>
      <c r="BA110" s="116" t="str">
        <f t="shared" si="33"/>
        <v/>
      </c>
      <c r="BB110" s="316"/>
      <c r="BC110" s="116" t="str">
        <f t="shared" si="34"/>
        <v/>
      </c>
      <c r="BD110" s="133" t="str">
        <f t="shared" si="35"/>
        <v/>
      </c>
      <c r="BE110" s="157"/>
      <c r="BF110" s="1180"/>
      <c r="BG110" s="1180"/>
      <c r="BH110" s="158"/>
      <c r="BI110" s="490"/>
      <c r="BJ110" s="514" t="str">
        <f t="shared" si="50"/>
        <v/>
      </c>
      <c r="BK110" s="789"/>
      <c r="BL110" s="116" t="str">
        <f t="shared" si="51"/>
        <v/>
      </c>
      <c r="BM110" s="144"/>
      <c r="BN110" s="144"/>
      <c r="BO110" s="144"/>
      <c r="BP110" s="790"/>
      <c r="BQ110" s="790"/>
      <c r="BR110" s="790"/>
      <c r="BS110" s="116" t="str">
        <f t="shared" si="36"/>
        <v/>
      </c>
      <c r="BT110" s="790"/>
      <c r="BU110" s="808" t="str">
        <f t="shared" si="37"/>
        <v/>
      </c>
      <c r="BV110" s="791"/>
      <c r="BW110" s="144"/>
      <c r="BX110" s="20"/>
      <c r="BY110" s="20"/>
      <c r="BZ110" s="20"/>
      <c r="CA110" s="792"/>
      <c r="CB110" s="1201"/>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c r="DL110" s="144"/>
      <c r="DM110" s="144"/>
      <c r="DN110" s="144"/>
      <c r="DO110" s="144"/>
      <c r="DP110" s="144"/>
      <c r="DQ110" s="144"/>
      <c r="DR110" s="144"/>
      <c r="DS110" s="144"/>
      <c r="DT110" s="144"/>
      <c r="DU110" s="144"/>
      <c r="DV110" s="144"/>
      <c r="DW110" s="144"/>
      <c r="DX110" s="144"/>
      <c r="DY110" s="144"/>
      <c r="DZ110" s="144"/>
      <c r="EA110" s="144"/>
      <c r="EB110" s="144"/>
      <c r="EC110" s="144"/>
      <c r="ED110" s="782" t="str">
        <f t="shared" si="52"/>
        <v/>
      </c>
      <c r="EE110" s="519"/>
      <c r="EF110" s="793"/>
      <c r="EG110" s="519"/>
      <c r="EH110" s="794"/>
      <c r="EI110" s="790"/>
      <c r="EJ110" s="794"/>
      <c r="EK110" s="794"/>
      <c r="EL110" s="790"/>
      <c r="EM110" s="790"/>
      <c r="EN110" s="790"/>
      <c r="EO110" s="112" t="str">
        <f t="shared" si="38"/>
        <v/>
      </c>
      <c r="EP110" s="790"/>
      <c r="EQ110" s="488" t="str">
        <f t="shared" si="39"/>
        <v/>
      </c>
      <c r="ER110" s="1100"/>
      <c r="ES110" s="1099" t="str">
        <f t="shared" si="53"/>
        <v/>
      </c>
      <c r="ET110" s="525"/>
      <c r="EU110" s="148"/>
      <c r="EV110" s="148"/>
      <c r="EW110" s="148"/>
      <c r="EX110" s="148"/>
      <c r="EY110" s="148"/>
      <c r="EZ110" s="148"/>
      <c r="FA110" s="148"/>
      <c r="FB110" s="148"/>
      <c r="FC110" s="148"/>
      <c r="FD110" s="148"/>
      <c r="FE110" s="148"/>
      <c r="FF110" s="148"/>
      <c r="FG110" s="148"/>
      <c r="FH110" s="148"/>
      <c r="FI110" s="528"/>
      <c r="FJ110" s="513" t="str">
        <f t="shared" si="40"/>
        <v/>
      </c>
      <c r="FK110" s="158"/>
      <c r="FL110" s="850"/>
      <c r="FM110" s="850"/>
      <c r="FN110" s="850"/>
      <c r="FO110" s="850"/>
      <c r="FP110" s="850"/>
      <c r="FQ110" s="850"/>
      <c r="FR110" s="157"/>
      <c r="FS110" s="143"/>
      <c r="FT110" s="143"/>
      <c r="FU110" s="847" t="str">
        <f t="shared" si="41"/>
        <v/>
      </c>
      <c r="FV110" s="555"/>
      <c r="FW110" s="523" t="str">
        <f>IF(Table1[[#This Row],[Nonfood Inhaltstoffe - Komponente]]="","",VLOOKUP(Table1[[#This Row],[Nonfood Inhaltstoffe - Komponente]],'Dropdown Auswahl'!BJ:BK,2,FALSE))</f>
        <v/>
      </c>
      <c r="FX110" s="1013"/>
      <c r="FY110" s="1011" t="str">
        <f t="shared" si="42"/>
        <v/>
      </c>
      <c r="FZ110" s="152"/>
      <c r="GA110" s="152"/>
      <c r="GB110" s="152"/>
      <c r="GC110" s="529" t="str">
        <f t="shared" si="43"/>
        <v/>
      </c>
      <c r="GG110" s="21"/>
      <c r="GH110" s="21"/>
      <c r="GI110" s="1019"/>
      <c r="GJ110" s="1016" t="str">
        <f>IF(Table1[[#This Row],[Global Trade Item Number (GTIN)]]="","",Table1[[#This Row],[Global Trade Item Number (GTIN)]])</f>
        <v/>
      </c>
      <c r="GK110" s="555" t="str">
        <f>IF(Table1[[#This Row],[WAWI-Nr./ Kreditoren-Nummer
(ASDV)]]&lt;&gt;"",Table1[[#This Row],[WAWI-Nr./ Kreditoren-Nummer
(ASDV)]],"")</f>
        <v/>
      </c>
      <c r="GL110" s="165"/>
      <c r="GM110" s="165"/>
      <c r="GN110" s="165"/>
      <c r="GO110" s="485"/>
      <c r="GP110" s="534"/>
      <c r="GQ110" s="533"/>
      <c r="GR110" s="486"/>
      <c r="GS110" s="486"/>
      <c r="GT110" s="486"/>
      <c r="GU110" s="486"/>
      <c r="GV110" s="486"/>
      <c r="GW110" s="542"/>
      <c r="GX110" s="538"/>
      <c r="GY110" s="144"/>
      <c r="GZ110" s="480"/>
      <c r="HA110" s="158"/>
      <c r="HB110" s="480"/>
      <c r="HC110" s="480"/>
      <c r="HD110" s="480"/>
      <c r="HE110" s="480"/>
      <c r="HF110" s="480"/>
      <c r="HG110" s="480"/>
      <c r="HH110" s="538"/>
      <c r="HI110" s="480"/>
      <c r="HJ110" s="480"/>
      <c r="HK110" s="480"/>
      <c r="HL110" s="480"/>
      <c r="HM110" s="480"/>
      <c r="HN110" s="480"/>
      <c r="HO110" s="480"/>
      <c r="HP110" s="480"/>
      <c r="HQ110" s="480"/>
      <c r="HR110" s="538"/>
      <c r="HS110" s="480"/>
      <c r="HT110" s="480"/>
      <c r="HU110" s="480"/>
      <c r="HV110" s="480"/>
      <c r="HW110" s="480"/>
      <c r="HX110" s="480"/>
      <c r="HY110" s="480"/>
      <c r="HZ110" s="480"/>
      <c r="IA110" s="480"/>
      <c r="IB110" s="538"/>
      <c r="IC110" s="480"/>
      <c r="ID110" s="480"/>
      <c r="IE110" s="480"/>
      <c r="IF110" s="480"/>
      <c r="IG110" s="480"/>
      <c r="IH110" s="480"/>
      <c r="II110" s="480"/>
      <c r="IJ110" s="480"/>
      <c r="IK110" s="480"/>
      <c r="IL110" s="480"/>
      <c r="IM110" s="538"/>
      <c r="IN110" s="480"/>
      <c r="IO110" s="480"/>
      <c r="IP110" s="480"/>
      <c r="IQ110" s="480"/>
      <c r="IR110" s="480"/>
      <c r="IS110" s="480"/>
      <c r="IT110" s="480"/>
      <c r="IU110" s="480"/>
      <c r="IV110" s="480"/>
      <c r="IW110" s="480"/>
      <c r="IX110" s="538"/>
      <c r="IY110" s="480"/>
      <c r="IZ110" s="480"/>
      <c r="JA110" s="480"/>
      <c r="JB110" s="480"/>
      <c r="JC110" s="480"/>
      <c r="JD110" s="480"/>
      <c r="JE110" s="480"/>
      <c r="JF110" s="480"/>
      <c r="JG110" s="480"/>
      <c r="JH110" s="480"/>
      <c r="JI110" s="538"/>
      <c r="JJ110" s="480"/>
      <c r="JK110" s="480"/>
      <c r="JL110" s="480"/>
      <c r="JM110" s="480"/>
      <c r="JN110" s="480"/>
      <c r="JO110" s="480"/>
      <c r="JP110" s="480"/>
      <c r="JQ110" s="480"/>
      <c r="JR110" s="480"/>
      <c r="JS110" s="590"/>
      <c r="JT110" s="538"/>
      <c r="JU110" s="480"/>
      <c r="JV110" s="480"/>
      <c r="JW110" s="480"/>
      <c r="JX110" s="480"/>
      <c r="JY110" s="480"/>
      <c r="JZ110" s="480"/>
      <c r="KA110" s="480"/>
      <c r="KB110" s="480"/>
      <c r="KC110" s="480"/>
      <c r="KD110" s="480"/>
      <c r="KE110" s="538"/>
      <c r="KF110" s="480"/>
      <c r="KG110" s="480"/>
      <c r="KH110" s="480"/>
      <c r="KI110" s="480"/>
      <c r="KJ110" s="480"/>
      <c r="KK110" s="480"/>
      <c r="KL110" s="480"/>
      <c r="KM110" s="480"/>
      <c r="KN110" s="480"/>
      <c r="KO110" s="480"/>
      <c r="KR110" s="568" t="str">
        <f>IF(Table1[[#This Row],[GTIN]]&lt;&gt;"",Table1[[#This Row],[GTIN]],"")</f>
        <v/>
      </c>
      <c r="KS110" s="569" t="str">
        <f>Table1[[#This Row],[Kreditor]]</f>
        <v/>
      </c>
      <c r="KT110" s="570" t="str">
        <f>IF(Table1[[#This Row],[Gültig ab (Datum)]]&lt;&gt;"",Table1[[#This Row],[Gültig ab (Datum)]],"")</f>
        <v/>
      </c>
      <c r="KU110" s="570"/>
      <c r="KV110" s="583" t="str">
        <f>IF(Table1[[#This Row],[Artikel verpackt? 
(X=Ja)]]="","",Table1[[#This Row],[Artikel verpackt? 
(X=Ja)]])</f>
        <v/>
      </c>
      <c r="KW110" s="571" t="str">
        <f>IF(Table1[[#This Row],[Verpackung recyclingfähig?
(X=Ja)]]="","",Table1[[#This Row],[Verpackung recyclingfähig?
(X=Ja)]])</f>
        <v/>
      </c>
      <c r="KX110" s="572"/>
      <c r="KY110" s="573"/>
      <c r="KZ110" s="574"/>
      <c r="LA110" s="574"/>
      <c r="LB110" s="574"/>
      <c r="LC110" s="574"/>
      <c r="LD110" s="574"/>
      <c r="LE110" s="574"/>
      <c r="LF110" s="575"/>
      <c r="LG110" s="576" t="str">
        <f>IF(Table1[[#This Row],[Hauptkörper - B1 - Art]]="","",VLOOKUP(Table1[[#This Row],[Hauptkörper - B1 - Art]],'DD FD'!B:C,2,FALSE))</f>
        <v/>
      </c>
      <c r="LH110" s="577" t="str">
        <f>IF(Table1[[#This Row],[Hauptkörper - B1 - Fraktion]]="","",VLOOKUP(Table1[[#This Row],[Hauptkörper - B1 - Fraktion]],'DD FD'!H:J,3,FALSE))</f>
        <v/>
      </c>
      <c r="LI110" s="574" t="str">
        <f>IF(Table1[[#This Row],[Hauptkörper - B1 - Gewicht
(in G)]]="","",Table1[[#This Row],[Hauptkörper - B1 - Gewicht
(in G)]])</f>
        <v/>
      </c>
      <c r="LJ110" s="574" t="str">
        <f>IF(Table1[[#This Row],[Hauptkörper - B1 - Lizenzierungs-pflichtig? (X=Ja)]]="","",Table1[[#This Row],[Hauptkörper - B1 - Lizenzierungs-pflichtig? (X=Ja)]])</f>
        <v/>
      </c>
      <c r="LK110" s="577" t="str">
        <f>IF(Table1[[#This Row],[Hauptkörper - B1 - Virgin Material]]="","",VLOOKUP(Table1[[#This Row],[Hauptkörper - B1 - Virgin Material]],'DD FD'!AJ:AK,2,FALSE))</f>
        <v/>
      </c>
      <c r="LL110" s="578" t="str">
        <f>IF(Table1[[#This Row],[Hauptkörper - B1 - Virgin Material Anteil (in %)]]="","",Table1[[#This Row],[Hauptkörper - B1 - Virgin Material Anteil (in %)]])</f>
        <v/>
      </c>
      <c r="LM110" s="577" t="str">
        <f>IF(Table1[[#This Row],[Hauptkörper - B1 - Recyceltes Material]]="","",VLOOKUP(Table1[[#This Row],[Hauptkörper - B1 - Recyceltes Material]],'DD FD'!AL:AM,2,FALSE))</f>
        <v/>
      </c>
      <c r="LN110" s="578" t="str">
        <f>IF(Table1[[#This Row],[Hauptkörper - B1 - Recyceltes Material Anteil (in %)]]="","",Table1[[#This Row],[Hauptkörper - B1 - Recyceltes Material Anteil (in %)]])</f>
        <v/>
      </c>
      <c r="LO110" s="579" t="str">
        <f>IF(Table1[[#This Row],[Hauptkörper - B1 - Beschichtung]]="","",VLOOKUP(Table1[[#This Row],[Hauptkörper - B1 - Beschichtung]],'DD FD'!AE:AF,2,FALSE))</f>
        <v/>
      </c>
      <c r="LP110" s="580" t="str">
        <f>IF(Table1[[#This Row],[Hauptkörper - B1 - Beschichtung Anteil (in %)]]="","",Table1[[#This Row],[Hauptkörper - B1 - Beschichtung Anteil (in %)]])</f>
        <v/>
      </c>
      <c r="LQ110" s="576" t="str">
        <f>IF(Table1[[#This Row],[Hauptkörper - B2 - Art]]="","",VLOOKUP(Table1[[#This Row],[Hauptkörper - B2 - Art]],'DD FD'!B:C,2,FALSE))</f>
        <v/>
      </c>
      <c r="LR110" s="577" t="str">
        <f>IF(Table1[[#This Row],[Hauptkörper - B2 - Fraktion]]="","",VLOOKUP(Table1[[#This Row],[Hauptkörper - B2 - Fraktion]],'DD FD'!H:J,3,FALSE))</f>
        <v/>
      </c>
      <c r="LS110" s="574" t="str">
        <f>IF(Table1[[#This Row],[Hauptkörper - B2 - Gewicht
(in G)]]="","",Table1[[#This Row],[Hauptkörper - B2 - Gewicht
(in G)]])</f>
        <v/>
      </c>
      <c r="LT110" s="574" t="str">
        <f>IF(Table1[[#This Row],[Hauptkörper - B2 - Lizenzierungs-pflichtig? (X=Ja)]]="","",Table1[[#This Row],[Hauptkörper - B2 - Lizenzierungs-pflichtig? (X=Ja)]])</f>
        <v/>
      </c>
      <c r="LU110" s="577" t="str">
        <f>IF(Table1[[#This Row],[Hauptkörper - B2 - Virgin Material]]="","",VLOOKUP(Table1[[#This Row],[Hauptkörper - B2 - Virgin Material]],'DD FD'!AJ:AK,2,FALSE))</f>
        <v/>
      </c>
      <c r="LV110" s="578" t="str">
        <f>IF(Table1[[#This Row],[Hauptkörper - B2 - Virgin Material Anteil (in %)]]="","",Table1[[#This Row],[Hauptkörper - B2 - Virgin Material Anteil (in %)]])</f>
        <v/>
      </c>
      <c r="LW110" s="577" t="str">
        <f>IF(Table1[[#This Row],[Hauptkörper - B2 - Recyceltes Material]]="","",VLOOKUP(Table1[[#This Row],[Hauptkörper - B2 - Recyceltes Material]],'DD FD'!AL:AM,2,FALSE))</f>
        <v/>
      </c>
      <c r="LX110" s="578" t="str">
        <f>IF(Table1[[#This Row],[Hauptkörper - B2 - Recyceltes Material Anteil (in %)]]="","",Table1[[#This Row],[Hauptkörper - B2 - Recyceltes Material Anteil (in %)]])</f>
        <v/>
      </c>
      <c r="LY110" s="577" t="str">
        <f>IF(Table1[[#This Row],[Hauptkörper - B2 - Beschichtung]]="","",VLOOKUP(Table1[[#This Row],[Hauptkörper - B2 - Beschichtung]],'DD FD'!AE:AF,2,FALSE))</f>
        <v/>
      </c>
      <c r="LZ110" s="580" t="str">
        <f>IF(Table1[[#This Row],[Hauptkörper - B2 - Beschichtung Anteil (in %)]]="","",Table1[[#This Row],[Hauptkörper - B2 - Beschichtung Anteil (in %)]])</f>
        <v/>
      </c>
      <c r="MA110" s="576" t="str">
        <f>IF(Table1[[#This Row],[Hauptkörper - B3 - Art]]="","",VLOOKUP(Table1[[#This Row],[Hauptkörper - B3 - Art]],'DD FD'!B:C,2,FALSE))</f>
        <v/>
      </c>
      <c r="MB110" s="577" t="str">
        <f>IF(Table1[[#This Row],[Hauptkörper - B3 - Fraktion]]="","",VLOOKUP(Table1[[#This Row],[Hauptkörper - B3 - Fraktion]],'DD FD'!H:J,3,FALSE))</f>
        <v/>
      </c>
      <c r="MC110" s="574" t="str">
        <f>IF(Table1[[#This Row],[Hauptkörper - B3 - Gewicht
(in G)]]="","",Table1[[#This Row],[Hauptkörper - B3 - Gewicht
(in G)]])</f>
        <v/>
      </c>
      <c r="MD110" s="574" t="str">
        <f>IF(Table1[[#This Row],[Hauptkörper - B3 - Lizenzierungs-pflichtig? (X=Ja)]]="","",Table1[[#This Row],[Hauptkörper - B3 - Lizenzierungs-pflichtig? (X=Ja)]])</f>
        <v/>
      </c>
      <c r="ME110" s="577" t="str">
        <f>IF(Table1[[#This Row],[Hauptkörper - B3 - Virgin Material]]="","",VLOOKUP(Table1[[#This Row],[Hauptkörper - B3 - Virgin Material]],'DD FD'!AJ:AK,2,FALSE))</f>
        <v/>
      </c>
      <c r="MF110" s="578" t="str">
        <f>IF(Table1[[#This Row],[Hauptkörper - B3 - Virgin Material Anteil (in %)]]="","",Table1[[#This Row],[Hauptkörper - B3 - Virgin Material Anteil (in %)]])</f>
        <v/>
      </c>
      <c r="MG110" s="577" t="str">
        <f>IF(Table1[[#This Row],[Hauptkörper - B3 - Recyceltes Material]]="","",VLOOKUP(Table1[[#This Row],[Hauptkörper - B3 - Recyceltes Material]],'DD FD'!AL:AM,2,FALSE))</f>
        <v/>
      </c>
      <c r="MH110" s="578" t="str">
        <f>IF(Table1[[#This Row],[Hauptkörper - B3 - Recyceltes Material Anteil (in %)]]="","",Table1[[#This Row],[Hauptkörper - B3 - Recyceltes Material Anteil (in %)]])</f>
        <v/>
      </c>
      <c r="MI110" s="577" t="str">
        <f>IF(Table1[[#This Row],[Hauptkörper - B3 - Beschichtung]]="","",VLOOKUP(Table1[[#This Row],[Hauptkörper - B3 - Beschichtung]],'DD FD'!AE:AF,2,FALSE))</f>
        <v/>
      </c>
      <c r="MJ110" s="580" t="str">
        <f>IF(Table1[[#This Row],[Hauptkörper - B3 - Beschichtung Anteil (in %)]]="","",Table1[[#This Row],[Hauptkörper - B3 - Beschichtung Anteil (in %)]])</f>
        <v/>
      </c>
      <c r="MK110" s="576" t="str">
        <f>IF(Table1[[#This Row],[Verschluss - B1 - Art]]="","",VLOOKUP(Table1[[#This Row],[Verschluss - B1 - Art]],'DD FD'!D:E,2,FALSE))</f>
        <v/>
      </c>
      <c r="ML110" s="577" t="str">
        <f>IF(Table1[[#This Row],[Verschluss - B1 - Fraktion]]="","",VLOOKUP(Table1[[#This Row],[Verschluss - B1 - Fraktion]],'DD FD'!H:J,3,FALSE))</f>
        <v/>
      </c>
      <c r="MM110" s="574" t="str">
        <f>IF(Table1[[#This Row],[Verschluss - B1 - Gewicht (in G)]]="","",Table1[[#This Row],[Verschluss - B1 - Gewicht (in G)]])</f>
        <v/>
      </c>
      <c r="MN110" s="574" t="str">
        <f>IF(Table1[[#This Row],[Verschluss - B1 - Lizenzierungs-pflichtig? (X=Ja)]]="","",Table1[[#This Row],[Verschluss - B1 - Lizenzierungs-pflichtig? (X=Ja)]])</f>
        <v/>
      </c>
      <c r="MO110" s="574" t="str">
        <f>IF(Table1[[#This Row],[Verschluss - B1 - Trennbar vom Hauptkörper? (X=Ja)]]="","",Table1[[#This Row],[Verschluss - B1 - Trennbar vom Hauptkörper? (X=Ja)]])</f>
        <v/>
      </c>
      <c r="MP110" s="577" t="str">
        <f>IF(Table1[[#This Row],[Verschluss - B1 - Virgin Material]]="","",VLOOKUP(Table1[[#This Row],[Verschluss - B1 - Virgin Material]],'DD FD'!AJ:AK,2,FALSE))</f>
        <v/>
      </c>
      <c r="MQ110" s="578" t="str">
        <f>IF(Table1[[#This Row],[Verschluss - B1 - Virgin Material Anteil (in %)]]="","",Table1[[#This Row],[Verschluss - B1 - Virgin Material Anteil (in %)]])</f>
        <v/>
      </c>
      <c r="MR110" s="577" t="str">
        <f>IF(Table1[[#This Row],[Verschluss - B1 - Recyceltes Material]]="","",VLOOKUP(Table1[[#This Row],[Verschluss - B1 - Recyceltes Material]],'DD FD'!AL:AM,2,FALSE))</f>
        <v/>
      </c>
      <c r="MS110" s="578" t="str">
        <f>IF(Table1[[#This Row],[Verschluss - B1 - Recyceltes Material Anteil (in %)]]="","",Table1[[#This Row],[Verschluss - B1 - Recyceltes Material Anteil (in %)]])</f>
        <v/>
      </c>
      <c r="MT110" s="577" t="str">
        <f>IF(Table1[[#This Row],[Verschluss - B1 - Beschichtung]]="","",VLOOKUP(Table1[[#This Row],[Verschluss - B1 - Beschichtung]],'DD FD'!AE:AF,2,FALSE))</f>
        <v/>
      </c>
      <c r="MU110" s="580" t="str">
        <f>IF(Table1[[#This Row],[Verschluss - B1 - Beschichtung Anteil (in %)]]="","",Table1[[#This Row],[Verschluss - B1 - Beschichtung Anteil (in %)]])</f>
        <v/>
      </c>
      <c r="MV110" s="576" t="str">
        <f>IF(Table1[[#This Row],[Verschluss - B2 - Art]]="","",VLOOKUP(Table1[[#This Row],[Verschluss - B2 - Art]],'DD FD'!D:E,2,FALSE))</f>
        <v/>
      </c>
      <c r="MW110" s="577" t="str">
        <f>IF(Table1[[#This Row],[Verschluss - B2 - Fraktion]]="","",VLOOKUP(Table1[[#This Row],[Verschluss - B2 - Fraktion]],'DD FD'!H:J,3,FALSE))</f>
        <v/>
      </c>
      <c r="MX110" s="574" t="str">
        <f>IF(Table1[[#This Row],[Verschluss - B2 - Gewicht (in G)]]="","",Table1[[#This Row],[Verschluss - B2 - Gewicht (in G)]])</f>
        <v/>
      </c>
      <c r="MY110" s="574" t="str">
        <f>IF(Table1[[#This Row],[Verschluss - B2 - Lizenzierungs-pflichtig? (X=Ja)]]="","",Table1[[#This Row],[Verschluss - B2 - Lizenzierungs-pflichtig? (X=Ja)]])</f>
        <v/>
      </c>
      <c r="MZ110" s="574" t="str">
        <f>IF(Table1[[#This Row],[Verschluss - B2 - Trennbar vom Hauptkörper? (X=Ja)]]="","",Table1[[#This Row],[Verschluss - B2 - Trennbar vom Hauptkörper? (X=Ja)]])</f>
        <v/>
      </c>
      <c r="NA110" s="577" t="str">
        <f>IF(Table1[[#This Row],[Verschluss - B2 - Virgin Material]]="","",VLOOKUP(Table1[[#This Row],[Verschluss - B2 - Virgin Material]],'DD FD'!AJ:AK,2,FALSE))</f>
        <v/>
      </c>
      <c r="NB110" s="578" t="str">
        <f>IF(Table1[[#This Row],[Verschluss - B2 - Virgin Material Anteil (in %)]]="","",Table1[[#This Row],[Verschluss - B2 - Virgin Material Anteil (in %)]])</f>
        <v/>
      </c>
      <c r="NC110" s="577" t="str">
        <f>IF(Table1[[#This Row],[Verschluss - B2 - Recyceltes Material]]="","",VLOOKUP(Table1[[#This Row],[Verschluss - B2 - Recyceltes Material]],'DD FD'!AL:AM,2,FALSE))</f>
        <v/>
      </c>
      <c r="ND110" s="578" t="str">
        <f>IF(Table1[[#This Row],[Verschluss - B2 - Recyceltes Material Anteil (in %)]]="","",Table1[[#This Row],[Verschluss - B2 - Recyceltes Material Anteil (in %)]])</f>
        <v/>
      </c>
      <c r="NE110" s="577" t="str">
        <f>IF(Table1[[#This Row],[Verschluss - B2 - Beschichtung]]="","",VLOOKUP(Table1[[#This Row],[Verschluss - B2 - Beschichtung]],'DD FD'!AE:AF,2,FALSE))</f>
        <v/>
      </c>
      <c r="NF110" s="580" t="str">
        <f>IF(Table1[[#This Row],[Verschluss - B2 - Beschichtung Anteil (in %)]]="","",Table1[[#This Row],[Verschluss - B2 - Beschichtung Anteil (in %)]])</f>
        <v/>
      </c>
      <c r="NG110" s="576" t="str">
        <f>IF(Table1[[#This Row],[Verschluss - B3 - Art]]="","",VLOOKUP(Table1[[#This Row],[Verschluss - B3 - Art]],'DD FD'!D:E,2,FALSE))</f>
        <v/>
      </c>
      <c r="NH110" s="577" t="str">
        <f>IF(Table1[[#This Row],[Verschluss - B3 - Fraktion]]="","",VLOOKUP(Table1[[#This Row],[Verschluss - B3 - Fraktion]],'DD FD'!H:J,3,FALSE))</f>
        <v/>
      </c>
      <c r="NI110" s="574" t="str">
        <f>IF(Table1[[#This Row],[Verschluss - B3 - Gewicht (in G)]]="","",Table1[[#This Row],[Verschluss - B3 - Gewicht (in G)]])</f>
        <v/>
      </c>
      <c r="NJ110" s="574" t="str">
        <f>IF(Table1[[#This Row],[Verschluss - B3 - Lizenzierungs-pflichtig? (X=Ja)]]="","",Table1[[#This Row],[Verschluss - B3 - Lizenzierungs-pflichtig? (X=Ja)]])</f>
        <v/>
      </c>
      <c r="NK110" s="574" t="str">
        <f>IF(Table1[[#This Row],[Verschluss - B3 - Trennbar vom Hauptkörper? (X=Ja)]]="","",Table1[[#This Row],[Verschluss - B3 - Trennbar vom Hauptkörper? (X=Ja)]])</f>
        <v/>
      </c>
      <c r="NL110" s="577" t="str">
        <f>IF(Table1[[#This Row],[Verschluss - B3 - Virgin Material]]="","",VLOOKUP(Table1[[#This Row],[Verschluss - B3 - Virgin Material]],'DD FD'!AJ:AK,2,FALSE))</f>
        <v/>
      </c>
      <c r="NM110" s="578" t="str">
        <f>IF(Table1[[#This Row],[Verschluss - B3 - Virgin Material Anteil (in %)]]="","",Table1[[#This Row],[Verschluss - B3 - Virgin Material Anteil (in %)]])</f>
        <v/>
      </c>
      <c r="NN110" s="577" t="str">
        <f>IF(Table1[[#This Row],[Verschluss - B3 - Recyceltes Material]]="","",VLOOKUP(Table1[[#This Row],[Verschluss - B3 - Recyceltes Material]],'DD FD'!AL:AM,2,FALSE))</f>
        <v/>
      </c>
      <c r="NO110" s="578" t="str">
        <f>IF(Table1[[#This Row],[Verschluss - B3 - Recyceltes Material Anteil (in %)]]="","",Table1[[#This Row],[Verschluss - B3 - Recyceltes Material Anteil (in %)]])</f>
        <v/>
      </c>
      <c r="NP110" s="577" t="str">
        <f>IF(Table1[[#This Row],[Verschluss - B3 - Beschichtung]]="","",VLOOKUP(Table1[[#This Row],[Verschluss - B3 - Beschichtung]],'DD FD'!AE:AF,2,FALSE))</f>
        <v/>
      </c>
      <c r="NQ110" s="580" t="str">
        <f>IF(Table1[[#This Row],[Verschluss - B3 - Beschichtung Anteil (in %)]]="","",Table1[[#This Row],[Verschluss - B3 - Beschichtung Anteil (in %)]])</f>
        <v/>
      </c>
      <c r="NR110" s="576" t="str">
        <f>IF(Table1[[#This Row],[Etikett - B1 - Art]]="","",VLOOKUP(Table1[[#This Row],[Etikett - B1 - Art]],'DD FD'!F:G,2,FALSE))</f>
        <v/>
      </c>
      <c r="NS110" s="577" t="str">
        <f>IF(Table1[[#This Row],[Etikett - B1 - Fraktion]]="","",VLOOKUP(Table1[[#This Row],[Etikett - B1 - Fraktion]],'DD FD'!H:J,3,FALSE))</f>
        <v/>
      </c>
      <c r="NT110" s="574" t="str">
        <f>IF(Table1[[#This Row],[Etikett - B1 - Gewicht (in G)]]="","",Table1[[#This Row],[Etikett - B1 - Gewicht (in G)]])</f>
        <v/>
      </c>
      <c r="NU110" s="574" t="str">
        <f>IF(Table1[[#This Row],[Etikett - B1 - Lizenzierungs-pflichtig? (X=Ja)]]="","",Table1[[#This Row],[Etikett - B1 - Lizenzierungs-pflichtig? (X=Ja)]])</f>
        <v/>
      </c>
      <c r="NV110" s="574" t="str">
        <f>IF(Table1[[#This Row],[Etikett - B1 - Trennbar vom Hauptkörper? (X=Ja)]]="","",Table1[[#This Row],[Etikett - B1 - Trennbar vom Hauptkörper? (X=Ja)]])</f>
        <v/>
      </c>
      <c r="NW110" s="577" t="str">
        <f>IF(Table1[[#This Row],[Etikett - B1 - Virgin Material]]="","",VLOOKUP(Table1[[#This Row],[Etikett - B1 - Virgin Material]],'DD FD'!AJ:AK,2,FALSE))</f>
        <v/>
      </c>
      <c r="NX110" s="578" t="str">
        <f>IF(Table1[[#This Row],[Etikett - B1 - Virgin Material Anteil (in %)]]="","",Table1[[#This Row],[Etikett - B1 - Virgin Material Anteil (in %)]])</f>
        <v/>
      </c>
      <c r="NY110" s="577" t="str">
        <f>IF(Table1[[#This Row],[Etikett - B1 - Recyceltes Material]]="","",VLOOKUP(Table1[[#This Row],[Etikett - B1 - Recyceltes Material]],'DD FD'!AL:AM,2,FALSE))</f>
        <v/>
      </c>
      <c r="NZ110" s="578" t="str">
        <f>IF(Table1[[#This Row],[Etikett - B1 - Recyceltes Material Anteil (in %)]]="","",Table1[[#This Row],[Etikett - B1 - Recyceltes Material Anteil (in %)]])</f>
        <v/>
      </c>
      <c r="OA110" s="577" t="str">
        <f>IF(Table1[[#This Row],[Etikett - B1 - Beschichtung]]="","",VLOOKUP(Table1[[#This Row],[Etikett - B1 - Beschichtung]],'DD FD'!AE:AF,2,FALSE))</f>
        <v/>
      </c>
      <c r="OB110" s="580" t="str">
        <f>IF(Table1[[#This Row],[Etikett - B1 - Beschichtung Anteil (in %)]]="","",Table1[[#This Row],[Etikett - B1 - Beschichtung Anteil (in %)]])</f>
        <v/>
      </c>
      <c r="OC110" s="576" t="str">
        <f>IF(Table1[[#This Row],[Etikett - B2 - Art]]="","",VLOOKUP(Table1[[#This Row],[Etikett - B2 - Art]],'DD FD'!F:G,2,FALSE))</f>
        <v/>
      </c>
      <c r="OD110" s="577" t="str">
        <f>IF(Table1[[#This Row],[Etikett - B2 - Fraktion]]="","",VLOOKUP(Table1[[#This Row],[Etikett - B2 - Fraktion]],'DD FD'!H:J,3,FALSE))</f>
        <v/>
      </c>
      <c r="OE110" s="574" t="str">
        <f>IF(Table1[[#This Row],[Etikett - B2 - Gewicht (in G)]]="","",Table1[[#This Row],[Etikett - B2 - Gewicht (in G)]])</f>
        <v/>
      </c>
      <c r="OF110" s="574" t="str">
        <f>IF(Table1[[#This Row],[Etikett - B2 - Lizenzierungs-pflichtig? (X=Ja)]]="","",Table1[[#This Row],[Etikett - B2 - Lizenzierungs-pflichtig? (X=Ja)]])</f>
        <v/>
      </c>
      <c r="OG110" s="574" t="str">
        <f>IF(Table1[[#This Row],[Etikett - B2 - Trennbar vom Hauptkörper? (X=Ja)]]="","",Table1[[#This Row],[Etikett - B2 - Trennbar vom Hauptkörper? (X=Ja)]])</f>
        <v/>
      </c>
      <c r="OH110" s="577" t="str">
        <f>IF(Table1[[#This Row],[Etikett - B2 - Virgin Material]]="","",VLOOKUP(Table1[[#This Row],[Etikett - B2 - Virgin Material]],'DD FD'!AJ:AK,2,FALSE))</f>
        <v/>
      </c>
      <c r="OI110" s="578" t="str">
        <f>IF(Table1[[#This Row],[Etikett - B2 - Virgin Material Anteil (in %)]]="","",Table1[[#This Row],[Etikett - B2 - Virgin Material Anteil (in %)]])</f>
        <v/>
      </c>
      <c r="OJ110" s="577" t="str">
        <f>IF(Table1[[#This Row],[Etikett - B2 - Recyceltes Material]]="","",VLOOKUP(Table1[[#This Row],[Etikett - B2 - Recyceltes Material]],'DD FD'!AL:AM,2,FALSE))</f>
        <v/>
      </c>
      <c r="OK110" s="578" t="str">
        <f>IF(Table1[[#This Row],[Etikett - B2 - Recyceltes Material Anteil (in %)]]="","",Table1[[#This Row],[Etikett - B2 - Recyceltes Material Anteil (in %)]])</f>
        <v/>
      </c>
      <c r="OL110" s="577" t="str">
        <f>IF(Table1[[#This Row],[Etikett - B2 - Beschichtung]]="","",VLOOKUP(Table1[[#This Row],[Etikett - B2 - Beschichtung]],'DD FD'!AE:AF,2,FALSE))</f>
        <v/>
      </c>
      <c r="OM110" s="580" t="str">
        <f>IF(Table1[[#This Row],[Etikett - B2 - Beschichtung Anteil (in %)]]="","",Table1[[#This Row],[Etikett - B2 - Beschichtung Anteil (in %)]])</f>
        <v/>
      </c>
      <c r="ON110" s="576" t="str">
        <f>IF(Table1[[#This Row],[Etikett - B3 - Art]]="","",VLOOKUP(Table1[[#This Row],[Etikett - B3 - Art]],'DD FD'!F:G,2,FALSE))</f>
        <v/>
      </c>
      <c r="OO110" s="577" t="str">
        <f>IF(Table1[[#This Row],[Etikett - B3 - Fraktion]]="","",VLOOKUP(Table1[[#This Row],[Etikett - B3 - Fraktion]],'DD FD'!H:J,3,FALSE))</f>
        <v/>
      </c>
      <c r="OP110" s="574" t="str">
        <f>IF(Table1[[#This Row],[Etikett - B3 - Gewicht (in G)]]="","",Table1[[#This Row],[Etikett - B3 - Gewicht (in G)]])</f>
        <v/>
      </c>
      <c r="OQ110" s="574" t="str">
        <f>IF(Table1[[#This Row],[Etikett - B3 - Lizenzierungs-pflichtig? (X=Ja)]]="","",Table1[[#This Row],[Etikett - B3 - Lizenzierungs-pflichtig? (X=Ja)]])</f>
        <v/>
      </c>
      <c r="OR110" s="574" t="str">
        <f>IF(Table1[[#This Row],[Etikett - B3 - Trennbar vom Hauptkörper? (X=Ja)]]="","",Table1[[#This Row],[Etikett - B3 - Trennbar vom Hauptkörper? (X=Ja)]])</f>
        <v/>
      </c>
      <c r="OS110" s="577" t="str">
        <f>IF(Table1[[#This Row],[Etikett - B3 - Virgin Material]]="","",VLOOKUP(Table1[[#This Row],[Etikett - B3 - Virgin Material]],'DD FD'!AJ:AK,2,FALSE))</f>
        <v/>
      </c>
      <c r="OT110" s="578" t="str">
        <f>IF(Table1[[#This Row],[Etikett - B3 - Virgin Material Anteil (in %)]]="","",Table1[[#This Row],[Etikett - B3 - Virgin Material Anteil (in %)]])</f>
        <v/>
      </c>
      <c r="OU110" s="577" t="str">
        <f>IF(Table1[[#This Row],[Etikett - B3 - Recyceltes Material]]="","",VLOOKUP(Table1[[#This Row],[Etikett - B3 - Recyceltes Material]],'DD FD'!AL:AM,2,FALSE))</f>
        <v/>
      </c>
      <c r="OV110" s="578" t="str">
        <f>IF(Table1[[#This Row],[Etikett - B3 - Recyceltes Material Anteil (in %)]]="","",Table1[[#This Row],[Etikett - B3 - Recyceltes Material Anteil (in %)]])</f>
        <v/>
      </c>
      <c r="OW110" s="577" t="str">
        <f>IF(Table1[[#This Row],[Etikett - B3 - Beschichtung]]="","",VLOOKUP(Table1[[#This Row],[Etikett - B3 - Beschichtung]],'DD FD'!AE:AF,2,FALSE))</f>
        <v/>
      </c>
      <c r="OX110" s="613" t="str">
        <f>IF(Table1[[#This Row],[Etikett - B3 - Beschichtung Anteil (in %)]]="","",Table1[[#This Row],[Etikett - B3 - Beschichtung Anteil (in %)]])</f>
        <v/>
      </c>
      <c r="OY110" s="618">
        <f>ROUNDUP(SUM(
IF(AND(LH110='DD FD'!$J$7,LJ110='DD FD'!$AI$3),LI110,0),
IF(AND(LR110='DD FD'!$J$7,LT110='DD FD'!$AI$3),LS110,0),
IF(AND(MB110='DD FD'!$J$7,MD110='DD FD'!$AI$3),MC110,0),
IF(AND(ML110='DD FD'!$J$7,MN110='DD FD'!$AI$3),MM110,0),
IF(AND(MW110='DD FD'!$J$7,MY110='DD FD'!$AI$3),MX110,0),
IF(AND(NH110='DD FD'!$J$7,NJ110='DD FD'!$AI$3),NI110,0),
IF(AND(NS110='DD FD'!$J$7,NU110='DD FD'!$AI$3),NT110,0),
IF(AND(OD110='DD FD'!$J$7,OF110='DD FD'!$AI$3),OE110,0),
IF(AND(OO110='DD FD'!$J$7,OQ110='DD FD'!$AI$3),OP110,0),
),2)</f>
        <v>0</v>
      </c>
      <c r="OZ110" s="617">
        <f>ROUNDUP(SUM(
IF(AND(LH110='DD FD'!$J$6,LJ110='DD FD'!$AI$3),LI110,0),
IF(AND(LR110='DD FD'!$J$6,LT110='DD FD'!$AI$3),LS110,0),
IF(AND(MB110='DD FD'!$J$6,MD110='DD FD'!$AI$3),MC110,0),
IF(AND(ML110='DD FD'!$J$6,MN110='DD FD'!$AI$3),MM110,0),
IF(AND(MW110='DD FD'!$J$6,MY110='DD FD'!$AI$3),MX110,0),
IF(AND(NH110='DD FD'!$J$6,NJ110='DD FD'!$AI$3),NI110,0),
IF(AND(NS110='DD FD'!$J$6,NU110='DD FD'!$AI$3),NT110,0),
IF(AND(OD110='DD FD'!$J$6,OF110='DD FD'!$AI$3),OE110,0),
IF(AND(OO110='DD FD'!$J$6,OQ110='DD FD'!$AI$3),OP110,0),
),2)</f>
        <v>0</v>
      </c>
      <c r="PA110" s="617">
        <f>ROUNDUP(SUM(
IF(AND(LH110='DD FD'!$J$10,LJ110='DD FD'!$AI$3),LI110,0),
IF(AND(LR110='DD FD'!$J$10,LT110='DD FD'!$AI$3),LS110,0),
IF(AND(MB110='DD FD'!$J$10,MD110='DD FD'!$AI$3),MC110,0),
IF(AND(ML110='DD FD'!$J$10,MN110='DD FD'!$AI$3),MM110,0),
IF(AND(MW110='DD FD'!$J$10,MY110='DD FD'!$AI$3),MX110,0),
IF(AND(NH110='DD FD'!$J$10,NJ110='DD FD'!$AI$3),NI110,0),
IF(AND(NS110='DD FD'!$J$10,NU110='DD FD'!$AI$3),NT110,0),
IF(AND(OD110='DD FD'!$J$10,OF110='DD FD'!$AI$3),OE110,0),
IF(AND(OO110='DD FD'!$J$10,OQ110='DD FD'!$AI$3),OP110,0),
),2)</f>
        <v>0</v>
      </c>
      <c r="PB110" s="617">
        <f>ROUNDUP(SUM(
IF(AND(LH110='DD FD'!$J$8,LJ110='DD FD'!$AI$3),LI110,0),
IF(AND(LR110='DD FD'!$J$8,LT110='DD FD'!$AI$3),LS110,0),
IF(AND(MB110='DD FD'!$J$8,MD110='DD FD'!$AI$3),MC110,0),
IF(AND(ML110='DD FD'!$J$8,MN110='DD FD'!$AI$3),MM110,0),
IF(AND(MW110='DD FD'!$J$8,MY110='DD FD'!$AI$3),MX110,0),
IF(AND(NH110='DD FD'!$J$8,NJ110='DD FD'!$AI$3),NI110,0),
IF(AND(NS110='DD FD'!$J$8,NU110='DD FD'!$AI$3),NT110,0),
IF(AND(OD110='DD FD'!$J$8,OF110='DD FD'!$AI$3),OE110,0),
IF(AND(OO110='DD FD'!$J$8,OQ110='DD FD'!$AI$3),OP110,0),
),2)</f>
        <v>0</v>
      </c>
      <c r="PC110" s="617">
        <f>ROUNDUP(SUM(
IF(AND(LH110='DD FD'!$J$5,LJ110='DD FD'!$AI$3),LI110,0),
IF(AND(LR110='DD FD'!$J$5,LT110='DD FD'!$AI$3),LS110,0),
IF(AND(MB110='DD FD'!$J$5,MD110='DD FD'!$AI$3),MC110,0),
IF(AND(ML110='DD FD'!$J$5,MN110='DD FD'!$AI$3),MM110,0),
IF(AND(MW110='DD FD'!$J$5,MY110='DD FD'!$AI$3),MX110,0),
IF(AND(NH110='DD FD'!$J$5,NJ110='DD FD'!$AI$3),NI110,0),
IF(AND(NS110='DD FD'!$J$5,NU110='DD FD'!$AI$3),NT110,0),
IF(AND(OD110='DD FD'!$J$5,OF110='DD FD'!$AI$3),OE110,0),
IF(AND(OO110='DD FD'!$J$5,OQ110='DD FD'!$AI$3),OP110,0),
),2)</f>
        <v>0</v>
      </c>
      <c r="PD110" s="617">
        <f>ROUNDUP(SUM(
IF(AND(LH110='DD FD'!$J$9,LJ110='DD FD'!$AI$3),LI110,0),
IF(AND(LR110='DD FD'!$J$9,LT110='DD FD'!$AI$3),LS110,0),
IF(AND(MB110='DD FD'!$J$9,MD110='DD FD'!$AI$3),MC110,0),
IF(AND(ML110='DD FD'!$J$9,MN110='DD FD'!$AI$3),MM110,0),
IF(AND(MW110='DD FD'!$J$9,MY110='DD FD'!$AI$3),MX110,0),
IF(AND(NH110='DD FD'!$J$9,NJ110='DD FD'!$AI$3),NI110,0),
IF(AND(NS110='DD FD'!$J$9,NU110='DD FD'!$AI$3),NT110,0),
IF(AND(OD110='DD FD'!$J$9,OF110='DD FD'!$AI$3),OE110,0),
IF(AND(OO110='DD FD'!$J$9,OQ110='DD FD'!$AI$3),OP110,0),
),2)</f>
        <v>0</v>
      </c>
      <c r="PE110" s="617">
        <f>ROUNDUP(SUM(
IF(AND(LH110='DD FD'!$J$4,LJ110='DD FD'!$AI$3),LI110,0),
IF(AND(LR110='DD FD'!$J$4,LT110='DD FD'!$AI$3),LS110,0),
IF(AND(MB110='DD FD'!$J$4,MD110='DD FD'!$AI$3),MC110,0),
IF(AND(ML110='DD FD'!$J$4,MN110='DD FD'!$AI$3),MM110,0),
IF(AND(MW110='DD FD'!$J$4,MY110='DD FD'!$AI$3),MX110,0),
IF(AND(NH110='DD FD'!$J$4,NJ110='DD FD'!$AI$3),NI110,0),
IF(AND(NS110='DD FD'!$J$4,NU110='DD FD'!$AI$3),NT110,0),
IF(AND(OD110='DD FD'!$J$4,OF110='DD FD'!$AI$3),OE110,0),
IF(AND(OO110='DD FD'!$J$4,OQ110='DD FD'!$AI$3),OP110,0),
),2)</f>
        <v>0</v>
      </c>
      <c r="PF110" s="619">
        <f>ROUNDUP(SUM(
IF(AND(LH110='DD FD'!$J$11,LJ110='DD FD'!$AI$3),LI110,0),
IF(AND(LR110='DD FD'!$J$11,LT110='DD FD'!$AI$3),LS110,0),
IF(AND(MB110='DD FD'!$J$11,MD110='DD FD'!$AI$3),MC110,0),
IF(AND(ML110='DD FD'!$J$11,MN110='DD FD'!$AI$3),MM110,0),
IF(AND(MW110='DD FD'!$J$11,MY110='DD FD'!$AI$3),MX110,0),
IF(AND(NH110='DD FD'!$J$11,NJ110='DD FD'!$AI$3),NI110,0),
IF(AND(NS110='DD FD'!$J$11,NU110='DD FD'!$AI$3),NT110,0),
IF(AND(OD110='DD FD'!$J$11,OF110='DD FD'!$AI$3),OE110,0),
IF(AND(OO110='DD FD'!$J$11,OQ110='DD FD'!$AI$3),OP110,0),
),2)</f>
        <v>0</v>
      </c>
    </row>
    <row r="111" spans="1:422">
      <c r="A111" s="806"/>
      <c r="B111" s="934"/>
      <c r="C111" s="247"/>
      <c r="D111" s="842"/>
      <c r="E111" s="247"/>
      <c r="F111" s="158"/>
      <c r="G111" s="710"/>
      <c r="H111" s="712"/>
      <c r="I111" s="936"/>
      <c r="J111" s="803"/>
      <c r="K111" s="150"/>
      <c r="L111" s="146" t="str">
        <f t="shared" si="27"/>
        <v/>
      </c>
      <c r="M111" s="501" t="str">
        <f t="shared" si="44"/>
        <v/>
      </c>
      <c r="N111" s="504"/>
      <c r="O111" s="113" t="str">
        <f t="shared" si="45"/>
        <v/>
      </c>
      <c r="P111" s="114" t="str">
        <f t="shared" si="28"/>
        <v/>
      </c>
      <c r="Q111" s="152"/>
      <c r="R111" s="152"/>
      <c r="S111" s="115" t="str">
        <f t="shared" si="46"/>
        <v/>
      </c>
      <c r="T111" s="159"/>
      <c r="U111" s="159"/>
      <c r="V111" s="157"/>
      <c r="W111" s="157"/>
      <c r="X111" s="157"/>
      <c r="Y111" s="772"/>
      <c r="Z111" s="158"/>
      <c r="AA111" s="144"/>
      <c r="AB111" s="112"/>
      <c r="AC111" s="153"/>
      <c r="AD111" s="153"/>
      <c r="AE111" s="153"/>
      <c r="AF111" s="153"/>
      <c r="AG111" s="153"/>
      <c r="AH111" s="153"/>
      <c r="AI111" s="152"/>
      <c r="AJ111" s="158"/>
      <c r="AK111" s="158"/>
      <c r="AL111" s="158"/>
      <c r="AM111" s="116" t="str">
        <f t="shared" si="47"/>
        <v/>
      </c>
      <c r="AN111" s="116" t="str">
        <f t="shared" si="48"/>
        <v/>
      </c>
      <c r="AO111" s="324"/>
      <c r="AP111" s="503"/>
      <c r="AQ111" s="487" t="str">
        <f t="shared" si="49"/>
        <v/>
      </c>
      <c r="AR111" s="113" t="str">
        <f t="shared" si="29"/>
        <v/>
      </c>
      <c r="AS111" s="113" t="str">
        <f t="shared" si="30"/>
        <v/>
      </c>
      <c r="AT111" s="113" t="str">
        <f t="shared" si="31"/>
        <v/>
      </c>
      <c r="AU111" s="113" t="str">
        <f t="shared" si="32"/>
        <v/>
      </c>
      <c r="AV111" s="159"/>
      <c r="AW111" s="157"/>
      <c r="AX111" s="157"/>
      <c r="AY111" s="157"/>
      <c r="AZ111" s="157"/>
      <c r="BA111" s="116" t="str">
        <f t="shared" si="33"/>
        <v/>
      </c>
      <c r="BB111" s="316"/>
      <c r="BC111" s="116" t="str">
        <f t="shared" si="34"/>
        <v/>
      </c>
      <c r="BD111" s="133" t="str">
        <f t="shared" si="35"/>
        <v/>
      </c>
      <c r="BE111" s="157"/>
      <c r="BF111" s="1180"/>
      <c r="BG111" s="1180"/>
      <c r="BH111" s="158"/>
      <c r="BI111" s="490"/>
      <c r="BJ111" s="514" t="str">
        <f t="shared" si="50"/>
        <v/>
      </c>
      <c r="BK111" s="789"/>
      <c r="BL111" s="116" t="str">
        <f t="shared" si="51"/>
        <v/>
      </c>
      <c r="BM111" s="144"/>
      <c r="BN111" s="144"/>
      <c r="BO111" s="144"/>
      <c r="BP111" s="790"/>
      <c r="BQ111" s="790"/>
      <c r="BR111" s="790"/>
      <c r="BS111" s="116" t="str">
        <f t="shared" si="36"/>
        <v/>
      </c>
      <c r="BT111" s="790"/>
      <c r="BU111" s="808" t="str">
        <f t="shared" si="37"/>
        <v/>
      </c>
      <c r="BV111" s="791"/>
      <c r="BW111" s="144"/>
      <c r="BX111" s="20"/>
      <c r="BY111" s="20"/>
      <c r="BZ111" s="20"/>
      <c r="CA111" s="792"/>
      <c r="CB111" s="1201"/>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c r="DL111" s="144"/>
      <c r="DM111" s="144"/>
      <c r="DN111" s="144"/>
      <c r="DO111" s="144"/>
      <c r="DP111" s="144"/>
      <c r="DQ111" s="144"/>
      <c r="DR111" s="144"/>
      <c r="DS111" s="144"/>
      <c r="DT111" s="144"/>
      <c r="DU111" s="144"/>
      <c r="DV111" s="144"/>
      <c r="DW111" s="144"/>
      <c r="DX111" s="144"/>
      <c r="DY111" s="144"/>
      <c r="DZ111" s="144"/>
      <c r="EA111" s="144"/>
      <c r="EB111" s="144"/>
      <c r="EC111" s="144"/>
      <c r="ED111" s="782" t="str">
        <f t="shared" si="52"/>
        <v/>
      </c>
      <c r="EE111" s="519"/>
      <c r="EF111" s="793"/>
      <c r="EG111" s="519"/>
      <c r="EH111" s="794"/>
      <c r="EI111" s="790"/>
      <c r="EJ111" s="794"/>
      <c r="EK111" s="794"/>
      <c r="EL111" s="790"/>
      <c r="EM111" s="790"/>
      <c r="EN111" s="790"/>
      <c r="EO111" s="112" t="str">
        <f t="shared" si="38"/>
        <v/>
      </c>
      <c r="EP111" s="790"/>
      <c r="EQ111" s="488" t="str">
        <f t="shared" si="39"/>
        <v/>
      </c>
      <c r="ER111" s="1100"/>
      <c r="ES111" s="1099" t="str">
        <f t="shared" si="53"/>
        <v/>
      </c>
      <c r="ET111" s="525"/>
      <c r="EU111" s="148"/>
      <c r="EV111" s="148"/>
      <c r="EW111" s="148"/>
      <c r="EX111" s="148"/>
      <c r="EY111" s="148"/>
      <c r="EZ111" s="148"/>
      <c r="FA111" s="148"/>
      <c r="FB111" s="148"/>
      <c r="FC111" s="148"/>
      <c r="FD111" s="148"/>
      <c r="FE111" s="148"/>
      <c r="FF111" s="148"/>
      <c r="FG111" s="148"/>
      <c r="FH111" s="148"/>
      <c r="FI111" s="528"/>
      <c r="FJ111" s="513" t="str">
        <f t="shared" si="40"/>
        <v/>
      </c>
      <c r="FK111" s="158"/>
      <c r="FL111" s="850"/>
      <c r="FM111" s="850"/>
      <c r="FN111" s="850"/>
      <c r="FO111" s="850"/>
      <c r="FP111" s="850"/>
      <c r="FQ111" s="850"/>
      <c r="FR111" s="157"/>
      <c r="FS111" s="143"/>
      <c r="FT111" s="143"/>
      <c r="FU111" s="847" t="str">
        <f t="shared" si="41"/>
        <v/>
      </c>
      <c r="FV111" s="555"/>
      <c r="FW111" s="523" t="str">
        <f>IF(Table1[[#This Row],[Nonfood Inhaltstoffe - Komponente]]="","",VLOOKUP(Table1[[#This Row],[Nonfood Inhaltstoffe - Komponente]],'Dropdown Auswahl'!BJ:BK,2,FALSE))</f>
        <v/>
      </c>
      <c r="FX111" s="1013"/>
      <c r="FY111" s="1011" t="str">
        <f t="shared" si="42"/>
        <v/>
      </c>
      <c r="FZ111" s="152"/>
      <c r="GA111" s="152"/>
      <c r="GB111" s="152"/>
      <c r="GC111" s="529" t="str">
        <f t="shared" si="43"/>
        <v/>
      </c>
      <c r="GG111" s="21"/>
      <c r="GH111" s="21"/>
      <c r="GI111" s="1019"/>
      <c r="GJ111" s="1016" t="str">
        <f>IF(Table1[[#This Row],[Global Trade Item Number (GTIN)]]="","",Table1[[#This Row],[Global Trade Item Number (GTIN)]])</f>
        <v/>
      </c>
      <c r="GK111" s="555" t="str">
        <f>IF(Table1[[#This Row],[WAWI-Nr./ Kreditoren-Nummer
(ASDV)]]&lt;&gt;"",Table1[[#This Row],[WAWI-Nr./ Kreditoren-Nummer
(ASDV)]],"")</f>
        <v/>
      </c>
      <c r="GL111" s="165"/>
      <c r="GM111" s="165"/>
      <c r="GN111" s="165"/>
      <c r="GO111" s="485"/>
      <c r="GP111" s="534"/>
      <c r="GQ111" s="533"/>
      <c r="GR111" s="486"/>
      <c r="GS111" s="486"/>
      <c r="GT111" s="486"/>
      <c r="GU111" s="486"/>
      <c r="GV111" s="486"/>
      <c r="GW111" s="542"/>
      <c r="GX111" s="538"/>
      <c r="GY111" s="144"/>
      <c r="GZ111" s="480"/>
      <c r="HA111" s="158"/>
      <c r="HB111" s="480"/>
      <c r="HC111" s="480"/>
      <c r="HD111" s="480"/>
      <c r="HE111" s="480"/>
      <c r="HF111" s="480"/>
      <c r="HG111" s="480"/>
      <c r="HH111" s="538"/>
      <c r="HI111" s="480"/>
      <c r="HJ111" s="480"/>
      <c r="HK111" s="480"/>
      <c r="HL111" s="480"/>
      <c r="HM111" s="480"/>
      <c r="HN111" s="480"/>
      <c r="HO111" s="480"/>
      <c r="HP111" s="480"/>
      <c r="HQ111" s="480"/>
      <c r="HR111" s="538"/>
      <c r="HS111" s="480"/>
      <c r="HT111" s="480"/>
      <c r="HU111" s="480"/>
      <c r="HV111" s="480"/>
      <c r="HW111" s="480"/>
      <c r="HX111" s="480"/>
      <c r="HY111" s="480"/>
      <c r="HZ111" s="480"/>
      <c r="IA111" s="480"/>
      <c r="IB111" s="538"/>
      <c r="IC111" s="480"/>
      <c r="ID111" s="480"/>
      <c r="IE111" s="480"/>
      <c r="IF111" s="480"/>
      <c r="IG111" s="480"/>
      <c r="IH111" s="480"/>
      <c r="II111" s="480"/>
      <c r="IJ111" s="480"/>
      <c r="IK111" s="480"/>
      <c r="IL111" s="480"/>
      <c r="IM111" s="538"/>
      <c r="IN111" s="480"/>
      <c r="IO111" s="480"/>
      <c r="IP111" s="480"/>
      <c r="IQ111" s="480"/>
      <c r="IR111" s="480"/>
      <c r="IS111" s="480"/>
      <c r="IT111" s="480"/>
      <c r="IU111" s="480"/>
      <c r="IV111" s="480"/>
      <c r="IW111" s="480"/>
      <c r="IX111" s="538"/>
      <c r="IY111" s="480"/>
      <c r="IZ111" s="480"/>
      <c r="JA111" s="480"/>
      <c r="JB111" s="480"/>
      <c r="JC111" s="480"/>
      <c r="JD111" s="480"/>
      <c r="JE111" s="480"/>
      <c r="JF111" s="480"/>
      <c r="JG111" s="480"/>
      <c r="JH111" s="480"/>
      <c r="JI111" s="538"/>
      <c r="JJ111" s="480"/>
      <c r="JK111" s="480"/>
      <c r="JL111" s="480"/>
      <c r="JM111" s="480"/>
      <c r="JN111" s="480"/>
      <c r="JO111" s="480"/>
      <c r="JP111" s="480"/>
      <c r="JQ111" s="480"/>
      <c r="JR111" s="480"/>
      <c r="JS111" s="590"/>
      <c r="JT111" s="538"/>
      <c r="JU111" s="480"/>
      <c r="JV111" s="480"/>
      <c r="JW111" s="480"/>
      <c r="JX111" s="480"/>
      <c r="JY111" s="480"/>
      <c r="JZ111" s="480"/>
      <c r="KA111" s="480"/>
      <c r="KB111" s="480"/>
      <c r="KC111" s="480"/>
      <c r="KD111" s="480"/>
      <c r="KE111" s="538"/>
      <c r="KF111" s="480"/>
      <c r="KG111" s="480"/>
      <c r="KH111" s="480"/>
      <c r="KI111" s="480"/>
      <c r="KJ111" s="480"/>
      <c r="KK111" s="480"/>
      <c r="KL111" s="480"/>
      <c r="KM111" s="480"/>
      <c r="KN111" s="480"/>
      <c r="KO111" s="480"/>
      <c r="KR111" s="568" t="str">
        <f>IF(Table1[[#This Row],[GTIN]]&lt;&gt;"",Table1[[#This Row],[GTIN]],"")</f>
        <v/>
      </c>
      <c r="KS111" s="569" t="str">
        <f>Table1[[#This Row],[Kreditor]]</f>
        <v/>
      </c>
      <c r="KT111" s="570" t="str">
        <f>IF(Table1[[#This Row],[Gültig ab (Datum)]]&lt;&gt;"",Table1[[#This Row],[Gültig ab (Datum)]],"")</f>
        <v/>
      </c>
      <c r="KU111" s="570"/>
      <c r="KV111" s="583" t="str">
        <f>IF(Table1[[#This Row],[Artikel verpackt? 
(X=Ja)]]="","",Table1[[#This Row],[Artikel verpackt? 
(X=Ja)]])</f>
        <v/>
      </c>
      <c r="KW111" s="571" t="str">
        <f>IF(Table1[[#This Row],[Verpackung recyclingfähig?
(X=Ja)]]="","",Table1[[#This Row],[Verpackung recyclingfähig?
(X=Ja)]])</f>
        <v/>
      </c>
      <c r="KX111" s="572"/>
      <c r="KY111" s="573"/>
      <c r="KZ111" s="574"/>
      <c r="LA111" s="574"/>
      <c r="LB111" s="574"/>
      <c r="LC111" s="574"/>
      <c r="LD111" s="574"/>
      <c r="LE111" s="574"/>
      <c r="LF111" s="575"/>
      <c r="LG111" s="576" t="str">
        <f>IF(Table1[[#This Row],[Hauptkörper - B1 - Art]]="","",VLOOKUP(Table1[[#This Row],[Hauptkörper - B1 - Art]],'DD FD'!B:C,2,FALSE))</f>
        <v/>
      </c>
      <c r="LH111" s="577" t="str">
        <f>IF(Table1[[#This Row],[Hauptkörper - B1 - Fraktion]]="","",VLOOKUP(Table1[[#This Row],[Hauptkörper - B1 - Fraktion]],'DD FD'!H:J,3,FALSE))</f>
        <v/>
      </c>
      <c r="LI111" s="574" t="str">
        <f>IF(Table1[[#This Row],[Hauptkörper - B1 - Gewicht
(in G)]]="","",Table1[[#This Row],[Hauptkörper - B1 - Gewicht
(in G)]])</f>
        <v/>
      </c>
      <c r="LJ111" s="574" t="str">
        <f>IF(Table1[[#This Row],[Hauptkörper - B1 - Lizenzierungs-pflichtig? (X=Ja)]]="","",Table1[[#This Row],[Hauptkörper - B1 - Lizenzierungs-pflichtig? (X=Ja)]])</f>
        <v/>
      </c>
      <c r="LK111" s="577" t="str">
        <f>IF(Table1[[#This Row],[Hauptkörper - B1 - Virgin Material]]="","",VLOOKUP(Table1[[#This Row],[Hauptkörper - B1 - Virgin Material]],'DD FD'!AJ:AK,2,FALSE))</f>
        <v/>
      </c>
      <c r="LL111" s="578" t="str">
        <f>IF(Table1[[#This Row],[Hauptkörper - B1 - Virgin Material Anteil (in %)]]="","",Table1[[#This Row],[Hauptkörper - B1 - Virgin Material Anteil (in %)]])</f>
        <v/>
      </c>
      <c r="LM111" s="577" t="str">
        <f>IF(Table1[[#This Row],[Hauptkörper - B1 - Recyceltes Material]]="","",VLOOKUP(Table1[[#This Row],[Hauptkörper - B1 - Recyceltes Material]],'DD FD'!AL:AM,2,FALSE))</f>
        <v/>
      </c>
      <c r="LN111" s="578" t="str">
        <f>IF(Table1[[#This Row],[Hauptkörper - B1 - Recyceltes Material Anteil (in %)]]="","",Table1[[#This Row],[Hauptkörper - B1 - Recyceltes Material Anteil (in %)]])</f>
        <v/>
      </c>
      <c r="LO111" s="579" t="str">
        <f>IF(Table1[[#This Row],[Hauptkörper - B1 - Beschichtung]]="","",VLOOKUP(Table1[[#This Row],[Hauptkörper - B1 - Beschichtung]],'DD FD'!AE:AF,2,FALSE))</f>
        <v/>
      </c>
      <c r="LP111" s="580" t="str">
        <f>IF(Table1[[#This Row],[Hauptkörper - B1 - Beschichtung Anteil (in %)]]="","",Table1[[#This Row],[Hauptkörper - B1 - Beschichtung Anteil (in %)]])</f>
        <v/>
      </c>
      <c r="LQ111" s="576" t="str">
        <f>IF(Table1[[#This Row],[Hauptkörper - B2 - Art]]="","",VLOOKUP(Table1[[#This Row],[Hauptkörper - B2 - Art]],'DD FD'!B:C,2,FALSE))</f>
        <v/>
      </c>
      <c r="LR111" s="577" t="str">
        <f>IF(Table1[[#This Row],[Hauptkörper - B2 - Fraktion]]="","",VLOOKUP(Table1[[#This Row],[Hauptkörper - B2 - Fraktion]],'DD FD'!H:J,3,FALSE))</f>
        <v/>
      </c>
      <c r="LS111" s="574" t="str">
        <f>IF(Table1[[#This Row],[Hauptkörper - B2 - Gewicht
(in G)]]="","",Table1[[#This Row],[Hauptkörper - B2 - Gewicht
(in G)]])</f>
        <v/>
      </c>
      <c r="LT111" s="574" t="str">
        <f>IF(Table1[[#This Row],[Hauptkörper - B2 - Lizenzierungs-pflichtig? (X=Ja)]]="","",Table1[[#This Row],[Hauptkörper - B2 - Lizenzierungs-pflichtig? (X=Ja)]])</f>
        <v/>
      </c>
      <c r="LU111" s="577" t="str">
        <f>IF(Table1[[#This Row],[Hauptkörper - B2 - Virgin Material]]="","",VLOOKUP(Table1[[#This Row],[Hauptkörper - B2 - Virgin Material]],'DD FD'!AJ:AK,2,FALSE))</f>
        <v/>
      </c>
      <c r="LV111" s="578" t="str">
        <f>IF(Table1[[#This Row],[Hauptkörper - B2 - Virgin Material Anteil (in %)]]="","",Table1[[#This Row],[Hauptkörper - B2 - Virgin Material Anteil (in %)]])</f>
        <v/>
      </c>
      <c r="LW111" s="577" t="str">
        <f>IF(Table1[[#This Row],[Hauptkörper - B2 - Recyceltes Material]]="","",VLOOKUP(Table1[[#This Row],[Hauptkörper - B2 - Recyceltes Material]],'DD FD'!AL:AM,2,FALSE))</f>
        <v/>
      </c>
      <c r="LX111" s="578" t="str">
        <f>IF(Table1[[#This Row],[Hauptkörper - B2 - Recyceltes Material Anteil (in %)]]="","",Table1[[#This Row],[Hauptkörper - B2 - Recyceltes Material Anteil (in %)]])</f>
        <v/>
      </c>
      <c r="LY111" s="577" t="str">
        <f>IF(Table1[[#This Row],[Hauptkörper - B2 - Beschichtung]]="","",VLOOKUP(Table1[[#This Row],[Hauptkörper - B2 - Beschichtung]],'DD FD'!AE:AF,2,FALSE))</f>
        <v/>
      </c>
      <c r="LZ111" s="580" t="str">
        <f>IF(Table1[[#This Row],[Hauptkörper - B2 - Beschichtung Anteil (in %)]]="","",Table1[[#This Row],[Hauptkörper - B2 - Beschichtung Anteil (in %)]])</f>
        <v/>
      </c>
      <c r="MA111" s="576" t="str">
        <f>IF(Table1[[#This Row],[Hauptkörper - B3 - Art]]="","",VLOOKUP(Table1[[#This Row],[Hauptkörper - B3 - Art]],'DD FD'!B:C,2,FALSE))</f>
        <v/>
      </c>
      <c r="MB111" s="577" t="str">
        <f>IF(Table1[[#This Row],[Hauptkörper - B3 - Fraktion]]="","",VLOOKUP(Table1[[#This Row],[Hauptkörper - B3 - Fraktion]],'DD FD'!H:J,3,FALSE))</f>
        <v/>
      </c>
      <c r="MC111" s="574" t="str">
        <f>IF(Table1[[#This Row],[Hauptkörper - B3 - Gewicht
(in G)]]="","",Table1[[#This Row],[Hauptkörper - B3 - Gewicht
(in G)]])</f>
        <v/>
      </c>
      <c r="MD111" s="574" t="str">
        <f>IF(Table1[[#This Row],[Hauptkörper - B3 - Lizenzierungs-pflichtig? (X=Ja)]]="","",Table1[[#This Row],[Hauptkörper - B3 - Lizenzierungs-pflichtig? (X=Ja)]])</f>
        <v/>
      </c>
      <c r="ME111" s="577" t="str">
        <f>IF(Table1[[#This Row],[Hauptkörper - B3 - Virgin Material]]="","",VLOOKUP(Table1[[#This Row],[Hauptkörper - B3 - Virgin Material]],'DD FD'!AJ:AK,2,FALSE))</f>
        <v/>
      </c>
      <c r="MF111" s="578" t="str">
        <f>IF(Table1[[#This Row],[Hauptkörper - B3 - Virgin Material Anteil (in %)]]="","",Table1[[#This Row],[Hauptkörper - B3 - Virgin Material Anteil (in %)]])</f>
        <v/>
      </c>
      <c r="MG111" s="577" t="str">
        <f>IF(Table1[[#This Row],[Hauptkörper - B3 - Recyceltes Material]]="","",VLOOKUP(Table1[[#This Row],[Hauptkörper - B3 - Recyceltes Material]],'DD FD'!AL:AM,2,FALSE))</f>
        <v/>
      </c>
      <c r="MH111" s="578" t="str">
        <f>IF(Table1[[#This Row],[Hauptkörper - B3 - Recyceltes Material Anteil (in %)]]="","",Table1[[#This Row],[Hauptkörper - B3 - Recyceltes Material Anteil (in %)]])</f>
        <v/>
      </c>
      <c r="MI111" s="577" t="str">
        <f>IF(Table1[[#This Row],[Hauptkörper - B3 - Beschichtung]]="","",VLOOKUP(Table1[[#This Row],[Hauptkörper - B3 - Beschichtung]],'DD FD'!AE:AF,2,FALSE))</f>
        <v/>
      </c>
      <c r="MJ111" s="580" t="str">
        <f>IF(Table1[[#This Row],[Hauptkörper - B3 - Beschichtung Anteil (in %)]]="","",Table1[[#This Row],[Hauptkörper - B3 - Beschichtung Anteil (in %)]])</f>
        <v/>
      </c>
      <c r="MK111" s="576" t="str">
        <f>IF(Table1[[#This Row],[Verschluss - B1 - Art]]="","",VLOOKUP(Table1[[#This Row],[Verschluss - B1 - Art]],'DD FD'!D:E,2,FALSE))</f>
        <v/>
      </c>
      <c r="ML111" s="577" t="str">
        <f>IF(Table1[[#This Row],[Verschluss - B1 - Fraktion]]="","",VLOOKUP(Table1[[#This Row],[Verschluss - B1 - Fraktion]],'DD FD'!H:J,3,FALSE))</f>
        <v/>
      </c>
      <c r="MM111" s="574" t="str">
        <f>IF(Table1[[#This Row],[Verschluss - B1 - Gewicht (in G)]]="","",Table1[[#This Row],[Verschluss - B1 - Gewicht (in G)]])</f>
        <v/>
      </c>
      <c r="MN111" s="574" t="str">
        <f>IF(Table1[[#This Row],[Verschluss - B1 - Lizenzierungs-pflichtig? (X=Ja)]]="","",Table1[[#This Row],[Verschluss - B1 - Lizenzierungs-pflichtig? (X=Ja)]])</f>
        <v/>
      </c>
      <c r="MO111" s="574" t="str">
        <f>IF(Table1[[#This Row],[Verschluss - B1 - Trennbar vom Hauptkörper? (X=Ja)]]="","",Table1[[#This Row],[Verschluss - B1 - Trennbar vom Hauptkörper? (X=Ja)]])</f>
        <v/>
      </c>
      <c r="MP111" s="577" t="str">
        <f>IF(Table1[[#This Row],[Verschluss - B1 - Virgin Material]]="","",VLOOKUP(Table1[[#This Row],[Verschluss - B1 - Virgin Material]],'DD FD'!AJ:AK,2,FALSE))</f>
        <v/>
      </c>
      <c r="MQ111" s="578" t="str">
        <f>IF(Table1[[#This Row],[Verschluss - B1 - Virgin Material Anteil (in %)]]="","",Table1[[#This Row],[Verschluss - B1 - Virgin Material Anteil (in %)]])</f>
        <v/>
      </c>
      <c r="MR111" s="577" t="str">
        <f>IF(Table1[[#This Row],[Verschluss - B1 - Recyceltes Material]]="","",VLOOKUP(Table1[[#This Row],[Verschluss - B1 - Recyceltes Material]],'DD FD'!AL:AM,2,FALSE))</f>
        <v/>
      </c>
      <c r="MS111" s="578" t="str">
        <f>IF(Table1[[#This Row],[Verschluss - B1 - Recyceltes Material Anteil (in %)]]="","",Table1[[#This Row],[Verschluss - B1 - Recyceltes Material Anteil (in %)]])</f>
        <v/>
      </c>
      <c r="MT111" s="577" t="str">
        <f>IF(Table1[[#This Row],[Verschluss - B1 - Beschichtung]]="","",VLOOKUP(Table1[[#This Row],[Verschluss - B1 - Beschichtung]],'DD FD'!AE:AF,2,FALSE))</f>
        <v/>
      </c>
      <c r="MU111" s="580" t="str">
        <f>IF(Table1[[#This Row],[Verschluss - B1 - Beschichtung Anteil (in %)]]="","",Table1[[#This Row],[Verschluss - B1 - Beschichtung Anteil (in %)]])</f>
        <v/>
      </c>
      <c r="MV111" s="576" t="str">
        <f>IF(Table1[[#This Row],[Verschluss - B2 - Art]]="","",VLOOKUP(Table1[[#This Row],[Verschluss - B2 - Art]],'DD FD'!D:E,2,FALSE))</f>
        <v/>
      </c>
      <c r="MW111" s="577" t="str">
        <f>IF(Table1[[#This Row],[Verschluss - B2 - Fraktion]]="","",VLOOKUP(Table1[[#This Row],[Verschluss - B2 - Fraktion]],'DD FD'!H:J,3,FALSE))</f>
        <v/>
      </c>
      <c r="MX111" s="574" t="str">
        <f>IF(Table1[[#This Row],[Verschluss - B2 - Gewicht (in G)]]="","",Table1[[#This Row],[Verschluss - B2 - Gewicht (in G)]])</f>
        <v/>
      </c>
      <c r="MY111" s="574" t="str">
        <f>IF(Table1[[#This Row],[Verschluss - B2 - Lizenzierungs-pflichtig? (X=Ja)]]="","",Table1[[#This Row],[Verschluss - B2 - Lizenzierungs-pflichtig? (X=Ja)]])</f>
        <v/>
      </c>
      <c r="MZ111" s="574" t="str">
        <f>IF(Table1[[#This Row],[Verschluss - B2 - Trennbar vom Hauptkörper? (X=Ja)]]="","",Table1[[#This Row],[Verschluss - B2 - Trennbar vom Hauptkörper? (X=Ja)]])</f>
        <v/>
      </c>
      <c r="NA111" s="577" t="str">
        <f>IF(Table1[[#This Row],[Verschluss - B2 - Virgin Material]]="","",VLOOKUP(Table1[[#This Row],[Verschluss - B2 - Virgin Material]],'DD FD'!AJ:AK,2,FALSE))</f>
        <v/>
      </c>
      <c r="NB111" s="578" t="str">
        <f>IF(Table1[[#This Row],[Verschluss - B2 - Virgin Material Anteil (in %)]]="","",Table1[[#This Row],[Verschluss - B2 - Virgin Material Anteil (in %)]])</f>
        <v/>
      </c>
      <c r="NC111" s="577" t="str">
        <f>IF(Table1[[#This Row],[Verschluss - B2 - Recyceltes Material]]="","",VLOOKUP(Table1[[#This Row],[Verschluss - B2 - Recyceltes Material]],'DD FD'!AL:AM,2,FALSE))</f>
        <v/>
      </c>
      <c r="ND111" s="578" t="str">
        <f>IF(Table1[[#This Row],[Verschluss - B2 - Recyceltes Material Anteil (in %)]]="","",Table1[[#This Row],[Verschluss - B2 - Recyceltes Material Anteil (in %)]])</f>
        <v/>
      </c>
      <c r="NE111" s="577" t="str">
        <f>IF(Table1[[#This Row],[Verschluss - B2 - Beschichtung]]="","",VLOOKUP(Table1[[#This Row],[Verschluss - B2 - Beschichtung]],'DD FD'!AE:AF,2,FALSE))</f>
        <v/>
      </c>
      <c r="NF111" s="580" t="str">
        <f>IF(Table1[[#This Row],[Verschluss - B2 - Beschichtung Anteil (in %)]]="","",Table1[[#This Row],[Verschluss - B2 - Beschichtung Anteil (in %)]])</f>
        <v/>
      </c>
      <c r="NG111" s="576" t="str">
        <f>IF(Table1[[#This Row],[Verschluss - B3 - Art]]="","",VLOOKUP(Table1[[#This Row],[Verschluss - B3 - Art]],'DD FD'!D:E,2,FALSE))</f>
        <v/>
      </c>
      <c r="NH111" s="577" t="str">
        <f>IF(Table1[[#This Row],[Verschluss - B3 - Fraktion]]="","",VLOOKUP(Table1[[#This Row],[Verschluss - B3 - Fraktion]],'DD FD'!H:J,3,FALSE))</f>
        <v/>
      </c>
      <c r="NI111" s="574" t="str">
        <f>IF(Table1[[#This Row],[Verschluss - B3 - Gewicht (in G)]]="","",Table1[[#This Row],[Verschluss - B3 - Gewicht (in G)]])</f>
        <v/>
      </c>
      <c r="NJ111" s="574" t="str">
        <f>IF(Table1[[#This Row],[Verschluss - B3 - Lizenzierungs-pflichtig? (X=Ja)]]="","",Table1[[#This Row],[Verschluss - B3 - Lizenzierungs-pflichtig? (X=Ja)]])</f>
        <v/>
      </c>
      <c r="NK111" s="574" t="str">
        <f>IF(Table1[[#This Row],[Verschluss - B3 - Trennbar vom Hauptkörper? (X=Ja)]]="","",Table1[[#This Row],[Verschluss - B3 - Trennbar vom Hauptkörper? (X=Ja)]])</f>
        <v/>
      </c>
      <c r="NL111" s="577" t="str">
        <f>IF(Table1[[#This Row],[Verschluss - B3 - Virgin Material]]="","",VLOOKUP(Table1[[#This Row],[Verschluss - B3 - Virgin Material]],'DD FD'!AJ:AK,2,FALSE))</f>
        <v/>
      </c>
      <c r="NM111" s="578" t="str">
        <f>IF(Table1[[#This Row],[Verschluss - B3 - Virgin Material Anteil (in %)]]="","",Table1[[#This Row],[Verschluss - B3 - Virgin Material Anteil (in %)]])</f>
        <v/>
      </c>
      <c r="NN111" s="577" t="str">
        <f>IF(Table1[[#This Row],[Verschluss - B3 - Recyceltes Material]]="","",VLOOKUP(Table1[[#This Row],[Verschluss - B3 - Recyceltes Material]],'DD FD'!AL:AM,2,FALSE))</f>
        <v/>
      </c>
      <c r="NO111" s="578" t="str">
        <f>IF(Table1[[#This Row],[Verschluss - B3 - Recyceltes Material Anteil (in %)]]="","",Table1[[#This Row],[Verschluss - B3 - Recyceltes Material Anteil (in %)]])</f>
        <v/>
      </c>
      <c r="NP111" s="577" t="str">
        <f>IF(Table1[[#This Row],[Verschluss - B3 - Beschichtung]]="","",VLOOKUP(Table1[[#This Row],[Verschluss - B3 - Beschichtung]],'DD FD'!AE:AF,2,FALSE))</f>
        <v/>
      </c>
      <c r="NQ111" s="580" t="str">
        <f>IF(Table1[[#This Row],[Verschluss - B3 - Beschichtung Anteil (in %)]]="","",Table1[[#This Row],[Verschluss - B3 - Beschichtung Anteil (in %)]])</f>
        <v/>
      </c>
      <c r="NR111" s="576" t="str">
        <f>IF(Table1[[#This Row],[Etikett - B1 - Art]]="","",VLOOKUP(Table1[[#This Row],[Etikett - B1 - Art]],'DD FD'!F:G,2,FALSE))</f>
        <v/>
      </c>
      <c r="NS111" s="577" t="str">
        <f>IF(Table1[[#This Row],[Etikett - B1 - Fraktion]]="","",VLOOKUP(Table1[[#This Row],[Etikett - B1 - Fraktion]],'DD FD'!H:J,3,FALSE))</f>
        <v/>
      </c>
      <c r="NT111" s="574" t="str">
        <f>IF(Table1[[#This Row],[Etikett - B1 - Gewicht (in G)]]="","",Table1[[#This Row],[Etikett - B1 - Gewicht (in G)]])</f>
        <v/>
      </c>
      <c r="NU111" s="574" t="str">
        <f>IF(Table1[[#This Row],[Etikett - B1 - Lizenzierungs-pflichtig? (X=Ja)]]="","",Table1[[#This Row],[Etikett - B1 - Lizenzierungs-pflichtig? (X=Ja)]])</f>
        <v/>
      </c>
      <c r="NV111" s="574" t="str">
        <f>IF(Table1[[#This Row],[Etikett - B1 - Trennbar vom Hauptkörper? (X=Ja)]]="","",Table1[[#This Row],[Etikett - B1 - Trennbar vom Hauptkörper? (X=Ja)]])</f>
        <v/>
      </c>
      <c r="NW111" s="577" t="str">
        <f>IF(Table1[[#This Row],[Etikett - B1 - Virgin Material]]="","",VLOOKUP(Table1[[#This Row],[Etikett - B1 - Virgin Material]],'DD FD'!AJ:AK,2,FALSE))</f>
        <v/>
      </c>
      <c r="NX111" s="578" t="str">
        <f>IF(Table1[[#This Row],[Etikett - B1 - Virgin Material Anteil (in %)]]="","",Table1[[#This Row],[Etikett - B1 - Virgin Material Anteil (in %)]])</f>
        <v/>
      </c>
      <c r="NY111" s="577" t="str">
        <f>IF(Table1[[#This Row],[Etikett - B1 - Recyceltes Material]]="","",VLOOKUP(Table1[[#This Row],[Etikett - B1 - Recyceltes Material]],'DD FD'!AL:AM,2,FALSE))</f>
        <v/>
      </c>
      <c r="NZ111" s="578" t="str">
        <f>IF(Table1[[#This Row],[Etikett - B1 - Recyceltes Material Anteil (in %)]]="","",Table1[[#This Row],[Etikett - B1 - Recyceltes Material Anteil (in %)]])</f>
        <v/>
      </c>
      <c r="OA111" s="577" t="str">
        <f>IF(Table1[[#This Row],[Etikett - B1 - Beschichtung]]="","",VLOOKUP(Table1[[#This Row],[Etikett - B1 - Beschichtung]],'DD FD'!AE:AF,2,FALSE))</f>
        <v/>
      </c>
      <c r="OB111" s="580" t="str">
        <f>IF(Table1[[#This Row],[Etikett - B1 - Beschichtung Anteil (in %)]]="","",Table1[[#This Row],[Etikett - B1 - Beschichtung Anteil (in %)]])</f>
        <v/>
      </c>
      <c r="OC111" s="576" t="str">
        <f>IF(Table1[[#This Row],[Etikett - B2 - Art]]="","",VLOOKUP(Table1[[#This Row],[Etikett - B2 - Art]],'DD FD'!F:G,2,FALSE))</f>
        <v/>
      </c>
      <c r="OD111" s="577" t="str">
        <f>IF(Table1[[#This Row],[Etikett - B2 - Fraktion]]="","",VLOOKUP(Table1[[#This Row],[Etikett - B2 - Fraktion]],'DD FD'!H:J,3,FALSE))</f>
        <v/>
      </c>
      <c r="OE111" s="574" t="str">
        <f>IF(Table1[[#This Row],[Etikett - B2 - Gewicht (in G)]]="","",Table1[[#This Row],[Etikett - B2 - Gewicht (in G)]])</f>
        <v/>
      </c>
      <c r="OF111" s="574" t="str">
        <f>IF(Table1[[#This Row],[Etikett - B2 - Lizenzierungs-pflichtig? (X=Ja)]]="","",Table1[[#This Row],[Etikett - B2 - Lizenzierungs-pflichtig? (X=Ja)]])</f>
        <v/>
      </c>
      <c r="OG111" s="574" t="str">
        <f>IF(Table1[[#This Row],[Etikett - B2 - Trennbar vom Hauptkörper? (X=Ja)]]="","",Table1[[#This Row],[Etikett - B2 - Trennbar vom Hauptkörper? (X=Ja)]])</f>
        <v/>
      </c>
      <c r="OH111" s="577" t="str">
        <f>IF(Table1[[#This Row],[Etikett - B2 - Virgin Material]]="","",VLOOKUP(Table1[[#This Row],[Etikett - B2 - Virgin Material]],'DD FD'!AJ:AK,2,FALSE))</f>
        <v/>
      </c>
      <c r="OI111" s="578" t="str">
        <f>IF(Table1[[#This Row],[Etikett - B2 - Virgin Material Anteil (in %)]]="","",Table1[[#This Row],[Etikett - B2 - Virgin Material Anteil (in %)]])</f>
        <v/>
      </c>
      <c r="OJ111" s="577" t="str">
        <f>IF(Table1[[#This Row],[Etikett - B2 - Recyceltes Material]]="","",VLOOKUP(Table1[[#This Row],[Etikett - B2 - Recyceltes Material]],'DD FD'!AL:AM,2,FALSE))</f>
        <v/>
      </c>
      <c r="OK111" s="578" t="str">
        <f>IF(Table1[[#This Row],[Etikett - B2 - Recyceltes Material Anteil (in %)]]="","",Table1[[#This Row],[Etikett - B2 - Recyceltes Material Anteil (in %)]])</f>
        <v/>
      </c>
      <c r="OL111" s="577" t="str">
        <f>IF(Table1[[#This Row],[Etikett - B2 - Beschichtung]]="","",VLOOKUP(Table1[[#This Row],[Etikett - B2 - Beschichtung]],'DD FD'!AE:AF,2,FALSE))</f>
        <v/>
      </c>
      <c r="OM111" s="580" t="str">
        <f>IF(Table1[[#This Row],[Etikett - B2 - Beschichtung Anteil (in %)]]="","",Table1[[#This Row],[Etikett - B2 - Beschichtung Anteil (in %)]])</f>
        <v/>
      </c>
      <c r="ON111" s="576" t="str">
        <f>IF(Table1[[#This Row],[Etikett - B3 - Art]]="","",VLOOKUP(Table1[[#This Row],[Etikett - B3 - Art]],'DD FD'!F:G,2,FALSE))</f>
        <v/>
      </c>
      <c r="OO111" s="577" t="str">
        <f>IF(Table1[[#This Row],[Etikett - B3 - Fraktion]]="","",VLOOKUP(Table1[[#This Row],[Etikett - B3 - Fraktion]],'DD FD'!H:J,3,FALSE))</f>
        <v/>
      </c>
      <c r="OP111" s="574" t="str">
        <f>IF(Table1[[#This Row],[Etikett - B3 - Gewicht (in G)]]="","",Table1[[#This Row],[Etikett - B3 - Gewicht (in G)]])</f>
        <v/>
      </c>
      <c r="OQ111" s="574" t="str">
        <f>IF(Table1[[#This Row],[Etikett - B3 - Lizenzierungs-pflichtig? (X=Ja)]]="","",Table1[[#This Row],[Etikett - B3 - Lizenzierungs-pflichtig? (X=Ja)]])</f>
        <v/>
      </c>
      <c r="OR111" s="574" t="str">
        <f>IF(Table1[[#This Row],[Etikett - B3 - Trennbar vom Hauptkörper? (X=Ja)]]="","",Table1[[#This Row],[Etikett - B3 - Trennbar vom Hauptkörper? (X=Ja)]])</f>
        <v/>
      </c>
      <c r="OS111" s="577" t="str">
        <f>IF(Table1[[#This Row],[Etikett - B3 - Virgin Material]]="","",VLOOKUP(Table1[[#This Row],[Etikett - B3 - Virgin Material]],'DD FD'!AJ:AK,2,FALSE))</f>
        <v/>
      </c>
      <c r="OT111" s="578" t="str">
        <f>IF(Table1[[#This Row],[Etikett - B3 - Virgin Material Anteil (in %)]]="","",Table1[[#This Row],[Etikett - B3 - Virgin Material Anteil (in %)]])</f>
        <v/>
      </c>
      <c r="OU111" s="577" t="str">
        <f>IF(Table1[[#This Row],[Etikett - B3 - Recyceltes Material]]="","",VLOOKUP(Table1[[#This Row],[Etikett - B3 - Recyceltes Material]],'DD FD'!AL:AM,2,FALSE))</f>
        <v/>
      </c>
      <c r="OV111" s="578" t="str">
        <f>IF(Table1[[#This Row],[Etikett - B3 - Recyceltes Material Anteil (in %)]]="","",Table1[[#This Row],[Etikett - B3 - Recyceltes Material Anteil (in %)]])</f>
        <v/>
      </c>
      <c r="OW111" s="577" t="str">
        <f>IF(Table1[[#This Row],[Etikett - B3 - Beschichtung]]="","",VLOOKUP(Table1[[#This Row],[Etikett - B3 - Beschichtung]],'DD FD'!AE:AF,2,FALSE))</f>
        <v/>
      </c>
      <c r="OX111" s="613" t="str">
        <f>IF(Table1[[#This Row],[Etikett - B3 - Beschichtung Anteil (in %)]]="","",Table1[[#This Row],[Etikett - B3 - Beschichtung Anteil (in %)]])</f>
        <v/>
      </c>
      <c r="OY111" s="618">
        <f>ROUNDUP(SUM(
IF(AND(LH111='DD FD'!$J$7,LJ111='DD FD'!$AI$3),LI111,0),
IF(AND(LR111='DD FD'!$J$7,LT111='DD FD'!$AI$3),LS111,0),
IF(AND(MB111='DD FD'!$J$7,MD111='DD FD'!$AI$3),MC111,0),
IF(AND(ML111='DD FD'!$J$7,MN111='DD FD'!$AI$3),MM111,0),
IF(AND(MW111='DD FD'!$J$7,MY111='DD FD'!$AI$3),MX111,0),
IF(AND(NH111='DD FD'!$J$7,NJ111='DD FD'!$AI$3),NI111,0),
IF(AND(NS111='DD FD'!$J$7,NU111='DD FD'!$AI$3),NT111,0),
IF(AND(OD111='DD FD'!$J$7,OF111='DD FD'!$AI$3),OE111,0),
IF(AND(OO111='DD FD'!$J$7,OQ111='DD FD'!$AI$3),OP111,0),
),2)</f>
        <v>0</v>
      </c>
      <c r="OZ111" s="617">
        <f>ROUNDUP(SUM(
IF(AND(LH111='DD FD'!$J$6,LJ111='DD FD'!$AI$3),LI111,0),
IF(AND(LR111='DD FD'!$J$6,LT111='DD FD'!$AI$3),LS111,0),
IF(AND(MB111='DD FD'!$J$6,MD111='DD FD'!$AI$3),MC111,0),
IF(AND(ML111='DD FD'!$J$6,MN111='DD FD'!$AI$3),MM111,0),
IF(AND(MW111='DD FD'!$J$6,MY111='DD FD'!$AI$3),MX111,0),
IF(AND(NH111='DD FD'!$J$6,NJ111='DD FD'!$AI$3),NI111,0),
IF(AND(NS111='DD FD'!$J$6,NU111='DD FD'!$AI$3),NT111,0),
IF(AND(OD111='DD FD'!$J$6,OF111='DD FD'!$AI$3),OE111,0),
IF(AND(OO111='DD FD'!$J$6,OQ111='DD FD'!$AI$3),OP111,0),
),2)</f>
        <v>0</v>
      </c>
      <c r="PA111" s="617">
        <f>ROUNDUP(SUM(
IF(AND(LH111='DD FD'!$J$10,LJ111='DD FD'!$AI$3),LI111,0),
IF(AND(LR111='DD FD'!$J$10,LT111='DD FD'!$AI$3),LS111,0),
IF(AND(MB111='DD FD'!$J$10,MD111='DD FD'!$AI$3),MC111,0),
IF(AND(ML111='DD FD'!$J$10,MN111='DD FD'!$AI$3),MM111,0),
IF(AND(MW111='DD FD'!$J$10,MY111='DD FD'!$AI$3),MX111,0),
IF(AND(NH111='DD FD'!$J$10,NJ111='DD FD'!$AI$3),NI111,0),
IF(AND(NS111='DD FD'!$J$10,NU111='DD FD'!$AI$3),NT111,0),
IF(AND(OD111='DD FD'!$J$10,OF111='DD FD'!$AI$3),OE111,0),
IF(AND(OO111='DD FD'!$J$10,OQ111='DD FD'!$AI$3),OP111,0),
),2)</f>
        <v>0</v>
      </c>
      <c r="PB111" s="617">
        <f>ROUNDUP(SUM(
IF(AND(LH111='DD FD'!$J$8,LJ111='DD FD'!$AI$3),LI111,0),
IF(AND(LR111='DD FD'!$J$8,LT111='DD FD'!$AI$3),LS111,0),
IF(AND(MB111='DD FD'!$J$8,MD111='DD FD'!$AI$3),MC111,0),
IF(AND(ML111='DD FD'!$J$8,MN111='DD FD'!$AI$3),MM111,0),
IF(AND(MW111='DD FD'!$J$8,MY111='DD FD'!$AI$3),MX111,0),
IF(AND(NH111='DD FD'!$J$8,NJ111='DD FD'!$AI$3),NI111,0),
IF(AND(NS111='DD FD'!$J$8,NU111='DD FD'!$AI$3),NT111,0),
IF(AND(OD111='DD FD'!$J$8,OF111='DD FD'!$AI$3),OE111,0),
IF(AND(OO111='DD FD'!$J$8,OQ111='DD FD'!$AI$3),OP111,0),
),2)</f>
        <v>0</v>
      </c>
      <c r="PC111" s="617">
        <f>ROUNDUP(SUM(
IF(AND(LH111='DD FD'!$J$5,LJ111='DD FD'!$AI$3),LI111,0),
IF(AND(LR111='DD FD'!$J$5,LT111='DD FD'!$AI$3),LS111,0),
IF(AND(MB111='DD FD'!$J$5,MD111='DD FD'!$AI$3),MC111,0),
IF(AND(ML111='DD FD'!$J$5,MN111='DD FD'!$AI$3),MM111,0),
IF(AND(MW111='DD FD'!$J$5,MY111='DD FD'!$AI$3),MX111,0),
IF(AND(NH111='DD FD'!$J$5,NJ111='DD FD'!$AI$3),NI111,0),
IF(AND(NS111='DD FD'!$J$5,NU111='DD FD'!$AI$3),NT111,0),
IF(AND(OD111='DD FD'!$J$5,OF111='DD FD'!$AI$3),OE111,0),
IF(AND(OO111='DD FD'!$J$5,OQ111='DD FD'!$AI$3),OP111,0),
),2)</f>
        <v>0</v>
      </c>
      <c r="PD111" s="617">
        <f>ROUNDUP(SUM(
IF(AND(LH111='DD FD'!$J$9,LJ111='DD FD'!$AI$3),LI111,0),
IF(AND(LR111='DD FD'!$J$9,LT111='DD FD'!$AI$3),LS111,0),
IF(AND(MB111='DD FD'!$J$9,MD111='DD FD'!$AI$3),MC111,0),
IF(AND(ML111='DD FD'!$J$9,MN111='DD FD'!$AI$3),MM111,0),
IF(AND(MW111='DD FD'!$J$9,MY111='DD FD'!$AI$3),MX111,0),
IF(AND(NH111='DD FD'!$J$9,NJ111='DD FD'!$AI$3),NI111,0),
IF(AND(NS111='DD FD'!$J$9,NU111='DD FD'!$AI$3),NT111,0),
IF(AND(OD111='DD FD'!$J$9,OF111='DD FD'!$AI$3),OE111,0),
IF(AND(OO111='DD FD'!$J$9,OQ111='DD FD'!$AI$3),OP111,0),
),2)</f>
        <v>0</v>
      </c>
      <c r="PE111" s="617">
        <f>ROUNDUP(SUM(
IF(AND(LH111='DD FD'!$J$4,LJ111='DD FD'!$AI$3),LI111,0),
IF(AND(LR111='DD FD'!$J$4,LT111='DD FD'!$AI$3),LS111,0),
IF(AND(MB111='DD FD'!$J$4,MD111='DD FD'!$AI$3),MC111,0),
IF(AND(ML111='DD FD'!$J$4,MN111='DD FD'!$AI$3),MM111,0),
IF(AND(MW111='DD FD'!$J$4,MY111='DD FD'!$AI$3),MX111,0),
IF(AND(NH111='DD FD'!$J$4,NJ111='DD FD'!$AI$3),NI111,0),
IF(AND(NS111='DD FD'!$J$4,NU111='DD FD'!$AI$3),NT111,0),
IF(AND(OD111='DD FD'!$J$4,OF111='DD FD'!$AI$3),OE111,0),
IF(AND(OO111='DD FD'!$J$4,OQ111='DD FD'!$AI$3),OP111,0),
),2)</f>
        <v>0</v>
      </c>
      <c r="PF111" s="619">
        <f>ROUNDUP(SUM(
IF(AND(LH111='DD FD'!$J$11,LJ111='DD FD'!$AI$3),LI111,0),
IF(AND(LR111='DD FD'!$J$11,LT111='DD FD'!$AI$3),LS111,0),
IF(AND(MB111='DD FD'!$J$11,MD111='DD FD'!$AI$3),MC111,0),
IF(AND(ML111='DD FD'!$J$11,MN111='DD FD'!$AI$3),MM111,0),
IF(AND(MW111='DD FD'!$J$11,MY111='DD FD'!$AI$3),MX111,0),
IF(AND(NH111='DD FD'!$J$11,NJ111='DD FD'!$AI$3),NI111,0),
IF(AND(NS111='DD FD'!$J$11,NU111='DD FD'!$AI$3),NT111,0),
IF(AND(OD111='DD FD'!$J$11,OF111='DD FD'!$AI$3),OE111,0),
IF(AND(OO111='DD FD'!$J$11,OQ111='DD FD'!$AI$3),OP111,0),
),2)</f>
        <v>0</v>
      </c>
    </row>
    <row r="112" spans="1:422">
      <c r="A112" s="806"/>
      <c r="B112" s="934"/>
      <c r="C112" s="247"/>
      <c r="D112" s="842"/>
      <c r="E112" s="247"/>
      <c r="F112" s="158"/>
      <c r="G112" s="710"/>
      <c r="H112" s="712"/>
      <c r="I112" s="936"/>
      <c r="J112" s="803"/>
      <c r="K112" s="150"/>
      <c r="L112" s="146" t="str">
        <f t="shared" si="27"/>
        <v/>
      </c>
      <c r="M112" s="501" t="str">
        <f t="shared" si="44"/>
        <v/>
      </c>
      <c r="N112" s="504"/>
      <c r="O112" s="113" t="str">
        <f t="shared" si="45"/>
        <v/>
      </c>
      <c r="P112" s="114" t="str">
        <f t="shared" si="28"/>
        <v/>
      </c>
      <c r="Q112" s="152"/>
      <c r="R112" s="152"/>
      <c r="S112" s="115" t="str">
        <f t="shared" si="46"/>
        <v/>
      </c>
      <c r="T112" s="159"/>
      <c r="U112" s="159"/>
      <c r="V112" s="157"/>
      <c r="W112" s="157"/>
      <c r="X112" s="157"/>
      <c r="Y112" s="772"/>
      <c r="Z112" s="158"/>
      <c r="AA112" s="144"/>
      <c r="AB112" s="112"/>
      <c r="AC112" s="153"/>
      <c r="AD112" s="153"/>
      <c r="AE112" s="153"/>
      <c r="AF112" s="153"/>
      <c r="AG112" s="153"/>
      <c r="AH112" s="153"/>
      <c r="AI112" s="152"/>
      <c r="AJ112" s="158"/>
      <c r="AK112" s="158"/>
      <c r="AL112" s="158"/>
      <c r="AM112" s="116" t="str">
        <f t="shared" si="47"/>
        <v/>
      </c>
      <c r="AN112" s="116" t="str">
        <f t="shared" si="48"/>
        <v/>
      </c>
      <c r="AO112" s="324"/>
      <c r="AP112" s="503"/>
      <c r="AQ112" s="487" t="str">
        <f t="shared" si="49"/>
        <v/>
      </c>
      <c r="AR112" s="113" t="str">
        <f t="shared" si="29"/>
        <v/>
      </c>
      <c r="AS112" s="113" t="str">
        <f t="shared" si="30"/>
        <v/>
      </c>
      <c r="AT112" s="113" t="str">
        <f t="shared" si="31"/>
        <v/>
      </c>
      <c r="AU112" s="113" t="str">
        <f t="shared" si="32"/>
        <v/>
      </c>
      <c r="AV112" s="159"/>
      <c r="AW112" s="157"/>
      <c r="AX112" s="157"/>
      <c r="AY112" s="157"/>
      <c r="AZ112" s="157"/>
      <c r="BA112" s="116" t="str">
        <f t="shared" si="33"/>
        <v/>
      </c>
      <c r="BB112" s="316"/>
      <c r="BC112" s="116" t="str">
        <f t="shared" si="34"/>
        <v/>
      </c>
      <c r="BD112" s="133" t="str">
        <f t="shared" si="35"/>
        <v/>
      </c>
      <c r="BE112" s="157"/>
      <c r="BF112" s="1180"/>
      <c r="BG112" s="1180"/>
      <c r="BH112" s="158"/>
      <c r="BI112" s="490"/>
      <c r="BJ112" s="514" t="str">
        <f t="shared" si="50"/>
        <v/>
      </c>
      <c r="BK112" s="789"/>
      <c r="BL112" s="116" t="str">
        <f t="shared" si="51"/>
        <v/>
      </c>
      <c r="BM112" s="144"/>
      <c r="BN112" s="144"/>
      <c r="BO112" s="144"/>
      <c r="BP112" s="790"/>
      <c r="BQ112" s="790"/>
      <c r="BR112" s="790"/>
      <c r="BS112" s="116" t="str">
        <f t="shared" si="36"/>
        <v/>
      </c>
      <c r="BT112" s="790"/>
      <c r="BU112" s="808" t="str">
        <f t="shared" si="37"/>
        <v/>
      </c>
      <c r="BV112" s="791"/>
      <c r="BW112" s="144"/>
      <c r="BX112" s="20"/>
      <c r="BY112" s="20"/>
      <c r="BZ112" s="20"/>
      <c r="CA112" s="792"/>
      <c r="CB112" s="1201"/>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c r="DL112" s="144"/>
      <c r="DM112" s="144"/>
      <c r="DN112" s="144"/>
      <c r="DO112" s="144"/>
      <c r="DP112" s="144"/>
      <c r="DQ112" s="144"/>
      <c r="DR112" s="144"/>
      <c r="DS112" s="144"/>
      <c r="DT112" s="144"/>
      <c r="DU112" s="144"/>
      <c r="DV112" s="144"/>
      <c r="DW112" s="144"/>
      <c r="DX112" s="144"/>
      <c r="DY112" s="144"/>
      <c r="DZ112" s="144"/>
      <c r="EA112" s="144"/>
      <c r="EB112" s="144"/>
      <c r="EC112" s="144"/>
      <c r="ED112" s="782" t="str">
        <f t="shared" si="52"/>
        <v/>
      </c>
      <c r="EE112" s="519"/>
      <c r="EF112" s="793"/>
      <c r="EG112" s="519"/>
      <c r="EH112" s="794"/>
      <c r="EI112" s="790"/>
      <c r="EJ112" s="794"/>
      <c r="EK112" s="794"/>
      <c r="EL112" s="790"/>
      <c r="EM112" s="790"/>
      <c r="EN112" s="790"/>
      <c r="EO112" s="112" t="str">
        <f t="shared" si="38"/>
        <v/>
      </c>
      <c r="EP112" s="790"/>
      <c r="EQ112" s="488" t="str">
        <f t="shared" si="39"/>
        <v/>
      </c>
      <c r="ER112" s="1100"/>
      <c r="ES112" s="1099" t="str">
        <f t="shared" si="53"/>
        <v/>
      </c>
      <c r="ET112" s="525"/>
      <c r="EU112" s="148"/>
      <c r="EV112" s="148"/>
      <c r="EW112" s="148"/>
      <c r="EX112" s="148"/>
      <c r="EY112" s="148"/>
      <c r="EZ112" s="148"/>
      <c r="FA112" s="148"/>
      <c r="FB112" s="148"/>
      <c r="FC112" s="148"/>
      <c r="FD112" s="148"/>
      <c r="FE112" s="148"/>
      <c r="FF112" s="148"/>
      <c r="FG112" s="148"/>
      <c r="FH112" s="148"/>
      <c r="FI112" s="528"/>
      <c r="FJ112" s="513" t="str">
        <f t="shared" si="40"/>
        <v/>
      </c>
      <c r="FK112" s="158"/>
      <c r="FL112" s="850"/>
      <c r="FM112" s="850"/>
      <c r="FN112" s="850"/>
      <c r="FO112" s="850"/>
      <c r="FP112" s="850"/>
      <c r="FQ112" s="850"/>
      <c r="FR112" s="157"/>
      <c r="FS112" s="143"/>
      <c r="FT112" s="143"/>
      <c r="FU112" s="847" t="str">
        <f t="shared" si="41"/>
        <v/>
      </c>
      <c r="FV112" s="555"/>
      <c r="FW112" s="523" t="str">
        <f>IF(Table1[[#This Row],[Nonfood Inhaltstoffe - Komponente]]="","",VLOOKUP(Table1[[#This Row],[Nonfood Inhaltstoffe - Komponente]],'Dropdown Auswahl'!BJ:BK,2,FALSE))</f>
        <v/>
      </c>
      <c r="FX112" s="1013"/>
      <c r="FY112" s="1011" t="str">
        <f t="shared" si="42"/>
        <v/>
      </c>
      <c r="FZ112" s="152"/>
      <c r="GA112" s="152"/>
      <c r="GB112" s="152"/>
      <c r="GC112" s="529" t="str">
        <f t="shared" si="43"/>
        <v/>
      </c>
      <c r="GG112" s="21"/>
      <c r="GH112" s="21"/>
      <c r="GI112" s="1019"/>
      <c r="GJ112" s="1016" t="str">
        <f>IF(Table1[[#This Row],[Global Trade Item Number (GTIN)]]="","",Table1[[#This Row],[Global Trade Item Number (GTIN)]])</f>
        <v/>
      </c>
      <c r="GK112" s="555" t="str">
        <f>IF(Table1[[#This Row],[WAWI-Nr./ Kreditoren-Nummer
(ASDV)]]&lt;&gt;"",Table1[[#This Row],[WAWI-Nr./ Kreditoren-Nummer
(ASDV)]],"")</f>
        <v/>
      </c>
      <c r="GL112" s="165"/>
      <c r="GM112" s="165"/>
      <c r="GN112" s="165"/>
      <c r="GO112" s="485"/>
      <c r="GP112" s="534"/>
      <c r="GQ112" s="533"/>
      <c r="GR112" s="486"/>
      <c r="GS112" s="486"/>
      <c r="GT112" s="486"/>
      <c r="GU112" s="486"/>
      <c r="GV112" s="486"/>
      <c r="GW112" s="542"/>
      <c r="GX112" s="538"/>
      <c r="GY112" s="144"/>
      <c r="GZ112" s="480"/>
      <c r="HA112" s="158"/>
      <c r="HB112" s="480"/>
      <c r="HC112" s="480"/>
      <c r="HD112" s="480"/>
      <c r="HE112" s="480"/>
      <c r="HF112" s="480"/>
      <c r="HG112" s="480"/>
      <c r="HH112" s="538"/>
      <c r="HI112" s="480"/>
      <c r="HJ112" s="480"/>
      <c r="HK112" s="480"/>
      <c r="HL112" s="480"/>
      <c r="HM112" s="480"/>
      <c r="HN112" s="480"/>
      <c r="HO112" s="480"/>
      <c r="HP112" s="480"/>
      <c r="HQ112" s="480"/>
      <c r="HR112" s="538"/>
      <c r="HS112" s="480"/>
      <c r="HT112" s="480"/>
      <c r="HU112" s="480"/>
      <c r="HV112" s="480"/>
      <c r="HW112" s="480"/>
      <c r="HX112" s="480"/>
      <c r="HY112" s="480"/>
      <c r="HZ112" s="480"/>
      <c r="IA112" s="480"/>
      <c r="IB112" s="538"/>
      <c r="IC112" s="480"/>
      <c r="ID112" s="480"/>
      <c r="IE112" s="480"/>
      <c r="IF112" s="480"/>
      <c r="IG112" s="480"/>
      <c r="IH112" s="480"/>
      <c r="II112" s="480"/>
      <c r="IJ112" s="480"/>
      <c r="IK112" s="480"/>
      <c r="IL112" s="480"/>
      <c r="IM112" s="538"/>
      <c r="IN112" s="480"/>
      <c r="IO112" s="480"/>
      <c r="IP112" s="480"/>
      <c r="IQ112" s="480"/>
      <c r="IR112" s="480"/>
      <c r="IS112" s="480"/>
      <c r="IT112" s="480"/>
      <c r="IU112" s="480"/>
      <c r="IV112" s="480"/>
      <c r="IW112" s="480"/>
      <c r="IX112" s="538"/>
      <c r="IY112" s="480"/>
      <c r="IZ112" s="480"/>
      <c r="JA112" s="480"/>
      <c r="JB112" s="480"/>
      <c r="JC112" s="480"/>
      <c r="JD112" s="480"/>
      <c r="JE112" s="480"/>
      <c r="JF112" s="480"/>
      <c r="JG112" s="480"/>
      <c r="JH112" s="480"/>
      <c r="JI112" s="538"/>
      <c r="JJ112" s="480"/>
      <c r="JK112" s="480"/>
      <c r="JL112" s="480"/>
      <c r="JM112" s="480"/>
      <c r="JN112" s="480"/>
      <c r="JO112" s="480"/>
      <c r="JP112" s="480"/>
      <c r="JQ112" s="480"/>
      <c r="JR112" s="480"/>
      <c r="JS112" s="590"/>
      <c r="JT112" s="538"/>
      <c r="JU112" s="480"/>
      <c r="JV112" s="480"/>
      <c r="JW112" s="480"/>
      <c r="JX112" s="480"/>
      <c r="JY112" s="480"/>
      <c r="JZ112" s="480"/>
      <c r="KA112" s="480"/>
      <c r="KB112" s="480"/>
      <c r="KC112" s="480"/>
      <c r="KD112" s="480"/>
      <c r="KE112" s="538"/>
      <c r="KF112" s="480"/>
      <c r="KG112" s="480"/>
      <c r="KH112" s="480"/>
      <c r="KI112" s="480"/>
      <c r="KJ112" s="480"/>
      <c r="KK112" s="480"/>
      <c r="KL112" s="480"/>
      <c r="KM112" s="480"/>
      <c r="KN112" s="480"/>
      <c r="KO112" s="480"/>
      <c r="KR112" s="568" t="str">
        <f>IF(Table1[[#This Row],[GTIN]]&lt;&gt;"",Table1[[#This Row],[GTIN]],"")</f>
        <v/>
      </c>
      <c r="KS112" s="569" t="str">
        <f>Table1[[#This Row],[Kreditor]]</f>
        <v/>
      </c>
      <c r="KT112" s="570" t="str">
        <f>IF(Table1[[#This Row],[Gültig ab (Datum)]]&lt;&gt;"",Table1[[#This Row],[Gültig ab (Datum)]],"")</f>
        <v/>
      </c>
      <c r="KU112" s="570"/>
      <c r="KV112" s="583" t="str">
        <f>IF(Table1[[#This Row],[Artikel verpackt? 
(X=Ja)]]="","",Table1[[#This Row],[Artikel verpackt? 
(X=Ja)]])</f>
        <v/>
      </c>
      <c r="KW112" s="571" t="str">
        <f>IF(Table1[[#This Row],[Verpackung recyclingfähig?
(X=Ja)]]="","",Table1[[#This Row],[Verpackung recyclingfähig?
(X=Ja)]])</f>
        <v/>
      </c>
      <c r="KX112" s="572"/>
      <c r="KY112" s="573"/>
      <c r="KZ112" s="574"/>
      <c r="LA112" s="574"/>
      <c r="LB112" s="574"/>
      <c r="LC112" s="574"/>
      <c r="LD112" s="574"/>
      <c r="LE112" s="574"/>
      <c r="LF112" s="575"/>
      <c r="LG112" s="576" t="str">
        <f>IF(Table1[[#This Row],[Hauptkörper - B1 - Art]]="","",VLOOKUP(Table1[[#This Row],[Hauptkörper - B1 - Art]],'DD FD'!B:C,2,FALSE))</f>
        <v/>
      </c>
      <c r="LH112" s="577" t="str">
        <f>IF(Table1[[#This Row],[Hauptkörper - B1 - Fraktion]]="","",VLOOKUP(Table1[[#This Row],[Hauptkörper - B1 - Fraktion]],'DD FD'!H:J,3,FALSE))</f>
        <v/>
      </c>
      <c r="LI112" s="574" t="str">
        <f>IF(Table1[[#This Row],[Hauptkörper - B1 - Gewicht
(in G)]]="","",Table1[[#This Row],[Hauptkörper - B1 - Gewicht
(in G)]])</f>
        <v/>
      </c>
      <c r="LJ112" s="574" t="str">
        <f>IF(Table1[[#This Row],[Hauptkörper - B1 - Lizenzierungs-pflichtig? (X=Ja)]]="","",Table1[[#This Row],[Hauptkörper - B1 - Lizenzierungs-pflichtig? (X=Ja)]])</f>
        <v/>
      </c>
      <c r="LK112" s="577" t="str">
        <f>IF(Table1[[#This Row],[Hauptkörper - B1 - Virgin Material]]="","",VLOOKUP(Table1[[#This Row],[Hauptkörper - B1 - Virgin Material]],'DD FD'!AJ:AK,2,FALSE))</f>
        <v/>
      </c>
      <c r="LL112" s="578" t="str">
        <f>IF(Table1[[#This Row],[Hauptkörper - B1 - Virgin Material Anteil (in %)]]="","",Table1[[#This Row],[Hauptkörper - B1 - Virgin Material Anteil (in %)]])</f>
        <v/>
      </c>
      <c r="LM112" s="577" t="str">
        <f>IF(Table1[[#This Row],[Hauptkörper - B1 - Recyceltes Material]]="","",VLOOKUP(Table1[[#This Row],[Hauptkörper - B1 - Recyceltes Material]],'DD FD'!AL:AM,2,FALSE))</f>
        <v/>
      </c>
      <c r="LN112" s="578" t="str">
        <f>IF(Table1[[#This Row],[Hauptkörper - B1 - Recyceltes Material Anteil (in %)]]="","",Table1[[#This Row],[Hauptkörper - B1 - Recyceltes Material Anteil (in %)]])</f>
        <v/>
      </c>
      <c r="LO112" s="579" t="str">
        <f>IF(Table1[[#This Row],[Hauptkörper - B1 - Beschichtung]]="","",VLOOKUP(Table1[[#This Row],[Hauptkörper - B1 - Beschichtung]],'DD FD'!AE:AF,2,FALSE))</f>
        <v/>
      </c>
      <c r="LP112" s="580" t="str">
        <f>IF(Table1[[#This Row],[Hauptkörper - B1 - Beschichtung Anteil (in %)]]="","",Table1[[#This Row],[Hauptkörper - B1 - Beschichtung Anteil (in %)]])</f>
        <v/>
      </c>
      <c r="LQ112" s="576" t="str">
        <f>IF(Table1[[#This Row],[Hauptkörper - B2 - Art]]="","",VLOOKUP(Table1[[#This Row],[Hauptkörper - B2 - Art]],'DD FD'!B:C,2,FALSE))</f>
        <v/>
      </c>
      <c r="LR112" s="577" t="str">
        <f>IF(Table1[[#This Row],[Hauptkörper - B2 - Fraktion]]="","",VLOOKUP(Table1[[#This Row],[Hauptkörper - B2 - Fraktion]],'DD FD'!H:J,3,FALSE))</f>
        <v/>
      </c>
      <c r="LS112" s="574" t="str">
        <f>IF(Table1[[#This Row],[Hauptkörper - B2 - Gewicht
(in G)]]="","",Table1[[#This Row],[Hauptkörper - B2 - Gewicht
(in G)]])</f>
        <v/>
      </c>
      <c r="LT112" s="574" t="str">
        <f>IF(Table1[[#This Row],[Hauptkörper - B2 - Lizenzierungs-pflichtig? (X=Ja)]]="","",Table1[[#This Row],[Hauptkörper - B2 - Lizenzierungs-pflichtig? (X=Ja)]])</f>
        <v/>
      </c>
      <c r="LU112" s="577" t="str">
        <f>IF(Table1[[#This Row],[Hauptkörper - B2 - Virgin Material]]="","",VLOOKUP(Table1[[#This Row],[Hauptkörper - B2 - Virgin Material]],'DD FD'!AJ:AK,2,FALSE))</f>
        <v/>
      </c>
      <c r="LV112" s="578" t="str">
        <f>IF(Table1[[#This Row],[Hauptkörper - B2 - Virgin Material Anteil (in %)]]="","",Table1[[#This Row],[Hauptkörper - B2 - Virgin Material Anteil (in %)]])</f>
        <v/>
      </c>
      <c r="LW112" s="577" t="str">
        <f>IF(Table1[[#This Row],[Hauptkörper - B2 - Recyceltes Material]]="","",VLOOKUP(Table1[[#This Row],[Hauptkörper - B2 - Recyceltes Material]],'DD FD'!AL:AM,2,FALSE))</f>
        <v/>
      </c>
      <c r="LX112" s="578" t="str">
        <f>IF(Table1[[#This Row],[Hauptkörper - B2 - Recyceltes Material Anteil (in %)]]="","",Table1[[#This Row],[Hauptkörper - B2 - Recyceltes Material Anteil (in %)]])</f>
        <v/>
      </c>
      <c r="LY112" s="577" t="str">
        <f>IF(Table1[[#This Row],[Hauptkörper - B2 - Beschichtung]]="","",VLOOKUP(Table1[[#This Row],[Hauptkörper - B2 - Beschichtung]],'DD FD'!AE:AF,2,FALSE))</f>
        <v/>
      </c>
      <c r="LZ112" s="580" t="str">
        <f>IF(Table1[[#This Row],[Hauptkörper - B2 - Beschichtung Anteil (in %)]]="","",Table1[[#This Row],[Hauptkörper - B2 - Beschichtung Anteil (in %)]])</f>
        <v/>
      </c>
      <c r="MA112" s="576" t="str">
        <f>IF(Table1[[#This Row],[Hauptkörper - B3 - Art]]="","",VLOOKUP(Table1[[#This Row],[Hauptkörper - B3 - Art]],'DD FD'!B:C,2,FALSE))</f>
        <v/>
      </c>
      <c r="MB112" s="577" t="str">
        <f>IF(Table1[[#This Row],[Hauptkörper - B3 - Fraktion]]="","",VLOOKUP(Table1[[#This Row],[Hauptkörper - B3 - Fraktion]],'DD FD'!H:J,3,FALSE))</f>
        <v/>
      </c>
      <c r="MC112" s="574" t="str">
        <f>IF(Table1[[#This Row],[Hauptkörper - B3 - Gewicht
(in G)]]="","",Table1[[#This Row],[Hauptkörper - B3 - Gewicht
(in G)]])</f>
        <v/>
      </c>
      <c r="MD112" s="574" t="str">
        <f>IF(Table1[[#This Row],[Hauptkörper - B3 - Lizenzierungs-pflichtig? (X=Ja)]]="","",Table1[[#This Row],[Hauptkörper - B3 - Lizenzierungs-pflichtig? (X=Ja)]])</f>
        <v/>
      </c>
      <c r="ME112" s="577" t="str">
        <f>IF(Table1[[#This Row],[Hauptkörper - B3 - Virgin Material]]="","",VLOOKUP(Table1[[#This Row],[Hauptkörper - B3 - Virgin Material]],'DD FD'!AJ:AK,2,FALSE))</f>
        <v/>
      </c>
      <c r="MF112" s="578" t="str">
        <f>IF(Table1[[#This Row],[Hauptkörper - B3 - Virgin Material Anteil (in %)]]="","",Table1[[#This Row],[Hauptkörper - B3 - Virgin Material Anteil (in %)]])</f>
        <v/>
      </c>
      <c r="MG112" s="577" t="str">
        <f>IF(Table1[[#This Row],[Hauptkörper - B3 - Recyceltes Material]]="","",VLOOKUP(Table1[[#This Row],[Hauptkörper - B3 - Recyceltes Material]],'DD FD'!AL:AM,2,FALSE))</f>
        <v/>
      </c>
      <c r="MH112" s="578" t="str">
        <f>IF(Table1[[#This Row],[Hauptkörper - B3 - Recyceltes Material Anteil (in %)]]="","",Table1[[#This Row],[Hauptkörper - B3 - Recyceltes Material Anteil (in %)]])</f>
        <v/>
      </c>
      <c r="MI112" s="577" t="str">
        <f>IF(Table1[[#This Row],[Hauptkörper - B3 - Beschichtung]]="","",VLOOKUP(Table1[[#This Row],[Hauptkörper - B3 - Beschichtung]],'DD FD'!AE:AF,2,FALSE))</f>
        <v/>
      </c>
      <c r="MJ112" s="580" t="str">
        <f>IF(Table1[[#This Row],[Hauptkörper - B3 - Beschichtung Anteil (in %)]]="","",Table1[[#This Row],[Hauptkörper - B3 - Beschichtung Anteil (in %)]])</f>
        <v/>
      </c>
      <c r="MK112" s="576" t="str">
        <f>IF(Table1[[#This Row],[Verschluss - B1 - Art]]="","",VLOOKUP(Table1[[#This Row],[Verschluss - B1 - Art]],'DD FD'!D:E,2,FALSE))</f>
        <v/>
      </c>
      <c r="ML112" s="577" t="str">
        <f>IF(Table1[[#This Row],[Verschluss - B1 - Fraktion]]="","",VLOOKUP(Table1[[#This Row],[Verschluss - B1 - Fraktion]],'DD FD'!H:J,3,FALSE))</f>
        <v/>
      </c>
      <c r="MM112" s="574" t="str">
        <f>IF(Table1[[#This Row],[Verschluss - B1 - Gewicht (in G)]]="","",Table1[[#This Row],[Verschluss - B1 - Gewicht (in G)]])</f>
        <v/>
      </c>
      <c r="MN112" s="574" t="str">
        <f>IF(Table1[[#This Row],[Verschluss - B1 - Lizenzierungs-pflichtig? (X=Ja)]]="","",Table1[[#This Row],[Verschluss - B1 - Lizenzierungs-pflichtig? (X=Ja)]])</f>
        <v/>
      </c>
      <c r="MO112" s="574" t="str">
        <f>IF(Table1[[#This Row],[Verschluss - B1 - Trennbar vom Hauptkörper? (X=Ja)]]="","",Table1[[#This Row],[Verschluss - B1 - Trennbar vom Hauptkörper? (X=Ja)]])</f>
        <v/>
      </c>
      <c r="MP112" s="577" t="str">
        <f>IF(Table1[[#This Row],[Verschluss - B1 - Virgin Material]]="","",VLOOKUP(Table1[[#This Row],[Verschluss - B1 - Virgin Material]],'DD FD'!AJ:AK,2,FALSE))</f>
        <v/>
      </c>
      <c r="MQ112" s="578" t="str">
        <f>IF(Table1[[#This Row],[Verschluss - B1 - Virgin Material Anteil (in %)]]="","",Table1[[#This Row],[Verschluss - B1 - Virgin Material Anteil (in %)]])</f>
        <v/>
      </c>
      <c r="MR112" s="577" t="str">
        <f>IF(Table1[[#This Row],[Verschluss - B1 - Recyceltes Material]]="","",VLOOKUP(Table1[[#This Row],[Verschluss - B1 - Recyceltes Material]],'DD FD'!AL:AM,2,FALSE))</f>
        <v/>
      </c>
      <c r="MS112" s="578" t="str">
        <f>IF(Table1[[#This Row],[Verschluss - B1 - Recyceltes Material Anteil (in %)]]="","",Table1[[#This Row],[Verschluss - B1 - Recyceltes Material Anteil (in %)]])</f>
        <v/>
      </c>
      <c r="MT112" s="577" t="str">
        <f>IF(Table1[[#This Row],[Verschluss - B1 - Beschichtung]]="","",VLOOKUP(Table1[[#This Row],[Verschluss - B1 - Beschichtung]],'DD FD'!AE:AF,2,FALSE))</f>
        <v/>
      </c>
      <c r="MU112" s="580" t="str">
        <f>IF(Table1[[#This Row],[Verschluss - B1 - Beschichtung Anteil (in %)]]="","",Table1[[#This Row],[Verschluss - B1 - Beschichtung Anteil (in %)]])</f>
        <v/>
      </c>
      <c r="MV112" s="576" t="str">
        <f>IF(Table1[[#This Row],[Verschluss - B2 - Art]]="","",VLOOKUP(Table1[[#This Row],[Verschluss - B2 - Art]],'DD FD'!D:E,2,FALSE))</f>
        <v/>
      </c>
      <c r="MW112" s="577" t="str">
        <f>IF(Table1[[#This Row],[Verschluss - B2 - Fraktion]]="","",VLOOKUP(Table1[[#This Row],[Verschluss - B2 - Fraktion]],'DD FD'!H:J,3,FALSE))</f>
        <v/>
      </c>
      <c r="MX112" s="574" t="str">
        <f>IF(Table1[[#This Row],[Verschluss - B2 - Gewicht (in G)]]="","",Table1[[#This Row],[Verschluss - B2 - Gewicht (in G)]])</f>
        <v/>
      </c>
      <c r="MY112" s="574" t="str">
        <f>IF(Table1[[#This Row],[Verschluss - B2 - Lizenzierungs-pflichtig? (X=Ja)]]="","",Table1[[#This Row],[Verschluss - B2 - Lizenzierungs-pflichtig? (X=Ja)]])</f>
        <v/>
      </c>
      <c r="MZ112" s="574" t="str">
        <f>IF(Table1[[#This Row],[Verschluss - B2 - Trennbar vom Hauptkörper? (X=Ja)]]="","",Table1[[#This Row],[Verschluss - B2 - Trennbar vom Hauptkörper? (X=Ja)]])</f>
        <v/>
      </c>
      <c r="NA112" s="577" t="str">
        <f>IF(Table1[[#This Row],[Verschluss - B2 - Virgin Material]]="","",VLOOKUP(Table1[[#This Row],[Verschluss - B2 - Virgin Material]],'DD FD'!AJ:AK,2,FALSE))</f>
        <v/>
      </c>
      <c r="NB112" s="578" t="str">
        <f>IF(Table1[[#This Row],[Verschluss - B2 - Virgin Material Anteil (in %)]]="","",Table1[[#This Row],[Verschluss - B2 - Virgin Material Anteil (in %)]])</f>
        <v/>
      </c>
      <c r="NC112" s="577" t="str">
        <f>IF(Table1[[#This Row],[Verschluss - B2 - Recyceltes Material]]="","",VLOOKUP(Table1[[#This Row],[Verschluss - B2 - Recyceltes Material]],'DD FD'!AL:AM,2,FALSE))</f>
        <v/>
      </c>
      <c r="ND112" s="578" t="str">
        <f>IF(Table1[[#This Row],[Verschluss - B2 - Recyceltes Material Anteil (in %)]]="","",Table1[[#This Row],[Verschluss - B2 - Recyceltes Material Anteil (in %)]])</f>
        <v/>
      </c>
      <c r="NE112" s="577" t="str">
        <f>IF(Table1[[#This Row],[Verschluss - B2 - Beschichtung]]="","",VLOOKUP(Table1[[#This Row],[Verschluss - B2 - Beschichtung]],'DD FD'!AE:AF,2,FALSE))</f>
        <v/>
      </c>
      <c r="NF112" s="580" t="str">
        <f>IF(Table1[[#This Row],[Verschluss - B2 - Beschichtung Anteil (in %)]]="","",Table1[[#This Row],[Verschluss - B2 - Beschichtung Anteil (in %)]])</f>
        <v/>
      </c>
      <c r="NG112" s="576" t="str">
        <f>IF(Table1[[#This Row],[Verschluss - B3 - Art]]="","",VLOOKUP(Table1[[#This Row],[Verschluss - B3 - Art]],'DD FD'!D:E,2,FALSE))</f>
        <v/>
      </c>
      <c r="NH112" s="577" t="str">
        <f>IF(Table1[[#This Row],[Verschluss - B3 - Fraktion]]="","",VLOOKUP(Table1[[#This Row],[Verschluss - B3 - Fraktion]],'DD FD'!H:J,3,FALSE))</f>
        <v/>
      </c>
      <c r="NI112" s="574" t="str">
        <f>IF(Table1[[#This Row],[Verschluss - B3 - Gewicht (in G)]]="","",Table1[[#This Row],[Verschluss - B3 - Gewicht (in G)]])</f>
        <v/>
      </c>
      <c r="NJ112" s="574" t="str">
        <f>IF(Table1[[#This Row],[Verschluss - B3 - Lizenzierungs-pflichtig? (X=Ja)]]="","",Table1[[#This Row],[Verschluss - B3 - Lizenzierungs-pflichtig? (X=Ja)]])</f>
        <v/>
      </c>
      <c r="NK112" s="574" t="str">
        <f>IF(Table1[[#This Row],[Verschluss - B3 - Trennbar vom Hauptkörper? (X=Ja)]]="","",Table1[[#This Row],[Verschluss - B3 - Trennbar vom Hauptkörper? (X=Ja)]])</f>
        <v/>
      </c>
      <c r="NL112" s="577" t="str">
        <f>IF(Table1[[#This Row],[Verschluss - B3 - Virgin Material]]="","",VLOOKUP(Table1[[#This Row],[Verschluss - B3 - Virgin Material]],'DD FD'!AJ:AK,2,FALSE))</f>
        <v/>
      </c>
      <c r="NM112" s="578" t="str">
        <f>IF(Table1[[#This Row],[Verschluss - B3 - Virgin Material Anteil (in %)]]="","",Table1[[#This Row],[Verschluss - B3 - Virgin Material Anteil (in %)]])</f>
        <v/>
      </c>
      <c r="NN112" s="577" t="str">
        <f>IF(Table1[[#This Row],[Verschluss - B3 - Recyceltes Material]]="","",VLOOKUP(Table1[[#This Row],[Verschluss - B3 - Recyceltes Material]],'DD FD'!AL:AM,2,FALSE))</f>
        <v/>
      </c>
      <c r="NO112" s="578" t="str">
        <f>IF(Table1[[#This Row],[Verschluss - B3 - Recyceltes Material Anteil (in %)]]="","",Table1[[#This Row],[Verschluss - B3 - Recyceltes Material Anteil (in %)]])</f>
        <v/>
      </c>
      <c r="NP112" s="577" t="str">
        <f>IF(Table1[[#This Row],[Verschluss - B3 - Beschichtung]]="","",VLOOKUP(Table1[[#This Row],[Verschluss - B3 - Beschichtung]],'DD FD'!AE:AF,2,FALSE))</f>
        <v/>
      </c>
      <c r="NQ112" s="580" t="str">
        <f>IF(Table1[[#This Row],[Verschluss - B3 - Beschichtung Anteil (in %)]]="","",Table1[[#This Row],[Verschluss - B3 - Beschichtung Anteil (in %)]])</f>
        <v/>
      </c>
      <c r="NR112" s="576" t="str">
        <f>IF(Table1[[#This Row],[Etikett - B1 - Art]]="","",VLOOKUP(Table1[[#This Row],[Etikett - B1 - Art]],'DD FD'!F:G,2,FALSE))</f>
        <v/>
      </c>
      <c r="NS112" s="577" t="str">
        <f>IF(Table1[[#This Row],[Etikett - B1 - Fraktion]]="","",VLOOKUP(Table1[[#This Row],[Etikett - B1 - Fraktion]],'DD FD'!H:J,3,FALSE))</f>
        <v/>
      </c>
      <c r="NT112" s="574" t="str">
        <f>IF(Table1[[#This Row],[Etikett - B1 - Gewicht (in G)]]="","",Table1[[#This Row],[Etikett - B1 - Gewicht (in G)]])</f>
        <v/>
      </c>
      <c r="NU112" s="574" t="str">
        <f>IF(Table1[[#This Row],[Etikett - B1 - Lizenzierungs-pflichtig? (X=Ja)]]="","",Table1[[#This Row],[Etikett - B1 - Lizenzierungs-pflichtig? (X=Ja)]])</f>
        <v/>
      </c>
      <c r="NV112" s="574" t="str">
        <f>IF(Table1[[#This Row],[Etikett - B1 - Trennbar vom Hauptkörper? (X=Ja)]]="","",Table1[[#This Row],[Etikett - B1 - Trennbar vom Hauptkörper? (X=Ja)]])</f>
        <v/>
      </c>
      <c r="NW112" s="577" t="str">
        <f>IF(Table1[[#This Row],[Etikett - B1 - Virgin Material]]="","",VLOOKUP(Table1[[#This Row],[Etikett - B1 - Virgin Material]],'DD FD'!AJ:AK,2,FALSE))</f>
        <v/>
      </c>
      <c r="NX112" s="578" t="str">
        <f>IF(Table1[[#This Row],[Etikett - B1 - Virgin Material Anteil (in %)]]="","",Table1[[#This Row],[Etikett - B1 - Virgin Material Anteil (in %)]])</f>
        <v/>
      </c>
      <c r="NY112" s="577" t="str">
        <f>IF(Table1[[#This Row],[Etikett - B1 - Recyceltes Material]]="","",VLOOKUP(Table1[[#This Row],[Etikett - B1 - Recyceltes Material]],'DD FD'!AL:AM,2,FALSE))</f>
        <v/>
      </c>
      <c r="NZ112" s="578" t="str">
        <f>IF(Table1[[#This Row],[Etikett - B1 - Recyceltes Material Anteil (in %)]]="","",Table1[[#This Row],[Etikett - B1 - Recyceltes Material Anteil (in %)]])</f>
        <v/>
      </c>
      <c r="OA112" s="577" t="str">
        <f>IF(Table1[[#This Row],[Etikett - B1 - Beschichtung]]="","",VLOOKUP(Table1[[#This Row],[Etikett - B1 - Beschichtung]],'DD FD'!AE:AF,2,FALSE))</f>
        <v/>
      </c>
      <c r="OB112" s="580" t="str">
        <f>IF(Table1[[#This Row],[Etikett - B1 - Beschichtung Anteil (in %)]]="","",Table1[[#This Row],[Etikett - B1 - Beschichtung Anteil (in %)]])</f>
        <v/>
      </c>
      <c r="OC112" s="576" t="str">
        <f>IF(Table1[[#This Row],[Etikett - B2 - Art]]="","",VLOOKUP(Table1[[#This Row],[Etikett - B2 - Art]],'DD FD'!F:G,2,FALSE))</f>
        <v/>
      </c>
      <c r="OD112" s="577" t="str">
        <f>IF(Table1[[#This Row],[Etikett - B2 - Fraktion]]="","",VLOOKUP(Table1[[#This Row],[Etikett - B2 - Fraktion]],'DD FD'!H:J,3,FALSE))</f>
        <v/>
      </c>
      <c r="OE112" s="574" t="str">
        <f>IF(Table1[[#This Row],[Etikett - B2 - Gewicht (in G)]]="","",Table1[[#This Row],[Etikett - B2 - Gewicht (in G)]])</f>
        <v/>
      </c>
      <c r="OF112" s="574" t="str">
        <f>IF(Table1[[#This Row],[Etikett - B2 - Lizenzierungs-pflichtig? (X=Ja)]]="","",Table1[[#This Row],[Etikett - B2 - Lizenzierungs-pflichtig? (X=Ja)]])</f>
        <v/>
      </c>
      <c r="OG112" s="574" t="str">
        <f>IF(Table1[[#This Row],[Etikett - B2 - Trennbar vom Hauptkörper? (X=Ja)]]="","",Table1[[#This Row],[Etikett - B2 - Trennbar vom Hauptkörper? (X=Ja)]])</f>
        <v/>
      </c>
      <c r="OH112" s="577" t="str">
        <f>IF(Table1[[#This Row],[Etikett - B2 - Virgin Material]]="","",VLOOKUP(Table1[[#This Row],[Etikett - B2 - Virgin Material]],'DD FD'!AJ:AK,2,FALSE))</f>
        <v/>
      </c>
      <c r="OI112" s="578" t="str">
        <f>IF(Table1[[#This Row],[Etikett - B2 - Virgin Material Anteil (in %)]]="","",Table1[[#This Row],[Etikett - B2 - Virgin Material Anteil (in %)]])</f>
        <v/>
      </c>
      <c r="OJ112" s="577" t="str">
        <f>IF(Table1[[#This Row],[Etikett - B2 - Recyceltes Material]]="","",VLOOKUP(Table1[[#This Row],[Etikett - B2 - Recyceltes Material]],'DD FD'!AL:AM,2,FALSE))</f>
        <v/>
      </c>
      <c r="OK112" s="578" t="str">
        <f>IF(Table1[[#This Row],[Etikett - B2 - Recyceltes Material Anteil (in %)]]="","",Table1[[#This Row],[Etikett - B2 - Recyceltes Material Anteil (in %)]])</f>
        <v/>
      </c>
      <c r="OL112" s="577" t="str">
        <f>IF(Table1[[#This Row],[Etikett - B2 - Beschichtung]]="","",VLOOKUP(Table1[[#This Row],[Etikett - B2 - Beschichtung]],'DD FD'!AE:AF,2,FALSE))</f>
        <v/>
      </c>
      <c r="OM112" s="580" t="str">
        <f>IF(Table1[[#This Row],[Etikett - B2 - Beschichtung Anteil (in %)]]="","",Table1[[#This Row],[Etikett - B2 - Beschichtung Anteil (in %)]])</f>
        <v/>
      </c>
      <c r="ON112" s="576" t="str">
        <f>IF(Table1[[#This Row],[Etikett - B3 - Art]]="","",VLOOKUP(Table1[[#This Row],[Etikett - B3 - Art]],'DD FD'!F:G,2,FALSE))</f>
        <v/>
      </c>
      <c r="OO112" s="577" t="str">
        <f>IF(Table1[[#This Row],[Etikett - B3 - Fraktion]]="","",VLOOKUP(Table1[[#This Row],[Etikett - B3 - Fraktion]],'DD FD'!H:J,3,FALSE))</f>
        <v/>
      </c>
      <c r="OP112" s="574" t="str">
        <f>IF(Table1[[#This Row],[Etikett - B3 - Gewicht (in G)]]="","",Table1[[#This Row],[Etikett - B3 - Gewicht (in G)]])</f>
        <v/>
      </c>
      <c r="OQ112" s="574" t="str">
        <f>IF(Table1[[#This Row],[Etikett - B3 - Lizenzierungs-pflichtig? (X=Ja)]]="","",Table1[[#This Row],[Etikett - B3 - Lizenzierungs-pflichtig? (X=Ja)]])</f>
        <v/>
      </c>
      <c r="OR112" s="574" t="str">
        <f>IF(Table1[[#This Row],[Etikett - B3 - Trennbar vom Hauptkörper? (X=Ja)]]="","",Table1[[#This Row],[Etikett - B3 - Trennbar vom Hauptkörper? (X=Ja)]])</f>
        <v/>
      </c>
      <c r="OS112" s="577" t="str">
        <f>IF(Table1[[#This Row],[Etikett - B3 - Virgin Material]]="","",VLOOKUP(Table1[[#This Row],[Etikett - B3 - Virgin Material]],'DD FD'!AJ:AK,2,FALSE))</f>
        <v/>
      </c>
      <c r="OT112" s="578" t="str">
        <f>IF(Table1[[#This Row],[Etikett - B3 - Virgin Material Anteil (in %)]]="","",Table1[[#This Row],[Etikett - B3 - Virgin Material Anteil (in %)]])</f>
        <v/>
      </c>
      <c r="OU112" s="577" t="str">
        <f>IF(Table1[[#This Row],[Etikett - B3 - Recyceltes Material]]="","",VLOOKUP(Table1[[#This Row],[Etikett - B3 - Recyceltes Material]],'DD FD'!AL:AM,2,FALSE))</f>
        <v/>
      </c>
      <c r="OV112" s="578" t="str">
        <f>IF(Table1[[#This Row],[Etikett - B3 - Recyceltes Material Anteil (in %)]]="","",Table1[[#This Row],[Etikett - B3 - Recyceltes Material Anteil (in %)]])</f>
        <v/>
      </c>
      <c r="OW112" s="577" t="str">
        <f>IF(Table1[[#This Row],[Etikett - B3 - Beschichtung]]="","",VLOOKUP(Table1[[#This Row],[Etikett - B3 - Beschichtung]],'DD FD'!AE:AF,2,FALSE))</f>
        <v/>
      </c>
      <c r="OX112" s="613" t="str">
        <f>IF(Table1[[#This Row],[Etikett - B3 - Beschichtung Anteil (in %)]]="","",Table1[[#This Row],[Etikett - B3 - Beschichtung Anteil (in %)]])</f>
        <v/>
      </c>
      <c r="OY112" s="618">
        <f>ROUNDUP(SUM(
IF(AND(LH112='DD FD'!$J$7,LJ112='DD FD'!$AI$3),LI112,0),
IF(AND(LR112='DD FD'!$J$7,LT112='DD FD'!$AI$3),LS112,0),
IF(AND(MB112='DD FD'!$J$7,MD112='DD FD'!$AI$3),MC112,0),
IF(AND(ML112='DD FD'!$J$7,MN112='DD FD'!$AI$3),MM112,0),
IF(AND(MW112='DD FD'!$J$7,MY112='DD FD'!$AI$3),MX112,0),
IF(AND(NH112='DD FD'!$J$7,NJ112='DD FD'!$AI$3),NI112,0),
IF(AND(NS112='DD FD'!$J$7,NU112='DD FD'!$AI$3),NT112,0),
IF(AND(OD112='DD FD'!$J$7,OF112='DD FD'!$AI$3),OE112,0),
IF(AND(OO112='DD FD'!$J$7,OQ112='DD FD'!$AI$3),OP112,0),
),2)</f>
        <v>0</v>
      </c>
      <c r="OZ112" s="617">
        <f>ROUNDUP(SUM(
IF(AND(LH112='DD FD'!$J$6,LJ112='DD FD'!$AI$3),LI112,0),
IF(AND(LR112='DD FD'!$J$6,LT112='DD FD'!$AI$3),LS112,0),
IF(AND(MB112='DD FD'!$J$6,MD112='DD FD'!$AI$3),MC112,0),
IF(AND(ML112='DD FD'!$J$6,MN112='DD FD'!$AI$3),MM112,0),
IF(AND(MW112='DD FD'!$J$6,MY112='DD FD'!$AI$3),MX112,0),
IF(AND(NH112='DD FD'!$J$6,NJ112='DD FD'!$AI$3),NI112,0),
IF(AND(NS112='DD FD'!$J$6,NU112='DD FD'!$AI$3),NT112,0),
IF(AND(OD112='DD FD'!$J$6,OF112='DD FD'!$AI$3),OE112,0),
IF(AND(OO112='DD FD'!$J$6,OQ112='DD FD'!$AI$3),OP112,0),
),2)</f>
        <v>0</v>
      </c>
      <c r="PA112" s="617">
        <f>ROUNDUP(SUM(
IF(AND(LH112='DD FD'!$J$10,LJ112='DD FD'!$AI$3),LI112,0),
IF(AND(LR112='DD FD'!$J$10,LT112='DD FD'!$AI$3),LS112,0),
IF(AND(MB112='DD FD'!$J$10,MD112='DD FD'!$AI$3),MC112,0),
IF(AND(ML112='DD FD'!$J$10,MN112='DD FD'!$AI$3),MM112,0),
IF(AND(MW112='DD FD'!$J$10,MY112='DD FD'!$AI$3),MX112,0),
IF(AND(NH112='DD FD'!$J$10,NJ112='DD FD'!$AI$3),NI112,0),
IF(AND(NS112='DD FD'!$J$10,NU112='DD FD'!$AI$3),NT112,0),
IF(AND(OD112='DD FD'!$J$10,OF112='DD FD'!$AI$3),OE112,0),
IF(AND(OO112='DD FD'!$J$10,OQ112='DD FD'!$AI$3),OP112,0),
),2)</f>
        <v>0</v>
      </c>
      <c r="PB112" s="617">
        <f>ROUNDUP(SUM(
IF(AND(LH112='DD FD'!$J$8,LJ112='DD FD'!$AI$3),LI112,0),
IF(AND(LR112='DD FD'!$J$8,LT112='DD FD'!$AI$3),LS112,0),
IF(AND(MB112='DD FD'!$J$8,MD112='DD FD'!$AI$3),MC112,0),
IF(AND(ML112='DD FD'!$J$8,MN112='DD FD'!$AI$3),MM112,0),
IF(AND(MW112='DD FD'!$J$8,MY112='DD FD'!$AI$3),MX112,0),
IF(AND(NH112='DD FD'!$J$8,NJ112='DD FD'!$AI$3),NI112,0),
IF(AND(NS112='DD FD'!$J$8,NU112='DD FD'!$AI$3),NT112,0),
IF(AND(OD112='DD FD'!$J$8,OF112='DD FD'!$AI$3),OE112,0),
IF(AND(OO112='DD FD'!$J$8,OQ112='DD FD'!$AI$3),OP112,0),
),2)</f>
        <v>0</v>
      </c>
      <c r="PC112" s="617">
        <f>ROUNDUP(SUM(
IF(AND(LH112='DD FD'!$J$5,LJ112='DD FD'!$AI$3),LI112,0),
IF(AND(LR112='DD FD'!$J$5,LT112='DD FD'!$AI$3),LS112,0),
IF(AND(MB112='DD FD'!$J$5,MD112='DD FD'!$AI$3),MC112,0),
IF(AND(ML112='DD FD'!$J$5,MN112='DD FD'!$AI$3),MM112,0),
IF(AND(MW112='DD FD'!$J$5,MY112='DD FD'!$AI$3),MX112,0),
IF(AND(NH112='DD FD'!$J$5,NJ112='DD FD'!$AI$3),NI112,0),
IF(AND(NS112='DD FD'!$J$5,NU112='DD FD'!$AI$3),NT112,0),
IF(AND(OD112='DD FD'!$J$5,OF112='DD FD'!$AI$3),OE112,0),
IF(AND(OO112='DD FD'!$J$5,OQ112='DD FD'!$AI$3),OP112,0),
),2)</f>
        <v>0</v>
      </c>
      <c r="PD112" s="617">
        <f>ROUNDUP(SUM(
IF(AND(LH112='DD FD'!$J$9,LJ112='DD FD'!$AI$3),LI112,0),
IF(AND(LR112='DD FD'!$J$9,LT112='DD FD'!$AI$3),LS112,0),
IF(AND(MB112='DD FD'!$J$9,MD112='DD FD'!$AI$3),MC112,0),
IF(AND(ML112='DD FD'!$J$9,MN112='DD FD'!$AI$3),MM112,0),
IF(AND(MW112='DD FD'!$J$9,MY112='DD FD'!$AI$3),MX112,0),
IF(AND(NH112='DD FD'!$J$9,NJ112='DD FD'!$AI$3),NI112,0),
IF(AND(NS112='DD FD'!$J$9,NU112='DD FD'!$AI$3),NT112,0),
IF(AND(OD112='DD FD'!$J$9,OF112='DD FD'!$AI$3),OE112,0),
IF(AND(OO112='DD FD'!$J$9,OQ112='DD FD'!$AI$3),OP112,0),
),2)</f>
        <v>0</v>
      </c>
      <c r="PE112" s="617">
        <f>ROUNDUP(SUM(
IF(AND(LH112='DD FD'!$J$4,LJ112='DD FD'!$AI$3),LI112,0),
IF(AND(LR112='DD FD'!$J$4,LT112='DD FD'!$AI$3),LS112,0),
IF(AND(MB112='DD FD'!$J$4,MD112='DD FD'!$AI$3),MC112,0),
IF(AND(ML112='DD FD'!$J$4,MN112='DD FD'!$AI$3),MM112,0),
IF(AND(MW112='DD FD'!$J$4,MY112='DD FD'!$AI$3),MX112,0),
IF(AND(NH112='DD FD'!$J$4,NJ112='DD FD'!$AI$3),NI112,0),
IF(AND(NS112='DD FD'!$J$4,NU112='DD FD'!$AI$3),NT112,0),
IF(AND(OD112='DD FD'!$J$4,OF112='DD FD'!$AI$3),OE112,0),
IF(AND(OO112='DD FD'!$J$4,OQ112='DD FD'!$AI$3),OP112,0),
),2)</f>
        <v>0</v>
      </c>
      <c r="PF112" s="619">
        <f>ROUNDUP(SUM(
IF(AND(LH112='DD FD'!$J$11,LJ112='DD FD'!$AI$3),LI112,0),
IF(AND(LR112='DD FD'!$J$11,LT112='DD FD'!$AI$3),LS112,0),
IF(AND(MB112='DD FD'!$J$11,MD112='DD FD'!$AI$3),MC112,0),
IF(AND(ML112='DD FD'!$J$11,MN112='DD FD'!$AI$3),MM112,0),
IF(AND(MW112='DD FD'!$J$11,MY112='DD FD'!$AI$3),MX112,0),
IF(AND(NH112='DD FD'!$J$11,NJ112='DD FD'!$AI$3),NI112,0),
IF(AND(NS112='DD FD'!$J$11,NU112='DD FD'!$AI$3),NT112,0),
IF(AND(OD112='DD FD'!$J$11,OF112='DD FD'!$AI$3),OE112,0),
IF(AND(OO112='DD FD'!$J$11,OQ112='DD FD'!$AI$3),OP112,0),
),2)</f>
        <v>0</v>
      </c>
    </row>
    <row r="113" spans="1:422">
      <c r="A113" s="806"/>
      <c r="B113" s="934"/>
      <c r="C113" s="247"/>
      <c r="D113" s="842"/>
      <c r="E113" s="247"/>
      <c r="F113" s="158"/>
      <c r="G113" s="710"/>
      <c r="H113" s="712"/>
      <c r="I113" s="936"/>
      <c r="J113" s="803"/>
      <c r="K113" s="150"/>
      <c r="L113" s="146" t="str">
        <f t="shared" si="27"/>
        <v/>
      </c>
      <c r="M113" s="501" t="str">
        <f t="shared" si="44"/>
        <v/>
      </c>
      <c r="N113" s="504"/>
      <c r="O113" s="113" t="str">
        <f t="shared" si="45"/>
        <v/>
      </c>
      <c r="P113" s="114" t="str">
        <f t="shared" si="28"/>
        <v/>
      </c>
      <c r="Q113" s="152"/>
      <c r="R113" s="152"/>
      <c r="S113" s="115" t="str">
        <f t="shared" si="46"/>
        <v/>
      </c>
      <c r="T113" s="159"/>
      <c r="U113" s="159"/>
      <c r="V113" s="157"/>
      <c r="W113" s="157"/>
      <c r="X113" s="157"/>
      <c r="Y113" s="772"/>
      <c r="Z113" s="158"/>
      <c r="AA113" s="144"/>
      <c r="AB113" s="112"/>
      <c r="AC113" s="153"/>
      <c r="AD113" s="153"/>
      <c r="AE113" s="153"/>
      <c r="AF113" s="153"/>
      <c r="AG113" s="153"/>
      <c r="AH113" s="153"/>
      <c r="AI113" s="152"/>
      <c r="AJ113" s="158"/>
      <c r="AK113" s="158"/>
      <c r="AL113" s="158"/>
      <c r="AM113" s="116" t="str">
        <f t="shared" si="47"/>
        <v/>
      </c>
      <c r="AN113" s="116" t="str">
        <f t="shared" si="48"/>
        <v/>
      </c>
      <c r="AO113" s="324"/>
      <c r="AP113" s="503"/>
      <c r="AQ113" s="487" t="str">
        <f t="shared" si="49"/>
        <v/>
      </c>
      <c r="AR113" s="113" t="str">
        <f t="shared" si="29"/>
        <v/>
      </c>
      <c r="AS113" s="113" t="str">
        <f t="shared" si="30"/>
        <v/>
      </c>
      <c r="AT113" s="113" t="str">
        <f t="shared" si="31"/>
        <v/>
      </c>
      <c r="AU113" s="113" t="str">
        <f t="shared" si="32"/>
        <v/>
      </c>
      <c r="AV113" s="159"/>
      <c r="AW113" s="157"/>
      <c r="AX113" s="157"/>
      <c r="AY113" s="157"/>
      <c r="AZ113" s="157"/>
      <c r="BA113" s="116" t="str">
        <f t="shared" si="33"/>
        <v/>
      </c>
      <c r="BB113" s="316"/>
      <c r="BC113" s="116" t="str">
        <f t="shared" si="34"/>
        <v/>
      </c>
      <c r="BD113" s="133" t="str">
        <f t="shared" si="35"/>
        <v/>
      </c>
      <c r="BE113" s="157"/>
      <c r="BF113" s="1180"/>
      <c r="BG113" s="1180"/>
      <c r="BH113" s="158"/>
      <c r="BI113" s="490"/>
      <c r="BJ113" s="514" t="str">
        <f t="shared" si="50"/>
        <v/>
      </c>
      <c r="BK113" s="789"/>
      <c r="BL113" s="116" t="str">
        <f t="shared" si="51"/>
        <v/>
      </c>
      <c r="BM113" s="144"/>
      <c r="BN113" s="144"/>
      <c r="BO113" s="144"/>
      <c r="BP113" s="790"/>
      <c r="BQ113" s="790"/>
      <c r="BR113" s="790"/>
      <c r="BS113" s="116" t="str">
        <f t="shared" si="36"/>
        <v/>
      </c>
      <c r="BT113" s="790"/>
      <c r="BU113" s="808" t="str">
        <f t="shared" si="37"/>
        <v/>
      </c>
      <c r="BV113" s="791"/>
      <c r="BW113" s="144"/>
      <c r="BX113" s="20"/>
      <c r="BY113" s="20"/>
      <c r="BZ113" s="20"/>
      <c r="CA113" s="792"/>
      <c r="CB113" s="1201"/>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c r="DL113" s="144"/>
      <c r="DM113" s="144"/>
      <c r="DN113" s="144"/>
      <c r="DO113" s="144"/>
      <c r="DP113" s="144"/>
      <c r="DQ113" s="144"/>
      <c r="DR113" s="144"/>
      <c r="DS113" s="144"/>
      <c r="DT113" s="144"/>
      <c r="DU113" s="144"/>
      <c r="DV113" s="144"/>
      <c r="DW113" s="144"/>
      <c r="DX113" s="144"/>
      <c r="DY113" s="144"/>
      <c r="DZ113" s="144"/>
      <c r="EA113" s="144"/>
      <c r="EB113" s="144"/>
      <c r="EC113" s="144"/>
      <c r="ED113" s="782" t="str">
        <f t="shared" si="52"/>
        <v/>
      </c>
      <c r="EE113" s="519"/>
      <c r="EF113" s="793"/>
      <c r="EG113" s="519"/>
      <c r="EH113" s="794"/>
      <c r="EI113" s="790"/>
      <c r="EJ113" s="794"/>
      <c r="EK113" s="794"/>
      <c r="EL113" s="790"/>
      <c r="EM113" s="790"/>
      <c r="EN113" s="790"/>
      <c r="EO113" s="112" t="str">
        <f t="shared" si="38"/>
        <v/>
      </c>
      <c r="EP113" s="790"/>
      <c r="EQ113" s="488" t="str">
        <f t="shared" si="39"/>
        <v/>
      </c>
      <c r="ER113" s="1100"/>
      <c r="ES113" s="1099" t="str">
        <f t="shared" si="53"/>
        <v/>
      </c>
      <c r="ET113" s="525"/>
      <c r="EU113" s="148"/>
      <c r="EV113" s="148"/>
      <c r="EW113" s="148"/>
      <c r="EX113" s="148"/>
      <c r="EY113" s="148"/>
      <c r="EZ113" s="148"/>
      <c r="FA113" s="148"/>
      <c r="FB113" s="148"/>
      <c r="FC113" s="148"/>
      <c r="FD113" s="148"/>
      <c r="FE113" s="148"/>
      <c r="FF113" s="148"/>
      <c r="FG113" s="148"/>
      <c r="FH113" s="148"/>
      <c r="FI113" s="528"/>
      <c r="FJ113" s="513" t="str">
        <f t="shared" si="40"/>
        <v/>
      </c>
      <c r="FK113" s="158"/>
      <c r="FL113" s="850"/>
      <c r="FM113" s="850"/>
      <c r="FN113" s="850"/>
      <c r="FO113" s="850"/>
      <c r="FP113" s="850"/>
      <c r="FQ113" s="850"/>
      <c r="FR113" s="157"/>
      <c r="FS113" s="143"/>
      <c r="FT113" s="143"/>
      <c r="FU113" s="847" t="str">
        <f t="shared" si="41"/>
        <v/>
      </c>
      <c r="FV113" s="555"/>
      <c r="FW113" s="523" t="str">
        <f>IF(Table1[[#This Row],[Nonfood Inhaltstoffe - Komponente]]="","",VLOOKUP(Table1[[#This Row],[Nonfood Inhaltstoffe - Komponente]],'Dropdown Auswahl'!BJ:BK,2,FALSE))</f>
        <v/>
      </c>
      <c r="FX113" s="1013"/>
      <c r="FY113" s="1011" t="str">
        <f t="shared" si="42"/>
        <v/>
      </c>
      <c r="FZ113" s="152"/>
      <c r="GA113" s="152"/>
      <c r="GB113" s="152"/>
      <c r="GC113" s="529" t="str">
        <f t="shared" si="43"/>
        <v/>
      </c>
      <c r="GG113" s="21"/>
      <c r="GH113" s="21"/>
      <c r="GI113" s="1019"/>
      <c r="GJ113" s="1016" t="str">
        <f>IF(Table1[[#This Row],[Global Trade Item Number (GTIN)]]="","",Table1[[#This Row],[Global Trade Item Number (GTIN)]])</f>
        <v/>
      </c>
      <c r="GK113" s="555" t="str">
        <f>IF(Table1[[#This Row],[WAWI-Nr./ Kreditoren-Nummer
(ASDV)]]&lt;&gt;"",Table1[[#This Row],[WAWI-Nr./ Kreditoren-Nummer
(ASDV)]],"")</f>
        <v/>
      </c>
      <c r="GL113" s="165"/>
      <c r="GM113" s="165"/>
      <c r="GN113" s="165"/>
      <c r="GO113" s="485"/>
      <c r="GP113" s="534"/>
      <c r="GQ113" s="533"/>
      <c r="GR113" s="486"/>
      <c r="GS113" s="486"/>
      <c r="GT113" s="486"/>
      <c r="GU113" s="486"/>
      <c r="GV113" s="486"/>
      <c r="GW113" s="542"/>
      <c r="GX113" s="538"/>
      <c r="GY113" s="144"/>
      <c r="GZ113" s="480"/>
      <c r="HA113" s="158"/>
      <c r="HB113" s="480"/>
      <c r="HC113" s="480"/>
      <c r="HD113" s="480"/>
      <c r="HE113" s="480"/>
      <c r="HF113" s="480"/>
      <c r="HG113" s="480"/>
      <c r="HH113" s="538"/>
      <c r="HI113" s="480"/>
      <c r="HJ113" s="480"/>
      <c r="HK113" s="480"/>
      <c r="HL113" s="480"/>
      <c r="HM113" s="480"/>
      <c r="HN113" s="480"/>
      <c r="HO113" s="480"/>
      <c r="HP113" s="480"/>
      <c r="HQ113" s="480"/>
      <c r="HR113" s="538"/>
      <c r="HS113" s="480"/>
      <c r="HT113" s="480"/>
      <c r="HU113" s="480"/>
      <c r="HV113" s="480"/>
      <c r="HW113" s="480"/>
      <c r="HX113" s="480"/>
      <c r="HY113" s="480"/>
      <c r="HZ113" s="480"/>
      <c r="IA113" s="480"/>
      <c r="IB113" s="538"/>
      <c r="IC113" s="480"/>
      <c r="ID113" s="480"/>
      <c r="IE113" s="480"/>
      <c r="IF113" s="480"/>
      <c r="IG113" s="480"/>
      <c r="IH113" s="480"/>
      <c r="II113" s="480"/>
      <c r="IJ113" s="480"/>
      <c r="IK113" s="480"/>
      <c r="IL113" s="480"/>
      <c r="IM113" s="538"/>
      <c r="IN113" s="480"/>
      <c r="IO113" s="480"/>
      <c r="IP113" s="480"/>
      <c r="IQ113" s="480"/>
      <c r="IR113" s="480"/>
      <c r="IS113" s="480"/>
      <c r="IT113" s="480"/>
      <c r="IU113" s="480"/>
      <c r="IV113" s="480"/>
      <c r="IW113" s="480"/>
      <c r="IX113" s="538"/>
      <c r="IY113" s="480"/>
      <c r="IZ113" s="480"/>
      <c r="JA113" s="480"/>
      <c r="JB113" s="480"/>
      <c r="JC113" s="480"/>
      <c r="JD113" s="480"/>
      <c r="JE113" s="480"/>
      <c r="JF113" s="480"/>
      <c r="JG113" s="480"/>
      <c r="JH113" s="480"/>
      <c r="JI113" s="538"/>
      <c r="JJ113" s="480"/>
      <c r="JK113" s="480"/>
      <c r="JL113" s="480"/>
      <c r="JM113" s="480"/>
      <c r="JN113" s="480"/>
      <c r="JO113" s="480"/>
      <c r="JP113" s="480"/>
      <c r="JQ113" s="480"/>
      <c r="JR113" s="480"/>
      <c r="JS113" s="590"/>
      <c r="JT113" s="538"/>
      <c r="JU113" s="480"/>
      <c r="JV113" s="480"/>
      <c r="JW113" s="480"/>
      <c r="JX113" s="480"/>
      <c r="JY113" s="480"/>
      <c r="JZ113" s="480"/>
      <c r="KA113" s="480"/>
      <c r="KB113" s="480"/>
      <c r="KC113" s="480"/>
      <c r="KD113" s="480"/>
      <c r="KE113" s="538"/>
      <c r="KF113" s="480"/>
      <c r="KG113" s="480"/>
      <c r="KH113" s="480"/>
      <c r="KI113" s="480"/>
      <c r="KJ113" s="480"/>
      <c r="KK113" s="480"/>
      <c r="KL113" s="480"/>
      <c r="KM113" s="480"/>
      <c r="KN113" s="480"/>
      <c r="KO113" s="480"/>
      <c r="KR113" s="568" t="str">
        <f>IF(Table1[[#This Row],[GTIN]]&lt;&gt;"",Table1[[#This Row],[GTIN]],"")</f>
        <v/>
      </c>
      <c r="KS113" s="569" t="str">
        <f>Table1[[#This Row],[Kreditor]]</f>
        <v/>
      </c>
      <c r="KT113" s="570" t="str">
        <f>IF(Table1[[#This Row],[Gültig ab (Datum)]]&lt;&gt;"",Table1[[#This Row],[Gültig ab (Datum)]],"")</f>
        <v/>
      </c>
      <c r="KU113" s="570"/>
      <c r="KV113" s="583" t="str">
        <f>IF(Table1[[#This Row],[Artikel verpackt? 
(X=Ja)]]="","",Table1[[#This Row],[Artikel verpackt? 
(X=Ja)]])</f>
        <v/>
      </c>
      <c r="KW113" s="571" t="str">
        <f>IF(Table1[[#This Row],[Verpackung recyclingfähig?
(X=Ja)]]="","",Table1[[#This Row],[Verpackung recyclingfähig?
(X=Ja)]])</f>
        <v/>
      </c>
      <c r="KX113" s="572"/>
      <c r="KY113" s="573"/>
      <c r="KZ113" s="574"/>
      <c r="LA113" s="574"/>
      <c r="LB113" s="574"/>
      <c r="LC113" s="574"/>
      <c r="LD113" s="574"/>
      <c r="LE113" s="574"/>
      <c r="LF113" s="575"/>
      <c r="LG113" s="576" t="str">
        <f>IF(Table1[[#This Row],[Hauptkörper - B1 - Art]]="","",VLOOKUP(Table1[[#This Row],[Hauptkörper - B1 - Art]],'DD FD'!B:C,2,FALSE))</f>
        <v/>
      </c>
      <c r="LH113" s="577" t="str">
        <f>IF(Table1[[#This Row],[Hauptkörper - B1 - Fraktion]]="","",VLOOKUP(Table1[[#This Row],[Hauptkörper - B1 - Fraktion]],'DD FD'!H:J,3,FALSE))</f>
        <v/>
      </c>
      <c r="LI113" s="574" t="str">
        <f>IF(Table1[[#This Row],[Hauptkörper - B1 - Gewicht
(in G)]]="","",Table1[[#This Row],[Hauptkörper - B1 - Gewicht
(in G)]])</f>
        <v/>
      </c>
      <c r="LJ113" s="574" t="str">
        <f>IF(Table1[[#This Row],[Hauptkörper - B1 - Lizenzierungs-pflichtig? (X=Ja)]]="","",Table1[[#This Row],[Hauptkörper - B1 - Lizenzierungs-pflichtig? (X=Ja)]])</f>
        <v/>
      </c>
      <c r="LK113" s="577" t="str">
        <f>IF(Table1[[#This Row],[Hauptkörper - B1 - Virgin Material]]="","",VLOOKUP(Table1[[#This Row],[Hauptkörper - B1 - Virgin Material]],'DD FD'!AJ:AK,2,FALSE))</f>
        <v/>
      </c>
      <c r="LL113" s="578" t="str">
        <f>IF(Table1[[#This Row],[Hauptkörper - B1 - Virgin Material Anteil (in %)]]="","",Table1[[#This Row],[Hauptkörper - B1 - Virgin Material Anteil (in %)]])</f>
        <v/>
      </c>
      <c r="LM113" s="577" t="str">
        <f>IF(Table1[[#This Row],[Hauptkörper - B1 - Recyceltes Material]]="","",VLOOKUP(Table1[[#This Row],[Hauptkörper - B1 - Recyceltes Material]],'DD FD'!AL:AM,2,FALSE))</f>
        <v/>
      </c>
      <c r="LN113" s="578" t="str">
        <f>IF(Table1[[#This Row],[Hauptkörper - B1 - Recyceltes Material Anteil (in %)]]="","",Table1[[#This Row],[Hauptkörper - B1 - Recyceltes Material Anteil (in %)]])</f>
        <v/>
      </c>
      <c r="LO113" s="579" t="str">
        <f>IF(Table1[[#This Row],[Hauptkörper - B1 - Beschichtung]]="","",VLOOKUP(Table1[[#This Row],[Hauptkörper - B1 - Beschichtung]],'DD FD'!AE:AF,2,FALSE))</f>
        <v/>
      </c>
      <c r="LP113" s="580" t="str">
        <f>IF(Table1[[#This Row],[Hauptkörper - B1 - Beschichtung Anteil (in %)]]="","",Table1[[#This Row],[Hauptkörper - B1 - Beschichtung Anteil (in %)]])</f>
        <v/>
      </c>
      <c r="LQ113" s="576" t="str">
        <f>IF(Table1[[#This Row],[Hauptkörper - B2 - Art]]="","",VLOOKUP(Table1[[#This Row],[Hauptkörper - B2 - Art]],'DD FD'!B:C,2,FALSE))</f>
        <v/>
      </c>
      <c r="LR113" s="577" t="str">
        <f>IF(Table1[[#This Row],[Hauptkörper - B2 - Fraktion]]="","",VLOOKUP(Table1[[#This Row],[Hauptkörper - B2 - Fraktion]],'DD FD'!H:J,3,FALSE))</f>
        <v/>
      </c>
      <c r="LS113" s="574" t="str">
        <f>IF(Table1[[#This Row],[Hauptkörper - B2 - Gewicht
(in G)]]="","",Table1[[#This Row],[Hauptkörper - B2 - Gewicht
(in G)]])</f>
        <v/>
      </c>
      <c r="LT113" s="574" t="str">
        <f>IF(Table1[[#This Row],[Hauptkörper - B2 - Lizenzierungs-pflichtig? (X=Ja)]]="","",Table1[[#This Row],[Hauptkörper - B2 - Lizenzierungs-pflichtig? (X=Ja)]])</f>
        <v/>
      </c>
      <c r="LU113" s="577" t="str">
        <f>IF(Table1[[#This Row],[Hauptkörper - B2 - Virgin Material]]="","",VLOOKUP(Table1[[#This Row],[Hauptkörper - B2 - Virgin Material]],'DD FD'!AJ:AK,2,FALSE))</f>
        <v/>
      </c>
      <c r="LV113" s="578" t="str">
        <f>IF(Table1[[#This Row],[Hauptkörper - B2 - Virgin Material Anteil (in %)]]="","",Table1[[#This Row],[Hauptkörper - B2 - Virgin Material Anteil (in %)]])</f>
        <v/>
      </c>
      <c r="LW113" s="577" t="str">
        <f>IF(Table1[[#This Row],[Hauptkörper - B2 - Recyceltes Material]]="","",VLOOKUP(Table1[[#This Row],[Hauptkörper - B2 - Recyceltes Material]],'DD FD'!AL:AM,2,FALSE))</f>
        <v/>
      </c>
      <c r="LX113" s="578" t="str">
        <f>IF(Table1[[#This Row],[Hauptkörper - B2 - Recyceltes Material Anteil (in %)]]="","",Table1[[#This Row],[Hauptkörper - B2 - Recyceltes Material Anteil (in %)]])</f>
        <v/>
      </c>
      <c r="LY113" s="577" t="str">
        <f>IF(Table1[[#This Row],[Hauptkörper - B2 - Beschichtung]]="","",VLOOKUP(Table1[[#This Row],[Hauptkörper - B2 - Beschichtung]],'DD FD'!AE:AF,2,FALSE))</f>
        <v/>
      </c>
      <c r="LZ113" s="580" t="str">
        <f>IF(Table1[[#This Row],[Hauptkörper - B2 - Beschichtung Anteil (in %)]]="","",Table1[[#This Row],[Hauptkörper - B2 - Beschichtung Anteil (in %)]])</f>
        <v/>
      </c>
      <c r="MA113" s="576" t="str">
        <f>IF(Table1[[#This Row],[Hauptkörper - B3 - Art]]="","",VLOOKUP(Table1[[#This Row],[Hauptkörper - B3 - Art]],'DD FD'!B:C,2,FALSE))</f>
        <v/>
      </c>
      <c r="MB113" s="577" t="str">
        <f>IF(Table1[[#This Row],[Hauptkörper - B3 - Fraktion]]="","",VLOOKUP(Table1[[#This Row],[Hauptkörper - B3 - Fraktion]],'DD FD'!H:J,3,FALSE))</f>
        <v/>
      </c>
      <c r="MC113" s="574" t="str">
        <f>IF(Table1[[#This Row],[Hauptkörper - B3 - Gewicht
(in G)]]="","",Table1[[#This Row],[Hauptkörper - B3 - Gewicht
(in G)]])</f>
        <v/>
      </c>
      <c r="MD113" s="574" t="str">
        <f>IF(Table1[[#This Row],[Hauptkörper - B3 - Lizenzierungs-pflichtig? (X=Ja)]]="","",Table1[[#This Row],[Hauptkörper - B3 - Lizenzierungs-pflichtig? (X=Ja)]])</f>
        <v/>
      </c>
      <c r="ME113" s="577" t="str">
        <f>IF(Table1[[#This Row],[Hauptkörper - B3 - Virgin Material]]="","",VLOOKUP(Table1[[#This Row],[Hauptkörper - B3 - Virgin Material]],'DD FD'!AJ:AK,2,FALSE))</f>
        <v/>
      </c>
      <c r="MF113" s="578" t="str">
        <f>IF(Table1[[#This Row],[Hauptkörper - B3 - Virgin Material Anteil (in %)]]="","",Table1[[#This Row],[Hauptkörper - B3 - Virgin Material Anteil (in %)]])</f>
        <v/>
      </c>
      <c r="MG113" s="577" t="str">
        <f>IF(Table1[[#This Row],[Hauptkörper - B3 - Recyceltes Material]]="","",VLOOKUP(Table1[[#This Row],[Hauptkörper - B3 - Recyceltes Material]],'DD FD'!AL:AM,2,FALSE))</f>
        <v/>
      </c>
      <c r="MH113" s="578" t="str">
        <f>IF(Table1[[#This Row],[Hauptkörper - B3 - Recyceltes Material Anteil (in %)]]="","",Table1[[#This Row],[Hauptkörper - B3 - Recyceltes Material Anteil (in %)]])</f>
        <v/>
      </c>
      <c r="MI113" s="577" t="str">
        <f>IF(Table1[[#This Row],[Hauptkörper - B3 - Beschichtung]]="","",VLOOKUP(Table1[[#This Row],[Hauptkörper - B3 - Beschichtung]],'DD FD'!AE:AF,2,FALSE))</f>
        <v/>
      </c>
      <c r="MJ113" s="580" t="str">
        <f>IF(Table1[[#This Row],[Hauptkörper - B3 - Beschichtung Anteil (in %)]]="","",Table1[[#This Row],[Hauptkörper - B3 - Beschichtung Anteil (in %)]])</f>
        <v/>
      </c>
      <c r="MK113" s="576" t="str">
        <f>IF(Table1[[#This Row],[Verschluss - B1 - Art]]="","",VLOOKUP(Table1[[#This Row],[Verschluss - B1 - Art]],'DD FD'!D:E,2,FALSE))</f>
        <v/>
      </c>
      <c r="ML113" s="577" t="str">
        <f>IF(Table1[[#This Row],[Verschluss - B1 - Fraktion]]="","",VLOOKUP(Table1[[#This Row],[Verschluss - B1 - Fraktion]],'DD FD'!H:J,3,FALSE))</f>
        <v/>
      </c>
      <c r="MM113" s="574" t="str">
        <f>IF(Table1[[#This Row],[Verschluss - B1 - Gewicht (in G)]]="","",Table1[[#This Row],[Verschluss - B1 - Gewicht (in G)]])</f>
        <v/>
      </c>
      <c r="MN113" s="574" t="str">
        <f>IF(Table1[[#This Row],[Verschluss - B1 - Lizenzierungs-pflichtig? (X=Ja)]]="","",Table1[[#This Row],[Verschluss - B1 - Lizenzierungs-pflichtig? (X=Ja)]])</f>
        <v/>
      </c>
      <c r="MO113" s="574" t="str">
        <f>IF(Table1[[#This Row],[Verschluss - B1 - Trennbar vom Hauptkörper? (X=Ja)]]="","",Table1[[#This Row],[Verschluss - B1 - Trennbar vom Hauptkörper? (X=Ja)]])</f>
        <v/>
      </c>
      <c r="MP113" s="577" t="str">
        <f>IF(Table1[[#This Row],[Verschluss - B1 - Virgin Material]]="","",VLOOKUP(Table1[[#This Row],[Verschluss - B1 - Virgin Material]],'DD FD'!AJ:AK,2,FALSE))</f>
        <v/>
      </c>
      <c r="MQ113" s="578" t="str">
        <f>IF(Table1[[#This Row],[Verschluss - B1 - Virgin Material Anteil (in %)]]="","",Table1[[#This Row],[Verschluss - B1 - Virgin Material Anteil (in %)]])</f>
        <v/>
      </c>
      <c r="MR113" s="577" t="str">
        <f>IF(Table1[[#This Row],[Verschluss - B1 - Recyceltes Material]]="","",VLOOKUP(Table1[[#This Row],[Verschluss - B1 - Recyceltes Material]],'DD FD'!AL:AM,2,FALSE))</f>
        <v/>
      </c>
      <c r="MS113" s="578" t="str">
        <f>IF(Table1[[#This Row],[Verschluss - B1 - Recyceltes Material Anteil (in %)]]="","",Table1[[#This Row],[Verschluss - B1 - Recyceltes Material Anteil (in %)]])</f>
        <v/>
      </c>
      <c r="MT113" s="577" t="str">
        <f>IF(Table1[[#This Row],[Verschluss - B1 - Beschichtung]]="","",VLOOKUP(Table1[[#This Row],[Verschluss - B1 - Beschichtung]],'DD FD'!AE:AF,2,FALSE))</f>
        <v/>
      </c>
      <c r="MU113" s="580" t="str">
        <f>IF(Table1[[#This Row],[Verschluss - B1 - Beschichtung Anteil (in %)]]="","",Table1[[#This Row],[Verschluss - B1 - Beschichtung Anteil (in %)]])</f>
        <v/>
      </c>
      <c r="MV113" s="576" t="str">
        <f>IF(Table1[[#This Row],[Verschluss - B2 - Art]]="","",VLOOKUP(Table1[[#This Row],[Verschluss - B2 - Art]],'DD FD'!D:E,2,FALSE))</f>
        <v/>
      </c>
      <c r="MW113" s="577" t="str">
        <f>IF(Table1[[#This Row],[Verschluss - B2 - Fraktion]]="","",VLOOKUP(Table1[[#This Row],[Verschluss - B2 - Fraktion]],'DD FD'!H:J,3,FALSE))</f>
        <v/>
      </c>
      <c r="MX113" s="574" t="str">
        <f>IF(Table1[[#This Row],[Verschluss - B2 - Gewicht (in G)]]="","",Table1[[#This Row],[Verschluss - B2 - Gewicht (in G)]])</f>
        <v/>
      </c>
      <c r="MY113" s="574" t="str">
        <f>IF(Table1[[#This Row],[Verschluss - B2 - Lizenzierungs-pflichtig? (X=Ja)]]="","",Table1[[#This Row],[Verschluss - B2 - Lizenzierungs-pflichtig? (X=Ja)]])</f>
        <v/>
      </c>
      <c r="MZ113" s="574" t="str">
        <f>IF(Table1[[#This Row],[Verschluss - B2 - Trennbar vom Hauptkörper? (X=Ja)]]="","",Table1[[#This Row],[Verschluss - B2 - Trennbar vom Hauptkörper? (X=Ja)]])</f>
        <v/>
      </c>
      <c r="NA113" s="577" t="str">
        <f>IF(Table1[[#This Row],[Verschluss - B2 - Virgin Material]]="","",VLOOKUP(Table1[[#This Row],[Verschluss - B2 - Virgin Material]],'DD FD'!AJ:AK,2,FALSE))</f>
        <v/>
      </c>
      <c r="NB113" s="578" t="str">
        <f>IF(Table1[[#This Row],[Verschluss - B2 - Virgin Material Anteil (in %)]]="","",Table1[[#This Row],[Verschluss - B2 - Virgin Material Anteil (in %)]])</f>
        <v/>
      </c>
      <c r="NC113" s="577" t="str">
        <f>IF(Table1[[#This Row],[Verschluss - B2 - Recyceltes Material]]="","",VLOOKUP(Table1[[#This Row],[Verschluss - B2 - Recyceltes Material]],'DD FD'!AL:AM,2,FALSE))</f>
        <v/>
      </c>
      <c r="ND113" s="578" t="str">
        <f>IF(Table1[[#This Row],[Verschluss - B2 - Recyceltes Material Anteil (in %)]]="","",Table1[[#This Row],[Verschluss - B2 - Recyceltes Material Anteil (in %)]])</f>
        <v/>
      </c>
      <c r="NE113" s="577" t="str">
        <f>IF(Table1[[#This Row],[Verschluss - B2 - Beschichtung]]="","",VLOOKUP(Table1[[#This Row],[Verschluss - B2 - Beschichtung]],'DD FD'!AE:AF,2,FALSE))</f>
        <v/>
      </c>
      <c r="NF113" s="580" t="str">
        <f>IF(Table1[[#This Row],[Verschluss - B2 - Beschichtung Anteil (in %)]]="","",Table1[[#This Row],[Verschluss - B2 - Beschichtung Anteil (in %)]])</f>
        <v/>
      </c>
      <c r="NG113" s="576" t="str">
        <f>IF(Table1[[#This Row],[Verschluss - B3 - Art]]="","",VLOOKUP(Table1[[#This Row],[Verschluss - B3 - Art]],'DD FD'!D:E,2,FALSE))</f>
        <v/>
      </c>
      <c r="NH113" s="577" t="str">
        <f>IF(Table1[[#This Row],[Verschluss - B3 - Fraktion]]="","",VLOOKUP(Table1[[#This Row],[Verschluss - B3 - Fraktion]],'DD FD'!H:J,3,FALSE))</f>
        <v/>
      </c>
      <c r="NI113" s="574" t="str">
        <f>IF(Table1[[#This Row],[Verschluss - B3 - Gewicht (in G)]]="","",Table1[[#This Row],[Verschluss - B3 - Gewicht (in G)]])</f>
        <v/>
      </c>
      <c r="NJ113" s="574" t="str">
        <f>IF(Table1[[#This Row],[Verschluss - B3 - Lizenzierungs-pflichtig? (X=Ja)]]="","",Table1[[#This Row],[Verschluss - B3 - Lizenzierungs-pflichtig? (X=Ja)]])</f>
        <v/>
      </c>
      <c r="NK113" s="574" t="str">
        <f>IF(Table1[[#This Row],[Verschluss - B3 - Trennbar vom Hauptkörper? (X=Ja)]]="","",Table1[[#This Row],[Verschluss - B3 - Trennbar vom Hauptkörper? (X=Ja)]])</f>
        <v/>
      </c>
      <c r="NL113" s="577" t="str">
        <f>IF(Table1[[#This Row],[Verschluss - B3 - Virgin Material]]="","",VLOOKUP(Table1[[#This Row],[Verschluss - B3 - Virgin Material]],'DD FD'!AJ:AK,2,FALSE))</f>
        <v/>
      </c>
      <c r="NM113" s="578" t="str">
        <f>IF(Table1[[#This Row],[Verschluss - B3 - Virgin Material Anteil (in %)]]="","",Table1[[#This Row],[Verschluss - B3 - Virgin Material Anteil (in %)]])</f>
        <v/>
      </c>
      <c r="NN113" s="577" t="str">
        <f>IF(Table1[[#This Row],[Verschluss - B3 - Recyceltes Material]]="","",VLOOKUP(Table1[[#This Row],[Verschluss - B3 - Recyceltes Material]],'DD FD'!AL:AM,2,FALSE))</f>
        <v/>
      </c>
      <c r="NO113" s="578" t="str">
        <f>IF(Table1[[#This Row],[Verschluss - B3 - Recyceltes Material Anteil (in %)]]="","",Table1[[#This Row],[Verschluss - B3 - Recyceltes Material Anteil (in %)]])</f>
        <v/>
      </c>
      <c r="NP113" s="577" t="str">
        <f>IF(Table1[[#This Row],[Verschluss - B3 - Beschichtung]]="","",VLOOKUP(Table1[[#This Row],[Verschluss - B3 - Beschichtung]],'DD FD'!AE:AF,2,FALSE))</f>
        <v/>
      </c>
      <c r="NQ113" s="580" t="str">
        <f>IF(Table1[[#This Row],[Verschluss - B3 - Beschichtung Anteil (in %)]]="","",Table1[[#This Row],[Verschluss - B3 - Beschichtung Anteil (in %)]])</f>
        <v/>
      </c>
      <c r="NR113" s="576" t="str">
        <f>IF(Table1[[#This Row],[Etikett - B1 - Art]]="","",VLOOKUP(Table1[[#This Row],[Etikett - B1 - Art]],'DD FD'!F:G,2,FALSE))</f>
        <v/>
      </c>
      <c r="NS113" s="577" t="str">
        <f>IF(Table1[[#This Row],[Etikett - B1 - Fraktion]]="","",VLOOKUP(Table1[[#This Row],[Etikett - B1 - Fraktion]],'DD FD'!H:J,3,FALSE))</f>
        <v/>
      </c>
      <c r="NT113" s="574" t="str">
        <f>IF(Table1[[#This Row],[Etikett - B1 - Gewicht (in G)]]="","",Table1[[#This Row],[Etikett - B1 - Gewicht (in G)]])</f>
        <v/>
      </c>
      <c r="NU113" s="574" t="str">
        <f>IF(Table1[[#This Row],[Etikett - B1 - Lizenzierungs-pflichtig? (X=Ja)]]="","",Table1[[#This Row],[Etikett - B1 - Lizenzierungs-pflichtig? (X=Ja)]])</f>
        <v/>
      </c>
      <c r="NV113" s="574" t="str">
        <f>IF(Table1[[#This Row],[Etikett - B1 - Trennbar vom Hauptkörper? (X=Ja)]]="","",Table1[[#This Row],[Etikett - B1 - Trennbar vom Hauptkörper? (X=Ja)]])</f>
        <v/>
      </c>
      <c r="NW113" s="577" t="str">
        <f>IF(Table1[[#This Row],[Etikett - B1 - Virgin Material]]="","",VLOOKUP(Table1[[#This Row],[Etikett - B1 - Virgin Material]],'DD FD'!AJ:AK,2,FALSE))</f>
        <v/>
      </c>
      <c r="NX113" s="578" t="str">
        <f>IF(Table1[[#This Row],[Etikett - B1 - Virgin Material Anteil (in %)]]="","",Table1[[#This Row],[Etikett - B1 - Virgin Material Anteil (in %)]])</f>
        <v/>
      </c>
      <c r="NY113" s="577" t="str">
        <f>IF(Table1[[#This Row],[Etikett - B1 - Recyceltes Material]]="","",VLOOKUP(Table1[[#This Row],[Etikett - B1 - Recyceltes Material]],'DD FD'!AL:AM,2,FALSE))</f>
        <v/>
      </c>
      <c r="NZ113" s="578" t="str">
        <f>IF(Table1[[#This Row],[Etikett - B1 - Recyceltes Material Anteil (in %)]]="","",Table1[[#This Row],[Etikett - B1 - Recyceltes Material Anteil (in %)]])</f>
        <v/>
      </c>
      <c r="OA113" s="577" t="str">
        <f>IF(Table1[[#This Row],[Etikett - B1 - Beschichtung]]="","",VLOOKUP(Table1[[#This Row],[Etikett - B1 - Beschichtung]],'DD FD'!AE:AF,2,FALSE))</f>
        <v/>
      </c>
      <c r="OB113" s="580" t="str">
        <f>IF(Table1[[#This Row],[Etikett - B1 - Beschichtung Anteil (in %)]]="","",Table1[[#This Row],[Etikett - B1 - Beschichtung Anteil (in %)]])</f>
        <v/>
      </c>
      <c r="OC113" s="576" t="str">
        <f>IF(Table1[[#This Row],[Etikett - B2 - Art]]="","",VLOOKUP(Table1[[#This Row],[Etikett - B2 - Art]],'DD FD'!F:G,2,FALSE))</f>
        <v/>
      </c>
      <c r="OD113" s="577" t="str">
        <f>IF(Table1[[#This Row],[Etikett - B2 - Fraktion]]="","",VLOOKUP(Table1[[#This Row],[Etikett - B2 - Fraktion]],'DD FD'!H:J,3,FALSE))</f>
        <v/>
      </c>
      <c r="OE113" s="574" t="str">
        <f>IF(Table1[[#This Row],[Etikett - B2 - Gewicht (in G)]]="","",Table1[[#This Row],[Etikett - B2 - Gewicht (in G)]])</f>
        <v/>
      </c>
      <c r="OF113" s="574" t="str">
        <f>IF(Table1[[#This Row],[Etikett - B2 - Lizenzierungs-pflichtig? (X=Ja)]]="","",Table1[[#This Row],[Etikett - B2 - Lizenzierungs-pflichtig? (X=Ja)]])</f>
        <v/>
      </c>
      <c r="OG113" s="574" t="str">
        <f>IF(Table1[[#This Row],[Etikett - B2 - Trennbar vom Hauptkörper? (X=Ja)]]="","",Table1[[#This Row],[Etikett - B2 - Trennbar vom Hauptkörper? (X=Ja)]])</f>
        <v/>
      </c>
      <c r="OH113" s="577" t="str">
        <f>IF(Table1[[#This Row],[Etikett - B2 - Virgin Material]]="","",VLOOKUP(Table1[[#This Row],[Etikett - B2 - Virgin Material]],'DD FD'!AJ:AK,2,FALSE))</f>
        <v/>
      </c>
      <c r="OI113" s="578" t="str">
        <f>IF(Table1[[#This Row],[Etikett - B2 - Virgin Material Anteil (in %)]]="","",Table1[[#This Row],[Etikett - B2 - Virgin Material Anteil (in %)]])</f>
        <v/>
      </c>
      <c r="OJ113" s="577" t="str">
        <f>IF(Table1[[#This Row],[Etikett - B2 - Recyceltes Material]]="","",VLOOKUP(Table1[[#This Row],[Etikett - B2 - Recyceltes Material]],'DD FD'!AL:AM,2,FALSE))</f>
        <v/>
      </c>
      <c r="OK113" s="578" t="str">
        <f>IF(Table1[[#This Row],[Etikett - B2 - Recyceltes Material Anteil (in %)]]="","",Table1[[#This Row],[Etikett - B2 - Recyceltes Material Anteil (in %)]])</f>
        <v/>
      </c>
      <c r="OL113" s="577" t="str">
        <f>IF(Table1[[#This Row],[Etikett - B2 - Beschichtung]]="","",VLOOKUP(Table1[[#This Row],[Etikett - B2 - Beschichtung]],'DD FD'!AE:AF,2,FALSE))</f>
        <v/>
      </c>
      <c r="OM113" s="580" t="str">
        <f>IF(Table1[[#This Row],[Etikett - B2 - Beschichtung Anteil (in %)]]="","",Table1[[#This Row],[Etikett - B2 - Beschichtung Anteil (in %)]])</f>
        <v/>
      </c>
      <c r="ON113" s="576" t="str">
        <f>IF(Table1[[#This Row],[Etikett - B3 - Art]]="","",VLOOKUP(Table1[[#This Row],[Etikett - B3 - Art]],'DD FD'!F:G,2,FALSE))</f>
        <v/>
      </c>
      <c r="OO113" s="577" t="str">
        <f>IF(Table1[[#This Row],[Etikett - B3 - Fraktion]]="","",VLOOKUP(Table1[[#This Row],[Etikett - B3 - Fraktion]],'DD FD'!H:J,3,FALSE))</f>
        <v/>
      </c>
      <c r="OP113" s="574" t="str">
        <f>IF(Table1[[#This Row],[Etikett - B3 - Gewicht (in G)]]="","",Table1[[#This Row],[Etikett - B3 - Gewicht (in G)]])</f>
        <v/>
      </c>
      <c r="OQ113" s="574" t="str">
        <f>IF(Table1[[#This Row],[Etikett - B3 - Lizenzierungs-pflichtig? (X=Ja)]]="","",Table1[[#This Row],[Etikett - B3 - Lizenzierungs-pflichtig? (X=Ja)]])</f>
        <v/>
      </c>
      <c r="OR113" s="574" t="str">
        <f>IF(Table1[[#This Row],[Etikett - B3 - Trennbar vom Hauptkörper? (X=Ja)]]="","",Table1[[#This Row],[Etikett - B3 - Trennbar vom Hauptkörper? (X=Ja)]])</f>
        <v/>
      </c>
      <c r="OS113" s="577" t="str">
        <f>IF(Table1[[#This Row],[Etikett - B3 - Virgin Material]]="","",VLOOKUP(Table1[[#This Row],[Etikett - B3 - Virgin Material]],'DD FD'!AJ:AK,2,FALSE))</f>
        <v/>
      </c>
      <c r="OT113" s="578" t="str">
        <f>IF(Table1[[#This Row],[Etikett - B3 - Virgin Material Anteil (in %)]]="","",Table1[[#This Row],[Etikett - B3 - Virgin Material Anteil (in %)]])</f>
        <v/>
      </c>
      <c r="OU113" s="577" t="str">
        <f>IF(Table1[[#This Row],[Etikett - B3 - Recyceltes Material]]="","",VLOOKUP(Table1[[#This Row],[Etikett - B3 - Recyceltes Material]],'DD FD'!AL:AM,2,FALSE))</f>
        <v/>
      </c>
      <c r="OV113" s="578" t="str">
        <f>IF(Table1[[#This Row],[Etikett - B3 - Recyceltes Material Anteil (in %)]]="","",Table1[[#This Row],[Etikett - B3 - Recyceltes Material Anteil (in %)]])</f>
        <v/>
      </c>
      <c r="OW113" s="577" t="str">
        <f>IF(Table1[[#This Row],[Etikett - B3 - Beschichtung]]="","",VLOOKUP(Table1[[#This Row],[Etikett - B3 - Beschichtung]],'DD FD'!AE:AF,2,FALSE))</f>
        <v/>
      </c>
      <c r="OX113" s="613" t="str">
        <f>IF(Table1[[#This Row],[Etikett - B3 - Beschichtung Anteil (in %)]]="","",Table1[[#This Row],[Etikett - B3 - Beschichtung Anteil (in %)]])</f>
        <v/>
      </c>
      <c r="OY113" s="618">
        <f>ROUNDUP(SUM(
IF(AND(LH113='DD FD'!$J$7,LJ113='DD FD'!$AI$3),LI113,0),
IF(AND(LR113='DD FD'!$J$7,LT113='DD FD'!$AI$3),LS113,0),
IF(AND(MB113='DD FD'!$J$7,MD113='DD FD'!$AI$3),MC113,0),
IF(AND(ML113='DD FD'!$J$7,MN113='DD FD'!$AI$3),MM113,0),
IF(AND(MW113='DD FD'!$J$7,MY113='DD FD'!$AI$3),MX113,0),
IF(AND(NH113='DD FD'!$J$7,NJ113='DD FD'!$AI$3),NI113,0),
IF(AND(NS113='DD FD'!$J$7,NU113='DD FD'!$AI$3),NT113,0),
IF(AND(OD113='DD FD'!$J$7,OF113='DD FD'!$AI$3),OE113,0),
IF(AND(OO113='DD FD'!$J$7,OQ113='DD FD'!$AI$3),OP113,0),
),2)</f>
        <v>0</v>
      </c>
      <c r="OZ113" s="617">
        <f>ROUNDUP(SUM(
IF(AND(LH113='DD FD'!$J$6,LJ113='DD FD'!$AI$3),LI113,0),
IF(AND(LR113='DD FD'!$J$6,LT113='DD FD'!$AI$3),LS113,0),
IF(AND(MB113='DD FD'!$J$6,MD113='DD FD'!$AI$3),MC113,0),
IF(AND(ML113='DD FD'!$J$6,MN113='DD FD'!$AI$3),MM113,0),
IF(AND(MW113='DD FD'!$J$6,MY113='DD FD'!$AI$3),MX113,0),
IF(AND(NH113='DD FD'!$J$6,NJ113='DD FD'!$AI$3),NI113,0),
IF(AND(NS113='DD FD'!$J$6,NU113='DD FD'!$AI$3),NT113,0),
IF(AND(OD113='DD FD'!$J$6,OF113='DD FD'!$AI$3),OE113,0),
IF(AND(OO113='DD FD'!$J$6,OQ113='DD FD'!$AI$3),OP113,0),
),2)</f>
        <v>0</v>
      </c>
      <c r="PA113" s="617">
        <f>ROUNDUP(SUM(
IF(AND(LH113='DD FD'!$J$10,LJ113='DD FD'!$AI$3),LI113,0),
IF(AND(LR113='DD FD'!$J$10,LT113='DD FD'!$AI$3),LS113,0),
IF(AND(MB113='DD FD'!$J$10,MD113='DD FD'!$AI$3),MC113,0),
IF(AND(ML113='DD FD'!$J$10,MN113='DD FD'!$AI$3),MM113,0),
IF(AND(MW113='DD FD'!$J$10,MY113='DD FD'!$AI$3),MX113,0),
IF(AND(NH113='DD FD'!$J$10,NJ113='DD FD'!$AI$3),NI113,0),
IF(AND(NS113='DD FD'!$J$10,NU113='DD FD'!$AI$3),NT113,0),
IF(AND(OD113='DD FD'!$J$10,OF113='DD FD'!$AI$3),OE113,0),
IF(AND(OO113='DD FD'!$J$10,OQ113='DD FD'!$AI$3),OP113,0),
),2)</f>
        <v>0</v>
      </c>
      <c r="PB113" s="617">
        <f>ROUNDUP(SUM(
IF(AND(LH113='DD FD'!$J$8,LJ113='DD FD'!$AI$3),LI113,0),
IF(AND(LR113='DD FD'!$J$8,LT113='DD FD'!$AI$3),LS113,0),
IF(AND(MB113='DD FD'!$J$8,MD113='DD FD'!$AI$3),MC113,0),
IF(AND(ML113='DD FD'!$J$8,MN113='DD FD'!$AI$3),MM113,0),
IF(AND(MW113='DD FD'!$J$8,MY113='DD FD'!$AI$3),MX113,0),
IF(AND(NH113='DD FD'!$J$8,NJ113='DD FD'!$AI$3),NI113,0),
IF(AND(NS113='DD FD'!$J$8,NU113='DD FD'!$AI$3),NT113,0),
IF(AND(OD113='DD FD'!$J$8,OF113='DD FD'!$AI$3),OE113,0),
IF(AND(OO113='DD FD'!$J$8,OQ113='DD FD'!$AI$3),OP113,0),
),2)</f>
        <v>0</v>
      </c>
      <c r="PC113" s="617">
        <f>ROUNDUP(SUM(
IF(AND(LH113='DD FD'!$J$5,LJ113='DD FD'!$AI$3),LI113,0),
IF(AND(LR113='DD FD'!$J$5,LT113='DD FD'!$AI$3),LS113,0),
IF(AND(MB113='DD FD'!$J$5,MD113='DD FD'!$AI$3),MC113,0),
IF(AND(ML113='DD FD'!$J$5,MN113='DD FD'!$AI$3),MM113,0),
IF(AND(MW113='DD FD'!$J$5,MY113='DD FD'!$AI$3),MX113,0),
IF(AND(NH113='DD FD'!$J$5,NJ113='DD FD'!$AI$3),NI113,0),
IF(AND(NS113='DD FD'!$J$5,NU113='DD FD'!$AI$3),NT113,0),
IF(AND(OD113='DD FD'!$J$5,OF113='DD FD'!$AI$3),OE113,0),
IF(AND(OO113='DD FD'!$J$5,OQ113='DD FD'!$AI$3),OP113,0),
),2)</f>
        <v>0</v>
      </c>
      <c r="PD113" s="617">
        <f>ROUNDUP(SUM(
IF(AND(LH113='DD FD'!$J$9,LJ113='DD FD'!$AI$3),LI113,0),
IF(AND(LR113='DD FD'!$J$9,LT113='DD FD'!$AI$3),LS113,0),
IF(AND(MB113='DD FD'!$J$9,MD113='DD FD'!$AI$3),MC113,0),
IF(AND(ML113='DD FD'!$J$9,MN113='DD FD'!$AI$3),MM113,0),
IF(AND(MW113='DD FD'!$J$9,MY113='DD FD'!$AI$3),MX113,0),
IF(AND(NH113='DD FD'!$J$9,NJ113='DD FD'!$AI$3),NI113,0),
IF(AND(NS113='DD FD'!$J$9,NU113='DD FD'!$AI$3),NT113,0),
IF(AND(OD113='DD FD'!$J$9,OF113='DD FD'!$AI$3),OE113,0),
IF(AND(OO113='DD FD'!$J$9,OQ113='DD FD'!$AI$3),OP113,0),
),2)</f>
        <v>0</v>
      </c>
      <c r="PE113" s="617">
        <f>ROUNDUP(SUM(
IF(AND(LH113='DD FD'!$J$4,LJ113='DD FD'!$AI$3),LI113,0),
IF(AND(LR113='DD FD'!$J$4,LT113='DD FD'!$AI$3),LS113,0),
IF(AND(MB113='DD FD'!$J$4,MD113='DD FD'!$AI$3),MC113,0),
IF(AND(ML113='DD FD'!$J$4,MN113='DD FD'!$AI$3),MM113,0),
IF(AND(MW113='DD FD'!$J$4,MY113='DD FD'!$AI$3),MX113,0),
IF(AND(NH113='DD FD'!$J$4,NJ113='DD FD'!$AI$3),NI113,0),
IF(AND(NS113='DD FD'!$J$4,NU113='DD FD'!$AI$3),NT113,0),
IF(AND(OD113='DD FD'!$J$4,OF113='DD FD'!$AI$3),OE113,0),
IF(AND(OO113='DD FD'!$J$4,OQ113='DD FD'!$AI$3),OP113,0),
),2)</f>
        <v>0</v>
      </c>
      <c r="PF113" s="619">
        <f>ROUNDUP(SUM(
IF(AND(LH113='DD FD'!$J$11,LJ113='DD FD'!$AI$3),LI113,0),
IF(AND(LR113='DD FD'!$J$11,LT113='DD FD'!$AI$3),LS113,0),
IF(AND(MB113='DD FD'!$J$11,MD113='DD FD'!$AI$3),MC113,0),
IF(AND(ML113='DD FD'!$J$11,MN113='DD FD'!$AI$3),MM113,0),
IF(AND(MW113='DD FD'!$J$11,MY113='DD FD'!$AI$3),MX113,0),
IF(AND(NH113='DD FD'!$J$11,NJ113='DD FD'!$AI$3),NI113,0),
IF(AND(NS113='DD FD'!$J$11,NU113='DD FD'!$AI$3),NT113,0),
IF(AND(OD113='DD FD'!$J$11,OF113='DD FD'!$AI$3),OE113,0),
IF(AND(OO113='DD FD'!$J$11,OQ113='DD FD'!$AI$3),OP113,0),
),2)</f>
        <v>0</v>
      </c>
    </row>
    <row r="114" spans="1:422">
      <c r="A114" s="806"/>
      <c r="B114" s="934"/>
      <c r="C114" s="247"/>
      <c r="D114" s="842"/>
      <c r="E114" s="247"/>
      <c r="F114" s="158"/>
      <c r="G114" s="710"/>
      <c r="H114" s="712"/>
      <c r="I114" s="936"/>
      <c r="J114" s="803"/>
      <c r="K114" s="150"/>
      <c r="L114" s="146" t="str">
        <f t="shared" si="27"/>
        <v/>
      </c>
      <c r="M114" s="501" t="str">
        <f t="shared" si="44"/>
        <v/>
      </c>
      <c r="N114" s="504"/>
      <c r="O114" s="113" t="str">
        <f t="shared" si="45"/>
        <v/>
      </c>
      <c r="P114" s="114" t="str">
        <f t="shared" si="28"/>
        <v/>
      </c>
      <c r="Q114" s="152"/>
      <c r="R114" s="152"/>
      <c r="S114" s="115" t="str">
        <f t="shared" si="46"/>
        <v/>
      </c>
      <c r="T114" s="159"/>
      <c r="U114" s="159"/>
      <c r="V114" s="157"/>
      <c r="W114" s="157"/>
      <c r="X114" s="157"/>
      <c r="Y114" s="772"/>
      <c r="Z114" s="158"/>
      <c r="AA114" s="144"/>
      <c r="AB114" s="112"/>
      <c r="AC114" s="153"/>
      <c r="AD114" s="153"/>
      <c r="AE114" s="153"/>
      <c r="AF114" s="153"/>
      <c r="AG114" s="153"/>
      <c r="AH114" s="153"/>
      <c r="AI114" s="152"/>
      <c r="AJ114" s="158"/>
      <c r="AK114" s="158"/>
      <c r="AL114" s="158"/>
      <c r="AM114" s="116" t="str">
        <f t="shared" si="47"/>
        <v/>
      </c>
      <c r="AN114" s="116" t="str">
        <f t="shared" si="48"/>
        <v/>
      </c>
      <c r="AO114" s="324"/>
      <c r="AP114" s="503"/>
      <c r="AQ114" s="487" t="str">
        <f t="shared" si="49"/>
        <v/>
      </c>
      <c r="AR114" s="113" t="str">
        <f t="shared" si="29"/>
        <v/>
      </c>
      <c r="AS114" s="113" t="str">
        <f t="shared" si="30"/>
        <v/>
      </c>
      <c r="AT114" s="113" t="str">
        <f t="shared" si="31"/>
        <v/>
      </c>
      <c r="AU114" s="113" t="str">
        <f t="shared" si="32"/>
        <v/>
      </c>
      <c r="AV114" s="159"/>
      <c r="AW114" s="157"/>
      <c r="AX114" s="157"/>
      <c r="AY114" s="157"/>
      <c r="AZ114" s="157"/>
      <c r="BA114" s="116" t="str">
        <f t="shared" si="33"/>
        <v/>
      </c>
      <c r="BB114" s="316"/>
      <c r="BC114" s="116" t="str">
        <f t="shared" si="34"/>
        <v/>
      </c>
      <c r="BD114" s="133" t="str">
        <f t="shared" si="35"/>
        <v/>
      </c>
      <c r="BE114" s="157"/>
      <c r="BF114" s="1180"/>
      <c r="BG114" s="1180"/>
      <c r="BH114" s="158"/>
      <c r="BI114" s="490"/>
      <c r="BJ114" s="514" t="str">
        <f t="shared" si="50"/>
        <v/>
      </c>
      <c r="BK114" s="789"/>
      <c r="BL114" s="116" t="str">
        <f t="shared" si="51"/>
        <v/>
      </c>
      <c r="BM114" s="144"/>
      <c r="BN114" s="144"/>
      <c r="BO114" s="144"/>
      <c r="BP114" s="790"/>
      <c r="BQ114" s="790"/>
      <c r="BR114" s="790"/>
      <c r="BS114" s="116" t="str">
        <f t="shared" si="36"/>
        <v/>
      </c>
      <c r="BT114" s="790"/>
      <c r="BU114" s="808" t="str">
        <f t="shared" si="37"/>
        <v/>
      </c>
      <c r="BV114" s="791"/>
      <c r="BW114" s="144"/>
      <c r="BX114" s="20"/>
      <c r="BY114" s="20"/>
      <c r="BZ114" s="20"/>
      <c r="CA114" s="792"/>
      <c r="CB114" s="1201"/>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c r="DL114" s="144"/>
      <c r="DM114" s="144"/>
      <c r="DN114" s="144"/>
      <c r="DO114" s="144"/>
      <c r="DP114" s="144"/>
      <c r="DQ114" s="144"/>
      <c r="DR114" s="144"/>
      <c r="DS114" s="144"/>
      <c r="DT114" s="144"/>
      <c r="DU114" s="144"/>
      <c r="DV114" s="144"/>
      <c r="DW114" s="144"/>
      <c r="DX114" s="144"/>
      <c r="DY114" s="144"/>
      <c r="DZ114" s="144"/>
      <c r="EA114" s="144"/>
      <c r="EB114" s="144"/>
      <c r="EC114" s="144"/>
      <c r="ED114" s="782" t="str">
        <f t="shared" si="52"/>
        <v/>
      </c>
      <c r="EE114" s="519"/>
      <c r="EF114" s="793"/>
      <c r="EG114" s="519"/>
      <c r="EH114" s="794"/>
      <c r="EI114" s="790"/>
      <c r="EJ114" s="794"/>
      <c r="EK114" s="794"/>
      <c r="EL114" s="790"/>
      <c r="EM114" s="790"/>
      <c r="EN114" s="790"/>
      <c r="EO114" s="112" t="str">
        <f t="shared" si="38"/>
        <v/>
      </c>
      <c r="EP114" s="790"/>
      <c r="EQ114" s="488" t="str">
        <f t="shared" si="39"/>
        <v/>
      </c>
      <c r="ER114" s="1100"/>
      <c r="ES114" s="1099" t="str">
        <f t="shared" si="53"/>
        <v/>
      </c>
      <c r="ET114" s="525"/>
      <c r="EU114" s="148"/>
      <c r="EV114" s="148"/>
      <c r="EW114" s="148"/>
      <c r="EX114" s="148"/>
      <c r="EY114" s="148"/>
      <c r="EZ114" s="148"/>
      <c r="FA114" s="148"/>
      <c r="FB114" s="148"/>
      <c r="FC114" s="148"/>
      <c r="FD114" s="148"/>
      <c r="FE114" s="148"/>
      <c r="FF114" s="148"/>
      <c r="FG114" s="148"/>
      <c r="FH114" s="148"/>
      <c r="FI114" s="528"/>
      <c r="FJ114" s="513" t="str">
        <f t="shared" si="40"/>
        <v/>
      </c>
      <c r="FK114" s="158"/>
      <c r="FL114" s="850"/>
      <c r="FM114" s="850"/>
      <c r="FN114" s="850"/>
      <c r="FO114" s="850"/>
      <c r="FP114" s="850"/>
      <c r="FQ114" s="850"/>
      <c r="FR114" s="157"/>
      <c r="FS114" s="143"/>
      <c r="FT114" s="143"/>
      <c r="FU114" s="847" t="str">
        <f t="shared" si="41"/>
        <v/>
      </c>
      <c r="FV114" s="555"/>
      <c r="FW114" s="523" t="str">
        <f>IF(Table1[[#This Row],[Nonfood Inhaltstoffe - Komponente]]="","",VLOOKUP(Table1[[#This Row],[Nonfood Inhaltstoffe - Komponente]],'Dropdown Auswahl'!BJ:BK,2,FALSE))</f>
        <v/>
      </c>
      <c r="FX114" s="1013"/>
      <c r="FY114" s="1011" t="str">
        <f t="shared" si="42"/>
        <v/>
      </c>
      <c r="FZ114" s="152"/>
      <c r="GA114" s="152"/>
      <c r="GB114" s="152"/>
      <c r="GC114" s="529" t="str">
        <f t="shared" si="43"/>
        <v/>
      </c>
      <c r="GG114" s="21"/>
      <c r="GH114" s="21"/>
      <c r="GI114" s="1019"/>
      <c r="GJ114" s="1016" t="str">
        <f>IF(Table1[[#This Row],[Global Trade Item Number (GTIN)]]="","",Table1[[#This Row],[Global Trade Item Number (GTIN)]])</f>
        <v/>
      </c>
      <c r="GK114" s="555" t="str">
        <f>IF(Table1[[#This Row],[WAWI-Nr./ Kreditoren-Nummer
(ASDV)]]&lt;&gt;"",Table1[[#This Row],[WAWI-Nr./ Kreditoren-Nummer
(ASDV)]],"")</f>
        <v/>
      </c>
      <c r="GL114" s="165"/>
      <c r="GM114" s="165"/>
      <c r="GN114" s="165"/>
      <c r="GO114" s="485"/>
      <c r="GP114" s="534"/>
      <c r="GQ114" s="533"/>
      <c r="GR114" s="486"/>
      <c r="GS114" s="486"/>
      <c r="GT114" s="486"/>
      <c r="GU114" s="486"/>
      <c r="GV114" s="486"/>
      <c r="GW114" s="542"/>
      <c r="GX114" s="538"/>
      <c r="GY114" s="144"/>
      <c r="GZ114" s="480"/>
      <c r="HA114" s="158"/>
      <c r="HB114" s="480"/>
      <c r="HC114" s="480"/>
      <c r="HD114" s="480"/>
      <c r="HE114" s="480"/>
      <c r="HF114" s="480"/>
      <c r="HG114" s="480"/>
      <c r="HH114" s="538"/>
      <c r="HI114" s="480"/>
      <c r="HJ114" s="480"/>
      <c r="HK114" s="480"/>
      <c r="HL114" s="480"/>
      <c r="HM114" s="480"/>
      <c r="HN114" s="480"/>
      <c r="HO114" s="480"/>
      <c r="HP114" s="480"/>
      <c r="HQ114" s="480"/>
      <c r="HR114" s="538"/>
      <c r="HS114" s="480"/>
      <c r="HT114" s="480"/>
      <c r="HU114" s="480"/>
      <c r="HV114" s="480"/>
      <c r="HW114" s="480"/>
      <c r="HX114" s="480"/>
      <c r="HY114" s="480"/>
      <c r="HZ114" s="480"/>
      <c r="IA114" s="480"/>
      <c r="IB114" s="538"/>
      <c r="IC114" s="480"/>
      <c r="ID114" s="480"/>
      <c r="IE114" s="480"/>
      <c r="IF114" s="480"/>
      <c r="IG114" s="480"/>
      <c r="IH114" s="480"/>
      <c r="II114" s="480"/>
      <c r="IJ114" s="480"/>
      <c r="IK114" s="480"/>
      <c r="IL114" s="480"/>
      <c r="IM114" s="538"/>
      <c r="IN114" s="480"/>
      <c r="IO114" s="480"/>
      <c r="IP114" s="480"/>
      <c r="IQ114" s="480"/>
      <c r="IR114" s="480"/>
      <c r="IS114" s="480"/>
      <c r="IT114" s="480"/>
      <c r="IU114" s="480"/>
      <c r="IV114" s="480"/>
      <c r="IW114" s="480"/>
      <c r="IX114" s="538"/>
      <c r="IY114" s="480"/>
      <c r="IZ114" s="480"/>
      <c r="JA114" s="480"/>
      <c r="JB114" s="480"/>
      <c r="JC114" s="480"/>
      <c r="JD114" s="480"/>
      <c r="JE114" s="480"/>
      <c r="JF114" s="480"/>
      <c r="JG114" s="480"/>
      <c r="JH114" s="480"/>
      <c r="JI114" s="538"/>
      <c r="JJ114" s="480"/>
      <c r="JK114" s="480"/>
      <c r="JL114" s="480"/>
      <c r="JM114" s="480"/>
      <c r="JN114" s="480"/>
      <c r="JO114" s="480"/>
      <c r="JP114" s="480"/>
      <c r="JQ114" s="480"/>
      <c r="JR114" s="480"/>
      <c r="JS114" s="590"/>
      <c r="JT114" s="538"/>
      <c r="JU114" s="480"/>
      <c r="JV114" s="480"/>
      <c r="JW114" s="480"/>
      <c r="JX114" s="480"/>
      <c r="JY114" s="480"/>
      <c r="JZ114" s="480"/>
      <c r="KA114" s="480"/>
      <c r="KB114" s="480"/>
      <c r="KC114" s="480"/>
      <c r="KD114" s="480"/>
      <c r="KE114" s="538"/>
      <c r="KF114" s="480"/>
      <c r="KG114" s="480"/>
      <c r="KH114" s="480"/>
      <c r="KI114" s="480"/>
      <c r="KJ114" s="480"/>
      <c r="KK114" s="480"/>
      <c r="KL114" s="480"/>
      <c r="KM114" s="480"/>
      <c r="KN114" s="480"/>
      <c r="KO114" s="480"/>
      <c r="KR114" s="568" t="str">
        <f>IF(Table1[[#This Row],[GTIN]]&lt;&gt;"",Table1[[#This Row],[GTIN]],"")</f>
        <v/>
      </c>
      <c r="KS114" s="569" t="str">
        <f>Table1[[#This Row],[Kreditor]]</f>
        <v/>
      </c>
      <c r="KT114" s="570" t="str">
        <f>IF(Table1[[#This Row],[Gültig ab (Datum)]]&lt;&gt;"",Table1[[#This Row],[Gültig ab (Datum)]],"")</f>
        <v/>
      </c>
      <c r="KU114" s="570"/>
      <c r="KV114" s="583" t="str">
        <f>IF(Table1[[#This Row],[Artikel verpackt? 
(X=Ja)]]="","",Table1[[#This Row],[Artikel verpackt? 
(X=Ja)]])</f>
        <v/>
      </c>
      <c r="KW114" s="571" t="str">
        <f>IF(Table1[[#This Row],[Verpackung recyclingfähig?
(X=Ja)]]="","",Table1[[#This Row],[Verpackung recyclingfähig?
(X=Ja)]])</f>
        <v/>
      </c>
      <c r="KX114" s="572"/>
      <c r="KY114" s="573"/>
      <c r="KZ114" s="574"/>
      <c r="LA114" s="574"/>
      <c r="LB114" s="574"/>
      <c r="LC114" s="574"/>
      <c r="LD114" s="574"/>
      <c r="LE114" s="574"/>
      <c r="LF114" s="575"/>
      <c r="LG114" s="576" t="str">
        <f>IF(Table1[[#This Row],[Hauptkörper - B1 - Art]]="","",VLOOKUP(Table1[[#This Row],[Hauptkörper - B1 - Art]],'DD FD'!B:C,2,FALSE))</f>
        <v/>
      </c>
      <c r="LH114" s="577" t="str">
        <f>IF(Table1[[#This Row],[Hauptkörper - B1 - Fraktion]]="","",VLOOKUP(Table1[[#This Row],[Hauptkörper - B1 - Fraktion]],'DD FD'!H:J,3,FALSE))</f>
        <v/>
      </c>
      <c r="LI114" s="574" t="str">
        <f>IF(Table1[[#This Row],[Hauptkörper - B1 - Gewicht
(in G)]]="","",Table1[[#This Row],[Hauptkörper - B1 - Gewicht
(in G)]])</f>
        <v/>
      </c>
      <c r="LJ114" s="574" t="str">
        <f>IF(Table1[[#This Row],[Hauptkörper - B1 - Lizenzierungs-pflichtig? (X=Ja)]]="","",Table1[[#This Row],[Hauptkörper - B1 - Lizenzierungs-pflichtig? (X=Ja)]])</f>
        <v/>
      </c>
      <c r="LK114" s="577" t="str">
        <f>IF(Table1[[#This Row],[Hauptkörper - B1 - Virgin Material]]="","",VLOOKUP(Table1[[#This Row],[Hauptkörper - B1 - Virgin Material]],'DD FD'!AJ:AK,2,FALSE))</f>
        <v/>
      </c>
      <c r="LL114" s="578" t="str">
        <f>IF(Table1[[#This Row],[Hauptkörper - B1 - Virgin Material Anteil (in %)]]="","",Table1[[#This Row],[Hauptkörper - B1 - Virgin Material Anteil (in %)]])</f>
        <v/>
      </c>
      <c r="LM114" s="577" t="str">
        <f>IF(Table1[[#This Row],[Hauptkörper - B1 - Recyceltes Material]]="","",VLOOKUP(Table1[[#This Row],[Hauptkörper - B1 - Recyceltes Material]],'DD FD'!AL:AM,2,FALSE))</f>
        <v/>
      </c>
      <c r="LN114" s="578" t="str">
        <f>IF(Table1[[#This Row],[Hauptkörper - B1 - Recyceltes Material Anteil (in %)]]="","",Table1[[#This Row],[Hauptkörper - B1 - Recyceltes Material Anteil (in %)]])</f>
        <v/>
      </c>
      <c r="LO114" s="579" t="str">
        <f>IF(Table1[[#This Row],[Hauptkörper - B1 - Beschichtung]]="","",VLOOKUP(Table1[[#This Row],[Hauptkörper - B1 - Beschichtung]],'DD FD'!AE:AF,2,FALSE))</f>
        <v/>
      </c>
      <c r="LP114" s="580" t="str">
        <f>IF(Table1[[#This Row],[Hauptkörper - B1 - Beschichtung Anteil (in %)]]="","",Table1[[#This Row],[Hauptkörper - B1 - Beschichtung Anteil (in %)]])</f>
        <v/>
      </c>
      <c r="LQ114" s="576" t="str">
        <f>IF(Table1[[#This Row],[Hauptkörper - B2 - Art]]="","",VLOOKUP(Table1[[#This Row],[Hauptkörper - B2 - Art]],'DD FD'!B:C,2,FALSE))</f>
        <v/>
      </c>
      <c r="LR114" s="577" t="str">
        <f>IF(Table1[[#This Row],[Hauptkörper - B2 - Fraktion]]="","",VLOOKUP(Table1[[#This Row],[Hauptkörper - B2 - Fraktion]],'DD FD'!H:J,3,FALSE))</f>
        <v/>
      </c>
      <c r="LS114" s="574" t="str">
        <f>IF(Table1[[#This Row],[Hauptkörper - B2 - Gewicht
(in G)]]="","",Table1[[#This Row],[Hauptkörper - B2 - Gewicht
(in G)]])</f>
        <v/>
      </c>
      <c r="LT114" s="574" t="str">
        <f>IF(Table1[[#This Row],[Hauptkörper - B2 - Lizenzierungs-pflichtig? (X=Ja)]]="","",Table1[[#This Row],[Hauptkörper - B2 - Lizenzierungs-pflichtig? (X=Ja)]])</f>
        <v/>
      </c>
      <c r="LU114" s="577" t="str">
        <f>IF(Table1[[#This Row],[Hauptkörper - B2 - Virgin Material]]="","",VLOOKUP(Table1[[#This Row],[Hauptkörper - B2 - Virgin Material]],'DD FD'!AJ:AK,2,FALSE))</f>
        <v/>
      </c>
      <c r="LV114" s="578" t="str">
        <f>IF(Table1[[#This Row],[Hauptkörper - B2 - Virgin Material Anteil (in %)]]="","",Table1[[#This Row],[Hauptkörper - B2 - Virgin Material Anteil (in %)]])</f>
        <v/>
      </c>
      <c r="LW114" s="577" t="str">
        <f>IF(Table1[[#This Row],[Hauptkörper - B2 - Recyceltes Material]]="","",VLOOKUP(Table1[[#This Row],[Hauptkörper - B2 - Recyceltes Material]],'DD FD'!AL:AM,2,FALSE))</f>
        <v/>
      </c>
      <c r="LX114" s="578" t="str">
        <f>IF(Table1[[#This Row],[Hauptkörper - B2 - Recyceltes Material Anteil (in %)]]="","",Table1[[#This Row],[Hauptkörper - B2 - Recyceltes Material Anteil (in %)]])</f>
        <v/>
      </c>
      <c r="LY114" s="577" t="str">
        <f>IF(Table1[[#This Row],[Hauptkörper - B2 - Beschichtung]]="","",VLOOKUP(Table1[[#This Row],[Hauptkörper - B2 - Beschichtung]],'DD FD'!AE:AF,2,FALSE))</f>
        <v/>
      </c>
      <c r="LZ114" s="580" t="str">
        <f>IF(Table1[[#This Row],[Hauptkörper - B2 - Beschichtung Anteil (in %)]]="","",Table1[[#This Row],[Hauptkörper - B2 - Beschichtung Anteil (in %)]])</f>
        <v/>
      </c>
      <c r="MA114" s="576" t="str">
        <f>IF(Table1[[#This Row],[Hauptkörper - B3 - Art]]="","",VLOOKUP(Table1[[#This Row],[Hauptkörper - B3 - Art]],'DD FD'!B:C,2,FALSE))</f>
        <v/>
      </c>
      <c r="MB114" s="577" t="str">
        <f>IF(Table1[[#This Row],[Hauptkörper - B3 - Fraktion]]="","",VLOOKUP(Table1[[#This Row],[Hauptkörper - B3 - Fraktion]],'DD FD'!H:J,3,FALSE))</f>
        <v/>
      </c>
      <c r="MC114" s="574" t="str">
        <f>IF(Table1[[#This Row],[Hauptkörper - B3 - Gewicht
(in G)]]="","",Table1[[#This Row],[Hauptkörper - B3 - Gewicht
(in G)]])</f>
        <v/>
      </c>
      <c r="MD114" s="574" t="str">
        <f>IF(Table1[[#This Row],[Hauptkörper - B3 - Lizenzierungs-pflichtig? (X=Ja)]]="","",Table1[[#This Row],[Hauptkörper - B3 - Lizenzierungs-pflichtig? (X=Ja)]])</f>
        <v/>
      </c>
      <c r="ME114" s="577" t="str">
        <f>IF(Table1[[#This Row],[Hauptkörper - B3 - Virgin Material]]="","",VLOOKUP(Table1[[#This Row],[Hauptkörper - B3 - Virgin Material]],'DD FD'!AJ:AK,2,FALSE))</f>
        <v/>
      </c>
      <c r="MF114" s="578" t="str">
        <f>IF(Table1[[#This Row],[Hauptkörper - B3 - Virgin Material Anteil (in %)]]="","",Table1[[#This Row],[Hauptkörper - B3 - Virgin Material Anteil (in %)]])</f>
        <v/>
      </c>
      <c r="MG114" s="577" t="str">
        <f>IF(Table1[[#This Row],[Hauptkörper - B3 - Recyceltes Material]]="","",VLOOKUP(Table1[[#This Row],[Hauptkörper - B3 - Recyceltes Material]],'DD FD'!AL:AM,2,FALSE))</f>
        <v/>
      </c>
      <c r="MH114" s="578" t="str">
        <f>IF(Table1[[#This Row],[Hauptkörper - B3 - Recyceltes Material Anteil (in %)]]="","",Table1[[#This Row],[Hauptkörper - B3 - Recyceltes Material Anteil (in %)]])</f>
        <v/>
      </c>
      <c r="MI114" s="577" t="str">
        <f>IF(Table1[[#This Row],[Hauptkörper - B3 - Beschichtung]]="","",VLOOKUP(Table1[[#This Row],[Hauptkörper - B3 - Beschichtung]],'DD FD'!AE:AF,2,FALSE))</f>
        <v/>
      </c>
      <c r="MJ114" s="580" t="str">
        <f>IF(Table1[[#This Row],[Hauptkörper - B3 - Beschichtung Anteil (in %)]]="","",Table1[[#This Row],[Hauptkörper - B3 - Beschichtung Anteil (in %)]])</f>
        <v/>
      </c>
      <c r="MK114" s="576" t="str">
        <f>IF(Table1[[#This Row],[Verschluss - B1 - Art]]="","",VLOOKUP(Table1[[#This Row],[Verschluss - B1 - Art]],'DD FD'!D:E,2,FALSE))</f>
        <v/>
      </c>
      <c r="ML114" s="577" t="str">
        <f>IF(Table1[[#This Row],[Verschluss - B1 - Fraktion]]="","",VLOOKUP(Table1[[#This Row],[Verschluss - B1 - Fraktion]],'DD FD'!H:J,3,FALSE))</f>
        <v/>
      </c>
      <c r="MM114" s="574" t="str">
        <f>IF(Table1[[#This Row],[Verschluss - B1 - Gewicht (in G)]]="","",Table1[[#This Row],[Verschluss - B1 - Gewicht (in G)]])</f>
        <v/>
      </c>
      <c r="MN114" s="574" t="str">
        <f>IF(Table1[[#This Row],[Verschluss - B1 - Lizenzierungs-pflichtig? (X=Ja)]]="","",Table1[[#This Row],[Verschluss - B1 - Lizenzierungs-pflichtig? (X=Ja)]])</f>
        <v/>
      </c>
      <c r="MO114" s="574" t="str">
        <f>IF(Table1[[#This Row],[Verschluss - B1 - Trennbar vom Hauptkörper? (X=Ja)]]="","",Table1[[#This Row],[Verschluss - B1 - Trennbar vom Hauptkörper? (X=Ja)]])</f>
        <v/>
      </c>
      <c r="MP114" s="577" t="str">
        <f>IF(Table1[[#This Row],[Verschluss - B1 - Virgin Material]]="","",VLOOKUP(Table1[[#This Row],[Verschluss - B1 - Virgin Material]],'DD FD'!AJ:AK,2,FALSE))</f>
        <v/>
      </c>
      <c r="MQ114" s="578" t="str">
        <f>IF(Table1[[#This Row],[Verschluss - B1 - Virgin Material Anteil (in %)]]="","",Table1[[#This Row],[Verschluss - B1 - Virgin Material Anteil (in %)]])</f>
        <v/>
      </c>
      <c r="MR114" s="577" t="str">
        <f>IF(Table1[[#This Row],[Verschluss - B1 - Recyceltes Material]]="","",VLOOKUP(Table1[[#This Row],[Verschluss - B1 - Recyceltes Material]],'DD FD'!AL:AM,2,FALSE))</f>
        <v/>
      </c>
      <c r="MS114" s="578" t="str">
        <f>IF(Table1[[#This Row],[Verschluss - B1 - Recyceltes Material Anteil (in %)]]="","",Table1[[#This Row],[Verschluss - B1 - Recyceltes Material Anteil (in %)]])</f>
        <v/>
      </c>
      <c r="MT114" s="577" t="str">
        <f>IF(Table1[[#This Row],[Verschluss - B1 - Beschichtung]]="","",VLOOKUP(Table1[[#This Row],[Verschluss - B1 - Beschichtung]],'DD FD'!AE:AF,2,FALSE))</f>
        <v/>
      </c>
      <c r="MU114" s="580" t="str">
        <f>IF(Table1[[#This Row],[Verschluss - B1 - Beschichtung Anteil (in %)]]="","",Table1[[#This Row],[Verschluss - B1 - Beschichtung Anteil (in %)]])</f>
        <v/>
      </c>
      <c r="MV114" s="576" t="str">
        <f>IF(Table1[[#This Row],[Verschluss - B2 - Art]]="","",VLOOKUP(Table1[[#This Row],[Verschluss - B2 - Art]],'DD FD'!D:E,2,FALSE))</f>
        <v/>
      </c>
      <c r="MW114" s="577" t="str">
        <f>IF(Table1[[#This Row],[Verschluss - B2 - Fraktion]]="","",VLOOKUP(Table1[[#This Row],[Verschluss - B2 - Fraktion]],'DD FD'!H:J,3,FALSE))</f>
        <v/>
      </c>
      <c r="MX114" s="574" t="str">
        <f>IF(Table1[[#This Row],[Verschluss - B2 - Gewicht (in G)]]="","",Table1[[#This Row],[Verschluss - B2 - Gewicht (in G)]])</f>
        <v/>
      </c>
      <c r="MY114" s="574" t="str">
        <f>IF(Table1[[#This Row],[Verschluss - B2 - Lizenzierungs-pflichtig? (X=Ja)]]="","",Table1[[#This Row],[Verschluss - B2 - Lizenzierungs-pflichtig? (X=Ja)]])</f>
        <v/>
      </c>
      <c r="MZ114" s="574" t="str">
        <f>IF(Table1[[#This Row],[Verschluss - B2 - Trennbar vom Hauptkörper? (X=Ja)]]="","",Table1[[#This Row],[Verschluss - B2 - Trennbar vom Hauptkörper? (X=Ja)]])</f>
        <v/>
      </c>
      <c r="NA114" s="577" t="str">
        <f>IF(Table1[[#This Row],[Verschluss - B2 - Virgin Material]]="","",VLOOKUP(Table1[[#This Row],[Verschluss - B2 - Virgin Material]],'DD FD'!AJ:AK,2,FALSE))</f>
        <v/>
      </c>
      <c r="NB114" s="578" t="str">
        <f>IF(Table1[[#This Row],[Verschluss - B2 - Virgin Material Anteil (in %)]]="","",Table1[[#This Row],[Verschluss - B2 - Virgin Material Anteil (in %)]])</f>
        <v/>
      </c>
      <c r="NC114" s="577" t="str">
        <f>IF(Table1[[#This Row],[Verschluss - B2 - Recyceltes Material]]="","",VLOOKUP(Table1[[#This Row],[Verschluss - B2 - Recyceltes Material]],'DD FD'!AL:AM,2,FALSE))</f>
        <v/>
      </c>
      <c r="ND114" s="578" t="str">
        <f>IF(Table1[[#This Row],[Verschluss - B2 - Recyceltes Material Anteil (in %)]]="","",Table1[[#This Row],[Verschluss - B2 - Recyceltes Material Anteil (in %)]])</f>
        <v/>
      </c>
      <c r="NE114" s="577" t="str">
        <f>IF(Table1[[#This Row],[Verschluss - B2 - Beschichtung]]="","",VLOOKUP(Table1[[#This Row],[Verschluss - B2 - Beschichtung]],'DD FD'!AE:AF,2,FALSE))</f>
        <v/>
      </c>
      <c r="NF114" s="580" t="str">
        <f>IF(Table1[[#This Row],[Verschluss - B2 - Beschichtung Anteil (in %)]]="","",Table1[[#This Row],[Verschluss - B2 - Beschichtung Anteil (in %)]])</f>
        <v/>
      </c>
      <c r="NG114" s="576" t="str">
        <f>IF(Table1[[#This Row],[Verschluss - B3 - Art]]="","",VLOOKUP(Table1[[#This Row],[Verschluss - B3 - Art]],'DD FD'!D:E,2,FALSE))</f>
        <v/>
      </c>
      <c r="NH114" s="577" t="str">
        <f>IF(Table1[[#This Row],[Verschluss - B3 - Fraktion]]="","",VLOOKUP(Table1[[#This Row],[Verschluss - B3 - Fraktion]],'DD FD'!H:J,3,FALSE))</f>
        <v/>
      </c>
      <c r="NI114" s="574" t="str">
        <f>IF(Table1[[#This Row],[Verschluss - B3 - Gewicht (in G)]]="","",Table1[[#This Row],[Verschluss - B3 - Gewicht (in G)]])</f>
        <v/>
      </c>
      <c r="NJ114" s="574" t="str">
        <f>IF(Table1[[#This Row],[Verschluss - B3 - Lizenzierungs-pflichtig? (X=Ja)]]="","",Table1[[#This Row],[Verschluss - B3 - Lizenzierungs-pflichtig? (X=Ja)]])</f>
        <v/>
      </c>
      <c r="NK114" s="574" t="str">
        <f>IF(Table1[[#This Row],[Verschluss - B3 - Trennbar vom Hauptkörper? (X=Ja)]]="","",Table1[[#This Row],[Verschluss - B3 - Trennbar vom Hauptkörper? (X=Ja)]])</f>
        <v/>
      </c>
      <c r="NL114" s="577" t="str">
        <f>IF(Table1[[#This Row],[Verschluss - B3 - Virgin Material]]="","",VLOOKUP(Table1[[#This Row],[Verschluss - B3 - Virgin Material]],'DD FD'!AJ:AK,2,FALSE))</f>
        <v/>
      </c>
      <c r="NM114" s="578" t="str">
        <f>IF(Table1[[#This Row],[Verschluss - B3 - Virgin Material Anteil (in %)]]="","",Table1[[#This Row],[Verschluss - B3 - Virgin Material Anteil (in %)]])</f>
        <v/>
      </c>
      <c r="NN114" s="577" t="str">
        <f>IF(Table1[[#This Row],[Verschluss - B3 - Recyceltes Material]]="","",VLOOKUP(Table1[[#This Row],[Verschluss - B3 - Recyceltes Material]],'DD FD'!AL:AM,2,FALSE))</f>
        <v/>
      </c>
      <c r="NO114" s="578" t="str">
        <f>IF(Table1[[#This Row],[Verschluss - B3 - Recyceltes Material Anteil (in %)]]="","",Table1[[#This Row],[Verschluss - B3 - Recyceltes Material Anteil (in %)]])</f>
        <v/>
      </c>
      <c r="NP114" s="577" t="str">
        <f>IF(Table1[[#This Row],[Verschluss - B3 - Beschichtung]]="","",VLOOKUP(Table1[[#This Row],[Verschluss - B3 - Beschichtung]],'DD FD'!AE:AF,2,FALSE))</f>
        <v/>
      </c>
      <c r="NQ114" s="580" t="str">
        <f>IF(Table1[[#This Row],[Verschluss - B3 - Beschichtung Anteil (in %)]]="","",Table1[[#This Row],[Verschluss - B3 - Beschichtung Anteil (in %)]])</f>
        <v/>
      </c>
      <c r="NR114" s="576" t="str">
        <f>IF(Table1[[#This Row],[Etikett - B1 - Art]]="","",VLOOKUP(Table1[[#This Row],[Etikett - B1 - Art]],'DD FD'!F:G,2,FALSE))</f>
        <v/>
      </c>
      <c r="NS114" s="577" t="str">
        <f>IF(Table1[[#This Row],[Etikett - B1 - Fraktion]]="","",VLOOKUP(Table1[[#This Row],[Etikett - B1 - Fraktion]],'DD FD'!H:J,3,FALSE))</f>
        <v/>
      </c>
      <c r="NT114" s="574" t="str">
        <f>IF(Table1[[#This Row],[Etikett - B1 - Gewicht (in G)]]="","",Table1[[#This Row],[Etikett - B1 - Gewicht (in G)]])</f>
        <v/>
      </c>
      <c r="NU114" s="574" t="str">
        <f>IF(Table1[[#This Row],[Etikett - B1 - Lizenzierungs-pflichtig? (X=Ja)]]="","",Table1[[#This Row],[Etikett - B1 - Lizenzierungs-pflichtig? (X=Ja)]])</f>
        <v/>
      </c>
      <c r="NV114" s="574" t="str">
        <f>IF(Table1[[#This Row],[Etikett - B1 - Trennbar vom Hauptkörper? (X=Ja)]]="","",Table1[[#This Row],[Etikett - B1 - Trennbar vom Hauptkörper? (X=Ja)]])</f>
        <v/>
      </c>
      <c r="NW114" s="577" t="str">
        <f>IF(Table1[[#This Row],[Etikett - B1 - Virgin Material]]="","",VLOOKUP(Table1[[#This Row],[Etikett - B1 - Virgin Material]],'DD FD'!AJ:AK,2,FALSE))</f>
        <v/>
      </c>
      <c r="NX114" s="578" t="str">
        <f>IF(Table1[[#This Row],[Etikett - B1 - Virgin Material Anteil (in %)]]="","",Table1[[#This Row],[Etikett - B1 - Virgin Material Anteil (in %)]])</f>
        <v/>
      </c>
      <c r="NY114" s="577" t="str">
        <f>IF(Table1[[#This Row],[Etikett - B1 - Recyceltes Material]]="","",VLOOKUP(Table1[[#This Row],[Etikett - B1 - Recyceltes Material]],'DD FD'!AL:AM,2,FALSE))</f>
        <v/>
      </c>
      <c r="NZ114" s="578" t="str">
        <f>IF(Table1[[#This Row],[Etikett - B1 - Recyceltes Material Anteil (in %)]]="","",Table1[[#This Row],[Etikett - B1 - Recyceltes Material Anteil (in %)]])</f>
        <v/>
      </c>
      <c r="OA114" s="577" t="str">
        <f>IF(Table1[[#This Row],[Etikett - B1 - Beschichtung]]="","",VLOOKUP(Table1[[#This Row],[Etikett - B1 - Beschichtung]],'DD FD'!AE:AF,2,FALSE))</f>
        <v/>
      </c>
      <c r="OB114" s="580" t="str">
        <f>IF(Table1[[#This Row],[Etikett - B1 - Beschichtung Anteil (in %)]]="","",Table1[[#This Row],[Etikett - B1 - Beschichtung Anteil (in %)]])</f>
        <v/>
      </c>
      <c r="OC114" s="576" t="str">
        <f>IF(Table1[[#This Row],[Etikett - B2 - Art]]="","",VLOOKUP(Table1[[#This Row],[Etikett - B2 - Art]],'DD FD'!F:G,2,FALSE))</f>
        <v/>
      </c>
      <c r="OD114" s="577" t="str">
        <f>IF(Table1[[#This Row],[Etikett - B2 - Fraktion]]="","",VLOOKUP(Table1[[#This Row],[Etikett - B2 - Fraktion]],'DD FD'!H:J,3,FALSE))</f>
        <v/>
      </c>
      <c r="OE114" s="574" t="str">
        <f>IF(Table1[[#This Row],[Etikett - B2 - Gewicht (in G)]]="","",Table1[[#This Row],[Etikett - B2 - Gewicht (in G)]])</f>
        <v/>
      </c>
      <c r="OF114" s="574" t="str">
        <f>IF(Table1[[#This Row],[Etikett - B2 - Lizenzierungs-pflichtig? (X=Ja)]]="","",Table1[[#This Row],[Etikett - B2 - Lizenzierungs-pflichtig? (X=Ja)]])</f>
        <v/>
      </c>
      <c r="OG114" s="574" t="str">
        <f>IF(Table1[[#This Row],[Etikett - B2 - Trennbar vom Hauptkörper? (X=Ja)]]="","",Table1[[#This Row],[Etikett - B2 - Trennbar vom Hauptkörper? (X=Ja)]])</f>
        <v/>
      </c>
      <c r="OH114" s="577" t="str">
        <f>IF(Table1[[#This Row],[Etikett - B2 - Virgin Material]]="","",VLOOKUP(Table1[[#This Row],[Etikett - B2 - Virgin Material]],'DD FD'!AJ:AK,2,FALSE))</f>
        <v/>
      </c>
      <c r="OI114" s="578" t="str">
        <f>IF(Table1[[#This Row],[Etikett - B2 - Virgin Material Anteil (in %)]]="","",Table1[[#This Row],[Etikett - B2 - Virgin Material Anteil (in %)]])</f>
        <v/>
      </c>
      <c r="OJ114" s="577" t="str">
        <f>IF(Table1[[#This Row],[Etikett - B2 - Recyceltes Material]]="","",VLOOKUP(Table1[[#This Row],[Etikett - B2 - Recyceltes Material]],'DD FD'!AL:AM,2,FALSE))</f>
        <v/>
      </c>
      <c r="OK114" s="578" t="str">
        <f>IF(Table1[[#This Row],[Etikett - B2 - Recyceltes Material Anteil (in %)]]="","",Table1[[#This Row],[Etikett - B2 - Recyceltes Material Anteil (in %)]])</f>
        <v/>
      </c>
      <c r="OL114" s="577" t="str">
        <f>IF(Table1[[#This Row],[Etikett - B2 - Beschichtung]]="","",VLOOKUP(Table1[[#This Row],[Etikett - B2 - Beschichtung]],'DD FD'!AE:AF,2,FALSE))</f>
        <v/>
      </c>
      <c r="OM114" s="580" t="str">
        <f>IF(Table1[[#This Row],[Etikett - B2 - Beschichtung Anteil (in %)]]="","",Table1[[#This Row],[Etikett - B2 - Beschichtung Anteil (in %)]])</f>
        <v/>
      </c>
      <c r="ON114" s="576" t="str">
        <f>IF(Table1[[#This Row],[Etikett - B3 - Art]]="","",VLOOKUP(Table1[[#This Row],[Etikett - B3 - Art]],'DD FD'!F:G,2,FALSE))</f>
        <v/>
      </c>
      <c r="OO114" s="577" t="str">
        <f>IF(Table1[[#This Row],[Etikett - B3 - Fraktion]]="","",VLOOKUP(Table1[[#This Row],[Etikett - B3 - Fraktion]],'DD FD'!H:J,3,FALSE))</f>
        <v/>
      </c>
      <c r="OP114" s="574" t="str">
        <f>IF(Table1[[#This Row],[Etikett - B3 - Gewicht (in G)]]="","",Table1[[#This Row],[Etikett - B3 - Gewicht (in G)]])</f>
        <v/>
      </c>
      <c r="OQ114" s="574" t="str">
        <f>IF(Table1[[#This Row],[Etikett - B3 - Lizenzierungs-pflichtig? (X=Ja)]]="","",Table1[[#This Row],[Etikett - B3 - Lizenzierungs-pflichtig? (X=Ja)]])</f>
        <v/>
      </c>
      <c r="OR114" s="574" t="str">
        <f>IF(Table1[[#This Row],[Etikett - B3 - Trennbar vom Hauptkörper? (X=Ja)]]="","",Table1[[#This Row],[Etikett - B3 - Trennbar vom Hauptkörper? (X=Ja)]])</f>
        <v/>
      </c>
      <c r="OS114" s="577" t="str">
        <f>IF(Table1[[#This Row],[Etikett - B3 - Virgin Material]]="","",VLOOKUP(Table1[[#This Row],[Etikett - B3 - Virgin Material]],'DD FD'!AJ:AK,2,FALSE))</f>
        <v/>
      </c>
      <c r="OT114" s="578" t="str">
        <f>IF(Table1[[#This Row],[Etikett - B3 - Virgin Material Anteil (in %)]]="","",Table1[[#This Row],[Etikett - B3 - Virgin Material Anteil (in %)]])</f>
        <v/>
      </c>
      <c r="OU114" s="577" t="str">
        <f>IF(Table1[[#This Row],[Etikett - B3 - Recyceltes Material]]="","",VLOOKUP(Table1[[#This Row],[Etikett - B3 - Recyceltes Material]],'DD FD'!AL:AM,2,FALSE))</f>
        <v/>
      </c>
      <c r="OV114" s="578" t="str">
        <f>IF(Table1[[#This Row],[Etikett - B3 - Recyceltes Material Anteil (in %)]]="","",Table1[[#This Row],[Etikett - B3 - Recyceltes Material Anteil (in %)]])</f>
        <v/>
      </c>
      <c r="OW114" s="577" t="str">
        <f>IF(Table1[[#This Row],[Etikett - B3 - Beschichtung]]="","",VLOOKUP(Table1[[#This Row],[Etikett - B3 - Beschichtung]],'DD FD'!AE:AF,2,FALSE))</f>
        <v/>
      </c>
      <c r="OX114" s="613" t="str">
        <f>IF(Table1[[#This Row],[Etikett - B3 - Beschichtung Anteil (in %)]]="","",Table1[[#This Row],[Etikett - B3 - Beschichtung Anteil (in %)]])</f>
        <v/>
      </c>
      <c r="OY114" s="618">
        <f>ROUNDUP(SUM(
IF(AND(LH114='DD FD'!$J$7,LJ114='DD FD'!$AI$3),LI114,0),
IF(AND(LR114='DD FD'!$J$7,LT114='DD FD'!$AI$3),LS114,0),
IF(AND(MB114='DD FD'!$J$7,MD114='DD FD'!$AI$3),MC114,0),
IF(AND(ML114='DD FD'!$J$7,MN114='DD FD'!$AI$3),MM114,0),
IF(AND(MW114='DD FD'!$J$7,MY114='DD FD'!$AI$3),MX114,0),
IF(AND(NH114='DD FD'!$J$7,NJ114='DD FD'!$AI$3),NI114,0),
IF(AND(NS114='DD FD'!$J$7,NU114='DD FD'!$AI$3),NT114,0),
IF(AND(OD114='DD FD'!$J$7,OF114='DD FD'!$AI$3),OE114,0),
IF(AND(OO114='DD FD'!$J$7,OQ114='DD FD'!$AI$3),OP114,0),
),2)</f>
        <v>0</v>
      </c>
      <c r="OZ114" s="617">
        <f>ROUNDUP(SUM(
IF(AND(LH114='DD FD'!$J$6,LJ114='DD FD'!$AI$3),LI114,0),
IF(AND(LR114='DD FD'!$J$6,LT114='DD FD'!$AI$3),LS114,0),
IF(AND(MB114='DD FD'!$J$6,MD114='DD FD'!$AI$3),MC114,0),
IF(AND(ML114='DD FD'!$J$6,MN114='DD FD'!$AI$3),MM114,0),
IF(AND(MW114='DD FD'!$J$6,MY114='DD FD'!$AI$3),MX114,0),
IF(AND(NH114='DD FD'!$J$6,NJ114='DD FD'!$AI$3),NI114,0),
IF(AND(NS114='DD FD'!$J$6,NU114='DD FD'!$AI$3),NT114,0),
IF(AND(OD114='DD FD'!$J$6,OF114='DD FD'!$AI$3),OE114,0),
IF(AND(OO114='DD FD'!$J$6,OQ114='DD FD'!$AI$3),OP114,0),
),2)</f>
        <v>0</v>
      </c>
      <c r="PA114" s="617">
        <f>ROUNDUP(SUM(
IF(AND(LH114='DD FD'!$J$10,LJ114='DD FD'!$AI$3),LI114,0),
IF(AND(LR114='DD FD'!$J$10,LT114='DD FD'!$AI$3),LS114,0),
IF(AND(MB114='DD FD'!$J$10,MD114='DD FD'!$AI$3),MC114,0),
IF(AND(ML114='DD FD'!$J$10,MN114='DD FD'!$AI$3),MM114,0),
IF(AND(MW114='DD FD'!$J$10,MY114='DD FD'!$AI$3),MX114,0),
IF(AND(NH114='DD FD'!$J$10,NJ114='DD FD'!$AI$3),NI114,0),
IF(AND(NS114='DD FD'!$J$10,NU114='DD FD'!$AI$3),NT114,0),
IF(AND(OD114='DD FD'!$J$10,OF114='DD FD'!$AI$3),OE114,0),
IF(AND(OO114='DD FD'!$J$10,OQ114='DD FD'!$AI$3),OP114,0),
),2)</f>
        <v>0</v>
      </c>
      <c r="PB114" s="617">
        <f>ROUNDUP(SUM(
IF(AND(LH114='DD FD'!$J$8,LJ114='DD FD'!$AI$3),LI114,0),
IF(AND(LR114='DD FD'!$J$8,LT114='DD FD'!$AI$3),LS114,0),
IF(AND(MB114='DD FD'!$J$8,MD114='DD FD'!$AI$3),MC114,0),
IF(AND(ML114='DD FD'!$J$8,MN114='DD FD'!$AI$3),MM114,0),
IF(AND(MW114='DD FD'!$J$8,MY114='DD FD'!$AI$3),MX114,0),
IF(AND(NH114='DD FD'!$J$8,NJ114='DD FD'!$AI$3),NI114,0),
IF(AND(NS114='DD FD'!$J$8,NU114='DD FD'!$AI$3),NT114,0),
IF(AND(OD114='DD FD'!$J$8,OF114='DD FD'!$AI$3),OE114,0),
IF(AND(OO114='DD FD'!$J$8,OQ114='DD FD'!$AI$3),OP114,0),
),2)</f>
        <v>0</v>
      </c>
      <c r="PC114" s="617">
        <f>ROUNDUP(SUM(
IF(AND(LH114='DD FD'!$J$5,LJ114='DD FD'!$AI$3),LI114,0),
IF(AND(LR114='DD FD'!$J$5,LT114='DD FD'!$AI$3),LS114,0),
IF(AND(MB114='DD FD'!$J$5,MD114='DD FD'!$AI$3),MC114,0),
IF(AND(ML114='DD FD'!$J$5,MN114='DD FD'!$AI$3),MM114,0),
IF(AND(MW114='DD FD'!$J$5,MY114='DD FD'!$AI$3),MX114,0),
IF(AND(NH114='DD FD'!$J$5,NJ114='DD FD'!$AI$3),NI114,0),
IF(AND(NS114='DD FD'!$J$5,NU114='DD FD'!$AI$3),NT114,0),
IF(AND(OD114='DD FD'!$J$5,OF114='DD FD'!$AI$3),OE114,0),
IF(AND(OO114='DD FD'!$J$5,OQ114='DD FD'!$AI$3),OP114,0),
),2)</f>
        <v>0</v>
      </c>
      <c r="PD114" s="617">
        <f>ROUNDUP(SUM(
IF(AND(LH114='DD FD'!$J$9,LJ114='DD FD'!$AI$3),LI114,0),
IF(AND(LR114='DD FD'!$J$9,LT114='DD FD'!$AI$3),LS114,0),
IF(AND(MB114='DD FD'!$J$9,MD114='DD FD'!$AI$3),MC114,0),
IF(AND(ML114='DD FD'!$J$9,MN114='DD FD'!$AI$3),MM114,0),
IF(AND(MW114='DD FD'!$J$9,MY114='DD FD'!$AI$3),MX114,0),
IF(AND(NH114='DD FD'!$J$9,NJ114='DD FD'!$AI$3),NI114,0),
IF(AND(NS114='DD FD'!$J$9,NU114='DD FD'!$AI$3),NT114,0),
IF(AND(OD114='DD FD'!$J$9,OF114='DD FD'!$AI$3),OE114,0),
IF(AND(OO114='DD FD'!$J$9,OQ114='DD FD'!$AI$3),OP114,0),
),2)</f>
        <v>0</v>
      </c>
      <c r="PE114" s="617">
        <f>ROUNDUP(SUM(
IF(AND(LH114='DD FD'!$J$4,LJ114='DD FD'!$AI$3),LI114,0),
IF(AND(LR114='DD FD'!$J$4,LT114='DD FD'!$AI$3),LS114,0),
IF(AND(MB114='DD FD'!$J$4,MD114='DD FD'!$AI$3),MC114,0),
IF(AND(ML114='DD FD'!$J$4,MN114='DD FD'!$AI$3),MM114,0),
IF(AND(MW114='DD FD'!$J$4,MY114='DD FD'!$AI$3),MX114,0),
IF(AND(NH114='DD FD'!$J$4,NJ114='DD FD'!$AI$3),NI114,0),
IF(AND(NS114='DD FD'!$J$4,NU114='DD FD'!$AI$3),NT114,0),
IF(AND(OD114='DD FD'!$J$4,OF114='DD FD'!$AI$3),OE114,0),
IF(AND(OO114='DD FD'!$J$4,OQ114='DD FD'!$AI$3),OP114,0),
),2)</f>
        <v>0</v>
      </c>
      <c r="PF114" s="619">
        <f>ROUNDUP(SUM(
IF(AND(LH114='DD FD'!$J$11,LJ114='DD FD'!$AI$3),LI114,0),
IF(AND(LR114='DD FD'!$J$11,LT114='DD FD'!$AI$3),LS114,0),
IF(AND(MB114='DD FD'!$J$11,MD114='DD FD'!$AI$3),MC114,0),
IF(AND(ML114='DD FD'!$J$11,MN114='DD FD'!$AI$3),MM114,0),
IF(AND(MW114='DD FD'!$J$11,MY114='DD FD'!$AI$3),MX114,0),
IF(AND(NH114='DD FD'!$J$11,NJ114='DD FD'!$AI$3),NI114,0),
IF(AND(NS114='DD FD'!$J$11,NU114='DD FD'!$AI$3),NT114,0),
IF(AND(OD114='DD FD'!$J$11,OF114='DD FD'!$AI$3),OE114,0),
IF(AND(OO114='DD FD'!$J$11,OQ114='DD FD'!$AI$3),OP114,0),
),2)</f>
        <v>0</v>
      </c>
    </row>
    <row r="115" spans="1:422">
      <c r="A115" s="806"/>
      <c r="B115" s="934"/>
      <c r="C115" s="247"/>
      <c r="D115" s="842"/>
      <c r="E115" s="247"/>
      <c r="F115" s="158"/>
      <c r="G115" s="710"/>
      <c r="H115" s="712"/>
      <c r="I115" s="936"/>
      <c r="J115" s="803"/>
      <c r="K115" s="150"/>
      <c r="L115" s="146" t="str">
        <f t="shared" si="27"/>
        <v/>
      </c>
      <c r="M115" s="501" t="str">
        <f t="shared" si="44"/>
        <v/>
      </c>
      <c r="N115" s="504"/>
      <c r="O115" s="113" t="str">
        <f t="shared" si="45"/>
        <v/>
      </c>
      <c r="P115" s="114" t="str">
        <f t="shared" si="28"/>
        <v/>
      </c>
      <c r="Q115" s="152"/>
      <c r="R115" s="152"/>
      <c r="S115" s="115" t="str">
        <f t="shared" si="46"/>
        <v/>
      </c>
      <c r="T115" s="159"/>
      <c r="U115" s="159"/>
      <c r="V115" s="157"/>
      <c r="W115" s="157"/>
      <c r="X115" s="157"/>
      <c r="Y115" s="772"/>
      <c r="Z115" s="158"/>
      <c r="AA115" s="144"/>
      <c r="AB115" s="112"/>
      <c r="AC115" s="153"/>
      <c r="AD115" s="153"/>
      <c r="AE115" s="153"/>
      <c r="AF115" s="153"/>
      <c r="AG115" s="153"/>
      <c r="AH115" s="153"/>
      <c r="AI115" s="152"/>
      <c r="AJ115" s="158"/>
      <c r="AK115" s="158"/>
      <c r="AL115" s="158"/>
      <c r="AM115" s="116" t="str">
        <f t="shared" si="47"/>
        <v/>
      </c>
      <c r="AN115" s="116" t="str">
        <f t="shared" si="48"/>
        <v/>
      </c>
      <c r="AO115" s="324"/>
      <c r="AP115" s="503"/>
      <c r="AQ115" s="487" t="str">
        <f t="shared" si="49"/>
        <v/>
      </c>
      <c r="AR115" s="113" t="str">
        <f t="shared" si="29"/>
        <v/>
      </c>
      <c r="AS115" s="113" t="str">
        <f t="shared" si="30"/>
        <v/>
      </c>
      <c r="AT115" s="113" t="str">
        <f t="shared" si="31"/>
        <v/>
      </c>
      <c r="AU115" s="113" t="str">
        <f t="shared" si="32"/>
        <v/>
      </c>
      <c r="AV115" s="159"/>
      <c r="AW115" s="157"/>
      <c r="AX115" s="157"/>
      <c r="AY115" s="157"/>
      <c r="AZ115" s="157"/>
      <c r="BA115" s="116" t="str">
        <f t="shared" si="33"/>
        <v/>
      </c>
      <c r="BB115" s="316"/>
      <c r="BC115" s="116" t="str">
        <f t="shared" si="34"/>
        <v/>
      </c>
      <c r="BD115" s="133" t="str">
        <f t="shared" si="35"/>
        <v/>
      </c>
      <c r="BE115" s="157"/>
      <c r="BF115" s="1180"/>
      <c r="BG115" s="1180"/>
      <c r="BH115" s="158"/>
      <c r="BI115" s="490"/>
      <c r="BJ115" s="514" t="str">
        <f t="shared" si="50"/>
        <v/>
      </c>
      <c r="BK115" s="789"/>
      <c r="BL115" s="116" t="str">
        <f t="shared" si="51"/>
        <v/>
      </c>
      <c r="BM115" s="144"/>
      <c r="BN115" s="144"/>
      <c r="BO115" s="144"/>
      <c r="BP115" s="790"/>
      <c r="BQ115" s="790"/>
      <c r="BR115" s="790"/>
      <c r="BS115" s="116" t="str">
        <f t="shared" si="36"/>
        <v/>
      </c>
      <c r="BT115" s="790"/>
      <c r="BU115" s="808" t="str">
        <f t="shared" si="37"/>
        <v/>
      </c>
      <c r="BV115" s="791"/>
      <c r="BW115" s="144"/>
      <c r="BX115" s="20"/>
      <c r="BY115" s="20"/>
      <c r="BZ115" s="20"/>
      <c r="CA115" s="792"/>
      <c r="CB115" s="1201"/>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c r="DL115" s="144"/>
      <c r="DM115" s="144"/>
      <c r="DN115" s="144"/>
      <c r="DO115" s="144"/>
      <c r="DP115" s="144"/>
      <c r="DQ115" s="144"/>
      <c r="DR115" s="144"/>
      <c r="DS115" s="144"/>
      <c r="DT115" s="144"/>
      <c r="DU115" s="144"/>
      <c r="DV115" s="144"/>
      <c r="DW115" s="144"/>
      <c r="DX115" s="144"/>
      <c r="DY115" s="144"/>
      <c r="DZ115" s="144"/>
      <c r="EA115" s="144"/>
      <c r="EB115" s="144"/>
      <c r="EC115" s="144"/>
      <c r="ED115" s="782" t="str">
        <f t="shared" si="52"/>
        <v/>
      </c>
      <c r="EE115" s="519"/>
      <c r="EF115" s="793"/>
      <c r="EG115" s="519"/>
      <c r="EH115" s="794"/>
      <c r="EI115" s="790"/>
      <c r="EJ115" s="794"/>
      <c r="EK115" s="794"/>
      <c r="EL115" s="790"/>
      <c r="EM115" s="790"/>
      <c r="EN115" s="790"/>
      <c r="EO115" s="112" t="str">
        <f t="shared" si="38"/>
        <v/>
      </c>
      <c r="EP115" s="790"/>
      <c r="EQ115" s="488" t="str">
        <f t="shared" si="39"/>
        <v/>
      </c>
      <c r="ER115" s="1100"/>
      <c r="ES115" s="1099" t="str">
        <f t="shared" si="53"/>
        <v/>
      </c>
      <c r="ET115" s="525"/>
      <c r="EU115" s="148"/>
      <c r="EV115" s="148"/>
      <c r="EW115" s="148"/>
      <c r="EX115" s="148"/>
      <c r="EY115" s="148"/>
      <c r="EZ115" s="148"/>
      <c r="FA115" s="148"/>
      <c r="FB115" s="148"/>
      <c r="FC115" s="148"/>
      <c r="FD115" s="148"/>
      <c r="FE115" s="148"/>
      <c r="FF115" s="148"/>
      <c r="FG115" s="148"/>
      <c r="FH115" s="148"/>
      <c r="FI115" s="528"/>
      <c r="FJ115" s="513" t="str">
        <f t="shared" si="40"/>
        <v/>
      </c>
      <c r="FK115" s="158"/>
      <c r="FL115" s="850"/>
      <c r="FM115" s="850"/>
      <c r="FN115" s="850"/>
      <c r="FO115" s="850"/>
      <c r="FP115" s="850"/>
      <c r="FQ115" s="850"/>
      <c r="FR115" s="157"/>
      <c r="FS115" s="143"/>
      <c r="FT115" s="143"/>
      <c r="FU115" s="847" t="str">
        <f t="shared" si="41"/>
        <v/>
      </c>
      <c r="FV115" s="555"/>
      <c r="FW115" s="523" t="str">
        <f>IF(Table1[[#This Row],[Nonfood Inhaltstoffe - Komponente]]="","",VLOOKUP(Table1[[#This Row],[Nonfood Inhaltstoffe - Komponente]],'Dropdown Auswahl'!BJ:BK,2,FALSE))</f>
        <v/>
      </c>
      <c r="FX115" s="1013"/>
      <c r="FY115" s="1011" t="str">
        <f t="shared" si="42"/>
        <v/>
      </c>
      <c r="FZ115" s="152"/>
      <c r="GA115" s="152"/>
      <c r="GB115" s="152"/>
      <c r="GC115" s="529" t="str">
        <f t="shared" si="43"/>
        <v/>
      </c>
      <c r="GG115" s="21"/>
      <c r="GH115" s="21"/>
      <c r="GI115" s="1019"/>
      <c r="GJ115" s="1016" t="str">
        <f>IF(Table1[[#This Row],[Global Trade Item Number (GTIN)]]="","",Table1[[#This Row],[Global Trade Item Number (GTIN)]])</f>
        <v/>
      </c>
      <c r="GK115" s="555" t="str">
        <f>IF(Table1[[#This Row],[WAWI-Nr./ Kreditoren-Nummer
(ASDV)]]&lt;&gt;"",Table1[[#This Row],[WAWI-Nr./ Kreditoren-Nummer
(ASDV)]],"")</f>
        <v/>
      </c>
      <c r="GL115" s="165"/>
      <c r="GM115" s="165"/>
      <c r="GN115" s="165"/>
      <c r="GO115" s="485"/>
      <c r="GP115" s="534"/>
      <c r="GQ115" s="533"/>
      <c r="GR115" s="486"/>
      <c r="GS115" s="486"/>
      <c r="GT115" s="486"/>
      <c r="GU115" s="486"/>
      <c r="GV115" s="486"/>
      <c r="GW115" s="542"/>
      <c r="GX115" s="538"/>
      <c r="GY115" s="144"/>
      <c r="GZ115" s="480"/>
      <c r="HA115" s="158"/>
      <c r="HB115" s="480"/>
      <c r="HC115" s="480"/>
      <c r="HD115" s="480"/>
      <c r="HE115" s="480"/>
      <c r="HF115" s="480"/>
      <c r="HG115" s="480"/>
      <c r="HH115" s="538"/>
      <c r="HI115" s="480"/>
      <c r="HJ115" s="480"/>
      <c r="HK115" s="480"/>
      <c r="HL115" s="480"/>
      <c r="HM115" s="480"/>
      <c r="HN115" s="480"/>
      <c r="HO115" s="480"/>
      <c r="HP115" s="480"/>
      <c r="HQ115" s="480"/>
      <c r="HR115" s="538"/>
      <c r="HS115" s="480"/>
      <c r="HT115" s="480"/>
      <c r="HU115" s="480"/>
      <c r="HV115" s="480"/>
      <c r="HW115" s="480"/>
      <c r="HX115" s="480"/>
      <c r="HY115" s="480"/>
      <c r="HZ115" s="480"/>
      <c r="IA115" s="480"/>
      <c r="IB115" s="538"/>
      <c r="IC115" s="480"/>
      <c r="ID115" s="480"/>
      <c r="IE115" s="480"/>
      <c r="IF115" s="480"/>
      <c r="IG115" s="480"/>
      <c r="IH115" s="480"/>
      <c r="II115" s="480"/>
      <c r="IJ115" s="480"/>
      <c r="IK115" s="480"/>
      <c r="IL115" s="480"/>
      <c r="IM115" s="538"/>
      <c r="IN115" s="480"/>
      <c r="IO115" s="480"/>
      <c r="IP115" s="480"/>
      <c r="IQ115" s="480"/>
      <c r="IR115" s="480"/>
      <c r="IS115" s="480"/>
      <c r="IT115" s="480"/>
      <c r="IU115" s="480"/>
      <c r="IV115" s="480"/>
      <c r="IW115" s="480"/>
      <c r="IX115" s="538"/>
      <c r="IY115" s="480"/>
      <c r="IZ115" s="480"/>
      <c r="JA115" s="480"/>
      <c r="JB115" s="480"/>
      <c r="JC115" s="480"/>
      <c r="JD115" s="480"/>
      <c r="JE115" s="480"/>
      <c r="JF115" s="480"/>
      <c r="JG115" s="480"/>
      <c r="JH115" s="480"/>
      <c r="JI115" s="538"/>
      <c r="JJ115" s="480"/>
      <c r="JK115" s="480"/>
      <c r="JL115" s="480"/>
      <c r="JM115" s="480"/>
      <c r="JN115" s="480"/>
      <c r="JO115" s="480"/>
      <c r="JP115" s="480"/>
      <c r="JQ115" s="480"/>
      <c r="JR115" s="480"/>
      <c r="JS115" s="590"/>
      <c r="JT115" s="538"/>
      <c r="JU115" s="480"/>
      <c r="JV115" s="480"/>
      <c r="JW115" s="480"/>
      <c r="JX115" s="480"/>
      <c r="JY115" s="480"/>
      <c r="JZ115" s="480"/>
      <c r="KA115" s="480"/>
      <c r="KB115" s="480"/>
      <c r="KC115" s="480"/>
      <c r="KD115" s="480"/>
      <c r="KE115" s="538"/>
      <c r="KF115" s="480"/>
      <c r="KG115" s="480"/>
      <c r="KH115" s="480"/>
      <c r="KI115" s="480"/>
      <c r="KJ115" s="480"/>
      <c r="KK115" s="480"/>
      <c r="KL115" s="480"/>
      <c r="KM115" s="480"/>
      <c r="KN115" s="480"/>
      <c r="KO115" s="480"/>
      <c r="KR115" s="568" t="str">
        <f>IF(Table1[[#This Row],[GTIN]]&lt;&gt;"",Table1[[#This Row],[GTIN]],"")</f>
        <v/>
      </c>
      <c r="KS115" s="569" t="str">
        <f>Table1[[#This Row],[Kreditor]]</f>
        <v/>
      </c>
      <c r="KT115" s="570" t="str">
        <f>IF(Table1[[#This Row],[Gültig ab (Datum)]]&lt;&gt;"",Table1[[#This Row],[Gültig ab (Datum)]],"")</f>
        <v/>
      </c>
      <c r="KU115" s="570"/>
      <c r="KV115" s="583" t="str">
        <f>IF(Table1[[#This Row],[Artikel verpackt? 
(X=Ja)]]="","",Table1[[#This Row],[Artikel verpackt? 
(X=Ja)]])</f>
        <v/>
      </c>
      <c r="KW115" s="571" t="str">
        <f>IF(Table1[[#This Row],[Verpackung recyclingfähig?
(X=Ja)]]="","",Table1[[#This Row],[Verpackung recyclingfähig?
(X=Ja)]])</f>
        <v/>
      </c>
      <c r="KX115" s="572"/>
      <c r="KY115" s="573"/>
      <c r="KZ115" s="574"/>
      <c r="LA115" s="574"/>
      <c r="LB115" s="574"/>
      <c r="LC115" s="574"/>
      <c r="LD115" s="574"/>
      <c r="LE115" s="574"/>
      <c r="LF115" s="575"/>
      <c r="LG115" s="576" t="str">
        <f>IF(Table1[[#This Row],[Hauptkörper - B1 - Art]]="","",VLOOKUP(Table1[[#This Row],[Hauptkörper - B1 - Art]],'DD FD'!B:C,2,FALSE))</f>
        <v/>
      </c>
      <c r="LH115" s="577" t="str">
        <f>IF(Table1[[#This Row],[Hauptkörper - B1 - Fraktion]]="","",VLOOKUP(Table1[[#This Row],[Hauptkörper - B1 - Fraktion]],'DD FD'!H:J,3,FALSE))</f>
        <v/>
      </c>
      <c r="LI115" s="574" t="str">
        <f>IF(Table1[[#This Row],[Hauptkörper - B1 - Gewicht
(in G)]]="","",Table1[[#This Row],[Hauptkörper - B1 - Gewicht
(in G)]])</f>
        <v/>
      </c>
      <c r="LJ115" s="574" t="str">
        <f>IF(Table1[[#This Row],[Hauptkörper - B1 - Lizenzierungs-pflichtig? (X=Ja)]]="","",Table1[[#This Row],[Hauptkörper - B1 - Lizenzierungs-pflichtig? (X=Ja)]])</f>
        <v/>
      </c>
      <c r="LK115" s="577" t="str">
        <f>IF(Table1[[#This Row],[Hauptkörper - B1 - Virgin Material]]="","",VLOOKUP(Table1[[#This Row],[Hauptkörper - B1 - Virgin Material]],'DD FD'!AJ:AK,2,FALSE))</f>
        <v/>
      </c>
      <c r="LL115" s="578" t="str">
        <f>IF(Table1[[#This Row],[Hauptkörper - B1 - Virgin Material Anteil (in %)]]="","",Table1[[#This Row],[Hauptkörper - B1 - Virgin Material Anteil (in %)]])</f>
        <v/>
      </c>
      <c r="LM115" s="577" t="str">
        <f>IF(Table1[[#This Row],[Hauptkörper - B1 - Recyceltes Material]]="","",VLOOKUP(Table1[[#This Row],[Hauptkörper - B1 - Recyceltes Material]],'DD FD'!AL:AM,2,FALSE))</f>
        <v/>
      </c>
      <c r="LN115" s="578" t="str">
        <f>IF(Table1[[#This Row],[Hauptkörper - B1 - Recyceltes Material Anteil (in %)]]="","",Table1[[#This Row],[Hauptkörper - B1 - Recyceltes Material Anteil (in %)]])</f>
        <v/>
      </c>
      <c r="LO115" s="579" t="str">
        <f>IF(Table1[[#This Row],[Hauptkörper - B1 - Beschichtung]]="","",VLOOKUP(Table1[[#This Row],[Hauptkörper - B1 - Beschichtung]],'DD FD'!AE:AF,2,FALSE))</f>
        <v/>
      </c>
      <c r="LP115" s="580" t="str">
        <f>IF(Table1[[#This Row],[Hauptkörper - B1 - Beschichtung Anteil (in %)]]="","",Table1[[#This Row],[Hauptkörper - B1 - Beschichtung Anteil (in %)]])</f>
        <v/>
      </c>
      <c r="LQ115" s="576" t="str">
        <f>IF(Table1[[#This Row],[Hauptkörper - B2 - Art]]="","",VLOOKUP(Table1[[#This Row],[Hauptkörper - B2 - Art]],'DD FD'!B:C,2,FALSE))</f>
        <v/>
      </c>
      <c r="LR115" s="577" t="str">
        <f>IF(Table1[[#This Row],[Hauptkörper - B2 - Fraktion]]="","",VLOOKUP(Table1[[#This Row],[Hauptkörper - B2 - Fraktion]],'DD FD'!H:J,3,FALSE))</f>
        <v/>
      </c>
      <c r="LS115" s="574" t="str">
        <f>IF(Table1[[#This Row],[Hauptkörper - B2 - Gewicht
(in G)]]="","",Table1[[#This Row],[Hauptkörper - B2 - Gewicht
(in G)]])</f>
        <v/>
      </c>
      <c r="LT115" s="574" t="str">
        <f>IF(Table1[[#This Row],[Hauptkörper - B2 - Lizenzierungs-pflichtig? (X=Ja)]]="","",Table1[[#This Row],[Hauptkörper - B2 - Lizenzierungs-pflichtig? (X=Ja)]])</f>
        <v/>
      </c>
      <c r="LU115" s="577" t="str">
        <f>IF(Table1[[#This Row],[Hauptkörper - B2 - Virgin Material]]="","",VLOOKUP(Table1[[#This Row],[Hauptkörper - B2 - Virgin Material]],'DD FD'!AJ:AK,2,FALSE))</f>
        <v/>
      </c>
      <c r="LV115" s="578" t="str">
        <f>IF(Table1[[#This Row],[Hauptkörper - B2 - Virgin Material Anteil (in %)]]="","",Table1[[#This Row],[Hauptkörper - B2 - Virgin Material Anteil (in %)]])</f>
        <v/>
      </c>
      <c r="LW115" s="577" t="str">
        <f>IF(Table1[[#This Row],[Hauptkörper - B2 - Recyceltes Material]]="","",VLOOKUP(Table1[[#This Row],[Hauptkörper - B2 - Recyceltes Material]],'DD FD'!AL:AM,2,FALSE))</f>
        <v/>
      </c>
      <c r="LX115" s="578" t="str">
        <f>IF(Table1[[#This Row],[Hauptkörper - B2 - Recyceltes Material Anteil (in %)]]="","",Table1[[#This Row],[Hauptkörper - B2 - Recyceltes Material Anteil (in %)]])</f>
        <v/>
      </c>
      <c r="LY115" s="577" t="str">
        <f>IF(Table1[[#This Row],[Hauptkörper - B2 - Beschichtung]]="","",VLOOKUP(Table1[[#This Row],[Hauptkörper - B2 - Beschichtung]],'DD FD'!AE:AF,2,FALSE))</f>
        <v/>
      </c>
      <c r="LZ115" s="580" t="str">
        <f>IF(Table1[[#This Row],[Hauptkörper - B2 - Beschichtung Anteil (in %)]]="","",Table1[[#This Row],[Hauptkörper - B2 - Beschichtung Anteil (in %)]])</f>
        <v/>
      </c>
      <c r="MA115" s="576" t="str">
        <f>IF(Table1[[#This Row],[Hauptkörper - B3 - Art]]="","",VLOOKUP(Table1[[#This Row],[Hauptkörper - B3 - Art]],'DD FD'!B:C,2,FALSE))</f>
        <v/>
      </c>
      <c r="MB115" s="577" t="str">
        <f>IF(Table1[[#This Row],[Hauptkörper - B3 - Fraktion]]="","",VLOOKUP(Table1[[#This Row],[Hauptkörper - B3 - Fraktion]],'DD FD'!H:J,3,FALSE))</f>
        <v/>
      </c>
      <c r="MC115" s="574" t="str">
        <f>IF(Table1[[#This Row],[Hauptkörper - B3 - Gewicht
(in G)]]="","",Table1[[#This Row],[Hauptkörper - B3 - Gewicht
(in G)]])</f>
        <v/>
      </c>
      <c r="MD115" s="574" t="str">
        <f>IF(Table1[[#This Row],[Hauptkörper - B3 - Lizenzierungs-pflichtig? (X=Ja)]]="","",Table1[[#This Row],[Hauptkörper - B3 - Lizenzierungs-pflichtig? (X=Ja)]])</f>
        <v/>
      </c>
      <c r="ME115" s="577" t="str">
        <f>IF(Table1[[#This Row],[Hauptkörper - B3 - Virgin Material]]="","",VLOOKUP(Table1[[#This Row],[Hauptkörper - B3 - Virgin Material]],'DD FD'!AJ:AK,2,FALSE))</f>
        <v/>
      </c>
      <c r="MF115" s="578" t="str">
        <f>IF(Table1[[#This Row],[Hauptkörper - B3 - Virgin Material Anteil (in %)]]="","",Table1[[#This Row],[Hauptkörper - B3 - Virgin Material Anteil (in %)]])</f>
        <v/>
      </c>
      <c r="MG115" s="577" t="str">
        <f>IF(Table1[[#This Row],[Hauptkörper - B3 - Recyceltes Material]]="","",VLOOKUP(Table1[[#This Row],[Hauptkörper - B3 - Recyceltes Material]],'DD FD'!AL:AM,2,FALSE))</f>
        <v/>
      </c>
      <c r="MH115" s="578" t="str">
        <f>IF(Table1[[#This Row],[Hauptkörper - B3 - Recyceltes Material Anteil (in %)]]="","",Table1[[#This Row],[Hauptkörper - B3 - Recyceltes Material Anteil (in %)]])</f>
        <v/>
      </c>
      <c r="MI115" s="577" t="str">
        <f>IF(Table1[[#This Row],[Hauptkörper - B3 - Beschichtung]]="","",VLOOKUP(Table1[[#This Row],[Hauptkörper - B3 - Beschichtung]],'DD FD'!AE:AF,2,FALSE))</f>
        <v/>
      </c>
      <c r="MJ115" s="580" t="str">
        <f>IF(Table1[[#This Row],[Hauptkörper - B3 - Beschichtung Anteil (in %)]]="","",Table1[[#This Row],[Hauptkörper - B3 - Beschichtung Anteil (in %)]])</f>
        <v/>
      </c>
      <c r="MK115" s="576" t="str">
        <f>IF(Table1[[#This Row],[Verschluss - B1 - Art]]="","",VLOOKUP(Table1[[#This Row],[Verschluss - B1 - Art]],'DD FD'!D:E,2,FALSE))</f>
        <v/>
      </c>
      <c r="ML115" s="577" t="str">
        <f>IF(Table1[[#This Row],[Verschluss - B1 - Fraktion]]="","",VLOOKUP(Table1[[#This Row],[Verschluss - B1 - Fraktion]],'DD FD'!H:J,3,FALSE))</f>
        <v/>
      </c>
      <c r="MM115" s="574" t="str">
        <f>IF(Table1[[#This Row],[Verschluss - B1 - Gewicht (in G)]]="","",Table1[[#This Row],[Verschluss - B1 - Gewicht (in G)]])</f>
        <v/>
      </c>
      <c r="MN115" s="574" t="str">
        <f>IF(Table1[[#This Row],[Verschluss - B1 - Lizenzierungs-pflichtig? (X=Ja)]]="","",Table1[[#This Row],[Verschluss - B1 - Lizenzierungs-pflichtig? (X=Ja)]])</f>
        <v/>
      </c>
      <c r="MO115" s="574" t="str">
        <f>IF(Table1[[#This Row],[Verschluss - B1 - Trennbar vom Hauptkörper? (X=Ja)]]="","",Table1[[#This Row],[Verschluss - B1 - Trennbar vom Hauptkörper? (X=Ja)]])</f>
        <v/>
      </c>
      <c r="MP115" s="577" t="str">
        <f>IF(Table1[[#This Row],[Verschluss - B1 - Virgin Material]]="","",VLOOKUP(Table1[[#This Row],[Verschluss - B1 - Virgin Material]],'DD FD'!AJ:AK,2,FALSE))</f>
        <v/>
      </c>
      <c r="MQ115" s="578" t="str">
        <f>IF(Table1[[#This Row],[Verschluss - B1 - Virgin Material Anteil (in %)]]="","",Table1[[#This Row],[Verschluss - B1 - Virgin Material Anteil (in %)]])</f>
        <v/>
      </c>
      <c r="MR115" s="577" t="str">
        <f>IF(Table1[[#This Row],[Verschluss - B1 - Recyceltes Material]]="","",VLOOKUP(Table1[[#This Row],[Verschluss - B1 - Recyceltes Material]],'DD FD'!AL:AM,2,FALSE))</f>
        <v/>
      </c>
      <c r="MS115" s="578" t="str">
        <f>IF(Table1[[#This Row],[Verschluss - B1 - Recyceltes Material Anteil (in %)]]="","",Table1[[#This Row],[Verschluss - B1 - Recyceltes Material Anteil (in %)]])</f>
        <v/>
      </c>
      <c r="MT115" s="577" t="str">
        <f>IF(Table1[[#This Row],[Verschluss - B1 - Beschichtung]]="","",VLOOKUP(Table1[[#This Row],[Verschluss - B1 - Beschichtung]],'DD FD'!AE:AF,2,FALSE))</f>
        <v/>
      </c>
      <c r="MU115" s="580" t="str">
        <f>IF(Table1[[#This Row],[Verschluss - B1 - Beschichtung Anteil (in %)]]="","",Table1[[#This Row],[Verschluss - B1 - Beschichtung Anteil (in %)]])</f>
        <v/>
      </c>
      <c r="MV115" s="576" t="str">
        <f>IF(Table1[[#This Row],[Verschluss - B2 - Art]]="","",VLOOKUP(Table1[[#This Row],[Verschluss - B2 - Art]],'DD FD'!D:E,2,FALSE))</f>
        <v/>
      </c>
      <c r="MW115" s="577" t="str">
        <f>IF(Table1[[#This Row],[Verschluss - B2 - Fraktion]]="","",VLOOKUP(Table1[[#This Row],[Verschluss - B2 - Fraktion]],'DD FD'!H:J,3,FALSE))</f>
        <v/>
      </c>
      <c r="MX115" s="574" t="str">
        <f>IF(Table1[[#This Row],[Verschluss - B2 - Gewicht (in G)]]="","",Table1[[#This Row],[Verschluss - B2 - Gewicht (in G)]])</f>
        <v/>
      </c>
      <c r="MY115" s="574" t="str">
        <f>IF(Table1[[#This Row],[Verschluss - B2 - Lizenzierungs-pflichtig? (X=Ja)]]="","",Table1[[#This Row],[Verschluss - B2 - Lizenzierungs-pflichtig? (X=Ja)]])</f>
        <v/>
      </c>
      <c r="MZ115" s="574" t="str">
        <f>IF(Table1[[#This Row],[Verschluss - B2 - Trennbar vom Hauptkörper? (X=Ja)]]="","",Table1[[#This Row],[Verschluss - B2 - Trennbar vom Hauptkörper? (X=Ja)]])</f>
        <v/>
      </c>
      <c r="NA115" s="577" t="str">
        <f>IF(Table1[[#This Row],[Verschluss - B2 - Virgin Material]]="","",VLOOKUP(Table1[[#This Row],[Verschluss - B2 - Virgin Material]],'DD FD'!AJ:AK,2,FALSE))</f>
        <v/>
      </c>
      <c r="NB115" s="578" t="str">
        <f>IF(Table1[[#This Row],[Verschluss - B2 - Virgin Material Anteil (in %)]]="","",Table1[[#This Row],[Verschluss - B2 - Virgin Material Anteil (in %)]])</f>
        <v/>
      </c>
      <c r="NC115" s="577" t="str">
        <f>IF(Table1[[#This Row],[Verschluss - B2 - Recyceltes Material]]="","",VLOOKUP(Table1[[#This Row],[Verschluss - B2 - Recyceltes Material]],'DD FD'!AL:AM,2,FALSE))</f>
        <v/>
      </c>
      <c r="ND115" s="578" t="str">
        <f>IF(Table1[[#This Row],[Verschluss - B2 - Recyceltes Material Anteil (in %)]]="","",Table1[[#This Row],[Verschluss - B2 - Recyceltes Material Anteil (in %)]])</f>
        <v/>
      </c>
      <c r="NE115" s="577" t="str">
        <f>IF(Table1[[#This Row],[Verschluss - B2 - Beschichtung]]="","",VLOOKUP(Table1[[#This Row],[Verschluss - B2 - Beschichtung]],'DD FD'!AE:AF,2,FALSE))</f>
        <v/>
      </c>
      <c r="NF115" s="580" t="str">
        <f>IF(Table1[[#This Row],[Verschluss - B2 - Beschichtung Anteil (in %)]]="","",Table1[[#This Row],[Verschluss - B2 - Beschichtung Anteil (in %)]])</f>
        <v/>
      </c>
      <c r="NG115" s="576" t="str">
        <f>IF(Table1[[#This Row],[Verschluss - B3 - Art]]="","",VLOOKUP(Table1[[#This Row],[Verschluss - B3 - Art]],'DD FD'!D:E,2,FALSE))</f>
        <v/>
      </c>
      <c r="NH115" s="577" t="str">
        <f>IF(Table1[[#This Row],[Verschluss - B3 - Fraktion]]="","",VLOOKUP(Table1[[#This Row],[Verschluss - B3 - Fraktion]],'DD FD'!H:J,3,FALSE))</f>
        <v/>
      </c>
      <c r="NI115" s="574" t="str">
        <f>IF(Table1[[#This Row],[Verschluss - B3 - Gewicht (in G)]]="","",Table1[[#This Row],[Verschluss - B3 - Gewicht (in G)]])</f>
        <v/>
      </c>
      <c r="NJ115" s="574" t="str">
        <f>IF(Table1[[#This Row],[Verschluss - B3 - Lizenzierungs-pflichtig? (X=Ja)]]="","",Table1[[#This Row],[Verschluss - B3 - Lizenzierungs-pflichtig? (X=Ja)]])</f>
        <v/>
      </c>
      <c r="NK115" s="574" t="str">
        <f>IF(Table1[[#This Row],[Verschluss - B3 - Trennbar vom Hauptkörper? (X=Ja)]]="","",Table1[[#This Row],[Verschluss - B3 - Trennbar vom Hauptkörper? (X=Ja)]])</f>
        <v/>
      </c>
      <c r="NL115" s="577" t="str">
        <f>IF(Table1[[#This Row],[Verschluss - B3 - Virgin Material]]="","",VLOOKUP(Table1[[#This Row],[Verschluss - B3 - Virgin Material]],'DD FD'!AJ:AK,2,FALSE))</f>
        <v/>
      </c>
      <c r="NM115" s="578" t="str">
        <f>IF(Table1[[#This Row],[Verschluss - B3 - Virgin Material Anteil (in %)]]="","",Table1[[#This Row],[Verschluss - B3 - Virgin Material Anteil (in %)]])</f>
        <v/>
      </c>
      <c r="NN115" s="577" t="str">
        <f>IF(Table1[[#This Row],[Verschluss - B3 - Recyceltes Material]]="","",VLOOKUP(Table1[[#This Row],[Verschluss - B3 - Recyceltes Material]],'DD FD'!AL:AM,2,FALSE))</f>
        <v/>
      </c>
      <c r="NO115" s="578" t="str">
        <f>IF(Table1[[#This Row],[Verschluss - B3 - Recyceltes Material Anteil (in %)]]="","",Table1[[#This Row],[Verschluss - B3 - Recyceltes Material Anteil (in %)]])</f>
        <v/>
      </c>
      <c r="NP115" s="577" t="str">
        <f>IF(Table1[[#This Row],[Verschluss - B3 - Beschichtung]]="","",VLOOKUP(Table1[[#This Row],[Verschluss - B3 - Beschichtung]],'DD FD'!AE:AF,2,FALSE))</f>
        <v/>
      </c>
      <c r="NQ115" s="580" t="str">
        <f>IF(Table1[[#This Row],[Verschluss - B3 - Beschichtung Anteil (in %)]]="","",Table1[[#This Row],[Verschluss - B3 - Beschichtung Anteil (in %)]])</f>
        <v/>
      </c>
      <c r="NR115" s="576" t="str">
        <f>IF(Table1[[#This Row],[Etikett - B1 - Art]]="","",VLOOKUP(Table1[[#This Row],[Etikett - B1 - Art]],'DD FD'!F:G,2,FALSE))</f>
        <v/>
      </c>
      <c r="NS115" s="577" t="str">
        <f>IF(Table1[[#This Row],[Etikett - B1 - Fraktion]]="","",VLOOKUP(Table1[[#This Row],[Etikett - B1 - Fraktion]],'DD FD'!H:J,3,FALSE))</f>
        <v/>
      </c>
      <c r="NT115" s="574" t="str">
        <f>IF(Table1[[#This Row],[Etikett - B1 - Gewicht (in G)]]="","",Table1[[#This Row],[Etikett - B1 - Gewicht (in G)]])</f>
        <v/>
      </c>
      <c r="NU115" s="574" t="str">
        <f>IF(Table1[[#This Row],[Etikett - B1 - Lizenzierungs-pflichtig? (X=Ja)]]="","",Table1[[#This Row],[Etikett - B1 - Lizenzierungs-pflichtig? (X=Ja)]])</f>
        <v/>
      </c>
      <c r="NV115" s="574" t="str">
        <f>IF(Table1[[#This Row],[Etikett - B1 - Trennbar vom Hauptkörper? (X=Ja)]]="","",Table1[[#This Row],[Etikett - B1 - Trennbar vom Hauptkörper? (X=Ja)]])</f>
        <v/>
      </c>
      <c r="NW115" s="577" t="str">
        <f>IF(Table1[[#This Row],[Etikett - B1 - Virgin Material]]="","",VLOOKUP(Table1[[#This Row],[Etikett - B1 - Virgin Material]],'DD FD'!AJ:AK,2,FALSE))</f>
        <v/>
      </c>
      <c r="NX115" s="578" t="str">
        <f>IF(Table1[[#This Row],[Etikett - B1 - Virgin Material Anteil (in %)]]="","",Table1[[#This Row],[Etikett - B1 - Virgin Material Anteil (in %)]])</f>
        <v/>
      </c>
      <c r="NY115" s="577" t="str">
        <f>IF(Table1[[#This Row],[Etikett - B1 - Recyceltes Material]]="","",VLOOKUP(Table1[[#This Row],[Etikett - B1 - Recyceltes Material]],'DD FD'!AL:AM,2,FALSE))</f>
        <v/>
      </c>
      <c r="NZ115" s="578" t="str">
        <f>IF(Table1[[#This Row],[Etikett - B1 - Recyceltes Material Anteil (in %)]]="","",Table1[[#This Row],[Etikett - B1 - Recyceltes Material Anteil (in %)]])</f>
        <v/>
      </c>
      <c r="OA115" s="577" t="str">
        <f>IF(Table1[[#This Row],[Etikett - B1 - Beschichtung]]="","",VLOOKUP(Table1[[#This Row],[Etikett - B1 - Beschichtung]],'DD FD'!AE:AF,2,FALSE))</f>
        <v/>
      </c>
      <c r="OB115" s="580" t="str">
        <f>IF(Table1[[#This Row],[Etikett - B1 - Beschichtung Anteil (in %)]]="","",Table1[[#This Row],[Etikett - B1 - Beschichtung Anteil (in %)]])</f>
        <v/>
      </c>
      <c r="OC115" s="576" t="str">
        <f>IF(Table1[[#This Row],[Etikett - B2 - Art]]="","",VLOOKUP(Table1[[#This Row],[Etikett - B2 - Art]],'DD FD'!F:G,2,FALSE))</f>
        <v/>
      </c>
      <c r="OD115" s="577" t="str">
        <f>IF(Table1[[#This Row],[Etikett - B2 - Fraktion]]="","",VLOOKUP(Table1[[#This Row],[Etikett - B2 - Fraktion]],'DD FD'!H:J,3,FALSE))</f>
        <v/>
      </c>
      <c r="OE115" s="574" t="str">
        <f>IF(Table1[[#This Row],[Etikett - B2 - Gewicht (in G)]]="","",Table1[[#This Row],[Etikett - B2 - Gewicht (in G)]])</f>
        <v/>
      </c>
      <c r="OF115" s="574" t="str">
        <f>IF(Table1[[#This Row],[Etikett - B2 - Lizenzierungs-pflichtig? (X=Ja)]]="","",Table1[[#This Row],[Etikett - B2 - Lizenzierungs-pflichtig? (X=Ja)]])</f>
        <v/>
      </c>
      <c r="OG115" s="574" t="str">
        <f>IF(Table1[[#This Row],[Etikett - B2 - Trennbar vom Hauptkörper? (X=Ja)]]="","",Table1[[#This Row],[Etikett - B2 - Trennbar vom Hauptkörper? (X=Ja)]])</f>
        <v/>
      </c>
      <c r="OH115" s="577" t="str">
        <f>IF(Table1[[#This Row],[Etikett - B2 - Virgin Material]]="","",VLOOKUP(Table1[[#This Row],[Etikett - B2 - Virgin Material]],'DD FD'!AJ:AK,2,FALSE))</f>
        <v/>
      </c>
      <c r="OI115" s="578" t="str">
        <f>IF(Table1[[#This Row],[Etikett - B2 - Virgin Material Anteil (in %)]]="","",Table1[[#This Row],[Etikett - B2 - Virgin Material Anteil (in %)]])</f>
        <v/>
      </c>
      <c r="OJ115" s="577" t="str">
        <f>IF(Table1[[#This Row],[Etikett - B2 - Recyceltes Material]]="","",VLOOKUP(Table1[[#This Row],[Etikett - B2 - Recyceltes Material]],'DD FD'!AL:AM,2,FALSE))</f>
        <v/>
      </c>
      <c r="OK115" s="578" t="str">
        <f>IF(Table1[[#This Row],[Etikett - B2 - Recyceltes Material Anteil (in %)]]="","",Table1[[#This Row],[Etikett - B2 - Recyceltes Material Anteil (in %)]])</f>
        <v/>
      </c>
      <c r="OL115" s="577" t="str">
        <f>IF(Table1[[#This Row],[Etikett - B2 - Beschichtung]]="","",VLOOKUP(Table1[[#This Row],[Etikett - B2 - Beschichtung]],'DD FD'!AE:AF,2,FALSE))</f>
        <v/>
      </c>
      <c r="OM115" s="580" t="str">
        <f>IF(Table1[[#This Row],[Etikett - B2 - Beschichtung Anteil (in %)]]="","",Table1[[#This Row],[Etikett - B2 - Beschichtung Anteil (in %)]])</f>
        <v/>
      </c>
      <c r="ON115" s="576" t="str">
        <f>IF(Table1[[#This Row],[Etikett - B3 - Art]]="","",VLOOKUP(Table1[[#This Row],[Etikett - B3 - Art]],'DD FD'!F:G,2,FALSE))</f>
        <v/>
      </c>
      <c r="OO115" s="577" t="str">
        <f>IF(Table1[[#This Row],[Etikett - B3 - Fraktion]]="","",VLOOKUP(Table1[[#This Row],[Etikett - B3 - Fraktion]],'DD FD'!H:J,3,FALSE))</f>
        <v/>
      </c>
      <c r="OP115" s="574" t="str">
        <f>IF(Table1[[#This Row],[Etikett - B3 - Gewicht (in G)]]="","",Table1[[#This Row],[Etikett - B3 - Gewicht (in G)]])</f>
        <v/>
      </c>
      <c r="OQ115" s="574" t="str">
        <f>IF(Table1[[#This Row],[Etikett - B3 - Lizenzierungs-pflichtig? (X=Ja)]]="","",Table1[[#This Row],[Etikett - B3 - Lizenzierungs-pflichtig? (X=Ja)]])</f>
        <v/>
      </c>
      <c r="OR115" s="574" t="str">
        <f>IF(Table1[[#This Row],[Etikett - B3 - Trennbar vom Hauptkörper? (X=Ja)]]="","",Table1[[#This Row],[Etikett - B3 - Trennbar vom Hauptkörper? (X=Ja)]])</f>
        <v/>
      </c>
      <c r="OS115" s="577" t="str">
        <f>IF(Table1[[#This Row],[Etikett - B3 - Virgin Material]]="","",VLOOKUP(Table1[[#This Row],[Etikett - B3 - Virgin Material]],'DD FD'!AJ:AK,2,FALSE))</f>
        <v/>
      </c>
      <c r="OT115" s="578" t="str">
        <f>IF(Table1[[#This Row],[Etikett - B3 - Virgin Material Anteil (in %)]]="","",Table1[[#This Row],[Etikett - B3 - Virgin Material Anteil (in %)]])</f>
        <v/>
      </c>
      <c r="OU115" s="577" t="str">
        <f>IF(Table1[[#This Row],[Etikett - B3 - Recyceltes Material]]="","",VLOOKUP(Table1[[#This Row],[Etikett - B3 - Recyceltes Material]],'DD FD'!AL:AM,2,FALSE))</f>
        <v/>
      </c>
      <c r="OV115" s="578" t="str">
        <f>IF(Table1[[#This Row],[Etikett - B3 - Recyceltes Material Anteil (in %)]]="","",Table1[[#This Row],[Etikett - B3 - Recyceltes Material Anteil (in %)]])</f>
        <v/>
      </c>
      <c r="OW115" s="577" t="str">
        <f>IF(Table1[[#This Row],[Etikett - B3 - Beschichtung]]="","",VLOOKUP(Table1[[#This Row],[Etikett - B3 - Beschichtung]],'DD FD'!AE:AF,2,FALSE))</f>
        <v/>
      </c>
      <c r="OX115" s="613" t="str">
        <f>IF(Table1[[#This Row],[Etikett - B3 - Beschichtung Anteil (in %)]]="","",Table1[[#This Row],[Etikett - B3 - Beschichtung Anteil (in %)]])</f>
        <v/>
      </c>
      <c r="OY115" s="618">
        <f>ROUNDUP(SUM(
IF(AND(LH115='DD FD'!$J$7,LJ115='DD FD'!$AI$3),LI115,0),
IF(AND(LR115='DD FD'!$J$7,LT115='DD FD'!$AI$3),LS115,0),
IF(AND(MB115='DD FD'!$J$7,MD115='DD FD'!$AI$3),MC115,0),
IF(AND(ML115='DD FD'!$J$7,MN115='DD FD'!$AI$3),MM115,0),
IF(AND(MW115='DD FD'!$J$7,MY115='DD FD'!$AI$3),MX115,0),
IF(AND(NH115='DD FD'!$J$7,NJ115='DD FD'!$AI$3),NI115,0),
IF(AND(NS115='DD FD'!$J$7,NU115='DD FD'!$AI$3),NT115,0),
IF(AND(OD115='DD FD'!$J$7,OF115='DD FD'!$AI$3),OE115,0),
IF(AND(OO115='DD FD'!$J$7,OQ115='DD FD'!$AI$3),OP115,0),
),2)</f>
        <v>0</v>
      </c>
      <c r="OZ115" s="617">
        <f>ROUNDUP(SUM(
IF(AND(LH115='DD FD'!$J$6,LJ115='DD FD'!$AI$3),LI115,0),
IF(AND(LR115='DD FD'!$J$6,LT115='DD FD'!$AI$3),LS115,0),
IF(AND(MB115='DD FD'!$J$6,MD115='DD FD'!$AI$3),MC115,0),
IF(AND(ML115='DD FD'!$J$6,MN115='DD FD'!$AI$3),MM115,0),
IF(AND(MW115='DD FD'!$J$6,MY115='DD FD'!$AI$3),MX115,0),
IF(AND(NH115='DD FD'!$J$6,NJ115='DD FD'!$AI$3),NI115,0),
IF(AND(NS115='DD FD'!$J$6,NU115='DD FD'!$AI$3),NT115,0),
IF(AND(OD115='DD FD'!$J$6,OF115='DD FD'!$AI$3),OE115,0),
IF(AND(OO115='DD FD'!$J$6,OQ115='DD FD'!$AI$3),OP115,0),
),2)</f>
        <v>0</v>
      </c>
      <c r="PA115" s="617">
        <f>ROUNDUP(SUM(
IF(AND(LH115='DD FD'!$J$10,LJ115='DD FD'!$AI$3),LI115,0),
IF(AND(LR115='DD FD'!$J$10,LT115='DD FD'!$AI$3),LS115,0),
IF(AND(MB115='DD FD'!$J$10,MD115='DD FD'!$AI$3),MC115,0),
IF(AND(ML115='DD FD'!$J$10,MN115='DD FD'!$AI$3),MM115,0),
IF(AND(MW115='DD FD'!$J$10,MY115='DD FD'!$AI$3),MX115,0),
IF(AND(NH115='DD FD'!$J$10,NJ115='DD FD'!$AI$3),NI115,0),
IF(AND(NS115='DD FD'!$J$10,NU115='DD FD'!$AI$3),NT115,0),
IF(AND(OD115='DD FD'!$J$10,OF115='DD FD'!$AI$3),OE115,0),
IF(AND(OO115='DD FD'!$J$10,OQ115='DD FD'!$AI$3),OP115,0),
),2)</f>
        <v>0</v>
      </c>
      <c r="PB115" s="617">
        <f>ROUNDUP(SUM(
IF(AND(LH115='DD FD'!$J$8,LJ115='DD FD'!$AI$3),LI115,0),
IF(AND(LR115='DD FD'!$J$8,LT115='DD FD'!$AI$3),LS115,0),
IF(AND(MB115='DD FD'!$J$8,MD115='DD FD'!$AI$3),MC115,0),
IF(AND(ML115='DD FD'!$J$8,MN115='DD FD'!$AI$3),MM115,0),
IF(AND(MW115='DD FD'!$J$8,MY115='DD FD'!$AI$3),MX115,0),
IF(AND(NH115='DD FD'!$J$8,NJ115='DD FD'!$AI$3),NI115,0),
IF(AND(NS115='DD FD'!$J$8,NU115='DD FD'!$AI$3),NT115,0),
IF(AND(OD115='DD FD'!$J$8,OF115='DD FD'!$AI$3),OE115,0),
IF(AND(OO115='DD FD'!$J$8,OQ115='DD FD'!$AI$3),OP115,0),
),2)</f>
        <v>0</v>
      </c>
      <c r="PC115" s="617">
        <f>ROUNDUP(SUM(
IF(AND(LH115='DD FD'!$J$5,LJ115='DD FD'!$AI$3),LI115,0),
IF(AND(LR115='DD FD'!$J$5,LT115='DD FD'!$AI$3),LS115,0),
IF(AND(MB115='DD FD'!$J$5,MD115='DD FD'!$AI$3),MC115,0),
IF(AND(ML115='DD FD'!$J$5,MN115='DD FD'!$AI$3),MM115,0),
IF(AND(MW115='DD FD'!$J$5,MY115='DD FD'!$AI$3),MX115,0),
IF(AND(NH115='DD FD'!$J$5,NJ115='DD FD'!$AI$3),NI115,0),
IF(AND(NS115='DD FD'!$J$5,NU115='DD FD'!$AI$3),NT115,0),
IF(AND(OD115='DD FD'!$J$5,OF115='DD FD'!$AI$3),OE115,0),
IF(AND(OO115='DD FD'!$J$5,OQ115='DD FD'!$AI$3),OP115,0),
),2)</f>
        <v>0</v>
      </c>
      <c r="PD115" s="617">
        <f>ROUNDUP(SUM(
IF(AND(LH115='DD FD'!$J$9,LJ115='DD FD'!$AI$3),LI115,0),
IF(AND(LR115='DD FD'!$J$9,LT115='DD FD'!$AI$3),LS115,0),
IF(AND(MB115='DD FD'!$J$9,MD115='DD FD'!$AI$3),MC115,0),
IF(AND(ML115='DD FD'!$J$9,MN115='DD FD'!$AI$3),MM115,0),
IF(AND(MW115='DD FD'!$J$9,MY115='DD FD'!$AI$3),MX115,0),
IF(AND(NH115='DD FD'!$J$9,NJ115='DD FD'!$AI$3),NI115,0),
IF(AND(NS115='DD FD'!$J$9,NU115='DD FD'!$AI$3),NT115,0),
IF(AND(OD115='DD FD'!$J$9,OF115='DD FD'!$AI$3),OE115,0),
IF(AND(OO115='DD FD'!$J$9,OQ115='DD FD'!$AI$3),OP115,0),
),2)</f>
        <v>0</v>
      </c>
      <c r="PE115" s="617">
        <f>ROUNDUP(SUM(
IF(AND(LH115='DD FD'!$J$4,LJ115='DD FD'!$AI$3),LI115,0),
IF(AND(LR115='DD FD'!$J$4,LT115='DD FD'!$AI$3),LS115,0),
IF(AND(MB115='DD FD'!$J$4,MD115='DD FD'!$AI$3),MC115,0),
IF(AND(ML115='DD FD'!$J$4,MN115='DD FD'!$AI$3),MM115,0),
IF(AND(MW115='DD FD'!$J$4,MY115='DD FD'!$AI$3),MX115,0),
IF(AND(NH115='DD FD'!$J$4,NJ115='DD FD'!$AI$3),NI115,0),
IF(AND(NS115='DD FD'!$J$4,NU115='DD FD'!$AI$3),NT115,0),
IF(AND(OD115='DD FD'!$J$4,OF115='DD FD'!$AI$3),OE115,0),
IF(AND(OO115='DD FD'!$J$4,OQ115='DD FD'!$AI$3),OP115,0),
),2)</f>
        <v>0</v>
      </c>
      <c r="PF115" s="619">
        <f>ROUNDUP(SUM(
IF(AND(LH115='DD FD'!$J$11,LJ115='DD FD'!$AI$3),LI115,0),
IF(AND(LR115='DD FD'!$J$11,LT115='DD FD'!$AI$3),LS115,0),
IF(AND(MB115='DD FD'!$J$11,MD115='DD FD'!$AI$3),MC115,0),
IF(AND(ML115='DD FD'!$J$11,MN115='DD FD'!$AI$3),MM115,0),
IF(AND(MW115='DD FD'!$J$11,MY115='DD FD'!$AI$3),MX115,0),
IF(AND(NH115='DD FD'!$J$11,NJ115='DD FD'!$AI$3),NI115,0),
IF(AND(NS115='DD FD'!$J$11,NU115='DD FD'!$AI$3),NT115,0),
IF(AND(OD115='DD FD'!$J$11,OF115='DD FD'!$AI$3),OE115,0),
IF(AND(OO115='DD FD'!$J$11,OQ115='DD FD'!$AI$3),OP115,0),
),2)</f>
        <v>0</v>
      </c>
    </row>
    <row r="116" spans="1:422">
      <c r="A116" s="806"/>
      <c r="B116" s="934"/>
      <c r="C116" s="247"/>
      <c r="D116" s="842"/>
      <c r="E116" s="247"/>
      <c r="F116" s="158"/>
      <c r="G116" s="710"/>
      <c r="H116" s="712"/>
      <c r="I116" s="936"/>
      <c r="J116" s="803"/>
      <c r="K116" s="150"/>
      <c r="L116" s="146" t="str">
        <f t="shared" si="27"/>
        <v/>
      </c>
      <c r="M116" s="501" t="str">
        <f t="shared" si="44"/>
        <v/>
      </c>
      <c r="N116" s="504"/>
      <c r="O116" s="113" t="str">
        <f t="shared" si="45"/>
        <v/>
      </c>
      <c r="P116" s="114" t="str">
        <f t="shared" si="28"/>
        <v/>
      </c>
      <c r="Q116" s="152"/>
      <c r="R116" s="152"/>
      <c r="S116" s="115" t="str">
        <f t="shared" si="46"/>
        <v/>
      </c>
      <c r="T116" s="159"/>
      <c r="U116" s="159"/>
      <c r="V116" s="157"/>
      <c r="W116" s="157"/>
      <c r="X116" s="157"/>
      <c r="Y116" s="772"/>
      <c r="Z116" s="158"/>
      <c r="AA116" s="144"/>
      <c r="AB116" s="112"/>
      <c r="AC116" s="153"/>
      <c r="AD116" s="153"/>
      <c r="AE116" s="153"/>
      <c r="AF116" s="153"/>
      <c r="AG116" s="153"/>
      <c r="AH116" s="153"/>
      <c r="AI116" s="152"/>
      <c r="AJ116" s="158"/>
      <c r="AK116" s="158"/>
      <c r="AL116" s="158"/>
      <c r="AM116" s="116" t="str">
        <f t="shared" si="47"/>
        <v/>
      </c>
      <c r="AN116" s="116" t="str">
        <f t="shared" si="48"/>
        <v/>
      </c>
      <c r="AO116" s="324"/>
      <c r="AP116" s="503"/>
      <c r="AQ116" s="487" t="str">
        <f t="shared" si="49"/>
        <v/>
      </c>
      <c r="AR116" s="113" t="str">
        <f t="shared" si="29"/>
        <v/>
      </c>
      <c r="AS116" s="113" t="str">
        <f t="shared" si="30"/>
        <v/>
      </c>
      <c r="AT116" s="113" t="str">
        <f t="shared" si="31"/>
        <v/>
      </c>
      <c r="AU116" s="113" t="str">
        <f t="shared" si="32"/>
        <v/>
      </c>
      <c r="AV116" s="159"/>
      <c r="AW116" s="157"/>
      <c r="AX116" s="157"/>
      <c r="AY116" s="157"/>
      <c r="AZ116" s="157"/>
      <c r="BA116" s="116" t="str">
        <f t="shared" si="33"/>
        <v/>
      </c>
      <c r="BB116" s="316"/>
      <c r="BC116" s="116" t="str">
        <f t="shared" si="34"/>
        <v/>
      </c>
      <c r="BD116" s="133" t="str">
        <f t="shared" si="35"/>
        <v/>
      </c>
      <c r="BE116" s="157"/>
      <c r="BF116" s="1180"/>
      <c r="BG116" s="1180"/>
      <c r="BH116" s="158"/>
      <c r="BI116" s="490"/>
      <c r="BJ116" s="514" t="str">
        <f t="shared" si="50"/>
        <v/>
      </c>
      <c r="BK116" s="789"/>
      <c r="BL116" s="116" t="str">
        <f t="shared" si="51"/>
        <v/>
      </c>
      <c r="BM116" s="144"/>
      <c r="BN116" s="144"/>
      <c r="BO116" s="144"/>
      <c r="BP116" s="790"/>
      <c r="BQ116" s="790"/>
      <c r="BR116" s="790"/>
      <c r="BS116" s="116" t="str">
        <f t="shared" si="36"/>
        <v/>
      </c>
      <c r="BT116" s="790"/>
      <c r="BU116" s="808" t="str">
        <f t="shared" si="37"/>
        <v/>
      </c>
      <c r="BV116" s="791"/>
      <c r="BW116" s="144"/>
      <c r="BX116" s="20"/>
      <c r="BY116" s="20"/>
      <c r="BZ116" s="20"/>
      <c r="CA116" s="792"/>
      <c r="CB116" s="1201"/>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c r="DL116" s="144"/>
      <c r="DM116" s="144"/>
      <c r="DN116" s="144"/>
      <c r="DO116" s="144"/>
      <c r="DP116" s="144"/>
      <c r="DQ116" s="144"/>
      <c r="DR116" s="144"/>
      <c r="DS116" s="144"/>
      <c r="DT116" s="144"/>
      <c r="DU116" s="144"/>
      <c r="DV116" s="144"/>
      <c r="DW116" s="144"/>
      <c r="DX116" s="144"/>
      <c r="DY116" s="144"/>
      <c r="DZ116" s="144"/>
      <c r="EA116" s="144"/>
      <c r="EB116" s="144"/>
      <c r="EC116" s="144"/>
      <c r="ED116" s="782" t="str">
        <f t="shared" si="52"/>
        <v/>
      </c>
      <c r="EE116" s="519"/>
      <c r="EF116" s="793"/>
      <c r="EG116" s="519"/>
      <c r="EH116" s="794"/>
      <c r="EI116" s="790"/>
      <c r="EJ116" s="794"/>
      <c r="EK116" s="794"/>
      <c r="EL116" s="790"/>
      <c r="EM116" s="790"/>
      <c r="EN116" s="790"/>
      <c r="EO116" s="112" t="str">
        <f t="shared" si="38"/>
        <v/>
      </c>
      <c r="EP116" s="790"/>
      <c r="EQ116" s="488" t="str">
        <f t="shared" si="39"/>
        <v/>
      </c>
      <c r="ER116" s="1100"/>
      <c r="ES116" s="1099" t="str">
        <f t="shared" si="53"/>
        <v/>
      </c>
      <c r="ET116" s="525"/>
      <c r="EU116" s="148"/>
      <c r="EV116" s="148"/>
      <c r="EW116" s="148"/>
      <c r="EX116" s="148"/>
      <c r="EY116" s="148"/>
      <c r="EZ116" s="148"/>
      <c r="FA116" s="148"/>
      <c r="FB116" s="148"/>
      <c r="FC116" s="148"/>
      <c r="FD116" s="148"/>
      <c r="FE116" s="148"/>
      <c r="FF116" s="148"/>
      <c r="FG116" s="148"/>
      <c r="FH116" s="148"/>
      <c r="FI116" s="528"/>
      <c r="FJ116" s="513" t="str">
        <f t="shared" si="40"/>
        <v/>
      </c>
      <c r="FK116" s="158"/>
      <c r="FL116" s="850"/>
      <c r="FM116" s="850"/>
      <c r="FN116" s="850"/>
      <c r="FO116" s="850"/>
      <c r="FP116" s="850"/>
      <c r="FQ116" s="850"/>
      <c r="FR116" s="157"/>
      <c r="FS116" s="143"/>
      <c r="FT116" s="143"/>
      <c r="FU116" s="847" t="str">
        <f t="shared" si="41"/>
        <v/>
      </c>
      <c r="FV116" s="555"/>
      <c r="FW116" s="523" t="str">
        <f>IF(Table1[[#This Row],[Nonfood Inhaltstoffe - Komponente]]="","",VLOOKUP(Table1[[#This Row],[Nonfood Inhaltstoffe - Komponente]],'Dropdown Auswahl'!BJ:BK,2,FALSE))</f>
        <v/>
      </c>
      <c r="FX116" s="1013"/>
      <c r="FY116" s="1011" t="str">
        <f t="shared" si="42"/>
        <v/>
      </c>
      <c r="FZ116" s="152"/>
      <c r="GA116" s="152"/>
      <c r="GB116" s="152"/>
      <c r="GC116" s="529" t="str">
        <f t="shared" si="43"/>
        <v/>
      </c>
      <c r="GG116" s="21"/>
      <c r="GH116" s="21"/>
      <c r="GI116" s="1019"/>
      <c r="GJ116" s="1016" t="str">
        <f>IF(Table1[[#This Row],[Global Trade Item Number (GTIN)]]="","",Table1[[#This Row],[Global Trade Item Number (GTIN)]])</f>
        <v/>
      </c>
      <c r="GK116" s="555" t="str">
        <f>IF(Table1[[#This Row],[WAWI-Nr./ Kreditoren-Nummer
(ASDV)]]&lt;&gt;"",Table1[[#This Row],[WAWI-Nr./ Kreditoren-Nummer
(ASDV)]],"")</f>
        <v/>
      </c>
      <c r="GL116" s="165"/>
      <c r="GM116" s="165"/>
      <c r="GN116" s="165"/>
      <c r="GO116" s="485"/>
      <c r="GP116" s="534"/>
      <c r="GQ116" s="533"/>
      <c r="GR116" s="486"/>
      <c r="GS116" s="486"/>
      <c r="GT116" s="486"/>
      <c r="GU116" s="486"/>
      <c r="GV116" s="486"/>
      <c r="GW116" s="542"/>
      <c r="GX116" s="538"/>
      <c r="GY116" s="144"/>
      <c r="GZ116" s="480"/>
      <c r="HA116" s="158"/>
      <c r="HB116" s="480"/>
      <c r="HC116" s="480"/>
      <c r="HD116" s="480"/>
      <c r="HE116" s="480"/>
      <c r="HF116" s="480"/>
      <c r="HG116" s="480"/>
      <c r="HH116" s="538"/>
      <c r="HI116" s="480"/>
      <c r="HJ116" s="480"/>
      <c r="HK116" s="480"/>
      <c r="HL116" s="480"/>
      <c r="HM116" s="480"/>
      <c r="HN116" s="480"/>
      <c r="HO116" s="480"/>
      <c r="HP116" s="480"/>
      <c r="HQ116" s="480"/>
      <c r="HR116" s="538"/>
      <c r="HS116" s="480"/>
      <c r="HT116" s="480"/>
      <c r="HU116" s="480"/>
      <c r="HV116" s="480"/>
      <c r="HW116" s="480"/>
      <c r="HX116" s="480"/>
      <c r="HY116" s="480"/>
      <c r="HZ116" s="480"/>
      <c r="IA116" s="480"/>
      <c r="IB116" s="538"/>
      <c r="IC116" s="480"/>
      <c r="ID116" s="480"/>
      <c r="IE116" s="480"/>
      <c r="IF116" s="480"/>
      <c r="IG116" s="480"/>
      <c r="IH116" s="480"/>
      <c r="II116" s="480"/>
      <c r="IJ116" s="480"/>
      <c r="IK116" s="480"/>
      <c r="IL116" s="480"/>
      <c r="IM116" s="538"/>
      <c r="IN116" s="480"/>
      <c r="IO116" s="480"/>
      <c r="IP116" s="480"/>
      <c r="IQ116" s="480"/>
      <c r="IR116" s="480"/>
      <c r="IS116" s="480"/>
      <c r="IT116" s="480"/>
      <c r="IU116" s="480"/>
      <c r="IV116" s="480"/>
      <c r="IW116" s="480"/>
      <c r="IX116" s="538"/>
      <c r="IY116" s="480"/>
      <c r="IZ116" s="480"/>
      <c r="JA116" s="480"/>
      <c r="JB116" s="480"/>
      <c r="JC116" s="480"/>
      <c r="JD116" s="480"/>
      <c r="JE116" s="480"/>
      <c r="JF116" s="480"/>
      <c r="JG116" s="480"/>
      <c r="JH116" s="480"/>
      <c r="JI116" s="538"/>
      <c r="JJ116" s="480"/>
      <c r="JK116" s="480"/>
      <c r="JL116" s="480"/>
      <c r="JM116" s="480"/>
      <c r="JN116" s="480"/>
      <c r="JO116" s="480"/>
      <c r="JP116" s="480"/>
      <c r="JQ116" s="480"/>
      <c r="JR116" s="480"/>
      <c r="JS116" s="590"/>
      <c r="JT116" s="538"/>
      <c r="JU116" s="480"/>
      <c r="JV116" s="480"/>
      <c r="JW116" s="480"/>
      <c r="JX116" s="480"/>
      <c r="JY116" s="480"/>
      <c r="JZ116" s="480"/>
      <c r="KA116" s="480"/>
      <c r="KB116" s="480"/>
      <c r="KC116" s="480"/>
      <c r="KD116" s="480"/>
      <c r="KE116" s="538"/>
      <c r="KF116" s="480"/>
      <c r="KG116" s="480"/>
      <c r="KH116" s="480"/>
      <c r="KI116" s="480"/>
      <c r="KJ116" s="480"/>
      <c r="KK116" s="480"/>
      <c r="KL116" s="480"/>
      <c r="KM116" s="480"/>
      <c r="KN116" s="480"/>
      <c r="KO116" s="480"/>
      <c r="KR116" s="568" t="str">
        <f>IF(Table1[[#This Row],[GTIN]]&lt;&gt;"",Table1[[#This Row],[GTIN]],"")</f>
        <v/>
      </c>
      <c r="KS116" s="569" t="str">
        <f>Table1[[#This Row],[Kreditor]]</f>
        <v/>
      </c>
      <c r="KT116" s="570" t="str">
        <f>IF(Table1[[#This Row],[Gültig ab (Datum)]]&lt;&gt;"",Table1[[#This Row],[Gültig ab (Datum)]],"")</f>
        <v/>
      </c>
      <c r="KU116" s="570"/>
      <c r="KV116" s="583" t="str">
        <f>IF(Table1[[#This Row],[Artikel verpackt? 
(X=Ja)]]="","",Table1[[#This Row],[Artikel verpackt? 
(X=Ja)]])</f>
        <v/>
      </c>
      <c r="KW116" s="571" t="str">
        <f>IF(Table1[[#This Row],[Verpackung recyclingfähig?
(X=Ja)]]="","",Table1[[#This Row],[Verpackung recyclingfähig?
(X=Ja)]])</f>
        <v/>
      </c>
      <c r="KX116" s="572"/>
      <c r="KY116" s="573"/>
      <c r="KZ116" s="574"/>
      <c r="LA116" s="574"/>
      <c r="LB116" s="574"/>
      <c r="LC116" s="574"/>
      <c r="LD116" s="574"/>
      <c r="LE116" s="574"/>
      <c r="LF116" s="575"/>
      <c r="LG116" s="576" t="str">
        <f>IF(Table1[[#This Row],[Hauptkörper - B1 - Art]]="","",VLOOKUP(Table1[[#This Row],[Hauptkörper - B1 - Art]],'DD FD'!B:C,2,FALSE))</f>
        <v/>
      </c>
      <c r="LH116" s="577" t="str">
        <f>IF(Table1[[#This Row],[Hauptkörper - B1 - Fraktion]]="","",VLOOKUP(Table1[[#This Row],[Hauptkörper - B1 - Fraktion]],'DD FD'!H:J,3,FALSE))</f>
        <v/>
      </c>
      <c r="LI116" s="574" t="str">
        <f>IF(Table1[[#This Row],[Hauptkörper - B1 - Gewicht
(in G)]]="","",Table1[[#This Row],[Hauptkörper - B1 - Gewicht
(in G)]])</f>
        <v/>
      </c>
      <c r="LJ116" s="574" t="str">
        <f>IF(Table1[[#This Row],[Hauptkörper - B1 - Lizenzierungs-pflichtig? (X=Ja)]]="","",Table1[[#This Row],[Hauptkörper - B1 - Lizenzierungs-pflichtig? (X=Ja)]])</f>
        <v/>
      </c>
      <c r="LK116" s="577" t="str">
        <f>IF(Table1[[#This Row],[Hauptkörper - B1 - Virgin Material]]="","",VLOOKUP(Table1[[#This Row],[Hauptkörper - B1 - Virgin Material]],'DD FD'!AJ:AK,2,FALSE))</f>
        <v/>
      </c>
      <c r="LL116" s="578" t="str">
        <f>IF(Table1[[#This Row],[Hauptkörper - B1 - Virgin Material Anteil (in %)]]="","",Table1[[#This Row],[Hauptkörper - B1 - Virgin Material Anteil (in %)]])</f>
        <v/>
      </c>
      <c r="LM116" s="577" t="str">
        <f>IF(Table1[[#This Row],[Hauptkörper - B1 - Recyceltes Material]]="","",VLOOKUP(Table1[[#This Row],[Hauptkörper - B1 - Recyceltes Material]],'DD FD'!AL:AM,2,FALSE))</f>
        <v/>
      </c>
      <c r="LN116" s="578" t="str">
        <f>IF(Table1[[#This Row],[Hauptkörper - B1 - Recyceltes Material Anteil (in %)]]="","",Table1[[#This Row],[Hauptkörper - B1 - Recyceltes Material Anteil (in %)]])</f>
        <v/>
      </c>
      <c r="LO116" s="579" t="str">
        <f>IF(Table1[[#This Row],[Hauptkörper - B1 - Beschichtung]]="","",VLOOKUP(Table1[[#This Row],[Hauptkörper - B1 - Beschichtung]],'DD FD'!AE:AF,2,FALSE))</f>
        <v/>
      </c>
      <c r="LP116" s="580" t="str">
        <f>IF(Table1[[#This Row],[Hauptkörper - B1 - Beschichtung Anteil (in %)]]="","",Table1[[#This Row],[Hauptkörper - B1 - Beschichtung Anteil (in %)]])</f>
        <v/>
      </c>
      <c r="LQ116" s="576" t="str">
        <f>IF(Table1[[#This Row],[Hauptkörper - B2 - Art]]="","",VLOOKUP(Table1[[#This Row],[Hauptkörper - B2 - Art]],'DD FD'!B:C,2,FALSE))</f>
        <v/>
      </c>
      <c r="LR116" s="577" t="str">
        <f>IF(Table1[[#This Row],[Hauptkörper - B2 - Fraktion]]="","",VLOOKUP(Table1[[#This Row],[Hauptkörper - B2 - Fraktion]],'DD FD'!H:J,3,FALSE))</f>
        <v/>
      </c>
      <c r="LS116" s="574" t="str">
        <f>IF(Table1[[#This Row],[Hauptkörper - B2 - Gewicht
(in G)]]="","",Table1[[#This Row],[Hauptkörper - B2 - Gewicht
(in G)]])</f>
        <v/>
      </c>
      <c r="LT116" s="574" t="str">
        <f>IF(Table1[[#This Row],[Hauptkörper - B2 - Lizenzierungs-pflichtig? (X=Ja)]]="","",Table1[[#This Row],[Hauptkörper - B2 - Lizenzierungs-pflichtig? (X=Ja)]])</f>
        <v/>
      </c>
      <c r="LU116" s="577" t="str">
        <f>IF(Table1[[#This Row],[Hauptkörper - B2 - Virgin Material]]="","",VLOOKUP(Table1[[#This Row],[Hauptkörper - B2 - Virgin Material]],'DD FD'!AJ:AK,2,FALSE))</f>
        <v/>
      </c>
      <c r="LV116" s="578" t="str">
        <f>IF(Table1[[#This Row],[Hauptkörper - B2 - Virgin Material Anteil (in %)]]="","",Table1[[#This Row],[Hauptkörper - B2 - Virgin Material Anteil (in %)]])</f>
        <v/>
      </c>
      <c r="LW116" s="577" t="str">
        <f>IF(Table1[[#This Row],[Hauptkörper - B2 - Recyceltes Material]]="","",VLOOKUP(Table1[[#This Row],[Hauptkörper - B2 - Recyceltes Material]],'DD FD'!AL:AM,2,FALSE))</f>
        <v/>
      </c>
      <c r="LX116" s="578" t="str">
        <f>IF(Table1[[#This Row],[Hauptkörper - B2 - Recyceltes Material Anteil (in %)]]="","",Table1[[#This Row],[Hauptkörper - B2 - Recyceltes Material Anteil (in %)]])</f>
        <v/>
      </c>
      <c r="LY116" s="577" t="str">
        <f>IF(Table1[[#This Row],[Hauptkörper - B2 - Beschichtung]]="","",VLOOKUP(Table1[[#This Row],[Hauptkörper - B2 - Beschichtung]],'DD FD'!AE:AF,2,FALSE))</f>
        <v/>
      </c>
      <c r="LZ116" s="580" t="str">
        <f>IF(Table1[[#This Row],[Hauptkörper - B2 - Beschichtung Anteil (in %)]]="","",Table1[[#This Row],[Hauptkörper - B2 - Beschichtung Anteil (in %)]])</f>
        <v/>
      </c>
      <c r="MA116" s="576" t="str">
        <f>IF(Table1[[#This Row],[Hauptkörper - B3 - Art]]="","",VLOOKUP(Table1[[#This Row],[Hauptkörper - B3 - Art]],'DD FD'!B:C,2,FALSE))</f>
        <v/>
      </c>
      <c r="MB116" s="577" t="str">
        <f>IF(Table1[[#This Row],[Hauptkörper - B3 - Fraktion]]="","",VLOOKUP(Table1[[#This Row],[Hauptkörper - B3 - Fraktion]],'DD FD'!H:J,3,FALSE))</f>
        <v/>
      </c>
      <c r="MC116" s="574" t="str">
        <f>IF(Table1[[#This Row],[Hauptkörper - B3 - Gewicht
(in G)]]="","",Table1[[#This Row],[Hauptkörper - B3 - Gewicht
(in G)]])</f>
        <v/>
      </c>
      <c r="MD116" s="574" t="str">
        <f>IF(Table1[[#This Row],[Hauptkörper - B3 - Lizenzierungs-pflichtig? (X=Ja)]]="","",Table1[[#This Row],[Hauptkörper - B3 - Lizenzierungs-pflichtig? (X=Ja)]])</f>
        <v/>
      </c>
      <c r="ME116" s="577" t="str">
        <f>IF(Table1[[#This Row],[Hauptkörper - B3 - Virgin Material]]="","",VLOOKUP(Table1[[#This Row],[Hauptkörper - B3 - Virgin Material]],'DD FD'!AJ:AK,2,FALSE))</f>
        <v/>
      </c>
      <c r="MF116" s="578" t="str">
        <f>IF(Table1[[#This Row],[Hauptkörper - B3 - Virgin Material Anteil (in %)]]="","",Table1[[#This Row],[Hauptkörper - B3 - Virgin Material Anteil (in %)]])</f>
        <v/>
      </c>
      <c r="MG116" s="577" t="str">
        <f>IF(Table1[[#This Row],[Hauptkörper - B3 - Recyceltes Material]]="","",VLOOKUP(Table1[[#This Row],[Hauptkörper - B3 - Recyceltes Material]],'DD FD'!AL:AM,2,FALSE))</f>
        <v/>
      </c>
      <c r="MH116" s="578" t="str">
        <f>IF(Table1[[#This Row],[Hauptkörper - B3 - Recyceltes Material Anteil (in %)]]="","",Table1[[#This Row],[Hauptkörper - B3 - Recyceltes Material Anteil (in %)]])</f>
        <v/>
      </c>
      <c r="MI116" s="577" t="str">
        <f>IF(Table1[[#This Row],[Hauptkörper - B3 - Beschichtung]]="","",VLOOKUP(Table1[[#This Row],[Hauptkörper - B3 - Beschichtung]],'DD FD'!AE:AF,2,FALSE))</f>
        <v/>
      </c>
      <c r="MJ116" s="580" t="str">
        <f>IF(Table1[[#This Row],[Hauptkörper - B3 - Beschichtung Anteil (in %)]]="","",Table1[[#This Row],[Hauptkörper - B3 - Beschichtung Anteil (in %)]])</f>
        <v/>
      </c>
      <c r="MK116" s="576" t="str">
        <f>IF(Table1[[#This Row],[Verschluss - B1 - Art]]="","",VLOOKUP(Table1[[#This Row],[Verschluss - B1 - Art]],'DD FD'!D:E,2,FALSE))</f>
        <v/>
      </c>
      <c r="ML116" s="577" t="str">
        <f>IF(Table1[[#This Row],[Verschluss - B1 - Fraktion]]="","",VLOOKUP(Table1[[#This Row],[Verschluss - B1 - Fraktion]],'DD FD'!H:J,3,FALSE))</f>
        <v/>
      </c>
      <c r="MM116" s="574" t="str">
        <f>IF(Table1[[#This Row],[Verschluss - B1 - Gewicht (in G)]]="","",Table1[[#This Row],[Verschluss - B1 - Gewicht (in G)]])</f>
        <v/>
      </c>
      <c r="MN116" s="574" t="str">
        <f>IF(Table1[[#This Row],[Verschluss - B1 - Lizenzierungs-pflichtig? (X=Ja)]]="","",Table1[[#This Row],[Verschluss - B1 - Lizenzierungs-pflichtig? (X=Ja)]])</f>
        <v/>
      </c>
      <c r="MO116" s="574" t="str">
        <f>IF(Table1[[#This Row],[Verschluss - B1 - Trennbar vom Hauptkörper? (X=Ja)]]="","",Table1[[#This Row],[Verschluss - B1 - Trennbar vom Hauptkörper? (X=Ja)]])</f>
        <v/>
      </c>
      <c r="MP116" s="577" t="str">
        <f>IF(Table1[[#This Row],[Verschluss - B1 - Virgin Material]]="","",VLOOKUP(Table1[[#This Row],[Verschluss - B1 - Virgin Material]],'DD FD'!AJ:AK,2,FALSE))</f>
        <v/>
      </c>
      <c r="MQ116" s="578" t="str">
        <f>IF(Table1[[#This Row],[Verschluss - B1 - Virgin Material Anteil (in %)]]="","",Table1[[#This Row],[Verschluss - B1 - Virgin Material Anteil (in %)]])</f>
        <v/>
      </c>
      <c r="MR116" s="577" t="str">
        <f>IF(Table1[[#This Row],[Verschluss - B1 - Recyceltes Material]]="","",VLOOKUP(Table1[[#This Row],[Verschluss - B1 - Recyceltes Material]],'DD FD'!AL:AM,2,FALSE))</f>
        <v/>
      </c>
      <c r="MS116" s="578" t="str">
        <f>IF(Table1[[#This Row],[Verschluss - B1 - Recyceltes Material Anteil (in %)]]="","",Table1[[#This Row],[Verschluss - B1 - Recyceltes Material Anteil (in %)]])</f>
        <v/>
      </c>
      <c r="MT116" s="577" t="str">
        <f>IF(Table1[[#This Row],[Verschluss - B1 - Beschichtung]]="","",VLOOKUP(Table1[[#This Row],[Verschluss - B1 - Beschichtung]],'DD FD'!AE:AF,2,FALSE))</f>
        <v/>
      </c>
      <c r="MU116" s="580" t="str">
        <f>IF(Table1[[#This Row],[Verschluss - B1 - Beschichtung Anteil (in %)]]="","",Table1[[#This Row],[Verschluss - B1 - Beschichtung Anteil (in %)]])</f>
        <v/>
      </c>
      <c r="MV116" s="576" t="str">
        <f>IF(Table1[[#This Row],[Verschluss - B2 - Art]]="","",VLOOKUP(Table1[[#This Row],[Verschluss - B2 - Art]],'DD FD'!D:E,2,FALSE))</f>
        <v/>
      </c>
      <c r="MW116" s="577" t="str">
        <f>IF(Table1[[#This Row],[Verschluss - B2 - Fraktion]]="","",VLOOKUP(Table1[[#This Row],[Verschluss - B2 - Fraktion]],'DD FD'!H:J,3,FALSE))</f>
        <v/>
      </c>
      <c r="MX116" s="574" t="str">
        <f>IF(Table1[[#This Row],[Verschluss - B2 - Gewicht (in G)]]="","",Table1[[#This Row],[Verschluss - B2 - Gewicht (in G)]])</f>
        <v/>
      </c>
      <c r="MY116" s="574" t="str">
        <f>IF(Table1[[#This Row],[Verschluss - B2 - Lizenzierungs-pflichtig? (X=Ja)]]="","",Table1[[#This Row],[Verschluss - B2 - Lizenzierungs-pflichtig? (X=Ja)]])</f>
        <v/>
      </c>
      <c r="MZ116" s="574" t="str">
        <f>IF(Table1[[#This Row],[Verschluss - B2 - Trennbar vom Hauptkörper? (X=Ja)]]="","",Table1[[#This Row],[Verschluss - B2 - Trennbar vom Hauptkörper? (X=Ja)]])</f>
        <v/>
      </c>
      <c r="NA116" s="577" t="str">
        <f>IF(Table1[[#This Row],[Verschluss - B2 - Virgin Material]]="","",VLOOKUP(Table1[[#This Row],[Verschluss - B2 - Virgin Material]],'DD FD'!AJ:AK,2,FALSE))</f>
        <v/>
      </c>
      <c r="NB116" s="578" t="str">
        <f>IF(Table1[[#This Row],[Verschluss - B2 - Virgin Material Anteil (in %)]]="","",Table1[[#This Row],[Verschluss - B2 - Virgin Material Anteil (in %)]])</f>
        <v/>
      </c>
      <c r="NC116" s="577" t="str">
        <f>IF(Table1[[#This Row],[Verschluss - B2 - Recyceltes Material]]="","",VLOOKUP(Table1[[#This Row],[Verschluss - B2 - Recyceltes Material]],'DD FD'!AL:AM,2,FALSE))</f>
        <v/>
      </c>
      <c r="ND116" s="578" t="str">
        <f>IF(Table1[[#This Row],[Verschluss - B2 - Recyceltes Material Anteil (in %)]]="","",Table1[[#This Row],[Verschluss - B2 - Recyceltes Material Anteil (in %)]])</f>
        <v/>
      </c>
      <c r="NE116" s="577" t="str">
        <f>IF(Table1[[#This Row],[Verschluss - B2 - Beschichtung]]="","",VLOOKUP(Table1[[#This Row],[Verschluss - B2 - Beschichtung]],'DD FD'!AE:AF,2,FALSE))</f>
        <v/>
      </c>
      <c r="NF116" s="580" t="str">
        <f>IF(Table1[[#This Row],[Verschluss - B2 - Beschichtung Anteil (in %)]]="","",Table1[[#This Row],[Verschluss - B2 - Beschichtung Anteil (in %)]])</f>
        <v/>
      </c>
      <c r="NG116" s="576" t="str">
        <f>IF(Table1[[#This Row],[Verschluss - B3 - Art]]="","",VLOOKUP(Table1[[#This Row],[Verschluss - B3 - Art]],'DD FD'!D:E,2,FALSE))</f>
        <v/>
      </c>
      <c r="NH116" s="577" t="str">
        <f>IF(Table1[[#This Row],[Verschluss - B3 - Fraktion]]="","",VLOOKUP(Table1[[#This Row],[Verschluss - B3 - Fraktion]],'DD FD'!H:J,3,FALSE))</f>
        <v/>
      </c>
      <c r="NI116" s="574" t="str">
        <f>IF(Table1[[#This Row],[Verschluss - B3 - Gewicht (in G)]]="","",Table1[[#This Row],[Verschluss - B3 - Gewicht (in G)]])</f>
        <v/>
      </c>
      <c r="NJ116" s="574" t="str">
        <f>IF(Table1[[#This Row],[Verschluss - B3 - Lizenzierungs-pflichtig? (X=Ja)]]="","",Table1[[#This Row],[Verschluss - B3 - Lizenzierungs-pflichtig? (X=Ja)]])</f>
        <v/>
      </c>
      <c r="NK116" s="574" t="str">
        <f>IF(Table1[[#This Row],[Verschluss - B3 - Trennbar vom Hauptkörper? (X=Ja)]]="","",Table1[[#This Row],[Verschluss - B3 - Trennbar vom Hauptkörper? (X=Ja)]])</f>
        <v/>
      </c>
      <c r="NL116" s="577" t="str">
        <f>IF(Table1[[#This Row],[Verschluss - B3 - Virgin Material]]="","",VLOOKUP(Table1[[#This Row],[Verschluss - B3 - Virgin Material]],'DD FD'!AJ:AK,2,FALSE))</f>
        <v/>
      </c>
      <c r="NM116" s="578" t="str">
        <f>IF(Table1[[#This Row],[Verschluss - B3 - Virgin Material Anteil (in %)]]="","",Table1[[#This Row],[Verschluss - B3 - Virgin Material Anteil (in %)]])</f>
        <v/>
      </c>
      <c r="NN116" s="577" t="str">
        <f>IF(Table1[[#This Row],[Verschluss - B3 - Recyceltes Material]]="","",VLOOKUP(Table1[[#This Row],[Verschluss - B3 - Recyceltes Material]],'DD FD'!AL:AM,2,FALSE))</f>
        <v/>
      </c>
      <c r="NO116" s="578" t="str">
        <f>IF(Table1[[#This Row],[Verschluss - B3 - Recyceltes Material Anteil (in %)]]="","",Table1[[#This Row],[Verschluss - B3 - Recyceltes Material Anteil (in %)]])</f>
        <v/>
      </c>
      <c r="NP116" s="577" t="str">
        <f>IF(Table1[[#This Row],[Verschluss - B3 - Beschichtung]]="","",VLOOKUP(Table1[[#This Row],[Verschluss - B3 - Beschichtung]],'DD FD'!AE:AF,2,FALSE))</f>
        <v/>
      </c>
      <c r="NQ116" s="580" t="str">
        <f>IF(Table1[[#This Row],[Verschluss - B3 - Beschichtung Anteil (in %)]]="","",Table1[[#This Row],[Verschluss - B3 - Beschichtung Anteil (in %)]])</f>
        <v/>
      </c>
      <c r="NR116" s="576" t="str">
        <f>IF(Table1[[#This Row],[Etikett - B1 - Art]]="","",VLOOKUP(Table1[[#This Row],[Etikett - B1 - Art]],'DD FD'!F:G,2,FALSE))</f>
        <v/>
      </c>
      <c r="NS116" s="577" t="str">
        <f>IF(Table1[[#This Row],[Etikett - B1 - Fraktion]]="","",VLOOKUP(Table1[[#This Row],[Etikett - B1 - Fraktion]],'DD FD'!H:J,3,FALSE))</f>
        <v/>
      </c>
      <c r="NT116" s="574" t="str">
        <f>IF(Table1[[#This Row],[Etikett - B1 - Gewicht (in G)]]="","",Table1[[#This Row],[Etikett - B1 - Gewicht (in G)]])</f>
        <v/>
      </c>
      <c r="NU116" s="574" t="str">
        <f>IF(Table1[[#This Row],[Etikett - B1 - Lizenzierungs-pflichtig? (X=Ja)]]="","",Table1[[#This Row],[Etikett - B1 - Lizenzierungs-pflichtig? (X=Ja)]])</f>
        <v/>
      </c>
      <c r="NV116" s="574" t="str">
        <f>IF(Table1[[#This Row],[Etikett - B1 - Trennbar vom Hauptkörper? (X=Ja)]]="","",Table1[[#This Row],[Etikett - B1 - Trennbar vom Hauptkörper? (X=Ja)]])</f>
        <v/>
      </c>
      <c r="NW116" s="577" t="str">
        <f>IF(Table1[[#This Row],[Etikett - B1 - Virgin Material]]="","",VLOOKUP(Table1[[#This Row],[Etikett - B1 - Virgin Material]],'DD FD'!AJ:AK,2,FALSE))</f>
        <v/>
      </c>
      <c r="NX116" s="578" t="str">
        <f>IF(Table1[[#This Row],[Etikett - B1 - Virgin Material Anteil (in %)]]="","",Table1[[#This Row],[Etikett - B1 - Virgin Material Anteil (in %)]])</f>
        <v/>
      </c>
      <c r="NY116" s="577" t="str">
        <f>IF(Table1[[#This Row],[Etikett - B1 - Recyceltes Material]]="","",VLOOKUP(Table1[[#This Row],[Etikett - B1 - Recyceltes Material]],'DD FD'!AL:AM,2,FALSE))</f>
        <v/>
      </c>
      <c r="NZ116" s="578" t="str">
        <f>IF(Table1[[#This Row],[Etikett - B1 - Recyceltes Material Anteil (in %)]]="","",Table1[[#This Row],[Etikett - B1 - Recyceltes Material Anteil (in %)]])</f>
        <v/>
      </c>
      <c r="OA116" s="577" t="str">
        <f>IF(Table1[[#This Row],[Etikett - B1 - Beschichtung]]="","",VLOOKUP(Table1[[#This Row],[Etikett - B1 - Beschichtung]],'DD FD'!AE:AF,2,FALSE))</f>
        <v/>
      </c>
      <c r="OB116" s="580" t="str">
        <f>IF(Table1[[#This Row],[Etikett - B1 - Beschichtung Anteil (in %)]]="","",Table1[[#This Row],[Etikett - B1 - Beschichtung Anteil (in %)]])</f>
        <v/>
      </c>
      <c r="OC116" s="576" t="str">
        <f>IF(Table1[[#This Row],[Etikett - B2 - Art]]="","",VLOOKUP(Table1[[#This Row],[Etikett - B2 - Art]],'DD FD'!F:G,2,FALSE))</f>
        <v/>
      </c>
      <c r="OD116" s="577" t="str">
        <f>IF(Table1[[#This Row],[Etikett - B2 - Fraktion]]="","",VLOOKUP(Table1[[#This Row],[Etikett - B2 - Fraktion]],'DD FD'!H:J,3,FALSE))</f>
        <v/>
      </c>
      <c r="OE116" s="574" t="str">
        <f>IF(Table1[[#This Row],[Etikett - B2 - Gewicht (in G)]]="","",Table1[[#This Row],[Etikett - B2 - Gewicht (in G)]])</f>
        <v/>
      </c>
      <c r="OF116" s="574" t="str">
        <f>IF(Table1[[#This Row],[Etikett - B2 - Lizenzierungs-pflichtig? (X=Ja)]]="","",Table1[[#This Row],[Etikett - B2 - Lizenzierungs-pflichtig? (X=Ja)]])</f>
        <v/>
      </c>
      <c r="OG116" s="574" t="str">
        <f>IF(Table1[[#This Row],[Etikett - B2 - Trennbar vom Hauptkörper? (X=Ja)]]="","",Table1[[#This Row],[Etikett - B2 - Trennbar vom Hauptkörper? (X=Ja)]])</f>
        <v/>
      </c>
      <c r="OH116" s="577" t="str">
        <f>IF(Table1[[#This Row],[Etikett - B2 - Virgin Material]]="","",VLOOKUP(Table1[[#This Row],[Etikett - B2 - Virgin Material]],'DD FD'!AJ:AK,2,FALSE))</f>
        <v/>
      </c>
      <c r="OI116" s="578" t="str">
        <f>IF(Table1[[#This Row],[Etikett - B2 - Virgin Material Anteil (in %)]]="","",Table1[[#This Row],[Etikett - B2 - Virgin Material Anteil (in %)]])</f>
        <v/>
      </c>
      <c r="OJ116" s="577" t="str">
        <f>IF(Table1[[#This Row],[Etikett - B2 - Recyceltes Material]]="","",VLOOKUP(Table1[[#This Row],[Etikett - B2 - Recyceltes Material]],'DD FD'!AL:AM,2,FALSE))</f>
        <v/>
      </c>
      <c r="OK116" s="578" t="str">
        <f>IF(Table1[[#This Row],[Etikett - B2 - Recyceltes Material Anteil (in %)]]="","",Table1[[#This Row],[Etikett - B2 - Recyceltes Material Anteil (in %)]])</f>
        <v/>
      </c>
      <c r="OL116" s="577" t="str">
        <f>IF(Table1[[#This Row],[Etikett - B2 - Beschichtung]]="","",VLOOKUP(Table1[[#This Row],[Etikett - B2 - Beschichtung]],'DD FD'!AE:AF,2,FALSE))</f>
        <v/>
      </c>
      <c r="OM116" s="580" t="str">
        <f>IF(Table1[[#This Row],[Etikett - B2 - Beschichtung Anteil (in %)]]="","",Table1[[#This Row],[Etikett - B2 - Beschichtung Anteil (in %)]])</f>
        <v/>
      </c>
      <c r="ON116" s="576" t="str">
        <f>IF(Table1[[#This Row],[Etikett - B3 - Art]]="","",VLOOKUP(Table1[[#This Row],[Etikett - B3 - Art]],'DD FD'!F:G,2,FALSE))</f>
        <v/>
      </c>
      <c r="OO116" s="577" t="str">
        <f>IF(Table1[[#This Row],[Etikett - B3 - Fraktion]]="","",VLOOKUP(Table1[[#This Row],[Etikett - B3 - Fraktion]],'DD FD'!H:J,3,FALSE))</f>
        <v/>
      </c>
      <c r="OP116" s="574" t="str">
        <f>IF(Table1[[#This Row],[Etikett - B3 - Gewicht (in G)]]="","",Table1[[#This Row],[Etikett - B3 - Gewicht (in G)]])</f>
        <v/>
      </c>
      <c r="OQ116" s="574" t="str">
        <f>IF(Table1[[#This Row],[Etikett - B3 - Lizenzierungs-pflichtig? (X=Ja)]]="","",Table1[[#This Row],[Etikett - B3 - Lizenzierungs-pflichtig? (X=Ja)]])</f>
        <v/>
      </c>
      <c r="OR116" s="574" t="str">
        <f>IF(Table1[[#This Row],[Etikett - B3 - Trennbar vom Hauptkörper? (X=Ja)]]="","",Table1[[#This Row],[Etikett - B3 - Trennbar vom Hauptkörper? (X=Ja)]])</f>
        <v/>
      </c>
      <c r="OS116" s="577" t="str">
        <f>IF(Table1[[#This Row],[Etikett - B3 - Virgin Material]]="","",VLOOKUP(Table1[[#This Row],[Etikett - B3 - Virgin Material]],'DD FD'!AJ:AK,2,FALSE))</f>
        <v/>
      </c>
      <c r="OT116" s="578" t="str">
        <f>IF(Table1[[#This Row],[Etikett - B3 - Virgin Material Anteil (in %)]]="","",Table1[[#This Row],[Etikett - B3 - Virgin Material Anteil (in %)]])</f>
        <v/>
      </c>
      <c r="OU116" s="577" t="str">
        <f>IF(Table1[[#This Row],[Etikett - B3 - Recyceltes Material]]="","",VLOOKUP(Table1[[#This Row],[Etikett - B3 - Recyceltes Material]],'DD FD'!AL:AM,2,FALSE))</f>
        <v/>
      </c>
      <c r="OV116" s="578" t="str">
        <f>IF(Table1[[#This Row],[Etikett - B3 - Recyceltes Material Anteil (in %)]]="","",Table1[[#This Row],[Etikett - B3 - Recyceltes Material Anteil (in %)]])</f>
        <v/>
      </c>
      <c r="OW116" s="577" t="str">
        <f>IF(Table1[[#This Row],[Etikett - B3 - Beschichtung]]="","",VLOOKUP(Table1[[#This Row],[Etikett - B3 - Beschichtung]],'DD FD'!AE:AF,2,FALSE))</f>
        <v/>
      </c>
      <c r="OX116" s="613" t="str">
        <f>IF(Table1[[#This Row],[Etikett - B3 - Beschichtung Anteil (in %)]]="","",Table1[[#This Row],[Etikett - B3 - Beschichtung Anteil (in %)]])</f>
        <v/>
      </c>
      <c r="OY116" s="618">
        <f>ROUNDUP(SUM(
IF(AND(LH116='DD FD'!$J$7,LJ116='DD FD'!$AI$3),LI116,0),
IF(AND(LR116='DD FD'!$J$7,LT116='DD FD'!$AI$3),LS116,0),
IF(AND(MB116='DD FD'!$J$7,MD116='DD FD'!$AI$3),MC116,0),
IF(AND(ML116='DD FD'!$J$7,MN116='DD FD'!$AI$3),MM116,0),
IF(AND(MW116='DD FD'!$J$7,MY116='DD FD'!$AI$3),MX116,0),
IF(AND(NH116='DD FD'!$J$7,NJ116='DD FD'!$AI$3),NI116,0),
IF(AND(NS116='DD FD'!$J$7,NU116='DD FD'!$AI$3),NT116,0),
IF(AND(OD116='DD FD'!$J$7,OF116='DD FD'!$AI$3),OE116,0),
IF(AND(OO116='DD FD'!$J$7,OQ116='DD FD'!$AI$3),OP116,0),
),2)</f>
        <v>0</v>
      </c>
      <c r="OZ116" s="617">
        <f>ROUNDUP(SUM(
IF(AND(LH116='DD FD'!$J$6,LJ116='DD FD'!$AI$3),LI116,0),
IF(AND(LR116='DD FD'!$J$6,LT116='DD FD'!$AI$3),LS116,0),
IF(AND(MB116='DD FD'!$J$6,MD116='DD FD'!$AI$3),MC116,0),
IF(AND(ML116='DD FD'!$J$6,MN116='DD FD'!$AI$3),MM116,0),
IF(AND(MW116='DD FD'!$J$6,MY116='DD FD'!$AI$3),MX116,0),
IF(AND(NH116='DD FD'!$J$6,NJ116='DD FD'!$AI$3),NI116,0),
IF(AND(NS116='DD FD'!$J$6,NU116='DD FD'!$AI$3),NT116,0),
IF(AND(OD116='DD FD'!$J$6,OF116='DD FD'!$AI$3),OE116,0),
IF(AND(OO116='DD FD'!$J$6,OQ116='DD FD'!$AI$3),OP116,0),
),2)</f>
        <v>0</v>
      </c>
      <c r="PA116" s="617">
        <f>ROUNDUP(SUM(
IF(AND(LH116='DD FD'!$J$10,LJ116='DD FD'!$AI$3),LI116,0),
IF(AND(LR116='DD FD'!$J$10,LT116='DD FD'!$AI$3),LS116,0),
IF(AND(MB116='DD FD'!$J$10,MD116='DD FD'!$AI$3),MC116,0),
IF(AND(ML116='DD FD'!$J$10,MN116='DD FD'!$AI$3),MM116,0),
IF(AND(MW116='DD FD'!$J$10,MY116='DD FD'!$AI$3),MX116,0),
IF(AND(NH116='DD FD'!$J$10,NJ116='DD FD'!$AI$3),NI116,0),
IF(AND(NS116='DD FD'!$J$10,NU116='DD FD'!$AI$3),NT116,0),
IF(AND(OD116='DD FD'!$J$10,OF116='DD FD'!$AI$3),OE116,0),
IF(AND(OO116='DD FD'!$J$10,OQ116='DD FD'!$AI$3),OP116,0),
),2)</f>
        <v>0</v>
      </c>
      <c r="PB116" s="617">
        <f>ROUNDUP(SUM(
IF(AND(LH116='DD FD'!$J$8,LJ116='DD FD'!$AI$3),LI116,0),
IF(AND(LR116='DD FD'!$J$8,LT116='DD FD'!$AI$3),LS116,0),
IF(AND(MB116='DD FD'!$J$8,MD116='DD FD'!$AI$3),MC116,0),
IF(AND(ML116='DD FD'!$J$8,MN116='DD FD'!$AI$3),MM116,0),
IF(AND(MW116='DD FD'!$J$8,MY116='DD FD'!$AI$3),MX116,0),
IF(AND(NH116='DD FD'!$J$8,NJ116='DD FD'!$AI$3),NI116,0),
IF(AND(NS116='DD FD'!$J$8,NU116='DD FD'!$AI$3),NT116,0),
IF(AND(OD116='DD FD'!$J$8,OF116='DD FD'!$AI$3),OE116,0),
IF(AND(OO116='DD FD'!$J$8,OQ116='DD FD'!$AI$3),OP116,0),
),2)</f>
        <v>0</v>
      </c>
      <c r="PC116" s="617">
        <f>ROUNDUP(SUM(
IF(AND(LH116='DD FD'!$J$5,LJ116='DD FD'!$AI$3),LI116,0),
IF(AND(LR116='DD FD'!$J$5,LT116='DD FD'!$AI$3),LS116,0),
IF(AND(MB116='DD FD'!$J$5,MD116='DD FD'!$AI$3),MC116,0),
IF(AND(ML116='DD FD'!$J$5,MN116='DD FD'!$AI$3),MM116,0),
IF(AND(MW116='DD FD'!$J$5,MY116='DD FD'!$AI$3),MX116,0),
IF(AND(NH116='DD FD'!$J$5,NJ116='DD FD'!$AI$3),NI116,0),
IF(AND(NS116='DD FD'!$J$5,NU116='DD FD'!$AI$3),NT116,0),
IF(AND(OD116='DD FD'!$J$5,OF116='DD FD'!$AI$3),OE116,0),
IF(AND(OO116='DD FD'!$J$5,OQ116='DD FD'!$AI$3),OP116,0),
),2)</f>
        <v>0</v>
      </c>
      <c r="PD116" s="617">
        <f>ROUNDUP(SUM(
IF(AND(LH116='DD FD'!$J$9,LJ116='DD FD'!$AI$3),LI116,0),
IF(AND(LR116='DD FD'!$J$9,LT116='DD FD'!$AI$3),LS116,0),
IF(AND(MB116='DD FD'!$J$9,MD116='DD FD'!$AI$3),MC116,0),
IF(AND(ML116='DD FD'!$J$9,MN116='DD FD'!$AI$3),MM116,0),
IF(AND(MW116='DD FD'!$J$9,MY116='DD FD'!$AI$3),MX116,0),
IF(AND(NH116='DD FD'!$J$9,NJ116='DD FD'!$AI$3),NI116,0),
IF(AND(NS116='DD FD'!$J$9,NU116='DD FD'!$AI$3),NT116,0),
IF(AND(OD116='DD FD'!$J$9,OF116='DD FD'!$AI$3),OE116,0),
IF(AND(OO116='DD FD'!$J$9,OQ116='DD FD'!$AI$3),OP116,0),
),2)</f>
        <v>0</v>
      </c>
      <c r="PE116" s="617">
        <f>ROUNDUP(SUM(
IF(AND(LH116='DD FD'!$J$4,LJ116='DD FD'!$AI$3),LI116,0),
IF(AND(LR116='DD FD'!$J$4,LT116='DD FD'!$AI$3),LS116,0),
IF(AND(MB116='DD FD'!$J$4,MD116='DD FD'!$AI$3),MC116,0),
IF(AND(ML116='DD FD'!$J$4,MN116='DD FD'!$AI$3),MM116,0),
IF(AND(MW116='DD FD'!$J$4,MY116='DD FD'!$AI$3),MX116,0),
IF(AND(NH116='DD FD'!$J$4,NJ116='DD FD'!$AI$3),NI116,0),
IF(AND(NS116='DD FD'!$J$4,NU116='DD FD'!$AI$3),NT116,0),
IF(AND(OD116='DD FD'!$J$4,OF116='DD FD'!$AI$3),OE116,0),
IF(AND(OO116='DD FD'!$J$4,OQ116='DD FD'!$AI$3),OP116,0),
),2)</f>
        <v>0</v>
      </c>
      <c r="PF116" s="619">
        <f>ROUNDUP(SUM(
IF(AND(LH116='DD FD'!$J$11,LJ116='DD FD'!$AI$3),LI116,0),
IF(AND(LR116='DD FD'!$J$11,LT116='DD FD'!$AI$3),LS116,0),
IF(AND(MB116='DD FD'!$J$11,MD116='DD FD'!$AI$3),MC116,0),
IF(AND(ML116='DD FD'!$J$11,MN116='DD FD'!$AI$3),MM116,0),
IF(AND(MW116='DD FD'!$J$11,MY116='DD FD'!$AI$3),MX116,0),
IF(AND(NH116='DD FD'!$J$11,NJ116='DD FD'!$AI$3),NI116,0),
IF(AND(NS116='DD FD'!$J$11,NU116='DD FD'!$AI$3),NT116,0),
IF(AND(OD116='DD FD'!$J$11,OF116='DD FD'!$AI$3),OE116,0),
IF(AND(OO116='DD FD'!$J$11,OQ116='DD FD'!$AI$3),OP116,0),
),2)</f>
        <v>0</v>
      </c>
    </row>
    <row r="117" spans="1:422">
      <c r="A117" s="806"/>
      <c r="B117" s="934"/>
      <c r="C117" s="247"/>
      <c r="D117" s="842"/>
      <c r="E117" s="247"/>
      <c r="F117" s="158"/>
      <c r="G117" s="710"/>
      <c r="H117" s="712"/>
      <c r="I117" s="936"/>
      <c r="J117" s="803"/>
      <c r="K117" s="150"/>
      <c r="L117" s="146" t="str">
        <f t="shared" si="27"/>
        <v/>
      </c>
      <c r="M117" s="501" t="str">
        <f t="shared" si="44"/>
        <v/>
      </c>
      <c r="N117" s="504"/>
      <c r="O117" s="113" t="str">
        <f t="shared" si="45"/>
        <v/>
      </c>
      <c r="P117" s="114" t="str">
        <f t="shared" si="28"/>
        <v/>
      </c>
      <c r="Q117" s="152"/>
      <c r="R117" s="152"/>
      <c r="S117" s="115" t="str">
        <f t="shared" si="46"/>
        <v/>
      </c>
      <c r="T117" s="159"/>
      <c r="U117" s="159"/>
      <c r="V117" s="157"/>
      <c r="W117" s="157"/>
      <c r="X117" s="157"/>
      <c r="Y117" s="772"/>
      <c r="Z117" s="158"/>
      <c r="AA117" s="144"/>
      <c r="AB117" s="112"/>
      <c r="AC117" s="153"/>
      <c r="AD117" s="153"/>
      <c r="AE117" s="153"/>
      <c r="AF117" s="153"/>
      <c r="AG117" s="153"/>
      <c r="AH117" s="153"/>
      <c r="AI117" s="152"/>
      <c r="AJ117" s="158"/>
      <c r="AK117" s="158"/>
      <c r="AL117" s="158"/>
      <c r="AM117" s="116" t="str">
        <f t="shared" si="47"/>
        <v/>
      </c>
      <c r="AN117" s="116" t="str">
        <f t="shared" si="48"/>
        <v/>
      </c>
      <c r="AO117" s="324"/>
      <c r="AP117" s="503"/>
      <c r="AQ117" s="487" t="str">
        <f t="shared" si="49"/>
        <v/>
      </c>
      <c r="AR117" s="113" t="str">
        <f t="shared" si="29"/>
        <v/>
      </c>
      <c r="AS117" s="113" t="str">
        <f t="shared" si="30"/>
        <v/>
      </c>
      <c r="AT117" s="113" t="str">
        <f t="shared" si="31"/>
        <v/>
      </c>
      <c r="AU117" s="113" t="str">
        <f t="shared" si="32"/>
        <v/>
      </c>
      <c r="AV117" s="159"/>
      <c r="AW117" s="157"/>
      <c r="AX117" s="157"/>
      <c r="AY117" s="157"/>
      <c r="AZ117" s="157"/>
      <c r="BA117" s="116" t="str">
        <f t="shared" si="33"/>
        <v/>
      </c>
      <c r="BB117" s="316"/>
      <c r="BC117" s="116" t="str">
        <f t="shared" si="34"/>
        <v/>
      </c>
      <c r="BD117" s="133" t="str">
        <f t="shared" si="35"/>
        <v/>
      </c>
      <c r="BE117" s="157"/>
      <c r="BF117" s="1180"/>
      <c r="BG117" s="1180"/>
      <c r="BH117" s="158"/>
      <c r="BI117" s="490"/>
      <c r="BJ117" s="514" t="str">
        <f t="shared" si="50"/>
        <v/>
      </c>
      <c r="BK117" s="789"/>
      <c r="BL117" s="116" t="str">
        <f t="shared" si="51"/>
        <v/>
      </c>
      <c r="BM117" s="144"/>
      <c r="BN117" s="144"/>
      <c r="BO117" s="144"/>
      <c r="BP117" s="790"/>
      <c r="BQ117" s="790"/>
      <c r="BR117" s="790"/>
      <c r="BS117" s="116" t="str">
        <f t="shared" si="36"/>
        <v/>
      </c>
      <c r="BT117" s="790"/>
      <c r="BU117" s="808" t="str">
        <f t="shared" si="37"/>
        <v/>
      </c>
      <c r="BV117" s="791"/>
      <c r="BW117" s="144"/>
      <c r="BX117" s="20"/>
      <c r="BY117" s="20"/>
      <c r="BZ117" s="20"/>
      <c r="CA117" s="792"/>
      <c r="CB117" s="1201"/>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c r="DL117" s="144"/>
      <c r="DM117" s="144"/>
      <c r="DN117" s="144"/>
      <c r="DO117" s="144"/>
      <c r="DP117" s="144"/>
      <c r="DQ117" s="144"/>
      <c r="DR117" s="144"/>
      <c r="DS117" s="144"/>
      <c r="DT117" s="144"/>
      <c r="DU117" s="144"/>
      <c r="DV117" s="144"/>
      <c r="DW117" s="144"/>
      <c r="DX117" s="144"/>
      <c r="DY117" s="144"/>
      <c r="DZ117" s="144"/>
      <c r="EA117" s="144"/>
      <c r="EB117" s="144"/>
      <c r="EC117" s="144"/>
      <c r="ED117" s="782" t="str">
        <f t="shared" si="52"/>
        <v/>
      </c>
      <c r="EE117" s="519"/>
      <c r="EF117" s="793"/>
      <c r="EG117" s="519"/>
      <c r="EH117" s="794"/>
      <c r="EI117" s="790"/>
      <c r="EJ117" s="794"/>
      <c r="EK117" s="794"/>
      <c r="EL117" s="790"/>
      <c r="EM117" s="790"/>
      <c r="EN117" s="790"/>
      <c r="EO117" s="112" t="str">
        <f t="shared" si="38"/>
        <v/>
      </c>
      <c r="EP117" s="790"/>
      <c r="EQ117" s="488" t="str">
        <f t="shared" si="39"/>
        <v/>
      </c>
      <c r="ER117" s="1100"/>
      <c r="ES117" s="1099" t="str">
        <f t="shared" si="53"/>
        <v/>
      </c>
      <c r="ET117" s="525"/>
      <c r="EU117" s="148"/>
      <c r="EV117" s="148"/>
      <c r="EW117" s="148"/>
      <c r="EX117" s="148"/>
      <c r="EY117" s="148"/>
      <c r="EZ117" s="148"/>
      <c r="FA117" s="148"/>
      <c r="FB117" s="148"/>
      <c r="FC117" s="148"/>
      <c r="FD117" s="148"/>
      <c r="FE117" s="148"/>
      <c r="FF117" s="148"/>
      <c r="FG117" s="148"/>
      <c r="FH117" s="148"/>
      <c r="FI117" s="528"/>
      <c r="FJ117" s="513" t="str">
        <f t="shared" si="40"/>
        <v/>
      </c>
      <c r="FK117" s="158"/>
      <c r="FL117" s="850"/>
      <c r="FM117" s="850"/>
      <c r="FN117" s="850"/>
      <c r="FO117" s="850"/>
      <c r="FP117" s="850"/>
      <c r="FQ117" s="850"/>
      <c r="FR117" s="157"/>
      <c r="FS117" s="143"/>
      <c r="FT117" s="143"/>
      <c r="FU117" s="847" t="str">
        <f t="shared" si="41"/>
        <v/>
      </c>
      <c r="FV117" s="555"/>
      <c r="FW117" s="523" t="str">
        <f>IF(Table1[[#This Row],[Nonfood Inhaltstoffe - Komponente]]="","",VLOOKUP(Table1[[#This Row],[Nonfood Inhaltstoffe - Komponente]],'Dropdown Auswahl'!BJ:BK,2,FALSE))</f>
        <v/>
      </c>
      <c r="FX117" s="1013"/>
      <c r="FY117" s="1011" t="str">
        <f t="shared" si="42"/>
        <v/>
      </c>
      <c r="FZ117" s="152"/>
      <c r="GA117" s="152"/>
      <c r="GB117" s="152"/>
      <c r="GC117" s="529" t="str">
        <f t="shared" si="43"/>
        <v/>
      </c>
      <c r="GG117" s="21"/>
      <c r="GH117" s="21"/>
      <c r="GI117" s="1019"/>
      <c r="GJ117" s="1016" t="str">
        <f>IF(Table1[[#This Row],[Global Trade Item Number (GTIN)]]="","",Table1[[#This Row],[Global Trade Item Number (GTIN)]])</f>
        <v/>
      </c>
      <c r="GK117" s="555" t="str">
        <f>IF(Table1[[#This Row],[WAWI-Nr./ Kreditoren-Nummer
(ASDV)]]&lt;&gt;"",Table1[[#This Row],[WAWI-Nr./ Kreditoren-Nummer
(ASDV)]],"")</f>
        <v/>
      </c>
      <c r="GL117" s="165"/>
      <c r="GM117" s="165"/>
      <c r="GN117" s="165"/>
      <c r="GO117" s="485"/>
      <c r="GP117" s="534"/>
      <c r="GQ117" s="533"/>
      <c r="GR117" s="486"/>
      <c r="GS117" s="486"/>
      <c r="GT117" s="486"/>
      <c r="GU117" s="486"/>
      <c r="GV117" s="486"/>
      <c r="GW117" s="542"/>
      <c r="GX117" s="538"/>
      <c r="GY117" s="144"/>
      <c r="GZ117" s="480"/>
      <c r="HA117" s="158"/>
      <c r="HB117" s="480"/>
      <c r="HC117" s="480"/>
      <c r="HD117" s="480"/>
      <c r="HE117" s="480"/>
      <c r="HF117" s="480"/>
      <c r="HG117" s="480"/>
      <c r="HH117" s="538"/>
      <c r="HI117" s="480"/>
      <c r="HJ117" s="480"/>
      <c r="HK117" s="480"/>
      <c r="HL117" s="480"/>
      <c r="HM117" s="480"/>
      <c r="HN117" s="480"/>
      <c r="HO117" s="480"/>
      <c r="HP117" s="480"/>
      <c r="HQ117" s="480"/>
      <c r="HR117" s="538"/>
      <c r="HS117" s="480"/>
      <c r="HT117" s="480"/>
      <c r="HU117" s="480"/>
      <c r="HV117" s="480"/>
      <c r="HW117" s="480"/>
      <c r="HX117" s="480"/>
      <c r="HY117" s="480"/>
      <c r="HZ117" s="480"/>
      <c r="IA117" s="480"/>
      <c r="IB117" s="538"/>
      <c r="IC117" s="480"/>
      <c r="ID117" s="480"/>
      <c r="IE117" s="480"/>
      <c r="IF117" s="480"/>
      <c r="IG117" s="480"/>
      <c r="IH117" s="480"/>
      <c r="II117" s="480"/>
      <c r="IJ117" s="480"/>
      <c r="IK117" s="480"/>
      <c r="IL117" s="480"/>
      <c r="IM117" s="538"/>
      <c r="IN117" s="480"/>
      <c r="IO117" s="480"/>
      <c r="IP117" s="480"/>
      <c r="IQ117" s="480"/>
      <c r="IR117" s="480"/>
      <c r="IS117" s="480"/>
      <c r="IT117" s="480"/>
      <c r="IU117" s="480"/>
      <c r="IV117" s="480"/>
      <c r="IW117" s="480"/>
      <c r="IX117" s="538"/>
      <c r="IY117" s="480"/>
      <c r="IZ117" s="480"/>
      <c r="JA117" s="480"/>
      <c r="JB117" s="480"/>
      <c r="JC117" s="480"/>
      <c r="JD117" s="480"/>
      <c r="JE117" s="480"/>
      <c r="JF117" s="480"/>
      <c r="JG117" s="480"/>
      <c r="JH117" s="480"/>
      <c r="JI117" s="538"/>
      <c r="JJ117" s="480"/>
      <c r="JK117" s="480"/>
      <c r="JL117" s="480"/>
      <c r="JM117" s="480"/>
      <c r="JN117" s="480"/>
      <c r="JO117" s="480"/>
      <c r="JP117" s="480"/>
      <c r="JQ117" s="480"/>
      <c r="JR117" s="480"/>
      <c r="JS117" s="590"/>
      <c r="JT117" s="538"/>
      <c r="JU117" s="480"/>
      <c r="JV117" s="480"/>
      <c r="JW117" s="480"/>
      <c r="JX117" s="480"/>
      <c r="JY117" s="480"/>
      <c r="JZ117" s="480"/>
      <c r="KA117" s="480"/>
      <c r="KB117" s="480"/>
      <c r="KC117" s="480"/>
      <c r="KD117" s="480"/>
      <c r="KE117" s="538"/>
      <c r="KF117" s="480"/>
      <c r="KG117" s="480"/>
      <c r="KH117" s="480"/>
      <c r="KI117" s="480"/>
      <c r="KJ117" s="480"/>
      <c r="KK117" s="480"/>
      <c r="KL117" s="480"/>
      <c r="KM117" s="480"/>
      <c r="KN117" s="480"/>
      <c r="KO117" s="480"/>
      <c r="KR117" s="568" t="str">
        <f>IF(Table1[[#This Row],[GTIN]]&lt;&gt;"",Table1[[#This Row],[GTIN]],"")</f>
        <v/>
      </c>
      <c r="KS117" s="569" t="str">
        <f>Table1[[#This Row],[Kreditor]]</f>
        <v/>
      </c>
      <c r="KT117" s="570" t="str">
        <f>IF(Table1[[#This Row],[Gültig ab (Datum)]]&lt;&gt;"",Table1[[#This Row],[Gültig ab (Datum)]],"")</f>
        <v/>
      </c>
      <c r="KU117" s="570"/>
      <c r="KV117" s="583" t="str">
        <f>IF(Table1[[#This Row],[Artikel verpackt? 
(X=Ja)]]="","",Table1[[#This Row],[Artikel verpackt? 
(X=Ja)]])</f>
        <v/>
      </c>
      <c r="KW117" s="571" t="str">
        <f>IF(Table1[[#This Row],[Verpackung recyclingfähig?
(X=Ja)]]="","",Table1[[#This Row],[Verpackung recyclingfähig?
(X=Ja)]])</f>
        <v/>
      </c>
      <c r="KX117" s="572"/>
      <c r="KY117" s="573"/>
      <c r="KZ117" s="574"/>
      <c r="LA117" s="574"/>
      <c r="LB117" s="574"/>
      <c r="LC117" s="574"/>
      <c r="LD117" s="574"/>
      <c r="LE117" s="574"/>
      <c r="LF117" s="575"/>
      <c r="LG117" s="576" t="str">
        <f>IF(Table1[[#This Row],[Hauptkörper - B1 - Art]]="","",VLOOKUP(Table1[[#This Row],[Hauptkörper - B1 - Art]],'DD FD'!B:C,2,FALSE))</f>
        <v/>
      </c>
      <c r="LH117" s="577" t="str">
        <f>IF(Table1[[#This Row],[Hauptkörper - B1 - Fraktion]]="","",VLOOKUP(Table1[[#This Row],[Hauptkörper - B1 - Fraktion]],'DD FD'!H:J,3,FALSE))</f>
        <v/>
      </c>
      <c r="LI117" s="574" t="str">
        <f>IF(Table1[[#This Row],[Hauptkörper - B1 - Gewicht
(in G)]]="","",Table1[[#This Row],[Hauptkörper - B1 - Gewicht
(in G)]])</f>
        <v/>
      </c>
      <c r="LJ117" s="574" t="str">
        <f>IF(Table1[[#This Row],[Hauptkörper - B1 - Lizenzierungs-pflichtig? (X=Ja)]]="","",Table1[[#This Row],[Hauptkörper - B1 - Lizenzierungs-pflichtig? (X=Ja)]])</f>
        <v/>
      </c>
      <c r="LK117" s="577" t="str">
        <f>IF(Table1[[#This Row],[Hauptkörper - B1 - Virgin Material]]="","",VLOOKUP(Table1[[#This Row],[Hauptkörper - B1 - Virgin Material]],'DD FD'!AJ:AK,2,FALSE))</f>
        <v/>
      </c>
      <c r="LL117" s="578" t="str">
        <f>IF(Table1[[#This Row],[Hauptkörper - B1 - Virgin Material Anteil (in %)]]="","",Table1[[#This Row],[Hauptkörper - B1 - Virgin Material Anteil (in %)]])</f>
        <v/>
      </c>
      <c r="LM117" s="577" t="str">
        <f>IF(Table1[[#This Row],[Hauptkörper - B1 - Recyceltes Material]]="","",VLOOKUP(Table1[[#This Row],[Hauptkörper - B1 - Recyceltes Material]],'DD FD'!AL:AM,2,FALSE))</f>
        <v/>
      </c>
      <c r="LN117" s="578" t="str">
        <f>IF(Table1[[#This Row],[Hauptkörper - B1 - Recyceltes Material Anteil (in %)]]="","",Table1[[#This Row],[Hauptkörper - B1 - Recyceltes Material Anteil (in %)]])</f>
        <v/>
      </c>
      <c r="LO117" s="579" t="str">
        <f>IF(Table1[[#This Row],[Hauptkörper - B1 - Beschichtung]]="","",VLOOKUP(Table1[[#This Row],[Hauptkörper - B1 - Beschichtung]],'DD FD'!AE:AF,2,FALSE))</f>
        <v/>
      </c>
      <c r="LP117" s="580" t="str">
        <f>IF(Table1[[#This Row],[Hauptkörper - B1 - Beschichtung Anteil (in %)]]="","",Table1[[#This Row],[Hauptkörper - B1 - Beschichtung Anteil (in %)]])</f>
        <v/>
      </c>
      <c r="LQ117" s="576" t="str">
        <f>IF(Table1[[#This Row],[Hauptkörper - B2 - Art]]="","",VLOOKUP(Table1[[#This Row],[Hauptkörper - B2 - Art]],'DD FD'!B:C,2,FALSE))</f>
        <v/>
      </c>
      <c r="LR117" s="577" t="str">
        <f>IF(Table1[[#This Row],[Hauptkörper - B2 - Fraktion]]="","",VLOOKUP(Table1[[#This Row],[Hauptkörper - B2 - Fraktion]],'DD FD'!H:J,3,FALSE))</f>
        <v/>
      </c>
      <c r="LS117" s="574" t="str">
        <f>IF(Table1[[#This Row],[Hauptkörper - B2 - Gewicht
(in G)]]="","",Table1[[#This Row],[Hauptkörper - B2 - Gewicht
(in G)]])</f>
        <v/>
      </c>
      <c r="LT117" s="574" t="str">
        <f>IF(Table1[[#This Row],[Hauptkörper - B2 - Lizenzierungs-pflichtig? (X=Ja)]]="","",Table1[[#This Row],[Hauptkörper - B2 - Lizenzierungs-pflichtig? (X=Ja)]])</f>
        <v/>
      </c>
      <c r="LU117" s="577" t="str">
        <f>IF(Table1[[#This Row],[Hauptkörper - B2 - Virgin Material]]="","",VLOOKUP(Table1[[#This Row],[Hauptkörper - B2 - Virgin Material]],'DD FD'!AJ:AK,2,FALSE))</f>
        <v/>
      </c>
      <c r="LV117" s="578" t="str">
        <f>IF(Table1[[#This Row],[Hauptkörper - B2 - Virgin Material Anteil (in %)]]="","",Table1[[#This Row],[Hauptkörper - B2 - Virgin Material Anteil (in %)]])</f>
        <v/>
      </c>
      <c r="LW117" s="577" t="str">
        <f>IF(Table1[[#This Row],[Hauptkörper - B2 - Recyceltes Material]]="","",VLOOKUP(Table1[[#This Row],[Hauptkörper - B2 - Recyceltes Material]],'DD FD'!AL:AM,2,FALSE))</f>
        <v/>
      </c>
      <c r="LX117" s="578" t="str">
        <f>IF(Table1[[#This Row],[Hauptkörper - B2 - Recyceltes Material Anteil (in %)]]="","",Table1[[#This Row],[Hauptkörper - B2 - Recyceltes Material Anteil (in %)]])</f>
        <v/>
      </c>
      <c r="LY117" s="577" t="str">
        <f>IF(Table1[[#This Row],[Hauptkörper - B2 - Beschichtung]]="","",VLOOKUP(Table1[[#This Row],[Hauptkörper - B2 - Beschichtung]],'DD FD'!AE:AF,2,FALSE))</f>
        <v/>
      </c>
      <c r="LZ117" s="580" t="str">
        <f>IF(Table1[[#This Row],[Hauptkörper - B2 - Beschichtung Anteil (in %)]]="","",Table1[[#This Row],[Hauptkörper - B2 - Beschichtung Anteil (in %)]])</f>
        <v/>
      </c>
      <c r="MA117" s="576" t="str">
        <f>IF(Table1[[#This Row],[Hauptkörper - B3 - Art]]="","",VLOOKUP(Table1[[#This Row],[Hauptkörper - B3 - Art]],'DD FD'!B:C,2,FALSE))</f>
        <v/>
      </c>
      <c r="MB117" s="577" t="str">
        <f>IF(Table1[[#This Row],[Hauptkörper - B3 - Fraktion]]="","",VLOOKUP(Table1[[#This Row],[Hauptkörper - B3 - Fraktion]],'DD FD'!H:J,3,FALSE))</f>
        <v/>
      </c>
      <c r="MC117" s="574" t="str">
        <f>IF(Table1[[#This Row],[Hauptkörper - B3 - Gewicht
(in G)]]="","",Table1[[#This Row],[Hauptkörper - B3 - Gewicht
(in G)]])</f>
        <v/>
      </c>
      <c r="MD117" s="574" t="str">
        <f>IF(Table1[[#This Row],[Hauptkörper - B3 - Lizenzierungs-pflichtig? (X=Ja)]]="","",Table1[[#This Row],[Hauptkörper - B3 - Lizenzierungs-pflichtig? (X=Ja)]])</f>
        <v/>
      </c>
      <c r="ME117" s="577" t="str">
        <f>IF(Table1[[#This Row],[Hauptkörper - B3 - Virgin Material]]="","",VLOOKUP(Table1[[#This Row],[Hauptkörper - B3 - Virgin Material]],'DD FD'!AJ:AK,2,FALSE))</f>
        <v/>
      </c>
      <c r="MF117" s="578" t="str">
        <f>IF(Table1[[#This Row],[Hauptkörper - B3 - Virgin Material Anteil (in %)]]="","",Table1[[#This Row],[Hauptkörper - B3 - Virgin Material Anteil (in %)]])</f>
        <v/>
      </c>
      <c r="MG117" s="577" t="str">
        <f>IF(Table1[[#This Row],[Hauptkörper - B3 - Recyceltes Material]]="","",VLOOKUP(Table1[[#This Row],[Hauptkörper - B3 - Recyceltes Material]],'DD FD'!AL:AM,2,FALSE))</f>
        <v/>
      </c>
      <c r="MH117" s="578" t="str">
        <f>IF(Table1[[#This Row],[Hauptkörper - B3 - Recyceltes Material Anteil (in %)]]="","",Table1[[#This Row],[Hauptkörper - B3 - Recyceltes Material Anteil (in %)]])</f>
        <v/>
      </c>
      <c r="MI117" s="577" t="str">
        <f>IF(Table1[[#This Row],[Hauptkörper - B3 - Beschichtung]]="","",VLOOKUP(Table1[[#This Row],[Hauptkörper - B3 - Beschichtung]],'DD FD'!AE:AF,2,FALSE))</f>
        <v/>
      </c>
      <c r="MJ117" s="580" t="str">
        <f>IF(Table1[[#This Row],[Hauptkörper - B3 - Beschichtung Anteil (in %)]]="","",Table1[[#This Row],[Hauptkörper - B3 - Beschichtung Anteil (in %)]])</f>
        <v/>
      </c>
      <c r="MK117" s="576" t="str">
        <f>IF(Table1[[#This Row],[Verschluss - B1 - Art]]="","",VLOOKUP(Table1[[#This Row],[Verschluss - B1 - Art]],'DD FD'!D:E,2,FALSE))</f>
        <v/>
      </c>
      <c r="ML117" s="577" t="str">
        <f>IF(Table1[[#This Row],[Verschluss - B1 - Fraktion]]="","",VLOOKUP(Table1[[#This Row],[Verschluss - B1 - Fraktion]],'DD FD'!H:J,3,FALSE))</f>
        <v/>
      </c>
      <c r="MM117" s="574" t="str">
        <f>IF(Table1[[#This Row],[Verschluss - B1 - Gewicht (in G)]]="","",Table1[[#This Row],[Verschluss - B1 - Gewicht (in G)]])</f>
        <v/>
      </c>
      <c r="MN117" s="574" t="str">
        <f>IF(Table1[[#This Row],[Verschluss - B1 - Lizenzierungs-pflichtig? (X=Ja)]]="","",Table1[[#This Row],[Verschluss - B1 - Lizenzierungs-pflichtig? (X=Ja)]])</f>
        <v/>
      </c>
      <c r="MO117" s="574" t="str">
        <f>IF(Table1[[#This Row],[Verschluss - B1 - Trennbar vom Hauptkörper? (X=Ja)]]="","",Table1[[#This Row],[Verschluss - B1 - Trennbar vom Hauptkörper? (X=Ja)]])</f>
        <v/>
      </c>
      <c r="MP117" s="577" t="str">
        <f>IF(Table1[[#This Row],[Verschluss - B1 - Virgin Material]]="","",VLOOKUP(Table1[[#This Row],[Verschluss - B1 - Virgin Material]],'DD FD'!AJ:AK,2,FALSE))</f>
        <v/>
      </c>
      <c r="MQ117" s="578" t="str">
        <f>IF(Table1[[#This Row],[Verschluss - B1 - Virgin Material Anteil (in %)]]="","",Table1[[#This Row],[Verschluss - B1 - Virgin Material Anteil (in %)]])</f>
        <v/>
      </c>
      <c r="MR117" s="577" t="str">
        <f>IF(Table1[[#This Row],[Verschluss - B1 - Recyceltes Material]]="","",VLOOKUP(Table1[[#This Row],[Verschluss - B1 - Recyceltes Material]],'DD FD'!AL:AM,2,FALSE))</f>
        <v/>
      </c>
      <c r="MS117" s="578" t="str">
        <f>IF(Table1[[#This Row],[Verschluss - B1 - Recyceltes Material Anteil (in %)]]="","",Table1[[#This Row],[Verschluss - B1 - Recyceltes Material Anteil (in %)]])</f>
        <v/>
      </c>
      <c r="MT117" s="577" t="str">
        <f>IF(Table1[[#This Row],[Verschluss - B1 - Beschichtung]]="","",VLOOKUP(Table1[[#This Row],[Verschluss - B1 - Beschichtung]],'DD FD'!AE:AF,2,FALSE))</f>
        <v/>
      </c>
      <c r="MU117" s="580" t="str">
        <f>IF(Table1[[#This Row],[Verschluss - B1 - Beschichtung Anteil (in %)]]="","",Table1[[#This Row],[Verschluss - B1 - Beschichtung Anteil (in %)]])</f>
        <v/>
      </c>
      <c r="MV117" s="576" t="str">
        <f>IF(Table1[[#This Row],[Verschluss - B2 - Art]]="","",VLOOKUP(Table1[[#This Row],[Verschluss - B2 - Art]],'DD FD'!D:E,2,FALSE))</f>
        <v/>
      </c>
      <c r="MW117" s="577" t="str">
        <f>IF(Table1[[#This Row],[Verschluss - B2 - Fraktion]]="","",VLOOKUP(Table1[[#This Row],[Verschluss - B2 - Fraktion]],'DD FD'!H:J,3,FALSE))</f>
        <v/>
      </c>
      <c r="MX117" s="574" t="str">
        <f>IF(Table1[[#This Row],[Verschluss - B2 - Gewicht (in G)]]="","",Table1[[#This Row],[Verschluss - B2 - Gewicht (in G)]])</f>
        <v/>
      </c>
      <c r="MY117" s="574" t="str">
        <f>IF(Table1[[#This Row],[Verschluss - B2 - Lizenzierungs-pflichtig? (X=Ja)]]="","",Table1[[#This Row],[Verschluss - B2 - Lizenzierungs-pflichtig? (X=Ja)]])</f>
        <v/>
      </c>
      <c r="MZ117" s="574" t="str">
        <f>IF(Table1[[#This Row],[Verschluss - B2 - Trennbar vom Hauptkörper? (X=Ja)]]="","",Table1[[#This Row],[Verschluss - B2 - Trennbar vom Hauptkörper? (X=Ja)]])</f>
        <v/>
      </c>
      <c r="NA117" s="577" t="str">
        <f>IF(Table1[[#This Row],[Verschluss - B2 - Virgin Material]]="","",VLOOKUP(Table1[[#This Row],[Verschluss - B2 - Virgin Material]],'DD FD'!AJ:AK,2,FALSE))</f>
        <v/>
      </c>
      <c r="NB117" s="578" t="str">
        <f>IF(Table1[[#This Row],[Verschluss - B2 - Virgin Material Anteil (in %)]]="","",Table1[[#This Row],[Verschluss - B2 - Virgin Material Anteil (in %)]])</f>
        <v/>
      </c>
      <c r="NC117" s="577" t="str">
        <f>IF(Table1[[#This Row],[Verschluss - B2 - Recyceltes Material]]="","",VLOOKUP(Table1[[#This Row],[Verschluss - B2 - Recyceltes Material]],'DD FD'!AL:AM,2,FALSE))</f>
        <v/>
      </c>
      <c r="ND117" s="578" t="str">
        <f>IF(Table1[[#This Row],[Verschluss - B2 - Recyceltes Material Anteil (in %)]]="","",Table1[[#This Row],[Verschluss - B2 - Recyceltes Material Anteil (in %)]])</f>
        <v/>
      </c>
      <c r="NE117" s="577" t="str">
        <f>IF(Table1[[#This Row],[Verschluss - B2 - Beschichtung]]="","",VLOOKUP(Table1[[#This Row],[Verschluss - B2 - Beschichtung]],'DD FD'!AE:AF,2,FALSE))</f>
        <v/>
      </c>
      <c r="NF117" s="580" t="str">
        <f>IF(Table1[[#This Row],[Verschluss - B2 - Beschichtung Anteil (in %)]]="","",Table1[[#This Row],[Verschluss - B2 - Beschichtung Anteil (in %)]])</f>
        <v/>
      </c>
      <c r="NG117" s="576" t="str">
        <f>IF(Table1[[#This Row],[Verschluss - B3 - Art]]="","",VLOOKUP(Table1[[#This Row],[Verschluss - B3 - Art]],'DD FD'!D:E,2,FALSE))</f>
        <v/>
      </c>
      <c r="NH117" s="577" t="str">
        <f>IF(Table1[[#This Row],[Verschluss - B3 - Fraktion]]="","",VLOOKUP(Table1[[#This Row],[Verschluss - B3 - Fraktion]],'DD FD'!H:J,3,FALSE))</f>
        <v/>
      </c>
      <c r="NI117" s="574" t="str">
        <f>IF(Table1[[#This Row],[Verschluss - B3 - Gewicht (in G)]]="","",Table1[[#This Row],[Verschluss - B3 - Gewicht (in G)]])</f>
        <v/>
      </c>
      <c r="NJ117" s="574" t="str">
        <f>IF(Table1[[#This Row],[Verschluss - B3 - Lizenzierungs-pflichtig? (X=Ja)]]="","",Table1[[#This Row],[Verschluss - B3 - Lizenzierungs-pflichtig? (X=Ja)]])</f>
        <v/>
      </c>
      <c r="NK117" s="574" t="str">
        <f>IF(Table1[[#This Row],[Verschluss - B3 - Trennbar vom Hauptkörper? (X=Ja)]]="","",Table1[[#This Row],[Verschluss - B3 - Trennbar vom Hauptkörper? (X=Ja)]])</f>
        <v/>
      </c>
      <c r="NL117" s="577" t="str">
        <f>IF(Table1[[#This Row],[Verschluss - B3 - Virgin Material]]="","",VLOOKUP(Table1[[#This Row],[Verschluss - B3 - Virgin Material]],'DD FD'!AJ:AK,2,FALSE))</f>
        <v/>
      </c>
      <c r="NM117" s="578" t="str">
        <f>IF(Table1[[#This Row],[Verschluss - B3 - Virgin Material Anteil (in %)]]="","",Table1[[#This Row],[Verschluss - B3 - Virgin Material Anteil (in %)]])</f>
        <v/>
      </c>
      <c r="NN117" s="577" t="str">
        <f>IF(Table1[[#This Row],[Verschluss - B3 - Recyceltes Material]]="","",VLOOKUP(Table1[[#This Row],[Verschluss - B3 - Recyceltes Material]],'DD FD'!AL:AM,2,FALSE))</f>
        <v/>
      </c>
      <c r="NO117" s="578" t="str">
        <f>IF(Table1[[#This Row],[Verschluss - B3 - Recyceltes Material Anteil (in %)]]="","",Table1[[#This Row],[Verschluss - B3 - Recyceltes Material Anteil (in %)]])</f>
        <v/>
      </c>
      <c r="NP117" s="577" t="str">
        <f>IF(Table1[[#This Row],[Verschluss - B3 - Beschichtung]]="","",VLOOKUP(Table1[[#This Row],[Verschluss - B3 - Beschichtung]],'DD FD'!AE:AF,2,FALSE))</f>
        <v/>
      </c>
      <c r="NQ117" s="580" t="str">
        <f>IF(Table1[[#This Row],[Verschluss - B3 - Beschichtung Anteil (in %)]]="","",Table1[[#This Row],[Verschluss - B3 - Beschichtung Anteil (in %)]])</f>
        <v/>
      </c>
      <c r="NR117" s="576" t="str">
        <f>IF(Table1[[#This Row],[Etikett - B1 - Art]]="","",VLOOKUP(Table1[[#This Row],[Etikett - B1 - Art]],'DD FD'!F:G,2,FALSE))</f>
        <v/>
      </c>
      <c r="NS117" s="577" t="str">
        <f>IF(Table1[[#This Row],[Etikett - B1 - Fraktion]]="","",VLOOKUP(Table1[[#This Row],[Etikett - B1 - Fraktion]],'DD FD'!H:J,3,FALSE))</f>
        <v/>
      </c>
      <c r="NT117" s="574" t="str">
        <f>IF(Table1[[#This Row],[Etikett - B1 - Gewicht (in G)]]="","",Table1[[#This Row],[Etikett - B1 - Gewicht (in G)]])</f>
        <v/>
      </c>
      <c r="NU117" s="574" t="str">
        <f>IF(Table1[[#This Row],[Etikett - B1 - Lizenzierungs-pflichtig? (X=Ja)]]="","",Table1[[#This Row],[Etikett - B1 - Lizenzierungs-pflichtig? (X=Ja)]])</f>
        <v/>
      </c>
      <c r="NV117" s="574" t="str">
        <f>IF(Table1[[#This Row],[Etikett - B1 - Trennbar vom Hauptkörper? (X=Ja)]]="","",Table1[[#This Row],[Etikett - B1 - Trennbar vom Hauptkörper? (X=Ja)]])</f>
        <v/>
      </c>
      <c r="NW117" s="577" t="str">
        <f>IF(Table1[[#This Row],[Etikett - B1 - Virgin Material]]="","",VLOOKUP(Table1[[#This Row],[Etikett - B1 - Virgin Material]],'DD FD'!AJ:AK,2,FALSE))</f>
        <v/>
      </c>
      <c r="NX117" s="578" t="str">
        <f>IF(Table1[[#This Row],[Etikett - B1 - Virgin Material Anteil (in %)]]="","",Table1[[#This Row],[Etikett - B1 - Virgin Material Anteil (in %)]])</f>
        <v/>
      </c>
      <c r="NY117" s="577" t="str">
        <f>IF(Table1[[#This Row],[Etikett - B1 - Recyceltes Material]]="","",VLOOKUP(Table1[[#This Row],[Etikett - B1 - Recyceltes Material]],'DD FD'!AL:AM,2,FALSE))</f>
        <v/>
      </c>
      <c r="NZ117" s="578" t="str">
        <f>IF(Table1[[#This Row],[Etikett - B1 - Recyceltes Material Anteil (in %)]]="","",Table1[[#This Row],[Etikett - B1 - Recyceltes Material Anteil (in %)]])</f>
        <v/>
      </c>
      <c r="OA117" s="577" t="str">
        <f>IF(Table1[[#This Row],[Etikett - B1 - Beschichtung]]="","",VLOOKUP(Table1[[#This Row],[Etikett - B1 - Beschichtung]],'DD FD'!AE:AF,2,FALSE))</f>
        <v/>
      </c>
      <c r="OB117" s="580" t="str">
        <f>IF(Table1[[#This Row],[Etikett - B1 - Beschichtung Anteil (in %)]]="","",Table1[[#This Row],[Etikett - B1 - Beschichtung Anteil (in %)]])</f>
        <v/>
      </c>
      <c r="OC117" s="576" t="str">
        <f>IF(Table1[[#This Row],[Etikett - B2 - Art]]="","",VLOOKUP(Table1[[#This Row],[Etikett - B2 - Art]],'DD FD'!F:G,2,FALSE))</f>
        <v/>
      </c>
      <c r="OD117" s="577" t="str">
        <f>IF(Table1[[#This Row],[Etikett - B2 - Fraktion]]="","",VLOOKUP(Table1[[#This Row],[Etikett - B2 - Fraktion]],'DD FD'!H:J,3,FALSE))</f>
        <v/>
      </c>
      <c r="OE117" s="574" t="str">
        <f>IF(Table1[[#This Row],[Etikett - B2 - Gewicht (in G)]]="","",Table1[[#This Row],[Etikett - B2 - Gewicht (in G)]])</f>
        <v/>
      </c>
      <c r="OF117" s="574" t="str">
        <f>IF(Table1[[#This Row],[Etikett - B2 - Lizenzierungs-pflichtig? (X=Ja)]]="","",Table1[[#This Row],[Etikett - B2 - Lizenzierungs-pflichtig? (X=Ja)]])</f>
        <v/>
      </c>
      <c r="OG117" s="574" t="str">
        <f>IF(Table1[[#This Row],[Etikett - B2 - Trennbar vom Hauptkörper? (X=Ja)]]="","",Table1[[#This Row],[Etikett - B2 - Trennbar vom Hauptkörper? (X=Ja)]])</f>
        <v/>
      </c>
      <c r="OH117" s="577" t="str">
        <f>IF(Table1[[#This Row],[Etikett - B2 - Virgin Material]]="","",VLOOKUP(Table1[[#This Row],[Etikett - B2 - Virgin Material]],'DD FD'!AJ:AK,2,FALSE))</f>
        <v/>
      </c>
      <c r="OI117" s="578" t="str">
        <f>IF(Table1[[#This Row],[Etikett - B2 - Virgin Material Anteil (in %)]]="","",Table1[[#This Row],[Etikett - B2 - Virgin Material Anteil (in %)]])</f>
        <v/>
      </c>
      <c r="OJ117" s="577" t="str">
        <f>IF(Table1[[#This Row],[Etikett - B2 - Recyceltes Material]]="","",VLOOKUP(Table1[[#This Row],[Etikett - B2 - Recyceltes Material]],'DD FD'!AL:AM,2,FALSE))</f>
        <v/>
      </c>
      <c r="OK117" s="578" t="str">
        <f>IF(Table1[[#This Row],[Etikett - B2 - Recyceltes Material Anteil (in %)]]="","",Table1[[#This Row],[Etikett - B2 - Recyceltes Material Anteil (in %)]])</f>
        <v/>
      </c>
      <c r="OL117" s="577" t="str">
        <f>IF(Table1[[#This Row],[Etikett - B2 - Beschichtung]]="","",VLOOKUP(Table1[[#This Row],[Etikett - B2 - Beschichtung]],'DD FD'!AE:AF,2,FALSE))</f>
        <v/>
      </c>
      <c r="OM117" s="580" t="str">
        <f>IF(Table1[[#This Row],[Etikett - B2 - Beschichtung Anteil (in %)]]="","",Table1[[#This Row],[Etikett - B2 - Beschichtung Anteil (in %)]])</f>
        <v/>
      </c>
      <c r="ON117" s="576" t="str">
        <f>IF(Table1[[#This Row],[Etikett - B3 - Art]]="","",VLOOKUP(Table1[[#This Row],[Etikett - B3 - Art]],'DD FD'!F:G,2,FALSE))</f>
        <v/>
      </c>
      <c r="OO117" s="577" t="str">
        <f>IF(Table1[[#This Row],[Etikett - B3 - Fraktion]]="","",VLOOKUP(Table1[[#This Row],[Etikett - B3 - Fraktion]],'DD FD'!H:J,3,FALSE))</f>
        <v/>
      </c>
      <c r="OP117" s="574" t="str">
        <f>IF(Table1[[#This Row],[Etikett - B3 - Gewicht (in G)]]="","",Table1[[#This Row],[Etikett - B3 - Gewicht (in G)]])</f>
        <v/>
      </c>
      <c r="OQ117" s="574" t="str">
        <f>IF(Table1[[#This Row],[Etikett - B3 - Lizenzierungs-pflichtig? (X=Ja)]]="","",Table1[[#This Row],[Etikett - B3 - Lizenzierungs-pflichtig? (X=Ja)]])</f>
        <v/>
      </c>
      <c r="OR117" s="574" t="str">
        <f>IF(Table1[[#This Row],[Etikett - B3 - Trennbar vom Hauptkörper? (X=Ja)]]="","",Table1[[#This Row],[Etikett - B3 - Trennbar vom Hauptkörper? (X=Ja)]])</f>
        <v/>
      </c>
      <c r="OS117" s="577" t="str">
        <f>IF(Table1[[#This Row],[Etikett - B3 - Virgin Material]]="","",VLOOKUP(Table1[[#This Row],[Etikett - B3 - Virgin Material]],'DD FD'!AJ:AK,2,FALSE))</f>
        <v/>
      </c>
      <c r="OT117" s="578" t="str">
        <f>IF(Table1[[#This Row],[Etikett - B3 - Virgin Material Anteil (in %)]]="","",Table1[[#This Row],[Etikett - B3 - Virgin Material Anteil (in %)]])</f>
        <v/>
      </c>
      <c r="OU117" s="577" t="str">
        <f>IF(Table1[[#This Row],[Etikett - B3 - Recyceltes Material]]="","",VLOOKUP(Table1[[#This Row],[Etikett - B3 - Recyceltes Material]],'DD FD'!AL:AM,2,FALSE))</f>
        <v/>
      </c>
      <c r="OV117" s="578" t="str">
        <f>IF(Table1[[#This Row],[Etikett - B3 - Recyceltes Material Anteil (in %)]]="","",Table1[[#This Row],[Etikett - B3 - Recyceltes Material Anteil (in %)]])</f>
        <v/>
      </c>
      <c r="OW117" s="577" t="str">
        <f>IF(Table1[[#This Row],[Etikett - B3 - Beschichtung]]="","",VLOOKUP(Table1[[#This Row],[Etikett - B3 - Beschichtung]],'DD FD'!AE:AF,2,FALSE))</f>
        <v/>
      </c>
      <c r="OX117" s="613" t="str">
        <f>IF(Table1[[#This Row],[Etikett - B3 - Beschichtung Anteil (in %)]]="","",Table1[[#This Row],[Etikett - B3 - Beschichtung Anteil (in %)]])</f>
        <v/>
      </c>
      <c r="OY117" s="618">
        <f>ROUNDUP(SUM(
IF(AND(LH117='DD FD'!$J$7,LJ117='DD FD'!$AI$3),LI117,0),
IF(AND(LR117='DD FD'!$J$7,LT117='DD FD'!$AI$3),LS117,0),
IF(AND(MB117='DD FD'!$J$7,MD117='DD FD'!$AI$3),MC117,0),
IF(AND(ML117='DD FD'!$J$7,MN117='DD FD'!$AI$3),MM117,0),
IF(AND(MW117='DD FD'!$J$7,MY117='DD FD'!$AI$3),MX117,0),
IF(AND(NH117='DD FD'!$J$7,NJ117='DD FD'!$AI$3),NI117,0),
IF(AND(NS117='DD FD'!$J$7,NU117='DD FD'!$AI$3),NT117,0),
IF(AND(OD117='DD FD'!$J$7,OF117='DD FD'!$AI$3),OE117,0),
IF(AND(OO117='DD FD'!$J$7,OQ117='DD FD'!$AI$3),OP117,0),
),2)</f>
        <v>0</v>
      </c>
      <c r="OZ117" s="617">
        <f>ROUNDUP(SUM(
IF(AND(LH117='DD FD'!$J$6,LJ117='DD FD'!$AI$3),LI117,0),
IF(AND(LR117='DD FD'!$J$6,LT117='DD FD'!$AI$3),LS117,0),
IF(AND(MB117='DD FD'!$J$6,MD117='DD FD'!$AI$3),MC117,0),
IF(AND(ML117='DD FD'!$J$6,MN117='DD FD'!$AI$3),MM117,0),
IF(AND(MW117='DD FD'!$J$6,MY117='DD FD'!$AI$3),MX117,0),
IF(AND(NH117='DD FD'!$J$6,NJ117='DD FD'!$AI$3),NI117,0),
IF(AND(NS117='DD FD'!$J$6,NU117='DD FD'!$AI$3),NT117,0),
IF(AND(OD117='DD FD'!$J$6,OF117='DD FD'!$AI$3),OE117,0),
IF(AND(OO117='DD FD'!$J$6,OQ117='DD FD'!$AI$3),OP117,0),
),2)</f>
        <v>0</v>
      </c>
      <c r="PA117" s="617">
        <f>ROUNDUP(SUM(
IF(AND(LH117='DD FD'!$J$10,LJ117='DD FD'!$AI$3),LI117,0),
IF(AND(LR117='DD FD'!$J$10,LT117='DD FD'!$AI$3),LS117,0),
IF(AND(MB117='DD FD'!$J$10,MD117='DD FD'!$AI$3),MC117,0),
IF(AND(ML117='DD FD'!$J$10,MN117='DD FD'!$AI$3),MM117,0),
IF(AND(MW117='DD FD'!$J$10,MY117='DD FD'!$AI$3),MX117,0),
IF(AND(NH117='DD FD'!$J$10,NJ117='DD FD'!$AI$3),NI117,0),
IF(AND(NS117='DD FD'!$J$10,NU117='DD FD'!$AI$3),NT117,0),
IF(AND(OD117='DD FD'!$J$10,OF117='DD FD'!$AI$3),OE117,0),
IF(AND(OO117='DD FD'!$J$10,OQ117='DD FD'!$AI$3),OP117,0),
),2)</f>
        <v>0</v>
      </c>
      <c r="PB117" s="617">
        <f>ROUNDUP(SUM(
IF(AND(LH117='DD FD'!$J$8,LJ117='DD FD'!$AI$3),LI117,0),
IF(AND(LR117='DD FD'!$J$8,LT117='DD FD'!$AI$3),LS117,0),
IF(AND(MB117='DD FD'!$J$8,MD117='DD FD'!$AI$3),MC117,0),
IF(AND(ML117='DD FD'!$J$8,MN117='DD FD'!$AI$3),MM117,0),
IF(AND(MW117='DD FD'!$J$8,MY117='DD FD'!$AI$3),MX117,0),
IF(AND(NH117='DD FD'!$J$8,NJ117='DD FD'!$AI$3),NI117,0),
IF(AND(NS117='DD FD'!$J$8,NU117='DD FD'!$AI$3),NT117,0),
IF(AND(OD117='DD FD'!$J$8,OF117='DD FD'!$AI$3),OE117,0),
IF(AND(OO117='DD FD'!$J$8,OQ117='DD FD'!$AI$3),OP117,0),
),2)</f>
        <v>0</v>
      </c>
      <c r="PC117" s="617">
        <f>ROUNDUP(SUM(
IF(AND(LH117='DD FD'!$J$5,LJ117='DD FD'!$AI$3),LI117,0),
IF(AND(LR117='DD FD'!$J$5,LT117='DD FD'!$AI$3),LS117,0),
IF(AND(MB117='DD FD'!$J$5,MD117='DD FD'!$AI$3),MC117,0),
IF(AND(ML117='DD FD'!$J$5,MN117='DD FD'!$AI$3),MM117,0),
IF(AND(MW117='DD FD'!$J$5,MY117='DD FD'!$AI$3),MX117,0),
IF(AND(NH117='DD FD'!$J$5,NJ117='DD FD'!$AI$3),NI117,0),
IF(AND(NS117='DD FD'!$J$5,NU117='DD FD'!$AI$3),NT117,0),
IF(AND(OD117='DD FD'!$J$5,OF117='DD FD'!$AI$3),OE117,0),
IF(AND(OO117='DD FD'!$J$5,OQ117='DD FD'!$AI$3),OP117,0),
),2)</f>
        <v>0</v>
      </c>
      <c r="PD117" s="617">
        <f>ROUNDUP(SUM(
IF(AND(LH117='DD FD'!$J$9,LJ117='DD FD'!$AI$3),LI117,0),
IF(AND(LR117='DD FD'!$J$9,LT117='DD FD'!$AI$3),LS117,0),
IF(AND(MB117='DD FD'!$J$9,MD117='DD FD'!$AI$3),MC117,0),
IF(AND(ML117='DD FD'!$J$9,MN117='DD FD'!$AI$3),MM117,0),
IF(AND(MW117='DD FD'!$J$9,MY117='DD FD'!$AI$3),MX117,0),
IF(AND(NH117='DD FD'!$J$9,NJ117='DD FD'!$AI$3),NI117,0),
IF(AND(NS117='DD FD'!$J$9,NU117='DD FD'!$AI$3),NT117,0),
IF(AND(OD117='DD FD'!$J$9,OF117='DD FD'!$AI$3),OE117,0),
IF(AND(OO117='DD FD'!$J$9,OQ117='DD FD'!$AI$3),OP117,0),
),2)</f>
        <v>0</v>
      </c>
      <c r="PE117" s="617">
        <f>ROUNDUP(SUM(
IF(AND(LH117='DD FD'!$J$4,LJ117='DD FD'!$AI$3),LI117,0),
IF(AND(LR117='DD FD'!$J$4,LT117='DD FD'!$AI$3),LS117,0),
IF(AND(MB117='DD FD'!$J$4,MD117='DD FD'!$AI$3),MC117,0),
IF(AND(ML117='DD FD'!$J$4,MN117='DD FD'!$AI$3),MM117,0),
IF(AND(MW117='DD FD'!$J$4,MY117='DD FD'!$AI$3),MX117,0),
IF(AND(NH117='DD FD'!$J$4,NJ117='DD FD'!$AI$3),NI117,0),
IF(AND(NS117='DD FD'!$J$4,NU117='DD FD'!$AI$3),NT117,0),
IF(AND(OD117='DD FD'!$J$4,OF117='DD FD'!$AI$3),OE117,0),
IF(AND(OO117='DD FD'!$J$4,OQ117='DD FD'!$AI$3),OP117,0),
),2)</f>
        <v>0</v>
      </c>
      <c r="PF117" s="619">
        <f>ROUNDUP(SUM(
IF(AND(LH117='DD FD'!$J$11,LJ117='DD FD'!$AI$3),LI117,0),
IF(AND(LR117='DD FD'!$J$11,LT117='DD FD'!$AI$3),LS117,0),
IF(AND(MB117='DD FD'!$J$11,MD117='DD FD'!$AI$3),MC117,0),
IF(AND(ML117='DD FD'!$J$11,MN117='DD FD'!$AI$3),MM117,0),
IF(AND(MW117='DD FD'!$J$11,MY117='DD FD'!$AI$3),MX117,0),
IF(AND(NH117='DD FD'!$J$11,NJ117='DD FD'!$AI$3),NI117,0),
IF(AND(NS117='DD FD'!$J$11,NU117='DD FD'!$AI$3),NT117,0),
IF(AND(OD117='DD FD'!$J$11,OF117='DD FD'!$AI$3),OE117,0),
IF(AND(OO117='DD FD'!$J$11,OQ117='DD FD'!$AI$3),OP117,0),
),2)</f>
        <v>0</v>
      </c>
    </row>
    <row r="118" spans="1:422">
      <c r="A118" s="806"/>
      <c r="B118" s="934"/>
      <c r="C118" s="247"/>
      <c r="D118" s="842"/>
      <c r="E118" s="247"/>
      <c r="F118" s="158"/>
      <c r="G118" s="710"/>
      <c r="H118" s="712"/>
      <c r="I118" s="936"/>
      <c r="J118" s="803"/>
      <c r="K118" s="150"/>
      <c r="L118" s="146" t="str">
        <f t="shared" si="27"/>
        <v/>
      </c>
      <c r="M118" s="501" t="str">
        <f t="shared" si="44"/>
        <v/>
      </c>
      <c r="N118" s="504"/>
      <c r="O118" s="113" t="str">
        <f t="shared" si="45"/>
        <v/>
      </c>
      <c r="P118" s="114" t="str">
        <f t="shared" si="28"/>
        <v/>
      </c>
      <c r="Q118" s="152"/>
      <c r="R118" s="152"/>
      <c r="S118" s="115" t="str">
        <f t="shared" si="46"/>
        <v/>
      </c>
      <c r="T118" s="159"/>
      <c r="U118" s="159"/>
      <c r="V118" s="157"/>
      <c r="W118" s="157"/>
      <c r="X118" s="157"/>
      <c r="Y118" s="772"/>
      <c r="Z118" s="158"/>
      <c r="AA118" s="144"/>
      <c r="AB118" s="112"/>
      <c r="AC118" s="153"/>
      <c r="AD118" s="153"/>
      <c r="AE118" s="153"/>
      <c r="AF118" s="153"/>
      <c r="AG118" s="153"/>
      <c r="AH118" s="153"/>
      <c r="AI118" s="152"/>
      <c r="AJ118" s="158"/>
      <c r="AK118" s="158"/>
      <c r="AL118" s="158"/>
      <c r="AM118" s="116" t="str">
        <f t="shared" si="47"/>
        <v/>
      </c>
      <c r="AN118" s="116" t="str">
        <f t="shared" si="48"/>
        <v/>
      </c>
      <c r="AO118" s="324"/>
      <c r="AP118" s="503"/>
      <c r="AQ118" s="487" t="str">
        <f t="shared" si="49"/>
        <v/>
      </c>
      <c r="AR118" s="113" t="str">
        <f t="shared" si="29"/>
        <v/>
      </c>
      <c r="AS118" s="113" t="str">
        <f t="shared" si="30"/>
        <v/>
      </c>
      <c r="AT118" s="113" t="str">
        <f t="shared" si="31"/>
        <v/>
      </c>
      <c r="AU118" s="113" t="str">
        <f t="shared" si="32"/>
        <v/>
      </c>
      <c r="AV118" s="159"/>
      <c r="AW118" s="157"/>
      <c r="AX118" s="157"/>
      <c r="AY118" s="157"/>
      <c r="AZ118" s="157"/>
      <c r="BA118" s="116" t="str">
        <f t="shared" si="33"/>
        <v/>
      </c>
      <c r="BB118" s="316"/>
      <c r="BC118" s="116" t="str">
        <f t="shared" si="34"/>
        <v/>
      </c>
      <c r="BD118" s="133" t="str">
        <f t="shared" si="35"/>
        <v/>
      </c>
      <c r="BE118" s="157"/>
      <c r="BF118" s="1180"/>
      <c r="BG118" s="1180"/>
      <c r="BH118" s="158"/>
      <c r="BI118" s="490"/>
      <c r="BJ118" s="514" t="str">
        <f t="shared" si="50"/>
        <v/>
      </c>
      <c r="BK118" s="789"/>
      <c r="BL118" s="116" t="str">
        <f t="shared" si="51"/>
        <v/>
      </c>
      <c r="BM118" s="144"/>
      <c r="BN118" s="144"/>
      <c r="BO118" s="144"/>
      <c r="BP118" s="790"/>
      <c r="BQ118" s="790"/>
      <c r="BR118" s="790"/>
      <c r="BS118" s="116" t="str">
        <f t="shared" si="36"/>
        <v/>
      </c>
      <c r="BT118" s="790"/>
      <c r="BU118" s="808" t="str">
        <f t="shared" si="37"/>
        <v/>
      </c>
      <c r="BV118" s="791"/>
      <c r="BW118" s="144"/>
      <c r="BX118" s="20"/>
      <c r="BY118" s="20"/>
      <c r="BZ118" s="20"/>
      <c r="CA118" s="792"/>
      <c r="CB118" s="1201"/>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c r="DL118" s="144"/>
      <c r="DM118" s="144"/>
      <c r="DN118" s="144"/>
      <c r="DO118" s="144"/>
      <c r="DP118" s="144"/>
      <c r="DQ118" s="144"/>
      <c r="DR118" s="144"/>
      <c r="DS118" s="144"/>
      <c r="DT118" s="144"/>
      <c r="DU118" s="144"/>
      <c r="DV118" s="144"/>
      <c r="DW118" s="144"/>
      <c r="DX118" s="144"/>
      <c r="DY118" s="144"/>
      <c r="DZ118" s="144"/>
      <c r="EA118" s="144"/>
      <c r="EB118" s="144"/>
      <c r="EC118" s="144"/>
      <c r="ED118" s="782" t="str">
        <f t="shared" si="52"/>
        <v/>
      </c>
      <c r="EE118" s="519"/>
      <c r="EF118" s="793"/>
      <c r="EG118" s="519"/>
      <c r="EH118" s="794"/>
      <c r="EI118" s="790"/>
      <c r="EJ118" s="794"/>
      <c r="EK118" s="794"/>
      <c r="EL118" s="790"/>
      <c r="EM118" s="790"/>
      <c r="EN118" s="790"/>
      <c r="EO118" s="112" t="str">
        <f t="shared" si="38"/>
        <v/>
      </c>
      <c r="EP118" s="790"/>
      <c r="EQ118" s="488" t="str">
        <f t="shared" si="39"/>
        <v/>
      </c>
      <c r="ER118" s="1100"/>
      <c r="ES118" s="1099" t="str">
        <f t="shared" si="53"/>
        <v/>
      </c>
      <c r="ET118" s="525"/>
      <c r="EU118" s="148"/>
      <c r="EV118" s="148"/>
      <c r="EW118" s="148"/>
      <c r="EX118" s="148"/>
      <c r="EY118" s="148"/>
      <c r="EZ118" s="148"/>
      <c r="FA118" s="148"/>
      <c r="FB118" s="148"/>
      <c r="FC118" s="148"/>
      <c r="FD118" s="148"/>
      <c r="FE118" s="148"/>
      <c r="FF118" s="148"/>
      <c r="FG118" s="148"/>
      <c r="FH118" s="148"/>
      <c r="FI118" s="528"/>
      <c r="FJ118" s="513" t="str">
        <f t="shared" si="40"/>
        <v/>
      </c>
      <c r="FK118" s="158"/>
      <c r="FL118" s="850"/>
      <c r="FM118" s="850"/>
      <c r="FN118" s="850"/>
      <c r="FO118" s="850"/>
      <c r="FP118" s="850"/>
      <c r="FQ118" s="850"/>
      <c r="FR118" s="157"/>
      <c r="FS118" s="143"/>
      <c r="FT118" s="143"/>
      <c r="FU118" s="847" t="str">
        <f t="shared" si="41"/>
        <v/>
      </c>
      <c r="FV118" s="555"/>
      <c r="FW118" s="523" t="str">
        <f>IF(Table1[[#This Row],[Nonfood Inhaltstoffe - Komponente]]="","",VLOOKUP(Table1[[#This Row],[Nonfood Inhaltstoffe - Komponente]],'Dropdown Auswahl'!BJ:BK,2,FALSE))</f>
        <v/>
      </c>
      <c r="FX118" s="1013"/>
      <c r="FY118" s="1011" t="str">
        <f t="shared" si="42"/>
        <v/>
      </c>
      <c r="FZ118" s="152"/>
      <c r="GA118" s="152"/>
      <c r="GB118" s="152"/>
      <c r="GC118" s="529" t="str">
        <f t="shared" si="43"/>
        <v/>
      </c>
      <c r="GG118" s="21"/>
      <c r="GH118" s="21"/>
      <c r="GI118" s="1019"/>
      <c r="GJ118" s="1016" t="str">
        <f>IF(Table1[[#This Row],[Global Trade Item Number (GTIN)]]="","",Table1[[#This Row],[Global Trade Item Number (GTIN)]])</f>
        <v/>
      </c>
      <c r="GK118" s="555" t="str">
        <f>IF(Table1[[#This Row],[WAWI-Nr./ Kreditoren-Nummer
(ASDV)]]&lt;&gt;"",Table1[[#This Row],[WAWI-Nr./ Kreditoren-Nummer
(ASDV)]],"")</f>
        <v/>
      </c>
      <c r="GL118" s="165"/>
      <c r="GM118" s="165"/>
      <c r="GN118" s="165"/>
      <c r="GO118" s="485"/>
      <c r="GP118" s="534"/>
      <c r="GQ118" s="533"/>
      <c r="GR118" s="486"/>
      <c r="GS118" s="486"/>
      <c r="GT118" s="486"/>
      <c r="GU118" s="486"/>
      <c r="GV118" s="486"/>
      <c r="GW118" s="542"/>
      <c r="GX118" s="538"/>
      <c r="GY118" s="144"/>
      <c r="GZ118" s="480"/>
      <c r="HA118" s="158"/>
      <c r="HB118" s="480"/>
      <c r="HC118" s="480"/>
      <c r="HD118" s="480"/>
      <c r="HE118" s="480"/>
      <c r="HF118" s="480"/>
      <c r="HG118" s="480"/>
      <c r="HH118" s="538"/>
      <c r="HI118" s="480"/>
      <c r="HJ118" s="480"/>
      <c r="HK118" s="480"/>
      <c r="HL118" s="480"/>
      <c r="HM118" s="480"/>
      <c r="HN118" s="480"/>
      <c r="HO118" s="480"/>
      <c r="HP118" s="480"/>
      <c r="HQ118" s="480"/>
      <c r="HR118" s="538"/>
      <c r="HS118" s="480"/>
      <c r="HT118" s="480"/>
      <c r="HU118" s="480"/>
      <c r="HV118" s="480"/>
      <c r="HW118" s="480"/>
      <c r="HX118" s="480"/>
      <c r="HY118" s="480"/>
      <c r="HZ118" s="480"/>
      <c r="IA118" s="480"/>
      <c r="IB118" s="538"/>
      <c r="IC118" s="480"/>
      <c r="ID118" s="480"/>
      <c r="IE118" s="480"/>
      <c r="IF118" s="480"/>
      <c r="IG118" s="480"/>
      <c r="IH118" s="480"/>
      <c r="II118" s="480"/>
      <c r="IJ118" s="480"/>
      <c r="IK118" s="480"/>
      <c r="IL118" s="480"/>
      <c r="IM118" s="538"/>
      <c r="IN118" s="480"/>
      <c r="IO118" s="480"/>
      <c r="IP118" s="480"/>
      <c r="IQ118" s="480"/>
      <c r="IR118" s="480"/>
      <c r="IS118" s="480"/>
      <c r="IT118" s="480"/>
      <c r="IU118" s="480"/>
      <c r="IV118" s="480"/>
      <c r="IW118" s="480"/>
      <c r="IX118" s="538"/>
      <c r="IY118" s="480"/>
      <c r="IZ118" s="480"/>
      <c r="JA118" s="480"/>
      <c r="JB118" s="480"/>
      <c r="JC118" s="480"/>
      <c r="JD118" s="480"/>
      <c r="JE118" s="480"/>
      <c r="JF118" s="480"/>
      <c r="JG118" s="480"/>
      <c r="JH118" s="480"/>
      <c r="JI118" s="538"/>
      <c r="JJ118" s="480"/>
      <c r="JK118" s="480"/>
      <c r="JL118" s="480"/>
      <c r="JM118" s="480"/>
      <c r="JN118" s="480"/>
      <c r="JO118" s="480"/>
      <c r="JP118" s="480"/>
      <c r="JQ118" s="480"/>
      <c r="JR118" s="480"/>
      <c r="JS118" s="590"/>
      <c r="JT118" s="538"/>
      <c r="JU118" s="480"/>
      <c r="JV118" s="480"/>
      <c r="JW118" s="480"/>
      <c r="JX118" s="480"/>
      <c r="JY118" s="480"/>
      <c r="JZ118" s="480"/>
      <c r="KA118" s="480"/>
      <c r="KB118" s="480"/>
      <c r="KC118" s="480"/>
      <c r="KD118" s="480"/>
      <c r="KE118" s="538"/>
      <c r="KF118" s="480"/>
      <c r="KG118" s="480"/>
      <c r="KH118" s="480"/>
      <c r="KI118" s="480"/>
      <c r="KJ118" s="480"/>
      <c r="KK118" s="480"/>
      <c r="KL118" s="480"/>
      <c r="KM118" s="480"/>
      <c r="KN118" s="480"/>
      <c r="KO118" s="480"/>
      <c r="KR118" s="568" t="str">
        <f>IF(Table1[[#This Row],[GTIN]]&lt;&gt;"",Table1[[#This Row],[GTIN]],"")</f>
        <v/>
      </c>
      <c r="KS118" s="569" t="str">
        <f>Table1[[#This Row],[Kreditor]]</f>
        <v/>
      </c>
      <c r="KT118" s="570" t="str">
        <f>IF(Table1[[#This Row],[Gültig ab (Datum)]]&lt;&gt;"",Table1[[#This Row],[Gültig ab (Datum)]],"")</f>
        <v/>
      </c>
      <c r="KU118" s="570"/>
      <c r="KV118" s="583" t="str">
        <f>IF(Table1[[#This Row],[Artikel verpackt? 
(X=Ja)]]="","",Table1[[#This Row],[Artikel verpackt? 
(X=Ja)]])</f>
        <v/>
      </c>
      <c r="KW118" s="571" t="str">
        <f>IF(Table1[[#This Row],[Verpackung recyclingfähig?
(X=Ja)]]="","",Table1[[#This Row],[Verpackung recyclingfähig?
(X=Ja)]])</f>
        <v/>
      </c>
      <c r="KX118" s="572"/>
      <c r="KY118" s="573"/>
      <c r="KZ118" s="574"/>
      <c r="LA118" s="574"/>
      <c r="LB118" s="574"/>
      <c r="LC118" s="574"/>
      <c r="LD118" s="574"/>
      <c r="LE118" s="574"/>
      <c r="LF118" s="575"/>
      <c r="LG118" s="576" t="str">
        <f>IF(Table1[[#This Row],[Hauptkörper - B1 - Art]]="","",VLOOKUP(Table1[[#This Row],[Hauptkörper - B1 - Art]],'DD FD'!B:C,2,FALSE))</f>
        <v/>
      </c>
      <c r="LH118" s="577" t="str">
        <f>IF(Table1[[#This Row],[Hauptkörper - B1 - Fraktion]]="","",VLOOKUP(Table1[[#This Row],[Hauptkörper - B1 - Fraktion]],'DD FD'!H:J,3,FALSE))</f>
        <v/>
      </c>
      <c r="LI118" s="574" t="str">
        <f>IF(Table1[[#This Row],[Hauptkörper - B1 - Gewicht
(in G)]]="","",Table1[[#This Row],[Hauptkörper - B1 - Gewicht
(in G)]])</f>
        <v/>
      </c>
      <c r="LJ118" s="574" t="str">
        <f>IF(Table1[[#This Row],[Hauptkörper - B1 - Lizenzierungs-pflichtig? (X=Ja)]]="","",Table1[[#This Row],[Hauptkörper - B1 - Lizenzierungs-pflichtig? (X=Ja)]])</f>
        <v/>
      </c>
      <c r="LK118" s="577" t="str">
        <f>IF(Table1[[#This Row],[Hauptkörper - B1 - Virgin Material]]="","",VLOOKUP(Table1[[#This Row],[Hauptkörper - B1 - Virgin Material]],'DD FD'!AJ:AK,2,FALSE))</f>
        <v/>
      </c>
      <c r="LL118" s="578" t="str">
        <f>IF(Table1[[#This Row],[Hauptkörper - B1 - Virgin Material Anteil (in %)]]="","",Table1[[#This Row],[Hauptkörper - B1 - Virgin Material Anteil (in %)]])</f>
        <v/>
      </c>
      <c r="LM118" s="577" t="str">
        <f>IF(Table1[[#This Row],[Hauptkörper - B1 - Recyceltes Material]]="","",VLOOKUP(Table1[[#This Row],[Hauptkörper - B1 - Recyceltes Material]],'DD FD'!AL:AM,2,FALSE))</f>
        <v/>
      </c>
      <c r="LN118" s="578" t="str">
        <f>IF(Table1[[#This Row],[Hauptkörper - B1 - Recyceltes Material Anteil (in %)]]="","",Table1[[#This Row],[Hauptkörper - B1 - Recyceltes Material Anteil (in %)]])</f>
        <v/>
      </c>
      <c r="LO118" s="579" t="str">
        <f>IF(Table1[[#This Row],[Hauptkörper - B1 - Beschichtung]]="","",VLOOKUP(Table1[[#This Row],[Hauptkörper - B1 - Beschichtung]],'DD FD'!AE:AF,2,FALSE))</f>
        <v/>
      </c>
      <c r="LP118" s="580" t="str">
        <f>IF(Table1[[#This Row],[Hauptkörper - B1 - Beschichtung Anteil (in %)]]="","",Table1[[#This Row],[Hauptkörper - B1 - Beschichtung Anteil (in %)]])</f>
        <v/>
      </c>
      <c r="LQ118" s="576" t="str">
        <f>IF(Table1[[#This Row],[Hauptkörper - B2 - Art]]="","",VLOOKUP(Table1[[#This Row],[Hauptkörper - B2 - Art]],'DD FD'!B:C,2,FALSE))</f>
        <v/>
      </c>
      <c r="LR118" s="577" t="str">
        <f>IF(Table1[[#This Row],[Hauptkörper - B2 - Fraktion]]="","",VLOOKUP(Table1[[#This Row],[Hauptkörper - B2 - Fraktion]],'DD FD'!H:J,3,FALSE))</f>
        <v/>
      </c>
      <c r="LS118" s="574" t="str">
        <f>IF(Table1[[#This Row],[Hauptkörper - B2 - Gewicht
(in G)]]="","",Table1[[#This Row],[Hauptkörper - B2 - Gewicht
(in G)]])</f>
        <v/>
      </c>
      <c r="LT118" s="574" t="str">
        <f>IF(Table1[[#This Row],[Hauptkörper - B2 - Lizenzierungs-pflichtig? (X=Ja)]]="","",Table1[[#This Row],[Hauptkörper - B2 - Lizenzierungs-pflichtig? (X=Ja)]])</f>
        <v/>
      </c>
      <c r="LU118" s="577" t="str">
        <f>IF(Table1[[#This Row],[Hauptkörper - B2 - Virgin Material]]="","",VLOOKUP(Table1[[#This Row],[Hauptkörper - B2 - Virgin Material]],'DD FD'!AJ:AK,2,FALSE))</f>
        <v/>
      </c>
      <c r="LV118" s="578" t="str">
        <f>IF(Table1[[#This Row],[Hauptkörper - B2 - Virgin Material Anteil (in %)]]="","",Table1[[#This Row],[Hauptkörper - B2 - Virgin Material Anteil (in %)]])</f>
        <v/>
      </c>
      <c r="LW118" s="577" t="str">
        <f>IF(Table1[[#This Row],[Hauptkörper - B2 - Recyceltes Material]]="","",VLOOKUP(Table1[[#This Row],[Hauptkörper - B2 - Recyceltes Material]],'DD FD'!AL:AM,2,FALSE))</f>
        <v/>
      </c>
      <c r="LX118" s="578" t="str">
        <f>IF(Table1[[#This Row],[Hauptkörper - B2 - Recyceltes Material Anteil (in %)]]="","",Table1[[#This Row],[Hauptkörper - B2 - Recyceltes Material Anteil (in %)]])</f>
        <v/>
      </c>
      <c r="LY118" s="577" t="str">
        <f>IF(Table1[[#This Row],[Hauptkörper - B2 - Beschichtung]]="","",VLOOKUP(Table1[[#This Row],[Hauptkörper - B2 - Beschichtung]],'DD FD'!AE:AF,2,FALSE))</f>
        <v/>
      </c>
      <c r="LZ118" s="580" t="str">
        <f>IF(Table1[[#This Row],[Hauptkörper - B2 - Beschichtung Anteil (in %)]]="","",Table1[[#This Row],[Hauptkörper - B2 - Beschichtung Anteil (in %)]])</f>
        <v/>
      </c>
      <c r="MA118" s="576" t="str">
        <f>IF(Table1[[#This Row],[Hauptkörper - B3 - Art]]="","",VLOOKUP(Table1[[#This Row],[Hauptkörper - B3 - Art]],'DD FD'!B:C,2,FALSE))</f>
        <v/>
      </c>
      <c r="MB118" s="577" t="str">
        <f>IF(Table1[[#This Row],[Hauptkörper - B3 - Fraktion]]="","",VLOOKUP(Table1[[#This Row],[Hauptkörper - B3 - Fraktion]],'DD FD'!H:J,3,FALSE))</f>
        <v/>
      </c>
      <c r="MC118" s="574" t="str">
        <f>IF(Table1[[#This Row],[Hauptkörper - B3 - Gewicht
(in G)]]="","",Table1[[#This Row],[Hauptkörper - B3 - Gewicht
(in G)]])</f>
        <v/>
      </c>
      <c r="MD118" s="574" t="str">
        <f>IF(Table1[[#This Row],[Hauptkörper - B3 - Lizenzierungs-pflichtig? (X=Ja)]]="","",Table1[[#This Row],[Hauptkörper - B3 - Lizenzierungs-pflichtig? (X=Ja)]])</f>
        <v/>
      </c>
      <c r="ME118" s="577" t="str">
        <f>IF(Table1[[#This Row],[Hauptkörper - B3 - Virgin Material]]="","",VLOOKUP(Table1[[#This Row],[Hauptkörper - B3 - Virgin Material]],'DD FD'!AJ:AK,2,FALSE))</f>
        <v/>
      </c>
      <c r="MF118" s="578" t="str">
        <f>IF(Table1[[#This Row],[Hauptkörper - B3 - Virgin Material Anteil (in %)]]="","",Table1[[#This Row],[Hauptkörper - B3 - Virgin Material Anteil (in %)]])</f>
        <v/>
      </c>
      <c r="MG118" s="577" t="str">
        <f>IF(Table1[[#This Row],[Hauptkörper - B3 - Recyceltes Material]]="","",VLOOKUP(Table1[[#This Row],[Hauptkörper - B3 - Recyceltes Material]],'DD FD'!AL:AM,2,FALSE))</f>
        <v/>
      </c>
      <c r="MH118" s="578" t="str">
        <f>IF(Table1[[#This Row],[Hauptkörper - B3 - Recyceltes Material Anteil (in %)]]="","",Table1[[#This Row],[Hauptkörper - B3 - Recyceltes Material Anteil (in %)]])</f>
        <v/>
      </c>
      <c r="MI118" s="577" t="str">
        <f>IF(Table1[[#This Row],[Hauptkörper - B3 - Beschichtung]]="","",VLOOKUP(Table1[[#This Row],[Hauptkörper - B3 - Beschichtung]],'DD FD'!AE:AF,2,FALSE))</f>
        <v/>
      </c>
      <c r="MJ118" s="580" t="str">
        <f>IF(Table1[[#This Row],[Hauptkörper - B3 - Beschichtung Anteil (in %)]]="","",Table1[[#This Row],[Hauptkörper - B3 - Beschichtung Anteil (in %)]])</f>
        <v/>
      </c>
      <c r="MK118" s="576" t="str">
        <f>IF(Table1[[#This Row],[Verschluss - B1 - Art]]="","",VLOOKUP(Table1[[#This Row],[Verschluss - B1 - Art]],'DD FD'!D:E,2,FALSE))</f>
        <v/>
      </c>
      <c r="ML118" s="577" t="str">
        <f>IF(Table1[[#This Row],[Verschluss - B1 - Fraktion]]="","",VLOOKUP(Table1[[#This Row],[Verschluss - B1 - Fraktion]],'DD FD'!H:J,3,FALSE))</f>
        <v/>
      </c>
      <c r="MM118" s="574" t="str">
        <f>IF(Table1[[#This Row],[Verschluss - B1 - Gewicht (in G)]]="","",Table1[[#This Row],[Verschluss - B1 - Gewicht (in G)]])</f>
        <v/>
      </c>
      <c r="MN118" s="574" t="str">
        <f>IF(Table1[[#This Row],[Verschluss - B1 - Lizenzierungs-pflichtig? (X=Ja)]]="","",Table1[[#This Row],[Verschluss - B1 - Lizenzierungs-pflichtig? (X=Ja)]])</f>
        <v/>
      </c>
      <c r="MO118" s="574" t="str">
        <f>IF(Table1[[#This Row],[Verschluss - B1 - Trennbar vom Hauptkörper? (X=Ja)]]="","",Table1[[#This Row],[Verschluss - B1 - Trennbar vom Hauptkörper? (X=Ja)]])</f>
        <v/>
      </c>
      <c r="MP118" s="577" t="str">
        <f>IF(Table1[[#This Row],[Verschluss - B1 - Virgin Material]]="","",VLOOKUP(Table1[[#This Row],[Verschluss - B1 - Virgin Material]],'DD FD'!AJ:AK,2,FALSE))</f>
        <v/>
      </c>
      <c r="MQ118" s="578" t="str">
        <f>IF(Table1[[#This Row],[Verschluss - B1 - Virgin Material Anteil (in %)]]="","",Table1[[#This Row],[Verschluss - B1 - Virgin Material Anteil (in %)]])</f>
        <v/>
      </c>
      <c r="MR118" s="577" t="str">
        <f>IF(Table1[[#This Row],[Verschluss - B1 - Recyceltes Material]]="","",VLOOKUP(Table1[[#This Row],[Verschluss - B1 - Recyceltes Material]],'DD FD'!AL:AM,2,FALSE))</f>
        <v/>
      </c>
      <c r="MS118" s="578" t="str">
        <f>IF(Table1[[#This Row],[Verschluss - B1 - Recyceltes Material Anteil (in %)]]="","",Table1[[#This Row],[Verschluss - B1 - Recyceltes Material Anteil (in %)]])</f>
        <v/>
      </c>
      <c r="MT118" s="577" t="str">
        <f>IF(Table1[[#This Row],[Verschluss - B1 - Beschichtung]]="","",VLOOKUP(Table1[[#This Row],[Verschluss - B1 - Beschichtung]],'DD FD'!AE:AF,2,FALSE))</f>
        <v/>
      </c>
      <c r="MU118" s="580" t="str">
        <f>IF(Table1[[#This Row],[Verschluss - B1 - Beschichtung Anteil (in %)]]="","",Table1[[#This Row],[Verschluss - B1 - Beschichtung Anteil (in %)]])</f>
        <v/>
      </c>
      <c r="MV118" s="576" t="str">
        <f>IF(Table1[[#This Row],[Verschluss - B2 - Art]]="","",VLOOKUP(Table1[[#This Row],[Verschluss - B2 - Art]],'DD FD'!D:E,2,FALSE))</f>
        <v/>
      </c>
      <c r="MW118" s="577" t="str">
        <f>IF(Table1[[#This Row],[Verschluss - B2 - Fraktion]]="","",VLOOKUP(Table1[[#This Row],[Verschluss - B2 - Fraktion]],'DD FD'!H:J,3,FALSE))</f>
        <v/>
      </c>
      <c r="MX118" s="574" t="str">
        <f>IF(Table1[[#This Row],[Verschluss - B2 - Gewicht (in G)]]="","",Table1[[#This Row],[Verschluss - B2 - Gewicht (in G)]])</f>
        <v/>
      </c>
      <c r="MY118" s="574" t="str">
        <f>IF(Table1[[#This Row],[Verschluss - B2 - Lizenzierungs-pflichtig? (X=Ja)]]="","",Table1[[#This Row],[Verschluss - B2 - Lizenzierungs-pflichtig? (X=Ja)]])</f>
        <v/>
      </c>
      <c r="MZ118" s="574" t="str">
        <f>IF(Table1[[#This Row],[Verschluss - B2 - Trennbar vom Hauptkörper? (X=Ja)]]="","",Table1[[#This Row],[Verschluss - B2 - Trennbar vom Hauptkörper? (X=Ja)]])</f>
        <v/>
      </c>
      <c r="NA118" s="577" t="str">
        <f>IF(Table1[[#This Row],[Verschluss - B2 - Virgin Material]]="","",VLOOKUP(Table1[[#This Row],[Verschluss - B2 - Virgin Material]],'DD FD'!AJ:AK,2,FALSE))</f>
        <v/>
      </c>
      <c r="NB118" s="578" t="str">
        <f>IF(Table1[[#This Row],[Verschluss - B2 - Virgin Material Anteil (in %)]]="","",Table1[[#This Row],[Verschluss - B2 - Virgin Material Anteil (in %)]])</f>
        <v/>
      </c>
      <c r="NC118" s="577" t="str">
        <f>IF(Table1[[#This Row],[Verschluss - B2 - Recyceltes Material]]="","",VLOOKUP(Table1[[#This Row],[Verschluss - B2 - Recyceltes Material]],'DD FD'!AL:AM,2,FALSE))</f>
        <v/>
      </c>
      <c r="ND118" s="578" t="str">
        <f>IF(Table1[[#This Row],[Verschluss - B2 - Recyceltes Material Anteil (in %)]]="","",Table1[[#This Row],[Verschluss - B2 - Recyceltes Material Anteil (in %)]])</f>
        <v/>
      </c>
      <c r="NE118" s="577" t="str">
        <f>IF(Table1[[#This Row],[Verschluss - B2 - Beschichtung]]="","",VLOOKUP(Table1[[#This Row],[Verschluss - B2 - Beschichtung]],'DD FD'!AE:AF,2,FALSE))</f>
        <v/>
      </c>
      <c r="NF118" s="580" t="str">
        <f>IF(Table1[[#This Row],[Verschluss - B2 - Beschichtung Anteil (in %)]]="","",Table1[[#This Row],[Verschluss - B2 - Beschichtung Anteil (in %)]])</f>
        <v/>
      </c>
      <c r="NG118" s="576" t="str">
        <f>IF(Table1[[#This Row],[Verschluss - B3 - Art]]="","",VLOOKUP(Table1[[#This Row],[Verschluss - B3 - Art]],'DD FD'!D:E,2,FALSE))</f>
        <v/>
      </c>
      <c r="NH118" s="577" t="str">
        <f>IF(Table1[[#This Row],[Verschluss - B3 - Fraktion]]="","",VLOOKUP(Table1[[#This Row],[Verschluss - B3 - Fraktion]],'DD FD'!H:J,3,FALSE))</f>
        <v/>
      </c>
      <c r="NI118" s="574" t="str">
        <f>IF(Table1[[#This Row],[Verschluss - B3 - Gewicht (in G)]]="","",Table1[[#This Row],[Verschluss - B3 - Gewicht (in G)]])</f>
        <v/>
      </c>
      <c r="NJ118" s="574" t="str">
        <f>IF(Table1[[#This Row],[Verschluss - B3 - Lizenzierungs-pflichtig? (X=Ja)]]="","",Table1[[#This Row],[Verschluss - B3 - Lizenzierungs-pflichtig? (X=Ja)]])</f>
        <v/>
      </c>
      <c r="NK118" s="574" t="str">
        <f>IF(Table1[[#This Row],[Verschluss - B3 - Trennbar vom Hauptkörper? (X=Ja)]]="","",Table1[[#This Row],[Verschluss - B3 - Trennbar vom Hauptkörper? (X=Ja)]])</f>
        <v/>
      </c>
      <c r="NL118" s="577" t="str">
        <f>IF(Table1[[#This Row],[Verschluss - B3 - Virgin Material]]="","",VLOOKUP(Table1[[#This Row],[Verschluss - B3 - Virgin Material]],'DD FD'!AJ:AK,2,FALSE))</f>
        <v/>
      </c>
      <c r="NM118" s="578" t="str">
        <f>IF(Table1[[#This Row],[Verschluss - B3 - Virgin Material Anteil (in %)]]="","",Table1[[#This Row],[Verschluss - B3 - Virgin Material Anteil (in %)]])</f>
        <v/>
      </c>
      <c r="NN118" s="577" t="str">
        <f>IF(Table1[[#This Row],[Verschluss - B3 - Recyceltes Material]]="","",VLOOKUP(Table1[[#This Row],[Verschluss - B3 - Recyceltes Material]],'DD FD'!AL:AM,2,FALSE))</f>
        <v/>
      </c>
      <c r="NO118" s="578" t="str">
        <f>IF(Table1[[#This Row],[Verschluss - B3 - Recyceltes Material Anteil (in %)]]="","",Table1[[#This Row],[Verschluss - B3 - Recyceltes Material Anteil (in %)]])</f>
        <v/>
      </c>
      <c r="NP118" s="577" t="str">
        <f>IF(Table1[[#This Row],[Verschluss - B3 - Beschichtung]]="","",VLOOKUP(Table1[[#This Row],[Verschluss - B3 - Beschichtung]],'DD FD'!AE:AF,2,FALSE))</f>
        <v/>
      </c>
      <c r="NQ118" s="580" t="str">
        <f>IF(Table1[[#This Row],[Verschluss - B3 - Beschichtung Anteil (in %)]]="","",Table1[[#This Row],[Verschluss - B3 - Beschichtung Anteil (in %)]])</f>
        <v/>
      </c>
      <c r="NR118" s="576" t="str">
        <f>IF(Table1[[#This Row],[Etikett - B1 - Art]]="","",VLOOKUP(Table1[[#This Row],[Etikett - B1 - Art]],'DD FD'!F:G,2,FALSE))</f>
        <v/>
      </c>
      <c r="NS118" s="577" t="str">
        <f>IF(Table1[[#This Row],[Etikett - B1 - Fraktion]]="","",VLOOKUP(Table1[[#This Row],[Etikett - B1 - Fraktion]],'DD FD'!H:J,3,FALSE))</f>
        <v/>
      </c>
      <c r="NT118" s="574" t="str">
        <f>IF(Table1[[#This Row],[Etikett - B1 - Gewicht (in G)]]="","",Table1[[#This Row],[Etikett - B1 - Gewicht (in G)]])</f>
        <v/>
      </c>
      <c r="NU118" s="574" t="str">
        <f>IF(Table1[[#This Row],[Etikett - B1 - Lizenzierungs-pflichtig? (X=Ja)]]="","",Table1[[#This Row],[Etikett - B1 - Lizenzierungs-pflichtig? (X=Ja)]])</f>
        <v/>
      </c>
      <c r="NV118" s="574" t="str">
        <f>IF(Table1[[#This Row],[Etikett - B1 - Trennbar vom Hauptkörper? (X=Ja)]]="","",Table1[[#This Row],[Etikett - B1 - Trennbar vom Hauptkörper? (X=Ja)]])</f>
        <v/>
      </c>
      <c r="NW118" s="577" t="str">
        <f>IF(Table1[[#This Row],[Etikett - B1 - Virgin Material]]="","",VLOOKUP(Table1[[#This Row],[Etikett - B1 - Virgin Material]],'DD FD'!AJ:AK,2,FALSE))</f>
        <v/>
      </c>
      <c r="NX118" s="578" t="str">
        <f>IF(Table1[[#This Row],[Etikett - B1 - Virgin Material Anteil (in %)]]="","",Table1[[#This Row],[Etikett - B1 - Virgin Material Anteil (in %)]])</f>
        <v/>
      </c>
      <c r="NY118" s="577" t="str">
        <f>IF(Table1[[#This Row],[Etikett - B1 - Recyceltes Material]]="","",VLOOKUP(Table1[[#This Row],[Etikett - B1 - Recyceltes Material]],'DD FD'!AL:AM,2,FALSE))</f>
        <v/>
      </c>
      <c r="NZ118" s="578" t="str">
        <f>IF(Table1[[#This Row],[Etikett - B1 - Recyceltes Material Anteil (in %)]]="","",Table1[[#This Row],[Etikett - B1 - Recyceltes Material Anteil (in %)]])</f>
        <v/>
      </c>
      <c r="OA118" s="577" t="str">
        <f>IF(Table1[[#This Row],[Etikett - B1 - Beschichtung]]="","",VLOOKUP(Table1[[#This Row],[Etikett - B1 - Beschichtung]],'DD FD'!AE:AF,2,FALSE))</f>
        <v/>
      </c>
      <c r="OB118" s="580" t="str">
        <f>IF(Table1[[#This Row],[Etikett - B1 - Beschichtung Anteil (in %)]]="","",Table1[[#This Row],[Etikett - B1 - Beschichtung Anteil (in %)]])</f>
        <v/>
      </c>
      <c r="OC118" s="576" t="str">
        <f>IF(Table1[[#This Row],[Etikett - B2 - Art]]="","",VLOOKUP(Table1[[#This Row],[Etikett - B2 - Art]],'DD FD'!F:G,2,FALSE))</f>
        <v/>
      </c>
      <c r="OD118" s="577" t="str">
        <f>IF(Table1[[#This Row],[Etikett - B2 - Fraktion]]="","",VLOOKUP(Table1[[#This Row],[Etikett - B2 - Fraktion]],'DD FD'!H:J,3,FALSE))</f>
        <v/>
      </c>
      <c r="OE118" s="574" t="str">
        <f>IF(Table1[[#This Row],[Etikett - B2 - Gewicht (in G)]]="","",Table1[[#This Row],[Etikett - B2 - Gewicht (in G)]])</f>
        <v/>
      </c>
      <c r="OF118" s="574" t="str">
        <f>IF(Table1[[#This Row],[Etikett - B2 - Lizenzierungs-pflichtig? (X=Ja)]]="","",Table1[[#This Row],[Etikett - B2 - Lizenzierungs-pflichtig? (X=Ja)]])</f>
        <v/>
      </c>
      <c r="OG118" s="574" t="str">
        <f>IF(Table1[[#This Row],[Etikett - B2 - Trennbar vom Hauptkörper? (X=Ja)]]="","",Table1[[#This Row],[Etikett - B2 - Trennbar vom Hauptkörper? (X=Ja)]])</f>
        <v/>
      </c>
      <c r="OH118" s="577" t="str">
        <f>IF(Table1[[#This Row],[Etikett - B2 - Virgin Material]]="","",VLOOKUP(Table1[[#This Row],[Etikett - B2 - Virgin Material]],'DD FD'!AJ:AK,2,FALSE))</f>
        <v/>
      </c>
      <c r="OI118" s="578" t="str">
        <f>IF(Table1[[#This Row],[Etikett - B2 - Virgin Material Anteil (in %)]]="","",Table1[[#This Row],[Etikett - B2 - Virgin Material Anteil (in %)]])</f>
        <v/>
      </c>
      <c r="OJ118" s="577" t="str">
        <f>IF(Table1[[#This Row],[Etikett - B2 - Recyceltes Material]]="","",VLOOKUP(Table1[[#This Row],[Etikett - B2 - Recyceltes Material]],'DD FD'!AL:AM,2,FALSE))</f>
        <v/>
      </c>
      <c r="OK118" s="578" t="str">
        <f>IF(Table1[[#This Row],[Etikett - B2 - Recyceltes Material Anteil (in %)]]="","",Table1[[#This Row],[Etikett - B2 - Recyceltes Material Anteil (in %)]])</f>
        <v/>
      </c>
      <c r="OL118" s="577" t="str">
        <f>IF(Table1[[#This Row],[Etikett - B2 - Beschichtung]]="","",VLOOKUP(Table1[[#This Row],[Etikett - B2 - Beschichtung]],'DD FD'!AE:AF,2,FALSE))</f>
        <v/>
      </c>
      <c r="OM118" s="580" t="str">
        <f>IF(Table1[[#This Row],[Etikett - B2 - Beschichtung Anteil (in %)]]="","",Table1[[#This Row],[Etikett - B2 - Beschichtung Anteil (in %)]])</f>
        <v/>
      </c>
      <c r="ON118" s="576" t="str">
        <f>IF(Table1[[#This Row],[Etikett - B3 - Art]]="","",VLOOKUP(Table1[[#This Row],[Etikett - B3 - Art]],'DD FD'!F:G,2,FALSE))</f>
        <v/>
      </c>
      <c r="OO118" s="577" t="str">
        <f>IF(Table1[[#This Row],[Etikett - B3 - Fraktion]]="","",VLOOKUP(Table1[[#This Row],[Etikett - B3 - Fraktion]],'DD FD'!H:J,3,FALSE))</f>
        <v/>
      </c>
      <c r="OP118" s="574" t="str">
        <f>IF(Table1[[#This Row],[Etikett - B3 - Gewicht (in G)]]="","",Table1[[#This Row],[Etikett - B3 - Gewicht (in G)]])</f>
        <v/>
      </c>
      <c r="OQ118" s="574" t="str">
        <f>IF(Table1[[#This Row],[Etikett - B3 - Lizenzierungs-pflichtig? (X=Ja)]]="","",Table1[[#This Row],[Etikett - B3 - Lizenzierungs-pflichtig? (X=Ja)]])</f>
        <v/>
      </c>
      <c r="OR118" s="574" t="str">
        <f>IF(Table1[[#This Row],[Etikett - B3 - Trennbar vom Hauptkörper? (X=Ja)]]="","",Table1[[#This Row],[Etikett - B3 - Trennbar vom Hauptkörper? (X=Ja)]])</f>
        <v/>
      </c>
      <c r="OS118" s="577" t="str">
        <f>IF(Table1[[#This Row],[Etikett - B3 - Virgin Material]]="","",VLOOKUP(Table1[[#This Row],[Etikett - B3 - Virgin Material]],'DD FD'!AJ:AK,2,FALSE))</f>
        <v/>
      </c>
      <c r="OT118" s="578" t="str">
        <f>IF(Table1[[#This Row],[Etikett - B3 - Virgin Material Anteil (in %)]]="","",Table1[[#This Row],[Etikett - B3 - Virgin Material Anteil (in %)]])</f>
        <v/>
      </c>
      <c r="OU118" s="577" t="str">
        <f>IF(Table1[[#This Row],[Etikett - B3 - Recyceltes Material]]="","",VLOOKUP(Table1[[#This Row],[Etikett - B3 - Recyceltes Material]],'DD FD'!AL:AM,2,FALSE))</f>
        <v/>
      </c>
      <c r="OV118" s="578" t="str">
        <f>IF(Table1[[#This Row],[Etikett - B3 - Recyceltes Material Anteil (in %)]]="","",Table1[[#This Row],[Etikett - B3 - Recyceltes Material Anteil (in %)]])</f>
        <v/>
      </c>
      <c r="OW118" s="577" t="str">
        <f>IF(Table1[[#This Row],[Etikett - B3 - Beschichtung]]="","",VLOOKUP(Table1[[#This Row],[Etikett - B3 - Beschichtung]],'DD FD'!AE:AF,2,FALSE))</f>
        <v/>
      </c>
      <c r="OX118" s="613" t="str">
        <f>IF(Table1[[#This Row],[Etikett - B3 - Beschichtung Anteil (in %)]]="","",Table1[[#This Row],[Etikett - B3 - Beschichtung Anteil (in %)]])</f>
        <v/>
      </c>
      <c r="OY118" s="618">
        <f>ROUNDUP(SUM(
IF(AND(LH118='DD FD'!$J$7,LJ118='DD FD'!$AI$3),LI118,0),
IF(AND(LR118='DD FD'!$J$7,LT118='DD FD'!$AI$3),LS118,0),
IF(AND(MB118='DD FD'!$J$7,MD118='DD FD'!$AI$3),MC118,0),
IF(AND(ML118='DD FD'!$J$7,MN118='DD FD'!$AI$3),MM118,0),
IF(AND(MW118='DD FD'!$J$7,MY118='DD FD'!$AI$3),MX118,0),
IF(AND(NH118='DD FD'!$J$7,NJ118='DD FD'!$AI$3),NI118,0),
IF(AND(NS118='DD FD'!$J$7,NU118='DD FD'!$AI$3),NT118,0),
IF(AND(OD118='DD FD'!$J$7,OF118='DD FD'!$AI$3),OE118,0),
IF(AND(OO118='DD FD'!$J$7,OQ118='DD FD'!$AI$3),OP118,0),
),2)</f>
        <v>0</v>
      </c>
      <c r="OZ118" s="617">
        <f>ROUNDUP(SUM(
IF(AND(LH118='DD FD'!$J$6,LJ118='DD FD'!$AI$3),LI118,0),
IF(AND(LR118='DD FD'!$J$6,LT118='DD FD'!$AI$3),LS118,0),
IF(AND(MB118='DD FD'!$J$6,MD118='DD FD'!$AI$3),MC118,0),
IF(AND(ML118='DD FD'!$J$6,MN118='DD FD'!$AI$3),MM118,0),
IF(AND(MW118='DD FD'!$J$6,MY118='DD FD'!$AI$3),MX118,0),
IF(AND(NH118='DD FD'!$J$6,NJ118='DD FD'!$AI$3),NI118,0),
IF(AND(NS118='DD FD'!$J$6,NU118='DD FD'!$AI$3),NT118,0),
IF(AND(OD118='DD FD'!$J$6,OF118='DD FD'!$AI$3),OE118,0),
IF(AND(OO118='DD FD'!$J$6,OQ118='DD FD'!$AI$3),OP118,0),
),2)</f>
        <v>0</v>
      </c>
      <c r="PA118" s="617">
        <f>ROUNDUP(SUM(
IF(AND(LH118='DD FD'!$J$10,LJ118='DD FD'!$AI$3),LI118,0),
IF(AND(LR118='DD FD'!$J$10,LT118='DD FD'!$AI$3),LS118,0),
IF(AND(MB118='DD FD'!$J$10,MD118='DD FD'!$AI$3),MC118,0),
IF(AND(ML118='DD FD'!$J$10,MN118='DD FD'!$AI$3),MM118,0),
IF(AND(MW118='DD FD'!$J$10,MY118='DD FD'!$AI$3),MX118,0),
IF(AND(NH118='DD FD'!$J$10,NJ118='DD FD'!$AI$3),NI118,0),
IF(AND(NS118='DD FD'!$J$10,NU118='DD FD'!$AI$3),NT118,0),
IF(AND(OD118='DD FD'!$J$10,OF118='DD FD'!$AI$3),OE118,0),
IF(AND(OO118='DD FD'!$J$10,OQ118='DD FD'!$AI$3),OP118,0),
),2)</f>
        <v>0</v>
      </c>
      <c r="PB118" s="617">
        <f>ROUNDUP(SUM(
IF(AND(LH118='DD FD'!$J$8,LJ118='DD FD'!$AI$3),LI118,0),
IF(AND(LR118='DD FD'!$J$8,LT118='DD FD'!$AI$3),LS118,0),
IF(AND(MB118='DD FD'!$J$8,MD118='DD FD'!$AI$3),MC118,0),
IF(AND(ML118='DD FD'!$J$8,MN118='DD FD'!$AI$3),MM118,0),
IF(AND(MW118='DD FD'!$J$8,MY118='DD FD'!$AI$3),MX118,0),
IF(AND(NH118='DD FD'!$J$8,NJ118='DD FD'!$AI$3),NI118,0),
IF(AND(NS118='DD FD'!$J$8,NU118='DD FD'!$AI$3),NT118,0),
IF(AND(OD118='DD FD'!$J$8,OF118='DD FD'!$AI$3),OE118,0),
IF(AND(OO118='DD FD'!$J$8,OQ118='DD FD'!$AI$3),OP118,0),
),2)</f>
        <v>0</v>
      </c>
      <c r="PC118" s="617">
        <f>ROUNDUP(SUM(
IF(AND(LH118='DD FD'!$J$5,LJ118='DD FD'!$AI$3),LI118,0),
IF(AND(LR118='DD FD'!$J$5,LT118='DD FD'!$AI$3),LS118,0),
IF(AND(MB118='DD FD'!$J$5,MD118='DD FD'!$AI$3),MC118,0),
IF(AND(ML118='DD FD'!$J$5,MN118='DD FD'!$AI$3),MM118,0),
IF(AND(MW118='DD FD'!$J$5,MY118='DD FD'!$AI$3),MX118,0),
IF(AND(NH118='DD FD'!$J$5,NJ118='DD FD'!$AI$3),NI118,0),
IF(AND(NS118='DD FD'!$J$5,NU118='DD FD'!$AI$3),NT118,0),
IF(AND(OD118='DD FD'!$J$5,OF118='DD FD'!$AI$3),OE118,0),
IF(AND(OO118='DD FD'!$J$5,OQ118='DD FD'!$AI$3),OP118,0),
),2)</f>
        <v>0</v>
      </c>
      <c r="PD118" s="617">
        <f>ROUNDUP(SUM(
IF(AND(LH118='DD FD'!$J$9,LJ118='DD FD'!$AI$3),LI118,0),
IF(AND(LR118='DD FD'!$J$9,LT118='DD FD'!$AI$3),LS118,0),
IF(AND(MB118='DD FD'!$J$9,MD118='DD FD'!$AI$3),MC118,0),
IF(AND(ML118='DD FD'!$J$9,MN118='DD FD'!$AI$3),MM118,0),
IF(AND(MW118='DD FD'!$J$9,MY118='DD FD'!$AI$3),MX118,0),
IF(AND(NH118='DD FD'!$J$9,NJ118='DD FD'!$AI$3),NI118,0),
IF(AND(NS118='DD FD'!$J$9,NU118='DD FD'!$AI$3),NT118,0),
IF(AND(OD118='DD FD'!$J$9,OF118='DD FD'!$AI$3),OE118,0),
IF(AND(OO118='DD FD'!$J$9,OQ118='DD FD'!$AI$3),OP118,0),
),2)</f>
        <v>0</v>
      </c>
      <c r="PE118" s="617">
        <f>ROUNDUP(SUM(
IF(AND(LH118='DD FD'!$J$4,LJ118='DD FD'!$AI$3),LI118,0),
IF(AND(LR118='DD FD'!$J$4,LT118='DD FD'!$AI$3),LS118,0),
IF(AND(MB118='DD FD'!$J$4,MD118='DD FD'!$AI$3),MC118,0),
IF(AND(ML118='DD FD'!$J$4,MN118='DD FD'!$AI$3),MM118,0),
IF(AND(MW118='DD FD'!$J$4,MY118='DD FD'!$AI$3),MX118,0),
IF(AND(NH118='DD FD'!$J$4,NJ118='DD FD'!$AI$3),NI118,0),
IF(AND(NS118='DD FD'!$J$4,NU118='DD FD'!$AI$3),NT118,0),
IF(AND(OD118='DD FD'!$J$4,OF118='DD FD'!$AI$3),OE118,0),
IF(AND(OO118='DD FD'!$J$4,OQ118='DD FD'!$AI$3),OP118,0),
),2)</f>
        <v>0</v>
      </c>
      <c r="PF118" s="619">
        <f>ROUNDUP(SUM(
IF(AND(LH118='DD FD'!$J$11,LJ118='DD FD'!$AI$3),LI118,0),
IF(AND(LR118='DD FD'!$J$11,LT118='DD FD'!$AI$3),LS118,0),
IF(AND(MB118='DD FD'!$J$11,MD118='DD FD'!$AI$3),MC118,0),
IF(AND(ML118='DD FD'!$J$11,MN118='DD FD'!$AI$3),MM118,0),
IF(AND(MW118='DD FD'!$J$11,MY118='DD FD'!$AI$3),MX118,0),
IF(AND(NH118='DD FD'!$J$11,NJ118='DD FD'!$AI$3),NI118,0),
IF(AND(NS118='DD FD'!$J$11,NU118='DD FD'!$AI$3),NT118,0),
IF(AND(OD118='DD FD'!$J$11,OF118='DD FD'!$AI$3),OE118,0),
IF(AND(OO118='DD FD'!$J$11,OQ118='DD FD'!$AI$3),OP118,0),
),2)</f>
        <v>0</v>
      </c>
    </row>
    <row r="119" spans="1:422">
      <c r="A119" s="806"/>
      <c r="B119" s="934"/>
      <c r="C119" s="247"/>
      <c r="D119" s="842"/>
      <c r="E119" s="247"/>
      <c r="F119" s="158"/>
      <c r="G119" s="710"/>
      <c r="H119" s="712"/>
      <c r="I119" s="936"/>
      <c r="J119" s="803"/>
      <c r="K119" s="150"/>
      <c r="L119" s="146" t="str">
        <f t="shared" si="27"/>
        <v/>
      </c>
      <c r="M119" s="501" t="str">
        <f t="shared" si="44"/>
        <v/>
      </c>
      <c r="N119" s="504"/>
      <c r="O119" s="113" t="str">
        <f t="shared" si="45"/>
        <v/>
      </c>
      <c r="P119" s="114" t="str">
        <f t="shared" si="28"/>
        <v/>
      </c>
      <c r="Q119" s="152"/>
      <c r="R119" s="152"/>
      <c r="S119" s="115" t="str">
        <f t="shared" si="46"/>
        <v/>
      </c>
      <c r="T119" s="159"/>
      <c r="U119" s="159"/>
      <c r="V119" s="157"/>
      <c r="W119" s="157"/>
      <c r="X119" s="157"/>
      <c r="Y119" s="772"/>
      <c r="Z119" s="158"/>
      <c r="AA119" s="144"/>
      <c r="AB119" s="112"/>
      <c r="AC119" s="153"/>
      <c r="AD119" s="153"/>
      <c r="AE119" s="153"/>
      <c r="AF119" s="153"/>
      <c r="AG119" s="153"/>
      <c r="AH119" s="153"/>
      <c r="AI119" s="152"/>
      <c r="AJ119" s="158"/>
      <c r="AK119" s="158"/>
      <c r="AL119" s="158"/>
      <c r="AM119" s="116" t="str">
        <f t="shared" si="47"/>
        <v/>
      </c>
      <c r="AN119" s="116" t="str">
        <f t="shared" si="48"/>
        <v/>
      </c>
      <c r="AO119" s="324"/>
      <c r="AP119" s="503"/>
      <c r="AQ119" s="487" t="str">
        <f t="shared" si="49"/>
        <v/>
      </c>
      <c r="AR119" s="113" t="str">
        <f t="shared" si="29"/>
        <v/>
      </c>
      <c r="AS119" s="113" t="str">
        <f t="shared" si="30"/>
        <v/>
      </c>
      <c r="AT119" s="113" t="str">
        <f t="shared" si="31"/>
        <v/>
      </c>
      <c r="AU119" s="113" t="str">
        <f t="shared" si="32"/>
        <v/>
      </c>
      <c r="AV119" s="159"/>
      <c r="AW119" s="157"/>
      <c r="AX119" s="157"/>
      <c r="AY119" s="157"/>
      <c r="AZ119" s="157"/>
      <c r="BA119" s="116" t="str">
        <f t="shared" si="33"/>
        <v/>
      </c>
      <c r="BB119" s="316"/>
      <c r="BC119" s="116" t="str">
        <f t="shared" si="34"/>
        <v/>
      </c>
      <c r="BD119" s="133" t="str">
        <f t="shared" si="35"/>
        <v/>
      </c>
      <c r="BE119" s="157"/>
      <c r="BF119" s="1180"/>
      <c r="BG119" s="1180"/>
      <c r="BH119" s="158"/>
      <c r="BI119" s="490"/>
      <c r="BJ119" s="514" t="str">
        <f t="shared" si="50"/>
        <v/>
      </c>
      <c r="BK119" s="789"/>
      <c r="BL119" s="116" t="str">
        <f t="shared" si="51"/>
        <v/>
      </c>
      <c r="BM119" s="144"/>
      <c r="BN119" s="144"/>
      <c r="BO119" s="144"/>
      <c r="BP119" s="790"/>
      <c r="BQ119" s="790"/>
      <c r="BR119" s="790"/>
      <c r="BS119" s="116" t="str">
        <f t="shared" si="36"/>
        <v/>
      </c>
      <c r="BT119" s="790"/>
      <c r="BU119" s="808" t="str">
        <f t="shared" si="37"/>
        <v/>
      </c>
      <c r="BV119" s="791"/>
      <c r="BW119" s="144"/>
      <c r="BX119" s="20"/>
      <c r="BY119" s="20"/>
      <c r="BZ119" s="20"/>
      <c r="CA119" s="792"/>
      <c r="CB119" s="1201"/>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c r="DL119" s="144"/>
      <c r="DM119" s="144"/>
      <c r="DN119" s="144"/>
      <c r="DO119" s="144"/>
      <c r="DP119" s="144"/>
      <c r="DQ119" s="144"/>
      <c r="DR119" s="144"/>
      <c r="DS119" s="144"/>
      <c r="DT119" s="144"/>
      <c r="DU119" s="144"/>
      <c r="DV119" s="144"/>
      <c r="DW119" s="144"/>
      <c r="DX119" s="144"/>
      <c r="DY119" s="144"/>
      <c r="DZ119" s="144"/>
      <c r="EA119" s="144"/>
      <c r="EB119" s="144"/>
      <c r="EC119" s="144"/>
      <c r="ED119" s="782" t="str">
        <f t="shared" si="52"/>
        <v/>
      </c>
      <c r="EE119" s="519"/>
      <c r="EF119" s="793"/>
      <c r="EG119" s="519"/>
      <c r="EH119" s="794"/>
      <c r="EI119" s="790"/>
      <c r="EJ119" s="794"/>
      <c r="EK119" s="794"/>
      <c r="EL119" s="790"/>
      <c r="EM119" s="790"/>
      <c r="EN119" s="790"/>
      <c r="EO119" s="112" t="str">
        <f t="shared" si="38"/>
        <v/>
      </c>
      <c r="EP119" s="790"/>
      <c r="EQ119" s="488" t="str">
        <f t="shared" si="39"/>
        <v/>
      </c>
      <c r="ER119" s="1100"/>
      <c r="ES119" s="1099" t="str">
        <f t="shared" si="53"/>
        <v/>
      </c>
      <c r="ET119" s="525"/>
      <c r="EU119" s="148"/>
      <c r="EV119" s="148"/>
      <c r="EW119" s="148"/>
      <c r="EX119" s="148"/>
      <c r="EY119" s="148"/>
      <c r="EZ119" s="148"/>
      <c r="FA119" s="148"/>
      <c r="FB119" s="148"/>
      <c r="FC119" s="148"/>
      <c r="FD119" s="148"/>
      <c r="FE119" s="148"/>
      <c r="FF119" s="148"/>
      <c r="FG119" s="148"/>
      <c r="FH119" s="148"/>
      <c r="FI119" s="528"/>
      <c r="FJ119" s="513" t="str">
        <f t="shared" si="40"/>
        <v/>
      </c>
      <c r="FK119" s="158"/>
      <c r="FL119" s="850"/>
      <c r="FM119" s="850"/>
      <c r="FN119" s="850"/>
      <c r="FO119" s="850"/>
      <c r="FP119" s="850"/>
      <c r="FQ119" s="850"/>
      <c r="FR119" s="157"/>
      <c r="FS119" s="143"/>
      <c r="FT119" s="143"/>
      <c r="FU119" s="847" t="str">
        <f t="shared" si="41"/>
        <v/>
      </c>
      <c r="FV119" s="555"/>
      <c r="FW119" s="523" t="str">
        <f>IF(Table1[[#This Row],[Nonfood Inhaltstoffe - Komponente]]="","",VLOOKUP(Table1[[#This Row],[Nonfood Inhaltstoffe - Komponente]],'Dropdown Auswahl'!BJ:BK,2,FALSE))</f>
        <v/>
      </c>
      <c r="FX119" s="1013"/>
      <c r="FY119" s="1011" t="str">
        <f t="shared" si="42"/>
        <v/>
      </c>
      <c r="FZ119" s="152"/>
      <c r="GA119" s="152"/>
      <c r="GB119" s="152"/>
      <c r="GC119" s="529" t="str">
        <f t="shared" si="43"/>
        <v/>
      </c>
      <c r="GG119" s="21"/>
      <c r="GH119" s="21"/>
      <c r="GI119" s="1019"/>
      <c r="GJ119" s="1016" t="str">
        <f>IF(Table1[[#This Row],[Global Trade Item Number (GTIN)]]="","",Table1[[#This Row],[Global Trade Item Number (GTIN)]])</f>
        <v/>
      </c>
      <c r="GK119" s="555" t="str">
        <f>IF(Table1[[#This Row],[WAWI-Nr./ Kreditoren-Nummer
(ASDV)]]&lt;&gt;"",Table1[[#This Row],[WAWI-Nr./ Kreditoren-Nummer
(ASDV)]],"")</f>
        <v/>
      </c>
      <c r="GL119" s="165"/>
      <c r="GM119" s="165"/>
      <c r="GN119" s="165"/>
      <c r="GO119" s="485"/>
      <c r="GP119" s="534"/>
      <c r="GQ119" s="533"/>
      <c r="GR119" s="486"/>
      <c r="GS119" s="486"/>
      <c r="GT119" s="486"/>
      <c r="GU119" s="486"/>
      <c r="GV119" s="486"/>
      <c r="GW119" s="542"/>
      <c r="GX119" s="538"/>
      <c r="GY119" s="144"/>
      <c r="GZ119" s="480"/>
      <c r="HA119" s="158"/>
      <c r="HB119" s="480"/>
      <c r="HC119" s="480"/>
      <c r="HD119" s="480"/>
      <c r="HE119" s="480"/>
      <c r="HF119" s="480"/>
      <c r="HG119" s="480"/>
      <c r="HH119" s="538"/>
      <c r="HI119" s="480"/>
      <c r="HJ119" s="480"/>
      <c r="HK119" s="480"/>
      <c r="HL119" s="480"/>
      <c r="HM119" s="480"/>
      <c r="HN119" s="480"/>
      <c r="HO119" s="480"/>
      <c r="HP119" s="480"/>
      <c r="HQ119" s="480"/>
      <c r="HR119" s="538"/>
      <c r="HS119" s="480"/>
      <c r="HT119" s="480"/>
      <c r="HU119" s="480"/>
      <c r="HV119" s="480"/>
      <c r="HW119" s="480"/>
      <c r="HX119" s="480"/>
      <c r="HY119" s="480"/>
      <c r="HZ119" s="480"/>
      <c r="IA119" s="480"/>
      <c r="IB119" s="538"/>
      <c r="IC119" s="480"/>
      <c r="ID119" s="480"/>
      <c r="IE119" s="480"/>
      <c r="IF119" s="480"/>
      <c r="IG119" s="480"/>
      <c r="IH119" s="480"/>
      <c r="II119" s="480"/>
      <c r="IJ119" s="480"/>
      <c r="IK119" s="480"/>
      <c r="IL119" s="480"/>
      <c r="IM119" s="538"/>
      <c r="IN119" s="480"/>
      <c r="IO119" s="480"/>
      <c r="IP119" s="480"/>
      <c r="IQ119" s="480"/>
      <c r="IR119" s="480"/>
      <c r="IS119" s="480"/>
      <c r="IT119" s="480"/>
      <c r="IU119" s="480"/>
      <c r="IV119" s="480"/>
      <c r="IW119" s="480"/>
      <c r="IX119" s="538"/>
      <c r="IY119" s="480"/>
      <c r="IZ119" s="480"/>
      <c r="JA119" s="480"/>
      <c r="JB119" s="480"/>
      <c r="JC119" s="480"/>
      <c r="JD119" s="480"/>
      <c r="JE119" s="480"/>
      <c r="JF119" s="480"/>
      <c r="JG119" s="480"/>
      <c r="JH119" s="480"/>
      <c r="JI119" s="538"/>
      <c r="JJ119" s="480"/>
      <c r="JK119" s="480"/>
      <c r="JL119" s="480"/>
      <c r="JM119" s="480"/>
      <c r="JN119" s="480"/>
      <c r="JO119" s="480"/>
      <c r="JP119" s="480"/>
      <c r="JQ119" s="480"/>
      <c r="JR119" s="480"/>
      <c r="JS119" s="590"/>
      <c r="JT119" s="538"/>
      <c r="JU119" s="480"/>
      <c r="JV119" s="480"/>
      <c r="JW119" s="480"/>
      <c r="JX119" s="480"/>
      <c r="JY119" s="480"/>
      <c r="JZ119" s="480"/>
      <c r="KA119" s="480"/>
      <c r="KB119" s="480"/>
      <c r="KC119" s="480"/>
      <c r="KD119" s="480"/>
      <c r="KE119" s="538"/>
      <c r="KF119" s="480"/>
      <c r="KG119" s="480"/>
      <c r="KH119" s="480"/>
      <c r="KI119" s="480"/>
      <c r="KJ119" s="480"/>
      <c r="KK119" s="480"/>
      <c r="KL119" s="480"/>
      <c r="KM119" s="480"/>
      <c r="KN119" s="480"/>
      <c r="KO119" s="480"/>
      <c r="KR119" s="568" t="str">
        <f>IF(Table1[[#This Row],[GTIN]]&lt;&gt;"",Table1[[#This Row],[GTIN]],"")</f>
        <v/>
      </c>
      <c r="KS119" s="569" t="str">
        <f>Table1[[#This Row],[Kreditor]]</f>
        <v/>
      </c>
      <c r="KT119" s="570" t="str">
        <f>IF(Table1[[#This Row],[Gültig ab (Datum)]]&lt;&gt;"",Table1[[#This Row],[Gültig ab (Datum)]],"")</f>
        <v/>
      </c>
      <c r="KU119" s="570"/>
      <c r="KV119" s="583" t="str">
        <f>IF(Table1[[#This Row],[Artikel verpackt? 
(X=Ja)]]="","",Table1[[#This Row],[Artikel verpackt? 
(X=Ja)]])</f>
        <v/>
      </c>
      <c r="KW119" s="571" t="str">
        <f>IF(Table1[[#This Row],[Verpackung recyclingfähig?
(X=Ja)]]="","",Table1[[#This Row],[Verpackung recyclingfähig?
(X=Ja)]])</f>
        <v/>
      </c>
      <c r="KX119" s="572"/>
      <c r="KY119" s="573"/>
      <c r="KZ119" s="574"/>
      <c r="LA119" s="574"/>
      <c r="LB119" s="574"/>
      <c r="LC119" s="574"/>
      <c r="LD119" s="574"/>
      <c r="LE119" s="574"/>
      <c r="LF119" s="575"/>
      <c r="LG119" s="576" t="str">
        <f>IF(Table1[[#This Row],[Hauptkörper - B1 - Art]]="","",VLOOKUP(Table1[[#This Row],[Hauptkörper - B1 - Art]],'DD FD'!B:C,2,FALSE))</f>
        <v/>
      </c>
      <c r="LH119" s="577" t="str">
        <f>IF(Table1[[#This Row],[Hauptkörper - B1 - Fraktion]]="","",VLOOKUP(Table1[[#This Row],[Hauptkörper - B1 - Fraktion]],'DD FD'!H:J,3,FALSE))</f>
        <v/>
      </c>
      <c r="LI119" s="574" t="str">
        <f>IF(Table1[[#This Row],[Hauptkörper - B1 - Gewicht
(in G)]]="","",Table1[[#This Row],[Hauptkörper - B1 - Gewicht
(in G)]])</f>
        <v/>
      </c>
      <c r="LJ119" s="574" t="str">
        <f>IF(Table1[[#This Row],[Hauptkörper - B1 - Lizenzierungs-pflichtig? (X=Ja)]]="","",Table1[[#This Row],[Hauptkörper - B1 - Lizenzierungs-pflichtig? (X=Ja)]])</f>
        <v/>
      </c>
      <c r="LK119" s="577" t="str">
        <f>IF(Table1[[#This Row],[Hauptkörper - B1 - Virgin Material]]="","",VLOOKUP(Table1[[#This Row],[Hauptkörper - B1 - Virgin Material]],'DD FD'!AJ:AK,2,FALSE))</f>
        <v/>
      </c>
      <c r="LL119" s="578" t="str">
        <f>IF(Table1[[#This Row],[Hauptkörper - B1 - Virgin Material Anteil (in %)]]="","",Table1[[#This Row],[Hauptkörper - B1 - Virgin Material Anteil (in %)]])</f>
        <v/>
      </c>
      <c r="LM119" s="577" t="str">
        <f>IF(Table1[[#This Row],[Hauptkörper - B1 - Recyceltes Material]]="","",VLOOKUP(Table1[[#This Row],[Hauptkörper - B1 - Recyceltes Material]],'DD FD'!AL:AM,2,FALSE))</f>
        <v/>
      </c>
      <c r="LN119" s="578" t="str">
        <f>IF(Table1[[#This Row],[Hauptkörper - B1 - Recyceltes Material Anteil (in %)]]="","",Table1[[#This Row],[Hauptkörper - B1 - Recyceltes Material Anteil (in %)]])</f>
        <v/>
      </c>
      <c r="LO119" s="579" t="str">
        <f>IF(Table1[[#This Row],[Hauptkörper - B1 - Beschichtung]]="","",VLOOKUP(Table1[[#This Row],[Hauptkörper - B1 - Beschichtung]],'DD FD'!AE:AF,2,FALSE))</f>
        <v/>
      </c>
      <c r="LP119" s="580" t="str">
        <f>IF(Table1[[#This Row],[Hauptkörper - B1 - Beschichtung Anteil (in %)]]="","",Table1[[#This Row],[Hauptkörper - B1 - Beschichtung Anteil (in %)]])</f>
        <v/>
      </c>
      <c r="LQ119" s="576" t="str">
        <f>IF(Table1[[#This Row],[Hauptkörper - B2 - Art]]="","",VLOOKUP(Table1[[#This Row],[Hauptkörper - B2 - Art]],'DD FD'!B:C,2,FALSE))</f>
        <v/>
      </c>
      <c r="LR119" s="577" t="str">
        <f>IF(Table1[[#This Row],[Hauptkörper - B2 - Fraktion]]="","",VLOOKUP(Table1[[#This Row],[Hauptkörper - B2 - Fraktion]],'DD FD'!H:J,3,FALSE))</f>
        <v/>
      </c>
      <c r="LS119" s="574" t="str">
        <f>IF(Table1[[#This Row],[Hauptkörper - B2 - Gewicht
(in G)]]="","",Table1[[#This Row],[Hauptkörper - B2 - Gewicht
(in G)]])</f>
        <v/>
      </c>
      <c r="LT119" s="574" t="str">
        <f>IF(Table1[[#This Row],[Hauptkörper - B2 - Lizenzierungs-pflichtig? (X=Ja)]]="","",Table1[[#This Row],[Hauptkörper - B2 - Lizenzierungs-pflichtig? (X=Ja)]])</f>
        <v/>
      </c>
      <c r="LU119" s="577" t="str">
        <f>IF(Table1[[#This Row],[Hauptkörper - B2 - Virgin Material]]="","",VLOOKUP(Table1[[#This Row],[Hauptkörper - B2 - Virgin Material]],'DD FD'!AJ:AK,2,FALSE))</f>
        <v/>
      </c>
      <c r="LV119" s="578" t="str">
        <f>IF(Table1[[#This Row],[Hauptkörper - B2 - Virgin Material Anteil (in %)]]="","",Table1[[#This Row],[Hauptkörper - B2 - Virgin Material Anteil (in %)]])</f>
        <v/>
      </c>
      <c r="LW119" s="577" t="str">
        <f>IF(Table1[[#This Row],[Hauptkörper - B2 - Recyceltes Material]]="","",VLOOKUP(Table1[[#This Row],[Hauptkörper - B2 - Recyceltes Material]],'DD FD'!AL:AM,2,FALSE))</f>
        <v/>
      </c>
      <c r="LX119" s="578" t="str">
        <f>IF(Table1[[#This Row],[Hauptkörper - B2 - Recyceltes Material Anteil (in %)]]="","",Table1[[#This Row],[Hauptkörper - B2 - Recyceltes Material Anteil (in %)]])</f>
        <v/>
      </c>
      <c r="LY119" s="577" t="str">
        <f>IF(Table1[[#This Row],[Hauptkörper - B2 - Beschichtung]]="","",VLOOKUP(Table1[[#This Row],[Hauptkörper - B2 - Beschichtung]],'DD FD'!AE:AF,2,FALSE))</f>
        <v/>
      </c>
      <c r="LZ119" s="580" t="str">
        <f>IF(Table1[[#This Row],[Hauptkörper - B2 - Beschichtung Anteil (in %)]]="","",Table1[[#This Row],[Hauptkörper - B2 - Beschichtung Anteil (in %)]])</f>
        <v/>
      </c>
      <c r="MA119" s="576" t="str">
        <f>IF(Table1[[#This Row],[Hauptkörper - B3 - Art]]="","",VLOOKUP(Table1[[#This Row],[Hauptkörper - B3 - Art]],'DD FD'!B:C,2,FALSE))</f>
        <v/>
      </c>
      <c r="MB119" s="577" t="str">
        <f>IF(Table1[[#This Row],[Hauptkörper - B3 - Fraktion]]="","",VLOOKUP(Table1[[#This Row],[Hauptkörper - B3 - Fraktion]],'DD FD'!H:J,3,FALSE))</f>
        <v/>
      </c>
      <c r="MC119" s="574" t="str">
        <f>IF(Table1[[#This Row],[Hauptkörper - B3 - Gewicht
(in G)]]="","",Table1[[#This Row],[Hauptkörper - B3 - Gewicht
(in G)]])</f>
        <v/>
      </c>
      <c r="MD119" s="574" t="str">
        <f>IF(Table1[[#This Row],[Hauptkörper - B3 - Lizenzierungs-pflichtig? (X=Ja)]]="","",Table1[[#This Row],[Hauptkörper - B3 - Lizenzierungs-pflichtig? (X=Ja)]])</f>
        <v/>
      </c>
      <c r="ME119" s="577" t="str">
        <f>IF(Table1[[#This Row],[Hauptkörper - B3 - Virgin Material]]="","",VLOOKUP(Table1[[#This Row],[Hauptkörper - B3 - Virgin Material]],'DD FD'!AJ:AK,2,FALSE))</f>
        <v/>
      </c>
      <c r="MF119" s="578" t="str">
        <f>IF(Table1[[#This Row],[Hauptkörper - B3 - Virgin Material Anteil (in %)]]="","",Table1[[#This Row],[Hauptkörper - B3 - Virgin Material Anteil (in %)]])</f>
        <v/>
      </c>
      <c r="MG119" s="577" t="str">
        <f>IF(Table1[[#This Row],[Hauptkörper - B3 - Recyceltes Material]]="","",VLOOKUP(Table1[[#This Row],[Hauptkörper - B3 - Recyceltes Material]],'DD FD'!AL:AM,2,FALSE))</f>
        <v/>
      </c>
      <c r="MH119" s="578" t="str">
        <f>IF(Table1[[#This Row],[Hauptkörper - B3 - Recyceltes Material Anteil (in %)]]="","",Table1[[#This Row],[Hauptkörper - B3 - Recyceltes Material Anteil (in %)]])</f>
        <v/>
      </c>
      <c r="MI119" s="577" t="str">
        <f>IF(Table1[[#This Row],[Hauptkörper - B3 - Beschichtung]]="","",VLOOKUP(Table1[[#This Row],[Hauptkörper - B3 - Beschichtung]],'DD FD'!AE:AF,2,FALSE))</f>
        <v/>
      </c>
      <c r="MJ119" s="580" t="str">
        <f>IF(Table1[[#This Row],[Hauptkörper - B3 - Beschichtung Anteil (in %)]]="","",Table1[[#This Row],[Hauptkörper - B3 - Beschichtung Anteil (in %)]])</f>
        <v/>
      </c>
      <c r="MK119" s="576" t="str">
        <f>IF(Table1[[#This Row],[Verschluss - B1 - Art]]="","",VLOOKUP(Table1[[#This Row],[Verschluss - B1 - Art]],'DD FD'!D:E,2,FALSE))</f>
        <v/>
      </c>
      <c r="ML119" s="577" t="str">
        <f>IF(Table1[[#This Row],[Verschluss - B1 - Fraktion]]="","",VLOOKUP(Table1[[#This Row],[Verschluss - B1 - Fraktion]],'DD FD'!H:J,3,FALSE))</f>
        <v/>
      </c>
      <c r="MM119" s="574" t="str">
        <f>IF(Table1[[#This Row],[Verschluss - B1 - Gewicht (in G)]]="","",Table1[[#This Row],[Verschluss - B1 - Gewicht (in G)]])</f>
        <v/>
      </c>
      <c r="MN119" s="574" t="str">
        <f>IF(Table1[[#This Row],[Verschluss - B1 - Lizenzierungs-pflichtig? (X=Ja)]]="","",Table1[[#This Row],[Verschluss - B1 - Lizenzierungs-pflichtig? (X=Ja)]])</f>
        <v/>
      </c>
      <c r="MO119" s="574" t="str">
        <f>IF(Table1[[#This Row],[Verschluss - B1 - Trennbar vom Hauptkörper? (X=Ja)]]="","",Table1[[#This Row],[Verschluss - B1 - Trennbar vom Hauptkörper? (X=Ja)]])</f>
        <v/>
      </c>
      <c r="MP119" s="577" t="str">
        <f>IF(Table1[[#This Row],[Verschluss - B1 - Virgin Material]]="","",VLOOKUP(Table1[[#This Row],[Verschluss - B1 - Virgin Material]],'DD FD'!AJ:AK,2,FALSE))</f>
        <v/>
      </c>
      <c r="MQ119" s="578" t="str">
        <f>IF(Table1[[#This Row],[Verschluss - B1 - Virgin Material Anteil (in %)]]="","",Table1[[#This Row],[Verschluss - B1 - Virgin Material Anteil (in %)]])</f>
        <v/>
      </c>
      <c r="MR119" s="577" t="str">
        <f>IF(Table1[[#This Row],[Verschluss - B1 - Recyceltes Material]]="","",VLOOKUP(Table1[[#This Row],[Verschluss - B1 - Recyceltes Material]],'DD FD'!AL:AM,2,FALSE))</f>
        <v/>
      </c>
      <c r="MS119" s="578" t="str">
        <f>IF(Table1[[#This Row],[Verschluss - B1 - Recyceltes Material Anteil (in %)]]="","",Table1[[#This Row],[Verschluss - B1 - Recyceltes Material Anteil (in %)]])</f>
        <v/>
      </c>
      <c r="MT119" s="577" t="str">
        <f>IF(Table1[[#This Row],[Verschluss - B1 - Beschichtung]]="","",VLOOKUP(Table1[[#This Row],[Verschluss - B1 - Beschichtung]],'DD FD'!AE:AF,2,FALSE))</f>
        <v/>
      </c>
      <c r="MU119" s="580" t="str">
        <f>IF(Table1[[#This Row],[Verschluss - B1 - Beschichtung Anteil (in %)]]="","",Table1[[#This Row],[Verschluss - B1 - Beschichtung Anteil (in %)]])</f>
        <v/>
      </c>
      <c r="MV119" s="576" t="str">
        <f>IF(Table1[[#This Row],[Verschluss - B2 - Art]]="","",VLOOKUP(Table1[[#This Row],[Verschluss - B2 - Art]],'DD FD'!D:E,2,FALSE))</f>
        <v/>
      </c>
      <c r="MW119" s="577" t="str">
        <f>IF(Table1[[#This Row],[Verschluss - B2 - Fraktion]]="","",VLOOKUP(Table1[[#This Row],[Verschluss - B2 - Fraktion]],'DD FD'!H:J,3,FALSE))</f>
        <v/>
      </c>
      <c r="MX119" s="574" t="str">
        <f>IF(Table1[[#This Row],[Verschluss - B2 - Gewicht (in G)]]="","",Table1[[#This Row],[Verschluss - B2 - Gewicht (in G)]])</f>
        <v/>
      </c>
      <c r="MY119" s="574" t="str">
        <f>IF(Table1[[#This Row],[Verschluss - B2 - Lizenzierungs-pflichtig? (X=Ja)]]="","",Table1[[#This Row],[Verschluss - B2 - Lizenzierungs-pflichtig? (X=Ja)]])</f>
        <v/>
      </c>
      <c r="MZ119" s="574" t="str">
        <f>IF(Table1[[#This Row],[Verschluss - B2 - Trennbar vom Hauptkörper? (X=Ja)]]="","",Table1[[#This Row],[Verschluss - B2 - Trennbar vom Hauptkörper? (X=Ja)]])</f>
        <v/>
      </c>
      <c r="NA119" s="577" t="str">
        <f>IF(Table1[[#This Row],[Verschluss - B2 - Virgin Material]]="","",VLOOKUP(Table1[[#This Row],[Verschluss - B2 - Virgin Material]],'DD FD'!AJ:AK,2,FALSE))</f>
        <v/>
      </c>
      <c r="NB119" s="578" t="str">
        <f>IF(Table1[[#This Row],[Verschluss - B2 - Virgin Material Anteil (in %)]]="","",Table1[[#This Row],[Verschluss - B2 - Virgin Material Anteil (in %)]])</f>
        <v/>
      </c>
      <c r="NC119" s="577" t="str">
        <f>IF(Table1[[#This Row],[Verschluss - B2 - Recyceltes Material]]="","",VLOOKUP(Table1[[#This Row],[Verschluss - B2 - Recyceltes Material]],'DD FD'!AL:AM,2,FALSE))</f>
        <v/>
      </c>
      <c r="ND119" s="578" t="str">
        <f>IF(Table1[[#This Row],[Verschluss - B2 - Recyceltes Material Anteil (in %)]]="","",Table1[[#This Row],[Verschluss - B2 - Recyceltes Material Anteil (in %)]])</f>
        <v/>
      </c>
      <c r="NE119" s="577" t="str">
        <f>IF(Table1[[#This Row],[Verschluss - B2 - Beschichtung]]="","",VLOOKUP(Table1[[#This Row],[Verschluss - B2 - Beschichtung]],'DD FD'!AE:AF,2,FALSE))</f>
        <v/>
      </c>
      <c r="NF119" s="580" t="str">
        <f>IF(Table1[[#This Row],[Verschluss - B2 - Beschichtung Anteil (in %)]]="","",Table1[[#This Row],[Verschluss - B2 - Beschichtung Anteil (in %)]])</f>
        <v/>
      </c>
      <c r="NG119" s="576" t="str">
        <f>IF(Table1[[#This Row],[Verschluss - B3 - Art]]="","",VLOOKUP(Table1[[#This Row],[Verschluss - B3 - Art]],'DD FD'!D:E,2,FALSE))</f>
        <v/>
      </c>
      <c r="NH119" s="577" t="str">
        <f>IF(Table1[[#This Row],[Verschluss - B3 - Fraktion]]="","",VLOOKUP(Table1[[#This Row],[Verschluss - B3 - Fraktion]],'DD FD'!H:J,3,FALSE))</f>
        <v/>
      </c>
      <c r="NI119" s="574" t="str">
        <f>IF(Table1[[#This Row],[Verschluss - B3 - Gewicht (in G)]]="","",Table1[[#This Row],[Verschluss - B3 - Gewicht (in G)]])</f>
        <v/>
      </c>
      <c r="NJ119" s="574" t="str">
        <f>IF(Table1[[#This Row],[Verschluss - B3 - Lizenzierungs-pflichtig? (X=Ja)]]="","",Table1[[#This Row],[Verschluss - B3 - Lizenzierungs-pflichtig? (X=Ja)]])</f>
        <v/>
      </c>
      <c r="NK119" s="574" t="str">
        <f>IF(Table1[[#This Row],[Verschluss - B3 - Trennbar vom Hauptkörper? (X=Ja)]]="","",Table1[[#This Row],[Verschluss - B3 - Trennbar vom Hauptkörper? (X=Ja)]])</f>
        <v/>
      </c>
      <c r="NL119" s="577" t="str">
        <f>IF(Table1[[#This Row],[Verschluss - B3 - Virgin Material]]="","",VLOOKUP(Table1[[#This Row],[Verschluss - B3 - Virgin Material]],'DD FD'!AJ:AK,2,FALSE))</f>
        <v/>
      </c>
      <c r="NM119" s="578" t="str">
        <f>IF(Table1[[#This Row],[Verschluss - B3 - Virgin Material Anteil (in %)]]="","",Table1[[#This Row],[Verschluss - B3 - Virgin Material Anteil (in %)]])</f>
        <v/>
      </c>
      <c r="NN119" s="577" t="str">
        <f>IF(Table1[[#This Row],[Verschluss - B3 - Recyceltes Material]]="","",VLOOKUP(Table1[[#This Row],[Verschluss - B3 - Recyceltes Material]],'DD FD'!AL:AM,2,FALSE))</f>
        <v/>
      </c>
      <c r="NO119" s="578" t="str">
        <f>IF(Table1[[#This Row],[Verschluss - B3 - Recyceltes Material Anteil (in %)]]="","",Table1[[#This Row],[Verschluss - B3 - Recyceltes Material Anteil (in %)]])</f>
        <v/>
      </c>
      <c r="NP119" s="577" t="str">
        <f>IF(Table1[[#This Row],[Verschluss - B3 - Beschichtung]]="","",VLOOKUP(Table1[[#This Row],[Verschluss - B3 - Beschichtung]],'DD FD'!AE:AF,2,FALSE))</f>
        <v/>
      </c>
      <c r="NQ119" s="580" t="str">
        <f>IF(Table1[[#This Row],[Verschluss - B3 - Beschichtung Anteil (in %)]]="","",Table1[[#This Row],[Verschluss - B3 - Beschichtung Anteil (in %)]])</f>
        <v/>
      </c>
      <c r="NR119" s="576" t="str">
        <f>IF(Table1[[#This Row],[Etikett - B1 - Art]]="","",VLOOKUP(Table1[[#This Row],[Etikett - B1 - Art]],'DD FD'!F:G,2,FALSE))</f>
        <v/>
      </c>
      <c r="NS119" s="577" t="str">
        <f>IF(Table1[[#This Row],[Etikett - B1 - Fraktion]]="","",VLOOKUP(Table1[[#This Row],[Etikett - B1 - Fraktion]],'DD FD'!H:J,3,FALSE))</f>
        <v/>
      </c>
      <c r="NT119" s="574" t="str">
        <f>IF(Table1[[#This Row],[Etikett - B1 - Gewicht (in G)]]="","",Table1[[#This Row],[Etikett - B1 - Gewicht (in G)]])</f>
        <v/>
      </c>
      <c r="NU119" s="574" t="str">
        <f>IF(Table1[[#This Row],[Etikett - B1 - Lizenzierungs-pflichtig? (X=Ja)]]="","",Table1[[#This Row],[Etikett - B1 - Lizenzierungs-pflichtig? (X=Ja)]])</f>
        <v/>
      </c>
      <c r="NV119" s="574" t="str">
        <f>IF(Table1[[#This Row],[Etikett - B1 - Trennbar vom Hauptkörper? (X=Ja)]]="","",Table1[[#This Row],[Etikett - B1 - Trennbar vom Hauptkörper? (X=Ja)]])</f>
        <v/>
      </c>
      <c r="NW119" s="577" t="str">
        <f>IF(Table1[[#This Row],[Etikett - B1 - Virgin Material]]="","",VLOOKUP(Table1[[#This Row],[Etikett - B1 - Virgin Material]],'DD FD'!AJ:AK,2,FALSE))</f>
        <v/>
      </c>
      <c r="NX119" s="578" t="str">
        <f>IF(Table1[[#This Row],[Etikett - B1 - Virgin Material Anteil (in %)]]="","",Table1[[#This Row],[Etikett - B1 - Virgin Material Anteil (in %)]])</f>
        <v/>
      </c>
      <c r="NY119" s="577" t="str">
        <f>IF(Table1[[#This Row],[Etikett - B1 - Recyceltes Material]]="","",VLOOKUP(Table1[[#This Row],[Etikett - B1 - Recyceltes Material]],'DD FD'!AL:AM,2,FALSE))</f>
        <v/>
      </c>
      <c r="NZ119" s="578" t="str">
        <f>IF(Table1[[#This Row],[Etikett - B1 - Recyceltes Material Anteil (in %)]]="","",Table1[[#This Row],[Etikett - B1 - Recyceltes Material Anteil (in %)]])</f>
        <v/>
      </c>
      <c r="OA119" s="577" t="str">
        <f>IF(Table1[[#This Row],[Etikett - B1 - Beschichtung]]="","",VLOOKUP(Table1[[#This Row],[Etikett - B1 - Beschichtung]],'DD FD'!AE:AF,2,FALSE))</f>
        <v/>
      </c>
      <c r="OB119" s="580" t="str">
        <f>IF(Table1[[#This Row],[Etikett - B1 - Beschichtung Anteil (in %)]]="","",Table1[[#This Row],[Etikett - B1 - Beschichtung Anteil (in %)]])</f>
        <v/>
      </c>
      <c r="OC119" s="576" t="str">
        <f>IF(Table1[[#This Row],[Etikett - B2 - Art]]="","",VLOOKUP(Table1[[#This Row],[Etikett - B2 - Art]],'DD FD'!F:G,2,FALSE))</f>
        <v/>
      </c>
      <c r="OD119" s="577" t="str">
        <f>IF(Table1[[#This Row],[Etikett - B2 - Fraktion]]="","",VLOOKUP(Table1[[#This Row],[Etikett - B2 - Fraktion]],'DD FD'!H:J,3,FALSE))</f>
        <v/>
      </c>
      <c r="OE119" s="574" t="str">
        <f>IF(Table1[[#This Row],[Etikett - B2 - Gewicht (in G)]]="","",Table1[[#This Row],[Etikett - B2 - Gewicht (in G)]])</f>
        <v/>
      </c>
      <c r="OF119" s="574" t="str">
        <f>IF(Table1[[#This Row],[Etikett - B2 - Lizenzierungs-pflichtig? (X=Ja)]]="","",Table1[[#This Row],[Etikett - B2 - Lizenzierungs-pflichtig? (X=Ja)]])</f>
        <v/>
      </c>
      <c r="OG119" s="574" t="str">
        <f>IF(Table1[[#This Row],[Etikett - B2 - Trennbar vom Hauptkörper? (X=Ja)]]="","",Table1[[#This Row],[Etikett - B2 - Trennbar vom Hauptkörper? (X=Ja)]])</f>
        <v/>
      </c>
      <c r="OH119" s="577" t="str">
        <f>IF(Table1[[#This Row],[Etikett - B2 - Virgin Material]]="","",VLOOKUP(Table1[[#This Row],[Etikett - B2 - Virgin Material]],'DD FD'!AJ:AK,2,FALSE))</f>
        <v/>
      </c>
      <c r="OI119" s="578" t="str">
        <f>IF(Table1[[#This Row],[Etikett - B2 - Virgin Material Anteil (in %)]]="","",Table1[[#This Row],[Etikett - B2 - Virgin Material Anteil (in %)]])</f>
        <v/>
      </c>
      <c r="OJ119" s="577" t="str">
        <f>IF(Table1[[#This Row],[Etikett - B2 - Recyceltes Material]]="","",VLOOKUP(Table1[[#This Row],[Etikett - B2 - Recyceltes Material]],'DD FD'!AL:AM,2,FALSE))</f>
        <v/>
      </c>
      <c r="OK119" s="578" t="str">
        <f>IF(Table1[[#This Row],[Etikett - B2 - Recyceltes Material Anteil (in %)]]="","",Table1[[#This Row],[Etikett - B2 - Recyceltes Material Anteil (in %)]])</f>
        <v/>
      </c>
      <c r="OL119" s="577" t="str">
        <f>IF(Table1[[#This Row],[Etikett - B2 - Beschichtung]]="","",VLOOKUP(Table1[[#This Row],[Etikett - B2 - Beschichtung]],'DD FD'!AE:AF,2,FALSE))</f>
        <v/>
      </c>
      <c r="OM119" s="580" t="str">
        <f>IF(Table1[[#This Row],[Etikett - B2 - Beschichtung Anteil (in %)]]="","",Table1[[#This Row],[Etikett - B2 - Beschichtung Anteil (in %)]])</f>
        <v/>
      </c>
      <c r="ON119" s="576" t="str">
        <f>IF(Table1[[#This Row],[Etikett - B3 - Art]]="","",VLOOKUP(Table1[[#This Row],[Etikett - B3 - Art]],'DD FD'!F:G,2,FALSE))</f>
        <v/>
      </c>
      <c r="OO119" s="577" t="str">
        <f>IF(Table1[[#This Row],[Etikett - B3 - Fraktion]]="","",VLOOKUP(Table1[[#This Row],[Etikett - B3 - Fraktion]],'DD FD'!H:J,3,FALSE))</f>
        <v/>
      </c>
      <c r="OP119" s="574" t="str">
        <f>IF(Table1[[#This Row],[Etikett - B3 - Gewicht (in G)]]="","",Table1[[#This Row],[Etikett - B3 - Gewicht (in G)]])</f>
        <v/>
      </c>
      <c r="OQ119" s="574" t="str">
        <f>IF(Table1[[#This Row],[Etikett - B3 - Lizenzierungs-pflichtig? (X=Ja)]]="","",Table1[[#This Row],[Etikett - B3 - Lizenzierungs-pflichtig? (X=Ja)]])</f>
        <v/>
      </c>
      <c r="OR119" s="574" t="str">
        <f>IF(Table1[[#This Row],[Etikett - B3 - Trennbar vom Hauptkörper? (X=Ja)]]="","",Table1[[#This Row],[Etikett - B3 - Trennbar vom Hauptkörper? (X=Ja)]])</f>
        <v/>
      </c>
      <c r="OS119" s="577" t="str">
        <f>IF(Table1[[#This Row],[Etikett - B3 - Virgin Material]]="","",VLOOKUP(Table1[[#This Row],[Etikett - B3 - Virgin Material]],'DD FD'!AJ:AK,2,FALSE))</f>
        <v/>
      </c>
      <c r="OT119" s="578" t="str">
        <f>IF(Table1[[#This Row],[Etikett - B3 - Virgin Material Anteil (in %)]]="","",Table1[[#This Row],[Etikett - B3 - Virgin Material Anteil (in %)]])</f>
        <v/>
      </c>
      <c r="OU119" s="577" t="str">
        <f>IF(Table1[[#This Row],[Etikett - B3 - Recyceltes Material]]="","",VLOOKUP(Table1[[#This Row],[Etikett - B3 - Recyceltes Material]],'DD FD'!AL:AM,2,FALSE))</f>
        <v/>
      </c>
      <c r="OV119" s="578" t="str">
        <f>IF(Table1[[#This Row],[Etikett - B3 - Recyceltes Material Anteil (in %)]]="","",Table1[[#This Row],[Etikett - B3 - Recyceltes Material Anteil (in %)]])</f>
        <v/>
      </c>
      <c r="OW119" s="577" t="str">
        <f>IF(Table1[[#This Row],[Etikett - B3 - Beschichtung]]="","",VLOOKUP(Table1[[#This Row],[Etikett - B3 - Beschichtung]],'DD FD'!AE:AF,2,FALSE))</f>
        <v/>
      </c>
      <c r="OX119" s="613" t="str">
        <f>IF(Table1[[#This Row],[Etikett - B3 - Beschichtung Anteil (in %)]]="","",Table1[[#This Row],[Etikett - B3 - Beschichtung Anteil (in %)]])</f>
        <v/>
      </c>
      <c r="OY119" s="618">
        <f>ROUNDUP(SUM(
IF(AND(LH119='DD FD'!$J$7,LJ119='DD FD'!$AI$3),LI119,0),
IF(AND(LR119='DD FD'!$J$7,LT119='DD FD'!$AI$3),LS119,0),
IF(AND(MB119='DD FD'!$J$7,MD119='DD FD'!$AI$3),MC119,0),
IF(AND(ML119='DD FD'!$J$7,MN119='DD FD'!$AI$3),MM119,0),
IF(AND(MW119='DD FD'!$J$7,MY119='DD FD'!$AI$3),MX119,0),
IF(AND(NH119='DD FD'!$J$7,NJ119='DD FD'!$AI$3),NI119,0),
IF(AND(NS119='DD FD'!$J$7,NU119='DD FD'!$AI$3),NT119,0),
IF(AND(OD119='DD FD'!$J$7,OF119='DD FD'!$AI$3),OE119,0),
IF(AND(OO119='DD FD'!$J$7,OQ119='DD FD'!$AI$3),OP119,0),
),2)</f>
        <v>0</v>
      </c>
      <c r="OZ119" s="617">
        <f>ROUNDUP(SUM(
IF(AND(LH119='DD FD'!$J$6,LJ119='DD FD'!$AI$3),LI119,0),
IF(AND(LR119='DD FD'!$J$6,LT119='DD FD'!$AI$3),LS119,0),
IF(AND(MB119='DD FD'!$J$6,MD119='DD FD'!$AI$3),MC119,0),
IF(AND(ML119='DD FD'!$J$6,MN119='DD FD'!$AI$3),MM119,0),
IF(AND(MW119='DD FD'!$J$6,MY119='DD FD'!$AI$3),MX119,0),
IF(AND(NH119='DD FD'!$J$6,NJ119='DD FD'!$AI$3),NI119,0),
IF(AND(NS119='DD FD'!$J$6,NU119='DD FD'!$AI$3),NT119,0),
IF(AND(OD119='DD FD'!$J$6,OF119='DD FD'!$AI$3),OE119,0),
IF(AND(OO119='DD FD'!$J$6,OQ119='DD FD'!$AI$3),OP119,0),
),2)</f>
        <v>0</v>
      </c>
      <c r="PA119" s="617">
        <f>ROUNDUP(SUM(
IF(AND(LH119='DD FD'!$J$10,LJ119='DD FD'!$AI$3),LI119,0),
IF(AND(LR119='DD FD'!$J$10,LT119='DD FD'!$AI$3),LS119,0),
IF(AND(MB119='DD FD'!$J$10,MD119='DD FD'!$AI$3),MC119,0),
IF(AND(ML119='DD FD'!$J$10,MN119='DD FD'!$AI$3),MM119,0),
IF(AND(MW119='DD FD'!$J$10,MY119='DD FD'!$AI$3),MX119,0),
IF(AND(NH119='DD FD'!$J$10,NJ119='DD FD'!$AI$3),NI119,0),
IF(AND(NS119='DD FD'!$J$10,NU119='DD FD'!$AI$3),NT119,0),
IF(AND(OD119='DD FD'!$J$10,OF119='DD FD'!$AI$3),OE119,0),
IF(AND(OO119='DD FD'!$J$10,OQ119='DD FD'!$AI$3),OP119,0),
),2)</f>
        <v>0</v>
      </c>
      <c r="PB119" s="617">
        <f>ROUNDUP(SUM(
IF(AND(LH119='DD FD'!$J$8,LJ119='DD FD'!$AI$3),LI119,0),
IF(AND(LR119='DD FD'!$J$8,LT119='DD FD'!$AI$3),LS119,0),
IF(AND(MB119='DD FD'!$J$8,MD119='DD FD'!$AI$3),MC119,0),
IF(AND(ML119='DD FD'!$J$8,MN119='DD FD'!$AI$3),MM119,0),
IF(AND(MW119='DD FD'!$J$8,MY119='DD FD'!$AI$3),MX119,0),
IF(AND(NH119='DD FD'!$J$8,NJ119='DD FD'!$AI$3),NI119,0),
IF(AND(NS119='DD FD'!$J$8,NU119='DD FD'!$AI$3),NT119,0),
IF(AND(OD119='DD FD'!$J$8,OF119='DD FD'!$AI$3),OE119,0),
IF(AND(OO119='DD FD'!$J$8,OQ119='DD FD'!$AI$3),OP119,0),
),2)</f>
        <v>0</v>
      </c>
      <c r="PC119" s="617">
        <f>ROUNDUP(SUM(
IF(AND(LH119='DD FD'!$J$5,LJ119='DD FD'!$AI$3),LI119,0),
IF(AND(LR119='DD FD'!$J$5,LT119='DD FD'!$AI$3),LS119,0),
IF(AND(MB119='DD FD'!$J$5,MD119='DD FD'!$AI$3),MC119,0),
IF(AND(ML119='DD FD'!$J$5,MN119='DD FD'!$AI$3),MM119,0),
IF(AND(MW119='DD FD'!$J$5,MY119='DD FD'!$AI$3),MX119,0),
IF(AND(NH119='DD FD'!$J$5,NJ119='DD FD'!$AI$3),NI119,0),
IF(AND(NS119='DD FD'!$J$5,NU119='DD FD'!$AI$3),NT119,0),
IF(AND(OD119='DD FD'!$J$5,OF119='DD FD'!$AI$3),OE119,0),
IF(AND(OO119='DD FD'!$J$5,OQ119='DD FD'!$AI$3),OP119,0),
),2)</f>
        <v>0</v>
      </c>
      <c r="PD119" s="617">
        <f>ROUNDUP(SUM(
IF(AND(LH119='DD FD'!$J$9,LJ119='DD FD'!$AI$3),LI119,0),
IF(AND(LR119='DD FD'!$J$9,LT119='DD FD'!$AI$3),LS119,0),
IF(AND(MB119='DD FD'!$J$9,MD119='DD FD'!$AI$3),MC119,0),
IF(AND(ML119='DD FD'!$J$9,MN119='DD FD'!$AI$3),MM119,0),
IF(AND(MW119='DD FD'!$J$9,MY119='DD FD'!$AI$3),MX119,0),
IF(AND(NH119='DD FD'!$J$9,NJ119='DD FD'!$AI$3),NI119,0),
IF(AND(NS119='DD FD'!$J$9,NU119='DD FD'!$AI$3),NT119,0),
IF(AND(OD119='DD FD'!$J$9,OF119='DD FD'!$AI$3),OE119,0),
IF(AND(OO119='DD FD'!$J$9,OQ119='DD FD'!$AI$3),OP119,0),
),2)</f>
        <v>0</v>
      </c>
      <c r="PE119" s="617">
        <f>ROUNDUP(SUM(
IF(AND(LH119='DD FD'!$J$4,LJ119='DD FD'!$AI$3),LI119,0),
IF(AND(LR119='DD FD'!$J$4,LT119='DD FD'!$AI$3),LS119,0),
IF(AND(MB119='DD FD'!$J$4,MD119='DD FD'!$AI$3),MC119,0),
IF(AND(ML119='DD FD'!$J$4,MN119='DD FD'!$AI$3),MM119,0),
IF(AND(MW119='DD FD'!$J$4,MY119='DD FD'!$AI$3),MX119,0),
IF(AND(NH119='DD FD'!$J$4,NJ119='DD FD'!$AI$3),NI119,0),
IF(AND(NS119='DD FD'!$J$4,NU119='DD FD'!$AI$3),NT119,0),
IF(AND(OD119='DD FD'!$J$4,OF119='DD FD'!$AI$3),OE119,0),
IF(AND(OO119='DD FD'!$J$4,OQ119='DD FD'!$AI$3),OP119,0),
),2)</f>
        <v>0</v>
      </c>
      <c r="PF119" s="619">
        <f>ROUNDUP(SUM(
IF(AND(LH119='DD FD'!$J$11,LJ119='DD FD'!$AI$3),LI119,0),
IF(AND(LR119='DD FD'!$J$11,LT119='DD FD'!$AI$3),LS119,0),
IF(AND(MB119='DD FD'!$J$11,MD119='DD FD'!$AI$3),MC119,0),
IF(AND(ML119='DD FD'!$J$11,MN119='DD FD'!$AI$3),MM119,0),
IF(AND(MW119='DD FD'!$J$11,MY119='DD FD'!$AI$3),MX119,0),
IF(AND(NH119='DD FD'!$J$11,NJ119='DD FD'!$AI$3),NI119,0),
IF(AND(NS119='DD FD'!$J$11,NU119='DD FD'!$AI$3),NT119,0),
IF(AND(OD119='DD FD'!$J$11,OF119='DD FD'!$AI$3),OE119,0),
IF(AND(OO119='DD FD'!$J$11,OQ119='DD FD'!$AI$3),OP119,0),
),2)</f>
        <v>0</v>
      </c>
    </row>
    <row r="120" spans="1:422">
      <c r="A120" s="806"/>
      <c r="B120" s="934"/>
      <c r="C120" s="247"/>
      <c r="D120" s="842"/>
      <c r="E120" s="247"/>
      <c r="F120" s="158"/>
      <c r="G120" s="710"/>
      <c r="H120" s="712"/>
      <c r="I120" s="936"/>
      <c r="J120" s="803"/>
      <c r="K120" s="150"/>
      <c r="L120" s="146" t="str">
        <f t="shared" si="27"/>
        <v/>
      </c>
      <c r="M120" s="501" t="str">
        <f t="shared" si="44"/>
        <v/>
      </c>
      <c r="N120" s="504"/>
      <c r="O120" s="113" t="str">
        <f t="shared" si="45"/>
        <v/>
      </c>
      <c r="P120" s="114" t="str">
        <f t="shared" si="28"/>
        <v/>
      </c>
      <c r="Q120" s="152"/>
      <c r="R120" s="152"/>
      <c r="S120" s="115" t="str">
        <f t="shared" si="46"/>
        <v/>
      </c>
      <c r="T120" s="159"/>
      <c r="U120" s="159"/>
      <c r="V120" s="157"/>
      <c r="W120" s="157"/>
      <c r="X120" s="157"/>
      <c r="Y120" s="772"/>
      <c r="Z120" s="158"/>
      <c r="AA120" s="144"/>
      <c r="AB120" s="112"/>
      <c r="AC120" s="153"/>
      <c r="AD120" s="153"/>
      <c r="AE120" s="153"/>
      <c r="AF120" s="153"/>
      <c r="AG120" s="153"/>
      <c r="AH120" s="153"/>
      <c r="AI120" s="152"/>
      <c r="AJ120" s="158"/>
      <c r="AK120" s="158"/>
      <c r="AL120" s="158"/>
      <c r="AM120" s="116" t="str">
        <f t="shared" si="47"/>
        <v/>
      </c>
      <c r="AN120" s="116" t="str">
        <f t="shared" si="48"/>
        <v/>
      </c>
      <c r="AO120" s="324"/>
      <c r="AP120" s="503"/>
      <c r="AQ120" s="487" t="str">
        <f t="shared" si="49"/>
        <v/>
      </c>
      <c r="AR120" s="113" t="str">
        <f t="shared" si="29"/>
        <v/>
      </c>
      <c r="AS120" s="113" t="str">
        <f t="shared" si="30"/>
        <v/>
      </c>
      <c r="AT120" s="113" t="str">
        <f t="shared" si="31"/>
        <v/>
      </c>
      <c r="AU120" s="113" t="str">
        <f t="shared" si="32"/>
        <v/>
      </c>
      <c r="AV120" s="159"/>
      <c r="AW120" s="157"/>
      <c r="AX120" s="157"/>
      <c r="AY120" s="157"/>
      <c r="AZ120" s="157"/>
      <c r="BA120" s="116" t="str">
        <f t="shared" si="33"/>
        <v/>
      </c>
      <c r="BB120" s="316"/>
      <c r="BC120" s="116" t="str">
        <f t="shared" si="34"/>
        <v/>
      </c>
      <c r="BD120" s="133" t="str">
        <f t="shared" si="35"/>
        <v/>
      </c>
      <c r="BE120" s="157"/>
      <c r="BF120" s="1180"/>
      <c r="BG120" s="1180"/>
      <c r="BH120" s="158"/>
      <c r="BI120" s="490"/>
      <c r="BJ120" s="514" t="str">
        <f t="shared" si="50"/>
        <v/>
      </c>
      <c r="BK120" s="789"/>
      <c r="BL120" s="116" t="str">
        <f t="shared" si="51"/>
        <v/>
      </c>
      <c r="BM120" s="144"/>
      <c r="BN120" s="144"/>
      <c r="BO120" s="144"/>
      <c r="BP120" s="790"/>
      <c r="BQ120" s="790"/>
      <c r="BR120" s="790"/>
      <c r="BS120" s="116" t="str">
        <f t="shared" si="36"/>
        <v/>
      </c>
      <c r="BT120" s="790"/>
      <c r="BU120" s="808" t="str">
        <f t="shared" si="37"/>
        <v/>
      </c>
      <c r="BV120" s="791"/>
      <c r="BW120" s="144"/>
      <c r="BX120" s="20"/>
      <c r="BY120" s="20"/>
      <c r="BZ120" s="20"/>
      <c r="CA120" s="792"/>
      <c r="CB120" s="1201"/>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c r="DL120" s="144"/>
      <c r="DM120" s="144"/>
      <c r="DN120" s="144"/>
      <c r="DO120" s="144"/>
      <c r="DP120" s="144"/>
      <c r="DQ120" s="144"/>
      <c r="DR120" s="144"/>
      <c r="DS120" s="144"/>
      <c r="DT120" s="144"/>
      <c r="DU120" s="144"/>
      <c r="DV120" s="144"/>
      <c r="DW120" s="144"/>
      <c r="DX120" s="144"/>
      <c r="DY120" s="144"/>
      <c r="DZ120" s="144"/>
      <c r="EA120" s="144"/>
      <c r="EB120" s="144"/>
      <c r="EC120" s="144"/>
      <c r="ED120" s="782" t="str">
        <f t="shared" si="52"/>
        <v/>
      </c>
      <c r="EE120" s="519"/>
      <c r="EF120" s="793"/>
      <c r="EG120" s="519"/>
      <c r="EH120" s="794"/>
      <c r="EI120" s="790"/>
      <c r="EJ120" s="794"/>
      <c r="EK120" s="794"/>
      <c r="EL120" s="790"/>
      <c r="EM120" s="790"/>
      <c r="EN120" s="790"/>
      <c r="EO120" s="112" t="str">
        <f t="shared" si="38"/>
        <v/>
      </c>
      <c r="EP120" s="790"/>
      <c r="EQ120" s="488" t="str">
        <f t="shared" si="39"/>
        <v/>
      </c>
      <c r="ER120" s="1100"/>
      <c r="ES120" s="1099" t="str">
        <f t="shared" si="53"/>
        <v/>
      </c>
      <c r="ET120" s="525"/>
      <c r="EU120" s="148"/>
      <c r="EV120" s="148"/>
      <c r="EW120" s="148"/>
      <c r="EX120" s="148"/>
      <c r="EY120" s="148"/>
      <c r="EZ120" s="148"/>
      <c r="FA120" s="148"/>
      <c r="FB120" s="148"/>
      <c r="FC120" s="148"/>
      <c r="FD120" s="148"/>
      <c r="FE120" s="148"/>
      <c r="FF120" s="148"/>
      <c r="FG120" s="148"/>
      <c r="FH120" s="148"/>
      <c r="FI120" s="528"/>
      <c r="FJ120" s="513" t="str">
        <f t="shared" si="40"/>
        <v/>
      </c>
      <c r="FK120" s="158"/>
      <c r="FL120" s="850"/>
      <c r="FM120" s="850"/>
      <c r="FN120" s="850"/>
      <c r="FO120" s="850"/>
      <c r="FP120" s="850"/>
      <c r="FQ120" s="850"/>
      <c r="FR120" s="157"/>
      <c r="FS120" s="143"/>
      <c r="FT120" s="143"/>
      <c r="FU120" s="847" t="str">
        <f t="shared" si="41"/>
        <v/>
      </c>
      <c r="FV120" s="555"/>
      <c r="FW120" s="523" t="str">
        <f>IF(Table1[[#This Row],[Nonfood Inhaltstoffe - Komponente]]="","",VLOOKUP(Table1[[#This Row],[Nonfood Inhaltstoffe - Komponente]],'Dropdown Auswahl'!BJ:BK,2,FALSE))</f>
        <v/>
      </c>
      <c r="FX120" s="1013"/>
      <c r="FY120" s="1011" t="str">
        <f t="shared" si="42"/>
        <v/>
      </c>
      <c r="FZ120" s="152"/>
      <c r="GA120" s="152"/>
      <c r="GB120" s="152"/>
      <c r="GC120" s="529" t="str">
        <f t="shared" si="43"/>
        <v/>
      </c>
      <c r="GG120" s="21"/>
      <c r="GH120" s="21"/>
      <c r="GI120" s="1019"/>
      <c r="GJ120" s="1016" t="str">
        <f>IF(Table1[[#This Row],[Global Trade Item Number (GTIN)]]="","",Table1[[#This Row],[Global Trade Item Number (GTIN)]])</f>
        <v/>
      </c>
      <c r="GK120" s="555" t="str">
        <f>IF(Table1[[#This Row],[WAWI-Nr./ Kreditoren-Nummer
(ASDV)]]&lt;&gt;"",Table1[[#This Row],[WAWI-Nr./ Kreditoren-Nummer
(ASDV)]],"")</f>
        <v/>
      </c>
      <c r="GL120" s="165"/>
      <c r="GM120" s="165"/>
      <c r="GN120" s="165"/>
      <c r="GO120" s="485"/>
      <c r="GP120" s="534"/>
      <c r="GQ120" s="533"/>
      <c r="GR120" s="486"/>
      <c r="GS120" s="486"/>
      <c r="GT120" s="486"/>
      <c r="GU120" s="486"/>
      <c r="GV120" s="486"/>
      <c r="GW120" s="542"/>
      <c r="GX120" s="538"/>
      <c r="GY120" s="144"/>
      <c r="GZ120" s="480"/>
      <c r="HA120" s="158"/>
      <c r="HB120" s="480"/>
      <c r="HC120" s="480"/>
      <c r="HD120" s="480"/>
      <c r="HE120" s="480"/>
      <c r="HF120" s="480"/>
      <c r="HG120" s="480"/>
      <c r="HH120" s="538"/>
      <c r="HI120" s="480"/>
      <c r="HJ120" s="480"/>
      <c r="HK120" s="480"/>
      <c r="HL120" s="480"/>
      <c r="HM120" s="480"/>
      <c r="HN120" s="480"/>
      <c r="HO120" s="480"/>
      <c r="HP120" s="480"/>
      <c r="HQ120" s="480"/>
      <c r="HR120" s="538"/>
      <c r="HS120" s="480"/>
      <c r="HT120" s="480"/>
      <c r="HU120" s="480"/>
      <c r="HV120" s="480"/>
      <c r="HW120" s="480"/>
      <c r="HX120" s="480"/>
      <c r="HY120" s="480"/>
      <c r="HZ120" s="480"/>
      <c r="IA120" s="480"/>
      <c r="IB120" s="538"/>
      <c r="IC120" s="480"/>
      <c r="ID120" s="480"/>
      <c r="IE120" s="480"/>
      <c r="IF120" s="480"/>
      <c r="IG120" s="480"/>
      <c r="IH120" s="480"/>
      <c r="II120" s="480"/>
      <c r="IJ120" s="480"/>
      <c r="IK120" s="480"/>
      <c r="IL120" s="480"/>
      <c r="IM120" s="538"/>
      <c r="IN120" s="480"/>
      <c r="IO120" s="480"/>
      <c r="IP120" s="480"/>
      <c r="IQ120" s="480"/>
      <c r="IR120" s="480"/>
      <c r="IS120" s="480"/>
      <c r="IT120" s="480"/>
      <c r="IU120" s="480"/>
      <c r="IV120" s="480"/>
      <c r="IW120" s="480"/>
      <c r="IX120" s="538"/>
      <c r="IY120" s="480"/>
      <c r="IZ120" s="480"/>
      <c r="JA120" s="480"/>
      <c r="JB120" s="480"/>
      <c r="JC120" s="480"/>
      <c r="JD120" s="480"/>
      <c r="JE120" s="480"/>
      <c r="JF120" s="480"/>
      <c r="JG120" s="480"/>
      <c r="JH120" s="480"/>
      <c r="JI120" s="538"/>
      <c r="JJ120" s="480"/>
      <c r="JK120" s="480"/>
      <c r="JL120" s="480"/>
      <c r="JM120" s="480"/>
      <c r="JN120" s="480"/>
      <c r="JO120" s="480"/>
      <c r="JP120" s="480"/>
      <c r="JQ120" s="480"/>
      <c r="JR120" s="480"/>
      <c r="JS120" s="590"/>
      <c r="JT120" s="538"/>
      <c r="JU120" s="480"/>
      <c r="JV120" s="480"/>
      <c r="JW120" s="480"/>
      <c r="JX120" s="480"/>
      <c r="JY120" s="480"/>
      <c r="JZ120" s="480"/>
      <c r="KA120" s="480"/>
      <c r="KB120" s="480"/>
      <c r="KC120" s="480"/>
      <c r="KD120" s="480"/>
      <c r="KE120" s="538"/>
      <c r="KF120" s="480"/>
      <c r="KG120" s="480"/>
      <c r="KH120" s="480"/>
      <c r="KI120" s="480"/>
      <c r="KJ120" s="480"/>
      <c r="KK120" s="480"/>
      <c r="KL120" s="480"/>
      <c r="KM120" s="480"/>
      <c r="KN120" s="480"/>
      <c r="KO120" s="480"/>
      <c r="KR120" s="568" t="str">
        <f>IF(Table1[[#This Row],[GTIN]]&lt;&gt;"",Table1[[#This Row],[GTIN]],"")</f>
        <v/>
      </c>
      <c r="KS120" s="569" t="str">
        <f>Table1[[#This Row],[Kreditor]]</f>
        <v/>
      </c>
      <c r="KT120" s="570" t="str">
        <f>IF(Table1[[#This Row],[Gültig ab (Datum)]]&lt;&gt;"",Table1[[#This Row],[Gültig ab (Datum)]],"")</f>
        <v/>
      </c>
      <c r="KU120" s="570"/>
      <c r="KV120" s="583" t="str">
        <f>IF(Table1[[#This Row],[Artikel verpackt? 
(X=Ja)]]="","",Table1[[#This Row],[Artikel verpackt? 
(X=Ja)]])</f>
        <v/>
      </c>
      <c r="KW120" s="571" t="str">
        <f>IF(Table1[[#This Row],[Verpackung recyclingfähig?
(X=Ja)]]="","",Table1[[#This Row],[Verpackung recyclingfähig?
(X=Ja)]])</f>
        <v/>
      </c>
      <c r="KX120" s="572"/>
      <c r="KY120" s="573"/>
      <c r="KZ120" s="574"/>
      <c r="LA120" s="574"/>
      <c r="LB120" s="574"/>
      <c r="LC120" s="574"/>
      <c r="LD120" s="574"/>
      <c r="LE120" s="574"/>
      <c r="LF120" s="575"/>
      <c r="LG120" s="576" t="str">
        <f>IF(Table1[[#This Row],[Hauptkörper - B1 - Art]]="","",VLOOKUP(Table1[[#This Row],[Hauptkörper - B1 - Art]],'DD FD'!B:C,2,FALSE))</f>
        <v/>
      </c>
      <c r="LH120" s="577" t="str">
        <f>IF(Table1[[#This Row],[Hauptkörper - B1 - Fraktion]]="","",VLOOKUP(Table1[[#This Row],[Hauptkörper - B1 - Fraktion]],'DD FD'!H:J,3,FALSE))</f>
        <v/>
      </c>
      <c r="LI120" s="574" t="str">
        <f>IF(Table1[[#This Row],[Hauptkörper - B1 - Gewicht
(in G)]]="","",Table1[[#This Row],[Hauptkörper - B1 - Gewicht
(in G)]])</f>
        <v/>
      </c>
      <c r="LJ120" s="574" t="str">
        <f>IF(Table1[[#This Row],[Hauptkörper - B1 - Lizenzierungs-pflichtig? (X=Ja)]]="","",Table1[[#This Row],[Hauptkörper - B1 - Lizenzierungs-pflichtig? (X=Ja)]])</f>
        <v/>
      </c>
      <c r="LK120" s="577" t="str">
        <f>IF(Table1[[#This Row],[Hauptkörper - B1 - Virgin Material]]="","",VLOOKUP(Table1[[#This Row],[Hauptkörper - B1 - Virgin Material]],'DD FD'!AJ:AK,2,FALSE))</f>
        <v/>
      </c>
      <c r="LL120" s="578" t="str">
        <f>IF(Table1[[#This Row],[Hauptkörper - B1 - Virgin Material Anteil (in %)]]="","",Table1[[#This Row],[Hauptkörper - B1 - Virgin Material Anteil (in %)]])</f>
        <v/>
      </c>
      <c r="LM120" s="577" t="str">
        <f>IF(Table1[[#This Row],[Hauptkörper - B1 - Recyceltes Material]]="","",VLOOKUP(Table1[[#This Row],[Hauptkörper - B1 - Recyceltes Material]],'DD FD'!AL:AM,2,FALSE))</f>
        <v/>
      </c>
      <c r="LN120" s="578" t="str">
        <f>IF(Table1[[#This Row],[Hauptkörper - B1 - Recyceltes Material Anteil (in %)]]="","",Table1[[#This Row],[Hauptkörper - B1 - Recyceltes Material Anteil (in %)]])</f>
        <v/>
      </c>
      <c r="LO120" s="579" t="str">
        <f>IF(Table1[[#This Row],[Hauptkörper - B1 - Beschichtung]]="","",VLOOKUP(Table1[[#This Row],[Hauptkörper - B1 - Beschichtung]],'DD FD'!AE:AF,2,FALSE))</f>
        <v/>
      </c>
      <c r="LP120" s="580" t="str">
        <f>IF(Table1[[#This Row],[Hauptkörper - B1 - Beschichtung Anteil (in %)]]="","",Table1[[#This Row],[Hauptkörper - B1 - Beschichtung Anteil (in %)]])</f>
        <v/>
      </c>
      <c r="LQ120" s="576" t="str">
        <f>IF(Table1[[#This Row],[Hauptkörper - B2 - Art]]="","",VLOOKUP(Table1[[#This Row],[Hauptkörper - B2 - Art]],'DD FD'!B:C,2,FALSE))</f>
        <v/>
      </c>
      <c r="LR120" s="577" t="str">
        <f>IF(Table1[[#This Row],[Hauptkörper - B2 - Fraktion]]="","",VLOOKUP(Table1[[#This Row],[Hauptkörper - B2 - Fraktion]],'DD FD'!H:J,3,FALSE))</f>
        <v/>
      </c>
      <c r="LS120" s="574" t="str">
        <f>IF(Table1[[#This Row],[Hauptkörper - B2 - Gewicht
(in G)]]="","",Table1[[#This Row],[Hauptkörper - B2 - Gewicht
(in G)]])</f>
        <v/>
      </c>
      <c r="LT120" s="574" t="str">
        <f>IF(Table1[[#This Row],[Hauptkörper - B2 - Lizenzierungs-pflichtig? (X=Ja)]]="","",Table1[[#This Row],[Hauptkörper - B2 - Lizenzierungs-pflichtig? (X=Ja)]])</f>
        <v/>
      </c>
      <c r="LU120" s="577" t="str">
        <f>IF(Table1[[#This Row],[Hauptkörper - B2 - Virgin Material]]="","",VLOOKUP(Table1[[#This Row],[Hauptkörper - B2 - Virgin Material]],'DD FD'!AJ:AK,2,FALSE))</f>
        <v/>
      </c>
      <c r="LV120" s="578" t="str">
        <f>IF(Table1[[#This Row],[Hauptkörper - B2 - Virgin Material Anteil (in %)]]="","",Table1[[#This Row],[Hauptkörper - B2 - Virgin Material Anteil (in %)]])</f>
        <v/>
      </c>
      <c r="LW120" s="577" t="str">
        <f>IF(Table1[[#This Row],[Hauptkörper - B2 - Recyceltes Material]]="","",VLOOKUP(Table1[[#This Row],[Hauptkörper - B2 - Recyceltes Material]],'DD FD'!AL:AM,2,FALSE))</f>
        <v/>
      </c>
      <c r="LX120" s="578" t="str">
        <f>IF(Table1[[#This Row],[Hauptkörper - B2 - Recyceltes Material Anteil (in %)]]="","",Table1[[#This Row],[Hauptkörper - B2 - Recyceltes Material Anteil (in %)]])</f>
        <v/>
      </c>
      <c r="LY120" s="577" t="str">
        <f>IF(Table1[[#This Row],[Hauptkörper - B2 - Beschichtung]]="","",VLOOKUP(Table1[[#This Row],[Hauptkörper - B2 - Beschichtung]],'DD FD'!AE:AF,2,FALSE))</f>
        <v/>
      </c>
      <c r="LZ120" s="580" t="str">
        <f>IF(Table1[[#This Row],[Hauptkörper - B2 - Beschichtung Anteil (in %)]]="","",Table1[[#This Row],[Hauptkörper - B2 - Beschichtung Anteil (in %)]])</f>
        <v/>
      </c>
      <c r="MA120" s="576" t="str">
        <f>IF(Table1[[#This Row],[Hauptkörper - B3 - Art]]="","",VLOOKUP(Table1[[#This Row],[Hauptkörper - B3 - Art]],'DD FD'!B:C,2,FALSE))</f>
        <v/>
      </c>
      <c r="MB120" s="577" t="str">
        <f>IF(Table1[[#This Row],[Hauptkörper - B3 - Fraktion]]="","",VLOOKUP(Table1[[#This Row],[Hauptkörper - B3 - Fraktion]],'DD FD'!H:J,3,FALSE))</f>
        <v/>
      </c>
      <c r="MC120" s="574" t="str">
        <f>IF(Table1[[#This Row],[Hauptkörper - B3 - Gewicht
(in G)]]="","",Table1[[#This Row],[Hauptkörper - B3 - Gewicht
(in G)]])</f>
        <v/>
      </c>
      <c r="MD120" s="574" t="str">
        <f>IF(Table1[[#This Row],[Hauptkörper - B3 - Lizenzierungs-pflichtig? (X=Ja)]]="","",Table1[[#This Row],[Hauptkörper - B3 - Lizenzierungs-pflichtig? (X=Ja)]])</f>
        <v/>
      </c>
      <c r="ME120" s="577" t="str">
        <f>IF(Table1[[#This Row],[Hauptkörper - B3 - Virgin Material]]="","",VLOOKUP(Table1[[#This Row],[Hauptkörper - B3 - Virgin Material]],'DD FD'!AJ:AK,2,FALSE))</f>
        <v/>
      </c>
      <c r="MF120" s="578" t="str">
        <f>IF(Table1[[#This Row],[Hauptkörper - B3 - Virgin Material Anteil (in %)]]="","",Table1[[#This Row],[Hauptkörper - B3 - Virgin Material Anteil (in %)]])</f>
        <v/>
      </c>
      <c r="MG120" s="577" t="str">
        <f>IF(Table1[[#This Row],[Hauptkörper - B3 - Recyceltes Material]]="","",VLOOKUP(Table1[[#This Row],[Hauptkörper - B3 - Recyceltes Material]],'DD FD'!AL:AM,2,FALSE))</f>
        <v/>
      </c>
      <c r="MH120" s="578" t="str">
        <f>IF(Table1[[#This Row],[Hauptkörper - B3 - Recyceltes Material Anteil (in %)]]="","",Table1[[#This Row],[Hauptkörper - B3 - Recyceltes Material Anteil (in %)]])</f>
        <v/>
      </c>
      <c r="MI120" s="577" t="str">
        <f>IF(Table1[[#This Row],[Hauptkörper - B3 - Beschichtung]]="","",VLOOKUP(Table1[[#This Row],[Hauptkörper - B3 - Beschichtung]],'DD FD'!AE:AF,2,FALSE))</f>
        <v/>
      </c>
      <c r="MJ120" s="580" t="str">
        <f>IF(Table1[[#This Row],[Hauptkörper - B3 - Beschichtung Anteil (in %)]]="","",Table1[[#This Row],[Hauptkörper - B3 - Beschichtung Anteil (in %)]])</f>
        <v/>
      </c>
      <c r="MK120" s="576" t="str">
        <f>IF(Table1[[#This Row],[Verschluss - B1 - Art]]="","",VLOOKUP(Table1[[#This Row],[Verschluss - B1 - Art]],'DD FD'!D:E,2,FALSE))</f>
        <v/>
      </c>
      <c r="ML120" s="577" t="str">
        <f>IF(Table1[[#This Row],[Verschluss - B1 - Fraktion]]="","",VLOOKUP(Table1[[#This Row],[Verschluss - B1 - Fraktion]],'DD FD'!H:J,3,FALSE))</f>
        <v/>
      </c>
      <c r="MM120" s="574" t="str">
        <f>IF(Table1[[#This Row],[Verschluss - B1 - Gewicht (in G)]]="","",Table1[[#This Row],[Verschluss - B1 - Gewicht (in G)]])</f>
        <v/>
      </c>
      <c r="MN120" s="574" t="str">
        <f>IF(Table1[[#This Row],[Verschluss - B1 - Lizenzierungs-pflichtig? (X=Ja)]]="","",Table1[[#This Row],[Verschluss - B1 - Lizenzierungs-pflichtig? (X=Ja)]])</f>
        <v/>
      </c>
      <c r="MO120" s="574" t="str">
        <f>IF(Table1[[#This Row],[Verschluss - B1 - Trennbar vom Hauptkörper? (X=Ja)]]="","",Table1[[#This Row],[Verschluss - B1 - Trennbar vom Hauptkörper? (X=Ja)]])</f>
        <v/>
      </c>
      <c r="MP120" s="577" t="str">
        <f>IF(Table1[[#This Row],[Verschluss - B1 - Virgin Material]]="","",VLOOKUP(Table1[[#This Row],[Verschluss - B1 - Virgin Material]],'DD FD'!AJ:AK,2,FALSE))</f>
        <v/>
      </c>
      <c r="MQ120" s="578" t="str">
        <f>IF(Table1[[#This Row],[Verschluss - B1 - Virgin Material Anteil (in %)]]="","",Table1[[#This Row],[Verschluss - B1 - Virgin Material Anteil (in %)]])</f>
        <v/>
      </c>
      <c r="MR120" s="577" t="str">
        <f>IF(Table1[[#This Row],[Verschluss - B1 - Recyceltes Material]]="","",VLOOKUP(Table1[[#This Row],[Verschluss - B1 - Recyceltes Material]],'DD FD'!AL:AM,2,FALSE))</f>
        <v/>
      </c>
      <c r="MS120" s="578" t="str">
        <f>IF(Table1[[#This Row],[Verschluss - B1 - Recyceltes Material Anteil (in %)]]="","",Table1[[#This Row],[Verschluss - B1 - Recyceltes Material Anteil (in %)]])</f>
        <v/>
      </c>
      <c r="MT120" s="577" t="str">
        <f>IF(Table1[[#This Row],[Verschluss - B1 - Beschichtung]]="","",VLOOKUP(Table1[[#This Row],[Verschluss - B1 - Beschichtung]],'DD FD'!AE:AF,2,FALSE))</f>
        <v/>
      </c>
      <c r="MU120" s="580" t="str">
        <f>IF(Table1[[#This Row],[Verschluss - B1 - Beschichtung Anteil (in %)]]="","",Table1[[#This Row],[Verschluss - B1 - Beschichtung Anteil (in %)]])</f>
        <v/>
      </c>
      <c r="MV120" s="576" t="str">
        <f>IF(Table1[[#This Row],[Verschluss - B2 - Art]]="","",VLOOKUP(Table1[[#This Row],[Verschluss - B2 - Art]],'DD FD'!D:E,2,FALSE))</f>
        <v/>
      </c>
      <c r="MW120" s="577" t="str">
        <f>IF(Table1[[#This Row],[Verschluss - B2 - Fraktion]]="","",VLOOKUP(Table1[[#This Row],[Verschluss - B2 - Fraktion]],'DD FD'!H:J,3,FALSE))</f>
        <v/>
      </c>
      <c r="MX120" s="574" t="str">
        <f>IF(Table1[[#This Row],[Verschluss - B2 - Gewicht (in G)]]="","",Table1[[#This Row],[Verschluss - B2 - Gewicht (in G)]])</f>
        <v/>
      </c>
      <c r="MY120" s="574" t="str">
        <f>IF(Table1[[#This Row],[Verschluss - B2 - Lizenzierungs-pflichtig? (X=Ja)]]="","",Table1[[#This Row],[Verschluss - B2 - Lizenzierungs-pflichtig? (X=Ja)]])</f>
        <v/>
      </c>
      <c r="MZ120" s="574" t="str">
        <f>IF(Table1[[#This Row],[Verschluss - B2 - Trennbar vom Hauptkörper? (X=Ja)]]="","",Table1[[#This Row],[Verschluss - B2 - Trennbar vom Hauptkörper? (X=Ja)]])</f>
        <v/>
      </c>
      <c r="NA120" s="577" t="str">
        <f>IF(Table1[[#This Row],[Verschluss - B2 - Virgin Material]]="","",VLOOKUP(Table1[[#This Row],[Verschluss - B2 - Virgin Material]],'DD FD'!AJ:AK,2,FALSE))</f>
        <v/>
      </c>
      <c r="NB120" s="578" t="str">
        <f>IF(Table1[[#This Row],[Verschluss - B2 - Virgin Material Anteil (in %)]]="","",Table1[[#This Row],[Verschluss - B2 - Virgin Material Anteil (in %)]])</f>
        <v/>
      </c>
      <c r="NC120" s="577" t="str">
        <f>IF(Table1[[#This Row],[Verschluss - B2 - Recyceltes Material]]="","",VLOOKUP(Table1[[#This Row],[Verschluss - B2 - Recyceltes Material]],'DD FD'!AL:AM,2,FALSE))</f>
        <v/>
      </c>
      <c r="ND120" s="578" t="str">
        <f>IF(Table1[[#This Row],[Verschluss - B2 - Recyceltes Material Anteil (in %)]]="","",Table1[[#This Row],[Verschluss - B2 - Recyceltes Material Anteil (in %)]])</f>
        <v/>
      </c>
      <c r="NE120" s="577" t="str">
        <f>IF(Table1[[#This Row],[Verschluss - B2 - Beschichtung]]="","",VLOOKUP(Table1[[#This Row],[Verschluss - B2 - Beschichtung]],'DD FD'!AE:AF,2,FALSE))</f>
        <v/>
      </c>
      <c r="NF120" s="580" t="str">
        <f>IF(Table1[[#This Row],[Verschluss - B2 - Beschichtung Anteil (in %)]]="","",Table1[[#This Row],[Verschluss - B2 - Beschichtung Anteil (in %)]])</f>
        <v/>
      </c>
      <c r="NG120" s="576" t="str">
        <f>IF(Table1[[#This Row],[Verschluss - B3 - Art]]="","",VLOOKUP(Table1[[#This Row],[Verschluss - B3 - Art]],'DD FD'!D:E,2,FALSE))</f>
        <v/>
      </c>
      <c r="NH120" s="577" t="str">
        <f>IF(Table1[[#This Row],[Verschluss - B3 - Fraktion]]="","",VLOOKUP(Table1[[#This Row],[Verschluss - B3 - Fraktion]],'DD FD'!H:J,3,FALSE))</f>
        <v/>
      </c>
      <c r="NI120" s="574" t="str">
        <f>IF(Table1[[#This Row],[Verschluss - B3 - Gewicht (in G)]]="","",Table1[[#This Row],[Verschluss - B3 - Gewicht (in G)]])</f>
        <v/>
      </c>
      <c r="NJ120" s="574" t="str">
        <f>IF(Table1[[#This Row],[Verschluss - B3 - Lizenzierungs-pflichtig? (X=Ja)]]="","",Table1[[#This Row],[Verschluss - B3 - Lizenzierungs-pflichtig? (X=Ja)]])</f>
        <v/>
      </c>
      <c r="NK120" s="574" t="str">
        <f>IF(Table1[[#This Row],[Verschluss - B3 - Trennbar vom Hauptkörper? (X=Ja)]]="","",Table1[[#This Row],[Verschluss - B3 - Trennbar vom Hauptkörper? (X=Ja)]])</f>
        <v/>
      </c>
      <c r="NL120" s="577" t="str">
        <f>IF(Table1[[#This Row],[Verschluss - B3 - Virgin Material]]="","",VLOOKUP(Table1[[#This Row],[Verschluss - B3 - Virgin Material]],'DD FD'!AJ:AK,2,FALSE))</f>
        <v/>
      </c>
      <c r="NM120" s="578" t="str">
        <f>IF(Table1[[#This Row],[Verschluss - B3 - Virgin Material Anteil (in %)]]="","",Table1[[#This Row],[Verschluss - B3 - Virgin Material Anteil (in %)]])</f>
        <v/>
      </c>
      <c r="NN120" s="577" t="str">
        <f>IF(Table1[[#This Row],[Verschluss - B3 - Recyceltes Material]]="","",VLOOKUP(Table1[[#This Row],[Verschluss - B3 - Recyceltes Material]],'DD FD'!AL:AM,2,FALSE))</f>
        <v/>
      </c>
      <c r="NO120" s="578" t="str">
        <f>IF(Table1[[#This Row],[Verschluss - B3 - Recyceltes Material Anteil (in %)]]="","",Table1[[#This Row],[Verschluss - B3 - Recyceltes Material Anteil (in %)]])</f>
        <v/>
      </c>
      <c r="NP120" s="577" t="str">
        <f>IF(Table1[[#This Row],[Verschluss - B3 - Beschichtung]]="","",VLOOKUP(Table1[[#This Row],[Verschluss - B3 - Beschichtung]],'DD FD'!AE:AF,2,FALSE))</f>
        <v/>
      </c>
      <c r="NQ120" s="580" t="str">
        <f>IF(Table1[[#This Row],[Verschluss - B3 - Beschichtung Anteil (in %)]]="","",Table1[[#This Row],[Verschluss - B3 - Beschichtung Anteil (in %)]])</f>
        <v/>
      </c>
      <c r="NR120" s="576" t="str">
        <f>IF(Table1[[#This Row],[Etikett - B1 - Art]]="","",VLOOKUP(Table1[[#This Row],[Etikett - B1 - Art]],'DD FD'!F:G,2,FALSE))</f>
        <v/>
      </c>
      <c r="NS120" s="577" t="str">
        <f>IF(Table1[[#This Row],[Etikett - B1 - Fraktion]]="","",VLOOKUP(Table1[[#This Row],[Etikett - B1 - Fraktion]],'DD FD'!H:J,3,FALSE))</f>
        <v/>
      </c>
      <c r="NT120" s="574" t="str">
        <f>IF(Table1[[#This Row],[Etikett - B1 - Gewicht (in G)]]="","",Table1[[#This Row],[Etikett - B1 - Gewicht (in G)]])</f>
        <v/>
      </c>
      <c r="NU120" s="574" t="str">
        <f>IF(Table1[[#This Row],[Etikett - B1 - Lizenzierungs-pflichtig? (X=Ja)]]="","",Table1[[#This Row],[Etikett - B1 - Lizenzierungs-pflichtig? (X=Ja)]])</f>
        <v/>
      </c>
      <c r="NV120" s="574" t="str">
        <f>IF(Table1[[#This Row],[Etikett - B1 - Trennbar vom Hauptkörper? (X=Ja)]]="","",Table1[[#This Row],[Etikett - B1 - Trennbar vom Hauptkörper? (X=Ja)]])</f>
        <v/>
      </c>
      <c r="NW120" s="577" t="str">
        <f>IF(Table1[[#This Row],[Etikett - B1 - Virgin Material]]="","",VLOOKUP(Table1[[#This Row],[Etikett - B1 - Virgin Material]],'DD FD'!AJ:AK,2,FALSE))</f>
        <v/>
      </c>
      <c r="NX120" s="578" t="str">
        <f>IF(Table1[[#This Row],[Etikett - B1 - Virgin Material Anteil (in %)]]="","",Table1[[#This Row],[Etikett - B1 - Virgin Material Anteil (in %)]])</f>
        <v/>
      </c>
      <c r="NY120" s="577" t="str">
        <f>IF(Table1[[#This Row],[Etikett - B1 - Recyceltes Material]]="","",VLOOKUP(Table1[[#This Row],[Etikett - B1 - Recyceltes Material]],'DD FD'!AL:AM,2,FALSE))</f>
        <v/>
      </c>
      <c r="NZ120" s="578" t="str">
        <f>IF(Table1[[#This Row],[Etikett - B1 - Recyceltes Material Anteil (in %)]]="","",Table1[[#This Row],[Etikett - B1 - Recyceltes Material Anteil (in %)]])</f>
        <v/>
      </c>
      <c r="OA120" s="577" t="str">
        <f>IF(Table1[[#This Row],[Etikett - B1 - Beschichtung]]="","",VLOOKUP(Table1[[#This Row],[Etikett - B1 - Beschichtung]],'DD FD'!AE:AF,2,FALSE))</f>
        <v/>
      </c>
      <c r="OB120" s="580" t="str">
        <f>IF(Table1[[#This Row],[Etikett - B1 - Beschichtung Anteil (in %)]]="","",Table1[[#This Row],[Etikett - B1 - Beschichtung Anteil (in %)]])</f>
        <v/>
      </c>
      <c r="OC120" s="576" t="str">
        <f>IF(Table1[[#This Row],[Etikett - B2 - Art]]="","",VLOOKUP(Table1[[#This Row],[Etikett - B2 - Art]],'DD FD'!F:G,2,FALSE))</f>
        <v/>
      </c>
      <c r="OD120" s="577" t="str">
        <f>IF(Table1[[#This Row],[Etikett - B2 - Fraktion]]="","",VLOOKUP(Table1[[#This Row],[Etikett - B2 - Fraktion]],'DD FD'!H:J,3,FALSE))</f>
        <v/>
      </c>
      <c r="OE120" s="574" t="str">
        <f>IF(Table1[[#This Row],[Etikett - B2 - Gewicht (in G)]]="","",Table1[[#This Row],[Etikett - B2 - Gewicht (in G)]])</f>
        <v/>
      </c>
      <c r="OF120" s="574" t="str">
        <f>IF(Table1[[#This Row],[Etikett - B2 - Lizenzierungs-pflichtig? (X=Ja)]]="","",Table1[[#This Row],[Etikett - B2 - Lizenzierungs-pflichtig? (X=Ja)]])</f>
        <v/>
      </c>
      <c r="OG120" s="574" t="str">
        <f>IF(Table1[[#This Row],[Etikett - B2 - Trennbar vom Hauptkörper? (X=Ja)]]="","",Table1[[#This Row],[Etikett - B2 - Trennbar vom Hauptkörper? (X=Ja)]])</f>
        <v/>
      </c>
      <c r="OH120" s="577" t="str">
        <f>IF(Table1[[#This Row],[Etikett - B2 - Virgin Material]]="","",VLOOKUP(Table1[[#This Row],[Etikett - B2 - Virgin Material]],'DD FD'!AJ:AK,2,FALSE))</f>
        <v/>
      </c>
      <c r="OI120" s="578" t="str">
        <f>IF(Table1[[#This Row],[Etikett - B2 - Virgin Material Anteil (in %)]]="","",Table1[[#This Row],[Etikett - B2 - Virgin Material Anteil (in %)]])</f>
        <v/>
      </c>
      <c r="OJ120" s="577" t="str">
        <f>IF(Table1[[#This Row],[Etikett - B2 - Recyceltes Material]]="","",VLOOKUP(Table1[[#This Row],[Etikett - B2 - Recyceltes Material]],'DD FD'!AL:AM,2,FALSE))</f>
        <v/>
      </c>
      <c r="OK120" s="578" t="str">
        <f>IF(Table1[[#This Row],[Etikett - B2 - Recyceltes Material Anteil (in %)]]="","",Table1[[#This Row],[Etikett - B2 - Recyceltes Material Anteil (in %)]])</f>
        <v/>
      </c>
      <c r="OL120" s="577" t="str">
        <f>IF(Table1[[#This Row],[Etikett - B2 - Beschichtung]]="","",VLOOKUP(Table1[[#This Row],[Etikett - B2 - Beschichtung]],'DD FD'!AE:AF,2,FALSE))</f>
        <v/>
      </c>
      <c r="OM120" s="580" t="str">
        <f>IF(Table1[[#This Row],[Etikett - B2 - Beschichtung Anteil (in %)]]="","",Table1[[#This Row],[Etikett - B2 - Beschichtung Anteil (in %)]])</f>
        <v/>
      </c>
      <c r="ON120" s="576" t="str">
        <f>IF(Table1[[#This Row],[Etikett - B3 - Art]]="","",VLOOKUP(Table1[[#This Row],[Etikett - B3 - Art]],'DD FD'!F:G,2,FALSE))</f>
        <v/>
      </c>
      <c r="OO120" s="577" t="str">
        <f>IF(Table1[[#This Row],[Etikett - B3 - Fraktion]]="","",VLOOKUP(Table1[[#This Row],[Etikett - B3 - Fraktion]],'DD FD'!H:J,3,FALSE))</f>
        <v/>
      </c>
      <c r="OP120" s="574" t="str">
        <f>IF(Table1[[#This Row],[Etikett - B3 - Gewicht (in G)]]="","",Table1[[#This Row],[Etikett - B3 - Gewicht (in G)]])</f>
        <v/>
      </c>
      <c r="OQ120" s="574" t="str">
        <f>IF(Table1[[#This Row],[Etikett - B3 - Lizenzierungs-pflichtig? (X=Ja)]]="","",Table1[[#This Row],[Etikett - B3 - Lizenzierungs-pflichtig? (X=Ja)]])</f>
        <v/>
      </c>
      <c r="OR120" s="574" t="str">
        <f>IF(Table1[[#This Row],[Etikett - B3 - Trennbar vom Hauptkörper? (X=Ja)]]="","",Table1[[#This Row],[Etikett - B3 - Trennbar vom Hauptkörper? (X=Ja)]])</f>
        <v/>
      </c>
      <c r="OS120" s="577" t="str">
        <f>IF(Table1[[#This Row],[Etikett - B3 - Virgin Material]]="","",VLOOKUP(Table1[[#This Row],[Etikett - B3 - Virgin Material]],'DD FD'!AJ:AK,2,FALSE))</f>
        <v/>
      </c>
      <c r="OT120" s="578" t="str">
        <f>IF(Table1[[#This Row],[Etikett - B3 - Virgin Material Anteil (in %)]]="","",Table1[[#This Row],[Etikett - B3 - Virgin Material Anteil (in %)]])</f>
        <v/>
      </c>
      <c r="OU120" s="577" t="str">
        <f>IF(Table1[[#This Row],[Etikett - B3 - Recyceltes Material]]="","",VLOOKUP(Table1[[#This Row],[Etikett - B3 - Recyceltes Material]],'DD FD'!AL:AM,2,FALSE))</f>
        <v/>
      </c>
      <c r="OV120" s="578" t="str">
        <f>IF(Table1[[#This Row],[Etikett - B3 - Recyceltes Material Anteil (in %)]]="","",Table1[[#This Row],[Etikett - B3 - Recyceltes Material Anteil (in %)]])</f>
        <v/>
      </c>
      <c r="OW120" s="577" t="str">
        <f>IF(Table1[[#This Row],[Etikett - B3 - Beschichtung]]="","",VLOOKUP(Table1[[#This Row],[Etikett - B3 - Beschichtung]],'DD FD'!AE:AF,2,FALSE))</f>
        <v/>
      </c>
      <c r="OX120" s="613" t="str">
        <f>IF(Table1[[#This Row],[Etikett - B3 - Beschichtung Anteil (in %)]]="","",Table1[[#This Row],[Etikett - B3 - Beschichtung Anteil (in %)]])</f>
        <v/>
      </c>
      <c r="OY120" s="618">
        <f>ROUNDUP(SUM(
IF(AND(LH120='DD FD'!$J$7,LJ120='DD FD'!$AI$3),LI120,0),
IF(AND(LR120='DD FD'!$J$7,LT120='DD FD'!$AI$3),LS120,0),
IF(AND(MB120='DD FD'!$J$7,MD120='DD FD'!$AI$3),MC120,0),
IF(AND(ML120='DD FD'!$J$7,MN120='DD FD'!$AI$3),MM120,0),
IF(AND(MW120='DD FD'!$J$7,MY120='DD FD'!$AI$3),MX120,0),
IF(AND(NH120='DD FD'!$J$7,NJ120='DD FD'!$AI$3),NI120,0),
IF(AND(NS120='DD FD'!$J$7,NU120='DD FD'!$AI$3),NT120,0),
IF(AND(OD120='DD FD'!$J$7,OF120='DD FD'!$AI$3),OE120,0),
IF(AND(OO120='DD FD'!$J$7,OQ120='DD FD'!$AI$3),OP120,0),
),2)</f>
        <v>0</v>
      </c>
      <c r="OZ120" s="617">
        <f>ROUNDUP(SUM(
IF(AND(LH120='DD FD'!$J$6,LJ120='DD FD'!$AI$3),LI120,0),
IF(AND(LR120='DD FD'!$J$6,LT120='DD FD'!$AI$3),LS120,0),
IF(AND(MB120='DD FD'!$J$6,MD120='DD FD'!$AI$3),MC120,0),
IF(AND(ML120='DD FD'!$J$6,MN120='DD FD'!$AI$3),MM120,0),
IF(AND(MW120='DD FD'!$J$6,MY120='DD FD'!$AI$3),MX120,0),
IF(AND(NH120='DD FD'!$J$6,NJ120='DD FD'!$AI$3),NI120,0),
IF(AND(NS120='DD FD'!$J$6,NU120='DD FD'!$AI$3),NT120,0),
IF(AND(OD120='DD FD'!$J$6,OF120='DD FD'!$AI$3),OE120,0),
IF(AND(OO120='DD FD'!$J$6,OQ120='DD FD'!$AI$3),OP120,0),
),2)</f>
        <v>0</v>
      </c>
      <c r="PA120" s="617">
        <f>ROUNDUP(SUM(
IF(AND(LH120='DD FD'!$J$10,LJ120='DD FD'!$AI$3),LI120,0),
IF(AND(LR120='DD FD'!$J$10,LT120='DD FD'!$AI$3),LS120,0),
IF(AND(MB120='DD FD'!$J$10,MD120='DD FD'!$AI$3),MC120,0),
IF(AND(ML120='DD FD'!$J$10,MN120='DD FD'!$AI$3),MM120,0),
IF(AND(MW120='DD FD'!$J$10,MY120='DD FD'!$AI$3),MX120,0),
IF(AND(NH120='DD FD'!$J$10,NJ120='DD FD'!$AI$3),NI120,0),
IF(AND(NS120='DD FD'!$J$10,NU120='DD FD'!$AI$3),NT120,0),
IF(AND(OD120='DD FD'!$J$10,OF120='DD FD'!$AI$3),OE120,0),
IF(AND(OO120='DD FD'!$J$10,OQ120='DD FD'!$AI$3),OP120,0),
),2)</f>
        <v>0</v>
      </c>
      <c r="PB120" s="617">
        <f>ROUNDUP(SUM(
IF(AND(LH120='DD FD'!$J$8,LJ120='DD FD'!$AI$3),LI120,0),
IF(AND(LR120='DD FD'!$J$8,LT120='DD FD'!$AI$3),LS120,0),
IF(AND(MB120='DD FD'!$J$8,MD120='DD FD'!$AI$3),MC120,0),
IF(AND(ML120='DD FD'!$J$8,MN120='DD FD'!$AI$3),MM120,0),
IF(AND(MW120='DD FD'!$J$8,MY120='DD FD'!$AI$3),MX120,0),
IF(AND(NH120='DD FD'!$J$8,NJ120='DD FD'!$AI$3),NI120,0),
IF(AND(NS120='DD FD'!$J$8,NU120='DD FD'!$AI$3),NT120,0),
IF(AND(OD120='DD FD'!$J$8,OF120='DD FD'!$AI$3),OE120,0),
IF(AND(OO120='DD FD'!$J$8,OQ120='DD FD'!$AI$3),OP120,0),
),2)</f>
        <v>0</v>
      </c>
      <c r="PC120" s="617">
        <f>ROUNDUP(SUM(
IF(AND(LH120='DD FD'!$J$5,LJ120='DD FD'!$AI$3),LI120,0),
IF(AND(LR120='DD FD'!$J$5,LT120='DD FD'!$AI$3),LS120,0),
IF(AND(MB120='DD FD'!$J$5,MD120='DD FD'!$AI$3),MC120,0),
IF(AND(ML120='DD FD'!$J$5,MN120='DD FD'!$AI$3),MM120,0),
IF(AND(MW120='DD FD'!$J$5,MY120='DD FD'!$AI$3),MX120,0),
IF(AND(NH120='DD FD'!$J$5,NJ120='DD FD'!$AI$3),NI120,0),
IF(AND(NS120='DD FD'!$J$5,NU120='DD FD'!$AI$3),NT120,0),
IF(AND(OD120='DD FD'!$J$5,OF120='DD FD'!$AI$3),OE120,0),
IF(AND(OO120='DD FD'!$J$5,OQ120='DD FD'!$AI$3),OP120,0),
),2)</f>
        <v>0</v>
      </c>
      <c r="PD120" s="617">
        <f>ROUNDUP(SUM(
IF(AND(LH120='DD FD'!$J$9,LJ120='DD FD'!$AI$3),LI120,0),
IF(AND(LR120='DD FD'!$J$9,LT120='DD FD'!$AI$3),LS120,0),
IF(AND(MB120='DD FD'!$J$9,MD120='DD FD'!$AI$3),MC120,0),
IF(AND(ML120='DD FD'!$J$9,MN120='DD FD'!$AI$3),MM120,0),
IF(AND(MW120='DD FD'!$J$9,MY120='DD FD'!$AI$3),MX120,0),
IF(AND(NH120='DD FD'!$J$9,NJ120='DD FD'!$AI$3),NI120,0),
IF(AND(NS120='DD FD'!$J$9,NU120='DD FD'!$AI$3),NT120,0),
IF(AND(OD120='DD FD'!$J$9,OF120='DD FD'!$AI$3),OE120,0),
IF(AND(OO120='DD FD'!$J$9,OQ120='DD FD'!$AI$3),OP120,0),
),2)</f>
        <v>0</v>
      </c>
      <c r="PE120" s="617">
        <f>ROUNDUP(SUM(
IF(AND(LH120='DD FD'!$J$4,LJ120='DD FD'!$AI$3),LI120,0),
IF(AND(LR120='DD FD'!$J$4,LT120='DD FD'!$AI$3),LS120,0),
IF(AND(MB120='DD FD'!$J$4,MD120='DD FD'!$AI$3),MC120,0),
IF(AND(ML120='DD FD'!$J$4,MN120='DD FD'!$AI$3),MM120,0),
IF(AND(MW120='DD FD'!$J$4,MY120='DD FD'!$AI$3),MX120,0),
IF(AND(NH120='DD FD'!$J$4,NJ120='DD FD'!$AI$3),NI120,0),
IF(AND(NS120='DD FD'!$J$4,NU120='DD FD'!$AI$3),NT120,0),
IF(AND(OD120='DD FD'!$J$4,OF120='DD FD'!$AI$3),OE120,0),
IF(AND(OO120='DD FD'!$J$4,OQ120='DD FD'!$AI$3),OP120,0),
),2)</f>
        <v>0</v>
      </c>
      <c r="PF120" s="619">
        <f>ROUNDUP(SUM(
IF(AND(LH120='DD FD'!$J$11,LJ120='DD FD'!$AI$3),LI120,0),
IF(AND(LR120='DD FD'!$J$11,LT120='DD FD'!$AI$3),LS120,0),
IF(AND(MB120='DD FD'!$J$11,MD120='DD FD'!$AI$3),MC120,0),
IF(AND(ML120='DD FD'!$J$11,MN120='DD FD'!$AI$3),MM120,0),
IF(AND(MW120='DD FD'!$J$11,MY120='DD FD'!$AI$3),MX120,0),
IF(AND(NH120='DD FD'!$J$11,NJ120='DD FD'!$AI$3),NI120,0),
IF(AND(NS120='DD FD'!$J$11,NU120='DD FD'!$AI$3),NT120,0),
IF(AND(OD120='DD FD'!$J$11,OF120='DD FD'!$AI$3),OE120,0),
IF(AND(OO120='DD FD'!$J$11,OQ120='DD FD'!$AI$3),OP120,0),
),2)</f>
        <v>0</v>
      </c>
    </row>
    <row r="121" spans="1:422">
      <c r="A121" s="806"/>
      <c r="B121" s="934"/>
      <c r="C121" s="247"/>
      <c r="D121" s="842"/>
      <c r="E121" s="247"/>
      <c r="F121" s="158"/>
      <c r="G121" s="710"/>
      <c r="H121" s="712"/>
      <c r="I121" s="936"/>
      <c r="J121" s="803"/>
      <c r="K121" s="150"/>
      <c r="L121" s="146" t="str">
        <f t="shared" si="27"/>
        <v/>
      </c>
      <c r="M121" s="501" t="str">
        <f t="shared" si="44"/>
        <v/>
      </c>
      <c r="N121" s="504"/>
      <c r="O121" s="113" t="str">
        <f t="shared" si="45"/>
        <v/>
      </c>
      <c r="P121" s="114" t="str">
        <f t="shared" si="28"/>
        <v/>
      </c>
      <c r="Q121" s="152"/>
      <c r="R121" s="152"/>
      <c r="S121" s="115" t="str">
        <f t="shared" si="46"/>
        <v/>
      </c>
      <c r="T121" s="159"/>
      <c r="U121" s="159"/>
      <c r="V121" s="157"/>
      <c r="W121" s="157"/>
      <c r="X121" s="157"/>
      <c r="Y121" s="772"/>
      <c r="Z121" s="158"/>
      <c r="AA121" s="144"/>
      <c r="AB121" s="112"/>
      <c r="AC121" s="153"/>
      <c r="AD121" s="153"/>
      <c r="AE121" s="153"/>
      <c r="AF121" s="153"/>
      <c r="AG121" s="153"/>
      <c r="AH121" s="153"/>
      <c r="AI121" s="152"/>
      <c r="AJ121" s="158"/>
      <c r="AK121" s="158"/>
      <c r="AL121" s="158"/>
      <c r="AM121" s="116" t="str">
        <f t="shared" si="47"/>
        <v/>
      </c>
      <c r="AN121" s="116" t="str">
        <f t="shared" si="48"/>
        <v/>
      </c>
      <c r="AO121" s="324"/>
      <c r="AP121" s="503"/>
      <c r="AQ121" s="487" t="str">
        <f t="shared" si="49"/>
        <v/>
      </c>
      <c r="AR121" s="113" t="str">
        <f t="shared" si="29"/>
        <v/>
      </c>
      <c r="AS121" s="113" t="str">
        <f t="shared" si="30"/>
        <v/>
      </c>
      <c r="AT121" s="113" t="str">
        <f t="shared" si="31"/>
        <v/>
      </c>
      <c r="AU121" s="113" t="str">
        <f t="shared" si="32"/>
        <v/>
      </c>
      <c r="AV121" s="159"/>
      <c r="AW121" s="157"/>
      <c r="AX121" s="157"/>
      <c r="AY121" s="157"/>
      <c r="AZ121" s="157"/>
      <c r="BA121" s="116" t="str">
        <f t="shared" si="33"/>
        <v/>
      </c>
      <c r="BB121" s="316"/>
      <c r="BC121" s="116" t="str">
        <f t="shared" si="34"/>
        <v/>
      </c>
      <c r="BD121" s="133" t="str">
        <f t="shared" si="35"/>
        <v/>
      </c>
      <c r="BE121" s="157"/>
      <c r="BF121" s="1180"/>
      <c r="BG121" s="1180"/>
      <c r="BH121" s="158"/>
      <c r="BI121" s="490"/>
      <c r="BJ121" s="514" t="str">
        <f t="shared" si="50"/>
        <v/>
      </c>
      <c r="BK121" s="789"/>
      <c r="BL121" s="116" t="str">
        <f t="shared" si="51"/>
        <v/>
      </c>
      <c r="BM121" s="144"/>
      <c r="BN121" s="144"/>
      <c r="BO121" s="144"/>
      <c r="BP121" s="790"/>
      <c r="BQ121" s="790"/>
      <c r="BR121" s="790"/>
      <c r="BS121" s="116" t="str">
        <f t="shared" si="36"/>
        <v/>
      </c>
      <c r="BT121" s="790"/>
      <c r="BU121" s="808" t="str">
        <f t="shared" si="37"/>
        <v/>
      </c>
      <c r="BV121" s="791"/>
      <c r="BW121" s="144"/>
      <c r="BX121" s="20"/>
      <c r="BY121" s="20"/>
      <c r="BZ121" s="20"/>
      <c r="CA121" s="792"/>
      <c r="CB121" s="1201"/>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c r="DL121" s="144"/>
      <c r="DM121" s="144"/>
      <c r="DN121" s="144"/>
      <c r="DO121" s="144"/>
      <c r="DP121" s="144"/>
      <c r="DQ121" s="144"/>
      <c r="DR121" s="144"/>
      <c r="DS121" s="144"/>
      <c r="DT121" s="144"/>
      <c r="DU121" s="144"/>
      <c r="DV121" s="144"/>
      <c r="DW121" s="144"/>
      <c r="DX121" s="144"/>
      <c r="DY121" s="144"/>
      <c r="DZ121" s="144"/>
      <c r="EA121" s="144"/>
      <c r="EB121" s="144"/>
      <c r="EC121" s="144"/>
      <c r="ED121" s="782" t="str">
        <f t="shared" si="52"/>
        <v/>
      </c>
      <c r="EE121" s="519"/>
      <c r="EF121" s="793"/>
      <c r="EG121" s="519"/>
      <c r="EH121" s="794"/>
      <c r="EI121" s="790"/>
      <c r="EJ121" s="794"/>
      <c r="EK121" s="794"/>
      <c r="EL121" s="790"/>
      <c r="EM121" s="790"/>
      <c r="EN121" s="790"/>
      <c r="EO121" s="112" t="str">
        <f t="shared" si="38"/>
        <v/>
      </c>
      <c r="EP121" s="790"/>
      <c r="EQ121" s="488" t="str">
        <f t="shared" si="39"/>
        <v/>
      </c>
      <c r="ER121" s="1100"/>
      <c r="ES121" s="1099" t="str">
        <f t="shared" si="53"/>
        <v/>
      </c>
      <c r="ET121" s="525"/>
      <c r="EU121" s="148"/>
      <c r="EV121" s="148"/>
      <c r="EW121" s="148"/>
      <c r="EX121" s="148"/>
      <c r="EY121" s="148"/>
      <c r="EZ121" s="148"/>
      <c r="FA121" s="148"/>
      <c r="FB121" s="148"/>
      <c r="FC121" s="148"/>
      <c r="FD121" s="148"/>
      <c r="FE121" s="148"/>
      <c r="FF121" s="148"/>
      <c r="FG121" s="148"/>
      <c r="FH121" s="148"/>
      <c r="FI121" s="528"/>
      <c r="FJ121" s="513" t="str">
        <f t="shared" si="40"/>
        <v/>
      </c>
      <c r="FK121" s="158"/>
      <c r="FL121" s="850"/>
      <c r="FM121" s="850"/>
      <c r="FN121" s="850"/>
      <c r="FO121" s="850"/>
      <c r="FP121" s="850"/>
      <c r="FQ121" s="850"/>
      <c r="FR121" s="157"/>
      <c r="FS121" s="143"/>
      <c r="FT121" s="143"/>
      <c r="FU121" s="847" t="str">
        <f t="shared" si="41"/>
        <v/>
      </c>
      <c r="FV121" s="555"/>
      <c r="FW121" s="523" t="str">
        <f>IF(Table1[[#This Row],[Nonfood Inhaltstoffe - Komponente]]="","",VLOOKUP(Table1[[#This Row],[Nonfood Inhaltstoffe - Komponente]],'Dropdown Auswahl'!BJ:BK,2,FALSE))</f>
        <v/>
      </c>
      <c r="FX121" s="1013"/>
      <c r="FY121" s="1011" t="str">
        <f t="shared" si="42"/>
        <v/>
      </c>
      <c r="FZ121" s="152"/>
      <c r="GA121" s="152"/>
      <c r="GB121" s="152"/>
      <c r="GC121" s="529" t="str">
        <f t="shared" si="43"/>
        <v/>
      </c>
      <c r="GG121" s="21"/>
      <c r="GH121" s="21"/>
      <c r="GI121" s="1019"/>
      <c r="GJ121" s="1016" t="str">
        <f>IF(Table1[[#This Row],[Global Trade Item Number (GTIN)]]="","",Table1[[#This Row],[Global Trade Item Number (GTIN)]])</f>
        <v/>
      </c>
      <c r="GK121" s="555" t="str">
        <f>IF(Table1[[#This Row],[WAWI-Nr./ Kreditoren-Nummer
(ASDV)]]&lt;&gt;"",Table1[[#This Row],[WAWI-Nr./ Kreditoren-Nummer
(ASDV)]],"")</f>
        <v/>
      </c>
      <c r="GL121" s="165"/>
      <c r="GM121" s="165"/>
      <c r="GN121" s="165"/>
      <c r="GO121" s="485"/>
      <c r="GP121" s="534"/>
      <c r="GQ121" s="533"/>
      <c r="GR121" s="486"/>
      <c r="GS121" s="486"/>
      <c r="GT121" s="486"/>
      <c r="GU121" s="486"/>
      <c r="GV121" s="486"/>
      <c r="GW121" s="542"/>
      <c r="GX121" s="538"/>
      <c r="GY121" s="144"/>
      <c r="GZ121" s="480"/>
      <c r="HA121" s="158"/>
      <c r="HB121" s="480"/>
      <c r="HC121" s="480"/>
      <c r="HD121" s="480"/>
      <c r="HE121" s="480"/>
      <c r="HF121" s="480"/>
      <c r="HG121" s="480"/>
      <c r="HH121" s="538"/>
      <c r="HI121" s="480"/>
      <c r="HJ121" s="480"/>
      <c r="HK121" s="480"/>
      <c r="HL121" s="480"/>
      <c r="HM121" s="480"/>
      <c r="HN121" s="480"/>
      <c r="HO121" s="480"/>
      <c r="HP121" s="480"/>
      <c r="HQ121" s="480"/>
      <c r="HR121" s="538"/>
      <c r="HS121" s="480"/>
      <c r="HT121" s="480"/>
      <c r="HU121" s="480"/>
      <c r="HV121" s="480"/>
      <c r="HW121" s="480"/>
      <c r="HX121" s="480"/>
      <c r="HY121" s="480"/>
      <c r="HZ121" s="480"/>
      <c r="IA121" s="480"/>
      <c r="IB121" s="538"/>
      <c r="IC121" s="480"/>
      <c r="ID121" s="480"/>
      <c r="IE121" s="480"/>
      <c r="IF121" s="480"/>
      <c r="IG121" s="480"/>
      <c r="IH121" s="480"/>
      <c r="II121" s="480"/>
      <c r="IJ121" s="480"/>
      <c r="IK121" s="480"/>
      <c r="IL121" s="480"/>
      <c r="IM121" s="538"/>
      <c r="IN121" s="480"/>
      <c r="IO121" s="480"/>
      <c r="IP121" s="480"/>
      <c r="IQ121" s="480"/>
      <c r="IR121" s="480"/>
      <c r="IS121" s="480"/>
      <c r="IT121" s="480"/>
      <c r="IU121" s="480"/>
      <c r="IV121" s="480"/>
      <c r="IW121" s="480"/>
      <c r="IX121" s="538"/>
      <c r="IY121" s="480"/>
      <c r="IZ121" s="480"/>
      <c r="JA121" s="480"/>
      <c r="JB121" s="480"/>
      <c r="JC121" s="480"/>
      <c r="JD121" s="480"/>
      <c r="JE121" s="480"/>
      <c r="JF121" s="480"/>
      <c r="JG121" s="480"/>
      <c r="JH121" s="480"/>
      <c r="JI121" s="538"/>
      <c r="JJ121" s="480"/>
      <c r="JK121" s="480"/>
      <c r="JL121" s="480"/>
      <c r="JM121" s="480"/>
      <c r="JN121" s="480"/>
      <c r="JO121" s="480"/>
      <c r="JP121" s="480"/>
      <c r="JQ121" s="480"/>
      <c r="JR121" s="480"/>
      <c r="JS121" s="590"/>
      <c r="JT121" s="538"/>
      <c r="JU121" s="480"/>
      <c r="JV121" s="480"/>
      <c r="JW121" s="480"/>
      <c r="JX121" s="480"/>
      <c r="JY121" s="480"/>
      <c r="JZ121" s="480"/>
      <c r="KA121" s="480"/>
      <c r="KB121" s="480"/>
      <c r="KC121" s="480"/>
      <c r="KD121" s="480"/>
      <c r="KE121" s="538"/>
      <c r="KF121" s="480"/>
      <c r="KG121" s="480"/>
      <c r="KH121" s="480"/>
      <c r="KI121" s="480"/>
      <c r="KJ121" s="480"/>
      <c r="KK121" s="480"/>
      <c r="KL121" s="480"/>
      <c r="KM121" s="480"/>
      <c r="KN121" s="480"/>
      <c r="KO121" s="480"/>
      <c r="KR121" s="568" t="str">
        <f>IF(Table1[[#This Row],[GTIN]]&lt;&gt;"",Table1[[#This Row],[GTIN]],"")</f>
        <v/>
      </c>
      <c r="KS121" s="569" t="str">
        <f>Table1[[#This Row],[Kreditor]]</f>
        <v/>
      </c>
      <c r="KT121" s="570" t="str">
        <f>IF(Table1[[#This Row],[Gültig ab (Datum)]]&lt;&gt;"",Table1[[#This Row],[Gültig ab (Datum)]],"")</f>
        <v/>
      </c>
      <c r="KU121" s="570"/>
      <c r="KV121" s="583" t="str">
        <f>IF(Table1[[#This Row],[Artikel verpackt? 
(X=Ja)]]="","",Table1[[#This Row],[Artikel verpackt? 
(X=Ja)]])</f>
        <v/>
      </c>
      <c r="KW121" s="571" t="str">
        <f>IF(Table1[[#This Row],[Verpackung recyclingfähig?
(X=Ja)]]="","",Table1[[#This Row],[Verpackung recyclingfähig?
(X=Ja)]])</f>
        <v/>
      </c>
      <c r="KX121" s="572"/>
      <c r="KY121" s="573"/>
      <c r="KZ121" s="574"/>
      <c r="LA121" s="574"/>
      <c r="LB121" s="574"/>
      <c r="LC121" s="574"/>
      <c r="LD121" s="574"/>
      <c r="LE121" s="574"/>
      <c r="LF121" s="575"/>
      <c r="LG121" s="576" t="str">
        <f>IF(Table1[[#This Row],[Hauptkörper - B1 - Art]]="","",VLOOKUP(Table1[[#This Row],[Hauptkörper - B1 - Art]],'DD FD'!B:C,2,FALSE))</f>
        <v/>
      </c>
      <c r="LH121" s="577" t="str">
        <f>IF(Table1[[#This Row],[Hauptkörper - B1 - Fraktion]]="","",VLOOKUP(Table1[[#This Row],[Hauptkörper - B1 - Fraktion]],'DD FD'!H:J,3,FALSE))</f>
        <v/>
      </c>
      <c r="LI121" s="574" t="str">
        <f>IF(Table1[[#This Row],[Hauptkörper - B1 - Gewicht
(in G)]]="","",Table1[[#This Row],[Hauptkörper - B1 - Gewicht
(in G)]])</f>
        <v/>
      </c>
      <c r="LJ121" s="574" t="str">
        <f>IF(Table1[[#This Row],[Hauptkörper - B1 - Lizenzierungs-pflichtig? (X=Ja)]]="","",Table1[[#This Row],[Hauptkörper - B1 - Lizenzierungs-pflichtig? (X=Ja)]])</f>
        <v/>
      </c>
      <c r="LK121" s="577" t="str">
        <f>IF(Table1[[#This Row],[Hauptkörper - B1 - Virgin Material]]="","",VLOOKUP(Table1[[#This Row],[Hauptkörper - B1 - Virgin Material]],'DD FD'!AJ:AK,2,FALSE))</f>
        <v/>
      </c>
      <c r="LL121" s="578" t="str">
        <f>IF(Table1[[#This Row],[Hauptkörper - B1 - Virgin Material Anteil (in %)]]="","",Table1[[#This Row],[Hauptkörper - B1 - Virgin Material Anteil (in %)]])</f>
        <v/>
      </c>
      <c r="LM121" s="577" t="str">
        <f>IF(Table1[[#This Row],[Hauptkörper - B1 - Recyceltes Material]]="","",VLOOKUP(Table1[[#This Row],[Hauptkörper - B1 - Recyceltes Material]],'DD FD'!AL:AM,2,FALSE))</f>
        <v/>
      </c>
      <c r="LN121" s="578" t="str">
        <f>IF(Table1[[#This Row],[Hauptkörper - B1 - Recyceltes Material Anteil (in %)]]="","",Table1[[#This Row],[Hauptkörper - B1 - Recyceltes Material Anteil (in %)]])</f>
        <v/>
      </c>
      <c r="LO121" s="579" t="str">
        <f>IF(Table1[[#This Row],[Hauptkörper - B1 - Beschichtung]]="","",VLOOKUP(Table1[[#This Row],[Hauptkörper - B1 - Beschichtung]],'DD FD'!AE:AF,2,FALSE))</f>
        <v/>
      </c>
      <c r="LP121" s="580" t="str">
        <f>IF(Table1[[#This Row],[Hauptkörper - B1 - Beschichtung Anteil (in %)]]="","",Table1[[#This Row],[Hauptkörper - B1 - Beschichtung Anteil (in %)]])</f>
        <v/>
      </c>
      <c r="LQ121" s="576" t="str">
        <f>IF(Table1[[#This Row],[Hauptkörper - B2 - Art]]="","",VLOOKUP(Table1[[#This Row],[Hauptkörper - B2 - Art]],'DD FD'!B:C,2,FALSE))</f>
        <v/>
      </c>
      <c r="LR121" s="577" t="str">
        <f>IF(Table1[[#This Row],[Hauptkörper - B2 - Fraktion]]="","",VLOOKUP(Table1[[#This Row],[Hauptkörper - B2 - Fraktion]],'DD FD'!H:J,3,FALSE))</f>
        <v/>
      </c>
      <c r="LS121" s="574" t="str">
        <f>IF(Table1[[#This Row],[Hauptkörper - B2 - Gewicht
(in G)]]="","",Table1[[#This Row],[Hauptkörper - B2 - Gewicht
(in G)]])</f>
        <v/>
      </c>
      <c r="LT121" s="574" t="str">
        <f>IF(Table1[[#This Row],[Hauptkörper - B2 - Lizenzierungs-pflichtig? (X=Ja)]]="","",Table1[[#This Row],[Hauptkörper - B2 - Lizenzierungs-pflichtig? (X=Ja)]])</f>
        <v/>
      </c>
      <c r="LU121" s="577" t="str">
        <f>IF(Table1[[#This Row],[Hauptkörper - B2 - Virgin Material]]="","",VLOOKUP(Table1[[#This Row],[Hauptkörper - B2 - Virgin Material]],'DD FD'!AJ:AK,2,FALSE))</f>
        <v/>
      </c>
      <c r="LV121" s="578" t="str">
        <f>IF(Table1[[#This Row],[Hauptkörper - B2 - Virgin Material Anteil (in %)]]="","",Table1[[#This Row],[Hauptkörper - B2 - Virgin Material Anteil (in %)]])</f>
        <v/>
      </c>
      <c r="LW121" s="577" t="str">
        <f>IF(Table1[[#This Row],[Hauptkörper - B2 - Recyceltes Material]]="","",VLOOKUP(Table1[[#This Row],[Hauptkörper - B2 - Recyceltes Material]],'DD FD'!AL:AM,2,FALSE))</f>
        <v/>
      </c>
      <c r="LX121" s="578" t="str">
        <f>IF(Table1[[#This Row],[Hauptkörper - B2 - Recyceltes Material Anteil (in %)]]="","",Table1[[#This Row],[Hauptkörper - B2 - Recyceltes Material Anteil (in %)]])</f>
        <v/>
      </c>
      <c r="LY121" s="577" t="str">
        <f>IF(Table1[[#This Row],[Hauptkörper - B2 - Beschichtung]]="","",VLOOKUP(Table1[[#This Row],[Hauptkörper - B2 - Beschichtung]],'DD FD'!AE:AF,2,FALSE))</f>
        <v/>
      </c>
      <c r="LZ121" s="580" t="str">
        <f>IF(Table1[[#This Row],[Hauptkörper - B2 - Beschichtung Anteil (in %)]]="","",Table1[[#This Row],[Hauptkörper - B2 - Beschichtung Anteil (in %)]])</f>
        <v/>
      </c>
      <c r="MA121" s="576" t="str">
        <f>IF(Table1[[#This Row],[Hauptkörper - B3 - Art]]="","",VLOOKUP(Table1[[#This Row],[Hauptkörper - B3 - Art]],'DD FD'!B:C,2,FALSE))</f>
        <v/>
      </c>
      <c r="MB121" s="577" t="str">
        <f>IF(Table1[[#This Row],[Hauptkörper - B3 - Fraktion]]="","",VLOOKUP(Table1[[#This Row],[Hauptkörper - B3 - Fraktion]],'DD FD'!H:J,3,FALSE))</f>
        <v/>
      </c>
      <c r="MC121" s="574" t="str">
        <f>IF(Table1[[#This Row],[Hauptkörper - B3 - Gewicht
(in G)]]="","",Table1[[#This Row],[Hauptkörper - B3 - Gewicht
(in G)]])</f>
        <v/>
      </c>
      <c r="MD121" s="574" t="str">
        <f>IF(Table1[[#This Row],[Hauptkörper - B3 - Lizenzierungs-pflichtig? (X=Ja)]]="","",Table1[[#This Row],[Hauptkörper - B3 - Lizenzierungs-pflichtig? (X=Ja)]])</f>
        <v/>
      </c>
      <c r="ME121" s="577" t="str">
        <f>IF(Table1[[#This Row],[Hauptkörper - B3 - Virgin Material]]="","",VLOOKUP(Table1[[#This Row],[Hauptkörper - B3 - Virgin Material]],'DD FD'!AJ:AK,2,FALSE))</f>
        <v/>
      </c>
      <c r="MF121" s="578" t="str">
        <f>IF(Table1[[#This Row],[Hauptkörper - B3 - Virgin Material Anteil (in %)]]="","",Table1[[#This Row],[Hauptkörper - B3 - Virgin Material Anteil (in %)]])</f>
        <v/>
      </c>
      <c r="MG121" s="577" t="str">
        <f>IF(Table1[[#This Row],[Hauptkörper - B3 - Recyceltes Material]]="","",VLOOKUP(Table1[[#This Row],[Hauptkörper - B3 - Recyceltes Material]],'DD FD'!AL:AM,2,FALSE))</f>
        <v/>
      </c>
      <c r="MH121" s="578" t="str">
        <f>IF(Table1[[#This Row],[Hauptkörper - B3 - Recyceltes Material Anteil (in %)]]="","",Table1[[#This Row],[Hauptkörper - B3 - Recyceltes Material Anteil (in %)]])</f>
        <v/>
      </c>
      <c r="MI121" s="577" t="str">
        <f>IF(Table1[[#This Row],[Hauptkörper - B3 - Beschichtung]]="","",VLOOKUP(Table1[[#This Row],[Hauptkörper - B3 - Beschichtung]],'DD FD'!AE:AF,2,FALSE))</f>
        <v/>
      </c>
      <c r="MJ121" s="580" t="str">
        <f>IF(Table1[[#This Row],[Hauptkörper - B3 - Beschichtung Anteil (in %)]]="","",Table1[[#This Row],[Hauptkörper - B3 - Beschichtung Anteil (in %)]])</f>
        <v/>
      </c>
      <c r="MK121" s="576" t="str">
        <f>IF(Table1[[#This Row],[Verschluss - B1 - Art]]="","",VLOOKUP(Table1[[#This Row],[Verschluss - B1 - Art]],'DD FD'!D:E,2,FALSE))</f>
        <v/>
      </c>
      <c r="ML121" s="577" t="str">
        <f>IF(Table1[[#This Row],[Verschluss - B1 - Fraktion]]="","",VLOOKUP(Table1[[#This Row],[Verschluss - B1 - Fraktion]],'DD FD'!H:J,3,FALSE))</f>
        <v/>
      </c>
      <c r="MM121" s="574" t="str">
        <f>IF(Table1[[#This Row],[Verschluss - B1 - Gewicht (in G)]]="","",Table1[[#This Row],[Verschluss - B1 - Gewicht (in G)]])</f>
        <v/>
      </c>
      <c r="MN121" s="574" t="str">
        <f>IF(Table1[[#This Row],[Verschluss - B1 - Lizenzierungs-pflichtig? (X=Ja)]]="","",Table1[[#This Row],[Verschluss - B1 - Lizenzierungs-pflichtig? (X=Ja)]])</f>
        <v/>
      </c>
      <c r="MO121" s="574" t="str">
        <f>IF(Table1[[#This Row],[Verschluss - B1 - Trennbar vom Hauptkörper? (X=Ja)]]="","",Table1[[#This Row],[Verschluss - B1 - Trennbar vom Hauptkörper? (X=Ja)]])</f>
        <v/>
      </c>
      <c r="MP121" s="577" t="str">
        <f>IF(Table1[[#This Row],[Verschluss - B1 - Virgin Material]]="","",VLOOKUP(Table1[[#This Row],[Verschluss - B1 - Virgin Material]],'DD FD'!AJ:AK,2,FALSE))</f>
        <v/>
      </c>
      <c r="MQ121" s="578" t="str">
        <f>IF(Table1[[#This Row],[Verschluss - B1 - Virgin Material Anteil (in %)]]="","",Table1[[#This Row],[Verschluss - B1 - Virgin Material Anteil (in %)]])</f>
        <v/>
      </c>
      <c r="MR121" s="577" t="str">
        <f>IF(Table1[[#This Row],[Verschluss - B1 - Recyceltes Material]]="","",VLOOKUP(Table1[[#This Row],[Verschluss - B1 - Recyceltes Material]],'DD FD'!AL:AM,2,FALSE))</f>
        <v/>
      </c>
      <c r="MS121" s="578" t="str">
        <f>IF(Table1[[#This Row],[Verschluss - B1 - Recyceltes Material Anteil (in %)]]="","",Table1[[#This Row],[Verschluss - B1 - Recyceltes Material Anteil (in %)]])</f>
        <v/>
      </c>
      <c r="MT121" s="577" t="str">
        <f>IF(Table1[[#This Row],[Verschluss - B1 - Beschichtung]]="","",VLOOKUP(Table1[[#This Row],[Verschluss - B1 - Beschichtung]],'DD FD'!AE:AF,2,FALSE))</f>
        <v/>
      </c>
      <c r="MU121" s="580" t="str">
        <f>IF(Table1[[#This Row],[Verschluss - B1 - Beschichtung Anteil (in %)]]="","",Table1[[#This Row],[Verschluss - B1 - Beschichtung Anteil (in %)]])</f>
        <v/>
      </c>
      <c r="MV121" s="576" t="str">
        <f>IF(Table1[[#This Row],[Verschluss - B2 - Art]]="","",VLOOKUP(Table1[[#This Row],[Verschluss - B2 - Art]],'DD FD'!D:E,2,FALSE))</f>
        <v/>
      </c>
      <c r="MW121" s="577" t="str">
        <f>IF(Table1[[#This Row],[Verschluss - B2 - Fraktion]]="","",VLOOKUP(Table1[[#This Row],[Verschluss - B2 - Fraktion]],'DD FD'!H:J,3,FALSE))</f>
        <v/>
      </c>
      <c r="MX121" s="574" t="str">
        <f>IF(Table1[[#This Row],[Verschluss - B2 - Gewicht (in G)]]="","",Table1[[#This Row],[Verschluss - B2 - Gewicht (in G)]])</f>
        <v/>
      </c>
      <c r="MY121" s="574" t="str">
        <f>IF(Table1[[#This Row],[Verschluss - B2 - Lizenzierungs-pflichtig? (X=Ja)]]="","",Table1[[#This Row],[Verschluss - B2 - Lizenzierungs-pflichtig? (X=Ja)]])</f>
        <v/>
      </c>
      <c r="MZ121" s="574" t="str">
        <f>IF(Table1[[#This Row],[Verschluss - B2 - Trennbar vom Hauptkörper? (X=Ja)]]="","",Table1[[#This Row],[Verschluss - B2 - Trennbar vom Hauptkörper? (X=Ja)]])</f>
        <v/>
      </c>
      <c r="NA121" s="577" t="str">
        <f>IF(Table1[[#This Row],[Verschluss - B2 - Virgin Material]]="","",VLOOKUP(Table1[[#This Row],[Verschluss - B2 - Virgin Material]],'DD FD'!AJ:AK,2,FALSE))</f>
        <v/>
      </c>
      <c r="NB121" s="578" t="str">
        <f>IF(Table1[[#This Row],[Verschluss - B2 - Virgin Material Anteil (in %)]]="","",Table1[[#This Row],[Verschluss - B2 - Virgin Material Anteil (in %)]])</f>
        <v/>
      </c>
      <c r="NC121" s="577" t="str">
        <f>IF(Table1[[#This Row],[Verschluss - B2 - Recyceltes Material]]="","",VLOOKUP(Table1[[#This Row],[Verschluss - B2 - Recyceltes Material]],'DD FD'!AL:AM,2,FALSE))</f>
        <v/>
      </c>
      <c r="ND121" s="578" t="str">
        <f>IF(Table1[[#This Row],[Verschluss - B2 - Recyceltes Material Anteil (in %)]]="","",Table1[[#This Row],[Verschluss - B2 - Recyceltes Material Anteil (in %)]])</f>
        <v/>
      </c>
      <c r="NE121" s="577" t="str">
        <f>IF(Table1[[#This Row],[Verschluss - B2 - Beschichtung]]="","",VLOOKUP(Table1[[#This Row],[Verschluss - B2 - Beschichtung]],'DD FD'!AE:AF,2,FALSE))</f>
        <v/>
      </c>
      <c r="NF121" s="580" t="str">
        <f>IF(Table1[[#This Row],[Verschluss - B2 - Beschichtung Anteil (in %)]]="","",Table1[[#This Row],[Verschluss - B2 - Beschichtung Anteil (in %)]])</f>
        <v/>
      </c>
      <c r="NG121" s="576" t="str">
        <f>IF(Table1[[#This Row],[Verschluss - B3 - Art]]="","",VLOOKUP(Table1[[#This Row],[Verschluss - B3 - Art]],'DD FD'!D:E,2,FALSE))</f>
        <v/>
      </c>
      <c r="NH121" s="577" t="str">
        <f>IF(Table1[[#This Row],[Verschluss - B3 - Fraktion]]="","",VLOOKUP(Table1[[#This Row],[Verschluss - B3 - Fraktion]],'DD FD'!H:J,3,FALSE))</f>
        <v/>
      </c>
      <c r="NI121" s="574" t="str">
        <f>IF(Table1[[#This Row],[Verschluss - B3 - Gewicht (in G)]]="","",Table1[[#This Row],[Verschluss - B3 - Gewicht (in G)]])</f>
        <v/>
      </c>
      <c r="NJ121" s="574" t="str">
        <f>IF(Table1[[#This Row],[Verschluss - B3 - Lizenzierungs-pflichtig? (X=Ja)]]="","",Table1[[#This Row],[Verschluss - B3 - Lizenzierungs-pflichtig? (X=Ja)]])</f>
        <v/>
      </c>
      <c r="NK121" s="574" t="str">
        <f>IF(Table1[[#This Row],[Verschluss - B3 - Trennbar vom Hauptkörper? (X=Ja)]]="","",Table1[[#This Row],[Verschluss - B3 - Trennbar vom Hauptkörper? (X=Ja)]])</f>
        <v/>
      </c>
      <c r="NL121" s="577" t="str">
        <f>IF(Table1[[#This Row],[Verschluss - B3 - Virgin Material]]="","",VLOOKUP(Table1[[#This Row],[Verschluss - B3 - Virgin Material]],'DD FD'!AJ:AK,2,FALSE))</f>
        <v/>
      </c>
      <c r="NM121" s="578" t="str">
        <f>IF(Table1[[#This Row],[Verschluss - B3 - Virgin Material Anteil (in %)]]="","",Table1[[#This Row],[Verschluss - B3 - Virgin Material Anteil (in %)]])</f>
        <v/>
      </c>
      <c r="NN121" s="577" t="str">
        <f>IF(Table1[[#This Row],[Verschluss - B3 - Recyceltes Material]]="","",VLOOKUP(Table1[[#This Row],[Verschluss - B3 - Recyceltes Material]],'DD FD'!AL:AM,2,FALSE))</f>
        <v/>
      </c>
      <c r="NO121" s="578" t="str">
        <f>IF(Table1[[#This Row],[Verschluss - B3 - Recyceltes Material Anteil (in %)]]="","",Table1[[#This Row],[Verschluss - B3 - Recyceltes Material Anteil (in %)]])</f>
        <v/>
      </c>
      <c r="NP121" s="577" t="str">
        <f>IF(Table1[[#This Row],[Verschluss - B3 - Beschichtung]]="","",VLOOKUP(Table1[[#This Row],[Verschluss - B3 - Beschichtung]],'DD FD'!AE:AF,2,FALSE))</f>
        <v/>
      </c>
      <c r="NQ121" s="580" t="str">
        <f>IF(Table1[[#This Row],[Verschluss - B3 - Beschichtung Anteil (in %)]]="","",Table1[[#This Row],[Verschluss - B3 - Beschichtung Anteil (in %)]])</f>
        <v/>
      </c>
      <c r="NR121" s="576" t="str">
        <f>IF(Table1[[#This Row],[Etikett - B1 - Art]]="","",VLOOKUP(Table1[[#This Row],[Etikett - B1 - Art]],'DD FD'!F:G,2,FALSE))</f>
        <v/>
      </c>
      <c r="NS121" s="577" t="str">
        <f>IF(Table1[[#This Row],[Etikett - B1 - Fraktion]]="","",VLOOKUP(Table1[[#This Row],[Etikett - B1 - Fraktion]],'DD FD'!H:J,3,FALSE))</f>
        <v/>
      </c>
      <c r="NT121" s="574" t="str">
        <f>IF(Table1[[#This Row],[Etikett - B1 - Gewicht (in G)]]="","",Table1[[#This Row],[Etikett - B1 - Gewicht (in G)]])</f>
        <v/>
      </c>
      <c r="NU121" s="574" t="str">
        <f>IF(Table1[[#This Row],[Etikett - B1 - Lizenzierungs-pflichtig? (X=Ja)]]="","",Table1[[#This Row],[Etikett - B1 - Lizenzierungs-pflichtig? (X=Ja)]])</f>
        <v/>
      </c>
      <c r="NV121" s="574" t="str">
        <f>IF(Table1[[#This Row],[Etikett - B1 - Trennbar vom Hauptkörper? (X=Ja)]]="","",Table1[[#This Row],[Etikett - B1 - Trennbar vom Hauptkörper? (X=Ja)]])</f>
        <v/>
      </c>
      <c r="NW121" s="577" t="str">
        <f>IF(Table1[[#This Row],[Etikett - B1 - Virgin Material]]="","",VLOOKUP(Table1[[#This Row],[Etikett - B1 - Virgin Material]],'DD FD'!AJ:AK,2,FALSE))</f>
        <v/>
      </c>
      <c r="NX121" s="578" t="str">
        <f>IF(Table1[[#This Row],[Etikett - B1 - Virgin Material Anteil (in %)]]="","",Table1[[#This Row],[Etikett - B1 - Virgin Material Anteil (in %)]])</f>
        <v/>
      </c>
      <c r="NY121" s="577" t="str">
        <f>IF(Table1[[#This Row],[Etikett - B1 - Recyceltes Material]]="","",VLOOKUP(Table1[[#This Row],[Etikett - B1 - Recyceltes Material]],'DD FD'!AL:AM,2,FALSE))</f>
        <v/>
      </c>
      <c r="NZ121" s="578" t="str">
        <f>IF(Table1[[#This Row],[Etikett - B1 - Recyceltes Material Anteil (in %)]]="","",Table1[[#This Row],[Etikett - B1 - Recyceltes Material Anteil (in %)]])</f>
        <v/>
      </c>
      <c r="OA121" s="577" t="str">
        <f>IF(Table1[[#This Row],[Etikett - B1 - Beschichtung]]="","",VLOOKUP(Table1[[#This Row],[Etikett - B1 - Beschichtung]],'DD FD'!AE:AF,2,FALSE))</f>
        <v/>
      </c>
      <c r="OB121" s="580" t="str">
        <f>IF(Table1[[#This Row],[Etikett - B1 - Beschichtung Anteil (in %)]]="","",Table1[[#This Row],[Etikett - B1 - Beschichtung Anteil (in %)]])</f>
        <v/>
      </c>
      <c r="OC121" s="576" t="str">
        <f>IF(Table1[[#This Row],[Etikett - B2 - Art]]="","",VLOOKUP(Table1[[#This Row],[Etikett - B2 - Art]],'DD FD'!F:G,2,FALSE))</f>
        <v/>
      </c>
      <c r="OD121" s="577" t="str">
        <f>IF(Table1[[#This Row],[Etikett - B2 - Fraktion]]="","",VLOOKUP(Table1[[#This Row],[Etikett - B2 - Fraktion]],'DD FD'!H:J,3,FALSE))</f>
        <v/>
      </c>
      <c r="OE121" s="574" t="str">
        <f>IF(Table1[[#This Row],[Etikett - B2 - Gewicht (in G)]]="","",Table1[[#This Row],[Etikett - B2 - Gewicht (in G)]])</f>
        <v/>
      </c>
      <c r="OF121" s="574" t="str">
        <f>IF(Table1[[#This Row],[Etikett - B2 - Lizenzierungs-pflichtig? (X=Ja)]]="","",Table1[[#This Row],[Etikett - B2 - Lizenzierungs-pflichtig? (X=Ja)]])</f>
        <v/>
      </c>
      <c r="OG121" s="574" t="str">
        <f>IF(Table1[[#This Row],[Etikett - B2 - Trennbar vom Hauptkörper? (X=Ja)]]="","",Table1[[#This Row],[Etikett - B2 - Trennbar vom Hauptkörper? (X=Ja)]])</f>
        <v/>
      </c>
      <c r="OH121" s="577" t="str">
        <f>IF(Table1[[#This Row],[Etikett - B2 - Virgin Material]]="","",VLOOKUP(Table1[[#This Row],[Etikett - B2 - Virgin Material]],'DD FD'!AJ:AK,2,FALSE))</f>
        <v/>
      </c>
      <c r="OI121" s="578" t="str">
        <f>IF(Table1[[#This Row],[Etikett - B2 - Virgin Material Anteil (in %)]]="","",Table1[[#This Row],[Etikett - B2 - Virgin Material Anteil (in %)]])</f>
        <v/>
      </c>
      <c r="OJ121" s="577" t="str">
        <f>IF(Table1[[#This Row],[Etikett - B2 - Recyceltes Material]]="","",VLOOKUP(Table1[[#This Row],[Etikett - B2 - Recyceltes Material]],'DD FD'!AL:AM,2,FALSE))</f>
        <v/>
      </c>
      <c r="OK121" s="578" t="str">
        <f>IF(Table1[[#This Row],[Etikett - B2 - Recyceltes Material Anteil (in %)]]="","",Table1[[#This Row],[Etikett - B2 - Recyceltes Material Anteil (in %)]])</f>
        <v/>
      </c>
      <c r="OL121" s="577" t="str">
        <f>IF(Table1[[#This Row],[Etikett - B2 - Beschichtung]]="","",VLOOKUP(Table1[[#This Row],[Etikett - B2 - Beschichtung]],'DD FD'!AE:AF,2,FALSE))</f>
        <v/>
      </c>
      <c r="OM121" s="580" t="str">
        <f>IF(Table1[[#This Row],[Etikett - B2 - Beschichtung Anteil (in %)]]="","",Table1[[#This Row],[Etikett - B2 - Beschichtung Anteil (in %)]])</f>
        <v/>
      </c>
      <c r="ON121" s="576" t="str">
        <f>IF(Table1[[#This Row],[Etikett - B3 - Art]]="","",VLOOKUP(Table1[[#This Row],[Etikett - B3 - Art]],'DD FD'!F:G,2,FALSE))</f>
        <v/>
      </c>
      <c r="OO121" s="577" t="str">
        <f>IF(Table1[[#This Row],[Etikett - B3 - Fraktion]]="","",VLOOKUP(Table1[[#This Row],[Etikett - B3 - Fraktion]],'DD FD'!H:J,3,FALSE))</f>
        <v/>
      </c>
      <c r="OP121" s="574" t="str">
        <f>IF(Table1[[#This Row],[Etikett - B3 - Gewicht (in G)]]="","",Table1[[#This Row],[Etikett - B3 - Gewicht (in G)]])</f>
        <v/>
      </c>
      <c r="OQ121" s="574" t="str">
        <f>IF(Table1[[#This Row],[Etikett - B3 - Lizenzierungs-pflichtig? (X=Ja)]]="","",Table1[[#This Row],[Etikett - B3 - Lizenzierungs-pflichtig? (X=Ja)]])</f>
        <v/>
      </c>
      <c r="OR121" s="574" t="str">
        <f>IF(Table1[[#This Row],[Etikett - B3 - Trennbar vom Hauptkörper? (X=Ja)]]="","",Table1[[#This Row],[Etikett - B3 - Trennbar vom Hauptkörper? (X=Ja)]])</f>
        <v/>
      </c>
      <c r="OS121" s="577" t="str">
        <f>IF(Table1[[#This Row],[Etikett - B3 - Virgin Material]]="","",VLOOKUP(Table1[[#This Row],[Etikett - B3 - Virgin Material]],'DD FD'!AJ:AK,2,FALSE))</f>
        <v/>
      </c>
      <c r="OT121" s="578" t="str">
        <f>IF(Table1[[#This Row],[Etikett - B3 - Virgin Material Anteil (in %)]]="","",Table1[[#This Row],[Etikett - B3 - Virgin Material Anteil (in %)]])</f>
        <v/>
      </c>
      <c r="OU121" s="577" t="str">
        <f>IF(Table1[[#This Row],[Etikett - B3 - Recyceltes Material]]="","",VLOOKUP(Table1[[#This Row],[Etikett - B3 - Recyceltes Material]],'DD FD'!AL:AM,2,FALSE))</f>
        <v/>
      </c>
      <c r="OV121" s="578" t="str">
        <f>IF(Table1[[#This Row],[Etikett - B3 - Recyceltes Material Anteil (in %)]]="","",Table1[[#This Row],[Etikett - B3 - Recyceltes Material Anteil (in %)]])</f>
        <v/>
      </c>
      <c r="OW121" s="577" t="str">
        <f>IF(Table1[[#This Row],[Etikett - B3 - Beschichtung]]="","",VLOOKUP(Table1[[#This Row],[Etikett - B3 - Beschichtung]],'DD FD'!AE:AF,2,FALSE))</f>
        <v/>
      </c>
      <c r="OX121" s="613" t="str">
        <f>IF(Table1[[#This Row],[Etikett - B3 - Beschichtung Anteil (in %)]]="","",Table1[[#This Row],[Etikett - B3 - Beschichtung Anteil (in %)]])</f>
        <v/>
      </c>
      <c r="OY121" s="618">
        <f>ROUNDUP(SUM(
IF(AND(LH121='DD FD'!$J$7,LJ121='DD FD'!$AI$3),LI121,0),
IF(AND(LR121='DD FD'!$J$7,LT121='DD FD'!$AI$3),LS121,0),
IF(AND(MB121='DD FD'!$J$7,MD121='DD FD'!$AI$3),MC121,0),
IF(AND(ML121='DD FD'!$J$7,MN121='DD FD'!$AI$3),MM121,0),
IF(AND(MW121='DD FD'!$J$7,MY121='DD FD'!$AI$3),MX121,0),
IF(AND(NH121='DD FD'!$J$7,NJ121='DD FD'!$AI$3),NI121,0),
IF(AND(NS121='DD FD'!$J$7,NU121='DD FD'!$AI$3),NT121,0),
IF(AND(OD121='DD FD'!$J$7,OF121='DD FD'!$AI$3),OE121,0),
IF(AND(OO121='DD FD'!$J$7,OQ121='DD FD'!$AI$3),OP121,0),
),2)</f>
        <v>0</v>
      </c>
      <c r="OZ121" s="617">
        <f>ROUNDUP(SUM(
IF(AND(LH121='DD FD'!$J$6,LJ121='DD FD'!$AI$3),LI121,0),
IF(AND(LR121='DD FD'!$J$6,LT121='DD FD'!$AI$3),LS121,0),
IF(AND(MB121='DD FD'!$J$6,MD121='DD FD'!$AI$3),MC121,0),
IF(AND(ML121='DD FD'!$J$6,MN121='DD FD'!$AI$3),MM121,0),
IF(AND(MW121='DD FD'!$J$6,MY121='DD FD'!$AI$3),MX121,0),
IF(AND(NH121='DD FD'!$J$6,NJ121='DD FD'!$AI$3),NI121,0),
IF(AND(NS121='DD FD'!$J$6,NU121='DD FD'!$AI$3),NT121,0),
IF(AND(OD121='DD FD'!$J$6,OF121='DD FD'!$AI$3),OE121,0),
IF(AND(OO121='DD FD'!$J$6,OQ121='DD FD'!$AI$3),OP121,0),
),2)</f>
        <v>0</v>
      </c>
      <c r="PA121" s="617">
        <f>ROUNDUP(SUM(
IF(AND(LH121='DD FD'!$J$10,LJ121='DD FD'!$AI$3),LI121,0),
IF(AND(LR121='DD FD'!$J$10,LT121='DD FD'!$AI$3),LS121,0),
IF(AND(MB121='DD FD'!$J$10,MD121='DD FD'!$AI$3),MC121,0),
IF(AND(ML121='DD FD'!$J$10,MN121='DD FD'!$AI$3),MM121,0),
IF(AND(MW121='DD FD'!$J$10,MY121='DD FD'!$AI$3),MX121,0),
IF(AND(NH121='DD FD'!$J$10,NJ121='DD FD'!$AI$3),NI121,0),
IF(AND(NS121='DD FD'!$J$10,NU121='DD FD'!$AI$3),NT121,0),
IF(AND(OD121='DD FD'!$J$10,OF121='DD FD'!$AI$3),OE121,0),
IF(AND(OO121='DD FD'!$J$10,OQ121='DD FD'!$AI$3),OP121,0),
),2)</f>
        <v>0</v>
      </c>
      <c r="PB121" s="617">
        <f>ROUNDUP(SUM(
IF(AND(LH121='DD FD'!$J$8,LJ121='DD FD'!$AI$3),LI121,0),
IF(AND(LR121='DD FD'!$J$8,LT121='DD FD'!$AI$3),LS121,0),
IF(AND(MB121='DD FD'!$J$8,MD121='DD FD'!$AI$3),MC121,0),
IF(AND(ML121='DD FD'!$J$8,MN121='DD FD'!$AI$3),MM121,0),
IF(AND(MW121='DD FD'!$J$8,MY121='DD FD'!$AI$3),MX121,0),
IF(AND(NH121='DD FD'!$J$8,NJ121='DD FD'!$AI$3),NI121,0),
IF(AND(NS121='DD FD'!$J$8,NU121='DD FD'!$AI$3),NT121,0),
IF(AND(OD121='DD FD'!$J$8,OF121='DD FD'!$AI$3),OE121,0),
IF(AND(OO121='DD FD'!$J$8,OQ121='DD FD'!$AI$3),OP121,0),
),2)</f>
        <v>0</v>
      </c>
      <c r="PC121" s="617">
        <f>ROUNDUP(SUM(
IF(AND(LH121='DD FD'!$J$5,LJ121='DD FD'!$AI$3),LI121,0),
IF(AND(LR121='DD FD'!$J$5,LT121='DD FD'!$AI$3),LS121,0),
IF(AND(MB121='DD FD'!$J$5,MD121='DD FD'!$AI$3),MC121,0),
IF(AND(ML121='DD FD'!$J$5,MN121='DD FD'!$AI$3),MM121,0),
IF(AND(MW121='DD FD'!$J$5,MY121='DD FD'!$AI$3),MX121,0),
IF(AND(NH121='DD FD'!$J$5,NJ121='DD FD'!$AI$3),NI121,0),
IF(AND(NS121='DD FD'!$J$5,NU121='DD FD'!$AI$3),NT121,0),
IF(AND(OD121='DD FD'!$J$5,OF121='DD FD'!$AI$3),OE121,0),
IF(AND(OO121='DD FD'!$J$5,OQ121='DD FD'!$AI$3),OP121,0),
),2)</f>
        <v>0</v>
      </c>
      <c r="PD121" s="617">
        <f>ROUNDUP(SUM(
IF(AND(LH121='DD FD'!$J$9,LJ121='DD FD'!$AI$3),LI121,0),
IF(AND(LR121='DD FD'!$J$9,LT121='DD FD'!$AI$3),LS121,0),
IF(AND(MB121='DD FD'!$J$9,MD121='DD FD'!$AI$3),MC121,0),
IF(AND(ML121='DD FD'!$J$9,MN121='DD FD'!$AI$3),MM121,0),
IF(AND(MW121='DD FD'!$J$9,MY121='DD FD'!$AI$3),MX121,0),
IF(AND(NH121='DD FD'!$J$9,NJ121='DD FD'!$AI$3),NI121,0),
IF(AND(NS121='DD FD'!$J$9,NU121='DD FD'!$AI$3),NT121,0),
IF(AND(OD121='DD FD'!$J$9,OF121='DD FD'!$AI$3),OE121,0),
IF(AND(OO121='DD FD'!$J$9,OQ121='DD FD'!$AI$3),OP121,0),
),2)</f>
        <v>0</v>
      </c>
      <c r="PE121" s="617">
        <f>ROUNDUP(SUM(
IF(AND(LH121='DD FD'!$J$4,LJ121='DD FD'!$AI$3),LI121,0),
IF(AND(LR121='DD FD'!$J$4,LT121='DD FD'!$AI$3),LS121,0),
IF(AND(MB121='DD FD'!$J$4,MD121='DD FD'!$AI$3),MC121,0),
IF(AND(ML121='DD FD'!$J$4,MN121='DD FD'!$AI$3),MM121,0),
IF(AND(MW121='DD FD'!$J$4,MY121='DD FD'!$AI$3),MX121,0),
IF(AND(NH121='DD FD'!$J$4,NJ121='DD FD'!$AI$3),NI121,0),
IF(AND(NS121='DD FD'!$J$4,NU121='DD FD'!$AI$3),NT121,0),
IF(AND(OD121='DD FD'!$J$4,OF121='DD FD'!$AI$3),OE121,0),
IF(AND(OO121='DD FD'!$J$4,OQ121='DD FD'!$AI$3),OP121,0),
),2)</f>
        <v>0</v>
      </c>
      <c r="PF121" s="619">
        <f>ROUNDUP(SUM(
IF(AND(LH121='DD FD'!$J$11,LJ121='DD FD'!$AI$3),LI121,0),
IF(AND(LR121='DD FD'!$J$11,LT121='DD FD'!$AI$3),LS121,0),
IF(AND(MB121='DD FD'!$J$11,MD121='DD FD'!$AI$3),MC121,0),
IF(AND(ML121='DD FD'!$J$11,MN121='DD FD'!$AI$3),MM121,0),
IF(AND(MW121='DD FD'!$J$11,MY121='DD FD'!$AI$3),MX121,0),
IF(AND(NH121='DD FD'!$J$11,NJ121='DD FD'!$AI$3),NI121,0),
IF(AND(NS121='DD FD'!$J$11,NU121='DD FD'!$AI$3),NT121,0),
IF(AND(OD121='DD FD'!$J$11,OF121='DD FD'!$AI$3),OE121,0),
IF(AND(OO121='DD FD'!$J$11,OQ121='DD FD'!$AI$3),OP121,0),
),2)</f>
        <v>0</v>
      </c>
    </row>
    <row r="122" spans="1:422">
      <c r="A122" s="806"/>
      <c r="B122" s="934"/>
      <c r="C122" s="247"/>
      <c r="D122" s="842"/>
      <c r="E122" s="247"/>
      <c r="F122" s="158"/>
      <c r="G122" s="710"/>
      <c r="H122" s="712"/>
      <c r="I122" s="936"/>
      <c r="J122" s="803"/>
      <c r="K122" s="150"/>
      <c r="L122" s="146" t="str">
        <f t="shared" si="27"/>
        <v/>
      </c>
      <c r="M122" s="501" t="str">
        <f t="shared" si="44"/>
        <v/>
      </c>
      <c r="N122" s="504"/>
      <c r="O122" s="113" t="str">
        <f t="shared" si="45"/>
        <v/>
      </c>
      <c r="P122" s="114" t="str">
        <f t="shared" si="28"/>
        <v/>
      </c>
      <c r="Q122" s="152"/>
      <c r="R122" s="152"/>
      <c r="S122" s="115" t="str">
        <f t="shared" si="46"/>
        <v/>
      </c>
      <c r="T122" s="159"/>
      <c r="U122" s="159"/>
      <c r="V122" s="157"/>
      <c r="W122" s="157"/>
      <c r="X122" s="157"/>
      <c r="Y122" s="772"/>
      <c r="Z122" s="158"/>
      <c r="AA122" s="144"/>
      <c r="AB122" s="112"/>
      <c r="AC122" s="153"/>
      <c r="AD122" s="153"/>
      <c r="AE122" s="153"/>
      <c r="AF122" s="153"/>
      <c r="AG122" s="153"/>
      <c r="AH122" s="153"/>
      <c r="AI122" s="152"/>
      <c r="AJ122" s="158"/>
      <c r="AK122" s="158"/>
      <c r="AL122" s="158"/>
      <c r="AM122" s="116" t="str">
        <f t="shared" si="47"/>
        <v/>
      </c>
      <c r="AN122" s="116" t="str">
        <f t="shared" si="48"/>
        <v/>
      </c>
      <c r="AO122" s="324"/>
      <c r="AP122" s="503"/>
      <c r="AQ122" s="487" t="str">
        <f t="shared" si="49"/>
        <v/>
      </c>
      <c r="AR122" s="113" t="str">
        <f t="shared" si="29"/>
        <v/>
      </c>
      <c r="AS122" s="113" t="str">
        <f t="shared" si="30"/>
        <v/>
      </c>
      <c r="AT122" s="113" t="str">
        <f t="shared" si="31"/>
        <v/>
      </c>
      <c r="AU122" s="113" t="str">
        <f t="shared" si="32"/>
        <v/>
      </c>
      <c r="AV122" s="159"/>
      <c r="AW122" s="157"/>
      <c r="AX122" s="157"/>
      <c r="AY122" s="157"/>
      <c r="AZ122" s="157"/>
      <c r="BA122" s="116" t="str">
        <f t="shared" si="33"/>
        <v/>
      </c>
      <c r="BB122" s="316"/>
      <c r="BC122" s="116" t="str">
        <f t="shared" si="34"/>
        <v/>
      </c>
      <c r="BD122" s="133" t="str">
        <f t="shared" si="35"/>
        <v/>
      </c>
      <c r="BE122" s="157"/>
      <c r="BF122" s="1180"/>
      <c r="BG122" s="1180"/>
      <c r="BH122" s="158"/>
      <c r="BI122" s="490"/>
      <c r="BJ122" s="514" t="str">
        <f t="shared" si="50"/>
        <v/>
      </c>
      <c r="BK122" s="789"/>
      <c r="BL122" s="116" t="str">
        <f t="shared" si="51"/>
        <v/>
      </c>
      <c r="BM122" s="144"/>
      <c r="BN122" s="144"/>
      <c r="BO122" s="144"/>
      <c r="BP122" s="790"/>
      <c r="BQ122" s="790"/>
      <c r="BR122" s="790"/>
      <c r="BS122" s="116" t="str">
        <f t="shared" si="36"/>
        <v/>
      </c>
      <c r="BT122" s="790"/>
      <c r="BU122" s="808" t="str">
        <f t="shared" si="37"/>
        <v/>
      </c>
      <c r="BV122" s="791"/>
      <c r="BW122" s="144"/>
      <c r="BX122" s="20"/>
      <c r="BY122" s="20"/>
      <c r="BZ122" s="20"/>
      <c r="CA122" s="792"/>
      <c r="CB122" s="1201"/>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782" t="str">
        <f t="shared" si="52"/>
        <v/>
      </c>
      <c r="EE122" s="519"/>
      <c r="EF122" s="793"/>
      <c r="EG122" s="519"/>
      <c r="EH122" s="794"/>
      <c r="EI122" s="790"/>
      <c r="EJ122" s="794"/>
      <c r="EK122" s="794"/>
      <c r="EL122" s="790"/>
      <c r="EM122" s="790"/>
      <c r="EN122" s="790"/>
      <c r="EO122" s="112" t="str">
        <f t="shared" si="38"/>
        <v/>
      </c>
      <c r="EP122" s="790"/>
      <c r="EQ122" s="488" t="str">
        <f t="shared" si="39"/>
        <v/>
      </c>
      <c r="ER122" s="1100"/>
      <c r="ES122" s="1099" t="str">
        <f t="shared" si="53"/>
        <v/>
      </c>
      <c r="ET122" s="525"/>
      <c r="EU122" s="148"/>
      <c r="EV122" s="148"/>
      <c r="EW122" s="148"/>
      <c r="EX122" s="148"/>
      <c r="EY122" s="148"/>
      <c r="EZ122" s="148"/>
      <c r="FA122" s="148"/>
      <c r="FB122" s="148"/>
      <c r="FC122" s="148"/>
      <c r="FD122" s="148"/>
      <c r="FE122" s="148"/>
      <c r="FF122" s="148"/>
      <c r="FG122" s="148"/>
      <c r="FH122" s="148"/>
      <c r="FI122" s="528"/>
      <c r="FJ122" s="513" t="str">
        <f t="shared" si="40"/>
        <v/>
      </c>
      <c r="FK122" s="158"/>
      <c r="FL122" s="850"/>
      <c r="FM122" s="850"/>
      <c r="FN122" s="850"/>
      <c r="FO122" s="850"/>
      <c r="FP122" s="850"/>
      <c r="FQ122" s="850"/>
      <c r="FR122" s="157"/>
      <c r="FS122" s="143"/>
      <c r="FT122" s="143"/>
      <c r="FU122" s="847" t="str">
        <f t="shared" si="41"/>
        <v/>
      </c>
      <c r="FV122" s="555"/>
      <c r="FW122" s="523" t="str">
        <f>IF(Table1[[#This Row],[Nonfood Inhaltstoffe - Komponente]]="","",VLOOKUP(Table1[[#This Row],[Nonfood Inhaltstoffe - Komponente]],'Dropdown Auswahl'!BJ:BK,2,FALSE))</f>
        <v/>
      </c>
      <c r="FX122" s="1013"/>
      <c r="FY122" s="1011" t="str">
        <f t="shared" si="42"/>
        <v/>
      </c>
      <c r="FZ122" s="152"/>
      <c r="GA122" s="152"/>
      <c r="GB122" s="152"/>
      <c r="GC122" s="529" t="str">
        <f t="shared" si="43"/>
        <v/>
      </c>
      <c r="GG122" s="21"/>
      <c r="GH122" s="21"/>
      <c r="GI122" s="1019"/>
      <c r="GJ122" s="1016" t="str">
        <f>IF(Table1[[#This Row],[Global Trade Item Number (GTIN)]]="","",Table1[[#This Row],[Global Trade Item Number (GTIN)]])</f>
        <v/>
      </c>
      <c r="GK122" s="555" t="str">
        <f>IF(Table1[[#This Row],[WAWI-Nr./ Kreditoren-Nummer
(ASDV)]]&lt;&gt;"",Table1[[#This Row],[WAWI-Nr./ Kreditoren-Nummer
(ASDV)]],"")</f>
        <v/>
      </c>
      <c r="GL122" s="165"/>
      <c r="GM122" s="165"/>
      <c r="GN122" s="165"/>
      <c r="GO122" s="485"/>
      <c r="GP122" s="534"/>
      <c r="GQ122" s="533"/>
      <c r="GR122" s="486"/>
      <c r="GS122" s="486"/>
      <c r="GT122" s="486"/>
      <c r="GU122" s="486"/>
      <c r="GV122" s="486"/>
      <c r="GW122" s="542"/>
      <c r="GX122" s="538"/>
      <c r="GY122" s="144"/>
      <c r="GZ122" s="480"/>
      <c r="HA122" s="158"/>
      <c r="HB122" s="480"/>
      <c r="HC122" s="480"/>
      <c r="HD122" s="480"/>
      <c r="HE122" s="480"/>
      <c r="HF122" s="480"/>
      <c r="HG122" s="480"/>
      <c r="HH122" s="538"/>
      <c r="HI122" s="480"/>
      <c r="HJ122" s="480"/>
      <c r="HK122" s="480"/>
      <c r="HL122" s="480"/>
      <c r="HM122" s="480"/>
      <c r="HN122" s="480"/>
      <c r="HO122" s="480"/>
      <c r="HP122" s="480"/>
      <c r="HQ122" s="480"/>
      <c r="HR122" s="538"/>
      <c r="HS122" s="480"/>
      <c r="HT122" s="480"/>
      <c r="HU122" s="480"/>
      <c r="HV122" s="480"/>
      <c r="HW122" s="480"/>
      <c r="HX122" s="480"/>
      <c r="HY122" s="480"/>
      <c r="HZ122" s="480"/>
      <c r="IA122" s="480"/>
      <c r="IB122" s="538"/>
      <c r="IC122" s="480"/>
      <c r="ID122" s="480"/>
      <c r="IE122" s="480"/>
      <c r="IF122" s="480"/>
      <c r="IG122" s="480"/>
      <c r="IH122" s="480"/>
      <c r="II122" s="480"/>
      <c r="IJ122" s="480"/>
      <c r="IK122" s="480"/>
      <c r="IL122" s="480"/>
      <c r="IM122" s="538"/>
      <c r="IN122" s="480"/>
      <c r="IO122" s="480"/>
      <c r="IP122" s="480"/>
      <c r="IQ122" s="480"/>
      <c r="IR122" s="480"/>
      <c r="IS122" s="480"/>
      <c r="IT122" s="480"/>
      <c r="IU122" s="480"/>
      <c r="IV122" s="480"/>
      <c r="IW122" s="480"/>
      <c r="IX122" s="538"/>
      <c r="IY122" s="480"/>
      <c r="IZ122" s="480"/>
      <c r="JA122" s="480"/>
      <c r="JB122" s="480"/>
      <c r="JC122" s="480"/>
      <c r="JD122" s="480"/>
      <c r="JE122" s="480"/>
      <c r="JF122" s="480"/>
      <c r="JG122" s="480"/>
      <c r="JH122" s="480"/>
      <c r="JI122" s="538"/>
      <c r="JJ122" s="480"/>
      <c r="JK122" s="480"/>
      <c r="JL122" s="480"/>
      <c r="JM122" s="480"/>
      <c r="JN122" s="480"/>
      <c r="JO122" s="480"/>
      <c r="JP122" s="480"/>
      <c r="JQ122" s="480"/>
      <c r="JR122" s="480"/>
      <c r="JS122" s="590"/>
      <c r="JT122" s="538"/>
      <c r="JU122" s="480"/>
      <c r="JV122" s="480"/>
      <c r="JW122" s="480"/>
      <c r="JX122" s="480"/>
      <c r="JY122" s="480"/>
      <c r="JZ122" s="480"/>
      <c r="KA122" s="480"/>
      <c r="KB122" s="480"/>
      <c r="KC122" s="480"/>
      <c r="KD122" s="480"/>
      <c r="KE122" s="538"/>
      <c r="KF122" s="480"/>
      <c r="KG122" s="480"/>
      <c r="KH122" s="480"/>
      <c r="KI122" s="480"/>
      <c r="KJ122" s="480"/>
      <c r="KK122" s="480"/>
      <c r="KL122" s="480"/>
      <c r="KM122" s="480"/>
      <c r="KN122" s="480"/>
      <c r="KO122" s="480"/>
      <c r="KR122" s="568" t="str">
        <f>IF(Table1[[#This Row],[GTIN]]&lt;&gt;"",Table1[[#This Row],[GTIN]],"")</f>
        <v/>
      </c>
      <c r="KS122" s="569" t="str">
        <f>Table1[[#This Row],[Kreditor]]</f>
        <v/>
      </c>
      <c r="KT122" s="570" t="str">
        <f>IF(Table1[[#This Row],[Gültig ab (Datum)]]&lt;&gt;"",Table1[[#This Row],[Gültig ab (Datum)]],"")</f>
        <v/>
      </c>
      <c r="KU122" s="570"/>
      <c r="KV122" s="583" t="str">
        <f>IF(Table1[[#This Row],[Artikel verpackt? 
(X=Ja)]]="","",Table1[[#This Row],[Artikel verpackt? 
(X=Ja)]])</f>
        <v/>
      </c>
      <c r="KW122" s="571" t="str">
        <f>IF(Table1[[#This Row],[Verpackung recyclingfähig?
(X=Ja)]]="","",Table1[[#This Row],[Verpackung recyclingfähig?
(X=Ja)]])</f>
        <v/>
      </c>
      <c r="KX122" s="572"/>
      <c r="KY122" s="573"/>
      <c r="KZ122" s="574"/>
      <c r="LA122" s="574"/>
      <c r="LB122" s="574"/>
      <c r="LC122" s="574"/>
      <c r="LD122" s="574"/>
      <c r="LE122" s="574"/>
      <c r="LF122" s="575"/>
      <c r="LG122" s="576" t="str">
        <f>IF(Table1[[#This Row],[Hauptkörper - B1 - Art]]="","",VLOOKUP(Table1[[#This Row],[Hauptkörper - B1 - Art]],'DD FD'!B:C,2,FALSE))</f>
        <v/>
      </c>
      <c r="LH122" s="577" t="str">
        <f>IF(Table1[[#This Row],[Hauptkörper - B1 - Fraktion]]="","",VLOOKUP(Table1[[#This Row],[Hauptkörper - B1 - Fraktion]],'DD FD'!H:J,3,FALSE))</f>
        <v/>
      </c>
      <c r="LI122" s="574" t="str">
        <f>IF(Table1[[#This Row],[Hauptkörper - B1 - Gewicht
(in G)]]="","",Table1[[#This Row],[Hauptkörper - B1 - Gewicht
(in G)]])</f>
        <v/>
      </c>
      <c r="LJ122" s="574" t="str">
        <f>IF(Table1[[#This Row],[Hauptkörper - B1 - Lizenzierungs-pflichtig? (X=Ja)]]="","",Table1[[#This Row],[Hauptkörper - B1 - Lizenzierungs-pflichtig? (X=Ja)]])</f>
        <v/>
      </c>
      <c r="LK122" s="577" t="str">
        <f>IF(Table1[[#This Row],[Hauptkörper - B1 - Virgin Material]]="","",VLOOKUP(Table1[[#This Row],[Hauptkörper - B1 - Virgin Material]],'DD FD'!AJ:AK,2,FALSE))</f>
        <v/>
      </c>
      <c r="LL122" s="578" t="str">
        <f>IF(Table1[[#This Row],[Hauptkörper - B1 - Virgin Material Anteil (in %)]]="","",Table1[[#This Row],[Hauptkörper - B1 - Virgin Material Anteil (in %)]])</f>
        <v/>
      </c>
      <c r="LM122" s="577" t="str">
        <f>IF(Table1[[#This Row],[Hauptkörper - B1 - Recyceltes Material]]="","",VLOOKUP(Table1[[#This Row],[Hauptkörper - B1 - Recyceltes Material]],'DD FD'!AL:AM,2,FALSE))</f>
        <v/>
      </c>
      <c r="LN122" s="578" t="str">
        <f>IF(Table1[[#This Row],[Hauptkörper - B1 - Recyceltes Material Anteil (in %)]]="","",Table1[[#This Row],[Hauptkörper - B1 - Recyceltes Material Anteil (in %)]])</f>
        <v/>
      </c>
      <c r="LO122" s="579" t="str">
        <f>IF(Table1[[#This Row],[Hauptkörper - B1 - Beschichtung]]="","",VLOOKUP(Table1[[#This Row],[Hauptkörper - B1 - Beschichtung]],'DD FD'!AE:AF,2,FALSE))</f>
        <v/>
      </c>
      <c r="LP122" s="580" t="str">
        <f>IF(Table1[[#This Row],[Hauptkörper - B1 - Beschichtung Anteil (in %)]]="","",Table1[[#This Row],[Hauptkörper - B1 - Beschichtung Anteil (in %)]])</f>
        <v/>
      </c>
      <c r="LQ122" s="576" t="str">
        <f>IF(Table1[[#This Row],[Hauptkörper - B2 - Art]]="","",VLOOKUP(Table1[[#This Row],[Hauptkörper - B2 - Art]],'DD FD'!B:C,2,FALSE))</f>
        <v/>
      </c>
      <c r="LR122" s="577" t="str">
        <f>IF(Table1[[#This Row],[Hauptkörper - B2 - Fraktion]]="","",VLOOKUP(Table1[[#This Row],[Hauptkörper - B2 - Fraktion]],'DD FD'!H:J,3,FALSE))</f>
        <v/>
      </c>
      <c r="LS122" s="574" t="str">
        <f>IF(Table1[[#This Row],[Hauptkörper - B2 - Gewicht
(in G)]]="","",Table1[[#This Row],[Hauptkörper - B2 - Gewicht
(in G)]])</f>
        <v/>
      </c>
      <c r="LT122" s="574" t="str">
        <f>IF(Table1[[#This Row],[Hauptkörper - B2 - Lizenzierungs-pflichtig? (X=Ja)]]="","",Table1[[#This Row],[Hauptkörper - B2 - Lizenzierungs-pflichtig? (X=Ja)]])</f>
        <v/>
      </c>
      <c r="LU122" s="577" t="str">
        <f>IF(Table1[[#This Row],[Hauptkörper - B2 - Virgin Material]]="","",VLOOKUP(Table1[[#This Row],[Hauptkörper - B2 - Virgin Material]],'DD FD'!AJ:AK,2,FALSE))</f>
        <v/>
      </c>
      <c r="LV122" s="578" t="str">
        <f>IF(Table1[[#This Row],[Hauptkörper - B2 - Virgin Material Anteil (in %)]]="","",Table1[[#This Row],[Hauptkörper - B2 - Virgin Material Anteil (in %)]])</f>
        <v/>
      </c>
      <c r="LW122" s="577" t="str">
        <f>IF(Table1[[#This Row],[Hauptkörper - B2 - Recyceltes Material]]="","",VLOOKUP(Table1[[#This Row],[Hauptkörper - B2 - Recyceltes Material]],'DD FD'!AL:AM,2,FALSE))</f>
        <v/>
      </c>
      <c r="LX122" s="578" t="str">
        <f>IF(Table1[[#This Row],[Hauptkörper - B2 - Recyceltes Material Anteil (in %)]]="","",Table1[[#This Row],[Hauptkörper - B2 - Recyceltes Material Anteil (in %)]])</f>
        <v/>
      </c>
      <c r="LY122" s="577" t="str">
        <f>IF(Table1[[#This Row],[Hauptkörper - B2 - Beschichtung]]="","",VLOOKUP(Table1[[#This Row],[Hauptkörper - B2 - Beschichtung]],'DD FD'!AE:AF,2,FALSE))</f>
        <v/>
      </c>
      <c r="LZ122" s="580" t="str">
        <f>IF(Table1[[#This Row],[Hauptkörper - B2 - Beschichtung Anteil (in %)]]="","",Table1[[#This Row],[Hauptkörper - B2 - Beschichtung Anteil (in %)]])</f>
        <v/>
      </c>
      <c r="MA122" s="576" t="str">
        <f>IF(Table1[[#This Row],[Hauptkörper - B3 - Art]]="","",VLOOKUP(Table1[[#This Row],[Hauptkörper - B3 - Art]],'DD FD'!B:C,2,FALSE))</f>
        <v/>
      </c>
      <c r="MB122" s="577" t="str">
        <f>IF(Table1[[#This Row],[Hauptkörper - B3 - Fraktion]]="","",VLOOKUP(Table1[[#This Row],[Hauptkörper - B3 - Fraktion]],'DD FD'!H:J,3,FALSE))</f>
        <v/>
      </c>
      <c r="MC122" s="574" t="str">
        <f>IF(Table1[[#This Row],[Hauptkörper - B3 - Gewicht
(in G)]]="","",Table1[[#This Row],[Hauptkörper - B3 - Gewicht
(in G)]])</f>
        <v/>
      </c>
      <c r="MD122" s="574" t="str">
        <f>IF(Table1[[#This Row],[Hauptkörper - B3 - Lizenzierungs-pflichtig? (X=Ja)]]="","",Table1[[#This Row],[Hauptkörper - B3 - Lizenzierungs-pflichtig? (X=Ja)]])</f>
        <v/>
      </c>
      <c r="ME122" s="577" t="str">
        <f>IF(Table1[[#This Row],[Hauptkörper - B3 - Virgin Material]]="","",VLOOKUP(Table1[[#This Row],[Hauptkörper - B3 - Virgin Material]],'DD FD'!AJ:AK,2,FALSE))</f>
        <v/>
      </c>
      <c r="MF122" s="578" t="str">
        <f>IF(Table1[[#This Row],[Hauptkörper - B3 - Virgin Material Anteil (in %)]]="","",Table1[[#This Row],[Hauptkörper - B3 - Virgin Material Anteil (in %)]])</f>
        <v/>
      </c>
      <c r="MG122" s="577" t="str">
        <f>IF(Table1[[#This Row],[Hauptkörper - B3 - Recyceltes Material]]="","",VLOOKUP(Table1[[#This Row],[Hauptkörper - B3 - Recyceltes Material]],'DD FD'!AL:AM,2,FALSE))</f>
        <v/>
      </c>
      <c r="MH122" s="578" t="str">
        <f>IF(Table1[[#This Row],[Hauptkörper - B3 - Recyceltes Material Anteil (in %)]]="","",Table1[[#This Row],[Hauptkörper - B3 - Recyceltes Material Anteil (in %)]])</f>
        <v/>
      </c>
      <c r="MI122" s="577" t="str">
        <f>IF(Table1[[#This Row],[Hauptkörper - B3 - Beschichtung]]="","",VLOOKUP(Table1[[#This Row],[Hauptkörper - B3 - Beschichtung]],'DD FD'!AE:AF,2,FALSE))</f>
        <v/>
      </c>
      <c r="MJ122" s="580" t="str">
        <f>IF(Table1[[#This Row],[Hauptkörper - B3 - Beschichtung Anteil (in %)]]="","",Table1[[#This Row],[Hauptkörper - B3 - Beschichtung Anteil (in %)]])</f>
        <v/>
      </c>
      <c r="MK122" s="576" t="str">
        <f>IF(Table1[[#This Row],[Verschluss - B1 - Art]]="","",VLOOKUP(Table1[[#This Row],[Verschluss - B1 - Art]],'DD FD'!D:E,2,FALSE))</f>
        <v/>
      </c>
      <c r="ML122" s="577" t="str">
        <f>IF(Table1[[#This Row],[Verschluss - B1 - Fraktion]]="","",VLOOKUP(Table1[[#This Row],[Verschluss - B1 - Fraktion]],'DD FD'!H:J,3,FALSE))</f>
        <v/>
      </c>
      <c r="MM122" s="574" t="str">
        <f>IF(Table1[[#This Row],[Verschluss - B1 - Gewicht (in G)]]="","",Table1[[#This Row],[Verschluss - B1 - Gewicht (in G)]])</f>
        <v/>
      </c>
      <c r="MN122" s="574" t="str">
        <f>IF(Table1[[#This Row],[Verschluss - B1 - Lizenzierungs-pflichtig? (X=Ja)]]="","",Table1[[#This Row],[Verschluss - B1 - Lizenzierungs-pflichtig? (X=Ja)]])</f>
        <v/>
      </c>
      <c r="MO122" s="574" t="str">
        <f>IF(Table1[[#This Row],[Verschluss - B1 - Trennbar vom Hauptkörper? (X=Ja)]]="","",Table1[[#This Row],[Verschluss - B1 - Trennbar vom Hauptkörper? (X=Ja)]])</f>
        <v/>
      </c>
      <c r="MP122" s="577" t="str">
        <f>IF(Table1[[#This Row],[Verschluss - B1 - Virgin Material]]="","",VLOOKUP(Table1[[#This Row],[Verschluss - B1 - Virgin Material]],'DD FD'!AJ:AK,2,FALSE))</f>
        <v/>
      </c>
      <c r="MQ122" s="578" t="str">
        <f>IF(Table1[[#This Row],[Verschluss - B1 - Virgin Material Anteil (in %)]]="","",Table1[[#This Row],[Verschluss - B1 - Virgin Material Anteil (in %)]])</f>
        <v/>
      </c>
      <c r="MR122" s="577" t="str">
        <f>IF(Table1[[#This Row],[Verschluss - B1 - Recyceltes Material]]="","",VLOOKUP(Table1[[#This Row],[Verschluss - B1 - Recyceltes Material]],'DD FD'!AL:AM,2,FALSE))</f>
        <v/>
      </c>
      <c r="MS122" s="578" t="str">
        <f>IF(Table1[[#This Row],[Verschluss - B1 - Recyceltes Material Anteil (in %)]]="","",Table1[[#This Row],[Verschluss - B1 - Recyceltes Material Anteil (in %)]])</f>
        <v/>
      </c>
      <c r="MT122" s="577" t="str">
        <f>IF(Table1[[#This Row],[Verschluss - B1 - Beschichtung]]="","",VLOOKUP(Table1[[#This Row],[Verschluss - B1 - Beschichtung]],'DD FD'!AE:AF,2,FALSE))</f>
        <v/>
      </c>
      <c r="MU122" s="580" t="str">
        <f>IF(Table1[[#This Row],[Verschluss - B1 - Beschichtung Anteil (in %)]]="","",Table1[[#This Row],[Verschluss - B1 - Beschichtung Anteil (in %)]])</f>
        <v/>
      </c>
      <c r="MV122" s="576" t="str">
        <f>IF(Table1[[#This Row],[Verschluss - B2 - Art]]="","",VLOOKUP(Table1[[#This Row],[Verschluss - B2 - Art]],'DD FD'!D:E,2,FALSE))</f>
        <v/>
      </c>
      <c r="MW122" s="577" t="str">
        <f>IF(Table1[[#This Row],[Verschluss - B2 - Fraktion]]="","",VLOOKUP(Table1[[#This Row],[Verschluss - B2 - Fraktion]],'DD FD'!H:J,3,FALSE))</f>
        <v/>
      </c>
      <c r="MX122" s="574" t="str">
        <f>IF(Table1[[#This Row],[Verschluss - B2 - Gewicht (in G)]]="","",Table1[[#This Row],[Verschluss - B2 - Gewicht (in G)]])</f>
        <v/>
      </c>
      <c r="MY122" s="574" t="str">
        <f>IF(Table1[[#This Row],[Verschluss - B2 - Lizenzierungs-pflichtig? (X=Ja)]]="","",Table1[[#This Row],[Verschluss - B2 - Lizenzierungs-pflichtig? (X=Ja)]])</f>
        <v/>
      </c>
      <c r="MZ122" s="574" t="str">
        <f>IF(Table1[[#This Row],[Verschluss - B2 - Trennbar vom Hauptkörper? (X=Ja)]]="","",Table1[[#This Row],[Verschluss - B2 - Trennbar vom Hauptkörper? (X=Ja)]])</f>
        <v/>
      </c>
      <c r="NA122" s="577" t="str">
        <f>IF(Table1[[#This Row],[Verschluss - B2 - Virgin Material]]="","",VLOOKUP(Table1[[#This Row],[Verschluss - B2 - Virgin Material]],'DD FD'!AJ:AK,2,FALSE))</f>
        <v/>
      </c>
      <c r="NB122" s="578" t="str">
        <f>IF(Table1[[#This Row],[Verschluss - B2 - Virgin Material Anteil (in %)]]="","",Table1[[#This Row],[Verschluss - B2 - Virgin Material Anteil (in %)]])</f>
        <v/>
      </c>
      <c r="NC122" s="577" t="str">
        <f>IF(Table1[[#This Row],[Verschluss - B2 - Recyceltes Material]]="","",VLOOKUP(Table1[[#This Row],[Verschluss - B2 - Recyceltes Material]],'DD FD'!AL:AM,2,FALSE))</f>
        <v/>
      </c>
      <c r="ND122" s="578" t="str">
        <f>IF(Table1[[#This Row],[Verschluss - B2 - Recyceltes Material Anteil (in %)]]="","",Table1[[#This Row],[Verschluss - B2 - Recyceltes Material Anteil (in %)]])</f>
        <v/>
      </c>
      <c r="NE122" s="577" t="str">
        <f>IF(Table1[[#This Row],[Verschluss - B2 - Beschichtung]]="","",VLOOKUP(Table1[[#This Row],[Verschluss - B2 - Beschichtung]],'DD FD'!AE:AF,2,FALSE))</f>
        <v/>
      </c>
      <c r="NF122" s="580" t="str">
        <f>IF(Table1[[#This Row],[Verschluss - B2 - Beschichtung Anteil (in %)]]="","",Table1[[#This Row],[Verschluss - B2 - Beschichtung Anteil (in %)]])</f>
        <v/>
      </c>
      <c r="NG122" s="576" t="str">
        <f>IF(Table1[[#This Row],[Verschluss - B3 - Art]]="","",VLOOKUP(Table1[[#This Row],[Verschluss - B3 - Art]],'DD FD'!D:E,2,FALSE))</f>
        <v/>
      </c>
      <c r="NH122" s="577" t="str">
        <f>IF(Table1[[#This Row],[Verschluss - B3 - Fraktion]]="","",VLOOKUP(Table1[[#This Row],[Verschluss - B3 - Fraktion]],'DD FD'!H:J,3,FALSE))</f>
        <v/>
      </c>
      <c r="NI122" s="574" t="str">
        <f>IF(Table1[[#This Row],[Verschluss - B3 - Gewicht (in G)]]="","",Table1[[#This Row],[Verschluss - B3 - Gewicht (in G)]])</f>
        <v/>
      </c>
      <c r="NJ122" s="574" t="str">
        <f>IF(Table1[[#This Row],[Verschluss - B3 - Lizenzierungs-pflichtig? (X=Ja)]]="","",Table1[[#This Row],[Verschluss - B3 - Lizenzierungs-pflichtig? (X=Ja)]])</f>
        <v/>
      </c>
      <c r="NK122" s="574" t="str">
        <f>IF(Table1[[#This Row],[Verschluss - B3 - Trennbar vom Hauptkörper? (X=Ja)]]="","",Table1[[#This Row],[Verschluss - B3 - Trennbar vom Hauptkörper? (X=Ja)]])</f>
        <v/>
      </c>
      <c r="NL122" s="577" t="str">
        <f>IF(Table1[[#This Row],[Verschluss - B3 - Virgin Material]]="","",VLOOKUP(Table1[[#This Row],[Verschluss - B3 - Virgin Material]],'DD FD'!AJ:AK,2,FALSE))</f>
        <v/>
      </c>
      <c r="NM122" s="578" t="str">
        <f>IF(Table1[[#This Row],[Verschluss - B3 - Virgin Material Anteil (in %)]]="","",Table1[[#This Row],[Verschluss - B3 - Virgin Material Anteil (in %)]])</f>
        <v/>
      </c>
      <c r="NN122" s="577" t="str">
        <f>IF(Table1[[#This Row],[Verschluss - B3 - Recyceltes Material]]="","",VLOOKUP(Table1[[#This Row],[Verschluss - B3 - Recyceltes Material]],'DD FD'!AL:AM,2,FALSE))</f>
        <v/>
      </c>
      <c r="NO122" s="578" t="str">
        <f>IF(Table1[[#This Row],[Verschluss - B3 - Recyceltes Material Anteil (in %)]]="","",Table1[[#This Row],[Verschluss - B3 - Recyceltes Material Anteil (in %)]])</f>
        <v/>
      </c>
      <c r="NP122" s="577" t="str">
        <f>IF(Table1[[#This Row],[Verschluss - B3 - Beschichtung]]="","",VLOOKUP(Table1[[#This Row],[Verschluss - B3 - Beschichtung]],'DD FD'!AE:AF,2,FALSE))</f>
        <v/>
      </c>
      <c r="NQ122" s="580" t="str">
        <f>IF(Table1[[#This Row],[Verschluss - B3 - Beschichtung Anteil (in %)]]="","",Table1[[#This Row],[Verschluss - B3 - Beschichtung Anteil (in %)]])</f>
        <v/>
      </c>
      <c r="NR122" s="576" t="str">
        <f>IF(Table1[[#This Row],[Etikett - B1 - Art]]="","",VLOOKUP(Table1[[#This Row],[Etikett - B1 - Art]],'DD FD'!F:G,2,FALSE))</f>
        <v/>
      </c>
      <c r="NS122" s="577" t="str">
        <f>IF(Table1[[#This Row],[Etikett - B1 - Fraktion]]="","",VLOOKUP(Table1[[#This Row],[Etikett - B1 - Fraktion]],'DD FD'!H:J,3,FALSE))</f>
        <v/>
      </c>
      <c r="NT122" s="574" t="str">
        <f>IF(Table1[[#This Row],[Etikett - B1 - Gewicht (in G)]]="","",Table1[[#This Row],[Etikett - B1 - Gewicht (in G)]])</f>
        <v/>
      </c>
      <c r="NU122" s="574" t="str">
        <f>IF(Table1[[#This Row],[Etikett - B1 - Lizenzierungs-pflichtig? (X=Ja)]]="","",Table1[[#This Row],[Etikett - B1 - Lizenzierungs-pflichtig? (X=Ja)]])</f>
        <v/>
      </c>
      <c r="NV122" s="574" t="str">
        <f>IF(Table1[[#This Row],[Etikett - B1 - Trennbar vom Hauptkörper? (X=Ja)]]="","",Table1[[#This Row],[Etikett - B1 - Trennbar vom Hauptkörper? (X=Ja)]])</f>
        <v/>
      </c>
      <c r="NW122" s="577" t="str">
        <f>IF(Table1[[#This Row],[Etikett - B1 - Virgin Material]]="","",VLOOKUP(Table1[[#This Row],[Etikett - B1 - Virgin Material]],'DD FD'!AJ:AK,2,FALSE))</f>
        <v/>
      </c>
      <c r="NX122" s="578" t="str">
        <f>IF(Table1[[#This Row],[Etikett - B1 - Virgin Material Anteil (in %)]]="","",Table1[[#This Row],[Etikett - B1 - Virgin Material Anteil (in %)]])</f>
        <v/>
      </c>
      <c r="NY122" s="577" t="str">
        <f>IF(Table1[[#This Row],[Etikett - B1 - Recyceltes Material]]="","",VLOOKUP(Table1[[#This Row],[Etikett - B1 - Recyceltes Material]],'DD FD'!AL:AM,2,FALSE))</f>
        <v/>
      </c>
      <c r="NZ122" s="578" t="str">
        <f>IF(Table1[[#This Row],[Etikett - B1 - Recyceltes Material Anteil (in %)]]="","",Table1[[#This Row],[Etikett - B1 - Recyceltes Material Anteil (in %)]])</f>
        <v/>
      </c>
      <c r="OA122" s="577" t="str">
        <f>IF(Table1[[#This Row],[Etikett - B1 - Beschichtung]]="","",VLOOKUP(Table1[[#This Row],[Etikett - B1 - Beschichtung]],'DD FD'!AE:AF,2,FALSE))</f>
        <v/>
      </c>
      <c r="OB122" s="580" t="str">
        <f>IF(Table1[[#This Row],[Etikett - B1 - Beschichtung Anteil (in %)]]="","",Table1[[#This Row],[Etikett - B1 - Beschichtung Anteil (in %)]])</f>
        <v/>
      </c>
      <c r="OC122" s="576" t="str">
        <f>IF(Table1[[#This Row],[Etikett - B2 - Art]]="","",VLOOKUP(Table1[[#This Row],[Etikett - B2 - Art]],'DD FD'!F:G,2,FALSE))</f>
        <v/>
      </c>
      <c r="OD122" s="577" t="str">
        <f>IF(Table1[[#This Row],[Etikett - B2 - Fraktion]]="","",VLOOKUP(Table1[[#This Row],[Etikett - B2 - Fraktion]],'DD FD'!H:J,3,FALSE))</f>
        <v/>
      </c>
      <c r="OE122" s="574" t="str">
        <f>IF(Table1[[#This Row],[Etikett - B2 - Gewicht (in G)]]="","",Table1[[#This Row],[Etikett - B2 - Gewicht (in G)]])</f>
        <v/>
      </c>
      <c r="OF122" s="574" t="str">
        <f>IF(Table1[[#This Row],[Etikett - B2 - Lizenzierungs-pflichtig? (X=Ja)]]="","",Table1[[#This Row],[Etikett - B2 - Lizenzierungs-pflichtig? (X=Ja)]])</f>
        <v/>
      </c>
      <c r="OG122" s="574" t="str">
        <f>IF(Table1[[#This Row],[Etikett - B2 - Trennbar vom Hauptkörper? (X=Ja)]]="","",Table1[[#This Row],[Etikett - B2 - Trennbar vom Hauptkörper? (X=Ja)]])</f>
        <v/>
      </c>
      <c r="OH122" s="577" t="str">
        <f>IF(Table1[[#This Row],[Etikett - B2 - Virgin Material]]="","",VLOOKUP(Table1[[#This Row],[Etikett - B2 - Virgin Material]],'DD FD'!AJ:AK,2,FALSE))</f>
        <v/>
      </c>
      <c r="OI122" s="578" t="str">
        <f>IF(Table1[[#This Row],[Etikett - B2 - Virgin Material Anteil (in %)]]="","",Table1[[#This Row],[Etikett - B2 - Virgin Material Anteil (in %)]])</f>
        <v/>
      </c>
      <c r="OJ122" s="577" t="str">
        <f>IF(Table1[[#This Row],[Etikett - B2 - Recyceltes Material]]="","",VLOOKUP(Table1[[#This Row],[Etikett - B2 - Recyceltes Material]],'DD FD'!AL:AM,2,FALSE))</f>
        <v/>
      </c>
      <c r="OK122" s="578" t="str">
        <f>IF(Table1[[#This Row],[Etikett - B2 - Recyceltes Material Anteil (in %)]]="","",Table1[[#This Row],[Etikett - B2 - Recyceltes Material Anteil (in %)]])</f>
        <v/>
      </c>
      <c r="OL122" s="577" t="str">
        <f>IF(Table1[[#This Row],[Etikett - B2 - Beschichtung]]="","",VLOOKUP(Table1[[#This Row],[Etikett - B2 - Beschichtung]],'DD FD'!AE:AF,2,FALSE))</f>
        <v/>
      </c>
      <c r="OM122" s="580" t="str">
        <f>IF(Table1[[#This Row],[Etikett - B2 - Beschichtung Anteil (in %)]]="","",Table1[[#This Row],[Etikett - B2 - Beschichtung Anteil (in %)]])</f>
        <v/>
      </c>
      <c r="ON122" s="576" t="str">
        <f>IF(Table1[[#This Row],[Etikett - B3 - Art]]="","",VLOOKUP(Table1[[#This Row],[Etikett - B3 - Art]],'DD FD'!F:G,2,FALSE))</f>
        <v/>
      </c>
      <c r="OO122" s="577" t="str">
        <f>IF(Table1[[#This Row],[Etikett - B3 - Fraktion]]="","",VLOOKUP(Table1[[#This Row],[Etikett - B3 - Fraktion]],'DD FD'!H:J,3,FALSE))</f>
        <v/>
      </c>
      <c r="OP122" s="574" t="str">
        <f>IF(Table1[[#This Row],[Etikett - B3 - Gewicht (in G)]]="","",Table1[[#This Row],[Etikett - B3 - Gewicht (in G)]])</f>
        <v/>
      </c>
      <c r="OQ122" s="574" t="str">
        <f>IF(Table1[[#This Row],[Etikett - B3 - Lizenzierungs-pflichtig? (X=Ja)]]="","",Table1[[#This Row],[Etikett - B3 - Lizenzierungs-pflichtig? (X=Ja)]])</f>
        <v/>
      </c>
      <c r="OR122" s="574" t="str">
        <f>IF(Table1[[#This Row],[Etikett - B3 - Trennbar vom Hauptkörper? (X=Ja)]]="","",Table1[[#This Row],[Etikett - B3 - Trennbar vom Hauptkörper? (X=Ja)]])</f>
        <v/>
      </c>
      <c r="OS122" s="577" t="str">
        <f>IF(Table1[[#This Row],[Etikett - B3 - Virgin Material]]="","",VLOOKUP(Table1[[#This Row],[Etikett - B3 - Virgin Material]],'DD FD'!AJ:AK,2,FALSE))</f>
        <v/>
      </c>
      <c r="OT122" s="578" t="str">
        <f>IF(Table1[[#This Row],[Etikett - B3 - Virgin Material Anteil (in %)]]="","",Table1[[#This Row],[Etikett - B3 - Virgin Material Anteil (in %)]])</f>
        <v/>
      </c>
      <c r="OU122" s="577" t="str">
        <f>IF(Table1[[#This Row],[Etikett - B3 - Recyceltes Material]]="","",VLOOKUP(Table1[[#This Row],[Etikett - B3 - Recyceltes Material]],'DD FD'!AL:AM,2,FALSE))</f>
        <v/>
      </c>
      <c r="OV122" s="578" t="str">
        <f>IF(Table1[[#This Row],[Etikett - B3 - Recyceltes Material Anteil (in %)]]="","",Table1[[#This Row],[Etikett - B3 - Recyceltes Material Anteil (in %)]])</f>
        <v/>
      </c>
      <c r="OW122" s="577" t="str">
        <f>IF(Table1[[#This Row],[Etikett - B3 - Beschichtung]]="","",VLOOKUP(Table1[[#This Row],[Etikett - B3 - Beschichtung]],'DD FD'!AE:AF,2,FALSE))</f>
        <v/>
      </c>
      <c r="OX122" s="613" t="str">
        <f>IF(Table1[[#This Row],[Etikett - B3 - Beschichtung Anteil (in %)]]="","",Table1[[#This Row],[Etikett - B3 - Beschichtung Anteil (in %)]])</f>
        <v/>
      </c>
      <c r="OY122" s="618">
        <f>ROUNDUP(SUM(
IF(AND(LH122='DD FD'!$J$7,LJ122='DD FD'!$AI$3),LI122,0),
IF(AND(LR122='DD FD'!$J$7,LT122='DD FD'!$AI$3),LS122,0),
IF(AND(MB122='DD FD'!$J$7,MD122='DD FD'!$AI$3),MC122,0),
IF(AND(ML122='DD FD'!$J$7,MN122='DD FD'!$AI$3),MM122,0),
IF(AND(MW122='DD FD'!$J$7,MY122='DD FD'!$AI$3),MX122,0),
IF(AND(NH122='DD FD'!$J$7,NJ122='DD FD'!$AI$3),NI122,0),
IF(AND(NS122='DD FD'!$J$7,NU122='DD FD'!$AI$3),NT122,0),
IF(AND(OD122='DD FD'!$J$7,OF122='DD FD'!$AI$3),OE122,0),
IF(AND(OO122='DD FD'!$J$7,OQ122='DD FD'!$AI$3),OP122,0),
),2)</f>
        <v>0</v>
      </c>
      <c r="OZ122" s="617">
        <f>ROUNDUP(SUM(
IF(AND(LH122='DD FD'!$J$6,LJ122='DD FD'!$AI$3),LI122,0),
IF(AND(LR122='DD FD'!$J$6,LT122='DD FD'!$AI$3),LS122,0),
IF(AND(MB122='DD FD'!$J$6,MD122='DD FD'!$AI$3),MC122,0),
IF(AND(ML122='DD FD'!$J$6,MN122='DD FD'!$AI$3),MM122,0),
IF(AND(MW122='DD FD'!$J$6,MY122='DD FD'!$AI$3),MX122,0),
IF(AND(NH122='DD FD'!$J$6,NJ122='DD FD'!$AI$3),NI122,0),
IF(AND(NS122='DD FD'!$J$6,NU122='DD FD'!$AI$3),NT122,0),
IF(AND(OD122='DD FD'!$J$6,OF122='DD FD'!$AI$3),OE122,0),
IF(AND(OO122='DD FD'!$J$6,OQ122='DD FD'!$AI$3),OP122,0),
),2)</f>
        <v>0</v>
      </c>
      <c r="PA122" s="617">
        <f>ROUNDUP(SUM(
IF(AND(LH122='DD FD'!$J$10,LJ122='DD FD'!$AI$3),LI122,0),
IF(AND(LR122='DD FD'!$J$10,LT122='DD FD'!$AI$3),LS122,0),
IF(AND(MB122='DD FD'!$J$10,MD122='DD FD'!$AI$3),MC122,0),
IF(AND(ML122='DD FD'!$J$10,MN122='DD FD'!$AI$3),MM122,0),
IF(AND(MW122='DD FD'!$J$10,MY122='DD FD'!$AI$3),MX122,0),
IF(AND(NH122='DD FD'!$J$10,NJ122='DD FD'!$AI$3),NI122,0),
IF(AND(NS122='DD FD'!$J$10,NU122='DD FD'!$AI$3),NT122,0),
IF(AND(OD122='DD FD'!$J$10,OF122='DD FD'!$AI$3),OE122,0),
IF(AND(OO122='DD FD'!$J$10,OQ122='DD FD'!$AI$3),OP122,0),
),2)</f>
        <v>0</v>
      </c>
      <c r="PB122" s="617">
        <f>ROUNDUP(SUM(
IF(AND(LH122='DD FD'!$J$8,LJ122='DD FD'!$AI$3),LI122,0),
IF(AND(LR122='DD FD'!$J$8,LT122='DD FD'!$AI$3),LS122,0),
IF(AND(MB122='DD FD'!$J$8,MD122='DD FD'!$AI$3),MC122,0),
IF(AND(ML122='DD FD'!$J$8,MN122='DD FD'!$AI$3),MM122,0),
IF(AND(MW122='DD FD'!$J$8,MY122='DD FD'!$AI$3),MX122,0),
IF(AND(NH122='DD FD'!$J$8,NJ122='DD FD'!$AI$3),NI122,0),
IF(AND(NS122='DD FD'!$J$8,NU122='DD FD'!$AI$3),NT122,0),
IF(AND(OD122='DD FD'!$J$8,OF122='DD FD'!$AI$3),OE122,0),
IF(AND(OO122='DD FD'!$J$8,OQ122='DD FD'!$AI$3),OP122,0),
),2)</f>
        <v>0</v>
      </c>
      <c r="PC122" s="617">
        <f>ROUNDUP(SUM(
IF(AND(LH122='DD FD'!$J$5,LJ122='DD FD'!$AI$3),LI122,0),
IF(AND(LR122='DD FD'!$J$5,LT122='DD FD'!$AI$3),LS122,0),
IF(AND(MB122='DD FD'!$J$5,MD122='DD FD'!$AI$3),MC122,0),
IF(AND(ML122='DD FD'!$J$5,MN122='DD FD'!$AI$3),MM122,0),
IF(AND(MW122='DD FD'!$J$5,MY122='DD FD'!$AI$3),MX122,0),
IF(AND(NH122='DD FD'!$J$5,NJ122='DD FD'!$AI$3),NI122,0),
IF(AND(NS122='DD FD'!$J$5,NU122='DD FD'!$AI$3),NT122,0),
IF(AND(OD122='DD FD'!$J$5,OF122='DD FD'!$AI$3),OE122,0),
IF(AND(OO122='DD FD'!$J$5,OQ122='DD FD'!$AI$3),OP122,0),
),2)</f>
        <v>0</v>
      </c>
      <c r="PD122" s="617">
        <f>ROUNDUP(SUM(
IF(AND(LH122='DD FD'!$J$9,LJ122='DD FD'!$AI$3),LI122,0),
IF(AND(LR122='DD FD'!$J$9,LT122='DD FD'!$AI$3),LS122,0),
IF(AND(MB122='DD FD'!$J$9,MD122='DD FD'!$AI$3),MC122,0),
IF(AND(ML122='DD FD'!$J$9,MN122='DD FD'!$AI$3),MM122,0),
IF(AND(MW122='DD FD'!$J$9,MY122='DD FD'!$AI$3),MX122,0),
IF(AND(NH122='DD FD'!$J$9,NJ122='DD FD'!$AI$3),NI122,0),
IF(AND(NS122='DD FD'!$J$9,NU122='DD FD'!$AI$3),NT122,0),
IF(AND(OD122='DD FD'!$J$9,OF122='DD FD'!$AI$3),OE122,0),
IF(AND(OO122='DD FD'!$J$9,OQ122='DD FD'!$AI$3),OP122,0),
),2)</f>
        <v>0</v>
      </c>
      <c r="PE122" s="617">
        <f>ROUNDUP(SUM(
IF(AND(LH122='DD FD'!$J$4,LJ122='DD FD'!$AI$3),LI122,0),
IF(AND(LR122='DD FD'!$J$4,LT122='DD FD'!$AI$3),LS122,0),
IF(AND(MB122='DD FD'!$J$4,MD122='DD FD'!$AI$3),MC122,0),
IF(AND(ML122='DD FD'!$J$4,MN122='DD FD'!$AI$3),MM122,0),
IF(AND(MW122='DD FD'!$J$4,MY122='DD FD'!$AI$3),MX122,0),
IF(AND(NH122='DD FD'!$J$4,NJ122='DD FD'!$AI$3),NI122,0),
IF(AND(NS122='DD FD'!$J$4,NU122='DD FD'!$AI$3),NT122,0),
IF(AND(OD122='DD FD'!$J$4,OF122='DD FD'!$AI$3),OE122,0),
IF(AND(OO122='DD FD'!$J$4,OQ122='DD FD'!$AI$3),OP122,0),
),2)</f>
        <v>0</v>
      </c>
      <c r="PF122" s="619">
        <f>ROUNDUP(SUM(
IF(AND(LH122='DD FD'!$J$11,LJ122='DD FD'!$AI$3),LI122,0),
IF(AND(LR122='DD FD'!$J$11,LT122='DD FD'!$AI$3),LS122,0),
IF(AND(MB122='DD FD'!$J$11,MD122='DD FD'!$AI$3),MC122,0),
IF(AND(ML122='DD FD'!$J$11,MN122='DD FD'!$AI$3),MM122,0),
IF(AND(MW122='DD FD'!$J$11,MY122='DD FD'!$AI$3),MX122,0),
IF(AND(NH122='DD FD'!$J$11,NJ122='DD FD'!$AI$3),NI122,0),
IF(AND(NS122='DD FD'!$J$11,NU122='DD FD'!$AI$3),NT122,0),
IF(AND(OD122='DD FD'!$J$11,OF122='DD FD'!$AI$3),OE122,0),
IF(AND(OO122='DD FD'!$J$11,OQ122='DD FD'!$AI$3),OP122,0),
),2)</f>
        <v>0</v>
      </c>
    </row>
    <row r="123" spans="1:422">
      <c r="A123" s="806"/>
      <c r="B123" s="934"/>
      <c r="C123" s="247"/>
      <c r="D123" s="842"/>
      <c r="E123" s="247"/>
      <c r="F123" s="158"/>
      <c r="G123" s="710"/>
      <c r="H123" s="712"/>
      <c r="I123" s="936"/>
      <c r="J123" s="803"/>
      <c r="K123" s="150"/>
      <c r="L123" s="146" t="str">
        <f t="shared" si="27"/>
        <v/>
      </c>
      <c r="M123" s="501" t="str">
        <f t="shared" si="44"/>
        <v/>
      </c>
      <c r="N123" s="504"/>
      <c r="O123" s="113" t="str">
        <f t="shared" si="45"/>
        <v/>
      </c>
      <c r="P123" s="114" t="str">
        <f t="shared" si="28"/>
        <v/>
      </c>
      <c r="Q123" s="152"/>
      <c r="R123" s="152"/>
      <c r="S123" s="115" t="str">
        <f t="shared" si="46"/>
        <v/>
      </c>
      <c r="T123" s="159"/>
      <c r="U123" s="159"/>
      <c r="V123" s="157"/>
      <c r="W123" s="157"/>
      <c r="X123" s="157"/>
      <c r="Y123" s="772"/>
      <c r="Z123" s="158"/>
      <c r="AA123" s="144"/>
      <c r="AB123" s="112"/>
      <c r="AC123" s="153"/>
      <c r="AD123" s="153"/>
      <c r="AE123" s="153"/>
      <c r="AF123" s="153"/>
      <c r="AG123" s="153"/>
      <c r="AH123" s="153"/>
      <c r="AI123" s="152"/>
      <c r="AJ123" s="158"/>
      <c r="AK123" s="158"/>
      <c r="AL123" s="158"/>
      <c r="AM123" s="116" t="str">
        <f t="shared" si="47"/>
        <v/>
      </c>
      <c r="AN123" s="116" t="str">
        <f t="shared" si="48"/>
        <v/>
      </c>
      <c r="AO123" s="324"/>
      <c r="AP123" s="503"/>
      <c r="AQ123" s="487" t="str">
        <f t="shared" si="49"/>
        <v/>
      </c>
      <c r="AR123" s="113" t="str">
        <f t="shared" si="29"/>
        <v/>
      </c>
      <c r="AS123" s="113" t="str">
        <f t="shared" si="30"/>
        <v/>
      </c>
      <c r="AT123" s="113" t="str">
        <f t="shared" si="31"/>
        <v/>
      </c>
      <c r="AU123" s="113" t="str">
        <f t="shared" si="32"/>
        <v/>
      </c>
      <c r="AV123" s="159"/>
      <c r="AW123" s="157"/>
      <c r="AX123" s="157"/>
      <c r="AY123" s="157"/>
      <c r="AZ123" s="157"/>
      <c r="BA123" s="116" t="str">
        <f t="shared" si="33"/>
        <v/>
      </c>
      <c r="BB123" s="316"/>
      <c r="BC123" s="116" t="str">
        <f t="shared" si="34"/>
        <v/>
      </c>
      <c r="BD123" s="133" t="str">
        <f t="shared" si="35"/>
        <v/>
      </c>
      <c r="BE123" s="157"/>
      <c r="BF123" s="1180"/>
      <c r="BG123" s="1180"/>
      <c r="BH123" s="158"/>
      <c r="BI123" s="490"/>
      <c r="BJ123" s="514" t="str">
        <f t="shared" si="50"/>
        <v/>
      </c>
      <c r="BK123" s="789"/>
      <c r="BL123" s="116" t="str">
        <f t="shared" si="51"/>
        <v/>
      </c>
      <c r="BM123" s="144"/>
      <c r="BN123" s="144"/>
      <c r="BO123" s="144"/>
      <c r="BP123" s="790"/>
      <c r="BQ123" s="790"/>
      <c r="BR123" s="790"/>
      <c r="BS123" s="116" t="str">
        <f t="shared" si="36"/>
        <v/>
      </c>
      <c r="BT123" s="790"/>
      <c r="BU123" s="808" t="str">
        <f t="shared" si="37"/>
        <v/>
      </c>
      <c r="BV123" s="791"/>
      <c r="BW123" s="144"/>
      <c r="BX123" s="20"/>
      <c r="BY123" s="20"/>
      <c r="BZ123" s="20"/>
      <c r="CA123" s="792"/>
      <c r="CB123" s="1201"/>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782" t="str">
        <f t="shared" si="52"/>
        <v/>
      </c>
      <c r="EE123" s="519"/>
      <c r="EF123" s="793"/>
      <c r="EG123" s="519"/>
      <c r="EH123" s="794"/>
      <c r="EI123" s="790"/>
      <c r="EJ123" s="794"/>
      <c r="EK123" s="794"/>
      <c r="EL123" s="790"/>
      <c r="EM123" s="790"/>
      <c r="EN123" s="790"/>
      <c r="EO123" s="112" t="str">
        <f t="shared" si="38"/>
        <v/>
      </c>
      <c r="EP123" s="790"/>
      <c r="EQ123" s="488" t="str">
        <f t="shared" si="39"/>
        <v/>
      </c>
      <c r="ER123" s="1100"/>
      <c r="ES123" s="1099" t="str">
        <f t="shared" si="53"/>
        <v/>
      </c>
      <c r="ET123" s="525"/>
      <c r="EU123" s="148"/>
      <c r="EV123" s="148"/>
      <c r="EW123" s="148"/>
      <c r="EX123" s="148"/>
      <c r="EY123" s="148"/>
      <c r="EZ123" s="148"/>
      <c r="FA123" s="148"/>
      <c r="FB123" s="148"/>
      <c r="FC123" s="148"/>
      <c r="FD123" s="148"/>
      <c r="FE123" s="148"/>
      <c r="FF123" s="148"/>
      <c r="FG123" s="148"/>
      <c r="FH123" s="148"/>
      <c r="FI123" s="528"/>
      <c r="FJ123" s="513" t="str">
        <f t="shared" si="40"/>
        <v/>
      </c>
      <c r="FK123" s="158"/>
      <c r="FL123" s="850"/>
      <c r="FM123" s="850"/>
      <c r="FN123" s="850"/>
      <c r="FO123" s="850"/>
      <c r="FP123" s="850"/>
      <c r="FQ123" s="850"/>
      <c r="FR123" s="157"/>
      <c r="FS123" s="143"/>
      <c r="FT123" s="143"/>
      <c r="FU123" s="847" t="str">
        <f t="shared" si="41"/>
        <v/>
      </c>
      <c r="FV123" s="555"/>
      <c r="FW123" s="523" t="str">
        <f>IF(Table1[[#This Row],[Nonfood Inhaltstoffe - Komponente]]="","",VLOOKUP(Table1[[#This Row],[Nonfood Inhaltstoffe - Komponente]],'Dropdown Auswahl'!BJ:BK,2,FALSE))</f>
        <v/>
      </c>
      <c r="FX123" s="1013"/>
      <c r="FY123" s="1011" t="str">
        <f t="shared" si="42"/>
        <v/>
      </c>
      <c r="FZ123" s="152"/>
      <c r="GA123" s="152"/>
      <c r="GB123" s="152"/>
      <c r="GC123" s="529" t="str">
        <f t="shared" si="43"/>
        <v/>
      </c>
      <c r="GG123" s="21"/>
      <c r="GH123" s="21"/>
      <c r="GI123" s="1019"/>
      <c r="GJ123" s="1016" t="str">
        <f>IF(Table1[[#This Row],[Global Trade Item Number (GTIN)]]="","",Table1[[#This Row],[Global Trade Item Number (GTIN)]])</f>
        <v/>
      </c>
      <c r="GK123" s="555" t="str">
        <f>IF(Table1[[#This Row],[WAWI-Nr./ Kreditoren-Nummer
(ASDV)]]&lt;&gt;"",Table1[[#This Row],[WAWI-Nr./ Kreditoren-Nummer
(ASDV)]],"")</f>
        <v/>
      </c>
      <c r="GL123" s="165"/>
      <c r="GM123" s="165"/>
      <c r="GN123" s="165"/>
      <c r="GO123" s="485"/>
      <c r="GP123" s="534"/>
      <c r="GQ123" s="533"/>
      <c r="GR123" s="486"/>
      <c r="GS123" s="486"/>
      <c r="GT123" s="486"/>
      <c r="GU123" s="486"/>
      <c r="GV123" s="486"/>
      <c r="GW123" s="542"/>
      <c r="GX123" s="538"/>
      <c r="GY123" s="144"/>
      <c r="GZ123" s="480"/>
      <c r="HA123" s="158"/>
      <c r="HB123" s="480"/>
      <c r="HC123" s="480"/>
      <c r="HD123" s="480"/>
      <c r="HE123" s="480"/>
      <c r="HF123" s="480"/>
      <c r="HG123" s="480"/>
      <c r="HH123" s="538"/>
      <c r="HI123" s="480"/>
      <c r="HJ123" s="480"/>
      <c r="HK123" s="480"/>
      <c r="HL123" s="480"/>
      <c r="HM123" s="480"/>
      <c r="HN123" s="480"/>
      <c r="HO123" s="480"/>
      <c r="HP123" s="480"/>
      <c r="HQ123" s="480"/>
      <c r="HR123" s="538"/>
      <c r="HS123" s="480"/>
      <c r="HT123" s="480"/>
      <c r="HU123" s="480"/>
      <c r="HV123" s="480"/>
      <c r="HW123" s="480"/>
      <c r="HX123" s="480"/>
      <c r="HY123" s="480"/>
      <c r="HZ123" s="480"/>
      <c r="IA123" s="480"/>
      <c r="IB123" s="538"/>
      <c r="IC123" s="480"/>
      <c r="ID123" s="480"/>
      <c r="IE123" s="480"/>
      <c r="IF123" s="480"/>
      <c r="IG123" s="480"/>
      <c r="IH123" s="480"/>
      <c r="II123" s="480"/>
      <c r="IJ123" s="480"/>
      <c r="IK123" s="480"/>
      <c r="IL123" s="480"/>
      <c r="IM123" s="538"/>
      <c r="IN123" s="480"/>
      <c r="IO123" s="480"/>
      <c r="IP123" s="480"/>
      <c r="IQ123" s="480"/>
      <c r="IR123" s="480"/>
      <c r="IS123" s="480"/>
      <c r="IT123" s="480"/>
      <c r="IU123" s="480"/>
      <c r="IV123" s="480"/>
      <c r="IW123" s="480"/>
      <c r="IX123" s="538"/>
      <c r="IY123" s="480"/>
      <c r="IZ123" s="480"/>
      <c r="JA123" s="480"/>
      <c r="JB123" s="480"/>
      <c r="JC123" s="480"/>
      <c r="JD123" s="480"/>
      <c r="JE123" s="480"/>
      <c r="JF123" s="480"/>
      <c r="JG123" s="480"/>
      <c r="JH123" s="480"/>
      <c r="JI123" s="538"/>
      <c r="JJ123" s="480"/>
      <c r="JK123" s="480"/>
      <c r="JL123" s="480"/>
      <c r="JM123" s="480"/>
      <c r="JN123" s="480"/>
      <c r="JO123" s="480"/>
      <c r="JP123" s="480"/>
      <c r="JQ123" s="480"/>
      <c r="JR123" s="480"/>
      <c r="JS123" s="590"/>
      <c r="JT123" s="538"/>
      <c r="JU123" s="480"/>
      <c r="JV123" s="480"/>
      <c r="JW123" s="480"/>
      <c r="JX123" s="480"/>
      <c r="JY123" s="480"/>
      <c r="JZ123" s="480"/>
      <c r="KA123" s="480"/>
      <c r="KB123" s="480"/>
      <c r="KC123" s="480"/>
      <c r="KD123" s="480"/>
      <c r="KE123" s="538"/>
      <c r="KF123" s="480"/>
      <c r="KG123" s="480"/>
      <c r="KH123" s="480"/>
      <c r="KI123" s="480"/>
      <c r="KJ123" s="480"/>
      <c r="KK123" s="480"/>
      <c r="KL123" s="480"/>
      <c r="KM123" s="480"/>
      <c r="KN123" s="480"/>
      <c r="KO123" s="480"/>
      <c r="KR123" s="568" t="str">
        <f>IF(Table1[[#This Row],[GTIN]]&lt;&gt;"",Table1[[#This Row],[GTIN]],"")</f>
        <v/>
      </c>
      <c r="KS123" s="569" t="str">
        <f>Table1[[#This Row],[Kreditor]]</f>
        <v/>
      </c>
      <c r="KT123" s="570" t="str">
        <f>IF(Table1[[#This Row],[Gültig ab (Datum)]]&lt;&gt;"",Table1[[#This Row],[Gültig ab (Datum)]],"")</f>
        <v/>
      </c>
      <c r="KU123" s="570"/>
      <c r="KV123" s="583" t="str">
        <f>IF(Table1[[#This Row],[Artikel verpackt? 
(X=Ja)]]="","",Table1[[#This Row],[Artikel verpackt? 
(X=Ja)]])</f>
        <v/>
      </c>
      <c r="KW123" s="571" t="str">
        <f>IF(Table1[[#This Row],[Verpackung recyclingfähig?
(X=Ja)]]="","",Table1[[#This Row],[Verpackung recyclingfähig?
(X=Ja)]])</f>
        <v/>
      </c>
      <c r="KX123" s="572"/>
      <c r="KY123" s="573"/>
      <c r="KZ123" s="574"/>
      <c r="LA123" s="574"/>
      <c r="LB123" s="574"/>
      <c r="LC123" s="574"/>
      <c r="LD123" s="574"/>
      <c r="LE123" s="574"/>
      <c r="LF123" s="575"/>
      <c r="LG123" s="576" t="str">
        <f>IF(Table1[[#This Row],[Hauptkörper - B1 - Art]]="","",VLOOKUP(Table1[[#This Row],[Hauptkörper - B1 - Art]],'DD FD'!B:C,2,FALSE))</f>
        <v/>
      </c>
      <c r="LH123" s="577" t="str">
        <f>IF(Table1[[#This Row],[Hauptkörper - B1 - Fraktion]]="","",VLOOKUP(Table1[[#This Row],[Hauptkörper - B1 - Fraktion]],'DD FD'!H:J,3,FALSE))</f>
        <v/>
      </c>
      <c r="LI123" s="574" t="str">
        <f>IF(Table1[[#This Row],[Hauptkörper - B1 - Gewicht
(in G)]]="","",Table1[[#This Row],[Hauptkörper - B1 - Gewicht
(in G)]])</f>
        <v/>
      </c>
      <c r="LJ123" s="574" t="str">
        <f>IF(Table1[[#This Row],[Hauptkörper - B1 - Lizenzierungs-pflichtig? (X=Ja)]]="","",Table1[[#This Row],[Hauptkörper - B1 - Lizenzierungs-pflichtig? (X=Ja)]])</f>
        <v/>
      </c>
      <c r="LK123" s="577" t="str">
        <f>IF(Table1[[#This Row],[Hauptkörper - B1 - Virgin Material]]="","",VLOOKUP(Table1[[#This Row],[Hauptkörper - B1 - Virgin Material]],'DD FD'!AJ:AK,2,FALSE))</f>
        <v/>
      </c>
      <c r="LL123" s="578" t="str">
        <f>IF(Table1[[#This Row],[Hauptkörper - B1 - Virgin Material Anteil (in %)]]="","",Table1[[#This Row],[Hauptkörper - B1 - Virgin Material Anteil (in %)]])</f>
        <v/>
      </c>
      <c r="LM123" s="577" t="str">
        <f>IF(Table1[[#This Row],[Hauptkörper - B1 - Recyceltes Material]]="","",VLOOKUP(Table1[[#This Row],[Hauptkörper - B1 - Recyceltes Material]],'DD FD'!AL:AM,2,FALSE))</f>
        <v/>
      </c>
      <c r="LN123" s="578" t="str">
        <f>IF(Table1[[#This Row],[Hauptkörper - B1 - Recyceltes Material Anteil (in %)]]="","",Table1[[#This Row],[Hauptkörper - B1 - Recyceltes Material Anteil (in %)]])</f>
        <v/>
      </c>
      <c r="LO123" s="579" t="str">
        <f>IF(Table1[[#This Row],[Hauptkörper - B1 - Beschichtung]]="","",VLOOKUP(Table1[[#This Row],[Hauptkörper - B1 - Beschichtung]],'DD FD'!AE:AF,2,FALSE))</f>
        <v/>
      </c>
      <c r="LP123" s="580" t="str">
        <f>IF(Table1[[#This Row],[Hauptkörper - B1 - Beschichtung Anteil (in %)]]="","",Table1[[#This Row],[Hauptkörper - B1 - Beschichtung Anteil (in %)]])</f>
        <v/>
      </c>
      <c r="LQ123" s="576" t="str">
        <f>IF(Table1[[#This Row],[Hauptkörper - B2 - Art]]="","",VLOOKUP(Table1[[#This Row],[Hauptkörper - B2 - Art]],'DD FD'!B:C,2,FALSE))</f>
        <v/>
      </c>
      <c r="LR123" s="577" t="str">
        <f>IF(Table1[[#This Row],[Hauptkörper - B2 - Fraktion]]="","",VLOOKUP(Table1[[#This Row],[Hauptkörper - B2 - Fraktion]],'DD FD'!H:J,3,FALSE))</f>
        <v/>
      </c>
      <c r="LS123" s="574" t="str">
        <f>IF(Table1[[#This Row],[Hauptkörper - B2 - Gewicht
(in G)]]="","",Table1[[#This Row],[Hauptkörper - B2 - Gewicht
(in G)]])</f>
        <v/>
      </c>
      <c r="LT123" s="574" t="str">
        <f>IF(Table1[[#This Row],[Hauptkörper - B2 - Lizenzierungs-pflichtig? (X=Ja)]]="","",Table1[[#This Row],[Hauptkörper - B2 - Lizenzierungs-pflichtig? (X=Ja)]])</f>
        <v/>
      </c>
      <c r="LU123" s="577" t="str">
        <f>IF(Table1[[#This Row],[Hauptkörper - B2 - Virgin Material]]="","",VLOOKUP(Table1[[#This Row],[Hauptkörper - B2 - Virgin Material]],'DD FD'!AJ:AK,2,FALSE))</f>
        <v/>
      </c>
      <c r="LV123" s="578" t="str">
        <f>IF(Table1[[#This Row],[Hauptkörper - B2 - Virgin Material Anteil (in %)]]="","",Table1[[#This Row],[Hauptkörper - B2 - Virgin Material Anteil (in %)]])</f>
        <v/>
      </c>
      <c r="LW123" s="577" t="str">
        <f>IF(Table1[[#This Row],[Hauptkörper - B2 - Recyceltes Material]]="","",VLOOKUP(Table1[[#This Row],[Hauptkörper - B2 - Recyceltes Material]],'DD FD'!AL:AM,2,FALSE))</f>
        <v/>
      </c>
      <c r="LX123" s="578" t="str">
        <f>IF(Table1[[#This Row],[Hauptkörper - B2 - Recyceltes Material Anteil (in %)]]="","",Table1[[#This Row],[Hauptkörper - B2 - Recyceltes Material Anteil (in %)]])</f>
        <v/>
      </c>
      <c r="LY123" s="577" t="str">
        <f>IF(Table1[[#This Row],[Hauptkörper - B2 - Beschichtung]]="","",VLOOKUP(Table1[[#This Row],[Hauptkörper - B2 - Beschichtung]],'DD FD'!AE:AF,2,FALSE))</f>
        <v/>
      </c>
      <c r="LZ123" s="580" t="str">
        <f>IF(Table1[[#This Row],[Hauptkörper - B2 - Beschichtung Anteil (in %)]]="","",Table1[[#This Row],[Hauptkörper - B2 - Beschichtung Anteil (in %)]])</f>
        <v/>
      </c>
      <c r="MA123" s="576" t="str">
        <f>IF(Table1[[#This Row],[Hauptkörper - B3 - Art]]="","",VLOOKUP(Table1[[#This Row],[Hauptkörper - B3 - Art]],'DD FD'!B:C,2,FALSE))</f>
        <v/>
      </c>
      <c r="MB123" s="577" t="str">
        <f>IF(Table1[[#This Row],[Hauptkörper - B3 - Fraktion]]="","",VLOOKUP(Table1[[#This Row],[Hauptkörper - B3 - Fraktion]],'DD FD'!H:J,3,FALSE))</f>
        <v/>
      </c>
      <c r="MC123" s="574" t="str">
        <f>IF(Table1[[#This Row],[Hauptkörper - B3 - Gewicht
(in G)]]="","",Table1[[#This Row],[Hauptkörper - B3 - Gewicht
(in G)]])</f>
        <v/>
      </c>
      <c r="MD123" s="574" t="str">
        <f>IF(Table1[[#This Row],[Hauptkörper - B3 - Lizenzierungs-pflichtig? (X=Ja)]]="","",Table1[[#This Row],[Hauptkörper - B3 - Lizenzierungs-pflichtig? (X=Ja)]])</f>
        <v/>
      </c>
      <c r="ME123" s="577" t="str">
        <f>IF(Table1[[#This Row],[Hauptkörper - B3 - Virgin Material]]="","",VLOOKUP(Table1[[#This Row],[Hauptkörper - B3 - Virgin Material]],'DD FD'!AJ:AK,2,FALSE))</f>
        <v/>
      </c>
      <c r="MF123" s="578" t="str">
        <f>IF(Table1[[#This Row],[Hauptkörper - B3 - Virgin Material Anteil (in %)]]="","",Table1[[#This Row],[Hauptkörper - B3 - Virgin Material Anteil (in %)]])</f>
        <v/>
      </c>
      <c r="MG123" s="577" t="str">
        <f>IF(Table1[[#This Row],[Hauptkörper - B3 - Recyceltes Material]]="","",VLOOKUP(Table1[[#This Row],[Hauptkörper - B3 - Recyceltes Material]],'DD FD'!AL:AM,2,FALSE))</f>
        <v/>
      </c>
      <c r="MH123" s="578" t="str">
        <f>IF(Table1[[#This Row],[Hauptkörper - B3 - Recyceltes Material Anteil (in %)]]="","",Table1[[#This Row],[Hauptkörper - B3 - Recyceltes Material Anteil (in %)]])</f>
        <v/>
      </c>
      <c r="MI123" s="577" t="str">
        <f>IF(Table1[[#This Row],[Hauptkörper - B3 - Beschichtung]]="","",VLOOKUP(Table1[[#This Row],[Hauptkörper - B3 - Beschichtung]],'DD FD'!AE:AF,2,FALSE))</f>
        <v/>
      </c>
      <c r="MJ123" s="580" t="str">
        <f>IF(Table1[[#This Row],[Hauptkörper - B3 - Beschichtung Anteil (in %)]]="","",Table1[[#This Row],[Hauptkörper - B3 - Beschichtung Anteil (in %)]])</f>
        <v/>
      </c>
      <c r="MK123" s="576" t="str">
        <f>IF(Table1[[#This Row],[Verschluss - B1 - Art]]="","",VLOOKUP(Table1[[#This Row],[Verschluss - B1 - Art]],'DD FD'!D:E,2,FALSE))</f>
        <v/>
      </c>
      <c r="ML123" s="577" t="str">
        <f>IF(Table1[[#This Row],[Verschluss - B1 - Fraktion]]="","",VLOOKUP(Table1[[#This Row],[Verschluss - B1 - Fraktion]],'DD FD'!H:J,3,FALSE))</f>
        <v/>
      </c>
      <c r="MM123" s="574" t="str">
        <f>IF(Table1[[#This Row],[Verschluss - B1 - Gewicht (in G)]]="","",Table1[[#This Row],[Verschluss - B1 - Gewicht (in G)]])</f>
        <v/>
      </c>
      <c r="MN123" s="574" t="str">
        <f>IF(Table1[[#This Row],[Verschluss - B1 - Lizenzierungs-pflichtig? (X=Ja)]]="","",Table1[[#This Row],[Verschluss - B1 - Lizenzierungs-pflichtig? (X=Ja)]])</f>
        <v/>
      </c>
      <c r="MO123" s="574" t="str">
        <f>IF(Table1[[#This Row],[Verschluss - B1 - Trennbar vom Hauptkörper? (X=Ja)]]="","",Table1[[#This Row],[Verschluss - B1 - Trennbar vom Hauptkörper? (X=Ja)]])</f>
        <v/>
      </c>
      <c r="MP123" s="577" t="str">
        <f>IF(Table1[[#This Row],[Verschluss - B1 - Virgin Material]]="","",VLOOKUP(Table1[[#This Row],[Verschluss - B1 - Virgin Material]],'DD FD'!AJ:AK,2,FALSE))</f>
        <v/>
      </c>
      <c r="MQ123" s="578" t="str">
        <f>IF(Table1[[#This Row],[Verschluss - B1 - Virgin Material Anteil (in %)]]="","",Table1[[#This Row],[Verschluss - B1 - Virgin Material Anteil (in %)]])</f>
        <v/>
      </c>
      <c r="MR123" s="577" t="str">
        <f>IF(Table1[[#This Row],[Verschluss - B1 - Recyceltes Material]]="","",VLOOKUP(Table1[[#This Row],[Verschluss - B1 - Recyceltes Material]],'DD FD'!AL:AM,2,FALSE))</f>
        <v/>
      </c>
      <c r="MS123" s="578" t="str">
        <f>IF(Table1[[#This Row],[Verschluss - B1 - Recyceltes Material Anteil (in %)]]="","",Table1[[#This Row],[Verschluss - B1 - Recyceltes Material Anteil (in %)]])</f>
        <v/>
      </c>
      <c r="MT123" s="577" t="str">
        <f>IF(Table1[[#This Row],[Verschluss - B1 - Beschichtung]]="","",VLOOKUP(Table1[[#This Row],[Verschluss - B1 - Beschichtung]],'DD FD'!AE:AF,2,FALSE))</f>
        <v/>
      </c>
      <c r="MU123" s="580" t="str">
        <f>IF(Table1[[#This Row],[Verschluss - B1 - Beschichtung Anteil (in %)]]="","",Table1[[#This Row],[Verschluss - B1 - Beschichtung Anteil (in %)]])</f>
        <v/>
      </c>
      <c r="MV123" s="576" t="str">
        <f>IF(Table1[[#This Row],[Verschluss - B2 - Art]]="","",VLOOKUP(Table1[[#This Row],[Verschluss - B2 - Art]],'DD FD'!D:E,2,FALSE))</f>
        <v/>
      </c>
      <c r="MW123" s="577" t="str">
        <f>IF(Table1[[#This Row],[Verschluss - B2 - Fraktion]]="","",VLOOKUP(Table1[[#This Row],[Verschluss - B2 - Fraktion]],'DD FD'!H:J,3,FALSE))</f>
        <v/>
      </c>
      <c r="MX123" s="574" t="str">
        <f>IF(Table1[[#This Row],[Verschluss - B2 - Gewicht (in G)]]="","",Table1[[#This Row],[Verschluss - B2 - Gewicht (in G)]])</f>
        <v/>
      </c>
      <c r="MY123" s="574" t="str">
        <f>IF(Table1[[#This Row],[Verschluss - B2 - Lizenzierungs-pflichtig? (X=Ja)]]="","",Table1[[#This Row],[Verschluss - B2 - Lizenzierungs-pflichtig? (X=Ja)]])</f>
        <v/>
      </c>
      <c r="MZ123" s="574" t="str">
        <f>IF(Table1[[#This Row],[Verschluss - B2 - Trennbar vom Hauptkörper? (X=Ja)]]="","",Table1[[#This Row],[Verschluss - B2 - Trennbar vom Hauptkörper? (X=Ja)]])</f>
        <v/>
      </c>
      <c r="NA123" s="577" t="str">
        <f>IF(Table1[[#This Row],[Verschluss - B2 - Virgin Material]]="","",VLOOKUP(Table1[[#This Row],[Verschluss - B2 - Virgin Material]],'DD FD'!AJ:AK,2,FALSE))</f>
        <v/>
      </c>
      <c r="NB123" s="578" t="str">
        <f>IF(Table1[[#This Row],[Verschluss - B2 - Virgin Material Anteil (in %)]]="","",Table1[[#This Row],[Verschluss - B2 - Virgin Material Anteil (in %)]])</f>
        <v/>
      </c>
      <c r="NC123" s="577" t="str">
        <f>IF(Table1[[#This Row],[Verschluss - B2 - Recyceltes Material]]="","",VLOOKUP(Table1[[#This Row],[Verschluss - B2 - Recyceltes Material]],'DD FD'!AL:AM,2,FALSE))</f>
        <v/>
      </c>
      <c r="ND123" s="578" t="str">
        <f>IF(Table1[[#This Row],[Verschluss - B2 - Recyceltes Material Anteil (in %)]]="","",Table1[[#This Row],[Verschluss - B2 - Recyceltes Material Anteil (in %)]])</f>
        <v/>
      </c>
      <c r="NE123" s="577" t="str">
        <f>IF(Table1[[#This Row],[Verschluss - B2 - Beschichtung]]="","",VLOOKUP(Table1[[#This Row],[Verschluss - B2 - Beschichtung]],'DD FD'!AE:AF,2,FALSE))</f>
        <v/>
      </c>
      <c r="NF123" s="580" t="str">
        <f>IF(Table1[[#This Row],[Verschluss - B2 - Beschichtung Anteil (in %)]]="","",Table1[[#This Row],[Verschluss - B2 - Beschichtung Anteil (in %)]])</f>
        <v/>
      </c>
      <c r="NG123" s="576" t="str">
        <f>IF(Table1[[#This Row],[Verschluss - B3 - Art]]="","",VLOOKUP(Table1[[#This Row],[Verschluss - B3 - Art]],'DD FD'!D:E,2,FALSE))</f>
        <v/>
      </c>
      <c r="NH123" s="577" t="str">
        <f>IF(Table1[[#This Row],[Verschluss - B3 - Fraktion]]="","",VLOOKUP(Table1[[#This Row],[Verschluss - B3 - Fraktion]],'DD FD'!H:J,3,FALSE))</f>
        <v/>
      </c>
      <c r="NI123" s="574" t="str">
        <f>IF(Table1[[#This Row],[Verschluss - B3 - Gewicht (in G)]]="","",Table1[[#This Row],[Verschluss - B3 - Gewicht (in G)]])</f>
        <v/>
      </c>
      <c r="NJ123" s="574" t="str">
        <f>IF(Table1[[#This Row],[Verschluss - B3 - Lizenzierungs-pflichtig? (X=Ja)]]="","",Table1[[#This Row],[Verschluss - B3 - Lizenzierungs-pflichtig? (X=Ja)]])</f>
        <v/>
      </c>
      <c r="NK123" s="574" t="str">
        <f>IF(Table1[[#This Row],[Verschluss - B3 - Trennbar vom Hauptkörper? (X=Ja)]]="","",Table1[[#This Row],[Verschluss - B3 - Trennbar vom Hauptkörper? (X=Ja)]])</f>
        <v/>
      </c>
      <c r="NL123" s="577" t="str">
        <f>IF(Table1[[#This Row],[Verschluss - B3 - Virgin Material]]="","",VLOOKUP(Table1[[#This Row],[Verschluss - B3 - Virgin Material]],'DD FD'!AJ:AK,2,FALSE))</f>
        <v/>
      </c>
      <c r="NM123" s="578" t="str">
        <f>IF(Table1[[#This Row],[Verschluss - B3 - Virgin Material Anteil (in %)]]="","",Table1[[#This Row],[Verschluss - B3 - Virgin Material Anteil (in %)]])</f>
        <v/>
      </c>
      <c r="NN123" s="577" t="str">
        <f>IF(Table1[[#This Row],[Verschluss - B3 - Recyceltes Material]]="","",VLOOKUP(Table1[[#This Row],[Verschluss - B3 - Recyceltes Material]],'DD FD'!AL:AM,2,FALSE))</f>
        <v/>
      </c>
      <c r="NO123" s="578" t="str">
        <f>IF(Table1[[#This Row],[Verschluss - B3 - Recyceltes Material Anteil (in %)]]="","",Table1[[#This Row],[Verschluss - B3 - Recyceltes Material Anteil (in %)]])</f>
        <v/>
      </c>
      <c r="NP123" s="577" t="str">
        <f>IF(Table1[[#This Row],[Verschluss - B3 - Beschichtung]]="","",VLOOKUP(Table1[[#This Row],[Verschluss - B3 - Beschichtung]],'DD FD'!AE:AF,2,FALSE))</f>
        <v/>
      </c>
      <c r="NQ123" s="580" t="str">
        <f>IF(Table1[[#This Row],[Verschluss - B3 - Beschichtung Anteil (in %)]]="","",Table1[[#This Row],[Verschluss - B3 - Beschichtung Anteil (in %)]])</f>
        <v/>
      </c>
      <c r="NR123" s="576" t="str">
        <f>IF(Table1[[#This Row],[Etikett - B1 - Art]]="","",VLOOKUP(Table1[[#This Row],[Etikett - B1 - Art]],'DD FD'!F:G,2,FALSE))</f>
        <v/>
      </c>
      <c r="NS123" s="577" t="str">
        <f>IF(Table1[[#This Row],[Etikett - B1 - Fraktion]]="","",VLOOKUP(Table1[[#This Row],[Etikett - B1 - Fraktion]],'DD FD'!H:J,3,FALSE))</f>
        <v/>
      </c>
      <c r="NT123" s="574" t="str">
        <f>IF(Table1[[#This Row],[Etikett - B1 - Gewicht (in G)]]="","",Table1[[#This Row],[Etikett - B1 - Gewicht (in G)]])</f>
        <v/>
      </c>
      <c r="NU123" s="574" t="str">
        <f>IF(Table1[[#This Row],[Etikett - B1 - Lizenzierungs-pflichtig? (X=Ja)]]="","",Table1[[#This Row],[Etikett - B1 - Lizenzierungs-pflichtig? (X=Ja)]])</f>
        <v/>
      </c>
      <c r="NV123" s="574" t="str">
        <f>IF(Table1[[#This Row],[Etikett - B1 - Trennbar vom Hauptkörper? (X=Ja)]]="","",Table1[[#This Row],[Etikett - B1 - Trennbar vom Hauptkörper? (X=Ja)]])</f>
        <v/>
      </c>
      <c r="NW123" s="577" t="str">
        <f>IF(Table1[[#This Row],[Etikett - B1 - Virgin Material]]="","",VLOOKUP(Table1[[#This Row],[Etikett - B1 - Virgin Material]],'DD FD'!AJ:AK,2,FALSE))</f>
        <v/>
      </c>
      <c r="NX123" s="578" t="str">
        <f>IF(Table1[[#This Row],[Etikett - B1 - Virgin Material Anteil (in %)]]="","",Table1[[#This Row],[Etikett - B1 - Virgin Material Anteil (in %)]])</f>
        <v/>
      </c>
      <c r="NY123" s="577" t="str">
        <f>IF(Table1[[#This Row],[Etikett - B1 - Recyceltes Material]]="","",VLOOKUP(Table1[[#This Row],[Etikett - B1 - Recyceltes Material]],'DD FD'!AL:AM,2,FALSE))</f>
        <v/>
      </c>
      <c r="NZ123" s="578" t="str">
        <f>IF(Table1[[#This Row],[Etikett - B1 - Recyceltes Material Anteil (in %)]]="","",Table1[[#This Row],[Etikett - B1 - Recyceltes Material Anteil (in %)]])</f>
        <v/>
      </c>
      <c r="OA123" s="577" t="str">
        <f>IF(Table1[[#This Row],[Etikett - B1 - Beschichtung]]="","",VLOOKUP(Table1[[#This Row],[Etikett - B1 - Beschichtung]],'DD FD'!AE:AF,2,FALSE))</f>
        <v/>
      </c>
      <c r="OB123" s="580" t="str">
        <f>IF(Table1[[#This Row],[Etikett - B1 - Beschichtung Anteil (in %)]]="","",Table1[[#This Row],[Etikett - B1 - Beschichtung Anteil (in %)]])</f>
        <v/>
      </c>
      <c r="OC123" s="576" t="str">
        <f>IF(Table1[[#This Row],[Etikett - B2 - Art]]="","",VLOOKUP(Table1[[#This Row],[Etikett - B2 - Art]],'DD FD'!F:G,2,FALSE))</f>
        <v/>
      </c>
      <c r="OD123" s="577" t="str">
        <f>IF(Table1[[#This Row],[Etikett - B2 - Fraktion]]="","",VLOOKUP(Table1[[#This Row],[Etikett - B2 - Fraktion]],'DD FD'!H:J,3,FALSE))</f>
        <v/>
      </c>
      <c r="OE123" s="574" t="str">
        <f>IF(Table1[[#This Row],[Etikett - B2 - Gewicht (in G)]]="","",Table1[[#This Row],[Etikett - B2 - Gewicht (in G)]])</f>
        <v/>
      </c>
      <c r="OF123" s="574" t="str">
        <f>IF(Table1[[#This Row],[Etikett - B2 - Lizenzierungs-pflichtig? (X=Ja)]]="","",Table1[[#This Row],[Etikett - B2 - Lizenzierungs-pflichtig? (X=Ja)]])</f>
        <v/>
      </c>
      <c r="OG123" s="574" t="str">
        <f>IF(Table1[[#This Row],[Etikett - B2 - Trennbar vom Hauptkörper? (X=Ja)]]="","",Table1[[#This Row],[Etikett - B2 - Trennbar vom Hauptkörper? (X=Ja)]])</f>
        <v/>
      </c>
      <c r="OH123" s="577" t="str">
        <f>IF(Table1[[#This Row],[Etikett - B2 - Virgin Material]]="","",VLOOKUP(Table1[[#This Row],[Etikett - B2 - Virgin Material]],'DD FD'!AJ:AK,2,FALSE))</f>
        <v/>
      </c>
      <c r="OI123" s="578" t="str">
        <f>IF(Table1[[#This Row],[Etikett - B2 - Virgin Material Anteil (in %)]]="","",Table1[[#This Row],[Etikett - B2 - Virgin Material Anteil (in %)]])</f>
        <v/>
      </c>
      <c r="OJ123" s="577" t="str">
        <f>IF(Table1[[#This Row],[Etikett - B2 - Recyceltes Material]]="","",VLOOKUP(Table1[[#This Row],[Etikett - B2 - Recyceltes Material]],'DD FD'!AL:AM,2,FALSE))</f>
        <v/>
      </c>
      <c r="OK123" s="578" t="str">
        <f>IF(Table1[[#This Row],[Etikett - B2 - Recyceltes Material Anteil (in %)]]="","",Table1[[#This Row],[Etikett - B2 - Recyceltes Material Anteil (in %)]])</f>
        <v/>
      </c>
      <c r="OL123" s="577" t="str">
        <f>IF(Table1[[#This Row],[Etikett - B2 - Beschichtung]]="","",VLOOKUP(Table1[[#This Row],[Etikett - B2 - Beschichtung]],'DD FD'!AE:AF,2,FALSE))</f>
        <v/>
      </c>
      <c r="OM123" s="580" t="str">
        <f>IF(Table1[[#This Row],[Etikett - B2 - Beschichtung Anteil (in %)]]="","",Table1[[#This Row],[Etikett - B2 - Beschichtung Anteil (in %)]])</f>
        <v/>
      </c>
      <c r="ON123" s="576" t="str">
        <f>IF(Table1[[#This Row],[Etikett - B3 - Art]]="","",VLOOKUP(Table1[[#This Row],[Etikett - B3 - Art]],'DD FD'!F:G,2,FALSE))</f>
        <v/>
      </c>
      <c r="OO123" s="577" t="str">
        <f>IF(Table1[[#This Row],[Etikett - B3 - Fraktion]]="","",VLOOKUP(Table1[[#This Row],[Etikett - B3 - Fraktion]],'DD FD'!H:J,3,FALSE))</f>
        <v/>
      </c>
      <c r="OP123" s="574" t="str">
        <f>IF(Table1[[#This Row],[Etikett - B3 - Gewicht (in G)]]="","",Table1[[#This Row],[Etikett - B3 - Gewicht (in G)]])</f>
        <v/>
      </c>
      <c r="OQ123" s="574" t="str">
        <f>IF(Table1[[#This Row],[Etikett - B3 - Lizenzierungs-pflichtig? (X=Ja)]]="","",Table1[[#This Row],[Etikett - B3 - Lizenzierungs-pflichtig? (X=Ja)]])</f>
        <v/>
      </c>
      <c r="OR123" s="574" t="str">
        <f>IF(Table1[[#This Row],[Etikett - B3 - Trennbar vom Hauptkörper? (X=Ja)]]="","",Table1[[#This Row],[Etikett - B3 - Trennbar vom Hauptkörper? (X=Ja)]])</f>
        <v/>
      </c>
      <c r="OS123" s="577" t="str">
        <f>IF(Table1[[#This Row],[Etikett - B3 - Virgin Material]]="","",VLOOKUP(Table1[[#This Row],[Etikett - B3 - Virgin Material]],'DD FD'!AJ:AK,2,FALSE))</f>
        <v/>
      </c>
      <c r="OT123" s="578" t="str">
        <f>IF(Table1[[#This Row],[Etikett - B3 - Virgin Material Anteil (in %)]]="","",Table1[[#This Row],[Etikett - B3 - Virgin Material Anteil (in %)]])</f>
        <v/>
      </c>
      <c r="OU123" s="577" t="str">
        <f>IF(Table1[[#This Row],[Etikett - B3 - Recyceltes Material]]="","",VLOOKUP(Table1[[#This Row],[Etikett - B3 - Recyceltes Material]],'DD FD'!AL:AM,2,FALSE))</f>
        <v/>
      </c>
      <c r="OV123" s="578" t="str">
        <f>IF(Table1[[#This Row],[Etikett - B3 - Recyceltes Material Anteil (in %)]]="","",Table1[[#This Row],[Etikett - B3 - Recyceltes Material Anteil (in %)]])</f>
        <v/>
      </c>
      <c r="OW123" s="577" t="str">
        <f>IF(Table1[[#This Row],[Etikett - B3 - Beschichtung]]="","",VLOOKUP(Table1[[#This Row],[Etikett - B3 - Beschichtung]],'DD FD'!AE:AF,2,FALSE))</f>
        <v/>
      </c>
      <c r="OX123" s="613" t="str">
        <f>IF(Table1[[#This Row],[Etikett - B3 - Beschichtung Anteil (in %)]]="","",Table1[[#This Row],[Etikett - B3 - Beschichtung Anteil (in %)]])</f>
        <v/>
      </c>
      <c r="OY123" s="618">
        <f>ROUNDUP(SUM(
IF(AND(LH123='DD FD'!$J$7,LJ123='DD FD'!$AI$3),LI123,0),
IF(AND(LR123='DD FD'!$J$7,LT123='DD FD'!$AI$3),LS123,0),
IF(AND(MB123='DD FD'!$J$7,MD123='DD FD'!$AI$3),MC123,0),
IF(AND(ML123='DD FD'!$J$7,MN123='DD FD'!$AI$3),MM123,0),
IF(AND(MW123='DD FD'!$J$7,MY123='DD FD'!$AI$3),MX123,0),
IF(AND(NH123='DD FD'!$J$7,NJ123='DD FD'!$AI$3),NI123,0),
IF(AND(NS123='DD FD'!$J$7,NU123='DD FD'!$AI$3),NT123,0),
IF(AND(OD123='DD FD'!$J$7,OF123='DD FD'!$AI$3),OE123,0),
IF(AND(OO123='DD FD'!$J$7,OQ123='DD FD'!$AI$3),OP123,0),
),2)</f>
        <v>0</v>
      </c>
      <c r="OZ123" s="617">
        <f>ROUNDUP(SUM(
IF(AND(LH123='DD FD'!$J$6,LJ123='DD FD'!$AI$3),LI123,0),
IF(AND(LR123='DD FD'!$J$6,LT123='DD FD'!$AI$3),LS123,0),
IF(AND(MB123='DD FD'!$J$6,MD123='DD FD'!$AI$3),MC123,0),
IF(AND(ML123='DD FD'!$J$6,MN123='DD FD'!$AI$3),MM123,0),
IF(AND(MW123='DD FD'!$J$6,MY123='DD FD'!$AI$3),MX123,0),
IF(AND(NH123='DD FD'!$J$6,NJ123='DD FD'!$AI$3),NI123,0),
IF(AND(NS123='DD FD'!$J$6,NU123='DD FD'!$AI$3),NT123,0),
IF(AND(OD123='DD FD'!$J$6,OF123='DD FD'!$AI$3),OE123,0),
IF(AND(OO123='DD FD'!$J$6,OQ123='DD FD'!$AI$3),OP123,0),
),2)</f>
        <v>0</v>
      </c>
      <c r="PA123" s="617">
        <f>ROUNDUP(SUM(
IF(AND(LH123='DD FD'!$J$10,LJ123='DD FD'!$AI$3),LI123,0),
IF(AND(LR123='DD FD'!$J$10,LT123='DD FD'!$AI$3),LS123,0),
IF(AND(MB123='DD FD'!$J$10,MD123='DD FD'!$AI$3),MC123,0),
IF(AND(ML123='DD FD'!$J$10,MN123='DD FD'!$AI$3),MM123,0),
IF(AND(MW123='DD FD'!$J$10,MY123='DD FD'!$AI$3),MX123,0),
IF(AND(NH123='DD FD'!$J$10,NJ123='DD FD'!$AI$3),NI123,0),
IF(AND(NS123='DD FD'!$J$10,NU123='DD FD'!$AI$3),NT123,0),
IF(AND(OD123='DD FD'!$J$10,OF123='DD FD'!$AI$3),OE123,0),
IF(AND(OO123='DD FD'!$J$10,OQ123='DD FD'!$AI$3),OP123,0),
),2)</f>
        <v>0</v>
      </c>
      <c r="PB123" s="617">
        <f>ROUNDUP(SUM(
IF(AND(LH123='DD FD'!$J$8,LJ123='DD FD'!$AI$3),LI123,0),
IF(AND(LR123='DD FD'!$J$8,LT123='DD FD'!$AI$3),LS123,0),
IF(AND(MB123='DD FD'!$J$8,MD123='DD FD'!$AI$3),MC123,0),
IF(AND(ML123='DD FD'!$J$8,MN123='DD FD'!$AI$3),MM123,0),
IF(AND(MW123='DD FD'!$J$8,MY123='DD FD'!$AI$3),MX123,0),
IF(AND(NH123='DD FD'!$J$8,NJ123='DD FD'!$AI$3),NI123,0),
IF(AND(NS123='DD FD'!$J$8,NU123='DD FD'!$AI$3),NT123,0),
IF(AND(OD123='DD FD'!$J$8,OF123='DD FD'!$AI$3),OE123,0),
IF(AND(OO123='DD FD'!$J$8,OQ123='DD FD'!$AI$3),OP123,0),
),2)</f>
        <v>0</v>
      </c>
      <c r="PC123" s="617">
        <f>ROUNDUP(SUM(
IF(AND(LH123='DD FD'!$J$5,LJ123='DD FD'!$AI$3),LI123,0),
IF(AND(LR123='DD FD'!$J$5,LT123='DD FD'!$AI$3),LS123,0),
IF(AND(MB123='DD FD'!$J$5,MD123='DD FD'!$AI$3),MC123,0),
IF(AND(ML123='DD FD'!$J$5,MN123='DD FD'!$AI$3),MM123,0),
IF(AND(MW123='DD FD'!$J$5,MY123='DD FD'!$AI$3),MX123,0),
IF(AND(NH123='DD FD'!$J$5,NJ123='DD FD'!$AI$3),NI123,0),
IF(AND(NS123='DD FD'!$J$5,NU123='DD FD'!$AI$3),NT123,0),
IF(AND(OD123='DD FD'!$J$5,OF123='DD FD'!$AI$3),OE123,0),
IF(AND(OO123='DD FD'!$J$5,OQ123='DD FD'!$AI$3),OP123,0),
),2)</f>
        <v>0</v>
      </c>
      <c r="PD123" s="617">
        <f>ROUNDUP(SUM(
IF(AND(LH123='DD FD'!$J$9,LJ123='DD FD'!$AI$3),LI123,0),
IF(AND(LR123='DD FD'!$J$9,LT123='DD FD'!$AI$3),LS123,0),
IF(AND(MB123='DD FD'!$J$9,MD123='DD FD'!$AI$3),MC123,0),
IF(AND(ML123='DD FD'!$J$9,MN123='DD FD'!$AI$3),MM123,0),
IF(AND(MW123='DD FD'!$J$9,MY123='DD FD'!$AI$3),MX123,0),
IF(AND(NH123='DD FD'!$J$9,NJ123='DD FD'!$AI$3),NI123,0),
IF(AND(NS123='DD FD'!$J$9,NU123='DD FD'!$AI$3),NT123,0),
IF(AND(OD123='DD FD'!$J$9,OF123='DD FD'!$AI$3),OE123,0),
IF(AND(OO123='DD FD'!$J$9,OQ123='DD FD'!$AI$3),OP123,0),
),2)</f>
        <v>0</v>
      </c>
      <c r="PE123" s="617">
        <f>ROUNDUP(SUM(
IF(AND(LH123='DD FD'!$J$4,LJ123='DD FD'!$AI$3),LI123,0),
IF(AND(LR123='DD FD'!$J$4,LT123='DD FD'!$AI$3),LS123,0),
IF(AND(MB123='DD FD'!$J$4,MD123='DD FD'!$AI$3),MC123,0),
IF(AND(ML123='DD FD'!$J$4,MN123='DD FD'!$AI$3),MM123,0),
IF(AND(MW123='DD FD'!$J$4,MY123='DD FD'!$AI$3),MX123,0),
IF(AND(NH123='DD FD'!$J$4,NJ123='DD FD'!$AI$3),NI123,0),
IF(AND(NS123='DD FD'!$J$4,NU123='DD FD'!$AI$3),NT123,0),
IF(AND(OD123='DD FD'!$J$4,OF123='DD FD'!$AI$3),OE123,0),
IF(AND(OO123='DD FD'!$J$4,OQ123='DD FD'!$AI$3),OP123,0),
),2)</f>
        <v>0</v>
      </c>
      <c r="PF123" s="619">
        <f>ROUNDUP(SUM(
IF(AND(LH123='DD FD'!$J$11,LJ123='DD FD'!$AI$3),LI123,0),
IF(AND(LR123='DD FD'!$J$11,LT123='DD FD'!$AI$3),LS123,0),
IF(AND(MB123='DD FD'!$J$11,MD123='DD FD'!$AI$3),MC123,0),
IF(AND(ML123='DD FD'!$J$11,MN123='DD FD'!$AI$3),MM123,0),
IF(AND(MW123='DD FD'!$J$11,MY123='DD FD'!$AI$3),MX123,0),
IF(AND(NH123='DD FD'!$J$11,NJ123='DD FD'!$AI$3),NI123,0),
IF(AND(NS123='DD FD'!$J$11,NU123='DD FD'!$AI$3),NT123,0),
IF(AND(OD123='DD FD'!$J$11,OF123='DD FD'!$AI$3),OE123,0),
IF(AND(OO123='DD FD'!$J$11,OQ123='DD FD'!$AI$3),OP123,0),
),2)</f>
        <v>0</v>
      </c>
    </row>
    <row r="124" spans="1:422">
      <c r="A124" s="806"/>
      <c r="B124" s="934"/>
      <c r="C124" s="247"/>
      <c r="D124" s="842"/>
      <c r="E124" s="247"/>
      <c r="F124" s="158"/>
      <c r="G124" s="710"/>
      <c r="H124" s="712"/>
      <c r="I124" s="936"/>
      <c r="J124" s="803"/>
      <c r="K124" s="150"/>
      <c r="L124" s="146" t="str">
        <f t="shared" si="27"/>
        <v/>
      </c>
      <c r="M124" s="501" t="str">
        <f t="shared" si="44"/>
        <v/>
      </c>
      <c r="N124" s="504"/>
      <c r="O124" s="113" t="str">
        <f t="shared" si="45"/>
        <v/>
      </c>
      <c r="P124" s="114" t="str">
        <f t="shared" si="28"/>
        <v/>
      </c>
      <c r="Q124" s="152"/>
      <c r="R124" s="152"/>
      <c r="S124" s="115" t="str">
        <f t="shared" si="46"/>
        <v/>
      </c>
      <c r="T124" s="159"/>
      <c r="U124" s="159"/>
      <c r="V124" s="157"/>
      <c r="W124" s="157"/>
      <c r="X124" s="157"/>
      <c r="Y124" s="772"/>
      <c r="Z124" s="158"/>
      <c r="AA124" s="144"/>
      <c r="AB124" s="112"/>
      <c r="AC124" s="153"/>
      <c r="AD124" s="153"/>
      <c r="AE124" s="153"/>
      <c r="AF124" s="153"/>
      <c r="AG124" s="153"/>
      <c r="AH124" s="153"/>
      <c r="AI124" s="152"/>
      <c r="AJ124" s="158"/>
      <c r="AK124" s="158"/>
      <c r="AL124" s="158"/>
      <c r="AM124" s="116" t="str">
        <f t="shared" si="47"/>
        <v/>
      </c>
      <c r="AN124" s="116" t="str">
        <f t="shared" si="48"/>
        <v/>
      </c>
      <c r="AO124" s="324"/>
      <c r="AP124" s="503"/>
      <c r="AQ124" s="487" t="str">
        <f t="shared" si="49"/>
        <v/>
      </c>
      <c r="AR124" s="113" t="str">
        <f t="shared" si="29"/>
        <v/>
      </c>
      <c r="AS124" s="113" t="str">
        <f t="shared" si="30"/>
        <v/>
      </c>
      <c r="AT124" s="113" t="str">
        <f t="shared" si="31"/>
        <v/>
      </c>
      <c r="AU124" s="113" t="str">
        <f t="shared" si="32"/>
        <v/>
      </c>
      <c r="AV124" s="159"/>
      <c r="AW124" s="157"/>
      <c r="AX124" s="157"/>
      <c r="AY124" s="157"/>
      <c r="AZ124" s="157"/>
      <c r="BA124" s="116" t="str">
        <f t="shared" si="33"/>
        <v/>
      </c>
      <c r="BB124" s="316"/>
      <c r="BC124" s="116" t="str">
        <f t="shared" si="34"/>
        <v/>
      </c>
      <c r="BD124" s="133" t="str">
        <f t="shared" si="35"/>
        <v/>
      </c>
      <c r="BE124" s="157"/>
      <c r="BF124" s="1180"/>
      <c r="BG124" s="1180"/>
      <c r="BH124" s="158"/>
      <c r="BI124" s="490"/>
      <c r="BJ124" s="514" t="str">
        <f t="shared" si="50"/>
        <v/>
      </c>
      <c r="BK124" s="789"/>
      <c r="BL124" s="116" t="str">
        <f t="shared" si="51"/>
        <v/>
      </c>
      <c r="BM124" s="144"/>
      <c r="BN124" s="144"/>
      <c r="BO124" s="144"/>
      <c r="BP124" s="790"/>
      <c r="BQ124" s="790"/>
      <c r="BR124" s="790"/>
      <c r="BS124" s="116" t="str">
        <f t="shared" si="36"/>
        <v/>
      </c>
      <c r="BT124" s="790"/>
      <c r="BU124" s="808" t="str">
        <f t="shared" si="37"/>
        <v/>
      </c>
      <c r="BV124" s="791"/>
      <c r="BW124" s="144"/>
      <c r="BX124" s="20"/>
      <c r="BY124" s="20"/>
      <c r="BZ124" s="20"/>
      <c r="CA124" s="792"/>
      <c r="CB124" s="1201"/>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c r="DL124" s="144"/>
      <c r="DM124" s="144"/>
      <c r="DN124" s="144"/>
      <c r="DO124" s="144"/>
      <c r="DP124" s="144"/>
      <c r="DQ124" s="144"/>
      <c r="DR124" s="144"/>
      <c r="DS124" s="144"/>
      <c r="DT124" s="144"/>
      <c r="DU124" s="144"/>
      <c r="DV124" s="144"/>
      <c r="DW124" s="144"/>
      <c r="DX124" s="144"/>
      <c r="DY124" s="144"/>
      <c r="DZ124" s="144"/>
      <c r="EA124" s="144"/>
      <c r="EB124" s="144"/>
      <c r="EC124" s="144"/>
      <c r="ED124" s="782" t="str">
        <f t="shared" si="52"/>
        <v/>
      </c>
      <c r="EE124" s="519"/>
      <c r="EF124" s="793"/>
      <c r="EG124" s="519"/>
      <c r="EH124" s="794"/>
      <c r="EI124" s="790"/>
      <c r="EJ124" s="794"/>
      <c r="EK124" s="794"/>
      <c r="EL124" s="790"/>
      <c r="EM124" s="790"/>
      <c r="EN124" s="790"/>
      <c r="EO124" s="112" t="str">
        <f t="shared" si="38"/>
        <v/>
      </c>
      <c r="EP124" s="790"/>
      <c r="EQ124" s="488" t="str">
        <f t="shared" si="39"/>
        <v/>
      </c>
      <c r="ER124" s="1100"/>
      <c r="ES124" s="1099" t="str">
        <f t="shared" si="53"/>
        <v/>
      </c>
      <c r="ET124" s="525"/>
      <c r="EU124" s="148"/>
      <c r="EV124" s="148"/>
      <c r="EW124" s="148"/>
      <c r="EX124" s="148"/>
      <c r="EY124" s="148"/>
      <c r="EZ124" s="148"/>
      <c r="FA124" s="148"/>
      <c r="FB124" s="148"/>
      <c r="FC124" s="148"/>
      <c r="FD124" s="148"/>
      <c r="FE124" s="148"/>
      <c r="FF124" s="148"/>
      <c r="FG124" s="148"/>
      <c r="FH124" s="148"/>
      <c r="FI124" s="528"/>
      <c r="FJ124" s="513" t="str">
        <f t="shared" si="40"/>
        <v/>
      </c>
      <c r="FK124" s="158"/>
      <c r="FL124" s="850"/>
      <c r="FM124" s="850"/>
      <c r="FN124" s="850"/>
      <c r="FO124" s="850"/>
      <c r="FP124" s="850"/>
      <c r="FQ124" s="850"/>
      <c r="FR124" s="157"/>
      <c r="FS124" s="143"/>
      <c r="FT124" s="143"/>
      <c r="FU124" s="847" t="str">
        <f t="shared" si="41"/>
        <v/>
      </c>
      <c r="FV124" s="555"/>
      <c r="FW124" s="523" t="str">
        <f>IF(Table1[[#This Row],[Nonfood Inhaltstoffe - Komponente]]="","",VLOOKUP(Table1[[#This Row],[Nonfood Inhaltstoffe - Komponente]],'Dropdown Auswahl'!BJ:BK,2,FALSE))</f>
        <v/>
      </c>
      <c r="FX124" s="1013"/>
      <c r="FY124" s="1011" t="str">
        <f t="shared" si="42"/>
        <v/>
      </c>
      <c r="FZ124" s="152"/>
      <c r="GA124" s="152"/>
      <c r="GB124" s="152"/>
      <c r="GC124" s="529" t="str">
        <f t="shared" si="43"/>
        <v/>
      </c>
      <c r="GG124" s="21"/>
      <c r="GH124" s="21"/>
      <c r="GI124" s="1019"/>
      <c r="GJ124" s="1016" t="str">
        <f>IF(Table1[[#This Row],[Global Trade Item Number (GTIN)]]="","",Table1[[#This Row],[Global Trade Item Number (GTIN)]])</f>
        <v/>
      </c>
      <c r="GK124" s="555" t="str">
        <f>IF(Table1[[#This Row],[WAWI-Nr./ Kreditoren-Nummer
(ASDV)]]&lt;&gt;"",Table1[[#This Row],[WAWI-Nr./ Kreditoren-Nummer
(ASDV)]],"")</f>
        <v/>
      </c>
      <c r="GL124" s="165"/>
      <c r="GM124" s="165"/>
      <c r="GN124" s="165"/>
      <c r="GO124" s="485"/>
      <c r="GP124" s="534"/>
      <c r="GQ124" s="533"/>
      <c r="GR124" s="486"/>
      <c r="GS124" s="486"/>
      <c r="GT124" s="486"/>
      <c r="GU124" s="486"/>
      <c r="GV124" s="486"/>
      <c r="GW124" s="542"/>
      <c r="GX124" s="538"/>
      <c r="GY124" s="144"/>
      <c r="GZ124" s="480"/>
      <c r="HA124" s="158"/>
      <c r="HB124" s="480"/>
      <c r="HC124" s="480"/>
      <c r="HD124" s="480"/>
      <c r="HE124" s="480"/>
      <c r="HF124" s="480"/>
      <c r="HG124" s="480"/>
      <c r="HH124" s="538"/>
      <c r="HI124" s="480"/>
      <c r="HJ124" s="480"/>
      <c r="HK124" s="480"/>
      <c r="HL124" s="480"/>
      <c r="HM124" s="480"/>
      <c r="HN124" s="480"/>
      <c r="HO124" s="480"/>
      <c r="HP124" s="480"/>
      <c r="HQ124" s="480"/>
      <c r="HR124" s="538"/>
      <c r="HS124" s="480"/>
      <c r="HT124" s="480"/>
      <c r="HU124" s="480"/>
      <c r="HV124" s="480"/>
      <c r="HW124" s="480"/>
      <c r="HX124" s="480"/>
      <c r="HY124" s="480"/>
      <c r="HZ124" s="480"/>
      <c r="IA124" s="480"/>
      <c r="IB124" s="538"/>
      <c r="IC124" s="480"/>
      <c r="ID124" s="480"/>
      <c r="IE124" s="480"/>
      <c r="IF124" s="480"/>
      <c r="IG124" s="480"/>
      <c r="IH124" s="480"/>
      <c r="II124" s="480"/>
      <c r="IJ124" s="480"/>
      <c r="IK124" s="480"/>
      <c r="IL124" s="480"/>
      <c r="IM124" s="538"/>
      <c r="IN124" s="480"/>
      <c r="IO124" s="480"/>
      <c r="IP124" s="480"/>
      <c r="IQ124" s="480"/>
      <c r="IR124" s="480"/>
      <c r="IS124" s="480"/>
      <c r="IT124" s="480"/>
      <c r="IU124" s="480"/>
      <c r="IV124" s="480"/>
      <c r="IW124" s="480"/>
      <c r="IX124" s="538"/>
      <c r="IY124" s="480"/>
      <c r="IZ124" s="480"/>
      <c r="JA124" s="480"/>
      <c r="JB124" s="480"/>
      <c r="JC124" s="480"/>
      <c r="JD124" s="480"/>
      <c r="JE124" s="480"/>
      <c r="JF124" s="480"/>
      <c r="JG124" s="480"/>
      <c r="JH124" s="480"/>
      <c r="JI124" s="538"/>
      <c r="JJ124" s="480"/>
      <c r="JK124" s="480"/>
      <c r="JL124" s="480"/>
      <c r="JM124" s="480"/>
      <c r="JN124" s="480"/>
      <c r="JO124" s="480"/>
      <c r="JP124" s="480"/>
      <c r="JQ124" s="480"/>
      <c r="JR124" s="480"/>
      <c r="JS124" s="590"/>
      <c r="JT124" s="538"/>
      <c r="JU124" s="480"/>
      <c r="JV124" s="480"/>
      <c r="JW124" s="480"/>
      <c r="JX124" s="480"/>
      <c r="JY124" s="480"/>
      <c r="JZ124" s="480"/>
      <c r="KA124" s="480"/>
      <c r="KB124" s="480"/>
      <c r="KC124" s="480"/>
      <c r="KD124" s="480"/>
      <c r="KE124" s="538"/>
      <c r="KF124" s="480"/>
      <c r="KG124" s="480"/>
      <c r="KH124" s="480"/>
      <c r="KI124" s="480"/>
      <c r="KJ124" s="480"/>
      <c r="KK124" s="480"/>
      <c r="KL124" s="480"/>
      <c r="KM124" s="480"/>
      <c r="KN124" s="480"/>
      <c r="KO124" s="480"/>
      <c r="KR124" s="568" t="str">
        <f>IF(Table1[[#This Row],[GTIN]]&lt;&gt;"",Table1[[#This Row],[GTIN]],"")</f>
        <v/>
      </c>
      <c r="KS124" s="569" t="str">
        <f>Table1[[#This Row],[Kreditor]]</f>
        <v/>
      </c>
      <c r="KT124" s="570" t="str">
        <f>IF(Table1[[#This Row],[Gültig ab (Datum)]]&lt;&gt;"",Table1[[#This Row],[Gültig ab (Datum)]],"")</f>
        <v/>
      </c>
      <c r="KU124" s="570"/>
      <c r="KV124" s="583" t="str">
        <f>IF(Table1[[#This Row],[Artikel verpackt? 
(X=Ja)]]="","",Table1[[#This Row],[Artikel verpackt? 
(X=Ja)]])</f>
        <v/>
      </c>
      <c r="KW124" s="571" t="str">
        <f>IF(Table1[[#This Row],[Verpackung recyclingfähig?
(X=Ja)]]="","",Table1[[#This Row],[Verpackung recyclingfähig?
(X=Ja)]])</f>
        <v/>
      </c>
      <c r="KX124" s="572"/>
      <c r="KY124" s="573"/>
      <c r="KZ124" s="574"/>
      <c r="LA124" s="574"/>
      <c r="LB124" s="574"/>
      <c r="LC124" s="574"/>
      <c r="LD124" s="574"/>
      <c r="LE124" s="574"/>
      <c r="LF124" s="575"/>
      <c r="LG124" s="576" t="str">
        <f>IF(Table1[[#This Row],[Hauptkörper - B1 - Art]]="","",VLOOKUP(Table1[[#This Row],[Hauptkörper - B1 - Art]],'DD FD'!B:C,2,FALSE))</f>
        <v/>
      </c>
      <c r="LH124" s="577" t="str">
        <f>IF(Table1[[#This Row],[Hauptkörper - B1 - Fraktion]]="","",VLOOKUP(Table1[[#This Row],[Hauptkörper - B1 - Fraktion]],'DD FD'!H:J,3,FALSE))</f>
        <v/>
      </c>
      <c r="LI124" s="574" t="str">
        <f>IF(Table1[[#This Row],[Hauptkörper - B1 - Gewicht
(in G)]]="","",Table1[[#This Row],[Hauptkörper - B1 - Gewicht
(in G)]])</f>
        <v/>
      </c>
      <c r="LJ124" s="574" t="str">
        <f>IF(Table1[[#This Row],[Hauptkörper - B1 - Lizenzierungs-pflichtig? (X=Ja)]]="","",Table1[[#This Row],[Hauptkörper - B1 - Lizenzierungs-pflichtig? (X=Ja)]])</f>
        <v/>
      </c>
      <c r="LK124" s="577" t="str">
        <f>IF(Table1[[#This Row],[Hauptkörper - B1 - Virgin Material]]="","",VLOOKUP(Table1[[#This Row],[Hauptkörper - B1 - Virgin Material]],'DD FD'!AJ:AK,2,FALSE))</f>
        <v/>
      </c>
      <c r="LL124" s="578" t="str">
        <f>IF(Table1[[#This Row],[Hauptkörper - B1 - Virgin Material Anteil (in %)]]="","",Table1[[#This Row],[Hauptkörper - B1 - Virgin Material Anteil (in %)]])</f>
        <v/>
      </c>
      <c r="LM124" s="577" t="str">
        <f>IF(Table1[[#This Row],[Hauptkörper - B1 - Recyceltes Material]]="","",VLOOKUP(Table1[[#This Row],[Hauptkörper - B1 - Recyceltes Material]],'DD FD'!AL:AM,2,FALSE))</f>
        <v/>
      </c>
      <c r="LN124" s="578" t="str">
        <f>IF(Table1[[#This Row],[Hauptkörper - B1 - Recyceltes Material Anteil (in %)]]="","",Table1[[#This Row],[Hauptkörper - B1 - Recyceltes Material Anteil (in %)]])</f>
        <v/>
      </c>
      <c r="LO124" s="579" t="str">
        <f>IF(Table1[[#This Row],[Hauptkörper - B1 - Beschichtung]]="","",VLOOKUP(Table1[[#This Row],[Hauptkörper - B1 - Beschichtung]],'DD FD'!AE:AF,2,FALSE))</f>
        <v/>
      </c>
      <c r="LP124" s="580" t="str">
        <f>IF(Table1[[#This Row],[Hauptkörper - B1 - Beschichtung Anteil (in %)]]="","",Table1[[#This Row],[Hauptkörper - B1 - Beschichtung Anteil (in %)]])</f>
        <v/>
      </c>
      <c r="LQ124" s="576" t="str">
        <f>IF(Table1[[#This Row],[Hauptkörper - B2 - Art]]="","",VLOOKUP(Table1[[#This Row],[Hauptkörper - B2 - Art]],'DD FD'!B:C,2,FALSE))</f>
        <v/>
      </c>
      <c r="LR124" s="577" t="str">
        <f>IF(Table1[[#This Row],[Hauptkörper - B2 - Fraktion]]="","",VLOOKUP(Table1[[#This Row],[Hauptkörper - B2 - Fraktion]],'DD FD'!H:J,3,FALSE))</f>
        <v/>
      </c>
      <c r="LS124" s="574" t="str">
        <f>IF(Table1[[#This Row],[Hauptkörper - B2 - Gewicht
(in G)]]="","",Table1[[#This Row],[Hauptkörper - B2 - Gewicht
(in G)]])</f>
        <v/>
      </c>
      <c r="LT124" s="574" t="str">
        <f>IF(Table1[[#This Row],[Hauptkörper - B2 - Lizenzierungs-pflichtig? (X=Ja)]]="","",Table1[[#This Row],[Hauptkörper - B2 - Lizenzierungs-pflichtig? (X=Ja)]])</f>
        <v/>
      </c>
      <c r="LU124" s="577" t="str">
        <f>IF(Table1[[#This Row],[Hauptkörper - B2 - Virgin Material]]="","",VLOOKUP(Table1[[#This Row],[Hauptkörper - B2 - Virgin Material]],'DD FD'!AJ:AK,2,FALSE))</f>
        <v/>
      </c>
      <c r="LV124" s="578" t="str">
        <f>IF(Table1[[#This Row],[Hauptkörper - B2 - Virgin Material Anteil (in %)]]="","",Table1[[#This Row],[Hauptkörper - B2 - Virgin Material Anteil (in %)]])</f>
        <v/>
      </c>
      <c r="LW124" s="577" t="str">
        <f>IF(Table1[[#This Row],[Hauptkörper - B2 - Recyceltes Material]]="","",VLOOKUP(Table1[[#This Row],[Hauptkörper - B2 - Recyceltes Material]],'DD FD'!AL:AM,2,FALSE))</f>
        <v/>
      </c>
      <c r="LX124" s="578" t="str">
        <f>IF(Table1[[#This Row],[Hauptkörper - B2 - Recyceltes Material Anteil (in %)]]="","",Table1[[#This Row],[Hauptkörper - B2 - Recyceltes Material Anteil (in %)]])</f>
        <v/>
      </c>
      <c r="LY124" s="577" t="str">
        <f>IF(Table1[[#This Row],[Hauptkörper - B2 - Beschichtung]]="","",VLOOKUP(Table1[[#This Row],[Hauptkörper - B2 - Beschichtung]],'DD FD'!AE:AF,2,FALSE))</f>
        <v/>
      </c>
      <c r="LZ124" s="580" t="str">
        <f>IF(Table1[[#This Row],[Hauptkörper - B2 - Beschichtung Anteil (in %)]]="","",Table1[[#This Row],[Hauptkörper - B2 - Beschichtung Anteil (in %)]])</f>
        <v/>
      </c>
      <c r="MA124" s="576" t="str">
        <f>IF(Table1[[#This Row],[Hauptkörper - B3 - Art]]="","",VLOOKUP(Table1[[#This Row],[Hauptkörper - B3 - Art]],'DD FD'!B:C,2,FALSE))</f>
        <v/>
      </c>
      <c r="MB124" s="577" t="str">
        <f>IF(Table1[[#This Row],[Hauptkörper - B3 - Fraktion]]="","",VLOOKUP(Table1[[#This Row],[Hauptkörper - B3 - Fraktion]],'DD FD'!H:J,3,FALSE))</f>
        <v/>
      </c>
      <c r="MC124" s="574" t="str">
        <f>IF(Table1[[#This Row],[Hauptkörper - B3 - Gewicht
(in G)]]="","",Table1[[#This Row],[Hauptkörper - B3 - Gewicht
(in G)]])</f>
        <v/>
      </c>
      <c r="MD124" s="574" t="str">
        <f>IF(Table1[[#This Row],[Hauptkörper - B3 - Lizenzierungs-pflichtig? (X=Ja)]]="","",Table1[[#This Row],[Hauptkörper - B3 - Lizenzierungs-pflichtig? (X=Ja)]])</f>
        <v/>
      </c>
      <c r="ME124" s="577" t="str">
        <f>IF(Table1[[#This Row],[Hauptkörper - B3 - Virgin Material]]="","",VLOOKUP(Table1[[#This Row],[Hauptkörper - B3 - Virgin Material]],'DD FD'!AJ:AK,2,FALSE))</f>
        <v/>
      </c>
      <c r="MF124" s="578" t="str">
        <f>IF(Table1[[#This Row],[Hauptkörper - B3 - Virgin Material Anteil (in %)]]="","",Table1[[#This Row],[Hauptkörper - B3 - Virgin Material Anteil (in %)]])</f>
        <v/>
      </c>
      <c r="MG124" s="577" t="str">
        <f>IF(Table1[[#This Row],[Hauptkörper - B3 - Recyceltes Material]]="","",VLOOKUP(Table1[[#This Row],[Hauptkörper - B3 - Recyceltes Material]],'DD FD'!AL:AM,2,FALSE))</f>
        <v/>
      </c>
      <c r="MH124" s="578" t="str">
        <f>IF(Table1[[#This Row],[Hauptkörper - B3 - Recyceltes Material Anteil (in %)]]="","",Table1[[#This Row],[Hauptkörper - B3 - Recyceltes Material Anteil (in %)]])</f>
        <v/>
      </c>
      <c r="MI124" s="577" t="str">
        <f>IF(Table1[[#This Row],[Hauptkörper - B3 - Beschichtung]]="","",VLOOKUP(Table1[[#This Row],[Hauptkörper - B3 - Beschichtung]],'DD FD'!AE:AF,2,FALSE))</f>
        <v/>
      </c>
      <c r="MJ124" s="580" t="str">
        <f>IF(Table1[[#This Row],[Hauptkörper - B3 - Beschichtung Anteil (in %)]]="","",Table1[[#This Row],[Hauptkörper - B3 - Beschichtung Anteil (in %)]])</f>
        <v/>
      </c>
      <c r="MK124" s="576" t="str">
        <f>IF(Table1[[#This Row],[Verschluss - B1 - Art]]="","",VLOOKUP(Table1[[#This Row],[Verschluss - B1 - Art]],'DD FD'!D:E,2,FALSE))</f>
        <v/>
      </c>
      <c r="ML124" s="577" t="str">
        <f>IF(Table1[[#This Row],[Verschluss - B1 - Fraktion]]="","",VLOOKUP(Table1[[#This Row],[Verschluss - B1 - Fraktion]],'DD FD'!H:J,3,FALSE))</f>
        <v/>
      </c>
      <c r="MM124" s="574" t="str">
        <f>IF(Table1[[#This Row],[Verschluss - B1 - Gewicht (in G)]]="","",Table1[[#This Row],[Verschluss - B1 - Gewicht (in G)]])</f>
        <v/>
      </c>
      <c r="MN124" s="574" t="str">
        <f>IF(Table1[[#This Row],[Verschluss - B1 - Lizenzierungs-pflichtig? (X=Ja)]]="","",Table1[[#This Row],[Verschluss - B1 - Lizenzierungs-pflichtig? (X=Ja)]])</f>
        <v/>
      </c>
      <c r="MO124" s="574" t="str">
        <f>IF(Table1[[#This Row],[Verschluss - B1 - Trennbar vom Hauptkörper? (X=Ja)]]="","",Table1[[#This Row],[Verschluss - B1 - Trennbar vom Hauptkörper? (X=Ja)]])</f>
        <v/>
      </c>
      <c r="MP124" s="577" t="str">
        <f>IF(Table1[[#This Row],[Verschluss - B1 - Virgin Material]]="","",VLOOKUP(Table1[[#This Row],[Verschluss - B1 - Virgin Material]],'DD FD'!AJ:AK,2,FALSE))</f>
        <v/>
      </c>
      <c r="MQ124" s="578" t="str">
        <f>IF(Table1[[#This Row],[Verschluss - B1 - Virgin Material Anteil (in %)]]="","",Table1[[#This Row],[Verschluss - B1 - Virgin Material Anteil (in %)]])</f>
        <v/>
      </c>
      <c r="MR124" s="577" t="str">
        <f>IF(Table1[[#This Row],[Verschluss - B1 - Recyceltes Material]]="","",VLOOKUP(Table1[[#This Row],[Verschluss - B1 - Recyceltes Material]],'DD FD'!AL:AM,2,FALSE))</f>
        <v/>
      </c>
      <c r="MS124" s="578" t="str">
        <f>IF(Table1[[#This Row],[Verschluss - B1 - Recyceltes Material Anteil (in %)]]="","",Table1[[#This Row],[Verschluss - B1 - Recyceltes Material Anteil (in %)]])</f>
        <v/>
      </c>
      <c r="MT124" s="577" t="str">
        <f>IF(Table1[[#This Row],[Verschluss - B1 - Beschichtung]]="","",VLOOKUP(Table1[[#This Row],[Verschluss - B1 - Beschichtung]],'DD FD'!AE:AF,2,FALSE))</f>
        <v/>
      </c>
      <c r="MU124" s="580" t="str">
        <f>IF(Table1[[#This Row],[Verschluss - B1 - Beschichtung Anteil (in %)]]="","",Table1[[#This Row],[Verschluss - B1 - Beschichtung Anteil (in %)]])</f>
        <v/>
      </c>
      <c r="MV124" s="576" t="str">
        <f>IF(Table1[[#This Row],[Verschluss - B2 - Art]]="","",VLOOKUP(Table1[[#This Row],[Verschluss - B2 - Art]],'DD FD'!D:E,2,FALSE))</f>
        <v/>
      </c>
      <c r="MW124" s="577" t="str">
        <f>IF(Table1[[#This Row],[Verschluss - B2 - Fraktion]]="","",VLOOKUP(Table1[[#This Row],[Verschluss - B2 - Fraktion]],'DD FD'!H:J,3,FALSE))</f>
        <v/>
      </c>
      <c r="MX124" s="574" t="str">
        <f>IF(Table1[[#This Row],[Verschluss - B2 - Gewicht (in G)]]="","",Table1[[#This Row],[Verschluss - B2 - Gewicht (in G)]])</f>
        <v/>
      </c>
      <c r="MY124" s="574" t="str">
        <f>IF(Table1[[#This Row],[Verschluss - B2 - Lizenzierungs-pflichtig? (X=Ja)]]="","",Table1[[#This Row],[Verschluss - B2 - Lizenzierungs-pflichtig? (X=Ja)]])</f>
        <v/>
      </c>
      <c r="MZ124" s="574" t="str">
        <f>IF(Table1[[#This Row],[Verschluss - B2 - Trennbar vom Hauptkörper? (X=Ja)]]="","",Table1[[#This Row],[Verschluss - B2 - Trennbar vom Hauptkörper? (X=Ja)]])</f>
        <v/>
      </c>
      <c r="NA124" s="577" t="str">
        <f>IF(Table1[[#This Row],[Verschluss - B2 - Virgin Material]]="","",VLOOKUP(Table1[[#This Row],[Verschluss - B2 - Virgin Material]],'DD FD'!AJ:AK,2,FALSE))</f>
        <v/>
      </c>
      <c r="NB124" s="578" t="str">
        <f>IF(Table1[[#This Row],[Verschluss - B2 - Virgin Material Anteil (in %)]]="","",Table1[[#This Row],[Verschluss - B2 - Virgin Material Anteil (in %)]])</f>
        <v/>
      </c>
      <c r="NC124" s="577" t="str">
        <f>IF(Table1[[#This Row],[Verschluss - B2 - Recyceltes Material]]="","",VLOOKUP(Table1[[#This Row],[Verschluss - B2 - Recyceltes Material]],'DD FD'!AL:AM,2,FALSE))</f>
        <v/>
      </c>
      <c r="ND124" s="578" t="str">
        <f>IF(Table1[[#This Row],[Verschluss - B2 - Recyceltes Material Anteil (in %)]]="","",Table1[[#This Row],[Verschluss - B2 - Recyceltes Material Anteil (in %)]])</f>
        <v/>
      </c>
      <c r="NE124" s="577" t="str">
        <f>IF(Table1[[#This Row],[Verschluss - B2 - Beschichtung]]="","",VLOOKUP(Table1[[#This Row],[Verschluss - B2 - Beschichtung]],'DD FD'!AE:AF,2,FALSE))</f>
        <v/>
      </c>
      <c r="NF124" s="580" t="str">
        <f>IF(Table1[[#This Row],[Verschluss - B2 - Beschichtung Anteil (in %)]]="","",Table1[[#This Row],[Verschluss - B2 - Beschichtung Anteil (in %)]])</f>
        <v/>
      </c>
      <c r="NG124" s="576" t="str">
        <f>IF(Table1[[#This Row],[Verschluss - B3 - Art]]="","",VLOOKUP(Table1[[#This Row],[Verschluss - B3 - Art]],'DD FD'!D:E,2,FALSE))</f>
        <v/>
      </c>
      <c r="NH124" s="577" t="str">
        <f>IF(Table1[[#This Row],[Verschluss - B3 - Fraktion]]="","",VLOOKUP(Table1[[#This Row],[Verschluss - B3 - Fraktion]],'DD FD'!H:J,3,FALSE))</f>
        <v/>
      </c>
      <c r="NI124" s="574" t="str">
        <f>IF(Table1[[#This Row],[Verschluss - B3 - Gewicht (in G)]]="","",Table1[[#This Row],[Verschluss - B3 - Gewicht (in G)]])</f>
        <v/>
      </c>
      <c r="NJ124" s="574" t="str">
        <f>IF(Table1[[#This Row],[Verschluss - B3 - Lizenzierungs-pflichtig? (X=Ja)]]="","",Table1[[#This Row],[Verschluss - B3 - Lizenzierungs-pflichtig? (X=Ja)]])</f>
        <v/>
      </c>
      <c r="NK124" s="574" t="str">
        <f>IF(Table1[[#This Row],[Verschluss - B3 - Trennbar vom Hauptkörper? (X=Ja)]]="","",Table1[[#This Row],[Verschluss - B3 - Trennbar vom Hauptkörper? (X=Ja)]])</f>
        <v/>
      </c>
      <c r="NL124" s="577" t="str">
        <f>IF(Table1[[#This Row],[Verschluss - B3 - Virgin Material]]="","",VLOOKUP(Table1[[#This Row],[Verschluss - B3 - Virgin Material]],'DD FD'!AJ:AK,2,FALSE))</f>
        <v/>
      </c>
      <c r="NM124" s="578" t="str">
        <f>IF(Table1[[#This Row],[Verschluss - B3 - Virgin Material Anteil (in %)]]="","",Table1[[#This Row],[Verschluss - B3 - Virgin Material Anteil (in %)]])</f>
        <v/>
      </c>
      <c r="NN124" s="577" t="str">
        <f>IF(Table1[[#This Row],[Verschluss - B3 - Recyceltes Material]]="","",VLOOKUP(Table1[[#This Row],[Verschluss - B3 - Recyceltes Material]],'DD FD'!AL:AM,2,FALSE))</f>
        <v/>
      </c>
      <c r="NO124" s="578" t="str">
        <f>IF(Table1[[#This Row],[Verschluss - B3 - Recyceltes Material Anteil (in %)]]="","",Table1[[#This Row],[Verschluss - B3 - Recyceltes Material Anteil (in %)]])</f>
        <v/>
      </c>
      <c r="NP124" s="577" t="str">
        <f>IF(Table1[[#This Row],[Verschluss - B3 - Beschichtung]]="","",VLOOKUP(Table1[[#This Row],[Verschluss - B3 - Beschichtung]],'DD FD'!AE:AF,2,FALSE))</f>
        <v/>
      </c>
      <c r="NQ124" s="580" t="str">
        <f>IF(Table1[[#This Row],[Verschluss - B3 - Beschichtung Anteil (in %)]]="","",Table1[[#This Row],[Verschluss - B3 - Beschichtung Anteil (in %)]])</f>
        <v/>
      </c>
      <c r="NR124" s="576" t="str">
        <f>IF(Table1[[#This Row],[Etikett - B1 - Art]]="","",VLOOKUP(Table1[[#This Row],[Etikett - B1 - Art]],'DD FD'!F:G,2,FALSE))</f>
        <v/>
      </c>
      <c r="NS124" s="577" t="str">
        <f>IF(Table1[[#This Row],[Etikett - B1 - Fraktion]]="","",VLOOKUP(Table1[[#This Row],[Etikett - B1 - Fraktion]],'DD FD'!H:J,3,FALSE))</f>
        <v/>
      </c>
      <c r="NT124" s="574" t="str">
        <f>IF(Table1[[#This Row],[Etikett - B1 - Gewicht (in G)]]="","",Table1[[#This Row],[Etikett - B1 - Gewicht (in G)]])</f>
        <v/>
      </c>
      <c r="NU124" s="574" t="str">
        <f>IF(Table1[[#This Row],[Etikett - B1 - Lizenzierungs-pflichtig? (X=Ja)]]="","",Table1[[#This Row],[Etikett - B1 - Lizenzierungs-pflichtig? (X=Ja)]])</f>
        <v/>
      </c>
      <c r="NV124" s="574" t="str">
        <f>IF(Table1[[#This Row],[Etikett - B1 - Trennbar vom Hauptkörper? (X=Ja)]]="","",Table1[[#This Row],[Etikett - B1 - Trennbar vom Hauptkörper? (X=Ja)]])</f>
        <v/>
      </c>
      <c r="NW124" s="577" t="str">
        <f>IF(Table1[[#This Row],[Etikett - B1 - Virgin Material]]="","",VLOOKUP(Table1[[#This Row],[Etikett - B1 - Virgin Material]],'DD FD'!AJ:AK,2,FALSE))</f>
        <v/>
      </c>
      <c r="NX124" s="578" t="str">
        <f>IF(Table1[[#This Row],[Etikett - B1 - Virgin Material Anteil (in %)]]="","",Table1[[#This Row],[Etikett - B1 - Virgin Material Anteil (in %)]])</f>
        <v/>
      </c>
      <c r="NY124" s="577" t="str">
        <f>IF(Table1[[#This Row],[Etikett - B1 - Recyceltes Material]]="","",VLOOKUP(Table1[[#This Row],[Etikett - B1 - Recyceltes Material]],'DD FD'!AL:AM,2,FALSE))</f>
        <v/>
      </c>
      <c r="NZ124" s="578" t="str">
        <f>IF(Table1[[#This Row],[Etikett - B1 - Recyceltes Material Anteil (in %)]]="","",Table1[[#This Row],[Etikett - B1 - Recyceltes Material Anteil (in %)]])</f>
        <v/>
      </c>
      <c r="OA124" s="577" t="str">
        <f>IF(Table1[[#This Row],[Etikett - B1 - Beschichtung]]="","",VLOOKUP(Table1[[#This Row],[Etikett - B1 - Beschichtung]],'DD FD'!AE:AF,2,FALSE))</f>
        <v/>
      </c>
      <c r="OB124" s="580" t="str">
        <f>IF(Table1[[#This Row],[Etikett - B1 - Beschichtung Anteil (in %)]]="","",Table1[[#This Row],[Etikett - B1 - Beschichtung Anteil (in %)]])</f>
        <v/>
      </c>
      <c r="OC124" s="576" t="str">
        <f>IF(Table1[[#This Row],[Etikett - B2 - Art]]="","",VLOOKUP(Table1[[#This Row],[Etikett - B2 - Art]],'DD FD'!F:G,2,FALSE))</f>
        <v/>
      </c>
      <c r="OD124" s="577" t="str">
        <f>IF(Table1[[#This Row],[Etikett - B2 - Fraktion]]="","",VLOOKUP(Table1[[#This Row],[Etikett - B2 - Fraktion]],'DD FD'!H:J,3,FALSE))</f>
        <v/>
      </c>
      <c r="OE124" s="574" t="str">
        <f>IF(Table1[[#This Row],[Etikett - B2 - Gewicht (in G)]]="","",Table1[[#This Row],[Etikett - B2 - Gewicht (in G)]])</f>
        <v/>
      </c>
      <c r="OF124" s="574" t="str">
        <f>IF(Table1[[#This Row],[Etikett - B2 - Lizenzierungs-pflichtig? (X=Ja)]]="","",Table1[[#This Row],[Etikett - B2 - Lizenzierungs-pflichtig? (X=Ja)]])</f>
        <v/>
      </c>
      <c r="OG124" s="574" t="str">
        <f>IF(Table1[[#This Row],[Etikett - B2 - Trennbar vom Hauptkörper? (X=Ja)]]="","",Table1[[#This Row],[Etikett - B2 - Trennbar vom Hauptkörper? (X=Ja)]])</f>
        <v/>
      </c>
      <c r="OH124" s="577" t="str">
        <f>IF(Table1[[#This Row],[Etikett - B2 - Virgin Material]]="","",VLOOKUP(Table1[[#This Row],[Etikett - B2 - Virgin Material]],'DD FD'!AJ:AK,2,FALSE))</f>
        <v/>
      </c>
      <c r="OI124" s="578" t="str">
        <f>IF(Table1[[#This Row],[Etikett - B2 - Virgin Material Anteil (in %)]]="","",Table1[[#This Row],[Etikett - B2 - Virgin Material Anteil (in %)]])</f>
        <v/>
      </c>
      <c r="OJ124" s="577" t="str">
        <f>IF(Table1[[#This Row],[Etikett - B2 - Recyceltes Material]]="","",VLOOKUP(Table1[[#This Row],[Etikett - B2 - Recyceltes Material]],'DD FD'!AL:AM,2,FALSE))</f>
        <v/>
      </c>
      <c r="OK124" s="578" t="str">
        <f>IF(Table1[[#This Row],[Etikett - B2 - Recyceltes Material Anteil (in %)]]="","",Table1[[#This Row],[Etikett - B2 - Recyceltes Material Anteil (in %)]])</f>
        <v/>
      </c>
      <c r="OL124" s="577" t="str">
        <f>IF(Table1[[#This Row],[Etikett - B2 - Beschichtung]]="","",VLOOKUP(Table1[[#This Row],[Etikett - B2 - Beschichtung]],'DD FD'!AE:AF,2,FALSE))</f>
        <v/>
      </c>
      <c r="OM124" s="580" t="str">
        <f>IF(Table1[[#This Row],[Etikett - B2 - Beschichtung Anteil (in %)]]="","",Table1[[#This Row],[Etikett - B2 - Beschichtung Anteil (in %)]])</f>
        <v/>
      </c>
      <c r="ON124" s="576" t="str">
        <f>IF(Table1[[#This Row],[Etikett - B3 - Art]]="","",VLOOKUP(Table1[[#This Row],[Etikett - B3 - Art]],'DD FD'!F:G,2,FALSE))</f>
        <v/>
      </c>
      <c r="OO124" s="577" t="str">
        <f>IF(Table1[[#This Row],[Etikett - B3 - Fraktion]]="","",VLOOKUP(Table1[[#This Row],[Etikett - B3 - Fraktion]],'DD FD'!H:J,3,FALSE))</f>
        <v/>
      </c>
      <c r="OP124" s="574" t="str">
        <f>IF(Table1[[#This Row],[Etikett - B3 - Gewicht (in G)]]="","",Table1[[#This Row],[Etikett - B3 - Gewicht (in G)]])</f>
        <v/>
      </c>
      <c r="OQ124" s="574" t="str">
        <f>IF(Table1[[#This Row],[Etikett - B3 - Lizenzierungs-pflichtig? (X=Ja)]]="","",Table1[[#This Row],[Etikett - B3 - Lizenzierungs-pflichtig? (X=Ja)]])</f>
        <v/>
      </c>
      <c r="OR124" s="574" t="str">
        <f>IF(Table1[[#This Row],[Etikett - B3 - Trennbar vom Hauptkörper? (X=Ja)]]="","",Table1[[#This Row],[Etikett - B3 - Trennbar vom Hauptkörper? (X=Ja)]])</f>
        <v/>
      </c>
      <c r="OS124" s="577" t="str">
        <f>IF(Table1[[#This Row],[Etikett - B3 - Virgin Material]]="","",VLOOKUP(Table1[[#This Row],[Etikett - B3 - Virgin Material]],'DD FD'!AJ:AK,2,FALSE))</f>
        <v/>
      </c>
      <c r="OT124" s="578" t="str">
        <f>IF(Table1[[#This Row],[Etikett - B3 - Virgin Material Anteil (in %)]]="","",Table1[[#This Row],[Etikett - B3 - Virgin Material Anteil (in %)]])</f>
        <v/>
      </c>
      <c r="OU124" s="577" t="str">
        <f>IF(Table1[[#This Row],[Etikett - B3 - Recyceltes Material]]="","",VLOOKUP(Table1[[#This Row],[Etikett - B3 - Recyceltes Material]],'DD FD'!AL:AM,2,FALSE))</f>
        <v/>
      </c>
      <c r="OV124" s="578" t="str">
        <f>IF(Table1[[#This Row],[Etikett - B3 - Recyceltes Material Anteil (in %)]]="","",Table1[[#This Row],[Etikett - B3 - Recyceltes Material Anteil (in %)]])</f>
        <v/>
      </c>
      <c r="OW124" s="577" t="str">
        <f>IF(Table1[[#This Row],[Etikett - B3 - Beschichtung]]="","",VLOOKUP(Table1[[#This Row],[Etikett - B3 - Beschichtung]],'DD FD'!AE:AF,2,FALSE))</f>
        <v/>
      </c>
      <c r="OX124" s="613" t="str">
        <f>IF(Table1[[#This Row],[Etikett - B3 - Beschichtung Anteil (in %)]]="","",Table1[[#This Row],[Etikett - B3 - Beschichtung Anteil (in %)]])</f>
        <v/>
      </c>
      <c r="OY124" s="618">
        <f>ROUNDUP(SUM(
IF(AND(LH124='DD FD'!$J$7,LJ124='DD FD'!$AI$3),LI124,0),
IF(AND(LR124='DD FD'!$J$7,LT124='DD FD'!$AI$3),LS124,0),
IF(AND(MB124='DD FD'!$J$7,MD124='DD FD'!$AI$3),MC124,0),
IF(AND(ML124='DD FD'!$J$7,MN124='DD FD'!$AI$3),MM124,0),
IF(AND(MW124='DD FD'!$J$7,MY124='DD FD'!$AI$3),MX124,0),
IF(AND(NH124='DD FD'!$J$7,NJ124='DD FD'!$AI$3),NI124,0),
IF(AND(NS124='DD FD'!$J$7,NU124='DD FD'!$AI$3),NT124,0),
IF(AND(OD124='DD FD'!$J$7,OF124='DD FD'!$AI$3),OE124,0),
IF(AND(OO124='DD FD'!$J$7,OQ124='DD FD'!$AI$3),OP124,0),
),2)</f>
        <v>0</v>
      </c>
      <c r="OZ124" s="617">
        <f>ROUNDUP(SUM(
IF(AND(LH124='DD FD'!$J$6,LJ124='DD FD'!$AI$3),LI124,0),
IF(AND(LR124='DD FD'!$J$6,LT124='DD FD'!$AI$3),LS124,0),
IF(AND(MB124='DD FD'!$J$6,MD124='DD FD'!$AI$3),MC124,0),
IF(AND(ML124='DD FD'!$J$6,MN124='DD FD'!$AI$3),MM124,0),
IF(AND(MW124='DD FD'!$J$6,MY124='DD FD'!$AI$3),MX124,0),
IF(AND(NH124='DD FD'!$J$6,NJ124='DD FD'!$AI$3),NI124,0),
IF(AND(NS124='DD FD'!$J$6,NU124='DD FD'!$AI$3),NT124,0),
IF(AND(OD124='DD FD'!$J$6,OF124='DD FD'!$AI$3),OE124,0),
IF(AND(OO124='DD FD'!$J$6,OQ124='DD FD'!$AI$3),OP124,0),
),2)</f>
        <v>0</v>
      </c>
      <c r="PA124" s="617">
        <f>ROUNDUP(SUM(
IF(AND(LH124='DD FD'!$J$10,LJ124='DD FD'!$AI$3),LI124,0),
IF(AND(LR124='DD FD'!$J$10,LT124='DD FD'!$AI$3),LS124,0),
IF(AND(MB124='DD FD'!$J$10,MD124='DD FD'!$AI$3),MC124,0),
IF(AND(ML124='DD FD'!$J$10,MN124='DD FD'!$AI$3),MM124,0),
IF(AND(MW124='DD FD'!$J$10,MY124='DD FD'!$AI$3),MX124,0),
IF(AND(NH124='DD FD'!$J$10,NJ124='DD FD'!$AI$3),NI124,0),
IF(AND(NS124='DD FD'!$J$10,NU124='DD FD'!$AI$3),NT124,0),
IF(AND(OD124='DD FD'!$J$10,OF124='DD FD'!$AI$3),OE124,0),
IF(AND(OO124='DD FD'!$J$10,OQ124='DD FD'!$AI$3),OP124,0),
),2)</f>
        <v>0</v>
      </c>
      <c r="PB124" s="617">
        <f>ROUNDUP(SUM(
IF(AND(LH124='DD FD'!$J$8,LJ124='DD FD'!$AI$3),LI124,0),
IF(AND(LR124='DD FD'!$J$8,LT124='DD FD'!$AI$3),LS124,0),
IF(AND(MB124='DD FD'!$J$8,MD124='DD FD'!$AI$3),MC124,0),
IF(AND(ML124='DD FD'!$J$8,MN124='DD FD'!$AI$3),MM124,0),
IF(AND(MW124='DD FD'!$J$8,MY124='DD FD'!$AI$3),MX124,0),
IF(AND(NH124='DD FD'!$J$8,NJ124='DD FD'!$AI$3),NI124,0),
IF(AND(NS124='DD FD'!$J$8,NU124='DD FD'!$AI$3),NT124,0),
IF(AND(OD124='DD FD'!$J$8,OF124='DD FD'!$AI$3),OE124,0),
IF(AND(OO124='DD FD'!$J$8,OQ124='DD FD'!$AI$3),OP124,0),
),2)</f>
        <v>0</v>
      </c>
      <c r="PC124" s="617">
        <f>ROUNDUP(SUM(
IF(AND(LH124='DD FD'!$J$5,LJ124='DD FD'!$AI$3),LI124,0),
IF(AND(LR124='DD FD'!$J$5,LT124='DD FD'!$AI$3),LS124,0),
IF(AND(MB124='DD FD'!$J$5,MD124='DD FD'!$AI$3),MC124,0),
IF(AND(ML124='DD FD'!$J$5,MN124='DD FD'!$AI$3),MM124,0),
IF(AND(MW124='DD FD'!$J$5,MY124='DD FD'!$AI$3),MX124,0),
IF(AND(NH124='DD FD'!$J$5,NJ124='DD FD'!$AI$3),NI124,0),
IF(AND(NS124='DD FD'!$J$5,NU124='DD FD'!$AI$3),NT124,0),
IF(AND(OD124='DD FD'!$J$5,OF124='DD FD'!$AI$3),OE124,0),
IF(AND(OO124='DD FD'!$J$5,OQ124='DD FD'!$AI$3),OP124,0),
),2)</f>
        <v>0</v>
      </c>
      <c r="PD124" s="617">
        <f>ROUNDUP(SUM(
IF(AND(LH124='DD FD'!$J$9,LJ124='DD FD'!$AI$3),LI124,0),
IF(AND(LR124='DD FD'!$J$9,LT124='DD FD'!$AI$3),LS124,0),
IF(AND(MB124='DD FD'!$J$9,MD124='DD FD'!$AI$3),MC124,0),
IF(AND(ML124='DD FD'!$J$9,MN124='DD FD'!$AI$3),MM124,0),
IF(AND(MW124='DD FD'!$J$9,MY124='DD FD'!$AI$3),MX124,0),
IF(AND(NH124='DD FD'!$J$9,NJ124='DD FD'!$AI$3),NI124,0),
IF(AND(NS124='DD FD'!$J$9,NU124='DD FD'!$AI$3),NT124,0),
IF(AND(OD124='DD FD'!$J$9,OF124='DD FD'!$AI$3),OE124,0),
IF(AND(OO124='DD FD'!$J$9,OQ124='DD FD'!$AI$3),OP124,0),
),2)</f>
        <v>0</v>
      </c>
      <c r="PE124" s="617">
        <f>ROUNDUP(SUM(
IF(AND(LH124='DD FD'!$J$4,LJ124='DD FD'!$AI$3),LI124,0),
IF(AND(LR124='DD FD'!$J$4,LT124='DD FD'!$AI$3),LS124,0),
IF(AND(MB124='DD FD'!$J$4,MD124='DD FD'!$AI$3),MC124,0),
IF(AND(ML124='DD FD'!$J$4,MN124='DD FD'!$AI$3),MM124,0),
IF(AND(MW124='DD FD'!$J$4,MY124='DD FD'!$AI$3),MX124,0),
IF(AND(NH124='DD FD'!$J$4,NJ124='DD FD'!$AI$3),NI124,0),
IF(AND(NS124='DD FD'!$J$4,NU124='DD FD'!$AI$3),NT124,0),
IF(AND(OD124='DD FD'!$J$4,OF124='DD FD'!$AI$3),OE124,0),
IF(AND(OO124='DD FD'!$J$4,OQ124='DD FD'!$AI$3),OP124,0),
),2)</f>
        <v>0</v>
      </c>
      <c r="PF124" s="619">
        <f>ROUNDUP(SUM(
IF(AND(LH124='DD FD'!$J$11,LJ124='DD FD'!$AI$3),LI124,0),
IF(AND(LR124='DD FD'!$J$11,LT124='DD FD'!$AI$3),LS124,0),
IF(AND(MB124='DD FD'!$J$11,MD124='DD FD'!$AI$3),MC124,0),
IF(AND(ML124='DD FD'!$J$11,MN124='DD FD'!$AI$3),MM124,0),
IF(AND(MW124='DD FD'!$J$11,MY124='DD FD'!$AI$3),MX124,0),
IF(AND(NH124='DD FD'!$J$11,NJ124='DD FD'!$AI$3),NI124,0),
IF(AND(NS124='DD FD'!$J$11,NU124='DD FD'!$AI$3),NT124,0),
IF(AND(OD124='DD FD'!$J$11,OF124='DD FD'!$AI$3),OE124,0),
IF(AND(OO124='DD FD'!$J$11,OQ124='DD FD'!$AI$3),OP124,0),
),2)</f>
        <v>0</v>
      </c>
    </row>
    <row r="125" spans="1:422">
      <c r="A125" s="806"/>
      <c r="B125" s="934"/>
      <c r="C125" s="247"/>
      <c r="D125" s="842"/>
      <c r="E125" s="247"/>
      <c r="F125" s="158"/>
      <c r="G125" s="710"/>
      <c r="H125" s="712"/>
      <c r="I125" s="936"/>
      <c r="J125" s="803"/>
      <c r="K125" s="150"/>
      <c r="L125" s="146" t="str">
        <f t="shared" si="27"/>
        <v/>
      </c>
      <c r="M125" s="501" t="str">
        <f t="shared" si="44"/>
        <v/>
      </c>
      <c r="N125" s="504"/>
      <c r="O125" s="113" t="str">
        <f t="shared" si="45"/>
        <v/>
      </c>
      <c r="P125" s="114" t="str">
        <f t="shared" si="28"/>
        <v/>
      </c>
      <c r="Q125" s="152"/>
      <c r="R125" s="152"/>
      <c r="S125" s="115" t="str">
        <f t="shared" si="46"/>
        <v/>
      </c>
      <c r="T125" s="159"/>
      <c r="U125" s="159"/>
      <c r="V125" s="157"/>
      <c r="W125" s="157"/>
      <c r="X125" s="157"/>
      <c r="Y125" s="772"/>
      <c r="Z125" s="158"/>
      <c r="AA125" s="144"/>
      <c r="AB125" s="112"/>
      <c r="AC125" s="153"/>
      <c r="AD125" s="153"/>
      <c r="AE125" s="153"/>
      <c r="AF125" s="153"/>
      <c r="AG125" s="153"/>
      <c r="AH125" s="153"/>
      <c r="AI125" s="152"/>
      <c r="AJ125" s="158"/>
      <c r="AK125" s="158"/>
      <c r="AL125" s="158"/>
      <c r="AM125" s="116" t="str">
        <f t="shared" si="47"/>
        <v/>
      </c>
      <c r="AN125" s="116" t="str">
        <f t="shared" si="48"/>
        <v/>
      </c>
      <c r="AO125" s="324"/>
      <c r="AP125" s="503"/>
      <c r="AQ125" s="487" t="str">
        <f t="shared" si="49"/>
        <v/>
      </c>
      <c r="AR125" s="113" t="str">
        <f t="shared" si="29"/>
        <v/>
      </c>
      <c r="AS125" s="113" t="str">
        <f t="shared" si="30"/>
        <v/>
      </c>
      <c r="AT125" s="113" t="str">
        <f t="shared" si="31"/>
        <v/>
      </c>
      <c r="AU125" s="113" t="str">
        <f t="shared" si="32"/>
        <v/>
      </c>
      <c r="AV125" s="159"/>
      <c r="AW125" s="157"/>
      <c r="AX125" s="157"/>
      <c r="AY125" s="157"/>
      <c r="AZ125" s="157"/>
      <c r="BA125" s="116" t="str">
        <f t="shared" si="33"/>
        <v/>
      </c>
      <c r="BB125" s="316"/>
      <c r="BC125" s="116" t="str">
        <f t="shared" si="34"/>
        <v/>
      </c>
      <c r="BD125" s="133" t="str">
        <f t="shared" si="35"/>
        <v/>
      </c>
      <c r="BE125" s="157"/>
      <c r="BF125" s="1180"/>
      <c r="BG125" s="1180"/>
      <c r="BH125" s="158"/>
      <c r="BI125" s="490"/>
      <c r="BJ125" s="514" t="str">
        <f t="shared" si="50"/>
        <v/>
      </c>
      <c r="BK125" s="789"/>
      <c r="BL125" s="116" t="str">
        <f t="shared" si="51"/>
        <v/>
      </c>
      <c r="BM125" s="144"/>
      <c r="BN125" s="144"/>
      <c r="BO125" s="144"/>
      <c r="BP125" s="790"/>
      <c r="BQ125" s="790"/>
      <c r="BR125" s="790"/>
      <c r="BS125" s="116" t="str">
        <f t="shared" si="36"/>
        <v/>
      </c>
      <c r="BT125" s="790"/>
      <c r="BU125" s="808" t="str">
        <f t="shared" si="37"/>
        <v/>
      </c>
      <c r="BV125" s="791"/>
      <c r="BW125" s="144"/>
      <c r="BX125" s="20"/>
      <c r="BY125" s="20"/>
      <c r="BZ125" s="20"/>
      <c r="CA125" s="792"/>
      <c r="CB125" s="1201"/>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c r="DL125" s="144"/>
      <c r="DM125" s="144"/>
      <c r="DN125" s="144"/>
      <c r="DO125" s="144"/>
      <c r="DP125" s="144"/>
      <c r="DQ125" s="144"/>
      <c r="DR125" s="144"/>
      <c r="DS125" s="144"/>
      <c r="DT125" s="144"/>
      <c r="DU125" s="144"/>
      <c r="DV125" s="144"/>
      <c r="DW125" s="144"/>
      <c r="DX125" s="144"/>
      <c r="DY125" s="144"/>
      <c r="DZ125" s="144"/>
      <c r="EA125" s="144"/>
      <c r="EB125" s="144"/>
      <c r="EC125" s="144"/>
      <c r="ED125" s="782" t="str">
        <f t="shared" si="52"/>
        <v/>
      </c>
      <c r="EE125" s="519"/>
      <c r="EF125" s="793"/>
      <c r="EG125" s="519"/>
      <c r="EH125" s="794"/>
      <c r="EI125" s="790"/>
      <c r="EJ125" s="794"/>
      <c r="EK125" s="794"/>
      <c r="EL125" s="790"/>
      <c r="EM125" s="790"/>
      <c r="EN125" s="790"/>
      <c r="EO125" s="112" t="str">
        <f t="shared" si="38"/>
        <v/>
      </c>
      <c r="EP125" s="790"/>
      <c r="EQ125" s="488" t="str">
        <f t="shared" si="39"/>
        <v/>
      </c>
      <c r="ER125" s="1100"/>
      <c r="ES125" s="1099" t="str">
        <f t="shared" si="53"/>
        <v/>
      </c>
      <c r="ET125" s="525"/>
      <c r="EU125" s="148"/>
      <c r="EV125" s="148"/>
      <c r="EW125" s="148"/>
      <c r="EX125" s="148"/>
      <c r="EY125" s="148"/>
      <c r="EZ125" s="148"/>
      <c r="FA125" s="148"/>
      <c r="FB125" s="148"/>
      <c r="FC125" s="148"/>
      <c r="FD125" s="148"/>
      <c r="FE125" s="148"/>
      <c r="FF125" s="148"/>
      <c r="FG125" s="148"/>
      <c r="FH125" s="148"/>
      <c r="FI125" s="528"/>
      <c r="FJ125" s="513" t="str">
        <f t="shared" si="40"/>
        <v/>
      </c>
      <c r="FK125" s="158"/>
      <c r="FL125" s="850"/>
      <c r="FM125" s="850"/>
      <c r="FN125" s="850"/>
      <c r="FO125" s="850"/>
      <c r="FP125" s="850"/>
      <c r="FQ125" s="850"/>
      <c r="FR125" s="157"/>
      <c r="FS125" s="143"/>
      <c r="FT125" s="143"/>
      <c r="FU125" s="847" t="str">
        <f t="shared" si="41"/>
        <v/>
      </c>
      <c r="FV125" s="555"/>
      <c r="FW125" s="523" t="str">
        <f>IF(Table1[[#This Row],[Nonfood Inhaltstoffe - Komponente]]="","",VLOOKUP(Table1[[#This Row],[Nonfood Inhaltstoffe - Komponente]],'Dropdown Auswahl'!BJ:BK,2,FALSE))</f>
        <v/>
      </c>
      <c r="FX125" s="1013"/>
      <c r="FY125" s="1011" t="str">
        <f t="shared" si="42"/>
        <v/>
      </c>
      <c r="FZ125" s="152"/>
      <c r="GA125" s="152"/>
      <c r="GB125" s="152"/>
      <c r="GC125" s="529" t="str">
        <f t="shared" si="43"/>
        <v/>
      </c>
      <c r="GG125" s="21"/>
      <c r="GH125" s="21"/>
      <c r="GI125" s="1019"/>
      <c r="GJ125" s="1016" t="str">
        <f>IF(Table1[[#This Row],[Global Trade Item Number (GTIN)]]="","",Table1[[#This Row],[Global Trade Item Number (GTIN)]])</f>
        <v/>
      </c>
      <c r="GK125" s="555" t="str">
        <f>IF(Table1[[#This Row],[WAWI-Nr./ Kreditoren-Nummer
(ASDV)]]&lt;&gt;"",Table1[[#This Row],[WAWI-Nr./ Kreditoren-Nummer
(ASDV)]],"")</f>
        <v/>
      </c>
      <c r="GL125" s="165"/>
      <c r="GM125" s="165"/>
      <c r="GN125" s="165"/>
      <c r="GO125" s="485"/>
      <c r="GP125" s="534"/>
      <c r="GQ125" s="533"/>
      <c r="GR125" s="486"/>
      <c r="GS125" s="486"/>
      <c r="GT125" s="486"/>
      <c r="GU125" s="486"/>
      <c r="GV125" s="486"/>
      <c r="GW125" s="542"/>
      <c r="GX125" s="538"/>
      <c r="GY125" s="144"/>
      <c r="GZ125" s="480"/>
      <c r="HA125" s="158"/>
      <c r="HB125" s="480"/>
      <c r="HC125" s="480"/>
      <c r="HD125" s="480"/>
      <c r="HE125" s="480"/>
      <c r="HF125" s="480"/>
      <c r="HG125" s="480"/>
      <c r="HH125" s="538"/>
      <c r="HI125" s="480"/>
      <c r="HJ125" s="480"/>
      <c r="HK125" s="480"/>
      <c r="HL125" s="480"/>
      <c r="HM125" s="480"/>
      <c r="HN125" s="480"/>
      <c r="HO125" s="480"/>
      <c r="HP125" s="480"/>
      <c r="HQ125" s="480"/>
      <c r="HR125" s="538"/>
      <c r="HS125" s="480"/>
      <c r="HT125" s="480"/>
      <c r="HU125" s="480"/>
      <c r="HV125" s="480"/>
      <c r="HW125" s="480"/>
      <c r="HX125" s="480"/>
      <c r="HY125" s="480"/>
      <c r="HZ125" s="480"/>
      <c r="IA125" s="480"/>
      <c r="IB125" s="538"/>
      <c r="IC125" s="480"/>
      <c r="ID125" s="480"/>
      <c r="IE125" s="480"/>
      <c r="IF125" s="480"/>
      <c r="IG125" s="480"/>
      <c r="IH125" s="480"/>
      <c r="II125" s="480"/>
      <c r="IJ125" s="480"/>
      <c r="IK125" s="480"/>
      <c r="IL125" s="480"/>
      <c r="IM125" s="538"/>
      <c r="IN125" s="480"/>
      <c r="IO125" s="480"/>
      <c r="IP125" s="480"/>
      <c r="IQ125" s="480"/>
      <c r="IR125" s="480"/>
      <c r="IS125" s="480"/>
      <c r="IT125" s="480"/>
      <c r="IU125" s="480"/>
      <c r="IV125" s="480"/>
      <c r="IW125" s="480"/>
      <c r="IX125" s="538"/>
      <c r="IY125" s="480"/>
      <c r="IZ125" s="480"/>
      <c r="JA125" s="480"/>
      <c r="JB125" s="480"/>
      <c r="JC125" s="480"/>
      <c r="JD125" s="480"/>
      <c r="JE125" s="480"/>
      <c r="JF125" s="480"/>
      <c r="JG125" s="480"/>
      <c r="JH125" s="480"/>
      <c r="JI125" s="538"/>
      <c r="JJ125" s="480"/>
      <c r="JK125" s="480"/>
      <c r="JL125" s="480"/>
      <c r="JM125" s="480"/>
      <c r="JN125" s="480"/>
      <c r="JO125" s="480"/>
      <c r="JP125" s="480"/>
      <c r="JQ125" s="480"/>
      <c r="JR125" s="480"/>
      <c r="JS125" s="590"/>
      <c r="JT125" s="538"/>
      <c r="JU125" s="480"/>
      <c r="JV125" s="480"/>
      <c r="JW125" s="480"/>
      <c r="JX125" s="480"/>
      <c r="JY125" s="480"/>
      <c r="JZ125" s="480"/>
      <c r="KA125" s="480"/>
      <c r="KB125" s="480"/>
      <c r="KC125" s="480"/>
      <c r="KD125" s="480"/>
      <c r="KE125" s="538"/>
      <c r="KF125" s="480"/>
      <c r="KG125" s="480"/>
      <c r="KH125" s="480"/>
      <c r="KI125" s="480"/>
      <c r="KJ125" s="480"/>
      <c r="KK125" s="480"/>
      <c r="KL125" s="480"/>
      <c r="KM125" s="480"/>
      <c r="KN125" s="480"/>
      <c r="KO125" s="480"/>
      <c r="KR125" s="568" t="str">
        <f>IF(Table1[[#This Row],[GTIN]]&lt;&gt;"",Table1[[#This Row],[GTIN]],"")</f>
        <v/>
      </c>
      <c r="KS125" s="569" t="str">
        <f>Table1[[#This Row],[Kreditor]]</f>
        <v/>
      </c>
      <c r="KT125" s="570" t="str">
        <f>IF(Table1[[#This Row],[Gültig ab (Datum)]]&lt;&gt;"",Table1[[#This Row],[Gültig ab (Datum)]],"")</f>
        <v/>
      </c>
      <c r="KU125" s="570"/>
      <c r="KV125" s="583" t="str">
        <f>IF(Table1[[#This Row],[Artikel verpackt? 
(X=Ja)]]="","",Table1[[#This Row],[Artikel verpackt? 
(X=Ja)]])</f>
        <v/>
      </c>
      <c r="KW125" s="571" t="str">
        <f>IF(Table1[[#This Row],[Verpackung recyclingfähig?
(X=Ja)]]="","",Table1[[#This Row],[Verpackung recyclingfähig?
(X=Ja)]])</f>
        <v/>
      </c>
      <c r="KX125" s="572"/>
      <c r="KY125" s="573"/>
      <c r="KZ125" s="574"/>
      <c r="LA125" s="574"/>
      <c r="LB125" s="574"/>
      <c r="LC125" s="574"/>
      <c r="LD125" s="574"/>
      <c r="LE125" s="574"/>
      <c r="LF125" s="575"/>
      <c r="LG125" s="576" t="str">
        <f>IF(Table1[[#This Row],[Hauptkörper - B1 - Art]]="","",VLOOKUP(Table1[[#This Row],[Hauptkörper - B1 - Art]],'DD FD'!B:C,2,FALSE))</f>
        <v/>
      </c>
      <c r="LH125" s="577" t="str">
        <f>IF(Table1[[#This Row],[Hauptkörper - B1 - Fraktion]]="","",VLOOKUP(Table1[[#This Row],[Hauptkörper - B1 - Fraktion]],'DD FD'!H:J,3,FALSE))</f>
        <v/>
      </c>
      <c r="LI125" s="574" t="str">
        <f>IF(Table1[[#This Row],[Hauptkörper - B1 - Gewicht
(in G)]]="","",Table1[[#This Row],[Hauptkörper - B1 - Gewicht
(in G)]])</f>
        <v/>
      </c>
      <c r="LJ125" s="574" t="str">
        <f>IF(Table1[[#This Row],[Hauptkörper - B1 - Lizenzierungs-pflichtig? (X=Ja)]]="","",Table1[[#This Row],[Hauptkörper - B1 - Lizenzierungs-pflichtig? (X=Ja)]])</f>
        <v/>
      </c>
      <c r="LK125" s="577" t="str">
        <f>IF(Table1[[#This Row],[Hauptkörper - B1 - Virgin Material]]="","",VLOOKUP(Table1[[#This Row],[Hauptkörper - B1 - Virgin Material]],'DD FD'!AJ:AK,2,FALSE))</f>
        <v/>
      </c>
      <c r="LL125" s="578" t="str">
        <f>IF(Table1[[#This Row],[Hauptkörper - B1 - Virgin Material Anteil (in %)]]="","",Table1[[#This Row],[Hauptkörper - B1 - Virgin Material Anteil (in %)]])</f>
        <v/>
      </c>
      <c r="LM125" s="577" t="str">
        <f>IF(Table1[[#This Row],[Hauptkörper - B1 - Recyceltes Material]]="","",VLOOKUP(Table1[[#This Row],[Hauptkörper - B1 - Recyceltes Material]],'DD FD'!AL:AM,2,FALSE))</f>
        <v/>
      </c>
      <c r="LN125" s="578" t="str">
        <f>IF(Table1[[#This Row],[Hauptkörper - B1 - Recyceltes Material Anteil (in %)]]="","",Table1[[#This Row],[Hauptkörper - B1 - Recyceltes Material Anteil (in %)]])</f>
        <v/>
      </c>
      <c r="LO125" s="579" t="str">
        <f>IF(Table1[[#This Row],[Hauptkörper - B1 - Beschichtung]]="","",VLOOKUP(Table1[[#This Row],[Hauptkörper - B1 - Beschichtung]],'DD FD'!AE:AF,2,FALSE))</f>
        <v/>
      </c>
      <c r="LP125" s="580" t="str">
        <f>IF(Table1[[#This Row],[Hauptkörper - B1 - Beschichtung Anteil (in %)]]="","",Table1[[#This Row],[Hauptkörper - B1 - Beschichtung Anteil (in %)]])</f>
        <v/>
      </c>
      <c r="LQ125" s="576" t="str">
        <f>IF(Table1[[#This Row],[Hauptkörper - B2 - Art]]="","",VLOOKUP(Table1[[#This Row],[Hauptkörper - B2 - Art]],'DD FD'!B:C,2,FALSE))</f>
        <v/>
      </c>
      <c r="LR125" s="577" t="str">
        <f>IF(Table1[[#This Row],[Hauptkörper - B2 - Fraktion]]="","",VLOOKUP(Table1[[#This Row],[Hauptkörper - B2 - Fraktion]],'DD FD'!H:J,3,FALSE))</f>
        <v/>
      </c>
      <c r="LS125" s="574" t="str">
        <f>IF(Table1[[#This Row],[Hauptkörper - B2 - Gewicht
(in G)]]="","",Table1[[#This Row],[Hauptkörper - B2 - Gewicht
(in G)]])</f>
        <v/>
      </c>
      <c r="LT125" s="574" t="str">
        <f>IF(Table1[[#This Row],[Hauptkörper - B2 - Lizenzierungs-pflichtig? (X=Ja)]]="","",Table1[[#This Row],[Hauptkörper - B2 - Lizenzierungs-pflichtig? (X=Ja)]])</f>
        <v/>
      </c>
      <c r="LU125" s="577" t="str">
        <f>IF(Table1[[#This Row],[Hauptkörper - B2 - Virgin Material]]="","",VLOOKUP(Table1[[#This Row],[Hauptkörper - B2 - Virgin Material]],'DD FD'!AJ:AK,2,FALSE))</f>
        <v/>
      </c>
      <c r="LV125" s="578" t="str">
        <f>IF(Table1[[#This Row],[Hauptkörper - B2 - Virgin Material Anteil (in %)]]="","",Table1[[#This Row],[Hauptkörper - B2 - Virgin Material Anteil (in %)]])</f>
        <v/>
      </c>
      <c r="LW125" s="577" t="str">
        <f>IF(Table1[[#This Row],[Hauptkörper - B2 - Recyceltes Material]]="","",VLOOKUP(Table1[[#This Row],[Hauptkörper - B2 - Recyceltes Material]],'DD FD'!AL:AM,2,FALSE))</f>
        <v/>
      </c>
      <c r="LX125" s="578" t="str">
        <f>IF(Table1[[#This Row],[Hauptkörper - B2 - Recyceltes Material Anteil (in %)]]="","",Table1[[#This Row],[Hauptkörper - B2 - Recyceltes Material Anteil (in %)]])</f>
        <v/>
      </c>
      <c r="LY125" s="577" t="str">
        <f>IF(Table1[[#This Row],[Hauptkörper - B2 - Beschichtung]]="","",VLOOKUP(Table1[[#This Row],[Hauptkörper - B2 - Beschichtung]],'DD FD'!AE:AF,2,FALSE))</f>
        <v/>
      </c>
      <c r="LZ125" s="580" t="str">
        <f>IF(Table1[[#This Row],[Hauptkörper - B2 - Beschichtung Anteil (in %)]]="","",Table1[[#This Row],[Hauptkörper - B2 - Beschichtung Anteil (in %)]])</f>
        <v/>
      </c>
      <c r="MA125" s="576" t="str">
        <f>IF(Table1[[#This Row],[Hauptkörper - B3 - Art]]="","",VLOOKUP(Table1[[#This Row],[Hauptkörper - B3 - Art]],'DD FD'!B:C,2,FALSE))</f>
        <v/>
      </c>
      <c r="MB125" s="577" t="str">
        <f>IF(Table1[[#This Row],[Hauptkörper - B3 - Fraktion]]="","",VLOOKUP(Table1[[#This Row],[Hauptkörper - B3 - Fraktion]],'DD FD'!H:J,3,FALSE))</f>
        <v/>
      </c>
      <c r="MC125" s="574" t="str">
        <f>IF(Table1[[#This Row],[Hauptkörper - B3 - Gewicht
(in G)]]="","",Table1[[#This Row],[Hauptkörper - B3 - Gewicht
(in G)]])</f>
        <v/>
      </c>
      <c r="MD125" s="574" t="str">
        <f>IF(Table1[[#This Row],[Hauptkörper - B3 - Lizenzierungs-pflichtig? (X=Ja)]]="","",Table1[[#This Row],[Hauptkörper - B3 - Lizenzierungs-pflichtig? (X=Ja)]])</f>
        <v/>
      </c>
      <c r="ME125" s="577" t="str">
        <f>IF(Table1[[#This Row],[Hauptkörper - B3 - Virgin Material]]="","",VLOOKUP(Table1[[#This Row],[Hauptkörper - B3 - Virgin Material]],'DD FD'!AJ:AK,2,FALSE))</f>
        <v/>
      </c>
      <c r="MF125" s="578" t="str">
        <f>IF(Table1[[#This Row],[Hauptkörper - B3 - Virgin Material Anteil (in %)]]="","",Table1[[#This Row],[Hauptkörper - B3 - Virgin Material Anteil (in %)]])</f>
        <v/>
      </c>
      <c r="MG125" s="577" t="str">
        <f>IF(Table1[[#This Row],[Hauptkörper - B3 - Recyceltes Material]]="","",VLOOKUP(Table1[[#This Row],[Hauptkörper - B3 - Recyceltes Material]],'DD FD'!AL:AM,2,FALSE))</f>
        <v/>
      </c>
      <c r="MH125" s="578" t="str">
        <f>IF(Table1[[#This Row],[Hauptkörper - B3 - Recyceltes Material Anteil (in %)]]="","",Table1[[#This Row],[Hauptkörper - B3 - Recyceltes Material Anteil (in %)]])</f>
        <v/>
      </c>
      <c r="MI125" s="577" t="str">
        <f>IF(Table1[[#This Row],[Hauptkörper - B3 - Beschichtung]]="","",VLOOKUP(Table1[[#This Row],[Hauptkörper - B3 - Beschichtung]],'DD FD'!AE:AF,2,FALSE))</f>
        <v/>
      </c>
      <c r="MJ125" s="580" t="str">
        <f>IF(Table1[[#This Row],[Hauptkörper - B3 - Beschichtung Anteil (in %)]]="","",Table1[[#This Row],[Hauptkörper - B3 - Beschichtung Anteil (in %)]])</f>
        <v/>
      </c>
      <c r="MK125" s="576" t="str">
        <f>IF(Table1[[#This Row],[Verschluss - B1 - Art]]="","",VLOOKUP(Table1[[#This Row],[Verschluss - B1 - Art]],'DD FD'!D:E,2,FALSE))</f>
        <v/>
      </c>
      <c r="ML125" s="577" t="str">
        <f>IF(Table1[[#This Row],[Verschluss - B1 - Fraktion]]="","",VLOOKUP(Table1[[#This Row],[Verschluss - B1 - Fraktion]],'DD FD'!H:J,3,FALSE))</f>
        <v/>
      </c>
      <c r="MM125" s="574" t="str">
        <f>IF(Table1[[#This Row],[Verschluss - B1 - Gewicht (in G)]]="","",Table1[[#This Row],[Verschluss - B1 - Gewicht (in G)]])</f>
        <v/>
      </c>
      <c r="MN125" s="574" t="str">
        <f>IF(Table1[[#This Row],[Verschluss - B1 - Lizenzierungs-pflichtig? (X=Ja)]]="","",Table1[[#This Row],[Verschluss - B1 - Lizenzierungs-pflichtig? (X=Ja)]])</f>
        <v/>
      </c>
      <c r="MO125" s="574" t="str">
        <f>IF(Table1[[#This Row],[Verschluss - B1 - Trennbar vom Hauptkörper? (X=Ja)]]="","",Table1[[#This Row],[Verschluss - B1 - Trennbar vom Hauptkörper? (X=Ja)]])</f>
        <v/>
      </c>
      <c r="MP125" s="577" t="str">
        <f>IF(Table1[[#This Row],[Verschluss - B1 - Virgin Material]]="","",VLOOKUP(Table1[[#This Row],[Verschluss - B1 - Virgin Material]],'DD FD'!AJ:AK,2,FALSE))</f>
        <v/>
      </c>
      <c r="MQ125" s="578" t="str">
        <f>IF(Table1[[#This Row],[Verschluss - B1 - Virgin Material Anteil (in %)]]="","",Table1[[#This Row],[Verschluss - B1 - Virgin Material Anteil (in %)]])</f>
        <v/>
      </c>
      <c r="MR125" s="577" t="str">
        <f>IF(Table1[[#This Row],[Verschluss - B1 - Recyceltes Material]]="","",VLOOKUP(Table1[[#This Row],[Verschluss - B1 - Recyceltes Material]],'DD FD'!AL:AM,2,FALSE))</f>
        <v/>
      </c>
      <c r="MS125" s="578" t="str">
        <f>IF(Table1[[#This Row],[Verschluss - B1 - Recyceltes Material Anteil (in %)]]="","",Table1[[#This Row],[Verschluss - B1 - Recyceltes Material Anteil (in %)]])</f>
        <v/>
      </c>
      <c r="MT125" s="577" t="str">
        <f>IF(Table1[[#This Row],[Verschluss - B1 - Beschichtung]]="","",VLOOKUP(Table1[[#This Row],[Verschluss - B1 - Beschichtung]],'DD FD'!AE:AF,2,FALSE))</f>
        <v/>
      </c>
      <c r="MU125" s="580" t="str">
        <f>IF(Table1[[#This Row],[Verschluss - B1 - Beschichtung Anteil (in %)]]="","",Table1[[#This Row],[Verschluss - B1 - Beschichtung Anteil (in %)]])</f>
        <v/>
      </c>
      <c r="MV125" s="576" t="str">
        <f>IF(Table1[[#This Row],[Verschluss - B2 - Art]]="","",VLOOKUP(Table1[[#This Row],[Verschluss - B2 - Art]],'DD FD'!D:E,2,FALSE))</f>
        <v/>
      </c>
      <c r="MW125" s="577" t="str">
        <f>IF(Table1[[#This Row],[Verschluss - B2 - Fraktion]]="","",VLOOKUP(Table1[[#This Row],[Verschluss - B2 - Fraktion]],'DD FD'!H:J,3,FALSE))</f>
        <v/>
      </c>
      <c r="MX125" s="574" t="str">
        <f>IF(Table1[[#This Row],[Verschluss - B2 - Gewicht (in G)]]="","",Table1[[#This Row],[Verschluss - B2 - Gewicht (in G)]])</f>
        <v/>
      </c>
      <c r="MY125" s="574" t="str">
        <f>IF(Table1[[#This Row],[Verschluss - B2 - Lizenzierungs-pflichtig? (X=Ja)]]="","",Table1[[#This Row],[Verschluss - B2 - Lizenzierungs-pflichtig? (X=Ja)]])</f>
        <v/>
      </c>
      <c r="MZ125" s="574" t="str">
        <f>IF(Table1[[#This Row],[Verschluss - B2 - Trennbar vom Hauptkörper? (X=Ja)]]="","",Table1[[#This Row],[Verschluss - B2 - Trennbar vom Hauptkörper? (X=Ja)]])</f>
        <v/>
      </c>
      <c r="NA125" s="577" t="str">
        <f>IF(Table1[[#This Row],[Verschluss - B2 - Virgin Material]]="","",VLOOKUP(Table1[[#This Row],[Verschluss - B2 - Virgin Material]],'DD FD'!AJ:AK,2,FALSE))</f>
        <v/>
      </c>
      <c r="NB125" s="578" t="str">
        <f>IF(Table1[[#This Row],[Verschluss - B2 - Virgin Material Anteil (in %)]]="","",Table1[[#This Row],[Verschluss - B2 - Virgin Material Anteil (in %)]])</f>
        <v/>
      </c>
      <c r="NC125" s="577" t="str">
        <f>IF(Table1[[#This Row],[Verschluss - B2 - Recyceltes Material]]="","",VLOOKUP(Table1[[#This Row],[Verschluss - B2 - Recyceltes Material]],'DD FD'!AL:AM,2,FALSE))</f>
        <v/>
      </c>
      <c r="ND125" s="578" t="str">
        <f>IF(Table1[[#This Row],[Verschluss - B2 - Recyceltes Material Anteil (in %)]]="","",Table1[[#This Row],[Verschluss - B2 - Recyceltes Material Anteil (in %)]])</f>
        <v/>
      </c>
      <c r="NE125" s="577" t="str">
        <f>IF(Table1[[#This Row],[Verschluss - B2 - Beschichtung]]="","",VLOOKUP(Table1[[#This Row],[Verschluss - B2 - Beschichtung]],'DD FD'!AE:AF,2,FALSE))</f>
        <v/>
      </c>
      <c r="NF125" s="580" t="str">
        <f>IF(Table1[[#This Row],[Verschluss - B2 - Beschichtung Anteil (in %)]]="","",Table1[[#This Row],[Verschluss - B2 - Beschichtung Anteil (in %)]])</f>
        <v/>
      </c>
      <c r="NG125" s="576" t="str">
        <f>IF(Table1[[#This Row],[Verschluss - B3 - Art]]="","",VLOOKUP(Table1[[#This Row],[Verschluss - B3 - Art]],'DD FD'!D:E,2,FALSE))</f>
        <v/>
      </c>
      <c r="NH125" s="577" t="str">
        <f>IF(Table1[[#This Row],[Verschluss - B3 - Fraktion]]="","",VLOOKUP(Table1[[#This Row],[Verschluss - B3 - Fraktion]],'DD FD'!H:J,3,FALSE))</f>
        <v/>
      </c>
      <c r="NI125" s="574" t="str">
        <f>IF(Table1[[#This Row],[Verschluss - B3 - Gewicht (in G)]]="","",Table1[[#This Row],[Verschluss - B3 - Gewicht (in G)]])</f>
        <v/>
      </c>
      <c r="NJ125" s="574" t="str">
        <f>IF(Table1[[#This Row],[Verschluss - B3 - Lizenzierungs-pflichtig? (X=Ja)]]="","",Table1[[#This Row],[Verschluss - B3 - Lizenzierungs-pflichtig? (X=Ja)]])</f>
        <v/>
      </c>
      <c r="NK125" s="574" t="str">
        <f>IF(Table1[[#This Row],[Verschluss - B3 - Trennbar vom Hauptkörper? (X=Ja)]]="","",Table1[[#This Row],[Verschluss - B3 - Trennbar vom Hauptkörper? (X=Ja)]])</f>
        <v/>
      </c>
      <c r="NL125" s="577" t="str">
        <f>IF(Table1[[#This Row],[Verschluss - B3 - Virgin Material]]="","",VLOOKUP(Table1[[#This Row],[Verschluss - B3 - Virgin Material]],'DD FD'!AJ:AK,2,FALSE))</f>
        <v/>
      </c>
      <c r="NM125" s="578" t="str">
        <f>IF(Table1[[#This Row],[Verschluss - B3 - Virgin Material Anteil (in %)]]="","",Table1[[#This Row],[Verschluss - B3 - Virgin Material Anteil (in %)]])</f>
        <v/>
      </c>
      <c r="NN125" s="577" t="str">
        <f>IF(Table1[[#This Row],[Verschluss - B3 - Recyceltes Material]]="","",VLOOKUP(Table1[[#This Row],[Verschluss - B3 - Recyceltes Material]],'DD FD'!AL:AM,2,FALSE))</f>
        <v/>
      </c>
      <c r="NO125" s="578" t="str">
        <f>IF(Table1[[#This Row],[Verschluss - B3 - Recyceltes Material Anteil (in %)]]="","",Table1[[#This Row],[Verschluss - B3 - Recyceltes Material Anteil (in %)]])</f>
        <v/>
      </c>
      <c r="NP125" s="577" t="str">
        <f>IF(Table1[[#This Row],[Verschluss - B3 - Beschichtung]]="","",VLOOKUP(Table1[[#This Row],[Verschluss - B3 - Beschichtung]],'DD FD'!AE:AF,2,FALSE))</f>
        <v/>
      </c>
      <c r="NQ125" s="580" t="str">
        <f>IF(Table1[[#This Row],[Verschluss - B3 - Beschichtung Anteil (in %)]]="","",Table1[[#This Row],[Verschluss - B3 - Beschichtung Anteil (in %)]])</f>
        <v/>
      </c>
      <c r="NR125" s="576" t="str">
        <f>IF(Table1[[#This Row],[Etikett - B1 - Art]]="","",VLOOKUP(Table1[[#This Row],[Etikett - B1 - Art]],'DD FD'!F:G,2,FALSE))</f>
        <v/>
      </c>
      <c r="NS125" s="577" t="str">
        <f>IF(Table1[[#This Row],[Etikett - B1 - Fraktion]]="","",VLOOKUP(Table1[[#This Row],[Etikett - B1 - Fraktion]],'DD FD'!H:J,3,FALSE))</f>
        <v/>
      </c>
      <c r="NT125" s="574" t="str">
        <f>IF(Table1[[#This Row],[Etikett - B1 - Gewicht (in G)]]="","",Table1[[#This Row],[Etikett - B1 - Gewicht (in G)]])</f>
        <v/>
      </c>
      <c r="NU125" s="574" t="str">
        <f>IF(Table1[[#This Row],[Etikett - B1 - Lizenzierungs-pflichtig? (X=Ja)]]="","",Table1[[#This Row],[Etikett - B1 - Lizenzierungs-pflichtig? (X=Ja)]])</f>
        <v/>
      </c>
      <c r="NV125" s="574" t="str">
        <f>IF(Table1[[#This Row],[Etikett - B1 - Trennbar vom Hauptkörper? (X=Ja)]]="","",Table1[[#This Row],[Etikett - B1 - Trennbar vom Hauptkörper? (X=Ja)]])</f>
        <v/>
      </c>
      <c r="NW125" s="577" t="str">
        <f>IF(Table1[[#This Row],[Etikett - B1 - Virgin Material]]="","",VLOOKUP(Table1[[#This Row],[Etikett - B1 - Virgin Material]],'DD FD'!AJ:AK,2,FALSE))</f>
        <v/>
      </c>
      <c r="NX125" s="578" t="str">
        <f>IF(Table1[[#This Row],[Etikett - B1 - Virgin Material Anteil (in %)]]="","",Table1[[#This Row],[Etikett - B1 - Virgin Material Anteil (in %)]])</f>
        <v/>
      </c>
      <c r="NY125" s="577" t="str">
        <f>IF(Table1[[#This Row],[Etikett - B1 - Recyceltes Material]]="","",VLOOKUP(Table1[[#This Row],[Etikett - B1 - Recyceltes Material]],'DD FD'!AL:AM,2,FALSE))</f>
        <v/>
      </c>
      <c r="NZ125" s="578" t="str">
        <f>IF(Table1[[#This Row],[Etikett - B1 - Recyceltes Material Anteil (in %)]]="","",Table1[[#This Row],[Etikett - B1 - Recyceltes Material Anteil (in %)]])</f>
        <v/>
      </c>
      <c r="OA125" s="577" t="str">
        <f>IF(Table1[[#This Row],[Etikett - B1 - Beschichtung]]="","",VLOOKUP(Table1[[#This Row],[Etikett - B1 - Beschichtung]],'DD FD'!AE:AF,2,FALSE))</f>
        <v/>
      </c>
      <c r="OB125" s="580" t="str">
        <f>IF(Table1[[#This Row],[Etikett - B1 - Beschichtung Anteil (in %)]]="","",Table1[[#This Row],[Etikett - B1 - Beschichtung Anteil (in %)]])</f>
        <v/>
      </c>
      <c r="OC125" s="576" t="str">
        <f>IF(Table1[[#This Row],[Etikett - B2 - Art]]="","",VLOOKUP(Table1[[#This Row],[Etikett - B2 - Art]],'DD FD'!F:G,2,FALSE))</f>
        <v/>
      </c>
      <c r="OD125" s="577" t="str">
        <f>IF(Table1[[#This Row],[Etikett - B2 - Fraktion]]="","",VLOOKUP(Table1[[#This Row],[Etikett - B2 - Fraktion]],'DD FD'!H:J,3,FALSE))</f>
        <v/>
      </c>
      <c r="OE125" s="574" t="str">
        <f>IF(Table1[[#This Row],[Etikett - B2 - Gewicht (in G)]]="","",Table1[[#This Row],[Etikett - B2 - Gewicht (in G)]])</f>
        <v/>
      </c>
      <c r="OF125" s="574" t="str">
        <f>IF(Table1[[#This Row],[Etikett - B2 - Lizenzierungs-pflichtig? (X=Ja)]]="","",Table1[[#This Row],[Etikett - B2 - Lizenzierungs-pflichtig? (X=Ja)]])</f>
        <v/>
      </c>
      <c r="OG125" s="574" t="str">
        <f>IF(Table1[[#This Row],[Etikett - B2 - Trennbar vom Hauptkörper? (X=Ja)]]="","",Table1[[#This Row],[Etikett - B2 - Trennbar vom Hauptkörper? (X=Ja)]])</f>
        <v/>
      </c>
      <c r="OH125" s="577" t="str">
        <f>IF(Table1[[#This Row],[Etikett - B2 - Virgin Material]]="","",VLOOKUP(Table1[[#This Row],[Etikett - B2 - Virgin Material]],'DD FD'!AJ:AK,2,FALSE))</f>
        <v/>
      </c>
      <c r="OI125" s="578" t="str">
        <f>IF(Table1[[#This Row],[Etikett - B2 - Virgin Material Anteil (in %)]]="","",Table1[[#This Row],[Etikett - B2 - Virgin Material Anteil (in %)]])</f>
        <v/>
      </c>
      <c r="OJ125" s="577" t="str">
        <f>IF(Table1[[#This Row],[Etikett - B2 - Recyceltes Material]]="","",VLOOKUP(Table1[[#This Row],[Etikett - B2 - Recyceltes Material]],'DD FD'!AL:AM,2,FALSE))</f>
        <v/>
      </c>
      <c r="OK125" s="578" t="str">
        <f>IF(Table1[[#This Row],[Etikett - B2 - Recyceltes Material Anteil (in %)]]="","",Table1[[#This Row],[Etikett - B2 - Recyceltes Material Anteil (in %)]])</f>
        <v/>
      </c>
      <c r="OL125" s="577" t="str">
        <f>IF(Table1[[#This Row],[Etikett - B2 - Beschichtung]]="","",VLOOKUP(Table1[[#This Row],[Etikett - B2 - Beschichtung]],'DD FD'!AE:AF,2,FALSE))</f>
        <v/>
      </c>
      <c r="OM125" s="580" t="str">
        <f>IF(Table1[[#This Row],[Etikett - B2 - Beschichtung Anteil (in %)]]="","",Table1[[#This Row],[Etikett - B2 - Beschichtung Anteil (in %)]])</f>
        <v/>
      </c>
      <c r="ON125" s="576" t="str">
        <f>IF(Table1[[#This Row],[Etikett - B3 - Art]]="","",VLOOKUP(Table1[[#This Row],[Etikett - B3 - Art]],'DD FD'!F:G,2,FALSE))</f>
        <v/>
      </c>
      <c r="OO125" s="577" t="str">
        <f>IF(Table1[[#This Row],[Etikett - B3 - Fraktion]]="","",VLOOKUP(Table1[[#This Row],[Etikett - B3 - Fraktion]],'DD FD'!H:J,3,FALSE))</f>
        <v/>
      </c>
      <c r="OP125" s="574" t="str">
        <f>IF(Table1[[#This Row],[Etikett - B3 - Gewicht (in G)]]="","",Table1[[#This Row],[Etikett - B3 - Gewicht (in G)]])</f>
        <v/>
      </c>
      <c r="OQ125" s="574" t="str">
        <f>IF(Table1[[#This Row],[Etikett - B3 - Lizenzierungs-pflichtig? (X=Ja)]]="","",Table1[[#This Row],[Etikett - B3 - Lizenzierungs-pflichtig? (X=Ja)]])</f>
        <v/>
      </c>
      <c r="OR125" s="574" t="str">
        <f>IF(Table1[[#This Row],[Etikett - B3 - Trennbar vom Hauptkörper? (X=Ja)]]="","",Table1[[#This Row],[Etikett - B3 - Trennbar vom Hauptkörper? (X=Ja)]])</f>
        <v/>
      </c>
      <c r="OS125" s="577" t="str">
        <f>IF(Table1[[#This Row],[Etikett - B3 - Virgin Material]]="","",VLOOKUP(Table1[[#This Row],[Etikett - B3 - Virgin Material]],'DD FD'!AJ:AK,2,FALSE))</f>
        <v/>
      </c>
      <c r="OT125" s="578" t="str">
        <f>IF(Table1[[#This Row],[Etikett - B3 - Virgin Material Anteil (in %)]]="","",Table1[[#This Row],[Etikett - B3 - Virgin Material Anteil (in %)]])</f>
        <v/>
      </c>
      <c r="OU125" s="577" t="str">
        <f>IF(Table1[[#This Row],[Etikett - B3 - Recyceltes Material]]="","",VLOOKUP(Table1[[#This Row],[Etikett - B3 - Recyceltes Material]],'DD FD'!AL:AM,2,FALSE))</f>
        <v/>
      </c>
      <c r="OV125" s="578" t="str">
        <f>IF(Table1[[#This Row],[Etikett - B3 - Recyceltes Material Anteil (in %)]]="","",Table1[[#This Row],[Etikett - B3 - Recyceltes Material Anteil (in %)]])</f>
        <v/>
      </c>
      <c r="OW125" s="577" t="str">
        <f>IF(Table1[[#This Row],[Etikett - B3 - Beschichtung]]="","",VLOOKUP(Table1[[#This Row],[Etikett - B3 - Beschichtung]],'DD FD'!AE:AF,2,FALSE))</f>
        <v/>
      </c>
      <c r="OX125" s="613" t="str">
        <f>IF(Table1[[#This Row],[Etikett - B3 - Beschichtung Anteil (in %)]]="","",Table1[[#This Row],[Etikett - B3 - Beschichtung Anteil (in %)]])</f>
        <v/>
      </c>
      <c r="OY125" s="618">
        <f>ROUNDUP(SUM(
IF(AND(LH125='DD FD'!$J$7,LJ125='DD FD'!$AI$3),LI125,0),
IF(AND(LR125='DD FD'!$J$7,LT125='DD FD'!$AI$3),LS125,0),
IF(AND(MB125='DD FD'!$J$7,MD125='DD FD'!$AI$3),MC125,0),
IF(AND(ML125='DD FD'!$J$7,MN125='DD FD'!$AI$3),MM125,0),
IF(AND(MW125='DD FD'!$J$7,MY125='DD FD'!$AI$3),MX125,0),
IF(AND(NH125='DD FD'!$J$7,NJ125='DD FD'!$AI$3),NI125,0),
IF(AND(NS125='DD FD'!$J$7,NU125='DD FD'!$AI$3),NT125,0),
IF(AND(OD125='DD FD'!$J$7,OF125='DD FD'!$AI$3),OE125,0),
IF(AND(OO125='DD FD'!$J$7,OQ125='DD FD'!$AI$3),OP125,0),
),2)</f>
        <v>0</v>
      </c>
      <c r="OZ125" s="617">
        <f>ROUNDUP(SUM(
IF(AND(LH125='DD FD'!$J$6,LJ125='DD FD'!$AI$3),LI125,0),
IF(AND(LR125='DD FD'!$J$6,LT125='DD FD'!$AI$3),LS125,0),
IF(AND(MB125='DD FD'!$J$6,MD125='DD FD'!$AI$3),MC125,0),
IF(AND(ML125='DD FD'!$J$6,MN125='DD FD'!$AI$3),MM125,0),
IF(AND(MW125='DD FD'!$J$6,MY125='DD FD'!$AI$3),MX125,0),
IF(AND(NH125='DD FD'!$J$6,NJ125='DD FD'!$AI$3),NI125,0),
IF(AND(NS125='DD FD'!$J$6,NU125='DD FD'!$AI$3),NT125,0),
IF(AND(OD125='DD FD'!$J$6,OF125='DD FD'!$AI$3),OE125,0),
IF(AND(OO125='DD FD'!$J$6,OQ125='DD FD'!$AI$3),OP125,0),
),2)</f>
        <v>0</v>
      </c>
      <c r="PA125" s="617">
        <f>ROUNDUP(SUM(
IF(AND(LH125='DD FD'!$J$10,LJ125='DD FD'!$AI$3),LI125,0),
IF(AND(LR125='DD FD'!$J$10,LT125='DD FD'!$AI$3),LS125,0),
IF(AND(MB125='DD FD'!$J$10,MD125='DD FD'!$AI$3),MC125,0),
IF(AND(ML125='DD FD'!$J$10,MN125='DD FD'!$AI$3),MM125,0),
IF(AND(MW125='DD FD'!$J$10,MY125='DD FD'!$AI$3),MX125,0),
IF(AND(NH125='DD FD'!$J$10,NJ125='DD FD'!$AI$3),NI125,0),
IF(AND(NS125='DD FD'!$J$10,NU125='DD FD'!$AI$3),NT125,0),
IF(AND(OD125='DD FD'!$J$10,OF125='DD FD'!$AI$3),OE125,0),
IF(AND(OO125='DD FD'!$J$10,OQ125='DD FD'!$AI$3),OP125,0),
),2)</f>
        <v>0</v>
      </c>
      <c r="PB125" s="617">
        <f>ROUNDUP(SUM(
IF(AND(LH125='DD FD'!$J$8,LJ125='DD FD'!$AI$3),LI125,0),
IF(AND(LR125='DD FD'!$J$8,LT125='DD FD'!$AI$3),LS125,0),
IF(AND(MB125='DD FD'!$J$8,MD125='DD FD'!$AI$3),MC125,0),
IF(AND(ML125='DD FD'!$J$8,MN125='DD FD'!$AI$3),MM125,0),
IF(AND(MW125='DD FD'!$J$8,MY125='DD FD'!$AI$3),MX125,0),
IF(AND(NH125='DD FD'!$J$8,NJ125='DD FD'!$AI$3),NI125,0),
IF(AND(NS125='DD FD'!$J$8,NU125='DD FD'!$AI$3),NT125,0),
IF(AND(OD125='DD FD'!$J$8,OF125='DD FD'!$AI$3),OE125,0),
IF(AND(OO125='DD FD'!$J$8,OQ125='DD FD'!$AI$3),OP125,0),
),2)</f>
        <v>0</v>
      </c>
      <c r="PC125" s="617">
        <f>ROUNDUP(SUM(
IF(AND(LH125='DD FD'!$J$5,LJ125='DD FD'!$AI$3),LI125,0),
IF(AND(LR125='DD FD'!$J$5,LT125='DD FD'!$AI$3),LS125,0),
IF(AND(MB125='DD FD'!$J$5,MD125='DD FD'!$AI$3),MC125,0),
IF(AND(ML125='DD FD'!$J$5,MN125='DD FD'!$AI$3),MM125,0),
IF(AND(MW125='DD FD'!$J$5,MY125='DD FD'!$AI$3),MX125,0),
IF(AND(NH125='DD FD'!$J$5,NJ125='DD FD'!$AI$3),NI125,0),
IF(AND(NS125='DD FD'!$J$5,NU125='DD FD'!$AI$3),NT125,0),
IF(AND(OD125='DD FD'!$J$5,OF125='DD FD'!$AI$3),OE125,0),
IF(AND(OO125='DD FD'!$J$5,OQ125='DD FD'!$AI$3),OP125,0),
),2)</f>
        <v>0</v>
      </c>
      <c r="PD125" s="617">
        <f>ROUNDUP(SUM(
IF(AND(LH125='DD FD'!$J$9,LJ125='DD FD'!$AI$3),LI125,0),
IF(AND(LR125='DD FD'!$J$9,LT125='DD FD'!$AI$3),LS125,0),
IF(AND(MB125='DD FD'!$J$9,MD125='DD FD'!$AI$3),MC125,0),
IF(AND(ML125='DD FD'!$J$9,MN125='DD FD'!$AI$3),MM125,0),
IF(AND(MW125='DD FD'!$J$9,MY125='DD FD'!$AI$3),MX125,0),
IF(AND(NH125='DD FD'!$J$9,NJ125='DD FD'!$AI$3),NI125,0),
IF(AND(NS125='DD FD'!$J$9,NU125='DD FD'!$AI$3),NT125,0),
IF(AND(OD125='DD FD'!$J$9,OF125='DD FD'!$AI$3),OE125,0),
IF(AND(OO125='DD FD'!$J$9,OQ125='DD FD'!$AI$3),OP125,0),
),2)</f>
        <v>0</v>
      </c>
      <c r="PE125" s="617">
        <f>ROUNDUP(SUM(
IF(AND(LH125='DD FD'!$J$4,LJ125='DD FD'!$AI$3),LI125,0),
IF(AND(LR125='DD FD'!$J$4,LT125='DD FD'!$AI$3),LS125,0),
IF(AND(MB125='DD FD'!$J$4,MD125='DD FD'!$AI$3),MC125,0),
IF(AND(ML125='DD FD'!$J$4,MN125='DD FD'!$AI$3),MM125,0),
IF(AND(MW125='DD FD'!$J$4,MY125='DD FD'!$AI$3),MX125,0),
IF(AND(NH125='DD FD'!$J$4,NJ125='DD FD'!$AI$3),NI125,0),
IF(AND(NS125='DD FD'!$J$4,NU125='DD FD'!$AI$3),NT125,0),
IF(AND(OD125='DD FD'!$J$4,OF125='DD FD'!$AI$3),OE125,0),
IF(AND(OO125='DD FD'!$J$4,OQ125='DD FD'!$AI$3),OP125,0),
),2)</f>
        <v>0</v>
      </c>
      <c r="PF125" s="619">
        <f>ROUNDUP(SUM(
IF(AND(LH125='DD FD'!$J$11,LJ125='DD FD'!$AI$3),LI125,0),
IF(AND(LR125='DD FD'!$J$11,LT125='DD FD'!$AI$3),LS125,0),
IF(AND(MB125='DD FD'!$J$11,MD125='DD FD'!$AI$3),MC125,0),
IF(AND(ML125='DD FD'!$J$11,MN125='DD FD'!$AI$3),MM125,0),
IF(AND(MW125='DD FD'!$J$11,MY125='DD FD'!$AI$3),MX125,0),
IF(AND(NH125='DD FD'!$J$11,NJ125='DD FD'!$AI$3),NI125,0),
IF(AND(NS125='DD FD'!$J$11,NU125='DD FD'!$AI$3),NT125,0),
IF(AND(OD125='DD FD'!$J$11,OF125='DD FD'!$AI$3),OE125,0),
IF(AND(OO125='DD FD'!$J$11,OQ125='DD FD'!$AI$3),OP125,0),
),2)</f>
        <v>0</v>
      </c>
    </row>
    <row r="126" spans="1:422">
      <c r="A126" s="806"/>
      <c r="B126" s="934"/>
      <c r="C126" s="247"/>
      <c r="D126" s="842"/>
      <c r="E126" s="247"/>
      <c r="F126" s="158"/>
      <c r="G126" s="710"/>
      <c r="H126" s="712"/>
      <c r="I126" s="936"/>
      <c r="J126" s="803"/>
      <c r="K126" s="150"/>
      <c r="L126" s="146" t="str">
        <f t="shared" si="27"/>
        <v/>
      </c>
      <c r="M126" s="501" t="str">
        <f t="shared" si="44"/>
        <v/>
      </c>
      <c r="N126" s="504"/>
      <c r="O126" s="113" t="str">
        <f t="shared" si="45"/>
        <v/>
      </c>
      <c r="P126" s="114" t="str">
        <f t="shared" si="28"/>
        <v/>
      </c>
      <c r="Q126" s="152"/>
      <c r="R126" s="152"/>
      <c r="S126" s="115" t="str">
        <f t="shared" si="46"/>
        <v/>
      </c>
      <c r="T126" s="159"/>
      <c r="U126" s="159"/>
      <c r="V126" s="157"/>
      <c r="W126" s="157"/>
      <c r="X126" s="157"/>
      <c r="Y126" s="772"/>
      <c r="Z126" s="158"/>
      <c r="AA126" s="144"/>
      <c r="AB126" s="112"/>
      <c r="AC126" s="153"/>
      <c r="AD126" s="153"/>
      <c r="AE126" s="153"/>
      <c r="AF126" s="153"/>
      <c r="AG126" s="153"/>
      <c r="AH126" s="153"/>
      <c r="AI126" s="152"/>
      <c r="AJ126" s="158"/>
      <c r="AK126" s="158"/>
      <c r="AL126" s="158"/>
      <c r="AM126" s="116" t="str">
        <f t="shared" si="47"/>
        <v/>
      </c>
      <c r="AN126" s="116" t="str">
        <f t="shared" si="48"/>
        <v/>
      </c>
      <c r="AO126" s="324"/>
      <c r="AP126" s="503"/>
      <c r="AQ126" s="487" t="str">
        <f t="shared" si="49"/>
        <v/>
      </c>
      <c r="AR126" s="113" t="str">
        <f t="shared" si="29"/>
        <v/>
      </c>
      <c r="AS126" s="113" t="str">
        <f t="shared" si="30"/>
        <v/>
      </c>
      <c r="AT126" s="113" t="str">
        <f t="shared" si="31"/>
        <v/>
      </c>
      <c r="AU126" s="113" t="str">
        <f t="shared" si="32"/>
        <v/>
      </c>
      <c r="AV126" s="159"/>
      <c r="AW126" s="157"/>
      <c r="AX126" s="157"/>
      <c r="AY126" s="157"/>
      <c r="AZ126" s="157"/>
      <c r="BA126" s="116" t="str">
        <f t="shared" si="33"/>
        <v/>
      </c>
      <c r="BB126" s="316"/>
      <c r="BC126" s="116" t="str">
        <f t="shared" si="34"/>
        <v/>
      </c>
      <c r="BD126" s="133" t="str">
        <f t="shared" si="35"/>
        <v/>
      </c>
      <c r="BE126" s="157"/>
      <c r="BF126" s="1180"/>
      <c r="BG126" s="1180"/>
      <c r="BH126" s="158"/>
      <c r="BI126" s="490"/>
      <c r="BJ126" s="514" t="str">
        <f t="shared" si="50"/>
        <v/>
      </c>
      <c r="BK126" s="789"/>
      <c r="BL126" s="116" t="str">
        <f t="shared" si="51"/>
        <v/>
      </c>
      <c r="BM126" s="144"/>
      <c r="BN126" s="144"/>
      <c r="BO126" s="144"/>
      <c r="BP126" s="790"/>
      <c r="BQ126" s="790"/>
      <c r="BR126" s="790"/>
      <c r="BS126" s="116" t="str">
        <f t="shared" si="36"/>
        <v/>
      </c>
      <c r="BT126" s="790"/>
      <c r="BU126" s="808" t="str">
        <f t="shared" si="37"/>
        <v/>
      </c>
      <c r="BV126" s="791"/>
      <c r="BW126" s="144"/>
      <c r="BX126" s="20"/>
      <c r="BY126" s="20"/>
      <c r="BZ126" s="20"/>
      <c r="CA126" s="792"/>
      <c r="CB126" s="1201"/>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c r="DL126" s="144"/>
      <c r="DM126" s="144"/>
      <c r="DN126" s="144"/>
      <c r="DO126" s="144"/>
      <c r="DP126" s="144"/>
      <c r="DQ126" s="144"/>
      <c r="DR126" s="144"/>
      <c r="DS126" s="144"/>
      <c r="DT126" s="144"/>
      <c r="DU126" s="144"/>
      <c r="DV126" s="144"/>
      <c r="DW126" s="144"/>
      <c r="DX126" s="144"/>
      <c r="DY126" s="144"/>
      <c r="DZ126" s="144"/>
      <c r="EA126" s="144"/>
      <c r="EB126" s="144"/>
      <c r="EC126" s="144"/>
      <c r="ED126" s="782" t="str">
        <f t="shared" si="52"/>
        <v/>
      </c>
      <c r="EE126" s="519"/>
      <c r="EF126" s="793"/>
      <c r="EG126" s="519"/>
      <c r="EH126" s="794"/>
      <c r="EI126" s="790"/>
      <c r="EJ126" s="794"/>
      <c r="EK126" s="794"/>
      <c r="EL126" s="790"/>
      <c r="EM126" s="790"/>
      <c r="EN126" s="790"/>
      <c r="EO126" s="112" t="str">
        <f t="shared" si="38"/>
        <v/>
      </c>
      <c r="EP126" s="790"/>
      <c r="EQ126" s="488" t="str">
        <f t="shared" si="39"/>
        <v/>
      </c>
      <c r="ER126" s="1100"/>
      <c r="ES126" s="1099" t="str">
        <f t="shared" si="53"/>
        <v/>
      </c>
      <c r="ET126" s="525"/>
      <c r="EU126" s="148"/>
      <c r="EV126" s="148"/>
      <c r="EW126" s="148"/>
      <c r="EX126" s="148"/>
      <c r="EY126" s="148"/>
      <c r="EZ126" s="148"/>
      <c r="FA126" s="148"/>
      <c r="FB126" s="148"/>
      <c r="FC126" s="148"/>
      <c r="FD126" s="148"/>
      <c r="FE126" s="148"/>
      <c r="FF126" s="148"/>
      <c r="FG126" s="148"/>
      <c r="FH126" s="148"/>
      <c r="FI126" s="528"/>
      <c r="FJ126" s="513" t="str">
        <f t="shared" si="40"/>
        <v/>
      </c>
      <c r="FK126" s="158"/>
      <c r="FL126" s="850"/>
      <c r="FM126" s="850"/>
      <c r="FN126" s="850"/>
      <c r="FO126" s="850"/>
      <c r="FP126" s="850"/>
      <c r="FQ126" s="850"/>
      <c r="FR126" s="157"/>
      <c r="FS126" s="143"/>
      <c r="FT126" s="143"/>
      <c r="FU126" s="847" t="str">
        <f t="shared" si="41"/>
        <v/>
      </c>
      <c r="FV126" s="555"/>
      <c r="FW126" s="523" t="str">
        <f>IF(Table1[[#This Row],[Nonfood Inhaltstoffe - Komponente]]="","",VLOOKUP(Table1[[#This Row],[Nonfood Inhaltstoffe - Komponente]],'Dropdown Auswahl'!BJ:BK,2,FALSE))</f>
        <v/>
      </c>
      <c r="FX126" s="1013"/>
      <c r="FY126" s="1011" t="str">
        <f t="shared" si="42"/>
        <v/>
      </c>
      <c r="FZ126" s="152"/>
      <c r="GA126" s="152"/>
      <c r="GB126" s="152"/>
      <c r="GC126" s="529" t="str">
        <f t="shared" si="43"/>
        <v/>
      </c>
      <c r="GG126" s="21"/>
      <c r="GH126" s="21"/>
      <c r="GI126" s="1019"/>
      <c r="GJ126" s="1016" t="str">
        <f>IF(Table1[[#This Row],[Global Trade Item Number (GTIN)]]="","",Table1[[#This Row],[Global Trade Item Number (GTIN)]])</f>
        <v/>
      </c>
      <c r="GK126" s="555" t="str">
        <f>IF(Table1[[#This Row],[WAWI-Nr./ Kreditoren-Nummer
(ASDV)]]&lt;&gt;"",Table1[[#This Row],[WAWI-Nr./ Kreditoren-Nummer
(ASDV)]],"")</f>
        <v/>
      </c>
      <c r="GL126" s="165"/>
      <c r="GM126" s="165"/>
      <c r="GN126" s="165"/>
      <c r="GO126" s="485"/>
      <c r="GP126" s="534"/>
      <c r="GQ126" s="533"/>
      <c r="GR126" s="486"/>
      <c r="GS126" s="486"/>
      <c r="GT126" s="486"/>
      <c r="GU126" s="486"/>
      <c r="GV126" s="486"/>
      <c r="GW126" s="542"/>
      <c r="GX126" s="538"/>
      <c r="GY126" s="144"/>
      <c r="GZ126" s="480"/>
      <c r="HA126" s="158"/>
      <c r="HB126" s="480"/>
      <c r="HC126" s="480"/>
      <c r="HD126" s="480"/>
      <c r="HE126" s="480"/>
      <c r="HF126" s="480"/>
      <c r="HG126" s="480"/>
      <c r="HH126" s="538"/>
      <c r="HI126" s="480"/>
      <c r="HJ126" s="480"/>
      <c r="HK126" s="480"/>
      <c r="HL126" s="480"/>
      <c r="HM126" s="480"/>
      <c r="HN126" s="480"/>
      <c r="HO126" s="480"/>
      <c r="HP126" s="480"/>
      <c r="HQ126" s="480"/>
      <c r="HR126" s="538"/>
      <c r="HS126" s="480"/>
      <c r="HT126" s="480"/>
      <c r="HU126" s="480"/>
      <c r="HV126" s="480"/>
      <c r="HW126" s="480"/>
      <c r="HX126" s="480"/>
      <c r="HY126" s="480"/>
      <c r="HZ126" s="480"/>
      <c r="IA126" s="480"/>
      <c r="IB126" s="538"/>
      <c r="IC126" s="480"/>
      <c r="ID126" s="480"/>
      <c r="IE126" s="480"/>
      <c r="IF126" s="480"/>
      <c r="IG126" s="480"/>
      <c r="IH126" s="480"/>
      <c r="II126" s="480"/>
      <c r="IJ126" s="480"/>
      <c r="IK126" s="480"/>
      <c r="IL126" s="480"/>
      <c r="IM126" s="538"/>
      <c r="IN126" s="480"/>
      <c r="IO126" s="480"/>
      <c r="IP126" s="480"/>
      <c r="IQ126" s="480"/>
      <c r="IR126" s="480"/>
      <c r="IS126" s="480"/>
      <c r="IT126" s="480"/>
      <c r="IU126" s="480"/>
      <c r="IV126" s="480"/>
      <c r="IW126" s="480"/>
      <c r="IX126" s="538"/>
      <c r="IY126" s="480"/>
      <c r="IZ126" s="480"/>
      <c r="JA126" s="480"/>
      <c r="JB126" s="480"/>
      <c r="JC126" s="480"/>
      <c r="JD126" s="480"/>
      <c r="JE126" s="480"/>
      <c r="JF126" s="480"/>
      <c r="JG126" s="480"/>
      <c r="JH126" s="480"/>
      <c r="JI126" s="538"/>
      <c r="JJ126" s="480"/>
      <c r="JK126" s="480"/>
      <c r="JL126" s="480"/>
      <c r="JM126" s="480"/>
      <c r="JN126" s="480"/>
      <c r="JO126" s="480"/>
      <c r="JP126" s="480"/>
      <c r="JQ126" s="480"/>
      <c r="JR126" s="480"/>
      <c r="JS126" s="590"/>
      <c r="JT126" s="538"/>
      <c r="JU126" s="480"/>
      <c r="JV126" s="480"/>
      <c r="JW126" s="480"/>
      <c r="JX126" s="480"/>
      <c r="JY126" s="480"/>
      <c r="JZ126" s="480"/>
      <c r="KA126" s="480"/>
      <c r="KB126" s="480"/>
      <c r="KC126" s="480"/>
      <c r="KD126" s="480"/>
      <c r="KE126" s="538"/>
      <c r="KF126" s="480"/>
      <c r="KG126" s="480"/>
      <c r="KH126" s="480"/>
      <c r="KI126" s="480"/>
      <c r="KJ126" s="480"/>
      <c r="KK126" s="480"/>
      <c r="KL126" s="480"/>
      <c r="KM126" s="480"/>
      <c r="KN126" s="480"/>
      <c r="KO126" s="480"/>
      <c r="KR126" s="568" t="str">
        <f>IF(Table1[[#This Row],[GTIN]]&lt;&gt;"",Table1[[#This Row],[GTIN]],"")</f>
        <v/>
      </c>
      <c r="KS126" s="569" t="str">
        <f>Table1[[#This Row],[Kreditor]]</f>
        <v/>
      </c>
      <c r="KT126" s="570" t="str">
        <f>IF(Table1[[#This Row],[Gültig ab (Datum)]]&lt;&gt;"",Table1[[#This Row],[Gültig ab (Datum)]],"")</f>
        <v/>
      </c>
      <c r="KU126" s="570"/>
      <c r="KV126" s="583" t="str">
        <f>IF(Table1[[#This Row],[Artikel verpackt? 
(X=Ja)]]="","",Table1[[#This Row],[Artikel verpackt? 
(X=Ja)]])</f>
        <v/>
      </c>
      <c r="KW126" s="571" t="str">
        <f>IF(Table1[[#This Row],[Verpackung recyclingfähig?
(X=Ja)]]="","",Table1[[#This Row],[Verpackung recyclingfähig?
(X=Ja)]])</f>
        <v/>
      </c>
      <c r="KX126" s="572"/>
      <c r="KY126" s="573"/>
      <c r="KZ126" s="574"/>
      <c r="LA126" s="574"/>
      <c r="LB126" s="574"/>
      <c r="LC126" s="574"/>
      <c r="LD126" s="574"/>
      <c r="LE126" s="574"/>
      <c r="LF126" s="575"/>
      <c r="LG126" s="576" t="str">
        <f>IF(Table1[[#This Row],[Hauptkörper - B1 - Art]]="","",VLOOKUP(Table1[[#This Row],[Hauptkörper - B1 - Art]],'DD FD'!B:C,2,FALSE))</f>
        <v/>
      </c>
      <c r="LH126" s="577" t="str">
        <f>IF(Table1[[#This Row],[Hauptkörper - B1 - Fraktion]]="","",VLOOKUP(Table1[[#This Row],[Hauptkörper - B1 - Fraktion]],'DD FD'!H:J,3,FALSE))</f>
        <v/>
      </c>
      <c r="LI126" s="574" t="str">
        <f>IF(Table1[[#This Row],[Hauptkörper - B1 - Gewicht
(in G)]]="","",Table1[[#This Row],[Hauptkörper - B1 - Gewicht
(in G)]])</f>
        <v/>
      </c>
      <c r="LJ126" s="574" t="str">
        <f>IF(Table1[[#This Row],[Hauptkörper - B1 - Lizenzierungs-pflichtig? (X=Ja)]]="","",Table1[[#This Row],[Hauptkörper - B1 - Lizenzierungs-pflichtig? (X=Ja)]])</f>
        <v/>
      </c>
      <c r="LK126" s="577" t="str">
        <f>IF(Table1[[#This Row],[Hauptkörper - B1 - Virgin Material]]="","",VLOOKUP(Table1[[#This Row],[Hauptkörper - B1 - Virgin Material]],'DD FD'!AJ:AK,2,FALSE))</f>
        <v/>
      </c>
      <c r="LL126" s="578" t="str">
        <f>IF(Table1[[#This Row],[Hauptkörper - B1 - Virgin Material Anteil (in %)]]="","",Table1[[#This Row],[Hauptkörper - B1 - Virgin Material Anteil (in %)]])</f>
        <v/>
      </c>
      <c r="LM126" s="577" t="str">
        <f>IF(Table1[[#This Row],[Hauptkörper - B1 - Recyceltes Material]]="","",VLOOKUP(Table1[[#This Row],[Hauptkörper - B1 - Recyceltes Material]],'DD FD'!AL:AM,2,FALSE))</f>
        <v/>
      </c>
      <c r="LN126" s="578" t="str">
        <f>IF(Table1[[#This Row],[Hauptkörper - B1 - Recyceltes Material Anteil (in %)]]="","",Table1[[#This Row],[Hauptkörper - B1 - Recyceltes Material Anteil (in %)]])</f>
        <v/>
      </c>
      <c r="LO126" s="579" t="str">
        <f>IF(Table1[[#This Row],[Hauptkörper - B1 - Beschichtung]]="","",VLOOKUP(Table1[[#This Row],[Hauptkörper - B1 - Beschichtung]],'DD FD'!AE:AF,2,FALSE))</f>
        <v/>
      </c>
      <c r="LP126" s="580" t="str">
        <f>IF(Table1[[#This Row],[Hauptkörper - B1 - Beschichtung Anteil (in %)]]="","",Table1[[#This Row],[Hauptkörper - B1 - Beschichtung Anteil (in %)]])</f>
        <v/>
      </c>
      <c r="LQ126" s="576" t="str">
        <f>IF(Table1[[#This Row],[Hauptkörper - B2 - Art]]="","",VLOOKUP(Table1[[#This Row],[Hauptkörper - B2 - Art]],'DD FD'!B:C,2,FALSE))</f>
        <v/>
      </c>
      <c r="LR126" s="577" t="str">
        <f>IF(Table1[[#This Row],[Hauptkörper - B2 - Fraktion]]="","",VLOOKUP(Table1[[#This Row],[Hauptkörper - B2 - Fraktion]],'DD FD'!H:J,3,FALSE))</f>
        <v/>
      </c>
      <c r="LS126" s="574" t="str">
        <f>IF(Table1[[#This Row],[Hauptkörper - B2 - Gewicht
(in G)]]="","",Table1[[#This Row],[Hauptkörper - B2 - Gewicht
(in G)]])</f>
        <v/>
      </c>
      <c r="LT126" s="574" t="str">
        <f>IF(Table1[[#This Row],[Hauptkörper - B2 - Lizenzierungs-pflichtig? (X=Ja)]]="","",Table1[[#This Row],[Hauptkörper - B2 - Lizenzierungs-pflichtig? (X=Ja)]])</f>
        <v/>
      </c>
      <c r="LU126" s="577" t="str">
        <f>IF(Table1[[#This Row],[Hauptkörper - B2 - Virgin Material]]="","",VLOOKUP(Table1[[#This Row],[Hauptkörper - B2 - Virgin Material]],'DD FD'!AJ:AK,2,FALSE))</f>
        <v/>
      </c>
      <c r="LV126" s="578" t="str">
        <f>IF(Table1[[#This Row],[Hauptkörper - B2 - Virgin Material Anteil (in %)]]="","",Table1[[#This Row],[Hauptkörper - B2 - Virgin Material Anteil (in %)]])</f>
        <v/>
      </c>
      <c r="LW126" s="577" t="str">
        <f>IF(Table1[[#This Row],[Hauptkörper - B2 - Recyceltes Material]]="","",VLOOKUP(Table1[[#This Row],[Hauptkörper - B2 - Recyceltes Material]],'DD FD'!AL:AM,2,FALSE))</f>
        <v/>
      </c>
      <c r="LX126" s="578" t="str">
        <f>IF(Table1[[#This Row],[Hauptkörper - B2 - Recyceltes Material Anteil (in %)]]="","",Table1[[#This Row],[Hauptkörper - B2 - Recyceltes Material Anteil (in %)]])</f>
        <v/>
      </c>
      <c r="LY126" s="577" t="str">
        <f>IF(Table1[[#This Row],[Hauptkörper - B2 - Beschichtung]]="","",VLOOKUP(Table1[[#This Row],[Hauptkörper - B2 - Beschichtung]],'DD FD'!AE:AF,2,FALSE))</f>
        <v/>
      </c>
      <c r="LZ126" s="580" t="str">
        <f>IF(Table1[[#This Row],[Hauptkörper - B2 - Beschichtung Anteil (in %)]]="","",Table1[[#This Row],[Hauptkörper - B2 - Beschichtung Anteil (in %)]])</f>
        <v/>
      </c>
      <c r="MA126" s="576" t="str">
        <f>IF(Table1[[#This Row],[Hauptkörper - B3 - Art]]="","",VLOOKUP(Table1[[#This Row],[Hauptkörper - B3 - Art]],'DD FD'!B:C,2,FALSE))</f>
        <v/>
      </c>
      <c r="MB126" s="577" t="str">
        <f>IF(Table1[[#This Row],[Hauptkörper - B3 - Fraktion]]="","",VLOOKUP(Table1[[#This Row],[Hauptkörper - B3 - Fraktion]],'DD FD'!H:J,3,FALSE))</f>
        <v/>
      </c>
      <c r="MC126" s="574" t="str">
        <f>IF(Table1[[#This Row],[Hauptkörper - B3 - Gewicht
(in G)]]="","",Table1[[#This Row],[Hauptkörper - B3 - Gewicht
(in G)]])</f>
        <v/>
      </c>
      <c r="MD126" s="574" t="str">
        <f>IF(Table1[[#This Row],[Hauptkörper - B3 - Lizenzierungs-pflichtig? (X=Ja)]]="","",Table1[[#This Row],[Hauptkörper - B3 - Lizenzierungs-pflichtig? (X=Ja)]])</f>
        <v/>
      </c>
      <c r="ME126" s="577" t="str">
        <f>IF(Table1[[#This Row],[Hauptkörper - B3 - Virgin Material]]="","",VLOOKUP(Table1[[#This Row],[Hauptkörper - B3 - Virgin Material]],'DD FD'!AJ:AK,2,FALSE))</f>
        <v/>
      </c>
      <c r="MF126" s="578" t="str">
        <f>IF(Table1[[#This Row],[Hauptkörper - B3 - Virgin Material Anteil (in %)]]="","",Table1[[#This Row],[Hauptkörper - B3 - Virgin Material Anteil (in %)]])</f>
        <v/>
      </c>
      <c r="MG126" s="577" t="str">
        <f>IF(Table1[[#This Row],[Hauptkörper - B3 - Recyceltes Material]]="","",VLOOKUP(Table1[[#This Row],[Hauptkörper - B3 - Recyceltes Material]],'DD FD'!AL:AM,2,FALSE))</f>
        <v/>
      </c>
      <c r="MH126" s="578" t="str">
        <f>IF(Table1[[#This Row],[Hauptkörper - B3 - Recyceltes Material Anteil (in %)]]="","",Table1[[#This Row],[Hauptkörper - B3 - Recyceltes Material Anteil (in %)]])</f>
        <v/>
      </c>
      <c r="MI126" s="577" t="str">
        <f>IF(Table1[[#This Row],[Hauptkörper - B3 - Beschichtung]]="","",VLOOKUP(Table1[[#This Row],[Hauptkörper - B3 - Beschichtung]],'DD FD'!AE:AF,2,FALSE))</f>
        <v/>
      </c>
      <c r="MJ126" s="580" t="str">
        <f>IF(Table1[[#This Row],[Hauptkörper - B3 - Beschichtung Anteil (in %)]]="","",Table1[[#This Row],[Hauptkörper - B3 - Beschichtung Anteil (in %)]])</f>
        <v/>
      </c>
      <c r="MK126" s="576" t="str">
        <f>IF(Table1[[#This Row],[Verschluss - B1 - Art]]="","",VLOOKUP(Table1[[#This Row],[Verschluss - B1 - Art]],'DD FD'!D:E,2,FALSE))</f>
        <v/>
      </c>
      <c r="ML126" s="577" t="str">
        <f>IF(Table1[[#This Row],[Verschluss - B1 - Fraktion]]="","",VLOOKUP(Table1[[#This Row],[Verschluss - B1 - Fraktion]],'DD FD'!H:J,3,FALSE))</f>
        <v/>
      </c>
      <c r="MM126" s="574" t="str">
        <f>IF(Table1[[#This Row],[Verschluss - B1 - Gewicht (in G)]]="","",Table1[[#This Row],[Verschluss - B1 - Gewicht (in G)]])</f>
        <v/>
      </c>
      <c r="MN126" s="574" t="str">
        <f>IF(Table1[[#This Row],[Verschluss - B1 - Lizenzierungs-pflichtig? (X=Ja)]]="","",Table1[[#This Row],[Verschluss - B1 - Lizenzierungs-pflichtig? (X=Ja)]])</f>
        <v/>
      </c>
      <c r="MO126" s="574" t="str">
        <f>IF(Table1[[#This Row],[Verschluss - B1 - Trennbar vom Hauptkörper? (X=Ja)]]="","",Table1[[#This Row],[Verschluss - B1 - Trennbar vom Hauptkörper? (X=Ja)]])</f>
        <v/>
      </c>
      <c r="MP126" s="577" t="str">
        <f>IF(Table1[[#This Row],[Verschluss - B1 - Virgin Material]]="","",VLOOKUP(Table1[[#This Row],[Verschluss - B1 - Virgin Material]],'DD FD'!AJ:AK,2,FALSE))</f>
        <v/>
      </c>
      <c r="MQ126" s="578" t="str">
        <f>IF(Table1[[#This Row],[Verschluss - B1 - Virgin Material Anteil (in %)]]="","",Table1[[#This Row],[Verschluss - B1 - Virgin Material Anteil (in %)]])</f>
        <v/>
      </c>
      <c r="MR126" s="577" t="str">
        <f>IF(Table1[[#This Row],[Verschluss - B1 - Recyceltes Material]]="","",VLOOKUP(Table1[[#This Row],[Verschluss - B1 - Recyceltes Material]],'DD FD'!AL:AM,2,FALSE))</f>
        <v/>
      </c>
      <c r="MS126" s="578" t="str">
        <f>IF(Table1[[#This Row],[Verschluss - B1 - Recyceltes Material Anteil (in %)]]="","",Table1[[#This Row],[Verschluss - B1 - Recyceltes Material Anteil (in %)]])</f>
        <v/>
      </c>
      <c r="MT126" s="577" t="str">
        <f>IF(Table1[[#This Row],[Verschluss - B1 - Beschichtung]]="","",VLOOKUP(Table1[[#This Row],[Verschluss - B1 - Beschichtung]],'DD FD'!AE:AF,2,FALSE))</f>
        <v/>
      </c>
      <c r="MU126" s="580" t="str">
        <f>IF(Table1[[#This Row],[Verschluss - B1 - Beschichtung Anteil (in %)]]="","",Table1[[#This Row],[Verschluss - B1 - Beschichtung Anteil (in %)]])</f>
        <v/>
      </c>
      <c r="MV126" s="576" t="str">
        <f>IF(Table1[[#This Row],[Verschluss - B2 - Art]]="","",VLOOKUP(Table1[[#This Row],[Verschluss - B2 - Art]],'DD FD'!D:E,2,FALSE))</f>
        <v/>
      </c>
      <c r="MW126" s="577" t="str">
        <f>IF(Table1[[#This Row],[Verschluss - B2 - Fraktion]]="","",VLOOKUP(Table1[[#This Row],[Verschluss - B2 - Fraktion]],'DD FD'!H:J,3,FALSE))</f>
        <v/>
      </c>
      <c r="MX126" s="574" t="str">
        <f>IF(Table1[[#This Row],[Verschluss - B2 - Gewicht (in G)]]="","",Table1[[#This Row],[Verschluss - B2 - Gewicht (in G)]])</f>
        <v/>
      </c>
      <c r="MY126" s="574" t="str">
        <f>IF(Table1[[#This Row],[Verschluss - B2 - Lizenzierungs-pflichtig? (X=Ja)]]="","",Table1[[#This Row],[Verschluss - B2 - Lizenzierungs-pflichtig? (X=Ja)]])</f>
        <v/>
      </c>
      <c r="MZ126" s="574" t="str">
        <f>IF(Table1[[#This Row],[Verschluss - B2 - Trennbar vom Hauptkörper? (X=Ja)]]="","",Table1[[#This Row],[Verschluss - B2 - Trennbar vom Hauptkörper? (X=Ja)]])</f>
        <v/>
      </c>
      <c r="NA126" s="577" t="str">
        <f>IF(Table1[[#This Row],[Verschluss - B2 - Virgin Material]]="","",VLOOKUP(Table1[[#This Row],[Verschluss - B2 - Virgin Material]],'DD FD'!AJ:AK,2,FALSE))</f>
        <v/>
      </c>
      <c r="NB126" s="578" t="str">
        <f>IF(Table1[[#This Row],[Verschluss - B2 - Virgin Material Anteil (in %)]]="","",Table1[[#This Row],[Verschluss - B2 - Virgin Material Anteil (in %)]])</f>
        <v/>
      </c>
      <c r="NC126" s="577" t="str">
        <f>IF(Table1[[#This Row],[Verschluss - B2 - Recyceltes Material]]="","",VLOOKUP(Table1[[#This Row],[Verschluss - B2 - Recyceltes Material]],'DD FD'!AL:AM,2,FALSE))</f>
        <v/>
      </c>
      <c r="ND126" s="578" t="str">
        <f>IF(Table1[[#This Row],[Verschluss - B2 - Recyceltes Material Anteil (in %)]]="","",Table1[[#This Row],[Verschluss - B2 - Recyceltes Material Anteil (in %)]])</f>
        <v/>
      </c>
      <c r="NE126" s="577" t="str">
        <f>IF(Table1[[#This Row],[Verschluss - B2 - Beschichtung]]="","",VLOOKUP(Table1[[#This Row],[Verschluss - B2 - Beschichtung]],'DD FD'!AE:AF,2,FALSE))</f>
        <v/>
      </c>
      <c r="NF126" s="580" t="str">
        <f>IF(Table1[[#This Row],[Verschluss - B2 - Beschichtung Anteil (in %)]]="","",Table1[[#This Row],[Verschluss - B2 - Beschichtung Anteil (in %)]])</f>
        <v/>
      </c>
      <c r="NG126" s="576" t="str">
        <f>IF(Table1[[#This Row],[Verschluss - B3 - Art]]="","",VLOOKUP(Table1[[#This Row],[Verschluss - B3 - Art]],'DD FD'!D:E,2,FALSE))</f>
        <v/>
      </c>
      <c r="NH126" s="577" t="str">
        <f>IF(Table1[[#This Row],[Verschluss - B3 - Fraktion]]="","",VLOOKUP(Table1[[#This Row],[Verschluss - B3 - Fraktion]],'DD FD'!H:J,3,FALSE))</f>
        <v/>
      </c>
      <c r="NI126" s="574" t="str">
        <f>IF(Table1[[#This Row],[Verschluss - B3 - Gewicht (in G)]]="","",Table1[[#This Row],[Verschluss - B3 - Gewicht (in G)]])</f>
        <v/>
      </c>
      <c r="NJ126" s="574" t="str">
        <f>IF(Table1[[#This Row],[Verschluss - B3 - Lizenzierungs-pflichtig? (X=Ja)]]="","",Table1[[#This Row],[Verschluss - B3 - Lizenzierungs-pflichtig? (X=Ja)]])</f>
        <v/>
      </c>
      <c r="NK126" s="574" t="str">
        <f>IF(Table1[[#This Row],[Verschluss - B3 - Trennbar vom Hauptkörper? (X=Ja)]]="","",Table1[[#This Row],[Verschluss - B3 - Trennbar vom Hauptkörper? (X=Ja)]])</f>
        <v/>
      </c>
      <c r="NL126" s="577" t="str">
        <f>IF(Table1[[#This Row],[Verschluss - B3 - Virgin Material]]="","",VLOOKUP(Table1[[#This Row],[Verschluss - B3 - Virgin Material]],'DD FD'!AJ:AK,2,FALSE))</f>
        <v/>
      </c>
      <c r="NM126" s="578" t="str">
        <f>IF(Table1[[#This Row],[Verschluss - B3 - Virgin Material Anteil (in %)]]="","",Table1[[#This Row],[Verschluss - B3 - Virgin Material Anteil (in %)]])</f>
        <v/>
      </c>
      <c r="NN126" s="577" t="str">
        <f>IF(Table1[[#This Row],[Verschluss - B3 - Recyceltes Material]]="","",VLOOKUP(Table1[[#This Row],[Verschluss - B3 - Recyceltes Material]],'DD FD'!AL:AM,2,FALSE))</f>
        <v/>
      </c>
      <c r="NO126" s="578" t="str">
        <f>IF(Table1[[#This Row],[Verschluss - B3 - Recyceltes Material Anteil (in %)]]="","",Table1[[#This Row],[Verschluss - B3 - Recyceltes Material Anteil (in %)]])</f>
        <v/>
      </c>
      <c r="NP126" s="577" t="str">
        <f>IF(Table1[[#This Row],[Verschluss - B3 - Beschichtung]]="","",VLOOKUP(Table1[[#This Row],[Verschluss - B3 - Beschichtung]],'DD FD'!AE:AF,2,FALSE))</f>
        <v/>
      </c>
      <c r="NQ126" s="580" t="str">
        <f>IF(Table1[[#This Row],[Verschluss - B3 - Beschichtung Anteil (in %)]]="","",Table1[[#This Row],[Verschluss - B3 - Beschichtung Anteil (in %)]])</f>
        <v/>
      </c>
      <c r="NR126" s="576" t="str">
        <f>IF(Table1[[#This Row],[Etikett - B1 - Art]]="","",VLOOKUP(Table1[[#This Row],[Etikett - B1 - Art]],'DD FD'!F:G,2,FALSE))</f>
        <v/>
      </c>
      <c r="NS126" s="577" t="str">
        <f>IF(Table1[[#This Row],[Etikett - B1 - Fraktion]]="","",VLOOKUP(Table1[[#This Row],[Etikett - B1 - Fraktion]],'DD FD'!H:J,3,FALSE))</f>
        <v/>
      </c>
      <c r="NT126" s="574" t="str">
        <f>IF(Table1[[#This Row],[Etikett - B1 - Gewicht (in G)]]="","",Table1[[#This Row],[Etikett - B1 - Gewicht (in G)]])</f>
        <v/>
      </c>
      <c r="NU126" s="574" t="str">
        <f>IF(Table1[[#This Row],[Etikett - B1 - Lizenzierungs-pflichtig? (X=Ja)]]="","",Table1[[#This Row],[Etikett - B1 - Lizenzierungs-pflichtig? (X=Ja)]])</f>
        <v/>
      </c>
      <c r="NV126" s="574" t="str">
        <f>IF(Table1[[#This Row],[Etikett - B1 - Trennbar vom Hauptkörper? (X=Ja)]]="","",Table1[[#This Row],[Etikett - B1 - Trennbar vom Hauptkörper? (X=Ja)]])</f>
        <v/>
      </c>
      <c r="NW126" s="577" t="str">
        <f>IF(Table1[[#This Row],[Etikett - B1 - Virgin Material]]="","",VLOOKUP(Table1[[#This Row],[Etikett - B1 - Virgin Material]],'DD FD'!AJ:AK,2,FALSE))</f>
        <v/>
      </c>
      <c r="NX126" s="578" t="str">
        <f>IF(Table1[[#This Row],[Etikett - B1 - Virgin Material Anteil (in %)]]="","",Table1[[#This Row],[Etikett - B1 - Virgin Material Anteil (in %)]])</f>
        <v/>
      </c>
      <c r="NY126" s="577" t="str">
        <f>IF(Table1[[#This Row],[Etikett - B1 - Recyceltes Material]]="","",VLOOKUP(Table1[[#This Row],[Etikett - B1 - Recyceltes Material]],'DD FD'!AL:AM,2,FALSE))</f>
        <v/>
      </c>
      <c r="NZ126" s="578" t="str">
        <f>IF(Table1[[#This Row],[Etikett - B1 - Recyceltes Material Anteil (in %)]]="","",Table1[[#This Row],[Etikett - B1 - Recyceltes Material Anteil (in %)]])</f>
        <v/>
      </c>
      <c r="OA126" s="577" t="str">
        <f>IF(Table1[[#This Row],[Etikett - B1 - Beschichtung]]="","",VLOOKUP(Table1[[#This Row],[Etikett - B1 - Beschichtung]],'DD FD'!AE:AF,2,FALSE))</f>
        <v/>
      </c>
      <c r="OB126" s="580" t="str">
        <f>IF(Table1[[#This Row],[Etikett - B1 - Beschichtung Anteil (in %)]]="","",Table1[[#This Row],[Etikett - B1 - Beschichtung Anteil (in %)]])</f>
        <v/>
      </c>
      <c r="OC126" s="576" t="str">
        <f>IF(Table1[[#This Row],[Etikett - B2 - Art]]="","",VLOOKUP(Table1[[#This Row],[Etikett - B2 - Art]],'DD FD'!F:G,2,FALSE))</f>
        <v/>
      </c>
      <c r="OD126" s="577" t="str">
        <f>IF(Table1[[#This Row],[Etikett - B2 - Fraktion]]="","",VLOOKUP(Table1[[#This Row],[Etikett - B2 - Fraktion]],'DD FD'!H:J,3,FALSE))</f>
        <v/>
      </c>
      <c r="OE126" s="574" t="str">
        <f>IF(Table1[[#This Row],[Etikett - B2 - Gewicht (in G)]]="","",Table1[[#This Row],[Etikett - B2 - Gewicht (in G)]])</f>
        <v/>
      </c>
      <c r="OF126" s="574" t="str">
        <f>IF(Table1[[#This Row],[Etikett - B2 - Lizenzierungs-pflichtig? (X=Ja)]]="","",Table1[[#This Row],[Etikett - B2 - Lizenzierungs-pflichtig? (X=Ja)]])</f>
        <v/>
      </c>
      <c r="OG126" s="574" t="str">
        <f>IF(Table1[[#This Row],[Etikett - B2 - Trennbar vom Hauptkörper? (X=Ja)]]="","",Table1[[#This Row],[Etikett - B2 - Trennbar vom Hauptkörper? (X=Ja)]])</f>
        <v/>
      </c>
      <c r="OH126" s="577" t="str">
        <f>IF(Table1[[#This Row],[Etikett - B2 - Virgin Material]]="","",VLOOKUP(Table1[[#This Row],[Etikett - B2 - Virgin Material]],'DD FD'!AJ:AK,2,FALSE))</f>
        <v/>
      </c>
      <c r="OI126" s="578" t="str">
        <f>IF(Table1[[#This Row],[Etikett - B2 - Virgin Material Anteil (in %)]]="","",Table1[[#This Row],[Etikett - B2 - Virgin Material Anteil (in %)]])</f>
        <v/>
      </c>
      <c r="OJ126" s="577" t="str">
        <f>IF(Table1[[#This Row],[Etikett - B2 - Recyceltes Material]]="","",VLOOKUP(Table1[[#This Row],[Etikett - B2 - Recyceltes Material]],'DD FD'!AL:AM,2,FALSE))</f>
        <v/>
      </c>
      <c r="OK126" s="578" t="str">
        <f>IF(Table1[[#This Row],[Etikett - B2 - Recyceltes Material Anteil (in %)]]="","",Table1[[#This Row],[Etikett - B2 - Recyceltes Material Anteil (in %)]])</f>
        <v/>
      </c>
      <c r="OL126" s="577" t="str">
        <f>IF(Table1[[#This Row],[Etikett - B2 - Beschichtung]]="","",VLOOKUP(Table1[[#This Row],[Etikett - B2 - Beschichtung]],'DD FD'!AE:AF,2,FALSE))</f>
        <v/>
      </c>
      <c r="OM126" s="580" t="str">
        <f>IF(Table1[[#This Row],[Etikett - B2 - Beschichtung Anteil (in %)]]="","",Table1[[#This Row],[Etikett - B2 - Beschichtung Anteil (in %)]])</f>
        <v/>
      </c>
      <c r="ON126" s="576" t="str">
        <f>IF(Table1[[#This Row],[Etikett - B3 - Art]]="","",VLOOKUP(Table1[[#This Row],[Etikett - B3 - Art]],'DD FD'!F:G,2,FALSE))</f>
        <v/>
      </c>
      <c r="OO126" s="577" t="str">
        <f>IF(Table1[[#This Row],[Etikett - B3 - Fraktion]]="","",VLOOKUP(Table1[[#This Row],[Etikett - B3 - Fraktion]],'DD FD'!H:J,3,FALSE))</f>
        <v/>
      </c>
      <c r="OP126" s="574" t="str">
        <f>IF(Table1[[#This Row],[Etikett - B3 - Gewicht (in G)]]="","",Table1[[#This Row],[Etikett - B3 - Gewicht (in G)]])</f>
        <v/>
      </c>
      <c r="OQ126" s="574" t="str">
        <f>IF(Table1[[#This Row],[Etikett - B3 - Lizenzierungs-pflichtig? (X=Ja)]]="","",Table1[[#This Row],[Etikett - B3 - Lizenzierungs-pflichtig? (X=Ja)]])</f>
        <v/>
      </c>
      <c r="OR126" s="574" t="str">
        <f>IF(Table1[[#This Row],[Etikett - B3 - Trennbar vom Hauptkörper? (X=Ja)]]="","",Table1[[#This Row],[Etikett - B3 - Trennbar vom Hauptkörper? (X=Ja)]])</f>
        <v/>
      </c>
      <c r="OS126" s="577" t="str">
        <f>IF(Table1[[#This Row],[Etikett - B3 - Virgin Material]]="","",VLOOKUP(Table1[[#This Row],[Etikett - B3 - Virgin Material]],'DD FD'!AJ:AK,2,FALSE))</f>
        <v/>
      </c>
      <c r="OT126" s="578" t="str">
        <f>IF(Table1[[#This Row],[Etikett - B3 - Virgin Material Anteil (in %)]]="","",Table1[[#This Row],[Etikett - B3 - Virgin Material Anteil (in %)]])</f>
        <v/>
      </c>
      <c r="OU126" s="577" t="str">
        <f>IF(Table1[[#This Row],[Etikett - B3 - Recyceltes Material]]="","",VLOOKUP(Table1[[#This Row],[Etikett - B3 - Recyceltes Material]],'DD FD'!AL:AM,2,FALSE))</f>
        <v/>
      </c>
      <c r="OV126" s="578" t="str">
        <f>IF(Table1[[#This Row],[Etikett - B3 - Recyceltes Material Anteil (in %)]]="","",Table1[[#This Row],[Etikett - B3 - Recyceltes Material Anteil (in %)]])</f>
        <v/>
      </c>
      <c r="OW126" s="577" t="str">
        <f>IF(Table1[[#This Row],[Etikett - B3 - Beschichtung]]="","",VLOOKUP(Table1[[#This Row],[Etikett - B3 - Beschichtung]],'DD FD'!AE:AF,2,FALSE))</f>
        <v/>
      </c>
      <c r="OX126" s="613" t="str">
        <f>IF(Table1[[#This Row],[Etikett - B3 - Beschichtung Anteil (in %)]]="","",Table1[[#This Row],[Etikett - B3 - Beschichtung Anteil (in %)]])</f>
        <v/>
      </c>
      <c r="OY126" s="618">
        <f>ROUNDUP(SUM(
IF(AND(LH126='DD FD'!$J$7,LJ126='DD FD'!$AI$3),LI126,0),
IF(AND(LR126='DD FD'!$J$7,LT126='DD FD'!$AI$3),LS126,0),
IF(AND(MB126='DD FD'!$J$7,MD126='DD FD'!$AI$3),MC126,0),
IF(AND(ML126='DD FD'!$J$7,MN126='DD FD'!$AI$3),MM126,0),
IF(AND(MW126='DD FD'!$J$7,MY126='DD FD'!$AI$3),MX126,0),
IF(AND(NH126='DD FD'!$J$7,NJ126='DD FD'!$AI$3),NI126,0),
IF(AND(NS126='DD FD'!$J$7,NU126='DD FD'!$AI$3),NT126,0),
IF(AND(OD126='DD FD'!$J$7,OF126='DD FD'!$AI$3),OE126,0),
IF(AND(OO126='DD FD'!$J$7,OQ126='DD FD'!$AI$3),OP126,0),
),2)</f>
        <v>0</v>
      </c>
      <c r="OZ126" s="617">
        <f>ROUNDUP(SUM(
IF(AND(LH126='DD FD'!$J$6,LJ126='DD FD'!$AI$3),LI126,0),
IF(AND(LR126='DD FD'!$J$6,LT126='DD FD'!$AI$3),LS126,0),
IF(AND(MB126='DD FD'!$J$6,MD126='DD FD'!$AI$3),MC126,0),
IF(AND(ML126='DD FD'!$J$6,MN126='DD FD'!$AI$3),MM126,0),
IF(AND(MW126='DD FD'!$J$6,MY126='DD FD'!$AI$3),MX126,0),
IF(AND(NH126='DD FD'!$J$6,NJ126='DD FD'!$AI$3),NI126,0),
IF(AND(NS126='DD FD'!$J$6,NU126='DD FD'!$AI$3),NT126,0),
IF(AND(OD126='DD FD'!$J$6,OF126='DD FD'!$AI$3),OE126,0),
IF(AND(OO126='DD FD'!$J$6,OQ126='DD FD'!$AI$3),OP126,0),
),2)</f>
        <v>0</v>
      </c>
      <c r="PA126" s="617">
        <f>ROUNDUP(SUM(
IF(AND(LH126='DD FD'!$J$10,LJ126='DD FD'!$AI$3),LI126,0),
IF(AND(LR126='DD FD'!$J$10,LT126='DD FD'!$AI$3),LS126,0),
IF(AND(MB126='DD FD'!$J$10,MD126='DD FD'!$AI$3),MC126,0),
IF(AND(ML126='DD FD'!$J$10,MN126='DD FD'!$AI$3),MM126,0),
IF(AND(MW126='DD FD'!$J$10,MY126='DD FD'!$AI$3),MX126,0),
IF(AND(NH126='DD FD'!$J$10,NJ126='DD FD'!$AI$3),NI126,0),
IF(AND(NS126='DD FD'!$J$10,NU126='DD FD'!$AI$3),NT126,0),
IF(AND(OD126='DD FD'!$J$10,OF126='DD FD'!$AI$3),OE126,0),
IF(AND(OO126='DD FD'!$J$10,OQ126='DD FD'!$AI$3),OP126,0),
),2)</f>
        <v>0</v>
      </c>
      <c r="PB126" s="617">
        <f>ROUNDUP(SUM(
IF(AND(LH126='DD FD'!$J$8,LJ126='DD FD'!$AI$3),LI126,0),
IF(AND(LR126='DD FD'!$J$8,LT126='DD FD'!$AI$3),LS126,0),
IF(AND(MB126='DD FD'!$J$8,MD126='DD FD'!$AI$3),MC126,0),
IF(AND(ML126='DD FD'!$J$8,MN126='DD FD'!$AI$3),MM126,0),
IF(AND(MW126='DD FD'!$J$8,MY126='DD FD'!$AI$3),MX126,0),
IF(AND(NH126='DD FD'!$J$8,NJ126='DD FD'!$AI$3),NI126,0),
IF(AND(NS126='DD FD'!$J$8,NU126='DD FD'!$AI$3),NT126,0),
IF(AND(OD126='DD FD'!$J$8,OF126='DD FD'!$AI$3),OE126,0),
IF(AND(OO126='DD FD'!$J$8,OQ126='DD FD'!$AI$3),OP126,0),
),2)</f>
        <v>0</v>
      </c>
      <c r="PC126" s="617">
        <f>ROUNDUP(SUM(
IF(AND(LH126='DD FD'!$J$5,LJ126='DD FD'!$AI$3),LI126,0),
IF(AND(LR126='DD FD'!$J$5,LT126='DD FD'!$AI$3),LS126,0),
IF(AND(MB126='DD FD'!$J$5,MD126='DD FD'!$AI$3),MC126,0),
IF(AND(ML126='DD FD'!$J$5,MN126='DD FD'!$AI$3),MM126,0),
IF(AND(MW126='DD FD'!$J$5,MY126='DD FD'!$AI$3),MX126,0),
IF(AND(NH126='DD FD'!$J$5,NJ126='DD FD'!$AI$3),NI126,0),
IF(AND(NS126='DD FD'!$J$5,NU126='DD FD'!$AI$3),NT126,0),
IF(AND(OD126='DD FD'!$J$5,OF126='DD FD'!$AI$3),OE126,0),
IF(AND(OO126='DD FD'!$J$5,OQ126='DD FD'!$AI$3),OP126,0),
),2)</f>
        <v>0</v>
      </c>
      <c r="PD126" s="617">
        <f>ROUNDUP(SUM(
IF(AND(LH126='DD FD'!$J$9,LJ126='DD FD'!$AI$3),LI126,0),
IF(AND(LR126='DD FD'!$J$9,LT126='DD FD'!$AI$3),LS126,0),
IF(AND(MB126='DD FD'!$J$9,MD126='DD FD'!$AI$3),MC126,0),
IF(AND(ML126='DD FD'!$J$9,MN126='DD FD'!$AI$3),MM126,0),
IF(AND(MW126='DD FD'!$J$9,MY126='DD FD'!$AI$3),MX126,0),
IF(AND(NH126='DD FD'!$J$9,NJ126='DD FD'!$AI$3),NI126,0),
IF(AND(NS126='DD FD'!$J$9,NU126='DD FD'!$AI$3),NT126,0),
IF(AND(OD126='DD FD'!$J$9,OF126='DD FD'!$AI$3),OE126,0),
IF(AND(OO126='DD FD'!$J$9,OQ126='DD FD'!$AI$3),OP126,0),
),2)</f>
        <v>0</v>
      </c>
      <c r="PE126" s="617">
        <f>ROUNDUP(SUM(
IF(AND(LH126='DD FD'!$J$4,LJ126='DD FD'!$AI$3),LI126,0),
IF(AND(LR126='DD FD'!$J$4,LT126='DD FD'!$AI$3),LS126,0),
IF(AND(MB126='DD FD'!$J$4,MD126='DD FD'!$AI$3),MC126,0),
IF(AND(ML126='DD FD'!$J$4,MN126='DD FD'!$AI$3),MM126,0),
IF(AND(MW126='DD FD'!$J$4,MY126='DD FD'!$AI$3),MX126,0),
IF(AND(NH126='DD FD'!$J$4,NJ126='DD FD'!$AI$3),NI126,0),
IF(AND(NS126='DD FD'!$J$4,NU126='DD FD'!$AI$3),NT126,0),
IF(AND(OD126='DD FD'!$J$4,OF126='DD FD'!$AI$3),OE126,0),
IF(AND(OO126='DD FD'!$J$4,OQ126='DD FD'!$AI$3),OP126,0),
),2)</f>
        <v>0</v>
      </c>
      <c r="PF126" s="619">
        <f>ROUNDUP(SUM(
IF(AND(LH126='DD FD'!$J$11,LJ126='DD FD'!$AI$3),LI126,0),
IF(AND(LR126='DD FD'!$J$11,LT126='DD FD'!$AI$3),LS126,0),
IF(AND(MB126='DD FD'!$J$11,MD126='DD FD'!$AI$3),MC126,0),
IF(AND(ML126='DD FD'!$J$11,MN126='DD FD'!$AI$3),MM126,0),
IF(AND(MW126='DD FD'!$J$11,MY126='DD FD'!$AI$3),MX126,0),
IF(AND(NH126='DD FD'!$J$11,NJ126='DD FD'!$AI$3),NI126,0),
IF(AND(NS126='DD FD'!$J$11,NU126='DD FD'!$AI$3),NT126,0),
IF(AND(OD126='DD FD'!$J$11,OF126='DD FD'!$AI$3),OE126,0),
IF(AND(OO126='DD FD'!$J$11,OQ126='DD FD'!$AI$3),OP126,0),
),2)</f>
        <v>0</v>
      </c>
    </row>
    <row r="127" spans="1:422">
      <c r="A127" s="806"/>
      <c r="B127" s="934"/>
      <c r="C127" s="247"/>
      <c r="D127" s="842"/>
      <c r="E127" s="247"/>
      <c r="F127" s="158"/>
      <c r="G127" s="710"/>
      <c r="H127" s="712"/>
      <c r="I127" s="936"/>
      <c r="J127" s="803"/>
      <c r="K127" s="150"/>
      <c r="L127" s="146" t="str">
        <f t="shared" si="27"/>
        <v/>
      </c>
      <c r="M127" s="501" t="str">
        <f t="shared" si="44"/>
        <v/>
      </c>
      <c r="N127" s="504"/>
      <c r="O127" s="113" t="str">
        <f t="shared" si="45"/>
        <v/>
      </c>
      <c r="P127" s="114" t="str">
        <f t="shared" si="28"/>
        <v/>
      </c>
      <c r="Q127" s="152"/>
      <c r="R127" s="152"/>
      <c r="S127" s="115" t="str">
        <f t="shared" si="46"/>
        <v/>
      </c>
      <c r="T127" s="159"/>
      <c r="U127" s="159"/>
      <c r="V127" s="157"/>
      <c r="W127" s="157"/>
      <c r="X127" s="157"/>
      <c r="Y127" s="772"/>
      <c r="Z127" s="158"/>
      <c r="AA127" s="144"/>
      <c r="AB127" s="112"/>
      <c r="AC127" s="153"/>
      <c r="AD127" s="153"/>
      <c r="AE127" s="153"/>
      <c r="AF127" s="153"/>
      <c r="AG127" s="153"/>
      <c r="AH127" s="153"/>
      <c r="AI127" s="152"/>
      <c r="AJ127" s="158"/>
      <c r="AK127" s="158"/>
      <c r="AL127" s="158"/>
      <c r="AM127" s="116" t="str">
        <f t="shared" si="47"/>
        <v/>
      </c>
      <c r="AN127" s="116" t="str">
        <f t="shared" si="48"/>
        <v/>
      </c>
      <c r="AO127" s="324"/>
      <c r="AP127" s="503"/>
      <c r="AQ127" s="487" t="str">
        <f t="shared" si="49"/>
        <v/>
      </c>
      <c r="AR127" s="113" t="str">
        <f t="shared" si="29"/>
        <v/>
      </c>
      <c r="AS127" s="113" t="str">
        <f t="shared" si="30"/>
        <v/>
      </c>
      <c r="AT127" s="113" t="str">
        <f t="shared" si="31"/>
        <v/>
      </c>
      <c r="AU127" s="113" t="str">
        <f t="shared" si="32"/>
        <v/>
      </c>
      <c r="AV127" s="159"/>
      <c r="AW127" s="157"/>
      <c r="AX127" s="157"/>
      <c r="AY127" s="157"/>
      <c r="AZ127" s="157"/>
      <c r="BA127" s="116" t="str">
        <f t="shared" si="33"/>
        <v/>
      </c>
      <c r="BB127" s="316"/>
      <c r="BC127" s="116" t="str">
        <f t="shared" si="34"/>
        <v/>
      </c>
      <c r="BD127" s="133" t="str">
        <f t="shared" si="35"/>
        <v/>
      </c>
      <c r="BE127" s="157"/>
      <c r="BF127" s="1180"/>
      <c r="BG127" s="1180"/>
      <c r="BH127" s="158"/>
      <c r="BI127" s="490"/>
      <c r="BJ127" s="514" t="str">
        <f t="shared" si="50"/>
        <v/>
      </c>
      <c r="BK127" s="789"/>
      <c r="BL127" s="116" t="str">
        <f t="shared" si="51"/>
        <v/>
      </c>
      <c r="BM127" s="144"/>
      <c r="BN127" s="144"/>
      <c r="BO127" s="144"/>
      <c r="BP127" s="790"/>
      <c r="BQ127" s="790"/>
      <c r="BR127" s="790"/>
      <c r="BS127" s="116" t="str">
        <f t="shared" si="36"/>
        <v/>
      </c>
      <c r="BT127" s="790"/>
      <c r="BU127" s="808" t="str">
        <f t="shared" si="37"/>
        <v/>
      </c>
      <c r="BV127" s="791"/>
      <c r="BW127" s="144"/>
      <c r="BX127" s="20"/>
      <c r="BY127" s="20"/>
      <c r="BZ127" s="20"/>
      <c r="CA127" s="792"/>
      <c r="CB127" s="1201"/>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144"/>
      <c r="DF127" s="144"/>
      <c r="DG127" s="144"/>
      <c r="DH127" s="144"/>
      <c r="DI127" s="144"/>
      <c r="DJ127" s="144"/>
      <c r="DK127" s="144"/>
      <c r="DL127" s="144"/>
      <c r="DM127" s="144"/>
      <c r="DN127" s="144"/>
      <c r="DO127" s="144"/>
      <c r="DP127" s="144"/>
      <c r="DQ127" s="144"/>
      <c r="DR127" s="144"/>
      <c r="DS127" s="144"/>
      <c r="DT127" s="144"/>
      <c r="DU127" s="144"/>
      <c r="DV127" s="144"/>
      <c r="DW127" s="144"/>
      <c r="DX127" s="144"/>
      <c r="DY127" s="144"/>
      <c r="DZ127" s="144"/>
      <c r="EA127" s="144"/>
      <c r="EB127" s="144"/>
      <c r="EC127" s="144"/>
      <c r="ED127" s="782" t="str">
        <f t="shared" si="52"/>
        <v/>
      </c>
      <c r="EE127" s="519"/>
      <c r="EF127" s="793"/>
      <c r="EG127" s="519"/>
      <c r="EH127" s="794"/>
      <c r="EI127" s="790"/>
      <c r="EJ127" s="794"/>
      <c r="EK127" s="794"/>
      <c r="EL127" s="790"/>
      <c r="EM127" s="790"/>
      <c r="EN127" s="790"/>
      <c r="EO127" s="112" t="str">
        <f t="shared" si="38"/>
        <v/>
      </c>
      <c r="EP127" s="790"/>
      <c r="EQ127" s="488" t="str">
        <f t="shared" si="39"/>
        <v/>
      </c>
      <c r="ER127" s="1100"/>
      <c r="ES127" s="1099" t="str">
        <f t="shared" si="53"/>
        <v/>
      </c>
      <c r="ET127" s="525"/>
      <c r="EU127" s="148"/>
      <c r="EV127" s="148"/>
      <c r="EW127" s="148"/>
      <c r="EX127" s="148"/>
      <c r="EY127" s="148"/>
      <c r="EZ127" s="148"/>
      <c r="FA127" s="148"/>
      <c r="FB127" s="148"/>
      <c r="FC127" s="148"/>
      <c r="FD127" s="148"/>
      <c r="FE127" s="148"/>
      <c r="FF127" s="148"/>
      <c r="FG127" s="148"/>
      <c r="FH127" s="148"/>
      <c r="FI127" s="528"/>
      <c r="FJ127" s="513" t="str">
        <f t="shared" si="40"/>
        <v/>
      </c>
      <c r="FK127" s="158"/>
      <c r="FL127" s="850"/>
      <c r="FM127" s="850"/>
      <c r="FN127" s="850"/>
      <c r="FO127" s="850"/>
      <c r="FP127" s="850"/>
      <c r="FQ127" s="850"/>
      <c r="FR127" s="157"/>
      <c r="FS127" s="143"/>
      <c r="FT127" s="143"/>
      <c r="FU127" s="847" t="str">
        <f t="shared" si="41"/>
        <v/>
      </c>
      <c r="FV127" s="555"/>
      <c r="FW127" s="523" t="str">
        <f>IF(Table1[[#This Row],[Nonfood Inhaltstoffe - Komponente]]="","",VLOOKUP(Table1[[#This Row],[Nonfood Inhaltstoffe - Komponente]],'Dropdown Auswahl'!BJ:BK,2,FALSE))</f>
        <v/>
      </c>
      <c r="FX127" s="1013"/>
      <c r="FY127" s="1011" t="str">
        <f t="shared" si="42"/>
        <v/>
      </c>
      <c r="FZ127" s="152"/>
      <c r="GA127" s="152"/>
      <c r="GB127" s="152"/>
      <c r="GC127" s="529" t="str">
        <f t="shared" si="43"/>
        <v/>
      </c>
      <c r="GG127" s="21"/>
      <c r="GH127" s="21"/>
      <c r="GI127" s="1019"/>
      <c r="GJ127" s="1016" t="str">
        <f>IF(Table1[[#This Row],[Global Trade Item Number (GTIN)]]="","",Table1[[#This Row],[Global Trade Item Number (GTIN)]])</f>
        <v/>
      </c>
      <c r="GK127" s="555" t="str">
        <f>IF(Table1[[#This Row],[WAWI-Nr./ Kreditoren-Nummer
(ASDV)]]&lt;&gt;"",Table1[[#This Row],[WAWI-Nr./ Kreditoren-Nummer
(ASDV)]],"")</f>
        <v/>
      </c>
      <c r="GL127" s="165"/>
      <c r="GM127" s="165"/>
      <c r="GN127" s="165"/>
      <c r="GO127" s="485"/>
      <c r="GP127" s="534"/>
      <c r="GQ127" s="533"/>
      <c r="GR127" s="486"/>
      <c r="GS127" s="486"/>
      <c r="GT127" s="486"/>
      <c r="GU127" s="486"/>
      <c r="GV127" s="486"/>
      <c r="GW127" s="542"/>
      <c r="GX127" s="538"/>
      <c r="GY127" s="144"/>
      <c r="GZ127" s="480"/>
      <c r="HA127" s="158"/>
      <c r="HB127" s="480"/>
      <c r="HC127" s="480"/>
      <c r="HD127" s="480"/>
      <c r="HE127" s="480"/>
      <c r="HF127" s="480"/>
      <c r="HG127" s="480"/>
      <c r="HH127" s="538"/>
      <c r="HI127" s="480"/>
      <c r="HJ127" s="480"/>
      <c r="HK127" s="480"/>
      <c r="HL127" s="480"/>
      <c r="HM127" s="480"/>
      <c r="HN127" s="480"/>
      <c r="HO127" s="480"/>
      <c r="HP127" s="480"/>
      <c r="HQ127" s="480"/>
      <c r="HR127" s="538"/>
      <c r="HS127" s="480"/>
      <c r="HT127" s="480"/>
      <c r="HU127" s="480"/>
      <c r="HV127" s="480"/>
      <c r="HW127" s="480"/>
      <c r="HX127" s="480"/>
      <c r="HY127" s="480"/>
      <c r="HZ127" s="480"/>
      <c r="IA127" s="480"/>
      <c r="IB127" s="538"/>
      <c r="IC127" s="480"/>
      <c r="ID127" s="480"/>
      <c r="IE127" s="480"/>
      <c r="IF127" s="480"/>
      <c r="IG127" s="480"/>
      <c r="IH127" s="480"/>
      <c r="II127" s="480"/>
      <c r="IJ127" s="480"/>
      <c r="IK127" s="480"/>
      <c r="IL127" s="480"/>
      <c r="IM127" s="538"/>
      <c r="IN127" s="480"/>
      <c r="IO127" s="480"/>
      <c r="IP127" s="480"/>
      <c r="IQ127" s="480"/>
      <c r="IR127" s="480"/>
      <c r="IS127" s="480"/>
      <c r="IT127" s="480"/>
      <c r="IU127" s="480"/>
      <c r="IV127" s="480"/>
      <c r="IW127" s="480"/>
      <c r="IX127" s="538"/>
      <c r="IY127" s="480"/>
      <c r="IZ127" s="480"/>
      <c r="JA127" s="480"/>
      <c r="JB127" s="480"/>
      <c r="JC127" s="480"/>
      <c r="JD127" s="480"/>
      <c r="JE127" s="480"/>
      <c r="JF127" s="480"/>
      <c r="JG127" s="480"/>
      <c r="JH127" s="480"/>
      <c r="JI127" s="538"/>
      <c r="JJ127" s="480"/>
      <c r="JK127" s="480"/>
      <c r="JL127" s="480"/>
      <c r="JM127" s="480"/>
      <c r="JN127" s="480"/>
      <c r="JO127" s="480"/>
      <c r="JP127" s="480"/>
      <c r="JQ127" s="480"/>
      <c r="JR127" s="480"/>
      <c r="JS127" s="590"/>
      <c r="JT127" s="538"/>
      <c r="JU127" s="480"/>
      <c r="JV127" s="480"/>
      <c r="JW127" s="480"/>
      <c r="JX127" s="480"/>
      <c r="JY127" s="480"/>
      <c r="JZ127" s="480"/>
      <c r="KA127" s="480"/>
      <c r="KB127" s="480"/>
      <c r="KC127" s="480"/>
      <c r="KD127" s="480"/>
      <c r="KE127" s="538"/>
      <c r="KF127" s="480"/>
      <c r="KG127" s="480"/>
      <c r="KH127" s="480"/>
      <c r="KI127" s="480"/>
      <c r="KJ127" s="480"/>
      <c r="KK127" s="480"/>
      <c r="KL127" s="480"/>
      <c r="KM127" s="480"/>
      <c r="KN127" s="480"/>
      <c r="KO127" s="480"/>
      <c r="KR127" s="568" t="str">
        <f>IF(Table1[[#This Row],[GTIN]]&lt;&gt;"",Table1[[#This Row],[GTIN]],"")</f>
        <v/>
      </c>
      <c r="KS127" s="569" t="str">
        <f>Table1[[#This Row],[Kreditor]]</f>
        <v/>
      </c>
      <c r="KT127" s="570" t="str">
        <f>IF(Table1[[#This Row],[Gültig ab (Datum)]]&lt;&gt;"",Table1[[#This Row],[Gültig ab (Datum)]],"")</f>
        <v/>
      </c>
      <c r="KU127" s="570"/>
      <c r="KV127" s="583" t="str">
        <f>IF(Table1[[#This Row],[Artikel verpackt? 
(X=Ja)]]="","",Table1[[#This Row],[Artikel verpackt? 
(X=Ja)]])</f>
        <v/>
      </c>
      <c r="KW127" s="571" t="str">
        <f>IF(Table1[[#This Row],[Verpackung recyclingfähig?
(X=Ja)]]="","",Table1[[#This Row],[Verpackung recyclingfähig?
(X=Ja)]])</f>
        <v/>
      </c>
      <c r="KX127" s="572"/>
      <c r="KY127" s="573"/>
      <c r="KZ127" s="574"/>
      <c r="LA127" s="574"/>
      <c r="LB127" s="574"/>
      <c r="LC127" s="574"/>
      <c r="LD127" s="574"/>
      <c r="LE127" s="574"/>
      <c r="LF127" s="575"/>
      <c r="LG127" s="576" t="str">
        <f>IF(Table1[[#This Row],[Hauptkörper - B1 - Art]]="","",VLOOKUP(Table1[[#This Row],[Hauptkörper - B1 - Art]],'DD FD'!B:C,2,FALSE))</f>
        <v/>
      </c>
      <c r="LH127" s="577" t="str">
        <f>IF(Table1[[#This Row],[Hauptkörper - B1 - Fraktion]]="","",VLOOKUP(Table1[[#This Row],[Hauptkörper - B1 - Fraktion]],'DD FD'!H:J,3,FALSE))</f>
        <v/>
      </c>
      <c r="LI127" s="574" t="str">
        <f>IF(Table1[[#This Row],[Hauptkörper - B1 - Gewicht
(in G)]]="","",Table1[[#This Row],[Hauptkörper - B1 - Gewicht
(in G)]])</f>
        <v/>
      </c>
      <c r="LJ127" s="574" t="str">
        <f>IF(Table1[[#This Row],[Hauptkörper - B1 - Lizenzierungs-pflichtig? (X=Ja)]]="","",Table1[[#This Row],[Hauptkörper - B1 - Lizenzierungs-pflichtig? (X=Ja)]])</f>
        <v/>
      </c>
      <c r="LK127" s="577" t="str">
        <f>IF(Table1[[#This Row],[Hauptkörper - B1 - Virgin Material]]="","",VLOOKUP(Table1[[#This Row],[Hauptkörper - B1 - Virgin Material]],'DD FD'!AJ:AK,2,FALSE))</f>
        <v/>
      </c>
      <c r="LL127" s="578" t="str">
        <f>IF(Table1[[#This Row],[Hauptkörper - B1 - Virgin Material Anteil (in %)]]="","",Table1[[#This Row],[Hauptkörper - B1 - Virgin Material Anteil (in %)]])</f>
        <v/>
      </c>
      <c r="LM127" s="577" t="str">
        <f>IF(Table1[[#This Row],[Hauptkörper - B1 - Recyceltes Material]]="","",VLOOKUP(Table1[[#This Row],[Hauptkörper - B1 - Recyceltes Material]],'DD FD'!AL:AM,2,FALSE))</f>
        <v/>
      </c>
      <c r="LN127" s="578" t="str">
        <f>IF(Table1[[#This Row],[Hauptkörper - B1 - Recyceltes Material Anteil (in %)]]="","",Table1[[#This Row],[Hauptkörper - B1 - Recyceltes Material Anteil (in %)]])</f>
        <v/>
      </c>
      <c r="LO127" s="579" t="str">
        <f>IF(Table1[[#This Row],[Hauptkörper - B1 - Beschichtung]]="","",VLOOKUP(Table1[[#This Row],[Hauptkörper - B1 - Beschichtung]],'DD FD'!AE:AF,2,FALSE))</f>
        <v/>
      </c>
      <c r="LP127" s="580" t="str">
        <f>IF(Table1[[#This Row],[Hauptkörper - B1 - Beschichtung Anteil (in %)]]="","",Table1[[#This Row],[Hauptkörper - B1 - Beschichtung Anteil (in %)]])</f>
        <v/>
      </c>
      <c r="LQ127" s="576" t="str">
        <f>IF(Table1[[#This Row],[Hauptkörper - B2 - Art]]="","",VLOOKUP(Table1[[#This Row],[Hauptkörper - B2 - Art]],'DD FD'!B:C,2,FALSE))</f>
        <v/>
      </c>
      <c r="LR127" s="577" t="str">
        <f>IF(Table1[[#This Row],[Hauptkörper - B2 - Fraktion]]="","",VLOOKUP(Table1[[#This Row],[Hauptkörper - B2 - Fraktion]],'DD FD'!H:J,3,FALSE))</f>
        <v/>
      </c>
      <c r="LS127" s="574" t="str">
        <f>IF(Table1[[#This Row],[Hauptkörper - B2 - Gewicht
(in G)]]="","",Table1[[#This Row],[Hauptkörper - B2 - Gewicht
(in G)]])</f>
        <v/>
      </c>
      <c r="LT127" s="574" t="str">
        <f>IF(Table1[[#This Row],[Hauptkörper - B2 - Lizenzierungs-pflichtig? (X=Ja)]]="","",Table1[[#This Row],[Hauptkörper - B2 - Lizenzierungs-pflichtig? (X=Ja)]])</f>
        <v/>
      </c>
      <c r="LU127" s="577" t="str">
        <f>IF(Table1[[#This Row],[Hauptkörper - B2 - Virgin Material]]="","",VLOOKUP(Table1[[#This Row],[Hauptkörper - B2 - Virgin Material]],'DD FD'!AJ:AK,2,FALSE))</f>
        <v/>
      </c>
      <c r="LV127" s="578" t="str">
        <f>IF(Table1[[#This Row],[Hauptkörper - B2 - Virgin Material Anteil (in %)]]="","",Table1[[#This Row],[Hauptkörper - B2 - Virgin Material Anteil (in %)]])</f>
        <v/>
      </c>
      <c r="LW127" s="577" t="str">
        <f>IF(Table1[[#This Row],[Hauptkörper - B2 - Recyceltes Material]]="","",VLOOKUP(Table1[[#This Row],[Hauptkörper - B2 - Recyceltes Material]],'DD FD'!AL:AM,2,FALSE))</f>
        <v/>
      </c>
      <c r="LX127" s="578" t="str">
        <f>IF(Table1[[#This Row],[Hauptkörper - B2 - Recyceltes Material Anteil (in %)]]="","",Table1[[#This Row],[Hauptkörper - B2 - Recyceltes Material Anteil (in %)]])</f>
        <v/>
      </c>
      <c r="LY127" s="577" t="str">
        <f>IF(Table1[[#This Row],[Hauptkörper - B2 - Beschichtung]]="","",VLOOKUP(Table1[[#This Row],[Hauptkörper - B2 - Beschichtung]],'DD FD'!AE:AF,2,FALSE))</f>
        <v/>
      </c>
      <c r="LZ127" s="580" t="str">
        <f>IF(Table1[[#This Row],[Hauptkörper - B2 - Beschichtung Anteil (in %)]]="","",Table1[[#This Row],[Hauptkörper - B2 - Beschichtung Anteil (in %)]])</f>
        <v/>
      </c>
      <c r="MA127" s="576" t="str">
        <f>IF(Table1[[#This Row],[Hauptkörper - B3 - Art]]="","",VLOOKUP(Table1[[#This Row],[Hauptkörper - B3 - Art]],'DD FD'!B:C,2,FALSE))</f>
        <v/>
      </c>
      <c r="MB127" s="577" t="str">
        <f>IF(Table1[[#This Row],[Hauptkörper - B3 - Fraktion]]="","",VLOOKUP(Table1[[#This Row],[Hauptkörper - B3 - Fraktion]],'DD FD'!H:J,3,FALSE))</f>
        <v/>
      </c>
      <c r="MC127" s="574" t="str">
        <f>IF(Table1[[#This Row],[Hauptkörper - B3 - Gewicht
(in G)]]="","",Table1[[#This Row],[Hauptkörper - B3 - Gewicht
(in G)]])</f>
        <v/>
      </c>
      <c r="MD127" s="574" t="str">
        <f>IF(Table1[[#This Row],[Hauptkörper - B3 - Lizenzierungs-pflichtig? (X=Ja)]]="","",Table1[[#This Row],[Hauptkörper - B3 - Lizenzierungs-pflichtig? (X=Ja)]])</f>
        <v/>
      </c>
      <c r="ME127" s="577" t="str">
        <f>IF(Table1[[#This Row],[Hauptkörper - B3 - Virgin Material]]="","",VLOOKUP(Table1[[#This Row],[Hauptkörper - B3 - Virgin Material]],'DD FD'!AJ:AK,2,FALSE))</f>
        <v/>
      </c>
      <c r="MF127" s="578" t="str">
        <f>IF(Table1[[#This Row],[Hauptkörper - B3 - Virgin Material Anteil (in %)]]="","",Table1[[#This Row],[Hauptkörper - B3 - Virgin Material Anteil (in %)]])</f>
        <v/>
      </c>
      <c r="MG127" s="577" t="str">
        <f>IF(Table1[[#This Row],[Hauptkörper - B3 - Recyceltes Material]]="","",VLOOKUP(Table1[[#This Row],[Hauptkörper - B3 - Recyceltes Material]],'DD FD'!AL:AM,2,FALSE))</f>
        <v/>
      </c>
      <c r="MH127" s="578" t="str">
        <f>IF(Table1[[#This Row],[Hauptkörper - B3 - Recyceltes Material Anteil (in %)]]="","",Table1[[#This Row],[Hauptkörper - B3 - Recyceltes Material Anteil (in %)]])</f>
        <v/>
      </c>
      <c r="MI127" s="577" t="str">
        <f>IF(Table1[[#This Row],[Hauptkörper - B3 - Beschichtung]]="","",VLOOKUP(Table1[[#This Row],[Hauptkörper - B3 - Beschichtung]],'DD FD'!AE:AF,2,FALSE))</f>
        <v/>
      </c>
      <c r="MJ127" s="580" t="str">
        <f>IF(Table1[[#This Row],[Hauptkörper - B3 - Beschichtung Anteil (in %)]]="","",Table1[[#This Row],[Hauptkörper - B3 - Beschichtung Anteil (in %)]])</f>
        <v/>
      </c>
      <c r="MK127" s="576" t="str">
        <f>IF(Table1[[#This Row],[Verschluss - B1 - Art]]="","",VLOOKUP(Table1[[#This Row],[Verschluss - B1 - Art]],'DD FD'!D:E,2,FALSE))</f>
        <v/>
      </c>
      <c r="ML127" s="577" t="str">
        <f>IF(Table1[[#This Row],[Verschluss - B1 - Fraktion]]="","",VLOOKUP(Table1[[#This Row],[Verschluss - B1 - Fraktion]],'DD FD'!H:J,3,FALSE))</f>
        <v/>
      </c>
      <c r="MM127" s="574" t="str">
        <f>IF(Table1[[#This Row],[Verschluss - B1 - Gewicht (in G)]]="","",Table1[[#This Row],[Verschluss - B1 - Gewicht (in G)]])</f>
        <v/>
      </c>
      <c r="MN127" s="574" t="str">
        <f>IF(Table1[[#This Row],[Verschluss - B1 - Lizenzierungs-pflichtig? (X=Ja)]]="","",Table1[[#This Row],[Verschluss - B1 - Lizenzierungs-pflichtig? (X=Ja)]])</f>
        <v/>
      </c>
      <c r="MO127" s="574" t="str">
        <f>IF(Table1[[#This Row],[Verschluss - B1 - Trennbar vom Hauptkörper? (X=Ja)]]="","",Table1[[#This Row],[Verschluss - B1 - Trennbar vom Hauptkörper? (X=Ja)]])</f>
        <v/>
      </c>
      <c r="MP127" s="577" t="str">
        <f>IF(Table1[[#This Row],[Verschluss - B1 - Virgin Material]]="","",VLOOKUP(Table1[[#This Row],[Verschluss - B1 - Virgin Material]],'DD FD'!AJ:AK,2,FALSE))</f>
        <v/>
      </c>
      <c r="MQ127" s="578" t="str">
        <f>IF(Table1[[#This Row],[Verschluss - B1 - Virgin Material Anteil (in %)]]="","",Table1[[#This Row],[Verschluss - B1 - Virgin Material Anteil (in %)]])</f>
        <v/>
      </c>
      <c r="MR127" s="577" t="str">
        <f>IF(Table1[[#This Row],[Verschluss - B1 - Recyceltes Material]]="","",VLOOKUP(Table1[[#This Row],[Verschluss - B1 - Recyceltes Material]],'DD FD'!AL:AM,2,FALSE))</f>
        <v/>
      </c>
      <c r="MS127" s="578" t="str">
        <f>IF(Table1[[#This Row],[Verschluss - B1 - Recyceltes Material Anteil (in %)]]="","",Table1[[#This Row],[Verschluss - B1 - Recyceltes Material Anteil (in %)]])</f>
        <v/>
      </c>
      <c r="MT127" s="577" t="str">
        <f>IF(Table1[[#This Row],[Verschluss - B1 - Beschichtung]]="","",VLOOKUP(Table1[[#This Row],[Verschluss - B1 - Beschichtung]],'DD FD'!AE:AF,2,FALSE))</f>
        <v/>
      </c>
      <c r="MU127" s="580" t="str">
        <f>IF(Table1[[#This Row],[Verschluss - B1 - Beschichtung Anteil (in %)]]="","",Table1[[#This Row],[Verschluss - B1 - Beschichtung Anteil (in %)]])</f>
        <v/>
      </c>
      <c r="MV127" s="576" t="str">
        <f>IF(Table1[[#This Row],[Verschluss - B2 - Art]]="","",VLOOKUP(Table1[[#This Row],[Verschluss - B2 - Art]],'DD FD'!D:E,2,FALSE))</f>
        <v/>
      </c>
      <c r="MW127" s="577" t="str">
        <f>IF(Table1[[#This Row],[Verschluss - B2 - Fraktion]]="","",VLOOKUP(Table1[[#This Row],[Verschluss - B2 - Fraktion]],'DD FD'!H:J,3,FALSE))</f>
        <v/>
      </c>
      <c r="MX127" s="574" t="str">
        <f>IF(Table1[[#This Row],[Verschluss - B2 - Gewicht (in G)]]="","",Table1[[#This Row],[Verschluss - B2 - Gewicht (in G)]])</f>
        <v/>
      </c>
      <c r="MY127" s="574" t="str">
        <f>IF(Table1[[#This Row],[Verschluss - B2 - Lizenzierungs-pflichtig? (X=Ja)]]="","",Table1[[#This Row],[Verschluss - B2 - Lizenzierungs-pflichtig? (X=Ja)]])</f>
        <v/>
      </c>
      <c r="MZ127" s="574" t="str">
        <f>IF(Table1[[#This Row],[Verschluss - B2 - Trennbar vom Hauptkörper? (X=Ja)]]="","",Table1[[#This Row],[Verschluss - B2 - Trennbar vom Hauptkörper? (X=Ja)]])</f>
        <v/>
      </c>
      <c r="NA127" s="577" t="str">
        <f>IF(Table1[[#This Row],[Verschluss - B2 - Virgin Material]]="","",VLOOKUP(Table1[[#This Row],[Verschluss - B2 - Virgin Material]],'DD FD'!AJ:AK,2,FALSE))</f>
        <v/>
      </c>
      <c r="NB127" s="578" t="str">
        <f>IF(Table1[[#This Row],[Verschluss - B2 - Virgin Material Anteil (in %)]]="","",Table1[[#This Row],[Verschluss - B2 - Virgin Material Anteil (in %)]])</f>
        <v/>
      </c>
      <c r="NC127" s="577" t="str">
        <f>IF(Table1[[#This Row],[Verschluss - B2 - Recyceltes Material]]="","",VLOOKUP(Table1[[#This Row],[Verschluss - B2 - Recyceltes Material]],'DD FD'!AL:AM,2,FALSE))</f>
        <v/>
      </c>
      <c r="ND127" s="578" t="str">
        <f>IF(Table1[[#This Row],[Verschluss - B2 - Recyceltes Material Anteil (in %)]]="","",Table1[[#This Row],[Verschluss - B2 - Recyceltes Material Anteil (in %)]])</f>
        <v/>
      </c>
      <c r="NE127" s="577" t="str">
        <f>IF(Table1[[#This Row],[Verschluss - B2 - Beschichtung]]="","",VLOOKUP(Table1[[#This Row],[Verschluss - B2 - Beschichtung]],'DD FD'!AE:AF,2,FALSE))</f>
        <v/>
      </c>
      <c r="NF127" s="580" t="str">
        <f>IF(Table1[[#This Row],[Verschluss - B2 - Beschichtung Anteil (in %)]]="","",Table1[[#This Row],[Verschluss - B2 - Beschichtung Anteil (in %)]])</f>
        <v/>
      </c>
      <c r="NG127" s="576" t="str">
        <f>IF(Table1[[#This Row],[Verschluss - B3 - Art]]="","",VLOOKUP(Table1[[#This Row],[Verschluss - B3 - Art]],'DD FD'!D:E,2,FALSE))</f>
        <v/>
      </c>
      <c r="NH127" s="577" t="str">
        <f>IF(Table1[[#This Row],[Verschluss - B3 - Fraktion]]="","",VLOOKUP(Table1[[#This Row],[Verschluss - B3 - Fraktion]],'DD FD'!H:J,3,FALSE))</f>
        <v/>
      </c>
      <c r="NI127" s="574" t="str">
        <f>IF(Table1[[#This Row],[Verschluss - B3 - Gewicht (in G)]]="","",Table1[[#This Row],[Verschluss - B3 - Gewicht (in G)]])</f>
        <v/>
      </c>
      <c r="NJ127" s="574" t="str">
        <f>IF(Table1[[#This Row],[Verschluss - B3 - Lizenzierungs-pflichtig? (X=Ja)]]="","",Table1[[#This Row],[Verschluss - B3 - Lizenzierungs-pflichtig? (X=Ja)]])</f>
        <v/>
      </c>
      <c r="NK127" s="574" t="str">
        <f>IF(Table1[[#This Row],[Verschluss - B3 - Trennbar vom Hauptkörper? (X=Ja)]]="","",Table1[[#This Row],[Verschluss - B3 - Trennbar vom Hauptkörper? (X=Ja)]])</f>
        <v/>
      </c>
      <c r="NL127" s="577" t="str">
        <f>IF(Table1[[#This Row],[Verschluss - B3 - Virgin Material]]="","",VLOOKUP(Table1[[#This Row],[Verschluss - B3 - Virgin Material]],'DD FD'!AJ:AK,2,FALSE))</f>
        <v/>
      </c>
      <c r="NM127" s="578" t="str">
        <f>IF(Table1[[#This Row],[Verschluss - B3 - Virgin Material Anteil (in %)]]="","",Table1[[#This Row],[Verschluss - B3 - Virgin Material Anteil (in %)]])</f>
        <v/>
      </c>
      <c r="NN127" s="577" t="str">
        <f>IF(Table1[[#This Row],[Verschluss - B3 - Recyceltes Material]]="","",VLOOKUP(Table1[[#This Row],[Verschluss - B3 - Recyceltes Material]],'DD FD'!AL:AM,2,FALSE))</f>
        <v/>
      </c>
      <c r="NO127" s="578" t="str">
        <f>IF(Table1[[#This Row],[Verschluss - B3 - Recyceltes Material Anteil (in %)]]="","",Table1[[#This Row],[Verschluss - B3 - Recyceltes Material Anteil (in %)]])</f>
        <v/>
      </c>
      <c r="NP127" s="577" t="str">
        <f>IF(Table1[[#This Row],[Verschluss - B3 - Beschichtung]]="","",VLOOKUP(Table1[[#This Row],[Verschluss - B3 - Beschichtung]],'DD FD'!AE:AF,2,FALSE))</f>
        <v/>
      </c>
      <c r="NQ127" s="580" t="str">
        <f>IF(Table1[[#This Row],[Verschluss - B3 - Beschichtung Anteil (in %)]]="","",Table1[[#This Row],[Verschluss - B3 - Beschichtung Anteil (in %)]])</f>
        <v/>
      </c>
      <c r="NR127" s="576" t="str">
        <f>IF(Table1[[#This Row],[Etikett - B1 - Art]]="","",VLOOKUP(Table1[[#This Row],[Etikett - B1 - Art]],'DD FD'!F:G,2,FALSE))</f>
        <v/>
      </c>
      <c r="NS127" s="577" t="str">
        <f>IF(Table1[[#This Row],[Etikett - B1 - Fraktion]]="","",VLOOKUP(Table1[[#This Row],[Etikett - B1 - Fraktion]],'DD FD'!H:J,3,FALSE))</f>
        <v/>
      </c>
      <c r="NT127" s="574" t="str">
        <f>IF(Table1[[#This Row],[Etikett - B1 - Gewicht (in G)]]="","",Table1[[#This Row],[Etikett - B1 - Gewicht (in G)]])</f>
        <v/>
      </c>
      <c r="NU127" s="574" t="str">
        <f>IF(Table1[[#This Row],[Etikett - B1 - Lizenzierungs-pflichtig? (X=Ja)]]="","",Table1[[#This Row],[Etikett - B1 - Lizenzierungs-pflichtig? (X=Ja)]])</f>
        <v/>
      </c>
      <c r="NV127" s="574" t="str">
        <f>IF(Table1[[#This Row],[Etikett - B1 - Trennbar vom Hauptkörper? (X=Ja)]]="","",Table1[[#This Row],[Etikett - B1 - Trennbar vom Hauptkörper? (X=Ja)]])</f>
        <v/>
      </c>
      <c r="NW127" s="577" t="str">
        <f>IF(Table1[[#This Row],[Etikett - B1 - Virgin Material]]="","",VLOOKUP(Table1[[#This Row],[Etikett - B1 - Virgin Material]],'DD FD'!AJ:AK,2,FALSE))</f>
        <v/>
      </c>
      <c r="NX127" s="578" t="str">
        <f>IF(Table1[[#This Row],[Etikett - B1 - Virgin Material Anteil (in %)]]="","",Table1[[#This Row],[Etikett - B1 - Virgin Material Anteil (in %)]])</f>
        <v/>
      </c>
      <c r="NY127" s="577" t="str">
        <f>IF(Table1[[#This Row],[Etikett - B1 - Recyceltes Material]]="","",VLOOKUP(Table1[[#This Row],[Etikett - B1 - Recyceltes Material]],'DD FD'!AL:AM,2,FALSE))</f>
        <v/>
      </c>
      <c r="NZ127" s="578" t="str">
        <f>IF(Table1[[#This Row],[Etikett - B1 - Recyceltes Material Anteil (in %)]]="","",Table1[[#This Row],[Etikett - B1 - Recyceltes Material Anteil (in %)]])</f>
        <v/>
      </c>
      <c r="OA127" s="577" t="str">
        <f>IF(Table1[[#This Row],[Etikett - B1 - Beschichtung]]="","",VLOOKUP(Table1[[#This Row],[Etikett - B1 - Beschichtung]],'DD FD'!AE:AF,2,FALSE))</f>
        <v/>
      </c>
      <c r="OB127" s="580" t="str">
        <f>IF(Table1[[#This Row],[Etikett - B1 - Beschichtung Anteil (in %)]]="","",Table1[[#This Row],[Etikett - B1 - Beschichtung Anteil (in %)]])</f>
        <v/>
      </c>
      <c r="OC127" s="576" t="str">
        <f>IF(Table1[[#This Row],[Etikett - B2 - Art]]="","",VLOOKUP(Table1[[#This Row],[Etikett - B2 - Art]],'DD FD'!F:G,2,FALSE))</f>
        <v/>
      </c>
      <c r="OD127" s="577" t="str">
        <f>IF(Table1[[#This Row],[Etikett - B2 - Fraktion]]="","",VLOOKUP(Table1[[#This Row],[Etikett - B2 - Fraktion]],'DD FD'!H:J,3,FALSE))</f>
        <v/>
      </c>
      <c r="OE127" s="574" t="str">
        <f>IF(Table1[[#This Row],[Etikett - B2 - Gewicht (in G)]]="","",Table1[[#This Row],[Etikett - B2 - Gewicht (in G)]])</f>
        <v/>
      </c>
      <c r="OF127" s="574" t="str">
        <f>IF(Table1[[#This Row],[Etikett - B2 - Lizenzierungs-pflichtig? (X=Ja)]]="","",Table1[[#This Row],[Etikett - B2 - Lizenzierungs-pflichtig? (X=Ja)]])</f>
        <v/>
      </c>
      <c r="OG127" s="574" t="str">
        <f>IF(Table1[[#This Row],[Etikett - B2 - Trennbar vom Hauptkörper? (X=Ja)]]="","",Table1[[#This Row],[Etikett - B2 - Trennbar vom Hauptkörper? (X=Ja)]])</f>
        <v/>
      </c>
      <c r="OH127" s="577" t="str">
        <f>IF(Table1[[#This Row],[Etikett - B2 - Virgin Material]]="","",VLOOKUP(Table1[[#This Row],[Etikett - B2 - Virgin Material]],'DD FD'!AJ:AK,2,FALSE))</f>
        <v/>
      </c>
      <c r="OI127" s="578" t="str">
        <f>IF(Table1[[#This Row],[Etikett - B2 - Virgin Material Anteil (in %)]]="","",Table1[[#This Row],[Etikett - B2 - Virgin Material Anteil (in %)]])</f>
        <v/>
      </c>
      <c r="OJ127" s="577" t="str">
        <f>IF(Table1[[#This Row],[Etikett - B2 - Recyceltes Material]]="","",VLOOKUP(Table1[[#This Row],[Etikett - B2 - Recyceltes Material]],'DD FD'!AL:AM,2,FALSE))</f>
        <v/>
      </c>
      <c r="OK127" s="578" t="str">
        <f>IF(Table1[[#This Row],[Etikett - B2 - Recyceltes Material Anteil (in %)]]="","",Table1[[#This Row],[Etikett - B2 - Recyceltes Material Anteil (in %)]])</f>
        <v/>
      </c>
      <c r="OL127" s="577" t="str">
        <f>IF(Table1[[#This Row],[Etikett - B2 - Beschichtung]]="","",VLOOKUP(Table1[[#This Row],[Etikett - B2 - Beschichtung]],'DD FD'!AE:AF,2,FALSE))</f>
        <v/>
      </c>
      <c r="OM127" s="580" t="str">
        <f>IF(Table1[[#This Row],[Etikett - B2 - Beschichtung Anteil (in %)]]="","",Table1[[#This Row],[Etikett - B2 - Beschichtung Anteil (in %)]])</f>
        <v/>
      </c>
      <c r="ON127" s="576" t="str">
        <f>IF(Table1[[#This Row],[Etikett - B3 - Art]]="","",VLOOKUP(Table1[[#This Row],[Etikett - B3 - Art]],'DD FD'!F:G,2,FALSE))</f>
        <v/>
      </c>
      <c r="OO127" s="577" t="str">
        <f>IF(Table1[[#This Row],[Etikett - B3 - Fraktion]]="","",VLOOKUP(Table1[[#This Row],[Etikett - B3 - Fraktion]],'DD FD'!H:J,3,FALSE))</f>
        <v/>
      </c>
      <c r="OP127" s="574" t="str">
        <f>IF(Table1[[#This Row],[Etikett - B3 - Gewicht (in G)]]="","",Table1[[#This Row],[Etikett - B3 - Gewicht (in G)]])</f>
        <v/>
      </c>
      <c r="OQ127" s="574" t="str">
        <f>IF(Table1[[#This Row],[Etikett - B3 - Lizenzierungs-pflichtig? (X=Ja)]]="","",Table1[[#This Row],[Etikett - B3 - Lizenzierungs-pflichtig? (X=Ja)]])</f>
        <v/>
      </c>
      <c r="OR127" s="574" t="str">
        <f>IF(Table1[[#This Row],[Etikett - B3 - Trennbar vom Hauptkörper? (X=Ja)]]="","",Table1[[#This Row],[Etikett - B3 - Trennbar vom Hauptkörper? (X=Ja)]])</f>
        <v/>
      </c>
      <c r="OS127" s="577" t="str">
        <f>IF(Table1[[#This Row],[Etikett - B3 - Virgin Material]]="","",VLOOKUP(Table1[[#This Row],[Etikett - B3 - Virgin Material]],'DD FD'!AJ:AK,2,FALSE))</f>
        <v/>
      </c>
      <c r="OT127" s="578" t="str">
        <f>IF(Table1[[#This Row],[Etikett - B3 - Virgin Material Anteil (in %)]]="","",Table1[[#This Row],[Etikett - B3 - Virgin Material Anteil (in %)]])</f>
        <v/>
      </c>
      <c r="OU127" s="577" t="str">
        <f>IF(Table1[[#This Row],[Etikett - B3 - Recyceltes Material]]="","",VLOOKUP(Table1[[#This Row],[Etikett - B3 - Recyceltes Material]],'DD FD'!AL:AM,2,FALSE))</f>
        <v/>
      </c>
      <c r="OV127" s="578" t="str">
        <f>IF(Table1[[#This Row],[Etikett - B3 - Recyceltes Material Anteil (in %)]]="","",Table1[[#This Row],[Etikett - B3 - Recyceltes Material Anteil (in %)]])</f>
        <v/>
      </c>
      <c r="OW127" s="577" t="str">
        <f>IF(Table1[[#This Row],[Etikett - B3 - Beschichtung]]="","",VLOOKUP(Table1[[#This Row],[Etikett - B3 - Beschichtung]],'DD FD'!AE:AF,2,FALSE))</f>
        <v/>
      </c>
      <c r="OX127" s="613" t="str">
        <f>IF(Table1[[#This Row],[Etikett - B3 - Beschichtung Anteil (in %)]]="","",Table1[[#This Row],[Etikett - B3 - Beschichtung Anteil (in %)]])</f>
        <v/>
      </c>
      <c r="OY127" s="618">
        <f>ROUNDUP(SUM(
IF(AND(LH127='DD FD'!$J$7,LJ127='DD FD'!$AI$3),LI127,0),
IF(AND(LR127='DD FD'!$J$7,LT127='DD FD'!$AI$3),LS127,0),
IF(AND(MB127='DD FD'!$J$7,MD127='DD FD'!$AI$3),MC127,0),
IF(AND(ML127='DD FD'!$J$7,MN127='DD FD'!$AI$3),MM127,0),
IF(AND(MW127='DD FD'!$J$7,MY127='DD FD'!$AI$3),MX127,0),
IF(AND(NH127='DD FD'!$J$7,NJ127='DD FD'!$AI$3),NI127,0),
IF(AND(NS127='DD FD'!$J$7,NU127='DD FD'!$AI$3),NT127,0),
IF(AND(OD127='DD FD'!$J$7,OF127='DD FD'!$AI$3),OE127,0),
IF(AND(OO127='DD FD'!$J$7,OQ127='DD FD'!$AI$3),OP127,0),
),2)</f>
        <v>0</v>
      </c>
      <c r="OZ127" s="617">
        <f>ROUNDUP(SUM(
IF(AND(LH127='DD FD'!$J$6,LJ127='DD FD'!$AI$3),LI127,0),
IF(AND(LR127='DD FD'!$J$6,LT127='DD FD'!$AI$3),LS127,0),
IF(AND(MB127='DD FD'!$J$6,MD127='DD FD'!$AI$3),MC127,0),
IF(AND(ML127='DD FD'!$J$6,MN127='DD FD'!$AI$3),MM127,0),
IF(AND(MW127='DD FD'!$J$6,MY127='DD FD'!$AI$3),MX127,0),
IF(AND(NH127='DD FD'!$J$6,NJ127='DD FD'!$AI$3),NI127,0),
IF(AND(NS127='DD FD'!$J$6,NU127='DD FD'!$AI$3),NT127,0),
IF(AND(OD127='DD FD'!$J$6,OF127='DD FD'!$AI$3),OE127,0),
IF(AND(OO127='DD FD'!$J$6,OQ127='DD FD'!$AI$3),OP127,0),
),2)</f>
        <v>0</v>
      </c>
      <c r="PA127" s="617">
        <f>ROUNDUP(SUM(
IF(AND(LH127='DD FD'!$J$10,LJ127='DD FD'!$AI$3),LI127,0),
IF(AND(LR127='DD FD'!$J$10,LT127='DD FD'!$AI$3),LS127,0),
IF(AND(MB127='DD FD'!$J$10,MD127='DD FD'!$AI$3),MC127,0),
IF(AND(ML127='DD FD'!$J$10,MN127='DD FD'!$AI$3),MM127,0),
IF(AND(MW127='DD FD'!$J$10,MY127='DD FD'!$AI$3),MX127,0),
IF(AND(NH127='DD FD'!$J$10,NJ127='DD FD'!$AI$3),NI127,0),
IF(AND(NS127='DD FD'!$J$10,NU127='DD FD'!$AI$3),NT127,0),
IF(AND(OD127='DD FD'!$J$10,OF127='DD FD'!$AI$3),OE127,0),
IF(AND(OO127='DD FD'!$J$10,OQ127='DD FD'!$AI$3),OP127,0),
),2)</f>
        <v>0</v>
      </c>
      <c r="PB127" s="617">
        <f>ROUNDUP(SUM(
IF(AND(LH127='DD FD'!$J$8,LJ127='DD FD'!$AI$3),LI127,0),
IF(AND(LR127='DD FD'!$J$8,LT127='DD FD'!$AI$3),LS127,0),
IF(AND(MB127='DD FD'!$J$8,MD127='DD FD'!$AI$3),MC127,0),
IF(AND(ML127='DD FD'!$J$8,MN127='DD FD'!$AI$3),MM127,0),
IF(AND(MW127='DD FD'!$J$8,MY127='DD FD'!$AI$3),MX127,0),
IF(AND(NH127='DD FD'!$J$8,NJ127='DD FD'!$AI$3),NI127,0),
IF(AND(NS127='DD FD'!$J$8,NU127='DD FD'!$AI$3),NT127,0),
IF(AND(OD127='DD FD'!$J$8,OF127='DD FD'!$AI$3),OE127,0),
IF(AND(OO127='DD FD'!$J$8,OQ127='DD FD'!$AI$3),OP127,0),
),2)</f>
        <v>0</v>
      </c>
      <c r="PC127" s="617">
        <f>ROUNDUP(SUM(
IF(AND(LH127='DD FD'!$J$5,LJ127='DD FD'!$AI$3),LI127,0),
IF(AND(LR127='DD FD'!$J$5,LT127='DD FD'!$AI$3),LS127,0),
IF(AND(MB127='DD FD'!$J$5,MD127='DD FD'!$AI$3),MC127,0),
IF(AND(ML127='DD FD'!$J$5,MN127='DD FD'!$AI$3),MM127,0),
IF(AND(MW127='DD FD'!$J$5,MY127='DD FD'!$AI$3),MX127,0),
IF(AND(NH127='DD FD'!$J$5,NJ127='DD FD'!$AI$3),NI127,0),
IF(AND(NS127='DD FD'!$J$5,NU127='DD FD'!$AI$3),NT127,0),
IF(AND(OD127='DD FD'!$J$5,OF127='DD FD'!$AI$3),OE127,0),
IF(AND(OO127='DD FD'!$J$5,OQ127='DD FD'!$AI$3),OP127,0),
),2)</f>
        <v>0</v>
      </c>
      <c r="PD127" s="617">
        <f>ROUNDUP(SUM(
IF(AND(LH127='DD FD'!$J$9,LJ127='DD FD'!$AI$3),LI127,0),
IF(AND(LR127='DD FD'!$J$9,LT127='DD FD'!$AI$3),LS127,0),
IF(AND(MB127='DD FD'!$J$9,MD127='DD FD'!$AI$3),MC127,0),
IF(AND(ML127='DD FD'!$J$9,MN127='DD FD'!$AI$3),MM127,0),
IF(AND(MW127='DD FD'!$J$9,MY127='DD FD'!$AI$3),MX127,0),
IF(AND(NH127='DD FD'!$J$9,NJ127='DD FD'!$AI$3),NI127,0),
IF(AND(NS127='DD FD'!$J$9,NU127='DD FD'!$AI$3),NT127,0),
IF(AND(OD127='DD FD'!$J$9,OF127='DD FD'!$AI$3),OE127,0),
IF(AND(OO127='DD FD'!$J$9,OQ127='DD FD'!$AI$3),OP127,0),
),2)</f>
        <v>0</v>
      </c>
      <c r="PE127" s="617">
        <f>ROUNDUP(SUM(
IF(AND(LH127='DD FD'!$J$4,LJ127='DD FD'!$AI$3),LI127,0),
IF(AND(LR127='DD FD'!$J$4,LT127='DD FD'!$AI$3),LS127,0),
IF(AND(MB127='DD FD'!$J$4,MD127='DD FD'!$AI$3),MC127,0),
IF(AND(ML127='DD FD'!$J$4,MN127='DD FD'!$AI$3),MM127,0),
IF(AND(MW127='DD FD'!$J$4,MY127='DD FD'!$AI$3),MX127,0),
IF(AND(NH127='DD FD'!$J$4,NJ127='DD FD'!$AI$3),NI127,0),
IF(AND(NS127='DD FD'!$J$4,NU127='DD FD'!$AI$3),NT127,0),
IF(AND(OD127='DD FD'!$J$4,OF127='DD FD'!$AI$3),OE127,0),
IF(AND(OO127='DD FD'!$J$4,OQ127='DD FD'!$AI$3),OP127,0),
),2)</f>
        <v>0</v>
      </c>
      <c r="PF127" s="619">
        <f>ROUNDUP(SUM(
IF(AND(LH127='DD FD'!$J$11,LJ127='DD FD'!$AI$3),LI127,0),
IF(AND(LR127='DD FD'!$J$11,LT127='DD FD'!$AI$3),LS127,0),
IF(AND(MB127='DD FD'!$J$11,MD127='DD FD'!$AI$3),MC127,0),
IF(AND(ML127='DD FD'!$J$11,MN127='DD FD'!$AI$3),MM127,0),
IF(AND(MW127='DD FD'!$J$11,MY127='DD FD'!$AI$3),MX127,0),
IF(AND(NH127='DD FD'!$J$11,NJ127='DD FD'!$AI$3),NI127,0),
IF(AND(NS127='DD FD'!$J$11,NU127='DD FD'!$AI$3),NT127,0),
IF(AND(OD127='DD FD'!$J$11,OF127='DD FD'!$AI$3),OE127,0),
IF(AND(OO127='DD FD'!$J$11,OQ127='DD FD'!$AI$3),OP127,0),
),2)</f>
        <v>0</v>
      </c>
    </row>
    <row r="128" spans="1:422">
      <c r="A128" s="806"/>
      <c r="B128" s="934"/>
      <c r="C128" s="247"/>
      <c r="D128" s="842"/>
      <c r="E128" s="247"/>
      <c r="F128" s="158"/>
      <c r="G128" s="710"/>
      <c r="H128" s="712"/>
      <c r="I128" s="936"/>
      <c r="J128" s="803"/>
      <c r="K128" s="150"/>
      <c r="L128" s="146" t="str">
        <f t="shared" si="27"/>
        <v/>
      </c>
      <c r="M128" s="501" t="str">
        <f t="shared" si="44"/>
        <v/>
      </c>
      <c r="N128" s="504"/>
      <c r="O128" s="113" t="str">
        <f t="shared" si="45"/>
        <v/>
      </c>
      <c r="P128" s="114" t="str">
        <f t="shared" si="28"/>
        <v/>
      </c>
      <c r="Q128" s="152"/>
      <c r="R128" s="152"/>
      <c r="S128" s="115" t="str">
        <f t="shared" si="46"/>
        <v/>
      </c>
      <c r="T128" s="159"/>
      <c r="U128" s="159"/>
      <c r="V128" s="157"/>
      <c r="W128" s="157"/>
      <c r="X128" s="157"/>
      <c r="Y128" s="772"/>
      <c r="Z128" s="158"/>
      <c r="AA128" s="144"/>
      <c r="AB128" s="112"/>
      <c r="AC128" s="153"/>
      <c r="AD128" s="153"/>
      <c r="AE128" s="153"/>
      <c r="AF128" s="153"/>
      <c r="AG128" s="153"/>
      <c r="AH128" s="153"/>
      <c r="AI128" s="152"/>
      <c r="AJ128" s="158"/>
      <c r="AK128" s="158"/>
      <c r="AL128" s="158"/>
      <c r="AM128" s="116" t="str">
        <f t="shared" si="47"/>
        <v/>
      </c>
      <c r="AN128" s="116" t="str">
        <f t="shared" si="48"/>
        <v/>
      </c>
      <c r="AO128" s="324"/>
      <c r="AP128" s="503"/>
      <c r="AQ128" s="487" t="str">
        <f t="shared" si="49"/>
        <v/>
      </c>
      <c r="AR128" s="113" t="str">
        <f t="shared" si="29"/>
        <v/>
      </c>
      <c r="AS128" s="113" t="str">
        <f t="shared" si="30"/>
        <v/>
      </c>
      <c r="AT128" s="113" t="str">
        <f t="shared" si="31"/>
        <v/>
      </c>
      <c r="AU128" s="113" t="str">
        <f t="shared" si="32"/>
        <v/>
      </c>
      <c r="AV128" s="159"/>
      <c r="AW128" s="157"/>
      <c r="AX128" s="157"/>
      <c r="AY128" s="157"/>
      <c r="AZ128" s="157"/>
      <c r="BA128" s="116" t="str">
        <f t="shared" si="33"/>
        <v/>
      </c>
      <c r="BB128" s="316"/>
      <c r="BC128" s="116" t="str">
        <f t="shared" si="34"/>
        <v/>
      </c>
      <c r="BD128" s="133" t="str">
        <f t="shared" si="35"/>
        <v/>
      </c>
      <c r="BE128" s="157"/>
      <c r="BF128" s="1180"/>
      <c r="BG128" s="1180"/>
      <c r="BH128" s="158"/>
      <c r="BI128" s="490"/>
      <c r="BJ128" s="514" t="str">
        <f t="shared" si="50"/>
        <v/>
      </c>
      <c r="BK128" s="789"/>
      <c r="BL128" s="116" t="str">
        <f t="shared" si="51"/>
        <v/>
      </c>
      <c r="BM128" s="144"/>
      <c r="BN128" s="144"/>
      <c r="BO128" s="144"/>
      <c r="BP128" s="790"/>
      <c r="BQ128" s="790"/>
      <c r="BR128" s="790"/>
      <c r="BS128" s="116" t="str">
        <f t="shared" si="36"/>
        <v/>
      </c>
      <c r="BT128" s="790"/>
      <c r="BU128" s="808" t="str">
        <f t="shared" si="37"/>
        <v/>
      </c>
      <c r="BV128" s="791"/>
      <c r="BW128" s="144"/>
      <c r="BX128" s="20"/>
      <c r="BY128" s="20"/>
      <c r="BZ128" s="20"/>
      <c r="CA128" s="792"/>
      <c r="CB128" s="1201"/>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144"/>
      <c r="DF128" s="144"/>
      <c r="DG128" s="144"/>
      <c r="DH128" s="144"/>
      <c r="DI128" s="144"/>
      <c r="DJ128" s="144"/>
      <c r="DK128" s="144"/>
      <c r="DL128" s="144"/>
      <c r="DM128" s="144"/>
      <c r="DN128" s="144"/>
      <c r="DO128" s="144"/>
      <c r="DP128" s="144"/>
      <c r="DQ128" s="144"/>
      <c r="DR128" s="144"/>
      <c r="DS128" s="144"/>
      <c r="DT128" s="144"/>
      <c r="DU128" s="144"/>
      <c r="DV128" s="144"/>
      <c r="DW128" s="144"/>
      <c r="DX128" s="144"/>
      <c r="DY128" s="144"/>
      <c r="DZ128" s="144"/>
      <c r="EA128" s="144"/>
      <c r="EB128" s="144"/>
      <c r="EC128" s="144"/>
      <c r="ED128" s="782" t="str">
        <f t="shared" si="52"/>
        <v/>
      </c>
      <c r="EE128" s="519"/>
      <c r="EF128" s="793"/>
      <c r="EG128" s="519"/>
      <c r="EH128" s="794"/>
      <c r="EI128" s="790"/>
      <c r="EJ128" s="794"/>
      <c r="EK128" s="794"/>
      <c r="EL128" s="790"/>
      <c r="EM128" s="790"/>
      <c r="EN128" s="790"/>
      <c r="EO128" s="112" t="str">
        <f t="shared" si="38"/>
        <v/>
      </c>
      <c r="EP128" s="790"/>
      <c r="EQ128" s="488" t="str">
        <f t="shared" si="39"/>
        <v/>
      </c>
      <c r="ER128" s="1100"/>
      <c r="ES128" s="1099" t="str">
        <f t="shared" si="53"/>
        <v/>
      </c>
      <c r="ET128" s="525"/>
      <c r="EU128" s="148"/>
      <c r="EV128" s="148"/>
      <c r="EW128" s="148"/>
      <c r="EX128" s="148"/>
      <c r="EY128" s="148"/>
      <c r="EZ128" s="148"/>
      <c r="FA128" s="148"/>
      <c r="FB128" s="148"/>
      <c r="FC128" s="148"/>
      <c r="FD128" s="148"/>
      <c r="FE128" s="148"/>
      <c r="FF128" s="148"/>
      <c r="FG128" s="148"/>
      <c r="FH128" s="148"/>
      <c r="FI128" s="528"/>
      <c r="FJ128" s="513" t="str">
        <f t="shared" si="40"/>
        <v/>
      </c>
      <c r="FK128" s="158"/>
      <c r="FL128" s="850"/>
      <c r="FM128" s="850"/>
      <c r="FN128" s="850"/>
      <c r="FO128" s="850"/>
      <c r="FP128" s="850"/>
      <c r="FQ128" s="850"/>
      <c r="FR128" s="157"/>
      <c r="FS128" s="143"/>
      <c r="FT128" s="143"/>
      <c r="FU128" s="847" t="str">
        <f t="shared" si="41"/>
        <v/>
      </c>
      <c r="FV128" s="555"/>
      <c r="FW128" s="523" t="str">
        <f>IF(Table1[[#This Row],[Nonfood Inhaltstoffe - Komponente]]="","",VLOOKUP(Table1[[#This Row],[Nonfood Inhaltstoffe - Komponente]],'Dropdown Auswahl'!BJ:BK,2,FALSE))</f>
        <v/>
      </c>
      <c r="FX128" s="1013"/>
      <c r="FY128" s="1011" t="str">
        <f t="shared" si="42"/>
        <v/>
      </c>
      <c r="FZ128" s="152"/>
      <c r="GA128" s="152"/>
      <c r="GB128" s="152"/>
      <c r="GC128" s="529" t="str">
        <f t="shared" si="43"/>
        <v/>
      </c>
      <c r="GG128" s="21"/>
      <c r="GH128" s="21"/>
      <c r="GI128" s="1019"/>
      <c r="GJ128" s="1016" t="str">
        <f>IF(Table1[[#This Row],[Global Trade Item Number (GTIN)]]="","",Table1[[#This Row],[Global Trade Item Number (GTIN)]])</f>
        <v/>
      </c>
      <c r="GK128" s="555" t="str">
        <f>IF(Table1[[#This Row],[WAWI-Nr./ Kreditoren-Nummer
(ASDV)]]&lt;&gt;"",Table1[[#This Row],[WAWI-Nr./ Kreditoren-Nummer
(ASDV)]],"")</f>
        <v/>
      </c>
      <c r="GL128" s="165"/>
      <c r="GM128" s="165"/>
      <c r="GN128" s="165"/>
      <c r="GO128" s="485"/>
      <c r="GP128" s="534"/>
      <c r="GQ128" s="533"/>
      <c r="GR128" s="486"/>
      <c r="GS128" s="486"/>
      <c r="GT128" s="486"/>
      <c r="GU128" s="486"/>
      <c r="GV128" s="486"/>
      <c r="GW128" s="542"/>
      <c r="GX128" s="538"/>
      <c r="GY128" s="144"/>
      <c r="GZ128" s="480"/>
      <c r="HA128" s="158"/>
      <c r="HB128" s="480"/>
      <c r="HC128" s="480"/>
      <c r="HD128" s="480"/>
      <c r="HE128" s="480"/>
      <c r="HF128" s="480"/>
      <c r="HG128" s="480"/>
      <c r="HH128" s="538"/>
      <c r="HI128" s="480"/>
      <c r="HJ128" s="480"/>
      <c r="HK128" s="480"/>
      <c r="HL128" s="480"/>
      <c r="HM128" s="480"/>
      <c r="HN128" s="480"/>
      <c r="HO128" s="480"/>
      <c r="HP128" s="480"/>
      <c r="HQ128" s="480"/>
      <c r="HR128" s="538"/>
      <c r="HS128" s="480"/>
      <c r="HT128" s="480"/>
      <c r="HU128" s="480"/>
      <c r="HV128" s="480"/>
      <c r="HW128" s="480"/>
      <c r="HX128" s="480"/>
      <c r="HY128" s="480"/>
      <c r="HZ128" s="480"/>
      <c r="IA128" s="480"/>
      <c r="IB128" s="538"/>
      <c r="IC128" s="480"/>
      <c r="ID128" s="480"/>
      <c r="IE128" s="480"/>
      <c r="IF128" s="480"/>
      <c r="IG128" s="480"/>
      <c r="IH128" s="480"/>
      <c r="II128" s="480"/>
      <c r="IJ128" s="480"/>
      <c r="IK128" s="480"/>
      <c r="IL128" s="480"/>
      <c r="IM128" s="538"/>
      <c r="IN128" s="480"/>
      <c r="IO128" s="480"/>
      <c r="IP128" s="480"/>
      <c r="IQ128" s="480"/>
      <c r="IR128" s="480"/>
      <c r="IS128" s="480"/>
      <c r="IT128" s="480"/>
      <c r="IU128" s="480"/>
      <c r="IV128" s="480"/>
      <c r="IW128" s="480"/>
      <c r="IX128" s="538"/>
      <c r="IY128" s="480"/>
      <c r="IZ128" s="480"/>
      <c r="JA128" s="480"/>
      <c r="JB128" s="480"/>
      <c r="JC128" s="480"/>
      <c r="JD128" s="480"/>
      <c r="JE128" s="480"/>
      <c r="JF128" s="480"/>
      <c r="JG128" s="480"/>
      <c r="JH128" s="480"/>
      <c r="JI128" s="538"/>
      <c r="JJ128" s="480"/>
      <c r="JK128" s="480"/>
      <c r="JL128" s="480"/>
      <c r="JM128" s="480"/>
      <c r="JN128" s="480"/>
      <c r="JO128" s="480"/>
      <c r="JP128" s="480"/>
      <c r="JQ128" s="480"/>
      <c r="JR128" s="480"/>
      <c r="JS128" s="590"/>
      <c r="JT128" s="538"/>
      <c r="JU128" s="480"/>
      <c r="JV128" s="480"/>
      <c r="JW128" s="480"/>
      <c r="JX128" s="480"/>
      <c r="JY128" s="480"/>
      <c r="JZ128" s="480"/>
      <c r="KA128" s="480"/>
      <c r="KB128" s="480"/>
      <c r="KC128" s="480"/>
      <c r="KD128" s="480"/>
      <c r="KE128" s="538"/>
      <c r="KF128" s="480"/>
      <c r="KG128" s="480"/>
      <c r="KH128" s="480"/>
      <c r="KI128" s="480"/>
      <c r="KJ128" s="480"/>
      <c r="KK128" s="480"/>
      <c r="KL128" s="480"/>
      <c r="KM128" s="480"/>
      <c r="KN128" s="480"/>
      <c r="KO128" s="480"/>
      <c r="KR128" s="568" t="str">
        <f>IF(Table1[[#This Row],[GTIN]]&lt;&gt;"",Table1[[#This Row],[GTIN]],"")</f>
        <v/>
      </c>
      <c r="KS128" s="569" t="str">
        <f>Table1[[#This Row],[Kreditor]]</f>
        <v/>
      </c>
      <c r="KT128" s="570" t="str">
        <f>IF(Table1[[#This Row],[Gültig ab (Datum)]]&lt;&gt;"",Table1[[#This Row],[Gültig ab (Datum)]],"")</f>
        <v/>
      </c>
      <c r="KU128" s="570"/>
      <c r="KV128" s="583" t="str">
        <f>IF(Table1[[#This Row],[Artikel verpackt? 
(X=Ja)]]="","",Table1[[#This Row],[Artikel verpackt? 
(X=Ja)]])</f>
        <v/>
      </c>
      <c r="KW128" s="571" t="str">
        <f>IF(Table1[[#This Row],[Verpackung recyclingfähig?
(X=Ja)]]="","",Table1[[#This Row],[Verpackung recyclingfähig?
(X=Ja)]])</f>
        <v/>
      </c>
      <c r="KX128" s="572"/>
      <c r="KY128" s="573"/>
      <c r="KZ128" s="574"/>
      <c r="LA128" s="574"/>
      <c r="LB128" s="574"/>
      <c r="LC128" s="574"/>
      <c r="LD128" s="574"/>
      <c r="LE128" s="574"/>
      <c r="LF128" s="575"/>
      <c r="LG128" s="576" t="str">
        <f>IF(Table1[[#This Row],[Hauptkörper - B1 - Art]]="","",VLOOKUP(Table1[[#This Row],[Hauptkörper - B1 - Art]],'DD FD'!B:C,2,FALSE))</f>
        <v/>
      </c>
      <c r="LH128" s="577" t="str">
        <f>IF(Table1[[#This Row],[Hauptkörper - B1 - Fraktion]]="","",VLOOKUP(Table1[[#This Row],[Hauptkörper - B1 - Fraktion]],'DD FD'!H:J,3,FALSE))</f>
        <v/>
      </c>
      <c r="LI128" s="574" t="str">
        <f>IF(Table1[[#This Row],[Hauptkörper - B1 - Gewicht
(in G)]]="","",Table1[[#This Row],[Hauptkörper - B1 - Gewicht
(in G)]])</f>
        <v/>
      </c>
      <c r="LJ128" s="574" t="str">
        <f>IF(Table1[[#This Row],[Hauptkörper - B1 - Lizenzierungs-pflichtig? (X=Ja)]]="","",Table1[[#This Row],[Hauptkörper - B1 - Lizenzierungs-pflichtig? (X=Ja)]])</f>
        <v/>
      </c>
      <c r="LK128" s="577" t="str">
        <f>IF(Table1[[#This Row],[Hauptkörper - B1 - Virgin Material]]="","",VLOOKUP(Table1[[#This Row],[Hauptkörper - B1 - Virgin Material]],'DD FD'!AJ:AK,2,FALSE))</f>
        <v/>
      </c>
      <c r="LL128" s="578" t="str">
        <f>IF(Table1[[#This Row],[Hauptkörper - B1 - Virgin Material Anteil (in %)]]="","",Table1[[#This Row],[Hauptkörper - B1 - Virgin Material Anteil (in %)]])</f>
        <v/>
      </c>
      <c r="LM128" s="577" t="str">
        <f>IF(Table1[[#This Row],[Hauptkörper - B1 - Recyceltes Material]]="","",VLOOKUP(Table1[[#This Row],[Hauptkörper - B1 - Recyceltes Material]],'DD FD'!AL:AM,2,FALSE))</f>
        <v/>
      </c>
      <c r="LN128" s="578" t="str">
        <f>IF(Table1[[#This Row],[Hauptkörper - B1 - Recyceltes Material Anteil (in %)]]="","",Table1[[#This Row],[Hauptkörper - B1 - Recyceltes Material Anteil (in %)]])</f>
        <v/>
      </c>
      <c r="LO128" s="579" t="str">
        <f>IF(Table1[[#This Row],[Hauptkörper - B1 - Beschichtung]]="","",VLOOKUP(Table1[[#This Row],[Hauptkörper - B1 - Beschichtung]],'DD FD'!AE:AF,2,FALSE))</f>
        <v/>
      </c>
      <c r="LP128" s="580" t="str">
        <f>IF(Table1[[#This Row],[Hauptkörper - B1 - Beschichtung Anteil (in %)]]="","",Table1[[#This Row],[Hauptkörper - B1 - Beschichtung Anteil (in %)]])</f>
        <v/>
      </c>
      <c r="LQ128" s="576" t="str">
        <f>IF(Table1[[#This Row],[Hauptkörper - B2 - Art]]="","",VLOOKUP(Table1[[#This Row],[Hauptkörper - B2 - Art]],'DD FD'!B:C,2,FALSE))</f>
        <v/>
      </c>
      <c r="LR128" s="577" t="str">
        <f>IF(Table1[[#This Row],[Hauptkörper - B2 - Fraktion]]="","",VLOOKUP(Table1[[#This Row],[Hauptkörper - B2 - Fraktion]],'DD FD'!H:J,3,FALSE))</f>
        <v/>
      </c>
      <c r="LS128" s="574" t="str">
        <f>IF(Table1[[#This Row],[Hauptkörper - B2 - Gewicht
(in G)]]="","",Table1[[#This Row],[Hauptkörper - B2 - Gewicht
(in G)]])</f>
        <v/>
      </c>
      <c r="LT128" s="574" t="str">
        <f>IF(Table1[[#This Row],[Hauptkörper - B2 - Lizenzierungs-pflichtig? (X=Ja)]]="","",Table1[[#This Row],[Hauptkörper - B2 - Lizenzierungs-pflichtig? (X=Ja)]])</f>
        <v/>
      </c>
      <c r="LU128" s="577" t="str">
        <f>IF(Table1[[#This Row],[Hauptkörper - B2 - Virgin Material]]="","",VLOOKUP(Table1[[#This Row],[Hauptkörper - B2 - Virgin Material]],'DD FD'!AJ:AK,2,FALSE))</f>
        <v/>
      </c>
      <c r="LV128" s="578" t="str">
        <f>IF(Table1[[#This Row],[Hauptkörper - B2 - Virgin Material Anteil (in %)]]="","",Table1[[#This Row],[Hauptkörper - B2 - Virgin Material Anteil (in %)]])</f>
        <v/>
      </c>
      <c r="LW128" s="577" t="str">
        <f>IF(Table1[[#This Row],[Hauptkörper - B2 - Recyceltes Material]]="","",VLOOKUP(Table1[[#This Row],[Hauptkörper - B2 - Recyceltes Material]],'DD FD'!AL:AM,2,FALSE))</f>
        <v/>
      </c>
      <c r="LX128" s="578" t="str">
        <f>IF(Table1[[#This Row],[Hauptkörper - B2 - Recyceltes Material Anteil (in %)]]="","",Table1[[#This Row],[Hauptkörper - B2 - Recyceltes Material Anteil (in %)]])</f>
        <v/>
      </c>
      <c r="LY128" s="577" t="str">
        <f>IF(Table1[[#This Row],[Hauptkörper - B2 - Beschichtung]]="","",VLOOKUP(Table1[[#This Row],[Hauptkörper - B2 - Beschichtung]],'DD FD'!AE:AF,2,FALSE))</f>
        <v/>
      </c>
      <c r="LZ128" s="580" t="str">
        <f>IF(Table1[[#This Row],[Hauptkörper - B2 - Beschichtung Anteil (in %)]]="","",Table1[[#This Row],[Hauptkörper - B2 - Beschichtung Anteil (in %)]])</f>
        <v/>
      </c>
      <c r="MA128" s="576" t="str">
        <f>IF(Table1[[#This Row],[Hauptkörper - B3 - Art]]="","",VLOOKUP(Table1[[#This Row],[Hauptkörper - B3 - Art]],'DD FD'!B:C,2,FALSE))</f>
        <v/>
      </c>
      <c r="MB128" s="577" t="str">
        <f>IF(Table1[[#This Row],[Hauptkörper - B3 - Fraktion]]="","",VLOOKUP(Table1[[#This Row],[Hauptkörper - B3 - Fraktion]],'DD FD'!H:J,3,FALSE))</f>
        <v/>
      </c>
      <c r="MC128" s="574" t="str">
        <f>IF(Table1[[#This Row],[Hauptkörper - B3 - Gewicht
(in G)]]="","",Table1[[#This Row],[Hauptkörper - B3 - Gewicht
(in G)]])</f>
        <v/>
      </c>
      <c r="MD128" s="574" t="str">
        <f>IF(Table1[[#This Row],[Hauptkörper - B3 - Lizenzierungs-pflichtig? (X=Ja)]]="","",Table1[[#This Row],[Hauptkörper - B3 - Lizenzierungs-pflichtig? (X=Ja)]])</f>
        <v/>
      </c>
      <c r="ME128" s="577" t="str">
        <f>IF(Table1[[#This Row],[Hauptkörper - B3 - Virgin Material]]="","",VLOOKUP(Table1[[#This Row],[Hauptkörper - B3 - Virgin Material]],'DD FD'!AJ:AK,2,FALSE))</f>
        <v/>
      </c>
      <c r="MF128" s="578" t="str">
        <f>IF(Table1[[#This Row],[Hauptkörper - B3 - Virgin Material Anteil (in %)]]="","",Table1[[#This Row],[Hauptkörper - B3 - Virgin Material Anteil (in %)]])</f>
        <v/>
      </c>
      <c r="MG128" s="577" t="str">
        <f>IF(Table1[[#This Row],[Hauptkörper - B3 - Recyceltes Material]]="","",VLOOKUP(Table1[[#This Row],[Hauptkörper - B3 - Recyceltes Material]],'DD FD'!AL:AM,2,FALSE))</f>
        <v/>
      </c>
      <c r="MH128" s="578" t="str">
        <f>IF(Table1[[#This Row],[Hauptkörper - B3 - Recyceltes Material Anteil (in %)]]="","",Table1[[#This Row],[Hauptkörper - B3 - Recyceltes Material Anteil (in %)]])</f>
        <v/>
      </c>
      <c r="MI128" s="577" t="str">
        <f>IF(Table1[[#This Row],[Hauptkörper - B3 - Beschichtung]]="","",VLOOKUP(Table1[[#This Row],[Hauptkörper - B3 - Beschichtung]],'DD FD'!AE:AF,2,FALSE))</f>
        <v/>
      </c>
      <c r="MJ128" s="580" t="str">
        <f>IF(Table1[[#This Row],[Hauptkörper - B3 - Beschichtung Anteil (in %)]]="","",Table1[[#This Row],[Hauptkörper - B3 - Beschichtung Anteil (in %)]])</f>
        <v/>
      </c>
      <c r="MK128" s="576" t="str">
        <f>IF(Table1[[#This Row],[Verschluss - B1 - Art]]="","",VLOOKUP(Table1[[#This Row],[Verschluss - B1 - Art]],'DD FD'!D:E,2,FALSE))</f>
        <v/>
      </c>
      <c r="ML128" s="577" t="str">
        <f>IF(Table1[[#This Row],[Verschluss - B1 - Fraktion]]="","",VLOOKUP(Table1[[#This Row],[Verschluss - B1 - Fraktion]],'DD FD'!H:J,3,FALSE))</f>
        <v/>
      </c>
      <c r="MM128" s="574" t="str">
        <f>IF(Table1[[#This Row],[Verschluss - B1 - Gewicht (in G)]]="","",Table1[[#This Row],[Verschluss - B1 - Gewicht (in G)]])</f>
        <v/>
      </c>
      <c r="MN128" s="574" t="str">
        <f>IF(Table1[[#This Row],[Verschluss - B1 - Lizenzierungs-pflichtig? (X=Ja)]]="","",Table1[[#This Row],[Verschluss - B1 - Lizenzierungs-pflichtig? (X=Ja)]])</f>
        <v/>
      </c>
      <c r="MO128" s="574" t="str">
        <f>IF(Table1[[#This Row],[Verschluss - B1 - Trennbar vom Hauptkörper? (X=Ja)]]="","",Table1[[#This Row],[Verschluss - B1 - Trennbar vom Hauptkörper? (X=Ja)]])</f>
        <v/>
      </c>
      <c r="MP128" s="577" t="str">
        <f>IF(Table1[[#This Row],[Verschluss - B1 - Virgin Material]]="","",VLOOKUP(Table1[[#This Row],[Verschluss - B1 - Virgin Material]],'DD FD'!AJ:AK,2,FALSE))</f>
        <v/>
      </c>
      <c r="MQ128" s="578" t="str">
        <f>IF(Table1[[#This Row],[Verschluss - B1 - Virgin Material Anteil (in %)]]="","",Table1[[#This Row],[Verschluss - B1 - Virgin Material Anteil (in %)]])</f>
        <v/>
      </c>
      <c r="MR128" s="577" t="str">
        <f>IF(Table1[[#This Row],[Verschluss - B1 - Recyceltes Material]]="","",VLOOKUP(Table1[[#This Row],[Verschluss - B1 - Recyceltes Material]],'DD FD'!AL:AM,2,FALSE))</f>
        <v/>
      </c>
      <c r="MS128" s="578" t="str">
        <f>IF(Table1[[#This Row],[Verschluss - B1 - Recyceltes Material Anteil (in %)]]="","",Table1[[#This Row],[Verschluss - B1 - Recyceltes Material Anteil (in %)]])</f>
        <v/>
      </c>
      <c r="MT128" s="577" t="str">
        <f>IF(Table1[[#This Row],[Verschluss - B1 - Beschichtung]]="","",VLOOKUP(Table1[[#This Row],[Verschluss - B1 - Beschichtung]],'DD FD'!AE:AF,2,FALSE))</f>
        <v/>
      </c>
      <c r="MU128" s="580" t="str">
        <f>IF(Table1[[#This Row],[Verschluss - B1 - Beschichtung Anteil (in %)]]="","",Table1[[#This Row],[Verschluss - B1 - Beschichtung Anteil (in %)]])</f>
        <v/>
      </c>
      <c r="MV128" s="576" t="str">
        <f>IF(Table1[[#This Row],[Verschluss - B2 - Art]]="","",VLOOKUP(Table1[[#This Row],[Verschluss - B2 - Art]],'DD FD'!D:E,2,FALSE))</f>
        <v/>
      </c>
      <c r="MW128" s="577" t="str">
        <f>IF(Table1[[#This Row],[Verschluss - B2 - Fraktion]]="","",VLOOKUP(Table1[[#This Row],[Verschluss - B2 - Fraktion]],'DD FD'!H:J,3,FALSE))</f>
        <v/>
      </c>
      <c r="MX128" s="574" t="str">
        <f>IF(Table1[[#This Row],[Verschluss - B2 - Gewicht (in G)]]="","",Table1[[#This Row],[Verschluss - B2 - Gewicht (in G)]])</f>
        <v/>
      </c>
      <c r="MY128" s="574" t="str">
        <f>IF(Table1[[#This Row],[Verschluss - B2 - Lizenzierungs-pflichtig? (X=Ja)]]="","",Table1[[#This Row],[Verschluss - B2 - Lizenzierungs-pflichtig? (X=Ja)]])</f>
        <v/>
      </c>
      <c r="MZ128" s="574" t="str">
        <f>IF(Table1[[#This Row],[Verschluss - B2 - Trennbar vom Hauptkörper? (X=Ja)]]="","",Table1[[#This Row],[Verschluss - B2 - Trennbar vom Hauptkörper? (X=Ja)]])</f>
        <v/>
      </c>
      <c r="NA128" s="577" t="str">
        <f>IF(Table1[[#This Row],[Verschluss - B2 - Virgin Material]]="","",VLOOKUP(Table1[[#This Row],[Verschluss - B2 - Virgin Material]],'DD FD'!AJ:AK,2,FALSE))</f>
        <v/>
      </c>
      <c r="NB128" s="578" t="str">
        <f>IF(Table1[[#This Row],[Verschluss - B2 - Virgin Material Anteil (in %)]]="","",Table1[[#This Row],[Verschluss - B2 - Virgin Material Anteil (in %)]])</f>
        <v/>
      </c>
      <c r="NC128" s="577" t="str">
        <f>IF(Table1[[#This Row],[Verschluss - B2 - Recyceltes Material]]="","",VLOOKUP(Table1[[#This Row],[Verschluss - B2 - Recyceltes Material]],'DD FD'!AL:AM,2,FALSE))</f>
        <v/>
      </c>
      <c r="ND128" s="578" t="str">
        <f>IF(Table1[[#This Row],[Verschluss - B2 - Recyceltes Material Anteil (in %)]]="","",Table1[[#This Row],[Verschluss - B2 - Recyceltes Material Anteil (in %)]])</f>
        <v/>
      </c>
      <c r="NE128" s="577" t="str">
        <f>IF(Table1[[#This Row],[Verschluss - B2 - Beschichtung]]="","",VLOOKUP(Table1[[#This Row],[Verschluss - B2 - Beschichtung]],'DD FD'!AE:AF,2,FALSE))</f>
        <v/>
      </c>
      <c r="NF128" s="580" t="str">
        <f>IF(Table1[[#This Row],[Verschluss - B2 - Beschichtung Anteil (in %)]]="","",Table1[[#This Row],[Verschluss - B2 - Beschichtung Anteil (in %)]])</f>
        <v/>
      </c>
      <c r="NG128" s="576" t="str">
        <f>IF(Table1[[#This Row],[Verschluss - B3 - Art]]="","",VLOOKUP(Table1[[#This Row],[Verschluss - B3 - Art]],'DD FD'!D:E,2,FALSE))</f>
        <v/>
      </c>
      <c r="NH128" s="577" t="str">
        <f>IF(Table1[[#This Row],[Verschluss - B3 - Fraktion]]="","",VLOOKUP(Table1[[#This Row],[Verschluss - B3 - Fraktion]],'DD FD'!H:J,3,FALSE))</f>
        <v/>
      </c>
      <c r="NI128" s="574" t="str">
        <f>IF(Table1[[#This Row],[Verschluss - B3 - Gewicht (in G)]]="","",Table1[[#This Row],[Verschluss - B3 - Gewicht (in G)]])</f>
        <v/>
      </c>
      <c r="NJ128" s="574" t="str">
        <f>IF(Table1[[#This Row],[Verschluss - B3 - Lizenzierungs-pflichtig? (X=Ja)]]="","",Table1[[#This Row],[Verschluss - B3 - Lizenzierungs-pflichtig? (X=Ja)]])</f>
        <v/>
      </c>
      <c r="NK128" s="574" t="str">
        <f>IF(Table1[[#This Row],[Verschluss - B3 - Trennbar vom Hauptkörper? (X=Ja)]]="","",Table1[[#This Row],[Verschluss - B3 - Trennbar vom Hauptkörper? (X=Ja)]])</f>
        <v/>
      </c>
      <c r="NL128" s="577" t="str">
        <f>IF(Table1[[#This Row],[Verschluss - B3 - Virgin Material]]="","",VLOOKUP(Table1[[#This Row],[Verschluss - B3 - Virgin Material]],'DD FD'!AJ:AK,2,FALSE))</f>
        <v/>
      </c>
      <c r="NM128" s="578" t="str">
        <f>IF(Table1[[#This Row],[Verschluss - B3 - Virgin Material Anteil (in %)]]="","",Table1[[#This Row],[Verschluss - B3 - Virgin Material Anteil (in %)]])</f>
        <v/>
      </c>
      <c r="NN128" s="577" t="str">
        <f>IF(Table1[[#This Row],[Verschluss - B3 - Recyceltes Material]]="","",VLOOKUP(Table1[[#This Row],[Verschluss - B3 - Recyceltes Material]],'DD FD'!AL:AM,2,FALSE))</f>
        <v/>
      </c>
      <c r="NO128" s="578" t="str">
        <f>IF(Table1[[#This Row],[Verschluss - B3 - Recyceltes Material Anteil (in %)]]="","",Table1[[#This Row],[Verschluss - B3 - Recyceltes Material Anteil (in %)]])</f>
        <v/>
      </c>
      <c r="NP128" s="577" t="str">
        <f>IF(Table1[[#This Row],[Verschluss - B3 - Beschichtung]]="","",VLOOKUP(Table1[[#This Row],[Verschluss - B3 - Beschichtung]],'DD FD'!AE:AF,2,FALSE))</f>
        <v/>
      </c>
      <c r="NQ128" s="580" t="str">
        <f>IF(Table1[[#This Row],[Verschluss - B3 - Beschichtung Anteil (in %)]]="","",Table1[[#This Row],[Verschluss - B3 - Beschichtung Anteil (in %)]])</f>
        <v/>
      </c>
      <c r="NR128" s="576" t="str">
        <f>IF(Table1[[#This Row],[Etikett - B1 - Art]]="","",VLOOKUP(Table1[[#This Row],[Etikett - B1 - Art]],'DD FD'!F:G,2,FALSE))</f>
        <v/>
      </c>
      <c r="NS128" s="577" t="str">
        <f>IF(Table1[[#This Row],[Etikett - B1 - Fraktion]]="","",VLOOKUP(Table1[[#This Row],[Etikett - B1 - Fraktion]],'DD FD'!H:J,3,FALSE))</f>
        <v/>
      </c>
      <c r="NT128" s="574" t="str">
        <f>IF(Table1[[#This Row],[Etikett - B1 - Gewicht (in G)]]="","",Table1[[#This Row],[Etikett - B1 - Gewicht (in G)]])</f>
        <v/>
      </c>
      <c r="NU128" s="574" t="str">
        <f>IF(Table1[[#This Row],[Etikett - B1 - Lizenzierungs-pflichtig? (X=Ja)]]="","",Table1[[#This Row],[Etikett - B1 - Lizenzierungs-pflichtig? (X=Ja)]])</f>
        <v/>
      </c>
      <c r="NV128" s="574" t="str">
        <f>IF(Table1[[#This Row],[Etikett - B1 - Trennbar vom Hauptkörper? (X=Ja)]]="","",Table1[[#This Row],[Etikett - B1 - Trennbar vom Hauptkörper? (X=Ja)]])</f>
        <v/>
      </c>
      <c r="NW128" s="577" t="str">
        <f>IF(Table1[[#This Row],[Etikett - B1 - Virgin Material]]="","",VLOOKUP(Table1[[#This Row],[Etikett - B1 - Virgin Material]],'DD FD'!AJ:AK,2,FALSE))</f>
        <v/>
      </c>
      <c r="NX128" s="578" t="str">
        <f>IF(Table1[[#This Row],[Etikett - B1 - Virgin Material Anteil (in %)]]="","",Table1[[#This Row],[Etikett - B1 - Virgin Material Anteil (in %)]])</f>
        <v/>
      </c>
      <c r="NY128" s="577" t="str">
        <f>IF(Table1[[#This Row],[Etikett - B1 - Recyceltes Material]]="","",VLOOKUP(Table1[[#This Row],[Etikett - B1 - Recyceltes Material]],'DD FD'!AL:AM,2,FALSE))</f>
        <v/>
      </c>
      <c r="NZ128" s="578" t="str">
        <f>IF(Table1[[#This Row],[Etikett - B1 - Recyceltes Material Anteil (in %)]]="","",Table1[[#This Row],[Etikett - B1 - Recyceltes Material Anteil (in %)]])</f>
        <v/>
      </c>
      <c r="OA128" s="577" t="str">
        <f>IF(Table1[[#This Row],[Etikett - B1 - Beschichtung]]="","",VLOOKUP(Table1[[#This Row],[Etikett - B1 - Beschichtung]],'DD FD'!AE:AF,2,FALSE))</f>
        <v/>
      </c>
      <c r="OB128" s="580" t="str">
        <f>IF(Table1[[#This Row],[Etikett - B1 - Beschichtung Anteil (in %)]]="","",Table1[[#This Row],[Etikett - B1 - Beschichtung Anteil (in %)]])</f>
        <v/>
      </c>
      <c r="OC128" s="576" t="str">
        <f>IF(Table1[[#This Row],[Etikett - B2 - Art]]="","",VLOOKUP(Table1[[#This Row],[Etikett - B2 - Art]],'DD FD'!F:G,2,FALSE))</f>
        <v/>
      </c>
      <c r="OD128" s="577" t="str">
        <f>IF(Table1[[#This Row],[Etikett - B2 - Fraktion]]="","",VLOOKUP(Table1[[#This Row],[Etikett - B2 - Fraktion]],'DD FD'!H:J,3,FALSE))</f>
        <v/>
      </c>
      <c r="OE128" s="574" t="str">
        <f>IF(Table1[[#This Row],[Etikett - B2 - Gewicht (in G)]]="","",Table1[[#This Row],[Etikett - B2 - Gewicht (in G)]])</f>
        <v/>
      </c>
      <c r="OF128" s="574" t="str">
        <f>IF(Table1[[#This Row],[Etikett - B2 - Lizenzierungs-pflichtig? (X=Ja)]]="","",Table1[[#This Row],[Etikett - B2 - Lizenzierungs-pflichtig? (X=Ja)]])</f>
        <v/>
      </c>
      <c r="OG128" s="574" t="str">
        <f>IF(Table1[[#This Row],[Etikett - B2 - Trennbar vom Hauptkörper? (X=Ja)]]="","",Table1[[#This Row],[Etikett - B2 - Trennbar vom Hauptkörper? (X=Ja)]])</f>
        <v/>
      </c>
      <c r="OH128" s="577" t="str">
        <f>IF(Table1[[#This Row],[Etikett - B2 - Virgin Material]]="","",VLOOKUP(Table1[[#This Row],[Etikett - B2 - Virgin Material]],'DD FD'!AJ:AK,2,FALSE))</f>
        <v/>
      </c>
      <c r="OI128" s="578" t="str">
        <f>IF(Table1[[#This Row],[Etikett - B2 - Virgin Material Anteil (in %)]]="","",Table1[[#This Row],[Etikett - B2 - Virgin Material Anteil (in %)]])</f>
        <v/>
      </c>
      <c r="OJ128" s="577" t="str">
        <f>IF(Table1[[#This Row],[Etikett - B2 - Recyceltes Material]]="","",VLOOKUP(Table1[[#This Row],[Etikett - B2 - Recyceltes Material]],'DD FD'!AL:AM,2,FALSE))</f>
        <v/>
      </c>
      <c r="OK128" s="578" t="str">
        <f>IF(Table1[[#This Row],[Etikett - B2 - Recyceltes Material Anteil (in %)]]="","",Table1[[#This Row],[Etikett - B2 - Recyceltes Material Anteil (in %)]])</f>
        <v/>
      </c>
      <c r="OL128" s="577" t="str">
        <f>IF(Table1[[#This Row],[Etikett - B2 - Beschichtung]]="","",VLOOKUP(Table1[[#This Row],[Etikett - B2 - Beschichtung]],'DD FD'!AE:AF,2,FALSE))</f>
        <v/>
      </c>
      <c r="OM128" s="580" t="str">
        <f>IF(Table1[[#This Row],[Etikett - B2 - Beschichtung Anteil (in %)]]="","",Table1[[#This Row],[Etikett - B2 - Beschichtung Anteil (in %)]])</f>
        <v/>
      </c>
      <c r="ON128" s="576" t="str">
        <f>IF(Table1[[#This Row],[Etikett - B3 - Art]]="","",VLOOKUP(Table1[[#This Row],[Etikett - B3 - Art]],'DD FD'!F:G,2,FALSE))</f>
        <v/>
      </c>
      <c r="OO128" s="577" t="str">
        <f>IF(Table1[[#This Row],[Etikett - B3 - Fraktion]]="","",VLOOKUP(Table1[[#This Row],[Etikett - B3 - Fraktion]],'DD FD'!H:J,3,FALSE))</f>
        <v/>
      </c>
      <c r="OP128" s="574" t="str">
        <f>IF(Table1[[#This Row],[Etikett - B3 - Gewicht (in G)]]="","",Table1[[#This Row],[Etikett - B3 - Gewicht (in G)]])</f>
        <v/>
      </c>
      <c r="OQ128" s="574" t="str">
        <f>IF(Table1[[#This Row],[Etikett - B3 - Lizenzierungs-pflichtig? (X=Ja)]]="","",Table1[[#This Row],[Etikett - B3 - Lizenzierungs-pflichtig? (X=Ja)]])</f>
        <v/>
      </c>
      <c r="OR128" s="574" t="str">
        <f>IF(Table1[[#This Row],[Etikett - B3 - Trennbar vom Hauptkörper? (X=Ja)]]="","",Table1[[#This Row],[Etikett - B3 - Trennbar vom Hauptkörper? (X=Ja)]])</f>
        <v/>
      </c>
      <c r="OS128" s="577" t="str">
        <f>IF(Table1[[#This Row],[Etikett - B3 - Virgin Material]]="","",VLOOKUP(Table1[[#This Row],[Etikett - B3 - Virgin Material]],'DD FD'!AJ:AK,2,FALSE))</f>
        <v/>
      </c>
      <c r="OT128" s="578" t="str">
        <f>IF(Table1[[#This Row],[Etikett - B3 - Virgin Material Anteil (in %)]]="","",Table1[[#This Row],[Etikett - B3 - Virgin Material Anteil (in %)]])</f>
        <v/>
      </c>
      <c r="OU128" s="577" t="str">
        <f>IF(Table1[[#This Row],[Etikett - B3 - Recyceltes Material]]="","",VLOOKUP(Table1[[#This Row],[Etikett - B3 - Recyceltes Material]],'DD FD'!AL:AM,2,FALSE))</f>
        <v/>
      </c>
      <c r="OV128" s="578" t="str">
        <f>IF(Table1[[#This Row],[Etikett - B3 - Recyceltes Material Anteil (in %)]]="","",Table1[[#This Row],[Etikett - B3 - Recyceltes Material Anteil (in %)]])</f>
        <v/>
      </c>
      <c r="OW128" s="577" t="str">
        <f>IF(Table1[[#This Row],[Etikett - B3 - Beschichtung]]="","",VLOOKUP(Table1[[#This Row],[Etikett - B3 - Beschichtung]],'DD FD'!AE:AF,2,FALSE))</f>
        <v/>
      </c>
      <c r="OX128" s="613" t="str">
        <f>IF(Table1[[#This Row],[Etikett - B3 - Beschichtung Anteil (in %)]]="","",Table1[[#This Row],[Etikett - B3 - Beschichtung Anteil (in %)]])</f>
        <v/>
      </c>
      <c r="OY128" s="618">
        <f>ROUNDUP(SUM(
IF(AND(LH128='DD FD'!$J$7,LJ128='DD FD'!$AI$3),LI128,0),
IF(AND(LR128='DD FD'!$J$7,LT128='DD FD'!$AI$3),LS128,0),
IF(AND(MB128='DD FD'!$J$7,MD128='DD FD'!$AI$3),MC128,0),
IF(AND(ML128='DD FD'!$J$7,MN128='DD FD'!$AI$3),MM128,0),
IF(AND(MW128='DD FD'!$J$7,MY128='DD FD'!$AI$3),MX128,0),
IF(AND(NH128='DD FD'!$J$7,NJ128='DD FD'!$AI$3),NI128,0),
IF(AND(NS128='DD FD'!$J$7,NU128='DD FD'!$AI$3),NT128,0),
IF(AND(OD128='DD FD'!$J$7,OF128='DD FD'!$AI$3),OE128,0),
IF(AND(OO128='DD FD'!$J$7,OQ128='DD FD'!$AI$3),OP128,0),
),2)</f>
        <v>0</v>
      </c>
      <c r="OZ128" s="617">
        <f>ROUNDUP(SUM(
IF(AND(LH128='DD FD'!$J$6,LJ128='DD FD'!$AI$3),LI128,0),
IF(AND(LR128='DD FD'!$J$6,LT128='DD FD'!$AI$3),LS128,0),
IF(AND(MB128='DD FD'!$J$6,MD128='DD FD'!$AI$3),MC128,0),
IF(AND(ML128='DD FD'!$J$6,MN128='DD FD'!$AI$3),MM128,0),
IF(AND(MW128='DD FD'!$J$6,MY128='DD FD'!$AI$3),MX128,0),
IF(AND(NH128='DD FD'!$J$6,NJ128='DD FD'!$AI$3),NI128,0),
IF(AND(NS128='DD FD'!$J$6,NU128='DD FD'!$AI$3),NT128,0),
IF(AND(OD128='DD FD'!$J$6,OF128='DD FD'!$AI$3),OE128,0),
IF(AND(OO128='DD FD'!$J$6,OQ128='DD FD'!$AI$3),OP128,0),
),2)</f>
        <v>0</v>
      </c>
      <c r="PA128" s="617">
        <f>ROUNDUP(SUM(
IF(AND(LH128='DD FD'!$J$10,LJ128='DD FD'!$AI$3),LI128,0),
IF(AND(LR128='DD FD'!$J$10,LT128='DD FD'!$AI$3),LS128,0),
IF(AND(MB128='DD FD'!$J$10,MD128='DD FD'!$AI$3),MC128,0),
IF(AND(ML128='DD FD'!$J$10,MN128='DD FD'!$AI$3),MM128,0),
IF(AND(MW128='DD FD'!$J$10,MY128='DD FD'!$AI$3),MX128,0),
IF(AND(NH128='DD FD'!$J$10,NJ128='DD FD'!$AI$3),NI128,0),
IF(AND(NS128='DD FD'!$J$10,NU128='DD FD'!$AI$3),NT128,0),
IF(AND(OD128='DD FD'!$J$10,OF128='DD FD'!$AI$3),OE128,0),
IF(AND(OO128='DD FD'!$J$10,OQ128='DD FD'!$AI$3),OP128,0),
),2)</f>
        <v>0</v>
      </c>
      <c r="PB128" s="617">
        <f>ROUNDUP(SUM(
IF(AND(LH128='DD FD'!$J$8,LJ128='DD FD'!$AI$3),LI128,0),
IF(AND(LR128='DD FD'!$J$8,LT128='DD FD'!$AI$3),LS128,0),
IF(AND(MB128='DD FD'!$J$8,MD128='DD FD'!$AI$3),MC128,0),
IF(AND(ML128='DD FD'!$J$8,MN128='DD FD'!$AI$3),MM128,0),
IF(AND(MW128='DD FD'!$J$8,MY128='DD FD'!$AI$3),MX128,0),
IF(AND(NH128='DD FD'!$J$8,NJ128='DD FD'!$AI$3),NI128,0),
IF(AND(NS128='DD FD'!$J$8,NU128='DD FD'!$AI$3),NT128,0),
IF(AND(OD128='DD FD'!$J$8,OF128='DD FD'!$AI$3),OE128,0),
IF(AND(OO128='DD FD'!$J$8,OQ128='DD FD'!$AI$3),OP128,0),
),2)</f>
        <v>0</v>
      </c>
      <c r="PC128" s="617">
        <f>ROUNDUP(SUM(
IF(AND(LH128='DD FD'!$J$5,LJ128='DD FD'!$AI$3),LI128,0),
IF(AND(LR128='DD FD'!$J$5,LT128='DD FD'!$AI$3),LS128,0),
IF(AND(MB128='DD FD'!$J$5,MD128='DD FD'!$AI$3),MC128,0),
IF(AND(ML128='DD FD'!$J$5,MN128='DD FD'!$AI$3),MM128,0),
IF(AND(MW128='DD FD'!$J$5,MY128='DD FD'!$AI$3),MX128,0),
IF(AND(NH128='DD FD'!$J$5,NJ128='DD FD'!$AI$3),NI128,0),
IF(AND(NS128='DD FD'!$J$5,NU128='DD FD'!$AI$3),NT128,0),
IF(AND(OD128='DD FD'!$J$5,OF128='DD FD'!$AI$3),OE128,0),
IF(AND(OO128='DD FD'!$J$5,OQ128='DD FD'!$AI$3),OP128,0),
),2)</f>
        <v>0</v>
      </c>
      <c r="PD128" s="617">
        <f>ROUNDUP(SUM(
IF(AND(LH128='DD FD'!$J$9,LJ128='DD FD'!$AI$3),LI128,0),
IF(AND(LR128='DD FD'!$J$9,LT128='DD FD'!$AI$3),LS128,0),
IF(AND(MB128='DD FD'!$J$9,MD128='DD FD'!$AI$3),MC128,0),
IF(AND(ML128='DD FD'!$J$9,MN128='DD FD'!$AI$3),MM128,0),
IF(AND(MW128='DD FD'!$J$9,MY128='DD FD'!$AI$3),MX128,0),
IF(AND(NH128='DD FD'!$J$9,NJ128='DD FD'!$AI$3),NI128,0),
IF(AND(NS128='DD FD'!$J$9,NU128='DD FD'!$AI$3),NT128,0),
IF(AND(OD128='DD FD'!$J$9,OF128='DD FD'!$AI$3),OE128,0),
IF(AND(OO128='DD FD'!$J$9,OQ128='DD FD'!$AI$3),OP128,0),
),2)</f>
        <v>0</v>
      </c>
      <c r="PE128" s="617">
        <f>ROUNDUP(SUM(
IF(AND(LH128='DD FD'!$J$4,LJ128='DD FD'!$AI$3),LI128,0),
IF(AND(LR128='DD FD'!$J$4,LT128='DD FD'!$AI$3),LS128,0),
IF(AND(MB128='DD FD'!$J$4,MD128='DD FD'!$AI$3),MC128,0),
IF(AND(ML128='DD FD'!$J$4,MN128='DD FD'!$AI$3),MM128,0),
IF(AND(MW128='DD FD'!$J$4,MY128='DD FD'!$AI$3),MX128,0),
IF(AND(NH128='DD FD'!$J$4,NJ128='DD FD'!$AI$3),NI128,0),
IF(AND(NS128='DD FD'!$J$4,NU128='DD FD'!$AI$3),NT128,0),
IF(AND(OD128='DD FD'!$J$4,OF128='DD FD'!$AI$3),OE128,0),
IF(AND(OO128='DD FD'!$J$4,OQ128='DD FD'!$AI$3),OP128,0),
),2)</f>
        <v>0</v>
      </c>
      <c r="PF128" s="619">
        <f>ROUNDUP(SUM(
IF(AND(LH128='DD FD'!$J$11,LJ128='DD FD'!$AI$3),LI128,0),
IF(AND(LR128='DD FD'!$J$11,LT128='DD FD'!$AI$3),LS128,0),
IF(AND(MB128='DD FD'!$J$11,MD128='DD FD'!$AI$3),MC128,0),
IF(AND(ML128='DD FD'!$J$11,MN128='DD FD'!$AI$3),MM128,0),
IF(AND(MW128='DD FD'!$J$11,MY128='DD FD'!$AI$3),MX128,0),
IF(AND(NH128='DD FD'!$J$11,NJ128='DD FD'!$AI$3),NI128,0),
IF(AND(NS128='DD FD'!$J$11,NU128='DD FD'!$AI$3),NT128,0),
IF(AND(OD128='DD FD'!$J$11,OF128='DD FD'!$AI$3),OE128,0),
IF(AND(OO128='DD FD'!$J$11,OQ128='DD FD'!$AI$3),OP128,0),
),2)</f>
        <v>0</v>
      </c>
    </row>
    <row r="129" spans="1:422">
      <c r="A129" s="806"/>
      <c r="B129" s="934"/>
      <c r="C129" s="247"/>
      <c r="D129" s="842"/>
      <c r="E129" s="247"/>
      <c r="F129" s="158"/>
      <c r="G129" s="710"/>
      <c r="H129" s="712"/>
      <c r="I129" s="936"/>
      <c r="J129" s="803"/>
      <c r="K129" s="150"/>
      <c r="L129" s="146" t="str">
        <f t="shared" si="27"/>
        <v/>
      </c>
      <c r="M129" s="501" t="str">
        <f t="shared" si="44"/>
        <v/>
      </c>
      <c r="N129" s="504"/>
      <c r="O129" s="113" t="str">
        <f t="shared" si="45"/>
        <v/>
      </c>
      <c r="P129" s="114" t="str">
        <f t="shared" si="28"/>
        <v/>
      </c>
      <c r="Q129" s="152"/>
      <c r="R129" s="152"/>
      <c r="S129" s="115" t="str">
        <f t="shared" si="46"/>
        <v/>
      </c>
      <c r="T129" s="159"/>
      <c r="U129" s="159"/>
      <c r="V129" s="157"/>
      <c r="W129" s="157"/>
      <c r="X129" s="157"/>
      <c r="Y129" s="772"/>
      <c r="Z129" s="158"/>
      <c r="AA129" s="144"/>
      <c r="AB129" s="112"/>
      <c r="AC129" s="153"/>
      <c r="AD129" s="153"/>
      <c r="AE129" s="153"/>
      <c r="AF129" s="153"/>
      <c r="AG129" s="153"/>
      <c r="AH129" s="153"/>
      <c r="AI129" s="152"/>
      <c r="AJ129" s="158"/>
      <c r="AK129" s="158"/>
      <c r="AL129" s="158"/>
      <c r="AM129" s="116" t="str">
        <f t="shared" si="47"/>
        <v/>
      </c>
      <c r="AN129" s="116" t="str">
        <f t="shared" si="48"/>
        <v/>
      </c>
      <c r="AO129" s="324"/>
      <c r="AP129" s="503"/>
      <c r="AQ129" s="487" t="str">
        <f t="shared" si="49"/>
        <v/>
      </c>
      <c r="AR129" s="113" t="str">
        <f t="shared" si="29"/>
        <v/>
      </c>
      <c r="AS129" s="113" t="str">
        <f t="shared" si="30"/>
        <v/>
      </c>
      <c r="AT129" s="113" t="str">
        <f t="shared" si="31"/>
        <v/>
      </c>
      <c r="AU129" s="113" t="str">
        <f t="shared" si="32"/>
        <v/>
      </c>
      <c r="AV129" s="159"/>
      <c r="AW129" s="157"/>
      <c r="AX129" s="157"/>
      <c r="AY129" s="157"/>
      <c r="AZ129" s="157"/>
      <c r="BA129" s="116" t="str">
        <f t="shared" si="33"/>
        <v/>
      </c>
      <c r="BB129" s="316"/>
      <c r="BC129" s="116" t="str">
        <f t="shared" si="34"/>
        <v/>
      </c>
      <c r="BD129" s="133" t="str">
        <f t="shared" si="35"/>
        <v/>
      </c>
      <c r="BE129" s="157"/>
      <c r="BF129" s="1180"/>
      <c r="BG129" s="1180"/>
      <c r="BH129" s="158"/>
      <c r="BI129" s="490"/>
      <c r="BJ129" s="514" t="str">
        <f t="shared" si="50"/>
        <v/>
      </c>
      <c r="BK129" s="789"/>
      <c r="BL129" s="116" t="str">
        <f t="shared" si="51"/>
        <v/>
      </c>
      <c r="BM129" s="144"/>
      <c r="BN129" s="144"/>
      <c r="BO129" s="144"/>
      <c r="BP129" s="790"/>
      <c r="BQ129" s="790"/>
      <c r="BR129" s="790"/>
      <c r="BS129" s="116" t="str">
        <f t="shared" si="36"/>
        <v/>
      </c>
      <c r="BT129" s="790"/>
      <c r="BU129" s="808" t="str">
        <f t="shared" si="37"/>
        <v/>
      </c>
      <c r="BV129" s="791"/>
      <c r="BW129" s="144"/>
      <c r="BX129" s="20"/>
      <c r="BY129" s="20"/>
      <c r="BZ129" s="20"/>
      <c r="CA129" s="792"/>
      <c r="CB129" s="1201"/>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144"/>
      <c r="DF129" s="144"/>
      <c r="DG129" s="144"/>
      <c r="DH129" s="144"/>
      <c r="DI129" s="144"/>
      <c r="DJ129" s="144"/>
      <c r="DK129" s="144"/>
      <c r="DL129" s="144"/>
      <c r="DM129" s="144"/>
      <c r="DN129" s="144"/>
      <c r="DO129" s="144"/>
      <c r="DP129" s="144"/>
      <c r="DQ129" s="144"/>
      <c r="DR129" s="144"/>
      <c r="DS129" s="144"/>
      <c r="DT129" s="144"/>
      <c r="DU129" s="144"/>
      <c r="DV129" s="144"/>
      <c r="DW129" s="144"/>
      <c r="DX129" s="144"/>
      <c r="DY129" s="144"/>
      <c r="DZ129" s="144"/>
      <c r="EA129" s="144"/>
      <c r="EB129" s="144"/>
      <c r="EC129" s="144"/>
      <c r="ED129" s="782" t="str">
        <f t="shared" si="52"/>
        <v/>
      </c>
      <c r="EE129" s="519"/>
      <c r="EF129" s="793"/>
      <c r="EG129" s="519"/>
      <c r="EH129" s="794"/>
      <c r="EI129" s="790"/>
      <c r="EJ129" s="794"/>
      <c r="EK129" s="794"/>
      <c r="EL129" s="790"/>
      <c r="EM129" s="790"/>
      <c r="EN129" s="790"/>
      <c r="EO129" s="112" t="str">
        <f t="shared" si="38"/>
        <v/>
      </c>
      <c r="EP129" s="790"/>
      <c r="EQ129" s="488" t="str">
        <f t="shared" si="39"/>
        <v/>
      </c>
      <c r="ER129" s="1100"/>
      <c r="ES129" s="1099" t="str">
        <f t="shared" si="53"/>
        <v/>
      </c>
      <c r="ET129" s="525"/>
      <c r="EU129" s="148"/>
      <c r="EV129" s="148"/>
      <c r="EW129" s="148"/>
      <c r="EX129" s="148"/>
      <c r="EY129" s="148"/>
      <c r="EZ129" s="148"/>
      <c r="FA129" s="148"/>
      <c r="FB129" s="148"/>
      <c r="FC129" s="148"/>
      <c r="FD129" s="148"/>
      <c r="FE129" s="148"/>
      <c r="FF129" s="148"/>
      <c r="FG129" s="148"/>
      <c r="FH129" s="148"/>
      <c r="FI129" s="528"/>
      <c r="FJ129" s="513" t="str">
        <f t="shared" si="40"/>
        <v/>
      </c>
      <c r="FK129" s="158"/>
      <c r="FL129" s="850"/>
      <c r="FM129" s="850"/>
      <c r="FN129" s="850"/>
      <c r="FO129" s="850"/>
      <c r="FP129" s="850"/>
      <c r="FQ129" s="850"/>
      <c r="FR129" s="157"/>
      <c r="FS129" s="143"/>
      <c r="FT129" s="143"/>
      <c r="FU129" s="847" t="str">
        <f t="shared" si="41"/>
        <v/>
      </c>
      <c r="FV129" s="555"/>
      <c r="FW129" s="523" t="str">
        <f>IF(Table1[[#This Row],[Nonfood Inhaltstoffe - Komponente]]="","",VLOOKUP(Table1[[#This Row],[Nonfood Inhaltstoffe - Komponente]],'Dropdown Auswahl'!BJ:BK,2,FALSE))</f>
        <v/>
      </c>
      <c r="FX129" s="1013"/>
      <c r="FY129" s="1011" t="str">
        <f t="shared" si="42"/>
        <v/>
      </c>
      <c r="FZ129" s="152"/>
      <c r="GA129" s="152"/>
      <c r="GB129" s="152"/>
      <c r="GC129" s="529" t="str">
        <f t="shared" si="43"/>
        <v/>
      </c>
      <c r="GG129" s="21"/>
      <c r="GH129" s="21"/>
      <c r="GI129" s="1019"/>
      <c r="GJ129" s="1016" t="str">
        <f>IF(Table1[[#This Row],[Global Trade Item Number (GTIN)]]="","",Table1[[#This Row],[Global Trade Item Number (GTIN)]])</f>
        <v/>
      </c>
      <c r="GK129" s="555" t="str">
        <f>IF(Table1[[#This Row],[WAWI-Nr./ Kreditoren-Nummer
(ASDV)]]&lt;&gt;"",Table1[[#This Row],[WAWI-Nr./ Kreditoren-Nummer
(ASDV)]],"")</f>
        <v/>
      </c>
      <c r="GL129" s="165"/>
      <c r="GM129" s="165"/>
      <c r="GN129" s="165"/>
      <c r="GO129" s="485"/>
      <c r="GP129" s="534"/>
      <c r="GQ129" s="533"/>
      <c r="GR129" s="486"/>
      <c r="GS129" s="486"/>
      <c r="GT129" s="486"/>
      <c r="GU129" s="486"/>
      <c r="GV129" s="486"/>
      <c r="GW129" s="542"/>
      <c r="GX129" s="538"/>
      <c r="GY129" s="144"/>
      <c r="GZ129" s="480"/>
      <c r="HA129" s="158"/>
      <c r="HB129" s="480"/>
      <c r="HC129" s="480"/>
      <c r="HD129" s="480"/>
      <c r="HE129" s="480"/>
      <c r="HF129" s="480"/>
      <c r="HG129" s="480"/>
      <c r="HH129" s="538"/>
      <c r="HI129" s="480"/>
      <c r="HJ129" s="480"/>
      <c r="HK129" s="480"/>
      <c r="HL129" s="480"/>
      <c r="HM129" s="480"/>
      <c r="HN129" s="480"/>
      <c r="HO129" s="480"/>
      <c r="HP129" s="480"/>
      <c r="HQ129" s="480"/>
      <c r="HR129" s="538"/>
      <c r="HS129" s="480"/>
      <c r="HT129" s="480"/>
      <c r="HU129" s="480"/>
      <c r="HV129" s="480"/>
      <c r="HW129" s="480"/>
      <c r="HX129" s="480"/>
      <c r="HY129" s="480"/>
      <c r="HZ129" s="480"/>
      <c r="IA129" s="480"/>
      <c r="IB129" s="538"/>
      <c r="IC129" s="480"/>
      <c r="ID129" s="480"/>
      <c r="IE129" s="480"/>
      <c r="IF129" s="480"/>
      <c r="IG129" s="480"/>
      <c r="IH129" s="480"/>
      <c r="II129" s="480"/>
      <c r="IJ129" s="480"/>
      <c r="IK129" s="480"/>
      <c r="IL129" s="480"/>
      <c r="IM129" s="538"/>
      <c r="IN129" s="480"/>
      <c r="IO129" s="480"/>
      <c r="IP129" s="480"/>
      <c r="IQ129" s="480"/>
      <c r="IR129" s="480"/>
      <c r="IS129" s="480"/>
      <c r="IT129" s="480"/>
      <c r="IU129" s="480"/>
      <c r="IV129" s="480"/>
      <c r="IW129" s="480"/>
      <c r="IX129" s="538"/>
      <c r="IY129" s="480"/>
      <c r="IZ129" s="480"/>
      <c r="JA129" s="480"/>
      <c r="JB129" s="480"/>
      <c r="JC129" s="480"/>
      <c r="JD129" s="480"/>
      <c r="JE129" s="480"/>
      <c r="JF129" s="480"/>
      <c r="JG129" s="480"/>
      <c r="JH129" s="480"/>
      <c r="JI129" s="538"/>
      <c r="JJ129" s="480"/>
      <c r="JK129" s="480"/>
      <c r="JL129" s="480"/>
      <c r="JM129" s="480"/>
      <c r="JN129" s="480"/>
      <c r="JO129" s="480"/>
      <c r="JP129" s="480"/>
      <c r="JQ129" s="480"/>
      <c r="JR129" s="480"/>
      <c r="JS129" s="590"/>
      <c r="JT129" s="538"/>
      <c r="JU129" s="480"/>
      <c r="JV129" s="480"/>
      <c r="JW129" s="480"/>
      <c r="JX129" s="480"/>
      <c r="JY129" s="480"/>
      <c r="JZ129" s="480"/>
      <c r="KA129" s="480"/>
      <c r="KB129" s="480"/>
      <c r="KC129" s="480"/>
      <c r="KD129" s="480"/>
      <c r="KE129" s="538"/>
      <c r="KF129" s="480"/>
      <c r="KG129" s="480"/>
      <c r="KH129" s="480"/>
      <c r="KI129" s="480"/>
      <c r="KJ129" s="480"/>
      <c r="KK129" s="480"/>
      <c r="KL129" s="480"/>
      <c r="KM129" s="480"/>
      <c r="KN129" s="480"/>
      <c r="KO129" s="480"/>
      <c r="KR129" s="568" t="str">
        <f>IF(Table1[[#This Row],[GTIN]]&lt;&gt;"",Table1[[#This Row],[GTIN]],"")</f>
        <v/>
      </c>
      <c r="KS129" s="569" t="str">
        <f>Table1[[#This Row],[Kreditor]]</f>
        <v/>
      </c>
      <c r="KT129" s="570" t="str">
        <f>IF(Table1[[#This Row],[Gültig ab (Datum)]]&lt;&gt;"",Table1[[#This Row],[Gültig ab (Datum)]],"")</f>
        <v/>
      </c>
      <c r="KU129" s="570"/>
      <c r="KV129" s="583" t="str">
        <f>IF(Table1[[#This Row],[Artikel verpackt? 
(X=Ja)]]="","",Table1[[#This Row],[Artikel verpackt? 
(X=Ja)]])</f>
        <v/>
      </c>
      <c r="KW129" s="571" t="str">
        <f>IF(Table1[[#This Row],[Verpackung recyclingfähig?
(X=Ja)]]="","",Table1[[#This Row],[Verpackung recyclingfähig?
(X=Ja)]])</f>
        <v/>
      </c>
      <c r="KX129" s="572"/>
      <c r="KY129" s="573"/>
      <c r="KZ129" s="574"/>
      <c r="LA129" s="574"/>
      <c r="LB129" s="574"/>
      <c r="LC129" s="574"/>
      <c r="LD129" s="574"/>
      <c r="LE129" s="574"/>
      <c r="LF129" s="575"/>
      <c r="LG129" s="576" t="str">
        <f>IF(Table1[[#This Row],[Hauptkörper - B1 - Art]]="","",VLOOKUP(Table1[[#This Row],[Hauptkörper - B1 - Art]],'DD FD'!B:C,2,FALSE))</f>
        <v/>
      </c>
      <c r="LH129" s="577" t="str">
        <f>IF(Table1[[#This Row],[Hauptkörper - B1 - Fraktion]]="","",VLOOKUP(Table1[[#This Row],[Hauptkörper - B1 - Fraktion]],'DD FD'!H:J,3,FALSE))</f>
        <v/>
      </c>
      <c r="LI129" s="574" t="str">
        <f>IF(Table1[[#This Row],[Hauptkörper - B1 - Gewicht
(in G)]]="","",Table1[[#This Row],[Hauptkörper - B1 - Gewicht
(in G)]])</f>
        <v/>
      </c>
      <c r="LJ129" s="574" t="str">
        <f>IF(Table1[[#This Row],[Hauptkörper - B1 - Lizenzierungs-pflichtig? (X=Ja)]]="","",Table1[[#This Row],[Hauptkörper - B1 - Lizenzierungs-pflichtig? (X=Ja)]])</f>
        <v/>
      </c>
      <c r="LK129" s="577" t="str">
        <f>IF(Table1[[#This Row],[Hauptkörper - B1 - Virgin Material]]="","",VLOOKUP(Table1[[#This Row],[Hauptkörper - B1 - Virgin Material]],'DD FD'!AJ:AK,2,FALSE))</f>
        <v/>
      </c>
      <c r="LL129" s="578" t="str">
        <f>IF(Table1[[#This Row],[Hauptkörper - B1 - Virgin Material Anteil (in %)]]="","",Table1[[#This Row],[Hauptkörper - B1 - Virgin Material Anteil (in %)]])</f>
        <v/>
      </c>
      <c r="LM129" s="577" t="str">
        <f>IF(Table1[[#This Row],[Hauptkörper - B1 - Recyceltes Material]]="","",VLOOKUP(Table1[[#This Row],[Hauptkörper - B1 - Recyceltes Material]],'DD FD'!AL:AM,2,FALSE))</f>
        <v/>
      </c>
      <c r="LN129" s="578" t="str">
        <f>IF(Table1[[#This Row],[Hauptkörper - B1 - Recyceltes Material Anteil (in %)]]="","",Table1[[#This Row],[Hauptkörper - B1 - Recyceltes Material Anteil (in %)]])</f>
        <v/>
      </c>
      <c r="LO129" s="579" t="str">
        <f>IF(Table1[[#This Row],[Hauptkörper - B1 - Beschichtung]]="","",VLOOKUP(Table1[[#This Row],[Hauptkörper - B1 - Beschichtung]],'DD FD'!AE:AF,2,FALSE))</f>
        <v/>
      </c>
      <c r="LP129" s="580" t="str">
        <f>IF(Table1[[#This Row],[Hauptkörper - B1 - Beschichtung Anteil (in %)]]="","",Table1[[#This Row],[Hauptkörper - B1 - Beschichtung Anteil (in %)]])</f>
        <v/>
      </c>
      <c r="LQ129" s="576" t="str">
        <f>IF(Table1[[#This Row],[Hauptkörper - B2 - Art]]="","",VLOOKUP(Table1[[#This Row],[Hauptkörper - B2 - Art]],'DD FD'!B:C,2,FALSE))</f>
        <v/>
      </c>
      <c r="LR129" s="577" t="str">
        <f>IF(Table1[[#This Row],[Hauptkörper - B2 - Fraktion]]="","",VLOOKUP(Table1[[#This Row],[Hauptkörper - B2 - Fraktion]],'DD FD'!H:J,3,FALSE))</f>
        <v/>
      </c>
      <c r="LS129" s="574" t="str">
        <f>IF(Table1[[#This Row],[Hauptkörper - B2 - Gewicht
(in G)]]="","",Table1[[#This Row],[Hauptkörper - B2 - Gewicht
(in G)]])</f>
        <v/>
      </c>
      <c r="LT129" s="574" t="str">
        <f>IF(Table1[[#This Row],[Hauptkörper - B2 - Lizenzierungs-pflichtig? (X=Ja)]]="","",Table1[[#This Row],[Hauptkörper - B2 - Lizenzierungs-pflichtig? (X=Ja)]])</f>
        <v/>
      </c>
      <c r="LU129" s="577" t="str">
        <f>IF(Table1[[#This Row],[Hauptkörper - B2 - Virgin Material]]="","",VLOOKUP(Table1[[#This Row],[Hauptkörper - B2 - Virgin Material]],'DD FD'!AJ:AK,2,FALSE))</f>
        <v/>
      </c>
      <c r="LV129" s="578" t="str">
        <f>IF(Table1[[#This Row],[Hauptkörper - B2 - Virgin Material Anteil (in %)]]="","",Table1[[#This Row],[Hauptkörper - B2 - Virgin Material Anteil (in %)]])</f>
        <v/>
      </c>
      <c r="LW129" s="577" t="str">
        <f>IF(Table1[[#This Row],[Hauptkörper - B2 - Recyceltes Material]]="","",VLOOKUP(Table1[[#This Row],[Hauptkörper - B2 - Recyceltes Material]],'DD FD'!AL:AM,2,FALSE))</f>
        <v/>
      </c>
      <c r="LX129" s="578" t="str">
        <f>IF(Table1[[#This Row],[Hauptkörper - B2 - Recyceltes Material Anteil (in %)]]="","",Table1[[#This Row],[Hauptkörper - B2 - Recyceltes Material Anteil (in %)]])</f>
        <v/>
      </c>
      <c r="LY129" s="577" t="str">
        <f>IF(Table1[[#This Row],[Hauptkörper - B2 - Beschichtung]]="","",VLOOKUP(Table1[[#This Row],[Hauptkörper - B2 - Beschichtung]],'DD FD'!AE:AF,2,FALSE))</f>
        <v/>
      </c>
      <c r="LZ129" s="580" t="str">
        <f>IF(Table1[[#This Row],[Hauptkörper - B2 - Beschichtung Anteil (in %)]]="","",Table1[[#This Row],[Hauptkörper - B2 - Beschichtung Anteil (in %)]])</f>
        <v/>
      </c>
      <c r="MA129" s="576" t="str">
        <f>IF(Table1[[#This Row],[Hauptkörper - B3 - Art]]="","",VLOOKUP(Table1[[#This Row],[Hauptkörper - B3 - Art]],'DD FD'!B:C,2,FALSE))</f>
        <v/>
      </c>
      <c r="MB129" s="577" t="str">
        <f>IF(Table1[[#This Row],[Hauptkörper - B3 - Fraktion]]="","",VLOOKUP(Table1[[#This Row],[Hauptkörper - B3 - Fraktion]],'DD FD'!H:J,3,FALSE))</f>
        <v/>
      </c>
      <c r="MC129" s="574" t="str">
        <f>IF(Table1[[#This Row],[Hauptkörper - B3 - Gewicht
(in G)]]="","",Table1[[#This Row],[Hauptkörper - B3 - Gewicht
(in G)]])</f>
        <v/>
      </c>
      <c r="MD129" s="574" t="str">
        <f>IF(Table1[[#This Row],[Hauptkörper - B3 - Lizenzierungs-pflichtig? (X=Ja)]]="","",Table1[[#This Row],[Hauptkörper - B3 - Lizenzierungs-pflichtig? (X=Ja)]])</f>
        <v/>
      </c>
      <c r="ME129" s="577" t="str">
        <f>IF(Table1[[#This Row],[Hauptkörper - B3 - Virgin Material]]="","",VLOOKUP(Table1[[#This Row],[Hauptkörper - B3 - Virgin Material]],'DD FD'!AJ:AK,2,FALSE))</f>
        <v/>
      </c>
      <c r="MF129" s="578" t="str">
        <f>IF(Table1[[#This Row],[Hauptkörper - B3 - Virgin Material Anteil (in %)]]="","",Table1[[#This Row],[Hauptkörper - B3 - Virgin Material Anteil (in %)]])</f>
        <v/>
      </c>
      <c r="MG129" s="577" t="str">
        <f>IF(Table1[[#This Row],[Hauptkörper - B3 - Recyceltes Material]]="","",VLOOKUP(Table1[[#This Row],[Hauptkörper - B3 - Recyceltes Material]],'DD FD'!AL:AM,2,FALSE))</f>
        <v/>
      </c>
      <c r="MH129" s="578" t="str">
        <f>IF(Table1[[#This Row],[Hauptkörper - B3 - Recyceltes Material Anteil (in %)]]="","",Table1[[#This Row],[Hauptkörper - B3 - Recyceltes Material Anteil (in %)]])</f>
        <v/>
      </c>
      <c r="MI129" s="577" t="str">
        <f>IF(Table1[[#This Row],[Hauptkörper - B3 - Beschichtung]]="","",VLOOKUP(Table1[[#This Row],[Hauptkörper - B3 - Beschichtung]],'DD FD'!AE:AF,2,FALSE))</f>
        <v/>
      </c>
      <c r="MJ129" s="580" t="str">
        <f>IF(Table1[[#This Row],[Hauptkörper - B3 - Beschichtung Anteil (in %)]]="","",Table1[[#This Row],[Hauptkörper - B3 - Beschichtung Anteil (in %)]])</f>
        <v/>
      </c>
      <c r="MK129" s="576" t="str">
        <f>IF(Table1[[#This Row],[Verschluss - B1 - Art]]="","",VLOOKUP(Table1[[#This Row],[Verschluss - B1 - Art]],'DD FD'!D:E,2,FALSE))</f>
        <v/>
      </c>
      <c r="ML129" s="577" t="str">
        <f>IF(Table1[[#This Row],[Verschluss - B1 - Fraktion]]="","",VLOOKUP(Table1[[#This Row],[Verschluss - B1 - Fraktion]],'DD FD'!H:J,3,FALSE))</f>
        <v/>
      </c>
      <c r="MM129" s="574" t="str">
        <f>IF(Table1[[#This Row],[Verschluss - B1 - Gewicht (in G)]]="","",Table1[[#This Row],[Verschluss - B1 - Gewicht (in G)]])</f>
        <v/>
      </c>
      <c r="MN129" s="574" t="str">
        <f>IF(Table1[[#This Row],[Verschluss - B1 - Lizenzierungs-pflichtig? (X=Ja)]]="","",Table1[[#This Row],[Verschluss - B1 - Lizenzierungs-pflichtig? (X=Ja)]])</f>
        <v/>
      </c>
      <c r="MO129" s="574" t="str">
        <f>IF(Table1[[#This Row],[Verschluss - B1 - Trennbar vom Hauptkörper? (X=Ja)]]="","",Table1[[#This Row],[Verschluss - B1 - Trennbar vom Hauptkörper? (X=Ja)]])</f>
        <v/>
      </c>
      <c r="MP129" s="577" t="str">
        <f>IF(Table1[[#This Row],[Verschluss - B1 - Virgin Material]]="","",VLOOKUP(Table1[[#This Row],[Verschluss - B1 - Virgin Material]],'DD FD'!AJ:AK,2,FALSE))</f>
        <v/>
      </c>
      <c r="MQ129" s="578" t="str">
        <f>IF(Table1[[#This Row],[Verschluss - B1 - Virgin Material Anteil (in %)]]="","",Table1[[#This Row],[Verschluss - B1 - Virgin Material Anteil (in %)]])</f>
        <v/>
      </c>
      <c r="MR129" s="577" t="str">
        <f>IF(Table1[[#This Row],[Verschluss - B1 - Recyceltes Material]]="","",VLOOKUP(Table1[[#This Row],[Verschluss - B1 - Recyceltes Material]],'DD FD'!AL:AM,2,FALSE))</f>
        <v/>
      </c>
      <c r="MS129" s="578" t="str">
        <f>IF(Table1[[#This Row],[Verschluss - B1 - Recyceltes Material Anteil (in %)]]="","",Table1[[#This Row],[Verschluss - B1 - Recyceltes Material Anteil (in %)]])</f>
        <v/>
      </c>
      <c r="MT129" s="577" t="str">
        <f>IF(Table1[[#This Row],[Verschluss - B1 - Beschichtung]]="","",VLOOKUP(Table1[[#This Row],[Verschluss - B1 - Beschichtung]],'DD FD'!AE:AF,2,FALSE))</f>
        <v/>
      </c>
      <c r="MU129" s="580" t="str">
        <f>IF(Table1[[#This Row],[Verschluss - B1 - Beschichtung Anteil (in %)]]="","",Table1[[#This Row],[Verschluss - B1 - Beschichtung Anteil (in %)]])</f>
        <v/>
      </c>
      <c r="MV129" s="576" t="str">
        <f>IF(Table1[[#This Row],[Verschluss - B2 - Art]]="","",VLOOKUP(Table1[[#This Row],[Verschluss - B2 - Art]],'DD FD'!D:E,2,FALSE))</f>
        <v/>
      </c>
      <c r="MW129" s="577" t="str">
        <f>IF(Table1[[#This Row],[Verschluss - B2 - Fraktion]]="","",VLOOKUP(Table1[[#This Row],[Verschluss - B2 - Fraktion]],'DD FD'!H:J,3,FALSE))</f>
        <v/>
      </c>
      <c r="MX129" s="574" t="str">
        <f>IF(Table1[[#This Row],[Verschluss - B2 - Gewicht (in G)]]="","",Table1[[#This Row],[Verschluss - B2 - Gewicht (in G)]])</f>
        <v/>
      </c>
      <c r="MY129" s="574" t="str">
        <f>IF(Table1[[#This Row],[Verschluss - B2 - Lizenzierungs-pflichtig? (X=Ja)]]="","",Table1[[#This Row],[Verschluss - B2 - Lizenzierungs-pflichtig? (X=Ja)]])</f>
        <v/>
      </c>
      <c r="MZ129" s="574" t="str">
        <f>IF(Table1[[#This Row],[Verschluss - B2 - Trennbar vom Hauptkörper? (X=Ja)]]="","",Table1[[#This Row],[Verschluss - B2 - Trennbar vom Hauptkörper? (X=Ja)]])</f>
        <v/>
      </c>
      <c r="NA129" s="577" t="str">
        <f>IF(Table1[[#This Row],[Verschluss - B2 - Virgin Material]]="","",VLOOKUP(Table1[[#This Row],[Verschluss - B2 - Virgin Material]],'DD FD'!AJ:AK,2,FALSE))</f>
        <v/>
      </c>
      <c r="NB129" s="578" t="str">
        <f>IF(Table1[[#This Row],[Verschluss - B2 - Virgin Material Anteil (in %)]]="","",Table1[[#This Row],[Verschluss - B2 - Virgin Material Anteil (in %)]])</f>
        <v/>
      </c>
      <c r="NC129" s="577" t="str">
        <f>IF(Table1[[#This Row],[Verschluss - B2 - Recyceltes Material]]="","",VLOOKUP(Table1[[#This Row],[Verschluss - B2 - Recyceltes Material]],'DD FD'!AL:AM,2,FALSE))</f>
        <v/>
      </c>
      <c r="ND129" s="578" t="str">
        <f>IF(Table1[[#This Row],[Verschluss - B2 - Recyceltes Material Anteil (in %)]]="","",Table1[[#This Row],[Verschluss - B2 - Recyceltes Material Anteil (in %)]])</f>
        <v/>
      </c>
      <c r="NE129" s="577" t="str">
        <f>IF(Table1[[#This Row],[Verschluss - B2 - Beschichtung]]="","",VLOOKUP(Table1[[#This Row],[Verschluss - B2 - Beschichtung]],'DD FD'!AE:AF,2,FALSE))</f>
        <v/>
      </c>
      <c r="NF129" s="580" t="str">
        <f>IF(Table1[[#This Row],[Verschluss - B2 - Beschichtung Anteil (in %)]]="","",Table1[[#This Row],[Verschluss - B2 - Beschichtung Anteil (in %)]])</f>
        <v/>
      </c>
      <c r="NG129" s="576" t="str">
        <f>IF(Table1[[#This Row],[Verschluss - B3 - Art]]="","",VLOOKUP(Table1[[#This Row],[Verschluss - B3 - Art]],'DD FD'!D:E,2,FALSE))</f>
        <v/>
      </c>
      <c r="NH129" s="577" t="str">
        <f>IF(Table1[[#This Row],[Verschluss - B3 - Fraktion]]="","",VLOOKUP(Table1[[#This Row],[Verschluss - B3 - Fraktion]],'DD FD'!H:J,3,FALSE))</f>
        <v/>
      </c>
      <c r="NI129" s="574" t="str">
        <f>IF(Table1[[#This Row],[Verschluss - B3 - Gewicht (in G)]]="","",Table1[[#This Row],[Verschluss - B3 - Gewicht (in G)]])</f>
        <v/>
      </c>
      <c r="NJ129" s="574" t="str">
        <f>IF(Table1[[#This Row],[Verschluss - B3 - Lizenzierungs-pflichtig? (X=Ja)]]="","",Table1[[#This Row],[Verschluss - B3 - Lizenzierungs-pflichtig? (X=Ja)]])</f>
        <v/>
      </c>
      <c r="NK129" s="574" t="str">
        <f>IF(Table1[[#This Row],[Verschluss - B3 - Trennbar vom Hauptkörper? (X=Ja)]]="","",Table1[[#This Row],[Verschluss - B3 - Trennbar vom Hauptkörper? (X=Ja)]])</f>
        <v/>
      </c>
      <c r="NL129" s="577" t="str">
        <f>IF(Table1[[#This Row],[Verschluss - B3 - Virgin Material]]="","",VLOOKUP(Table1[[#This Row],[Verschluss - B3 - Virgin Material]],'DD FD'!AJ:AK,2,FALSE))</f>
        <v/>
      </c>
      <c r="NM129" s="578" t="str">
        <f>IF(Table1[[#This Row],[Verschluss - B3 - Virgin Material Anteil (in %)]]="","",Table1[[#This Row],[Verschluss - B3 - Virgin Material Anteil (in %)]])</f>
        <v/>
      </c>
      <c r="NN129" s="577" t="str">
        <f>IF(Table1[[#This Row],[Verschluss - B3 - Recyceltes Material]]="","",VLOOKUP(Table1[[#This Row],[Verschluss - B3 - Recyceltes Material]],'DD FD'!AL:AM,2,FALSE))</f>
        <v/>
      </c>
      <c r="NO129" s="578" t="str">
        <f>IF(Table1[[#This Row],[Verschluss - B3 - Recyceltes Material Anteil (in %)]]="","",Table1[[#This Row],[Verschluss - B3 - Recyceltes Material Anteil (in %)]])</f>
        <v/>
      </c>
      <c r="NP129" s="577" t="str">
        <f>IF(Table1[[#This Row],[Verschluss - B3 - Beschichtung]]="","",VLOOKUP(Table1[[#This Row],[Verschluss - B3 - Beschichtung]],'DD FD'!AE:AF,2,FALSE))</f>
        <v/>
      </c>
      <c r="NQ129" s="580" t="str">
        <f>IF(Table1[[#This Row],[Verschluss - B3 - Beschichtung Anteil (in %)]]="","",Table1[[#This Row],[Verschluss - B3 - Beschichtung Anteil (in %)]])</f>
        <v/>
      </c>
      <c r="NR129" s="576" t="str">
        <f>IF(Table1[[#This Row],[Etikett - B1 - Art]]="","",VLOOKUP(Table1[[#This Row],[Etikett - B1 - Art]],'DD FD'!F:G,2,FALSE))</f>
        <v/>
      </c>
      <c r="NS129" s="577" t="str">
        <f>IF(Table1[[#This Row],[Etikett - B1 - Fraktion]]="","",VLOOKUP(Table1[[#This Row],[Etikett - B1 - Fraktion]],'DD FD'!H:J,3,FALSE))</f>
        <v/>
      </c>
      <c r="NT129" s="574" t="str">
        <f>IF(Table1[[#This Row],[Etikett - B1 - Gewicht (in G)]]="","",Table1[[#This Row],[Etikett - B1 - Gewicht (in G)]])</f>
        <v/>
      </c>
      <c r="NU129" s="574" t="str">
        <f>IF(Table1[[#This Row],[Etikett - B1 - Lizenzierungs-pflichtig? (X=Ja)]]="","",Table1[[#This Row],[Etikett - B1 - Lizenzierungs-pflichtig? (X=Ja)]])</f>
        <v/>
      </c>
      <c r="NV129" s="574" t="str">
        <f>IF(Table1[[#This Row],[Etikett - B1 - Trennbar vom Hauptkörper? (X=Ja)]]="","",Table1[[#This Row],[Etikett - B1 - Trennbar vom Hauptkörper? (X=Ja)]])</f>
        <v/>
      </c>
      <c r="NW129" s="577" t="str">
        <f>IF(Table1[[#This Row],[Etikett - B1 - Virgin Material]]="","",VLOOKUP(Table1[[#This Row],[Etikett - B1 - Virgin Material]],'DD FD'!AJ:AK,2,FALSE))</f>
        <v/>
      </c>
      <c r="NX129" s="578" t="str">
        <f>IF(Table1[[#This Row],[Etikett - B1 - Virgin Material Anteil (in %)]]="","",Table1[[#This Row],[Etikett - B1 - Virgin Material Anteil (in %)]])</f>
        <v/>
      </c>
      <c r="NY129" s="577" t="str">
        <f>IF(Table1[[#This Row],[Etikett - B1 - Recyceltes Material]]="","",VLOOKUP(Table1[[#This Row],[Etikett - B1 - Recyceltes Material]],'DD FD'!AL:AM,2,FALSE))</f>
        <v/>
      </c>
      <c r="NZ129" s="578" t="str">
        <f>IF(Table1[[#This Row],[Etikett - B1 - Recyceltes Material Anteil (in %)]]="","",Table1[[#This Row],[Etikett - B1 - Recyceltes Material Anteil (in %)]])</f>
        <v/>
      </c>
      <c r="OA129" s="577" t="str">
        <f>IF(Table1[[#This Row],[Etikett - B1 - Beschichtung]]="","",VLOOKUP(Table1[[#This Row],[Etikett - B1 - Beschichtung]],'DD FD'!AE:AF,2,FALSE))</f>
        <v/>
      </c>
      <c r="OB129" s="580" t="str">
        <f>IF(Table1[[#This Row],[Etikett - B1 - Beschichtung Anteil (in %)]]="","",Table1[[#This Row],[Etikett - B1 - Beschichtung Anteil (in %)]])</f>
        <v/>
      </c>
      <c r="OC129" s="576" t="str">
        <f>IF(Table1[[#This Row],[Etikett - B2 - Art]]="","",VLOOKUP(Table1[[#This Row],[Etikett - B2 - Art]],'DD FD'!F:G,2,FALSE))</f>
        <v/>
      </c>
      <c r="OD129" s="577" t="str">
        <f>IF(Table1[[#This Row],[Etikett - B2 - Fraktion]]="","",VLOOKUP(Table1[[#This Row],[Etikett - B2 - Fraktion]],'DD FD'!H:J,3,FALSE))</f>
        <v/>
      </c>
      <c r="OE129" s="574" t="str">
        <f>IF(Table1[[#This Row],[Etikett - B2 - Gewicht (in G)]]="","",Table1[[#This Row],[Etikett - B2 - Gewicht (in G)]])</f>
        <v/>
      </c>
      <c r="OF129" s="574" t="str">
        <f>IF(Table1[[#This Row],[Etikett - B2 - Lizenzierungs-pflichtig? (X=Ja)]]="","",Table1[[#This Row],[Etikett - B2 - Lizenzierungs-pflichtig? (X=Ja)]])</f>
        <v/>
      </c>
      <c r="OG129" s="574" t="str">
        <f>IF(Table1[[#This Row],[Etikett - B2 - Trennbar vom Hauptkörper? (X=Ja)]]="","",Table1[[#This Row],[Etikett - B2 - Trennbar vom Hauptkörper? (X=Ja)]])</f>
        <v/>
      </c>
      <c r="OH129" s="577" t="str">
        <f>IF(Table1[[#This Row],[Etikett - B2 - Virgin Material]]="","",VLOOKUP(Table1[[#This Row],[Etikett - B2 - Virgin Material]],'DD FD'!AJ:AK,2,FALSE))</f>
        <v/>
      </c>
      <c r="OI129" s="578" t="str">
        <f>IF(Table1[[#This Row],[Etikett - B2 - Virgin Material Anteil (in %)]]="","",Table1[[#This Row],[Etikett - B2 - Virgin Material Anteil (in %)]])</f>
        <v/>
      </c>
      <c r="OJ129" s="577" t="str">
        <f>IF(Table1[[#This Row],[Etikett - B2 - Recyceltes Material]]="","",VLOOKUP(Table1[[#This Row],[Etikett - B2 - Recyceltes Material]],'DD FD'!AL:AM,2,FALSE))</f>
        <v/>
      </c>
      <c r="OK129" s="578" t="str">
        <f>IF(Table1[[#This Row],[Etikett - B2 - Recyceltes Material Anteil (in %)]]="","",Table1[[#This Row],[Etikett - B2 - Recyceltes Material Anteil (in %)]])</f>
        <v/>
      </c>
      <c r="OL129" s="577" t="str">
        <f>IF(Table1[[#This Row],[Etikett - B2 - Beschichtung]]="","",VLOOKUP(Table1[[#This Row],[Etikett - B2 - Beschichtung]],'DD FD'!AE:AF,2,FALSE))</f>
        <v/>
      </c>
      <c r="OM129" s="580" t="str">
        <f>IF(Table1[[#This Row],[Etikett - B2 - Beschichtung Anteil (in %)]]="","",Table1[[#This Row],[Etikett - B2 - Beschichtung Anteil (in %)]])</f>
        <v/>
      </c>
      <c r="ON129" s="576" t="str">
        <f>IF(Table1[[#This Row],[Etikett - B3 - Art]]="","",VLOOKUP(Table1[[#This Row],[Etikett - B3 - Art]],'DD FD'!F:G,2,FALSE))</f>
        <v/>
      </c>
      <c r="OO129" s="577" t="str">
        <f>IF(Table1[[#This Row],[Etikett - B3 - Fraktion]]="","",VLOOKUP(Table1[[#This Row],[Etikett - B3 - Fraktion]],'DD FD'!H:J,3,FALSE))</f>
        <v/>
      </c>
      <c r="OP129" s="574" t="str">
        <f>IF(Table1[[#This Row],[Etikett - B3 - Gewicht (in G)]]="","",Table1[[#This Row],[Etikett - B3 - Gewicht (in G)]])</f>
        <v/>
      </c>
      <c r="OQ129" s="574" t="str">
        <f>IF(Table1[[#This Row],[Etikett - B3 - Lizenzierungs-pflichtig? (X=Ja)]]="","",Table1[[#This Row],[Etikett - B3 - Lizenzierungs-pflichtig? (X=Ja)]])</f>
        <v/>
      </c>
      <c r="OR129" s="574" t="str">
        <f>IF(Table1[[#This Row],[Etikett - B3 - Trennbar vom Hauptkörper? (X=Ja)]]="","",Table1[[#This Row],[Etikett - B3 - Trennbar vom Hauptkörper? (X=Ja)]])</f>
        <v/>
      </c>
      <c r="OS129" s="577" t="str">
        <f>IF(Table1[[#This Row],[Etikett - B3 - Virgin Material]]="","",VLOOKUP(Table1[[#This Row],[Etikett - B3 - Virgin Material]],'DD FD'!AJ:AK,2,FALSE))</f>
        <v/>
      </c>
      <c r="OT129" s="578" t="str">
        <f>IF(Table1[[#This Row],[Etikett - B3 - Virgin Material Anteil (in %)]]="","",Table1[[#This Row],[Etikett - B3 - Virgin Material Anteil (in %)]])</f>
        <v/>
      </c>
      <c r="OU129" s="577" t="str">
        <f>IF(Table1[[#This Row],[Etikett - B3 - Recyceltes Material]]="","",VLOOKUP(Table1[[#This Row],[Etikett - B3 - Recyceltes Material]],'DD FD'!AL:AM,2,FALSE))</f>
        <v/>
      </c>
      <c r="OV129" s="578" t="str">
        <f>IF(Table1[[#This Row],[Etikett - B3 - Recyceltes Material Anteil (in %)]]="","",Table1[[#This Row],[Etikett - B3 - Recyceltes Material Anteil (in %)]])</f>
        <v/>
      </c>
      <c r="OW129" s="577" t="str">
        <f>IF(Table1[[#This Row],[Etikett - B3 - Beschichtung]]="","",VLOOKUP(Table1[[#This Row],[Etikett - B3 - Beschichtung]],'DD FD'!AE:AF,2,FALSE))</f>
        <v/>
      </c>
      <c r="OX129" s="613" t="str">
        <f>IF(Table1[[#This Row],[Etikett - B3 - Beschichtung Anteil (in %)]]="","",Table1[[#This Row],[Etikett - B3 - Beschichtung Anteil (in %)]])</f>
        <v/>
      </c>
      <c r="OY129" s="618">
        <f>ROUNDUP(SUM(
IF(AND(LH129='DD FD'!$J$7,LJ129='DD FD'!$AI$3),LI129,0),
IF(AND(LR129='DD FD'!$J$7,LT129='DD FD'!$AI$3),LS129,0),
IF(AND(MB129='DD FD'!$J$7,MD129='DD FD'!$AI$3),MC129,0),
IF(AND(ML129='DD FD'!$J$7,MN129='DD FD'!$AI$3),MM129,0),
IF(AND(MW129='DD FD'!$J$7,MY129='DD FD'!$AI$3),MX129,0),
IF(AND(NH129='DD FD'!$J$7,NJ129='DD FD'!$AI$3),NI129,0),
IF(AND(NS129='DD FD'!$J$7,NU129='DD FD'!$AI$3),NT129,0),
IF(AND(OD129='DD FD'!$J$7,OF129='DD FD'!$AI$3),OE129,0),
IF(AND(OO129='DD FD'!$J$7,OQ129='DD FD'!$AI$3),OP129,0),
),2)</f>
        <v>0</v>
      </c>
      <c r="OZ129" s="617">
        <f>ROUNDUP(SUM(
IF(AND(LH129='DD FD'!$J$6,LJ129='DD FD'!$AI$3),LI129,0),
IF(AND(LR129='DD FD'!$J$6,LT129='DD FD'!$AI$3),LS129,0),
IF(AND(MB129='DD FD'!$J$6,MD129='DD FD'!$AI$3),MC129,0),
IF(AND(ML129='DD FD'!$J$6,MN129='DD FD'!$AI$3),MM129,0),
IF(AND(MW129='DD FD'!$J$6,MY129='DD FD'!$AI$3),MX129,0),
IF(AND(NH129='DD FD'!$J$6,NJ129='DD FD'!$AI$3),NI129,0),
IF(AND(NS129='DD FD'!$J$6,NU129='DD FD'!$AI$3),NT129,0),
IF(AND(OD129='DD FD'!$J$6,OF129='DD FD'!$AI$3),OE129,0),
IF(AND(OO129='DD FD'!$J$6,OQ129='DD FD'!$AI$3),OP129,0),
),2)</f>
        <v>0</v>
      </c>
      <c r="PA129" s="617">
        <f>ROUNDUP(SUM(
IF(AND(LH129='DD FD'!$J$10,LJ129='DD FD'!$AI$3),LI129,0),
IF(AND(LR129='DD FD'!$J$10,LT129='DD FD'!$AI$3),LS129,0),
IF(AND(MB129='DD FD'!$J$10,MD129='DD FD'!$AI$3),MC129,0),
IF(AND(ML129='DD FD'!$J$10,MN129='DD FD'!$AI$3),MM129,0),
IF(AND(MW129='DD FD'!$J$10,MY129='DD FD'!$AI$3),MX129,0),
IF(AND(NH129='DD FD'!$J$10,NJ129='DD FD'!$AI$3),NI129,0),
IF(AND(NS129='DD FD'!$J$10,NU129='DD FD'!$AI$3),NT129,0),
IF(AND(OD129='DD FD'!$J$10,OF129='DD FD'!$AI$3),OE129,0),
IF(AND(OO129='DD FD'!$J$10,OQ129='DD FD'!$AI$3),OP129,0),
),2)</f>
        <v>0</v>
      </c>
      <c r="PB129" s="617">
        <f>ROUNDUP(SUM(
IF(AND(LH129='DD FD'!$J$8,LJ129='DD FD'!$AI$3),LI129,0),
IF(AND(LR129='DD FD'!$J$8,LT129='DD FD'!$AI$3),LS129,0),
IF(AND(MB129='DD FD'!$J$8,MD129='DD FD'!$AI$3),MC129,0),
IF(AND(ML129='DD FD'!$J$8,MN129='DD FD'!$AI$3),MM129,0),
IF(AND(MW129='DD FD'!$J$8,MY129='DD FD'!$AI$3),MX129,0),
IF(AND(NH129='DD FD'!$J$8,NJ129='DD FD'!$AI$3),NI129,0),
IF(AND(NS129='DD FD'!$J$8,NU129='DD FD'!$AI$3),NT129,0),
IF(AND(OD129='DD FD'!$J$8,OF129='DD FD'!$AI$3),OE129,0),
IF(AND(OO129='DD FD'!$J$8,OQ129='DD FD'!$AI$3),OP129,0),
),2)</f>
        <v>0</v>
      </c>
      <c r="PC129" s="617">
        <f>ROUNDUP(SUM(
IF(AND(LH129='DD FD'!$J$5,LJ129='DD FD'!$AI$3),LI129,0),
IF(AND(LR129='DD FD'!$J$5,LT129='DD FD'!$AI$3),LS129,0),
IF(AND(MB129='DD FD'!$J$5,MD129='DD FD'!$AI$3),MC129,0),
IF(AND(ML129='DD FD'!$J$5,MN129='DD FD'!$AI$3),MM129,0),
IF(AND(MW129='DD FD'!$J$5,MY129='DD FD'!$AI$3),MX129,0),
IF(AND(NH129='DD FD'!$J$5,NJ129='DD FD'!$AI$3),NI129,0),
IF(AND(NS129='DD FD'!$J$5,NU129='DD FD'!$AI$3),NT129,0),
IF(AND(OD129='DD FD'!$J$5,OF129='DD FD'!$AI$3),OE129,0),
IF(AND(OO129='DD FD'!$J$5,OQ129='DD FD'!$AI$3),OP129,0),
),2)</f>
        <v>0</v>
      </c>
      <c r="PD129" s="617">
        <f>ROUNDUP(SUM(
IF(AND(LH129='DD FD'!$J$9,LJ129='DD FD'!$AI$3),LI129,0),
IF(AND(LR129='DD FD'!$J$9,LT129='DD FD'!$AI$3),LS129,0),
IF(AND(MB129='DD FD'!$J$9,MD129='DD FD'!$AI$3),MC129,0),
IF(AND(ML129='DD FD'!$J$9,MN129='DD FD'!$AI$3),MM129,0),
IF(AND(MW129='DD FD'!$J$9,MY129='DD FD'!$AI$3),MX129,0),
IF(AND(NH129='DD FD'!$J$9,NJ129='DD FD'!$AI$3),NI129,0),
IF(AND(NS129='DD FD'!$J$9,NU129='DD FD'!$AI$3),NT129,0),
IF(AND(OD129='DD FD'!$J$9,OF129='DD FD'!$AI$3),OE129,0),
IF(AND(OO129='DD FD'!$J$9,OQ129='DD FD'!$AI$3),OP129,0),
),2)</f>
        <v>0</v>
      </c>
      <c r="PE129" s="617">
        <f>ROUNDUP(SUM(
IF(AND(LH129='DD FD'!$J$4,LJ129='DD FD'!$AI$3),LI129,0),
IF(AND(LR129='DD FD'!$J$4,LT129='DD FD'!$AI$3),LS129,0),
IF(AND(MB129='DD FD'!$J$4,MD129='DD FD'!$AI$3),MC129,0),
IF(AND(ML129='DD FD'!$J$4,MN129='DD FD'!$AI$3),MM129,0),
IF(AND(MW129='DD FD'!$J$4,MY129='DD FD'!$AI$3),MX129,0),
IF(AND(NH129='DD FD'!$J$4,NJ129='DD FD'!$AI$3),NI129,0),
IF(AND(NS129='DD FD'!$J$4,NU129='DD FD'!$AI$3),NT129,0),
IF(AND(OD129='DD FD'!$J$4,OF129='DD FD'!$AI$3),OE129,0),
IF(AND(OO129='DD FD'!$J$4,OQ129='DD FD'!$AI$3),OP129,0),
),2)</f>
        <v>0</v>
      </c>
      <c r="PF129" s="619">
        <f>ROUNDUP(SUM(
IF(AND(LH129='DD FD'!$J$11,LJ129='DD FD'!$AI$3),LI129,0),
IF(AND(LR129='DD FD'!$J$11,LT129='DD FD'!$AI$3),LS129,0),
IF(AND(MB129='DD FD'!$J$11,MD129='DD FD'!$AI$3),MC129,0),
IF(AND(ML129='DD FD'!$J$11,MN129='DD FD'!$AI$3),MM129,0),
IF(AND(MW129='DD FD'!$J$11,MY129='DD FD'!$AI$3),MX129,0),
IF(AND(NH129='DD FD'!$J$11,NJ129='DD FD'!$AI$3),NI129,0),
IF(AND(NS129='DD FD'!$J$11,NU129='DD FD'!$AI$3),NT129,0),
IF(AND(OD129='DD FD'!$J$11,OF129='DD FD'!$AI$3),OE129,0),
IF(AND(OO129='DD FD'!$J$11,OQ129='DD FD'!$AI$3),OP129,0),
),2)</f>
        <v>0</v>
      </c>
    </row>
    <row r="130" spans="1:422">
      <c r="A130" s="806"/>
      <c r="B130" s="934"/>
      <c r="C130" s="247"/>
      <c r="D130" s="842"/>
      <c r="E130" s="247"/>
      <c r="F130" s="158"/>
      <c r="G130" s="710"/>
      <c r="H130" s="712"/>
      <c r="I130" s="936"/>
      <c r="J130" s="803"/>
      <c r="K130" s="150"/>
      <c r="L130" s="146" t="str">
        <f t="shared" si="27"/>
        <v/>
      </c>
      <c r="M130" s="501" t="str">
        <f t="shared" si="44"/>
        <v/>
      </c>
      <c r="N130" s="504"/>
      <c r="O130" s="113" t="str">
        <f t="shared" si="45"/>
        <v/>
      </c>
      <c r="P130" s="114" t="str">
        <f t="shared" si="28"/>
        <v/>
      </c>
      <c r="Q130" s="152"/>
      <c r="R130" s="152"/>
      <c r="S130" s="115" t="str">
        <f t="shared" si="46"/>
        <v/>
      </c>
      <c r="T130" s="159"/>
      <c r="U130" s="159"/>
      <c r="V130" s="157"/>
      <c r="W130" s="157"/>
      <c r="X130" s="157"/>
      <c r="Y130" s="772"/>
      <c r="Z130" s="158"/>
      <c r="AA130" s="144"/>
      <c r="AB130" s="112"/>
      <c r="AC130" s="153"/>
      <c r="AD130" s="153"/>
      <c r="AE130" s="153"/>
      <c r="AF130" s="153"/>
      <c r="AG130" s="153"/>
      <c r="AH130" s="153"/>
      <c r="AI130" s="152"/>
      <c r="AJ130" s="158"/>
      <c r="AK130" s="158"/>
      <c r="AL130" s="158"/>
      <c r="AM130" s="116" t="str">
        <f t="shared" si="47"/>
        <v/>
      </c>
      <c r="AN130" s="116" t="str">
        <f t="shared" si="48"/>
        <v/>
      </c>
      <c r="AO130" s="324"/>
      <c r="AP130" s="503"/>
      <c r="AQ130" s="487" t="str">
        <f t="shared" si="49"/>
        <v/>
      </c>
      <c r="AR130" s="113" t="str">
        <f t="shared" si="29"/>
        <v/>
      </c>
      <c r="AS130" s="113" t="str">
        <f t="shared" si="30"/>
        <v/>
      </c>
      <c r="AT130" s="113" t="str">
        <f t="shared" si="31"/>
        <v/>
      </c>
      <c r="AU130" s="113" t="str">
        <f t="shared" si="32"/>
        <v/>
      </c>
      <c r="AV130" s="159"/>
      <c r="AW130" s="157"/>
      <c r="AX130" s="157"/>
      <c r="AY130" s="157"/>
      <c r="AZ130" s="157"/>
      <c r="BA130" s="116" t="str">
        <f t="shared" si="33"/>
        <v/>
      </c>
      <c r="BB130" s="316"/>
      <c r="BC130" s="116" t="str">
        <f t="shared" si="34"/>
        <v/>
      </c>
      <c r="BD130" s="133" t="str">
        <f t="shared" si="35"/>
        <v/>
      </c>
      <c r="BE130" s="157"/>
      <c r="BF130" s="1180"/>
      <c r="BG130" s="1180"/>
      <c r="BH130" s="158"/>
      <c r="BI130" s="490"/>
      <c r="BJ130" s="514" t="str">
        <f t="shared" si="50"/>
        <v/>
      </c>
      <c r="BK130" s="789"/>
      <c r="BL130" s="116" t="str">
        <f t="shared" si="51"/>
        <v/>
      </c>
      <c r="BM130" s="144"/>
      <c r="BN130" s="144"/>
      <c r="BO130" s="144"/>
      <c r="BP130" s="790"/>
      <c r="BQ130" s="790"/>
      <c r="BR130" s="790"/>
      <c r="BS130" s="116" t="str">
        <f t="shared" si="36"/>
        <v/>
      </c>
      <c r="BT130" s="790"/>
      <c r="BU130" s="808" t="str">
        <f t="shared" si="37"/>
        <v/>
      </c>
      <c r="BV130" s="791"/>
      <c r="BW130" s="144"/>
      <c r="BX130" s="20"/>
      <c r="BY130" s="20"/>
      <c r="BZ130" s="20"/>
      <c r="CA130" s="792"/>
      <c r="CB130" s="1201"/>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144"/>
      <c r="DF130" s="144"/>
      <c r="DG130" s="144"/>
      <c r="DH130" s="144"/>
      <c r="DI130" s="144"/>
      <c r="DJ130" s="144"/>
      <c r="DK130" s="144"/>
      <c r="DL130" s="144"/>
      <c r="DM130" s="144"/>
      <c r="DN130" s="144"/>
      <c r="DO130" s="144"/>
      <c r="DP130" s="144"/>
      <c r="DQ130" s="144"/>
      <c r="DR130" s="144"/>
      <c r="DS130" s="144"/>
      <c r="DT130" s="144"/>
      <c r="DU130" s="144"/>
      <c r="DV130" s="144"/>
      <c r="DW130" s="144"/>
      <c r="DX130" s="144"/>
      <c r="DY130" s="144"/>
      <c r="DZ130" s="144"/>
      <c r="EA130" s="144"/>
      <c r="EB130" s="144"/>
      <c r="EC130" s="144"/>
      <c r="ED130" s="782" t="str">
        <f t="shared" si="52"/>
        <v/>
      </c>
      <c r="EE130" s="519"/>
      <c r="EF130" s="793"/>
      <c r="EG130" s="519"/>
      <c r="EH130" s="794"/>
      <c r="EI130" s="790"/>
      <c r="EJ130" s="794"/>
      <c r="EK130" s="794"/>
      <c r="EL130" s="790"/>
      <c r="EM130" s="790"/>
      <c r="EN130" s="790"/>
      <c r="EO130" s="112" t="str">
        <f t="shared" si="38"/>
        <v/>
      </c>
      <c r="EP130" s="790"/>
      <c r="EQ130" s="488" t="str">
        <f t="shared" si="39"/>
        <v/>
      </c>
      <c r="ER130" s="1100"/>
      <c r="ES130" s="1099" t="str">
        <f t="shared" si="53"/>
        <v/>
      </c>
      <c r="ET130" s="525"/>
      <c r="EU130" s="148"/>
      <c r="EV130" s="148"/>
      <c r="EW130" s="148"/>
      <c r="EX130" s="148"/>
      <c r="EY130" s="148"/>
      <c r="EZ130" s="148"/>
      <c r="FA130" s="148"/>
      <c r="FB130" s="148"/>
      <c r="FC130" s="148"/>
      <c r="FD130" s="148"/>
      <c r="FE130" s="148"/>
      <c r="FF130" s="148"/>
      <c r="FG130" s="148"/>
      <c r="FH130" s="148"/>
      <c r="FI130" s="528"/>
      <c r="FJ130" s="513" t="str">
        <f t="shared" si="40"/>
        <v/>
      </c>
      <c r="FK130" s="158"/>
      <c r="FL130" s="850"/>
      <c r="FM130" s="850"/>
      <c r="FN130" s="850"/>
      <c r="FO130" s="850"/>
      <c r="FP130" s="850"/>
      <c r="FQ130" s="850"/>
      <c r="FR130" s="157"/>
      <c r="FS130" s="143"/>
      <c r="FT130" s="143"/>
      <c r="FU130" s="847" t="str">
        <f t="shared" si="41"/>
        <v/>
      </c>
      <c r="FV130" s="555"/>
      <c r="FW130" s="523" t="str">
        <f>IF(Table1[[#This Row],[Nonfood Inhaltstoffe - Komponente]]="","",VLOOKUP(Table1[[#This Row],[Nonfood Inhaltstoffe - Komponente]],'Dropdown Auswahl'!BJ:BK,2,FALSE))</f>
        <v/>
      </c>
      <c r="FX130" s="1013"/>
      <c r="FY130" s="1011" t="str">
        <f t="shared" si="42"/>
        <v/>
      </c>
      <c r="FZ130" s="152"/>
      <c r="GA130" s="152"/>
      <c r="GB130" s="152"/>
      <c r="GC130" s="529" t="str">
        <f t="shared" si="43"/>
        <v/>
      </c>
      <c r="GG130" s="21"/>
      <c r="GH130" s="21"/>
      <c r="GI130" s="1019"/>
      <c r="GJ130" s="1016" t="str">
        <f>IF(Table1[[#This Row],[Global Trade Item Number (GTIN)]]="","",Table1[[#This Row],[Global Trade Item Number (GTIN)]])</f>
        <v/>
      </c>
      <c r="GK130" s="555" t="str">
        <f>IF(Table1[[#This Row],[WAWI-Nr./ Kreditoren-Nummer
(ASDV)]]&lt;&gt;"",Table1[[#This Row],[WAWI-Nr./ Kreditoren-Nummer
(ASDV)]],"")</f>
        <v/>
      </c>
      <c r="GL130" s="165"/>
      <c r="GM130" s="165"/>
      <c r="GN130" s="165"/>
      <c r="GO130" s="485"/>
      <c r="GP130" s="534"/>
      <c r="GQ130" s="533"/>
      <c r="GR130" s="486"/>
      <c r="GS130" s="486"/>
      <c r="GT130" s="486"/>
      <c r="GU130" s="486"/>
      <c r="GV130" s="486"/>
      <c r="GW130" s="542"/>
      <c r="GX130" s="538"/>
      <c r="GY130" s="144"/>
      <c r="GZ130" s="480"/>
      <c r="HA130" s="158"/>
      <c r="HB130" s="480"/>
      <c r="HC130" s="480"/>
      <c r="HD130" s="480"/>
      <c r="HE130" s="480"/>
      <c r="HF130" s="480"/>
      <c r="HG130" s="480"/>
      <c r="HH130" s="538"/>
      <c r="HI130" s="480"/>
      <c r="HJ130" s="480"/>
      <c r="HK130" s="480"/>
      <c r="HL130" s="480"/>
      <c r="HM130" s="480"/>
      <c r="HN130" s="480"/>
      <c r="HO130" s="480"/>
      <c r="HP130" s="480"/>
      <c r="HQ130" s="480"/>
      <c r="HR130" s="538"/>
      <c r="HS130" s="480"/>
      <c r="HT130" s="480"/>
      <c r="HU130" s="480"/>
      <c r="HV130" s="480"/>
      <c r="HW130" s="480"/>
      <c r="HX130" s="480"/>
      <c r="HY130" s="480"/>
      <c r="HZ130" s="480"/>
      <c r="IA130" s="480"/>
      <c r="IB130" s="538"/>
      <c r="IC130" s="480"/>
      <c r="ID130" s="480"/>
      <c r="IE130" s="480"/>
      <c r="IF130" s="480"/>
      <c r="IG130" s="480"/>
      <c r="IH130" s="480"/>
      <c r="II130" s="480"/>
      <c r="IJ130" s="480"/>
      <c r="IK130" s="480"/>
      <c r="IL130" s="480"/>
      <c r="IM130" s="538"/>
      <c r="IN130" s="480"/>
      <c r="IO130" s="480"/>
      <c r="IP130" s="480"/>
      <c r="IQ130" s="480"/>
      <c r="IR130" s="480"/>
      <c r="IS130" s="480"/>
      <c r="IT130" s="480"/>
      <c r="IU130" s="480"/>
      <c r="IV130" s="480"/>
      <c r="IW130" s="480"/>
      <c r="IX130" s="538"/>
      <c r="IY130" s="480"/>
      <c r="IZ130" s="480"/>
      <c r="JA130" s="480"/>
      <c r="JB130" s="480"/>
      <c r="JC130" s="480"/>
      <c r="JD130" s="480"/>
      <c r="JE130" s="480"/>
      <c r="JF130" s="480"/>
      <c r="JG130" s="480"/>
      <c r="JH130" s="480"/>
      <c r="JI130" s="538"/>
      <c r="JJ130" s="480"/>
      <c r="JK130" s="480"/>
      <c r="JL130" s="480"/>
      <c r="JM130" s="480"/>
      <c r="JN130" s="480"/>
      <c r="JO130" s="480"/>
      <c r="JP130" s="480"/>
      <c r="JQ130" s="480"/>
      <c r="JR130" s="480"/>
      <c r="JS130" s="590"/>
      <c r="JT130" s="538"/>
      <c r="JU130" s="480"/>
      <c r="JV130" s="480"/>
      <c r="JW130" s="480"/>
      <c r="JX130" s="480"/>
      <c r="JY130" s="480"/>
      <c r="JZ130" s="480"/>
      <c r="KA130" s="480"/>
      <c r="KB130" s="480"/>
      <c r="KC130" s="480"/>
      <c r="KD130" s="480"/>
      <c r="KE130" s="538"/>
      <c r="KF130" s="480"/>
      <c r="KG130" s="480"/>
      <c r="KH130" s="480"/>
      <c r="KI130" s="480"/>
      <c r="KJ130" s="480"/>
      <c r="KK130" s="480"/>
      <c r="KL130" s="480"/>
      <c r="KM130" s="480"/>
      <c r="KN130" s="480"/>
      <c r="KO130" s="480"/>
      <c r="KR130" s="568" t="str">
        <f>IF(Table1[[#This Row],[GTIN]]&lt;&gt;"",Table1[[#This Row],[GTIN]],"")</f>
        <v/>
      </c>
      <c r="KS130" s="569" t="str">
        <f>Table1[[#This Row],[Kreditor]]</f>
        <v/>
      </c>
      <c r="KT130" s="570" t="str">
        <f>IF(Table1[[#This Row],[Gültig ab (Datum)]]&lt;&gt;"",Table1[[#This Row],[Gültig ab (Datum)]],"")</f>
        <v/>
      </c>
      <c r="KU130" s="570"/>
      <c r="KV130" s="583" t="str">
        <f>IF(Table1[[#This Row],[Artikel verpackt? 
(X=Ja)]]="","",Table1[[#This Row],[Artikel verpackt? 
(X=Ja)]])</f>
        <v/>
      </c>
      <c r="KW130" s="571" t="str">
        <f>IF(Table1[[#This Row],[Verpackung recyclingfähig?
(X=Ja)]]="","",Table1[[#This Row],[Verpackung recyclingfähig?
(X=Ja)]])</f>
        <v/>
      </c>
      <c r="KX130" s="572"/>
      <c r="KY130" s="573"/>
      <c r="KZ130" s="574"/>
      <c r="LA130" s="574"/>
      <c r="LB130" s="574"/>
      <c r="LC130" s="574"/>
      <c r="LD130" s="574"/>
      <c r="LE130" s="574"/>
      <c r="LF130" s="575"/>
      <c r="LG130" s="576" t="str">
        <f>IF(Table1[[#This Row],[Hauptkörper - B1 - Art]]="","",VLOOKUP(Table1[[#This Row],[Hauptkörper - B1 - Art]],'DD FD'!B:C,2,FALSE))</f>
        <v/>
      </c>
      <c r="LH130" s="577" t="str">
        <f>IF(Table1[[#This Row],[Hauptkörper - B1 - Fraktion]]="","",VLOOKUP(Table1[[#This Row],[Hauptkörper - B1 - Fraktion]],'DD FD'!H:J,3,FALSE))</f>
        <v/>
      </c>
      <c r="LI130" s="574" t="str">
        <f>IF(Table1[[#This Row],[Hauptkörper - B1 - Gewicht
(in G)]]="","",Table1[[#This Row],[Hauptkörper - B1 - Gewicht
(in G)]])</f>
        <v/>
      </c>
      <c r="LJ130" s="574" t="str">
        <f>IF(Table1[[#This Row],[Hauptkörper - B1 - Lizenzierungs-pflichtig? (X=Ja)]]="","",Table1[[#This Row],[Hauptkörper - B1 - Lizenzierungs-pflichtig? (X=Ja)]])</f>
        <v/>
      </c>
      <c r="LK130" s="577" t="str">
        <f>IF(Table1[[#This Row],[Hauptkörper - B1 - Virgin Material]]="","",VLOOKUP(Table1[[#This Row],[Hauptkörper - B1 - Virgin Material]],'DD FD'!AJ:AK,2,FALSE))</f>
        <v/>
      </c>
      <c r="LL130" s="578" t="str">
        <f>IF(Table1[[#This Row],[Hauptkörper - B1 - Virgin Material Anteil (in %)]]="","",Table1[[#This Row],[Hauptkörper - B1 - Virgin Material Anteil (in %)]])</f>
        <v/>
      </c>
      <c r="LM130" s="577" t="str">
        <f>IF(Table1[[#This Row],[Hauptkörper - B1 - Recyceltes Material]]="","",VLOOKUP(Table1[[#This Row],[Hauptkörper - B1 - Recyceltes Material]],'DD FD'!AL:AM,2,FALSE))</f>
        <v/>
      </c>
      <c r="LN130" s="578" t="str">
        <f>IF(Table1[[#This Row],[Hauptkörper - B1 - Recyceltes Material Anteil (in %)]]="","",Table1[[#This Row],[Hauptkörper - B1 - Recyceltes Material Anteil (in %)]])</f>
        <v/>
      </c>
      <c r="LO130" s="579" t="str">
        <f>IF(Table1[[#This Row],[Hauptkörper - B1 - Beschichtung]]="","",VLOOKUP(Table1[[#This Row],[Hauptkörper - B1 - Beschichtung]],'DD FD'!AE:AF,2,FALSE))</f>
        <v/>
      </c>
      <c r="LP130" s="580" t="str">
        <f>IF(Table1[[#This Row],[Hauptkörper - B1 - Beschichtung Anteil (in %)]]="","",Table1[[#This Row],[Hauptkörper - B1 - Beschichtung Anteil (in %)]])</f>
        <v/>
      </c>
      <c r="LQ130" s="576" t="str">
        <f>IF(Table1[[#This Row],[Hauptkörper - B2 - Art]]="","",VLOOKUP(Table1[[#This Row],[Hauptkörper - B2 - Art]],'DD FD'!B:C,2,FALSE))</f>
        <v/>
      </c>
      <c r="LR130" s="577" t="str">
        <f>IF(Table1[[#This Row],[Hauptkörper - B2 - Fraktion]]="","",VLOOKUP(Table1[[#This Row],[Hauptkörper - B2 - Fraktion]],'DD FD'!H:J,3,FALSE))</f>
        <v/>
      </c>
      <c r="LS130" s="574" t="str">
        <f>IF(Table1[[#This Row],[Hauptkörper - B2 - Gewicht
(in G)]]="","",Table1[[#This Row],[Hauptkörper - B2 - Gewicht
(in G)]])</f>
        <v/>
      </c>
      <c r="LT130" s="574" t="str">
        <f>IF(Table1[[#This Row],[Hauptkörper - B2 - Lizenzierungs-pflichtig? (X=Ja)]]="","",Table1[[#This Row],[Hauptkörper - B2 - Lizenzierungs-pflichtig? (X=Ja)]])</f>
        <v/>
      </c>
      <c r="LU130" s="577" t="str">
        <f>IF(Table1[[#This Row],[Hauptkörper - B2 - Virgin Material]]="","",VLOOKUP(Table1[[#This Row],[Hauptkörper - B2 - Virgin Material]],'DD FD'!AJ:AK,2,FALSE))</f>
        <v/>
      </c>
      <c r="LV130" s="578" t="str">
        <f>IF(Table1[[#This Row],[Hauptkörper - B2 - Virgin Material Anteil (in %)]]="","",Table1[[#This Row],[Hauptkörper - B2 - Virgin Material Anteil (in %)]])</f>
        <v/>
      </c>
      <c r="LW130" s="577" t="str">
        <f>IF(Table1[[#This Row],[Hauptkörper - B2 - Recyceltes Material]]="","",VLOOKUP(Table1[[#This Row],[Hauptkörper - B2 - Recyceltes Material]],'DD FD'!AL:AM,2,FALSE))</f>
        <v/>
      </c>
      <c r="LX130" s="578" t="str">
        <f>IF(Table1[[#This Row],[Hauptkörper - B2 - Recyceltes Material Anteil (in %)]]="","",Table1[[#This Row],[Hauptkörper - B2 - Recyceltes Material Anteil (in %)]])</f>
        <v/>
      </c>
      <c r="LY130" s="577" t="str">
        <f>IF(Table1[[#This Row],[Hauptkörper - B2 - Beschichtung]]="","",VLOOKUP(Table1[[#This Row],[Hauptkörper - B2 - Beschichtung]],'DD FD'!AE:AF,2,FALSE))</f>
        <v/>
      </c>
      <c r="LZ130" s="580" t="str">
        <f>IF(Table1[[#This Row],[Hauptkörper - B2 - Beschichtung Anteil (in %)]]="","",Table1[[#This Row],[Hauptkörper - B2 - Beschichtung Anteil (in %)]])</f>
        <v/>
      </c>
      <c r="MA130" s="576" t="str">
        <f>IF(Table1[[#This Row],[Hauptkörper - B3 - Art]]="","",VLOOKUP(Table1[[#This Row],[Hauptkörper - B3 - Art]],'DD FD'!B:C,2,FALSE))</f>
        <v/>
      </c>
      <c r="MB130" s="577" t="str">
        <f>IF(Table1[[#This Row],[Hauptkörper - B3 - Fraktion]]="","",VLOOKUP(Table1[[#This Row],[Hauptkörper - B3 - Fraktion]],'DD FD'!H:J,3,FALSE))</f>
        <v/>
      </c>
      <c r="MC130" s="574" t="str">
        <f>IF(Table1[[#This Row],[Hauptkörper - B3 - Gewicht
(in G)]]="","",Table1[[#This Row],[Hauptkörper - B3 - Gewicht
(in G)]])</f>
        <v/>
      </c>
      <c r="MD130" s="574" t="str">
        <f>IF(Table1[[#This Row],[Hauptkörper - B3 - Lizenzierungs-pflichtig? (X=Ja)]]="","",Table1[[#This Row],[Hauptkörper - B3 - Lizenzierungs-pflichtig? (X=Ja)]])</f>
        <v/>
      </c>
      <c r="ME130" s="577" t="str">
        <f>IF(Table1[[#This Row],[Hauptkörper - B3 - Virgin Material]]="","",VLOOKUP(Table1[[#This Row],[Hauptkörper - B3 - Virgin Material]],'DD FD'!AJ:AK,2,FALSE))</f>
        <v/>
      </c>
      <c r="MF130" s="578" t="str">
        <f>IF(Table1[[#This Row],[Hauptkörper - B3 - Virgin Material Anteil (in %)]]="","",Table1[[#This Row],[Hauptkörper - B3 - Virgin Material Anteil (in %)]])</f>
        <v/>
      </c>
      <c r="MG130" s="577" t="str">
        <f>IF(Table1[[#This Row],[Hauptkörper - B3 - Recyceltes Material]]="","",VLOOKUP(Table1[[#This Row],[Hauptkörper - B3 - Recyceltes Material]],'DD FD'!AL:AM,2,FALSE))</f>
        <v/>
      </c>
      <c r="MH130" s="578" t="str">
        <f>IF(Table1[[#This Row],[Hauptkörper - B3 - Recyceltes Material Anteil (in %)]]="","",Table1[[#This Row],[Hauptkörper - B3 - Recyceltes Material Anteil (in %)]])</f>
        <v/>
      </c>
      <c r="MI130" s="577" t="str">
        <f>IF(Table1[[#This Row],[Hauptkörper - B3 - Beschichtung]]="","",VLOOKUP(Table1[[#This Row],[Hauptkörper - B3 - Beschichtung]],'DD FD'!AE:AF,2,FALSE))</f>
        <v/>
      </c>
      <c r="MJ130" s="580" t="str">
        <f>IF(Table1[[#This Row],[Hauptkörper - B3 - Beschichtung Anteil (in %)]]="","",Table1[[#This Row],[Hauptkörper - B3 - Beschichtung Anteil (in %)]])</f>
        <v/>
      </c>
      <c r="MK130" s="576" t="str">
        <f>IF(Table1[[#This Row],[Verschluss - B1 - Art]]="","",VLOOKUP(Table1[[#This Row],[Verschluss - B1 - Art]],'DD FD'!D:E,2,FALSE))</f>
        <v/>
      </c>
      <c r="ML130" s="577" t="str">
        <f>IF(Table1[[#This Row],[Verschluss - B1 - Fraktion]]="","",VLOOKUP(Table1[[#This Row],[Verschluss - B1 - Fraktion]],'DD FD'!H:J,3,FALSE))</f>
        <v/>
      </c>
      <c r="MM130" s="574" t="str">
        <f>IF(Table1[[#This Row],[Verschluss - B1 - Gewicht (in G)]]="","",Table1[[#This Row],[Verschluss - B1 - Gewicht (in G)]])</f>
        <v/>
      </c>
      <c r="MN130" s="574" t="str">
        <f>IF(Table1[[#This Row],[Verschluss - B1 - Lizenzierungs-pflichtig? (X=Ja)]]="","",Table1[[#This Row],[Verschluss - B1 - Lizenzierungs-pflichtig? (X=Ja)]])</f>
        <v/>
      </c>
      <c r="MO130" s="574" t="str">
        <f>IF(Table1[[#This Row],[Verschluss - B1 - Trennbar vom Hauptkörper? (X=Ja)]]="","",Table1[[#This Row],[Verschluss - B1 - Trennbar vom Hauptkörper? (X=Ja)]])</f>
        <v/>
      </c>
      <c r="MP130" s="577" t="str">
        <f>IF(Table1[[#This Row],[Verschluss - B1 - Virgin Material]]="","",VLOOKUP(Table1[[#This Row],[Verschluss - B1 - Virgin Material]],'DD FD'!AJ:AK,2,FALSE))</f>
        <v/>
      </c>
      <c r="MQ130" s="578" t="str">
        <f>IF(Table1[[#This Row],[Verschluss - B1 - Virgin Material Anteil (in %)]]="","",Table1[[#This Row],[Verschluss - B1 - Virgin Material Anteil (in %)]])</f>
        <v/>
      </c>
      <c r="MR130" s="577" t="str">
        <f>IF(Table1[[#This Row],[Verschluss - B1 - Recyceltes Material]]="","",VLOOKUP(Table1[[#This Row],[Verschluss - B1 - Recyceltes Material]],'DD FD'!AL:AM,2,FALSE))</f>
        <v/>
      </c>
      <c r="MS130" s="578" t="str">
        <f>IF(Table1[[#This Row],[Verschluss - B1 - Recyceltes Material Anteil (in %)]]="","",Table1[[#This Row],[Verschluss - B1 - Recyceltes Material Anteil (in %)]])</f>
        <v/>
      </c>
      <c r="MT130" s="577" t="str">
        <f>IF(Table1[[#This Row],[Verschluss - B1 - Beschichtung]]="","",VLOOKUP(Table1[[#This Row],[Verschluss - B1 - Beschichtung]],'DD FD'!AE:AF,2,FALSE))</f>
        <v/>
      </c>
      <c r="MU130" s="580" t="str">
        <f>IF(Table1[[#This Row],[Verschluss - B1 - Beschichtung Anteil (in %)]]="","",Table1[[#This Row],[Verschluss - B1 - Beschichtung Anteil (in %)]])</f>
        <v/>
      </c>
      <c r="MV130" s="576" t="str">
        <f>IF(Table1[[#This Row],[Verschluss - B2 - Art]]="","",VLOOKUP(Table1[[#This Row],[Verschluss - B2 - Art]],'DD FD'!D:E,2,FALSE))</f>
        <v/>
      </c>
      <c r="MW130" s="577" t="str">
        <f>IF(Table1[[#This Row],[Verschluss - B2 - Fraktion]]="","",VLOOKUP(Table1[[#This Row],[Verschluss - B2 - Fraktion]],'DD FD'!H:J,3,FALSE))</f>
        <v/>
      </c>
      <c r="MX130" s="574" t="str">
        <f>IF(Table1[[#This Row],[Verschluss - B2 - Gewicht (in G)]]="","",Table1[[#This Row],[Verschluss - B2 - Gewicht (in G)]])</f>
        <v/>
      </c>
      <c r="MY130" s="574" t="str">
        <f>IF(Table1[[#This Row],[Verschluss - B2 - Lizenzierungs-pflichtig? (X=Ja)]]="","",Table1[[#This Row],[Verschluss - B2 - Lizenzierungs-pflichtig? (X=Ja)]])</f>
        <v/>
      </c>
      <c r="MZ130" s="574" t="str">
        <f>IF(Table1[[#This Row],[Verschluss - B2 - Trennbar vom Hauptkörper? (X=Ja)]]="","",Table1[[#This Row],[Verschluss - B2 - Trennbar vom Hauptkörper? (X=Ja)]])</f>
        <v/>
      </c>
      <c r="NA130" s="577" t="str">
        <f>IF(Table1[[#This Row],[Verschluss - B2 - Virgin Material]]="","",VLOOKUP(Table1[[#This Row],[Verschluss - B2 - Virgin Material]],'DD FD'!AJ:AK,2,FALSE))</f>
        <v/>
      </c>
      <c r="NB130" s="578" t="str">
        <f>IF(Table1[[#This Row],[Verschluss - B2 - Virgin Material Anteil (in %)]]="","",Table1[[#This Row],[Verschluss - B2 - Virgin Material Anteil (in %)]])</f>
        <v/>
      </c>
      <c r="NC130" s="577" t="str">
        <f>IF(Table1[[#This Row],[Verschluss - B2 - Recyceltes Material]]="","",VLOOKUP(Table1[[#This Row],[Verschluss - B2 - Recyceltes Material]],'DD FD'!AL:AM,2,FALSE))</f>
        <v/>
      </c>
      <c r="ND130" s="578" t="str">
        <f>IF(Table1[[#This Row],[Verschluss - B2 - Recyceltes Material Anteil (in %)]]="","",Table1[[#This Row],[Verschluss - B2 - Recyceltes Material Anteil (in %)]])</f>
        <v/>
      </c>
      <c r="NE130" s="577" t="str">
        <f>IF(Table1[[#This Row],[Verschluss - B2 - Beschichtung]]="","",VLOOKUP(Table1[[#This Row],[Verschluss - B2 - Beschichtung]],'DD FD'!AE:AF,2,FALSE))</f>
        <v/>
      </c>
      <c r="NF130" s="580" t="str">
        <f>IF(Table1[[#This Row],[Verschluss - B2 - Beschichtung Anteil (in %)]]="","",Table1[[#This Row],[Verschluss - B2 - Beschichtung Anteil (in %)]])</f>
        <v/>
      </c>
      <c r="NG130" s="576" t="str">
        <f>IF(Table1[[#This Row],[Verschluss - B3 - Art]]="","",VLOOKUP(Table1[[#This Row],[Verschluss - B3 - Art]],'DD FD'!D:E,2,FALSE))</f>
        <v/>
      </c>
      <c r="NH130" s="577" t="str">
        <f>IF(Table1[[#This Row],[Verschluss - B3 - Fraktion]]="","",VLOOKUP(Table1[[#This Row],[Verschluss - B3 - Fraktion]],'DD FD'!H:J,3,FALSE))</f>
        <v/>
      </c>
      <c r="NI130" s="574" t="str">
        <f>IF(Table1[[#This Row],[Verschluss - B3 - Gewicht (in G)]]="","",Table1[[#This Row],[Verschluss - B3 - Gewicht (in G)]])</f>
        <v/>
      </c>
      <c r="NJ130" s="574" t="str">
        <f>IF(Table1[[#This Row],[Verschluss - B3 - Lizenzierungs-pflichtig? (X=Ja)]]="","",Table1[[#This Row],[Verschluss - B3 - Lizenzierungs-pflichtig? (X=Ja)]])</f>
        <v/>
      </c>
      <c r="NK130" s="574" t="str">
        <f>IF(Table1[[#This Row],[Verschluss - B3 - Trennbar vom Hauptkörper? (X=Ja)]]="","",Table1[[#This Row],[Verschluss - B3 - Trennbar vom Hauptkörper? (X=Ja)]])</f>
        <v/>
      </c>
      <c r="NL130" s="577" t="str">
        <f>IF(Table1[[#This Row],[Verschluss - B3 - Virgin Material]]="","",VLOOKUP(Table1[[#This Row],[Verschluss - B3 - Virgin Material]],'DD FD'!AJ:AK,2,FALSE))</f>
        <v/>
      </c>
      <c r="NM130" s="578" t="str">
        <f>IF(Table1[[#This Row],[Verschluss - B3 - Virgin Material Anteil (in %)]]="","",Table1[[#This Row],[Verschluss - B3 - Virgin Material Anteil (in %)]])</f>
        <v/>
      </c>
      <c r="NN130" s="577" t="str">
        <f>IF(Table1[[#This Row],[Verschluss - B3 - Recyceltes Material]]="","",VLOOKUP(Table1[[#This Row],[Verschluss - B3 - Recyceltes Material]],'DD FD'!AL:AM,2,FALSE))</f>
        <v/>
      </c>
      <c r="NO130" s="578" t="str">
        <f>IF(Table1[[#This Row],[Verschluss - B3 - Recyceltes Material Anteil (in %)]]="","",Table1[[#This Row],[Verschluss - B3 - Recyceltes Material Anteil (in %)]])</f>
        <v/>
      </c>
      <c r="NP130" s="577" t="str">
        <f>IF(Table1[[#This Row],[Verschluss - B3 - Beschichtung]]="","",VLOOKUP(Table1[[#This Row],[Verschluss - B3 - Beschichtung]],'DD FD'!AE:AF,2,FALSE))</f>
        <v/>
      </c>
      <c r="NQ130" s="580" t="str">
        <f>IF(Table1[[#This Row],[Verschluss - B3 - Beschichtung Anteil (in %)]]="","",Table1[[#This Row],[Verschluss - B3 - Beschichtung Anteil (in %)]])</f>
        <v/>
      </c>
      <c r="NR130" s="576" t="str">
        <f>IF(Table1[[#This Row],[Etikett - B1 - Art]]="","",VLOOKUP(Table1[[#This Row],[Etikett - B1 - Art]],'DD FD'!F:G,2,FALSE))</f>
        <v/>
      </c>
      <c r="NS130" s="577" t="str">
        <f>IF(Table1[[#This Row],[Etikett - B1 - Fraktion]]="","",VLOOKUP(Table1[[#This Row],[Etikett - B1 - Fraktion]],'DD FD'!H:J,3,FALSE))</f>
        <v/>
      </c>
      <c r="NT130" s="574" t="str">
        <f>IF(Table1[[#This Row],[Etikett - B1 - Gewicht (in G)]]="","",Table1[[#This Row],[Etikett - B1 - Gewicht (in G)]])</f>
        <v/>
      </c>
      <c r="NU130" s="574" t="str">
        <f>IF(Table1[[#This Row],[Etikett - B1 - Lizenzierungs-pflichtig? (X=Ja)]]="","",Table1[[#This Row],[Etikett - B1 - Lizenzierungs-pflichtig? (X=Ja)]])</f>
        <v/>
      </c>
      <c r="NV130" s="574" t="str">
        <f>IF(Table1[[#This Row],[Etikett - B1 - Trennbar vom Hauptkörper? (X=Ja)]]="","",Table1[[#This Row],[Etikett - B1 - Trennbar vom Hauptkörper? (X=Ja)]])</f>
        <v/>
      </c>
      <c r="NW130" s="577" t="str">
        <f>IF(Table1[[#This Row],[Etikett - B1 - Virgin Material]]="","",VLOOKUP(Table1[[#This Row],[Etikett - B1 - Virgin Material]],'DD FD'!AJ:AK,2,FALSE))</f>
        <v/>
      </c>
      <c r="NX130" s="578" t="str">
        <f>IF(Table1[[#This Row],[Etikett - B1 - Virgin Material Anteil (in %)]]="","",Table1[[#This Row],[Etikett - B1 - Virgin Material Anteil (in %)]])</f>
        <v/>
      </c>
      <c r="NY130" s="577" t="str">
        <f>IF(Table1[[#This Row],[Etikett - B1 - Recyceltes Material]]="","",VLOOKUP(Table1[[#This Row],[Etikett - B1 - Recyceltes Material]],'DD FD'!AL:AM,2,FALSE))</f>
        <v/>
      </c>
      <c r="NZ130" s="578" t="str">
        <f>IF(Table1[[#This Row],[Etikett - B1 - Recyceltes Material Anteil (in %)]]="","",Table1[[#This Row],[Etikett - B1 - Recyceltes Material Anteil (in %)]])</f>
        <v/>
      </c>
      <c r="OA130" s="577" t="str">
        <f>IF(Table1[[#This Row],[Etikett - B1 - Beschichtung]]="","",VLOOKUP(Table1[[#This Row],[Etikett - B1 - Beschichtung]],'DD FD'!AE:AF,2,FALSE))</f>
        <v/>
      </c>
      <c r="OB130" s="580" t="str">
        <f>IF(Table1[[#This Row],[Etikett - B1 - Beschichtung Anteil (in %)]]="","",Table1[[#This Row],[Etikett - B1 - Beschichtung Anteil (in %)]])</f>
        <v/>
      </c>
      <c r="OC130" s="576" t="str">
        <f>IF(Table1[[#This Row],[Etikett - B2 - Art]]="","",VLOOKUP(Table1[[#This Row],[Etikett - B2 - Art]],'DD FD'!F:G,2,FALSE))</f>
        <v/>
      </c>
      <c r="OD130" s="577" t="str">
        <f>IF(Table1[[#This Row],[Etikett - B2 - Fraktion]]="","",VLOOKUP(Table1[[#This Row],[Etikett - B2 - Fraktion]],'DD FD'!H:J,3,FALSE))</f>
        <v/>
      </c>
      <c r="OE130" s="574" t="str">
        <f>IF(Table1[[#This Row],[Etikett - B2 - Gewicht (in G)]]="","",Table1[[#This Row],[Etikett - B2 - Gewicht (in G)]])</f>
        <v/>
      </c>
      <c r="OF130" s="574" t="str">
        <f>IF(Table1[[#This Row],[Etikett - B2 - Lizenzierungs-pflichtig? (X=Ja)]]="","",Table1[[#This Row],[Etikett - B2 - Lizenzierungs-pflichtig? (X=Ja)]])</f>
        <v/>
      </c>
      <c r="OG130" s="574" t="str">
        <f>IF(Table1[[#This Row],[Etikett - B2 - Trennbar vom Hauptkörper? (X=Ja)]]="","",Table1[[#This Row],[Etikett - B2 - Trennbar vom Hauptkörper? (X=Ja)]])</f>
        <v/>
      </c>
      <c r="OH130" s="577" t="str">
        <f>IF(Table1[[#This Row],[Etikett - B2 - Virgin Material]]="","",VLOOKUP(Table1[[#This Row],[Etikett - B2 - Virgin Material]],'DD FD'!AJ:AK,2,FALSE))</f>
        <v/>
      </c>
      <c r="OI130" s="578" t="str">
        <f>IF(Table1[[#This Row],[Etikett - B2 - Virgin Material Anteil (in %)]]="","",Table1[[#This Row],[Etikett - B2 - Virgin Material Anteil (in %)]])</f>
        <v/>
      </c>
      <c r="OJ130" s="577" t="str">
        <f>IF(Table1[[#This Row],[Etikett - B2 - Recyceltes Material]]="","",VLOOKUP(Table1[[#This Row],[Etikett - B2 - Recyceltes Material]],'DD FD'!AL:AM,2,FALSE))</f>
        <v/>
      </c>
      <c r="OK130" s="578" t="str">
        <f>IF(Table1[[#This Row],[Etikett - B2 - Recyceltes Material Anteil (in %)]]="","",Table1[[#This Row],[Etikett - B2 - Recyceltes Material Anteil (in %)]])</f>
        <v/>
      </c>
      <c r="OL130" s="577" t="str">
        <f>IF(Table1[[#This Row],[Etikett - B2 - Beschichtung]]="","",VLOOKUP(Table1[[#This Row],[Etikett - B2 - Beschichtung]],'DD FD'!AE:AF,2,FALSE))</f>
        <v/>
      </c>
      <c r="OM130" s="580" t="str">
        <f>IF(Table1[[#This Row],[Etikett - B2 - Beschichtung Anteil (in %)]]="","",Table1[[#This Row],[Etikett - B2 - Beschichtung Anteil (in %)]])</f>
        <v/>
      </c>
      <c r="ON130" s="576" t="str">
        <f>IF(Table1[[#This Row],[Etikett - B3 - Art]]="","",VLOOKUP(Table1[[#This Row],[Etikett - B3 - Art]],'DD FD'!F:G,2,FALSE))</f>
        <v/>
      </c>
      <c r="OO130" s="577" t="str">
        <f>IF(Table1[[#This Row],[Etikett - B3 - Fraktion]]="","",VLOOKUP(Table1[[#This Row],[Etikett - B3 - Fraktion]],'DD FD'!H:J,3,FALSE))</f>
        <v/>
      </c>
      <c r="OP130" s="574" t="str">
        <f>IF(Table1[[#This Row],[Etikett - B3 - Gewicht (in G)]]="","",Table1[[#This Row],[Etikett - B3 - Gewicht (in G)]])</f>
        <v/>
      </c>
      <c r="OQ130" s="574" t="str">
        <f>IF(Table1[[#This Row],[Etikett - B3 - Lizenzierungs-pflichtig? (X=Ja)]]="","",Table1[[#This Row],[Etikett - B3 - Lizenzierungs-pflichtig? (X=Ja)]])</f>
        <v/>
      </c>
      <c r="OR130" s="574" t="str">
        <f>IF(Table1[[#This Row],[Etikett - B3 - Trennbar vom Hauptkörper? (X=Ja)]]="","",Table1[[#This Row],[Etikett - B3 - Trennbar vom Hauptkörper? (X=Ja)]])</f>
        <v/>
      </c>
      <c r="OS130" s="577" t="str">
        <f>IF(Table1[[#This Row],[Etikett - B3 - Virgin Material]]="","",VLOOKUP(Table1[[#This Row],[Etikett - B3 - Virgin Material]],'DD FD'!AJ:AK,2,FALSE))</f>
        <v/>
      </c>
      <c r="OT130" s="578" t="str">
        <f>IF(Table1[[#This Row],[Etikett - B3 - Virgin Material Anteil (in %)]]="","",Table1[[#This Row],[Etikett - B3 - Virgin Material Anteil (in %)]])</f>
        <v/>
      </c>
      <c r="OU130" s="577" t="str">
        <f>IF(Table1[[#This Row],[Etikett - B3 - Recyceltes Material]]="","",VLOOKUP(Table1[[#This Row],[Etikett - B3 - Recyceltes Material]],'DD FD'!AL:AM,2,FALSE))</f>
        <v/>
      </c>
      <c r="OV130" s="578" t="str">
        <f>IF(Table1[[#This Row],[Etikett - B3 - Recyceltes Material Anteil (in %)]]="","",Table1[[#This Row],[Etikett - B3 - Recyceltes Material Anteil (in %)]])</f>
        <v/>
      </c>
      <c r="OW130" s="577" t="str">
        <f>IF(Table1[[#This Row],[Etikett - B3 - Beschichtung]]="","",VLOOKUP(Table1[[#This Row],[Etikett - B3 - Beschichtung]],'DD FD'!AE:AF,2,FALSE))</f>
        <v/>
      </c>
      <c r="OX130" s="613" t="str">
        <f>IF(Table1[[#This Row],[Etikett - B3 - Beschichtung Anteil (in %)]]="","",Table1[[#This Row],[Etikett - B3 - Beschichtung Anteil (in %)]])</f>
        <v/>
      </c>
      <c r="OY130" s="618">
        <f>ROUNDUP(SUM(
IF(AND(LH130='DD FD'!$J$7,LJ130='DD FD'!$AI$3),LI130,0),
IF(AND(LR130='DD FD'!$J$7,LT130='DD FD'!$AI$3),LS130,0),
IF(AND(MB130='DD FD'!$J$7,MD130='DD FD'!$AI$3),MC130,0),
IF(AND(ML130='DD FD'!$J$7,MN130='DD FD'!$AI$3),MM130,0),
IF(AND(MW130='DD FD'!$J$7,MY130='DD FD'!$AI$3),MX130,0),
IF(AND(NH130='DD FD'!$J$7,NJ130='DD FD'!$AI$3),NI130,0),
IF(AND(NS130='DD FD'!$J$7,NU130='DD FD'!$AI$3),NT130,0),
IF(AND(OD130='DD FD'!$J$7,OF130='DD FD'!$AI$3),OE130,0),
IF(AND(OO130='DD FD'!$J$7,OQ130='DD FD'!$AI$3),OP130,0),
),2)</f>
        <v>0</v>
      </c>
      <c r="OZ130" s="617">
        <f>ROUNDUP(SUM(
IF(AND(LH130='DD FD'!$J$6,LJ130='DD FD'!$AI$3),LI130,0),
IF(AND(LR130='DD FD'!$J$6,LT130='DD FD'!$AI$3),LS130,0),
IF(AND(MB130='DD FD'!$J$6,MD130='DD FD'!$AI$3),MC130,0),
IF(AND(ML130='DD FD'!$J$6,MN130='DD FD'!$AI$3),MM130,0),
IF(AND(MW130='DD FD'!$J$6,MY130='DD FD'!$AI$3),MX130,0),
IF(AND(NH130='DD FD'!$J$6,NJ130='DD FD'!$AI$3),NI130,0),
IF(AND(NS130='DD FD'!$J$6,NU130='DD FD'!$AI$3),NT130,0),
IF(AND(OD130='DD FD'!$J$6,OF130='DD FD'!$AI$3),OE130,0),
IF(AND(OO130='DD FD'!$J$6,OQ130='DD FD'!$AI$3),OP130,0),
),2)</f>
        <v>0</v>
      </c>
      <c r="PA130" s="617">
        <f>ROUNDUP(SUM(
IF(AND(LH130='DD FD'!$J$10,LJ130='DD FD'!$AI$3),LI130,0),
IF(AND(LR130='DD FD'!$J$10,LT130='DD FD'!$AI$3),LS130,0),
IF(AND(MB130='DD FD'!$J$10,MD130='DD FD'!$AI$3),MC130,0),
IF(AND(ML130='DD FD'!$J$10,MN130='DD FD'!$AI$3),MM130,0),
IF(AND(MW130='DD FD'!$J$10,MY130='DD FD'!$AI$3),MX130,0),
IF(AND(NH130='DD FD'!$J$10,NJ130='DD FD'!$AI$3),NI130,0),
IF(AND(NS130='DD FD'!$J$10,NU130='DD FD'!$AI$3),NT130,0),
IF(AND(OD130='DD FD'!$J$10,OF130='DD FD'!$AI$3),OE130,0),
IF(AND(OO130='DD FD'!$J$10,OQ130='DD FD'!$AI$3),OP130,0),
),2)</f>
        <v>0</v>
      </c>
      <c r="PB130" s="617">
        <f>ROUNDUP(SUM(
IF(AND(LH130='DD FD'!$J$8,LJ130='DD FD'!$AI$3),LI130,0),
IF(AND(LR130='DD FD'!$J$8,LT130='DD FD'!$AI$3),LS130,0),
IF(AND(MB130='DD FD'!$J$8,MD130='DD FD'!$AI$3),MC130,0),
IF(AND(ML130='DD FD'!$J$8,MN130='DD FD'!$AI$3),MM130,0),
IF(AND(MW130='DD FD'!$J$8,MY130='DD FD'!$AI$3),MX130,0),
IF(AND(NH130='DD FD'!$J$8,NJ130='DD FD'!$AI$3),NI130,0),
IF(AND(NS130='DD FD'!$J$8,NU130='DD FD'!$AI$3),NT130,0),
IF(AND(OD130='DD FD'!$J$8,OF130='DD FD'!$AI$3),OE130,0),
IF(AND(OO130='DD FD'!$J$8,OQ130='DD FD'!$AI$3),OP130,0),
),2)</f>
        <v>0</v>
      </c>
      <c r="PC130" s="617">
        <f>ROUNDUP(SUM(
IF(AND(LH130='DD FD'!$J$5,LJ130='DD FD'!$AI$3),LI130,0),
IF(AND(LR130='DD FD'!$J$5,LT130='DD FD'!$AI$3),LS130,0),
IF(AND(MB130='DD FD'!$J$5,MD130='DD FD'!$AI$3),MC130,0),
IF(AND(ML130='DD FD'!$J$5,MN130='DD FD'!$AI$3),MM130,0),
IF(AND(MW130='DD FD'!$J$5,MY130='DD FD'!$AI$3),MX130,0),
IF(AND(NH130='DD FD'!$J$5,NJ130='DD FD'!$AI$3),NI130,0),
IF(AND(NS130='DD FD'!$J$5,NU130='DD FD'!$AI$3),NT130,0),
IF(AND(OD130='DD FD'!$J$5,OF130='DD FD'!$AI$3),OE130,0),
IF(AND(OO130='DD FD'!$J$5,OQ130='DD FD'!$AI$3),OP130,0),
),2)</f>
        <v>0</v>
      </c>
      <c r="PD130" s="617">
        <f>ROUNDUP(SUM(
IF(AND(LH130='DD FD'!$J$9,LJ130='DD FD'!$AI$3),LI130,0),
IF(AND(LR130='DD FD'!$J$9,LT130='DD FD'!$AI$3),LS130,0),
IF(AND(MB130='DD FD'!$J$9,MD130='DD FD'!$AI$3),MC130,0),
IF(AND(ML130='DD FD'!$J$9,MN130='DD FD'!$AI$3),MM130,0),
IF(AND(MW130='DD FD'!$J$9,MY130='DD FD'!$AI$3),MX130,0),
IF(AND(NH130='DD FD'!$J$9,NJ130='DD FD'!$AI$3),NI130,0),
IF(AND(NS130='DD FD'!$J$9,NU130='DD FD'!$AI$3),NT130,0),
IF(AND(OD130='DD FD'!$J$9,OF130='DD FD'!$AI$3),OE130,0),
IF(AND(OO130='DD FD'!$J$9,OQ130='DD FD'!$AI$3),OP130,0),
),2)</f>
        <v>0</v>
      </c>
      <c r="PE130" s="617">
        <f>ROUNDUP(SUM(
IF(AND(LH130='DD FD'!$J$4,LJ130='DD FD'!$AI$3),LI130,0),
IF(AND(LR130='DD FD'!$J$4,LT130='DD FD'!$AI$3),LS130,0),
IF(AND(MB130='DD FD'!$J$4,MD130='DD FD'!$AI$3),MC130,0),
IF(AND(ML130='DD FD'!$J$4,MN130='DD FD'!$AI$3),MM130,0),
IF(AND(MW130='DD FD'!$J$4,MY130='DD FD'!$AI$3),MX130,0),
IF(AND(NH130='DD FD'!$J$4,NJ130='DD FD'!$AI$3),NI130,0),
IF(AND(NS130='DD FD'!$J$4,NU130='DD FD'!$AI$3),NT130,0),
IF(AND(OD130='DD FD'!$J$4,OF130='DD FD'!$AI$3),OE130,0),
IF(AND(OO130='DD FD'!$J$4,OQ130='DD FD'!$AI$3),OP130,0),
),2)</f>
        <v>0</v>
      </c>
      <c r="PF130" s="619">
        <f>ROUNDUP(SUM(
IF(AND(LH130='DD FD'!$J$11,LJ130='DD FD'!$AI$3),LI130,0),
IF(AND(LR130='DD FD'!$J$11,LT130='DD FD'!$AI$3),LS130,0),
IF(AND(MB130='DD FD'!$J$11,MD130='DD FD'!$AI$3),MC130,0),
IF(AND(ML130='DD FD'!$J$11,MN130='DD FD'!$AI$3),MM130,0),
IF(AND(MW130='DD FD'!$J$11,MY130='DD FD'!$AI$3),MX130,0),
IF(AND(NH130='DD FD'!$J$11,NJ130='DD FD'!$AI$3),NI130,0),
IF(AND(NS130='DD FD'!$J$11,NU130='DD FD'!$AI$3),NT130,0),
IF(AND(OD130='DD FD'!$J$11,OF130='DD FD'!$AI$3),OE130,0),
IF(AND(OO130='DD FD'!$J$11,OQ130='DD FD'!$AI$3),OP130,0),
),2)</f>
        <v>0</v>
      </c>
    </row>
    <row r="131" spans="1:422">
      <c r="A131" s="806"/>
      <c r="B131" s="934"/>
      <c r="C131" s="247"/>
      <c r="D131" s="842"/>
      <c r="E131" s="247"/>
      <c r="F131" s="158"/>
      <c r="G131" s="710"/>
      <c r="H131" s="712"/>
      <c r="I131" s="936"/>
      <c r="J131" s="803"/>
      <c r="K131" s="150"/>
      <c r="L131" s="146" t="str">
        <f t="shared" si="27"/>
        <v/>
      </c>
      <c r="M131" s="501" t="str">
        <f t="shared" si="44"/>
        <v/>
      </c>
      <c r="N131" s="504"/>
      <c r="O131" s="113" t="str">
        <f t="shared" si="45"/>
        <v/>
      </c>
      <c r="P131" s="114" t="str">
        <f t="shared" si="28"/>
        <v/>
      </c>
      <c r="Q131" s="152"/>
      <c r="R131" s="152"/>
      <c r="S131" s="115" t="str">
        <f t="shared" si="46"/>
        <v/>
      </c>
      <c r="T131" s="159"/>
      <c r="U131" s="159"/>
      <c r="V131" s="157"/>
      <c r="W131" s="157"/>
      <c r="X131" s="157"/>
      <c r="Y131" s="772"/>
      <c r="Z131" s="158"/>
      <c r="AA131" s="144"/>
      <c r="AB131" s="112"/>
      <c r="AC131" s="153"/>
      <c r="AD131" s="153"/>
      <c r="AE131" s="153"/>
      <c r="AF131" s="153"/>
      <c r="AG131" s="153"/>
      <c r="AH131" s="153"/>
      <c r="AI131" s="152"/>
      <c r="AJ131" s="158"/>
      <c r="AK131" s="158"/>
      <c r="AL131" s="158"/>
      <c r="AM131" s="116" t="str">
        <f t="shared" si="47"/>
        <v/>
      </c>
      <c r="AN131" s="116" t="str">
        <f t="shared" si="48"/>
        <v/>
      </c>
      <c r="AO131" s="324"/>
      <c r="AP131" s="503"/>
      <c r="AQ131" s="487" t="str">
        <f t="shared" si="49"/>
        <v/>
      </c>
      <c r="AR131" s="113" t="str">
        <f t="shared" si="29"/>
        <v/>
      </c>
      <c r="AS131" s="113" t="str">
        <f t="shared" si="30"/>
        <v/>
      </c>
      <c r="AT131" s="113" t="str">
        <f t="shared" si="31"/>
        <v/>
      </c>
      <c r="AU131" s="113" t="str">
        <f t="shared" si="32"/>
        <v/>
      </c>
      <c r="AV131" s="159"/>
      <c r="AW131" s="157"/>
      <c r="AX131" s="157"/>
      <c r="AY131" s="157"/>
      <c r="AZ131" s="157"/>
      <c r="BA131" s="116" t="str">
        <f t="shared" si="33"/>
        <v/>
      </c>
      <c r="BB131" s="316"/>
      <c r="BC131" s="116" t="str">
        <f t="shared" si="34"/>
        <v/>
      </c>
      <c r="BD131" s="133" t="str">
        <f t="shared" si="35"/>
        <v/>
      </c>
      <c r="BE131" s="157"/>
      <c r="BF131" s="1180"/>
      <c r="BG131" s="1180"/>
      <c r="BH131" s="158"/>
      <c r="BI131" s="490"/>
      <c r="BJ131" s="514" t="str">
        <f t="shared" si="50"/>
        <v/>
      </c>
      <c r="BK131" s="789"/>
      <c r="BL131" s="116" t="str">
        <f t="shared" si="51"/>
        <v/>
      </c>
      <c r="BM131" s="144"/>
      <c r="BN131" s="144"/>
      <c r="BO131" s="144"/>
      <c r="BP131" s="790"/>
      <c r="BQ131" s="790"/>
      <c r="BR131" s="790"/>
      <c r="BS131" s="116" t="str">
        <f t="shared" si="36"/>
        <v/>
      </c>
      <c r="BT131" s="790"/>
      <c r="BU131" s="808" t="str">
        <f t="shared" si="37"/>
        <v/>
      </c>
      <c r="BV131" s="791"/>
      <c r="BW131" s="144"/>
      <c r="BX131" s="20"/>
      <c r="BY131" s="20"/>
      <c r="BZ131" s="20"/>
      <c r="CA131" s="792"/>
      <c r="CB131" s="1201"/>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782" t="str">
        <f t="shared" si="52"/>
        <v/>
      </c>
      <c r="EE131" s="519"/>
      <c r="EF131" s="793"/>
      <c r="EG131" s="519"/>
      <c r="EH131" s="794"/>
      <c r="EI131" s="790"/>
      <c r="EJ131" s="794"/>
      <c r="EK131" s="794"/>
      <c r="EL131" s="790"/>
      <c r="EM131" s="790"/>
      <c r="EN131" s="790"/>
      <c r="EO131" s="112" t="str">
        <f t="shared" si="38"/>
        <v/>
      </c>
      <c r="EP131" s="790"/>
      <c r="EQ131" s="488" t="str">
        <f t="shared" si="39"/>
        <v/>
      </c>
      <c r="ER131" s="1100"/>
      <c r="ES131" s="1099" t="str">
        <f t="shared" si="53"/>
        <v/>
      </c>
      <c r="ET131" s="525"/>
      <c r="EU131" s="148"/>
      <c r="EV131" s="148"/>
      <c r="EW131" s="148"/>
      <c r="EX131" s="148"/>
      <c r="EY131" s="148"/>
      <c r="EZ131" s="148"/>
      <c r="FA131" s="148"/>
      <c r="FB131" s="148"/>
      <c r="FC131" s="148"/>
      <c r="FD131" s="148"/>
      <c r="FE131" s="148"/>
      <c r="FF131" s="148"/>
      <c r="FG131" s="148"/>
      <c r="FH131" s="148"/>
      <c r="FI131" s="528"/>
      <c r="FJ131" s="513" t="str">
        <f t="shared" si="40"/>
        <v/>
      </c>
      <c r="FK131" s="158"/>
      <c r="FL131" s="850"/>
      <c r="FM131" s="850"/>
      <c r="FN131" s="850"/>
      <c r="FO131" s="850"/>
      <c r="FP131" s="850"/>
      <c r="FQ131" s="850"/>
      <c r="FR131" s="157"/>
      <c r="FS131" s="143"/>
      <c r="FT131" s="143"/>
      <c r="FU131" s="847" t="str">
        <f t="shared" si="41"/>
        <v/>
      </c>
      <c r="FV131" s="555"/>
      <c r="FW131" s="523" t="str">
        <f>IF(Table1[[#This Row],[Nonfood Inhaltstoffe - Komponente]]="","",VLOOKUP(Table1[[#This Row],[Nonfood Inhaltstoffe - Komponente]],'Dropdown Auswahl'!BJ:BK,2,FALSE))</f>
        <v/>
      </c>
      <c r="FX131" s="1013"/>
      <c r="FY131" s="1011" t="str">
        <f t="shared" si="42"/>
        <v/>
      </c>
      <c r="FZ131" s="152"/>
      <c r="GA131" s="152"/>
      <c r="GB131" s="152"/>
      <c r="GC131" s="529" t="str">
        <f t="shared" si="43"/>
        <v/>
      </c>
      <c r="GG131" s="21"/>
      <c r="GH131" s="21"/>
      <c r="GI131" s="1019"/>
      <c r="GJ131" s="1016" t="str">
        <f>IF(Table1[[#This Row],[Global Trade Item Number (GTIN)]]="","",Table1[[#This Row],[Global Trade Item Number (GTIN)]])</f>
        <v/>
      </c>
      <c r="GK131" s="555" t="str">
        <f>IF(Table1[[#This Row],[WAWI-Nr./ Kreditoren-Nummer
(ASDV)]]&lt;&gt;"",Table1[[#This Row],[WAWI-Nr./ Kreditoren-Nummer
(ASDV)]],"")</f>
        <v/>
      </c>
      <c r="GL131" s="165"/>
      <c r="GM131" s="165"/>
      <c r="GN131" s="165"/>
      <c r="GO131" s="485"/>
      <c r="GP131" s="534"/>
      <c r="GQ131" s="533"/>
      <c r="GR131" s="486"/>
      <c r="GS131" s="486"/>
      <c r="GT131" s="486"/>
      <c r="GU131" s="486"/>
      <c r="GV131" s="486"/>
      <c r="GW131" s="542"/>
      <c r="GX131" s="538"/>
      <c r="GY131" s="144"/>
      <c r="GZ131" s="480"/>
      <c r="HA131" s="158"/>
      <c r="HB131" s="480"/>
      <c r="HC131" s="480"/>
      <c r="HD131" s="480"/>
      <c r="HE131" s="480"/>
      <c r="HF131" s="480"/>
      <c r="HG131" s="480"/>
      <c r="HH131" s="538"/>
      <c r="HI131" s="480"/>
      <c r="HJ131" s="480"/>
      <c r="HK131" s="480"/>
      <c r="HL131" s="480"/>
      <c r="HM131" s="480"/>
      <c r="HN131" s="480"/>
      <c r="HO131" s="480"/>
      <c r="HP131" s="480"/>
      <c r="HQ131" s="480"/>
      <c r="HR131" s="538"/>
      <c r="HS131" s="480"/>
      <c r="HT131" s="480"/>
      <c r="HU131" s="480"/>
      <c r="HV131" s="480"/>
      <c r="HW131" s="480"/>
      <c r="HX131" s="480"/>
      <c r="HY131" s="480"/>
      <c r="HZ131" s="480"/>
      <c r="IA131" s="480"/>
      <c r="IB131" s="538"/>
      <c r="IC131" s="480"/>
      <c r="ID131" s="480"/>
      <c r="IE131" s="480"/>
      <c r="IF131" s="480"/>
      <c r="IG131" s="480"/>
      <c r="IH131" s="480"/>
      <c r="II131" s="480"/>
      <c r="IJ131" s="480"/>
      <c r="IK131" s="480"/>
      <c r="IL131" s="480"/>
      <c r="IM131" s="538"/>
      <c r="IN131" s="480"/>
      <c r="IO131" s="480"/>
      <c r="IP131" s="480"/>
      <c r="IQ131" s="480"/>
      <c r="IR131" s="480"/>
      <c r="IS131" s="480"/>
      <c r="IT131" s="480"/>
      <c r="IU131" s="480"/>
      <c r="IV131" s="480"/>
      <c r="IW131" s="480"/>
      <c r="IX131" s="538"/>
      <c r="IY131" s="480"/>
      <c r="IZ131" s="480"/>
      <c r="JA131" s="480"/>
      <c r="JB131" s="480"/>
      <c r="JC131" s="480"/>
      <c r="JD131" s="480"/>
      <c r="JE131" s="480"/>
      <c r="JF131" s="480"/>
      <c r="JG131" s="480"/>
      <c r="JH131" s="480"/>
      <c r="JI131" s="538"/>
      <c r="JJ131" s="480"/>
      <c r="JK131" s="480"/>
      <c r="JL131" s="480"/>
      <c r="JM131" s="480"/>
      <c r="JN131" s="480"/>
      <c r="JO131" s="480"/>
      <c r="JP131" s="480"/>
      <c r="JQ131" s="480"/>
      <c r="JR131" s="480"/>
      <c r="JS131" s="590"/>
      <c r="JT131" s="538"/>
      <c r="JU131" s="480"/>
      <c r="JV131" s="480"/>
      <c r="JW131" s="480"/>
      <c r="JX131" s="480"/>
      <c r="JY131" s="480"/>
      <c r="JZ131" s="480"/>
      <c r="KA131" s="480"/>
      <c r="KB131" s="480"/>
      <c r="KC131" s="480"/>
      <c r="KD131" s="480"/>
      <c r="KE131" s="538"/>
      <c r="KF131" s="480"/>
      <c r="KG131" s="480"/>
      <c r="KH131" s="480"/>
      <c r="KI131" s="480"/>
      <c r="KJ131" s="480"/>
      <c r="KK131" s="480"/>
      <c r="KL131" s="480"/>
      <c r="KM131" s="480"/>
      <c r="KN131" s="480"/>
      <c r="KO131" s="480"/>
      <c r="KR131" s="568" t="str">
        <f>IF(Table1[[#This Row],[GTIN]]&lt;&gt;"",Table1[[#This Row],[GTIN]],"")</f>
        <v/>
      </c>
      <c r="KS131" s="569" t="str">
        <f>Table1[[#This Row],[Kreditor]]</f>
        <v/>
      </c>
      <c r="KT131" s="570" t="str">
        <f>IF(Table1[[#This Row],[Gültig ab (Datum)]]&lt;&gt;"",Table1[[#This Row],[Gültig ab (Datum)]],"")</f>
        <v/>
      </c>
      <c r="KU131" s="570"/>
      <c r="KV131" s="583" t="str">
        <f>IF(Table1[[#This Row],[Artikel verpackt? 
(X=Ja)]]="","",Table1[[#This Row],[Artikel verpackt? 
(X=Ja)]])</f>
        <v/>
      </c>
      <c r="KW131" s="571" t="str">
        <f>IF(Table1[[#This Row],[Verpackung recyclingfähig?
(X=Ja)]]="","",Table1[[#This Row],[Verpackung recyclingfähig?
(X=Ja)]])</f>
        <v/>
      </c>
      <c r="KX131" s="572"/>
      <c r="KY131" s="573"/>
      <c r="KZ131" s="574"/>
      <c r="LA131" s="574"/>
      <c r="LB131" s="574"/>
      <c r="LC131" s="574"/>
      <c r="LD131" s="574"/>
      <c r="LE131" s="574"/>
      <c r="LF131" s="575"/>
      <c r="LG131" s="576" t="str">
        <f>IF(Table1[[#This Row],[Hauptkörper - B1 - Art]]="","",VLOOKUP(Table1[[#This Row],[Hauptkörper - B1 - Art]],'DD FD'!B:C,2,FALSE))</f>
        <v/>
      </c>
      <c r="LH131" s="577" t="str">
        <f>IF(Table1[[#This Row],[Hauptkörper - B1 - Fraktion]]="","",VLOOKUP(Table1[[#This Row],[Hauptkörper - B1 - Fraktion]],'DD FD'!H:J,3,FALSE))</f>
        <v/>
      </c>
      <c r="LI131" s="574" t="str">
        <f>IF(Table1[[#This Row],[Hauptkörper - B1 - Gewicht
(in G)]]="","",Table1[[#This Row],[Hauptkörper - B1 - Gewicht
(in G)]])</f>
        <v/>
      </c>
      <c r="LJ131" s="574" t="str">
        <f>IF(Table1[[#This Row],[Hauptkörper - B1 - Lizenzierungs-pflichtig? (X=Ja)]]="","",Table1[[#This Row],[Hauptkörper - B1 - Lizenzierungs-pflichtig? (X=Ja)]])</f>
        <v/>
      </c>
      <c r="LK131" s="577" t="str">
        <f>IF(Table1[[#This Row],[Hauptkörper - B1 - Virgin Material]]="","",VLOOKUP(Table1[[#This Row],[Hauptkörper - B1 - Virgin Material]],'DD FD'!AJ:AK,2,FALSE))</f>
        <v/>
      </c>
      <c r="LL131" s="578" t="str">
        <f>IF(Table1[[#This Row],[Hauptkörper - B1 - Virgin Material Anteil (in %)]]="","",Table1[[#This Row],[Hauptkörper - B1 - Virgin Material Anteil (in %)]])</f>
        <v/>
      </c>
      <c r="LM131" s="577" t="str">
        <f>IF(Table1[[#This Row],[Hauptkörper - B1 - Recyceltes Material]]="","",VLOOKUP(Table1[[#This Row],[Hauptkörper - B1 - Recyceltes Material]],'DD FD'!AL:AM,2,FALSE))</f>
        <v/>
      </c>
      <c r="LN131" s="578" t="str">
        <f>IF(Table1[[#This Row],[Hauptkörper - B1 - Recyceltes Material Anteil (in %)]]="","",Table1[[#This Row],[Hauptkörper - B1 - Recyceltes Material Anteil (in %)]])</f>
        <v/>
      </c>
      <c r="LO131" s="579" t="str">
        <f>IF(Table1[[#This Row],[Hauptkörper - B1 - Beschichtung]]="","",VLOOKUP(Table1[[#This Row],[Hauptkörper - B1 - Beschichtung]],'DD FD'!AE:AF,2,FALSE))</f>
        <v/>
      </c>
      <c r="LP131" s="580" t="str">
        <f>IF(Table1[[#This Row],[Hauptkörper - B1 - Beschichtung Anteil (in %)]]="","",Table1[[#This Row],[Hauptkörper - B1 - Beschichtung Anteil (in %)]])</f>
        <v/>
      </c>
      <c r="LQ131" s="576" t="str">
        <f>IF(Table1[[#This Row],[Hauptkörper - B2 - Art]]="","",VLOOKUP(Table1[[#This Row],[Hauptkörper - B2 - Art]],'DD FD'!B:C,2,FALSE))</f>
        <v/>
      </c>
      <c r="LR131" s="577" t="str">
        <f>IF(Table1[[#This Row],[Hauptkörper - B2 - Fraktion]]="","",VLOOKUP(Table1[[#This Row],[Hauptkörper - B2 - Fraktion]],'DD FD'!H:J,3,FALSE))</f>
        <v/>
      </c>
      <c r="LS131" s="574" t="str">
        <f>IF(Table1[[#This Row],[Hauptkörper - B2 - Gewicht
(in G)]]="","",Table1[[#This Row],[Hauptkörper - B2 - Gewicht
(in G)]])</f>
        <v/>
      </c>
      <c r="LT131" s="574" t="str">
        <f>IF(Table1[[#This Row],[Hauptkörper - B2 - Lizenzierungs-pflichtig? (X=Ja)]]="","",Table1[[#This Row],[Hauptkörper - B2 - Lizenzierungs-pflichtig? (X=Ja)]])</f>
        <v/>
      </c>
      <c r="LU131" s="577" t="str">
        <f>IF(Table1[[#This Row],[Hauptkörper - B2 - Virgin Material]]="","",VLOOKUP(Table1[[#This Row],[Hauptkörper - B2 - Virgin Material]],'DD FD'!AJ:AK,2,FALSE))</f>
        <v/>
      </c>
      <c r="LV131" s="578" t="str">
        <f>IF(Table1[[#This Row],[Hauptkörper - B2 - Virgin Material Anteil (in %)]]="","",Table1[[#This Row],[Hauptkörper - B2 - Virgin Material Anteil (in %)]])</f>
        <v/>
      </c>
      <c r="LW131" s="577" t="str">
        <f>IF(Table1[[#This Row],[Hauptkörper - B2 - Recyceltes Material]]="","",VLOOKUP(Table1[[#This Row],[Hauptkörper - B2 - Recyceltes Material]],'DD FD'!AL:AM,2,FALSE))</f>
        <v/>
      </c>
      <c r="LX131" s="578" t="str">
        <f>IF(Table1[[#This Row],[Hauptkörper - B2 - Recyceltes Material Anteil (in %)]]="","",Table1[[#This Row],[Hauptkörper - B2 - Recyceltes Material Anteil (in %)]])</f>
        <v/>
      </c>
      <c r="LY131" s="577" t="str">
        <f>IF(Table1[[#This Row],[Hauptkörper - B2 - Beschichtung]]="","",VLOOKUP(Table1[[#This Row],[Hauptkörper - B2 - Beschichtung]],'DD FD'!AE:AF,2,FALSE))</f>
        <v/>
      </c>
      <c r="LZ131" s="580" t="str">
        <f>IF(Table1[[#This Row],[Hauptkörper - B2 - Beschichtung Anteil (in %)]]="","",Table1[[#This Row],[Hauptkörper - B2 - Beschichtung Anteil (in %)]])</f>
        <v/>
      </c>
      <c r="MA131" s="576" t="str">
        <f>IF(Table1[[#This Row],[Hauptkörper - B3 - Art]]="","",VLOOKUP(Table1[[#This Row],[Hauptkörper - B3 - Art]],'DD FD'!B:C,2,FALSE))</f>
        <v/>
      </c>
      <c r="MB131" s="577" t="str">
        <f>IF(Table1[[#This Row],[Hauptkörper - B3 - Fraktion]]="","",VLOOKUP(Table1[[#This Row],[Hauptkörper - B3 - Fraktion]],'DD FD'!H:J,3,FALSE))</f>
        <v/>
      </c>
      <c r="MC131" s="574" t="str">
        <f>IF(Table1[[#This Row],[Hauptkörper - B3 - Gewicht
(in G)]]="","",Table1[[#This Row],[Hauptkörper - B3 - Gewicht
(in G)]])</f>
        <v/>
      </c>
      <c r="MD131" s="574" t="str">
        <f>IF(Table1[[#This Row],[Hauptkörper - B3 - Lizenzierungs-pflichtig? (X=Ja)]]="","",Table1[[#This Row],[Hauptkörper - B3 - Lizenzierungs-pflichtig? (X=Ja)]])</f>
        <v/>
      </c>
      <c r="ME131" s="577" t="str">
        <f>IF(Table1[[#This Row],[Hauptkörper - B3 - Virgin Material]]="","",VLOOKUP(Table1[[#This Row],[Hauptkörper - B3 - Virgin Material]],'DD FD'!AJ:AK,2,FALSE))</f>
        <v/>
      </c>
      <c r="MF131" s="578" t="str">
        <f>IF(Table1[[#This Row],[Hauptkörper - B3 - Virgin Material Anteil (in %)]]="","",Table1[[#This Row],[Hauptkörper - B3 - Virgin Material Anteil (in %)]])</f>
        <v/>
      </c>
      <c r="MG131" s="577" t="str">
        <f>IF(Table1[[#This Row],[Hauptkörper - B3 - Recyceltes Material]]="","",VLOOKUP(Table1[[#This Row],[Hauptkörper - B3 - Recyceltes Material]],'DD FD'!AL:AM,2,FALSE))</f>
        <v/>
      </c>
      <c r="MH131" s="578" t="str">
        <f>IF(Table1[[#This Row],[Hauptkörper - B3 - Recyceltes Material Anteil (in %)]]="","",Table1[[#This Row],[Hauptkörper - B3 - Recyceltes Material Anteil (in %)]])</f>
        <v/>
      </c>
      <c r="MI131" s="577" t="str">
        <f>IF(Table1[[#This Row],[Hauptkörper - B3 - Beschichtung]]="","",VLOOKUP(Table1[[#This Row],[Hauptkörper - B3 - Beschichtung]],'DD FD'!AE:AF,2,FALSE))</f>
        <v/>
      </c>
      <c r="MJ131" s="580" t="str">
        <f>IF(Table1[[#This Row],[Hauptkörper - B3 - Beschichtung Anteil (in %)]]="","",Table1[[#This Row],[Hauptkörper - B3 - Beschichtung Anteil (in %)]])</f>
        <v/>
      </c>
      <c r="MK131" s="576" t="str">
        <f>IF(Table1[[#This Row],[Verschluss - B1 - Art]]="","",VLOOKUP(Table1[[#This Row],[Verschluss - B1 - Art]],'DD FD'!D:E,2,FALSE))</f>
        <v/>
      </c>
      <c r="ML131" s="577" t="str">
        <f>IF(Table1[[#This Row],[Verschluss - B1 - Fraktion]]="","",VLOOKUP(Table1[[#This Row],[Verschluss - B1 - Fraktion]],'DD FD'!H:J,3,FALSE))</f>
        <v/>
      </c>
      <c r="MM131" s="574" t="str">
        <f>IF(Table1[[#This Row],[Verschluss - B1 - Gewicht (in G)]]="","",Table1[[#This Row],[Verschluss - B1 - Gewicht (in G)]])</f>
        <v/>
      </c>
      <c r="MN131" s="574" t="str">
        <f>IF(Table1[[#This Row],[Verschluss - B1 - Lizenzierungs-pflichtig? (X=Ja)]]="","",Table1[[#This Row],[Verschluss - B1 - Lizenzierungs-pflichtig? (X=Ja)]])</f>
        <v/>
      </c>
      <c r="MO131" s="574" t="str">
        <f>IF(Table1[[#This Row],[Verschluss - B1 - Trennbar vom Hauptkörper? (X=Ja)]]="","",Table1[[#This Row],[Verschluss - B1 - Trennbar vom Hauptkörper? (X=Ja)]])</f>
        <v/>
      </c>
      <c r="MP131" s="577" t="str">
        <f>IF(Table1[[#This Row],[Verschluss - B1 - Virgin Material]]="","",VLOOKUP(Table1[[#This Row],[Verschluss - B1 - Virgin Material]],'DD FD'!AJ:AK,2,FALSE))</f>
        <v/>
      </c>
      <c r="MQ131" s="578" t="str">
        <f>IF(Table1[[#This Row],[Verschluss - B1 - Virgin Material Anteil (in %)]]="","",Table1[[#This Row],[Verschluss - B1 - Virgin Material Anteil (in %)]])</f>
        <v/>
      </c>
      <c r="MR131" s="577" t="str">
        <f>IF(Table1[[#This Row],[Verschluss - B1 - Recyceltes Material]]="","",VLOOKUP(Table1[[#This Row],[Verschluss - B1 - Recyceltes Material]],'DD FD'!AL:AM,2,FALSE))</f>
        <v/>
      </c>
      <c r="MS131" s="578" t="str">
        <f>IF(Table1[[#This Row],[Verschluss - B1 - Recyceltes Material Anteil (in %)]]="","",Table1[[#This Row],[Verschluss - B1 - Recyceltes Material Anteil (in %)]])</f>
        <v/>
      </c>
      <c r="MT131" s="577" t="str">
        <f>IF(Table1[[#This Row],[Verschluss - B1 - Beschichtung]]="","",VLOOKUP(Table1[[#This Row],[Verschluss - B1 - Beschichtung]],'DD FD'!AE:AF,2,FALSE))</f>
        <v/>
      </c>
      <c r="MU131" s="580" t="str">
        <f>IF(Table1[[#This Row],[Verschluss - B1 - Beschichtung Anteil (in %)]]="","",Table1[[#This Row],[Verschluss - B1 - Beschichtung Anteil (in %)]])</f>
        <v/>
      </c>
      <c r="MV131" s="576" t="str">
        <f>IF(Table1[[#This Row],[Verschluss - B2 - Art]]="","",VLOOKUP(Table1[[#This Row],[Verschluss - B2 - Art]],'DD FD'!D:E,2,FALSE))</f>
        <v/>
      </c>
      <c r="MW131" s="577" t="str">
        <f>IF(Table1[[#This Row],[Verschluss - B2 - Fraktion]]="","",VLOOKUP(Table1[[#This Row],[Verschluss - B2 - Fraktion]],'DD FD'!H:J,3,FALSE))</f>
        <v/>
      </c>
      <c r="MX131" s="574" t="str">
        <f>IF(Table1[[#This Row],[Verschluss - B2 - Gewicht (in G)]]="","",Table1[[#This Row],[Verschluss - B2 - Gewicht (in G)]])</f>
        <v/>
      </c>
      <c r="MY131" s="574" t="str">
        <f>IF(Table1[[#This Row],[Verschluss - B2 - Lizenzierungs-pflichtig? (X=Ja)]]="","",Table1[[#This Row],[Verschluss - B2 - Lizenzierungs-pflichtig? (X=Ja)]])</f>
        <v/>
      </c>
      <c r="MZ131" s="574" t="str">
        <f>IF(Table1[[#This Row],[Verschluss - B2 - Trennbar vom Hauptkörper? (X=Ja)]]="","",Table1[[#This Row],[Verschluss - B2 - Trennbar vom Hauptkörper? (X=Ja)]])</f>
        <v/>
      </c>
      <c r="NA131" s="577" t="str">
        <f>IF(Table1[[#This Row],[Verschluss - B2 - Virgin Material]]="","",VLOOKUP(Table1[[#This Row],[Verschluss - B2 - Virgin Material]],'DD FD'!AJ:AK,2,FALSE))</f>
        <v/>
      </c>
      <c r="NB131" s="578" t="str">
        <f>IF(Table1[[#This Row],[Verschluss - B2 - Virgin Material Anteil (in %)]]="","",Table1[[#This Row],[Verschluss - B2 - Virgin Material Anteil (in %)]])</f>
        <v/>
      </c>
      <c r="NC131" s="577" t="str">
        <f>IF(Table1[[#This Row],[Verschluss - B2 - Recyceltes Material]]="","",VLOOKUP(Table1[[#This Row],[Verschluss - B2 - Recyceltes Material]],'DD FD'!AL:AM,2,FALSE))</f>
        <v/>
      </c>
      <c r="ND131" s="578" t="str">
        <f>IF(Table1[[#This Row],[Verschluss - B2 - Recyceltes Material Anteil (in %)]]="","",Table1[[#This Row],[Verschluss - B2 - Recyceltes Material Anteil (in %)]])</f>
        <v/>
      </c>
      <c r="NE131" s="577" t="str">
        <f>IF(Table1[[#This Row],[Verschluss - B2 - Beschichtung]]="","",VLOOKUP(Table1[[#This Row],[Verschluss - B2 - Beschichtung]],'DD FD'!AE:AF,2,FALSE))</f>
        <v/>
      </c>
      <c r="NF131" s="580" t="str">
        <f>IF(Table1[[#This Row],[Verschluss - B2 - Beschichtung Anteil (in %)]]="","",Table1[[#This Row],[Verschluss - B2 - Beschichtung Anteil (in %)]])</f>
        <v/>
      </c>
      <c r="NG131" s="576" t="str">
        <f>IF(Table1[[#This Row],[Verschluss - B3 - Art]]="","",VLOOKUP(Table1[[#This Row],[Verschluss - B3 - Art]],'DD FD'!D:E,2,FALSE))</f>
        <v/>
      </c>
      <c r="NH131" s="577" t="str">
        <f>IF(Table1[[#This Row],[Verschluss - B3 - Fraktion]]="","",VLOOKUP(Table1[[#This Row],[Verschluss - B3 - Fraktion]],'DD FD'!H:J,3,FALSE))</f>
        <v/>
      </c>
      <c r="NI131" s="574" t="str">
        <f>IF(Table1[[#This Row],[Verschluss - B3 - Gewicht (in G)]]="","",Table1[[#This Row],[Verschluss - B3 - Gewicht (in G)]])</f>
        <v/>
      </c>
      <c r="NJ131" s="574" t="str">
        <f>IF(Table1[[#This Row],[Verschluss - B3 - Lizenzierungs-pflichtig? (X=Ja)]]="","",Table1[[#This Row],[Verschluss - B3 - Lizenzierungs-pflichtig? (X=Ja)]])</f>
        <v/>
      </c>
      <c r="NK131" s="574" t="str">
        <f>IF(Table1[[#This Row],[Verschluss - B3 - Trennbar vom Hauptkörper? (X=Ja)]]="","",Table1[[#This Row],[Verschluss - B3 - Trennbar vom Hauptkörper? (X=Ja)]])</f>
        <v/>
      </c>
      <c r="NL131" s="577" t="str">
        <f>IF(Table1[[#This Row],[Verschluss - B3 - Virgin Material]]="","",VLOOKUP(Table1[[#This Row],[Verschluss - B3 - Virgin Material]],'DD FD'!AJ:AK,2,FALSE))</f>
        <v/>
      </c>
      <c r="NM131" s="578" t="str">
        <f>IF(Table1[[#This Row],[Verschluss - B3 - Virgin Material Anteil (in %)]]="","",Table1[[#This Row],[Verschluss - B3 - Virgin Material Anteil (in %)]])</f>
        <v/>
      </c>
      <c r="NN131" s="577" t="str">
        <f>IF(Table1[[#This Row],[Verschluss - B3 - Recyceltes Material]]="","",VLOOKUP(Table1[[#This Row],[Verschluss - B3 - Recyceltes Material]],'DD FD'!AL:AM,2,FALSE))</f>
        <v/>
      </c>
      <c r="NO131" s="578" t="str">
        <f>IF(Table1[[#This Row],[Verschluss - B3 - Recyceltes Material Anteil (in %)]]="","",Table1[[#This Row],[Verschluss - B3 - Recyceltes Material Anteil (in %)]])</f>
        <v/>
      </c>
      <c r="NP131" s="577" t="str">
        <f>IF(Table1[[#This Row],[Verschluss - B3 - Beschichtung]]="","",VLOOKUP(Table1[[#This Row],[Verschluss - B3 - Beschichtung]],'DD FD'!AE:AF,2,FALSE))</f>
        <v/>
      </c>
      <c r="NQ131" s="580" t="str">
        <f>IF(Table1[[#This Row],[Verschluss - B3 - Beschichtung Anteil (in %)]]="","",Table1[[#This Row],[Verschluss - B3 - Beschichtung Anteil (in %)]])</f>
        <v/>
      </c>
      <c r="NR131" s="576" t="str">
        <f>IF(Table1[[#This Row],[Etikett - B1 - Art]]="","",VLOOKUP(Table1[[#This Row],[Etikett - B1 - Art]],'DD FD'!F:G,2,FALSE))</f>
        <v/>
      </c>
      <c r="NS131" s="577" t="str">
        <f>IF(Table1[[#This Row],[Etikett - B1 - Fraktion]]="","",VLOOKUP(Table1[[#This Row],[Etikett - B1 - Fraktion]],'DD FD'!H:J,3,FALSE))</f>
        <v/>
      </c>
      <c r="NT131" s="574" t="str">
        <f>IF(Table1[[#This Row],[Etikett - B1 - Gewicht (in G)]]="","",Table1[[#This Row],[Etikett - B1 - Gewicht (in G)]])</f>
        <v/>
      </c>
      <c r="NU131" s="574" t="str">
        <f>IF(Table1[[#This Row],[Etikett - B1 - Lizenzierungs-pflichtig? (X=Ja)]]="","",Table1[[#This Row],[Etikett - B1 - Lizenzierungs-pflichtig? (X=Ja)]])</f>
        <v/>
      </c>
      <c r="NV131" s="574" t="str">
        <f>IF(Table1[[#This Row],[Etikett - B1 - Trennbar vom Hauptkörper? (X=Ja)]]="","",Table1[[#This Row],[Etikett - B1 - Trennbar vom Hauptkörper? (X=Ja)]])</f>
        <v/>
      </c>
      <c r="NW131" s="577" t="str">
        <f>IF(Table1[[#This Row],[Etikett - B1 - Virgin Material]]="","",VLOOKUP(Table1[[#This Row],[Etikett - B1 - Virgin Material]],'DD FD'!AJ:AK,2,FALSE))</f>
        <v/>
      </c>
      <c r="NX131" s="578" t="str">
        <f>IF(Table1[[#This Row],[Etikett - B1 - Virgin Material Anteil (in %)]]="","",Table1[[#This Row],[Etikett - B1 - Virgin Material Anteil (in %)]])</f>
        <v/>
      </c>
      <c r="NY131" s="577" t="str">
        <f>IF(Table1[[#This Row],[Etikett - B1 - Recyceltes Material]]="","",VLOOKUP(Table1[[#This Row],[Etikett - B1 - Recyceltes Material]],'DD FD'!AL:AM,2,FALSE))</f>
        <v/>
      </c>
      <c r="NZ131" s="578" t="str">
        <f>IF(Table1[[#This Row],[Etikett - B1 - Recyceltes Material Anteil (in %)]]="","",Table1[[#This Row],[Etikett - B1 - Recyceltes Material Anteil (in %)]])</f>
        <v/>
      </c>
      <c r="OA131" s="577" t="str">
        <f>IF(Table1[[#This Row],[Etikett - B1 - Beschichtung]]="","",VLOOKUP(Table1[[#This Row],[Etikett - B1 - Beschichtung]],'DD FD'!AE:AF,2,FALSE))</f>
        <v/>
      </c>
      <c r="OB131" s="580" t="str">
        <f>IF(Table1[[#This Row],[Etikett - B1 - Beschichtung Anteil (in %)]]="","",Table1[[#This Row],[Etikett - B1 - Beschichtung Anteil (in %)]])</f>
        <v/>
      </c>
      <c r="OC131" s="576" t="str">
        <f>IF(Table1[[#This Row],[Etikett - B2 - Art]]="","",VLOOKUP(Table1[[#This Row],[Etikett - B2 - Art]],'DD FD'!F:G,2,FALSE))</f>
        <v/>
      </c>
      <c r="OD131" s="577" t="str">
        <f>IF(Table1[[#This Row],[Etikett - B2 - Fraktion]]="","",VLOOKUP(Table1[[#This Row],[Etikett - B2 - Fraktion]],'DD FD'!H:J,3,FALSE))</f>
        <v/>
      </c>
      <c r="OE131" s="574" t="str">
        <f>IF(Table1[[#This Row],[Etikett - B2 - Gewicht (in G)]]="","",Table1[[#This Row],[Etikett - B2 - Gewicht (in G)]])</f>
        <v/>
      </c>
      <c r="OF131" s="574" t="str">
        <f>IF(Table1[[#This Row],[Etikett - B2 - Lizenzierungs-pflichtig? (X=Ja)]]="","",Table1[[#This Row],[Etikett - B2 - Lizenzierungs-pflichtig? (X=Ja)]])</f>
        <v/>
      </c>
      <c r="OG131" s="574" t="str">
        <f>IF(Table1[[#This Row],[Etikett - B2 - Trennbar vom Hauptkörper? (X=Ja)]]="","",Table1[[#This Row],[Etikett - B2 - Trennbar vom Hauptkörper? (X=Ja)]])</f>
        <v/>
      </c>
      <c r="OH131" s="577" t="str">
        <f>IF(Table1[[#This Row],[Etikett - B2 - Virgin Material]]="","",VLOOKUP(Table1[[#This Row],[Etikett - B2 - Virgin Material]],'DD FD'!AJ:AK,2,FALSE))</f>
        <v/>
      </c>
      <c r="OI131" s="578" t="str">
        <f>IF(Table1[[#This Row],[Etikett - B2 - Virgin Material Anteil (in %)]]="","",Table1[[#This Row],[Etikett - B2 - Virgin Material Anteil (in %)]])</f>
        <v/>
      </c>
      <c r="OJ131" s="577" t="str">
        <f>IF(Table1[[#This Row],[Etikett - B2 - Recyceltes Material]]="","",VLOOKUP(Table1[[#This Row],[Etikett - B2 - Recyceltes Material]],'DD FD'!AL:AM,2,FALSE))</f>
        <v/>
      </c>
      <c r="OK131" s="578" t="str">
        <f>IF(Table1[[#This Row],[Etikett - B2 - Recyceltes Material Anteil (in %)]]="","",Table1[[#This Row],[Etikett - B2 - Recyceltes Material Anteil (in %)]])</f>
        <v/>
      </c>
      <c r="OL131" s="577" t="str">
        <f>IF(Table1[[#This Row],[Etikett - B2 - Beschichtung]]="","",VLOOKUP(Table1[[#This Row],[Etikett - B2 - Beschichtung]],'DD FD'!AE:AF,2,FALSE))</f>
        <v/>
      </c>
      <c r="OM131" s="580" t="str">
        <f>IF(Table1[[#This Row],[Etikett - B2 - Beschichtung Anteil (in %)]]="","",Table1[[#This Row],[Etikett - B2 - Beschichtung Anteil (in %)]])</f>
        <v/>
      </c>
      <c r="ON131" s="576" t="str">
        <f>IF(Table1[[#This Row],[Etikett - B3 - Art]]="","",VLOOKUP(Table1[[#This Row],[Etikett - B3 - Art]],'DD FD'!F:G,2,FALSE))</f>
        <v/>
      </c>
      <c r="OO131" s="577" t="str">
        <f>IF(Table1[[#This Row],[Etikett - B3 - Fraktion]]="","",VLOOKUP(Table1[[#This Row],[Etikett - B3 - Fraktion]],'DD FD'!H:J,3,FALSE))</f>
        <v/>
      </c>
      <c r="OP131" s="574" t="str">
        <f>IF(Table1[[#This Row],[Etikett - B3 - Gewicht (in G)]]="","",Table1[[#This Row],[Etikett - B3 - Gewicht (in G)]])</f>
        <v/>
      </c>
      <c r="OQ131" s="574" t="str">
        <f>IF(Table1[[#This Row],[Etikett - B3 - Lizenzierungs-pflichtig? (X=Ja)]]="","",Table1[[#This Row],[Etikett - B3 - Lizenzierungs-pflichtig? (X=Ja)]])</f>
        <v/>
      </c>
      <c r="OR131" s="574" t="str">
        <f>IF(Table1[[#This Row],[Etikett - B3 - Trennbar vom Hauptkörper? (X=Ja)]]="","",Table1[[#This Row],[Etikett - B3 - Trennbar vom Hauptkörper? (X=Ja)]])</f>
        <v/>
      </c>
      <c r="OS131" s="577" t="str">
        <f>IF(Table1[[#This Row],[Etikett - B3 - Virgin Material]]="","",VLOOKUP(Table1[[#This Row],[Etikett - B3 - Virgin Material]],'DD FD'!AJ:AK,2,FALSE))</f>
        <v/>
      </c>
      <c r="OT131" s="578" t="str">
        <f>IF(Table1[[#This Row],[Etikett - B3 - Virgin Material Anteil (in %)]]="","",Table1[[#This Row],[Etikett - B3 - Virgin Material Anteil (in %)]])</f>
        <v/>
      </c>
      <c r="OU131" s="577" t="str">
        <f>IF(Table1[[#This Row],[Etikett - B3 - Recyceltes Material]]="","",VLOOKUP(Table1[[#This Row],[Etikett - B3 - Recyceltes Material]],'DD FD'!AL:AM,2,FALSE))</f>
        <v/>
      </c>
      <c r="OV131" s="578" t="str">
        <f>IF(Table1[[#This Row],[Etikett - B3 - Recyceltes Material Anteil (in %)]]="","",Table1[[#This Row],[Etikett - B3 - Recyceltes Material Anteil (in %)]])</f>
        <v/>
      </c>
      <c r="OW131" s="577" t="str">
        <f>IF(Table1[[#This Row],[Etikett - B3 - Beschichtung]]="","",VLOOKUP(Table1[[#This Row],[Etikett - B3 - Beschichtung]],'DD FD'!AE:AF,2,FALSE))</f>
        <v/>
      </c>
      <c r="OX131" s="613" t="str">
        <f>IF(Table1[[#This Row],[Etikett - B3 - Beschichtung Anteil (in %)]]="","",Table1[[#This Row],[Etikett - B3 - Beschichtung Anteil (in %)]])</f>
        <v/>
      </c>
      <c r="OY131" s="618">
        <f>ROUNDUP(SUM(
IF(AND(LH131='DD FD'!$J$7,LJ131='DD FD'!$AI$3),LI131,0),
IF(AND(LR131='DD FD'!$J$7,LT131='DD FD'!$AI$3),LS131,0),
IF(AND(MB131='DD FD'!$J$7,MD131='DD FD'!$AI$3),MC131,0),
IF(AND(ML131='DD FD'!$J$7,MN131='DD FD'!$AI$3),MM131,0),
IF(AND(MW131='DD FD'!$J$7,MY131='DD FD'!$AI$3),MX131,0),
IF(AND(NH131='DD FD'!$J$7,NJ131='DD FD'!$AI$3),NI131,0),
IF(AND(NS131='DD FD'!$J$7,NU131='DD FD'!$AI$3),NT131,0),
IF(AND(OD131='DD FD'!$J$7,OF131='DD FD'!$AI$3),OE131,0),
IF(AND(OO131='DD FD'!$J$7,OQ131='DD FD'!$AI$3),OP131,0),
),2)</f>
        <v>0</v>
      </c>
      <c r="OZ131" s="617">
        <f>ROUNDUP(SUM(
IF(AND(LH131='DD FD'!$J$6,LJ131='DD FD'!$AI$3),LI131,0),
IF(AND(LR131='DD FD'!$J$6,LT131='DD FD'!$AI$3),LS131,0),
IF(AND(MB131='DD FD'!$J$6,MD131='DD FD'!$AI$3),MC131,0),
IF(AND(ML131='DD FD'!$J$6,MN131='DD FD'!$AI$3),MM131,0),
IF(AND(MW131='DD FD'!$J$6,MY131='DD FD'!$AI$3),MX131,0),
IF(AND(NH131='DD FD'!$J$6,NJ131='DD FD'!$AI$3),NI131,0),
IF(AND(NS131='DD FD'!$J$6,NU131='DD FD'!$AI$3),NT131,0),
IF(AND(OD131='DD FD'!$J$6,OF131='DD FD'!$AI$3),OE131,0),
IF(AND(OO131='DD FD'!$J$6,OQ131='DD FD'!$AI$3),OP131,0),
),2)</f>
        <v>0</v>
      </c>
      <c r="PA131" s="617">
        <f>ROUNDUP(SUM(
IF(AND(LH131='DD FD'!$J$10,LJ131='DD FD'!$AI$3),LI131,0),
IF(AND(LR131='DD FD'!$J$10,LT131='DD FD'!$AI$3),LS131,0),
IF(AND(MB131='DD FD'!$J$10,MD131='DD FD'!$AI$3),MC131,0),
IF(AND(ML131='DD FD'!$J$10,MN131='DD FD'!$AI$3),MM131,0),
IF(AND(MW131='DD FD'!$J$10,MY131='DD FD'!$AI$3),MX131,0),
IF(AND(NH131='DD FD'!$J$10,NJ131='DD FD'!$AI$3),NI131,0),
IF(AND(NS131='DD FD'!$J$10,NU131='DD FD'!$AI$3),NT131,0),
IF(AND(OD131='DD FD'!$J$10,OF131='DD FD'!$AI$3),OE131,0),
IF(AND(OO131='DD FD'!$J$10,OQ131='DD FD'!$AI$3),OP131,0),
),2)</f>
        <v>0</v>
      </c>
      <c r="PB131" s="617">
        <f>ROUNDUP(SUM(
IF(AND(LH131='DD FD'!$J$8,LJ131='DD FD'!$AI$3),LI131,0),
IF(AND(LR131='DD FD'!$J$8,LT131='DD FD'!$AI$3),LS131,0),
IF(AND(MB131='DD FD'!$J$8,MD131='DD FD'!$AI$3),MC131,0),
IF(AND(ML131='DD FD'!$J$8,MN131='DD FD'!$AI$3),MM131,0),
IF(AND(MW131='DD FD'!$J$8,MY131='DD FD'!$AI$3),MX131,0),
IF(AND(NH131='DD FD'!$J$8,NJ131='DD FD'!$AI$3),NI131,0),
IF(AND(NS131='DD FD'!$J$8,NU131='DD FD'!$AI$3),NT131,0),
IF(AND(OD131='DD FD'!$J$8,OF131='DD FD'!$AI$3),OE131,0),
IF(AND(OO131='DD FD'!$J$8,OQ131='DD FD'!$AI$3),OP131,0),
),2)</f>
        <v>0</v>
      </c>
      <c r="PC131" s="617">
        <f>ROUNDUP(SUM(
IF(AND(LH131='DD FD'!$J$5,LJ131='DD FD'!$AI$3),LI131,0),
IF(AND(LR131='DD FD'!$J$5,LT131='DD FD'!$AI$3),LS131,0),
IF(AND(MB131='DD FD'!$J$5,MD131='DD FD'!$AI$3),MC131,0),
IF(AND(ML131='DD FD'!$J$5,MN131='DD FD'!$AI$3),MM131,0),
IF(AND(MW131='DD FD'!$J$5,MY131='DD FD'!$AI$3),MX131,0),
IF(AND(NH131='DD FD'!$J$5,NJ131='DD FD'!$AI$3),NI131,0),
IF(AND(NS131='DD FD'!$J$5,NU131='DD FD'!$AI$3),NT131,0),
IF(AND(OD131='DD FD'!$J$5,OF131='DD FD'!$AI$3),OE131,0),
IF(AND(OO131='DD FD'!$J$5,OQ131='DD FD'!$AI$3),OP131,0),
),2)</f>
        <v>0</v>
      </c>
      <c r="PD131" s="617">
        <f>ROUNDUP(SUM(
IF(AND(LH131='DD FD'!$J$9,LJ131='DD FD'!$AI$3),LI131,0),
IF(AND(LR131='DD FD'!$J$9,LT131='DD FD'!$AI$3),LS131,0),
IF(AND(MB131='DD FD'!$J$9,MD131='DD FD'!$AI$3),MC131,0),
IF(AND(ML131='DD FD'!$J$9,MN131='DD FD'!$AI$3),MM131,0),
IF(AND(MW131='DD FD'!$J$9,MY131='DD FD'!$AI$3),MX131,0),
IF(AND(NH131='DD FD'!$J$9,NJ131='DD FD'!$AI$3),NI131,0),
IF(AND(NS131='DD FD'!$J$9,NU131='DD FD'!$AI$3),NT131,0),
IF(AND(OD131='DD FD'!$J$9,OF131='DD FD'!$AI$3),OE131,0),
IF(AND(OO131='DD FD'!$J$9,OQ131='DD FD'!$AI$3),OP131,0),
),2)</f>
        <v>0</v>
      </c>
      <c r="PE131" s="617">
        <f>ROUNDUP(SUM(
IF(AND(LH131='DD FD'!$J$4,LJ131='DD FD'!$AI$3),LI131,0),
IF(AND(LR131='DD FD'!$J$4,LT131='DD FD'!$AI$3),LS131,0),
IF(AND(MB131='DD FD'!$J$4,MD131='DD FD'!$AI$3),MC131,0),
IF(AND(ML131='DD FD'!$J$4,MN131='DD FD'!$AI$3),MM131,0),
IF(AND(MW131='DD FD'!$J$4,MY131='DD FD'!$AI$3),MX131,0),
IF(AND(NH131='DD FD'!$J$4,NJ131='DD FD'!$AI$3),NI131,0),
IF(AND(NS131='DD FD'!$J$4,NU131='DD FD'!$AI$3),NT131,0),
IF(AND(OD131='DD FD'!$J$4,OF131='DD FD'!$AI$3),OE131,0),
IF(AND(OO131='DD FD'!$J$4,OQ131='DD FD'!$AI$3),OP131,0),
),2)</f>
        <v>0</v>
      </c>
      <c r="PF131" s="619">
        <f>ROUNDUP(SUM(
IF(AND(LH131='DD FD'!$J$11,LJ131='DD FD'!$AI$3),LI131,0),
IF(AND(LR131='DD FD'!$J$11,LT131='DD FD'!$AI$3),LS131,0),
IF(AND(MB131='DD FD'!$J$11,MD131='DD FD'!$AI$3),MC131,0),
IF(AND(ML131='DD FD'!$J$11,MN131='DD FD'!$AI$3),MM131,0),
IF(AND(MW131='DD FD'!$J$11,MY131='DD FD'!$AI$3),MX131,0),
IF(AND(NH131='DD FD'!$J$11,NJ131='DD FD'!$AI$3),NI131,0),
IF(AND(NS131='DD FD'!$J$11,NU131='DD FD'!$AI$3),NT131,0),
IF(AND(OD131='DD FD'!$J$11,OF131='DD FD'!$AI$3),OE131,0),
IF(AND(OO131='DD FD'!$J$11,OQ131='DD FD'!$AI$3),OP131,0),
),2)</f>
        <v>0</v>
      </c>
    </row>
    <row r="132" spans="1:422">
      <c r="A132" s="806"/>
      <c r="B132" s="934"/>
      <c r="C132" s="247"/>
      <c r="D132" s="842"/>
      <c r="E132" s="247"/>
      <c r="F132" s="158"/>
      <c r="G132" s="710"/>
      <c r="H132" s="712"/>
      <c r="I132" s="936"/>
      <c r="J132" s="803"/>
      <c r="K132" s="150"/>
      <c r="L132" s="146" t="str">
        <f t="shared" si="27"/>
        <v/>
      </c>
      <c r="M132" s="501" t="str">
        <f t="shared" si="44"/>
        <v/>
      </c>
      <c r="N132" s="504"/>
      <c r="O132" s="113" t="str">
        <f t="shared" si="45"/>
        <v/>
      </c>
      <c r="P132" s="114" t="str">
        <f t="shared" si="28"/>
        <v/>
      </c>
      <c r="Q132" s="152"/>
      <c r="R132" s="152"/>
      <c r="S132" s="115" t="str">
        <f t="shared" si="46"/>
        <v/>
      </c>
      <c r="T132" s="159"/>
      <c r="U132" s="159"/>
      <c r="V132" s="157"/>
      <c r="W132" s="157"/>
      <c r="X132" s="157"/>
      <c r="Y132" s="772"/>
      <c r="Z132" s="158"/>
      <c r="AA132" s="144"/>
      <c r="AB132" s="112"/>
      <c r="AC132" s="153"/>
      <c r="AD132" s="153"/>
      <c r="AE132" s="153"/>
      <c r="AF132" s="153"/>
      <c r="AG132" s="153"/>
      <c r="AH132" s="153"/>
      <c r="AI132" s="152"/>
      <c r="AJ132" s="158"/>
      <c r="AK132" s="158"/>
      <c r="AL132" s="158"/>
      <c r="AM132" s="116" t="str">
        <f t="shared" si="47"/>
        <v/>
      </c>
      <c r="AN132" s="116" t="str">
        <f t="shared" si="48"/>
        <v/>
      </c>
      <c r="AO132" s="324"/>
      <c r="AP132" s="503"/>
      <c r="AQ132" s="487" t="str">
        <f t="shared" si="49"/>
        <v/>
      </c>
      <c r="AR132" s="113" t="str">
        <f t="shared" si="29"/>
        <v/>
      </c>
      <c r="AS132" s="113" t="str">
        <f t="shared" si="30"/>
        <v/>
      </c>
      <c r="AT132" s="113" t="str">
        <f t="shared" si="31"/>
        <v/>
      </c>
      <c r="AU132" s="113" t="str">
        <f t="shared" si="32"/>
        <v/>
      </c>
      <c r="AV132" s="159"/>
      <c r="AW132" s="157"/>
      <c r="AX132" s="157"/>
      <c r="AY132" s="157"/>
      <c r="AZ132" s="157"/>
      <c r="BA132" s="116" t="str">
        <f t="shared" si="33"/>
        <v/>
      </c>
      <c r="BB132" s="316"/>
      <c r="BC132" s="116" t="str">
        <f t="shared" si="34"/>
        <v/>
      </c>
      <c r="BD132" s="133" t="str">
        <f t="shared" si="35"/>
        <v/>
      </c>
      <c r="BE132" s="157"/>
      <c r="BF132" s="1180"/>
      <c r="BG132" s="1180"/>
      <c r="BH132" s="158"/>
      <c r="BI132" s="490"/>
      <c r="BJ132" s="514" t="str">
        <f t="shared" si="50"/>
        <v/>
      </c>
      <c r="BK132" s="789"/>
      <c r="BL132" s="116" t="str">
        <f t="shared" si="51"/>
        <v/>
      </c>
      <c r="BM132" s="144"/>
      <c r="BN132" s="144"/>
      <c r="BO132" s="144"/>
      <c r="BP132" s="790"/>
      <c r="BQ132" s="790"/>
      <c r="BR132" s="790"/>
      <c r="BS132" s="116" t="str">
        <f t="shared" si="36"/>
        <v/>
      </c>
      <c r="BT132" s="790"/>
      <c r="BU132" s="808" t="str">
        <f t="shared" si="37"/>
        <v/>
      </c>
      <c r="BV132" s="791"/>
      <c r="BW132" s="144"/>
      <c r="BX132" s="20"/>
      <c r="BY132" s="20"/>
      <c r="BZ132" s="20"/>
      <c r="CA132" s="792"/>
      <c r="CB132" s="1201"/>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782" t="str">
        <f t="shared" si="52"/>
        <v/>
      </c>
      <c r="EE132" s="519"/>
      <c r="EF132" s="793"/>
      <c r="EG132" s="519"/>
      <c r="EH132" s="794"/>
      <c r="EI132" s="790"/>
      <c r="EJ132" s="794"/>
      <c r="EK132" s="794"/>
      <c r="EL132" s="790"/>
      <c r="EM132" s="790"/>
      <c r="EN132" s="790"/>
      <c r="EO132" s="112" t="str">
        <f t="shared" si="38"/>
        <v/>
      </c>
      <c r="EP132" s="790"/>
      <c r="EQ132" s="488" t="str">
        <f t="shared" si="39"/>
        <v/>
      </c>
      <c r="ER132" s="1100"/>
      <c r="ES132" s="1099" t="str">
        <f t="shared" si="53"/>
        <v/>
      </c>
      <c r="ET132" s="525"/>
      <c r="EU132" s="148"/>
      <c r="EV132" s="148"/>
      <c r="EW132" s="148"/>
      <c r="EX132" s="148"/>
      <c r="EY132" s="148"/>
      <c r="EZ132" s="148"/>
      <c r="FA132" s="148"/>
      <c r="FB132" s="148"/>
      <c r="FC132" s="148"/>
      <c r="FD132" s="148"/>
      <c r="FE132" s="148"/>
      <c r="FF132" s="148"/>
      <c r="FG132" s="148"/>
      <c r="FH132" s="148"/>
      <c r="FI132" s="528"/>
      <c r="FJ132" s="513" t="str">
        <f t="shared" si="40"/>
        <v/>
      </c>
      <c r="FK132" s="158"/>
      <c r="FL132" s="850"/>
      <c r="FM132" s="850"/>
      <c r="FN132" s="850"/>
      <c r="FO132" s="850"/>
      <c r="FP132" s="850"/>
      <c r="FQ132" s="850"/>
      <c r="FR132" s="157"/>
      <c r="FS132" s="143"/>
      <c r="FT132" s="143"/>
      <c r="FU132" s="847" t="str">
        <f t="shared" si="41"/>
        <v/>
      </c>
      <c r="FV132" s="555"/>
      <c r="FW132" s="523" t="str">
        <f>IF(Table1[[#This Row],[Nonfood Inhaltstoffe - Komponente]]="","",VLOOKUP(Table1[[#This Row],[Nonfood Inhaltstoffe - Komponente]],'Dropdown Auswahl'!BJ:BK,2,FALSE))</f>
        <v/>
      </c>
      <c r="FX132" s="1013"/>
      <c r="FY132" s="1011" t="str">
        <f t="shared" si="42"/>
        <v/>
      </c>
      <c r="FZ132" s="152"/>
      <c r="GA132" s="152"/>
      <c r="GB132" s="152"/>
      <c r="GC132" s="529" t="str">
        <f t="shared" si="43"/>
        <v/>
      </c>
      <c r="GG132" s="21"/>
      <c r="GH132" s="21"/>
      <c r="GI132" s="1019"/>
      <c r="GJ132" s="1016" t="str">
        <f>IF(Table1[[#This Row],[Global Trade Item Number (GTIN)]]="","",Table1[[#This Row],[Global Trade Item Number (GTIN)]])</f>
        <v/>
      </c>
      <c r="GK132" s="555" t="str">
        <f>IF(Table1[[#This Row],[WAWI-Nr./ Kreditoren-Nummer
(ASDV)]]&lt;&gt;"",Table1[[#This Row],[WAWI-Nr./ Kreditoren-Nummer
(ASDV)]],"")</f>
        <v/>
      </c>
      <c r="GL132" s="165"/>
      <c r="GM132" s="165"/>
      <c r="GN132" s="165"/>
      <c r="GO132" s="485"/>
      <c r="GP132" s="534"/>
      <c r="GQ132" s="533"/>
      <c r="GR132" s="486"/>
      <c r="GS132" s="486"/>
      <c r="GT132" s="486"/>
      <c r="GU132" s="486"/>
      <c r="GV132" s="486"/>
      <c r="GW132" s="542"/>
      <c r="GX132" s="538"/>
      <c r="GY132" s="144"/>
      <c r="GZ132" s="480"/>
      <c r="HA132" s="158"/>
      <c r="HB132" s="480"/>
      <c r="HC132" s="480"/>
      <c r="HD132" s="480"/>
      <c r="HE132" s="480"/>
      <c r="HF132" s="480"/>
      <c r="HG132" s="480"/>
      <c r="HH132" s="538"/>
      <c r="HI132" s="480"/>
      <c r="HJ132" s="480"/>
      <c r="HK132" s="480"/>
      <c r="HL132" s="480"/>
      <c r="HM132" s="480"/>
      <c r="HN132" s="480"/>
      <c r="HO132" s="480"/>
      <c r="HP132" s="480"/>
      <c r="HQ132" s="480"/>
      <c r="HR132" s="538"/>
      <c r="HS132" s="480"/>
      <c r="HT132" s="480"/>
      <c r="HU132" s="480"/>
      <c r="HV132" s="480"/>
      <c r="HW132" s="480"/>
      <c r="HX132" s="480"/>
      <c r="HY132" s="480"/>
      <c r="HZ132" s="480"/>
      <c r="IA132" s="480"/>
      <c r="IB132" s="538"/>
      <c r="IC132" s="480"/>
      <c r="ID132" s="480"/>
      <c r="IE132" s="480"/>
      <c r="IF132" s="480"/>
      <c r="IG132" s="480"/>
      <c r="IH132" s="480"/>
      <c r="II132" s="480"/>
      <c r="IJ132" s="480"/>
      <c r="IK132" s="480"/>
      <c r="IL132" s="480"/>
      <c r="IM132" s="538"/>
      <c r="IN132" s="480"/>
      <c r="IO132" s="480"/>
      <c r="IP132" s="480"/>
      <c r="IQ132" s="480"/>
      <c r="IR132" s="480"/>
      <c r="IS132" s="480"/>
      <c r="IT132" s="480"/>
      <c r="IU132" s="480"/>
      <c r="IV132" s="480"/>
      <c r="IW132" s="480"/>
      <c r="IX132" s="538"/>
      <c r="IY132" s="480"/>
      <c r="IZ132" s="480"/>
      <c r="JA132" s="480"/>
      <c r="JB132" s="480"/>
      <c r="JC132" s="480"/>
      <c r="JD132" s="480"/>
      <c r="JE132" s="480"/>
      <c r="JF132" s="480"/>
      <c r="JG132" s="480"/>
      <c r="JH132" s="480"/>
      <c r="JI132" s="538"/>
      <c r="JJ132" s="480"/>
      <c r="JK132" s="480"/>
      <c r="JL132" s="480"/>
      <c r="JM132" s="480"/>
      <c r="JN132" s="480"/>
      <c r="JO132" s="480"/>
      <c r="JP132" s="480"/>
      <c r="JQ132" s="480"/>
      <c r="JR132" s="480"/>
      <c r="JS132" s="590"/>
      <c r="JT132" s="538"/>
      <c r="JU132" s="480"/>
      <c r="JV132" s="480"/>
      <c r="JW132" s="480"/>
      <c r="JX132" s="480"/>
      <c r="JY132" s="480"/>
      <c r="JZ132" s="480"/>
      <c r="KA132" s="480"/>
      <c r="KB132" s="480"/>
      <c r="KC132" s="480"/>
      <c r="KD132" s="480"/>
      <c r="KE132" s="538"/>
      <c r="KF132" s="480"/>
      <c r="KG132" s="480"/>
      <c r="KH132" s="480"/>
      <c r="KI132" s="480"/>
      <c r="KJ132" s="480"/>
      <c r="KK132" s="480"/>
      <c r="KL132" s="480"/>
      <c r="KM132" s="480"/>
      <c r="KN132" s="480"/>
      <c r="KO132" s="480"/>
      <c r="KR132" s="568" t="str">
        <f>IF(Table1[[#This Row],[GTIN]]&lt;&gt;"",Table1[[#This Row],[GTIN]],"")</f>
        <v/>
      </c>
      <c r="KS132" s="569" t="str">
        <f>Table1[[#This Row],[Kreditor]]</f>
        <v/>
      </c>
      <c r="KT132" s="570" t="str">
        <f>IF(Table1[[#This Row],[Gültig ab (Datum)]]&lt;&gt;"",Table1[[#This Row],[Gültig ab (Datum)]],"")</f>
        <v/>
      </c>
      <c r="KU132" s="570"/>
      <c r="KV132" s="583" t="str">
        <f>IF(Table1[[#This Row],[Artikel verpackt? 
(X=Ja)]]="","",Table1[[#This Row],[Artikel verpackt? 
(X=Ja)]])</f>
        <v/>
      </c>
      <c r="KW132" s="571" t="str">
        <f>IF(Table1[[#This Row],[Verpackung recyclingfähig?
(X=Ja)]]="","",Table1[[#This Row],[Verpackung recyclingfähig?
(X=Ja)]])</f>
        <v/>
      </c>
      <c r="KX132" s="572"/>
      <c r="KY132" s="573"/>
      <c r="KZ132" s="574"/>
      <c r="LA132" s="574"/>
      <c r="LB132" s="574"/>
      <c r="LC132" s="574"/>
      <c r="LD132" s="574"/>
      <c r="LE132" s="574"/>
      <c r="LF132" s="575"/>
      <c r="LG132" s="576" t="str">
        <f>IF(Table1[[#This Row],[Hauptkörper - B1 - Art]]="","",VLOOKUP(Table1[[#This Row],[Hauptkörper - B1 - Art]],'DD FD'!B:C,2,FALSE))</f>
        <v/>
      </c>
      <c r="LH132" s="577" t="str">
        <f>IF(Table1[[#This Row],[Hauptkörper - B1 - Fraktion]]="","",VLOOKUP(Table1[[#This Row],[Hauptkörper - B1 - Fraktion]],'DD FD'!H:J,3,FALSE))</f>
        <v/>
      </c>
      <c r="LI132" s="574" t="str">
        <f>IF(Table1[[#This Row],[Hauptkörper - B1 - Gewicht
(in G)]]="","",Table1[[#This Row],[Hauptkörper - B1 - Gewicht
(in G)]])</f>
        <v/>
      </c>
      <c r="LJ132" s="574" t="str">
        <f>IF(Table1[[#This Row],[Hauptkörper - B1 - Lizenzierungs-pflichtig? (X=Ja)]]="","",Table1[[#This Row],[Hauptkörper - B1 - Lizenzierungs-pflichtig? (X=Ja)]])</f>
        <v/>
      </c>
      <c r="LK132" s="577" t="str">
        <f>IF(Table1[[#This Row],[Hauptkörper - B1 - Virgin Material]]="","",VLOOKUP(Table1[[#This Row],[Hauptkörper - B1 - Virgin Material]],'DD FD'!AJ:AK,2,FALSE))</f>
        <v/>
      </c>
      <c r="LL132" s="578" t="str">
        <f>IF(Table1[[#This Row],[Hauptkörper - B1 - Virgin Material Anteil (in %)]]="","",Table1[[#This Row],[Hauptkörper - B1 - Virgin Material Anteil (in %)]])</f>
        <v/>
      </c>
      <c r="LM132" s="577" t="str">
        <f>IF(Table1[[#This Row],[Hauptkörper - B1 - Recyceltes Material]]="","",VLOOKUP(Table1[[#This Row],[Hauptkörper - B1 - Recyceltes Material]],'DD FD'!AL:AM,2,FALSE))</f>
        <v/>
      </c>
      <c r="LN132" s="578" t="str">
        <f>IF(Table1[[#This Row],[Hauptkörper - B1 - Recyceltes Material Anteil (in %)]]="","",Table1[[#This Row],[Hauptkörper - B1 - Recyceltes Material Anteil (in %)]])</f>
        <v/>
      </c>
      <c r="LO132" s="579" t="str">
        <f>IF(Table1[[#This Row],[Hauptkörper - B1 - Beschichtung]]="","",VLOOKUP(Table1[[#This Row],[Hauptkörper - B1 - Beschichtung]],'DD FD'!AE:AF,2,FALSE))</f>
        <v/>
      </c>
      <c r="LP132" s="580" t="str">
        <f>IF(Table1[[#This Row],[Hauptkörper - B1 - Beschichtung Anteil (in %)]]="","",Table1[[#This Row],[Hauptkörper - B1 - Beschichtung Anteil (in %)]])</f>
        <v/>
      </c>
      <c r="LQ132" s="576" t="str">
        <f>IF(Table1[[#This Row],[Hauptkörper - B2 - Art]]="","",VLOOKUP(Table1[[#This Row],[Hauptkörper - B2 - Art]],'DD FD'!B:C,2,FALSE))</f>
        <v/>
      </c>
      <c r="LR132" s="577" t="str">
        <f>IF(Table1[[#This Row],[Hauptkörper - B2 - Fraktion]]="","",VLOOKUP(Table1[[#This Row],[Hauptkörper - B2 - Fraktion]],'DD FD'!H:J,3,FALSE))</f>
        <v/>
      </c>
      <c r="LS132" s="574" t="str">
        <f>IF(Table1[[#This Row],[Hauptkörper - B2 - Gewicht
(in G)]]="","",Table1[[#This Row],[Hauptkörper - B2 - Gewicht
(in G)]])</f>
        <v/>
      </c>
      <c r="LT132" s="574" t="str">
        <f>IF(Table1[[#This Row],[Hauptkörper - B2 - Lizenzierungs-pflichtig? (X=Ja)]]="","",Table1[[#This Row],[Hauptkörper - B2 - Lizenzierungs-pflichtig? (X=Ja)]])</f>
        <v/>
      </c>
      <c r="LU132" s="577" t="str">
        <f>IF(Table1[[#This Row],[Hauptkörper - B2 - Virgin Material]]="","",VLOOKUP(Table1[[#This Row],[Hauptkörper - B2 - Virgin Material]],'DD FD'!AJ:AK,2,FALSE))</f>
        <v/>
      </c>
      <c r="LV132" s="578" t="str">
        <f>IF(Table1[[#This Row],[Hauptkörper - B2 - Virgin Material Anteil (in %)]]="","",Table1[[#This Row],[Hauptkörper - B2 - Virgin Material Anteil (in %)]])</f>
        <v/>
      </c>
      <c r="LW132" s="577" t="str">
        <f>IF(Table1[[#This Row],[Hauptkörper - B2 - Recyceltes Material]]="","",VLOOKUP(Table1[[#This Row],[Hauptkörper - B2 - Recyceltes Material]],'DD FD'!AL:AM,2,FALSE))</f>
        <v/>
      </c>
      <c r="LX132" s="578" t="str">
        <f>IF(Table1[[#This Row],[Hauptkörper - B2 - Recyceltes Material Anteil (in %)]]="","",Table1[[#This Row],[Hauptkörper - B2 - Recyceltes Material Anteil (in %)]])</f>
        <v/>
      </c>
      <c r="LY132" s="577" t="str">
        <f>IF(Table1[[#This Row],[Hauptkörper - B2 - Beschichtung]]="","",VLOOKUP(Table1[[#This Row],[Hauptkörper - B2 - Beschichtung]],'DD FD'!AE:AF,2,FALSE))</f>
        <v/>
      </c>
      <c r="LZ132" s="580" t="str">
        <f>IF(Table1[[#This Row],[Hauptkörper - B2 - Beschichtung Anteil (in %)]]="","",Table1[[#This Row],[Hauptkörper - B2 - Beschichtung Anteil (in %)]])</f>
        <v/>
      </c>
      <c r="MA132" s="576" t="str">
        <f>IF(Table1[[#This Row],[Hauptkörper - B3 - Art]]="","",VLOOKUP(Table1[[#This Row],[Hauptkörper - B3 - Art]],'DD FD'!B:C,2,FALSE))</f>
        <v/>
      </c>
      <c r="MB132" s="577" t="str">
        <f>IF(Table1[[#This Row],[Hauptkörper - B3 - Fraktion]]="","",VLOOKUP(Table1[[#This Row],[Hauptkörper - B3 - Fraktion]],'DD FD'!H:J,3,FALSE))</f>
        <v/>
      </c>
      <c r="MC132" s="574" t="str">
        <f>IF(Table1[[#This Row],[Hauptkörper - B3 - Gewicht
(in G)]]="","",Table1[[#This Row],[Hauptkörper - B3 - Gewicht
(in G)]])</f>
        <v/>
      </c>
      <c r="MD132" s="574" t="str">
        <f>IF(Table1[[#This Row],[Hauptkörper - B3 - Lizenzierungs-pflichtig? (X=Ja)]]="","",Table1[[#This Row],[Hauptkörper - B3 - Lizenzierungs-pflichtig? (X=Ja)]])</f>
        <v/>
      </c>
      <c r="ME132" s="577" t="str">
        <f>IF(Table1[[#This Row],[Hauptkörper - B3 - Virgin Material]]="","",VLOOKUP(Table1[[#This Row],[Hauptkörper - B3 - Virgin Material]],'DD FD'!AJ:AK,2,FALSE))</f>
        <v/>
      </c>
      <c r="MF132" s="578" t="str">
        <f>IF(Table1[[#This Row],[Hauptkörper - B3 - Virgin Material Anteil (in %)]]="","",Table1[[#This Row],[Hauptkörper - B3 - Virgin Material Anteil (in %)]])</f>
        <v/>
      </c>
      <c r="MG132" s="577" t="str">
        <f>IF(Table1[[#This Row],[Hauptkörper - B3 - Recyceltes Material]]="","",VLOOKUP(Table1[[#This Row],[Hauptkörper - B3 - Recyceltes Material]],'DD FD'!AL:AM,2,FALSE))</f>
        <v/>
      </c>
      <c r="MH132" s="578" t="str">
        <f>IF(Table1[[#This Row],[Hauptkörper - B3 - Recyceltes Material Anteil (in %)]]="","",Table1[[#This Row],[Hauptkörper - B3 - Recyceltes Material Anteil (in %)]])</f>
        <v/>
      </c>
      <c r="MI132" s="577" t="str">
        <f>IF(Table1[[#This Row],[Hauptkörper - B3 - Beschichtung]]="","",VLOOKUP(Table1[[#This Row],[Hauptkörper - B3 - Beschichtung]],'DD FD'!AE:AF,2,FALSE))</f>
        <v/>
      </c>
      <c r="MJ132" s="580" t="str">
        <f>IF(Table1[[#This Row],[Hauptkörper - B3 - Beschichtung Anteil (in %)]]="","",Table1[[#This Row],[Hauptkörper - B3 - Beschichtung Anteil (in %)]])</f>
        <v/>
      </c>
      <c r="MK132" s="576" t="str">
        <f>IF(Table1[[#This Row],[Verschluss - B1 - Art]]="","",VLOOKUP(Table1[[#This Row],[Verschluss - B1 - Art]],'DD FD'!D:E,2,FALSE))</f>
        <v/>
      </c>
      <c r="ML132" s="577" t="str">
        <f>IF(Table1[[#This Row],[Verschluss - B1 - Fraktion]]="","",VLOOKUP(Table1[[#This Row],[Verschluss - B1 - Fraktion]],'DD FD'!H:J,3,FALSE))</f>
        <v/>
      </c>
      <c r="MM132" s="574" t="str">
        <f>IF(Table1[[#This Row],[Verschluss - B1 - Gewicht (in G)]]="","",Table1[[#This Row],[Verschluss - B1 - Gewicht (in G)]])</f>
        <v/>
      </c>
      <c r="MN132" s="574" t="str">
        <f>IF(Table1[[#This Row],[Verschluss - B1 - Lizenzierungs-pflichtig? (X=Ja)]]="","",Table1[[#This Row],[Verschluss - B1 - Lizenzierungs-pflichtig? (X=Ja)]])</f>
        <v/>
      </c>
      <c r="MO132" s="574" t="str">
        <f>IF(Table1[[#This Row],[Verschluss - B1 - Trennbar vom Hauptkörper? (X=Ja)]]="","",Table1[[#This Row],[Verschluss - B1 - Trennbar vom Hauptkörper? (X=Ja)]])</f>
        <v/>
      </c>
      <c r="MP132" s="577" t="str">
        <f>IF(Table1[[#This Row],[Verschluss - B1 - Virgin Material]]="","",VLOOKUP(Table1[[#This Row],[Verschluss - B1 - Virgin Material]],'DD FD'!AJ:AK,2,FALSE))</f>
        <v/>
      </c>
      <c r="MQ132" s="578" t="str">
        <f>IF(Table1[[#This Row],[Verschluss - B1 - Virgin Material Anteil (in %)]]="","",Table1[[#This Row],[Verschluss - B1 - Virgin Material Anteil (in %)]])</f>
        <v/>
      </c>
      <c r="MR132" s="577" t="str">
        <f>IF(Table1[[#This Row],[Verschluss - B1 - Recyceltes Material]]="","",VLOOKUP(Table1[[#This Row],[Verschluss - B1 - Recyceltes Material]],'DD FD'!AL:AM,2,FALSE))</f>
        <v/>
      </c>
      <c r="MS132" s="578" t="str">
        <f>IF(Table1[[#This Row],[Verschluss - B1 - Recyceltes Material Anteil (in %)]]="","",Table1[[#This Row],[Verschluss - B1 - Recyceltes Material Anteil (in %)]])</f>
        <v/>
      </c>
      <c r="MT132" s="577" t="str">
        <f>IF(Table1[[#This Row],[Verschluss - B1 - Beschichtung]]="","",VLOOKUP(Table1[[#This Row],[Verschluss - B1 - Beschichtung]],'DD FD'!AE:AF,2,FALSE))</f>
        <v/>
      </c>
      <c r="MU132" s="580" t="str">
        <f>IF(Table1[[#This Row],[Verschluss - B1 - Beschichtung Anteil (in %)]]="","",Table1[[#This Row],[Verschluss - B1 - Beschichtung Anteil (in %)]])</f>
        <v/>
      </c>
      <c r="MV132" s="576" t="str">
        <f>IF(Table1[[#This Row],[Verschluss - B2 - Art]]="","",VLOOKUP(Table1[[#This Row],[Verschluss - B2 - Art]],'DD FD'!D:E,2,FALSE))</f>
        <v/>
      </c>
      <c r="MW132" s="577" t="str">
        <f>IF(Table1[[#This Row],[Verschluss - B2 - Fraktion]]="","",VLOOKUP(Table1[[#This Row],[Verschluss - B2 - Fraktion]],'DD FD'!H:J,3,FALSE))</f>
        <v/>
      </c>
      <c r="MX132" s="574" t="str">
        <f>IF(Table1[[#This Row],[Verschluss - B2 - Gewicht (in G)]]="","",Table1[[#This Row],[Verschluss - B2 - Gewicht (in G)]])</f>
        <v/>
      </c>
      <c r="MY132" s="574" t="str">
        <f>IF(Table1[[#This Row],[Verschluss - B2 - Lizenzierungs-pflichtig? (X=Ja)]]="","",Table1[[#This Row],[Verschluss - B2 - Lizenzierungs-pflichtig? (X=Ja)]])</f>
        <v/>
      </c>
      <c r="MZ132" s="574" t="str">
        <f>IF(Table1[[#This Row],[Verschluss - B2 - Trennbar vom Hauptkörper? (X=Ja)]]="","",Table1[[#This Row],[Verschluss - B2 - Trennbar vom Hauptkörper? (X=Ja)]])</f>
        <v/>
      </c>
      <c r="NA132" s="577" t="str">
        <f>IF(Table1[[#This Row],[Verschluss - B2 - Virgin Material]]="","",VLOOKUP(Table1[[#This Row],[Verschluss - B2 - Virgin Material]],'DD FD'!AJ:AK,2,FALSE))</f>
        <v/>
      </c>
      <c r="NB132" s="578" t="str">
        <f>IF(Table1[[#This Row],[Verschluss - B2 - Virgin Material Anteil (in %)]]="","",Table1[[#This Row],[Verschluss - B2 - Virgin Material Anteil (in %)]])</f>
        <v/>
      </c>
      <c r="NC132" s="577" t="str">
        <f>IF(Table1[[#This Row],[Verschluss - B2 - Recyceltes Material]]="","",VLOOKUP(Table1[[#This Row],[Verschluss - B2 - Recyceltes Material]],'DD FD'!AL:AM,2,FALSE))</f>
        <v/>
      </c>
      <c r="ND132" s="578" t="str">
        <f>IF(Table1[[#This Row],[Verschluss - B2 - Recyceltes Material Anteil (in %)]]="","",Table1[[#This Row],[Verschluss - B2 - Recyceltes Material Anteil (in %)]])</f>
        <v/>
      </c>
      <c r="NE132" s="577" t="str">
        <f>IF(Table1[[#This Row],[Verschluss - B2 - Beschichtung]]="","",VLOOKUP(Table1[[#This Row],[Verschluss - B2 - Beschichtung]],'DD FD'!AE:AF,2,FALSE))</f>
        <v/>
      </c>
      <c r="NF132" s="580" t="str">
        <f>IF(Table1[[#This Row],[Verschluss - B2 - Beschichtung Anteil (in %)]]="","",Table1[[#This Row],[Verschluss - B2 - Beschichtung Anteil (in %)]])</f>
        <v/>
      </c>
      <c r="NG132" s="576" t="str">
        <f>IF(Table1[[#This Row],[Verschluss - B3 - Art]]="","",VLOOKUP(Table1[[#This Row],[Verschluss - B3 - Art]],'DD FD'!D:E,2,FALSE))</f>
        <v/>
      </c>
      <c r="NH132" s="577" t="str">
        <f>IF(Table1[[#This Row],[Verschluss - B3 - Fraktion]]="","",VLOOKUP(Table1[[#This Row],[Verschluss - B3 - Fraktion]],'DD FD'!H:J,3,FALSE))</f>
        <v/>
      </c>
      <c r="NI132" s="574" t="str">
        <f>IF(Table1[[#This Row],[Verschluss - B3 - Gewicht (in G)]]="","",Table1[[#This Row],[Verschluss - B3 - Gewicht (in G)]])</f>
        <v/>
      </c>
      <c r="NJ132" s="574" t="str">
        <f>IF(Table1[[#This Row],[Verschluss - B3 - Lizenzierungs-pflichtig? (X=Ja)]]="","",Table1[[#This Row],[Verschluss - B3 - Lizenzierungs-pflichtig? (X=Ja)]])</f>
        <v/>
      </c>
      <c r="NK132" s="574" t="str">
        <f>IF(Table1[[#This Row],[Verschluss - B3 - Trennbar vom Hauptkörper? (X=Ja)]]="","",Table1[[#This Row],[Verschluss - B3 - Trennbar vom Hauptkörper? (X=Ja)]])</f>
        <v/>
      </c>
      <c r="NL132" s="577" t="str">
        <f>IF(Table1[[#This Row],[Verschluss - B3 - Virgin Material]]="","",VLOOKUP(Table1[[#This Row],[Verschluss - B3 - Virgin Material]],'DD FD'!AJ:AK,2,FALSE))</f>
        <v/>
      </c>
      <c r="NM132" s="578" t="str">
        <f>IF(Table1[[#This Row],[Verschluss - B3 - Virgin Material Anteil (in %)]]="","",Table1[[#This Row],[Verschluss - B3 - Virgin Material Anteil (in %)]])</f>
        <v/>
      </c>
      <c r="NN132" s="577" t="str">
        <f>IF(Table1[[#This Row],[Verschluss - B3 - Recyceltes Material]]="","",VLOOKUP(Table1[[#This Row],[Verschluss - B3 - Recyceltes Material]],'DD FD'!AL:AM,2,FALSE))</f>
        <v/>
      </c>
      <c r="NO132" s="578" t="str">
        <f>IF(Table1[[#This Row],[Verschluss - B3 - Recyceltes Material Anteil (in %)]]="","",Table1[[#This Row],[Verschluss - B3 - Recyceltes Material Anteil (in %)]])</f>
        <v/>
      </c>
      <c r="NP132" s="577" t="str">
        <f>IF(Table1[[#This Row],[Verschluss - B3 - Beschichtung]]="","",VLOOKUP(Table1[[#This Row],[Verschluss - B3 - Beschichtung]],'DD FD'!AE:AF,2,FALSE))</f>
        <v/>
      </c>
      <c r="NQ132" s="580" t="str">
        <f>IF(Table1[[#This Row],[Verschluss - B3 - Beschichtung Anteil (in %)]]="","",Table1[[#This Row],[Verschluss - B3 - Beschichtung Anteil (in %)]])</f>
        <v/>
      </c>
      <c r="NR132" s="576" t="str">
        <f>IF(Table1[[#This Row],[Etikett - B1 - Art]]="","",VLOOKUP(Table1[[#This Row],[Etikett - B1 - Art]],'DD FD'!F:G,2,FALSE))</f>
        <v/>
      </c>
      <c r="NS132" s="577" t="str">
        <f>IF(Table1[[#This Row],[Etikett - B1 - Fraktion]]="","",VLOOKUP(Table1[[#This Row],[Etikett - B1 - Fraktion]],'DD FD'!H:J,3,FALSE))</f>
        <v/>
      </c>
      <c r="NT132" s="574" t="str">
        <f>IF(Table1[[#This Row],[Etikett - B1 - Gewicht (in G)]]="","",Table1[[#This Row],[Etikett - B1 - Gewicht (in G)]])</f>
        <v/>
      </c>
      <c r="NU132" s="574" t="str">
        <f>IF(Table1[[#This Row],[Etikett - B1 - Lizenzierungs-pflichtig? (X=Ja)]]="","",Table1[[#This Row],[Etikett - B1 - Lizenzierungs-pflichtig? (X=Ja)]])</f>
        <v/>
      </c>
      <c r="NV132" s="574" t="str">
        <f>IF(Table1[[#This Row],[Etikett - B1 - Trennbar vom Hauptkörper? (X=Ja)]]="","",Table1[[#This Row],[Etikett - B1 - Trennbar vom Hauptkörper? (X=Ja)]])</f>
        <v/>
      </c>
      <c r="NW132" s="577" t="str">
        <f>IF(Table1[[#This Row],[Etikett - B1 - Virgin Material]]="","",VLOOKUP(Table1[[#This Row],[Etikett - B1 - Virgin Material]],'DD FD'!AJ:AK,2,FALSE))</f>
        <v/>
      </c>
      <c r="NX132" s="578" t="str">
        <f>IF(Table1[[#This Row],[Etikett - B1 - Virgin Material Anteil (in %)]]="","",Table1[[#This Row],[Etikett - B1 - Virgin Material Anteil (in %)]])</f>
        <v/>
      </c>
      <c r="NY132" s="577" t="str">
        <f>IF(Table1[[#This Row],[Etikett - B1 - Recyceltes Material]]="","",VLOOKUP(Table1[[#This Row],[Etikett - B1 - Recyceltes Material]],'DD FD'!AL:AM,2,FALSE))</f>
        <v/>
      </c>
      <c r="NZ132" s="578" t="str">
        <f>IF(Table1[[#This Row],[Etikett - B1 - Recyceltes Material Anteil (in %)]]="","",Table1[[#This Row],[Etikett - B1 - Recyceltes Material Anteil (in %)]])</f>
        <v/>
      </c>
      <c r="OA132" s="577" t="str">
        <f>IF(Table1[[#This Row],[Etikett - B1 - Beschichtung]]="","",VLOOKUP(Table1[[#This Row],[Etikett - B1 - Beschichtung]],'DD FD'!AE:AF,2,FALSE))</f>
        <v/>
      </c>
      <c r="OB132" s="580" t="str">
        <f>IF(Table1[[#This Row],[Etikett - B1 - Beschichtung Anteil (in %)]]="","",Table1[[#This Row],[Etikett - B1 - Beschichtung Anteil (in %)]])</f>
        <v/>
      </c>
      <c r="OC132" s="576" t="str">
        <f>IF(Table1[[#This Row],[Etikett - B2 - Art]]="","",VLOOKUP(Table1[[#This Row],[Etikett - B2 - Art]],'DD FD'!F:G,2,FALSE))</f>
        <v/>
      </c>
      <c r="OD132" s="577" t="str">
        <f>IF(Table1[[#This Row],[Etikett - B2 - Fraktion]]="","",VLOOKUP(Table1[[#This Row],[Etikett - B2 - Fraktion]],'DD FD'!H:J,3,FALSE))</f>
        <v/>
      </c>
      <c r="OE132" s="574" t="str">
        <f>IF(Table1[[#This Row],[Etikett - B2 - Gewicht (in G)]]="","",Table1[[#This Row],[Etikett - B2 - Gewicht (in G)]])</f>
        <v/>
      </c>
      <c r="OF132" s="574" t="str">
        <f>IF(Table1[[#This Row],[Etikett - B2 - Lizenzierungs-pflichtig? (X=Ja)]]="","",Table1[[#This Row],[Etikett - B2 - Lizenzierungs-pflichtig? (X=Ja)]])</f>
        <v/>
      </c>
      <c r="OG132" s="574" t="str">
        <f>IF(Table1[[#This Row],[Etikett - B2 - Trennbar vom Hauptkörper? (X=Ja)]]="","",Table1[[#This Row],[Etikett - B2 - Trennbar vom Hauptkörper? (X=Ja)]])</f>
        <v/>
      </c>
      <c r="OH132" s="577" t="str">
        <f>IF(Table1[[#This Row],[Etikett - B2 - Virgin Material]]="","",VLOOKUP(Table1[[#This Row],[Etikett - B2 - Virgin Material]],'DD FD'!AJ:AK,2,FALSE))</f>
        <v/>
      </c>
      <c r="OI132" s="578" t="str">
        <f>IF(Table1[[#This Row],[Etikett - B2 - Virgin Material Anteil (in %)]]="","",Table1[[#This Row],[Etikett - B2 - Virgin Material Anteil (in %)]])</f>
        <v/>
      </c>
      <c r="OJ132" s="577" t="str">
        <f>IF(Table1[[#This Row],[Etikett - B2 - Recyceltes Material]]="","",VLOOKUP(Table1[[#This Row],[Etikett - B2 - Recyceltes Material]],'DD FD'!AL:AM,2,FALSE))</f>
        <v/>
      </c>
      <c r="OK132" s="578" t="str">
        <f>IF(Table1[[#This Row],[Etikett - B2 - Recyceltes Material Anteil (in %)]]="","",Table1[[#This Row],[Etikett - B2 - Recyceltes Material Anteil (in %)]])</f>
        <v/>
      </c>
      <c r="OL132" s="577" t="str">
        <f>IF(Table1[[#This Row],[Etikett - B2 - Beschichtung]]="","",VLOOKUP(Table1[[#This Row],[Etikett - B2 - Beschichtung]],'DD FD'!AE:AF,2,FALSE))</f>
        <v/>
      </c>
      <c r="OM132" s="580" t="str">
        <f>IF(Table1[[#This Row],[Etikett - B2 - Beschichtung Anteil (in %)]]="","",Table1[[#This Row],[Etikett - B2 - Beschichtung Anteil (in %)]])</f>
        <v/>
      </c>
      <c r="ON132" s="576" t="str">
        <f>IF(Table1[[#This Row],[Etikett - B3 - Art]]="","",VLOOKUP(Table1[[#This Row],[Etikett - B3 - Art]],'DD FD'!F:G,2,FALSE))</f>
        <v/>
      </c>
      <c r="OO132" s="577" t="str">
        <f>IF(Table1[[#This Row],[Etikett - B3 - Fraktion]]="","",VLOOKUP(Table1[[#This Row],[Etikett - B3 - Fraktion]],'DD FD'!H:J,3,FALSE))</f>
        <v/>
      </c>
      <c r="OP132" s="574" t="str">
        <f>IF(Table1[[#This Row],[Etikett - B3 - Gewicht (in G)]]="","",Table1[[#This Row],[Etikett - B3 - Gewicht (in G)]])</f>
        <v/>
      </c>
      <c r="OQ132" s="574" t="str">
        <f>IF(Table1[[#This Row],[Etikett - B3 - Lizenzierungs-pflichtig? (X=Ja)]]="","",Table1[[#This Row],[Etikett - B3 - Lizenzierungs-pflichtig? (X=Ja)]])</f>
        <v/>
      </c>
      <c r="OR132" s="574" t="str">
        <f>IF(Table1[[#This Row],[Etikett - B3 - Trennbar vom Hauptkörper? (X=Ja)]]="","",Table1[[#This Row],[Etikett - B3 - Trennbar vom Hauptkörper? (X=Ja)]])</f>
        <v/>
      </c>
      <c r="OS132" s="577" t="str">
        <f>IF(Table1[[#This Row],[Etikett - B3 - Virgin Material]]="","",VLOOKUP(Table1[[#This Row],[Etikett - B3 - Virgin Material]],'DD FD'!AJ:AK,2,FALSE))</f>
        <v/>
      </c>
      <c r="OT132" s="578" t="str">
        <f>IF(Table1[[#This Row],[Etikett - B3 - Virgin Material Anteil (in %)]]="","",Table1[[#This Row],[Etikett - B3 - Virgin Material Anteil (in %)]])</f>
        <v/>
      </c>
      <c r="OU132" s="577" t="str">
        <f>IF(Table1[[#This Row],[Etikett - B3 - Recyceltes Material]]="","",VLOOKUP(Table1[[#This Row],[Etikett - B3 - Recyceltes Material]],'DD FD'!AL:AM,2,FALSE))</f>
        <v/>
      </c>
      <c r="OV132" s="578" t="str">
        <f>IF(Table1[[#This Row],[Etikett - B3 - Recyceltes Material Anteil (in %)]]="","",Table1[[#This Row],[Etikett - B3 - Recyceltes Material Anteil (in %)]])</f>
        <v/>
      </c>
      <c r="OW132" s="577" t="str">
        <f>IF(Table1[[#This Row],[Etikett - B3 - Beschichtung]]="","",VLOOKUP(Table1[[#This Row],[Etikett - B3 - Beschichtung]],'DD FD'!AE:AF,2,FALSE))</f>
        <v/>
      </c>
      <c r="OX132" s="613" t="str">
        <f>IF(Table1[[#This Row],[Etikett - B3 - Beschichtung Anteil (in %)]]="","",Table1[[#This Row],[Etikett - B3 - Beschichtung Anteil (in %)]])</f>
        <v/>
      </c>
      <c r="OY132" s="618">
        <f>ROUNDUP(SUM(
IF(AND(LH132='DD FD'!$J$7,LJ132='DD FD'!$AI$3),LI132,0),
IF(AND(LR132='DD FD'!$J$7,LT132='DD FD'!$AI$3),LS132,0),
IF(AND(MB132='DD FD'!$J$7,MD132='DD FD'!$AI$3),MC132,0),
IF(AND(ML132='DD FD'!$J$7,MN132='DD FD'!$AI$3),MM132,0),
IF(AND(MW132='DD FD'!$J$7,MY132='DD FD'!$AI$3),MX132,0),
IF(AND(NH132='DD FD'!$J$7,NJ132='DD FD'!$AI$3),NI132,0),
IF(AND(NS132='DD FD'!$J$7,NU132='DD FD'!$AI$3),NT132,0),
IF(AND(OD132='DD FD'!$J$7,OF132='DD FD'!$AI$3),OE132,0),
IF(AND(OO132='DD FD'!$J$7,OQ132='DD FD'!$AI$3),OP132,0),
),2)</f>
        <v>0</v>
      </c>
      <c r="OZ132" s="617">
        <f>ROUNDUP(SUM(
IF(AND(LH132='DD FD'!$J$6,LJ132='DD FD'!$AI$3),LI132,0),
IF(AND(LR132='DD FD'!$J$6,LT132='DD FD'!$AI$3),LS132,0),
IF(AND(MB132='DD FD'!$J$6,MD132='DD FD'!$AI$3),MC132,0),
IF(AND(ML132='DD FD'!$J$6,MN132='DD FD'!$AI$3),MM132,0),
IF(AND(MW132='DD FD'!$J$6,MY132='DD FD'!$AI$3),MX132,0),
IF(AND(NH132='DD FD'!$J$6,NJ132='DD FD'!$AI$3),NI132,0),
IF(AND(NS132='DD FD'!$J$6,NU132='DD FD'!$AI$3),NT132,0),
IF(AND(OD132='DD FD'!$J$6,OF132='DD FD'!$AI$3),OE132,0),
IF(AND(OO132='DD FD'!$J$6,OQ132='DD FD'!$AI$3),OP132,0),
),2)</f>
        <v>0</v>
      </c>
      <c r="PA132" s="617">
        <f>ROUNDUP(SUM(
IF(AND(LH132='DD FD'!$J$10,LJ132='DD FD'!$AI$3),LI132,0),
IF(AND(LR132='DD FD'!$J$10,LT132='DD FD'!$AI$3),LS132,0),
IF(AND(MB132='DD FD'!$J$10,MD132='DD FD'!$AI$3),MC132,0),
IF(AND(ML132='DD FD'!$J$10,MN132='DD FD'!$AI$3),MM132,0),
IF(AND(MW132='DD FD'!$J$10,MY132='DD FD'!$AI$3),MX132,0),
IF(AND(NH132='DD FD'!$J$10,NJ132='DD FD'!$AI$3),NI132,0),
IF(AND(NS132='DD FD'!$J$10,NU132='DD FD'!$AI$3),NT132,0),
IF(AND(OD132='DD FD'!$J$10,OF132='DD FD'!$AI$3),OE132,0),
IF(AND(OO132='DD FD'!$J$10,OQ132='DD FD'!$AI$3),OP132,0),
),2)</f>
        <v>0</v>
      </c>
      <c r="PB132" s="617">
        <f>ROUNDUP(SUM(
IF(AND(LH132='DD FD'!$J$8,LJ132='DD FD'!$AI$3),LI132,0),
IF(AND(LR132='DD FD'!$J$8,LT132='DD FD'!$AI$3),LS132,0),
IF(AND(MB132='DD FD'!$J$8,MD132='DD FD'!$AI$3),MC132,0),
IF(AND(ML132='DD FD'!$J$8,MN132='DD FD'!$AI$3),MM132,0),
IF(AND(MW132='DD FD'!$J$8,MY132='DD FD'!$AI$3),MX132,0),
IF(AND(NH132='DD FD'!$J$8,NJ132='DD FD'!$AI$3),NI132,0),
IF(AND(NS132='DD FD'!$J$8,NU132='DD FD'!$AI$3),NT132,0),
IF(AND(OD132='DD FD'!$J$8,OF132='DD FD'!$AI$3),OE132,0),
IF(AND(OO132='DD FD'!$J$8,OQ132='DD FD'!$AI$3),OP132,0),
),2)</f>
        <v>0</v>
      </c>
      <c r="PC132" s="617">
        <f>ROUNDUP(SUM(
IF(AND(LH132='DD FD'!$J$5,LJ132='DD FD'!$AI$3),LI132,0),
IF(AND(LR132='DD FD'!$J$5,LT132='DD FD'!$AI$3),LS132,0),
IF(AND(MB132='DD FD'!$J$5,MD132='DD FD'!$AI$3),MC132,0),
IF(AND(ML132='DD FD'!$J$5,MN132='DD FD'!$AI$3),MM132,0),
IF(AND(MW132='DD FD'!$J$5,MY132='DD FD'!$AI$3),MX132,0),
IF(AND(NH132='DD FD'!$J$5,NJ132='DD FD'!$AI$3),NI132,0),
IF(AND(NS132='DD FD'!$J$5,NU132='DD FD'!$AI$3),NT132,0),
IF(AND(OD132='DD FD'!$J$5,OF132='DD FD'!$AI$3),OE132,0),
IF(AND(OO132='DD FD'!$J$5,OQ132='DD FD'!$AI$3),OP132,0),
),2)</f>
        <v>0</v>
      </c>
      <c r="PD132" s="617">
        <f>ROUNDUP(SUM(
IF(AND(LH132='DD FD'!$J$9,LJ132='DD FD'!$AI$3),LI132,0),
IF(AND(LR132='DD FD'!$J$9,LT132='DD FD'!$AI$3),LS132,0),
IF(AND(MB132='DD FD'!$J$9,MD132='DD FD'!$AI$3),MC132,0),
IF(AND(ML132='DD FD'!$J$9,MN132='DD FD'!$AI$3),MM132,0),
IF(AND(MW132='DD FD'!$J$9,MY132='DD FD'!$AI$3),MX132,0),
IF(AND(NH132='DD FD'!$J$9,NJ132='DD FD'!$AI$3),NI132,0),
IF(AND(NS132='DD FD'!$J$9,NU132='DD FD'!$AI$3),NT132,0),
IF(AND(OD132='DD FD'!$J$9,OF132='DD FD'!$AI$3),OE132,0),
IF(AND(OO132='DD FD'!$J$9,OQ132='DD FD'!$AI$3),OP132,0),
),2)</f>
        <v>0</v>
      </c>
      <c r="PE132" s="617">
        <f>ROUNDUP(SUM(
IF(AND(LH132='DD FD'!$J$4,LJ132='DD FD'!$AI$3),LI132,0),
IF(AND(LR132='DD FD'!$J$4,LT132='DD FD'!$AI$3),LS132,0),
IF(AND(MB132='DD FD'!$J$4,MD132='DD FD'!$AI$3),MC132,0),
IF(AND(ML132='DD FD'!$J$4,MN132='DD FD'!$AI$3),MM132,0),
IF(AND(MW132='DD FD'!$J$4,MY132='DD FD'!$AI$3),MX132,0),
IF(AND(NH132='DD FD'!$J$4,NJ132='DD FD'!$AI$3),NI132,0),
IF(AND(NS132='DD FD'!$J$4,NU132='DD FD'!$AI$3),NT132,0),
IF(AND(OD132='DD FD'!$J$4,OF132='DD FD'!$AI$3),OE132,0),
IF(AND(OO132='DD FD'!$J$4,OQ132='DD FD'!$AI$3),OP132,0),
),2)</f>
        <v>0</v>
      </c>
      <c r="PF132" s="619">
        <f>ROUNDUP(SUM(
IF(AND(LH132='DD FD'!$J$11,LJ132='DD FD'!$AI$3),LI132,0),
IF(AND(LR132='DD FD'!$J$11,LT132='DD FD'!$AI$3),LS132,0),
IF(AND(MB132='DD FD'!$J$11,MD132='DD FD'!$AI$3),MC132,0),
IF(AND(ML132='DD FD'!$J$11,MN132='DD FD'!$AI$3),MM132,0),
IF(AND(MW132='DD FD'!$J$11,MY132='DD FD'!$AI$3),MX132,0),
IF(AND(NH132='DD FD'!$J$11,NJ132='DD FD'!$AI$3),NI132,0),
IF(AND(NS132='DD FD'!$J$11,NU132='DD FD'!$AI$3),NT132,0),
IF(AND(OD132='DD FD'!$J$11,OF132='DD FD'!$AI$3),OE132,0),
IF(AND(OO132='DD FD'!$J$11,OQ132='DD FD'!$AI$3),OP132,0),
),2)</f>
        <v>0</v>
      </c>
    </row>
    <row r="133" spans="1:422">
      <c r="A133" s="806"/>
      <c r="B133" s="934"/>
      <c r="C133" s="247"/>
      <c r="D133" s="842"/>
      <c r="E133" s="247"/>
      <c r="F133" s="158"/>
      <c r="G133" s="710"/>
      <c r="H133" s="712"/>
      <c r="I133" s="936"/>
      <c r="J133" s="803"/>
      <c r="K133" s="150"/>
      <c r="L133" s="146" t="str">
        <f t="shared" ref="L133:L196" si="54">IF(B133&lt;&gt;"",IF(AND(F133="",A133=""),"30",IF(AND(F133="",A133="x"),"10",IF(F133&lt;&gt;"",""))),"")</f>
        <v/>
      </c>
      <c r="M133" s="501" t="str">
        <f t="shared" si="44"/>
        <v/>
      </c>
      <c r="N133" s="504"/>
      <c r="O133" s="113" t="str">
        <f t="shared" si="45"/>
        <v/>
      </c>
      <c r="P133" s="114" t="str">
        <f t="shared" ref="P133:P196" si="55">IF(B133&lt;&gt;"",IF(AND(F133="",A133=""),"00",IF(AND(F133="",A133="x"),"12",IF(F133&lt;&gt;"",""))),"")</f>
        <v/>
      </c>
      <c r="Q133" s="152"/>
      <c r="R133" s="152"/>
      <c r="S133" s="115" t="str">
        <f t="shared" si="46"/>
        <v/>
      </c>
      <c r="T133" s="159"/>
      <c r="U133" s="159"/>
      <c r="V133" s="157"/>
      <c r="W133" s="157"/>
      <c r="X133" s="157"/>
      <c r="Y133" s="772"/>
      <c r="Z133" s="158"/>
      <c r="AA133" s="144"/>
      <c r="AB133" s="112"/>
      <c r="AC133" s="153"/>
      <c r="AD133" s="153"/>
      <c r="AE133" s="153"/>
      <c r="AF133" s="153"/>
      <c r="AG133" s="153"/>
      <c r="AH133" s="153"/>
      <c r="AI133" s="152"/>
      <c r="AJ133" s="158"/>
      <c r="AK133" s="158"/>
      <c r="AL133" s="158"/>
      <c r="AM133" s="116" t="str">
        <f t="shared" si="47"/>
        <v/>
      </c>
      <c r="AN133" s="116" t="str">
        <f t="shared" si="48"/>
        <v/>
      </c>
      <c r="AO133" s="324"/>
      <c r="AP133" s="503"/>
      <c r="AQ133" s="487" t="str">
        <f t="shared" si="49"/>
        <v/>
      </c>
      <c r="AR133" s="113" t="str">
        <f t="shared" ref="AR133:AR196" si="56">IF(L133&lt;&gt;"","ST","")</f>
        <v/>
      </c>
      <c r="AS133" s="113" t="str">
        <f t="shared" ref="AS133:AS196" si="57">IF(L133&lt;&gt;"","1","")</f>
        <v/>
      </c>
      <c r="AT133" s="113" t="str">
        <f t="shared" ref="AT133:AT196" si="58">IF(N133&lt;&gt;"","ST","")</f>
        <v/>
      </c>
      <c r="AU133" s="113" t="str">
        <f t="shared" ref="AU133:AU196" si="59">IF(N133&lt;&gt;"","x","")</f>
        <v/>
      </c>
      <c r="AV133" s="159"/>
      <c r="AW133" s="157"/>
      <c r="AX133" s="157"/>
      <c r="AY133" s="157"/>
      <c r="AZ133" s="157"/>
      <c r="BA133" s="116" t="str">
        <f t="shared" ref="BA133:BA196" si="60">IF(L133&lt;&gt;"",$BA$4,"")</f>
        <v/>
      </c>
      <c r="BB133" s="316"/>
      <c r="BC133" s="116" t="str">
        <f t="shared" ref="BC133:BC196" si="61">IF(L133&lt;&gt;"",$BC$4,"")</f>
        <v/>
      </c>
      <c r="BD133" s="133" t="str">
        <f t="shared" ref="BD133:BD196" si="62">IF(E133="","",E133)</f>
        <v/>
      </c>
      <c r="BE133" s="157"/>
      <c r="BF133" s="1180"/>
      <c r="BG133" s="1180"/>
      <c r="BH133" s="158"/>
      <c r="BI133" s="490"/>
      <c r="BJ133" s="514" t="str">
        <f t="shared" si="50"/>
        <v/>
      </c>
      <c r="BK133" s="789"/>
      <c r="BL133" s="116" t="str">
        <f t="shared" si="51"/>
        <v/>
      </c>
      <c r="BM133" s="144"/>
      <c r="BN133" s="144"/>
      <c r="BO133" s="144"/>
      <c r="BP133" s="790"/>
      <c r="BQ133" s="790"/>
      <c r="BR133" s="790"/>
      <c r="BS133" s="116" t="str">
        <f t="shared" ref="BS133:BS196" si="63">IF(L133&lt;&gt;"",IF($BS$4="","MM",$BS$4),"")</f>
        <v/>
      </c>
      <c r="BT133" s="790"/>
      <c r="BU133" s="808" t="str">
        <f t="shared" ref="BU133:BU196" si="64">IF(L133&lt;&gt;"",IF($BU$4="","G",$BU$4),"")</f>
        <v/>
      </c>
      <c r="BV133" s="791"/>
      <c r="BW133" s="144"/>
      <c r="BX133" s="20"/>
      <c r="BY133" s="20"/>
      <c r="BZ133" s="20"/>
      <c r="CA133" s="792"/>
      <c r="CB133" s="1201"/>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782" t="str">
        <f t="shared" si="52"/>
        <v/>
      </c>
      <c r="EE133" s="519"/>
      <c r="EF133" s="793"/>
      <c r="EG133" s="519"/>
      <c r="EH133" s="794"/>
      <c r="EI133" s="790"/>
      <c r="EJ133" s="794"/>
      <c r="EK133" s="794"/>
      <c r="EL133" s="790"/>
      <c r="EM133" s="790"/>
      <c r="EN133" s="790"/>
      <c r="EO133" s="112" t="str">
        <f t="shared" ref="EO133:EO196" si="65">IF(L133&lt;&gt;"",IF($EO$4="","MM",$EO$4),"")</f>
        <v/>
      </c>
      <c r="EP133" s="790"/>
      <c r="EQ133" s="488" t="str">
        <f t="shared" ref="EQ133:EQ196" si="66">IF(L133&lt;&gt;"",IF($EQ$4="","G",$EQ$4),"")</f>
        <v/>
      </c>
      <c r="ER133" s="1100"/>
      <c r="ES133" s="1099" t="str">
        <f t="shared" si="53"/>
        <v/>
      </c>
      <c r="ET133" s="525"/>
      <c r="EU133" s="148"/>
      <c r="EV133" s="148"/>
      <c r="EW133" s="148"/>
      <c r="EX133" s="148"/>
      <c r="EY133" s="148"/>
      <c r="EZ133" s="148"/>
      <c r="FA133" s="148"/>
      <c r="FB133" s="148"/>
      <c r="FC133" s="148"/>
      <c r="FD133" s="148"/>
      <c r="FE133" s="148"/>
      <c r="FF133" s="148"/>
      <c r="FG133" s="148"/>
      <c r="FH133" s="148"/>
      <c r="FI133" s="528"/>
      <c r="FJ133" s="513" t="str">
        <f t="shared" ref="FJ133:FJ196" si="67">IF(B133&lt;&gt;"",$FJ$4,"")</f>
        <v/>
      </c>
      <c r="FK133" s="158"/>
      <c r="FL133" s="850"/>
      <c r="FM133" s="850"/>
      <c r="FN133" s="850"/>
      <c r="FO133" s="850"/>
      <c r="FP133" s="850"/>
      <c r="FQ133" s="850"/>
      <c r="FR133" s="157"/>
      <c r="FS133" s="143"/>
      <c r="FT133" s="143"/>
      <c r="FU133" s="847" t="str">
        <f t="shared" ref="FU133:FU196" si="68">IF(AND(B133&lt;&gt;"",$FU$4&lt;&gt;";;;;;"),$FU$4,"")</f>
        <v/>
      </c>
      <c r="FV133" s="555"/>
      <c r="FW133" s="523" t="str">
        <f>IF(Table1[[#This Row],[Nonfood Inhaltstoffe - Komponente]]="","",VLOOKUP(Table1[[#This Row],[Nonfood Inhaltstoffe - Komponente]],'Dropdown Auswahl'!BJ:BK,2,FALSE))</f>
        <v/>
      </c>
      <c r="FX133" s="1013"/>
      <c r="FY133" s="1011" t="str">
        <f t="shared" ref="FY133:FY196" si="69">IF(L133&lt;&gt;"","ST","")</f>
        <v/>
      </c>
      <c r="FZ133" s="152"/>
      <c r="GA133" s="152"/>
      <c r="GB133" s="152"/>
      <c r="GC133" s="529" t="str">
        <f t="shared" ref="GC133:GC196" si="70">IF(L133&lt;&gt;"",G133,"")</f>
        <v/>
      </c>
      <c r="GG133" s="21"/>
      <c r="GH133" s="21"/>
      <c r="GI133" s="1019"/>
      <c r="GJ133" s="1016" t="str">
        <f>IF(Table1[[#This Row],[Global Trade Item Number (GTIN)]]="","",Table1[[#This Row],[Global Trade Item Number (GTIN)]])</f>
        <v/>
      </c>
      <c r="GK133" s="555" t="str">
        <f>IF(Table1[[#This Row],[WAWI-Nr./ Kreditoren-Nummer
(ASDV)]]&lt;&gt;"",Table1[[#This Row],[WAWI-Nr./ Kreditoren-Nummer
(ASDV)]],"")</f>
        <v/>
      </c>
      <c r="GL133" s="165"/>
      <c r="GM133" s="165"/>
      <c r="GN133" s="165"/>
      <c r="GO133" s="485"/>
      <c r="GP133" s="534"/>
      <c r="GQ133" s="533"/>
      <c r="GR133" s="486"/>
      <c r="GS133" s="486"/>
      <c r="GT133" s="486"/>
      <c r="GU133" s="486"/>
      <c r="GV133" s="486"/>
      <c r="GW133" s="542"/>
      <c r="GX133" s="538"/>
      <c r="GY133" s="144"/>
      <c r="GZ133" s="480"/>
      <c r="HA133" s="158"/>
      <c r="HB133" s="480"/>
      <c r="HC133" s="480"/>
      <c r="HD133" s="480"/>
      <c r="HE133" s="480"/>
      <c r="HF133" s="480"/>
      <c r="HG133" s="480"/>
      <c r="HH133" s="538"/>
      <c r="HI133" s="480"/>
      <c r="HJ133" s="480"/>
      <c r="HK133" s="480"/>
      <c r="HL133" s="480"/>
      <c r="HM133" s="480"/>
      <c r="HN133" s="480"/>
      <c r="HO133" s="480"/>
      <c r="HP133" s="480"/>
      <c r="HQ133" s="480"/>
      <c r="HR133" s="538"/>
      <c r="HS133" s="480"/>
      <c r="HT133" s="480"/>
      <c r="HU133" s="480"/>
      <c r="HV133" s="480"/>
      <c r="HW133" s="480"/>
      <c r="HX133" s="480"/>
      <c r="HY133" s="480"/>
      <c r="HZ133" s="480"/>
      <c r="IA133" s="480"/>
      <c r="IB133" s="538"/>
      <c r="IC133" s="480"/>
      <c r="ID133" s="480"/>
      <c r="IE133" s="480"/>
      <c r="IF133" s="480"/>
      <c r="IG133" s="480"/>
      <c r="IH133" s="480"/>
      <c r="II133" s="480"/>
      <c r="IJ133" s="480"/>
      <c r="IK133" s="480"/>
      <c r="IL133" s="480"/>
      <c r="IM133" s="538"/>
      <c r="IN133" s="480"/>
      <c r="IO133" s="480"/>
      <c r="IP133" s="480"/>
      <c r="IQ133" s="480"/>
      <c r="IR133" s="480"/>
      <c r="IS133" s="480"/>
      <c r="IT133" s="480"/>
      <c r="IU133" s="480"/>
      <c r="IV133" s="480"/>
      <c r="IW133" s="480"/>
      <c r="IX133" s="538"/>
      <c r="IY133" s="480"/>
      <c r="IZ133" s="480"/>
      <c r="JA133" s="480"/>
      <c r="JB133" s="480"/>
      <c r="JC133" s="480"/>
      <c r="JD133" s="480"/>
      <c r="JE133" s="480"/>
      <c r="JF133" s="480"/>
      <c r="JG133" s="480"/>
      <c r="JH133" s="480"/>
      <c r="JI133" s="538"/>
      <c r="JJ133" s="480"/>
      <c r="JK133" s="480"/>
      <c r="JL133" s="480"/>
      <c r="JM133" s="480"/>
      <c r="JN133" s="480"/>
      <c r="JO133" s="480"/>
      <c r="JP133" s="480"/>
      <c r="JQ133" s="480"/>
      <c r="JR133" s="480"/>
      <c r="JS133" s="590"/>
      <c r="JT133" s="538"/>
      <c r="JU133" s="480"/>
      <c r="JV133" s="480"/>
      <c r="JW133" s="480"/>
      <c r="JX133" s="480"/>
      <c r="JY133" s="480"/>
      <c r="JZ133" s="480"/>
      <c r="KA133" s="480"/>
      <c r="KB133" s="480"/>
      <c r="KC133" s="480"/>
      <c r="KD133" s="480"/>
      <c r="KE133" s="538"/>
      <c r="KF133" s="480"/>
      <c r="KG133" s="480"/>
      <c r="KH133" s="480"/>
      <c r="KI133" s="480"/>
      <c r="KJ133" s="480"/>
      <c r="KK133" s="480"/>
      <c r="KL133" s="480"/>
      <c r="KM133" s="480"/>
      <c r="KN133" s="480"/>
      <c r="KO133" s="480"/>
      <c r="KR133" s="568" t="str">
        <f>IF(Table1[[#This Row],[GTIN]]&lt;&gt;"",Table1[[#This Row],[GTIN]],"")</f>
        <v/>
      </c>
      <c r="KS133" s="569" t="str">
        <f>Table1[[#This Row],[Kreditor]]</f>
        <v/>
      </c>
      <c r="KT133" s="570" t="str">
        <f>IF(Table1[[#This Row],[Gültig ab (Datum)]]&lt;&gt;"",Table1[[#This Row],[Gültig ab (Datum)]],"")</f>
        <v/>
      </c>
      <c r="KU133" s="570"/>
      <c r="KV133" s="583" t="str">
        <f>IF(Table1[[#This Row],[Artikel verpackt? 
(X=Ja)]]="","",Table1[[#This Row],[Artikel verpackt? 
(X=Ja)]])</f>
        <v/>
      </c>
      <c r="KW133" s="571" t="str">
        <f>IF(Table1[[#This Row],[Verpackung recyclingfähig?
(X=Ja)]]="","",Table1[[#This Row],[Verpackung recyclingfähig?
(X=Ja)]])</f>
        <v/>
      </c>
      <c r="KX133" s="572"/>
      <c r="KY133" s="573"/>
      <c r="KZ133" s="574"/>
      <c r="LA133" s="574"/>
      <c r="LB133" s="574"/>
      <c r="LC133" s="574"/>
      <c r="LD133" s="574"/>
      <c r="LE133" s="574"/>
      <c r="LF133" s="575"/>
      <c r="LG133" s="576" t="str">
        <f>IF(Table1[[#This Row],[Hauptkörper - B1 - Art]]="","",VLOOKUP(Table1[[#This Row],[Hauptkörper - B1 - Art]],'DD FD'!B:C,2,FALSE))</f>
        <v/>
      </c>
      <c r="LH133" s="577" t="str">
        <f>IF(Table1[[#This Row],[Hauptkörper - B1 - Fraktion]]="","",VLOOKUP(Table1[[#This Row],[Hauptkörper - B1 - Fraktion]],'DD FD'!H:J,3,FALSE))</f>
        <v/>
      </c>
      <c r="LI133" s="574" t="str">
        <f>IF(Table1[[#This Row],[Hauptkörper - B1 - Gewicht
(in G)]]="","",Table1[[#This Row],[Hauptkörper - B1 - Gewicht
(in G)]])</f>
        <v/>
      </c>
      <c r="LJ133" s="574" t="str">
        <f>IF(Table1[[#This Row],[Hauptkörper - B1 - Lizenzierungs-pflichtig? (X=Ja)]]="","",Table1[[#This Row],[Hauptkörper - B1 - Lizenzierungs-pflichtig? (X=Ja)]])</f>
        <v/>
      </c>
      <c r="LK133" s="577" t="str">
        <f>IF(Table1[[#This Row],[Hauptkörper - B1 - Virgin Material]]="","",VLOOKUP(Table1[[#This Row],[Hauptkörper - B1 - Virgin Material]],'DD FD'!AJ:AK,2,FALSE))</f>
        <v/>
      </c>
      <c r="LL133" s="578" t="str">
        <f>IF(Table1[[#This Row],[Hauptkörper - B1 - Virgin Material Anteil (in %)]]="","",Table1[[#This Row],[Hauptkörper - B1 - Virgin Material Anteil (in %)]])</f>
        <v/>
      </c>
      <c r="LM133" s="577" t="str">
        <f>IF(Table1[[#This Row],[Hauptkörper - B1 - Recyceltes Material]]="","",VLOOKUP(Table1[[#This Row],[Hauptkörper - B1 - Recyceltes Material]],'DD FD'!AL:AM,2,FALSE))</f>
        <v/>
      </c>
      <c r="LN133" s="578" t="str">
        <f>IF(Table1[[#This Row],[Hauptkörper - B1 - Recyceltes Material Anteil (in %)]]="","",Table1[[#This Row],[Hauptkörper - B1 - Recyceltes Material Anteil (in %)]])</f>
        <v/>
      </c>
      <c r="LO133" s="579" t="str">
        <f>IF(Table1[[#This Row],[Hauptkörper - B1 - Beschichtung]]="","",VLOOKUP(Table1[[#This Row],[Hauptkörper - B1 - Beschichtung]],'DD FD'!AE:AF,2,FALSE))</f>
        <v/>
      </c>
      <c r="LP133" s="580" t="str">
        <f>IF(Table1[[#This Row],[Hauptkörper - B1 - Beschichtung Anteil (in %)]]="","",Table1[[#This Row],[Hauptkörper - B1 - Beschichtung Anteil (in %)]])</f>
        <v/>
      </c>
      <c r="LQ133" s="576" t="str">
        <f>IF(Table1[[#This Row],[Hauptkörper - B2 - Art]]="","",VLOOKUP(Table1[[#This Row],[Hauptkörper - B2 - Art]],'DD FD'!B:C,2,FALSE))</f>
        <v/>
      </c>
      <c r="LR133" s="577" t="str">
        <f>IF(Table1[[#This Row],[Hauptkörper - B2 - Fraktion]]="","",VLOOKUP(Table1[[#This Row],[Hauptkörper - B2 - Fraktion]],'DD FD'!H:J,3,FALSE))</f>
        <v/>
      </c>
      <c r="LS133" s="574" t="str">
        <f>IF(Table1[[#This Row],[Hauptkörper - B2 - Gewicht
(in G)]]="","",Table1[[#This Row],[Hauptkörper - B2 - Gewicht
(in G)]])</f>
        <v/>
      </c>
      <c r="LT133" s="574" t="str">
        <f>IF(Table1[[#This Row],[Hauptkörper - B2 - Lizenzierungs-pflichtig? (X=Ja)]]="","",Table1[[#This Row],[Hauptkörper - B2 - Lizenzierungs-pflichtig? (X=Ja)]])</f>
        <v/>
      </c>
      <c r="LU133" s="577" t="str">
        <f>IF(Table1[[#This Row],[Hauptkörper - B2 - Virgin Material]]="","",VLOOKUP(Table1[[#This Row],[Hauptkörper - B2 - Virgin Material]],'DD FD'!AJ:AK,2,FALSE))</f>
        <v/>
      </c>
      <c r="LV133" s="578" t="str">
        <f>IF(Table1[[#This Row],[Hauptkörper - B2 - Virgin Material Anteil (in %)]]="","",Table1[[#This Row],[Hauptkörper - B2 - Virgin Material Anteil (in %)]])</f>
        <v/>
      </c>
      <c r="LW133" s="577" t="str">
        <f>IF(Table1[[#This Row],[Hauptkörper - B2 - Recyceltes Material]]="","",VLOOKUP(Table1[[#This Row],[Hauptkörper - B2 - Recyceltes Material]],'DD FD'!AL:AM,2,FALSE))</f>
        <v/>
      </c>
      <c r="LX133" s="578" t="str">
        <f>IF(Table1[[#This Row],[Hauptkörper - B2 - Recyceltes Material Anteil (in %)]]="","",Table1[[#This Row],[Hauptkörper - B2 - Recyceltes Material Anteil (in %)]])</f>
        <v/>
      </c>
      <c r="LY133" s="577" t="str">
        <f>IF(Table1[[#This Row],[Hauptkörper - B2 - Beschichtung]]="","",VLOOKUP(Table1[[#This Row],[Hauptkörper - B2 - Beschichtung]],'DD FD'!AE:AF,2,FALSE))</f>
        <v/>
      </c>
      <c r="LZ133" s="580" t="str">
        <f>IF(Table1[[#This Row],[Hauptkörper - B2 - Beschichtung Anteil (in %)]]="","",Table1[[#This Row],[Hauptkörper - B2 - Beschichtung Anteil (in %)]])</f>
        <v/>
      </c>
      <c r="MA133" s="576" t="str">
        <f>IF(Table1[[#This Row],[Hauptkörper - B3 - Art]]="","",VLOOKUP(Table1[[#This Row],[Hauptkörper - B3 - Art]],'DD FD'!B:C,2,FALSE))</f>
        <v/>
      </c>
      <c r="MB133" s="577" t="str">
        <f>IF(Table1[[#This Row],[Hauptkörper - B3 - Fraktion]]="","",VLOOKUP(Table1[[#This Row],[Hauptkörper - B3 - Fraktion]],'DD FD'!H:J,3,FALSE))</f>
        <v/>
      </c>
      <c r="MC133" s="574" t="str">
        <f>IF(Table1[[#This Row],[Hauptkörper - B3 - Gewicht
(in G)]]="","",Table1[[#This Row],[Hauptkörper - B3 - Gewicht
(in G)]])</f>
        <v/>
      </c>
      <c r="MD133" s="574" t="str">
        <f>IF(Table1[[#This Row],[Hauptkörper - B3 - Lizenzierungs-pflichtig? (X=Ja)]]="","",Table1[[#This Row],[Hauptkörper - B3 - Lizenzierungs-pflichtig? (X=Ja)]])</f>
        <v/>
      </c>
      <c r="ME133" s="577" t="str">
        <f>IF(Table1[[#This Row],[Hauptkörper - B3 - Virgin Material]]="","",VLOOKUP(Table1[[#This Row],[Hauptkörper - B3 - Virgin Material]],'DD FD'!AJ:AK,2,FALSE))</f>
        <v/>
      </c>
      <c r="MF133" s="578" t="str">
        <f>IF(Table1[[#This Row],[Hauptkörper - B3 - Virgin Material Anteil (in %)]]="","",Table1[[#This Row],[Hauptkörper - B3 - Virgin Material Anteil (in %)]])</f>
        <v/>
      </c>
      <c r="MG133" s="577" t="str">
        <f>IF(Table1[[#This Row],[Hauptkörper - B3 - Recyceltes Material]]="","",VLOOKUP(Table1[[#This Row],[Hauptkörper - B3 - Recyceltes Material]],'DD FD'!AL:AM,2,FALSE))</f>
        <v/>
      </c>
      <c r="MH133" s="578" t="str">
        <f>IF(Table1[[#This Row],[Hauptkörper - B3 - Recyceltes Material Anteil (in %)]]="","",Table1[[#This Row],[Hauptkörper - B3 - Recyceltes Material Anteil (in %)]])</f>
        <v/>
      </c>
      <c r="MI133" s="577" t="str">
        <f>IF(Table1[[#This Row],[Hauptkörper - B3 - Beschichtung]]="","",VLOOKUP(Table1[[#This Row],[Hauptkörper - B3 - Beschichtung]],'DD FD'!AE:AF,2,FALSE))</f>
        <v/>
      </c>
      <c r="MJ133" s="580" t="str">
        <f>IF(Table1[[#This Row],[Hauptkörper - B3 - Beschichtung Anteil (in %)]]="","",Table1[[#This Row],[Hauptkörper - B3 - Beschichtung Anteil (in %)]])</f>
        <v/>
      </c>
      <c r="MK133" s="576" t="str">
        <f>IF(Table1[[#This Row],[Verschluss - B1 - Art]]="","",VLOOKUP(Table1[[#This Row],[Verschluss - B1 - Art]],'DD FD'!D:E,2,FALSE))</f>
        <v/>
      </c>
      <c r="ML133" s="577" t="str">
        <f>IF(Table1[[#This Row],[Verschluss - B1 - Fraktion]]="","",VLOOKUP(Table1[[#This Row],[Verschluss - B1 - Fraktion]],'DD FD'!H:J,3,FALSE))</f>
        <v/>
      </c>
      <c r="MM133" s="574" t="str">
        <f>IF(Table1[[#This Row],[Verschluss - B1 - Gewicht (in G)]]="","",Table1[[#This Row],[Verschluss - B1 - Gewicht (in G)]])</f>
        <v/>
      </c>
      <c r="MN133" s="574" t="str">
        <f>IF(Table1[[#This Row],[Verschluss - B1 - Lizenzierungs-pflichtig? (X=Ja)]]="","",Table1[[#This Row],[Verschluss - B1 - Lizenzierungs-pflichtig? (X=Ja)]])</f>
        <v/>
      </c>
      <c r="MO133" s="574" t="str">
        <f>IF(Table1[[#This Row],[Verschluss - B1 - Trennbar vom Hauptkörper? (X=Ja)]]="","",Table1[[#This Row],[Verschluss - B1 - Trennbar vom Hauptkörper? (X=Ja)]])</f>
        <v/>
      </c>
      <c r="MP133" s="577" t="str">
        <f>IF(Table1[[#This Row],[Verschluss - B1 - Virgin Material]]="","",VLOOKUP(Table1[[#This Row],[Verschluss - B1 - Virgin Material]],'DD FD'!AJ:AK,2,FALSE))</f>
        <v/>
      </c>
      <c r="MQ133" s="578" t="str">
        <f>IF(Table1[[#This Row],[Verschluss - B1 - Virgin Material Anteil (in %)]]="","",Table1[[#This Row],[Verschluss - B1 - Virgin Material Anteil (in %)]])</f>
        <v/>
      </c>
      <c r="MR133" s="577" t="str">
        <f>IF(Table1[[#This Row],[Verschluss - B1 - Recyceltes Material]]="","",VLOOKUP(Table1[[#This Row],[Verschluss - B1 - Recyceltes Material]],'DD FD'!AL:AM,2,FALSE))</f>
        <v/>
      </c>
      <c r="MS133" s="578" t="str">
        <f>IF(Table1[[#This Row],[Verschluss - B1 - Recyceltes Material Anteil (in %)]]="","",Table1[[#This Row],[Verschluss - B1 - Recyceltes Material Anteil (in %)]])</f>
        <v/>
      </c>
      <c r="MT133" s="577" t="str">
        <f>IF(Table1[[#This Row],[Verschluss - B1 - Beschichtung]]="","",VLOOKUP(Table1[[#This Row],[Verschluss - B1 - Beschichtung]],'DD FD'!AE:AF,2,FALSE))</f>
        <v/>
      </c>
      <c r="MU133" s="580" t="str">
        <f>IF(Table1[[#This Row],[Verschluss - B1 - Beschichtung Anteil (in %)]]="","",Table1[[#This Row],[Verschluss - B1 - Beschichtung Anteil (in %)]])</f>
        <v/>
      </c>
      <c r="MV133" s="576" t="str">
        <f>IF(Table1[[#This Row],[Verschluss - B2 - Art]]="","",VLOOKUP(Table1[[#This Row],[Verschluss - B2 - Art]],'DD FD'!D:E,2,FALSE))</f>
        <v/>
      </c>
      <c r="MW133" s="577" t="str">
        <f>IF(Table1[[#This Row],[Verschluss - B2 - Fraktion]]="","",VLOOKUP(Table1[[#This Row],[Verschluss - B2 - Fraktion]],'DD FD'!H:J,3,FALSE))</f>
        <v/>
      </c>
      <c r="MX133" s="574" t="str">
        <f>IF(Table1[[#This Row],[Verschluss - B2 - Gewicht (in G)]]="","",Table1[[#This Row],[Verschluss - B2 - Gewicht (in G)]])</f>
        <v/>
      </c>
      <c r="MY133" s="574" t="str">
        <f>IF(Table1[[#This Row],[Verschluss - B2 - Lizenzierungs-pflichtig? (X=Ja)]]="","",Table1[[#This Row],[Verschluss - B2 - Lizenzierungs-pflichtig? (X=Ja)]])</f>
        <v/>
      </c>
      <c r="MZ133" s="574" t="str">
        <f>IF(Table1[[#This Row],[Verschluss - B2 - Trennbar vom Hauptkörper? (X=Ja)]]="","",Table1[[#This Row],[Verschluss - B2 - Trennbar vom Hauptkörper? (X=Ja)]])</f>
        <v/>
      </c>
      <c r="NA133" s="577" t="str">
        <f>IF(Table1[[#This Row],[Verschluss - B2 - Virgin Material]]="","",VLOOKUP(Table1[[#This Row],[Verschluss - B2 - Virgin Material]],'DD FD'!AJ:AK,2,FALSE))</f>
        <v/>
      </c>
      <c r="NB133" s="578" t="str">
        <f>IF(Table1[[#This Row],[Verschluss - B2 - Virgin Material Anteil (in %)]]="","",Table1[[#This Row],[Verschluss - B2 - Virgin Material Anteil (in %)]])</f>
        <v/>
      </c>
      <c r="NC133" s="577" t="str">
        <f>IF(Table1[[#This Row],[Verschluss - B2 - Recyceltes Material]]="","",VLOOKUP(Table1[[#This Row],[Verschluss - B2 - Recyceltes Material]],'DD FD'!AL:AM,2,FALSE))</f>
        <v/>
      </c>
      <c r="ND133" s="578" t="str">
        <f>IF(Table1[[#This Row],[Verschluss - B2 - Recyceltes Material Anteil (in %)]]="","",Table1[[#This Row],[Verschluss - B2 - Recyceltes Material Anteil (in %)]])</f>
        <v/>
      </c>
      <c r="NE133" s="577" t="str">
        <f>IF(Table1[[#This Row],[Verschluss - B2 - Beschichtung]]="","",VLOOKUP(Table1[[#This Row],[Verschluss - B2 - Beschichtung]],'DD FD'!AE:AF,2,FALSE))</f>
        <v/>
      </c>
      <c r="NF133" s="580" t="str">
        <f>IF(Table1[[#This Row],[Verschluss - B2 - Beschichtung Anteil (in %)]]="","",Table1[[#This Row],[Verschluss - B2 - Beschichtung Anteil (in %)]])</f>
        <v/>
      </c>
      <c r="NG133" s="576" t="str">
        <f>IF(Table1[[#This Row],[Verschluss - B3 - Art]]="","",VLOOKUP(Table1[[#This Row],[Verschluss - B3 - Art]],'DD FD'!D:E,2,FALSE))</f>
        <v/>
      </c>
      <c r="NH133" s="577" t="str">
        <f>IF(Table1[[#This Row],[Verschluss - B3 - Fraktion]]="","",VLOOKUP(Table1[[#This Row],[Verschluss - B3 - Fraktion]],'DD FD'!H:J,3,FALSE))</f>
        <v/>
      </c>
      <c r="NI133" s="574" t="str">
        <f>IF(Table1[[#This Row],[Verschluss - B3 - Gewicht (in G)]]="","",Table1[[#This Row],[Verschluss - B3 - Gewicht (in G)]])</f>
        <v/>
      </c>
      <c r="NJ133" s="574" t="str">
        <f>IF(Table1[[#This Row],[Verschluss - B3 - Lizenzierungs-pflichtig? (X=Ja)]]="","",Table1[[#This Row],[Verschluss - B3 - Lizenzierungs-pflichtig? (X=Ja)]])</f>
        <v/>
      </c>
      <c r="NK133" s="574" t="str">
        <f>IF(Table1[[#This Row],[Verschluss - B3 - Trennbar vom Hauptkörper? (X=Ja)]]="","",Table1[[#This Row],[Verschluss - B3 - Trennbar vom Hauptkörper? (X=Ja)]])</f>
        <v/>
      </c>
      <c r="NL133" s="577" t="str">
        <f>IF(Table1[[#This Row],[Verschluss - B3 - Virgin Material]]="","",VLOOKUP(Table1[[#This Row],[Verschluss - B3 - Virgin Material]],'DD FD'!AJ:AK,2,FALSE))</f>
        <v/>
      </c>
      <c r="NM133" s="578" t="str">
        <f>IF(Table1[[#This Row],[Verschluss - B3 - Virgin Material Anteil (in %)]]="","",Table1[[#This Row],[Verschluss - B3 - Virgin Material Anteil (in %)]])</f>
        <v/>
      </c>
      <c r="NN133" s="577" t="str">
        <f>IF(Table1[[#This Row],[Verschluss - B3 - Recyceltes Material]]="","",VLOOKUP(Table1[[#This Row],[Verschluss - B3 - Recyceltes Material]],'DD FD'!AL:AM,2,FALSE))</f>
        <v/>
      </c>
      <c r="NO133" s="578" t="str">
        <f>IF(Table1[[#This Row],[Verschluss - B3 - Recyceltes Material Anteil (in %)]]="","",Table1[[#This Row],[Verschluss - B3 - Recyceltes Material Anteil (in %)]])</f>
        <v/>
      </c>
      <c r="NP133" s="577" t="str">
        <f>IF(Table1[[#This Row],[Verschluss - B3 - Beschichtung]]="","",VLOOKUP(Table1[[#This Row],[Verschluss - B3 - Beschichtung]],'DD FD'!AE:AF,2,FALSE))</f>
        <v/>
      </c>
      <c r="NQ133" s="580" t="str">
        <f>IF(Table1[[#This Row],[Verschluss - B3 - Beschichtung Anteil (in %)]]="","",Table1[[#This Row],[Verschluss - B3 - Beschichtung Anteil (in %)]])</f>
        <v/>
      </c>
      <c r="NR133" s="576" t="str">
        <f>IF(Table1[[#This Row],[Etikett - B1 - Art]]="","",VLOOKUP(Table1[[#This Row],[Etikett - B1 - Art]],'DD FD'!F:G,2,FALSE))</f>
        <v/>
      </c>
      <c r="NS133" s="577" t="str">
        <f>IF(Table1[[#This Row],[Etikett - B1 - Fraktion]]="","",VLOOKUP(Table1[[#This Row],[Etikett - B1 - Fraktion]],'DD FD'!H:J,3,FALSE))</f>
        <v/>
      </c>
      <c r="NT133" s="574" t="str">
        <f>IF(Table1[[#This Row],[Etikett - B1 - Gewicht (in G)]]="","",Table1[[#This Row],[Etikett - B1 - Gewicht (in G)]])</f>
        <v/>
      </c>
      <c r="NU133" s="574" t="str">
        <f>IF(Table1[[#This Row],[Etikett - B1 - Lizenzierungs-pflichtig? (X=Ja)]]="","",Table1[[#This Row],[Etikett - B1 - Lizenzierungs-pflichtig? (X=Ja)]])</f>
        <v/>
      </c>
      <c r="NV133" s="574" t="str">
        <f>IF(Table1[[#This Row],[Etikett - B1 - Trennbar vom Hauptkörper? (X=Ja)]]="","",Table1[[#This Row],[Etikett - B1 - Trennbar vom Hauptkörper? (X=Ja)]])</f>
        <v/>
      </c>
      <c r="NW133" s="577" t="str">
        <f>IF(Table1[[#This Row],[Etikett - B1 - Virgin Material]]="","",VLOOKUP(Table1[[#This Row],[Etikett - B1 - Virgin Material]],'DD FD'!AJ:AK,2,FALSE))</f>
        <v/>
      </c>
      <c r="NX133" s="578" t="str">
        <f>IF(Table1[[#This Row],[Etikett - B1 - Virgin Material Anteil (in %)]]="","",Table1[[#This Row],[Etikett - B1 - Virgin Material Anteil (in %)]])</f>
        <v/>
      </c>
      <c r="NY133" s="577" t="str">
        <f>IF(Table1[[#This Row],[Etikett - B1 - Recyceltes Material]]="","",VLOOKUP(Table1[[#This Row],[Etikett - B1 - Recyceltes Material]],'DD FD'!AL:AM,2,FALSE))</f>
        <v/>
      </c>
      <c r="NZ133" s="578" t="str">
        <f>IF(Table1[[#This Row],[Etikett - B1 - Recyceltes Material Anteil (in %)]]="","",Table1[[#This Row],[Etikett - B1 - Recyceltes Material Anteil (in %)]])</f>
        <v/>
      </c>
      <c r="OA133" s="577" t="str">
        <f>IF(Table1[[#This Row],[Etikett - B1 - Beschichtung]]="","",VLOOKUP(Table1[[#This Row],[Etikett - B1 - Beschichtung]],'DD FD'!AE:AF,2,FALSE))</f>
        <v/>
      </c>
      <c r="OB133" s="580" t="str">
        <f>IF(Table1[[#This Row],[Etikett - B1 - Beschichtung Anteil (in %)]]="","",Table1[[#This Row],[Etikett - B1 - Beschichtung Anteil (in %)]])</f>
        <v/>
      </c>
      <c r="OC133" s="576" t="str">
        <f>IF(Table1[[#This Row],[Etikett - B2 - Art]]="","",VLOOKUP(Table1[[#This Row],[Etikett - B2 - Art]],'DD FD'!F:G,2,FALSE))</f>
        <v/>
      </c>
      <c r="OD133" s="577" t="str">
        <f>IF(Table1[[#This Row],[Etikett - B2 - Fraktion]]="","",VLOOKUP(Table1[[#This Row],[Etikett - B2 - Fraktion]],'DD FD'!H:J,3,FALSE))</f>
        <v/>
      </c>
      <c r="OE133" s="574" t="str">
        <f>IF(Table1[[#This Row],[Etikett - B2 - Gewicht (in G)]]="","",Table1[[#This Row],[Etikett - B2 - Gewicht (in G)]])</f>
        <v/>
      </c>
      <c r="OF133" s="574" t="str">
        <f>IF(Table1[[#This Row],[Etikett - B2 - Lizenzierungs-pflichtig? (X=Ja)]]="","",Table1[[#This Row],[Etikett - B2 - Lizenzierungs-pflichtig? (X=Ja)]])</f>
        <v/>
      </c>
      <c r="OG133" s="574" t="str">
        <f>IF(Table1[[#This Row],[Etikett - B2 - Trennbar vom Hauptkörper? (X=Ja)]]="","",Table1[[#This Row],[Etikett - B2 - Trennbar vom Hauptkörper? (X=Ja)]])</f>
        <v/>
      </c>
      <c r="OH133" s="577" t="str">
        <f>IF(Table1[[#This Row],[Etikett - B2 - Virgin Material]]="","",VLOOKUP(Table1[[#This Row],[Etikett - B2 - Virgin Material]],'DD FD'!AJ:AK,2,FALSE))</f>
        <v/>
      </c>
      <c r="OI133" s="578" t="str">
        <f>IF(Table1[[#This Row],[Etikett - B2 - Virgin Material Anteil (in %)]]="","",Table1[[#This Row],[Etikett - B2 - Virgin Material Anteil (in %)]])</f>
        <v/>
      </c>
      <c r="OJ133" s="577" t="str">
        <f>IF(Table1[[#This Row],[Etikett - B2 - Recyceltes Material]]="","",VLOOKUP(Table1[[#This Row],[Etikett - B2 - Recyceltes Material]],'DD FD'!AL:AM,2,FALSE))</f>
        <v/>
      </c>
      <c r="OK133" s="578" t="str">
        <f>IF(Table1[[#This Row],[Etikett - B2 - Recyceltes Material Anteil (in %)]]="","",Table1[[#This Row],[Etikett - B2 - Recyceltes Material Anteil (in %)]])</f>
        <v/>
      </c>
      <c r="OL133" s="577" t="str">
        <f>IF(Table1[[#This Row],[Etikett - B2 - Beschichtung]]="","",VLOOKUP(Table1[[#This Row],[Etikett - B2 - Beschichtung]],'DD FD'!AE:AF,2,FALSE))</f>
        <v/>
      </c>
      <c r="OM133" s="580" t="str">
        <f>IF(Table1[[#This Row],[Etikett - B2 - Beschichtung Anteil (in %)]]="","",Table1[[#This Row],[Etikett - B2 - Beschichtung Anteil (in %)]])</f>
        <v/>
      </c>
      <c r="ON133" s="576" t="str">
        <f>IF(Table1[[#This Row],[Etikett - B3 - Art]]="","",VLOOKUP(Table1[[#This Row],[Etikett - B3 - Art]],'DD FD'!F:G,2,FALSE))</f>
        <v/>
      </c>
      <c r="OO133" s="577" t="str">
        <f>IF(Table1[[#This Row],[Etikett - B3 - Fraktion]]="","",VLOOKUP(Table1[[#This Row],[Etikett - B3 - Fraktion]],'DD FD'!H:J,3,FALSE))</f>
        <v/>
      </c>
      <c r="OP133" s="574" t="str">
        <f>IF(Table1[[#This Row],[Etikett - B3 - Gewicht (in G)]]="","",Table1[[#This Row],[Etikett - B3 - Gewicht (in G)]])</f>
        <v/>
      </c>
      <c r="OQ133" s="574" t="str">
        <f>IF(Table1[[#This Row],[Etikett - B3 - Lizenzierungs-pflichtig? (X=Ja)]]="","",Table1[[#This Row],[Etikett - B3 - Lizenzierungs-pflichtig? (X=Ja)]])</f>
        <v/>
      </c>
      <c r="OR133" s="574" t="str">
        <f>IF(Table1[[#This Row],[Etikett - B3 - Trennbar vom Hauptkörper? (X=Ja)]]="","",Table1[[#This Row],[Etikett - B3 - Trennbar vom Hauptkörper? (X=Ja)]])</f>
        <v/>
      </c>
      <c r="OS133" s="577" t="str">
        <f>IF(Table1[[#This Row],[Etikett - B3 - Virgin Material]]="","",VLOOKUP(Table1[[#This Row],[Etikett - B3 - Virgin Material]],'DD FD'!AJ:AK,2,FALSE))</f>
        <v/>
      </c>
      <c r="OT133" s="578" t="str">
        <f>IF(Table1[[#This Row],[Etikett - B3 - Virgin Material Anteil (in %)]]="","",Table1[[#This Row],[Etikett - B3 - Virgin Material Anteil (in %)]])</f>
        <v/>
      </c>
      <c r="OU133" s="577" t="str">
        <f>IF(Table1[[#This Row],[Etikett - B3 - Recyceltes Material]]="","",VLOOKUP(Table1[[#This Row],[Etikett - B3 - Recyceltes Material]],'DD FD'!AL:AM,2,FALSE))</f>
        <v/>
      </c>
      <c r="OV133" s="578" t="str">
        <f>IF(Table1[[#This Row],[Etikett - B3 - Recyceltes Material Anteil (in %)]]="","",Table1[[#This Row],[Etikett - B3 - Recyceltes Material Anteil (in %)]])</f>
        <v/>
      </c>
      <c r="OW133" s="577" t="str">
        <f>IF(Table1[[#This Row],[Etikett - B3 - Beschichtung]]="","",VLOOKUP(Table1[[#This Row],[Etikett - B3 - Beschichtung]],'DD FD'!AE:AF,2,FALSE))</f>
        <v/>
      </c>
      <c r="OX133" s="613" t="str">
        <f>IF(Table1[[#This Row],[Etikett - B3 - Beschichtung Anteil (in %)]]="","",Table1[[#This Row],[Etikett - B3 - Beschichtung Anteil (in %)]])</f>
        <v/>
      </c>
      <c r="OY133" s="618">
        <f>ROUNDUP(SUM(
IF(AND(LH133='DD FD'!$J$7,LJ133='DD FD'!$AI$3),LI133,0),
IF(AND(LR133='DD FD'!$J$7,LT133='DD FD'!$AI$3),LS133,0),
IF(AND(MB133='DD FD'!$J$7,MD133='DD FD'!$AI$3),MC133,0),
IF(AND(ML133='DD FD'!$J$7,MN133='DD FD'!$AI$3),MM133,0),
IF(AND(MW133='DD FD'!$J$7,MY133='DD FD'!$AI$3),MX133,0),
IF(AND(NH133='DD FD'!$J$7,NJ133='DD FD'!$AI$3),NI133,0),
IF(AND(NS133='DD FD'!$J$7,NU133='DD FD'!$AI$3),NT133,0),
IF(AND(OD133='DD FD'!$J$7,OF133='DD FD'!$AI$3),OE133,0),
IF(AND(OO133='DD FD'!$J$7,OQ133='DD FD'!$AI$3),OP133,0),
),2)</f>
        <v>0</v>
      </c>
      <c r="OZ133" s="617">
        <f>ROUNDUP(SUM(
IF(AND(LH133='DD FD'!$J$6,LJ133='DD FD'!$AI$3),LI133,0),
IF(AND(LR133='DD FD'!$J$6,LT133='DD FD'!$AI$3),LS133,0),
IF(AND(MB133='DD FD'!$J$6,MD133='DD FD'!$AI$3),MC133,0),
IF(AND(ML133='DD FD'!$J$6,MN133='DD FD'!$AI$3),MM133,0),
IF(AND(MW133='DD FD'!$J$6,MY133='DD FD'!$AI$3),MX133,0),
IF(AND(NH133='DD FD'!$J$6,NJ133='DD FD'!$AI$3),NI133,0),
IF(AND(NS133='DD FD'!$J$6,NU133='DD FD'!$AI$3),NT133,0),
IF(AND(OD133='DD FD'!$J$6,OF133='DD FD'!$AI$3),OE133,0),
IF(AND(OO133='DD FD'!$J$6,OQ133='DD FD'!$AI$3),OP133,0),
),2)</f>
        <v>0</v>
      </c>
      <c r="PA133" s="617">
        <f>ROUNDUP(SUM(
IF(AND(LH133='DD FD'!$J$10,LJ133='DD FD'!$AI$3),LI133,0),
IF(AND(LR133='DD FD'!$J$10,LT133='DD FD'!$AI$3),LS133,0),
IF(AND(MB133='DD FD'!$J$10,MD133='DD FD'!$AI$3),MC133,0),
IF(AND(ML133='DD FD'!$J$10,MN133='DD FD'!$AI$3),MM133,0),
IF(AND(MW133='DD FD'!$J$10,MY133='DD FD'!$AI$3),MX133,0),
IF(AND(NH133='DD FD'!$J$10,NJ133='DD FD'!$AI$3),NI133,0),
IF(AND(NS133='DD FD'!$J$10,NU133='DD FD'!$AI$3),NT133,0),
IF(AND(OD133='DD FD'!$J$10,OF133='DD FD'!$AI$3),OE133,0),
IF(AND(OO133='DD FD'!$J$10,OQ133='DD FD'!$AI$3),OP133,0),
),2)</f>
        <v>0</v>
      </c>
      <c r="PB133" s="617">
        <f>ROUNDUP(SUM(
IF(AND(LH133='DD FD'!$J$8,LJ133='DD FD'!$AI$3),LI133,0),
IF(AND(LR133='DD FD'!$J$8,LT133='DD FD'!$AI$3),LS133,0),
IF(AND(MB133='DD FD'!$J$8,MD133='DD FD'!$AI$3),MC133,0),
IF(AND(ML133='DD FD'!$J$8,MN133='DD FD'!$AI$3),MM133,0),
IF(AND(MW133='DD FD'!$J$8,MY133='DD FD'!$AI$3),MX133,0),
IF(AND(NH133='DD FD'!$J$8,NJ133='DD FD'!$AI$3),NI133,0),
IF(AND(NS133='DD FD'!$J$8,NU133='DD FD'!$AI$3),NT133,0),
IF(AND(OD133='DD FD'!$J$8,OF133='DD FD'!$AI$3),OE133,0),
IF(AND(OO133='DD FD'!$J$8,OQ133='DD FD'!$AI$3),OP133,0),
),2)</f>
        <v>0</v>
      </c>
      <c r="PC133" s="617">
        <f>ROUNDUP(SUM(
IF(AND(LH133='DD FD'!$J$5,LJ133='DD FD'!$AI$3),LI133,0),
IF(AND(LR133='DD FD'!$J$5,LT133='DD FD'!$AI$3),LS133,0),
IF(AND(MB133='DD FD'!$J$5,MD133='DD FD'!$AI$3),MC133,0),
IF(AND(ML133='DD FD'!$J$5,MN133='DD FD'!$AI$3),MM133,0),
IF(AND(MW133='DD FD'!$J$5,MY133='DD FD'!$AI$3),MX133,0),
IF(AND(NH133='DD FD'!$J$5,NJ133='DD FD'!$AI$3),NI133,0),
IF(AND(NS133='DD FD'!$J$5,NU133='DD FD'!$AI$3),NT133,0),
IF(AND(OD133='DD FD'!$J$5,OF133='DD FD'!$AI$3),OE133,0),
IF(AND(OO133='DD FD'!$J$5,OQ133='DD FD'!$AI$3),OP133,0),
),2)</f>
        <v>0</v>
      </c>
      <c r="PD133" s="617">
        <f>ROUNDUP(SUM(
IF(AND(LH133='DD FD'!$J$9,LJ133='DD FD'!$AI$3),LI133,0),
IF(AND(LR133='DD FD'!$J$9,LT133='DD FD'!$AI$3),LS133,0),
IF(AND(MB133='DD FD'!$J$9,MD133='DD FD'!$AI$3),MC133,0),
IF(AND(ML133='DD FD'!$J$9,MN133='DD FD'!$AI$3),MM133,0),
IF(AND(MW133='DD FD'!$J$9,MY133='DD FD'!$AI$3),MX133,0),
IF(AND(NH133='DD FD'!$J$9,NJ133='DD FD'!$AI$3),NI133,0),
IF(AND(NS133='DD FD'!$J$9,NU133='DD FD'!$AI$3),NT133,0),
IF(AND(OD133='DD FD'!$J$9,OF133='DD FD'!$AI$3),OE133,0),
IF(AND(OO133='DD FD'!$J$9,OQ133='DD FD'!$AI$3),OP133,0),
),2)</f>
        <v>0</v>
      </c>
      <c r="PE133" s="617">
        <f>ROUNDUP(SUM(
IF(AND(LH133='DD FD'!$J$4,LJ133='DD FD'!$AI$3),LI133,0),
IF(AND(LR133='DD FD'!$J$4,LT133='DD FD'!$AI$3),LS133,0),
IF(AND(MB133='DD FD'!$J$4,MD133='DD FD'!$AI$3),MC133,0),
IF(AND(ML133='DD FD'!$J$4,MN133='DD FD'!$AI$3),MM133,0),
IF(AND(MW133='DD FD'!$J$4,MY133='DD FD'!$AI$3),MX133,0),
IF(AND(NH133='DD FD'!$J$4,NJ133='DD FD'!$AI$3),NI133,0),
IF(AND(NS133='DD FD'!$J$4,NU133='DD FD'!$AI$3),NT133,0),
IF(AND(OD133='DD FD'!$J$4,OF133='DD FD'!$AI$3),OE133,0),
IF(AND(OO133='DD FD'!$J$4,OQ133='DD FD'!$AI$3),OP133,0),
),2)</f>
        <v>0</v>
      </c>
      <c r="PF133" s="619">
        <f>ROUNDUP(SUM(
IF(AND(LH133='DD FD'!$J$11,LJ133='DD FD'!$AI$3),LI133,0),
IF(AND(LR133='DD FD'!$J$11,LT133='DD FD'!$AI$3),LS133,0),
IF(AND(MB133='DD FD'!$J$11,MD133='DD FD'!$AI$3),MC133,0),
IF(AND(ML133='DD FD'!$J$11,MN133='DD FD'!$AI$3),MM133,0),
IF(AND(MW133='DD FD'!$J$11,MY133='DD FD'!$AI$3),MX133,0),
IF(AND(NH133='DD FD'!$J$11,NJ133='DD FD'!$AI$3),NI133,0),
IF(AND(NS133='DD FD'!$J$11,NU133='DD FD'!$AI$3),NT133,0),
IF(AND(OD133='DD FD'!$J$11,OF133='DD FD'!$AI$3),OE133,0),
IF(AND(OO133='DD FD'!$J$11,OQ133='DD FD'!$AI$3),OP133,0),
),2)</f>
        <v>0</v>
      </c>
    </row>
    <row r="134" spans="1:422">
      <c r="A134" s="806"/>
      <c r="B134" s="934"/>
      <c r="C134" s="247"/>
      <c r="D134" s="842"/>
      <c r="E134" s="247"/>
      <c r="F134" s="158"/>
      <c r="G134" s="710"/>
      <c r="H134" s="712"/>
      <c r="I134" s="936"/>
      <c r="J134" s="803"/>
      <c r="K134" s="150"/>
      <c r="L134" s="146" t="str">
        <f t="shared" si="54"/>
        <v/>
      </c>
      <c r="M134" s="501" t="str">
        <f t="shared" ref="M134:M197" si="71">IF(L134="30","x","")</f>
        <v/>
      </c>
      <c r="N134" s="504"/>
      <c r="O134" s="113" t="str">
        <f t="shared" ref="O134:O197" si="72">IF(L134&lt;&gt;"","ZIDE","")</f>
        <v/>
      </c>
      <c r="P134" s="114" t="str">
        <f t="shared" si="55"/>
        <v/>
      </c>
      <c r="Q134" s="152"/>
      <c r="R134" s="152"/>
      <c r="S134" s="115" t="str">
        <f t="shared" ref="S134:S197" si="73">IF(L134&lt;&gt;"",$S$4,"")</f>
        <v/>
      </c>
      <c r="T134" s="159"/>
      <c r="U134" s="159"/>
      <c r="V134" s="157"/>
      <c r="W134" s="157"/>
      <c r="X134" s="157"/>
      <c r="Y134" s="772"/>
      <c r="Z134" s="158"/>
      <c r="AA134" s="144"/>
      <c r="AB134" s="112"/>
      <c r="AC134" s="153"/>
      <c r="AD134" s="153"/>
      <c r="AE134" s="153"/>
      <c r="AF134" s="153"/>
      <c r="AG134" s="153"/>
      <c r="AH134" s="153"/>
      <c r="AI134" s="152"/>
      <c r="AJ134" s="158"/>
      <c r="AK134" s="158"/>
      <c r="AL134" s="158"/>
      <c r="AM134" s="116" t="str">
        <f t="shared" ref="AM134:AM197" si="74">IF(L134&lt;&gt;"",$AM$4,"")</f>
        <v/>
      </c>
      <c r="AN134" s="116" t="str">
        <f t="shared" ref="AN134:AN197" si="75">IF(L134&lt;&gt;"",$AN$4,"")</f>
        <v/>
      </c>
      <c r="AO134" s="324"/>
      <c r="AP134" s="503"/>
      <c r="AQ134" s="487" t="str">
        <f t="shared" ref="AQ134:AQ197" si="76">IF(L134&lt;&gt;"","ST","")</f>
        <v/>
      </c>
      <c r="AR134" s="113" t="str">
        <f t="shared" si="56"/>
        <v/>
      </c>
      <c r="AS134" s="113" t="str">
        <f t="shared" si="57"/>
        <v/>
      </c>
      <c r="AT134" s="113" t="str">
        <f t="shared" si="58"/>
        <v/>
      </c>
      <c r="AU134" s="113" t="str">
        <f t="shared" si="59"/>
        <v/>
      </c>
      <c r="AV134" s="159"/>
      <c r="AW134" s="157"/>
      <c r="AX134" s="157"/>
      <c r="AY134" s="157"/>
      <c r="AZ134" s="157"/>
      <c r="BA134" s="116" t="str">
        <f t="shared" si="60"/>
        <v/>
      </c>
      <c r="BB134" s="316"/>
      <c r="BC134" s="116" t="str">
        <f t="shared" si="61"/>
        <v/>
      </c>
      <c r="BD134" s="133" t="str">
        <f t="shared" si="62"/>
        <v/>
      </c>
      <c r="BE134" s="157"/>
      <c r="BF134" s="1180"/>
      <c r="BG134" s="1180"/>
      <c r="BH134" s="158"/>
      <c r="BI134" s="490"/>
      <c r="BJ134" s="514" t="str">
        <f t="shared" ref="BJ134:BJ197" si="77">IF(BK134&lt;&gt;"","K01","")</f>
        <v/>
      </c>
      <c r="BK134" s="789"/>
      <c r="BL134" s="116" t="str">
        <f t="shared" ref="BL134:BL197" si="78">IF(BK134&lt;&gt;"","ST","")</f>
        <v/>
      </c>
      <c r="BM134" s="144"/>
      <c r="BN134" s="144"/>
      <c r="BO134" s="144"/>
      <c r="BP134" s="790"/>
      <c r="BQ134" s="790"/>
      <c r="BR134" s="790"/>
      <c r="BS134" s="116" t="str">
        <f t="shared" si="63"/>
        <v/>
      </c>
      <c r="BT134" s="790"/>
      <c r="BU134" s="808" t="str">
        <f t="shared" si="64"/>
        <v/>
      </c>
      <c r="BV134" s="791"/>
      <c r="BW134" s="144"/>
      <c r="BX134" s="20"/>
      <c r="BY134" s="20"/>
      <c r="BZ134" s="20"/>
      <c r="CA134" s="792"/>
      <c r="CB134" s="1201"/>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782" t="str">
        <f t="shared" ref="ED134:ED197" si="79">IF(EE134&lt;&gt;"","P01","")</f>
        <v/>
      </c>
      <c r="EE134" s="519"/>
      <c r="EF134" s="793"/>
      <c r="EG134" s="519"/>
      <c r="EH134" s="794"/>
      <c r="EI134" s="790"/>
      <c r="EJ134" s="794"/>
      <c r="EK134" s="794"/>
      <c r="EL134" s="790"/>
      <c r="EM134" s="790"/>
      <c r="EN134" s="790"/>
      <c r="EO134" s="112" t="str">
        <f t="shared" si="65"/>
        <v/>
      </c>
      <c r="EP134" s="790"/>
      <c r="EQ134" s="488" t="str">
        <f t="shared" si="66"/>
        <v/>
      </c>
      <c r="ER134" s="1100"/>
      <c r="ES134" s="1099" t="str">
        <f t="shared" ref="ES134:ES197" si="80">IF(EE134&lt;&gt;"","ZD","")</f>
        <v/>
      </c>
      <c r="ET134" s="525"/>
      <c r="EU134" s="148"/>
      <c r="EV134" s="148"/>
      <c r="EW134" s="148"/>
      <c r="EX134" s="148"/>
      <c r="EY134" s="148"/>
      <c r="EZ134" s="148"/>
      <c r="FA134" s="148"/>
      <c r="FB134" s="148"/>
      <c r="FC134" s="148"/>
      <c r="FD134" s="148"/>
      <c r="FE134" s="148"/>
      <c r="FF134" s="148"/>
      <c r="FG134" s="148"/>
      <c r="FH134" s="148"/>
      <c r="FI134" s="528"/>
      <c r="FJ134" s="513" t="str">
        <f t="shared" si="67"/>
        <v/>
      </c>
      <c r="FK134" s="158"/>
      <c r="FL134" s="850"/>
      <c r="FM134" s="850"/>
      <c r="FN134" s="850"/>
      <c r="FO134" s="850"/>
      <c r="FP134" s="850"/>
      <c r="FQ134" s="850"/>
      <c r="FR134" s="157"/>
      <c r="FS134" s="143"/>
      <c r="FT134" s="143"/>
      <c r="FU134" s="847" t="str">
        <f t="shared" si="68"/>
        <v/>
      </c>
      <c r="FV134" s="555"/>
      <c r="FW134" s="523" t="str">
        <f>IF(Table1[[#This Row],[Nonfood Inhaltstoffe - Komponente]]="","",VLOOKUP(Table1[[#This Row],[Nonfood Inhaltstoffe - Komponente]],'Dropdown Auswahl'!BJ:BK,2,FALSE))</f>
        <v/>
      </c>
      <c r="FX134" s="1013"/>
      <c r="FY134" s="1011" t="str">
        <f t="shared" si="69"/>
        <v/>
      </c>
      <c r="FZ134" s="152"/>
      <c r="GA134" s="152"/>
      <c r="GB134" s="152"/>
      <c r="GC134" s="529" t="str">
        <f t="shared" si="70"/>
        <v/>
      </c>
      <c r="GG134" s="21"/>
      <c r="GH134" s="21"/>
      <c r="GI134" s="1019"/>
      <c r="GJ134" s="1016" t="str">
        <f>IF(Table1[[#This Row],[Global Trade Item Number (GTIN)]]="","",Table1[[#This Row],[Global Trade Item Number (GTIN)]])</f>
        <v/>
      </c>
      <c r="GK134" s="555" t="str">
        <f>IF(Table1[[#This Row],[WAWI-Nr./ Kreditoren-Nummer
(ASDV)]]&lt;&gt;"",Table1[[#This Row],[WAWI-Nr./ Kreditoren-Nummer
(ASDV)]],"")</f>
        <v/>
      </c>
      <c r="GL134" s="165"/>
      <c r="GM134" s="165"/>
      <c r="GN134" s="165"/>
      <c r="GO134" s="485"/>
      <c r="GP134" s="534"/>
      <c r="GQ134" s="533"/>
      <c r="GR134" s="486"/>
      <c r="GS134" s="486"/>
      <c r="GT134" s="486"/>
      <c r="GU134" s="486"/>
      <c r="GV134" s="486"/>
      <c r="GW134" s="542"/>
      <c r="GX134" s="538"/>
      <c r="GY134" s="144"/>
      <c r="GZ134" s="480"/>
      <c r="HA134" s="158"/>
      <c r="HB134" s="480"/>
      <c r="HC134" s="480"/>
      <c r="HD134" s="480"/>
      <c r="HE134" s="480"/>
      <c r="HF134" s="480"/>
      <c r="HG134" s="480"/>
      <c r="HH134" s="538"/>
      <c r="HI134" s="480"/>
      <c r="HJ134" s="480"/>
      <c r="HK134" s="480"/>
      <c r="HL134" s="480"/>
      <c r="HM134" s="480"/>
      <c r="HN134" s="480"/>
      <c r="HO134" s="480"/>
      <c r="HP134" s="480"/>
      <c r="HQ134" s="480"/>
      <c r="HR134" s="538"/>
      <c r="HS134" s="480"/>
      <c r="HT134" s="480"/>
      <c r="HU134" s="480"/>
      <c r="HV134" s="480"/>
      <c r="HW134" s="480"/>
      <c r="HX134" s="480"/>
      <c r="HY134" s="480"/>
      <c r="HZ134" s="480"/>
      <c r="IA134" s="480"/>
      <c r="IB134" s="538"/>
      <c r="IC134" s="480"/>
      <c r="ID134" s="480"/>
      <c r="IE134" s="480"/>
      <c r="IF134" s="480"/>
      <c r="IG134" s="480"/>
      <c r="IH134" s="480"/>
      <c r="II134" s="480"/>
      <c r="IJ134" s="480"/>
      <c r="IK134" s="480"/>
      <c r="IL134" s="480"/>
      <c r="IM134" s="538"/>
      <c r="IN134" s="480"/>
      <c r="IO134" s="480"/>
      <c r="IP134" s="480"/>
      <c r="IQ134" s="480"/>
      <c r="IR134" s="480"/>
      <c r="IS134" s="480"/>
      <c r="IT134" s="480"/>
      <c r="IU134" s="480"/>
      <c r="IV134" s="480"/>
      <c r="IW134" s="480"/>
      <c r="IX134" s="538"/>
      <c r="IY134" s="480"/>
      <c r="IZ134" s="480"/>
      <c r="JA134" s="480"/>
      <c r="JB134" s="480"/>
      <c r="JC134" s="480"/>
      <c r="JD134" s="480"/>
      <c r="JE134" s="480"/>
      <c r="JF134" s="480"/>
      <c r="JG134" s="480"/>
      <c r="JH134" s="480"/>
      <c r="JI134" s="538"/>
      <c r="JJ134" s="480"/>
      <c r="JK134" s="480"/>
      <c r="JL134" s="480"/>
      <c r="JM134" s="480"/>
      <c r="JN134" s="480"/>
      <c r="JO134" s="480"/>
      <c r="JP134" s="480"/>
      <c r="JQ134" s="480"/>
      <c r="JR134" s="480"/>
      <c r="JS134" s="590"/>
      <c r="JT134" s="538"/>
      <c r="JU134" s="480"/>
      <c r="JV134" s="480"/>
      <c r="JW134" s="480"/>
      <c r="JX134" s="480"/>
      <c r="JY134" s="480"/>
      <c r="JZ134" s="480"/>
      <c r="KA134" s="480"/>
      <c r="KB134" s="480"/>
      <c r="KC134" s="480"/>
      <c r="KD134" s="480"/>
      <c r="KE134" s="538"/>
      <c r="KF134" s="480"/>
      <c r="KG134" s="480"/>
      <c r="KH134" s="480"/>
      <c r="KI134" s="480"/>
      <c r="KJ134" s="480"/>
      <c r="KK134" s="480"/>
      <c r="KL134" s="480"/>
      <c r="KM134" s="480"/>
      <c r="KN134" s="480"/>
      <c r="KO134" s="480"/>
      <c r="KR134" s="568" t="str">
        <f>IF(Table1[[#This Row],[GTIN]]&lt;&gt;"",Table1[[#This Row],[GTIN]],"")</f>
        <v/>
      </c>
      <c r="KS134" s="569" t="str">
        <f>Table1[[#This Row],[Kreditor]]</f>
        <v/>
      </c>
      <c r="KT134" s="570" t="str">
        <f>IF(Table1[[#This Row],[Gültig ab (Datum)]]&lt;&gt;"",Table1[[#This Row],[Gültig ab (Datum)]],"")</f>
        <v/>
      </c>
      <c r="KU134" s="570"/>
      <c r="KV134" s="583" t="str">
        <f>IF(Table1[[#This Row],[Artikel verpackt? 
(X=Ja)]]="","",Table1[[#This Row],[Artikel verpackt? 
(X=Ja)]])</f>
        <v/>
      </c>
      <c r="KW134" s="571" t="str">
        <f>IF(Table1[[#This Row],[Verpackung recyclingfähig?
(X=Ja)]]="","",Table1[[#This Row],[Verpackung recyclingfähig?
(X=Ja)]])</f>
        <v/>
      </c>
      <c r="KX134" s="572"/>
      <c r="KY134" s="573"/>
      <c r="KZ134" s="574"/>
      <c r="LA134" s="574"/>
      <c r="LB134" s="574"/>
      <c r="LC134" s="574"/>
      <c r="LD134" s="574"/>
      <c r="LE134" s="574"/>
      <c r="LF134" s="575"/>
      <c r="LG134" s="576" t="str">
        <f>IF(Table1[[#This Row],[Hauptkörper - B1 - Art]]="","",VLOOKUP(Table1[[#This Row],[Hauptkörper - B1 - Art]],'DD FD'!B:C,2,FALSE))</f>
        <v/>
      </c>
      <c r="LH134" s="577" t="str">
        <f>IF(Table1[[#This Row],[Hauptkörper - B1 - Fraktion]]="","",VLOOKUP(Table1[[#This Row],[Hauptkörper - B1 - Fraktion]],'DD FD'!H:J,3,FALSE))</f>
        <v/>
      </c>
      <c r="LI134" s="574" t="str">
        <f>IF(Table1[[#This Row],[Hauptkörper - B1 - Gewicht
(in G)]]="","",Table1[[#This Row],[Hauptkörper - B1 - Gewicht
(in G)]])</f>
        <v/>
      </c>
      <c r="LJ134" s="574" t="str">
        <f>IF(Table1[[#This Row],[Hauptkörper - B1 - Lizenzierungs-pflichtig? (X=Ja)]]="","",Table1[[#This Row],[Hauptkörper - B1 - Lizenzierungs-pflichtig? (X=Ja)]])</f>
        <v/>
      </c>
      <c r="LK134" s="577" t="str">
        <f>IF(Table1[[#This Row],[Hauptkörper - B1 - Virgin Material]]="","",VLOOKUP(Table1[[#This Row],[Hauptkörper - B1 - Virgin Material]],'DD FD'!AJ:AK,2,FALSE))</f>
        <v/>
      </c>
      <c r="LL134" s="578" t="str">
        <f>IF(Table1[[#This Row],[Hauptkörper - B1 - Virgin Material Anteil (in %)]]="","",Table1[[#This Row],[Hauptkörper - B1 - Virgin Material Anteil (in %)]])</f>
        <v/>
      </c>
      <c r="LM134" s="577" t="str">
        <f>IF(Table1[[#This Row],[Hauptkörper - B1 - Recyceltes Material]]="","",VLOOKUP(Table1[[#This Row],[Hauptkörper - B1 - Recyceltes Material]],'DD FD'!AL:AM,2,FALSE))</f>
        <v/>
      </c>
      <c r="LN134" s="578" t="str">
        <f>IF(Table1[[#This Row],[Hauptkörper - B1 - Recyceltes Material Anteil (in %)]]="","",Table1[[#This Row],[Hauptkörper - B1 - Recyceltes Material Anteil (in %)]])</f>
        <v/>
      </c>
      <c r="LO134" s="579" t="str">
        <f>IF(Table1[[#This Row],[Hauptkörper - B1 - Beschichtung]]="","",VLOOKUP(Table1[[#This Row],[Hauptkörper - B1 - Beschichtung]],'DD FD'!AE:AF,2,FALSE))</f>
        <v/>
      </c>
      <c r="LP134" s="580" t="str">
        <f>IF(Table1[[#This Row],[Hauptkörper - B1 - Beschichtung Anteil (in %)]]="","",Table1[[#This Row],[Hauptkörper - B1 - Beschichtung Anteil (in %)]])</f>
        <v/>
      </c>
      <c r="LQ134" s="576" t="str">
        <f>IF(Table1[[#This Row],[Hauptkörper - B2 - Art]]="","",VLOOKUP(Table1[[#This Row],[Hauptkörper - B2 - Art]],'DD FD'!B:C,2,FALSE))</f>
        <v/>
      </c>
      <c r="LR134" s="577" t="str">
        <f>IF(Table1[[#This Row],[Hauptkörper - B2 - Fraktion]]="","",VLOOKUP(Table1[[#This Row],[Hauptkörper - B2 - Fraktion]],'DD FD'!H:J,3,FALSE))</f>
        <v/>
      </c>
      <c r="LS134" s="574" t="str">
        <f>IF(Table1[[#This Row],[Hauptkörper - B2 - Gewicht
(in G)]]="","",Table1[[#This Row],[Hauptkörper - B2 - Gewicht
(in G)]])</f>
        <v/>
      </c>
      <c r="LT134" s="574" t="str">
        <f>IF(Table1[[#This Row],[Hauptkörper - B2 - Lizenzierungs-pflichtig? (X=Ja)]]="","",Table1[[#This Row],[Hauptkörper - B2 - Lizenzierungs-pflichtig? (X=Ja)]])</f>
        <v/>
      </c>
      <c r="LU134" s="577" t="str">
        <f>IF(Table1[[#This Row],[Hauptkörper - B2 - Virgin Material]]="","",VLOOKUP(Table1[[#This Row],[Hauptkörper - B2 - Virgin Material]],'DD FD'!AJ:AK,2,FALSE))</f>
        <v/>
      </c>
      <c r="LV134" s="578" t="str">
        <f>IF(Table1[[#This Row],[Hauptkörper - B2 - Virgin Material Anteil (in %)]]="","",Table1[[#This Row],[Hauptkörper - B2 - Virgin Material Anteil (in %)]])</f>
        <v/>
      </c>
      <c r="LW134" s="577" t="str">
        <f>IF(Table1[[#This Row],[Hauptkörper - B2 - Recyceltes Material]]="","",VLOOKUP(Table1[[#This Row],[Hauptkörper - B2 - Recyceltes Material]],'DD FD'!AL:AM,2,FALSE))</f>
        <v/>
      </c>
      <c r="LX134" s="578" t="str">
        <f>IF(Table1[[#This Row],[Hauptkörper - B2 - Recyceltes Material Anteil (in %)]]="","",Table1[[#This Row],[Hauptkörper - B2 - Recyceltes Material Anteil (in %)]])</f>
        <v/>
      </c>
      <c r="LY134" s="577" t="str">
        <f>IF(Table1[[#This Row],[Hauptkörper - B2 - Beschichtung]]="","",VLOOKUP(Table1[[#This Row],[Hauptkörper - B2 - Beschichtung]],'DD FD'!AE:AF,2,FALSE))</f>
        <v/>
      </c>
      <c r="LZ134" s="580" t="str">
        <f>IF(Table1[[#This Row],[Hauptkörper - B2 - Beschichtung Anteil (in %)]]="","",Table1[[#This Row],[Hauptkörper - B2 - Beschichtung Anteil (in %)]])</f>
        <v/>
      </c>
      <c r="MA134" s="576" t="str">
        <f>IF(Table1[[#This Row],[Hauptkörper - B3 - Art]]="","",VLOOKUP(Table1[[#This Row],[Hauptkörper - B3 - Art]],'DD FD'!B:C,2,FALSE))</f>
        <v/>
      </c>
      <c r="MB134" s="577" t="str">
        <f>IF(Table1[[#This Row],[Hauptkörper - B3 - Fraktion]]="","",VLOOKUP(Table1[[#This Row],[Hauptkörper - B3 - Fraktion]],'DD FD'!H:J,3,FALSE))</f>
        <v/>
      </c>
      <c r="MC134" s="574" t="str">
        <f>IF(Table1[[#This Row],[Hauptkörper - B3 - Gewicht
(in G)]]="","",Table1[[#This Row],[Hauptkörper - B3 - Gewicht
(in G)]])</f>
        <v/>
      </c>
      <c r="MD134" s="574" t="str">
        <f>IF(Table1[[#This Row],[Hauptkörper - B3 - Lizenzierungs-pflichtig? (X=Ja)]]="","",Table1[[#This Row],[Hauptkörper - B3 - Lizenzierungs-pflichtig? (X=Ja)]])</f>
        <v/>
      </c>
      <c r="ME134" s="577" t="str">
        <f>IF(Table1[[#This Row],[Hauptkörper - B3 - Virgin Material]]="","",VLOOKUP(Table1[[#This Row],[Hauptkörper - B3 - Virgin Material]],'DD FD'!AJ:AK,2,FALSE))</f>
        <v/>
      </c>
      <c r="MF134" s="578" t="str">
        <f>IF(Table1[[#This Row],[Hauptkörper - B3 - Virgin Material Anteil (in %)]]="","",Table1[[#This Row],[Hauptkörper - B3 - Virgin Material Anteil (in %)]])</f>
        <v/>
      </c>
      <c r="MG134" s="577" t="str">
        <f>IF(Table1[[#This Row],[Hauptkörper - B3 - Recyceltes Material]]="","",VLOOKUP(Table1[[#This Row],[Hauptkörper - B3 - Recyceltes Material]],'DD FD'!AL:AM,2,FALSE))</f>
        <v/>
      </c>
      <c r="MH134" s="578" t="str">
        <f>IF(Table1[[#This Row],[Hauptkörper - B3 - Recyceltes Material Anteil (in %)]]="","",Table1[[#This Row],[Hauptkörper - B3 - Recyceltes Material Anteil (in %)]])</f>
        <v/>
      </c>
      <c r="MI134" s="577" t="str">
        <f>IF(Table1[[#This Row],[Hauptkörper - B3 - Beschichtung]]="","",VLOOKUP(Table1[[#This Row],[Hauptkörper - B3 - Beschichtung]],'DD FD'!AE:AF,2,FALSE))</f>
        <v/>
      </c>
      <c r="MJ134" s="580" t="str">
        <f>IF(Table1[[#This Row],[Hauptkörper - B3 - Beschichtung Anteil (in %)]]="","",Table1[[#This Row],[Hauptkörper - B3 - Beschichtung Anteil (in %)]])</f>
        <v/>
      </c>
      <c r="MK134" s="576" t="str">
        <f>IF(Table1[[#This Row],[Verschluss - B1 - Art]]="","",VLOOKUP(Table1[[#This Row],[Verschluss - B1 - Art]],'DD FD'!D:E,2,FALSE))</f>
        <v/>
      </c>
      <c r="ML134" s="577" t="str">
        <f>IF(Table1[[#This Row],[Verschluss - B1 - Fraktion]]="","",VLOOKUP(Table1[[#This Row],[Verschluss - B1 - Fraktion]],'DD FD'!H:J,3,FALSE))</f>
        <v/>
      </c>
      <c r="MM134" s="574" t="str">
        <f>IF(Table1[[#This Row],[Verschluss - B1 - Gewicht (in G)]]="","",Table1[[#This Row],[Verschluss - B1 - Gewicht (in G)]])</f>
        <v/>
      </c>
      <c r="MN134" s="574" t="str">
        <f>IF(Table1[[#This Row],[Verschluss - B1 - Lizenzierungs-pflichtig? (X=Ja)]]="","",Table1[[#This Row],[Verschluss - B1 - Lizenzierungs-pflichtig? (X=Ja)]])</f>
        <v/>
      </c>
      <c r="MO134" s="574" t="str">
        <f>IF(Table1[[#This Row],[Verschluss - B1 - Trennbar vom Hauptkörper? (X=Ja)]]="","",Table1[[#This Row],[Verschluss - B1 - Trennbar vom Hauptkörper? (X=Ja)]])</f>
        <v/>
      </c>
      <c r="MP134" s="577" t="str">
        <f>IF(Table1[[#This Row],[Verschluss - B1 - Virgin Material]]="","",VLOOKUP(Table1[[#This Row],[Verschluss - B1 - Virgin Material]],'DD FD'!AJ:AK,2,FALSE))</f>
        <v/>
      </c>
      <c r="MQ134" s="578" t="str">
        <f>IF(Table1[[#This Row],[Verschluss - B1 - Virgin Material Anteil (in %)]]="","",Table1[[#This Row],[Verschluss - B1 - Virgin Material Anteil (in %)]])</f>
        <v/>
      </c>
      <c r="MR134" s="577" t="str">
        <f>IF(Table1[[#This Row],[Verschluss - B1 - Recyceltes Material]]="","",VLOOKUP(Table1[[#This Row],[Verschluss - B1 - Recyceltes Material]],'DD FD'!AL:AM,2,FALSE))</f>
        <v/>
      </c>
      <c r="MS134" s="578" t="str">
        <f>IF(Table1[[#This Row],[Verschluss - B1 - Recyceltes Material Anteil (in %)]]="","",Table1[[#This Row],[Verschluss - B1 - Recyceltes Material Anteil (in %)]])</f>
        <v/>
      </c>
      <c r="MT134" s="577" t="str">
        <f>IF(Table1[[#This Row],[Verschluss - B1 - Beschichtung]]="","",VLOOKUP(Table1[[#This Row],[Verschluss - B1 - Beschichtung]],'DD FD'!AE:AF,2,FALSE))</f>
        <v/>
      </c>
      <c r="MU134" s="580" t="str">
        <f>IF(Table1[[#This Row],[Verschluss - B1 - Beschichtung Anteil (in %)]]="","",Table1[[#This Row],[Verschluss - B1 - Beschichtung Anteil (in %)]])</f>
        <v/>
      </c>
      <c r="MV134" s="576" t="str">
        <f>IF(Table1[[#This Row],[Verschluss - B2 - Art]]="","",VLOOKUP(Table1[[#This Row],[Verschluss - B2 - Art]],'DD FD'!D:E,2,FALSE))</f>
        <v/>
      </c>
      <c r="MW134" s="577" t="str">
        <f>IF(Table1[[#This Row],[Verschluss - B2 - Fraktion]]="","",VLOOKUP(Table1[[#This Row],[Verschluss - B2 - Fraktion]],'DD FD'!H:J,3,FALSE))</f>
        <v/>
      </c>
      <c r="MX134" s="574" t="str">
        <f>IF(Table1[[#This Row],[Verschluss - B2 - Gewicht (in G)]]="","",Table1[[#This Row],[Verschluss - B2 - Gewicht (in G)]])</f>
        <v/>
      </c>
      <c r="MY134" s="574" t="str">
        <f>IF(Table1[[#This Row],[Verschluss - B2 - Lizenzierungs-pflichtig? (X=Ja)]]="","",Table1[[#This Row],[Verschluss - B2 - Lizenzierungs-pflichtig? (X=Ja)]])</f>
        <v/>
      </c>
      <c r="MZ134" s="574" t="str">
        <f>IF(Table1[[#This Row],[Verschluss - B2 - Trennbar vom Hauptkörper? (X=Ja)]]="","",Table1[[#This Row],[Verschluss - B2 - Trennbar vom Hauptkörper? (X=Ja)]])</f>
        <v/>
      </c>
      <c r="NA134" s="577" t="str">
        <f>IF(Table1[[#This Row],[Verschluss - B2 - Virgin Material]]="","",VLOOKUP(Table1[[#This Row],[Verschluss - B2 - Virgin Material]],'DD FD'!AJ:AK,2,FALSE))</f>
        <v/>
      </c>
      <c r="NB134" s="578" t="str">
        <f>IF(Table1[[#This Row],[Verschluss - B2 - Virgin Material Anteil (in %)]]="","",Table1[[#This Row],[Verschluss - B2 - Virgin Material Anteil (in %)]])</f>
        <v/>
      </c>
      <c r="NC134" s="577" t="str">
        <f>IF(Table1[[#This Row],[Verschluss - B2 - Recyceltes Material]]="","",VLOOKUP(Table1[[#This Row],[Verschluss - B2 - Recyceltes Material]],'DD FD'!AL:AM,2,FALSE))</f>
        <v/>
      </c>
      <c r="ND134" s="578" t="str">
        <f>IF(Table1[[#This Row],[Verschluss - B2 - Recyceltes Material Anteil (in %)]]="","",Table1[[#This Row],[Verschluss - B2 - Recyceltes Material Anteil (in %)]])</f>
        <v/>
      </c>
      <c r="NE134" s="577" t="str">
        <f>IF(Table1[[#This Row],[Verschluss - B2 - Beschichtung]]="","",VLOOKUP(Table1[[#This Row],[Verschluss - B2 - Beschichtung]],'DD FD'!AE:AF,2,FALSE))</f>
        <v/>
      </c>
      <c r="NF134" s="580" t="str">
        <f>IF(Table1[[#This Row],[Verschluss - B2 - Beschichtung Anteil (in %)]]="","",Table1[[#This Row],[Verschluss - B2 - Beschichtung Anteil (in %)]])</f>
        <v/>
      </c>
      <c r="NG134" s="576" t="str">
        <f>IF(Table1[[#This Row],[Verschluss - B3 - Art]]="","",VLOOKUP(Table1[[#This Row],[Verschluss - B3 - Art]],'DD FD'!D:E,2,FALSE))</f>
        <v/>
      </c>
      <c r="NH134" s="577" t="str">
        <f>IF(Table1[[#This Row],[Verschluss - B3 - Fraktion]]="","",VLOOKUP(Table1[[#This Row],[Verschluss - B3 - Fraktion]],'DD FD'!H:J,3,FALSE))</f>
        <v/>
      </c>
      <c r="NI134" s="574" t="str">
        <f>IF(Table1[[#This Row],[Verschluss - B3 - Gewicht (in G)]]="","",Table1[[#This Row],[Verschluss - B3 - Gewicht (in G)]])</f>
        <v/>
      </c>
      <c r="NJ134" s="574" t="str">
        <f>IF(Table1[[#This Row],[Verschluss - B3 - Lizenzierungs-pflichtig? (X=Ja)]]="","",Table1[[#This Row],[Verschluss - B3 - Lizenzierungs-pflichtig? (X=Ja)]])</f>
        <v/>
      </c>
      <c r="NK134" s="574" t="str">
        <f>IF(Table1[[#This Row],[Verschluss - B3 - Trennbar vom Hauptkörper? (X=Ja)]]="","",Table1[[#This Row],[Verschluss - B3 - Trennbar vom Hauptkörper? (X=Ja)]])</f>
        <v/>
      </c>
      <c r="NL134" s="577" t="str">
        <f>IF(Table1[[#This Row],[Verschluss - B3 - Virgin Material]]="","",VLOOKUP(Table1[[#This Row],[Verschluss - B3 - Virgin Material]],'DD FD'!AJ:AK,2,FALSE))</f>
        <v/>
      </c>
      <c r="NM134" s="578" t="str">
        <f>IF(Table1[[#This Row],[Verschluss - B3 - Virgin Material Anteil (in %)]]="","",Table1[[#This Row],[Verschluss - B3 - Virgin Material Anteil (in %)]])</f>
        <v/>
      </c>
      <c r="NN134" s="577" t="str">
        <f>IF(Table1[[#This Row],[Verschluss - B3 - Recyceltes Material]]="","",VLOOKUP(Table1[[#This Row],[Verschluss - B3 - Recyceltes Material]],'DD FD'!AL:AM,2,FALSE))</f>
        <v/>
      </c>
      <c r="NO134" s="578" t="str">
        <f>IF(Table1[[#This Row],[Verschluss - B3 - Recyceltes Material Anteil (in %)]]="","",Table1[[#This Row],[Verschluss - B3 - Recyceltes Material Anteil (in %)]])</f>
        <v/>
      </c>
      <c r="NP134" s="577" t="str">
        <f>IF(Table1[[#This Row],[Verschluss - B3 - Beschichtung]]="","",VLOOKUP(Table1[[#This Row],[Verschluss - B3 - Beschichtung]],'DD FD'!AE:AF,2,FALSE))</f>
        <v/>
      </c>
      <c r="NQ134" s="580" t="str">
        <f>IF(Table1[[#This Row],[Verschluss - B3 - Beschichtung Anteil (in %)]]="","",Table1[[#This Row],[Verschluss - B3 - Beschichtung Anteil (in %)]])</f>
        <v/>
      </c>
      <c r="NR134" s="576" t="str">
        <f>IF(Table1[[#This Row],[Etikett - B1 - Art]]="","",VLOOKUP(Table1[[#This Row],[Etikett - B1 - Art]],'DD FD'!F:G,2,FALSE))</f>
        <v/>
      </c>
      <c r="NS134" s="577" t="str">
        <f>IF(Table1[[#This Row],[Etikett - B1 - Fraktion]]="","",VLOOKUP(Table1[[#This Row],[Etikett - B1 - Fraktion]],'DD FD'!H:J,3,FALSE))</f>
        <v/>
      </c>
      <c r="NT134" s="574" t="str">
        <f>IF(Table1[[#This Row],[Etikett - B1 - Gewicht (in G)]]="","",Table1[[#This Row],[Etikett - B1 - Gewicht (in G)]])</f>
        <v/>
      </c>
      <c r="NU134" s="574" t="str">
        <f>IF(Table1[[#This Row],[Etikett - B1 - Lizenzierungs-pflichtig? (X=Ja)]]="","",Table1[[#This Row],[Etikett - B1 - Lizenzierungs-pflichtig? (X=Ja)]])</f>
        <v/>
      </c>
      <c r="NV134" s="574" t="str">
        <f>IF(Table1[[#This Row],[Etikett - B1 - Trennbar vom Hauptkörper? (X=Ja)]]="","",Table1[[#This Row],[Etikett - B1 - Trennbar vom Hauptkörper? (X=Ja)]])</f>
        <v/>
      </c>
      <c r="NW134" s="577" t="str">
        <f>IF(Table1[[#This Row],[Etikett - B1 - Virgin Material]]="","",VLOOKUP(Table1[[#This Row],[Etikett - B1 - Virgin Material]],'DD FD'!AJ:AK,2,FALSE))</f>
        <v/>
      </c>
      <c r="NX134" s="578" t="str">
        <f>IF(Table1[[#This Row],[Etikett - B1 - Virgin Material Anteil (in %)]]="","",Table1[[#This Row],[Etikett - B1 - Virgin Material Anteil (in %)]])</f>
        <v/>
      </c>
      <c r="NY134" s="577" t="str">
        <f>IF(Table1[[#This Row],[Etikett - B1 - Recyceltes Material]]="","",VLOOKUP(Table1[[#This Row],[Etikett - B1 - Recyceltes Material]],'DD FD'!AL:AM,2,FALSE))</f>
        <v/>
      </c>
      <c r="NZ134" s="578" t="str">
        <f>IF(Table1[[#This Row],[Etikett - B1 - Recyceltes Material Anteil (in %)]]="","",Table1[[#This Row],[Etikett - B1 - Recyceltes Material Anteil (in %)]])</f>
        <v/>
      </c>
      <c r="OA134" s="577" t="str">
        <f>IF(Table1[[#This Row],[Etikett - B1 - Beschichtung]]="","",VLOOKUP(Table1[[#This Row],[Etikett - B1 - Beschichtung]],'DD FD'!AE:AF,2,FALSE))</f>
        <v/>
      </c>
      <c r="OB134" s="580" t="str">
        <f>IF(Table1[[#This Row],[Etikett - B1 - Beschichtung Anteil (in %)]]="","",Table1[[#This Row],[Etikett - B1 - Beschichtung Anteil (in %)]])</f>
        <v/>
      </c>
      <c r="OC134" s="576" t="str">
        <f>IF(Table1[[#This Row],[Etikett - B2 - Art]]="","",VLOOKUP(Table1[[#This Row],[Etikett - B2 - Art]],'DD FD'!F:G,2,FALSE))</f>
        <v/>
      </c>
      <c r="OD134" s="577" t="str">
        <f>IF(Table1[[#This Row],[Etikett - B2 - Fraktion]]="","",VLOOKUP(Table1[[#This Row],[Etikett - B2 - Fraktion]],'DD FD'!H:J,3,FALSE))</f>
        <v/>
      </c>
      <c r="OE134" s="574" t="str">
        <f>IF(Table1[[#This Row],[Etikett - B2 - Gewicht (in G)]]="","",Table1[[#This Row],[Etikett - B2 - Gewicht (in G)]])</f>
        <v/>
      </c>
      <c r="OF134" s="574" t="str">
        <f>IF(Table1[[#This Row],[Etikett - B2 - Lizenzierungs-pflichtig? (X=Ja)]]="","",Table1[[#This Row],[Etikett - B2 - Lizenzierungs-pflichtig? (X=Ja)]])</f>
        <v/>
      </c>
      <c r="OG134" s="574" t="str">
        <f>IF(Table1[[#This Row],[Etikett - B2 - Trennbar vom Hauptkörper? (X=Ja)]]="","",Table1[[#This Row],[Etikett - B2 - Trennbar vom Hauptkörper? (X=Ja)]])</f>
        <v/>
      </c>
      <c r="OH134" s="577" t="str">
        <f>IF(Table1[[#This Row],[Etikett - B2 - Virgin Material]]="","",VLOOKUP(Table1[[#This Row],[Etikett - B2 - Virgin Material]],'DD FD'!AJ:AK,2,FALSE))</f>
        <v/>
      </c>
      <c r="OI134" s="578" t="str">
        <f>IF(Table1[[#This Row],[Etikett - B2 - Virgin Material Anteil (in %)]]="","",Table1[[#This Row],[Etikett - B2 - Virgin Material Anteil (in %)]])</f>
        <v/>
      </c>
      <c r="OJ134" s="577" t="str">
        <f>IF(Table1[[#This Row],[Etikett - B2 - Recyceltes Material]]="","",VLOOKUP(Table1[[#This Row],[Etikett - B2 - Recyceltes Material]],'DD FD'!AL:AM,2,FALSE))</f>
        <v/>
      </c>
      <c r="OK134" s="578" t="str">
        <f>IF(Table1[[#This Row],[Etikett - B2 - Recyceltes Material Anteil (in %)]]="","",Table1[[#This Row],[Etikett - B2 - Recyceltes Material Anteil (in %)]])</f>
        <v/>
      </c>
      <c r="OL134" s="577" t="str">
        <f>IF(Table1[[#This Row],[Etikett - B2 - Beschichtung]]="","",VLOOKUP(Table1[[#This Row],[Etikett - B2 - Beschichtung]],'DD FD'!AE:AF,2,FALSE))</f>
        <v/>
      </c>
      <c r="OM134" s="580" t="str">
        <f>IF(Table1[[#This Row],[Etikett - B2 - Beschichtung Anteil (in %)]]="","",Table1[[#This Row],[Etikett - B2 - Beschichtung Anteil (in %)]])</f>
        <v/>
      </c>
      <c r="ON134" s="576" t="str">
        <f>IF(Table1[[#This Row],[Etikett - B3 - Art]]="","",VLOOKUP(Table1[[#This Row],[Etikett - B3 - Art]],'DD FD'!F:G,2,FALSE))</f>
        <v/>
      </c>
      <c r="OO134" s="577" t="str">
        <f>IF(Table1[[#This Row],[Etikett - B3 - Fraktion]]="","",VLOOKUP(Table1[[#This Row],[Etikett - B3 - Fraktion]],'DD FD'!H:J,3,FALSE))</f>
        <v/>
      </c>
      <c r="OP134" s="574" t="str">
        <f>IF(Table1[[#This Row],[Etikett - B3 - Gewicht (in G)]]="","",Table1[[#This Row],[Etikett - B3 - Gewicht (in G)]])</f>
        <v/>
      </c>
      <c r="OQ134" s="574" t="str">
        <f>IF(Table1[[#This Row],[Etikett - B3 - Lizenzierungs-pflichtig? (X=Ja)]]="","",Table1[[#This Row],[Etikett - B3 - Lizenzierungs-pflichtig? (X=Ja)]])</f>
        <v/>
      </c>
      <c r="OR134" s="574" t="str">
        <f>IF(Table1[[#This Row],[Etikett - B3 - Trennbar vom Hauptkörper? (X=Ja)]]="","",Table1[[#This Row],[Etikett - B3 - Trennbar vom Hauptkörper? (X=Ja)]])</f>
        <v/>
      </c>
      <c r="OS134" s="577" t="str">
        <f>IF(Table1[[#This Row],[Etikett - B3 - Virgin Material]]="","",VLOOKUP(Table1[[#This Row],[Etikett - B3 - Virgin Material]],'DD FD'!AJ:AK,2,FALSE))</f>
        <v/>
      </c>
      <c r="OT134" s="578" t="str">
        <f>IF(Table1[[#This Row],[Etikett - B3 - Virgin Material Anteil (in %)]]="","",Table1[[#This Row],[Etikett - B3 - Virgin Material Anteil (in %)]])</f>
        <v/>
      </c>
      <c r="OU134" s="577" t="str">
        <f>IF(Table1[[#This Row],[Etikett - B3 - Recyceltes Material]]="","",VLOOKUP(Table1[[#This Row],[Etikett - B3 - Recyceltes Material]],'DD FD'!AL:AM,2,FALSE))</f>
        <v/>
      </c>
      <c r="OV134" s="578" t="str">
        <f>IF(Table1[[#This Row],[Etikett - B3 - Recyceltes Material Anteil (in %)]]="","",Table1[[#This Row],[Etikett - B3 - Recyceltes Material Anteil (in %)]])</f>
        <v/>
      </c>
      <c r="OW134" s="577" t="str">
        <f>IF(Table1[[#This Row],[Etikett - B3 - Beschichtung]]="","",VLOOKUP(Table1[[#This Row],[Etikett - B3 - Beschichtung]],'DD FD'!AE:AF,2,FALSE))</f>
        <v/>
      </c>
      <c r="OX134" s="613" t="str">
        <f>IF(Table1[[#This Row],[Etikett - B3 - Beschichtung Anteil (in %)]]="","",Table1[[#This Row],[Etikett - B3 - Beschichtung Anteil (in %)]])</f>
        <v/>
      </c>
      <c r="OY134" s="618">
        <f>ROUNDUP(SUM(
IF(AND(LH134='DD FD'!$J$7,LJ134='DD FD'!$AI$3),LI134,0),
IF(AND(LR134='DD FD'!$J$7,LT134='DD FD'!$AI$3),LS134,0),
IF(AND(MB134='DD FD'!$J$7,MD134='DD FD'!$AI$3),MC134,0),
IF(AND(ML134='DD FD'!$J$7,MN134='DD FD'!$AI$3),MM134,0),
IF(AND(MW134='DD FD'!$J$7,MY134='DD FD'!$AI$3),MX134,0),
IF(AND(NH134='DD FD'!$J$7,NJ134='DD FD'!$AI$3),NI134,0),
IF(AND(NS134='DD FD'!$J$7,NU134='DD FD'!$AI$3),NT134,0),
IF(AND(OD134='DD FD'!$J$7,OF134='DD FD'!$AI$3),OE134,0),
IF(AND(OO134='DD FD'!$J$7,OQ134='DD FD'!$AI$3),OP134,0),
),2)</f>
        <v>0</v>
      </c>
      <c r="OZ134" s="617">
        <f>ROUNDUP(SUM(
IF(AND(LH134='DD FD'!$J$6,LJ134='DD FD'!$AI$3),LI134,0),
IF(AND(LR134='DD FD'!$J$6,LT134='DD FD'!$AI$3),LS134,0),
IF(AND(MB134='DD FD'!$J$6,MD134='DD FD'!$AI$3),MC134,0),
IF(AND(ML134='DD FD'!$J$6,MN134='DD FD'!$AI$3),MM134,0),
IF(AND(MW134='DD FD'!$J$6,MY134='DD FD'!$AI$3),MX134,0),
IF(AND(NH134='DD FD'!$J$6,NJ134='DD FD'!$AI$3),NI134,0),
IF(AND(NS134='DD FD'!$J$6,NU134='DD FD'!$AI$3),NT134,0),
IF(AND(OD134='DD FD'!$J$6,OF134='DD FD'!$AI$3),OE134,0),
IF(AND(OO134='DD FD'!$J$6,OQ134='DD FD'!$AI$3),OP134,0),
),2)</f>
        <v>0</v>
      </c>
      <c r="PA134" s="617">
        <f>ROUNDUP(SUM(
IF(AND(LH134='DD FD'!$J$10,LJ134='DD FD'!$AI$3),LI134,0),
IF(AND(LR134='DD FD'!$J$10,LT134='DD FD'!$AI$3),LS134,0),
IF(AND(MB134='DD FD'!$J$10,MD134='DD FD'!$AI$3),MC134,0),
IF(AND(ML134='DD FD'!$J$10,MN134='DD FD'!$AI$3),MM134,0),
IF(AND(MW134='DD FD'!$J$10,MY134='DD FD'!$AI$3),MX134,0),
IF(AND(NH134='DD FD'!$J$10,NJ134='DD FD'!$AI$3),NI134,0),
IF(AND(NS134='DD FD'!$J$10,NU134='DD FD'!$AI$3),NT134,0),
IF(AND(OD134='DD FD'!$J$10,OF134='DD FD'!$AI$3),OE134,0),
IF(AND(OO134='DD FD'!$J$10,OQ134='DD FD'!$AI$3),OP134,0),
),2)</f>
        <v>0</v>
      </c>
      <c r="PB134" s="617">
        <f>ROUNDUP(SUM(
IF(AND(LH134='DD FD'!$J$8,LJ134='DD FD'!$AI$3),LI134,0),
IF(AND(LR134='DD FD'!$J$8,LT134='DD FD'!$AI$3),LS134,0),
IF(AND(MB134='DD FD'!$J$8,MD134='DD FD'!$AI$3),MC134,0),
IF(AND(ML134='DD FD'!$J$8,MN134='DD FD'!$AI$3),MM134,0),
IF(AND(MW134='DD FD'!$J$8,MY134='DD FD'!$AI$3),MX134,0),
IF(AND(NH134='DD FD'!$J$8,NJ134='DD FD'!$AI$3),NI134,0),
IF(AND(NS134='DD FD'!$J$8,NU134='DD FD'!$AI$3),NT134,0),
IF(AND(OD134='DD FD'!$J$8,OF134='DD FD'!$AI$3),OE134,0),
IF(AND(OO134='DD FD'!$J$8,OQ134='DD FD'!$AI$3),OP134,0),
),2)</f>
        <v>0</v>
      </c>
      <c r="PC134" s="617">
        <f>ROUNDUP(SUM(
IF(AND(LH134='DD FD'!$J$5,LJ134='DD FD'!$AI$3),LI134,0),
IF(AND(LR134='DD FD'!$J$5,LT134='DD FD'!$AI$3),LS134,0),
IF(AND(MB134='DD FD'!$J$5,MD134='DD FD'!$AI$3),MC134,0),
IF(AND(ML134='DD FD'!$J$5,MN134='DD FD'!$AI$3),MM134,0),
IF(AND(MW134='DD FD'!$J$5,MY134='DD FD'!$AI$3),MX134,0),
IF(AND(NH134='DD FD'!$J$5,NJ134='DD FD'!$AI$3),NI134,0),
IF(AND(NS134='DD FD'!$J$5,NU134='DD FD'!$AI$3),NT134,0),
IF(AND(OD134='DD FD'!$J$5,OF134='DD FD'!$AI$3),OE134,0),
IF(AND(OO134='DD FD'!$J$5,OQ134='DD FD'!$AI$3),OP134,0),
),2)</f>
        <v>0</v>
      </c>
      <c r="PD134" s="617">
        <f>ROUNDUP(SUM(
IF(AND(LH134='DD FD'!$J$9,LJ134='DD FD'!$AI$3),LI134,0),
IF(AND(LR134='DD FD'!$J$9,LT134='DD FD'!$AI$3),LS134,0),
IF(AND(MB134='DD FD'!$J$9,MD134='DD FD'!$AI$3),MC134,0),
IF(AND(ML134='DD FD'!$J$9,MN134='DD FD'!$AI$3),MM134,0),
IF(AND(MW134='DD FD'!$J$9,MY134='DD FD'!$AI$3),MX134,0),
IF(AND(NH134='DD FD'!$J$9,NJ134='DD FD'!$AI$3),NI134,0),
IF(AND(NS134='DD FD'!$J$9,NU134='DD FD'!$AI$3),NT134,0),
IF(AND(OD134='DD FD'!$J$9,OF134='DD FD'!$AI$3),OE134,0),
IF(AND(OO134='DD FD'!$J$9,OQ134='DD FD'!$AI$3),OP134,0),
),2)</f>
        <v>0</v>
      </c>
      <c r="PE134" s="617">
        <f>ROUNDUP(SUM(
IF(AND(LH134='DD FD'!$J$4,LJ134='DD FD'!$AI$3),LI134,0),
IF(AND(LR134='DD FD'!$J$4,LT134='DD FD'!$AI$3),LS134,0),
IF(AND(MB134='DD FD'!$J$4,MD134='DD FD'!$AI$3),MC134,0),
IF(AND(ML134='DD FD'!$J$4,MN134='DD FD'!$AI$3),MM134,0),
IF(AND(MW134='DD FD'!$J$4,MY134='DD FD'!$AI$3),MX134,0),
IF(AND(NH134='DD FD'!$J$4,NJ134='DD FD'!$AI$3),NI134,0),
IF(AND(NS134='DD FD'!$J$4,NU134='DD FD'!$AI$3),NT134,0),
IF(AND(OD134='DD FD'!$J$4,OF134='DD FD'!$AI$3),OE134,0),
IF(AND(OO134='DD FD'!$J$4,OQ134='DD FD'!$AI$3),OP134,0),
),2)</f>
        <v>0</v>
      </c>
      <c r="PF134" s="619">
        <f>ROUNDUP(SUM(
IF(AND(LH134='DD FD'!$J$11,LJ134='DD FD'!$AI$3),LI134,0),
IF(AND(LR134='DD FD'!$J$11,LT134='DD FD'!$AI$3),LS134,0),
IF(AND(MB134='DD FD'!$J$11,MD134='DD FD'!$AI$3),MC134,0),
IF(AND(ML134='DD FD'!$J$11,MN134='DD FD'!$AI$3),MM134,0),
IF(AND(MW134='DD FD'!$J$11,MY134='DD FD'!$AI$3),MX134,0),
IF(AND(NH134='DD FD'!$J$11,NJ134='DD FD'!$AI$3),NI134,0),
IF(AND(NS134='DD FD'!$J$11,NU134='DD FD'!$AI$3),NT134,0),
IF(AND(OD134='DD FD'!$J$11,OF134='DD FD'!$AI$3),OE134,0),
IF(AND(OO134='DD FD'!$J$11,OQ134='DD FD'!$AI$3),OP134,0),
),2)</f>
        <v>0</v>
      </c>
    </row>
    <row r="135" spans="1:422">
      <c r="A135" s="806"/>
      <c r="B135" s="934"/>
      <c r="C135" s="247"/>
      <c r="D135" s="842"/>
      <c r="E135" s="247"/>
      <c r="F135" s="158"/>
      <c r="G135" s="710"/>
      <c r="H135" s="712"/>
      <c r="I135" s="936"/>
      <c r="J135" s="803"/>
      <c r="K135" s="150"/>
      <c r="L135" s="146" t="str">
        <f t="shared" si="54"/>
        <v/>
      </c>
      <c r="M135" s="501" t="str">
        <f t="shared" si="71"/>
        <v/>
      </c>
      <c r="N135" s="504"/>
      <c r="O135" s="113" t="str">
        <f t="shared" si="72"/>
        <v/>
      </c>
      <c r="P135" s="114" t="str">
        <f t="shared" si="55"/>
        <v/>
      </c>
      <c r="Q135" s="152"/>
      <c r="R135" s="152"/>
      <c r="S135" s="115" t="str">
        <f t="shared" si="73"/>
        <v/>
      </c>
      <c r="T135" s="159"/>
      <c r="U135" s="159"/>
      <c r="V135" s="157"/>
      <c r="W135" s="157"/>
      <c r="X135" s="157"/>
      <c r="Y135" s="772"/>
      <c r="Z135" s="158"/>
      <c r="AA135" s="144"/>
      <c r="AB135" s="112"/>
      <c r="AC135" s="153"/>
      <c r="AD135" s="153"/>
      <c r="AE135" s="153"/>
      <c r="AF135" s="153"/>
      <c r="AG135" s="153"/>
      <c r="AH135" s="153"/>
      <c r="AI135" s="152"/>
      <c r="AJ135" s="158"/>
      <c r="AK135" s="158"/>
      <c r="AL135" s="158"/>
      <c r="AM135" s="116" t="str">
        <f t="shared" si="74"/>
        <v/>
      </c>
      <c r="AN135" s="116" t="str">
        <f t="shared" si="75"/>
        <v/>
      </c>
      <c r="AO135" s="324"/>
      <c r="AP135" s="503"/>
      <c r="AQ135" s="487" t="str">
        <f t="shared" si="76"/>
        <v/>
      </c>
      <c r="AR135" s="113" t="str">
        <f t="shared" si="56"/>
        <v/>
      </c>
      <c r="AS135" s="113" t="str">
        <f t="shared" si="57"/>
        <v/>
      </c>
      <c r="AT135" s="113" t="str">
        <f t="shared" si="58"/>
        <v/>
      </c>
      <c r="AU135" s="113" t="str">
        <f t="shared" si="59"/>
        <v/>
      </c>
      <c r="AV135" s="159"/>
      <c r="AW135" s="157"/>
      <c r="AX135" s="157"/>
      <c r="AY135" s="157"/>
      <c r="AZ135" s="157"/>
      <c r="BA135" s="116" t="str">
        <f t="shared" si="60"/>
        <v/>
      </c>
      <c r="BB135" s="316"/>
      <c r="BC135" s="116" t="str">
        <f t="shared" si="61"/>
        <v/>
      </c>
      <c r="BD135" s="133" t="str">
        <f t="shared" si="62"/>
        <v/>
      </c>
      <c r="BE135" s="157"/>
      <c r="BF135" s="1180"/>
      <c r="BG135" s="1180"/>
      <c r="BH135" s="158"/>
      <c r="BI135" s="490"/>
      <c r="BJ135" s="514" t="str">
        <f t="shared" si="77"/>
        <v/>
      </c>
      <c r="BK135" s="789"/>
      <c r="BL135" s="116" t="str">
        <f t="shared" si="78"/>
        <v/>
      </c>
      <c r="BM135" s="144"/>
      <c r="BN135" s="144"/>
      <c r="BO135" s="144"/>
      <c r="BP135" s="790"/>
      <c r="BQ135" s="790"/>
      <c r="BR135" s="790"/>
      <c r="BS135" s="116" t="str">
        <f t="shared" si="63"/>
        <v/>
      </c>
      <c r="BT135" s="790"/>
      <c r="BU135" s="808" t="str">
        <f t="shared" si="64"/>
        <v/>
      </c>
      <c r="BV135" s="791"/>
      <c r="BW135" s="144"/>
      <c r="BX135" s="20"/>
      <c r="BY135" s="20"/>
      <c r="BZ135" s="20"/>
      <c r="CA135" s="792"/>
      <c r="CB135" s="1201"/>
      <c r="CC135" s="144"/>
      <c r="CD135" s="144"/>
      <c r="CE135" s="144"/>
      <c r="CF135" s="144"/>
      <c r="CG135" s="144"/>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c r="DL135" s="144"/>
      <c r="DM135" s="144"/>
      <c r="DN135" s="144"/>
      <c r="DO135" s="144"/>
      <c r="DP135" s="144"/>
      <c r="DQ135" s="144"/>
      <c r="DR135" s="144"/>
      <c r="DS135" s="144"/>
      <c r="DT135" s="144"/>
      <c r="DU135" s="144"/>
      <c r="DV135" s="144"/>
      <c r="DW135" s="144"/>
      <c r="DX135" s="144"/>
      <c r="DY135" s="144"/>
      <c r="DZ135" s="144"/>
      <c r="EA135" s="144"/>
      <c r="EB135" s="144"/>
      <c r="EC135" s="144"/>
      <c r="ED135" s="782" t="str">
        <f t="shared" si="79"/>
        <v/>
      </c>
      <c r="EE135" s="519"/>
      <c r="EF135" s="793"/>
      <c r="EG135" s="519"/>
      <c r="EH135" s="794"/>
      <c r="EI135" s="790"/>
      <c r="EJ135" s="794"/>
      <c r="EK135" s="794"/>
      <c r="EL135" s="790"/>
      <c r="EM135" s="790"/>
      <c r="EN135" s="790"/>
      <c r="EO135" s="112" t="str">
        <f t="shared" si="65"/>
        <v/>
      </c>
      <c r="EP135" s="790"/>
      <c r="EQ135" s="488" t="str">
        <f t="shared" si="66"/>
        <v/>
      </c>
      <c r="ER135" s="1100"/>
      <c r="ES135" s="1099" t="str">
        <f t="shared" si="80"/>
        <v/>
      </c>
      <c r="ET135" s="525"/>
      <c r="EU135" s="148"/>
      <c r="EV135" s="148"/>
      <c r="EW135" s="148"/>
      <c r="EX135" s="148"/>
      <c r="EY135" s="148"/>
      <c r="EZ135" s="148"/>
      <c r="FA135" s="148"/>
      <c r="FB135" s="148"/>
      <c r="FC135" s="148"/>
      <c r="FD135" s="148"/>
      <c r="FE135" s="148"/>
      <c r="FF135" s="148"/>
      <c r="FG135" s="148"/>
      <c r="FH135" s="148"/>
      <c r="FI135" s="528"/>
      <c r="FJ135" s="513" t="str">
        <f t="shared" si="67"/>
        <v/>
      </c>
      <c r="FK135" s="158"/>
      <c r="FL135" s="850"/>
      <c r="FM135" s="850"/>
      <c r="FN135" s="850"/>
      <c r="FO135" s="850"/>
      <c r="FP135" s="850"/>
      <c r="FQ135" s="850"/>
      <c r="FR135" s="157"/>
      <c r="FS135" s="143"/>
      <c r="FT135" s="143"/>
      <c r="FU135" s="847" t="str">
        <f t="shared" si="68"/>
        <v/>
      </c>
      <c r="FV135" s="555"/>
      <c r="FW135" s="523" t="str">
        <f>IF(Table1[[#This Row],[Nonfood Inhaltstoffe - Komponente]]="","",VLOOKUP(Table1[[#This Row],[Nonfood Inhaltstoffe - Komponente]],'Dropdown Auswahl'!BJ:BK,2,FALSE))</f>
        <v/>
      </c>
      <c r="FX135" s="1013"/>
      <c r="FY135" s="1011" t="str">
        <f t="shared" si="69"/>
        <v/>
      </c>
      <c r="FZ135" s="152"/>
      <c r="GA135" s="152"/>
      <c r="GB135" s="152"/>
      <c r="GC135" s="529" t="str">
        <f t="shared" si="70"/>
        <v/>
      </c>
      <c r="GG135" s="21"/>
      <c r="GH135" s="21"/>
      <c r="GI135" s="1019"/>
      <c r="GJ135" s="1016" t="str">
        <f>IF(Table1[[#This Row],[Global Trade Item Number (GTIN)]]="","",Table1[[#This Row],[Global Trade Item Number (GTIN)]])</f>
        <v/>
      </c>
      <c r="GK135" s="555" t="str">
        <f>IF(Table1[[#This Row],[WAWI-Nr./ Kreditoren-Nummer
(ASDV)]]&lt;&gt;"",Table1[[#This Row],[WAWI-Nr./ Kreditoren-Nummer
(ASDV)]],"")</f>
        <v/>
      </c>
      <c r="GL135" s="165"/>
      <c r="GM135" s="165"/>
      <c r="GN135" s="165"/>
      <c r="GO135" s="485"/>
      <c r="GP135" s="534"/>
      <c r="GQ135" s="533"/>
      <c r="GR135" s="486"/>
      <c r="GS135" s="486"/>
      <c r="GT135" s="486"/>
      <c r="GU135" s="486"/>
      <c r="GV135" s="486"/>
      <c r="GW135" s="542"/>
      <c r="GX135" s="538"/>
      <c r="GY135" s="144"/>
      <c r="GZ135" s="480"/>
      <c r="HA135" s="158"/>
      <c r="HB135" s="480"/>
      <c r="HC135" s="480"/>
      <c r="HD135" s="480"/>
      <c r="HE135" s="480"/>
      <c r="HF135" s="480"/>
      <c r="HG135" s="480"/>
      <c r="HH135" s="538"/>
      <c r="HI135" s="480"/>
      <c r="HJ135" s="480"/>
      <c r="HK135" s="480"/>
      <c r="HL135" s="480"/>
      <c r="HM135" s="480"/>
      <c r="HN135" s="480"/>
      <c r="HO135" s="480"/>
      <c r="HP135" s="480"/>
      <c r="HQ135" s="480"/>
      <c r="HR135" s="538"/>
      <c r="HS135" s="480"/>
      <c r="HT135" s="480"/>
      <c r="HU135" s="480"/>
      <c r="HV135" s="480"/>
      <c r="HW135" s="480"/>
      <c r="HX135" s="480"/>
      <c r="HY135" s="480"/>
      <c r="HZ135" s="480"/>
      <c r="IA135" s="480"/>
      <c r="IB135" s="538"/>
      <c r="IC135" s="480"/>
      <c r="ID135" s="480"/>
      <c r="IE135" s="480"/>
      <c r="IF135" s="480"/>
      <c r="IG135" s="480"/>
      <c r="IH135" s="480"/>
      <c r="II135" s="480"/>
      <c r="IJ135" s="480"/>
      <c r="IK135" s="480"/>
      <c r="IL135" s="480"/>
      <c r="IM135" s="538"/>
      <c r="IN135" s="480"/>
      <c r="IO135" s="480"/>
      <c r="IP135" s="480"/>
      <c r="IQ135" s="480"/>
      <c r="IR135" s="480"/>
      <c r="IS135" s="480"/>
      <c r="IT135" s="480"/>
      <c r="IU135" s="480"/>
      <c r="IV135" s="480"/>
      <c r="IW135" s="480"/>
      <c r="IX135" s="538"/>
      <c r="IY135" s="480"/>
      <c r="IZ135" s="480"/>
      <c r="JA135" s="480"/>
      <c r="JB135" s="480"/>
      <c r="JC135" s="480"/>
      <c r="JD135" s="480"/>
      <c r="JE135" s="480"/>
      <c r="JF135" s="480"/>
      <c r="JG135" s="480"/>
      <c r="JH135" s="480"/>
      <c r="JI135" s="538"/>
      <c r="JJ135" s="480"/>
      <c r="JK135" s="480"/>
      <c r="JL135" s="480"/>
      <c r="JM135" s="480"/>
      <c r="JN135" s="480"/>
      <c r="JO135" s="480"/>
      <c r="JP135" s="480"/>
      <c r="JQ135" s="480"/>
      <c r="JR135" s="480"/>
      <c r="JS135" s="590"/>
      <c r="JT135" s="538"/>
      <c r="JU135" s="480"/>
      <c r="JV135" s="480"/>
      <c r="JW135" s="480"/>
      <c r="JX135" s="480"/>
      <c r="JY135" s="480"/>
      <c r="JZ135" s="480"/>
      <c r="KA135" s="480"/>
      <c r="KB135" s="480"/>
      <c r="KC135" s="480"/>
      <c r="KD135" s="480"/>
      <c r="KE135" s="538"/>
      <c r="KF135" s="480"/>
      <c r="KG135" s="480"/>
      <c r="KH135" s="480"/>
      <c r="KI135" s="480"/>
      <c r="KJ135" s="480"/>
      <c r="KK135" s="480"/>
      <c r="KL135" s="480"/>
      <c r="KM135" s="480"/>
      <c r="KN135" s="480"/>
      <c r="KO135" s="480"/>
      <c r="KR135" s="568" t="str">
        <f>IF(Table1[[#This Row],[GTIN]]&lt;&gt;"",Table1[[#This Row],[GTIN]],"")</f>
        <v/>
      </c>
      <c r="KS135" s="569" t="str">
        <f>Table1[[#This Row],[Kreditor]]</f>
        <v/>
      </c>
      <c r="KT135" s="570" t="str">
        <f>IF(Table1[[#This Row],[Gültig ab (Datum)]]&lt;&gt;"",Table1[[#This Row],[Gültig ab (Datum)]],"")</f>
        <v/>
      </c>
      <c r="KU135" s="570"/>
      <c r="KV135" s="583" t="str">
        <f>IF(Table1[[#This Row],[Artikel verpackt? 
(X=Ja)]]="","",Table1[[#This Row],[Artikel verpackt? 
(X=Ja)]])</f>
        <v/>
      </c>
      <c r="KW135" s="571" t="str">
        <f>IF(Table1[[#This Row],[Verpackung recyclingfähig?
(X=Ja)]]="","",Table1[[#This Row],[Verpackung recyclingfähig?
(X=Ja)]])</f>
        <v/>
      </c>
      <c r="KX135" s="572"/>
      <c r="KY135" s="573"/>
      <c r="KZ135" s="574"/>
      <c r="LA135" s="574"/>
      <c r="LB135" s="574"/>
      <c r="LC135" s="574"/>
      <c r="LD135" s="574"/>
      <c r="LE135" s="574"/>
      <c r="LF135" s="575"/>
      <c r="LG135" s="576" t="str">
        <f>IF(Table1[[#This Row],[Hauptkörper - B1 - Art]]="","",VLOOKUP(Table1[[#This Row],[Hauptkörper - B1 - Art]],'DD FD'!B:C,2,FALSE))</f>
        <v/>
      </c>
      <c r="LH135" s="577" t="str">
        <f>IF(Table1[[#This Row],[Hauptkörper - B1 - Fraktion]]="","",VLOOKUP(Table1[[#This Row],[Hauptkörper - B1 - Fraktion]],'DD FD'!H:J,3,FALSE))</f>
        <v/>
      </c>
      <c r="LI135" s="574" t="str">
        <f>IF(Table1[[#This Row],[Hauptkörper - B1 - Gewicht
(in G)]]="","",Table1[[#This Row],[Hauptkörper - B1 - Gewicht
(in G)]])</f>
        <v/>
      </c>
      <c r="LJ135" s="574" t="str">
        <f>IF(Table1[[#This Row],[Hauptkörper - B1 - Lizenzierungs-pflichtig? (X=Ja)]]="","",Table1[[#This Row],[Hauptkörper - B1 - Lizenzierungs-pflichtig? (X=Ja)]])</f>
        <v/>
      </c>
      <c r="LK135" s="577" t="str">
        <f>IF(Table1[[#This Row],[Hauptkörper - B1 - Virgin Material]]="","",VLOOKUP(Table1[[#This Row],[Hauptkörper - B1 - Virgin Material]],'DD FD'!AJ:AK,2,FALSE))</f>
        <v/>
      </c>
      <c r="LL135" s="578" t="str">
        <f>IF(Table1[[#This Row],[Hauptkörper - B1 - Virgin Material Anteil (in %)]]="","",Table1[[#This Row],[Hauptkörper - B1 - Virgin Material Anteil (in %)]])</f>
        <v/>
      </c>
      <c r="LM135" s="577" t="str">
        <f>IF(Table1[[#This Row],[Hauptkörper - B1 - Recyceltes Material]]="","",VLOOKUP(Table1[[#This Row],[Hauptkörper - B1 - Recyceltes Material]],'DD FD'!AL:AM,2,FALSE))</f>
        <v/>
      </c>
      <c r="LN135" s="578" t="str">
        <f>IF(Table1[[#This Row],[Hauptkörper - B1 - Recyceltes Material Anteil (in %)]]="","",Table1[[#This Row],[Hauptkörper - B1 - Recyceltes Material Anteil (in %)]])</f>
        <v/>
      </c>
      <c r="LO135" s="579" t="str">
        <f>IF(Table1[[#This Row],[Hauptkörper - B1 - Beschichtung]]="","",VLOOKUP(Table1[[#This Row],[Hauptkörper - B1 - Beschichtung]],'DD FD'!AE:AF,2,FALSE))</f>
        <v/>
      </c>
      <c r="LP135" s="580" t="str">
        <f>IF(Table1[[#This Row],[Hauptkörper - B1 - Beschichtung Anteil (in %)]]="","",Table1[[#This Row],[Hauptkörper - B1 - Beschichtung Anteil (in %)]])</f>
        <v/>
      </c>
      <c r="LQ135" s="576" t="str">
        <f>IF(Table1[[#This Row],[Hauptkörper - B2 - Art]]="","",VLOOKUP(Table1[[#This Row],[Hauptkörper - B2 - Art]],'DD FD'!B:C,2,FALSE))</f>
        <v/>
      </c>
      <c r="LR135" s="577" t="str">
        <f>IF(Table1[[#This Row],[Hauptkörper - B2 - Fraktion]]="","",VLOOKUP(Table1[[#This Row],[Hauptkörper - B2 - Fraktion]],'DD FD'!H:J,3,FALSE))</f>
        <v/>
      </c>
      <c r="LS135" s="574" t="str">
        <f>IF(Table1[[#This Row],[Hauptkörper - B2 - Gewicht
(in G)]]="","",Table1[[#This Row],[Hauptkörper - B2 - Gewicht
(in G)]])</f>
        <v/>
      </c>
      <c r="LT135" s="574" t="str">
        <f>IF(Table1[[#This Row],[Hauptkörper - B2 - Lizenzierungs-pflichtig? (X=Ja)]]="","",Table1[[#This Row],[Hauptkörper - B2 - Lizenzierungs-pflichtig? (X=Ja)]])</f>
        <v/>
      </c>
      <c r="LU135" s="577" t="str">
        <f>IF(Table1[[#This Row],[Hauptkörper - B2 - Virgin Material]]="","",VLOOKUP(Table1[[#This Row],[Hauptkörper - B2 - Virgin Material]],'DD FD'!AJ:AK,2,FALSE))</f>
        <v/>
      </c>
      <c r="LV135" s="578" t="str">
        <f>IF(Table1[[#This Row],[Hauptkörper - B2 - Virgin Material Anteil (in %)]]="","",Table1[[#This Row],[Hauptkörper - B2 - Virgin Material Anteil (in %)]])</f>
        <v/>
      </c>
      <c r="LW135" s="577" t="str">
        <f>IF(Table1[[#This Row],[Hauptkörper - B2 - Recyceltes Material]]="","",VLOOKUP(Table1[[#This Row],[Hauptkörper - B2 - Recyceltes Material]],'DD FD'!AL:AM,2,FALSE))</f>
        <v/>
      </c>
      <c r="LX135" s="578" t="str">
        <f>IF(Table1[[#This Row],[Hauptkörper - B2 - Recyceltes Material Anteil (in %)]]="","",Table1[[#This Row],[Hauptkörper - B2 - Recyceltes Material Anteil (in %)]])</f>
        <v/>
      </c>
      <c r="LY135" s="577" t="str">
        <f>IF(Table1[[#This Row],[Hauptkörper - B2 - Beschichtung]]="","",VLOOKUP(Table1[[#This Row],[Hauptkörper - B2 - Beschichtung]],'DD FD'!AE:AF,2,FALSE))</f>
        <v/>
      </c>
      <c r="LZ135" s="580" t="str">
        <f>IF(Table1[[#This Row],[Hauptkörper - B2 - Beschichtung Anteil (in %)]]="","",Table1[[#This Row],[Hauptkörper - B2 - Beschichtung Anteil (in %)]])</f>
        <v/>
      </c>
      <c r="MA135" s="576" t="str">
        <f>IF(Table1[[#This Row],[Hauptkörper - B3 - Art]]="","",VLOOKUP(Table1[[#This Row],[Hauptkörper - B3 - Art]],'DD FD'!B:C,2,FALSE))</f>
        <v/>
      </c>
      <c r="MB135" s="577" t="str">
        <f>IF(Table1[[#This Row],[Hauptkörper - B3 - Fraktion]]="","",VLOOKUP(Table1[[#This Row],[Hauptkörper - B3 - Fraktion]],'DD FD'!H:J,3,FALSE))</f>
        <v/>
      </c>
      <c r="MC135" s="574" t="str">
        <f>IF(Table1[[#This Row],[Hauptkörper - B3 - Gewicht
(in G)]]="","",Table1[[#This Row],[Hauptkörper - B3 - Gewicht
(in G)]])</f>
        <v/>
      </c>
      <c r="MD135" s="574" t="str">
        <f>IF(Table1[[#This Row],[Hauptkörper - B3 - Lizenzierungs-pflichtig? (X=Ja)]]="","",Table1[[#This Row],[Hauptkörper - B3 - Lizenzierungs-pflichtig? (X=Ja)]])</f>
        <v/>
      </c>
      <c r="ME135" s="577" t="str">
        <f>IF(Table1[[#This Row],[Hauptkörper - B3 - Virgin Material]]="","",VLOOKUP(Table1[[#This Row],[Hauptkörper - B3 - Virgin Material]],'DD FD'!AJ:AK,2,FALSE))</f>
        <v/>
      </c>
      <c r="MF135" s="578" t="str">
        <f>IF(Table1[[#This Row],[Hauptkörper - B3 - Virgin Material Anteil (in %)]]="","",Table1[[#This Row],[Hauptkörper - B3 - Virgin Material Anteil (in %)]])</f>
        <v/>
      </c>
      <c r="MG135" s="577" t="str">
        <f>IF(Table1[[#This Row],[Hauptkörper - B3 - Recyceltes Material]]="","",VLOOKUP(Table1[[#This Row],[Hauptkörper - B3 - Recyceltes Material]],'DD FD'!AL:AM,2,FALSE))</f>
        <v/>
      </c>
      <c r="MH135" s="578" t="str">
        <f>IF(Table1[[#This Row],[Hauptkörper - B3 - Recyceltes Material Anteil (in %)]]="","",Table1[[#This Row],[Hauptkörper - B3 - Recyceltes Material Anteil (in %)]])</f>
        <v/>
      </c>
      <c r="MI135" s="577" t="str">
        <f>IF(Table1[[#This Row],[Hauptkörper - B3 - Beschichtung]]="","",VLOOKUP(Table1[[#This Row],[Hauptkörper - B3 - Beschichtung]],'DD FD'!AE:AF,2,FALSE))</f>
        <v/>
      </c>
      <c r="MJ135" s="580" t="str">
        <f>IF(Table1[[#This Row],[Hauptkörper - B3 - Beschichtung Anteil (in %)]]="","",Table1[[#This Row],[Hauptkörper - B3 - Beschichtung Anteil (in %)]])</f>
        <v/>
      </c>
      <c r="MK135" s="576" t="str">
        <f>IF(Table1[[#This Row],[Verschluss - B1 - Art]]="","",VLOOKUP(Table1[[#This Row],[Verschluss - B1 - Art]],'DD FD'!D:E,2,FALSE))</f>
        <v/>
      </c>
      <c r="ML135" s="577" t="str">
        <f>IF(Table1[[#This Row],[Verschluss - B1 - Fraktion]]="","",VLOOKUP(Table1[[#This Row],[Verschluss - B1 - Fraktion]],'DD FD'!H:J,3,FALSE))</f>
        <v/>
      </c>
      <c r="MM135" s="574" t="str">
        <f>IF(Table1[[#This Row],[Verschluss - B1 - Gewicht (in G)]]="","",Table1[[#This Row],[Verschluss - B1 - Gewicht (in G)]])</f>
        <v/>
      </c>
      <c r="MN135" s="574" t="str">
        <f>IF(Table1[[#This Row],[Verschluss - B1 - Lizenzierungs-pflichtig? (X=Ja)]]="","",Table1[[#This Row],[Verschluss - B1 - Lizenzierungs-pflichtig? (X=Ja)]])</f>
        <v/>
      </c>
      <c r="MO135" s="574" t="str">
        <f>IF(Table1[[#This Row],[Verschluss - B1 - Trennbar vom Hauptkörper? (X=Ja)]]="","",Table1[[#This Row],[Verschluss - B1 - Trennbar vom Hauptkörper? (X=Ja)]])</f>
        <v/>
      </c>
      <c r="MP135" s="577" t="str">
        <f>IF(Table1[[#This Row],[Verschluss - B1 - Virgin Material]]="","",VLOOKUP(Table1[[#This Row],[Verschluss - B1 - Virgin Material]],'DD FD'!AJ:AK,2,FALSE))</f>
        <v/>
      </c>
      <c r="MQ135" s="578" t="str">
        <f>IF(Table1[[#This Row],[Verschluss - B1 - Virgin Material Anteil (in %)]]="","",Table1[[#This Row],[Verschluss - B1 - Virgin Material Anteil (in %)]])</f>
        <v/>
      </c>
      <c r="MR135" s="577" t="str">
        <f>IF(Table1[[#This Row],[Verschluss - B1 - Recyceltes Material]]="","",VLOOKUP(Table1[[#This Row],[Verschluss - B1 - Recyceltes Material]],'DD FD'!AL:AM,2,FALSE))</f>
        <v/>
      </c>
      <c r="MS135" s="578" t="str">
        <f>IF(Table1[[#This Row],[Verschluss - B1 - Recyceltes Material Anteil (in %)]]="","",Table1[[#This Row],[Verschluss - B1 - Recyceltes Material Anteil (in %)]])</f>
        <v/>
      </c>
      <c r="MT135" s="577" t="str">
        <f>IF(Table1[[#This Row],[Verschluss - B1 - Beschichtung]]="","",VLOOKUP(Table1[[#This Row],[Verschluss - B1 - Beschichtung]],'DD FD'!AE:AF,2,FALSE))</f>
        <v/>
      </c>
      <c r="MU135" s="580" t="str">
        <f>IF(Table1[[#This Row],[Verschluss - B1 - Beschichtung Anteil (in %)]]="","",Table1[[#This Row],[Verschluss - B1 - Beschichtung Anteil (in %)]])</f>
        <v/>
      </c>
      <c r="MV135" s="576" t="str">
        <f>IF(Table1[[#This Row],[Verschluss - B2 - Art]]="","",VLOOKUP(Table1[[#This Row],[Verschluss - B2 - Art]],'DD FD'!D:E,2,FALSE))</f>
        <v/>
      </c>
      <c r="MW135" s="577" t="str">
        <f>IF(Table1[[#This Row],[Verschluss - B2 - Fraktion]]="","",VLOOKUP(Table1[[#This Row],[Verschluss - B2 - Fraktion]],'DD FD'!H:J,3,FALSE))</f>
        <v/>
      </c>
      <c r="MX135" s="574" t="str">
        <f>IF(Table1[[#This Row],[Verschluss - B2 - Gewicht (in G)]]="","",Table1[[#This Row],[Verschluss - B2 - Gewicht (in G)]])</f>
        <v/>
      </c>
      <c r="MY135" s="574" t="str">
        <f>IF(Table1[[#This Row],[Verschluss - B2 - Lizenzierungs-pflichtig? (X=Ja)]]="","",Table1[[#This Row],[Verschluss - B2 - Lizenzierungs-pflichtig? (X=Ja)]])</f>
        <v/>
      </c>
      <c r="MZ135" s="574" t="str">
        <f>IF(Table1[[#This Row],[Verschluss - B2 - Trennbar vom Hauptkörper? (X=Ja)]]="","",Table1[[#This Row],[Verschluss - B2 - Trennbar vom Hauptkörper? (X=Ja)]])</f>
        <v/>
      </c>
      <c r="NA135" s="577" t="str">
        <f>IF(Table1[[#This Row],[Verschluss - B2 - Virgin Material]]="","",VLOOKUP(Table1[[#This Row],[Verschluss - B2 - Virgin Material]],'DD FD'!AJ:AK,2,FALSE))</f>
        <v/>
      </c>
      <c r="NB135" s="578" t="str">
        <f>IF(Table1[[#This Row],[Verschluss - B2 - Virgin Material Anteil (in %)]]="","",Table1[[#This Row],[Verschluss - B2 - Virgin Material Anteil (in %)]])</f>
        <v/>
      </c>
      <c r="NC135" s="577" t="str">
        <f>IF(Table1[[#This Row],[Verschluss - B2 - Recyceltes Material]]="","",VLOOKUP(Table1[[#This Row],[Verschluss - B2 - Recyceltes Material]],'DD FD'!AL:AM,2,FALSE))</f>
        <v/>
      </c>
      <c r="ND135" s="578" t="str">
        <f>IF(Table1[[#This Row],[Verschluss - B2 - Recyceltes Material Anteil (in %)]]="","",Table1[[#This Row],[Verschluss - B2 - Recyceltes Material Anteil (in %)]])</f>
        <v/>
      </c>
      <c r="NE135" s="577" t="str">
        <f>IF(Table1[[#This Row],[Verschluss - B2 - Beschichtung]]="","",VLOOKUP(Table1[[#This Row],[Verschluss - B2 - Beschichtung]],'DD FD'!AE:AF,2,FALSE))</f>
        <v/>
      </c>
      <c r="NF135" s="580" t="str">
        <f>IF(Table1[[#This Row],[Verschluss - B2 - Beschichtung Anteil (in %)]]="","",Table1[[#This Row],[Verschluss - B2 - Beschichtung Anteil (in %)]])</f>
        <v/>
      </c>
      <c r="NG135" s="576" t="str">
        <f>IF(Table1[[#This Row],[Verschluss - B3 - Art]]="","",VLOOKUP(Table1[[#This Row],[Verschluss - B3 - Art]],'DD FD'!D:E,2,FALSE))</f>
        <v/>
      </c>
      <c r="NH135" s="577" t="str">
        <f>IF(Table1[[#This Row],[Verschluss - B3 - Fraktion]]="","",VLOOKUP(Table1[[#This Row],[Verschluss - B3 - Fraktion]],'DD FD'!H:J,3,FALSE))</f>
        <v/>
      </c>
      <c r="NI135" s="574" t="str">
        <f>IF(Table1[[#This Row],[Verschluss - B3 - Gewicht (in G)]]="","",Table1[[#This Row],[Verschluss - B3 - Gewicht (in G)]])</f>
        <v/>
      </c>
      <c r="NJ135" s="574" t="str">
        <f>IF(Table1[[#This Row],[Verschluss - B3 - Lizenzierungs-pflichtig? (X=Ja)]]="","",Table1[[#This Row],[Verschluss - B3 - Lizenzierungs-pflichtig? (X=Ja)]])</f>
        <v/>
      </c>
      <c r="NK135" s="574" t="str">
        <f>IF(Table1[[#This Row],[Verschluss - B3 - Trennbar vom Hauptkörper? (X=Ja)]]="","",Table1[[#This Row],[Verschluss - B3 - Trennbar vom Hauptkörper? (X=Ja)]])</f>
        <v/>
      </c>
      <c r="NL135" s="577" t="str">
        <f>IF(Table1[[#This Row],[Verschluss - B3 - Virgin Material]]="","",VLOOKUP(Table1[[#This Row],[Verschluss - B3 - Virgin Material]],'DD FD'!AJ:AK,2,FALSE))</f>
        <v/>
      </c>
      <c r="NM135" s="578" t="str">
        <f>IF(Table1[[#This Row],[Verschluss - B3 - Virgin Material Anteil (in %)]]="","",Table1[[#This Row],[Verschluss - B3 - Virgin Material Anteil (in %)]])</f>
        <v/>
      </c>
      <c r="NN135" s="577" t="str">
        <f>IF(Table1[[#This Row],[Verschluss - B3 - Recyceltes Material]]="","",VLOOKUP(Table1[[#This Row],[Verschluss - B3 - Recyceltes Material]],'DD FD'!AL:AM,2,FALSE))</f>
        <v/>
      </c>
      <c r="NO135" s="578" t="str">
        <f>IF(Table1[[#This Row],[Verschluss - B3 - Recyceltes Material Anteil (in %)]]="","",Table1[[#This Row],[Verschluss - B3 - Recyceltes Material Anteil (in %)]])</f>
        <v/>
      </c>
      <c r="NP135" s="577" t="str">
        <f>IF(Table1[[#This Row],[Verschluss - B3 - Beschichtung]]="","",VLOOKUP(Table1[[#This Row],[Verschluss - B3 - Beschichtung]],'DD FD'!AE:AF,2,FALSE))</f>
        <v/>
      </c>
      <c r="NQ135" s="580" t="str">
        <f>IF(Table1[[#This Row],[Verschluss - B3 - Beschichtung Anteil (in %)]]="","",Table1[[#This Row],[Verschluss - B3 - Beschichtung Anteil (in %)]])</f>
        <v/>
      </c>
      <c r="NR135" s="576" t="str">
        <f>IF(Table1[[#This Row],[Etikett - B1 - Art]]="","",VLOOKUP(Table1[[#This Row],[Etikett - B1 - Art]],'DD FD'!F:G,2,FALSE))</f>
        <v/>
      </c>
      <c r="NS135" s="577" t="str">
        <f>IF(Table1[[#This Row],[Etikett - B1 - Fraktion]]="","",VLOOKUP(Table1[[#This Row],[Etikett - B1 - Fraktion]],'DD FD'!H:J,3,FALSE))</f>
        <v/>
      </c>
      <c r="NT135" s="574" t="str">
        <f>IF(Table1[[#This Row],[Etikett - B1 - Gewicht (in G)]]="","",Table1[[#This Row],[Etikett - B1 - Gewicht (in G)]])</f>
        <v/>
      </c>
      <c r="NU135" s="574" t="str">
        <f>IF(Table1[[#This Row],[Etikett - B1 - Lizenzierungs-pflichtig? (X=Ja)]]="","",Table1[[#This Row],[Etikett - B1 - Lizenzierungs-pflichtig? (X=Ja)]])</f>
        <v/>
      </c>
      <c r="NV135" s="574" t="str">
        <f>IF(Table1[[#This Row],[Etikett - B1 - Trennbar vom Hauptkörper? (X=Ja)]]="","",Table1[[#This Row],[Etikett - B1 - Trennbar vom Hauptkörper? (X=Ja)]])</f>
        <v/>
      </c>
      <c r="NW135" s="577" t="str">
        <f>IF(Table1[[#This Row],[Etikett - B1 - Virgin Material]]="","",VLOOKUP(Table1[[#This Row],[Etikett - B1 - Virgin Material]],'DD FD'!AJ:AK,2,FALSE))</f>
        <v/>
      </c>
      <c r="NX135" s="578" t="str">
        <f>IF(Table1[[#This Row],[Etikett - B1 - Virgin Material Anteil (in %)]]="","",Table1[[#This Row],[Etikett - B1 - Virgin Material Anteil (in %)]])</f>
        <v/>
      </c>
      <c r="NY135" s="577" t="str">
        <f>IF(Table1[[#This Row],[Etikett - B1 - Recyceltes Material]]="","",VLOOKUP(Table1[[#This Row],[Etikett - B1 - Recyceltes Material]],'DD FD'!AL:AM,2,FALSE))</f>
        <v/>
      </c>
      <c r="NZ135" s="578" t="str">
        <f>IF(Table1[[#This Row],[Etikett - B1 - Recyceltes Material Anteil (in %)]]="","",Table1[[#This Row],[Etikett - B1 - Recyceltes Material Anteil (in %)]])</f>
        <v/>
      </c>
      <c r="OA135" s="577" t="str">
        <f>IF(Table1[[#This Row],[Etikett - B1 - Beschichtung]]="","",VLOOKUP(Table1[[#This Row],[Etikett - B1 - Beschichtung]],'DD FD'!AE:AF,2,FALSE))</f>
        <v/>
      </c>
      <c r="OB135" s="580" t="str">
        <f>IF(Table1[[#This Row],[Etikett - B1 - Beschichtung Anteil (in %)]]="","",Table1[[#This Row],[Etikett - B1 - Beschichtung Anteil (in %)]])</f>
        <v/>
      </c>
      <c r="OC135" s="576" t="str">
        <f>IF(Table1[[#This Row],[Etikett - B2 - Art]]="","",VLOOKUP(Table1[[#This Row],[Etikett - B2 - Art]],'DD FD'!F:G,2,FALSE))</f>
        <v/>
      </c>
      <c r="OD135" s="577" t="str">
        <f>IF(Table1[[#This Row],[Etikett - B2 - Fraktion]]="","",VLOOKUP(Table1[[#This Row],[Etikett - B2 - Fraktion]],'DD FD'!H:J,3,FALSE))</f>
        <v/>
      </c>
      <c r="OE135" s="574" t="str">
        <f>IF(Table1[[#This Row],[Etikett - B2 - Gewicht (in G)]]="","",Table1[[#This Row],[Etikett - B2 - Gewicht (in G)]])</f>
        <v/>
      </c>
      <c r="OF135" s="574" t="str">
        <f>IF(Table1[[#This Row],[Etikett - B2 - Lizenzierungs-pflichtig? (X=Ja)]]="","",Table1[[#This Row],[Etikett - B2 - Lizenzierungs-pflichtig? (X=Ja)]])</f>
        <v/>
      </c>
      <c r="OG135" s="574" t="str">
        <f>IF(Table1[[#This Row],[Etikett - B2 - Trennbar vom Hauptkörper? (X=Ja)]]="","",Table1[[#This Row],[Etikett - B2 - Trennbar vom Hauptkörper? (X=Ja)]])</f>
        <v/>
      </c>
      <c r="OH135" s="577" t="str">
        <f>IF(Table1[[#This Row],[Etikett - B2 - Virgin Material]]="","",VLOOKUP(Table1[[#This Row],[Etikett - B2 - Virgin Material]],'DD FD'!AJ:AK,2,FALSE))</f>
        <v/>
      </c>
      <c r="OI135" s="578" t="str">
        <f>IF(Table1[[#This Row],[Etikett - B2 - Virgin Material Anteil (in %)]]="","",Table1[[#This Row],[Etikett - B2 - Virgin Material Anteil (in %)]])</f>
        <v/>
      </c>
      <c r="OJ135" s="577" t="str">
        <f>IF(Table1[[#This Row],[Etikett - B2 - Recyceltes Material]]="","",VLOOKUP(Table1[[#This Row],[Etikett - B2 - Recyceltes Material]],'DD FD'!AL:AM,2,FALSE))</f>
        <v/>
      </c>
      <c r="OK135" s="578" t="str">
        <f>IF(Table1[[#This Row],[Etikett - B2 - Recyceltes Material Anteil (in %)]]="","",Table1[[#This Row],[Etikett - B2 - Recyceltes Material Anteil (in %)]])</f>
        <v/>
      </c>
      <c r="OL135" s="577" t="str">
        <f>IF(Table1[[#This Row],[Etikett - B2 - Beschichtung]]="","",VLOOKUP(Table1[[#This Row],[Etikett - B2 - Beschichtung]],'DD FD'!AE:AF,2,FALSE))</f>
        <v/>
      </c>
      <c r="OM135" s="580" t="str">
        <f>IF(Table1[[#This Row],[Etikett - B2 - Beschichtung Anteil (in %)]]="","",Table1[[#This Row],[Etikett - B2 - Beschichtung Anteil (in %)]])</f>
        <v/>
      </c>
      <c r="ON135" s="576" t="str">
        <f>IF(Table1[[#This Row],[Etikett - B3 - Art]]="","",VLOOKUP(Table1[[#This Row],[Etikett - B3 - Art]],'DD FD'!F:G,2,FALSE))</f>
        <v/>
      </c>
      <c r="OO135" s="577" t="str">
        <f>IF(Table1[[#This Row],[Etikett - B3 - Fraktion]]="","",VLOOKUP(Table1[[#This Row],[Etikett - B3 - Fraktion]],'DD FD'!H:J,3,FALSE))</f>
        <v/>
      </c>
      <c r="OP135" s="574" t="str">
        <f>IF(Table1[[#This Row],[Etikett - B3 - Gewicht (in G)]]="","",Table1[[#This Row],[Etikett - B3 - Gewicht (in G)]])</f>
        <v/>
      </c>
      <c r="OQ135" s="574" t="str">
        <f>IF(Table1[[#This Row],[Etikett - B3 - Lizenzierungs-pflichtig? (X=Ja)]]="","",Table1[[#This Row],[Etikett - B3 - Lizenzierungs-pflichtig? (X=Ja)]])</f>
        <v/>
      </c>
      <c r="OR135" s="574" t="str">
        <f>IF(Table1[[#This Row],[Etikett - B3 - Trennbar vom Hauptkörper? (X=Ja)]]="","",Table1[[#This Row],[Etikett - B3 - Trennbar vom Hauptkörper? (X=Ja)]])</f>
        <v/>
      </c>
      <c r="OS135" s="577" t="str">
        <f>IF(Table1[[#This Row],[Etikett - B3 - Virgin Material]]="","",VLOOKUP(Table1[[#This Row],[Etikett - B3 - Virgin Material]],'DD FD'!AJ:AK,2,FALSE))</f>
        <v/>
      </c>
      <c r="OT135" s="578" t="str">
        <f>IF(Table1[[#This Row],[Etikett - B3 - Virgin Material Anteil (in %)]]="","",Table1[[#This Row],[Etikett - B3 - Virgin Material Anteil (in %)]])</f>
        <v/>
      </c>
      <c r="OU135" s="577" t="str">
        <f>IF(Table1[[#This Row],[Etikett - B3 - Recyceltes Material]]="","",VLOOKUP(Table1[[#This Row],[Etikett - B3 - Recyceltes Material]],'DD FD'!AL:AM,2,FALSE))</f>
        <v/>
      </c>
      <c r="OV135" s="578" t="str">
        <f>IF(Table1[[#This Row],[Etikett - B3 - Recyceltes Material Anteil (in %)]]="","",Table1[[#This Row],[Etikett - B3 - Recyceltes Material Anteil (in %)]])</f>
        <v/>
      </c>
      <c r="OW135" s="577" t="str">
        <f>IF(Table1[[#This Row],[Etikett - B3 - Beschichtung]]="","",VLOOKUP(Table1[[#This Row],[Etikett - B3 - Beschichtung]],'DD FD'!AE:AF,2,FALSE))</f>
        <v/>
      </c>
      <c r="OX135" s="613" t="str">
        <f>IF(Table1[[#This Row],[Etikett - B3 - Beschichtung Anteil (in %)]]="","",Table1[[#This Row],[Etikett - B3 - Beschichtung Anteil (in %)]])</f>
        <v/>
      </c>
      <c r="OY135" s="618">
        <f>ROUNDUP(SUM(
IF(AND(LH135='DD FD'!$J$7,LJ135='DD FD'!$AI$3),LI135,0),
IF(AND(LR135='DD FD'!$J$7,LT135='DD FD'!$AI$3),LS135,0),
IF(AND(MB135='DD FD'!$J$7,MD135='DD FD'!$AI$3),MC135,0),
IF(AND(ML135='DD FD'!$J$7,MN135='DD FD'!$AI$3),MM135,0),
IF(AND(MW135='DD FD'!$J$7,MY135='DD FD'!$AI$3),MX135,0),
IF(AND(NH135='DD FD'!$J$7,NJ135='DD FD'!$AI$3),NI135,0),
IF(AND(NS135='DD FD'!$J$7,NU135='DD FD'!$AI$3),NT135,0),
IF(AND(OD135='DD FD'!$J$7,OF135='DD FD'!$AI$3),OE135,0),
IF(AND(OO135='DD FD'!$J$7,OQ135='DD FD'!$AI$3),OP135,0),
),2)</f>
        <v>0</v>
      </c>
      <c r="OZ135" s="617">
        <f>ROUNDUP(SUM(
IF(AND(LH135='DD FD'!$J$6,LJ135='DD FD'!$AI$3),LI135,0),
IF(AND(LR135='DD FD'!$J$6,LT135='DD FD'!$AI$3),LS135,0),
IF(AND(MB135='DD FD'!$J$6,MD135='DD FD'!$AI$3),MC135,0),
IF(AND(ML135='DD FD'!$J$6,MN135='DD FD'!$AI$3),MM135,0),
IF(AND(MW135='DD FD'!$J$6,MY135='DD FD'!$AI$3),MX135,0),
IF(AND(NH135='DD FD'!$J$6,NJ135='DD FD'!$AI$3),NI135,0),
IF(AND(NS135='DD FD'!$J$6,NU135='DD FD'!$AI$3),NT135,0),
IF(AND(OD135='DD FD'!$J$6,OF135='DD FD'!$AI$3),OE135,0),
IF(AND(OO135='DD FD'!$J$6,OQ135='DD FD'!$AI$3),OP135,0),
),2)</f>
        <v>0</v>
      </c>
      <c r="PA135" s="617">
        <f>ROUNDUP(SUM(
IF(AND(LH135='DD FD'!$J$10,LJ135='DD FD'!$AI$3),LI135,0),
IF(AND(LR135='DD FD'!$J$10,LT135='DD FD'!$AI$3),LS135,0),
IF(AND(MB135='DD FD'!$J$10,MD135='DD FD'!$AI$3),MC135,0),
IF(AND(ML135='DD FD'!$J$10,MN135='DD FD'!$AI$3),MM135,0),
IF(AND(MW135='DD FD'!$J$10,MY135='DD FD'!$AI$3),MX135,0),
IF(AND(NH135='DD FD'!$J$10,NJ135='DD FD'!$AI$3),NI135,0),
IF(AND(NS135='DD FD'!$J$10,NU135='DD FD'!$AI$3),NT135,0),
IF(AND(OD135='DD FD'!$J$10,OF135='DD FD'!$AI$3),OE135,0),
IF(AND(OO135='DD FD'!$J$10,OQ135='DD FD'!$AI$3),OP135,0),
),2)</f>
        <v>0</v>
      </c>
      <c r="PB135" s="617">
        <f>ROUNDUP(SUM(
IF(AND(LH135='DD FD'!$J$8,LJ135='DD FD'!$AI$3),LI135,0),
IF(AND(LR135='DD FD'!$J$8,LT135='DD FD'!$AI$3),LS135,0),
IF(AND(MB135='DD FD'!$J$8,MD135='DD FD'!$AI$3),MC135,0),
IF(AND(ML135='DD FD'!$J$8,MN135='DD FD'!$AI$3),MM135,0),
IF(AND(MW135='DD FD'!$J$8,MY135='DD FD'!$AI$3),MX135,0),
IF(AND(NH135='DD FD'!$J$8,NJ135='DD FD'!$AI$3),NI135,0),
IF(AND(NS135='DD FD'!$J$8,NU135='DD FD'!$AI$3),NT135,0),
IF(AND(OD135='DD FD'!$J$8,OF135='DD FD'!$AI$3),OE135,0),
IF(AND(OO135='DD FD'!$J$8,OQ135='DD FD'!$AI$3),OP135,0),
),2)</f>
        <v>0</v>
      </c>
      <c r="PC135" s="617">
        <f>ROUNDUP(SUM(
IF(AND(LH135='DD FD'!$J$5,LJ135='DD FD'!$AI$3),LI135,0),
IF(AND(LR135='DD FD'!$J$5,LT135='DD FD'!$AI$3),LS135,0),
IF(AND(MB135='DD FD'!$J$5,MD135='DD FD'!$AI$3),MC135,0),
IF(AND(ML135='DD FD'!$J$5,MN135='DD FD'!$AI$3),MM135,0),
IF(AND(MW135='DD FD'!$J$5,MY135='DD FD'!$AI$3),MX135,0),
IF(AND(NH135='DD FD'!$J$5,NJ135='DD FD'!$AI$3),NI135,0),
IF(AND(NS135='DD FD'!$J$5,NU135='DD FD'!$AI$3),NT135,0),
IF(AND(OD135='DD FD'!$J$5,OF135='DD FD'!$AI$3),OE135,0),
IF(AND(OO135='DD FD'!$J$5,OQ135='DD FD'!$AI$3),OP135,0),
),2)</f>
        <v>0</v>
      </c>
      <c r="PD135" s="617">
        <f>ROUNDUP(SUM(
IF(AND(LH135='DD FD'!$J$9,LJ135='DD FD'!$AI$3),LI135,0),
IF(AND(LR135='DD FD'!$J$9,LT135='DD FD'!$AI$3),LS135,0),
IF(AND(MB135='DD FD'!$J$9,MD135='DD FD'!$AI$3),MC135,0),
IF(AND(ML135='DD FD'!$J$9,MN135='DD FD'!$AI$3),MM135,0),
IF(AND(MW135='DD FD'!$J$9,MY135='DD FD'!$AI$3),MX135,0),
IF(AND(NH135='DD FD'!$J$9,NJ135='DD FD'!$AI$3),NI135,0),
IF(AND(NS135='DD FD'!$J$9,NU135='DD FD'!$AI$3),NT135,0),
IF(AND(OD135='DD FD'!$J$9,OF135='DD FD'!$AI$3),OE135,0),
IF(AND(OO135='DD FD'!$J$9,OQ135='DD FD'!$AI$3),OP135,0),
),2)</f>
        <v>0</v>
      </c>
      <c r="PE135" s="617">
        <f>ROUNDUP(SUM(
IF(AND(LH135='DD FD'!$J$4,LJ135='DD FD'!$AI$3),LI135,0),
IF(AND(LR135='DD FD'!$J$4,LT135='DD FD'!$AI$3),LS135,0),
IF(AND(MB135='DD FD'!$J$4,MD135='DD FD'!$AI$3),MC135,0),
IF(AND(ML135='DD FD'!$J$4,MN135='DD FD'!$AI$3),MM135,0),
IF(AND(MW135='DD FD'!$J$4,MY135='DD FD'!$AI$3),MX135,0),
IF(AND(NH135='DD FD'!$J$4,NJ135='DD FD'!$AI$3),NI135,0),
IF(AND(NS135='DD FD'!$J$4,NU135='DD FD'!$AI$3),NT135,0),
IF(AND(OD135='DD FD'!$J$4,OF135='DD FD'!$AI$3),OE135,0),
IF(AND(OO135='DD FD'!$J$4,OQ135='DD FD'!$AI$3),OP135,0),
),2)</f>
        <v>0</v>
      </c>
      <c r="PF135" s="619">
        <f>ROUNDUP(SUM(
IF(AND(LH135='DD FD'!$J$11,LJ135='DD FD'!$AI$3),LI135,0),
IF(AND(LR135='DD FD'!$J$11,LT135='DD FD'!$AI$3),LS135,0),
IF(AND(MB135='DD FD'!$J$11,MD135='DD FD'!$AI$3),MC135,0),
IF(AND(ML135='DD FD'!$J$11,MN135='DD FD'!$AI$3),MM135,0),
IF(AND(MW135='DD FD'!$J$11,MY135='DD FD'!$AI$3),MX135,0),
IF(AND(NH135='DD FD'!$J$11,NJ135='DD FD'!$AI$3),NI135,0),
IF(AND(NS135='DD FD'!$J$11,NU135='DD FD'!$AI$3),NT135,0),
IF(AND(OD135='DD FD'!$J$11,OF135='DD FD'!$AI$3),OE135,0),
IF(AND(OO135='DD FD'!$J$11,OQ135='DD FD'!$AI$3),OP135,0),
),2)</f>
        <v>0</v>
      </c>
    </row>
    <row r="136" spans="1:422">
      <c r="A136" s="806"/>
      <c r="B136" s="934"/>
      <c r="C136" s="247"/>
      <c r="D136" s="842"/>
      <c r="E136" s="247"/>
      <c r="F136" s="158"/>
      <c r="G136" s="710"/>
      <c r="H136" s="712"/>
      <c r="I136" s="936"/>
      <c r="J136" s="803"/>
      <c r="K136" s="150"/>
      <c r="L136" s="146" t="str">
        <f t="shared" si="54"/>
        <v/>
      </c>
      <c r="M136" s="501" t="str">
        <f t="shared" si="71"/>
        <v/>
      </c>
      <c r="N136" s="504"/>
      <c r="O136" s="113" t="str">
        <f t="shared" si="72"/>
        <v/>
      </c>
      <c r="P136" s="114" t="str">
        <f t="shared" si="55"/>
        <v/>
      </c>
      <c r="Q136" s="152"/>
      <c r="R136" s="152"/>
      <c r="S136" s="115" t="str">
        <f t="shared" si="73"/>
        <v/>
      </c>
      <c r="T136" s="159"/>
      <c r="U136" s="159"/>
      <c r="V136" s="157"/>
      <c r="W136" s="157"/>
      <c r="X136" s="157"/>
      <c r="Y136" s="772"/>
      <c r="Z136" s="158"/>
      <c r="AA136" s="144"/>
      <c r="AB136" s="112"/>
      <c r="AC136" s="153"/>
      <c r="AD136" s="153"/>
      <c r="AE136" s="153"/>
      <c r="AF136" s="153"/>
      <c r="AG136" s="153"/>
      <c r="AH136" s="153"/>
      <c r="AI136" s="152"/>
      <c r="AJ136" s="158"/>
      <c r="AK136" s="158"/>
      <c r="AL136" s="158"/>
      <c r="AM136" s="116" t="str">
        <f t="shared" si="74"/>
        <v/>
      </c>
      <c r="AN136" s="116" t="str">
        <f t="shared" si="75"/>
        <v/>
      </c>
      <c r="AO136" s="324"/>
      <c r="AP136" s="503"/>
      <c r="AQ136" s="487" t="str">
        <f t="shared" si="76"/>
        <v/>
      </c>
      <c r="AR136" s="113" t="str">
        <f t="shared" si="56"/>
        <v/>
      </c>
      <c r="AS136" s="113" t="str">
        <f t="shared" si="57"/>
        <v/>
      </c>
      <c r="AT136" s="113" t="str">
        <f t="shared" si="58"/>
        <v/>
      </c>
      <c r="AU136" s="113" t="str">
        <f t="shared" si="59"/>
        <v/>
      </c>
      <c r="AV136" s="159"/>
      <c r="AW136" s="157"/>
      <c r="AX136" s="157"/>
      <c r="AY136" s="157"/>
      <c r="AZ136" s="157"/>
      <c r="BA136" s="116" t="str">
        <f t="shared" si="60"/>
        <v/>
      </c>
      <c r="BB136" s="316"/>
      <c r="BC136" s="116" t="str">
        <f t="shared" si="61"/>
        <v/>
      </c>
      <c r="BD136" s="133" t="str">
        <f t="shared" si="62"/>
        <v/>
      </c>
      <c r="BE136" s="157"/>
      <c r="BF136" s="1180"/>
      <c r="BG136" s="1180"/>
      <c r="BH136" s="158"/>
      <c r="BI136" s="490"/>
      <c r="BJ136" s="514" t="str">
        <f t="shared" si="77"/>
        <v/>
      </c>
      <c r="BK136" s="789"/>
      <c r="BL136" s="116" t="str">
        <f t="shared" si="78"/>
        <v/>
      </c>
      <c r="BM136" s="144"/>
      <c r="BN136" s="144"/>
      <c r="BO136" s="144"/>
      <c r="BP136" s="790"/>
      <c r="BQ136" s="790"/>
      <c r="BR136" s="790"/>
      <c r="BS136" s="116" t="str">
        <f t="shared" si="63"/>
        <v/>
      </c>
      <c r="BT136" s="790"/>
      <c r="BU136" s="808" t="str">
        <f t="shared" si="64"/>
        <v/>
      </c>
      <c r="BV136" s="791"/>
      <c r="BW136" s="144"/>
      <c r="BX136" s="20"/>
      <c r="BY136" s="20"/>
      <c r="BZ136" s="20"/>
      <c r="CA136" s="792"/>
      <c r="CB136" s="1201"/>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782" t="str">
        <f t="shared" si="79"/>
        <v/>
      </c>
      <c r="EE136" s="519"/>
      <c r="EF136" s="793"/>
      <c r="EG136" s="519"/>
      <c r="EH136" s="794"/>
      <c r="EI136" s="790"/>
      <c r="EJ136" s="794"/>
      <c r="EK136" s="794"/>
      <c r="EL136" s="790"/>
      <c r="EM136" s="790"/>
      <c r="EN136" s="790"/>
      <c r="EO136" s="112" t="str">
        <f t="shared" si="65"/>
        <v/>
      </c>
      <c r="EP136" s="790"/>
      <c r="EQ136" s="488" t="str">
        <f t="shared" si="66"/>
        <v/>
      </c>
      <c r="ER136" s="1100"/>
      <c r="ES136" s="1099" t="str">
        <f t="shared" si="80"/>
        <v/>
      </c>
      <c r="ET136" s="525"/>
      <c r="EU136" s="148"/>
      <c r="EV136" s="148"/>
      <c r="EW136" s="148"/>
      <c r="EX136" s="148"/>
      <c r="EY136" s="148"/>
      <c r="EZ136" s="148"/>
      <c r="FA136" s="148"/>
      <c r="FB136" s="148"/>
      <c r="FC136" s="148"/>
      <c r="FD136" s="148"/>
      <c r="FE136" s="148"/>
      <c r="FF136" s="148"/>
      <c r="FG136" s="148"/>
      <c r="FH136" s="148"/>
      <c r="FI136" s="528"/>
      <c r="FJ136" s="513" t="str">
        <f t="shared" si="67"/>
        <v/>
      </c>
      <c r="FK136" s="158"/>
      <c r="FL136" s="850"/>
      <c r="FM136" s="850"/>
      <c r="FN136" s="850"/>
      <c r="FO136" s="850"/>
      <c r="FP136" s="850"/>
      <c r="FQ136" s="850"/>
      <c r="FR136" s="157"/>
      <c r="FS136" s="143"/>
      <c r="FT136" s="143"/>
      <c r="FU136" s="847" t="str">
        <f t="shared" si="68"/>
        <v/>
      </c>
      <c r="FV136" s="555"/>
      <c r="FW136" s="523" t="str">
        <f>IF(Table1[[#This Row],[Nonfood Inhaltstoffe - Komponente]]="","",VLOOKUP(Table1[[#This Row],[Nonfood Inhaltstoffe - Komponente]],'Dropdown Auswahl'!BJ:BK,2,FALSE))</f>
        <v/>
      </c>
      <c r="FX136" s="1013"/>
      <c r="FY136" s="1011" t="str">
        <f t="shared" si="69"/>
        <v/>
      </c>
      <c r="FZ136" s="152"/>
      <c r="GA136" s="152"/>
      <c r="GB136" s="152"/>
      <c r="GC136" s="529" t="str">
        <f t="shared" si="70"/>
        <v/>
      </c>
      <c r="GG136" s="21"/>
      <c r="GH136" s="21"/>
      <c r="GI136" s="1019"/>
      <c r="GJ136" s="1016" t="str">
        <f>IF(Table1[[#This Row],[Global Trade Item Number (GTIN)]]="","",Table1[[#This Row],[Global Trade Item Number (GTIN)]])</f>
        <v/>
      </c>
      <c r="GK136" s="555" t="str">
        <f>IF(Table1[[#This Row],[WAWI-Nr./ Kreditoren-Nummer
(ASDV)]]&lt;&gt;"",Table1[[#This Row],[WAWI-Nr./ Kreditoren-Nummer
(ASDV)]],"")</f>
        <v/>
      </c>
      <c r="GL136" s="165"/>
      <c r="GM136" s="165"/>
      <c r="GN136" s="165"/>
      <c r="GO136" s="485"/>
      <c r="GP136" s="534"/>
      <c r="GQ136" s="533"/>
      <c r="GR136" s="486"/>
      <c r="GS136" s="486"/>
      <c r="GT136" s="486"/>
      <c r="GU136" s="486"/>
      <c r="GV136" s="486"/>
      <c r="GW136" s="542"/>
      <c r="GX136" s="538"/>
      <c r="GY136" s="144"/>
      <c r="GZ136" s="480"/>
      <c r="HA136" s="158"/>
      <c r="HB136" s="480"/>
      <c r="HC136" s="480"/>
      <c r="HD136" s="480"/>
      <c r="HE136" s="480"/>
      <c r="HF136" s="480"/>
      <c r="HG136" s="480"/>
      <c r="HH136" s="538"/>
      <c r="HI136" s="480"/>
      <c r="HJ136" s="480"/>
      <c r="HK136" s="480"/>
      <c r="HL136" s="480"/>
      <c r="HM136" s="480"/>
      <c r="HN136" s="480"/>
      <c r="HO136" s="480"/>
      <c r="HP136" s="480"/>
      <c r="HQ136" s="480"/>
      <c r="HR136" s="538"/>
      <c r="HS136" s="480"/>
      <c r="HT136" s="480"/>
      <c r="HU136" s="480"/>
      <c r="HV136" s="480"/>
      <c r="HW136" s="480"/>
      <c r="HX136" s="480"/>
      <c r="HY136" s="480"/>
      <c r="HZ136" s="480"/>
      <c r="IA136" s="480"/>
      <c r="IB136" s="538"/>
      <c r="IC136" s="480"/>
      <c r="ID136" s="480"/>
      <c r="IE136" s="480"/>
      <c r="IF136" s="480"/>
      <c r="IG136" s="480"/>
      <c r="IH136" s="480"/>
      <c r="II136" s="480"/>
      <c r="IJ136" s="480"/>
      <c r="IK136" s="480"/>
      <c r="IL136" s="480"/>
      <c r="IM136" s="538"/>
      <c r="IN136" s="480"/>
      <c r="IO136" s="480"/>
      <c r="IP136" s="480"/>
      <c r="IQ136" s="480"/>
      <c r="IR136" s="480"/>
      <c r="IS136" s="480"/>
      <c r="IT136" s="480"/>
      <c r="IU136" s="480"/>
      <c r="IV136" s="480"/>
      <c r="IW136" s="480"/>
      <c r="IX136" s="538"/>
      <c r="IY136" s="480"/>
      <c r="IZ136" s="480"/>
      <c r="JA136" s="480"/>
      <c r="JB136" s="480"/>
      <c r="JC136" s="480"/>
      <c r="JD136" s="480"/>
      <c r="JE136" s="480"/>
      <c r="JF136" s="480"/>
      <c r="JG136" s="480"/>
      <c r="JH136" s="480"/>
      <c r="JI136" s="538"/>
      <c r="JJ136" s="480"/>
      <c r="JK136" s="480"/>
      <c r="JL136" s="480"/>
      <c r="JM136" s="480"/>
      <c r="JN136" s="480"/>
      <c r="JO136" s="480"/>
      <c r="JP136" s="480"/>
      <c r="JQ136" s="480"/>
      <c r="JR136" s="480"/>
      <c r="JS136" s="590"/>
      <c r="JT136" s="538"/>
      <c r="JU136" s="480"/>
      <c r="JV136" s="480"/>
      <c r="JW136" s="480"/>
      <c r="JX136" s="480"/>
      <c r="JY136" s="480"/>
      <c r="JZ136" s="480"/>
      <c r="KA136" s="480"/>
      <c r="KB136" s="480"/>
      <c r="KC136" s="480"/>
      <c r="KD136" s="480"/>
      <c r="KE136" s="538"/>
      <c r="KF136" s="480"/>
      <c r="KG136" s="480"/>
      <c r="KH136" s="480"/>
      <c r="KI136" s="480"/>
      <c r="KJ136" s="480"/>
      <c r="KK136" s="480"/>
      <c r="KL136" s="480"/>
      <c r="KM136" s="480"/>
      <c r="KN136" s="480"/>
      <c r="KO136" s="480"/>
      <c r="KR136" s="568" t="str">
        <f>IF(Table1[[#This Row],[GTIN]]&lt;&gt;"",Table1[[#This Row],[GTIN]],"")</f>
        <v/>
      </c>
      <c r="KS136" s="569" t="str">
        <f>Table1[[#This Row],[Kreditor]]</f>
        <v/>
      </c>
      <c r="KT136" s="570" t="str">
        <f>IF(Table1[[#This Row],[Gültig ab (Datum)]]&lt;&gt;"",Table1[[#This Row],[Gültig ab (Datum)]],"")</f>
        <v/>
      </c>
      <c r="KU136" s="570"/>
      <c r="KV136" s="583" t="str">
        <f>IF(Table1[[#This Row],[Artikel verpackt? 
(X=Ja)]]="","",Table1[[#This Row],[Artikel verpackt? 
(X=Ja)]])</f>
        <v/>
      </c>
      <c r="KW136" s="571" t="str">
        <f>IF(Table1[[#This Row],[Verpackung recyclingfähig?
(X=Ja)]]="","",Table1[[#This Row],[Verpackung recyclingfähig?
(X=Ja)]])</f>
        <v/>
      </c>
      <c r="KX136" s="572"/>
      <c r="KY136" s="573"/>
      <c r="KZ136" s="574"/>
      <c r="LA136" s="574"/>
      <c r="LB136" s="574"/>
      <c r="LC136" s="574"/>
      <c r="LD136" s="574"/>
      <c r="LE136" s="574"/>
      <c r="LF136" s="575"/>
      <c r="LG136" s="576" t="str">
        <f>IF(Table1[[#This Row],[Hauptkörper - B1 - Art]]="","",VLOOKUP(Table1[[#This Row],[Hauptkörper - B1 - Art]],'DD FD'!B:C,2,FALSE))</f>
        <v/>
      </c>
      <c r="LH136" s="577" t="str">
        <f>IF(Table1[[#This Row],[Hauptkörper - B1 - Fraktion]]="","",VLOOKUP(Table1[[#This Row],[Hauptkörper - B1 - Fraktion]],'DD FD'!H:J,3,FALSE))</f>
        <v/>
      </c>
      <c r="LI136" s="574" t="str">
        <f>IF(Table1[[#This Row],[Hauptkörper - B1 - Gewicht
(in G)]]="","",Table1[[#This Row],[Hauptkörper - B1 - Gewicht
(in G)]])</f>
        <v/>
      </c>
      <c r="LJ136" s="574" t="str">
        <f>IF(Table1[[#This Row],[Hauptkörper - B1 - Lizenzierungs-pflichtig? (X=Ja)]]="","",Table1[[#This Row],[Hauptkörper - B1 - Lizenzierungs-pflichtig? (X=Ja)]])</f>
        <v/>
      </c>
      <c r="LK136" s="577" t="str">
        <f>IF(Table1[[#This Row],[Hauptkörper - B1 - Virgin Material]]="","",VLOOKUP(Table1[[#This Row],[Hauptkörper - B1 - Virgin Material]],'DD FD'!AJ:AK,2,FALSE))</f>
        <v/>
      </c>
      <c r="LL136" s="578" t="str">
        <f>IF(Table1[[#This Row],[Hauptkörper - B1 - Virgin Material Anteil (in %)]]="","",Table1[[#This Row],[Hauptkörper - B1 - Virgin Material Anteil (in %)]])</f>
        <v/>
      </c>
      <c r="LM136" s="577" t="str">
        <f>IF(Table1[[#This Row],[Hauptkörper - B1 - Recyceltes Material]]="","",VLOOKUP(Table1[[#This Row],[Hauptkörper - B1 - Recyceltes Material]],'DD FD'!AL:AM,2,FALSE))</f>
        <v/>
      </c>
      <c r="LN136" s="578" t="str">
        <f>IF(Table1[[#This Row],[Hauptkörper - B1 - Recyceltes Material Anteil (in %)]]="","",Table1[[#This Row],[Hauptkörper - B1 - Recyceltes Material Anteil (in %)]])</f>
        <v/>
      </c>
      <c r="LO136" s="579" t="str">
        <f>IF(Table1[[#This Row],[Hauptkörper - B1 - Beschichtung]]="","",VLOOKUP(Table1[[#This Row],[Hauptkörper - B1 - Beschichtung]],'DD FD'!AE:AF,2,FALSE))</f>
        <v/>
      </c>
      <c r="LP136" s="580" t="str">
        <f>IF(Table1[[#This Row],[Hauptkörper - B1 - Beschichtung Anteil (in %)]]="","",Table1[[#This Row],[Hauptkörper - B1 - Beschichtung Anteil (in %)]])</f>
        <v/>
      </c>
      <c r="LQ136" s="576" t="str">
        <f>IF(Table1[[#This Row],[Hauptkörper - B2 - Art]]="","",VLOOKUP(Table1[[#This Row],[Hauptkörper - B2 - Art]],'DD FD'!B:C,2,FALSE))</f>
        <v/>
      </c>
      <c r="LR136" s="577" t="str">
        <f>IF(Table1[[#This Row],[Hauptkörper - B2 - Fraktion]]="","",VLOOKUP(Table1[[#This Row],[Hauptkörper - B2 - Fraktion]],'DD FD'!H:J,3,FALSE))</f>
        <v/>
      </c>
      <c r="LS136" s="574" t="str">
        <f>IF(Table1[[#This Row],[Hauptkörper - B2 - Gewicht
(in G)]]="","",Table1[[#This Row],[Hauptkörper - B2 - Gewicht
(in G)]])</f>
        <v/>
      </c>
      <c r="LT136" s="574" t="str">
        <f>IF(Table1[[#This Row],[Hauptkörper - B2 - Lizenzierungs-pflichtig? (X=Ja)]]="","",Table1[[#This Row],[Hauptkörper - B2 - Lizenzierungs-pflichtig? (X=Ja)]])</f>
        <v/>
      </c>
      <c r="LU136" s="577" t="str">
        <f>IF(Table1[[#This Row],[Hauptkörper - B2 - Virgin Material]]="","",VLOOKUP(Table1[[#This Row],[Hauptkörper - B2 - Virgin Material]],'DD FD'!AJ:AK,2,FALSE))</f>
        <v/>
      </c>
      <c r="LV136" s="578" t="str">
        <f>IF(Table1[[#This Row],[Hauptkörper - B2 - Virgin Material Anteil (in %)]]="","",Table1[[#This Row],[Hauptkörper - B2 - Virgin Material Anteil (in %)]])</f>
        <v/>
      </c>
      <c r="LW136" s="577" t="str">
        <f>IF(Table1[[#This Row],[Hauptkörper - B2 - Recyceltes Material]]="","",VLOOKUP(Table1[[#This Row],[Hauptkörper - B2 - Recyceltes Material]],'DD FD'!AL:AM,2,FALSE))</f>
        <v/>
      </c>
      <c r="LX136" s="578" t="str">
        <f>IF(Table1[[#This Row],[Hauptkörper - B2 - Recyceltes Material Anteil (in %)]]="","",Table1[[#This Row],[Hauptkörper - B2 - Recyceltes Material Anteil (in %)]])</f>
        <v/>
      </c>
      <c r="LY136" s="577" t="str">
        <f>IF(Table1[[#This Row],[Hauptkörper - B2 - Beschichtung]]="","",VLOOKUP(Table1[[#This Row],[Hauptkörper - B2 - Beschichtung]],'DD FD'!AE:AF,2,FALSE))</f>
        <v/>
      </c>
      <c r="LZ136" s="580" t="str">
        <f>IF(Table1[[#This Row],[Hauptkörper - B2 - Beschichtung Anteil (in %)]]="","",Table1[[#This Row],[Hauptkörper - B2 - Beschichtung Anteil (in %)]])</f>
        <v/>
      </c>
      <c r="MA136" s="576" t="str">
        <f>IF(Table1[[#This Row],[Hauptkörper - B3 - Art]]="","",VLOOKUP(Table1[[#This Row],[Hauptkörper - B3 - Art]],'DD FD'!B:C,2,FALSE))</f>
        <v/>
      </c>
      <c r="MB136" s="577" t="str">
        <f>IF(Table1[[#This Row],[Hauptkörper - B3 - Fraktion]]="","",VLOOKUP(Table1[[#This Row],[Hauptkörper - B3 - Fraktion]],'DD FD'!H:J,3,FALSE))</f>
        <v/>
      </c>
      <c r="MC136" s="574" t="str">
        <f>IF(Table1[[#This Row],[Hauptkörper - B3 - Gewicht
(in G)]]="","",Table1[[#This Row],[Hauptkörper - B3 - Gewicht
(in G)]])</f>
        <v/>
      </c>
      <c r="MD136" s="574" t="str">
        <f>IF(Table1[[#This Row],[Hauptkörper - B3 - Lizenzierungs-pflichtig? (X=Ja)]]="","",Table1[[#This Row],[Hauptkörper - B3 - Lizenzierungs-pflichtig? (X=Ja)]])</f>
        <v/>
      </c>
      <c r="ME136" s="577" t="str">
        <f>IF(Table1[[#This Row],[Hauptkörper - B3 - Virgin Material]]="","",VLOOKUP(Table1[[#This Row],[Hauptkörper - B3 - Virgin Material]],'DD FD'!AJ:AK,2,FALSE))</f>
        <v/>
      </c>
      <c r="MF136" s="578" t="str">
        <f>IF(Table1[[#This Row],[Hauptkörper - B3 - Virgin Material Anteil (in %)]]="","",Table1[[#This Row],[Hauptkörper - B3 - Virgin Material Anteil (in %)]])</f>
        <v/>
      </c>
      <c r="MG136" s="577" t="str">
        <f>IF(Table1[[#This Row],[Hauptkörper - B3 - Recyceltes Material]]="","",VLOOKUP(Table1[[#This Row],[Hauptkörper - B3 - Recyceltes Material]],'DD FD'!AL:AM,2,FALSE))</f>
        <v/>
      </c>
      <c r="MH136" s="578" t="str">
        <f>IF(Table1[[#This Row],[Hauptkörper - B3 - Recyceltes Material Anteil (in %)]]="","",Table1[[#This Row],[Hauptkörper - B3 - Recyceltes Material Anteil (in %)]])</f>
        <v/>
      </c>
      <c r="MI136" s="577" t="str">
        <f>IF(Table1[[#This Row],[Hauptkörper - B3 - Beschichtung]]="","",VLOOKUP(Table1[[#This Row],[Hauptkörper - B3 - Beschichtung]],'DD FD'!AE:AF,2,FALSE))</f>
        <v/>
      </c>
      <c r="MJ136" s="580" t="str">
        <f>IF(Table1[[#This Row],[Hauptkörper - B3 - Beschichtung Anteil (in %)]]="","",Table1[[#This Row],[Hauptkörper - B3 - Beschichtung Anteil (in %)]])</f>
        <v/>
      </c>
      <c r="MK136" s="576" t="str">
        <f>IF(Table1[[#This Row],[Verschluss - B1 - Art]]="","",VLOOKUP(Table1[[#This Row],[Verschluss - B1 - Art]],'DD FD'!D:E,2,FALSE))</f>
        <v/>
      </c>
      <c r="ML136" s="577" t="str">
        <f>IF(Table1[[#This Row],[Verschluss - B1 - Fraktion]]="","",VLOOKUP(Table1[[#This Row],[Verschluss - B1 - Fraktion]],'DD FD'!H:J,3,FALSE))</f>
        <v/>
      </c>
      <c r="MM136" s="574" t="str">
        <f>IF(Table1[[#This Row],[Verschluss - B1 - Gewicht (in G)]]="","",Table1[[#This Row],[Verschluss - B1 - Gewicht (in G)]])</f>
        <v/>
      </c>
      <c r="MN136" s="574" t="str">
        <f>IF(Table1[[#This Row],[Verschluss - B1 - Lizenzierungs-pflichtig? (X=Ja)]]="","",Table1[[#This Row],[Verschluss - B1 - Lizenzierungs-pflichtig? (X=Ja)]])</f>
        <v/>
      </c>
      <c r="MO136" s="574" t="str">
        <f>IF(Table1[[#This Row],[Verschluss - B1 - Trennbar vom Hauptkörper? (X=Ja)]]="","",Table1[[#This Row],[Verschluss - B1 - Trennbar vom Hauptkörper? (X=Ja)]])</f>
        <v/>
      </c>
      <c r="MP136" s="577" t="str">
        <f>IF(Table1[[#This Row],[Verschluss - B1 - Virgin Material]]="","",VLOOKUP(Table1[[#This Row],[Verschluss - B1 - Virgin Material]],'DD FD'!AJ:AK,2,FALSE))</f>
        <v/>
      </c>
      <c r="MQ136" s="578" t="str">
        <f>IF(Table1[[#This Row],[Verschluss - B1 - Virgin Material Anteil (in %)]]="","",Table1[[#This Row],[Verschluss - B1 - Virgin Material Anteil (in %)]])</f>
        <v/>
      </c>
      <c r="MR136" s="577" t="str">
        <f>IF(Table1[[#This Row],[Verschluss - B1 - Recyceltes Material]]="","",VLOOKUP(Table1[[#This Row],[Verschluss - B1 - Recyceltes Material]],'DD FD'!AL:AM,2,FALSE))</f>
        <v/>
      </c>
      <c r="MS136" s="578" t="str">
        <f>IF(Table1[[#This Row],[Verschluss - B1 - Recyceltes Material Anteil (in %)]]="","",Table1[[#This Row],[Verschluss - B1 - Recyceltes Material Anteil (in %)]])</f>
        <v/>
      </c>
      <c r="MT136" s="577" t="str">
        <f>IF(Table1[[#This Row],[Verschluss - B1 - Beschichtung]]="","",VLOOKUP(Table1[[#This Row],[Verschluss - B1 - Beschichtung]],'DD FD'!AE:AF,2,FALSE))</f>
        <v/>
      </c>
      <c r="MU136" s="580" t="str">
        <f>IF(Table1[[#This Row],[Verschluss - B1 - Beschichtung Anteil (in %)]]="","",Table1[[#This Row],[Verschluss - B1 - Beschichtung Anteil (in %)]])</f>
        <v/>
      </c>
      <c r="MV136" s="576" t="str">
        <f>IF(Table1[[#This Row],[Verschluss - B2 - Art]]="","",VLOOKUP(Table1[[#This Row],[Verschluss - B2 - Art]],'DD FD'!D:E,2,FALSE))</f>
        <v/>
      </c>
      <c r="MW136" s="577" t="str">
        <f>IF(Table1[[#This Row],[Verschluss - B2 - Fraktion]]="","",VLOOKUP(Table1[[#This Row],[Verschluss - B2 - Fraktion]],'DD FD'!H:J,3,FALSE))</f>
        <v/>
      </c>
      <c r="MX136" s="574" t="str">
        <f>IF(Table1[[#This Row],[Verschluss - B2 - Gewicht (in G)]]="","",Table1[[#This Row],[Verschluss - B2 - Gewicht (in G)]])</f>
        <v/>
      </c>
      <c r="MY136" s="574" t="str">
        <f>IF(Table1[[#This Row],[Verschluss - B2 - Lizenzierungs-pflichtig? (X=Ja)]]="","",Table1[[#This Row],[Verschluss - B2 - Lizenzierungs-pflichtig? (X=Ja)]])</f>
        <v/>
      </c>
      <c r="MZ136" s="574" t="str">
        <f>IF(Table1[[#This Row],[Verschluss - B2 - Trennbar vom Hauptkörper? (X=Ja)]]="","",Table1[[#This Row],[Verschluss - B2 - Trennbar vom Hauptkörper? (X=Ja)]])</f>
        <v/>
      </c>
      <c r="NA136" s="577" t="str">
        <f>IF(Table1[[#This Row],[Verschluss - B2 - Virgin Material]]="","",VLOOKUP(Table1[[#This Row],[Verschluss - B2 - Virgin Material]],'DD FD'!AJ:AK,2,FALSE))</f>
        <v/>
      </c>
      <c r="NB136" s="578" t="str">
        <f>IF(Table1[[#This Row],[Verschluss - B2 - Virgin Material Anteil (in %)]]="","",Table1[[#This Row],[Verschluss - B2 - Virgin Material Anteil (in %)]])</f>
        <v/>
      </c>
      <c r="NC136" s="577" t="str">
        <f>IF(Table1[[#This Row],[Verschluss - B2 - Recyceltes Material]]="","",VLOOKUP(Table1[[#This Row],[Verschluss - B2 - Recyceltes Material]],'DD FD'!AL:AM,2,FALSE))</f>
        <v/>
      </c>
      <c r="ND136" s="578" t="str">
        <f>IF(Table1[[#This Row],[Verschluss - B2 - Recyceltes Material Anteil (in %)]]="","",Table1[[#This Row],[Verschluss - B2 - Recyceltes Material Anteil (in %)]])</f>
        <v/>
      </c>
      <c r="NE136" s="577" t="str">
        <f>IF(Table1[[#This Row],[Verschluss - B2 - Beschichtung]]="","",VLOOKUP(Table1[[#This Row],[Verschluss - B2 - Beschichtung]],'DD FD'!AE:AF,2,FALSE))</f>
        <v/>
      </c>
      <c r="NF136" s="580" t="str">
        <f>IF(Table1[[#This Row],[Verschluss - B2 - Beschichtung Anteil (in %)]]="","",Table1[[#This Row],[Verschluss - B2 - Beschichtung Anteil (in %)]])</f>
        <v/>
      </c>
      <c r="NG136" s="576" t="str">
        <f>IF(Table1[[#This Row],[Verschluss - B3 - Art]]="","",VLOOKUP(Table1[[#This Row],[Verschluss - B3 - Art]],'DD FD'!D:E,2,FALSE))</f>
        <v/>
      </c>
      <c r="NH136" s="577" t="str">
        <f>IF(Table1[[#This Row],[Verschluss - B3 - Fraktion]]="","",VLOOKUP(Table1[[#This Row],[Verschluss - B3 - Fraktion]],'DD FD'!H:J,3,FALSE))</f>
        <v/>
      </c>
      <c r="NI136" s="574" t="str">
        <f>IF(Table1[[#This Row],[Verschluss - B3 - Gewicht (in G)]]="","",Table1[[#This Row],[Verschluss - B3 - Gewicht (in G)]])</f>
        <v/>
      </c>
      <c r="NJ136" s="574" t="str">
        <f>IF(Table1[[#This Row],[Verschluss - B3 - Lizenzierungs-pflichtig? (X=Ja)]]="","",Table1[[#This Row],[Verschluss - B3 - Lizenzierungs-pflichtig? (X=Ja)]])</f>
        <v/>
      </c>
      <c r="NK136" s="574" t="str">
        <f>IF(Table1[[#This Row],[Verschluss - B3 - Trennbar vom Hauptkörper? (X=Ja)]]="","",Table1[[#This Row],[Verschluss - B3 - Trennbar vom Hauptkörper? (X=Ja)]])</f>
        <v/>
      </c>
      <c r="NL136" s="577" t="str">
        <f>IF(Table1[[#This Row],[Verschluss - B3 - Virgin Material]]="","",VLOOKUP(Table1[[#This Row],[Verschluss - B3 - Virgin Material]],'DD FD'!AJ:AK,2,FALSE))</f>
        <v/>
      </c>
      <c r="NM136" s="578" t="str">
        <f>IF(Table1[[#This Row],[Verschluss - B3 - Virgin Material Anteil (in %)]]="","",Table1[[#This Row],[Verschluss - B3 - Virgin Material Anteil (in %)]])</f>
        <v/>
      </c>
      <c r="NN136" s="577" t="str">
        <f>IF(Table1[[#This Row],[Verschluss - B3 - Recyceltes Material]]="","",VLOOKUP(Table1[[#This Row],[Verschluss - B3 - Recyceltes Material]],'DD FD'!AL:AM,2,FALSE))</f>
        <v/>
      </c>
      <c r="NO136" s="578" t="str">
        <f>IF(Table1[[#This Row],[Verschluss - B3 - Recyceltes Material Anteil (in %)]]="","",Table1[[#This Row],[Verschluss - B3 - Recyceltes Material Anteil (in %)]])</f>
        <v/>
      </c>
      <c r="NP136" s="577" t="str">
        <f>IF(Table1[[#This Row],[Verschluss - B3 - Beschichtung]]="","",VLOOKUP(Table1[[#This Row],[Verschluss - B3 - Beschichtung]],'DD FD'!AE:AF,2,FALSE))</f>
        <v/>
      </c>
      <c r="NQ136" s="580" t="str">
        <f>IF(Table1[[#This Row],[Verschluss - B3 - Beschichtung Anteil (in %)]]="","",Table1[[#This Row],[Verschluss - B3 - Beschichtung Anteil (in %)]])</f>
        <v/>
      </c>
      <c r="NR136" s="576" t="str">
        <f>IF(Table1[[#This Row],[Etikett - B1 - Art]]="","",VLOOKUP(Table1[[#This Row],[Etikett - B1 - Art]],'DD FD'!F:G,2,FALSE))</f>
        <v/>
      </c>
      <c r="NS136" s="577" t="str">
        <f>IF(Table1[[#This Row],[Etikett - B1 - Fraktion]]="","",VLOOKUP(Table1[[#This Row],[Etikett - B1 - Fraktion]],'DD FD'!H:J,3,FALSE))</f>
        <v/>
      </c>
      <c r="NT136" s="574" t="str">
        <f>IF(Table1[[#This Row],[Etikett - B1 - Gewicht (in G)]]="","",Table1[[#This Row],[Etikett - B1 - Gewicht (in G)]])</f>
        <v/>
      </c>
      <c r="NU136" s="574" t="str">
        <f>IF(Table1[[#This Row],[Etikett - B1 - Lizenzierungs-pflichtig? (X=Ja)]]="","",Table1[[#This Row],[Etikett - B1 - Lizenzierungs-pflichtig? (X=Ja)]])</f>
        <v/>
      </c>
      <c r="NV136" s="574" t="str">
        <f>IF(Table1[[#This Row],[Etikett - B1 - Trennbar vom Hauptkörper? (X=Ja)]]="","",Table1[[#This Row],[Etikett - B1 - Trennbar vom Hauptkörper? (X=Ja)]])</f>
        <v/>
      </c>
      <c r="NW136" s="577" t="str">
        <f>IF(Table1[[#This Row],[Etikett - B1 - Virgin Material]]="","",VLOOKUP(Table1[[#This Row],[Etikett - B1 - Virgin Material]],'DD FD'!AJ:AK,2,FALSE))</f>
        <v/>
      </c>
      <c r="NX136" s="578" t="str">
        <f>IF(Table1[[#This Row],[Etikett - B1 - Virgin Material Anteil (in %)]]="","",Table1[[#This Row],[Etikett - B1 - Virgin Material Anteil (in %)]])</f>
        <v/>
      </c>
      <c r="NY136" s="577" t="str">
        <f>IF(Table1[[#This Row],[Etikett - B1 - Recyceltes Material]]="","",VLOOKUP(Table1[[#This Row],[Etikett - B1 - Recyceltes Material]],'DD FD'!AL:AM,2,FALSE))</f>
        <v/>
      </c>
      <c r="NZ136" s="578" t="str">
        <f>IF(Table1[[#This Row],[Etikett - B1 - Recyceltes Material Anteil (in %)]]="","",Table1[[#This Row],[Etikett - B1 - Recyceltes Material Anteil (in %)]])</f>
        <v/>
      </c>
      <c r="OA136" s="577" t="str">
        <f>IF(Table1[[#This Row],[Etikett - B1 - Beschichtung]]="","",VLOOKUP(Table1[[#This Row],[Etikett - B1 - Beschichtung]],'DD FD'!AE:AF,2,FALSE))</f>
        <v/>
      </c>
      <c r="OB136" s="580" t="str">
        <f>IF(Table1[[#This Row],[Etikett - B1 - Beschichtung Anteil (in %)]]="","",Table1[[#This Row],[Etikett - B1 - Beschichtung Anteil (in %)]])</f>
        <v/>
      </c>
      <c r="OC136" s="576" t="str">
        <f>IF(Table1[[#This Row],[Etikett - B2 - Art]]="","",VLOOKUP(Table1[[#This Row],[Etikett - B2 - Art]],'DD FD'!F:G,2,FALSE))</f>
        <v/>
      </c>
      <c r="OD136" s="577" t="str">
        <f>IF(Table1[[#This Row],[Etikett - B2 - Fraktion]]="","",VLOOKUP(Table1[[#This Row],[Etikett - B2 - Fraktion]],'DD FD'!H:J,3,FALSE))</f>
        <v/>
      </c>
      <c r="OE136" s="574" t="str">
        <f>IF(Table1[[#This Row],[Etikett - B2 - Gewicht (in G)]]="","",Table1[[#This Row],[Etikett - B2 - Gewicht (in G)]])</f>
        <v/>
      </c>
      <c r="OF136" s="574" t="str">
        <f>IF(Table1[[#This Row],[Etikett - B2 - Lizenzierungs-pflichtig? (X=Ja)]]="","",Table1[[#This Row],[Etikett - B2 - Lizenzierungs-pflichtig? (X=Ja)]])</f>
        <v/>
      </c>
      <c r="OG136" s="574" t="str">
        <f>IF(Table1[[#This Row],[Etikett - B2 - Trennbar vom Hauptkörper? (X=Ja)]]="","",Table1[[#This Row],[Etikett - B2 - Trennbar vom Hauptkörper? (X=Ja)]])</f>
        <v/>
      </c>
      <c r="OH136" s="577" t="str">
        <f>IF(Table1[[#This Row],[Etikett - B2 - Virgin Material]]="","",VLOOKUP(Table1[[#This Row],[Etikett - B2 - Virgin Material]],'DD FD'!AJ:AK,2,FALSE))</f>
        <v/>
      </c>
      <c r="OI136" s="578" t="str">
        <f>IF(Table1[[#This Row],[Etikett - B2 - Virgin Material Anteil (in %)]]="","",Table1[[#This Row],[Etikett - B2 - Virgin Material Anteil (in %)]])</f>
        <v/>
      </c>
      <c r="OJ136" s="577" t="str">
        <f>IF(Table1[[#This Row],[Etikett - B2 - Recyceltes Material]]="","",VLOOKUP(Table1[[#This Row],[Etikett - B2 - Recyceltes Material]],'DD FD'!AL:AM,2,FALSE))</f>
        <v/>
      </c>
      <c r="OK136" s="578" t="str">
        <f>IF(Table1[[#This Row],[Etikett - B2 - Recyceltes Material Anteil (in %)]]="","",Table1[[#This Row],[Etikett - B2 - Recyceltes Material Anteil (in %)]])</f>
        <v/>
      </c>
      <c r="OL136" s="577" t="str">
        <f>IF(Table1[[#This Row],[Etikett - B2 - Beschichtung]]="","",VLOOKUP(Table1[[#This Row],[Etikett - B2 - Beschichtung]],'DD FD'!AE:AF,2,FALSE))</f>
        <v/>
      </c>
      <c r="OM136" s="580" t="str">
        <f>IF(Table1[[#This Row],[Etikett - B2 - Beschichtung Anteil (in %)]]="","",Table1[[#This Row],[Etikett - B2 - Beschichtung Anteil (in %)]])</f>
        <v/>
      </c>
      <c r="ON136" s="576" t="str">
        <f>IF(Table1[[#This Row],[Etikett - B3 - Art]]="","",VLOOKUP(Table1[[#This Row],[Etikett - B3 - Art]],'DD FD'!F:G,2,FALSE))</f>
        <v/>
      </c>
      <c r="OO136" s="577" t="str">
        <f>IF(Table1[[#This Row],[Etikett - B3 - Fraktion]]="","",VLOOKUP(Table1[[#This Row],[Etikett - B3 - Fraktion]],'DD FD'!H:J,3,FALSE))</f>
        <v/>
      </c>
      <c r="OP136" s="574" t="str">
        <f>IF(Table1[[#This Row],[Etikett - B3 - Gewicht (in G)]]="","",Table1[[#This Row],[Etikett - B3 - Gewicht (in G)]])</f>
        <v/>
      </c>
      <c r="OQ136" s="574" t="str">
        <f>IF(Table1[[#This Row],[Etikett - B3 - Lizenzierungs-pflichtig? (X=Ja)]]="","",Table1[[#This Row],[Etikett - B3 - Lizenzierungs-pflichtig? (X=Ja)]])</f>
        <v/>
      </c>
      <c r="OR136" s="574" t="str">
        <f>IF(Table1[[#This Row],[Etikett - B3 - Trennbar vom Hauptkörper? (X=Ja)]]="","",Table1[[#This Row],[Etikett - B3 - Trennbar vom Hauptkörper? (X=Ja)]])</f>
        <v/>
      </c>
      <c r="OS136" s="577" t="str">
        <f>IF(Table1[[#This Row],[Etikett - B3 - Virgin Material]]="","",VLOOKUP(Table1[[#This Row],[Etikett - B3 - Virgin Material]],'DD FD'!AJ:AK,2,FALSE))</f>
        <v/>
      </c>
      <c r="OT136" s="578" t="str">
        <f>IF(Table1[[#This Row],[Etikett - B3 - Virgin Material Anteil (in %)]]="","",Table1[[#This Row],[Etikett - B3 - Virgin Material Anteil (in %)]])</f>
        <v/>
      </c>
      <c r="OU136" s="577" t="str">
        <f>IF(Table1[[#This Row],[Etikett - B3 - Recyceltes Material]]="","",VLOOKUP(Table1[[#This Row],[Etikett - B3 - Recyceltes Material]],'DD FD'!AL:AM,2,FALSE))</f>
        <v/>
      </c>
      <c r="OV136" s="578" t="str">
        <f>IF(Table1[[#This Row],[Etikett - B3 - Recyceltes Material Anteil (in %)]]="","",Table1[[#This Row],[Etikett - B3 - Recyceltes Material Anteil (in %)]])</f>
        <v/>
      </c>
      <c r="OW136" s="577" t="str">
        <f>IF(Table1[[#This Row],[Etikett - B3 - Beschichtung]]="","",VLOOKUP(Table1[[#This Row],[Etikett - B3 - Beschichtung]],'DD FD'!AE:AF,2,FALSE))</f>
        <v/>
      </c>
      <c r="OX136" s="613" t="str">
        <f>IF(Table1[[#This Row],[Etikett - B3 - Beschichtung Anteil (in %)]]="","",Table1[[#This Row],[Etikett - B3 - Beschichtung Anteil (in %)]])</f>
        <v/>
      </c>
      <c r="OY136" s="618">
        <f>ROUNDUP(SUM(
IF(AND(LH136='DD FD'!$J$7,LJ136='DD FD'!$AI$3),LI136,0),
IF(AND(LR136='DD FD'!$J$7,LT136='DD FD'!$AI$3),LS136,0),
IF(AND(MB136='DD FD'!$J$7,MD136='DD FD'!$AI$3),MC136,0),
IF(AND(ML136='DD FD'!$J$7,MN136='DD FD'!$AI$3),MM136,0),
IF(AND(MW136='DD FD'!$J$7,MY136='DD FD'!$AI$3),MX136,0),
IF(AND(NH136='DD FD'!$J$7,NJ136='DD FD'!$AI$3),NI136,0),
IF(AND(NS136='DD FD'!$J$7,NU136='DD FD'!$AI$3),NT136,0),
IF(AND(OD136='DD FD'!$J$7,OF136='DD FD'!$AI$3),OE136,0),
IF(AND(OO136='DD FD'!$J$7,OQ136='DD FD'!$AI$3),OP136,0),
),2)</f>
        <v>0</v>
      </c>
      <c r="OZ136" s="617">
        <f>ROUNDUP(SUM(
IF(AND(LH136='DD FD'!$J$6,LJ136='DD FD'!$AI$3),LI136,0),
IF(AND(LR136='DD FD'!$J$6,LT136='DD FD'!$AI$3),LS136,0),
IF(AND(MB136='DD FD'!$J$6,MD136='DD FD'!$AI$3),MC136,0),
IF(AND(ML136='DD FD'!$J$6,MN136='DD FD'!$AI$3),MM136,0),
IF(AND(MW136='DD FD'!$J$6,MY136='DD FD'!$AI$3),MX136,0),
IF(AND(NH136='DD FD'!$J$6,NJ136='DD FD'!$AI$3),NI136,0),
IF(AND(NS136='DD FD'!$J$6,NU136='DD FD'!$AI$3),NT136,0),
IF(AND(OD136='DD FD'!$J$6,OF136='DD FD'!$AI$3),OE136,0),
IF(AND(OO136='DD FD'!$J$6,OQ136='DD FD'!$AI$3),OP136,0),
),2)</f>
        <v>0</v>
      </c>
      <c r="PA136" s="617">
        <f>ROUNDUP(SUM(
IF(AND(LH136='DD FD'!$J$10,LJ136='DD FD'!$AI$3),LI136,0),
IF(AND(LR136='DD FD'!$J$10,LT136='DD FD'!$AI$3),LS136,0),
IF(AND(MB136='DD FD'!$J$10,MD136='DD FD'!$AI$3),MC136,0),
IF(AND(ML136='DD FD'!$J$10,MN136='DD FD'!$AI$3),MM136,0),
IF(AND(MW136='DD FD'!$J$10,MY136='DD FD'!$AI$3),MX136,0),
IF(AND(NH136='DD FD'!$J$10,NJ136='DD FD'!$AI$3),NI136,0),
IF(AND(NS136='DD FD'!$J$10,NU136='DD FD'!$AI$3),NT136,0),
IF(AND(OD136='DD FD'!$J$10,OF136='DD FD'!$AI$3),OE136,0),
IF(AND(OO136='DD FD'!$J$10,OQ136='DD FD'!$AI$3),OP136,0),
),2)</f>
        <v>0</v>
      </c>
      <c r="PB136" s="617">
        <f>ROUNDUP(SUM(
IF(AND(LH136='DD FD'!$J$8,LJ136='DD FD'!$AI$3),LI136,0),
IF(AND(LR136='DD FD'!$J$8,LT136='DD FD'!$AI$3),LS136,0),
IF(AND(MB136='DD FD'!$J$8,MD136='DD FD'!$AI$3),MC136,0),
IF(AND(ML136='DD FD'!$J$8,MN136='DD FD'!$AI$3),MM136,0),
IF(AND(MW136='DD FD'!$J$8,MY136='DD FD'!$AI$3),MX136,0),
IF(AND(NH136='DD FD'!$J$8,NJ136='DD FD'!$AI$3),NI136,0),
IF(AND(NS136='DD FD'!$J$8,NU136='DD FD'!$AI$3),NT136,0),
IF(AND(OD136='DD FD'!$J$8,OF136='DD FD'!$AI$3),OE136,0),
IF(AND(OO136='DD FD'!$J$8,OQ136='DD FD'!$AI$3),OP136,0),
),2)</f>
        <v>0</v>
      </c>
      <c r="PC136" s="617">
        <f>ROUNDUP(SUM(
IF(AND(LH136='DD FD'!$J$5,LJ136='DD FD'!$AI$3),LI136,0),
IF(AND(LR136='DD FD'!$J$5,LT136='DD FD'!$AI$3),LS136,0),
IF(AND(MB136='DD FD'!$J$5,MD136='DD FD'!$AI$3),MC136,0),
IF(AND(ML136='DD FD'!$J$5,MN136='DD FD'!$AI$3),MM136,0),
IF(AND(MW136='DD FD'!$J$5,MY136='DD FD'!$AI$3),MX136,0),
IF(AND(NH136='DD FD'!$J$5,NJ136='DD FD'!$AI$3),NI136,0),
IF(AND(NS136='DD FD'!$J$5,NU136='DD FD'!$AI$3),NT136,0),
IF(AND(OD136='DD FD'!$J$5,OF136='DD FD'!$AI$3),OE136,0),
IF(AND(OO136='DD FD'!$J$5,OQ136='DD FD'!$AI$3),OP136,0),
),2)</f>
        <v>0</v>
      </c>
      <c r="PD136" s="617">
        <f>ROUNDUP(SUM(
IF(AND(LH136='DD FD'!$J$9,LJ136='DD FD'!$AI$3),LI136,0),
IF(AND(LR136='DD FD'!$J$9,LT136='DD FD'!$AI$3),LS136,0),
IF(AND(MB136='DD FD'!$J$9,MD136='DD FD'!$AI$3),MC136,0),
IF(AND(ML136='DD FD'!$J$9,MN136='DD FD'!$AI$3),MM136,0),
IF(AND(MW136='DD FD'!$J$9,MY136='DD FD'!$AI$3),MX136,0),
IF(AND(NH136='DD FD'!$J$9,NJ136='DD FD'!$AI$3),NI136,0),
IF(AND(NS136='DD FD'!$J$9,NU136='DD FD'!$AI$3),NT136,0),
IF(AND(OD136='DD FD'!$J$9,OF136='DD FD'!$AI$3),OE136,0),
IF(AND(OO136='DD FD'!$J$9,OQ136='DD FD'!$AI$3),OP136,0),
),2)</f>
        <v>0</v>
      </c>
      <c r="PE136" s="617">
        <f>ROUNDUP(SUM(
IF(AND(LH136='DD FD'!$J$4,LJ136='DD FD'!$AI$3),LI136,0),
IF(AND(LR136='DD FD'!$J$4,LT136='DD FD'!$AI$3),LS136,0),
IF(AND(MB136='DD FD'!$J$4,MD136='DD FD'!$AI$3),MC136,0),
IF(AND(ML136='DD FD'!$J$4,MN136='DD FD'!$AI$3),MM136,0),
IF(AND(MW136='DD FD'!$J$4,MY136='DD FD'!$AI$3),MX136,0),
IF(AND(NH136='DD FD'!$J$4,NJ136='DD FD'!$AI$3),NI136,0),
IF(AND(NS136='DD FD'!$J$4,NU136='DD FD'!$AI$3),NT136,0),
IF(AND(OD136='DD FD'!$J$4,OF136='DD FD'!$AI$3),OE136,0),
IF(AND(OO136='DD FD'!$J$4,OQ136='DD FD'!$AI$3),OP136,0),
),2)</f>
        <v>0</v>
      </c>
      <c r="PF136" s="619">
        <f>ROUNDUP(SUM(
IF(AND(LH136='DD FD'!$J$11,LJ136='DD FD'!$AI$3),LI136,0),
IF(AND(LR136='DD FD'!$J$11,LT136='DD FD'!$AI$3),LS136,0),
IF(AND(MB136='DD FD'!$J$11,MD136='DD FD'!$AI$3),MC136,0),
IF(AND(ML136='DD FD'!$J$11,MN136='DD FD'!$AI$3),MM136,0),
IF(AND(MW136='DD FD'!$J$11,MY136='DD FD'!$AI$3),MX136,0),
IF(AND(NH136='DD FD'!$J$11,NJ136='DD FD'!$AI$3),NI136,0),
IF(AND(NS136='DD FD'!$J$11,NU136='DD FD'!$AI$3),NT136,0),
IF(AND(OD136='DD FD'!$J$11,OF136='DD FD'!$AI$3),OE136,0),
IF(AND(OO136='DD FD'!$J$11,OQ136='DD FD'!$AI$3),OP136,0),
),2)</f>
        <v>0</v>
      </c>
    </row>
    <row r="137" spans="1:422">
      <c r="A137" s="806"/>
      <c r="B137" s="934"/>
      <c r="C137" s="247"/>
      <c r="D137" s="842"/>
      <c r="E137" s="247"/>
      <c r="F137" s="158"/>
      <c r="G137" s="710"/>
      <c r="H137" s="712"/>
      <c r="I137" s="936"/>
      <c r="J137" s="803"/>
      <c r="K137" s="150"/>
      <c r="L137" s="146" t="str">
        <f t="shared" si="54"/>
        <v/>
      </c>
      <c r="M137" s="501" t="str">
        <f t="shared" si="71"/>
        <v/>
      </c>
      <c r="N137" s="504"/>
      <c r="O137" s="113" t="str">
        <f t="shared" si="72"/>
        <v/>
      </c>
      <c r="P137" s="114" t="str">
        <f t="shared" si="55"/>
        <v/>
      </c>
      <c r="Q137" s="152"/>
      <c r="R137" s="152"/>
      <c r="S137" s="115" t="str">
        <f t="shared" si="73"/>
        <v/>
      </c>
      <c r="T137" s="159"/>
      <c r="U137" s="159"/>
      <c r="V137" s="157"/>
      <c r="W137" s="157"/>
      <c r="X137" s="157"/>
      <c r="Y137" s="772"/>
      <c r="Z137" s="158"/>
      <c r="AA137" s="144"/>
      <c r="AB137" s="112"/>
      <c r="AC137" s="153"/>
      <c r="AD137" s="153"/>
      <c r="AE137" s="153"/>
      <c r="AF137" s="153"/>
      <c r="AG137" s="153"/>
      <c r="AH137" s="153"/>
      <c r="AI137" s="152"/>
      <c r="AJ137" s="158"/>
      <c r="AK137" s="158"/>
      <c r="AL137" s="158"/>
      <c r="AM137" s="116" t="str">
        <f t="shared" si="74"/>
        <v/>
      </c>
      <c r="AN137" s="116" t="str">
        <f t="shared" si="75"/>
        <v/>
      </c>
      <c r="AO137" s="324"/>
      <c r="AP137" s="503"/>
      <c r="AQ137" s="487" t="str">
        <f t="shared" si="76"/>
        <v/>
      </c>
      <c r="AR137" s="113" t="str">
        <f t="shared" si="56"/>
        <v/>
      </c>
      <c r="AS137" s="113" t="str">
        <f t="shared" si="57"/>
        <v/>
      </c>
      <c r="AT137" s="113" t="str">
        <f t="shared" si="58"/>
        <v/>
      </c>
      <c r="AU137" s="113" t="str">
        <f t="shared" si="59"/>
        <v/>
      </c>
      <c r="AV137" s="159"/>
      <c r="AW137" s="157"/>
      <c r="AX137" s="157"/>
      <c r="AY137" s="157"/>
      <c r="AZ137" s="157"/>
      <c r="BA137" s="116" t="str">
        <f t="shared" si="60"/>
        <v/>
      </c>
      <c r="BB137" s="316"/>
      <c r="BC137" s="116" t="str">
        <f t="shared" si="61"/>
        <v/>
      </c>
      <c r="BD137" s="133" t="str">
        <f t="shared" si="62"/>
        <v/>
      </c>
      <c r="BE137" s="157"/>
      <c r="BF137" s="1180"/>
      <c r="BG137" s="1180"/>
      <c r="BH137" s="158"/>
      <c r="BI137" s="490"/>
      <c r="BJ137" s="514" t="str">
        <f t="shared" si="77"/>
        <v/>
      </c>
      <c r="BK137" s="789"/>
      <c r="BL137" s="116" t="str">
        <f t="shared" si="78"/>
        <v/>
      </c>
      <c r="BM137" s="144"/>
      <c r="BN137" s="144"/>
      <c r="BO137" s="144"/>
      <c r="BP137" s="790"/>
      <c r="BQ137" s="790"/>
      <c r="BR137" s="790"/>
      <c r="BS137" s="116" t="str">
        <f t="shared" si="63"/>
        <v/>
      </c>
      <c r="BT137" s="790"/>
      <c r="BU137" s="808" t="str">
        <f t="shared" si="64"/>
        <v/>
      </c>
      <c r="BV137" s="791"/>
      <c r="BW137" s="144"/>
      <c r="BX137" s="20"/>
      <c r="BY137" s="20"/>
      <c r="BZ137" s="20"/>
      <c r="CA137" s="792"/>
      <c r="CB137" s="1201"/>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782" t="str">
        <f t="shared" si="79"/>
        <v/>
      </c>
      <c r="EE137" s="519"/>
      <c r="EF137" s="793"/>
      <c r="EG137" s="519"/>
      <c r="EH137" s="794"/>
      <c r="EI137" s="790"/>
      <c r="EJ137" s="794"/>
      <c r="EK137" s="794"/>
      <c r="EL137" s="790"/>
      <c r="EM137" s="790"/>
      <c r="EN137" s="790"/>
      <c r="EO137" s="112" t="str">
        <f t="shared" si="65"/>
        <v/>
      </c>
      <c r="EP137" s="790"/>
      <c r="EQ137" s="488" t="str">
        <f t="shared" si="66"/>
        <v/>
      </c>
      <c r="ER137" s="1100"/>
      <c r="ES137" s="1099" t="str">
        <f t="shared" si="80"/>
        <v/>
      </c>
      <c r="ET137" s="525"/>
      <c r="EU137" s="148"/>
      <c r="EV137" s="148"/>
      <c r="EW137" s="148"/>
      <c r="EX137" s="148"/>
      <c r="EY137" s="148"/>
      <c r="EZ137" s="148"/>
      <c r="FA137" s="148"/>
      <c r="FB137" s="148"/>
      <c r="FC137" s="148"/>
      <c r="FD137" s="148"/>
      <c r="FE137" s="148"/>
      <c r="FF137" s="148"/>
      <c r="FG137" s="148"/>
      <c r="FH137" s="148"/>
      <c r="FI137" s="528"/>
      <c r="FJ137" s="513" t="str">
        <f t="shared" si="67"/>
        <v/>
      </c>
      <c r="FK137" s="158"/>
      <c r="FL137" s="850"/>
      <c r="FM137" s="850"/>
      <c r="FN137" s="850"/>
      <c r="FO137" s="850"/>
      <c r="FP137" s="850"/>
      <c r="FQ137" s="850"/>
      <c r="FR137" s="157"/>
      <c r="FS137" s="143"/>
      <c r="FT137" s="143"/>
      <c r="FU137" s="847" t="str">
        <f t="shared" si="68"/>
        <v/>
      </c>
      <c r="FV137" s="555"/>
      <c r="FW137" s="523" t="str">
        <f>IF(Table1[[#This Row],[Nonfood Inhaltstoffe - Komponente]]="","",VLOOKUP(Table1[[#This Row],[Nonfood Inhaltstoffe - Komponente]],'Dropdown Auswahl'!BJ:BK,2,FALSE))</f>
        <v/>
      </c>
      <c r="FX137" s="1013"/>
      <c r="FY137" s="1011" t="str">
        <f t="shared" si="69"/>
        <v/>
      </c>
      <c r="FZ137" s="152"/>
      <c r="GA137" s="152"/>
      <c r="GB137" s="152"/>
      <c r="GC137" s="529" t="str">
        <f t="shared" si="70"/>
        <v/>
      </c>
      <c r="GG137" s="21"/>
      <c r="GH137" s="21"/>
      <c r="GI137" s="1019"/>
      <c r="GJ137" s="1016" t="str">
        <f>IF(Table1[[#This Row],[Global Trade Item Number (GTIN)]]="","",Table1[[#This Row],[Global Trade Item Number (GTIN)]])</f>
        <v/>
      </c>
      <c r="GK137" s="555" t="str">
        <f>IF(Table1[[#This Row],[WAWI-Nr./ Kreditoren-Nummer
(ASDV)]]&lt;&gt;"",Table1[[#This Row],[WAWI-Nr./ Kreditoren-Nummer
(ASDV)]],"")</f>
        <v/>
      </c>
      <c r="GL137" s="165"/>
      <c r="GM137" s="165"/>
      <c r="GN137" s="165"/>
      <c r="GO137" s="485"/>
      <c r="GP137" s="534"/>
      <c r="GQ137" s="533"/>
      <c r="GR137" s="486"/>
      <c r="GS137" s="486"/>
      <c r="GT137" s="486"/>
      <c r="GU137" s="486"/>
      <c r="GV137" s="486"/>
      <c r="GW137" s="542"/>
      <c r="GX137" s="538"/>
      <c r="GY137" s="144"/>
      <c r="GZ137" s="480"/>
      <c r="HA137" s="158"/>
      <c r="HB137" s="480"/>
      <c r="HC137" s="480"/>
      <c r="HD137" s="480"/>
      <c r="HE137" s="480"/>
      <c r="HF137" s="480"/>
      <c r="HG137" s="480"/>
      <c r="HH137" s="538"/>
      <c r="HI137" s="480"/>
      <c r="HJ137" s="480"/>
      <c r="HK137" s="480"/>
      <c r="HL137" s="480"/>
      <c r="HM137" s="480"/>
      <c r="HN137" s="480"/>
      <c r="HO137" s="480"/>
      <c r="HP137" s="480"/>
      <c r="HQ137" s="480"/>
      <c r="HR137" s="538"/>
      <c r="HS137" s="480"/>
      <c r="HT137" s="480"/>
      <c r="HU137" s="480"/>
      <c r="HV137" s="480"/>
      <c r="HW137" s="480"/>
      <c r="HX137" s="480"/>
      <c r="HY137" s="480"/>
      <c r="HZ137" s="480"/>
      <c r="IA137" s="480"/>
      <c r="IB137" s="538"/>
      <c r="IC137" s="480"/>
      <c r="ID137" s="480"/>
      <c r="IE137" s="480"/>
      <c r="IF137" s="480"/>
      <c r="IG137" s="480"/>
      <c r="IH137" s="480"/>
      <c r="II137" s="480"/>
      <c r="IJ137" s="480"/>
      <c r="IK137" s="480"/>
      <c r="IL137" s="480"/>
      <c r="IM137" s="538"/>
      <c r="IN137" s="480"/>
      <c r="IO137" s="480"/>
      <c r="IP137" s="480"/>
      <c r="IQ137" s="480"/>
      <c r="IR137" s="480"/>
      <c r="IS137" s="480"/>
      <c r="IT137" s="480"/>
      <c r="IU137" s="480"/>
      <c r="IV137" s="480"/>
      <c r="IW137" s="480"/>
      <c r="IX137" s="538"/>
      <c r="IY137" s="480"/>
      <c r="IZ137" s="480"/>
      <c r="JA137" s="480"/>
      <c r="JB137" s="480"/>
      <c r="JC137" s="480"/>
      <c r="JD137" s="480"/>
      <c r="JE137" s="480"/>
      <c r="JF137" s="480"/>
      <c r="JG137" s="480"/>
      <c r="JH137" s="480"/>
      <c r="JI137" s="538"/>
      <c r="JJ137" s="480"/>
      <c r="JK137" s="480"/>
      <c r="JL137" s="480"/>
      <c r="JM137" s="480"/>
      <c r="JN137" s="480"/>
      <c r="JO137" s="480"/>
      <c r="JP137" s="480"/>
      <c r="JQ137" s="480"/>
      <c r="JR137" s="480"/>
      <c r="JS137" s="590"/>
      <c r="JT137" s="538"/>
      <c r="JU137" s="480"/>
      <c r="JV137" s="480"/>
      <c r="JW137" s="480"/>
      <c r="JX137" s="480"/>
      <c r="JY137" s="480"/>
      <c r="JZ137" s="480"/>
      <c r="KA137" s="480"/>
      <c r="KB137" s="480"/>
      <c r="KC137" s="480"/>
      <c r="KD137" s="480"/>
      <c r="KE137" s="538"/>
      <c r="KF137" s="480"/>
      <c r="KG137" s="480"/>
      <c r="KH137" s="480"/>
      <c r="KI137" s="480"/>
      <c r="KJ137" s="480"/>
      <c r="KK137" s="480"/>
      <c r="KL137" s="480"/>
      <c r="KM137" s="480"/>
      <c r="KN137" s="480"/>
      <c r="KO137" s="480"/>
      <c r="KR137" s="568" t="str">
        <f>IF(Table1[[#This Row],[GTIN]]&lt;&gt;"",Table1[[#This Row],[GTIN]],"")</f>
        <v/>
      </c>
      <c r="KS137" s="569" t="str">
        <f>Table1[[#This Row],[Kreditor]]</f>
        <v/>
      </c>
      <c r="KT137" s="570" t="str">
        <f>IF(Table1[[#This Row],[Gültig ab (Datum)]]&lt;&gt;"",Table1[[#This Row],[Gültig ab (Datum)]],"")</f>
        <v/>
      </c>
      <c r="KU137" s="570"/>
      <c r="KV137" s="583" t="str">
        <f>IF(Table1[[#This Row],[Artikel verpackt? 
(X=Ja)]]="","",Table1[[#This Row],[Artikel verpackt? 
(X=Ja)]])</f>
        <v/>
      </c>
      <c r="KW137" s="571" t="str">
        <f>IF(Table1[[#This Row],[Verpackung recyclingfähig?
(X=Ja)]]="","",Table1[[#This Row],[Verpackung recyclingfähig?
(X=Ja)]])</f>
        <v/>
      </c>
      <c r="KX137" s="572"/>
      <c r="KY137" s="573"/>
      <c r="KZ137" s="574"/>
      <c r="LA137" s="574"/>
      <c r="LB137" s="574"/>
      <c r="LC137" s="574"/>
      <c r="LD137" s="574"/>
      <c r="LE137" s="574"/>
      <c r="LF137" s="575"/>
      <c r="LG137" s="576" t="str">
        <f>IF(Table1[[#This Row],[Hauptkörper - B1 - Art]]="","",VLOOKUP(Table1[[#This Row],[Hauptkörper - B1 - Art]],'DD FD'!B:C,2,FALSE))</f>
        <v/>
      </c>
      <c r="LH137" s="577" t="str">
        <f>IF(Table1[[#This Row],[Hauptkörper - B1 - Fraktion]]="","",VLOOKUP(Table1[[#This Row],[Hauptkörper - B1 - Fraktion]],'DD FD'!H:J,3,FALSE))</f>
        <v/>
      </c>
      <c r="LI137" s="574" t="str">
        <f>IF(Table1[[#This Row],[Hauptkörper - B1 - Gewicht
(in G)]]="","",Table1[[#This Row],[Hauptkörper - B1 - Gewicht
(in G)]])</f>
        <v/>
      </c>
      <c r="LJ137" s="574" t="str">
        <f>IF(Table1[[#This Row],[Hauptkörper - B1 - Lizenzierungs-pflichtig? (X=Ja)]]="","",Table1[[#This Row],[Hauptkörper - B1 - Lizenzierungs-pflichtig? (X=Ja)]])</f>
        <v/>
      </c>
      <c r="LK137" s="577" t="str">
        <f>IF(Table1[[#This Row],[Hauptkörper - B1 - Virgin Material]]="","",VLOOKUP(Table1[[#This Row],[Hauptkörper - B1 - Virgin Material]],'DD FD'!AJ:AK,2,FALSE))</f>
        <v/>
      </c>
      <c r="LL137" s="578" t="str">
        <f>IF(Table1[[#This Row],[Hauptkörper - B1 - Virgin Material Anteil (in %)]]="","",Table1[[#This Row],[Hauptkörper - B1 - Virgin Material Anteil (in %)]])</f>
        <v/>
      </c>
      <c r="LM137" s="577" t="str">
        <f>IF(Table1[[#This Row],[Hauptkörper - B1 - Recyceltes Material]]="","",VLOOKUP(Table1[[#This Row],[Hauptkörper - B1 - Recyceltes Material]],'DD FD'!AL:AM,2,FALSE))</f>
        <v/>
      </c>
      <c r="LN137" s="578" t="str">
        <f>IF(Table1[[#This Row],[Hauptkörper - B1 - Recyceltes Material Anteil (in %)]]="","",Table1[[#This Row],[Hauptkörper - B1 - Recyceltes Material Anteil (in %)]])</f>
        <v/>
      </c>
      <c r="LO137" s="579" t="str">
        <f>IF(Table1[[#This Row],[Hauptkörper - B1 - Beschichtung]]="","",VLOOKUP(Table1[[#This Row],[Hauptkörper - B1 - Beschichtung]],'DD FD'!AE:AF,2,FALSE))</f>
        <v/>
      </c>
      <c r="LP137" s="580" t="str">
        <f>IF(Table1[[#This Row],[Hauptkörper - B1 - Beschichtung Anteil (in %)]]="","",Table1[[#This Row],[Hauptkörper - B1 - Beschichtung Anteil (in %)]])</f>
        <v/>
      </c>
      <c r="LQ137" s="576" t="str">
        <f>IF(Table1[[#This Row],[Hauptkörper - B2 - Art]]="","",VLOOKUP(Table1[[#This Row],[Hauptkörper - B2 - Art]],'DD FD'!B:C,2,FALSE))</f>
        <v/>
      </c>
      <c r="LR137" s="577" t="str">
        <f>IF(Table1[[#This Row],[Hauptkörper - B2 - Fraktion]]="","",VLOOKUP(Table1[[#This Row],[Hauptkörper - B2 - Fraktion]],'DD FD'!H:J,3,FALSE))</f>
        <v/>
      </c>
      <c r="LS137" s="574" t="str">
        <f>IF(Table1[[#This Row],[Hauptkörper - B2 - Gewicht
(in G)]]="","",Table1[[#This Row],[Hauptkörper - B2 - Gewicht
(in G)]])</f>
        <v/>
      </c>
      <c r="LT137" s="574" t="str">
        <f>IF(Table1[[#This Row],[Hauptkörper - B2 - Lizenzierungs-pflichtig? (X=Ja)]]="","",Table1[[#This Row],[Hauptkörper - B2 - Lizenzierungs-pflichtig? (X=Ja)]])</f>
        <v/>
      </c>
      <c r="LU137" s="577" t="str">
        <f>IF(Table1[[#This Row],[Hauptkörper - B2 - Virgin Material]]="","",VLOOKUP(Table1[[#This Row],[Hauptkörper - B2 - Virgin Material]],'DD FD'!AJ:AK,2,FALSE))</f>
        <v/>
      </c>
      <c r="LV137" s="578" t="str">
        <f>IF(Table1[[#This Row],[Hauptkörper - B2 - Virgin Material Anteil (in %)]]="","",Table1[[#This Row],[Hauptkörper - B2 - Virgin Material Anteil (in %)]])</f>
        <v/>
      </c>
      <c r="LW137" s="577" t="str">
        <f>IF(Table1[[#This Row],[Hauptkörper - B2 - Recyceltes Material]]="","",VLOOKUP(Table1[[#This Row],[Hauptkörper - B2 - Recyceltes Material]],'DD FD'!AL:AM,2,FALSE))</f>
        <v/>
      </c>
      <c r="LX137" s="578" t="str">
        <f>IF(Table1[[#This Row],[Hauptkörper - B2 - Recyceltes Material Anteil (in %)]]="","",Table1[[#This Row],[Hauptkörper - B2 - Recyceltes Material Anteil (in %)]])</f>
        <v/>
      </c>
      <c r="LY137" s="577" t="str">
        <f>IF(Table1[[#This Row],[Hauptkörper - B2 - Beschichtung]]="","",VLOOKUP(Table1[[#This Row],[Hauptkörper - B2 - Beschichtung]],'DD FD'!AE:AF,2,FALSE))</f>
        <v/>
      </c>
      <c r="LZ137" s="580" t="str">
        <f>IF(Table1[[#This Row],[Hauptkörper - B2 - Beschichtung Anteil (in %)]]="","",Table1[[#This Row],[Hauptkörper - B2 - Beschichtung Anteil (in %)]])</f>
        <v/>
      </c>
      <c r="MA137" s="576" t="str">
        <f>IF(Table1[[#This Row],[Hauptkörper - B3 - Art]]="","",VLOOKUP(Table1[[#This Row],[Hauptkörper - B3 - Art]],'DD FD'!B:C,2,FALSE))</f>
        <v/>
      </c>
      <c r="MB137" s="577" t="str">
        <f>IF(Table1[[#This Row],[Hauptkörper - B3 - Fraktion]]="","",VLOOKUP(Table1[[#This Row],[Hauptkörper - B3 - Fraktion]],'DD FD'!H:J,3,FALSE))</f>
        <v/>
      </c>
      <c r="MC137" s="574" t="str">
        <f>IF(Table1[[#This Row],[Hauptkörper - B3 - Gewicht
(in G)]]="","",Table1[[#This Row],[Hauptkörper - B3 - Gewicht
(in G)]])</f>
        <v/>
      </c>
      <c r="MD137" s="574" t="str">
        <f>IF(Table1[[#This Row],[Hauptkörper - B3 - Lizenzierungs-pflichtig? (X=Ja)]]="","",Table1[[#This Row],[Hauptkörper - B3 - Lizenzierungs-pflichtig? (X=Ja)]])</f>
        <v/>
      </c>
      <c r="ME137" s="577" t="str">
        <f>IF(Table1[[#This Row],[Hauptkörper - B3 - Virgin Material]]="","",VLOOKUP(Table1[[#This Row],[Hauptkörper - B3 - Virgin Material]],'DD FD'!AJ:AK,2,FALSE))</f>
        <v/>
      </c>
      <c r="MF137" s="578" t="str">
        <f>IF(Table1[[#This Row],[Hauptkörper - B3 - Virgin Material Anteil (in %)]]="","",Table1[[#This Row],[Hauptkörper - B3 - Virgin Material Anteil (in %)]])</f>
        <v/>
      </c>
      <c r="MG137" s="577" t="str">
        <f>IF(Table1[[#This Row],[Hauptkörper - B3 - Recyceltes Material]]="","",VLOOKUP(Table1[[#This Row],[Hauptkörper - B3 - Recyceltes Material]],'DD FD'!AL:AM,2,FALSE))</f>
        <v/>
      </c>
      <c r="MH137" s="578" t="str">
        <f>IF(Table1[[#This Row],[Hauptkörper - B3 - Recyceltes Material Anteil (in %)]]="","",Table1[[#This Row],[Hauptkörper - B3 - Recyceltes Material Anteil (in %)]])</f>
        <v/>
      </c>
      <c r="MI137" s="577" t="str">
        <f>IF(Table1[[#This Row],[Hauptkörper - B3 - Beschichtung]]="","",VLOOKUP(Table1[[#This Row],[Hauptkörper - B3 - Beschichtung]],'DD FD'!AE:AF,2,FALSE))</f>
        <v/>
      </c>
      <c r="MJ137" s="580" t="str">
        <f>IF(Table1[[#This Row],[Hauptkörper - B3 - Beschichtung Anteil (in %)]]="","",Table1[[#This Row],[Hauptkörper - B3 - Beschichtung Anteil (in %)]])</f>
        <v/>
      </c>
      <c r="MK137" s="576" t="str">
        <f>IF(Table1[[#This Row],[Verschluss - B1 - Art]]="","",VLOOKUP(Table1[[#This Row],[Verschluss - B1 - Art]],'DD FD'!D:E,2,FALSE))</f>
        <v/>
      </c>
      <c r="ML137" s="577" t="str">
        <f>IF(Table1[[#This Row],[Verschluss - B1 - Fraktion]]="","",VLOOKUP(Table1[[#This Row],[Verschluss - B1 - Fraktion]],'DD FD'!H:J,3,FALSE))</f>
        <v/>
      </c>
      <c r="MM137" s="574" t="str">
        <f>IF(Table1[[#This Row],[Verschluss - B1 - Gewicht (in G)]]="","",Table1[[#This Row],[Verschluss - B1 - Gewicht (in G)]])</f>
        <v/>
      </c>
      <c r="MN137" s="574" t="str">
        <f>IF(Table1[[#This Row],[Verschluss - B1 - Lizenzierungs-pflichtig? (X=Ja)]]="","",Table1[[#This Row],[Verschluss - B1 - Lizenzierungs-pflichtig? (X=Ja)]])</f>
        <v/>
      </c>
      <c r="MO137" s="574" t="str">
        <f>IF(Table1[[#This Row],[Verschluss - B1 - Trennbar vom Hauptkörper? (X=Ja)]]="","",Table1[[#This Row],[Verschluss - B1 - Trennbar vom Hauptkörper? (X=Ja)]])</f>
        <v/>
      </c>
      <c r="MP137" s="577" t="str">
        <f>IF(Table1[[#This Row],[Verschluss - B1 - Virgin Material]]="","",VLOOKUP(Table1[[#This Row],[Verschluss - B1 - Virgin Material]],'DD FD'!AJ:AK,2,FALSE))</f>
        <v/>
      </c>
      <c r="MQ137" s="578" t="str">
        <f>IF(Table1[[#This Row],[Verschluss - B1 - Virgin Material Anteil (in %)]]="","",Table1[[#This Row],[Verschluss - B1 - Virgin Material Anteil (in %)]])</f>
        <v/>
      </c>
      <c r="MR137" s="577" t="str">
        <f>IF(Table1[[#This Row],[Verschluss - B1 - Recyceltes Material]]="","",VLOOKUP(Table1[[#This Row],[Verschluss - B1 - Recyceltes Material]],'DD FD'!AL:AM,2,FALSE))</f>
        <v/>
      </c>
      <c r="MS137" s="578" t="str">
        <f>IF(Table1[[#This Row],[Verschluss - B1 - Recyceltes Material Anteil (in %)]]="","",Table1[[#This Row],[Verschluss - B1 - Recyceltes Material Anteil (in %)]])</f>
        <v/>
      </c>
      <c r="MT137" s="577" t="str">
        <f>IF(Table1[[#This Row],[Verschluss - B1 - Beschichtung]]="","",VLOOKUP(Table1[[#This Row],[Verschluss - B1 - Beschichtung]],'DD FD'!AE:AF,2,FALSE))</f>
        <v/>
      </c>
      <c r="MU137" s="580" t="str">
        <f>IF(Table1[[#This Row],[Verschluss - B1 - Beschichtung Anteil (in %)]]="","",Table1[[#This Row],[Verschluss - B1 - Beschichtung Anteil (in %)]])</f>
        <v/>
      </c>
      <c r="MV137" s="576" t="str">
        <f>IF(Table1[[#This Row],[Verschluss - B2 - Art]]="","",VLOOKUP(Table1[[#This Row],[Verschluss - B2 - Art]],'DD FD'!D:E,2,FALSE))</f>
        <v/>
      </c>
      <c r="MW137" s="577" t="str">
        <f>IF(Table1[[#This Row],[Verschluss - B2 - Fraktion]]="","",VLOOKUP(Table1[[#This Row],[Verschluss - B2 - Fraktion]],'DD FD'!H:J,3,FALSE))</f>
        <v/>
      </c>
      <c r="MX137" s="574" t="str">
        <f>IF(Table1[[#This Row],[Verschluss - B2 - Gewicht (in G)]]="","",Table1[[#This Row],[Verschluss - B2 - Gewicht (in G)]])</f>
        <v/>
      </c>
      <c r="MY137" s="574" t="str">
        <f>IF(Table1[[#This Row],[Verschluss - B2 - Lizenzierungs-pflichtig? (X=Ja)]]="","",Table1[[#This Row],[Verschluss - B2 - Lizenzierungs-pflichtig? (X=Ja)]])</f>
        <v/>
      </c>
      <c r="MZ137" s="574" t="str">
        <f>IF(Table1[[#This Row],[Verschluss - B2 - Trennbar vom Hauptkörper? (X=Ja)]]="","",Table1[[#This Row],[Verschluss - B2 - Trennbar vom Hauptkörper? (X=Ja)]])</f>
        <v/>
      </c>
      <c r="NA137" s="577" t="str">
        <f>IF(Table1[[#This Row],[Verschluss - B2 - Virgin Material]]="","",VLOOKUP(Table1[[#This Row],[Verschluss - B2 - Virgin Material]],'DD FD'!AJ:AK,2,FALSE))</f>
        <v/>
      </c>
      <c r="NB137" s="578" t="str">
        <f>IF(Table1[[#This Row],[Verschluss - B2 - Virgin Material Anteil (in %)]]="","",Table1[[#This Row],[Verschluss - B2 - Virgin Material Anteil (in %)]])</f>
        <v/>
      </c>
      <c r="NC137" s="577" t="str">
        <f>IF(Table1[[#This Row],[Verschluss - B2 - Recyceltes Material]]="","",VLOOKUP(Table1[[#This Row],[Verschluss - B2 - Recyceltes Material]],'DD FD'!AL:AM,2,FALSE))</f>
        <v/>
      </c>
      <c r="ND137" s="578" t="str">
        <f>IF(Table1[[#This Row],[Verschluss - B2 - Recyceltes Material Anteil (in %)]]="","",Table1[[#This Row],[Verschluss - B2 - Recyceltes Material Anteil (in %)]])</f>
        <v/>
      </c>
      <c r="NE137" s="577" t="str">
        <f>IF(Table1[[#This Row],[Verschluss - B2 - Beschichtung]]="","",VLOOKUP(Table1[[#This Row],[Verschluss - B2 - Beschichtung]],'DD FD'!AE:AF,2,FALSE))</f>
        <v/>
      </c>
      <c r="NF137" s="580" t="str">
        <f>IF(Table1[[#This Row],[Verschluss - B2 - Beschichtung Anteil (in %)]]="","",Table1[[#This Row],[Verschluss - B2 - Beschichtung Anteil (in %)]])</f>
        <v/>
      </c>
      <c r="NG137" s="576" t="str">
        <f>IF(Table1[[#This Row],[Verschluss - B3 - Art]]="","",VLOOKUP(Table1[[#This Row],[Verschluss - B3 - Art]],'DD FD'!D:E,2,FALSE))</f>
        <v/>
      </c>
      <c r="NH137" s="577" t="str">
        <f>IF(Table1[[#This Row],[Verschluss - B3 - Fraktion]]="","",VLOOKUP(Table1[[#This Row],[Verschluss - B3 - Fraktion]],'DD FD'!H:J,3,FALSE))</f>
        <v/>
      </c>
      <c r="NI137" s="574" t="str">
        <f>IF(Table1[[#This Row],[Verschluss - B3 - Gewicht (in G)]]="","",Table1[[#This Row],[Verschluss - B3 - Gewicht (in G)]])</f>
        <v/>
      </c>
      <c r="NJ137" s="574" t="str">
        <f>IF(Table1[[#This Row],[Verschluss - B3 - Lizenzierungs-pflichtig? (X=Ja)]]="","",Table1[[#This Row],[Verschluss - B3 - Lizenzierungs-pflichtig? (X=Ja)]])</f>
        <v/>
      </c>
      <c r="NK137" s="574" t="str">
        <f>IF(Table1[[#This Row],[Verschluss - B3 - Trennbar vom Hauptkörper? (X=Ja)]]="","",Table1[[#This Row],[Verschluss - B3 - Trennbar vom Hauptkörper? (X=Ja)]])</f>
        <v/>
      </c>
      <c r="NL137" s="577" t="str">
        <f>IF(Table1[[#This Row],[Verschluss - B3 - Virgin Material]]="","",VLOOKUP(Table1[[#This Row],[Verschluss - B3 - Virgin Material]],'DD FD'!AJ:AK,2,FALSE))</f>
        <v/>
      </c>
      <c r="NM137" s="578" t="str">
        <f>IF(Table1[[#This Row],[Verschluss - B3 - Virgin Material Anteil (in %)]]="","",Table1[[#This Row],[Verschluss - B3 - Virgin Material Anteil (in %)]])</f>
        <v/>
      </c>
      <c r="NN137" s="577" t="str">
        <f>IF(Table1[[#This Row],[Verschluss - B3 - Recyceltes Material]]="","",VLOOKUP(Table1[[#This Row],[Verschluss - B3 - Recyceltes Material]],'DD FD'!AL:AM,2,FALSE))</f>
        <v/>
      </c>
      <c r="NO137" s="578" t="str">
        <f>IF(Table1[[#This Row],[Verschluss - B3 - Recyceltes Material Anteil (in %)]]="","",Table1[[#This Row],[Verschluss - B3 - Recyceltes Material Anteil (in %)]])</f>
        <v/>
      </c>
      <c r="NP137" s="577" t="str">
        <f>IF(Table1[[#This Row],[Verschluss - B3 - Beschichtung]]="","",VLOOKUP(Table1[[#This Row],[Verschluss - B3 - Beschichtung]],'DD FD'!AE:AF,2,FALSE))</f>
        <v/>
      </c>
      <c r="NQ137" s="580" t="str">
        <f>IF(Table1[[#This Row],[Verschluss - B3 - Beschichtung Anteil (in %)]]="","",Table1[[#This Row],[Verschluss - B3 - Beschichtung Anteil (in %)]])</f>
        <v/>
      </c>
      <c r="NR137" s="576" t="str">
        <f>IF(Table1[[#This Row],[Etikett - B1 - Art]]="","",VLOOKUP(Table1[[#This Row],[Etikett - B1 - Art]],'DD FD'!F:G,2,FALSE))</f>
        <v/>
      </c>
      <c r="NS137" s="577" t="str">
        <f>IF(Table1[[#This Row],[Etikett - B1 - Fraktion]]="","",VLOOKUP(Table1[[#This Row],[Etikett - B1 - Fraktion]],'DD FD'!H:J,3,FALSE))</f>
        <v/>
      </c>
      <c r="NT137" s="574" t="str">
        <f>IF(Table1[[#This Row],[Etikett - B1 - Gewicht (in G)]]="","",Table1[[#This Row],[Etikett - B1 - Gewicht (in G)]])</f>
        <v/>
      </c>
      <c r="NU137" s="574" t="str">
        <f>IF(Table1[[#This Row],[Etikett - B1 - Lizenzierungs-pflichtig? (X=Ja)]]="","",Table1[[#This Row],[Etikett - B1 - Lizenzierungs-pflichtig? (X=Ja)]])</f>
        <v/>
      </c>
      <c r="NV137" s="574" t="str">
        <f>IF(Table1[[#This Row],[Etikett - B1 - Trennbar vom Hauptkörper? (X=Ja)]]="","",Table1[[#This Row],[Etikett - B1 - Trennbar vom Hauptkörper? (X=Ja)]])</f>
        <v/>
      </c>
      <c r="NW137" s="577" t="str">
        <f>IF(Table1[[#This Row],[Etikett - B1 - Virgin Material]]="","",VLOOKUP(Table1[[#This Row],[Etikett - B1 - Virgin Material]],'DD FD'!AJ:AK,2,FALSE))</f>
        <v/>
      </c>
      <c r="NX137" s="578" t="str">
        <f>IF(Table1[[#This Row],[Etikett - B1 - Virgin Material Anteil (in %)]]="","",Table1[[#This Row],[Etikett - B1 - Virgin Material Anteil (in %)]])</f>
        <v/>
      </c>
      <c r="NY137" s="577" t="str">
        <f>IF(Table1[[#This Row],[Etikett - B1 - Recyceltes Material]]="","",VLOOKUP(Table1[[#This Row],[Etikett - B1 - Recyceltes Material]],'DD FD'!AL:AM,2,FALSE))</f>
        <v/>
      </c>
      <c r="NZ137" s="578" t="str">
        <f>IF(Table1[[#This Row],[Etikett - B1 - Recyceltes Material Anteil (in %)]]="","",Table1[[#This Row],[Etikett - B1 - Recyceltes Material Anteil (in %)]])</f>
        <v/>
      </c>
      <c r="OA137" s="577" t="str">
        <f>IF(Table1[[#This Row],[Etikett - B1 - Beschichtung]]="","",VLOOKUP(Table1[[#This Row],[Etikett - B1 - Beschichtung]],'DD FD'!AE:AF,2,FALSE))</f>
        <v/>
      </c>
      <c r="OB137" s="580" t="str">
        <f>IF(Table1[[#This Row],[Etikett - B1 - Beschichtung Anteil (in %)]]="","",Table1[[#This Row],[Etikett - B1 - Beschichtung Anteil (in %)]])</f>
        <v/>
      </c>
      <c r="OC137" s="576" t="str">
        <f>IF(Table1[[#This Row],[Etikett - B2 - Art]]="","",VLOOKUP(Table1[[#This Row],[Etikett - B2 - Art]],'DD FD'!F:G,2,FALSE))</f>
        <v/>
      </c>
      <c r="OD137" s="577" t="str">
        <f>IF(Table1[[#This Row],[Etikett - B2 - Fraktion]]="","",VLOOKUP(Table1[[#This Row],[Etikett - B2 - Fraktion]],'DD FD'!H:J,3,FALSE))</f>
        <v/>
      </c>
      <c r="OE137" s="574" t="str">
        <f>IF(Table1[[#This Row],[Etikett - B2 - Gewicht (in G)]]="","",Table1[[#This Row],[Etikett - B2 - Gewicht (in G)]])</f>
        <v/>
      </c>
      <c r="OF137" s="574" t="str">
        <f>IF(Table1[[#This Row],[Etikett - B2 - Lizenzierungs-pflichtig? (X=Ja)]]="","",Table1[[#This Row],[Etikett - B2 - Lizenzierungs-pflichtig? (X=Ja)]])</f>
        <v/>
      </c>
      <c r="OG137" s="574" t="str">
        <f>IF(Table1[[#This Row],[Etikett - B2 - Trennbar vom Hauptkörper? (X=Ja)]]="","",Table1[[#This Row],[Etikett - B2 - Trennbar vom Hauptkörper? (X=Ja)]])</f>
        <v/>
      </c>
      <c r="OH137" s="577" t="str">
        <f>IF(Table1[[#This Row],[Etikett - B2 - Virgin Material]]="","",VLOOKUP(Table1[[#This Row],[Etikett - B2 - Virgin Material]],'DD FD'!AJ:AK,2,FALSE))</f>
        <v/>
      </c>
      <c r="OI137" s="578" t="str">
        <f>IF(Table1[[#This Row],[Etikett - B2 - Virgin Material Anteil (in %)]]="","",Table1[[#This Row],[Etikett - B2 - Virgin Material Anteil (in %)]])</f>
        <v/>
      </c>
      <c r="OJ137" s="577" t="str">
        <f>IF(Table1[[#This Row],[Etikett - B2 - Recyceltes Material]]="","",VLOOKUP(Table1[[#This Row],[Etikett - B2 - Recyceltes Material]],'DD FD'!AL:AM,2,FALSE))</f>
        <v/>
      </c>
      <c r="OK137" s="578" t="str">
        <f>IF(Table1[[#This Row],[Etikett - B2 - Recyceltes Material Anteil (in %)]]="","",Table1[[#This Row],[Etikett - B2 - Recyceltes Material Anteil (in %)]])</f>
        <v/>
      </c>
      <c r="OL137" s="577" t="str">
        <f>IF(Table1[[#This Row],[Etikett - B2 - Beschichtung]]="","",VLOOKUP(Table1[[#This Row],[Etikett - B2 - Beschichtung]],'DD FD'!AE:AF,2,FALSE))</f>
        <v/>
      </c>
      <c r="OM137" s="580" t="str">
        <f>IF(Table1[[#This Row],[Etikett - B2 - Beschichtung Anteil (in %)]]="","",Table1[[#This Row],[Etikett - B2 - Beschichtung Anteil (in %)]])</f>
        <v/>
      </c>
      <c r="ON137" s="576" t="str">
        <f>IF(Table1[[#This Row],[Etikett - B3 - Art]]="","",VLOOKUP(Table1[[#This Row],[Etikett - B3 - Art]],'DD FD'!F:G,2,FALSE))</f>
        <v/>
      </c>
      <c r="OO137" s="577" t="str">
        <f>IF(Table1[[#This Row],[Etikett - B3 - Fraktion]]="","",VLOOKUP(Table1[[#This Row],[Etikett - B3 - Fraktion]],'DD FD'!H:J,3,FALSE))</f>
        <v/>
      </c>
      <c r="OP137" s="574" t="str">
        <f>IF(Table1[[#This Row],[Etikett - B3 - Gewicht (in G)]]="","",Table1[[#This Row],[Etikett - B3 - Gewicht (in G)]])</f>
        <v/>
      </c>
      <c r="OQ137" s="574" t="str">
        <f>IF(Table1[[#This Row],[Etikett - B3 - Lizenzierungs-pflichtig? (X=Ja)]]="","",Table1[[#This Row],[Etikett - B3 - Lizenzierungs-pflichtig? (X=Ja)]])</f>
        <v/>
      </c>
      <c r="OR137" s="574" t="str">
        <f>IF(Table1[[#This Row],[Etikett - B3 - Trennbar vom Hauptkörper? (X=Ja)]]="","",Table1[[#This Row],[Etikett - B3 - Trennbar vom Hauptkörper? (X=Ja)]])</f>
        <v/>
      </c>
      <c r="OS137" s="577" t="str">
        <f>IF(Table1[[#This Row],[Etikett - B3 - Virgin Material]]="","",VLOOKUP(Table1[[#This Row],[Etikett - B3 - Virgin Material]],'DD FD'!AJ:AK,2,FALSE))</f>
        <v/>
      </c>
      <c r="OT137" s="578" t="str">
        <f>IF(Table1[[#This Row],[Etikett - B3 - Virgin Material Anteil (in %)]]="","",Table1[[#This Row],[Etikett - B3 - Virgin Material Anteil (in %)]])</f>
        <v/>
      </c>
      <c r="OU137" s="577" t="str">
        <f>IF(Table1[[#This Row],[Etikett - B3 - Recyceltes Material]]="","",VLOOKUP(Table1[[#This Row],[Etikett - B3 - Recyceltes Material]],'DD FD'!AL:AM,2,FALSE))</f>
        <v/>
      </c>
      <c r="OV137" s="578" t="str">
        <f>IF(Table1[[#This Row],[Etikett - B3 - Recyceltes Material Anteil (in %)]]="","",Table1[[#This Row],[Etikett - B3 - Recyceltes Material Anteil (in %)]])</f>
        <v/>
      </c>
      <c r="OW137" s="577" t="str">
        <f>IF(Table1[[#This Row],[Etikett - B3 - Beschichtung]]="","",VLOOKUP(Table1[[#This Row],[Etikett - B3 - Beschichtung]],'DD FD'!AE:AF,2,FALSE))</f>
        <v/>
      </c>
      <c r="OX137" s="613" t="str">
        <f>IF(Table1[[#This Row],[Etikett - B3 - Beschichtung Anteil (in %)]]="","",Table1[[#This Row],[Etikett - B3 - Beschichtung Anteil (in %)]])</f>
        <v/>
      </c>
      <c r="OY137" s="618">
        <f>ROUNDUP(SUM(
IF(AND(LH137='DD FD'!$J$7,LJ137='DD FD'!$AI$3),LI137,0),
IF(AND(LR137='DD FD'!$J$7,LT137='DD FD'!$AI$3),LS137,0),
IF(AND(MB137='DD FD'!$J$7,MD137='DD FD'!$AI$3),MC137,0),
IF(AND(ML137='DD FD'!$J$7,MN137='DD FD'!$AI$3),MM137,0),
IF(AND(MW137='DD FD'!$J$7,MY137='DD FD'!$AI$3),MX137,0),
IF(AND(NH137='DD FD'!$J$7,NJ137='DD FD'!$AI$3),NI137,0),
IF(AND(NS137='DD FD'!$J$7,NU137='DD FD'!$AI$3),NT137,0),
IF(AND(OD137='DD FD'!$J$7,OF137='DD FD'!$AI$3),OE137,0),
IF(AND(OO137='DD FD'!$J$7,OQ137='DD FD'!$AI$3),OP137,0),
),2)</f>
        <v>0</v>
      </c>
      <c r="OZ137" s="617">
        <f>ROUNDUP(SUM(
IF(AND(LH137='DD FD'!$J$6,LJ137='DD FD'!$AI$3),LI137,0),
IF(AND(LR137='DD FD'!$J$6,LT137='DD FD'!$AI$3),LS137,0),
IF(AND(MB137='DD FD'!$J$6,MD137='DD FD'!$AI$3),MC137,0),
IF(AND(ML137='DD FD'!$J$6,MN137='DD FD'!$AI$3),MM137,0),
IF(AND(MW137='DD FD'!$J$6,MY137='DD FD'!$AI$3),MX137,0),
IF(AND(NH137='DD FD'!$J$6,NJ137='DD FD'!$AI$3),NI137,0),
IF(AND(NS137='DD FD'!$J$6,NU137='DD FD'!$AI$3),NT137,0),
IF(AND(OD137='DD FD'!$J$6,OF137='DD FD'!$AI$3),OE137,0),
IF(AND(OO137='DD FD'!$J$6,OQ137='DD FD'!$AI$3),OP137,0),
),2)</f>
        <v>0</v>
      </c>
      <c r="PA137" s="617">
        <f>ROUNDUP(SUM(
IF(AND(LH137='DD FD'!$J$10,LJ137='DD FD'!$AI$3),LI137,0),
IF(AND(LR137='DD FD'!$J$10,LT137='DD FD'!$AI$3),LS137,0),
IF(AND(MB137='DD FD'!$J$10,MD137='DD FD'!$AI$3),MC137,0),
IF(AND(ML137='DD FD'!$J$10,MN137='DD FD'!$AI$3),MM137,0),
IF(AND(MW137='DD FD'!$J$10,MY137='DD FD'!$AI$3),MX137,0),
IF(AND(NH137='DD FD'!$J$10,NJ137='DD FD'!$AI$3),NI137,0),
IF(AND(NS137='DD FD'!$J$10,NU137='DD FD'!$AI$3),NT137,0),
IF(AND(OD137='DD FD'!$J$10,OF137='DD FD'!$AI$3),OE137,0),
IF(AND(OO137='DD FD'!$J$10,OQ137='DD FD'!$AI$3),OP137,0),
),2)</f>
        <v>0</v>
      </c>
      <c r="PB137" s="617">
        <f>ROUNDUP(SUM(
IF(AND(LH137='DD FD'!$J$8,LJ137='DD FD'!$AI$3),LI137,0),
IF(AND(LR137='DD FD'!$J$8,LT137='DD FD'!$AI$3),LS137,0),
IF(AND(MB137='DD FD'!$J$8,MD137='DD FD'!$AI$3),MC137,0),
IF(AND(ML137='DD FD'!$J$8,MN137='DD FD'!$AI$3),MM137,0),
IF(AND(MW137='DD FD'!$J$8,MY137='DD FD'!$AI$3),MX137,0),
IF(AND(NH137='DD FD'!$J$8,NJ137='DD FD'!$AI$3),NI137,0),
IF(AND(NS137='DD FD'!$J$8,NU137='DD FD'!$AI$3),NT137,0),
IF(AND(OD137='DD FD'!$J$8,OF137='DD FD'!$AI$3),OE137,0),
IF(AND(OO137='DD FD'!$J$8,OQ137='DD FD'!$AI$3),OP137,0),
),2)</f>
        <v>0</v>
      </c>
      <c r="PC137" s="617">
        <f>ROUNDUP(SUM(
IF(AND(LH137='DD FD'!$J$5,LJ137='DD FD'!$AI$3),LI137,0),
IF(AND(LR137='DD FD'!$J$5,LT137='DD FD'!$AI$3),LS137,0),
IF(AND(MB137='DD FD'!$J$5,MD137='DD FD'!$AI$3),MC137,0),
IF(AND(ML137='DD FD'!$J$5,MN137='DD FD'!$AI$3),MM137,0),
IF(AND(MW137='DD FD'!$J$5,MY137='DD FD'!$AI$3),MX137,0),
IF(AND(NH137='DD FD'!$J$5,NJ137='DD FD'!$AI$3),NI137,0),
IF(AND(NS137='DD FD'!$J$5,NU137='DD FD'!$AI$3),NT137,0),
IF(AND(OD137='DD FD'!$J$5,OF137='DD FD'!$AI$3),OE137,0),
IF(AND(OO137='DD FD'!$J$5,OQ137='DD FD'!$AI$3),OP137,0),
),2)</f>
        <v>0</v>
      </c>
      <c r="PD137" s="617">
        <f>ROUNDUP(SUM(
IF(AND(LH137='DD FD'!$J$9,LJ137='DD FD'!$AI$3),LI137,0),
IF(AND(LR137='DD FD'!$J$9,LT137='DD FD'!$AI$3),LS137,0),
IF(AND(MB137='DD FD'!$J$9,MD137='DD FD'!$AI$3),MC137,0),
IF(AND(ML137='DD FD'!$J$9,MN137='DD FD'!$AI$3),MM137,0),
IF(AND(MW137='DD FD'!$J$9,MY137='DD FD'!$AI$3),MX137,0),
IF(AND(NH137='DD FD'!$J$9,NJ137='DD FD'!$AI$3),NI137,0),
IF(AND(NS137='DD FD'!$J$9,NU137='DD FD'!$AI$3),NT137,0),
IF(AND(OD137='DD FD'!$J$9,OF137='DD FD'!$AI$3),OE137,0),
IF(AND(OO137='DD FD'!$J$9,OQ137='DD FD'!$AI$3),OP137,0),
),2)</f>
        <v>0</v>
      </c>
      <c r="PE137" s="617">
        <f>ROUNDUP(SUM(
IF(AND(LH137='DD FD'!$J$4,LJ137='DD FD'!$AI$3),LI137,0),
IF(AND(LR137='DD FD'!$J$4,LT137='DD FD'!$AI$3),LS137,0),
IF(AND(MB137='DD FD'!$J$4,MD137='DD FD'!$AI$3),MC137,0),
IF(AND(ML137='DD FD'!$J$4,MN137='DD FD'!$AI$3),MM137,0),
IF(AND(MW137='DD FD'!$J$4,MY137='DD FD'!$AI$3),MX137,0),
IF(AND(NH137='DD FD'!$J$4,NJ137='DD FD'!$AI$3),NI137,0),
IF(AND(NS137='DD FD'!$J$4,NU137='DD FD'!$AI$3),NT137,0),
IF(AND(OD137='DD FD'!$J$4,OF137='DD FD'!$AI$3),OE137,0),
IF(AND(OO137='DD FD'!$J$4,OQ137='DD FD'!$AI$3),OP137,0),
),2)</f>
        <v>0</v>
      </c>
      <c r="PF137" s="619">
        <f>ROUNDUP(SUM(
IF(AND(LH137='DD FD'!$J$11,LJ137='DD FD'!$AI$3),LI137,0),
IF(AND(LR137='DD FD'!$J$11,LT137='DD FD'!$AI$3),LS137,0),
IF(AND(MB137='DD FD'!$J$11,MD137='DD FD'!$AI$3),MC137,0),
IF(AND(ML137='DD FD'!$J$11,MN137='DD FD'!$AI$3),MM137,0),
IF(AND(MW137='DD FD'!$J$11,MY137='DD FD'!$AI$3),MX137,0),
IF(AND(NH137='DD FD'!$J$11,NJ137='DD FD'!$AI$3),NI137,0),
IF(AND(NS137='DD FD'!$J$11,NU137='DD FD'!$AI$3),NT137,0),
IF(AND(OD137='DD FD'!$J$11,OF137='DD FD'!$AI$3),OE137,0),
IF(AND(OO137='DD FD'!$J$11,OQ137='DD FD'!$AI$3),OP137,0),
),2)</f>
        <v>0</v>
      </c>
    </row>
    <row r="138" spans="1:422">
      <c r="A138" s="806"/>
      <c r="B138" s="934"/>
      <c r="C138" s="247"/>
      <c r="D138" s="842"/>
      <c r="E138" s="247"/>
      <c r="F138" s="158"/>
      <c r="G138" s="710"/>
      <c r="H138" s="712"/>
      <c r="I138" s="936"/>
      <c r="J138" s="803"/>
      <c r="K138" s="150"/>
      <c r="L138" s="146" t="str">
        <f t="shared" si="54"/>
        <v/>
      </c>
      <c r="M138" s="501" t="str">
        <f t="shared" si="71"/>
        <v/>
      </c>
      <c r="N138" s="504"/>
      <c r="O138" s="113" t="str">
        <f t="shared" si="72"/>
        <v/>
      </c>
      <c r="P138" s="114" t="str">
        <f t="shared" si="55"/>
        <v/>
      </c>
      <c r="Q138" s="152"/>
      <c r="R138" s="152"/>
      <c r="S138" s="115" t="str">
        <f t="shared" si="73"/>
        <v/>
      </c>
      <c r="T138" s="159"/>
      <c r="U138" s="159"/>
      <c r="V138" s="157"/>
      <c r="W138" s="157"/>
      <c r="X138" s="157"/>
      <c r="Y138" s="772"/>
      <c r="Z138" s="158"/>
      <c r="AA138" s="144"/>
      <c r="AB138" s="112"/>
      <c r="AC138" s="153"/>
      <c r="AD138" s="153"/>
      <c r="AE138" s="153"/>
      <c r="AF138" s="153"/>
      <c r="AG138" s="153"/>
      <c r="AH138" s="153"/>
      <c r="AI138" s="152"/>
      <c r="AJ138" s="158"/>
      <c r="AK138" s="158"/>
      <c r="AL138" s="158"/>
      <c r="AM138" s="116" t="str">
        <f t="shared" si="74"/>
        <v/>
      </c>
      <c r="AN138" s="116" t="str">
        <f t="shared" si="75"/>
        <v/>
      </c>
      <c r="AO138" s="324"/>
      <c r="AP138" s="503"/>
      <c r="AQ138" s="487" t="str">
        <f t="shared" si="76"/>
        <v/>
      </c>
      <c r="AR138" s="113" t="str">
        <f t="shared" si="56"/>
        <v/>
      </c>
      <c r="AS138" s="113" t="str">
        <f t="shared" si="57"/>
        <v/>
      </c>
      <c r="AT138" s="113" t="str">
        <f t="shared" si="58"/>
        <v/>
      </c>
      <c r="AU138" s="113" t="str">
        <f t="shared" si="59"/>
        <v/>
      </c>
      <c r="AV138" s="159"/>
      <c r="AW138" s="157"/>
      <c r="AX138" s="157"/>
      <c r="AY138" s="157"/>
      <c r="AZ138" s="157"/>
      <c r="BA138" s="116" t="str">
        <f t="shared" si="60"/>
        <v/>
      </c>
      <c r="BB138" s="316"/>
      <c r="BC138" s="116" t="str">
        <f t="shared" si="61"/>
        <v/>
      </c>
      <c r="BD138" s="133" t="str">
        <f t="shared" si="62"/>
        <v/>
      </c>
      <c r="BE138" s="157"/>
      <c r="BF138" s="1180"/>
      <c r="BG138" s="1180"/>
      <c r="BH138" s="158"/>
      <c r="BI138" s="490"/>
      <c r="BJ138" s="514" t="str">
        <f t="shared" si="77"/>
        <v/>
      </c>
      <c r="BK138" s="789"/>
      <c r="BL138" s="116" t="str">
        <f t="shared" si="78"/>
        <v/>
      </c>
      <c r="BM138" s="144"/>
      <c r="BN138" s="144"/>
      <c r="BO138" s="144"/>
      <c r="BP138" s="790"/>
      <c r="BQ138" s="790"/>
      <c r="BR138" s="790"/>
      <c r="BS138" s="116" t="str">
        <f t="shared" si="63"/>
        <v/>
      </c>
      <c r="BT138" s="790"/>
      <c r="BU138" s="808" t="str">
        <f t="shared" si="64"/>
        <v/>
      </c>
      <c r="BV138" s="791"/>
      <c r="BW138" s="144"/>
      <c r="BX138" s="20"/>
      <c r="BY138" s="20"/>
      <c r="BZ138" s="20"/>
      <c r="CA138" s="792"/>
      <c r="CB138" s="1201"/>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c r="DL138" s="144"/>
      <c r="DM138" s="144"/>
      <c r="DN138" s="144"/>
      <c r="DO138" s="144"/>
      <c r="DP138" s="144"/>
      <c r="DQ138" s="144"/>
      <c r="DR138" s="144"/>
      <c r="DS138" s="144"/>
      <c r="DT138" s="144"/>
      <c r="DU138" s="144"/>
      <c r="DV138" s="144"/>
      <c r="DW138" s="144"/>
      <c r="DX138" s="144"/>
      <c r="DY138" s="144"/>
      <c r="DZ138" s="144"/>
      <c r="EA138" s="144"/>
      <c r="EB138" s="144"/>
      <c r="EC138" s="144"/>
      <c r="ED138" s="782" t="str">
        <f t="shared" si="79"/>
        <v/>
      </c>
      <c r="EE138" s="519"/>
      <c r="EF138" s="793"/>
      <c r="EG138" s="519"/>
      <c r="EH138" s="794"/>
      <c r="EI138" s="790"/>
      <c r="EJ138" s="794"/>
      <c r="EK138" s="794"/>
      <c r="EL138" s="790"/>
      <c r="EM138" s="790"/>
      <c r="EN138" s="790"/>
      <c r="EO138" s="112" t="str">
        <f t="shared" si="65"/>
        <v/>
      </c>
      <c r="EP138" s="790"/>
      <c r="EQ138" s="488" t="str">
        <f t="shared" si="66"/>
        <v/>
      </c>
      <c r="ER138" s="1100"/>
      <c r="ES138" s="1099" t="str">
        <f t="shared" si="80"/>
        <v/>
      </c>
      <c r="ET138" s="525"/>
      <c r="EU138" s="148"/>
      <c r="EV138" s="148"/>
      <c r="EW138" s="148"/>
      <c r="EX138" s="148"/>
      <c r="EY138" s="148"/>
      <c r="EZ138" s="148"/>
      <c r="FA138" s="148"/>
      <c r="FB138" s="148"/>
      <c r="FC138" s="148"/>
      <c r="FD138" s="148"/>
      <c r="FE138" s="148"/>
      <c r="FF138" s="148"/>
      <c r="FG138" s="148"/>
      <c r="FH138" s="148"/>
      <c r="FI138" s="528"/>
      <c r="FJ138" s="513" t="str">
        <f t="shared" si="67"/>
        <v/>
      </c>
      <c r="FK138" s="158"/>
      <c r="FL138" s="850"/>
      <c r="FM138" s="850"/>
      <c r="FN138" s="850"/>
      <c r="FO138" s="850"/>
      <c r="FP138" s="850"/>
      <c r="FQ138" s="850"/>
      <c r="FR138" s="157"/>
      <c r="FS138" s="143"/>
      <c r="FT138" s="143"/>
      <c r="FU138" s="847" t="str">
        <f t="shared" si="68"/>
        <v/>
      </c>
      <c r="FV138" s="555"/>
      <c r="FW138" s="523" t="str">
        <f>IF(Table1[[#This Row],[Nonfood Inhaltstoffe - Komponente]]="","",VLOOKUP(Table1[[#This Row],[Nonfood Inhaltstoffe - Komponente]],'Dropdown Auswahl'!BJ:BK,2,FALSE))</f>
        <v/>
      </c>
      <c r="FX138" s="1013"/>
      <c r="FY138" s="1011" t="str">
        <f t="shared" si="69"/>
        <v/>
      </c>
      <c r="FZ138" s="152"/>
      <c r="GA138" s="152"/>
      <c r="GB138" s="152"/>
      <c r="GC138" s="529" t="str">
        <f t="shared" si="70"/>
        <v/>
      </c>
      <c r="GG138" s="21"/>
      <c r="GH138" s="21"/>
      <c r="GI138" s="1019"/>
      <c r="GJ138" s="1016" t="str">
        <f>IF(Table1[[#This Row],[Global Trade Item Number (GTIN)]]="","",Table1[[#This Row],[Global Trade Item Number (GTIN)]])</f>
        <v/>
      </c>
      <c r="GK138" s="555" t="str">
        <f>IF(Table1[[#This Row],[WAWI-Nr./ Kreditoren-Nummer
(ASDV)]]&lt;&gt;"",Table1[[#This Row],[WAWI-Nr./ Kreditoren-Nummer
(ASDV)]],"")</f>
        <v/>
      </c>
      <c r="GL138" s="165"/>
      <c r="GM138" s="165"/>
      <c r="GN138" s="165"/>
      <c r="GO138" s="485"/>
      <c r="GP138" s="534"/>
      <c r="GQ138" s="533"/>
      <c r="GR138" s="486"/>
      <c r="GS138" s="486"/>
      <c r="GT138" s="486"/>
      <c r="GU138" s="486"/>
      <c r="GV138" s="486"/>
      <c r="GW138" s="542"/>
      <c r="GX138" s="538"/>
      <c r="GY138" s="144"/>
      <c r="GZ138" s="480"/>
      <c r="HA138" s="158"/>
      <c r="HB138" s="480"/>
      <c r="HC138" s="480"/>
      <c r="HD138" s="480"/>
      <c r="HE138" s="480"/>
      <c r="HF138" s="480"/>
      <c r="HG138" s="480"/>
      <c r="HH138" s="538"/>
      <c r="HI138" s="480"/>
      <c r="HJ138" s="480"/>
      <c r="HK138" s="480"/>
      <c r="HL138" s="480"/>
      <c r="HM138" s="480"/>
      <c r="HN138" s="480"/>
      <c r="HO138" s="480"/>
      <c r="HP138" s="480"/>
      <c r="HQ138" s="480"/>
      <c r="HR138" s="538"/>
      <c r="HS138" s="480"/>
      <c r="HT138" s="480"/>
      <c r="HU138" s="480"/>
      <c r="HV138" s="480"/>
      <c r="HW138" s="480"/>
      <c r="HX138" s="480"/>
      <c r="HY138" s="480"/>
      <c r="HZ138" s="480"/>
      <c r="IA138" s="480"/>
      <c r="IB138" s="538"/>
      <c r="IC138" s="480"/>
      <c r="ID138" s="480"/>
      <c r="IE138" s="480"/>
      <c r="IF138" s="480"/>
      <c r="IG138" s="480"/>
      <c r="IH138" s="480"/>
      <c r="II138" s="480"/>
      <c r="IJ138" s="480"/>
      <c r="IK138" s="480"/>
      <c r="IL138" s="480"/>
      <c r="IM138" s="538"/>
      <c r="IN138" s="480"/>
      <c r="IO138" s="480"/>
      <c r="IP138" s="480"/>
      <c r="IQ138" s="480"/>
      <c r="IR138" s="480"/>
      <c r="IS138" s="480"/>
      <c r="IT138" s="480"/>
      <c r="IU138" s="480"/>
      <c r="IV138" s="480"/>
      <c r="IW138" s="480"/>
      <c r="IX138" s="538"/>
      <c r="IY138" s="480"/>
      <c r="IZ138" s="480"/>
      <c r="JA138" s="480"/>
      <c r="JB138" s="480"/>
      <c r="JC138" s="480"/>
      <c r="JD138" s="480"/>
      <c r="JE138" s="480"/>
      <c r="JF138" s="480"/>
      <c r="JG138" s="480"/>
      <c r="JH138" s="480"/>
      <c r="JI138" s="538"/>
      <c r="JJ138" s="480"/>
      <c r="JK138" s="480"/>
      <c r="JL138" s="480"/>
      <c r="JM138" s="480"/>
      <c r="JN138" s="480"/>
      <c r="JO138" s="480"/>
      <c r="JP138" s="480"/>
      <c r="JQ138" s="480"/>
      <c r="JR138" s="480"/>
      <c r="JS138" s="590"/>
      <c r="JT138" s="538"/>
      <c r="JU138" s="480"/>
      <c r="JV138" s="480"/>
      <c r="JW138" s="480"/>
      <c r="JX138" s="480"/>
      <c r="JY138" s="480"/>
      <c r="JZ138" s="480"/>
      <c r="KA138" s="480"/>
      <c r="KB138" s="480"/>
      <c r="KC138" s="480"/>
      <c r="KD138" s="480"/>
      <c r="KE138" s="538"/>
      <c r="KF138" s="480"/>
      <c r="KG138" s="480"/>
      <c r="KH138" s="480"/>
      <c r="KI138" s="480"/>
      <c r="KJ138" s="480"/>
      <c r="KK138" s="480"/>
      <c r="KL138" s="480"/>
      <c r="KM138" s="480"/>
      <c r="KN138" s="480"/>
      <c r="KO138" s="480"/>
      <c r="KR138" s="568" t="str">
        <f>IF(Table1[[#This Row],[GTIN]]&lt;&gt;"",Table1[[#This Row],[GTIN]],"")</f>
        <v/>
      </c>
      <c r="KS138" s="569" t="str">
        <f>Table1[[#This Row],[Kreditor]]</f>
        <v/>
      </c>
      <c r="KT138" s="570" t="str">
        <f>IF(Table1[[#This Row],[Gültig ab (Datum)]]&lt;&gt;"",Table1[[#This Row],[Gültig ab (Datum)]],"")</f>
        <v/>
      </c>
      <c r="KU138" s="570"/>
      <c r="KV138" s="583" t="str">
        <f>IF(Table1[[#This Row],[Artikel verpackt? 
(X=Ja)]]="","",Table1[[#This Row],[Artikel verpackt? 
(X=Ja)]])</f>
        <v/>
      </c>
      <c r="KW138" s="571" t="str">
        <f>IF(Table1[[#This Row],[Verpackung recyclingfähig?
(X=Ja)]]="","",Table1[[#This Row],[Verpackung recyclingfähig?
(X=Ja)]])</f>
        <v/>
      </c>
      <c r="KX138" s="572"/>
      <c r="KY138" s="573"/>
      <c r="KZ138" s="574"/>
      <c r="LA138" s="574"/>
      <c r="LB138" s="574"/>
      <c r="LC138" s="574"/>
      <c r="LD138" s="574"/>
      <c r="LE138" s="574"/>
      <c r="LF138" s="575"/>
      <c r="LG138" s="576" t="str">
        <f>IF(Table1[[#This Row],[Hauptkörper - B1 - Art]]="","",VLOOKUP(Table1[[#This Row],[Hauptkörper - B1 - Art]],'DD FD'!B:C,2,FALSE))</f>
        <v/>
      </c>
      <c r="LH138" s="577" t="str">
        <f>IF(Table1[[#This Row],[Hauptkörper - B1 - Fraktion]]="","",VLOOKUP(Table1[[#This Row],[Hauptkörper - B1 - Fraktion]],'DD FD'!H:J,3,FALSE))</f>
        <v/>
      </c>
      <c r="LI138" s="574" t="str">
        <f>IF(Table1[[#This Row],[Hauptkörper - B1 - Gewicht
(in G)]]="","",Table1[[#This Row],[Hauptkörper - B1 - Gewicht
(in G)]])</f>
        <v/>
      </c>
      <c r="LJ138" s="574" t="str">
        <f>IF(Table1[[#This Row],[Hauptkörper - B1 - Lizenzierungs-pflichtig? (X=Ja)]]="","",Table1[[#This Row],[Hauptkörper - B1 - Lizenzierungs-pflichtig? (X=Ja)]])</f>
        <v/>
      </c>
      <c r="LK138" s="577" t="str">
        <f>IF(Table1[[#This Row],[Hauptkörper - B1 - Virgin Material]]="","",VLOOKUP(Table1[[#This Row],[Hauptkörper - B1 - Virgin Material]],'DD FD'!AJ:AK,2,FALSE))</f>
        <v/>
      </c>
      <c r="LL138" s="578" t="str">
        <f>IF(Table1[[#This Row],[Hauptkörper - B1 - Virgin Material Anteil (in %)]]="","",Table1[[#This Row],[Hauptkörper - B1 - Virgin Material Anteil (in %)]])</f>
        <v/>
      </c>
      <c r="LM138" s="577" t="str">
        <f>IF(Table1[[#This Row],[Hauptkörper - B1 - Recyceltes Material]]="","",VLOOKUP(Table1[[#This Row],[Hauptkörper - B1 - Recyceltes Material]],'DD FD'!AL:AM,2,FALSE))</f>
        <v/>
      </c>
      <c r="LN138" s="578" t="str">
        <f>IF(Table1[[#This Row],[Hauptkörper - B1 - Recyceltes Material Anteil (in %)]]="","",Table1[[#This Row],[Hauptkörper - B1 - Recyceltes Material Anteil (in %)]])</f>
        <v/>
      </c>
      <c r="LO138" s="579" t="str">
        <f>IF(Table1[[#This Row],[Hauptkörper - B1 - Beschichtung]]="","",VLOOKUP(Table1[[#This Row],[Hauptkörper - B1 - Beschichtung]],'DD FD'!AE:AF,2,FALSE))</f>
        <v/>
      </c>
      <c r="LP138" s="580" t="str">
        <f>IF(Table1[[#This Row],[Hauptkörper - B1 - Beschichtung Anteil (in %)]]="","",Table1[[#This Row],[Hauptkörper - B1 - Beschichtung Anteil (in %)]])</f>
        <v/>
      </c>
      <c r="LQ138" s="576" t="str">
        <f>IF(Table1[[#This Row],[Hauptkörper - B2 - Art]]="","",VLOOKUP(Table1[[#This Row],[Hauptkörper - B2 - Art]],'DD FD'!B:C,2,FALSE))</f>
        <v/>
      </c>
      <c r="LR138" s="577" t="str">
        <f>IF(Table1[[#This Row],[Hauptkörper - B2 - Fraktion]]="","",VLOOKUP(Table1[[#This Row],[Hauptkörper - B2 - Fraktion]],'DD FD'!H:J,3,FALSE))</f>
        <v/>
      </c>
      <c r="LS138" s="574" t="str">
        <f>IF(Table1[[#This Row],[Hauptkörper - B2 - Gewicht
(in G)]]="","",Table1[[#This Row],[Hauptkörper - B2 - Gewicht
(in G)]])</f>
        <v/>
      </c>
      <c r="LT138" s="574" t="str">
        <f>IF(Table1[[#This Row],[Hauptkörper - B2 - Lizenzierungs-pflichtig? (X=Ja)]]="","",Table1[[#This Row],[Hauptkörper - B2 - Lizenzierungs-pflichtig? (X=Ja)]])</f>
        <v/>
      </c>
      <c r="LU138" s="577" t="str">
        <f>IF(Table1[[#This Row],[Hauptkörper - B2 - Virgin Material]]="","",VLOOKUP(Table1[[#This Row],[Hauptkörper - B2 - Virgin Material]],'DD FD'!AJ:AK,2,FALSE))</f>
        <v/>
      </c>
      <c r="LV138" s="578" t="str">
        <f>IF(Table1[[#This Row],[Hauptkörper - B2 - Virgin Material Anteil (in %)]]="","",Table1[[#This Row],[Hauptkörper - B2 - Virgin Material Anteil (in %)]])</f>
        <v/>
      </c>
      <c r="LW138" s="577" t="str">
        <f>IF(Table1[[#This Row],[Hauptkörper - B2 - Recyceltes Material]]="","",VLOOKUP(Table1[[#This Row],[Hauptkörper - B2 - Recyceltes Material]],'DD FD'!AL:AM,2,FALSE))</f>
        <v/>
      </c>
      <c r="LX138" s="578" t="str">
        <f>IF(Table1[[#This Row],[Hauptkörper - B2 - Recyceltes Material Anteil (in %)]]="","",Table1[[#This Row],[Hauptkörper - B2 - Recyceltes Material Anteil (in %)]])</f>
        <v/>
      </c>
      <c r="LY138" s="577" t="str">
        <f>IF(Table1[[#This Row],[Hauptkörper - B2 - Beschichtung]]="","",VLOOKUP(Table1[[#This Row],[Hauptkörper - B2 - Beschichtung]],'DD FD'!AE:AF,2,FALSE))</f>
        <v/>
      </c>
      <c r="LZ138" s="580" t="str">
        <f>IF(Table1[[#This Row],[Hauptkörper - B2 - Beschichtung Anteil (in %)]]="","",Table1[[#This Row],[Hauptkörper - B2 - Beschichtung Anteil (in %)]])</f>
        <v/>
      </c>
      <c r="MA138" s="576" t="str">
        <f>IF(Table1[[#This Row],[Hauptkörper - B3 - Art]]="","",VLOOKUP(Table1[[#This Row],[Hauptkörper - B3 - Art]],'DD FD'!B:C,2,FALSE))</f>
        <v/>
      </c>
      <c r="MB138" s="577" t="str">
        <f>IF(Table1[[#This Row],[Hauptkörper - B3 - Fraktion]]="","",VLOOKUP(Table1[[#This Row],[Hauptkörper - B3 - Fraktion]],'DD FD'!H:J,3,FALSE))</f>
        <v/>
      </c>
      <c r="MC138" s="574" t="str">
        <f>IF(Table1[[#This Row],[Hauptkörper - B3 - Gewicht
(in G)]]="","",Table1[[#This Row],[Hauptkörper - B3 - Gewicht
(in G)]])</f>
        <v/>
      </c>
      <c r="MD138" s="574" t="str">
        <f>IF(Table1[[#This Row],[Hauptkörper - B3 - Lizenzierungs-pflichtig? (X=Ja)]]="","",Table1[[#This Row],[Hauptkörper - B3 - Lizenzierungs-pflichtig? (X=Ja)]])</f>
        <v/>
      </c>
      <c r="ME138" s="577" t="str">
        <f>IF(Table1[[#This Row],[Hauptkörper - B3 - Virgin Material]]="","",VLOOKUP(Table1[[#This Row],[Hauptkörper - B3 - Virgin Material]],'DD FD'!AJ:AK,2,FALSE))</f>
        <v/>
      </c>
      <c r="MF138" s="578" t="str">
        <f>IF(Table1[[#This Row],[Hauptkörper - B3 - Virgin Material Anteil (in %)]]="","",Table1[[#This Row],[Hauptkörper - B3 - Virgin Material Anteil (in %)]])</f>
        <v/>
      </c>
      <c r="MG138" s="577" t="str">
        <f>IF(Table1[[#This Row],[Hauptkörper - B3 - Recyceltes Material]]="","",VLOOKUP(Table1[[#This Row],[Hauptkörper - B3 - Recyceltes Material]],'DD FD'!AL:AM,2,FALSE))</f>
        <v/>
      </c>
      <c r="MH138" s="578" t="str">
        <f>IF(Table1[[#This Row],[Hauptkörper - B3 - Recyceltes Material Anteil (in %)]]="","",Table1[[#This Row],[Hauptkörper - B3 - Recyceltes Material Anteil (in %)]])</f>
        <v/>
      </c>
      <c r="MI138" s="577" t="str">
        <f>IF(Table1[[#This Row],[Hauptkörper - B3 - Beschichtung]]="","",VLOOKUP(Table1[[#This Row],[Hauptkörper - B3 - Beschichtung]],'DD FD'!AE:AF,2,FALSE))</f>
        <v/>
      </c>
      <c r="MJ138" s="580" t="str">
        <f>IF(Table1[[#This Row],[Hauptkörper - B3 - Beschichtung Anteil (in %)]]="","",Table1[[#This Row],[Hauptkörper - B3 - Beschichtung Anteil (in %)]])</f>
        <v/>
      </c>
      <c r="MK138" s="576" t="str">
        <f>IF(Table1[[#This Row],[Verschluss - B1 - Art]]="","",VLOOKUP(Table1[[#This Row],[Verschluss - B1 - Art]],'DD FD'!D:E,2,FALSE))</f>
        <v/>
      </c>
      <c r="ML138" s="577" t="str">
        <f>IF(Table1[[#This Row],[Verschluss - B1 - Fraktion]]="","",VLOOKUP(Table1[[#This Row],[Verschluss - B1 - Fraktion]],'DD FD'!H:J,3,FALSE))</f>
        <v/>
      </c>
      <c r="MM138" s="574" t="str">
        <f>IF(Table1[[#This Row],[Verschluss - B1 - Gewicht (in G)]]="","",Table1[[#This Row],[Verschluss - B1 - Gewicht (in G)]])</f>
        <v/>
      </c>
      <c r="MN138" s="574" t="str">
        <f>IF(Table1[[#This Row],[Verschluss - B1 - Lizenzierungs-pflichtig? (X=Ja)]]="","",Table1[[#This Row],[Verschluss - B1 - Lizenzierungs-pflichtig? (X=Ja)]])</f>
        <v/>
      </c>
      <c r="MO138" s="574" t="str">
        <f>IF(Table1[[#This Row],[Verschluss - B1 - Trennbar vom Hauptkörper? (X=Ja)]]="","",Table1[[#This Row],[Verschluss - B1 - Trennbar vom Hauptkörper? (X=Ja)]])</f>
        <v/>
      </c>
      <c r="MP138" s="577" t="str">
        <f>IF(Table1[[#This Row],[Verschluss - B1 - Virgin Material]]="","",VLOOKUP(Table1[[#This Row],[Verschluss - B1 - Virgin Material]],'DD FD'!AJ:AK,2,FALSE))</f>
        <v/>
      </c>
      <c r="MQ138" s="578" t="str">
        <f>IF(Table1[[#This Row],[Verschluss - B1 - Virgin Material Anteil (in %)]]="","",Table1[[#This Row],[Verschluss - B1 - Virgin Material Anteil (in %)]])</f>
        <v/>
      </c>
      <c r="MR138" s="577" t="str">
        <f>IF(Table1[[#This Row],[Verschluss - B1 - Recyceltes Material]]="","",VLOOKUP(Table1[[#This Row],[Verschluss - B1 - Recyceltes Material]],'DD FD'!AL:AM,2,FALSE))</f>
        <v/>
      </c>
      <c r="MS138" s="578" t="str">
        <f>IF(Table1[[#This Row],[Verschluss - B1 - Recyceltes Material Anteil (in %)]]="","",Table1[[#This Row],[Verschluss - B1 - Recyceltes Material Anteil (in %)]])</f>
        <v/>
      </c>
      <c r="MT138" s="577" t="str">
        <f>IF(Table1[[#This Row],[Verschluss - B1 - Beschichtung]]="","",VLOOKUP(Table1[[#This Row],[Verschluss - B1 - Beschichtung]],'DD FD'!AE:AF,2,FALSE))</f>
        <v/>
      </c>
      <c r="MU138" s="580" t="str">
        <f>IF(Table1[[#This Row],[Verschluss - B1 - Beschichtung Anteil (in %)]]="","",Table1[[#This Row],[Verschluss - B1 - Beschichtung Anteil (in %)]])</f>
        <v/>
      </c>
      <c r="MV138" s="576" t="str">
        <f>IF(Table1[[#This Row],[Verschluss - B2 - Art]]="","",VLOOKUP(Table1[[#This Row],[Verschluss - B2 - Art]],'DD FD'!D:E,2,FALSE))</f>
        <v/>
      </c>
      <c r="MW138" s="577" t="str">
        <f>IF(Table1[[#This Row],[Verschluss - B2 - Fraktion]]="","",VLOOKUP(Table1[[#This Row],[Verschluss - B2 - Fraktion]],'DD FD'!H:J,3,FALSE))</f>
        <v/>
      </c>
      <c r="MX138" s="574" t="str">
        <f>IF(Table1[[#This Row],[Verschluss - B2 - Gewicht (in G)]]="","",Table1[[#This Row],[Verschluss - B2 - Gewicht (in G)]])</f>
        <v/>
      </c>
      <c r="MY138" s="574" t="str">
        <f>IF(Table1[[#This Row],[Verschluss - B2 - Lizenzierungs-pflichtig? (X=Ja)]]="","",Table1[[#This Row],[Verschluss - B2 - Lizenzierungs-pflichtig? (X=Ja)]])</f>
        <v/>
      </c>
      <c r="MZ138" s="574" t="str">
        <f>IF(Table1[[#This Row],[Verschluss - B2 - Trennbar vom Hauptkörper? (X=Ja)]]="","",Table1[[#This Row],[Verschluss - B2 - Trennbar vom Hauptkörper? (X=Ja)]])</f>
        <v/>
      </c>
      <c r="NA138" s="577" t="str">
        <f>IF(Table1[[#This Row],[Verschluss - B2 - Virgin Material]]="","",VLOOKUP(Table1[[#This Row],[Verschluss - B2 - Virgin Material]],'DD FD'!AJ:AK,2,FALSE))</f>
        <v/>
      </c>
      <c r="NB138" s="578" t="str">
        <f>IF(Table1[[#This Row],[Verschluss - B2 - Virgin Material Anteil (in %)]]="","",Table1[[#This Row],[Verschluss - B2 - Virgin Material Anteil (in %)]])</f>
        <v/>
      </c>
      <c r="NC138" s="577" t="str">
        <f>IF(Table1[[#This Row],[Verschluss - B2 - Recyceltes Material]]="","",VLOOKUP(Table1[[#This Row],[Verschluss - B2 - Recyceltes Material]],'DD FD'!AL:AM,2,FALSE))</f>
        <v/>
      </c>
      <c r="ND138" s="578" t="str">
        <f>IF(Table1[[#This Row],[Verschluss - B2 - Recyceltes Material Anteil (in %)]]="","",Table1[[#This Row],[Verschluss - B2 - Recyceltes Material Anteil (in %)]])</f>
        <v/>
      </c>
      <c r="NE138" s="577" t="str">
        <f>IF(Table1[[#This Row],[Verschluss - B2 - Beschichtung]]="","",VLOOKUP(Table1[[#This Row],[Verschluss - B2 - Beschichtung]],'DD FD'!AE:AF,2,FALSE))</f>
        <v/>
      </c>
      <c r="NF138" s="580" t="str">
        <f>IF(Table1[[#This Row],[Verschluss - B2 - Beschichtung Anteil (in %)]]="","",Table1[[#This Row],[Verschluss - B2 - Beschichtung Anteil (in %)]])</f>
        <v/>
      </c>
      <c r="NG138" s="576" t="str">
        <f>IF(Table1[[#This Row],[Verschluss - B3 - Art]]="","",VLOOKUP(Table1[[#This Row],[Verschluss - B3 - Art]],'DD FD'!D:E,2,FALSE))</f>
        <v/>
      </c>
      <c r="NH138" s="577" t="str">
        <f>IF(Table1[[#This Row],[Verschluss - B3 - Fraktion]]="","",VLOOKUP(Table1[[#This Row],[Verschluss - B3 - Fraktion]],'DD FD'!H:J,3,FALSE))</f>
        <v/>
      </c>
      <c r="NI138" s="574" t="str">
        <f>IF(Table1[[#This Row],[Verschluss - B3 - Gewicht (in G)]]="","",Table1[[#This Row],[Verschluss - B3 - Gewicht (in G)]])</f>
        <v/>
      </c>
      <c r="NJ138" s="574" t="str">
        <f>IF(Table1[[#This Row],[Verschluss - B3 - Lizenzierungs-pflichtig? (X=Ja)]]="","",Table1[[#This Row],[Verschluss - B3 - Lizenzierungs-pflichtig? (X=Ja)]])</f>
        <v/>
      </c>
      <c r="NK138" s="574" t="str">
        <f>IF(Table1[[#This Row],[Verschluss - B3 - Trennbar vom Hauptkörper? (X=Ja)]]="","",Table1[[#This Row],[Verschluss - B3 - Trennbar vom Hauptkörper? (X=Ja)]])</f>
        <v/>
      </c>
      <c r="NL138" s="577" t="str">
        <f>IF(Table1[[#This Row],[Verschluss - B3 - Virgin Material]]="","",VLOOKUP(Table1[[#This Row],[Verschluss - B3 - Virgin Material]],'DD FD'!AJ:AK,2,FALSE))</f>
        <v/>
      </c>
      <c r="NM138" s="578" t="str">
        <f>IF(Table1[[#This Row],[Verschluss - B3 - Virgin Material Anteil (in %)]]="","",Table1[[#This Row],[Verschluss - B3 - Virgin Material Anteil (in %)]])</f>
        <v/>
      </c>
      <c r="NN138" s="577" t="str">
        <f>IF(Table1[[#This Row],[Verschluss - B3 - Recyceltes Material]]="","",VLOOKUP(Table1[[#This Row],[Verschluss - B3 - Recyceltes Material]],'DD FD'!AL:AM,2,FALSE))</f>
        <v/>
      </c>
      <c r="NO138" s="578" t="str">
        <f>IF(Table1[[#This Row],[Verschluss - B3 - Recyceltes Material Anteil (in %)]]="","",Table1[[#This Row],[Verschluss - B3 - Recyceltes Material Anteil (in %)]])</f>
        <v/>
      </c>
      <c r="NP138" s="577" t="str">
        <f>IF(Table1[[#This Row],[Verschluss - B3 - Beschichtung]]="","",VLOOKUP(Table1[[#This Row],[Verschluss - B3 - Beschichtung]],'DD FD'!AE:AF,2,FALSE))</f>
        <v/>
      </c>
      <c r="NQ138" s="580" t="str">
        <f>IF(Table1[[#This Row],[Verschluss - B3 - Beschichtung Anteil (in %)]]="","",Table1[[#This Row],[Verschluss - B3 - Beschichtung Anteil (in %)]])</f>
        <v/>
      </c>
      <c r="NR138" s="576" t="str">
        <f>IF(Table1[[#This Row],[Etikett - B1 - Art]]="","",VLOOKUP(Table1[[#This Row],[Etikett - B1 - Art]],'DD FD'!F:G,2,FALSE))</f>
        <v/>
      </c>
      <c r="NS138" s="577" t="str">
        <f>IF(Table1[[#This Row],[Etikett - B1 - Fraktion]]="","",VLOOKUP(Table1[[#This Row],[Etikett - B1 - Fraktion]],'DD FD'!H:J,3,FALSE))</f>
        <v/>
      </c>
      <c r="NT138" s="574" t="str">
        <f>IF(Table1[[#This Row],[Etikett - B1 - Gewicht (in G)]]="","",Table1[[#This Row],[Etikett - B1 - Gewicht (in G)]])</f>
        <v/>
      </c>
      <c r="NU138" s="574" t="str">
        <f>IF(Table1[[#This Row],[Etikett - B1 - Lizenzierungs-pflichtig? (X=Ja)]]="","",Table1[[#This Row],[Etikett - B1 - Lizenzierungs-pflichtig? (X=Ja)]])</f>
        <v/>
      </c>
      <c r="NV138" s="574" t="str">
        <f>IF(Table1[[#This Row],[Etikett - B1 - Trennbar vom Hauptkörper? (X=Ja)]]="","",Table1[[#This Row],[Etikett - B1 - Trennbar vom Hauptkörper? (X=Ja)]])</f>
        <v/>
      </c>
      <c r="NW138" s="577" t="str">
        <f>IF(Table1[[#This Row],[Etikett - B1 - Virgin Material]]="","",VLOOKUP(Table1[[#This Row],[Etikett - B1 - Virgin Material]],'DD FD'!AJ:AK,2,FALSE))</f>
        <v/>
      </c>
      <c r="NX138" s="578" t="str">
        <f>IF(Table1[[#This Row],[Etikett - B1 - Virgin Material Anteil (in %)]]="","",Table1[[#This Row],[Etikett - B1 - Virgin Material Anteil (in %)]])</f>
        <v/>
      </c>
      <c r="NY138" s="577" t="str">
        <f>IF(Table1[[#This Row],[Etikett - B1 - Recyceltes Material]]="","",VLOOKUP(Table1[[#This Row],[Etikett - B1 - Recyceltes Material]],'DD FD'!AL:AM,2,FALSE))</f>
        <v/>
      </c>
      <c r="NZ138" s="578" t="str">
        <f>IF(Table1[[#This Row],[Etikett - B1 - Recyceltes Material Anteil (in %)]]="","",Table1[[#This Row],[Etikett - B1 - Recyceltes Material Anteil (in %)]])</f>
        <v/>
      </c>
      <c r="OA138" s="577" t="str">
        <f>IF(Table1[[#This Row],[Etikett - B1 - Beschichtung]]="","",VLOOKUP(Table1[[#This Row],[Etikett - B1 - Beschichtung]],'DD FD'!AE:AF,2,FALSE))</f>
        <v/>
      </c>
      <c r="OB138" s="580" t="str">
        <f>IF(Table1[[#This Row],[Etikett - B1 - Beschichtung Anteil (in %)]]="","",Table1[[#This Row],[Etikett - B1 - Beschichtung Anteil (in %)]])</f>
        <v/>
      </c>
      <c r="OC138" s="576" t="str">
        <f>IF(Table1[[#This Row],[Etikett - B2 - Art]]="","",VLOOKUP(Table1[[#This Row],[Etikett - B2 - Art]],'DD FD'!F:G,2,FALSE))</f>
        <v/>
      </c>
      <c r="OD138" s="577" t="str">
        <f>IF(Table1[[#This Row],[Etikett - B2 - Fraktion]]="","",VLOOKUP(Table1[[#This Row],[Etikett - B2 - Fraktion]],'DD FD'!H:J,3,FALSE))</f>
        <v/>
      </c>
      <c r="OE138" s="574" t="str">
        <f>IF(Table1[[#This Row],[Etikett - B2 - Gewicht (in G)]]="","",Table1[[#This Row],[Etikett - B2 - Gewicht (in G)]])</f>
        <v/>
      </c>
      <c r="OF138" s="574" t="str">
        <f>IF(Table1[[#This Row],[Etikett - B2 - Lizenzierungs-pflichtig? (X=Ja)]]="","",Table1[[#This Row],[Etikett - B2 - Lizenzierungs-pflichtig? (X=Ja)]])</f>
        <v/>
      </c>
      <c r="OG138" s="574" t="str">
        <f>IF(Table1[[#This Row],[Etikett - B2 - Trennbar vom Hauptkörper? (X=Ja)]]="","",Table1[[#This Row],[Etikett - B2 - Trennbar vom Hauptkörper? (X=Ja)]])</f>
        <v/>
      </c>
      <c r="OH138" s="577" t="str">
        <f>IF(Table1[[#This Row],[Etikett - B2 - Virgin Material]]="","",VLOOKUP(Table1[[#This Row],[Etikett - B2 - Virgin Material]],'DD FD'!AJ:AK,2,FALSE))</f>
        <v/>
      </c>
      <c r="OI138" s="578" t="str">
        <f>IF(Table1[[#This Row],[Etikett - B2 - Virgin Material Anteil (in %)]]="","",Table1[[#This Row],[Etikett - B2 - Virgin Material Anteil (in %)]])</f>
        <v/>
      </c>
      <c r="OJ138" s="577" t="str">
        <f>IF(Table1[[#This Row],[Etikett - B2 - Recyceltes Material]]="","",VLOOKUP(Table1[[#This Row],[Etikett - B2 - Recyceltes Material]],'DD FD'!AL:AM,2,FALSE))</f>
        <v/>
      </c>
      <c r="OK138" s="578" t="str">
        <f>IF(Table1[[#This Row],[Etikett - B2 - Recyceltes Material Anteil (in %)]]="","",Table1[[#This Row],[Etikett - B2 - Recyceltes Material Anteil (in %)]])</f>
        <v/>
      </c>
      <c r="OL138" s="577" t="str">
        <f>IF(Table1[[#This Row],[Etikett - B2 - Beschichtung]]="","",VLOOKUP(Table1[[#This Row],[Etikett - B2 - Beschichtung]],'DD FD'!AE:AF,2,FALSE))</f>
        <v/>
      </c>
      <c r="OM138" s="580" t="str">
        <f>IF(Table1[[#This Row],[Etikett - B2 - Beschichtung Anteil (in %)]]="","",Table1[[#This Row],[Etikett - B2 - Beschichtung Anteil (in %)]])</f>
        <v/>
      </c>
      <c r="ON138" s="576" t="str">
        <f>IF(Table1[[#This Row],[Etikett - B3 - Art]]="","",VLOOKUP(Table1[[#This Row],[Etikett - B3 - Art]],'DD FD'!F:G,2,FALSE))</f>
        <v/>
      </c>
      <c r="OO138" s="577" t="str">
        <f>IF(Table1[[#This Row],[Etikett - B3 - Fraktion]]="","",VLOOKUP(Table1[[#This Row],[Etikett - B3 - Fraktion]],'DD FD'!H:J,3,FALSE))</f>
        <v/>
      </c>
      <c r="OP138" s="574" t="str">
        <f>IF(Table1[[#This Row],[Etikett - B3 - Gewicht (in G)]]="","",Table1[[#This Row],[Etikett - B3 - Gewicht (in G)]])</f>
        <v/>
      </c>
      <c r="OQ138" s="574" t="str">
        <f>IF(Table1[[#This Row],[Etikett - B3 - Lizenzierungs-pflichtig? (X=Ja)]]="","",Table1[[#This Row],[Etikett - B3 - Lizenzierungs-pflichtig? (X=Ja)]])</f>
        <v/>
      </c>
      <c r="OR138" s="574" t="str">
        <f>IF(Table1[[#This Row],[Etikett - B3 - Trennbar vom Hauptkörper? (X=Ja)]]="","",Table1[[#This Row],[Etikett - B3 - Trennbar vom Hauptkörper? (X=Ja)]])</f>
        <v/>
      </c>
      <c r="OS138" s="577" t="str">
        <f>IF(Table1[[#This Row],[Etikett - B3 - Virgin Material]]="","",VLOOKUP(Table1[[#This Row],[Etikett - B3 - Virgin Material]],'DD FD'!AJ:AK,2,FALSE))</f>
        <v/>
      </c>
      <c r="OT138" s="578" t="str">
        <f>IF(Table1[[#This Row],[Etikett - B3 - Virgin Material Anteil (in %)]]="","",Table1[[#This Row],[Etikett - B3 - Virgin Material Anteil (in %)]])</f>
        <v/>
      </c>
      <c r="OU138" s="577" t="str">
        <f>IF(Table1[[#This Row],[Etikett - B3 - Recyceltes Material]]="","",VLOOKUP(Table1[[#This Row],[Etikett - B3 - Recyceltes Material]],'DD FD'!AL:AM,2,FALSE))</f>
        <v/>
      </c>
      <c r="OV138" s="578" t="str">
        <f>IF(Table1[[#This Row],[Etikett - B3 - Recyceltes Material Anteil (in %)]]="","",Table1[[#This Row],[Etikett - B3 - Recyceltes Material Anteil (in %)]])</f>
        <v/>
      </c>
      <c r="OW138" s="577" t="str">
        <f>IF(Table1[[#This Row],[Etikett - B3 - Beschichtung]]="","",VLOOKUP(Table1[[#This Row],[Etikett - B3 - Beschichtung]],'DD FD'!AE:AF,2,FALSE))</f>
        <v/>
      </c>
      <c r="OX138" s="613" t="str">
        <f>IF(Table1[[#This Row],[Etikett - B3 - Beschichtung Anteil (in %)]]="","",Table1[[#This Row],[Etikett - B3 - Beschichtung Anteil (in %)]])</f>
        <v/>
      </c>
      <c r="OY138" s="618">
        <f>ROUNDUP(SUM(
IF(AND(LH138='DD FD'!$J$7,LJ138='DD FD'!$AI$3),LI138,0),
IF(AND(LR138='DD FD'!$J$7,LT138='DD FD'!$AI$3),LS138,0),
IF(AND(MB138='DD FD'!$J$7,MD138='DD FD'!$AI$3),MC138,0),
IF(AND(ML138='DD FD'!$J$7,MN138='DD FD'!$AI$3),MM138,0),
IF(AND(MW138='DD FD'!$J$7,MY138='DD FD'!$AI$3),MX138,0),
IF(AND(NH138='DD FD'!$J$7,NJ138='DD FD'!$AI$3),NI138,0),
IF(AND(NS138='DD FD'!$J$7,NU138='DD FD'!$AI$3),NT138,0),
IF(AND(OD138='DD FD'!$J$7,OF138='DD FD'!$AI$3),OE138,0),
IF(AND(OO138='DD FD'!$J$7,OQ138='DD FD'!$AI$3),OP138,0),
),2)</f>
        <v>0</v>
      </c>
      <c r="OZ138" s="617">
        <f>ROUNDUP(SUM(
IF(AND(LH138='DD FD'!$J$6,LJ138='DD FD'!$AI$3),LI138,0),
IF(AND(LR138='DD FD'!$J$6,LT138='DD FD'!$AI$3),LS138,0),
IF(AND(MB138='DD FD'!$J$6,MD138='DD FD'!$AI$3),MC138,0),
IF(AND(ML138='DD FD'!$J$6,MN138='DD FD'!$AI$3),MM138,0),
IF(AND(MW138='DD FD'!$J$6,MY138='DD FD'!$AI$3),MX138,0),
IF(AND(NH138='DD FD'!$J$6,NJ138='DD FD'!$AI$3),NI138,0),
IF(AND(NS138='DD FD'!$J$6,NU138='DD FD'!$AI$3),NT138,0),
IF(AND(OD138='DD FD'!$J$6,OF138='DD FD'!$AI$3),OE138,0),
IF(AND(OO138='DD FD'!$J$6,OQ138='DD FD'!$AI$3),OP138,0),
),2)</f>
        <v>0</v>
      </c>
      <c r="PA138" s="617">
        <f>ROUNDUP(SUM(
IF(AND(LH138='DD FD'!$J$10,LJ138='DD FD'!$AI$3),LI138,0),
IF(AND(LR138='DD FD'!$J$10,LT138='DD FD'!$AI$3),LS138,0),
IF(AND(MB138='DD FD'!$J$10,MD138='DD FD'!$AI$3),MC138,0),
IF(AND(ML138='DD FD'!$J$10,MN138='DD FD'!$AI$3),MM138,0),
IF(AND(MW138='DD FD'!$J$10,MY138='DD FD'!$AI$3),MX138,0),
IF(AND(NH138='DD FD'!$J$10,NJ138='DD FD'!$AI$3),NI138,0),
IF(AND(NS138='DD FD'!$J$10,NU138='DD FD'!$AI$3),NT138,0),
IF(AND(OD138='DD FD'!$J$10,OF138='DD FD'!$AI$3),OE138,0),
IF(AND(OO138='DD FD'!$J$10,OQ138='DD FD'!$AI$3),OP138,0),
),2)</f>
        <v>0</v>
      </c>
      <c r="PB138" s="617">
        <f>ROUNDUP(SUM(
IF(AND(LH138='DD FD'!$J$8,LJ138='DD FD'!$AI$3),LI138,0),
IF(AND(LR138='DD FD'!$J$8,LT138='DD FD'!$AI$3),LS138,0),
IF(AND(MB138='DD FD'!$J$8,MD138='DD FD'!$AI$3),MC138,0),
IF(AND(ML138='DD FD'!$J$8,MN138='DD FD'!$AI$3),MM138,0),
IF(AND(MW138='DD FD'!$J$8,MY138='DD FD'!$AI$3),MX138,0),
IF(AND(NH138='DD FD'!$J$8,NJ138='DD FD'!$AI$3),NI138,0),
IF(AND(NS138='DD FD'!$J$8,NU138='DD FD'!$AI$3),NT138,0),
IF(AND(OD138='DD FD'!$J$8,OF138='DD FD'!$AI$3),OE138,0),
IF(AND(OO138='DD FD'!$J$8,OQ138='DD FD'!$AI$3),OP138,0),
),2)</f>
        <v>0</v>
      </c>
      <c r="PC138" s="617">
        <f>ROUNDUP(SUM(
IF(AND(LH138='DD FD'!$J$5,LJ138='DD FD'!$AI$3),LI138,0),
IF(AND(LR138='DD FD'!$J$5,LT138='DD FD'!$AI$3),LS138,0),
IF(AND(MB138='DD FD'!$J$5,MD138='DD FD'!$AI$3),MC138,0),
IF(AND(ML138='DD FD'!$J$5,MN138='DD FD'!$AI$3),MM138,0),
IF(AND(MW138='DD FD'!$J$5,MY138='DD FD'!$AI$3),MX138,0),
IF(AND(NH138='DD FD'!$J$5,NJ138='DD FD'!$AI$3),NI138,0),
IF(AND(NS138='DD FD'!$J$5,NU138='DD FD'!$AI$3),NT138,0),
IF(AND(OD138='DD FD'!$J$5,OF138='DD FD'!$AI$3),OE138,0),
IF(AND(OO138='DD FD'!$J$5,OQ138='DD FD'!$AI$3),OP138,0),
),2)</f>
        <v>0</v>
      </c>
      <c r="PD138" s="617">
        <f>ROUNDUP(SUM(
IF(AND(LH138='DD FD'!$J$9,LJ138='DD FD'!$AI$3),LI138,0),
IF(AND(LR138='DD FD'!$J$9,LT138='DD FD'!$AI$3),LS138,0),
IF(AND(MB138='DD FD'!$J$9,MD138='DD FD'!$AI$3),MC138,0),
IF(AND(ML138='DD FD'!$J$9,MN138='DD FD'!$AI$3),MM138,0),
IF(AND(MW138='DD FD'!$J$9,MY138='DD FD'!$AI$3),MX138,0),
IF(AND(NH138='DD FD'!$J$9,NJ138='DD FD'!$AI$3),NI138,0),
IF(AND(NS138='DD FD'!$J$9,NU138='DD FD'!$AI$3),NT138,0),
IF(AND(OD138='DD FD'!$J$9,OF138='DD FD'!$AI$3),OE138,0),
IF(AND(OO138='DD FD'!$J$9,OQ138='DD FD'!$AI$3),OP138,0),
),2)</f>
        <v>0</v>
      </c>
      <c r="PE138" s="617">
        <f>ROUNDUP(SUM(
IF(AND(LH138='DD FD'!$J$4,LJ138='DD FD'!$AI$3),LI138,0),
IF(AND(LR138='DD FD'!$J$4,LT138='DD FD'!$AI$3),LS138,0),
IF(AND(MB138='DD FD'!$J$4,MD138='DD FD'!$AI$3),MC138,0),
IF(AND(ML138='DD FD'!$J$4,MN138='DD FD'!$AI$3),MM138,0),
IF(AND(MW138='DD FD'!$J$4,MY138='DD FD'!$AI$3),MX138,0),
IF(AND(NH138='DD FD'!$J$4,NJ138='DD FD'!$AI$3),NI138,0),
IF(AND(NS138='DD FD'!$J$4,NU138='DD FD'!$AI$3),NT138,0),
IF(AND(OD138='DD FD'!$J$4,OF138='DD FD'!$AI$3),OE138,0),
IF(AND(OO138='DD FD'!$J$4,OQ138='DD FD'!$AI$3),OP138,0),
),2)</f>
        <v>0</v>
      </c>
      <c r="PF138" s="619">
        <f>ROUNDUP(SUM(
IF(AND(LH138='DD FD'!$J$11,LJ138='DD FD'!$AI$3),LI138,0),
IF(AND(LR138='DD FD'!$J$11,LT138='DD FD'!$AI$3),LS138,0),
IF(AND(MB138='DD FD'!$J$11,MD138='DD FD'!$AI$3),MC138,0),
IF(AND(ML138='DD FD'!$J$11,MN138='DD FD'!$AI$3),MM138,0),
IF(AND(MW138='DD FD'!$J$11,MY138='DD FD'!$AI$3),MX138,0),
IF(AND(NH138='DD FD'!$J$11,NJ138='DD FD'!$AI$3),NI138,0),
IF(AND(NS138='DD FD'!$J$11,NU138='DD FD'!$AI$3),NT138,0),
IF(AND(OD138='DD FD'!$J$11,OF138='DD FD'!$AI$3),OE138,0),
IF(AND(OO138='DD FD'!$J$11,OQ138='DD FD'!$AI$3),OP138,0),
),2)</f>
        <v>0</v>
      </c>
    </row>
    <row r="139" spans="1:422">
      <c r="A139" s="806"/>
      <c r="B139" s="934"/>
      <c r="C139" s="247"/>
      <c r="D139" s="842"/>
      <c r="E139" s="247"/>
      <c r="F139" s="158"/>
      <c r="G139" s="710"/>
      <c r="H139" s="712"/>
      <c r="I139" s="936"/>
      <c r="J139" s="803"/>
      <c r="K139" s="150"/>
      <c r="L139" s="146" t="str">
        <f t="shared" si="54"/>
        <v/>
      </c>
      <c r="M139" s="501" t="str">
        <f t="shared" si="71"/>
        <v/>
      </c>
      <c r="N139" s="504"/>
      <c r="O139" s="113" t="str">
        <f t="shared" si="72"/>
        <v/>
      </c>
      <c r="P139" s="114" t="str">
        <f t="shared" si="55"/>
        <v/>
      </c>
      <c r="Q139" s="152"/>
      <c r="R139" s="152"/>
      <c r="S139" s="115" t="str">
        <f t="shared" si="73"/>
        <v/>
      </c>
      <c r="T139" s="159"/>
      <c r="U139" s="159"/>
      <c r="V139" s="157"/>
      <c r="W139" s="157"/>
      <c r="X139" s="157"/>
      <c r="Y139" s="772"/>
      <c r="Z139" s="158"/>
      <c r="AA139" s="144"/>
      <c r="AB139" s="112"/>
      <c r="AC139" s="153"/>
      <c r="AD139" s="153"/>
      <c r="AE139" s="153"/>
      <c r="AF139" s="153"/>
      <c r="AG139" s="153"/>
      <c r="AH139" s="153"/>
      <c r="AI139" s="152"/>
      <c r="AJ139" s="158"/>
      <c r="AK139" s="158"/>
      <c r="AL139" s="158"/>
      <c r="AM139" s="116" t="str">
        <f t="shared" si="74"/>
        <v/>
      </c>
      <c r="AN139" s="116" t="str">
        <f t="shared" si="75"/>
        <v/>
      </c>
      <c r="AO139" s="324"/>
      <c r="AP139" s="503"/>
      <c r="AQ139" s="487" t="str">
        <f t="shared" si="76"/>
        <v/>
      </c>
      <c r="AR139" s="113" t="str">
        <f t="shared" si="56"/>
        <v/>
      </c>
      <c r="AS139" s="113" t="str">
        <f t="shared" si="57"/>
        <v/>
      </c>
      <c r="AT139" s="113" t="str">
        <f t="shared" si="58"/>
        <v/>
      </c>
      <c r="AU139" s="113" t="str">
        <f t="shared" si="59"/>
        <v/>
      </c>
      <c r="AV139" s="159"/>
      <c r="AW139" s="157"/>
      <c r="AX139" s="157"/>
      <c r="AY139" s="157"/>
      <c r="AZ139" s="157"/>
      <c r="BA139" s="116" t="str">
        <f t="shared" si="60"/>
        <v/>
      </c>
      <c r="BB139" s="316"/>
      <c r="BC139" s="116" t="str">
        <f t="shared" si="61"/>
        <v/>
      </c>
      <c r="BD139" s="133" t="str">
        <f t="shared" si="62"/>
        <v/>
      </c>
      <c r="BE139" s="157"/>
      <c r="BF139" s="1180"/>
      <c r="BG139" s="1180"/>
      <c r="BH139" s="158"/>
      <c r="BI139" s="490"/>
      <c r="BJ139" s="514" t="str">
        <f t="shared" si="77"/>
        <v/>
      </c>
      <c r="BK139" s="789"/>
      <c r="BL139" s="116" t="str">
        <f t="shared" si="78"/>
        <v/>
      </c>
      <c r="BM139" s="144"/>
      <c r="BN139" s="144"/>
      <c r="BO139" s="144"/>
      <c r="BP139" s="790"/>
      <c r="BQ139" s="790"/>
      <c r="BR139" s="790"/>
      <c r="BS139" s="116" t="str">
        <f t="shared" si="63"/>
        <v/>
      </c>
      <c r="BT139" s="790"/>
      <c r="BU139" s="808" t="str">
        <f t="shared" si="64"/>
        <v/>
      </c>
      <c r="BV139" s="791"/>
      <c r="BW139" s="144"/>
      <c r="BX139" s="20"/>
      <c r="BY139" s="20"/>
      <c r="BZ139" s="20"/>
      <c r="CA139" s="792"/>
      <c r="CB139" s="1201"/>
      <c r="CC139" s="144"/>
      <c r="CD139" s="144"/>
      <c r="CE139" s="144"/>
      <c r="CF139" s="144"/>
      <c r="CG139" s="144"/>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144"/>
      <c r="DF139" s="144"/>
      <c r="DG139" s="144"/>
      <c r="DH139" s="144"/>
      <c r="DI139" s="144"/>
      <c r="DJ139" s="144"/>
      <c r="DK139" s="144"/>
      <c r="DL139" s="144"/>
      <c r="DM139" s="144"/>
      <c r="DN139" s="144"/>
      <c r="DO139" s="144"/>
      <c r="DP139" s="144"/>
      <c r="DQ139" s="144"/>
      <c r="DR139" s="144"/>
      <c r="DS139" s="144"/>
      <c r="DT139" s="144"/>
      <c r="DU139" s="144"/>
      <c r="DV139" s="144"/>
      <c r="DW139" s="144"/>
      <c r="DX139" s="144"/>
      <c r="DY139" s="144"/>
      <c r="DZ139" s="144"/>
      <c r="EA139" s="144"/>
      <c r="EB139" s="144"/>
      <c r="EC139" s="144"/>
      <c r="ED139" s="782" t="str">
        <f t="shared" si="79"/>
        <v/>
      </c>
      <c r="EE139" s="519"/>
      <c r="EF139" s="793"/>
      <c r="EG139" s="519"/>
      <c r="EH139" s="794"/>
      <c r="EI139" s="790"/>
      <c r="EJ139" s="794"/>
      <c r="EK139" s="794"/>
      <c r="EL139" s="790"/>
      <c r="EM139" s="790"/>
      <c r="EN139" s="790"/>
      <c r="EO139" s="112" t="str">
        <f t="shared" si="65"/>
        <v/>
      </c>
      <c r="EP139" s="790"/>
      <c r="EQ139" s="488" t="str">
        <f t="shared" si="66"/>
        <v/>
      </c>
      <c r="ER139" s="1100"/>
      <c r="ES139" s="1099" t="str">
        <f t="shared" si="80"/>
        <v/>
      </c>
      <c r="ET139" s="525"/>
      <c r="EU139" s="148"/>
      <c r="EV139" s="148"/>
      <c r="EW139" s="148"/>
      <c r="EX139" s="148"/>
      <c r="EY139" s="148"/>
      <c r="EZ139" s="148"/>
      <c r="FA139" s="148"/>
      <c r="FB139" s="148"/>
      <c r="FC139" s="148"/>
      <c r="FD139" s="148"/>
      <c r="FE139" s="148"/>
      <c r="FF139" s="148"/>
      <c r="FG139" s="148"/>
      <c r="FH139" s="148"/>
      <c r="FI139" s="528"/>
      <c r="FJ139" s="513" t="str">
        <f t="shared" si="67"/>
        <v/>
      </c>
      <c r="FK139" s="158"/>
      <c r="FL139" s="850"/>
      <c r="FM139" s="850"/>
      <c r="FN139" s="850"/>
      <c r="FO139" s="850"/>
      <c r="FP139" s="850"/>
      <c r="FQ139" s="850"/>
      <c r="FR139" s="157"/>
      <c r="FS139" s="143"/>
      <c r="FT139" s="143"/>
      <c r="FU139" s="847" t="str">
        <f t="shared" si="68"/>
        <v/>
      </c>
      <c r="FV139" s="555"/>
      <c r="FW139" s="523" t="str">
        <f>IF(Table1[[#This Row],[Nonfood Inhaltstoffe - Komponente]]="","",VLOOKUP(Table1[[#This Row],[Nonfood Inhaltstoffe - Komponente]],'Dropdown Auswahl'!BJ:BK,2,FALSE))</f>
        <v/>
      </c>
      <c r="FX139" s="1013"/>
      <c r="FY139" s="1011" t="str">
        <f t="shared" si="69"/>
        <v/>
      </c>
      <c r="FZ139" s="152"/>
      <c r="GA139" s="152"/>
      <c r="GB139" s="152"/>
      <c r="GC139" s="529" t="str">
        <f t="shared" si="70"/>
        <v/>
      </c>
      <c r="GG139" s="21"/>
      <c r="GH139" s="21"/>
      <c r="GI139" s="1019"/>
      <c r="GJ139" s="1016" t="str">
        <f>IF(Table1[[#This Row],[Global Trade Item Number (GTIN)]]="","",Table1[[#This Row],[Global Trade Item Number (GTIN)]])</f>
        <v/>
      </c>
      <c r="GK139" s="555" t="str">
        <f>IF(Table1[[#This Row],[WAWI-Nr./ Kreditoren-Nummer
(ASDV)]]&lt;&gt;"",Table1[[#This Row],[WAWI-Nr./ Kreditoren-Nummer
(ASDV)]],"")</f>
        <v/>
      </c>
      <c r="GL139" s="165"/>
      <c r="GM139" s="165"/>
      <c r="GN139" s="165"/>
      <c r="GO139" s="485"/>
      <c r="GP139" s="534"/>
      <c r="GQ139" s="533"/>
      <c r="GR139" s="486"/>
      <c r="GS139" s="486"/>
      <c r="GT139" s="486"/>
      <c r="GU139" s="486"/>
      <c r="GV139" s="486"/>
      <c r="GW139" s="542"/>
      <c r="GX139" s="538"/>
      <c r="GY139" s="144"/>
      <c r="GZ139" s="480"/>
      <c r="HA139" s="158"/>
      <c r="HB139" s="480"/>
      <c r="HC139" s="480"/>
      <c r="HD139" s="480"/>
      <c r="HE139" s="480"/>
      <c r="HF139" s="480"/>
      <c r="HG139" s="480"/>
      <c r="HH139" s="538"/>
      <c r="HI139" s="480"/>
      <c r="HJ139" s="480"/>
      <c r="HK139" s="480"/>
      <c r="HL139" s="480"/>
      <c r="HM139" s="480"/>
      <c r="HN139" s="480"/>
      <c r="HO139" s="480"/>
      <c r="HP139" s="480"/>
      <c r="HQ139" s="480"/>
      <c r="HR139" s="538"/>
      <c r="HS139" s="480"/>
      <c r="HT139" s="480"/>
      <c r="HU139" s="480"/>
      <c r="HV139" s="480"/>
      <c r="HW139" s="480"/>
      <c r="HX139" s="480"/>
      <c r="HY139" s="480"/>
      <c r="HZ139" s="480"/>
      <c r="IA139" s="480"/>
      <c r="IB139" s="538"/>
      <c r="IC139" s="480"/>
      <c r="ID139" s="480"/>
      <c r="IE139" s="480"/>
      <c r="IF139" s="480"/>
      <c r="IG139" s="480"/>
      <c r="IH139" s="480"/>
      <c r="II139" s="480"/>
      <c r="IJ139" s="480"/>
      <c r="IK139" s="480"/>
      <c r="IL139" s="480"/>
      <c r="IM139" s="538"/>
      <c r="IN139" s="480"/>
      <c r="IO139" s="480"/>
      <c r="IP139" s="480"/>
      <c r="IQ139" s="480"/>
      <c r="IR139" s="480"/>
      <c r="IS139" s="480"/>
      <c r="IT139" s="480"/>
      <c r="IU139" s="480"/>
      <c r="IV139" s="480"/>
      <c r="IW139" s="480"/>
      <c r="IX139" s="538"/>
      <c r="IY139" s="480"/>
      <c r="IZ139" s="480"/>
      <c r="JA139" s="480"/>
      <c r="JB139" s="480"/>
      <c r="JC139" s="480"/>
      <c r="JD139" s="480"/>
      <c r="JE139" s="480"/>
      <c r="JF139" s="480"/>
      <c r="JG139" s="480"/>
      <c r="JH139" s="480"/>
      <c r="JI139" s="538"/>
      <c r="JJ139" s="480"/>
      <c r="JK139" s="480"/>
      <c r="JL139" s="480"/>
      <c r="JM139" s="480"/>
      <c r="JN139" s="480"/>
      <c r="JO139" s="480"/>
      <c r="JP139" s="480"/>
      <c r="JQ139" s="480"/>
      <c r="JR139" s="480"/>
      <c r="JS139" s="590"/>
      <c r="JT139" s="538"/>
      <c r="JU139" s="480"/>
      <c r="JV139" s="480"/>
      <c r="JW139" s="480"/>
      <c r="JX139" s="480"/>
      <c r="JY139" s="480"/>
      <c r="JZ139" s="480"/>
      <c r="KA139" s="480"/>
      <c r="KB139" s="480"/>
      <c r="KC139" s="480"/>
      <c r="KD139" s="480"/>
      <c r="KE139" s="538"/>
      <c r="KF139" s="480"/>
      <c r="KG139" s="480"/>
      <c r="KH139" s="480"/>
      <c r="KI139" s="480"/>
      <c r="KJ139" s="480"/>
      <c r="KK139" s="480"/>
      <c r="KL139" s="480"/>
      <c r="KM139" s="480"/>
      <c r="KN139" s="480"/>
      <c r="KO139" s="480"/>
      <c r="KR139" s="568" t="str">
        <f>IF(Table1[[#This Row],[GTIN]]&lt;&gt;"",Table1[[#This Row],[GTIN]],"")</f>
        <v/>
      </c>
      <c r="KS139" s="569" t="str">
        <f>Table1[[#This Row],[Kreditor]]</f>
        <v/>
      </c>
      <c r="KT139" s="570" t="str">
        <f>IF(Table1[[#This Row],[Gültig ab (Datum)]]&lt;&gt;"",Table1[[#This Row],[Gültig ab (Datum)]],"")</f>
        <v/>
      </c>
      <c r="KU139" s="570"/>
      <c r="KV139" s="583" t="str">
        <f>IF(Table1[[#This Row],[Artikel verpackt? 
(X=Ja)]]="","",Table1[[#This Row],[Artikel verpackt? 
(X=Ja)]])</f>
        <v/>
      </c>
      <c r="KW139" s="571" t="str">
        <f>IF(Table1[[#This Row],[Verpackung recyclingfähig?
(X=Ja)]]="","",Table1[[#This Row],[Verpackung recyclingfähig?
(X=Ja)]])</f>
        <v/>
      </c>
      <c r="KX139" s="572"/>
      <c r="KY139" s="573"/>
      <c r="KZ139" s="574"/>
      <c r="LA139" s="574"/>
      <c r="LB139" s="574"/>
      <c r="LC139" s="574"/>
      <c r="LD139" s="574"/>
      <c r="LE139" s="574"/>
      <c r="LF139" s="575"/>
      <c r="LG139" s="576" t="str">
        <f>IF(Table1[[#This Row],[Hauptkörper - B1 - Art]]="","",VLOOKUP(Table1[[#This Row],[Hauptkörper - B1 - Art]],'DD FD'!B:C,2,FALSE))</f>
        <v/>
      </c>
      <c r="LH139" s="577" t="str">
        <f>IF(Table1[[#This Row],[Hauptkörper - B1 - Fraktion]]="","",VLOOKUP(Table1[[#This Row],[Hauptkörper - B1 - Fraktion]],'DD FD'!H:J,3,FALSE))</f>
        <v/>
      </c>
      <c r="LI139" s="574" t="str">
        <f>IF(Table1[[#This Row],[Hauptkörper - B1 - Gewicht
(in G)]]="","",Table1[[#This Row],[Hauptkörper - B1 - Gewicht
(in G)]])</f>
        <v/>
      </c>
      <c r="LJ139" s="574" t="str">
        <f>IF(Table1[[#This Row],[Hauptkörper - B1 - Lizenzierungs-pflichtig? (X=Ja)]]="","",Table1[[#This Row],[Hauptkörper - B1 - Lizenzierungs-pflichtig? (X=Ja)]])</f>
        <v/>
      </c>
      <c r="LK139" s="577" t="str">
        <f>IF(Table1[[#This Row],[Hauptkörper - B1 - Virgin Material]]="","",VLOOKUP(Table1[[#This Row],[Hauptkörper - B1 - Virgin Material]],'DD FD'!AJ:AK,2,FALSE))</f>
        <v/>
      </c>
      <c r="LL139" s="578" t="str">
        <f>IF(Table1[[#This Row],[Hauptkörper - B1 - Virgin Material Anteil (in %)]]="","",Table1[[#This Row],[Hauptkörper - B1 - Virgin Material Anteil (in %)]])</f>
        <v/>
      </c>
      <c r="LM139" s="577" t="str">
        <f>IF(Table1[[#This Row],[Hauptkörper - B1 - Recyceltes Material]]="","",VLOOKUP(Table1[[#This Row],[Hauptkörper - B1 - Recyceltes Material]],'DD FD'!AL:AM,2,FALSE))</f>
        <v/>
      </c>
      <c r="LN139" s="578" t="str">
        <f>IF(Table1[[#This Row],[Hauptkörper - B1 - Recyceltes Material Anteil (in %)]]="","",Table1[[#This Row],[Hauptkörper - B1 - Recyceltes Material Anteil (in %)]])</f>
        <v/>
      </c>
      <c r="LO139" s="579" t="str">
        <f>IF(Table1[[#This Row],[Hauptkörper - B1 - Beschichtung]]="","",VLOOKUP(Table1[[#This Row],[Hauptkörper - B1 - Beschichtung]],'DD FD'!AE:AF,2,FALSE))</f>
        <v/>
      </c>
      <c r="LP139" s="580" t="str">
        <f>IF(Table1[[#This Row],[Hauptkörper - B1 - Beschichtung Anteil (in %)]]="","",Table1[[#This Row],[Hauptkörper - B1 - Beschichtung Anteil (in %)]])</f>
        <v/>
      </c>
      <c r="LQ139" s="576" t="str">
        <f>IF(Table1[[#This Row],[Hauptkörper - B2 - Art]]="","",VLOOKUP(Table1[[#This Row],[Hauptkörper - B2 - Art]],'DD FD'!B:C,2,FALSE))</f>
        <v/>
      </c>
      <c r="LR139" s="577" t="str">
        <f>IF(Table1[[#This Row],[Hauptkörper - B2 - Fraktion]]="","",VLOOKUP(Table1[[#This Row],[Hauptkörper - B2 - Fraktion]],'DD FD'!H:J,3,FALSE))</f>
        <v/>
      </c>
      <c r="LS139" s="574" t="str">
        <f>IF(Table1[[#This Row],[Hauptkörper - B2 - Gewicht
(in G)]]="","",Table1[[#This Row],[Hauptkörper - B2 - Gewicht
(in G)]])</f>
        <v/>
      </c>
      <c r="LT139" s="574" t="str">
        <f>IF(Table1[[#This Row],[Hauptkörper - B2 - Lizenzierungs-pflichtig? (X=Ja)]]="","",Table1[[#This Row],[Hauptkörper - B2 - Lizenzierungs-pflichtig? (X=Ja)]])</f>
        <v/>
      </c>
      <c r="LU139" s="577" t="str">
        <f>IF(Table1[[#This Row],[Hauptkörper - B2 - Virgin Material]]="","",VLOOKUP(Table1[[#This Row],[Hauptkörper - B2 - Virgin Material]],'DD FD'!AJ:AK,2,FALSE))</f>
        <v/>
      </c>
      <c r="LV139" s="578" t="str">
        <f>IF(Table1[[#This Row],[Hauptkörper - B2 - Virgin Material Anteil (in %)]]="","",Table1[[#This Row],[Hauptkörper - B2 - Virgin Material Anteil (in %)]])</f>
        <v/>
      </c>
      <c r="LW139" s="577" t="str">
        <f>IF(Table1[[#This Row],[Hauptkörper - B2 - Recyceltes Material]]="","",VLOOKUP(Table1[[#This Row],[Hauptkörper - B2 - Recyceltes Material]],'DD FD'!AL:AM,2,FALSE))</f>
        <v/>
      </c>
      <c r="LX139" s="578" t="str">
        <f>IF(Table1[[#This Row],[Hauptkörper - B2 - Recyceltes Material Anteil (in %)]]="","",Table1[[#This Row],[Hauptkörper - B2 - Recyceltes Material Anteil (in %)]])</f>
        <v/>
      </c>
      <c r="LY139" s="577" t="str">
        <f>IF(Table1[[#This Row],[Hauptkörper - B2 - Beschichtung]]="","",VLOOKUP(Table1[[#This Row],[Hauptkörper - B2 - Beschichtung]],'DD FD'!AE:AF,2,FALSE))</f>
        <v/>
      </c>
      <c r="LZ139" s="580" t="str">
        <f>IF(Table1[[#This Row],[Hauptkörper - B2 - Beschichtung Anteil (in %)]]="","",Table1[[#This Row],[Hauptkörper - B2 - Beschichtung Anteil (in %)]])</f>
        <v/>
      </c>
      <c r="MA139" s="576" t="str">
        <f>IF(Table1[[#This Row],[Hauptkörper - B3 - Art]]="","",VLOOKUP(Table1[[#This Row],[Hauptkörper - B3 - Art]],'DD FD'!B:C,2,FALSE))</f>
        <v/>
      </c>
      <c r="MB139" s="577" t="str">
        <f>IF(Table1[[#This Row],[Hauptkörper - B3 - Fraktion]]="","",VLOOKUP(Table1[[#This Row],[Hauptkörper - B3 - Fraktion]],'DD FD'!H:J,3,FALSE))</f>
        <v/>
      </c>
      <c r="MC139" s="574" t="str">
        <f>IF(Table1[[#This Row],[Hauptkörper - B3 - Gewicht
(in G)]]="","",Table1[[#This Row],[Hauptkörper - B3 - Gewicht
(in G)]])</f>
        <v/>
      </c>
      <c r="MD139" s="574" t="str">
        <f>IF(Table1[[#This Row],[Hauptkörper - B3 - Lizenzierungs-pflichtig? (X=Ja)]]="","",Table1[[#This Row],[Hauptkörper - B3 - Lizenzierungs-pflichtig? (X=Ja)]])</f>
        <v/>
      </c>
      <c r="ME139" s="577" t="str">
        <f>IF(Table1[[#This Row],[Hauptkörper - B3 - Virgin Material]]="","",VLOOKUP(Table1[[#This Row],[Hauptkörper - B3 - Virgin Material]],'DD FD'!AJ:AK,2,FALSE))</f>
        <v/>
      </c>
      <c r="MF139" s="578" t="str">
        <f>IF(Table1[[#This Row],[Hauptkörper - B3 - Virgin Material Anteil (in %)]]="","",Table1[[#This Row],[Hauptkörper - B3 - Virgin Material Anteil (in %)]])</f>
        <v/>
      </c>
      <c r="MG139" s="577" t="str">
        <f>IF(Table1[[#This Row],[Hauptkörper - B3 - Recyceltes Material]]="","",VLOOKUP(Table1[[#This Row],[Hauptkörper - B3 - Recyceltes Material]],'DD FD'!AL:AM,2,FALSE))</f>
        <v/>
      </c>
      <c r="MH139" s="578" t="str">
        <f>IF(Table1[[#This Row],[Hauptkörper - B3 - Recyceltes Material Anteil (in %)]]="","",Table1[[#This Row],[Hauptkörper - B3 - Recyceltes Material Anteil (in %)]])</f>
        <v/>
      </c>
      <c r="MI139" s="577" t="str">
        <f>IF(Table1[[#This Row],[Hauptkörper - B3 - Beschichtung]]="","",VLOOKUP(Table1[[#This Row],[Hauptkörper - B3 - Beschichtung]],'DD FD'!AE:AF,2,FALSE))</f>
        <v/>
      </c>
      <c r="MJ139" s="580" t="str">
        <f>IF(Table1[[#This Row],[Hauptkörper - B3 - Beschichtung Anteil (in %)]]="","",Table1[[#This Row],[Hauptkörper - B3 - Beschichtung Anteil (in %)]])</f>
        <v/>
      </c>
      <c r="MK139" s="576" t="str">
        <f>IF(Table1[[#This Row],[Verschluss - B1 - Art]]="","",VLOOKUP(Table1[[#This Row],[Verschluss - B1 - Art]],'DD FD'!D:E,2,FALSE))</f>
        <v/>
      </c>
      <c r="ML139" s="577" t="str">
        <f>IF(Table1[[#This Row],[Verschluss - B1 - Fraktion]]="","",VLOOKUP(Table1[[#This Row],[Verschluss - B1 - Fraktion]],'DD FD'!H:J,3,FALSE))</f>
        <v/>
      </c>
      <c r="MM139" s="574" t="str">
        <f>IF(Table1[[#This Row],[Verschluss - B1 - Gewicht (in G)]]="","",Table1[[#This Row],[Verschluss - B1 - Gewicht (in G)]])</f>
        <v/>
      </c>
      <c r="MN139" s="574" t="str">
        <f>IF(Table1[[#This Row],[Verschluss - B1 - Lizenzierungs-pflichtig? (X=Ja)]]="","",Table1[[#This Row],[Verschluss - B1 - Lizenzierungs-pflichtig? (X=Ja)]])</f>
        <v/>
      </c>
      <c r="MO139" s="574" t="str">
        <f>IF(Table1[[#This Row],[Verschluss - B1 - Trennbar vom Hauptkörper? (X=Ja)]]="","",Table1[[#This Row],[Verschluss - B1 - Trennbar vom Hauptkörper? (X=Ja)]])</f>
        <v/>
      </c>
      <c r="MP139" s="577" t="str">
        <f>IF(Table1[[#This Row],[Verschluss - B1 - Virgin Material]]="","",VLOOKUP(Table1[[#This Row],[Verschluss - B1 - Virgin Material]],'DD FD'!AJ:AK,2,FALSE))</f>
        <v/>
      </c>
      <c r="MQ139" s="578" t="str">
        <f>IF(Table1[[#This Row],[Verschluss - B1 - Virgin Material Anteil (in %)]]="","",Table1[[#This Row],[Verschluss - B1 - Virgin Material Anteil (in %)]])</f>
        <v/>
      </c>
      <c r="MR139" s="577" t="str">
        <f>IF(Table1[[#This Row],[Verschluss - B1 - Recyceltes Material]]="","",VLOOKUP(Table1[[#This Row],[Verschluss - B1 - Recyceltes Material]],'DD FD'!AL:AM,2,FALSE))</f>
        <v/>
      </c>
      <c r="MS139" s="578" t="str">
        <f>IF(Table1[[#This Row],[Verschluss - B1 - Recyceltes Material Anteil (in %)]]="","",Table1[[#This Row],[Verschluss - B1 - Recyceltes Material Anteil (in %)]])</f>
        <v/>
      </c>
      <c r="MT139" s="577" t="str">
        <f>IF(Table1[[#This Row],[Verschluss - B1 - Beschichtung]]="","",VLOOKUP(Table1[[#This Row],[Verschluss - B1 - Beschichtung]],'DD FD'!AE:AF,2,FALSE))</f>
        <v/>
      </c>
      <c r="MU139" s="580" t="str">
        <f>IF(Table1[[#This Row],[Verschluss - B1 - Beschichtung Anteil (in %)]]="","",Table1[[#This Row],[Verschluss - B1 - Beschichtung Anteil (in %)]])</f>
        <v/>
      </c>
      <c r="MV139" s="576" t="str">
        <f>IF(Table1[[#This Row],[Verschluss - B2 - Art]]="","",VLOOKUP(Table1[[#This Row],[Verschluss - B2 - Art]],'DD FD'!D:E,2,FALSE))</f>
        <v/>
      </c>
      <c r="MW139" s="577" t="str">
        <f>IF(Table1[[#This Row],[Verschluss - B2 - Fraktion]]="","",VLOOKUP(Table1[[#This Row],[Verschluss - B2 - Fraktion]],'DD FD'!H:J,3,FALSE))</f>
        <v/>
      </c>
      <c r="MX139" s="574" t="str">
        <f>IF(Table1[[#This Row],[Verschluss - B2 - Gewicht (in G)]]="","",Table1[[#This Row],[Verschluss - B2 - Gewicht (in G)]])</f>
        <v/>
      </c>
      <c r="MY139" s="574" t="str">
        <f>IF(Table1[[#This Row],[Verschluss - B2 - Lizenzierungs-pflichtig? (X=Ja)]]="","",Table1[[#This Row],[Verschluss - B2 - Lizenzierungs-pflichtig? (X=Ja)]])</f>
        <v/>
      </c>
      <c r="MZ139" s="574" t="str">
        <f>IF(Table1[[#This Row],[Verschluss - B2 - Trennbar vom Hauptkörper? (X=Ja)]]="","",Table1[[#This Row],[Verschluss - B2 - Trennbar vom Hauptkörper? (X=Ja)]])</f>
        <v/>
      </c>
      <c r="NA139" s="577" t="str">
        <f>IF(Table1[[#This Row],[Verschluss - B2 - Virgin Material]]="","",VLOOKUP(Table1[[#This Row],[Verschluss - B2 - Virgin Material]],'DD FD'!AJ:AK,2,FALSE))</f>
        <v/>
      </c>
      <c r="NB139" s="578" t="str">
        <f>IF(Table1[[#This Row],[Verschluss - B2 - Virgin Material Anteil (in %)]]="","",Table1[[#This Row],[Verschluss - B2 - Virgin Material Anteil (in %)]])</f>
        <v/>
      </c>
      <c r="NC139" s="577" t="str">
        <f>IF(Table1[[#This Row],[Verschluss - B2 - Recyceltes Material]]="","",VLOOKUP(Table1[[#This Row],[Verschluss - B2 - Recyceltes Material]],'DD FD'!AL:AM,2,FALSE))</f>
        <v/>
      </c>
      <c r="ND139" s="578" t="str">
        <f>IF(Table1[[#This Row],[Verschluss - B2 - Recyceltes Material Anteil (in %)]]="","",Table1[[#This Row],[Verschluss - B2 - Recyceltes Material Anteil (in %)]])</f>
        <v/>
      </c>
      <c r="NE139" s="577" t="str">
        <f>IF(Table1[[#This Row],[Verschluss - B2 - Beschichtung]]="","",VLOOKUP(Table1[[#This Row],[Verschluss - B2 - Beschichtung]],'DD FD'!AE:AF,2,FALSE))</f>
        <v/>
      </c>
      <c r="NF139" s="580" t="str">
        <f>IF(Table1[[#This Row],[Verschluss - B2 - Beschichtung Anteil (in %)]]="","",Table1[[#This Row],[Verschluss - B2 - Beschichtung Anteil (in %)]])</f>
        <v/>
      </c>
      <c r="NG139" s="576" t="str">
        <f>IF(Table1[[#This Row],[Verschluss - B3 - Art]]="","",VLOOKUP(Table1[[#This Row],[Verschluss - B3 - Art]],'DD FD'!D:E,2,FALSE))</f>
        <v/>
      </c>
      <c r="NH139" s="577" t="str">
        <f>IF(Table1[[#This Row],[Verschluss - B3 - Fraktion]]="","",VLOOKUP(Table1[[#This Row],[Verschluss - B3 - Fraktion]],'DD FD'!H:J,3,FALSE))</f>
        <v/>
      </c>
      <c r="NI139" s="574" t="str">
        <f>IF(Table1[[#This Row],[Verschluss - B3 - Gewicht (in G)]]="","",Table1[[#This Row],[Verschluss - B3 - Gewicht (in G)]])</f>
        <v/>
      </c>
      <c r="NJ139" s="574" t="str">
        <f>IF(Table1[[#This Row],[Verschluss - B3 - Lizenzierungs-pflichtig? (X=Ja)]]="","",Table1[[#This Row],[Verschluss - B3 - Lizenzierungs-pflichtig? (X=Ja)]])</f>
        <v/>
      </c>
      <c r="NK139" s="574" t="str">
        <f>IF(Table1[[#This Row],[Verschluss - B3 - Trennbar vom Hauptkörper? (X=Ja)]]="","",Table1[[#This Row],[Verschluss - B3 - Trennbar vom Hauptkörper? (X=Ja)]])</f>
        <v/>
      </c>
      <c r="NL139" s="577" t="str">
        <f>IF(Table1[[#This Row],[Verschluss - B3 - Virgin Material]]="","",VLOOKUP(Table1[[#This Row],[Verschluss - B3 - Virgin Material]],'DD FD'!AJ:AK,2,FALSE))</f>
        <v/>
      </c>
      <c r="NM139" s="578" t="str">
        <f>IF(Table1[[#This Row],[Verschluss - B3 - Virgin Material Anteil (in %)]]="","",Table1[[#This Row],[Verschluss - B3 - Virgin Material Anteil (in %)]])</f>
        <v/>
      </c>
      <c r="NN139" s="577" t="str">
        <f>IF(Table1[[#This Row],[Verschluss - B3 - Recyceltes Material]]="","",VLOOKUP(Table1[[#This Row],[Verschluss - B3 - Recyceltes Material]],'DD FD'!AL:AM,2,FALSE))</f>
        <v/>
      </c>
      <c r="NO139" s="578" t="str">
        <f>IF(Table1[[#This Row],[Verschluss - B3 - Recyceltes Material Anteil (in %)]]="","",Table1[[#This Row],[Verschluss - B3 - Recyceltes Material Anteil (in %)]])</f>
        <v/>
      </c>
      <c r="NP139" s="577" t="str">
        <f>IF(Table1[[#This Row],[Verschluss - B3 - Beschichtung]]="","",VLOOKUP(Table1[[#This Row],[Verschluss - B3 - Beschichtung]],'DD FD'!AE:AF,2,FALSE))</f>
        <v/>
      </c>
      <c r="NQ139" s="580" t="str">
        <f>IF(Table1[[#This Row],[Verschluss - B3 - Beschichtung Anteil (in %)]]="","",Table1[[#This Row],[Verschluss - B3 - Beschichtung Anteil (in %)]])</f>
        <v/>
      </c>
      <c r="NR139" s="576" t="str">
        <f>IF(Table1[[#This Row],[Etikett - B1 - Art]]="","",VLOOKUP(Table1[[#This Row],[Etikett - B1 - Art]],'DD FD'!F:G,2,FALSE))</f>
        <v/>
      </c>
      <c r="NS139" s="577" t="str">
        <f>IF(Table1[[#This Row],[Etikett - B1 - Fraktion]]="","",VLOOKUP(Table1[[#This Row],[Etikett - B1 - Fraktion]],'DD FD'!H:J,3,FALSE))</f>
        <v/>
      </c>
      <c r="NT139" s="574" t="str">
        <f>IF(Table1[[#This Row],[Etikett - B1 - Gewicht (in G)]]="","",Table1[[#This Row],[Etikett - B1 - Gewicht (in G)]])</f>
        <v/>
      </c>
      <c r="NU139" s="574" t="str">
        <f>IF(Table1[[#This Row],[Etikett - B1 - Lizenzierungs-pflichtig? (X=Ja)]]="","",Table1[[#This Row],[Etikett - B1 - Lizenzierungs-pflichtig? (X=Ja)]])</f>
        <v/>
      </c>
      <c r="NV139" s="574" t="str">
        <f>IF(Table1[[#This Row],[Etikett - B1 - Trennbar vom Hauptkörper? (X=Ja)]]="","",Table1[[#This Row],[Etikett - B1 - Trennbar vom Hauptkörper? (X=Ja)]])</f>
        <v/>
      </c>
      <c r="NW139" s="577" t="str">
        <f>IF(Table1[[#This Row],[Etikett - B1 - Virgin Material]]="","",VLOOKUP(Table1[[#This Row],[Etikett - B1 - Virgin Material]],'DD FD'!AJ:AK,2,FALSE))</f>
        <v/>
      </c>
      <c r="NX139" s="578" t="str">
        <f>IF(Table1[[#This Row],[Etikett - B1 - Virgin Material Anteil (in %)]]="","",Table1[[#This Row],[Etikett - B1 - Virgin Material Anteil (in %)]])</f>
        <v/>
      </c>
      <c r="NY139" s="577" t="str">
        <f>IF(Table1[[#This Row],[Etikett - B1 - Recyceltes Material]]="","",VLOOKUP(Table1[[#This Row],[Etikett - B1 - Recyceltes Material]],'DD FD'!AL:AM,2,FALSE))</f>
        <v/>
      </c>
      <c r="NZ139" s="578" t="str">
        <f>IF(Table1[[#This Row],[Etikett - B1 - Recyceltes Material Anteil (in %)]]="","",Table1[[#This Row],[Etikett - B1 - Recyceltes Material Anteil (in %)]])</f>
        <v/>
      </c>
      <c r="OA139" s="577" t="str">
        <f>IF(Table1[[#This Row],[Etikett - B1 - Beschichtung]]="","",VLOOKUP(Table1[[#This Row],[Etikett - B1 - Beschichtung]],'DD FD'!AE:AF,2,FALSE))</f>
        <v/>
      </c>
      <c r="OB139" s="580" t="str">
        <f>IF(Table1[[#This Row],[Etikett - B1 - Beschichtung Anteil (in %)]]="","",Table1[[#This Row],[Etikett - B1 - Beschichtung Anteil (in %)]])</f>
        <v/>
      </c>
      <c r="OC139" s="576" t="str">
        <f>IF(Table1[[#This Row],[Etikett - B2 - Art]]="","",VLOOKUP(Table1[[#This Row],[Etikett - B2 - Art]],'DD FD'!F:G,2,FALSE))</f>
        <v/>
      </c>
      <c r="OD139" s="577" t="str">
        <f>IF(Table1[[#This Row],[Etikett - B2 - Fraktion]]="","",VLOOKUP(Table1[[#This Row],[Etikett - B2 - Fraktion]],'DD FD'!H:J,3,FALSE))</f>
        <v/>
      </c>
      <c r="OE139" s="574" t="str">
        <f>IF(Table1[[#This Row],[Etikett - B2 - Gewicht (in G)]]="","",Table1[[#This Row],[Etikett - B2 - Gewicht (in G)]])</f>
        <v/>
      </c>
      <c r="OF139" s="574" t="str">
        <f>IF(Table1[[#This Row],[Etikett - B2 - Lizenzierungs-pflichtig? (X=Ja)]]="","",Table1[[#This Row],[Etikett - B2 - Lizenzierungs-pflichtig? (X=Ja)]])</f>
        <v/>
      </c>
      <c r="OG139" s="574" t="str">
        <f>IF(Table1[[#This Row],[Etikett - B2 - Trennbar vom Hauptkörper? (X=Ja)]]="","",Table1[[#This Row],[Etikett - B2 - Trennbar vom Hauptkörper? (X=Ja)]])</f>
        <v/>
      </c>
      <c r="OH139" s="577" t="str">
        <f>IF(Table1[[#This Row],[Etikett - B2 - Virgin Material]]="","",VLOOKUP(Table1[[#This Row],[Etikett - B2 - Virgin Material]],'DD FD'!AJ:AK,2,FALSE))</f>
        <v/>
      </c>
      <c r="OI139" s="578" t="str">
        <f>IF(Table1[[#This Row],[Etikett - B2 - Virgin Material Anteil (in %)]]="","",Table1[[#This Row],[Etikett - B2 - Virgin Material Anteil (in %)]])</f>
        <v/>
      </c>
      <c r="OJ139" s="577" t="str">
        <f>IF(Table1[[#This Row],[Etikett - B2 - Recyceltes Material]]="","",VLOOKUP(Table1[[#This Row],[Etikett - B2 - Recyceltes Material]],'DD FD'!AL:AM,2,FALSE))</f>
        <v/>
      </c>
      <c r="OK139" s="578" t="str">
        <f>IF(Table1[[#This Row],[Etikett - B2 - Recyceltes Material Anteil (in %)]]="","",Table1[[#This Row],[Etikett - B2 - Recyceltes Material Anteil (in %)]])</f>
        <v/>
      </c>
      <c r="OL139" s="577" t="str">
        <f>IF(Table1[[#This Row],[Etikett - B2 - Beschichtung]]="","",VLOOKUP(Table1[[#This Row],[Etikett - B2 - Beschichtung]],'DD FD'!AE:AF,2,FALSE))</f>
        <v/>
      </c>
      <c r="OM139" s="580" t="str">
        <f>IF(Table1[[#This Row],[Etikett - B2 - Beschichtung Anteil (in %)]]="","",Table1[[#This Row],[Etikett - B2 - Beschichtung Anteil (in %)]])</f>
        <v/>
      </c>
      <c r="ON139" s="576" t="str">
        <f>IF(Table1[[#This Row],[Etikett - B3 - Art]]="","",VLOOKUP(Table1[[#This Row],[Etikett - B3 - Art]],'DD FD'!F:G,2,FALSE))</f>
        <v/>
      </c>
      <c r="OO139" s="577" t="str">
        <f>IF(Table1[[#This Row],[Etikett - B3 - Fraktion]]="","",VLOOKUP(Table1[[#This Row],[Etikett - B3 - Fraktion]],'DD FD'!H:J,3,FALSE))</f>
        <v/>
      </c>
      <c r="OP139" s="574" t="str">
        <f>IF(Table1[[#This Row],[Etikett - B3 - Gewicht (in G)]]="","",Table1[[#This Row],[Etikett - B3 - Gewicht (in G)]])</f>
        <v/>
      </c>
      <c r="OQ139" s="574" t="str">
        <f>IF(Table1[[#This Row],[Etikett - B3 - Lizenzierungs-pflichtig? (X=Ja)]]="","",Table1[[#This Row],[Etikett - B3 - Lizenzierungs-pflichtig? (X=Ja)]])</f>
        <v/>
      </c>
      <c r="OR139" s="574" t="str">
        <f>IF(Table1[[#This Row],[Etikett - B3 - Trennbar vom Hauptkörper? (X=Ja)]]="","",Table1[[#This Row],[Etikett - B3 - Trennbar vom Hauptkörper? (X=Ja)]])</f>
        <v/>
      </c>
      <c r="OS139" s="577" t="str">
        <f>IF(Table1[[#This Row],[Etikett - B3 - Virgin Material]]="","",VLOOKUP(Table1[[#This Row],[Etikett - B3 - Virgin Material]],'DD FD'!AJ:AK,2,FALSE))</f>
        <v/>
      </c>
      <c r="OT139" s="578" t="str">
        <f>IF(Table1[[#This Row],[Etikett - B3 - Virgin Material Anteil (in %)]]="","",Table1[[#This Row],[Etikett - B3 - Virgin Material Anteil (in %)]])</f>
        <v/>
      </c>
      <c r="OU139" s="577" t="str">
        <f>IF(Table1[[#This Row],[Etikett - B3 - Recyceltes Material]]="","",VLOOKUP(Table1[[#This Row],[Etikett - B3 - Recyceltes Material]],'DD FD'!AL:AM,2,FALSE))</f>
        <v/>
      </c>
      <c r="OV139" s="578" t="str">
        <f>IF(Table1[[#This Row],[Etikett - B3 - Recyceltes Material Anteil (in %)]]="","",Table1[[#This Row],[Etikett - B3 - Recyceltes Material Anteil (in %)]])</f>
        <v/>
      </c>
      <c r="OW139" s="577" t="str">
        <f>IF(Table1[[#This Row],[Etikett - B3 - Beschichtung]]="","",VLOOKUP(Table1[[#This Row],[Etikett - B3 - Beschichtung]],'DD FD'!AE:AF,2,FALSE))</f>
        <v/>
      </c>
      <c r="OX139" s="613" t="str">
        <f>IF(Table1[[#This Row],[Etikett - B3 - Beschichtung Anteil (in %)]]="","",Table1[[#This Row],[Etikett - B3 - Beschichtung Anteil (in %)]])</f>
        <v/>
      </c>
      <c r="OY139" s="618">
        <f>ROUNDUP(SUM(
IF(AND(LH139='DD FD'!$J$7,LJ139='DD FD'!$AI$3),LI139,0),
IF(AND(LR139='DD FD'!$J$7,LT139='DD FD'!$AI$3),LS139,0),
IF(AND(MB139='DD FD'!$J$7,MD139='DD FD'!$AI$3),MC139,0),
IF(AND(ML139='DD FD'!$J$7,MN139='DD FD'!$AI$3),MM139,0),
IF(AND(MW139='DD FD'!$J$7,MY139='DD FD'!$AI$3),MX139,0),
IF(AND(NH139='DD FD'!$J$7,NJ139='DD FD'!$AI$3),NI139,0),
IF(AND(NS139='DD FD'!$J$7,NU139='DD FD'!$AI$3),NT139,0),
IF(AND(OD139='DD FD'!$J$7,OF139='DD FD'!$AI$3),OE139,0),
IF(AND(OO139='DD FD'!$J$7,OQ139='DD FD'!$AI$3),OP139,0),
),2)</f>
        <v>0</v>
      </c>
      <c r="OZ139" s="617">
        <f>ROUNDUP(SUM(
IF(AND(LH139='DD FD'!$J$6,LJ139='DD FD'!$AI$3),LI139,0),
IF(AND(LR139='DD FD'!$J$6,LT139='DD FD'!$AI$3),LS139,0),
IF(AND(MB139='DD FD'!$J$6,MD139='DD FD'!$AI$3),MC139,0),
IF(AND(ML139='DD FD'!$J$6,MN139='DD FD'!$AI$3),MM139,0),
IF(AND(MW139='DD FD'!$J$6,MY139='DD FD'!$AI$3),MX139,0),
IF(AND(NH139='DD FD'!$J$6,NJ139='DD FD'!$AI$3),NI139,0),
IF(AND(NS139='DD FD'!$J$6,NU139='DD FD'!$AI$3),NT139,0),
IF(AND(OD139='DD FD'!$J$6,OF139='DD FD'!$AI$3),OE139,0),
IF(AND(OO139='DD FD'!$J$6,OQ139='DD FD'!$AI$3),OP139,0),
),2)</f>
        <v>0</v>
      </c>
      <c r="PA139" s="617">
        <f>ROUNDUP(SUM(
IF(AND(LH139='DD FD'!$J$10,LJ139='DD FD'!$AI$3),LI139,0),
IF(AND(LR139='DD FD'!$J$10,LT139='DD FD'!$AI$3),LS139,0),
IF(AND(MB139='DD FD'!$J$10,MD139='DD FD'!$AI$3),MC139,0),
IF(AND(ML139='DD FD'!$J$10,MN139='DD FD'!$AI$3),MM139,0),
IF(AND(MW139='DD FD'!$J$10,MY139='DD FD'!$AI$3),MX139,0),
IF(AND(NH139='DD FD'!$J$10,NJ139='DD FD'!$AI$3),NI139,0),
IF(AND(NS139='DD FD'!$J$10,NU139='DD FD'!$AI$3),NT139,0),
IF(AND(OD139='DD FD'!$J$10,OF139='DD FD'!$AI$3),OE139,0),
IF(AND(OO139='DD FD'!$J$10,OQ139='DD FD'!$AI$3),OP139,0),
),2)</f>
        <v>0</v>
      </c>
      <c r="PB139" s="617">
        <f>ROUNDUP(SUM(
IF(AND(LH139='DD FD'!$J$8,LJ139='DD FD'!$AI$3),LI139,0),
IF(AND(LR139='DD FD'!$J$8,LT139='DD FD'!$AI$3),LS139,0),
IF(AND(MB139='DD FD'!$J$8,MD139='DD FD'!$AI$3),MC139,0),
IF(AND(ML139='DD FD'!$J$8,MN139='DD FD'!$AI$3),MM139,0),
IF(AND(MW139='DD FD'!$J$8,MY139='DD FD'!$AI$3),MX139,0),
IF(AND(NH139='DD FD'!$J$8,NJ139='DD FD'!$AI$3),NI139,0),
IF(AND(NS139='DD FD'!$J$8,NU139='DD FD'!$AI$3),NT139,0),
IF(AND(OD139='DD FD'!$J$8,OF139='DD FD'!$AI$3),OE139,0),
IF(AND(OO139='DD FD'!$J$8,OQ139='DD FD'!$AI$3),OP139,0),
),2)</f>
        <v>0</v>
      </c>
      <c r="PC139" s="617">
        <f>ROUNDUP(SUM(
IF(AND(LH139='DD FD'!$J$5,LJ139='DD FD'!$AI$3),LI139,0),
IF(AND(LR139='DD FD'!$J$5,LT139='DD FD'!$AI$3),LS139,0),
IF(AND(MB139='DD FD'!$J$5,MD139='DD FD'!$AI$3),MC139,0),
IF(AND(ML139='DD FD'!$J$5,MN139='DD FD'!$AI$3),MM139,0),
IF(AND(MW139='DD FD'!$J$5,MY139='DD FD'!$AI$3),MX139,0),
IF(AND(NH139='DD FD'!$J$5,NJ139='DD FD'!$AI$3),NI139,0),
IF(AND(NS139='DD FD'!$J$5,NU139='DD FD'!$AI$3),NT139,0),
IF(AND(OD139='DD FD'!$J$5,OF139='DD FD'!$AI$3),OE139,0),
IF(AND(OO139='DD FD'!$J$5,OQ139='DD FD'!$AI$3),OP139,0),
),2)</f>
        <v>0</v>
      </c>
      <c r="PD139" s="617">
        <f>ROUNDUP(SUM(
IF(AND(LH139='DD FD'!$J$9,LJ139='DD FD'!$AI$3),LI139,0),
IF(AND(LR139='DD FD'!$J$9,LT139='DD FD'!$AI$3),LS139,0),
IF(AND(MB139='DD FD'!$J$9,MD139='DD FD'!$AI$3),MC139,0),
IF(AND(ML139='DD FD'!$J$9,MN139='DD FD'!$AI$3),MM139,0),
IF(AND(MW139='DD FD'!$J$9,MY139='DD FD'!$AI$3),MX139,0),
IF(AND(NH139='DD FD'!$J$9,NJ139='DD FD'!$AI$3),NI139,0),
IF(AND(NS139='DD FD'!$J$9,NU139='DD FD'!$AI$3),NT139,0),
IF(AND(OD139='DD FD'!$J$9,OF139='DD FD'!$AI$3),OE139,0),
IF(AND(OO139='DD FD'!$J$9,OQ139='DD FD'!$AI$3),OP139,0),
),2)</f>
        <v>0</v>
      </c>
      <c r="PE139" s="617">
        <f>ROUNDUP(SUM(
IF(AND(LH139='DD FD'!$J$4,LJ139='DD FD'!$AI$3),LI139,0),
IF(AND(LR139='DD FD'!$J$4,LT139='DD FD'!$AI$3),LS139,0),
IF(AND(MB139='DD FD'!$J$4,MD139='DD FD'!$AI$3),MC139,0),
IF(AND(ML139='DD FD'!$J$4,MN139='DD FD'!$AI$3),MM139,0),
IF(AND(MW139='DD FD'!$J$4,MY139='DD FD'!$AI$3),MX139,0),
IF(AND(NH139='DD FD'!$J$4,NJ139='DD FD'!$AI$3),NI139,0),
IF(AND(NS139='DD FD'!$J$4,NU139='DD FD'!$AI$3),NT139,0),
IF(AND(OD139='DD FD'!$J$4,OF139='DD FD'!$AI$3),OE139,0),
IF(AND(OO139='DD FD'!$J$4,OQ139='DD FD'!$AI$3),OP139,0),
),2)</f>
        <v>0</v>
      </c>
      <c r="PF139" s="619">
        <f>ROUNDUP(SUM(
IF(AND(LH139='DD FD'!$J$11,LJ139='DD FD'!$AI$3),LI139,0),
IF(AND(LR139='DD FD'!$J$11,LT139='DD FD'!$AI$3),LS139,0),
IF(AND(MB139='DD FD'!$J$11,MD139='DD FD'!$AI$3),MC139,0),
IF(AND(ML139='DD FD'!$J$11,MN139='DD FD'!$AI$3),MM139,0),
IF(AND(MW139='DD FD'!$J$11,MY139='DD FD'!$AI$3),MX139,0),
IF(AND(NH139='DD FD'!$J$11,NJ139='DD FD'!$AI$3),NI139,0),
IF(AND(NS139='DD FD'!$J$11,NU139='DD FD'!$AI$3),NT139,0),
IF(AND(OD139='DD FD'!$J$11,OF139='DD FD'!$AI$3),OE139,0),
IF(AND(OO139='DD FD'!$J$11,OQ139='DD FD'!$AI$3),OP139,0),
),2)</f>
        <v>0</v>
      </c>
    </row>
    <row r="140" spans="1:422">
      <c r="A140" s="806"/>
      <c r="B140" s="934"/>
      <c r="C140" s="247"/>
      <c r="D140" s="842"/>
      <c r="E140" s="247"/>
      <c r="F140" s="158"/>
      <c r="G140" s="710"/>
      <c r="H140" s="712"/>
      <c r="I140" s="936"/>
      <c r="J140" s="803"/>
      <c r="K140" s="150"/>
      <c r="L140" s="146" t="str">
        <f t="shared" si="54"/>
        <v/>
      </c>
      <c r="M140" s="501" t="str">
        <f t="shared" si="71"/>
        <v/>
      </c>
      <c r="N140" s="504"/>
      <c r="O140" s="113" t="str">
        <f t="shared" si="72"/>
        <v/>
      </c>
      <c r="P140" s="114" t="str">
        <f t="shared" si="55"/>
        <v/>
      </c>
      <c r="Q140" s="152"/>
      <c r="R140" s="152"/>
      <c r="S140" s="115" t="str">
        <f t="shared" si="73"/>
        <v/>
      </c>
      <c r="T140" s="159"/>
      <c r="U140" s="159"/>
      <c r="V140" s="157"/>
      <c r="W140" s="157"/>
      <c r="X140" s="157"/>
      <c r="Y140" s="772"/>
      <c r="Z140" s="158"/>
      <c r="AA140" s="144"/>
      <c r="AB140" s="112"/>
      <c r="AC140" s="153"/>
      <c r="AD140" s="153"/>
      <c r="AE140" s="153"/>
      <c r="AF140" s="153"/>
      <c r="AG140" s="153"/>
      <c r="AH140" s="153"/>
      <c r="AI140" s="152"/>
      <c r="AJ140" s="158"/>
      <c r="AK140" s="158"/>
      <c r="AL140" s="158"/>
      <c r="AM140" s="116" t="str">
        <f t="shared" si="74"/>
        <v/>
      </c>
      <c r="AN140" s="116" t="str">
        <f t="shared" si="75"/>
        <v/>
      </c>
      <c r="AO140" s="324"/>
      <c r="AP140" s="503"/>
      <c r="AQ140" s="487" t="str">
        <f t="shared" si="76"/>
        <v/>
      </c>
      <c r="AR140" s="113" t="str">
        <f t="shared" si="56"/>
        <v/>
      </c>
      <c r="AS140" s="113" t="str">
        <f t="shared" si="57"/>
        <v/>
      </c>
      <c r="AT140" s="113" t="str">
        <f t="shared" si="58"/>
        <v/>
      </c>
      <c r="AU140" s="113" t="str">
        <f t="shared" si="59"/>
        <v/>
      </c>
      <c r="AV140" s="159"/>
      <c r="AW140" s="157"/>
      <c r="AX140" s="157"/>
      <c r="AY140" s="157"/>
      <c r="AZ140" s="157"/>
      <c r="BA140" s="116" t="str">
        <f t="shared" si="60"/>
        <v/>
      </c>
      <c r="BB140" s="316"/>
      <c r="BC140" s="116" t="str">
        <f t="shared" si="61"/>
        <v/>
      </c>
      <c r="BD140" s="133" t="str">
        <f t="shared" si="62"/>
        <v/>
      </c>
      <c r="BE140" s="157"/>
      <c r="BF140" s="1180"/>
      <c r="BG140" s="1180"/>
      <c r="BH140" s="158"/>
      <c r="BI140" s="490"/>
      <c r="BJ140" s="514" t="str">
        <f t="shared" si="77"/>
        <v/>
      </c>
      <c r="BK140" s="789"/>
      <c r="BL140" s="116" t="str">
        <f t="shared" si="78"/>
        <v/>
      </c>
      <c r="BM140" s="144"/>
      <c r="BN140" s="144"/>
      <c r="BO140" s="144"/>
      <c r="BP140" s="790"/>
      <c r="BQ140" s="790"/>
      <c r="BR140" s="790"/>
      <c r="BS140" s="116" t="str">
        <f t="shared" si="63"/>
        <v/>
      </c>
      <c r="BT140" s="790"/>
      <c r="BU140" s="808" t="str">
        <f t="shared" si="64"/>
        <v/>
      </c>
      <c r="BV140" s="791"/>
      <c r="BW140" s="144"/>
      <c r="BX140" s="20"/>
      <c r="BY140" s="20"/>
      <c r="BZ140" s="20"/>
      <c r="CA140" s="792"/>
      <c r="CB140" s="1201"/>
      <c r="CC140" s="144"/>
      <c r="CD140" s="144"/>
      <c r="CE140" s="144"/>
      <c r="CF140" s="144"/>
      <c r="CG140" s="144"/>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c r="DL140" s="144"/>
      <c r="DM140" s="144"/>
      <c r="DN140" s="144"/>
      <c r="DO140" s="144"/>
      <c r="DP140" s="144"/>
      <c r="DQ140" s="144"/>
      <c r="DR140" s="144"/>
      <c r="DS140" s="144"/>
      <c r="DT140" s="144"/>
      <c r="DU140" s="144"/>
      <c r="DV140" s="144"/>
      <c r="DW140" s="144"/>
      <c r="DX140" s="144"/>
      <c r="DY140" s="144"/>
      <c r="DZ140" s="144"/>
      <c r="EA140" s="144"/>
      <c r="EB140" s="144"/>
      <c r="EC140" s="144"/>
      <c r="ED140" s="782" t="str">
        <f t="shared" si="79"/>
        <v/>
      </c>
      <c r="EE140" s="519"/>
      <c r="EF140" s="793"/>
      <c r="EG140" s="519"/>
      <c r="EH140" s="794"/>
      <c r="EI140" s="790"/>
      <c r="EJ140" s="794"/>
      <c r="EK140" s="794"/>
      <c r="EL140" s="790"/>
      <c r="EM140" s="790"/>
      <c r="EN140" s="790"/>
      <c r="EO140" s="112" t="str">
        <f t="shared" si="65"/>
        <v/>
      </c>
      <c r="EP140" s="790"/>
      <c r="EQ140" s="488" t="str">
        <f t="shared" si="66"/>
        <v/>
      </c>
      <c r="ER140" s="1100"/>
      <c r="ES140" s="1099" t="str">
        <f t="shared" si="80"/>
        <v/>
      </c>
      <c r="ET140" s="525"/>
      <c r="EU140" s="148"/>
      <c r="EV140" s="148"/>
      <c r="EW140" s="148"/>
      <c r="EX140" s="148"/>
      <c r="EY140" s="148"/>
      <c r="EZ140" s="148"/>
      <c r="FA140" s="148"/>
      <c r="FB140" s="148"/>
      <c r="FC140" s="148"/>
      <c r="FD140" s="148"/>
      <c r="FE140" s="148"/>
      <c r="FF140" s="148"/>
      <c r="FG140" s="148"/>
      <c r="FH140" s="148"/>
      <c r="FI140" s="528"/>
      <c r="FJ140" s="513" t="str">
        <f t="shared" si="67"/>
        <v/>
      </c>
      <c r="FK140" s="158"/>
      <c r="FL140" s="850"/>
      <c r="FM140" s="850"/>
      <c r="FN140" s="850"/>
      <c r="FO140" s="850"/>
      <c r="FP140" s="850"/>
      <c r="FQ140" s="850"/>
      <c r="FR140" s="157"/>
      <c r="FS140" s="143"/>
      <c r="FT140" s="143"/>
      <c r="FU140" s="847" t="str">
        <f t="shared" si="68"/>
        <v/>
      </c>
      <c r="FV140" s="555"/>
      <c r="FW140" s="523" t="str">
        <f>IF(Table1[[#This Row],[Nonfood Inhaltstoffe - Komponente]]="","",VLOOKUP(Table1[[#This Row],[Nonfood Inhaltstoffe - Komponente]],'Dropdown Auswahl'!BJ:BK,2,FALSE))</f>
        <v/>
      </c>
      <c r="FX140" s="1013"/>
      <c r="FY140" s="1011" t="str">
        <f t="shared" si="69"/>
        <v/>
      </c>
      <c r="FZ140" s="152"/>
      <c r="GA140" s="152"/>
      <c r="GB140" s="152"/>
      <c r="GC140" s="529" t="str">
        <f t="shared" si="70"/>
        <v/>
      </c>
      <c r="GG140" s="21"/>
      <c r="GH140" s="21"/>
      <c r="GI140" s="1019"/>
      <c r="GJ140" s="1016" t="str">
        <f>IF(Table1[[#This Row],[Global Trade Item Number (GTIN)]]="","",Table1[[#This Row],[Global Trade Item Number (GTIN)]])</f>
        <v/>
      </c>
      <c r="GK140" s="555" t="str">
        <f>IF(Table1[[#This Row],[WAWI-Nr./ Kreditoren-Nummer
(ASDV)]]&lt;&gt;"",Table1[[#This Row],[WAWI-Nr./ Kreditoren-Nummer
(ASDV)]],"")</f>
        <v/>
      </c>
      <c r="GL140" s="165"/>
      <c r="GM140" s="165"/>
      <c r="GN140" s="165"/>
      <c r="GO140" s="485"/>
      <c r="GP140" s="534"/>
      <c r="GQ140" s="533"/>
      <c r="GR140" s="486"/>
      <c r="GS140" s="486"/>
      <c r="GT140" s="486"/>
      <c r="GU140" s="486"/>
      <c r="GV140" s="486"/>
      <c r="GW140" s="542"/>
      <c r="GX140" s="538"/>
      <c r="GY140" s="144"/>
      <c r="GZ140" s="480"/>
      <c r="HA140" s="158"/>
      <c r="HB140" s="480"/>
      <c r="HC140" s="480"/>
      <c r="HD140" s="480"/>
      <c r="HE140" s="480"/>
      <c r="HF140" s="480"/>
      <c r="HG140" s="480"/>
      <c r="HH140" s="538"/>
      <c r="HI140" s="480"/>
      <c r="HJ140" s="480"/>
      <c r="HK140" s="480"/>
      <c r="HL140" s="480"/>
      <c r="HM140" s="480"/>
      <c r="HN140" s="480"/>
      <c r="HO140" s="480"/>
      <c r="HP140" s="480"/>
      <c r="HQ140" s="480"/>
      <c r="HR140" s="538"/>
      <c r="HS140" s="480"/>
      <c r="HT140" s="480"/>
      <c r="HU140" s="480"/>
      <c r="HV140" s="480"/>
      <c r="HW140" s="480"/>
      <c r="HX140" s="480"/>
      <c r="HY140" s="480"/>
      <c r="HZ140" s="480"/>
      <c r="IA140" s="480"/>
      <c r="IB140" s="538"/>
      <c r="IC140" s="480"/>
      <c r="ID140" s="480"/>
      <c r="IE140" s="480"/>
      <c r="IF140" s="480"/>
      <c r="IG140" s="480"/>
      <c r="IH140" s="480"/>
      <c r="II140" s="480"/>
      <c r="IJ140" s="480"/>
      <c r="IK140" s="480"/>
      <c r="IL140" s="480"/>
      <c r="IM140" s="538"/>
      <c r="IN140" s="480"/>
      <c r="IO140" s="480"/>
      <c r="IP140" s="480"/>
      <c r="IQ140" s="480"/>
      <c r="IR140" s="480"/>
      <c r="IS140" s="480"/>
      <c r="IT140" s="480"/>
      <c r="IU140" s="480"/>
      <c r="IV140" s="480"/>
      <c r="IW140" s="480"/>
      <c r="IX140" s="538"/>
      <c r="IY140" s="480"/>
      <c r="IZ140" s="480"/>
      <c r="JA140" s="480"/>
      <c r="JB140" s="480"/>
      <c r="JC140" s="480"/>
      <c r="JD140" s="480"/>
      <c r="JE140" s="480"/>
      <c r="JF140" s="480"/>
      <c r="JG140" s="480"/>
      <c r="JH140" s="480"/>
      <c r="JI140" s="538"/>
      <c r="JJ140" s="480"/>
      <c r="JK140" s="480"/>
      <c r="JL140" s="480"/>
      <c r="JM140" s="480"/>
      <c r="JN140" s="480"/>
      <c r="JO140" s="480"/>
      <c r="JP140" s="480"/>
      <c r="JQ140" s="480"/>
      <c r="JR140" s="480"/>
      <c r="JS140" s="590"/>
      <c r="JT140" s="538"/>
      <c r="JU140" s="480"/>
      <c r="JV140" s="480"/>
      <c r="JW140" s="480"/>
      <c r="JX140" s="480"/>
      <c r="JY140" s="480"/>
      <c r="JZ140" s="480"/>
      <c r="KA140" s="480"/>
      <c r="KB140" s="480"/>
      <c r="KC140" s="480"/>
      <c r="KD140" s="480"/>
      <c r="KE140" s="538"/>
      <c r="KF140" s="480"/>
      <c r="KG140" s="480"/>
      <c r="KH140" s="480"/>
      <c r="KI140" s="480"/>
      <c r="KJ140" s="480"/>
      <c r="KK140" s="480"/>
      <c r="KL140" s="480"/>
      <c r="KM140" s="480"/>
      <c r="KN140" s="480"/>
      <c r="KO140" s="480"/>
      <c r="KR140" s="568" t="str">
        <f>IF(Table1[[#This Row],[GTIN]]&lt;&gt;"",Table1[[#This Row],[GTIN]],"")</f>
        <v/>
      </c>
      <c r="KS140" s="569" t="str">
        <f>Table1[[#This Row],[Kreditor]]</f>
        <v/>
      </c>
      <c r="KT140" s="570" t="str">
        <f>IF(Table1[[#This Row],[Gültig ab (Datum)]]&lt;&gt;"",Table1[[#This Row],[Gültig ab (Datum)]],"")</f>
        <v/>
      </c>
      <c r="KU140" s="570"/>
      <c r="KV140" s="583" t="str">
        <f>IF(Table1[[#This Row],[Artikel verpackt? 
(X=Ja)]]="","",Table1[[#This Row],[Artikel verpackt? 
(X=Ja)]])</f>
        <v/>
      </c>
      <c r="KW140" s="571" t="str">
        <f>IF(Table1[[#This Row],[Verpackung recyclingfähig?
(X=Ja)]]="","",Table1[[#This Row],[Verpackung recyclingfähig?
(X=Ja)]])</f>
        <v/>
      </c>
      <c r="KX140" s="572"/>
      <c r="KY140" s="573"/>
      <c r="KZ140" s="574"/>
      <c r="LA140" s="574"/>
      <c r="LB140" s="574"/>
      <c r="LC140" s="574"/>
      <c r="LD140" s="574"/>
      <c r="LE140" s="574"/>
      <c r="LF140" s="575"/>
      <c r="LG140" s="576" t="str">
        <f>IF(Table1[[#This Row],[Hauptkörper - B1 - Art]]="","",VLOOKUP(Table1[[#This Row],[Hauptkörper - B1 - Art]],'DD FD'!B:C,2,FALSE))</f>
        <v/>
      </c>
      <c r="LH140" s="577" t="str">
        <f>IF(Table1[[#This Row],[Hauptkörper - B1 - Fraktion]]="","",VLOOKUP(Table1[[#This Row],[Hauptkörper - B1 - Fraktion]],'DD FD'!H:J,3,FALSE))</f>
        <v/>
      </c>
      <c r="LI140" s="574" t="str">
        <f>IF(Table1[[#This Row],[Hauptkörper - B1 - Gewicht
(in G)]]="","",Table1[[#This Row],[Hauptkörper - B1 - Gewicht
(in G)]])</f>
        <v/>
      </c>
      <c r="LJ140" s="574" t="str">
        <f>IF(Table1[[#This Row],[Hauptkörper - B1 - Lizenzierungs-pflichtig? (X=Ja)]]="","",Table1[[#This Row],[Hauptkörper - B1 - Lizenzierungs-pflichtig? (X=Ja)]])</f>
        <v/>
      </c>
      <c r="LK140" s="577" t="str">
        <f>IF(Table1[[#This Row],[Hauptkörper - B1 - Virgin Material]]="","",VLOOKUP(Table1[[#This Row],[Hauptkörper - B1 - Virgin Material]],'DD FD'!AJ:AK,2,FALSE))</f>
        <v/>
      </c>
      <c r="LL140" s="578" t="str">
        <f>IF(Table1[[#This Row],[Hauptkörper - B1 - Virgin Material Anteil (in %)]]="","",Table1[[#This Row],[Hauptkörper - B1 - Virgin Material Anteil (in %)]])</f>
        <v/>
      </c>
      <c r="LM140" s="577" t="str">
        <f>IF(Table1[[#This Row],[Hauptkörper - B1 - Recyceltes Material]]="","",VLOOKUP(Table1[[#This Row],[Hauptkörper - B1 - Recyceltes Material]],'DD FD'!AL:AM,2,FALSE))</f>
        <v/>
      </c>
      <c r="LN140" s="578" t="str">
        <f>IF(Table1[[#This Row],[Hauptkörper - B1 - Recyceltes Material Anteil (in %)]]="","",Table1[[#This Row],[Hauptkörper - B1 - Recyceltes Material Anteil (in %)]])</f>
        <v/>
      </c>
      <c r="LO140" s="579" t="str">
        <f>IF(Table1[[#This Row],[Hauptkörper - B1 - Beschichtung]]="","",VLOOKUP(Table1[[#This Row],[Hauptkörper - B1 - Beschichtung]],'DD FD'!AE:AF,2,FALSE))</f>
        <v/>
      </c>
      <c r="LP140" s="580" t="str">
        <f>IF(Table1[[#This Row],[Hauptkörper - B1 - Beschichtung Anteil (in %)]]="","",Table1[[#This Row],[Hauptkörper - B1 - Beschichtung Anteil (in %)]])</f>
        <v/>
      </c>
      <c r="LQ140" s="576" t="str">
        <f>IF(Table1[[#This Row],[Hauptkörper - B2 - Art]]="","",VLOOKUP(Table1[[#This Row],[Hauptkörper - B2 - Art]],'DD FD'!B:C,2,FALSE))</f>
        <v/>
      </c>
      <c r="LR140" s="577" t="str">
        <f>IF(Table1[[#This Row],[Hauptkörper - B2 - Fraktion]]="","",VLOOKUP(Table1[[#This Row],[Hauptkörper - B2 - Fraktion]],'DD FD'!H:J,3,FALSE))</f>
        <v/>
      </c>
      <c r="LS140" s="574" t="str">
        <f>IF(Table1[[#This Row],[Hauptkörper - B2 - Gewicht
(in G)]]="","",Table1[[#This Row],[Hauptkörper - B2 - Gewicht
(in G)]])</f>
        <v/>
      </c>
      <c r="LT140" s="574" t="str">
        <f>IF(Table1[[#This Row],[Hauptkörper - B2 - Lizenzierungs-pflichtig? (X=Ja)]]="","",Table1[[#This Row],[Hauptkörper - B2 - Lizenzierungs-pflichtig? (X=Ja)]])</f>
        <v/>
      </c>
      <c r="LU140" s="577" t="str">
        <f>IF(Table1[[#This Row],[Hauptkörper - B2 - Virgin Material]]="","",VLOOKUP(Table1[[#This Row],[Hauptkörper - B2 - Virgin Material]],'DD FD'!AJ:AK,2,FALSE))</f>
        <v/>
      </c>
      <c r="LV140" s="578" t="str">
        <f>IF(Table1[[#This Row],[Hauptkörper - B2 - Virgin Material Anteil (in %)]]="","",Table1[[#This Row],[Hauptkörper - B2 - Virgin Material Anteil (in %)]])</f>
        <v/>
      </c>
      <c r="LW140" s="577" t="str">
        <f>IF(Table1[[#This Row],[Hauptkörper - B2 - Recyceltes Material]]="","",VLOOKUP(Table1[[#This Row],[Hauptkörper - B2 - Recyceltes Material]],'DD FD'!AL:AM,2,FALSE))</f>
        <v/>
      </c>
      <c r="LX140" s="578" t="str">
        <f>IF(Table1[[#This Row],[Hauptkörper - B2 - Recyceltes Material Anteil (in %)]]="","",Table1[[#This Row],[Hauptkörper - B2 - Recyceltes Material Anteil (in %)]])</f>
        <v/>
      </c>
      <c r="LY140" s="577" t="str">
        <f>IF(Table1[[#This Row],[Hauptkörper - B2 - Beschichtung]]="","",VLOOKUP(Table1[[#This Row],[Hauptkörper - B2 - Beschichtung]],'DD FD'!AE:AF,2,FALSE))</f>
        <v/>
      </c>
      <c r="LZ140" s="580" t="str">
        <f>IF(Table1[[#This Row],[Hauptkörper - B2 - Beschichtung Anteil (in %)]]="","",Table1[[#This Row],[Hauptkörper - B2 - Beschichtung Anteil (in %)]])</f>
        <v/>
      </c>
      <c r="MA140" s="576" t="str">
        <f>IF(Table1[[#This Row],[Hauptkörper - B3 - Art]]="","",VLOOKUP(Table1[[#This Row],[Hauptkörper - B3 - Art]],'DD FD'!B:C,2,FALSE))</f>
        <v/>
      </c>
      <c r="MB140" s="577" t="str">
        <f>IF(Table1[[#This Row],[Hauptkörper - B3 - Fraktion]]="","",VLOOKUP(Table1[[#This Row],[Hauptkörper - B3 - Fraktion]],'DD FD'!H:J,3,FALSE))</f>
        <v/>
      </c>
      <c r="MC140" s="574" t="str">
        <f>IF(Table1[[#This Row],[Hauptkörper - B3 - Gewicht
(in G)]]="","",Table1[[#This Row],[Hauptkörper - B3 - Gewicht
(in G)]])</f>
        <v/>
      </c>
      <c r="MD140" s="574" t="str">
        <f>IF(Table1[[#This Row],[Hauptkörper - B3 - Lizenzierungs-pflichtig? (X=Ja)]]="","",Table1[[#This Row],[Hauptkörper - B3 - Lizenzierungs-pflichtig? (X=Ja)]])</f>
        <v/>
      </c>
      <c r="ME140" s="577" t="str">
        <f>IF(Table1[[#This Row],[Hauptkörper - B3 - Virgin Material]]="","",VLOOKUP(Table1[[#This Row],[Hauptkörper - B3 - Virgin Material]],'DD FD'!AJ:AK,2,FALSE))</f>
        <v/>
      </c>
      <c r="MF140" s="578" t="str">
        <f>IF(Table1[[#This Row],[Hauptkörper - B3 - Virgin Material Anteil (in %)]]="","",Table1[[#This Row],[Hauptkörper - B3 - Virgin Material Anteil (in %)]])</f>
        <v/>
      </c>
      <c r="MG140" s="577" t="str">
        <f>IF(Table1[[#This Row],[Hauptkörper - B3 - Recyceltes Material]]="","",VLOOKUP(Table1[[#This Row],[Hauptkörper - B3 - Recyceltes Material]],'DD FD'!AL:AM,2,FALSE))</f>
        <v/>
      </c>
      <c r="MH140" s="578" t="str">
        <f>IF(Table1[[#This Row],[Hauptkörper - B3 - Recyceltes Material Anteil (in %)]]="","",Table1[[#This Row],[Hauptkörper - B3 - Recyceltes Material Anteil (in %)]])</f>
        <v/>
      </c>
      <c r="MI140" s="577" t="str">
        <f>IF(Table1[[#This Row],[Hauptkörper - B3 - Beschichtung]]="","",VLOOKUP(Table1[[#This Row],[Hauptkörper - B3 - Beschichtung]],'DD FD'!AE:AF,2,FALSE))</f>
        <v/>
      </c>
      <c r="MJ140" s="580" t="str">
        <f>IF(Table1[[#This Row],[Hauptkörper - B3 - Beschichtung Anteil (in %)]]="","",Table1[[#This Row],[Hauptkörper - B3 - Beschichtung Anteil (in %)]])</f>
        <v/>
      </c>
      <c r="MK140" s="576" t="str">
        <f>IF(Table1[[#This Row],[Verschluss - B1 - Art]]="","",VLOOKUP(Table1[[#This Row],[Verschluss - B1 - Art]],'DD FD'!D:E,2,FALSE))</f>
        <v/>
      </c>
      <c r="ML140" s="577" t="str">
        <f>IF(Table1[[#This Row],[Verschluss - B1 - Fraktion]]="","",VLOOKUP(Table1[[#This Row],[Verschluss - B1 - Fraktion]],'DD FD'!H:J,3,FALSE))</f>
        <v/>
      </c>
      <c r="MM140" s="574" t="str">
        <f>IF(Table1[[#This Row],[Verschluss - B1 - Gewicht (in G)]]="","",Table1[[#This Row],[Verschluss - B1 - Gewicht (in G)]])</f>
        <v/>
      </c>
      <c r="MN140" s="574" t="str">
        <f>IF(Table1[[#This Row],[Verschluss - B1 - Lizenzierungs-pflichtig? (X=Ja)]]="","",Table1[[#This Row],[Verschluss - B1 - Lizenzierungs-pflichtig? (X=Ja)]])</f>
        <v/>
      </c>
      <c r="MO140" s="574" t="str">
        <f>IF(Table1[[#This Row],[Verschluss - B1 - Trennbar vom Hauptkörper? (X=Ja)]]="","",Table1[[#This Row],[Verschluss - B1 - Trennbar vom Hauptkörper? (X=Ja)]])</f>
        <v/>
      </c>
      <c r="MP140" s="577" t="str">
        <f>IF(Table1[[#This Row],[Verschluss - B1 - Virgin Material]]="","",VLOOKUP(Table1[[#This Row],[Verschluss - B1 - Virgin Material]],'DD FD'!AJ:AK,2,FALSE))</f>
        <v/>
      </c>
      <c r="MQ140" s="578" t="str">
        <f>IF(Table1[[#This Row],[Verschluss - B1 - Virgin Material Anteil (in %)]]="","",Table1[[#This Row],[Verschluss - B1 - Virgin Material Anteil (in %)]])</f>
        <v/>
      </c>
      <c r="MR140" s="577" t="str">
        <f>IF(Table1[[#This Row],[Verschluss - B1 - Recyceltes Material]]="","",VLOOKUP(Table1[[#This Row],[Verschluss - B1 - Recyceltes Material]],'DD FD'!AL:AM,2,FALSE))</f>
        <v/>
      </c>
      <c r="MS140" s="578" t="str">
        <f>IF(Table1[[#This Row],[Verschluss - B1 - Recyceltes Material Anteil (in %)]]="","",Table1[[#This Row],[Verschluss - B1 - Recyceltes Material Anteil (in %)]])</f>
        <v/>
      </c>
      <c r="MT140" s="577" t="str">
        <f>IF(Table1[[#This Row],[Verschluss - B1 - Beschichtung]]="","",VLOOKUP(Table1[[#This Row],[Verschluss - B1 - Beschichtung]],'DD FD'!AE:AF,2,FALSE))</f>
        <v/>
      </c>
      <c r="MU140" s="580" t="str">
        <f>IF(Table1[[#This Row],[Verschluss - B1 - Beschichtung Anteil (in %)]]="","",Table1[[#This Row],[Verschluss - B1 - Beschichtung Anteil (in %)]])</f>
        <v/>
      </c>
      <c r="MV140" s="576" t="str">
        <f>IF(Table1[[#This Row],[Verschluss - B2 - Art]]="","",VLOOKUP(Table1[[#This Row],[Verschluss - B2 - Art]],'DD FD'!D:E,2,FALSE))</f>
        <v/>
      </c>
      <c r="MW140" s="577" t="str">
        <f>IF(Table1[[#This Row],[Verschluss - B2 - Fraktion]]="","",VLOOKUP(Table1[[#This Row],[Verschluss - B2 - Fraktion]],'DD FD'!H:J,3,FALSE))</f>
        <v/>
      </c>
      <c r="MX140" s="574" t="str">
        <f>IF(Table1[[#This Row],[Verschluss - B2 - Gewicht (in G)]]="","",Table1[[#This Row],[Verschluss - B2 - Gewicht (in G)]])</f>
        <v/>
      </c>
      <c r="MY140" s="574" t="str">
        <f>IF(Table1[[#This Row],[Verschluss - B2 - Lizenzierungs-pflichtig? (X=Ja)]]="","",Table1[[#This Row],[Verschluss - B2 - Lizenzierungs-pflichtig? (X=Ja)]])</f>
        <v/>
      </c>
      <c r="MZ140" s="574" t="str">
        <f>IF(Table1[[#This Row],[Verschluss - B2 - Trennbar vom Hauptkörper? (X=Ja)]]="","",Table1[[#This Row],[Verschluss - B2 - Trennbar vom Hauptkörper? (X=Ja)]])</f>
        <v/>
      </c>
      <c r="NA140" s="577" t="str">
        <f>IF(Table1[[#This Row],[Verschluss - B2 - Virgin Material]]="","",VLOOKUP(Table1[[#This Row],[Verschluss - B2 - Virgin Material]],'DD FD'!AJ:AK,2,FALSE))</f>
        <v/>
      </c>
      <c r="NB140" s="578" t="str">
        <f>IF(Table1[[#This Row],[Verschluss - B2 - Virgin Material Anteil (in %)]]="","",Table1[[#This Row],[Verschluss - B2 - Virgin Material Anteil (in %)]])</f>
        <v/>
      </c>
      <c r="NC140" s="577" t="str">
        <f>IF(Table1[[#This Row],[Verschluss - B2 - Recyceltes Material]]="","",VLOOKUP(Table1[[#This Row],[Verschluss - B2 - Recyceltes Material]],'DD FD'!AL:AM,2,FALSE))</f>
        <v/>
      </c>
      <c r="ND140" s="578" t="str">
        <f>IF(Table1[[#This Row],[Verschluss - B2 - Recyceltes Material Anteil (in %)]]="","",Table1[[#This Row],[Verschluss - B2 - Recyceltes Material Anteil (in %)]])</f>
        <v/>
      </c>
      <c r="NE140" s="577" t="str">
        <f>IF(Table1[[#This Row],[Verschluss - B2 - Beschichtung]]="","",VLOOKUP(Table1[[#This Row],[Verschluss - B2 - Beschichtung]],'DD FD'!AE:AF,2,FALSE))</f>
        <v/>
      </c>
      <c r="NF140" s="580" t="str">
        <f>IF(Table1[[#This Row],[Verschluss - B2 - Beschichtung Anteil (in %)]]="","",Table1[[#This Row],[Verschluss - B2 - Beschichtung Anteil (in %)]])</f>
        <v/>
      </c>
      <c r="NG140" s="576" t="str">
        <f>IF(Table1[[#This Row],[Verschluss - B3 - Art]]="","",VLOOKUP(Table1[[#This Row],[Verschluss - B3 - Art]],'DD FD'!D:E,2,FALSE))</f>
        <v/>
      </c>
      <c r="NH140" s="577" t="str">
        <f>IF(Table1[[#This Row],[Verschluss - B3 - Fraktion]]="","",VLOOKUP(Table1[[#This Row],[Verschluss - B3 - Fraktion]],'DD FD'!H:J,3,FALSE))</f>
        <v/>
      </c>
      <c r="NI140" s="574" t="str">
        <f>IF(Table1[[#This Row],[Verschluss - B3 - Gewicht (in G)]]="","",Table1[[#This Row],[Verschluss - B3 - Gewicht (in G)]])</f>
        <v/>
      </c>
      <c r="NJ140" s="574" t="str">
        <f>IF(Table1[[#This Row],[Verschluss - B3 - Lizenzierungs-pflichtig? (X=Ja)]]="","",Table1[[#This Row],[Verschluss - B3 - Lizenzierungs-pflichtig? (X=Ja)]])</f>
        <v/>
      </c>
      <c r="NK140" s="574" t="str">
        <f>IF(Table1[[#This Row],[Verschluss - B3 - Trennbar vom Hauptkörper? (X=Ja)]]="","",Table1[[#This Row],[Verschluss - B3 - Trennbar vom Hauptkörper? (X=Ja)]])</f>
        <v/>
      </c>
      <c r="NL140" s="577" t="str">
        <f>IF(Table1[[#This Row],[Verschluss - B3 - Virgin Material]]="","",VLOOKUP(Table1[[#This Row],[Verschluss - B3 - Virgin Material]],'DD FD'!AJ:AK,2,FALSE))</f>
        <v/>
      </c>
      <c r="NM140" s="578" t="str">
        <f>IF(Table1[[#This Row],[Verschluss - B3 - Virgin Material Anteil (in %)]]="","",Table1[[#This Row],[Verschluss - B3 - Virgin Material Anteil (in %)]])</f>
        <v/>
      </c>
      <c r="NN140" s="577" t="str">
        <f>IF(Table1[[#This Row],[Verschluss - B3 - Recyceltes Material]]="","",VLOOKUP(Table1[[#This Row],[Verschluss - B3 - Recyceltes Material]],'DD FD'!AL:AM,2,FALSE))</f>
        <v/>
      </c>
      <c r="NO140" s="578" t="str">
        <f>IF(Table1[[#This Row],[Verschluss - B3 - Recyceltes Material Anteil (in %)]]="","",Table1[[#This Row],[Verschluss - B3 - Recyceltes Material Anteil (in %)]])</f>
        <v/>
      </c>
      <c r="NP140" s="577" t="str">
        <f>IF(Table1[[#This Row],[Verschluss - B3 - Beschichtung]]="","",VLOOKUP(Table1[[#This Row],[Verschluss - B3 - Beschichtung]],'DD FD'!AE:AF,2,FALSE))</f>
        <v/>
      </c>
      <c r="NQ140" s="580" t="str">
        <f>IF(Table1[[#This Row],[Verschluss - B3 - Beschichtung Anteil (in %)]]="","",Table1[[#This Row],[Verschluss - B3 - Beschichtung Anteil (in %)]])</f>
        <v/>
      </c>
      <c r="NR140" s="576" t="str">
        <f>IF(Table1[[#This Row],[Etikett - B1 - Art]]="","",VLOOKUP(Table1[[#This Row],[Etikett - B1 - Art]],'DD FD'!F:G,2,FALSE))</f>
        <v/>
      </c>
      <c r="NS140" s="577" t="str">
        <f>IF(Table1[[#This Row],[Etikett - B1 - Fraktion]]="","",VLOOKUP(Table1[[#This Row],[Etikett - B1 - Fraktion]],'DD FD'!H:J,3,FALSE))</f>
        <v/>
      </c>
      <c r="NT140" s="574" t="str">
        <f>IF(Table1[[#This Row],[Etikett - B1 - Gewicht (in G)]]="","",Table1[[#This Row],[Etikett - B1 - Gewicht (in G)]])</f>
        <v/>
      </c>
      <c r="NU140" s="574" t="str">
        <f>IF(Table1[[#This Row],[Etikett - B1 - Lizenzierungs-pflichtig? (X=Ja)]]="","",Table1[[#This Row],[Etikett - B1 - Lizenzierungs-pflichtig? (X=Ja)]])</f>
        <v/>
      </c>
      <c r="NV140" s="574" t="str">
        <f>IF(Table1[[#This Row],[Etikett - B1 - Trennbar vom Hauptkörper? (X=Ja)]]="","",Table1[[#This Row],[Etikett - B1 - Trennbar vom Hauptkörper? (X=Ja)]])</f>
        <v/>
      </c>
      <c r="NW140" s="577" t="str">
        <f>IF(Table1[[#This Row],[Etikett - B1 - Virgin Material]]="","",VLOOKUP(Table1[[#This Row],[Etikett - B1 - Virgin Material]],'DD FD'!AJ:AK,2,FALSE))</f>
        <v/>
      </c>
      <c r="NX140" s="578" t="str">
        <f>IF(Table1[[#This Row],[Etikett - B1 - Virgin Material Anteil (in %)]]="","",Table1[[#This Row],[Etikett - B1 - Virgin Material Anteil (in %)]])</f>
        <v/>
      </c>
      <c r="NY140" s="577" t="str">
        <f>IF(Table1[[#This Row],[Etikett - B1 - Recyceltes Material]]="","",VLOOKUP(Table1[[#This Row],[Etikett - B1 - Recyceltes Material]],'DD FD'!AL:AM,2,FALSE))</f>
        <v/>
      </c>
      <c r="NZ140" s="578" t="str">
        <f>IF(Table1[[#This Row],[Etikett - B1 - Recyceltes Material Anteil (in %)]]="","",Table1[[#This Row],[Etikett - B1 - Recyceltes Material Anteil (in %)]])</f>
        <v/>
      </c>
      <c r="OA140" s="577" t="str">
        <f>IF(Table1[[#This Row],[Etikett - B1 - Beschichtung]]="","",VLOOKUP(Table1[[#This Row],[Etikett - B1 - Beschichtung]],'DD FD'!AE:AF,2,FALSE))</f>
        <v/>
      </c>
      <c r="OB140" s="580" t="str">
        <f>IF(Table1[[#This Row],[Etikett - B1 - Beschichtung Anteil (in %)]]="","",Table1[[#This Row],[Etikett - B1 - Beschichtung Anteil (in %)]])</f>
        <v/>
      </c>
      <c r="OC140" s="576" t="str">
        <f>IF(Table1[[#This Row],[Etikett - B2 - Art]]="","",VLOOKUP(Table1[[#This Row],[Etikett - B2 - Art]],'DD FD'!F:G,2,FALSE))</f>
        <v/>
      </c>
      <c r="OD140" s="577" t="str">
        <f>IF(Table1[[#This Row],[Etikett - B2 - Fraktion]]="","",VLOOKUP(Table1[[#This Row],[Etikett - B2 - Fraktion]],'DD FD'!H:J,3,FALSE))</f>
        <v/>
      </c>
      <c r="OE140" s="574" t="str">
        <f>IF(Table1[[#This Row],[Etikett - B2 - Gewicht (in G)]]="","",Table1[[#This Row],[Etikett - B2 - Gewicht (in G)]])</f>
        <v/>
      </c>
      <c r="OF140" s="574" t="str">
        <f>IF(Table1[[#This Row],[Etikett - B2 - Lizenzierungs-pflichtig? (X=Ja)]]="","",Table1[[#This Row],[Etikett - B2 - Lizenzierungs-pflichtig? (X=Ja)]])</f>
        <v/>
      </c>
      <c r="OG140" s="574" t="str">
        <f>IF(Table1[[#This Row],[Etikett - B2 - Trennbar vom Hauptkörper? (X=Ja)]]="","",Table1[[#This Row],[Etikett - B2 - Trennbar vom Hauptkörper? (X=Ja)]])</f>
        <v/>
      </c>
      <c r="OH140" s="577" t="str">
        <f>IF(Table1[[#This Row],[Etikett - B2 - Virgin Material]]="","",VLOOKUP(Table1[[#This Row],[Etikett - B2 - Virgin Material]],'DD FD'!AJ:AK,2,FALSE))</f>
        <v/>
      </c>
      <c r="OI140" s="578" t="str">
        <f>IF(Table1[[#This Row],[Etikett - B2 - Virgin Material Anteil (in %)]]="","",Table1[[#This Row],[Etikett - B2 - Virgin Material Anteil (in %)]])</f>
        <v/>
      </c>
      <c r="OJ140" s="577" t="str">
        <f>IF(Table1[[#This Row],[Etikett - B2 - Recyceltes Material]]="","",VLOOKUP(Table1[[#This Row],[Etikett - B2 - Recyceltes Material]],'DD FD'!AL:AM,2,FALSE))</f>
        <v/>
      </c>
      <c r="OK140" s="578" t="str">
        <f>IF(Table1[[#This Row],[Etikett - B2 - Recyceltes Material Anteil (in %)]]="","",Table1[[#This Row],[Etikett - B2 - Recyceltes Material Anteil (in %)]])</f>
        <v/>
      </c>
      <c r="OL140" s="577" t="str">
        <f>IF(Table1[[#This Row],[Etikett - B2 - Beschichtung]]="","",VLOOKUP(Table1[[#This Row],[Etikett - B2 - Beschichtung]],'DD FD'!AE:AF,2,FALSE))</f>
        <v/>
      </c>
      <c r="OM140" s="580" t="str">
        <f>IF(Table1[[#This Row],[Etikett - B2 - Beschichtung Anteil (in %)]]="","",Table1[[#This Row],[Etikett - B2 - Beschichtung Anteil (in %)]])</f>
        <v/>
      </c>
      <c r="ON140" s="576" t="str">
        <f>IF(Table1[[#This Row],[Etikett - B3 - Art]]="","",VLOOKUP(Table1[[#This Row],[Etikett - B3 - Art]],'DD FD'!F:G,2,FALSE))</f>
        <v/>
      </c>
      <c r="OO140" s="577" t="str">
        <f>IF(Table1[[#This Row],[Etikett - B3 - Fraktion]]="","",VLOOKUP(Table1[[#This Row],[Etikett - B3 - Fraktion]],'DD FD'!H:J,3,FALSE))</f>
        <v/>
      </c>
      <c r="OP140" s="574" t="str">
        <f>IF(Table1[[#This Row],[Etikett - B3 - Gewicht (in G)]]="","",Table1[[#This Row],[Etikett - B3 - Gewicht (in G)]])</f>
        <v/>
      </c>
      <c r="OQ140" s="574" t="str">
        <f>IF(Table1[[#This Row],[Etikett - B3 - Lizenzierungs-pflichtig? (X=Ja)]]="","",Table1[[#This Row],[Etikett - B3 - Lizenzierungs-pflichtig? (X=Ja)]])</f>
        <v/>
      </c>
      <c r="OR140" s="574" t="str">
        <f>IF(Table1[[#This Row],[Etikett - B3 - Trennbar vom Hauptkörper? (X=Ja)]]="","",Table1[[#This Row],[Etikett - B3 - Trennbar vom Hauptkörper? (X=Ja)]])</f>
        <v/>
      </c>
      <c r="OS140" s="577" t="str">
        <f>IF(Table1[[#This Row],[Etikett - B3 - Virgin Material]]="","",VLOOKUP(Table1[[#This Row],[Etikett - B3 - Virgin Material]],'DD FD'!AJ:AK,2,FALSE))</f>
        <v/>
      </c>
      <c r="OT140" s="578" t="str">
        <f>IF(Table1[[#This Row],[Etikett - B3 - Virgin Material Anteil (in %)]]="","",Table1[[#This Row],[Etikett - B3 - Virgin Material Anteil (in %)]])</f>
        <v/>
      </c>
      <c r="OU140" s="577" t="str">
        <f>IF(Table1[[#This Row],[Etikett - B3 - Recyceltes Material]]="","",VLOOKUP(Table1[[#This Row],[Etikett - B3 - Recyceltes Material]],'DD FD'!AL:AM,2,FALSE))</f>
        <v/>
      </c>
      <c r="OV140" s="578" t="str">
        <f>IF(Table1[[#This Row],[Etikett - B3 - Recyceltes Material Anteil (in %)]]="","",Table1[[#This Row],[Etikett - B3 - Recyceltes Material Anteil (in %)]])</f>
        <v/>
      </c>
      <c r="OW140" s="577" t="str">
        <f>IF(Table1[[#This Row],[Etikett - B3 - Beschichtung]]="","",VLOOKUP(Table1[[#This Row],[Etikett - B3 - Beschichtung]],'DD FD'!AE:AF,2,FALSE))</f>
        <v/>
      </c>
      <c r="OX140" s="613" t="str">
        <f>IF(Table1[[#This Row],[Etikett - B3 - Beschichtung Anteil (in %)]]="","",Table1[[#This Row],[Etikett - B3 - Beschichtung Anteil (in %)]])</f>
        <v/>
      </c>
      <c r="OY140" s="618">
        <f>ROUNDUP(SUM(
IF(AND(LH140='DD FD'!$J$7,LJ140='DD FD'!$AI$3),LI140,0),
IF(AND(LR140='DD FD'!$J$7,LT140='DD FD'!$AI$3),LS140,0),
IF(AND(MB140='DD FD'!$J$7,MD140='DD FD'!$AI$3),MC140,0),
IF(AND(ML140='DD FD'!$J$7,MN140='DD FD'!$AI$3),MM140,0),
IF(AND(MW140='DD FD'!$J$7,MY140='DD FD'!$AI$3),MX140,0),
IF(AND(NH140='DD FD'!$J$7,NJ140='DD FD'!$AI$3),NI140,0),
IF(AND(NS140='DD FD'!$J$7,NU140='DD FD'!$AI$3),NT140,0),
IF(AND(OD140='DD FD'!$J$7,OF140='DD FD'!$AI$3),OE140,0),
IF(AND(OO140='DD FD'!$J$7,OQ140='DD FD'!$AI$3),OP140,0),
),2)</f>
        <v>0</v>
      </c>
      <c r="OZ140" s="617">
        <f>ROUNDUP(SUM(
IF(AND(LH140='DD FD'!$J$6,LJ140='DD FD'!$AI$3),LI140,0),
IF(AND(LR140='DD FD'!$J$6,LT140='DD FD'!$AI$3),LS140,0),
IF(AND(MB140='DD FD'!$J$6,MD140='DD FD'!$AI$3),MC140,0),
IF(AND(ML140='DD FD'!$J$6,MN140='DD FD'!$AI$3),MM140,0),
IF(AND(MW140='DD FD'!$J$6,MY140='DD FD'!$AI$3),MX140,0),
IF(AND(NH140='DD FD'!$J$6,NJ140='DD FD'!$AI$3),NI140,0),
IF(AND(NS140='DD FD'!$J$6,NU140='DD FD'!$AI$3),NT140,0),
IF(AND(OD140='DD FD'!$J$6,OF140='DD FD'!$AI$3),OE140,0),
IF(AND(OO140='DD FD'!$J$6,OQ140='DD FD'!$AI$3),OP140,0),
),2)</f>
        <v>0</v>
      </c>
      <c r="PA140" s="617">
        <f>ROUNDUP(SUM(
IF(AND(LH140='DD FD'!$J$10,LJ140='DD FD'!$AI$3),LI140,0),
IF(AND(LR140='DD FD'!$J$10,LT140='DD FD'!$AI$3),LS140,0),
IF(AND(MB140='DD FD'!$J$10,MD140='DD FD'!$AI$3),MC140,0),
IF(AND(ML140='DD FD'!$J$10,MN140='DD FD'!$AI$3),MM140,0),
IF(AND(MW140='DD FD'!$J$10,MY140='DD FD'!$AI$3),MX140,0),
IF(AND(NH140='DD FD'!$J$10,NJ140='DD FD'!$AI$3),NI140,0),
IF(AND(NS140='DD FD'!$J$10,NU140='DD FD'!$AI$3),NT140,0),
IF(AND(OD140='DD FD'!$J$10,OF140='DD FD'!$AI$3),OE140,0),
IF(AND(OO140='DD FD'!$J$10,OQ140='DD FD'!$AI$3),OP140,0),
),2)</f>
        <v>0</v>
      </c>
      <c r="PB140" s="617">
        <f>ROUNDUP(SUM(
IF(AND(LH140='DD FD'!$J$8,LJ140='DD FD'!$AI$3),LI140,0),
IF(AND(LR140='DD FD'!$J$8,LT140='DD FD'!$AI$3),LS140,0),
IF(AND(MB140='DD FD'!$J$8,MD140='DD FD'!$AI$3),MC140,0),
IF(AND(ML140='DD FD'!$J$8,MN140='DD FD'!$AI$3),MM140,0),
IF(AND(MW140='DD FD'!$J$8,MY140='DD FD'!$AI$3),MX140,0),
IF(AND(NH140='DD FD'!$J$8,NJ140='DD FD'!$AI$3),NI140,0),
IF(AND(NS140='DD FD'!$J$8,NU140='DD FD'!$AI$3),NT140,0),
IF(AND(OD140='DD FD'!$J$8,OF140='DD FD'!$AI$3),OE140,0),
IF(AND(OO140='DD FD'!$J$8,OQ140='DD FD'!$AI$3),OP140,0),
),2)</f>
        <v>0</v>
      </c>
      <c r="PC140" s="617">
        <f>ROUNDUP(SUM(
IF(AND(LH140='DD FD'!$J$5,LJ140='DD FD'!$AI$3),LI140,0),
IF(AND(LR140='DD FD'!$J$5,LT140='DD FD'!$AI$3),LS140,0),
IF(AND(MB140='DD FD'!$J$5,MD140='DD FD'!$AI$3),MC140,0),
IF(AND(ML140='DD FD'!$J$5,MN140='DD FD'!$AI$3),MM140,0),
IF(AND(MW140='DD FD'!$J$5,MY140='DD FD'!$AI$3),MX140,0),
IF(AND(NH140='DD FD'!$J$5,NJ140='DD FD'!$AI$3),NI140,0),
IF(AND(NS140='DD FD'!$J$5,NU140='DD FD'!$AI$3),NT140,0),
IF(AND(OD140='DD FD'!$J$5,OF140='DD FD'!$AI$3),OE140,0),
IF(AND(OO140='DD FD'!$J$5,OQ140='DD FD'!$AI$3),OP140,0),
),2)</f>
        <v>0</v>
      </c>
      <c r="PD140" s="617">
        <f>ROUNDUP(SUM(
IF(AND(LH140='DD FD'!$J$9,LJ140='DD FD'!$AI$3),LI140,0),
IF(AND(LR140='DD FD'!$J$9,LT140='DD FD'!$AI$3),LS140,0),
IF(AND(MB140='DD FD'!$J$9,MD140='DD FD'!$AI$3),MC140,0),
IF(AND(ML140='DD FD'!$J$9,MN140='DD FD'!$AI$3),MM140,0),
IF(AND(MW140='DD FD'!$J$9,MY140='DD FD'!$AI$3),MX140,0),
IF(AND(NH140='DD FD'!$J$9,NJ140='DD FD'!$AI$3),NI140,0),
IF(AND(NS140='DD FD'!$J$9,NU140='DD FD'!$AI$3),NT140,0),
IF(AND(OD140='DD FD'!$J$9,OF140='DD FD'!$AI$3),OE140,0),
IF(AND(OO140='DD FD'!$J$9,OQ140='DD FD'!$AI$3),OP140,0),
),2)</f>
        <v>0</v>
      </c>
      <c r="PE140" s="617">
        <f>ROUNDUP(SUM(
IF(AND(LH140='DD FD'!$J$4,LJ140='DD FD'!$AI$3),LI140,0),
IF(AND(LR140='DD FD'!$J$4,LT140='DD FD'!$AI$3),LS140,0),
IF(AND(MB140='DD FD'!$J$4,MD140='DD FD'!$AI$3),MC140,0),
IF(AND(ML140='DD FD'!$J$4,MN140='DD FD'!$AI$3),MM140,0),
IF(AND(MW140='DD FD'!$J$4,MY140='DD FD'!$AI$3),MX140,0),
IF(AND(NH140='DD FD'!$J$4,NJ140='DD FD'!$AI$3),NI140,0),
IF(AND(NS140='DD FD'!$J$4,NU140='DD FD'!$AI$3),NT140,0),
IF(AND(OD140='DD FD'!$J$4,OF140='DD FD'!$AI$3),OE140,0),
IF(AND(OO140='DD FD'!$J$4,OQ140='DD FD'!$AI$3),OP140,0),
),2)</f>
        <v>0</v>
      </c>
      <c r="PF140" s="619">
        <f>ROUNDUP(SUM(
IF(AND(LH140='DD FD'!$J$11,LJ140='DD FD'!$AI$3),LI140,0),
IF(AND(LR140='DD FD'!$J$11,LT140='DD FD'!$AI$3),LS140,0),
IF(AND(MB140='DD FD'!$J$11,MD140='DD FD'!$AI$3),MC140,0),
IF(AND(ML140='DD FD'!$J$11,MN140='DD FD'!$AI$3),MM140,0),
IF(AND(MW140='DD FD'!$J$11,MY140='DD FD'!$AI$3),MX140,0),
IF(AND(NH140='DD FD'!$J$11,NJ140='DD FD'!$AI$3),NI140,0),
IF(AND(NS140='DD FD'!$J$11,NU140='DD FD'!$AI$3),NT140,0),
IF(AND(OD140='DD FD'!$J$11,OF140='DD FD'!$AI$3),OE140,0),
IF(AND(OO140='DD FD'!$J$11,OQ140='DD FD'!$AI$3),OP140,0),
),2)</f>
        <v>0</v>
      </c>
    </row>
    <row r="141" spans="1:422">
      <c r="A141" s="806"/>
      <c r="B141" s="934"/>
      <c r="C141" s="247"/>
      <c r="D141" s="842"/>
      <c r="E141" s="247"/>
      <c r="F141" s="158"/>
      <c r="G141" s="710"/>
      <c r="H141" s="712"/>
      <c r="I141" s="936"/>
      <c r="J141" s="803"/>
      <c r="K141" s="150"/>
      <c r="L141" s="146" t="str">
        <f t="shared" si="54"/>
        <v/>
      </c>
      <c r="M141" s="501" t="str">
        <f t="shared" si="71"/>
        <v/>
      </c>
      <c r="N141" s="504"/>
      <c r="O141" s="113" t="str">
        <f t="shared" si="72"/>
        <v/>
      </c>
      <c r="P141" s="114" t="str">
        <f t="shared" si="55"/>
        <v/>
      </c>
      <c r="Q141" s="152"/>
      <c r="R141" s="152"/>
      <c r="S141" s="115" t="str">
        <f t="shared" si="73"/>
        <v/>
      </c>
      <c r="T141" s="159"/>
      <c r="U141" s="159"/>
      <c r="V141" s="157"/>
      <c r="W141" s="157"/>
      <c r="X141" s="157"/>
      <c r="Y141" s="772"/>
      <c r="Z141" s="158"/>
      <c r="AA141" s="144"/>
      <c r="AB141" s="112"/>
      <c r="AC141" s="153"/>
      <c r="AD141" s="153"/>
      <c r="AE141" s="153"/>
      <c r="AF141" s="153"/>
      <c r="AG141" s="153"/>
      <c r="AH141" s="153"/>
      <c r="AI141" s="152"/>
      <c r="AJ141" s="158"/>
      <c r="AK141" s="158"/>
      <c r="AL141" s="158"/>
      <c r="AM141" s="116" t="str">
        <f t="shared" si="74"/>
        <v/>
      </c>
      <c r="AN141" s="116" t="str">
        <f t="shared" si="75"/>
        <v/>
      </c>
      <c r="AO141" s="324"/>
      <c r="AP141" s="503"/>
      <c r="AQ141" s="487" t="str">
        <f t="shared" si="76"/>
        <v/>
      </c>
      <c r="AR141" s="113" t="str">
        <f t="shared" si="56"/>
        <v/>
      </c>
      <c r="AS141" s="113" t="str">
        <f t="shared" si="57"/>
        <v/>
      </c>
      <c r="AT141" s="113" t="str">
        <f t="shared" si="58"/>
        <v/>
      </c>
      <c r="AU141" s="113" t="str">
        <f t="shared" si="59"/>
        <v/>
      </c>
      <c r="AV141" s="159"/>
      <c r="AW141" s="157"/>
      <c r="AX141" s="157"/>
      <c r="AY141" s="157"/>
      <c r="AZ141" s="157"/>
      <c r="BA141" s="116" t="str">
        <f t="shared" si="60"/>
        <v/>
      </c>
      <c r="BB141" s="316"/>
      <c r="BC141" s="116" t="str">
        <f t="shared" si="61"/>
        <v/>
      </c>
      <c r="BD141" s="133" t="str">
        <f t="shared" si="62"/>
        <v/>
      </c>
      <c r="BE141" s="157"/>
      <c r="BF141" s="1180"/>
      <c r="BG141" s="1180"/>
      <c r="BH141" s="158"/>
      <c r="BI141" s="490"/>
      <c r="BJ141" s="514" t="str">
        <f t="shared" si="77"/>
        <v/>
      </c>
      <c r="BK141" s="789"/>
      <c r="BL141" s="116" t="str">
        <f t="shared" si="78"/>
        <v/>
      </c>
      <c r="BM141" s="144"/>
      <c r="BN141" s="144"/>
      <c r="BO141" s="144"/>
      <c r="BP141" s="790"/>
      <c r="BQ141" s="790"/>
      <c r="BR141" s="790"/>
      <c r="BS141" s="116" t="str">
        <f t="shared" si="63"/>
        <v/>
      </c>
      <c r="BT141" s="790"/>
      <c r="BU141" s="808" t="str">
        <f t="shared" si="64"/>
        <v/>
      </c>
      <c r="BV141" s="791"/>
      <c r="BW141" s="144"/>
      <c r="BX141" s="20"/>
      <c r="BY141" s="20"/>
      <c r="BZ141" s="20"/>
      <c r="CA141" s="792"/>
      <c r="CB141" s="1201"/>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782" t="str">
        <f t="shared" si="79"/>
        <v/>
      </c>
      <c r="EE141" s="519"/>
      <c r="EF141" s="793"/>
      <c r="EG141" s="519"/>
      <c r="EH141" s="794"/>
      <c r="EI141" s="790"/>
      <c r="EJ141" s="794"/>
      <c r="EK141" s="794"/>
      <c r="EL141" s="790"/>
      <c r="EM141" s="790"/>
      <c r="EN141" s="790"/>
      <c r="EO141" s="112" t="str">
        <f t="shared" si="65"/>
        <v/>
      </c>
      <c r="EP141" s="790"/>
      <c r="EQ141" s="488" t="str">
        <f t="shared" si="66"/>
        <v/>
      </c>
      <c r="ER141" s="1100"/>
      <c r="ES141" s="1099" t="str">
        <f t="shared" si="80"/>
        <v/>
      </c>
      <c r="ET141" s="525"/>
      <c r="EU141" s="148"/>
      <c r="EV141" s="148"/>
      <c r="EW141" s="148"/>
      <c r="EX141" s="148"/>
      <c r="EY141" s="148"/>
      <c r="EZ141" s="148"/>
      <c r="FA141" s="148"/>
      <c r="FB141" s="148"/>
      <c r="FC141" s="148"/>
      <c r="FD141" s="148"/>
      <c r="FE141" s="148"/>
      <c r="FF141" s="148"/>
      <c r="FG141" s="148"/>
      <c r="FH141" s="148"/>
      <c r="FI141" s="528"/>
      <c r="FJ141" s="513" t="str">
        <f t="shared" si="67"/>
        <v/>
      </c>
      <c r="FK141" s="158"/>
      <c r="FL141" s="850"/>
      <c r="FM141" s="850"/>
      <c r="FN141" s="850"/>
      <c r="FO141" s="850"/>
      <c r="FP141" s="850"/>
      <c r="FQ141" s="850"/>
      <c r="FR141" s="157"/>
      <c r="FS141" s="143"/>
      <c r="FT141" s="143"/>
      <c r="FU141" s="847" t="str">
        <f t="shared" si="68"/>
        <v/>
      </c>
      <c r="FV141" s="555"/>
      <c r="FW141" s="523" t="str">
        <f>IF(Table1[[#This Row],[Nonfood Inhaltstoffe - Komponente]]="","",VLOOKUP(Table1[[#This Row],[Nonfood Inhaltstoffe - Komponente]],'Dropdown Auswahl'!BJ:BK,2,FALSE))</f>
        <v/>
      </c>
      <c r="FX141" s="1013"/>
      <c r="FY141" s="1011" t="str">
        <f t="shared" si="69"/>
        <v/>
      </c>
      <c r="FZ141" s="152"/>
      <c r="GA141" s="152"/>
      <c r="GB141" s="152"/>
      <c r="GC141" s="529" t="str">
        <f t="shared" si="70"/>
        <v/>
      </c>
      <c r="GG141" s="21"/>
      <c r="GH141" s="21"/>
      <c r="GI141" s="1019"/>
      <c r="GJ141" s="1016" t="str">
        <f>IF(Table1[[#This Row],[Global Trade Item Number (GTIN)]]="","",Table1[[#This Row],[Global Trade Item Number (GTIN)]])</f>
        <v/>
      </c>
      <c r="GK141" s="555" t="str">
        <f>IF(Table1[[#This Row],[WAWI-Nr./ Kreditoren-Nummer
(ASDV)]]&lt;&gt;"",Table1[[#This Row],[WAWI-Nr./ Kreditoren-Nummer
(ASDV)]],"")</f>
        <v/>
      </c>
      <c r="GL141" s="165"/>
      <c r="GM141" s="165"/>
      <c r="GN141" s="165"/>
      <c r="GO141" s="485"/>
      <c r="GP141" s="534"/>
      <c r="GQ141" s="533"/>
      <c r="GR141" s="486"/>
      <c r="GS141" s="486"/>
      <c r="GT141" s="486"/>
      <c r="GU141" s="486"/>
      <c r="GV141" s="486"/>
      <c r="GW141" s="542"/>
      <c r="GX141" s="538"/>
      <c r="GY141" s="144"/>
      <c r="GZ141" s="480"/>
      <c r="HA141" s="158"/>
      <c r="HB141" s="480"/>
      <c r="HC141" s="480"/>
      <c r="HD141" s="480"/>
      <c r="HE141" s="480"/>
      <c r="HF141" s="480"/>
      <c r="HG141" s="480"/>
      <c r="HH141" s="538"/>
      <c r="HI141" s="480"/>
      <c r="HJ141" s="480"/>
      <c r="HK141" s="480"/>
      <c r="HL141" s="480"/>
      <c r="HM141" s="480"/>
      <c r="HN141" s="480"/>
      <c r="HO141" s="480"/>
      <c r="HP141" s="480"/>
      <c r="HQ141" s="480"/>
      <c r="HR141" s="538"/>
      <c r="HS141" s="480"/>
      <c r="HT141" s="480"/>
      <c r="HU141" s="480"/>
      <c r="HV141" s="480"/>
      <c r="HW141" s="480"/>
      <c r="HX141" s="480"/>
      <c r="HY141" s="480"/>
      <c r="HZ141" s="480"/>
      <c r="IA141" s="480"/>
      <c r="IB141" s="538"/>
      <c r="IC141" s="480"/>
      <c r="ID141" s="480"/>
      <c r="IE141" s="480"/>
      <c r="IF141" s="480"/>
      <c r="IG141" s="480"/>
      <c r="IH141" s="480"/>
      <c r="II141" s="480"/>
      <c r="IJ141" s="480"/>
      <c r="IK141" s="480"/>
      <c r="IL141" s="480"/>
      <c r="IM141" s="538"/>
      <c r="IN141" s="480"/>
      <c r="IO141" s="480"/>
      <c r="IP141" s="480"/>
      <c r="IQ141" s="480"/>
      <c r="IR141" s="480"/>
      <c r="IS141" s="480"/>
      <c r="IT141" s="480"/>
      <c r="IU141" s="480"/>
      <c r="IV141" s="480"/>
      <c r="IW141" s="480"/>
      <c r="IX141" s="538"/>
      <c r="IY141" s="480"/>
      <c r="IZ141" s="480"/>
      <c r="JA141" s="480"/>
      <c r="JB141" s="480"/>
      <c r="JC141" s="480"/>
      <c r="JD141" s="480"/>
      <c r="JE141" s="480"/>
      <c r="JF141" s="480"/>
      <c r="JG141" s="480"/>
      <c r="JH141" s="480"/>
      <c r="JI141" s="538"/>
      <c r="JJ141" s="480"/>
      <c r="JK141" s="480"/>
      <c r="JL141" s="480"/>
      <c r="JM141" s="480"/>
      <c r="JN141" s="480"/>
      <c r="JO141" s="480"/>
      <c r="JP141" s="480"/>
      <c r="JQ141" s="480"/>
      <c r="JR141" s="480"/>
      <c r="JS141" s="590"/>
      <c r="JT141" s="538"/>
      <c r="JU141" s="480"/>
      <c r="JV141" s="480"/>
      <c r="JW141" s="480"/>
      <c r="JX141" s="480"/>
      <c r="JY141" s="480"/>
      <c r="JZ141" s="480"/>
      <c r="KA141" s="480"/>
      <c r="KB141" s="480"/>
      <c r="KC141" s="480"/>
      <c r="KD141" s="480"/>
      <c r="KE141" s="538"/>
      <c r="KF141" s="480"/>
      <c r="KG141" s="480"/>
      <c r="KH141" s="480"/>
      <c r="KI141" s="480"/>
      <c r="KJ141" s="480"/>
      <c r="KK141" s="480"/>
      <c r="KL141" s="480"/>
      <c r="KM141" s="480"/>
      <c r="KN141" s="480"/>
      <c r="KO141" s="480"/>
      <c r="KR141" s="568" t="str">
        <f>IF(Table1[[#This Row],[GTIN]]&lt;&gt;"",Table1[[#This Row],[GTIN]],"")</f>
        <v/>
      </c>
      <c r="KS141" s="569" t="str">
        <f>Table1[[#This Row],[Kreditor]]</f>
        <v/>
      </c>
      <c r="KT141" s="570" t="str">
        <f>IF(Table1[[#This Row],[Gültig ab (Datum)]]&lt;&gt;"",Table1[[#This Row],[Gültig ab (Datum)]],"")</f>
        <v/>
      </c>
      <c r="KU141" s="570"/>
      <c r="KV141" s="583" t="str">
        <f>IF(Table1[[#This Row],[Artikel verpackt? 
(X=Ja)]]="","",Table1[[#This Row],[Artikel verpackt? 
(X=Ja)]])</f>
        <v/>
      </c>
      <c r="KW141" s="571" t="str">
        <f>IF(Table1[[#This Row],[Verpackung recyclingfähig?
(X=Ja)]]="","",Table1[[#This Row],[Verpackung recyclingfähig?
(X=Ja)]])</f>
        <v/>
      </c>
      <c r="KX141" s="572"/>
      <c r="KY141" s="573"/>
      <c r="KZ141" s="574"/>
      <c r="LA141" s="574"/>
      <c r="LB141" s="574"/>
      <c r="LC141" s="574"/>
      <c r="LD141" s="574"/>
      <c r="LE141" s="574"/>
      <c r="LF141" s="575"/>
      <c r="LG141" s="576" t="str">
        <f>IF(Table1[[#This Row],[Hauptkörper - B1 - Art]]="","",VLOOKUP(Table1[[#This Row],[Hauptkörper - B1 - Art]],'DD FD'!B:C,2,FALSE))</f>
        <v/>
      </c>
      <c r="LH141" s="577" t="str">
        <f>IF(Table1[[#This Row],[Hauptkörper - B1 - Fraktion]]="","",VLOOKUP(Table1[[#This Row],[Hauptkörper - B1 - Fraktion]],'DD FD'!H:J,3,FALSE))</f>
        <v/>
      </c>
      <c r="LI141" s="574" t="str">
        <f>IF(Table1[[#This Row],[Hauptkörper - B1 - Gewicht
(in G)]]="","",Table1[[#This Row],[Hauptkörper - B1 - Gewicht
(in G)]])</f>
        <v/>
      </c>
      <c r="LJ141" s="574" t="str">
        <f>IF(Table1[[#This Row],[Hauptkörper - B1 - Lizenzierungs-pflichtig? (X=Ja)]]="","",Table1[[#This Row],[Hauptkörper - B1 - Lizenzierungs-pflichtig? (X=Ja)]])</f>
        <v/>
      </c>
      <c r="LK141" s="577" t="str">
        <f>IF(Table1[[#This Row],[Hauptkörper - B1 - Virgin Material]]="","",VLOOKUP(Table1[[#This Row],[Hauptkörper - B1 - Virgin Material]],'DD FD'!AJ:AK,2,FALSE))</f>
        <v/>
      </c>
      <c r="LL141" s="578" t="str">
        <f>IF(Table1[[#This Row],[Hauptkörper - B1 - Virgin Material Anteil (in %)]]="","",Table1[[#This Row],[Hauptkörper - B1 - Virgin Material Anteil (in %)]])</f>
        <v/>
      </c>
      <c r="LM141" s="577" t="str">
        <f>IF(Table1[[#This Row],[Hauptkörper - B1 - Recyceltes Material]]="","",VLOOKUP(Table1[[#This Row],[Hauptkörper - B1 - Recyceltes Material]],'DD FD'!AL:AM,2,FALSE))</f>
        <v/>
      </c>
      <c r="LN141" s="578" t="str">
        <f>IF(Table1[[#This Row],[Hauptkörper - B1 - Recyceltes Material Anteil (in %)]]="","",Table1[[#This Row],[Hauptkörper - B1 - Recyceltes Material Anteil (in %)]])</f>
        <v/>
      </c>
      <c r="LO141" s="579" t="str">
        <f>IF(Table1[[#This Row],[Hauptkörper - B1 - Beschichtung]]="","",VLOOKUP(Table1[[#This Row],[Hauptkörper - B1 - Beschichtung]],'DD FD'!AE:AF,2,FALSE))</f>
        <v/>
      </c>
      <c r="LP141" s="580" t="str">
        <f>IF(Table1[[#This Row],[Hauptkörper - B1 - Beschichtung Anteil (in %)]]="","",Table1[[#This Row],[Hauptkörper - B1 - Beschichtung Anteil (in %)]])</f>
        <v/>
      </c>
      <c r="LQ141" s="576" t="str">
        <f>IF(Table1[[#This Row],[Hauptkörper - B2 - Art]]="","",VLOOKUP(Table1[[#This Row],[Hauptkörper - B2 - Art]],'DD FD'!B:C,2,FALSE))</f>
        <v/>
      </c>
      <c r="LR141" s="577" t="str">
        <f>IF(Table1[[#This Row],[Hauptkörper - B2 - Fraktion]]="","",VLOOKUP(Table1[[#This Row],[Hauptkörper - B2 - Fraktion]],'DD FD'!H:J,3,FALSE))</f>
        <v/>
      </c>
      <c r="LS141" s="574" t="str">
        <f>IF(Table1[[#This Row],[Hauptkörper - B2 - Gewicht
(in G)]]="","",Table1[[#This Row],[Hauptkörper - B2 - Gewicht
(in G)]])</f>
        <v/>
      </c>
      <c r="LT141" s="574" t="str">
        <f>IF(Table1[[#This Row],[Hauptkörper - B2 - Lizenzierungs-pflichtig? (X=Ja)]]="","",Table1[[#This Row],[Hauptkörper - B2 - Lizenzierungs-pflichtig? (X=Ja)]])</f>
        <v/>
      </c>
      <c r="LU141" s="577" t="str">
        <f>IF(Table1[[#This Row],[Hauptkörper - B2 - Virgin Material]]="","",VLOOKUP(Table1[[#This Row],[Hauptkörper - B2 - Virgin Material]],'DD FD'!AJ:AK,2,FALSE))</f>
        <v/>
      </c>
      <c r="LV141" s="578" t="str">
        <f>IF(Table1[[#This Row],[Hauptkörper - B2 - Virgin Material Anteil (in %)]]="","",Table1[[#This Row],[Hauptkörper - B2 - Virgin Material Anteil (in %)]])</f>
        <v/>
      </c>
      <c r="LW141" s="577" t="str">
        <f>IF(Table1[[#This Row],[Hauptkörper - B2 - Recyceltes Material]]="","",VLOOKUP(Table1[[#This Row],[Hauptkörper - B2 - Recyceltes Material]],'DD FD'!AL:AM,2,FALSE))</f>
        <v/>
      </c>
      <c r="LX141" s="578" t="str">
        <f>IF(Table1[[#This Row],[Hauptkörper - B2 - Recyceltes Material Anteil (in %)]]="","",Table1[[#This Row],[Hauptkörper - B2 - Recyceltes Material Anteil (in %)]])</f>
        <v/>
      </c>
      <c r="LY141" s="577" t="str">
        <f>IF(Table1[[#This Row],[Hauptkörper - B2 - Beschichtung]]="","",VLOOKUP(Table1[[#This Row],[Hauptkörper - B2 - Beschichtung]],'DD FD'!AE:AF,2,FALSE))</f>
        <v/>
      </c>
      <c r="LZ141" s="580" t="str">
        <f>IF(Table1[[#This Row],[Hauptkörper - B2 - Beschichtung Anteil (in %)]]="","",Table1[[#This Row],[Hauptkörper - B2 - Beschichtung Anteil (in %)]])</f>
        <v/>
      </c>
      <c r="MA141" s="576" t="str">
        <f>IF(Table1[[#This Row],[Hauptkörper - B3 - Art]]="","",VLOOKUP(Table1[[#This Row],[Hauptkörper - B3 - Art]],'DD FD'!B:C,2,FALSE))</f>
        <v/>
      </c>
      <c r="MB141" s="577" t="str">
        <f>IF(Table1[[#This Row],[Hauptkörper - B3 - Fraktion]]="","",VLOOKUP(Table1[[#This Row],[Hauptkörper - B3 - Fraktion]],'DD FD'!H:J,3,FALSE))</f>
        <v/>
      </c>
      <c r="MC141" s="574" t="str">
        <f>IF(Table1[[#This Row],[Hauptkörper - B3 - Gewicht
(in G)]]="","",Table1[[#This Row],[Hauptkörper - B3 - Gewicht
(in G)]])</f>
        <v/>
      </c>
      <c r="MD141" s="574" t="str">
        <f>IF(Table1[[#This Row],[Hauptkörper - B3 - Lizenzierungs-pflichtig? (X=Ja)]]="","",Table1[[#This Row],[Hauptkörper - B3 - Lizenzierungs-pflichtig? (X=Ja)]])</f>
        <v/>
      </c>
      <c r="ME141" s="577" t="str">
        <f>IF(Table1[[#This Row],[Hauptkörper - B3 - Virgin Material]]="","",VLOOKUP(Table1[[#This Row],[Hauptkörper - B3 - Virgin Material]],'DD FD'!AJ:AK,2,FALSE))</f>
        <v/>
      </c>
      <c r="MF141" s="578" t="str">
        <f>IF(Table1[[#This Row],[Hauptkörper - B3 - Virgin Material Anteil (in %)]]="","",Table1[[#This Row],[Hauptkörper - B3 - Virgin Material Anteil (in %)]])</f>
        <v/>
      </c>
      <c r="MG141" s="577" t="str">
        <f>IF(Table1[[#This Row],[Hauptkörper - B3 - Recyceltes Material]]="","",VLOOKUP(Table1[[#This Row],[Hauptkörper - B3 - Recyceltes Material]],'DD FD'!AL:AM,2,FALSE))</f>
        <v/>
      </c>
      <c r="MH141" s="578" t="str">
        <f>IF(Table1[[#This Row],[Hauptkörper - B3 - Recyceltes Material Anteil (in %)]]="","",Table1[[#This Row],[Hauptkörper - B3 - Recyceltes Material Anteil (in %)]])</f>
        <v/>
      </c>
      <c r="MI141" s="577" t="str">
        <f>IF(Table1[[#This Row],[Hauptkörper - B3 - Beschichtung]]="","",VLOOKUP(Table1[[#This Row],[Hauptkörper - B3 - Beschichtung]],'DD FD'!AE:AF,2,FALSE))</f>
        <v/>
      </c>
      <c r="MJ141" s="580" t="str">
        <f>IF(Table1[[#This Row],[Hauptkörper - B3 - Beschichtung Anteil (in %)]]="","",Table1[[#This Row],[Hauptkörper - B3 - Beschichtung Anteil (in %)]])</f>
        <v/>
      </c>
      <c r="MK141" s="576" t="str">
        <f>IF(Table1[[#This Row],[Verschluss - B1 - Art]]="","",VLOOKUP(Table1[[#This Row],[Verschluss - B1 - Art]],'DD FD'!D:E,2,FALSE))</f>
        <v/>
      </c>
      <c r="ML141" s="577" t="str">
        <f>IF(Table1[[#This Row],[Verschluss - B1 - Fraktion]]="","",VLOOKUP(Table1[[#This Row],[Verschluss - B1 - Fraktion]],'DD FD'!H:J,3,FALSE))</f>
        <v/>
      </c>
      <c r="MM141" s="574" t="str">
        <f>IF(Table1[[#This Row],[Verschluss - B1 - Gewicht (in G)]]="","",Table1[[#This Row],[Verschluss - B1 - Gewicht (in G)]])</f>
        <v/>
      </c>
      <c r="MN141" s="574" t="str">
        <f>IF(Table1[[#This Row],[Verschluss - B1 - Lizenzierungs-pflichtig? (X=Ja)]]="","",Table1[[#This Row],[Verschluss - B1 - Lizenzierungs-pflichtig? (X=Ja)]])</f>
        <v/>
      </c>
      <c r="MO141" s="574" t="str">
        <f>IF(Table1[[#This Row],[Verschluss - B1 - Trennbar vom Hauptkörper? (X=Ja)]]="","",Table1[[#This Row],[Verschluss - B1 - Trennbar vom Hauptkörper? (X=Ja)]])</f>
        <v/>
      </c>
      <c r="MP141" s="577" t="str">
        <f>IF(Table1[[#This Row],[Verschluss - B1 - Virgin Material]]="","",VLOOKUP(Table1[[#This Row],[Verschluss - B1 - Virgin Material]],'DD FD'!AJ:AK,2,FALSE))</f>
        <v/>
      </c>
      <c r="MQ141" s="578" t="str">
        <f>IF(Table1[[#This Row],[Verschluss - B1 - Virgin Material Anteil (in %)]]="","",Table1[[#This Row],[Verschluss - B1 - Virgin Material Anteil (in %)]])</f>
        <v/>
      </c>
      <c r="MR141" s="577" t="str">
        <f>IF(Table1[[#This Row],[Verschluss - B1 - Recyceltes Material]]="","",VLOOKUP(Table1[[#This Row],[Verschluss - B1 - Recyceltes Material]],'DD FD'!AL:AM,2,FALSE))</f>
        <v/>
      </c>
      <c r="MS141" s="578" t="str">
        <f>IF(Table1[[#This Row],[Verschluss - B1 - Recyceltes Material Anteil (in %)]]="","",Table1[[#This Row],[Verschluss - B1 - Recyceltes Material Anteil (in %)]])</f>
        <v/>
      </c>
      <c r="MT141" s="577" t="str">
        <f>IF(Table1[[#This Row],[Verschluss - B1 - Beschichtung]]="","",VLOOKUP(Table1[[#This Row],[Verschluss - B1 - Beschichtung]],'DD FD'!AE:AF,2,FALSE))</f>
        <v/>
      </c>
      <c r="MU141" s="580" t="str">
        <f>IF(Table1[[#This Row],[Verschluss - B1 - Beschichtung Anteil (in %)]]="","",Table1[[#This Row],[Verschluss - B1 - Beschichtung Anteil (in %)]])</f>
        <v/>
      </c>
      <c r="MV141" s="576" t="str">
        <f>IF(Table1[[#This Row],[Verschluss - B2 - Art]]="","",VLOOKUP(Table1[[#This Row],[Verschluss - B2 - Art]],'DD FD'!D:E,2,FALSE))</f>
        <v/>
      </c>
      <c r="MW141" s="577" t="str">
        <f>IF(Table1[[#This Row],[Verschluss - B2 - Fraktion]]="","",VLOOKUP(Table1[[#This Row],[Verschluss - B2 - Fraktion]],'DD FD'!H:J,3,FALSE))</f>
        <v/>
      </c>
      <c r="MX141" s="574" t="str">
        <f>IF(Table1[[#This Row],[Verschluss - B2 - Gewicht (in G)]]="","",Table1[[#This Row],[Verschluss - B2 - Gewicht (in G)]])</f>
        <v/>
      </c>
      <c r="MY141" s="574" t="str">
        <f>IF(Table1[[#This Row],[Verschluss - B2 - Lizenzierungs-pflichtig? (X=Ja)]]="","",Table1[[#This Row],[Verschluss - B2 - Lizenzierungs-pflichtig? (X=Ja)]])</f>
        <v/>
      </c>
      <c r="MZ141" s="574" t="str">
        <f>IF(Table1[[#This Row],[Verschluss - B2 - Trennbar vom Hauptkörper? (X=Ja)]]="","",Table1[[#This Row],[Verschluss - B2 - Trennbar vom Hauptkörper? (X=Ja)]])</f>
        <v/>
      </c>
      <c r="NA141" s="577" t="str">
        <f>IF(Table1[[#This Row],[Verschluss - B2 - Virgin Material]]="","",VLOOKUP(Table1[[#This Row],[Verschluss - B2 - Virgin Material]],'DD FD'!AJ:AK,2,FALSE))</f>
        <v/>
      </c>
      <c r="NB141" s="578" t="str">
        <f>IF(Table1[[#This Row],[Verschluss - B2 - Virgin Material Anteil (in %)]]="","",Table1[[#This Row],[Verschluss - B2 - Virgin Material Anteil (in %)]])</f>
        <v/>
      </c>
      <c r="NC141" s="577" t="str">
        <f>IF(Table1[[#This Row],[Verschluss - B2 - Recyceltes Material]]="","",VLOOKUP(Table1[[#This Row],[Verschluss - B2 - Recyceltes Material]],'DD FD'!AL:AM,2,FALSE))</f>
        <v/>
      </c>
      <c r="ND141" s="578" t="str">
        <f>IF(Table1[[#This Row],[Verschluss - B2 - Recyceltes Material Anteil (in %)]]="","",Table1[[#This Row],[Verschluss - B2 - Recyceltes Material Anteil (in %)]])</f>
        <v/>
      </c>
      <c r="NE141" s="577" t="str">
        <f>IF(Table1[[#This Row],[Verschluss - B2 - Beschichtung]]="","",VLOOKUP(Table1[[#This Row],[Verschluss - B2 - Beschichtung]],'DD FD'!AE:AF,2,FALSE))</f>
        <v/>
      </c>
      <c r="NF141" s="580" t="str">
        <f>IF(Table1[[#This Row],[Verschluss - B2 - Beschichtung Anteil (in %)]]="","",Table1[[#This Row],[Verschluss - B2 - Beschichtung Anteil (in %)]])</f>
        <v/>
      </c>
      <c r="NG141" s="576" t="str">
        <f>IF(Table1[[#This Row],[Verschluss - B3 - Art]]="","",VLOOKUP(Table1[[#This Row],[Verschluss - B3 - Art]],'DD FD'!D:E,2,FALSE))</f>
        <v/>
      </c>
      <c r="NH141" s="577" t="str">
        <f>IF(Table1[[#This Row],[Verschluss - B3 - Fraktion]]="","",VLOOKUP(Table1[[#This Row],[Verschluss - B3 - Fraktion]],'DD FD'!H:J,3,FALSE))</f>
        <v/>
      </c>
      <c r="NI141" s="574" t="str">
        <f>IF(Table1[[#This Row],[Verschluss - B3 - Gewicht (in G)]]="","",Table1[[#This Row],[Verschluss - B3 - Gewicht (in G)]])</f>
        <v/>
      </c>
      <c r="NJ141" s="574" t="str">
        <f>IF(Table1[[#This Row],[Verschluss - B3 - Lizenzierungs-pflichtig? (X=Ja)]]="","",Table1[[#This Row],[Verschluss - B3 - Lizenzierungs-pflichtig? (X=Ja)]])</f>
        <v/>
      </c>
      <c r="NK141" s="574" t="str">
        <f>IF(Table1[[#This Row],[Verschluss - B3 - Trennbar vom Hauptkörper? (X=Ja)]]="","",Table1[[#This Row],[Verschluss - B3 - Trennbar vom Hauptkörper? (X=Ja)]])</f>
        <v/>
      </c>
      <c r="NL141" s="577" t="str">
        <f>IF(Table1[[#This Row],[Verschluss - B3 - Virgin Material]]="","",VLOOKUP(Table1[[#This Row],[Verschluss - B3 - Virgin Material]],'DD FD'!AJ:AK,2,FALSE))</f>
        <v/>
      </c>
      <c r="NM141" s="578" t="str">
        <f>IF(Table1[[#This Row],[Verschluss - B3 - Virgin Material Anteil (in %)]]="","",Table1[[#This Row],[Verschluss - B3 - Virgin Material Anteil (in %)]])</f>
        <v/>
      </c>
      <c r="NN141" s="577" t="str">
        <f>IF(Table1[[#This Row],[Verschluss - B3 - Recyceltes Material]]="","",VLOOKUP(Table1[[#This Row],[Verschluss - B3 - Recyceltes Material]],'DD FD'!AL:AM,2,FALSE))</f>
        <v/>
      </c>
      <c r="NO141" s="578" t="str">
        <f>IF(Table1[[#This Row],[Verschluss - B3 - Recyceltes Material Anteil (in %)]]="","",Table1[[#This Row],[Verschluss - B3 - Recyceltes Material Anteil (in %)]])</f>
        <v/>
      </c>
      <c r="NP141" s="577" t="str">
        <f>IF(Table1[[#This Row],[Verschluss - B3 - Beschichtung]]="","",VLOOKUP(Table1[[#This Row],[Verschluss - B3 - Beschichtung]],'DD FD'!AE:AF,2,FALSE))</f>
        <v/>
      </c>
      <c r="NQ141" s="580" t="str">
        <f>IF(Table1[[#This Row],[Verschluss - B3 - Beschichtung Anteil (in %)]]="","",Table1[[#This Row],[Verschluss - B3 - Beschichtung Anteil (in %)]])</f>
        <v/>
      </c>
      <c r="NR141" s="576" t="str">
        <f>IF(Table1[[#This Row],[Etikett - B1 - Art]]="","",VLOOKUP(Table1[[#This Row],[Etikett - B1 - Art]],'DD FD'!F:G,2,FALSE))</f>
        <v/>
      </c>
      <c r="NS141" s="577" t="str">
        <f>IF(Table1[[#This Row],[Etikett - B1 - Fraktion]]="","",VLOOKUP(Table1[[#This Row],[Etikett - B1 - Fraktion]],'DD FD'!H:J,3,FALSE))</f>
        <v/>
      </c>
      <c r="NT141" s="574" t="str">
        <f>IF(Table1[[#This Row],[Etikett - B1 - Gewicht (in G)]]="","",Table1[[#This Row],[Etikett - B1 - Gewicht (in G)]])</f>
        <v/>
      </c>
      <c r="NU141" s="574" t="str">
        <f>IF(Table1[[#This Row],[Etikett - B1 - Lizenzierungs-pflichtig? (X=Ja)]]="","",Table1[[#This Row],[Etikett - B1 - Lizenzierungs-pflichtig? (X=Ja)]])</f>
        <v/>
      </c>
      <c r="NV141" s="574" t="str">
        <f>IF(Table1[[#This Row],[Etikett - B1 - Trennbar vom Hauptkörper? (X=Ja)]]="","",Table1[[#This Row],[Etikett - B1 - Trennbar vom Hauptkörper? (X=Ja)]])</f>
        <v/>
      </c>
      <c r="NW141" s="577" t="str">
        <f>IF(Table1[[#This Row],[Etikett - B1 - Virgin Material]]="","",VLOOKUP(Table1[[#This Row],[Etikett - B1 - Virgin Material]],'DD FD'!AJ:AK,2,FALSE))</f>
        <v/>
      </c>
      <c r="NX141" s="578" t="str">
        <f>IF(Table1[[#This Row],[Etikett - B1 - Virgin Material Anteil (in %)]]="","",Table1[[#This Row],[Etikett - B1 - Virgin Material Anteil (in %)]])</f>
        <v/>
      </c>
      <c r="NY141" s="577" t="str">
        <f>IF(Table1[[#This Row],[Etikett - B1 - Recyceltes Material]]="","",VLOOKUP(Table1[[#This Row],[Etikett - B1 - Recyceltes Material]],'DD FD'!AL:AM,2,FALSE))</f>
        <v/>
      </c>
      <c r="NZ141" s="578" t="str">
        <f>IF(Table1[[#This Row],[Etikett - B1 - Recyceltes Material Anteil (in %)]]="","",Table1[[#This Row],[Etikett - B1 - Recyceltes Material Anteil (in %)]])</f>
        <v/>
      </c>
      <c r="OA141" s="577" t="str">
        <f>IF(Table1[[#This Row],[Etikett - B1 - Beschichtung]]="","",VLOOKUP(Table1[[#This Row],[Etikett - B1 - Beschichtung]],'DD FD'!AE:AF,2,FALSE))</f>
        <v/>
      </c>
      <c r="OB141" s="580" t="str">
        <f>IF(Table1[[#This Row],[Etikett - B1 - Beschichtung Anteil (in %)]]="","",Table1[[#This Row],[Etikett - B1 - Beschichtung Anteil (in %)]])</f>
        <v/>
      </c>
      <c r="OC141" s="576" t="str">
        <f>IF(Table1[[#This Row],[Etikett - B2 - Art]]="","",VLOOKUP(Table1[[#This Row],[Etikett - B2 - Art]],'DD FD'!F:G,2,FALSE))</f>
        <v/>
      </c>
      <c r="OD141" s="577" t="str">
        <f>IF(Table1[[#This Row],[Etikett - B2 - Fraktion]]="","",VLOOKUP(Table1[[#This Row],[Etikett - B2 - Fraktion]],'DD FD'!H:J,3,FALSE))</f>
        <v/>
      </c>
      <c r="OE141" s="574" t="str">
        <f>IF(Table1[[#This Row],[Etikett - B2 - Gewicht (in G)]]="","",Table1[[#This Row],[Etikett - B2 - Gewicht (in G)]])</f>
        <v/>
      </c>
      <c r="OF141" s="574" t="str">
        <f>IF(Table1[[#This Row],[Etikett - B2 - Lizenzierungs-pflichtig? (X=Ja)]]="","",Table1[[#This Row],[Etikett - B2 - Lizenzierungs-pflichtig? (X=Ja)]])</f>
        <v/>
      </c>
      <c r="OG141" s="574" t="str">
        <f>IF(Table1[[#This Row],[Etikett - B2 - Trennbar vom Hauptkörper? (X=Ja)]]="","",Table1[[#This Row],[Etikett - B2 - Trennbar vom Hauptkörper? (X=Ja)]])</f>
        <v/>
      </c>
      <c r="OH141" s="577" t="str">
        <f>IF(Table1[[#This Row],[Etikett - B2 - Virgin Material]]="","",VLOOKUP(Table1[[#This Row],[Etikett - B2 - Virgin Material]],'DD FD'!AJ:AK,2,FALSE))</f>
        <v/>
      </c>
      <c r="OI141" s="578" t="str">
        <f>IF(Table1[[#This Row],[Etikett - B2 - Virgin Material Anteil (in %)]]="","",Table1[[#This Row],[Etikett - B2 - Virgin Material Anteil (in %)]])</f>
        <v/>
      </c>
      <c r="OJ141" s="577" t="str">
        <f>IF(Table1[[#This Row],[Etikett - B2 - Recyceltes Material]]="","",VLOOKUP(Table1[[#This Row],[Etikett - B2 - Recyceltes Material]],'DD FD'!AL:AM,2,FALSE))</f>
        <v/>
      </c>
      <c r="OK141" s="578" t="str">
        <f>IF(Table1[[#This Row],[Etikett - B2 - Recyceltes Material Anteil (in %)]]="","",Table1[[#This Row],[Etikett - B2 - Recyceltes Material Anteil (in %)]])</f>
        <v/>
      </c>
      <c r="OL141" s="577" t="str">
        <f>IF(Table1[[#This Row],[Etikett - B2 - Beschichtung]]="","",VLOOKUP(Table1[[#This Row],[Etikett - B2 - Beschichtung]],'DD FD'!AE:AF,2,FALSE))</f>
        <v/>
      </c>
      <c r="OM141" s="580" t="str">
        <f>IF(Table1[[#This Row],[Etikett - B2 - Beschichtung Anteil (in %)]]="","",Table1[[#This Row],[Etikett - B2 - Beschichtung Anteil (in %)]])</f>
        <v/>
      </c>
      <c r="ON141" s="576" t="str">
        <f>IF(Table1[[#This Row],[Etikett - B3 - Art]]="","",VLOOKUP(Table1[[#This Row],[Etikett - B3 - Art]],'DD FD'!F:G,2,FALSE))</f>
        <v/>
      </c>
      <c r="OO141" s="577" t="str">
        <f>IF(Table1[[#This Row],[Etikett - B3 - Fraktion]]="","",VLOOKUP(Table1[[#This Row],[Etikett - B3 - Fraktion]],'DD FD'!H:J,3,FALSE))</f>
        <v/>
      </c>
      <c r="OP141" s="574" t="str">
        <f>IF(Table1[[#This Row],[Etikett - B3 - Gewicht (in G)]]="","",Table1[[#This Row],[Etikett - B3 - Gewicht (in G)]])</f>
        <v/>
      </c>
      <c r="OQ141" s="574" t="str">
        <f>IF(Table1[[#This Row],[Etikett - B3 - Lizenzierungs-pflichtig? (X=Ja)]]="","",Table1[[#This Row],[Etikett - B3 - Lizenzierungs-pflichtig? (X=Ja)]])</f>
        <v/>
      </c>
      <c r="OR141" s="574" t="str">
        <f>IF(Table1[[#This Row],[Etikett - B3 - Trennbar vom Hauptkörper? (X=Ja)]]="","",Table1[[#This Row],[Etikett - B3 - Trennbar vom Hauptkörper? (X=Ja)]])</f>
        <v/>
      </c>
      <c r="OS141" s="577" t="str">
        <f>IF(Table1[[#This Row],[Etikett - B3 - Virgin Material]]="","",VLOOKUP(Table1[[#This Row],[Etikett - B3 - Virgin Material]],'DD FD'!AJ:AK,2,FALSE))</f>
        <v/>
      </c>
      <c r="OT141" s="578" t="str">
        <f>IF(Table1[[#This Row],[Etikett - B3 - Virgin Material Anteil (in %)]]="","",Table1[[#This Row],[Etikett - B3 - Virgin Material Anteil (in %)]])</f>
        <v/>
      </c>
      <c r="OU141" s="577" t="str">
        <f>IF(Table1[[#This Row],[Etikett - B3 - Recyceltes Material]]="","",VLOOKUP(Table1[[#This Row],[Etikett - B3 - Recyceltes Material]],'DD FD'!AL:AM,2,FALSE))</f>
        <v/>
      </c>
      <c r="OV141" s="578" t="str">
        <f>IF(Table1[[#This Row],[Etikett - B3 - Recyceltes Material Anteil (in %)]]="","",Table1[[#This Row],[Etikett - B3 - Recyceltes Material Anteil (in %)]])</f>
        <v/>
      </c>
      <c r="OW141" s="577" t="str">
        <f>IF(Table1[[#This Row],[Etikett - B3 - Beschichtung]]="","",VLOOKUP(Table1[[#This Row],[Etikett - B3 - Beschichtung]],'DD FD'!AE:AF,2,FALSE))</f>
        <v/>
      </c>
      <c r="OX141" s="613" t="str">
        <f>IF(Table1[[#This Row],[Etikett - B3 - Beschichtung Anteil (in %)]]="","",Table1[[#This Row],[Etikett - B3 - Beschichtung Anteil (in %)]])</f>
        <v/>
      </c>
      <c r="OY141" s="618">
        <f>ROUNDUP(SUM(
IF(AND(LH141='DD FD'!$J$7,LJ141='DD FD'!$AI$3),LI141,0),
IF(AND(LR141='DD FD'!$J$7,LT141='DD FD'!$AI$3),LS141,0),
IF(AND(MB141='DD FD'!$J$7,MD141='DD FD'!$AI$3),MC141,0),
IF(AND(ML141='DD FD'!$J$7,MN141='DD FD'!$AI$3),MM141,0),
IF(AND(MW141='DD FD'!$J$7,MY141='DD FD'!$AI$3),MX141,0),
IF(AND(NH141='DD FD'!$J$7,NJ141='DD FD'!$AI$3),NI141,0),
IF(AND(NS141='DD FD'!$J$7,NU141='DD FD'!$AI$3),NT141,0),
IF(AND(OD141='DD FD'!$J$7,OF141='DD FD'!$AI$3),OE141,0),
IF(AND(OO141='DD FD'!$J$7,OQ141='DD FD'!$AI$3),OP141,0),
),2)</f>
        <v>0</v>
      </c>
      <c r="OZ141" s="617">
        <f>ROUNDUP(SUM(
IF(AND(LH141='DD FD'!$J$6,LJ141='DD FD'!$AI$3),LI141,0),
IF(AND(LR141='DD FD'!$J$6,LT141='DD FD'!$AI$3),LS141,0),
IF(AND(MB141='DD FD'!$J$6,MD141='DD FD'!$AI$3),MC141,0),
IF(AND(ML141='DD FD'!$J$6,MN141='DD FD'!$AI$3),MM141,0),
IF(AND(MW141='DD FD'!$J$6,MY141='DD FD'!$AI$3),MX141,0),
IF(AND(NH141='DD FD'!$J$6,NJ141='DD FD'!$AI$3),NI141,0),
IF(AND(NS141='DD FD'!$J$6,NU141='DD FD'!$AI$3),NT141,0),
IF(AND(OD141='DD FD'!$J$6,OF141='DD FD'!$AI$3),OE141,0),
IF(AND(OO141='DD FD'!$J$6,OQ141='DD FD'!$AI$3),OP141,0),
),2)</f>
        <v>0</v>
      </c>
      <c r="PA141" s="617">
        <f>ROUNDUP(SUM(
IF(AND(LH141='DD FD'!$J$10,LJ141='DD FD'!$AI$3),LI141,0),
IF(AND(LR141='DD FD'!$J$10,LT141='DD FD'!$AI$3),LS141,0),
IF(AND(MB141='DD FD'!$J$10,MD141='DD FD'!$AI$3),MC141,0),
IF(AND(ML141='DD FD'!$J$10,MN141='DD FD'!$AI$3),MM141,0),
IF(AND(MW141='DD FD'!$J$10,MY141='DD FD'!$AI$3),MX141,0),
IF(AND(NH141='DD FD'!$J$10,NJ141='DD FD'!$AI$3),NI141,0),
IF(AND(NS141='DD FD'!$J$10,NU141='DD FD'!$AI$3),NT141,0),
IF(AND(OD141='DD FD'!$J$10,OF141='DD FD'!$AI$3),OE141,0),
IF(AND(OO141='DD FD'!$J$10,OQ141='DD FD'!$AI$3),OP141,0),
),2)</f>
        <v>0</v>
      </c>
      <c r="PB141" s="617">
        <f>ROUNDUP(SUM(
IF(AND(LH141='DD FD'!$J$8,LJ141='DD FD'!$AI$3),LI141,0),
IF(AND(LR141='DD FD'!$J$8,LT141='DD FD'!$AI$3),LS141,0),
IF(AND(MB141='DD FD'!$J$8,MD141='DD FD'!$AI$3),MC141,0),
IF(AND(ML141='DD FD'!$J$8,MN141='DD FD'!$AI$3),MM141,0),
IF(AND(MW141='DD FD'!$J$8,MY141='DD FD'!$AI$3),MX141,0),
IF(AND(NH141='DD FD'!$J$8,NJ141='DD FD'!$AI$3),NI141,0),
IF(AND(NS141='DD FD'!$J$8,NU141='DD FD'!$AI$3),NT141,0),
IF(AND(OD141='DD FD'!$J$8,OF141='DD FD'!$AI$3),OE141,0),
IF(AND(OO141='DD FD'!$J$8,OQ141='DD FD'!$AI$3),OP141,0),
),2)</f>
        <v>0</v>
      </c>
      <c r="PC141" s="617">
        <f>ROUNDUP(SUM(
IF(AND(LH141='DD FD'!$J$5,LJ141='DD FD'!$AI$3),LI141,0),
IF(AND(LR141='DD FD'!$J$5,LT141='DD FD'!$AI$3),LS141,0),
IF(AND(MB141='DD FD'!$J$5,MD141='DD FD'!$AI$3),MC141,0),
IF(AND(ML141='DD FD'!$J$5,MN141='DD FD'!$AI$3),MM141,0),
IF(AND(MW141='DD FD'!$J$5,MY141='DD FD'!$AI$3),MX141,0),
IF(AND(NH141='DD FD'!$J$5,NJ141='DD FD'!$AI$3),NI141,0),
IF(AND(NS141='DD FD'!$J$5,NU141='DD FD'!$AI$3),NT141,0),
IF(AND(OD141='DD FD'!$J$5,OF141='DD FD'!$AI$3),OE141,0),
IF(AND(OO141='DD FD'!$J$5,OQ141='DD FD'!$AI$3),OP141,0),
),2)</f>
        <v>0</v>
      </c>
      <c r="PD141" s="617">
        <f>ROUNDUP(SUM(
IF(AND(LH141='DD FD'!$J$9,LJ141='DD FD'!$AI$3),LI141,0),
IF(AND(LR141='DD FD'!$J$9,LT141='DD FD'!$AI$3),LS141,0),
IF(AND(MB141='DD FD'!$J$9,MD141='DD FD'!$AI$3),MC141,0),
IF(AND(ML141='DD FD'!$J$9,MN141='DD FD'!$AI$3),MM141,0),
IF(AND(MW141='DD FD'!$J$9,MY141='DD FD'!$AI$3),MX141,0),
IF(AND(NH141='DD FD'!$J$9,NJ141='DD FD'!$AI$3),NI141,0),
IF(AND(NS141='DD FD'!$J$9,NU141='DD FD'!$AI$3),NT141,0),
IF(AND(OD141='DD FD'!$J$9,OF141='DD FD'!$AI$3),OE141,0),
IF(AND(OO141='DD FD'!$J$9,OQ141='DD FD'!$AI$3),OP141,0),
),2)</f>
        <v>0</v>
      </c>
      <c r="PE141" s="617">
        <f>ROUNDUP(SUM(
IF(AND(LH141='DD FD'!$J$4,LJ141='DD FD'!$AI$3),LI141,0),
IF(AND(LR141='DD FD'!$J$4,LT141='DD FD'!$AI$3),LS141,0),
IF(AND(MB141='DD FD'!$J$4,MD141='DD FD'!$AI$3),MC141,0),
IF(AND(ML141='DD FD'!$J$4,MN141='DD FD'!$AI$3),MM141,0),
IF(AND(MW141='DD FD'!$J$4,MY141='DD FD'!$AI$3),MX141,0),
IF(AND(NH141='DD FD'!$J$4,NJ141='DD FD'!$AI$3),NI141,0),
IF(AND(NS141='DD FD'!$J$4,NU141='DD FD'!$AI$3),NT141,0),
IF(AND(OD141='DD FD'!$J$4,OF141='DD FD'!$AI$3),OE141,0),
IF(AND(OO141='DD FD'!$J$4,OQ141='DD FD'!$AI$3),OP141,0),
),2)</f>
        <v>0</v>
      </c>
      <c r="PF141" s="619">
        <f>ROUNDUP(SUM(
IF(AND(LH141='DD FD'!$J$11,LJ141='DD FD'!$AI$3),LI141,0),
IF(AND(LR141='DD FD'!$J$11,LT141='DD FD'!$AI$3),LS141,0),
IF(AND(MB141='DD FD'!$J$11,MD141='DD FD'!$AI$3),MC141,0),
IF(AND(ML141='DD FD'!$J$11,MN141='DD FD'!$AI$3),MM141,0),
IF(AND(MW141='DD FD'!$J$11,MY141='DD FD'!$AI$3),MX141,0),
IF(AND(NH141='DD FD'!$J$11,NJ141='DD FD'!$AI$3),NI141,0),
IF(AND(NS141='DD FD'!$J$11,NU141='DD FD'!$AI$3),NT141,0),
IF(AND(OD141='DD FD'!$J$11,OF141='DD FD'!$AI$3),OE141,0),
IF(AND(OO141='DD FD'!$J$11,OQ141='DD FD'!$AI$3),OP141,0),
),2)</f>
        <v>0</v>
      </c>
    </row>
    <row r="142" spans="1:422">
      <c r="A142" s="806"/>
      <c r="B142" s="934"/>
      <c r="C142" s="247"/>
      <c r="D142" s="842"/>
      <c r="E142" s="247"/>
      <c r="F142" s="158"/>
      <c r="G142" s="710"/>
      <c r="H142" s="712"/>
      <c r="I142" s="936"/>
      <c r="J142" s="803"/>
      <c r="K142" s="150"/>
      <c r="L142" s="146" t="str">
        <f t="shared" si="54"/>
        <v/>
      </c>
      <c r="M142" s="501" t="str">
        <f t="shared" si="71"/>
        <v/>
      </c>
      <c r="N142" s="504"/>
      <c r="O142" s="113" t="str">
        <f t="shared" si="72"/>
        <v/>
      </c>
      <c r="P142" s="114" t="str">
        <f t="shared" si="55"/>
        <v/>
      </c>
      <c r="Q142" s="152"/>
      <c r="R142" s="152"/>
      <c r="S142" s="115" t="str">
        <f t="shared" si="73"/>
        <v/>
      </c>
      <c r="T142" s="159"/>
      <c r="U142" s="159"/>
      <c r="V142" s="157"/>
      <c r="W142" s="157"/>
      <c r="X142" s="157"/>
      <c r="Y142" s="772"/>
      <c r="Z142" s="158"/>
      <c r="AA142" s="144"/>
      <c r="AB142" s="112"/>
      <c r="AC142" s="153"/>
      <c r="AD142" s="153"/>
      <c r="AE142" s="153"/>
      <c r="AF142" s="153"/>
      <c r="AG142" s="153"/>
      <c r="AH142" s="153"/>
      <c r="AI142" s="152"/>
      <c r="AJ142" s="158"/>
      <c r="AK142" s="158"/>
      <c r="AL142" s="158"/>
      <c r="AM142" s="116" t="str">
        <f t="shared" si="74"/>
        <v/>
      </c>
      <c r="AN142" s="116" t="str">
        <f t="shared" si="75"/>
        <v/>
      </c>
      <c r="AO142" s="324"/>
      <c r="AP142" s="503"/>
      <c r="AQ142" s="487" t="str">
        <f t="shared" si="76"/>
        <v/>
      </c>
      <c r="AR142" s="113" t="str">
        <f t="shared" si="56"/>
        <v/>
      </c>
      <c r="AS142" s="113" t="str">
        <f t="shared" si="57"/>
        <v/>
      </c>
      <c r="AT142" s="113" t="str">
        <f t="shared" si="58"/>
        <v/>
      </c>
      <c r="AU142" s="113" t="str">
        <f t="shared" si="59"/>
        <v/>
      </c>
      <c r="AV142" s="159"/>
      <c r="AW142" s="157"/>
      <c r="AX142" s="157"/>
      <c r="AY142" s="157"/>
      <c r="AZ142" s="157"/>
      <c r="BA142" s="116" t="str">
        <f t="shared" si="60"/>
        <v/>
      </c>
      <c r="BB142" s="316"/>
      <c r="BC142" s="116" t="str">
        <f t="shared" si="61"/>
        <v/>
      </c>
      <c r="BD142" s="133" t="str">
        <f t="shared" si="62"/>
        <v/>
      </c>
      <c r="BE142" s="157"/>
      <c r="BF142" s="1180"/>
      <c r="BG142" s="1180"/>
      <c r="BH142" s="158"/>
      <c r="BI142" s="490"/>
      <c r="BJ142" s="514" t="str">
        <f t="shared" si="77"/>
        <v/>
      </c>
      <c r="BK142" s="789"/>
      <c r="BL142" s="116" t="str">
        <f t="shared" si="78"/>
        <v/>
      </c>
      <c r="BM142" s="144"/>
      <c r="BN142" s="144"/>
      <c r="BO142" s="144"/>
      <c r="BP142" s="790"/>
      <c r="BQ142" s="790"/>
      <c r="BR142" s="790"/>
      <c r="BS142" s="116" t="str">
        <f t="shared" si="63"/>
        <v/>
      </c>
      <c r="BT142" s="790"/>
      <c r="BU142" s="808" t="str">
        <f t="shared" si="64"/>
        <v/>
      </c>
      <c r="BV142" s="791"/>
      <c r="BW142" s="144"/>
      <c r="BX142" s="20"/>
      <c r="BY142" s="20"/>
      <c r="BZ142" s="20"/>
      <c r="CA142" s="792"/>
      <c r="CB142" s="1201"/>
      <c r="CC142" s="144"/>
      <c r="CD142" s="144"/>
      <c r="CE142" s="144"/>
      <c r="CF142" s="144"/>
      <c r="CG142" s="144"/>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144"/>
      <c r="DF142" s="144"/>
      <c r="DG142" s="144"/>
      <c r="DH142" s="144"/>
      <c r="DI142" s="144"/>
      <c r="DJ142" s="144"/>
      <c r="DK142" s="144"/>
      <c r="DL142" s="144"/>
      <c r="DM142" s="144"/>
      <c r="DN142" s="144"/>
      <c r="DO142" s="144"/>
      <c r="DP142" s="144"/>
      <c r="DQ142" s="144"/>
      <c r="DR142" s="144"/>
      <c r="DS142" s="144"/>
      <c r="DT142" s="144"/>
      <c r="DU142" s="144"/>
      <c r="DV142" s="144"/>
      <c r="DW142" s="144"/>
      <c r="DX142" s="144"/>
      <c r="DY142" s="144"/>
      <c r="DZ142" s="144"/>
      <c r="EA142" s="144"/>
      <c r="EB142" s="144"/>
      <c r="EC142" s="144"/>
      <c r="ED142" s="782" t="str">
        <f t="shared" si="79"/>
        <v/>
      </c>
      <c r="EE142" s="519"/>
      <c r="EF142" s="793"/>
      <c r="EG142" s="519"/>
      <c r="EH142" s="794"/>
      <c r="EI142" s="790"/>
      <c r="EJ142" s="794"/>
      <c r="EK142" s="794"/>
      <c r="EL142" s="790"/>
      <c r="EM142" s="790"/>
      <c r="EN142" s="790"/>
      <c r="EO142" s="112" t="str">
        <f t="shared" si="65"/>
        <v/>
      </c>
      <c r="EP142" s="790"/>
      <c r="EQ142" s="488" t="str">
        <f t="shared" si="66"/>
        <v/>
      </c>
      <c r="ER142" s="1100"/>
      <c r="ES142" s="1099" t="str">
        <f t="shared" si="80"/>
        <v/>
      </c>
      <c r="ET142" s="525"/>
      <c r="EU142" s="148"/>
      <c r="EV142" s="148"/>
      <c r="EW142" s="148"/>
      <c r="EX142" s="148"/>
      <c r="EY142" s="148"/>
      <c r="EZ142" s="148"/>
      <c r="FA142" s="148"/>
      <c r="FB142" s="148"/>
      <c r="FC142" s="148"/>
      <c r="FD142" s="148"/>
      <c r="FE142" s="148"/>
      <c r="FF142" s="148"/>
      <c r="FG142" s="148"/>
      <c r="FH142" s="148"/>
      <c r="FI142" s="528"/>
      <c r="FJ142" s="513" t="str">
        <f t="shared" si="67"/>
        <v/>
      </c>
      <c r="FK142" s="158"/>
      <c r="FL142" s="850"/>
      <c r="FM142" s="850"/>
      <c r="FN142" s="850"/>
      <c r="FO142" s="850"/>
      <c r="FP142" s="850"/>
      <c r="FQ142" s="850"/>
      <c r="FR142" s="157"/>
      <c r="FS142" s="143"/>
      <c r="FT142" s="143"/>
      <c r="FU142" s="847" t="str">
        <f t="shared" si="68"/>
        <v/>
      </c>
      <c r="FV142" s="555"/>
      <c r="FW142" s="523" t="str">
        <f>IF(Table1[[#This Row],[Nonfood Inhaltstoffe - Komponente]]="","",VLOOKUP(Table1[[#This Row],[Nonfood Inhaltstoffe - Komponente]],'Dropdown Auswahl'!BJ:BK,2,FALSE))</f>
        <v/>
      </c>
      <c r="FX142" s="1013"/>
      <c r="FY142" s="1011" t="str">
        <f t="shared" si="69"/>
        <v/>
      </c>
      <c r="FZ142" s="152"/>
      <c r="GA142" s="152"/>
      <c r="GB142" s="152"/>
      <c r="GC142" s="529" t="str">
        <f t="shared" si="70"/>
        <v/>
      </c>
      <c r="GG142" s="21"/>
      <c r="GH142" s="21"/>
      <c r="GI142" s="1019"/>
      <c r="GJ142" s="1016" t="str">
        <f>IF(Table1[[#This Row],[Global Trade Item Number (GTIN)]]="","",Table1[[#This Row],[Global Trade Item Number (GTIN)]])</f>
        <v/>
      </c>
      <c r="GK142" s="555" t="str">
        <f>IF(Table1[[#This Row],[WAWI-Nr./ Kreditoren-Nummer
(ASDV)]]&lt;&gt;"",Table1[[#This Row],[WAWI-Nr./ Kreditoren-Nummer
(ASDV)]],"")</f>
        <v/>
      </c>
      <c r="GL142" s="165"/>
      <c r="GM142" s="165"/>
      <c r="GN142" s="165"/>
      <c r="GO142" s="485"/>
      <c r="GP142" s="534"/>
      <c r="GQ142" s="533"/>
      <c r="GR142" s="486"/>
      <c r="GS142" s="486"/>
      <c r="GT142" s="486"/>
      <c r="GU142" s="486"/>
      <c r="GV142" s="486"/>
      <c r="GW142" s="542"/>
      <c r="GX142" s="538"/>
      <c r="GY142" s="144"/>
      <c r="GZ142" s="480"/>
      <c r="HA142" s="158"/>
      <c r="HB142" s="480"/>
      <c r="HC142" s="480"/>
      <c r="HD142" s="480"/>
      <c r="HE142" s="480"/>
      <c r="HF142" s="480"/>
      <c r="HG142" s="480"/>
      <c r="HH142" s="538"/>
      <c r="HI142" s="480"/>
      <c r="HJ142" s="480"/>
      <c r="HK142" s="480"/>
      <c r="HL142" s="480"/>
      <c r="HM142" s="480"/>
      <c r="HN142" s="480"/>
      <c r="HO142" s="480"/>
      <c r="HP142" s="480"/>
      <c r="HQ142" s="480"/>
      <c r="HR142" s="538"/>
      <c r="HS142" s="480"/>
      <c r="HT142" s="480"/>
      <c r="HU142" s="480"/>
      <c r="HV142" s="480"/>
      <c r="HW142" s="480"/>
      <c r="HX142" s="480"/>
      <c r="HY142" s="480"/>
      <c r="HZ142" s="480"/>
      <c r="IA142" s="480"/>
      <c r="IB142" s="538"/>
      <c r="IC142" s="480"/>
      <c r="ID142" s="480"/>
      <c r="IE142" s="480"/>
      <c r="IF142" s="480"/>
      <c r="IG142" s="480"/>
      <c r="IH142" s="480"/>
      <c r="II142" s="480"/>
      <c r="IJ142" s="480"/>
      <c r="IK142" s="480"/>
      <c r="IL142" s="480"/>
      <c r="IM142" s="538"/>
      <c r="IN142" s="480"/>
      <c r="IO142" s="480"/>
      <c r="IP142" s="480"/>
      <c r="IQ142" s="480"/>
      <c r="IR142" s="480"/>
      <c r="IS142" s="480"/>
      <c r="IT142" s="480"/>
      <c r="IU142" s="480"/>
      <c r="IV142" s="480"/>
      <c r="IW142" s="480"/>
      <c r="IX142" s="538"/>
      <c r="IY142" s="480"/>
      <c r="IZ142" s="480"/>
      <c r="JA142" s="480"/>
      <c r="JB142" s="480"/>
      <c r="JC142" s="480"/>
      <c r="JD142" s="480"/>
      <c r="JE142" s="480"/>
      <c r="JF142" s="480"/>
      <c r="JG142" s="480"/>
      <c r="JH142" s="480"/>
      <c r="JI142" s="538"/>
      <c r="JJ142" s="480"/>
      <c r="JK142" s="480"/>
      <c r="JL142" s="480"/>
      <c r="JM142" s="480"/>
      <c r="JN142" s="480"/>
      <c r="JO142" s="480"/>
      <c r="JP142" s="480"/>
      <c r="JQ142" s="480"/>
      <c r="JR142" s="480"/>
      <c r="JS142" s="590"/>
      <c r="JT142" s="538"/>
      <c r="JU142" s="480"/>
      <c r="JV142" s="480"/>
      <c r="JW142" s="480"/>
      <c r="JX142" s="480"/>
      <c r="JY142" s="480"/>
      <c r="JZ142" s="480"/>
      <c r="KA142" s="480"/>
      <c r="KB142" s="480"/>
      <c r="KC142" s="480"/>
      <c r="KD142" s="480"/>
      <c r="KE142" s="538"/>
      <c r="KF142" s="480"/>
      <c r="KG142" s="480"/>
      <c r="KH142" s="480"/>
      <c r="KI142" s="480"/>
      <c r="KJ142" s="480"/>
      <c r="KK142" s="480"/>
      <c r="KL142" s="480"/>
      <c r="KM142" s="480"/>
      <c r="KN142" s="480"/>
      <c r="KO142" s="480"/>
      <c r="KR142" s="568" t="str">
        <f>IF(Table1[[#This Row],[GTIN]]&lt;&gt;"",Table1[[#This Row],[GTIN]],"")</f>
        <v/>
      </c>
      <c r="KS142" s="569" t="str">
        <f>Table1[[#This Row],[Kreditor]]</f>
        <v/>
      </c>
      <c r="KT142" s="570" t="str">
        <f>IF(Table1[[#This Row],[Gültig ab (Datum)]]&lt;&gt;"",Table1[[#This Row],[Gültig ab (Datum)]],"")</f>
        <v/>
      </c>
      <c r="KU142" s="570"/>
      <c r="KV142" s="583" t="str">
        <f>IF(Table1[[#This Row],[Artikel verpackt? 
(X=Ja)]]="","",Table1[[#This Row],[Artikel verpackt? 
(X=Ja)]])</f>
        <v/>
      </c>
      <c r="KW142" s="571" t="str">
        <f>IF(Table1[[#This Row],[Verpackung recyclingfähig?
(X=Ja)]]="","",Table1[[#This Row],[Verpackung recyclingfähig?
(X=Ja)]])</f>
        <v/>
      </c>
      <c r="KX142" s="572"/>
      <c r="KY142" s="573"/>
      <c r="KZ142" s="574"/>
      <c r="LA142" s="574"/>
      <c r="LB142" s="574"/>
      <c r="LC142" s="574"/>
      <c r="LD142" s="574"/>
      <c r="LE142" s="574"/>
      <c r="LF142" s="575"/>
      <c r="LG142" s="576" t="str">
        <f>IF(Table1[[#This Row],[Hauptkörper - B1 - Art]]="","",VLOOKUP(Table1[[#This Row],[Hauptkörper - B1 - Art]],'DD FD'!B:C,2,FALSE))</f>
        <v/>
      </c>
      <c r="LH142" s="577" t="str">
        <f>IF(Table1[[#This Row],[Hauptkörper - B1 - Fraktion]]="","",VLOOKUP(Table1[[#This Row],[Hauptkörper - B1 - Fraktion]],'DD FD'!H:J,3,FALSE))</f>
        <v/>
      </c>
      <c r="LI142" s="574" t="str">
        <f>IF(Table1[[#This Row],[Hauptkörper - B1 - Gewicht
(in G)]]="","",Table1[[#This Row],[Hauptkörper - B1 - Gewicht
(in G)]])</f>
        <v/>
      </c>
      <c r="LJ142" s="574" t="str">
        <f>IF(Table1[[#This Row],[Hauptkörper - B1 - Lizenzierungs-pflichtig? (X=Ja)]]="","",Table1[[#This Row],[Hauptkörper - B1 - Lizenzierungs-pflichtig? (X=Ja)]])</f>
        <v/>
      </c>
      <c r="LK142" s="577" t="str">
        <f>IF(Table1[[#This Row],[Hauptkörper - B1 - Virgin Material]]="","",VLOOKUP(Table1[[#This Row],[Hauptkörper - B1 - Virgin Material]],'DD FD'!AJ:AK,2,FALSE))</f>
        <v/>
      </c>
      <c r="LL142" s="578" t="str">
        <f>IF(Table1[[#This Row],[Hauptkörper - B1 - Virgin Material Anteil (in %)]]="","",Table1[[#This Row],[Hauptkörper - B1 - Virgin Material Anteil (in %)]])</f>
        <v/>
      </c>
      <c r="LM142" s="577" t="str">
        <f>IF(Table1[[#This Row],[Hauptkörper - B1 - Recyceltes Material]]="","",VLOOKUP(Table1[[#This Row],[Hauptkörper - B1 - Recyceltes Material]],'DD FD'!AL:AM,2,FALSE))</f>
        <v/>
      </c>
      <c r="LN142" s="578" t="str">
        <f>IF(Table1[[#This Row],[Hauptkörper - B1 - Recyceltes Material Anteil (in %)]]="","",Table1[[#This Row],[Hauptkörper - B1 - Recyceltes Material Anteil (in %)]])</f>
        <v/>
      </c>
      <c r="LO142" s="579" t="str">
        <f>IF(Table1[[#This Row],[Hauptkörper - B1 - Beschichtung]]="","",VLOOKUP(Table1[[#This Row],[Hauptkörper - B1 - Beschichtung]],'DD FD'!AE:AF,2,FALSE))</f>
        <v/>
      </c>
      <c r="LP142" s="580" t="str">
        <f>IF(Table1[[#This Row],[Hauptkörper - B1 - Beschichtung Anteil (in %)]]="","",Table1[[#This Row],[Hauptkörper - B1 - Beschichtung Anteil (in %)]])</f>
        <v/>
      </c>
      <c r="LQ142" s="576" t="str">
        <f>IF(Table1[[#This Row],[Hauptkörper - B2 - Art]]="","",VLOOKUP(Table1[[#This Row],[Hauptkörper - B2 - Art]],'DD FD'!B:C,2,FALSE))</f>
        <v/>
      </c>
      <c r="LR142" s="577" t="str">
        <f>IF(Table1[[#This Row],[Hauptkörper - B2 - Fraktion]]="","",VLOOKUP(Table1[[#This Row],[Hauptkörper - B2 - Fraktion]],'DD FD'!H:J,3,FALSE))</f>
        <v/>
      </c>
      <c r="LS142" s="574" t="str">
        <f>IF(Table1[[#This Row],[Hauptkörper - B2 - Gewicht
(in G)]]="","",Table1[[#This Row],[Hauptkörper - B2 - Gewicht
(in G)]])</f>
        <v/>
      </c>
      <c r="LT142" s="574" t="str">
        <f>IF(Table1[[#This Row],[Hauptkörper - B2 - Lizenzierungs-pflichtig? (X=Ja)]]="","",Table1[[#This Row],[Hauptkörper - B2 - Lizenzierungs-pflichtig? (X=Ja)]])</f>
        <v/>
      </c>
      <c r="LU142" s="577" t="str">
        <f>IF(Table1[[#This Row],[Hauptkörper - B2 - Virgin Material]]="","",VLOOKUP(Table1[[#This Row],[Hauptkörper - B2 - Virgin Material]],'DD FD'!AJ:AK,2,FALSE))</f>
        <v/>
      </c>
      <c r="LV142" s="578" t="str">
        <f>IF(Table1[[#This Row],[Hauptkörper - B2 - Virgin Material Anteil (in %)]]="","",Table1[[#This Row],[Hauptkörper - B2 - Virgin Material Anteil (in %)]])</f>
        <v/>
      </c>
      <c r="LW142" s="577" t="str">
        <f>IF(Table1[[#This Row],[Hauptkörper - B2 - Recyceltes Material]]="","",VLOOKUP(Table1[[#This Row],[Hauptkörper - B2 - Recyceltes Material]],'DD FD'!AL:AM,2,FALSE))</f>
        <v/>
      </c>
      <c r="LX142" s="578" t="str">
        <f>IF(Table1[[#This Row],[Hauptkörper - B2 - Recyceltes Material Anteil (in %)]]="","",Table1[[#This Row],[Hauptkörper - B2 - Recyceltes Material Anteil (in %)]])</f>
        <v/>
      </c>
      <c r="LY142" s="577" t="str">
        <f>IF(Table1[[#This Row],[Hauptkörper - B2 - Beschichtung]]="","",VLOOKUP(Table1[[#This Row],[Hauptkörper - B2 - Beschichtung]],'DD FD'!AE:AF,2,FALSE))</f>
        <v/>
      </c>
      <c r="LZ142" s="580" t="str">
        <f>IF(Table1[[#This Row],[Hauptkörper - B2 - Beschichtung Anteil (in %)]]="","",Table1[[#This Row],[Hauptkörper - B2 - Beschichtung Anteil (in %)]])</f>
        <v/>
      </c>
      <c r="MA142" s="576" t="str">
        <f>IF(Table1[[#This Row],[Hauptkörper - B3 - Art]]="","",VLOOKUP(Table1[[#This Row],[Hauptkörper - B3 - Art]],'DD FD'!B:C,2,FALSE))</f>
        <v/>
      </c>
      <c r="MB142" s="577" t="str">
        <f>IF(Table1[[#This Row],[Hauptkörper - B3 - Fraktion]]="","",VLOOKUP(Table1[[#This Row],[Hauptkörper - B3 - Fraktion]],'DD FD'!H:J,3,FALSE))</f>
        <v/>
      </c>
      <c r="MC142" s="574" t="str">
        <f>IF(Table1[[#This Row],[Hauptkörper - B3 - Gewicht
(in G)]]="","",Table1[[#This Row],[Hauptkörper - B3 - Gewicht
(in G)]])</f>
        <v/>
      </c>
      <c r="MD142" s="574" t="str">
        <f>IF(Table1[[#This Row],[Hauptkörper - B3 - Lizenzierungs-pflichtig? (X=Ja)]]="","",Table1[[#This Row],[Hauptkörper - B3 - Lizenzierungs-pflichtig? (X=Ja)]])</f>
        <v/>
      </c>
      <c r="ME142" s="577" t="str">
        <f>IF(Table1[[#This Row],[Hauptkörper - B3 - Virgin Material]]="","",VLOOKUP(Table1[[#This Row],[Hauptkörper - B3 - Virgin Material]],'DD FD'!AJ:AK,2,FALSE))</f>
        <v/>
      </c>
      <c r="MF142" s="578" t="str">
        <f>IF(Table1[[#This Row],[Hauptkörper - B3 - Virgin Material Anteil (in %)]]="","",Table1[[#This Row],[Hauptkörper - B3 - Virgin Material Anteil (in %)]])</f>
        <v/>
      </c>
      <c r="MG142" s="577" t="str">
        <f>IF(Table1[[#This Row],[Hauptkörper - B3 - Recyceltes Material]]="","",VLOOKUP(Table1[[#This Row],[Hauptkörper - B3 - Recyceltes Material]],'DD FD'!AL:AM,2,FALSE))</f>
        <v/>
      </c>
      <c r="MH142" s="578" t="str">
        <f>IF(Table1[[#This Row],[Hauptkörper - B3 - Recyceltes Material Anteil (in %)]]="","",Table1[[#This Row],[Hauptkörper - B3 - Recyceltes Material Anteil (in %)]])</f>
        <v/>
      </c>
      <c r="MI142" s="577" t="str">
        <f>IF(Table1[[#This Row],[Hauptkörper - B3 - Beschichtung]]="","",VLOOKUP(Table1[[#This Row],[Hauptkörper - B3 - Beschichtung]],'DD FD'!AE:AF,2,FALSE))</f>
        <v/>
      </c>
      <c r="MJ142" s="580" t="str">
        <f>IF(Table1[[#This Row],[Hauptkörper - B3 - Beschichtung Anteil (in %)]]="","",Table1[[#This Row],[Hauptkörper - B3 - Beschichtung Anteil (in %)]])</f>
        <v/>
      </c>
      <c r="MK142" s="576" t="str">
        <f>IF(Table1[[#This Row],[Verschluss - B1 - Art]]="","",VLOOKUP(Table1[[#This Row],[Verschluss - B1 - Art]],'DD FD'!D:E,2,FALSE))</f>
        <v/>
      </c>
      <c r="ML142" s="577" t="str">
        <f>IF(Table1[[#This Row],[Verschluss - B1 - Fraktion]]="","",VLOOKUP(Table1[[#This Row],[Verschluss - B1 - Fraktion]],'DD FD'!H:J,3,FALSE))</f>
        <v/>
      </c>
      <c r="MM142" s="574" t="str">
        <f>IF(Table1[[#This Row],[Verschluss - B1 - Gewicht (in G)]]="","",Table1[[#This Row],[Verschluss - B1 - Gewicht (in G)]])</f>
        <v/>
      </c>
      <c r="MN142" s="574" t="str">
        <f>IF(Table1[[#This Row],[Verschluss - B1 - Lizenzierungs-pflichtig? (X=Ja)]]="","",Table1[[#This Row],[Verschluss - B1 - Lizenzierungs-pflichtig? (X=Ja)]])</f>
        <v/>
      </c>
      <c r="MO142" s="574" t="str">
        <f>IF(Table1[[#This Row],[Verschluss - B1 - Trennbar vom Hauptkörper? (X=Ja)]]="","",Table1[[#This Row],[Verschluss - B1 - Trennbar vom Hauptkörper? (X=Ja)]])</f>
        <v/>
      </c>
      <c r="MP142" s="577" t="str">
        <f>IF(Table1[[#This Row],[Verschluss - B1 - Virgin Material]]="","",VLOOKUP(Table1[[#This Row],[Verschluss - B1 - Virgin Material]],'DD FD'!AJ:AK,2,FALSE))</f>
        <v/>
      </c>
      <c r="MQ142" s="578" t="str">
        <f>IF(Table1[[#This Row],[Verschluss - B1 - Virgin Material Anteil (in %)]]="","",Table1[[#This Row],[Verschluss - B1 - Virgin Material Anteil (in %)]])</f>
        <v/>
      </c>
      <c r="MR142" s="577" t="str">
        <f>IF(Table1[[#This Row],[Verschluss - B1 - Recyceltes Material]]="","",VLOOKUP(Table1[[#This Row],[Verschluss - B1 - Recyceltes Material]],'DD FD'!AL:AM,2,FALSE))</f>
        <v/>
      </c>
      <c r="MS142" s="578" t="str">
        <f>IF(Table1[[#This Row],[Verschluss - B1 - Recyceltes Material Anteil (in %)]]="","",Table1[[#This Row],[Verschluss - B1 - Recyceltes Material Anteil (in %)]])</f>
        <v/>
      </c>
      <c r="MT142" s="577" t="str">
        <f>IF(Table1[[#This Row],[Verschluss - B1 - Beschichtung]]="","",VLOOKUP(Table1[[#This Row],[Verschluss - B1 - Beschichtung]],'DD FD'!AE:AF,2,FALSE))</f>
        <v/>
      </c>
      <c r="MU142" s="580" t="str">
        <f>IF(Table1[[#This Row],[Verschluss - B1 - Beschichtung Anteil (in %)]]="","",Table1[[#This Row],[Verschluss - B1 - Beschichtung Anteil (in %)]])</f>
        <v/>
      </c>
      <c r="MV142" s="576" t="str">
        <f>IF(Table1[[#This Row],[Verschluss - B2 - Art]]="","",VLOOKUP(Table1[[#This Row],[Verschluss - B2 - Art]],'DD FD'!D:E,2,FALSE))</f>
        <v/>
      </c>
      <c r="MW142" s="577" t="str">
        <f>IF(Table1[[#This Row],[Verschluss - B2 - Fraktion]]="","",VLOOKUP(Table1[[#This Row],[Verschluss - B2 - Fraktion]],'DD FD'!H:J,3,FALSE))</f>
        <v/>
      </c>
      <c r="MX142" s="574" t="str">
        <f>IF(Table1[[#This Row],[Verschluss - B2 - Gewicht (in G)]]="","",Table1[[#This Row],[Verschluss - B2 - Gewicht (in G)]])</f>
        <v/>
      </c>
      <c r="MY142" s="574" t="str">
        <f>IF(Table1[[#This Row],[Verschluss - B2 - Lizenzierungs-pflichtig? (X=Ja)]]="","",Table1[[#This Row],[Verschluss - B2 - Lizenzierungs-pflichtig? (X=Ja)]])</f>
        <v/>
      </c>
      <c r="MZ142" s="574" t="str">
        <f>IF(Table1[[#This Row],[Verschluss - B2 - Trennbar vom Hauptkörper? (X=Ja)]]="","",Table1[[#This Row],[Verschluss - B2 - Trennbar vom Hauptkörper? (X=Ja)]])</f>
        <v/>
      </c>
      <c r="NA142" s="577" t="str">
        <f>IF(Table1[[#This Row],[Verschluss - B2 - Virgin Material]]="","",VLOOKUP(Table1[[#This Row],[Verschluss - B2 - Virgin Material]],'DD FD'!AJ:AK,2,FALSE))</f>
        <v/>
      </c>
      <c r="NB142" s="578" t="str">
        <f>IF(Table1[[#This Row],[Verschluss - B2 - Virgin Material Anteil (in %)]]="","",Table1[[#This Row],[Verschluss - B2 - Virgin Material Anteil (in %)]])</f>
        <v/>
      </c>
      <c r="NC142" s="577" t="str">
        <f>IF(Table1[[#This Row],[Verschluss - B2 - Recyceltes Material]]="","",VLOOKUP(Table1[[#This Row],[Verschluss - B2 - Recyceltes Material]],'DD FD'!AL:AM,2,FALSE))</f>
        <v/>
      </c>
      <c r="ND142" s="578" t="str">
        <f>IF(Table1[[#This Row],[Verschluss - B2 - Recyceltes Material Anteil (in %)]]="","",Table1[[#This Row],[Verschluss - B2 - Recyceltes Material Anteil (in %)]])</f>
        <v/>
      </c>
      <c r="NE142" s="577" t="str">
        <f>IF(Table1[[#This Row],[Verschluss - B2 - Beschichtung]]="","",VLOOKUP(Table1[[#This Row],[Verschluss - B2 - Beschichtung]],'DD FD'!AE:AF,2,FALSE))</f>
        <v/>
      </c>
      <c r="NF142" s="580" t="str">
        <f>IF(Table1[[#This Row],[Verschluss - B2 - Beschichtung Anteil (in %)]]="","",Table1[[#This Row],[Verschluss - B2 - Beschichtung Anteil (in %)]])</f>
        <v/>
      </c>
      <c r="NG142" s="576" t="str">
        <f>IF(Table1[[#This Row],[Verschluss - B3 - Art]]="","",VLOOKUP(Table1[[#This Row],[Verschluss - B3 - Art]],'DD FD'!D:E,2,FALSE))</f>
        <v/>
      </c>
      <c r="NH142" s="577" t="str">
        <f>IF(Table1[[#This Row],[Verschluss - B3 - Fraktion]]="","",VLOOKUP(Table1[[#This Row],[Verschluss - B3 - Fraktion]],'DD FD'!H:J,3,FALSE))</f>
        <v/>
      </c>
      <c r="NI142" s="574" t="str">
        <f>IF(Table1[[#This Row],[Verschluss - B3 - Gewicht (in G)]]="","",Table1[[#This Row],[Verschluss - B3 - Gewicht (in G)]])</f>
        <v/>
      </c>
      <c r="NJ142" s="574" t="str">
        <f>IF(Table1[[#This Row],[Verschluss - B3 - Lizenzierungs-pflichtig? (X=Ja)]]="","",Table1[[#This Row],[Verschluss - B3 - Lizenzierungs-pflichtig? (X=Ja)]])</f>
        <v/>
      </c>
      <c r="NK142" s="574" t="str">
        <f>IF(Table1[[#This Row],[Verschluss - B3 - Trennbar vom Hauptkörper? (X=Ja)]]="","",Table1[[#This Row],[Verschluss - B3 - Trennbar vom Hauptkörper? (X=Ja)]])</f>
        <v/>
      </c>
      <c r="NL142" s="577" t="str">
        <f>IF(Table1[[#This Row],[Verschluss - B3 - Virgin Material]]="","",VLOOKUP(Table1[[#This Row],[Verschluss - B3 - Virgin Material]],'DD FD'!AJ:AK,2,FALSE))</f>
        <v/>
      </c>
      <c r="NM142" s="578" t="str">
        <f>IF(Table1[[#This Row],[Verschluss - B3 - Virgin Material Anteil (in %)]]="","",Table1[[#This Row],[Verschluss - B3 - Virgin Material Anteil (in %)]])</f>
        <v/>
      </c>
      <c r="NN142" s="577" t="str">
        <f>IF(Table1[[#This Row],[Verschluss - B3 - Recyceltes Material]]="","",VLOOKUP(Table1[[#This Row],[Verschluss - B3 - Recyceltes Material]],'DD FD'!AL:AM,2,FALSE))</f>
        <v/>
      </c>
      <c r="NO142" s="578" t="str">
        <f>IF(Table1[[#This Row],[Verschluss - B3 - Recyceltes Material Anteil (in %)]]="","",Table1[[#This Row],[Verschluss - B3 - Recyceltes Material Anteil (in %)]])</f>
        <v/>
      </c>
      <c r="NP142" s="577" t="str">
        <f>IF(Table1[[#This Row],[Verschluss - B3 - Beschichtung]]="","",VLOOKUP(Table1[[#This Row],[Verschluss - B3 - Beschichtung]],'DD FD'!AE:AF,2,FALSE))</f>
        <v/>
      </c>
      <c r="NQ142" s="580" t="str">
        <f>IF(Table1[[#This Row],[Verschluss - B3 - Beschichtung Anteil (in %)]]="","",Table1[[#This Row],[Verschluss - B3 - Beschichtung Anteil (in %)]])</f>
        <v/>
      </c>
      <c r="NR142" s="576" t="str">
        <f>IF(Table1[[#This Row],[Etikett - B1 - Art]]="","",VLOOKUP(Table1[[#This Row],[Etikett - B1 - Art]],'DD FD'!F:G,2,FALSE))</f>
        <v/>
      </c>
      <c r="NS142" s="577" t="str">
        <f>IF(Table1[[#This Row],[Etikett - B1 - Fraktion]]="","",VLOOKUP(Table1[[#This Row],[Etikett - B1 - Fraktion]],'DD FD'!H:J,3,FALSE))</f>
        <v/>
      </c>
      <c r="NT142" s="574" t="str">
        <f>IF(Table1[[#This Row],[Etikett - B1 - Gewicht (in G)]]="","",Table1[[#This Row],[Etikett - B1 - Gewicht (in G)]])</f>
        <v/>
      </c>
      <c r="NU142" s="574" t="str">
        <f>IF(Table1[[#This Row],[Etikett - B1 - Lizenzierungs-pflichtig? (X=Ja)]]="","",Table1[[#This Row],[Etikett - B1 - Lizenzierungs-pflichtig? (X=Ja)]])</f>
        <v/>
      </c>
      <c r="NV142" s="574" t="str">
        <f>IF(Table1[[#This Row],[Etikett - B1 - Trennbar vom Hauptkörper? (X=Ja)]]="","",Table1[[#This Row],[Etikett - B1 - Trennbar vom Hauptkörper? (X=Ja)]])</f>
        <v/>
      </c>
      <c r="NW142" s="577" t="str">
        <f>IF(Table1[[#This Row],[Etikett - B1 - Virgin Material]]="","",VLOOKUP(Table1[[#This Row],[Etikett - B1 - Virgin Material]],'DD FD'!AJ:AK,2,FALSE))</f>
        <v/>
      </c>
      <c r="NX142" s="578" t="str">
        <f>IF(Table1[[#This Row],[Etikett - B1 - Virgin Material Anteil (in %)]]="","",Table1[[#This Row],[Etikett - B1 - Virgin Material Anteil (in %)]])</f>
        <v/>
      </c>
      <c r="NY142" s="577" t="str">
        <f>IF(Table1[[#This Row],[Etikett - B1 - Recyceltes Material]]="","",VLOOKUP(Table1[[#This Row],[Etikett - B1 - Recyceltes Material]],'DD FD'!AL:AM,2,FALSE))</f>
        <v/>
      </c>
      <c r="NZ142" s="578" t="str">
        <f>IF(Table1[[#This Row],[Etikett - B1 - Recyceltes Material Anteil (in %)]]="","",Table1[[#This Row],[Etikett - B1 - Recyceltes Material Anteil (in %)]])</f>
        <v/>
      </c>
      <c r="OA142" s="577" t="str">
        <f>IF(Table1[[#This Row],[Etikett - B1 - Beschichtung]]="","",VLOOKUP(Table1[[#This Row],[Etikett - B1 - Beschichtung]],'DD FD'!AE:AF,2,FALSE))</f>
        <v/>
      </c>
      <c r="OB142" s="580" t="str">
        <f>IF(Table1[[#This Row],[Etikett - B1 - Beschichtung Anteil (in %)]]="","",Table1[[#This Row],[Etikett - B1 - Beschichtung Anteil (in %)]])</f>
        <v/>
      </c>
      <c r="OC142" s="576" t="str">
        <f>IF(Table1[[#This Row],[Etikett - B2 - Art]]="","",VLOOKUP(Table1[[#This Row],[Etikett - B2 - Art]],'DD FD'!F:G,2,FALSE))</f>
        <v/>
      </c>
      <c r="OD142" s="577" t="str">
        <f>IF(Table1[[#This Row],[Etikett - B2 - Fraktion]]="","",VLOOKUP(Table1[[#This Row],[Etikett - B2 - Fraktion]],'DD FD'!H:J,3,FALSE))</f>
        <v/>
      </c>
      <c r="OE142" s="574" t="str">
        <f>IF(Table1[[#This Row],[Etikett - B2 - Gewicht (in G)]]="","",Table1[[#This Row],[Etikett - B2 - Gewicht (in G)]])</f>
        <v/>
      </c>
      <c r="OF142" s="574" t="str">
        <f>IF(Table1[[#This Row],[Etikett - B2 - Lizenzierungs-pflichtig? (X=Ja)]]="","",Table1[[#This Row],[Etikett - B2 - Lizenzierungs-pflichtig? (X=Ja)]])</f>
        <v/>
      </c>
      <c r="OG142" s="574" t="str">
        <f>IF(Table1[[#This Row],[Etikett - B2 - Trennbar vom Hauptkörper? (X=Ja)]]="","",Table1[[#This Row],[Etikett - B2 - Trennbar vom Hauptkörper? (X=Ja)]])</f>
        <v/>
      </c>
      <c r="OH142" s="577" t="str">
        <f>IF(Table1[[#This Row],[Etikett - B2 - Virgin Material]]="","",VLOOKUP(Table1[[#This Row],[Etikett - B2 - Virgin Material]],'DD FD'!AJ:AK,2,FALSE))</f>
        <v/>
      </c>
      <c r="OI142" s="578" t="str">
        <f>IF(Table1[[#This Row],[Etikett - B2 - Virgin Material Anteil (in %)]]="","",Table1[[#This Row],[Etikett - B2 - Virgin Material Anteil (in %)]])</f>
        <v/>
      </c>
      <c r="OJ142" s="577" t="str">
        <f>IF(Table1[[#This Row],[Etikett - B2 - Recyceltes Material]]="","",VLOOKUP(Table1[[#This Row],[Etikett - B2 - Recyceltes Material]],'DD FD'!AL:AM,2,FALSE))</f>
        <v/>
      </c>
      <c r="OK142" s="578" t="str">
        <f>IF(Table1[[#This Row],[Etikett - B2 - Recyceltes Material Anteil (in %)]]="","",Table1[[#This Row],[Etikett - B2 - Recyceltes Material Anteil (in %)]])</f>
        <v/>
      </c>
      <c r="OL142" s="577" t="str">
        <f>IF(Table1[[#This Row],[Etikett - B2 - Beschichtung]]="","",VLOOKUP(Table1[[#This Row],[Etikett - B2 - Beschichtung]],'DD FD'!AE:AF,2,FALSE))</f>
        <v/>
      </c>
      <c r="OM142" s="580" t="str">
        <f>IF(Table1[[#This Row],[Etikett - B2 - Beschichtung Anteil (in %)]]="","",Table1[[#This Row],[Etikett - B2 - Beschichtung Anteil (in %)]])</f>
        <v/>
      </c>
      <c r="ON142" s="576" t="str">
        <f>IF(Table1[[#This Row],[Etikett - B3 - Art]]="","",VLOOKUP(Table1[[#This Row],[Etikett - B3 - Art]],'DD FD'!F:G,2,FALSE))</f>
        <v/>
      </c>
      <c r="OO142" s="577" t="str">
        <f>IF(Table1[[#This Row],[Etikett - B3 - Fraktion]]="","",VLOOKUP(Table1[[#This Row],[Etikett - B3 - Fraktion]],'DD FD'!H:J,3,FALSE))</f>
        <v/>
      </c>
      <c r="OP142" s="574" t="str">
        <f>IF(Table1[[#This Row],[Etikett - B3 - Gewicht (in G)]]="","",Table1[[#This Row],[Etikett - B3 - Gewicht (in G)]])</f>
        <v/>
      </c>
      <c r="OQ142" s="574" t="str">
        <f>IF(Table1[[#This Row],[Etikett - B3 - Lizenzierungs-pflichtig? (X=Ja)]]="","",Table1[[#This Row],[Etikett - B3 - Lizenzierungs-pflichtig? (X=Ja)]])</f>
        <v/>
      </c>
      <c r="OR142" s="574" t="str">
        <f>IF(Table1[[#This Row],[Etikett - B3 - Trennbar vom Hauptkörper? (X=Ja)]]="","",Table1[[#This Row],[Etikett - B3 - Trennbar vom Hauptkörper? (X=Ja)]])</f>
        <v/>
      </c>
      <c r="OS142" s="577" t="str">
        <f>IF(Table1[[#This Row],[Etikett - B3 - Virgin Material]]="","",VLOOKUP(Table1[[#This Row],[Etikett - B3 - Virgin Material]],'DD FD'!AJ:AK,2,FALSE))</f>
        <v/>
      </c>
      <c r="OT142" s="578" t="str">
        <f>IF(Table1[[#This Row],[Etikett - B3 - Virgin Material Anteil (in %)]]="","",Table1[[#This Row],[Etikett - B3 - Virgin Material Anteil (in %)]])</f>
        <v/>
      </c>
      <c r="OU142" s="577" t="str">
        <f>IF(Table1[[#This Row],[Etikett - B3 - Recyceltes Material]]="","",VLOOKUP(Table1[[#This Row],[Etikett - B3 - Recyceltes Material]],'DD FD'!AL:AM,2,FALSE))</f>
        <v/>
      </c>
      <c r="OV142" s="578" t="str">
        <f>IF(Table1[[#This Row],[Etikett - B3 - Recyceltes Material Anteil (in %)]]="","",Table1[[#This Row],[Etikett - B3 - Recyceltes Material Anteil (in %)]])</f>
        <v/>
      </c>
      <c r="OW142" s="577" t="str">
        <f>IF(Table1[[#This Row],[Etikett - B3 - Beschichtung]]="","",VLOOKUP(Table1[[#This Row],[Etikett - B3 - Beschichtung]],'DD FD'!AE:AF,2,FALSE))</f>
        <v/>
      </c>
      <c r="OX142" s="613" t="str">
        <f>IF(Table1[[#This Row],[Etikett - B3 - Beschichtung Anteil (in %)]]="","",Table1[[#This Row],[Etikett - B3 - Beschichtung Anteil (in %)]])</f>
        <v/>
      </c>
      <c r="OY142" s="618">
        <f>ROUNDUP(SUM(
IF(AND(LH142='DD FD'!$J$7,LJ142='DD FD'!$AI$3),LI142,0),
IF(AND(LR142='DD FD'!$J$7,LT142='DD FD'!$AI$3),LS142,0),
IF(AND(MB142='DD FD'!$J$7,MD142='DD FD'!$AI$3),MC142,0),
IF(AND(ML142='DD FD'!$J$7,MN142='DD FD'!$AI$3),MM142,0),
IF(AND(MW142='DD FD'!$J$7,MY142='DD FD'!$AI$3),MX142,0),
IF(AND(NH142='DD FD'!$J$7,NJ142='DD FD'!$AI$3),NI142,0),
IF(AND(NS142='DD FD'!$J$7,NU142='DD FD'!$AI$3),NT142,0),
IF(AND(OD142='DD FD'!$J$7,OF142='DD FD'!$AI$3),OE142,0),
IF(AND(OO142='DD FD'!$J$7,OQ142='DD FD'!$AI$3),OP142,0),
),2)</f>
        <v>0</v>
      </c>
      <c r="OZ142" s="617">
        <f>ROUNDUP(SUM(
IF(AND(LH142='DD FD'!$J$6,LJ142='DD FD'!$AI$3),LI142,0),
IF(AND(LR142='DD FD'!$J$6,LT142='DD FD'!$AI$3),LS142,0),
IF(AND(MB142='DD FD'!$J$6,MD142='DD FD'!$AI$3),MC142,0),
IF(AND(ML142='DD FD'!$J$6,MN142='DD FD'!$AI$3),MM142,0),
IF(AND(MW142='DD FD'!$J$6,MY142='DD FD'!$AI$3),MX142,0),
IF(AND(NH142='DD FD'!$J$6,NJ142='DD FD'!$AI$3),NI142,0),
IF(AND(NS142='DD FD'!$J$6,NU142='DD FD'!$AI$3),NT142,0),
IF(AND(OD142='DD FD'!$J$6,OF142='DD FD'!$AI$3),OE142,0),
IF(AND(OO142='DD FD'!$J$6,OQ142='DD FD'!$AI$3),OP142,0),
),2)</f>
        <v>0</v>
      </c>
      <c r="PA142" s="617">
        <f>ROUNDUP(SUM(
IF(AND(LH142='DD FD'!$J$10,LJ142='DD FD'!$AI$3),LI142,0),
IF(AND(LR142='DD FD'!$J$10,LT142='DD FD'!$AI$3),LS142,0),
IF(AND(MB142='DD FD'!$J$10,MD142='DD FD'!$AI$3),MC142,0),
IF(AND(ML142='DD FD'!$J$10,MN142='DD FD'!$AI$3),MM142,0),
IF(AND(MW142='DD FD'!$J$10,MY142='DD FD'!$AI$3),MX142,0),
IF(AND(NH142='DD FD'!$J$10,NJ142='DD FD'!$AI$3),NI142,0),
IF(AND(NS142='DD FD'!$J$10,NU142='DD FD'!$AI$3),NT142,0),
IF(AND(OD142='DD FD'!$J$10,OF142='DD FD'!$AI$3),OE142,0),
IF(AND(OO142='DD FD'!$J$10,OQ142='DD FD'!$AI$3),OP142,0),
),2)</f>
        <v>0</v>
      </c>
      <c r="PB142" s="617">
        <f>ROUNDUP(SUM(
IF(AND(LH142='DD FD'!$J$8,LJ142='DD FD'!$AI$3),LI142,0),
IF(AND(LR142='DD FD'!$J$8,LT142='DD FD'!$AI$3),LS142,0),
IF(AND(MB142='DD FD'!$J$8,MD142='DD FD'!$AI$3),MC142,0),
IF(AND(ML142='DD FD'!$J$8,MN142='DD FD'!$AI$3),MM142,0),
IF(AND(MW142='DD FD'!$J$8,MY142='DD FD'!$AI$3),MX142,0),
IF(AND(NH142='DD FD'!$J$8,NJ142='DD FD'!$AI$3),NI142,0),
IF(AND(NS142='DD FD'!$J$8,NU142='DD FD'!$AI$3),NT142,0),
IF(AND(OD142='DD FD'!$J$8,OF142='DD FD'!$AI$3),OE142,0),
IF(AND(OO142='DD FD'!$J$8,OQ142='DD FD'!$AI$3),OP142,0),
),2)</f>
        <v>0</v>
      </c>
      <c r="PC142" s="617">
        <f>ROUNDUP(SUM(
IF(AND(LH142='DD FD'!$J$5,LJ142='DD FD'!$AI$3),LI142,0),
IF(AND(LR142='DD FD'!$J$5,LT142='DD FD'!$AI$3),LS142,0),
IF(AND(MB142='DD FD'!$J$5,MD142='DD FD'!$AI$3),MC142,0),
IF(AND(ML142='DD FD'!$J$5,MN142='DD FD'!$AI$3),MM142,0),
IF(AND(MW142='DD FD'!$J$5,MY142='DD FD'!$AI$3),MX142,0),
IF(AND(NH142='DD FD'!$J$5,NJ142='DD FD'!$AI$3),NI142,0),
IF(AND(NS142='DD FD'!$J$5,NU142='DD FD'!$AI$3),NT142,0),
IF(AND(OD142='DD FD'!$J$5,OF142='DD FD'!$AI$3),OE142,0),
IF(AND(OO142='DD FD'!$J$5,OQ142='DD FD'!$AI$3),OP142,0),
),2)</f>
        <v>0</v>
      </c>
      <c r="PD142" s="617">
        <f>ROUNDUP(SUM(
IF(AND(LH142='DD FD'!$J$9,LJ142='DD FD'!$AI$3),LI142,0),
IF(AND(LR142='DD FD'!$J$9,LT142='DD FD'!$AI$3),LS142,0),
IF(AND(MB142='DD FD'!$J$9,MD142='DD FD'!$AI$3),MC142,0),
IF(AND(ML142='DD FD'!$J$9,MN142='DD FD'!$AI$3),MM142,0),
IF(AND(MW142='DD FD'!$J$9,MY142='DD FD'!$AI$3),MX142,0),
IF(AND(NH142='DD FD'!$J$9,NJ142='DD FD'!$AI$3),NI142,0),
IF(AND(NS142='DD FD'!$J$9,NU142='DD FD'!$AI$3),NT142,0),
IF(AND(OD142='DD FD'!$J$9,OF142='DD FD'!$AI$3),OE142,0),
IF(AND(OO142='DD FD'!$J$9,OQ142='DD FD'!$AI$3),OP142,0),
),2)</f>
        <v>0</v>
      </c>
      <c r="PE142" s="617">
        <f>ROUNDUP(SUM(
IF(AND(LH142='DD FD'!$J$4,LJ142='DD FD'!$AI$3),LI142,0),
IF(AND(LR142='DD FD'!$J$4,LT142='DD FD'!$AI$3),LS142,0),
IF(AND(MB142='DD FD'!$J$4,MD142='DD FD'!$AI$3),MC142,0),
IF(AND(ML142='DD FD'!$J$4,MN142='DD FD'!$AI$3),MM142,0),
IF(AND(MW142='DD FD'!$J$4,MY142='DD FD'!$AI$3),MX142,0),
IF(AND(NH142='DD FD'!$J$4,NJ142='DD FD'!$AI$3),NI142,0),
IF(AND(NS142='DD FD'!$J$4,NU142='DD FD'!$AI$3),NT142,0),
IF(AND(OD142='DD FD'!$J$4,OF142='DD FD'!$AI$3),OE142,0),
IF(AND(OO142='DD FD'!$J$4,OQ142='DD FD'!$AI$3),OP142,0),
),2)</f>
        <v>0</v>
      </c>
      <c r="PF142" s="619">
        <f>ROUNDUP(SUM(
IF(AND(LH142='DD FD'!$J$11,LJ142='DD FD'!$AI$3),LI142,0),
IF(AND(LR142='DD FD'!$J$11,LT142='DD FD'!$AI$3),LS142,0),
IF(AND(MB142='DD FD'!$J$11,MD142='DD FD'!$AI$3),MC142,0),
IF(AND(ML142='DD FD'!$J$11,MN142='DD FD'!$AI$3),MM142,0),
IF(AND(MW142='DD FD'!$J$11,MY142='DD FD'!$AI$3),MX142,0),
IF(AND(NH142='DD FD'!$J$11,NJ142='DD FD'!$AI$3),NI142,0),
IF(AND(NS142='DD FD'!$J$11,NU142='DD FD'!$AI$3),NT142,0),
IF(AND(OD142='DD FD'!$J$11,OF142='DD FD'!$AI$3),OE142,0),
IF(AND(OO142='DD FD'!$J$11,OQ142='DD FD'!$AI$3),OP142,0),
),2)</f>
        <v>0</v>
      </c>
    </row>
    <row r="143" spans="1:422">
      <c r="A143" s="806"/>
      <c r="B143" s="934"/>
      <c r="C143" s="247"/>
      <c r="D143" s="842"/>
      <c r="E143" s="247"/>
      <c r="F143" s="158"/>
      <c r="G143" s="710"/>
      <c r="H143" s="712"/>
      <c r="I143" s="936"/>
      <c r="J143" s="803"/>
      <c r="K143" s="150"/>
      <c r="L143" s="146" t="str">
        <f t="shared" si="54"/>
        <v/>
      </c>
      <c r="M143" s="501" t="str">
        <f t="shared" si="71"/>
        <v/>
      </c>
      <c r="N143" s="504"/>
      <c r="O143" s="113" t="str">
        <f t="shared" si="72"/>
        <v/>
      </c>
      <c r="P143" s="114" t="str">
        <f t="shared" si="55"/>
        <v/>
      </c>
      <c r="Q143" s="152"/>
      <c r="R143" s="152"/>
      <c r="S143" s="115" t="str">
        <f t="shared" si="73"/>
        <v/>
      </c>
      <c r="T143" s="159"/>
      <c r="U143" s="159"/>
      <c r="V143" s="157"/>
      <c r="W143" s="157"/>
      <c r="X143" s="157"/>
      <c r="Y143" s="772"/>
      <c r="Z143" s="158"/>
      <c r="AA143" s="144"/>
      <c r="AB143" s="112"/>
      <c r="AC143" s="153"/>
      <c r="AD143" s="153"/>
      <c r="AE143" s="153"/>
      <c r="AF143" s="153"/>
      <c r="AG143" s="153"/>
      <c r="AH143" s="153"/>
      <c r="AI143" s="152"/>
      <c r="AJ143" s="158"/>
      <c r="AK143" s="158"/>
      <c r="AL143" s="158"/>
      <c r="AM143" s="116" t="str">
        <f t="shared" si="74"/>
        <v/>
      </c>
      <c r="AN143" s="116" t="str">
        <f t="shared" si="75"/>
        <v/>
      </c>
      <c r="AO143" s="324"/>
      <c r="AP143" s="503"/>
      <c r="AQ143" s="487" t="str">
        <f t="shared" si="76"/>
        <v/>
      </c>
      <c r="AR143" s="113" t="str">
        <f t="shared" si="56"/>
        <v/>
      </c>
      <c r="AS143" s="113" t="str">
        <f t="shared" si="57"/>
        <v/>
      </c>
      <c r="AT143" s="113" t="str">
        <f t="shared" si="58"/>
        <v/>
      </c>
      <c r="AU143" s="113" t="str">
        <f t="shared" si="59"/>
        <v/>
      </c>
      <c r="AV143" s="159"/>
      <c r="AW143" s="157"/>
      <c r="AX143" s="157"/>
      <c r="AY143" s="157"/>
      <c r="AZ143" s="157"/>
      <c r="BA143" s="116" t="str">
        <f t="shared" si="60"/>
        <v/>
      </c>
      <c r="BB143" s="316"/>
      <c r="BC143" s="116" t="str">
        <f t="shared" si="61"/>
        <v/>
      </c>
      <c r="BD143" s="133" t="str">
        <f t="shared" si="62"/>
        <v/>
      </c>
      <c r="BE143" s="157"/>
      <c r="BF143" s="1180"/>
      <c r="BG143" s="1180"/>
      <c r="BH143" s="158"/>
      <c r="BI143" s="490"/>
      <c r="BJ143" s="514" t="str">
        <f t="shared" si="77"/>
        <v/>
      </c>
      <c r="BK143" s="789"/>
      <c r="BL143" s="116" t="str">
        <f t="shared" si="78"/>
        <v/>
      </c>
      <c r="BM143" s="144"/>
      <c r="BN143" s="144"/>
      <c r="BO143" s="144"/>
      <c r="BP143" s="790"/>
      <c r="BQ143" s="790"/>
      <c r="BR143" s="790"/>
      <c r="BS143" s="116" t="str">
        <f t="shared" si="63"/>
        <v/>
      </c>
      <c r="BT143" s="790"/>
      <c r="BU143" s="808" t="str">
        <f t="shared" si="64"/>
        <v/>
      </c>
      <c r="BV143" s="791"/>
      <c r="BW143" s="144"/>
      <c r="BX143" s="20"/>
      <c r="BY143" s="20"/>
      <c r="BZ143" s="20"/>
      <c r="CA143" s="792"/>
      <c r="CB143" s="1201"/>
      <c r="CC143" s="144"/>
      <c r="CD143" s="144"/>
      <c r="CE143" s="144"/>
      <c r="CF143" s="144"/>
      <c r="CG143" s="144"/>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144"/>
      <c r="DF143" s="144"/>
      <c r="DG143" s="144"/>
      <c r="DH143" s="144"/>
      <c r="DI143" s="144"/>
      <c r="DJ143" s="144"/>
      <c r="DK143" s="144"/>
      <c r="DL143" s="144"/>
      <c r="DM143" s="144"/>
      <c r="DN143" s="144"/>
      <c r="DO143" s="144"/>
      <c r="DP143" s="144"/>
      <c r="DQ143" s="144"/>
      <c r="DR143" s="144"/>
      <c r="DS143" s="144"/>
      <c r="DT143" s="144"/>
      <c r="DU143" s="144"/>
      <c r="DV143" s="144"/>
      <c r="DW143" s="144"/>
      <c r="DX143" s="144"/>
      <c r="DY143" s="144"/>
      <c r="DZ143" s="144"/>
      <c r="EA143" s="144"/>
      <c r="EB143" s="144"/>
      <c r="EC143" s="144"/>
      <c r="ED143" s="782" t="str">
        <f t="shared" si="79"/>
        <v/>
      </c>
      <c r="EE143" s="519"/>
      <c r="EF143" s="793"/>
      <c r="EG143" s="519"/>
      <c r="EH143" s="794"/>
      <c r="EI143" s="790"/>
      <c r="EJ143" s="794"/>
      <c r="EK143" s="794"/>
      <c r="EL143" s="790"/>
      <c r="EM143" s="790"/>
      <c r="EN143" s="790"/>
      <c r="EO143" s="112" t="str">
        <f t="shared" si="65"/>
        <v/>
      </c>
      <c r="EP143" s="790"/>
      <c r="EQ143" s="488" t="str">
        <f t="shared" si="66"/>
        <v/>
      </c>
      <c r="ER143" s="1100"/>
      <c r="ES143" s="1099" t="str">
        <f t="shared" si="80"/>
        <v/>
      </c>
      <c r="ET143" s="525"/>
      <c r="EU143" s="148"/>
      <c r="EV143" s="148"/>
      <c r="EW143" s="148"/>
      <c r="EX143" s="148"/>
      <c r="EY143" s="148"/>
      <c r="EZ143" s="148"/>
      <c r="FA143" s="148"/>
      <c r="FB143" s="148"/>
      <c r="FC143" s="148"/>
      <c r="FD143" s="148"/>
      <c r="FE143" s="148"/>
      <c r="FF143" s="148"/>
      <c r="FG143" s="148"/>
      <c r="FH143" s="148"/>
      <c r="FI143" s="528"/>
      <c r="FJ143" s="513" t="str">
        <f t="shared" si="67"/>
        <v/>
      </c>
      <c r="FK143" s="158"/>
      <c r="FL143" s="850"/>
      <c r="FM143" s="850"/>
      <c r="FN143" s="850"/>
      <c r="FO143" s="850"/>
      <c r="FP143" s="850"/>
      <c r="FQ143" s="850"/>
      <c r="FR143" s="157"/>
      <c r="FS143" s="143"/>
      <c r="FT143" s="143"/>
      <c r="FU143" s="847" t="str">
        <f t="shared" si="68"/>
        <v/>
      </c>
      <c r="FV143" s="555"/>
      <c r="FW143" s="523" t="str">
        <f>IF(Table1[[#This Row],[Nonfood Inhaltstoffe - Komponente]]="","",VLOOKUP(Table1[[#This Row],[Nonfood Inhaltstoffe - Komponente]],'Dropdown Auswahl'!BJ:BK,2,FALSE))</f>
        <v/>
      </c>
      <c r="FX143" s="1013"/>
      <c r="FY143" s="1011" t="str">
        <f t="shared" si="69"/>
        <v/>
      </c>
      <c r="FZ143" s="152"/>
      <c r="GA143" s="152"/>
      <c r="GB143" s="152"/>
      <c r="GC143" s="529" t="str">
        <f t="shared" si="70"/>
        <v/>
      </c>
      <c r="GG143" s="21"/>
      <c r="GH143" s="21"/>
      <c r="GI143" s="1019"/>
      <c r="GJ143" s="1016" t="str">
        <f>IF(Table1[[#This Row],[Global Trade Item Number (GTIN)]]="","",Table1[[#This Row],[Global Trade Item Number (GTIN)]])</f>
        <v/>
      </c>
      <c r="GK143" s="555" t="str">
        <f>IF(Table1[[#This Row],[WAWI-Nr./ Kreditoren-Nummer
(ASDV)]]&lt;&gt;"",Table1[[#This Row],[WAWI-Nr./ Kreditoren-Nummer
(ASDV)]],"")</f>
        <v/>
      </c>
      <c r="GL143" s="165"/>
      <c r="GM143" s="165"/>
      <c r="GN143" s="165"/>
      <c r="GO143" s="485"/>
      <c r="GP143" s="534"/>
      <c r="GQ143" s="533"/>
      <c r="GR143" s="486"/>
      <c r="GS143" s="486"/>
      <c r="GT143" s="486"/>
      <c r="GU143" s="486"/>
      <c r="GV143" s="486"/>
      <c r="GW143" s="542"/>
      <c r="GX143" s="538"/>
      <c r="GY143" s="144"/>
      <c r="GZ143" s="480"/>
      <c r="HA143" s="158"/>
      <c r="HB143" s="480"/>
      <c r="HC143" s="480"/>
      <c r="HD143" s="480"/>
      <c r="HE143" s="480"/>
      <c r="HF143" s="480"/>
      <c r="HG143" s="480"/>
      <c r="HH143" s="538"/>
      <c r="HI143" s="480"/>
      <c r="HJ143" s="480"/>
      <c r="HK143" s="480"/>
      <c r="HL143" s="480"/>
      <c r="HM143" s="480"/>
      <c r="HN143" s="480"/>
      <c r="HO143" s="480"/>
      <c r="HP143" s="480"/>
      <c r="HQ143" s="480"/>
      <c r="HR143" s="538"/>
      <c r="HS143" s="480"/>
      <c r="HT143" s="480"/>
      <c r="HU143" s="480"/>
      <c r="HV143" s="480"/>
      <c r="HW143" s="480"/>
      <c r="HX143" s="480"/>
      <c r="HY143" s="480"/>
      <c r="HZ143" s="480"/>
      <c r="IA143" s="480"/>
      <c r="IB143" s="538"/>
      <c r="IC143" s="480"/>
      <c r="ID143" s="480"/>
      <c r="IE143" s="480"/>
      <c r="IF143" s="480"/>
      <c r="IG143" s="480"/>
      <c r="IH143" s="480"/>
      <c r="II143" s="480"/>
      <c r="IJ143" s="480"/>
      <c r="IK143" s="480"/>
      <c r="IL143" s="480"/>
      <c r="IM143" s="538"/>
      <c r="IN143" s="480"/>
      <c r="IO143" s="480"/>
      <c r="IP143" s="480"/>
      <c r="IQ143" s="480"/>
      <c r="IR143" s="480"/>
      <c r="IS143" s="480"/>
      <c r="IT143" s="480"/>
      <c r="IU143" s="480"/>
      <c r="IV143" s="480"/>
      <c r="IW143" s="480"/>
      <c r="IX143" s="538"/>
      <c r="IY143" s="480"/>
      <c r="IZ143" s="480"/>
      <c r="JA143" s="480"/>
      <c r="JB143" s="480"/>
      <c r="JC143" s="480"/>
      <c r="JD143" s="480"/>
      <c r="JE143" s="480"/>
      <c r="JF143" s="480"/>
      <c r="JG143" s="480"/>
      <c r="JH143" s="480"/>
      <c r="JI143" s="538"/>
      <c r="JJ143" s="480"/>
      <c r="JK143" s="480"/>
      <c r="JL143" s="480"/>
      <c r="JM143" s="480"/>
      <c r="JN143" s="480"/>
      <c r="JO143" s="480"/>
      <c r="JP143" s="480"/>
      <c r="JQ143" s="480"/>
      <c r="JR143" s="480"/>
      <c r="JS143" s="590"/>
      <c r="JT143" s="538"/>
      <c r="JU143" s="480"/>
      <c r="JV143" s="480"/>
      <c r="JW143" s="480"/>
      <c r="JX143" s="480"/>
      <c r="JY143" s="480"/>
      <c r="JZ143" s="480"/>
      <c r="KA143" s="480"/>
      <c r="KB143" s="480"/>
      <c r="KC143" s="480"/>
      <c r="KD143" s="480"/>
      <c r="KE143" s="538"/>
      <c r="KF143" s="480"/>
      <c r="KG143" s="480"/>
      <c r="KH143" s="480"/>
      <c r="KI143" s="480"/>
      <c r="KJ143" s="480"/>
      <c r="KK143" s="480"/>
      <c r="KL143" s="480"/>
      <c r="KM143" s="480"/>
      <c r="KN143" s="480"/>
      <c r="KO143" s="480"/>
      <c r="KR143" s="568" t="str">
        <f>IF(Table1[[#This Row],[GTIN]]&lt;&gt;"",Table1[[#This Row],[GTIN]],"")</f>
        <v/>
      </c>
      <c r="KS143" s="569" t="str">
        <f>Table1[[#This Row],[Kreditor]]</f>
        <v/>
      </c>
      <c r="KT143" s="570" t="str">
        <f>IF(Table1[[#This Row],[Gültig ab (Datum)]]&lt;&gt;"",Table1[[#This Row],[Gültig ab (Datum)]],"")</f>
        <v/>
      </c>
      <c r="KU143" s="570"/>
      <c r="KV143" s="583" t="str">
        <f>IF(Table1[[#This Row],[Artikel verpackt? 
(X=Ja)]]="","",Table1[[#This Row],[Artikel verpackt? 
(X=Ja)]])</f>
        <v/>
      </c>
      <c r="KW143" s="571" t="str">
        <f>IF(Table1[[#This Row],[Verpackung recyclingfähig?
(X=Ja)]]="","",Table1[[#This Row],[Verpackung recyclingfähig?
(X=Ja)]])</f>
        <v/>
      </c>
      <c r="KX143" s="572"/>
      <c r="KY143" s="573"/>
      <c r="KZ143" s="574"/>
      <c r="LA143" s="574"/>
      <c r="LB143" s="574"/>
      <c r="LC143" s="574"/>
      <c r="LD143" s="574"/>
      <c r="LE143" s="574"/>
      <c r="LF143" s="575"/>
      <c r="LG143" s="576" t="str">
        <f>IF(Table1[[#This Row],[Hauptkörper - B1 - Art]]="","",VLOOKUP(Table1[[#This Row],[Hauptkörper - B1 - Art]],'DD FD'!B:C,2,FALSE))</f>
        <v/>
      </c>
      <c r="LH143" s="577" t="str">
        <f>IF(Table1[[#This Row],[Hauptkörper - B1 - Fraktion]]="","",VLOOKUP(Table1[[#This Row],[Hauptkörper - B1 - Fraktion]],'DD FD'!H:J,3,FALSE))</f>
        <v/>
      </c>
      <c r="LI143" s="574" t="str">
        <f>IF(Table1[[#This Row],[Hauptkörper - B1 - Gewicht
(in G)]]="","",Table1[[#This Row],[Hauptkörper - B1 - Gewicht
(in G)]])</f>
        <v/>
      </c>
      <c r="LJ143" s="574" t="str">
        <f>IF(Table1[[#This Row],[Hauptkörper - B1 - Lizenzierungs-pflichtig? (X=Ja)]]="","",Table1[[#This Row],[Hauptkörper - B1 - Lizenzierungs-pflichtig? (X=Ja)]])</f>
        <v/>
      </c>
      <c r="LK143" s="577" t="str">
        <f>IF(Table1[[#This Row],[Hauptkörper - B1 - Virgin Material]]="","",VLOOKUP(Table1[[#This Row],[Hauptkörper - B1 - Virgin Material]],'DD FD'!AJ:AK,2,FALSE))</f>
        <v/>
      </c>
      <c r="LL143" s="578" t="str">
        <f>IF(Table1[[#This Row],[Hauptkörper - B1 - Virgin Material Anteil (in %)]]="","",Table1[[#This Row],[Hauptkörper - B1 - Virgin Material Anteil (in %)]])</f>
        <v/>
      </c>
      <c r="LM143" s="577" t="str">
        <f>IF(Table1[[#This Row],[Hauptkörper - B1 - Recyceltes Material]]="","",VLOOKUP(Table1[[#This Row],[Hauptkörper - B1 - Recyceltes Material]],'DD FD'!AL:AM,2,FALSE))</f>
        <v/>
      </c>
      <c r="LN143" s="578" t="str">
        <f>IF(Table1[[#This Row],[Hauptkörper - B1 - Recyceltes Material Anteil (in %)]]="","",Table1[[#This Row],[Hauptkörper - B1 - Recyceltes Material Anteil (in %)]])</f>
        <v/>
      </c>
      <c r="LO143" s="579" t="str">
        <f>IF(Table1[[#This Row],[Hauptkörper - B1 - Beschichtung]]="","",VLOOKUP(Table1[[#This Row],[Hauptkörper - B1 - Beschichtung]],'DD FD'!AE:AF,2,FALSE))</f>
        <v/>
      </c>
      <c r="LP143" s="580" t="str">
        <f>IF(Table1[[#This Row],[Hauptkörper - B1 - Beschichtung Anteil (in %)]]="","",Table1[[#This Row],[Hauptkörper - B1 - Beschichtung Anteil (in %)]])</f>
        <v/>
      </c>
      <c r="LQ143" s="576" t="str">
        <f>IF(Table1[[#This Row],[Hauptkörper - B2 - Art]]="","",VLOOKUP(Table1[[#This Row],[Hauptkörper - B2 - Art]],'DD FD'!B:C,2,FALSE))</f>
        <v/>
      </c>
      <c r="LR143" s="577" t="str">
        <f>IF(Table1[[#This Row],[Hauptkörper - B2 - Fraktion]]="","",VLOOKUP(Table1[[#This Row],[Hauptkörper - B2 - Fraktion]],'DD FD'!H:J,3,FALSE))</f>
        <v/>
      </c>
      <c r="LS143" s="574" t="str">
        <f>IF(Table1[[#This Row],[Hauptkörper - B2 - Gewicht
(in G)]]="","",Table1[[#This Row],[Hauptkörper - B2 - Gewicht
(in G)]])</f>
        <v/>
      </c>
      <c r="LT143" s="574" t="str">
        <f>IF(Table1[[#This Row],[Hauptkörper - B2 - Lizenzierungs-pflichtig? (X=Ja)]]="","",Table1[[#This Row],[Hauptkörper - B2 - Lizenzierungs-pflichtig? (X=Ja)]])</f>
        <v/>
      </c>
      <c r="LU143" s="577" t="str">
        <f>IF(Table1[[#This Row],[Hauptkörper - B2 - Virgin Material]]="","",VLOOKUP(Table1[[#This Row],[Hauptkörper - B2 - Virgin Material]],'DD FD'!AJ:AK,2,FALSE))</f>
        <v/>
      </c>
      <c r="LV143" s="578" t="str">
        <f>IF(Table1[[#This Row],[Hauptkörper - B2 - Virgin Material Anteil (in %)]]="","",Table1[[#This Row],[Hauptkörper - B2 - Virgin Material Anteil (in %)]])</f>
        <v/>
      </c>
      <c r="LW143" s="577" t="str">
        <f>IF(Table1[[#This Row],[Hauptkörper - B2 - Recyceltes Material]]="","",VLOOKUP(Table1[[#This Row],[Hauptkörper - B2 - Recyceltes Material]],'DD FD'!AL:AM,2,FALSE))</f>
        <v/>
      </c>
      <c r="LX143" s="578" t="str">
        <f>IF(Table1[[#This Row],[Hauptkörper - B2 - Recyceltes Material Anteil (in %)]]="","",Table1[[#This Row],[Hauptkörper - B2 - Recyceltes Material Anteil (in %)]])</f>
        <v/>
      </c>
      <c r="LY143" s="577" t="str">
        <f>IF(Table1[[#This Row],[Hauptkörper - B2 - Beschichtung]]="","",VLOOKUP(Table1[[#This Row],[Hauptkörper - B2 - Beschichtung]],'DD FD'!AE:AF,2,FALSE))</f>
        <v/>
      </c>
      <c r="LZ143" s="580" t="str">
        <f>IF(Table1[[#This Row],[Hauptkörper - B2 - Beschichtung Anteil (in %)]]="","",Table1[[#This Row],[Hauptkörper - B2 - Beschichtung Anteil (in %)]])</f>
        <v/>
      </c>
      <c r="MA143" s="576" t="str">
        <f>IF(Table1[[#This Row],[Hauptkörper - B3 - Art]]="","",VLOOKUP(Table1[[#This Row],[Hauptkörper - B3 - Art]],'DD FD'!B:C,2,FALSE))</f>
        <v/>
      </c>
      <c r="MB143" s="577" t="str">
        <f>IF(Table1[[#This Row],[Hauptkörper - B3 - Fraktion]]="","",VLOOKUP(Table1[[#This Row],[Hauptkörper - B3 - Fraktion]],'DD FD'!H:J,3,FALSE))</f>
        <v/>
      </c>
      <c r="MC143" s="574" t="str">
        <f>IF(Table1[[#This Row],[Hauptkörper - B3 - Gewicht
(in G)]]="","",Table1[[#This Row],[Hauptkörper - B3 - Gewicht
(in G)]])</f>
        <v/>
      </c>
      <c r="MD143" s="574" t="str">
        <f>IF(Table1[[#This Row],[Hauptkörper - B3 - Lizenzierungs-pflichtig? (X=Ja)]]="","",Table1[[#This Row],[Hauptkörper - B3 - Lizenzierungs-pflichtig? (X=Ja)]])</f>
        <v/>
      </c>
      <c r="ME143" s="577" t="str">
        <f>IF(Table1[[#This Row],[Hauptkörper - B3 - Virgin Material]]="","",VLOOKUP(Table1[[#This Row],[Hauptkörper - B3 - Virgin Material]],'DD FD'!AJ:AK,2,FALSE))</f>
        <v/>
      </c>
      <c r="MF143" s="578" t="str">
        <f>IF(Table1[[#This Row],[Hauptkörper - B3 - Virgin Material Anteil (in %)]]="","",Table1[[#This Row],[Hauptkörper - B3 - Virgin Material Anteil (in %)]])</f>
        <v/>
      </c>
      <c r="MG143" s="577" t="str">
        <f>IF(Table1[[#This Row],[Hauptkörper - B3 - Recyceltes Material]]="","",VLOOKUP(Table1[[#This Row],[Hauptkörper - B3 - Recyceltes Material]],'DD FD'!AL:AM,2,FALSE))</f>
        <v/>
      </c>
      <c r="MH143" s="578" t="str">
        <f>IF(Table1[[#This Row],[Hauptkörper - B3 - Recyceltes Material Anteil (in %)]]="","",Table1[[#This Row],[Hauptkörper - B3 - Recyceltes Material Anteil (in %)]])</f>
        <v/>
      </c>
      <c r="MI143" s="577" t="str">
        <f>IF(Table1[[#This Row],[Hauptkörper - B3 - Beschichtung]]="","",VLOOKUP(Table1[[#This Row],[Hauptkörper - B3 - Beschichtung]],'DD FD'!AE:AF,2,FALSE))</f>
        <v/>
      </c>
      <c r="MJ143" s="580" t="str">
        <f>IF(Table1[[#This Row],[Hauptkörper - B3 - Beschichtung Anteil (in %)]]="","",Table1[[#This Row],[Hauptkörper - B3 - Beschichtung Anteil (in %)]])</f>
        <v/>
      </c>
      <c r="MK143" s="576" t="str">
        <f>IF(Table1[[#This Row],[Verschluss - B1 - Art]]="","",VLOOKUP(Table1[[#This Row],[Verschluss - B1 - Art]],'DD FD'!D:E,2,FALSE))</f>
        <v/>
      </c>
      <c r="ML143" s="577" t="str">
        <f>IF(Table1[[#This Row],[Verschluss - B1 - Fraktion]]="","",VLOOKUP(Table1[[#This Row],[Verschluss - B1 - Fraktion]],'DD FD'!H:J,3,FALSE))</f>
        <v/>
      </c>
      <c r="MM143" s="574" t="str">
        <f>IF(Table1[[#This Row],[Verschluss - B1 - Gewicht (in G)]]="","",Table1[[#This Row],[Verschluss - B1 - Gewicht (in G)]])</f>
        <v/>
      </c>
      <c r="MN143" s="574" t="str">
        <f>IF(Table1[[#This Row],[Verschluss - B1 - Lizenzierungs-pflichtig? (X=Ja)]]="","",Table1[[#This Row],[Verschluss - B1 - Lizenzierungs-pflichtig? (X=Ja)]])</f>
        <v/>
      </c>
      <c r="MO143" s="574" t="str">
        <f>IF(Table1[[#This Row],[Verschluss - B1 - Trennbar vom Hauptkörper? (X=Ja)]]="","",Table1[[#This Row],[Verschluss - B1 - Trennbar vom Hauptkörper? (X=Ja)]])</f>
        <v/>
      </c>
      <c r="MP143" s="577" t="str">
        <f>IF(Table1[[#This Row],[Verschluss - B1 - Virgin Material]]="","",VLOOKUP(Table1[[#This Row],[Verschluss - B1 - Virgin Material]],'DD FD'!AJ:AK,2,FALSE))</f>
        <v/>
      </c>
      <c r="MQ143" s="578" t="str">
        <f>IF(Table1[[#This Row],[Verschluss - B1 - Virgin Material Anteil (in %)]]="","",Table1[[#This Row],[Verschluss - B1 - Virgin Material Anteil (in %)]])</f>
        <v/>
      </c>
      <c r="MR143" s="577" t="str">
        <f>IF(Table1[[#This Row],[Verschluss - B1 - Recyceltes Material]]="","",VLOOKUP(Table1[[#This Row],[Verschluss - B1 - Recyceltes Material]],'DD FD'!AL:AM,2,FALSE))</f>
        <v/>
      </c>
      <c r="MS143" s="578" t="str">
        <f>IF(Table1[[#This Row],[Verschluss - B1 - Recyceltes Material Anteil (in %)]]="","",Table1[[#This Row],[Verschluss - B1 - Recyceltes Material Anteil (in %)]])</f>
        <v/>
      </c>
      <c r="MT143" s="577" t="str">
        <f>IF(Table1[[#This Row],[Verschluss - B1 - Beschichtung]]="","",VLOOKUP(Table1[[#This Row],[Verschluss - B1 - Beschichtung]],'DD FD'!AE:AF,2,FALSE))</f>
        <v/>
      </c>
      <c r="MU143" s="580" t="str">
        <f>IF(Table1[[#This Row],[Verschluss - B1 - Beschichtung Anteil (in %)]]="","",Table1[[#This Row],[Verschluss - B1 - Beschichtung Anteil (in %)]])</f>
        <v/>
      </c>
      <c r="MV143" s="576" t="str">
        <f>IF(Table1[[#This Row],[Verschluss - B2 - Art]]="","",VLOOKUP(Table1[[#This Row],[Verschluss - B2 - Art]],'DD FD'!D:E,2,FALSE))</f>
        <v/>
      </c>
      <c r="MW143" s="577" t="str">
        <f>IF(Table1[[#This Row],[Verschluss - B2 - Fraktion]]="","",VLOOKUP(Table1[[#This Row],[Verschluss - B2 - Fraktion]],'DD FD'!H:J,3,FALSE))</f>
        <v/>
      </c>
      <c r="MX143" s="574" t="str">
        <f>IF(Table1[[#This Row],[Verschluss - B2 - Gewicht (in G)]]="","",Table1[[#This Row],[Verschluss - B2 - Gewicht (in G)]])</f>
        <v/>
      </c>
      <c r="MY143" s="574" t="str">
        <f>IF(Table1[[#This Row],[Verschluss - B2 - Lizenzierungs-pflichtig? (X=Ja)]]="","",Table1[[#This Row],[Verschluss - B2 - Lizenzierungs-pflichtig? (X=Ja)]])</f>
        <v/>
      </c>
      <c r="MZ143" s="574" t="str">
        <f>IF(Table1[[#This Row],[Verschluss - B2 - Trennbar vom Hauptkörper? (X=Ja)]]="","",Table1[[#This Row],[Verschluss - B2 - Trennbar vom Hauptkörper? (X=Ja)]])</f>
        <v/>
      </c>
      <c r="NA143" s="577" t="str">
        <f>IF(Table1[[#This Row],[Verschluss - B2 - Virgin Material]]="","",VLOOKUP(Table1[[#This Row],[Verschluss - B2 - Virgin Material]],'DD FD'!AJ:AK,2,FALSE))</f>
        <v/>
      </c>
      <c r="NB143" s="578" t="str">
        <f>IF(Table1[[#This Row],[Verschluss - B2 - Virgin Material Anteil (in %)]]="","",Table1[[#This Row],[Verschluss - B2 - Virgin Material Anteil (in %)]])</f>
        <v/>
      </c>
      <c r="NC143" s="577" t="str">
        <f>IF(Table1[[#This Row],[Verschluss - B2 - Recyceltes Material]]="","",VLOOKUP(Table1[[#This Row],[Verschluss - B2 - Recyceltes Material]],'DD FD'!AL:AM,2,FALSE))</f>
        <v/>
      </c>
      <c r="ND143" s="578" t="str">
        <f>IF(Table1[[#This Row],[Verschluss - B2 - Recyceltes Material Anteil (in %)]]="","",Table1[[#This Row],[Verschluss - B2 - Recyceltes Material Anteil (in %)]])</f>
        <v/>
      </c>
      <c r="NE143" s="577" t="str">
        <f>IF(Table1[[#This Row],[Verschluss - B2 - Beschichtung]]="","",VLOOKUP(Table1[[#This Row],[Verschluss - B2 - Beschichtung]],'DD FD'!AE:AF,2,FALSE))</f>
        <v/>
      </c>
      <c r="NF143" s="580" t="str">
        <f>IF(Table1[[#This Row],[Verschluss - B2 - Beschichtung Anteil (in %)]]="","",Table1[[#This Row],[Verschluss - B2 - Beschichtung Anteil (in %)]])</f>
        <v/>
      </c>
      <c r="NG143" s="576" t="str">
        <f>IF(Table1[[#This Row],[Verschluss - B3 - Art]]="","",VLOOKUP(Table1[[#This Row],[Verschluss - B3 - Art]],'DD FD'!D:E,2,FALSE))</f>
        <v/>
      </c>
      <c r="NH143" s="577" t="str">
        <f>IF(Table1[[#This Row],[Verschluss - B3 - Fraktion]]="","",VLOOKUP(Table1[[#This Row],[Verschluss - B3 - Fraktion]],'DD FD'!H:J,3,FALSE))</f>
        <v/>
      </c>
      <c r="NI143" s="574" t="str">
        <f>IF(Table1[[#This Row],[Verschluss - B3 - Gewicht (in G)]]="","",Table1[[#This Row],[Verschluss - B3 - Gewicht (in G)]])</f>
        <v/>
      </c>
      <c r="NJ143" s="574" t="str">
        <f>IF(Table1[[#This Row],[Verschluss - B3 - Lizenzierungs-pflichtig? (X=Ja)]]="","",Table1[[#This Row],[Verschluss - B3 - Lizenzierungs-pflichtig? (X=Ja)]])</f>
        <v/>
      </c>
      <c r="NK143" s="574" t="str">
        <f>IF(Table1[[#This Row],[Verschluss - B3 - Trennbar vom Hauptkörper? (X=Ja)]]="","",Table1[[#This Row],[Verschluss - B3 - Trennbar vom Hauptkörper? (X=Ja)]])</f>
        <v/>
      </c>
      <c r="NL143" s="577" t="str">
        <f>IF(Table1[[#This Row],[Verschluss - B3 - Virgin Material]]="","",VLOOKUP(Table1[[#This Row],[Verschluss - B3 - Virgin Material]],'DD FD'!AJ:AK,2,FALSE))</f>
        <v/>
      </c>
      <c r="NM143" s="578" t="str">
        <f>IF(Table1[[#This Row],[Verschluss - B3 - Virgin Material Anteil (in %)]]="","",Table1[[#This Row],[Verschluss - B3 - Virgin Material Anteil (in %)]])</f>
        <v/>
      </c>
      <c r="NN143" s="577" t="str">
        <f>IF(Table1[[#This Row],[Verschluss - B3 - Recyceltes Material]]="","",VLOOKUP(Table1[[#This Row],[Verschluss - B3 - Recyceltes Material]],'DD FD'!AL:AM,2,FALSE))</f>
        <v/>
      </c>
      <c r="NO143" s="578" t="str">
        <f>IF(Table1[[#This Row],[Verschluss - B3 - Recyceltes Material Anteil (in %)]]="","",Table1[[#This Row],[Verschluss - B3 - Recyceltes Material Anteil (in %)]])</f>
        <v/>
      </c>
      <c r="NP143" s="577" t="str">
        <f>IF(Table1[[#This Row],[Verschluss - B3 - Beschichtung]]="","",VLOOKUP(Table1[[#This Row],[Verschluss - B3 - Beschichtung]],'DD FD'!AE:AF,2,FALSE))</f>
        <v/>
      </c>
      <c r="NQ143" s="580" t="str">
        <f>IF(Table1[[#This Row],[Verschluss - B3 - Beschichtung Anteil (in %)]]="","",Table1[[#This Row],[Verschluss - B3 - Beschichtung Anteil (in %)]])</f>
        <v/>
      </c>
      <c r="NR143" s="576" t="str">
        <f>IF(Table1[[#This Row],[Etikett - B1 - Art]]="","",VLOOKUP(Table1[[#This Row],[Etikett - B1 - Art]],'DD FD'!F:G,2,FALSE))</f>
        <v/>
      </c>
      <c r="NS143" s="577" t="str">
        <f>IF(Table1[[#This Row],[Etikett - B1 - Fraktion]]="","",VLOOKUP(Table1[[#This Row],[Etikett - B1 - Fraktion]],'DD FD'!H:J,3,FALSE))</f>
        <v/>
      </c>
      <c r="NT143" s="574" t="str">
        <f>IF(Table1[[#This Row],[Etikett - B1 - Gewicht (in G)]]="","",Table1[[#This Row],[Etikett - B1 - Gewicht (in G)]])</f>
        <v/>
      </c>
      <c r="NU143" s="574" t="str">
        <f>IF(Table1[[#This Row],[Etikett - B1 - Lizenzierungs-pflichtig? (X=Ja)]]="","",Table1[[#This Row],[Etikett - B1 - Lizenzierungs-pflichtig? (X=Ja)]])</f>
        <v/>
      </c>
      <c r="NV143" s="574" t="str">
        <f>IF(Table1[[#This Row],[Etikett - B1 - Trennbar vom Hauptkörper? (X=Ja)]]="","",Table1[[#This Row],[Etikett - B1 - Trennbar vom Hauptkörper? (X=Ja)]])</f>
        <v/>
      </c>
      <c r="NW143" s="577" t="str">
        <f>IF(Table1[[#This Row],[Etikett - B1 - Virgin Material]]="","",VLOOKUP(Table1[[#This Row],[Etikett - B1 - Virgin Material]],'DD FD'!AJ:AK,2,FALSE))</f>
        <v/>
      </c>
      <c r="NX143" s="578" t="str">
        <f>IF(Table1[[#This Row],[Etikett - B1 - Virgin Material Anteil (in %)]]="","",Table1[[#This Row],[Etikett - B1 - Virgin Material Anteil (in %)]])</f>
        <v/>
      </c>
      <c r="NY143" s="577" t="str">
        <f>IF(Table1[[#This Row],[Etikett - B1 - Recyceltes Material]]="","",VLOOKUP(Table1[[#This Row],[Etikett - B1 - Recyceltes Material]],'DD FD'!AL:AM,2,FALSE))</f>
        <v/>
      </c>
      <c r="NZ143" s="578" t="str">
        <f>IF(Table1[[#This Row],[Etikett - B1 - Recyceltes Material Anteil (in %)]]="","",Table1[[#This Row],[Etikett - B1 - Recyceltes Material Anteil (in %)]])</f>
        <v/>
      </c>
      <c r="OA143" s="577" t="str">
        <f>IF(Table1[[#This Row],[Etikett - B1 - Beschichtung]]="","",VLOOKUP(Table1[[#This Row],[Etikett - B1 - Beschichtung]],'DD FD'!AE:AF,2,FALSE))</f>
        <v/>
      </c>
      <c r="OB143" s="580" t="str">
        <f>IF(Table1[[#This Row],[Etikett - B1 - Beschichtung Anteil (in %)]]="","",Table1[[#This Row],[Etikett - B1 - Beschichtung Anteil (in %)]])</f>
        <v/>
      </c>
      <c r="OC143" s="576" t="str">
        <f>IF(Table1[[#This Row],[Etikett - B2 - Art]]="","",VLOOKUP(Table1[[#This Row],[Etikett - B2 - Art]],'DD FD'!F:G,2,FALSE))</f>
        <v/>
      </c>
      <c r="OD143" s="577" t="str">
        <f>IF(Table1[[#This Row],[Etikett - B2 - Fraktion]]="","",VLOOKUP(Table1[[#This Row],[Etikett - B2 - Fraktion]],'DD FD'!H:J,3,FALSE))</f>
        <v/>
      </c>
      <c r="OE143" s="574" t="str">
        <f>IF(Table1[[#This Row],[Etikett - B2 - Gewicht (in G)]]="","",Table1[[#This Row],[Etikett - B2 - Gewicht (in G)]])</f>
        <v/>
      </c>
      <c r="OF143" s="574" t="str">
        <f>IF(Table1[[#This Row],[Etikett - B2 - Lizenzierungs-pflichtig? (X=Ja)]]="","",Table1[[#This Row],[Etikett - B2 - Lizenzierungs-pflichtig? (X=Ja)]])</f>
        <v/>
      </c>
      <c r="OG143" s="574" t="str">
        <f>IF(Table1[[#This Row],[Etikett - B2 - Trennbar vom Hauptkörper? (X=Ja)]]="","",Table1[[#This Row],[Etikett - B2 - Trennbar vom Hauptkörper? (X=Ja)]])</f>
        <v/>
      </c>
      <c r="OH143" s="577" t="str">
        <f>IF(Table1[[#This Row],[Etikett - B2 - Virgin Material]]="","",VLOOKUP(Table1[[#This Row],[Etikett - B2 - Virgin Material]],'DD FD'!AJ:AK,2,FALSE))</f>
        <v/>
      </c>
      <c r="OI143" s="578" t="str">
        <f>IF(Table1[[#This Row],[Etikett - B2 - Virgin Material Anteil (in %)]]="","",Table1[[#This Row],[Etikett - B2 - Virgin Material Anteil (in %)]])</f>
        <v/>
      </c>
      <c r="OJ143" s="577" t="str">
        <f>IF(Table1[[#This Row],[Etikett - B2 - Recyceltes Material]]="","",VLOOKUP(Table1[[#This Row],[Etikett - B2 - Recyceltes Material]],'DD FD'!AL:AM,2,FALSE))</f>
        <v/>
      </c>
      <c r="OK143" s="578" t="str">
        <f>IF(Table1[[#This Row],[Etikett - B2 - Recyceltes Material Anteil (in %)]]="","",Table1[[#This Row],[Etikett - B2 - Recyceltes Material Anteil (in %)]])</f>
        <v/>
      </c>
      <c r="OL143" s="577" t="str">
        <f>IF(Table1[[#This Row],[Etikett - B2 - Beschichtung]]="","",VLOOKUP(Table1[[#This Row],[Etikett - B2 - Beschichtung]],'DD FD'!AE:AF,2,FALSE))</f>
        <v/>
      </c>
      <c r="OM143" s="580" t="str">
        <f>IF(Table1[[#This Row],[Etikett - B2 - Beschichtung Anteil (in %)]]="","",Table1[[#This Row],[Etikett - B2 - Beschichtung Anteil (in %)]])</f>
        <v/>
      </c>
      <c r="ON143" s="576" t="str">
        <f>IF(Table1[[#This Row],[Etikett - B3 - Art]]="","",VLOOKUP(Table1[[#This Row],[Etikett - B3 - Art]],'DD FD'!F:G,2,FALSE))</f>
        <v/>
      </c>
      <c r="OO143" s="577" t="str">
        <f>IF(Table1[[#This Row],[Etikett - B3 - Fraktion]]="","",VLOOKUP(Table1[[#This Row],[Etikett - B3 - Fraktion]],'DD FD'!H:J,3,FALSE))</f>
        <v/>
      </c>
      <c r="OP143" s="574" t="str">
        <f>IF(Table1[[#This Row],[Etikett - B3 - Gewicht (in G)]]="","",Table1[[#This Row],[Etikett - B3 - Gewicht (in G)]])</f>
        <v/>
      </c>
      <c r="OQ143" s="574" t="str">
        <f>IF(Table1[[#This Row],[Etikett - B3 - Lizenzierungs-pflichtig? (X=Ja)]]="","",Table1[[#This Row],[Etikett - B3 - Lizenzierungs-pflichtig? (X=Ja)]])</f>
        <v/>
      </c>
      <c r="OR143" s="574" t="str">
        <f>IF(Table1[[#This Row],[Etikett - B3 - Trennbar vom Hauptkörper? (X=Ja)]]="","",Table1[[#This Row],[Etikett - B3 - Trennbar vom Hauptkörper? (X=Ja)]])</f>
        <v/>
      </c>
      <c r="OS143" s="577" t="str">
        <f>IF(Table1[[#This Row],[Etikett - B3 - Virgin Material]]="","",VLOOKUP(Table1[[#This Row],[Etikett - B3 - Virgin Material]],'DD FD'!AJ:AK,2,FALSE))</f>
        <v/>
      </c>
      <c r="OT143" s="578" t="str">
        <f>IF(Table1[[#This Row],[Etikett - B3 - Virgin Material Anteil (in %)]]="","",Table1[[#This Row],[Etikett - B3 - Virgin Material Anteil (in %)]])</f>
        <v/>
      </c>
      <c r="OU143" s="577" t="str">
        <f>IF(Table1[[#This Row],[Etikett - B3 - Recyceltes Material]]="","",VLOOKUP(Table1[[#This Row],[Etikett - B3 - Recyceltes Material]],'DD FD'!AL:AM,2,FALSE))</f>
        <v/>
      </c>
      <c r="OV143" s="578" t="str">
        <f>IF(Table1[[#This Row],[Etikett - B3 - Recyceltes Material Anteil (in %)]]="","",Table1[[#This Row],[Etikett - B3 - Recyceltes Material Anteil (in %)]])</f>
        <v/>
      </c>
      <c r="OW143" s="577" t="str">
        <f>IF(Table1[[#This Row],[Etikett - B3 - Beschichtung]]="","",VLOOKUP(Table1[[#This Row],[Etikett - B3 - Beschichtung]],'DD FD'!AE:AF,2,FALSE))</f>
        <v/>
      </c>
      <c r="OX143" s="613" t="str">
        <f>IF(Table1[[#This Row],[Etikett - B3 - Beschichtung Anteil (in %)]]="","",Table1[[#This Row],[Etikett - B3 - Beschichtung Anteil (in %)]])</f>
        <v/>
      </c>
      <c r="OY143" s="618">
        <f>ROUNDUP(SUM(
IF(AND(LH143='DD FD'!$J$7,LJ143='DD FD'!$AI$3),LI143,0),
IF(AND(LR143='DD FD'!$J$7,LT143='DD FD'!$AI$3),LS143,0),
IF(AND(MB143='DD FD'!$J$7,MD143='DD FD'!$AI$3),MC143,0),
IF(AND(ML143='DD FD'!$J$7,MN143='DD FD'!$AI$3),MM143,0),
IF(AND(MW143='DD FD'!$J$7,MY143='DD FD'!$AI$3),MX143,0),
IF(AND(NH143='DD FD'!$J$7,NJ143='DD FD'!$AI$3),NI143,0),
IF(AND(NS143='DD FD'!$J$7,NU143='DD FD'!$AI$3),NT143,0),
IF(AND(OD143='DD FD'!$J$7,OF143='DD FD'!$AI$3),OE143,0),
IF(AND(OO143='DD FD'!$J$7,OQ143='DD FD'!$AI$3),OP143,0),
),2)</f>
        <v>0</v>
      </c>
      <c r="OZ143" s="617">
        <f>ROUNDUP(SUM(
IF(AND(LH143='DD FD'!$J$6,LJ143='DD FD'!$AI$3),LI143,0),
IF(AND(LR143='DD FD'!$J$6,LT143='DD FD'!$AI$3),LS143,0),
IF(AND(MB143='DD FD'!$J$6,MD143='DD FD'!$AI$3),MC143,0),
IF(AND(ML143='DD FD'!$J$6,MN143='DD FD'!$AI$3),MM143,0),
IF(AND(MW143='DD FD'!$J$6,MY143='DD FD'!$AI$3),MX143,0),
IF(AND(NH143='DD FD'!$J$6,NJ143='DD FD'!$AI$3),NI143,0),
IF(AND(NS143='DD FD'!$J$6,NU143='DD FD'!$AI$3),NT143,0),
IF(AND(OD143='DD FD'!$J$6,OF143='DD FD'!$AI$3),OE143,0),
IF(AND(OO143='DD FD'!$J$6,OQ143='DD FD'!$AI$3),OP143,0),
),2)</f>
        <v>0</v>
      </c>
      <c r="PA143" s="617">
        <f>ROUNDUP(SUM(
IF(AND(LH143='DD FD'!$J$10,LJ143='DD FD'!$AI$3),LI143,0),
IF(AND(LR143='DD FD'!$J$10,LT143='DD FD'!$AI$3),LS143,0),
IF(AND(MB143='DD FD'!$J$10,MD143='DD FD'!$AI$3),MC143,0),
IF(AND(ML143='DD FD'!$J$10,MN143='DD FD'!$AI$3),MM143,0),
IF(AND(MW143='DD FD'!$J$10,MY143='DD FD'!$AI$3),MX143,0),
IF(AND(NH143='DD FD'!$J$10,NJ143='DD FD'!$AI$3),NI143,0),
IF(AND(NS143='DD FD'!$J$10,NU143='DD FD'!$AI$3),NT143,0),
IF(AND(OD143='DD FD'!$J$10,OF143='DD FD'!$AI$3),OE143,0),
IF(AND(OO143='DD FD'!$J$10,OQ143='DD FD'!$AI$3),OP143,0),
),2)</f>
        <v>0</v>
      </c>
      <c r="PB143" s="617">
        <f>ROUNDUP(SUM(
IF(AND(LH143='DD FD'!$J$8,LJ143='DD FD'!$AI$3),LI143,0),
IF(AND(LR143='DD FD'!$J$8,LT143='DD FD'!$AI$3),LS143,0),
IF(AND(MB143='DD FD'!$J$8,MD143='DD FD'!$AI$3),MC143,0),
IF(AND(ML143='DD FD'!$J$8,MN143='DD FD'!$AI$3),MM143,0),
IF(AND(MW143='DD FD'!$J$8,MY143='DD FD'!$AI$3),MX143,0),
IF(AND(NH143='DD FD'!$J$8,NJ143='DD FD'!$AI$3),NI143,0),
IF(AND(NS143='DD FD'!$J$8,NU143='DD FD'!$AI$3),NT143,0),
IF(AND(OD143='DD FD'!$J$8,OF143='DD FD'!$AI$3),OE143,0),
IF(AND(OO143='DD FD'!$J$8,OQ143='DD FD'!$AI$3),OP143,0),
),2)</f>
        <v>0</v>
      </c>
      <c r="PC143" s="617">
        <f>ROUNDUP(SUM(
IF(AND(LH143='DD FD'!$J$5,LJ143='DD FD'!$AI$3),LI143,0),
IF(AND(LR143='DD FD'!$J$5,LT143='DD FD'!$AI$3),LS143,0),
IF(AND(MB143='DD FD'!$J$5,MD143='DD FD'!$AI$3),MC143,0),
IF(AND(ML143='DD FD'!$J$5,MN143='DD FD'!$AI$3),MM143,0),
IF(AND(MW143='DD FD'!$J$5,MY143='DD FD'!$AI$3),MX143,0),
IF(AND(NH143='DD FD'!$J$5,NJ143='DD FD'!$AI$3),NI143,0),
IF(AND(NS143='DD FD'!$J$5,NU143='DD FD'!$AI$3),NT143,0),
IF(AND(OD143='DD FD'!$J$5,OF143='DD FD'!$AI$3),OE143,0),
IF(AND(OO143='DD FD'!$J$5,OQ143='DD FD'!$AI$3),OP143,0),
),2)</f>
        <v>0</v>
      </c>
      <c r="PD143" s="617">
        <f>ROUNDUP(SUM(
IF(AND(LH143='DD FD'!$J$9,LJ143='DD FD'!$AI$3),LI143,0),
IF(AND(LR143='DD FD'!$J$9,LT143='DD FD'!$AI$3),LS143,0),
IF(AND(MB143='DD FD'!$J$9,MD143='DD FD'!$AI$3),MC143,0),
IF(AND(ML143='DD FD'!$J$9,MN143='DD FD'!$AI$3),MM143,0),
IF(AND(MW143='DD FD'!$J$9,MY143='DD FD'!$AI$3),MX143,0),
IF(AND(NH143='DD FD'!$J$9,NJ143='DD FD'!$AI$3),NI143,0),
IF(AND(NS143='DD FD'!$J$9,NU143='DD FD'!$AI$3),NT143,0),
IF(AND(OD143='DD FD'!$J$9,OF143='DD FD'!$AI$3),OE143,0),
IF(AND(OO143='DD FD'!$J$9,OQ143='DD FD'!$AI$3),OP143,0),
),2)</f>
        <v>0</v>
      </c>
      <c r="PE143" s="617">
        <f>ROUNDUP(SUM(
IF(AND(LH143='DD FD'!$J$4,LJ143='DD FD'!$AI$3),LI143,0),
IF(AND(LR143='DD FD'!$J$4,LT143='DD FD'!$AI$3),LS143,0),
IF(AND(MB143='DD FD'!$J$4,MD143='DD FD'!$AI$3),MC143,0),
IF(AND(ML143='DD FD'!$J$4,MN143='DD FD'!$AI$3),MM143,0),
IF(AND(MW143='DD FD'!$J$4,MY143='DD FD'!$AI$3),MX143,0),
IF(AND(NH143='DD FD'!$J$4,NJ143='DD FD'!$AI$3),NI143,0),
IF(AND(NS143='DD FD'!$J$4,NU143='DD FD'!$AI$3),NT143,0),
IF(AND(OD143='DD FD'!$J$4,OF143='DD FD'!$AI$3),OE143,0),
IF(AND(OO143='DD FD'!$J$4,OQ143='DD FD'!$AI$3),OP143,0),
),2)</f>
        <v>0</v>
      </c>
      <c r="PF143" s="619">
        <f>ROUNDUP(SUM(
IF(AND(LH143='DD FD'!$J$11,LJ143='DD FD'!$AI$3),LI143,0),
IF(AND(LR143='DD FD'!$J$11,LT143='DD FD'!$AI$3),LS143,0),
IF(AND(MB143='DD FD'!$J$11,MD143='DD FD'!$AI$3),MC143,0),
IF(AND(ML143='DD FD'!$J$11,MN143='DD FD'!$AI$3),MM143,0),
IF(AND(MW143='DD FD'!$J$11,MY143='DD FD'!$AI$3),MX143,0),
IF(AND(NH143='DD FD'!$J$11,NJ143='DD FD'!$AI$3),NI143,0),
IF(AND(NS143='DD FD'!$J$11,NU143='DD FD'!$AI$3),NT143,0),
IF(AND(OD143='DD FD'!$J$11,OF143='DD FD'!$AI$3),OE143,0),
IF(AND(OO143='DD FD'!$J$11,OQ143='DD FD'!$AI$3),OP143,0),
),2)</f>
        <v>0</v>
      </c>
    </row>
    <row r="144" spans="1:422">
      <c r="A144" s="806"/>
      <c r="B144" s="934"/>
      <c r="C144" s="247"/>
      <c r="D144" s="842"/>
      <c r="E144" s="247"/>
      <c r="F144" s="158"/>
      <c r="G144" s="710"/>
      <c r="H144" s="712"/>
      <c r="I144" s="936"/>
      <c r="J144" s="803"/>
      <c r="K144" s="150"/>
      <c r="L144" s="146" t="str">
        <f t="shared" si="54"/>
        <v/>
      </c>
      <c r="M144" s="501" t="str">
        <f t="shared" si="71"/>
        <v/>
      </c>
      <c r="N144" s="504"/>
      <c r="O144" s="113" t="str">
        <f t="shared" si="72"/>
        <v/>
      </c>
      <c r="P144" s="114" t="str">
        <f t="shared" si="55"/>
        <v/>
      </c>
      <c r="Q144" s="152"/>
      <c r="R144" s="152"/>
      <c r="S144" s="115" t="str">
        <f t="shared" si="73"/>
        <v/>
      </c>
      <c r="T144" s="159"/>
      <c r="U144" s="159"/>
      <c r="V144" s="157"/>
      <c r="W144" s="157"/>
      <c r="X144" s="157"/>
      <c r="Y144" s="772"/>
      <c r="Z144" s="158"/>
      <c r="AA144" s="144"/>
      <c r="AB144" s="112"/>
      <c r="AC144" s="153"/>
      <c r="AD144" s="153"/>
      <c r="AE144" s="153"/>
      <c r="AF144" s="153"/>
      <c r="AG144" s="153"/>
      <c r="AH144" s="153"/>
      <c r="AI144" s="152"/>
      <c r="AJ144" s="158"/>
      <c r="AK144" s="158"/>
      <c r="AL144" s="158"/>
      <c r="AM144" s="116" t="str">
        <f t="shared" si="74"/>
        <v/>
      </c>
      <c r="AN144" s="116" t="str">
        <f t="shared" si="75"/>
        <v/>
      </c>
      <c r="AO144" s="324"/>
      <c r="AP144" s="503"/>
      <c r="AQ144" s="487" t="str">
        <f t="shared" si="76"/>
        <v/>
      </c>
      <c r="AR144" s="113" t="str">
        <f t="shared" si="56"/>
        <v/>
      </c>
      <c r="AS144" s="113" t="str">
        <f t="shared" si="57"/>
        <v/>
      </c>
      <c r="AT144" s="113" t="str">
        <f t="shared" si="58"/>
        <v/>
      </c>
      <c r="AU144" s="113" t="str">
        <f t="shared" si="59"/>
        <v/>
      </c>
      <c r="AV144" s="159"/>
      <c r="AW144" s="157"/>
      <c r="AX144" s="157"/>
      <c r="AY144" s="157"/>
      <c r="AZ144" s="157"/>
      <c r="BA144" s="116" t="str">
        <f t="shared" si="60"/>
        <v/>
      </c>
      <c r="BB144" s="316"/>
      <c r="BC144" s="116" t="str">
        <f t="shared" si="61"/>
        <v/>
      </c>
      <c r="BD144" s="133" t="str">
        <f t="shared" si="62"/>
        <v/>
      </c>
      <c r="BE144" s="157"/>
      <c r="BF144" s="1180"/>
      <c r="BG144" s="1180"/>
      <c r="BH144" s="158"/>
      <c r="BI144" s="490"/>
      <c r="BJ144" s="514" t="str">
        <f t="shared" si="77"/>
        <v/>
      </c>
      <c r="BK144" s="789"/>
      <c r="BL144" s="116" t="str">
        <f t="shared" si="78"/>
        <v/>
      </c>
      <c r="BM144" s="144"/>
      <c r="BN144" s="144"/>
      <c r="BO144" s="144"/>
      <c r="BP144" s="790"/>
      <c r="BQ144" s="790"/>
      <c r="BR144" s="790"/>
      <c r="BS144" s="116" t="str">
        <f t="shared" si="63"/>
        <v/>
      </c>
      <c r="BT144" s="790"/>
      <c r="BU144" s="808" t="str">
        <f t="shared" si="64"/>
        <v/>
      </c>
      <c r="BV144" s="791"/>
      <c r="BW144" s="144"/>
      <c r="BX144" s="20"/>
      <c r="BY144" s="20"/>
      <c r="BZ144" s="20"/>
      <c r="CA144" s="792"/>
      <c r="CB144" s="1201"/>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44"/>
      <c r="DF144" s="144"/>
      <c r="DG144" s="144"/>
      <c r="DH144" s="144"/>
      <c r="DI144" s="144"/>
      <c r="DJ144" s="144"/>
      <c r="DK144" s="144"/>
      <c r="DL144" s="144"/>
      <c r="DM144" s="144"/>
      <c r="DN144" s="144"/>
      <c r="DO144" s="144"/>
      <c r="DP144" s="144"/>
      <c r="DQ144" s="144"/>
      <c r="DR144" s="144"/>
      <c r="DS144" s="144"/>
      <c r="DT144" s="144"/>
      <c r="DU144" s="144"/>
      <c r="DV144" s="144"/>
      <c r="DW144" s="144"/>
      <c r="DX144" s="144"/>
      <c r="DY144" s="144"/>
      <c r="DZ144" s="144"/>
      <c r="EA144" s="144"/>
      <c r="EB144" s="144"/>
      <c r="EC144" s="144"/>
      <c r="ED144" s="782" t="str">
        <f t="shared" si="79"/>
        <v/>
      </c>
      <c r="EE144" s="519"/>
      <c r="EF144" s="793"/>
      <c r="EG144" s="519"/>
      <c r="EH144" s="794"/>
      <c r="EI144" s="790"/>
      <c r="EJ144" s="794"/>
      <c r="EK144" s="794"/>
      <c r="EL144" s="790"/>
      <c r="EM144" s="790"/>
      <c r="EN144" s="790"/>
      <c r="EO144" s="112" t="str">
        <f t="shared" si="65"/>
        <v/>
      </c>
      <c r="EP144" s="790"/>
      <c r="EQ144" s="488" t="str">
        <f t="shared" si="66"/>
        <v/>
      </c>
      <c r="ER144" s="1100"/>
      <c r="ES144" s="1099" t="str">
        <f t="shared" si="80"/>
        <v/>
      </c>
      <c r="ET144" s="525"/>
      <c r="EU144" s="148"/>
      <c r="EV144" s="148"/>
      <c r="EW144" s="148"/>
      <c r="EX144" s="148"/>
      <c r="EY144" s="148"/>
      <c r="EZ144" s="148"/>
      <c r="FA144" s="148"/>
      <c r="FB144" s="148"/>
      <c r="FC144" s="148"/>
      <c r="FD144" s="148"/>
      <c r="FE144" s="148"/>
      <c r="FF144" s="148"/>
      <c r="FG144" s="148"/>
      <c r="FH144" s="148"/>
      <c r="FI144" s="528"/>
      <c r="FJ144" s="513" t="str">
        <f t="shared" si="67"/>
        <v/>
      </c>
      <c r="FK144" s="158"/>
      <c r="FL144" s="850"/>
      <c r="FM144" s="850"/>
      <c r="FN144" s="850"/>
      <c r="FO144" s="850"/>
      <c r="FP144" s="850"/>
      <c r="FQ144" s="850"/>
      <c r="FR144" s="157"/>
      <c r="FS144" s="143"/>
      <c r="FT144" s="143"/>
      <c r="FU144" s="847" t="str">
        <f t="shared" si="68"/>
        <v/>
      </c>
      <c r="FV144" s="555"/>
      <c r="FW144" s="523" t="str">
        <f>IF(Table1[[#This Row],[Nonfood Inhaltstoffe - Komponente]]="","",VLOOKUP(Table1[[#This Row],[Nonfood Inhaltstoffe - Komponente]],'Dropdown Auswahl'!BJ:BK,2,FALSE))</f>
        <v/>
      </c>
      <c r="FX144" s="1013"/>
      <c r="FY144" s="1011" t="str">
        <f t="shared" si="69"/>
        <v/>
      </c>
      <c r="FZ144" s="152"/>
      <c r="GA144" s="152"/>
      <c r="GB144" s="152"/>
      <c r="GC144" s="529" t="str">
        <f t="shared" si="70"/>
        <v/>
      </c>
      <c r="GG144" s="21"/>
      <c r="GH144" s="21"/>
      <c r="GI144" s="1019"/>
      <c r="GJ144" s="1016" t="str">
        <f>IF(Table1[[#This Row],[Global Trade Item Number (GTIN)]]="","",Table1[[#This Row],[Global Trade Item Number (GTIN)]])</f>
        <v/>
      </c>
      <c r="GK144" s="555" t="str">
        <f>IF(Table1[[#This Row],[WAWI-Nr./ Kreditoren-Nummer
(ASDV)]]&lt;&gt;"",Table1[[#This Row],[WAWI-Nr./ Kreditoren-Nummer
(ASDV)]],"")</f>
        <v/>
      </c>
      <c r="GL144" s="165"/>
      <c r="GM144" s="165"/>
      <c r="GN144" s="165"/>
      <c r="GO144" s="485"/>
      <c r="GP144" s="534"/>
      <c r="GQ144" s="533"/>
      <c r="GR144" s="486"/>
      <c r="GS144" s="486"/>
      <c r="GT144" s="486"/>
      <c r="GU144" s="486"/>
      <c r="GV144" s="486"/>
      <c r="GW144" s="542"/>
      <c r="GX144" s="538"/>
      <c r="GY144" s="144"/>
      <c r="GZ144" s="480"/>
      <c r="HA144" s="158"/>
      <c r="HB144" s="480"/>
      <c r="HC144" s="480"/>
      <c r="HD144" s="480"/>
      <c r="HE144" s="480"/>
      <c r="HF144" s="480"/>
      <c r="HG144" s="480"/>
      <c r="HH144" s="538"/>
      <c r="HI144" s="480"/>
      <c r="HJ144" s="480"/>
      <c r="HK144" s="480"/>
      <c r="HL144" s="480"/>
      <c r="HM144" s="480"/>
      <c r="HN144" s="480"/>
      <c r="HO144" s="480"/>
      <c r="HP144" s="480"/>
      <c r="HQ144" s="480"/>
      <c r="HR144" s="538"/>
      <c r="HS144" s="480"/>
      <c r="HT144" s="480"/>
      <c r="HU144" s="480"/>
      <c r="HV144" s="480"/>
      <c r="HW144" s="480"/>
      <c r="HX144" s="480"/>
      <c r="HY144" s="480"/>
      <c r="HZ144" s="480"/>
      <c r="IA144" s="480"/>
      <c r="IB144" s="538"/>
      <c r="IC144" s="480"/>
      <c r="ID144" s="480"/>
      <c r="IE144" s="480"/>
      <c r="IF144" s="480"/>
      <c r="IG144" s="480"/>
      <c r="IH144" s="480"/>
      <c r="II144" s="480"/>
      <c r="IJ144" s="480"/>
      <c r="IK144" s="480"/>
      <c r="IL144" s="480"/>
      <c r="IM144" s="538"/>
      <c r="IN144" s="480"/>
      <c r="IO144" s="480"/>
      <c r="IP144" s="480"/>
      <c r="IQ144" s="480"/>
      <c r="IR144" s="480"/>
      <c r="IS144" s="480"/>
      <c r="IT144" s="480"/>
      <c r="IU144" s="480"/>
      <c r="IV144" s="480"/>
      <c r="IW144" s="480"/>
      <c r="IX144" s="538"/>
      <c r="IY144" s="480"/>
      <c r="IZ144" s="480"/>
      <c r="JA144" s="480"/>
      <c r="JB144" s="480"/>
      <c r="JC144" s="480"/>
      <c r="JD144" s="480"/>
      <c r="JE144" s="480"/>
      <c r="JF144" s="480"/>
      <c r="JG144" s="480"/>
      <c r="JH144" s="480"/>
      <c r="JI144" s="538"/>
      <c r="JJ144" s="480"/>
      <c r="JK144" s="480"/>
      <c r="JL144" s="480"/>
      <c r="JM144" s="480"/>
      <c r="JN144" s="480"/>
      <c r="JO144" s="480"/>
      <c r="JP144" s="480"/>
      <c r="JQ144" s="480"/>
      <c r="JR144" s="480"/>
      <c r="JS144" s="590"/>
      <c r="JT144" s="538"/>
      <c r="JU144" s="480"/>
      <c r="JV144" s="480"/>
      <c r="JW144" s="480"/>
      <c r="JX144" s="480"/>
      <c r="JY144" s="480"/>
      <c r="JZ144" s="480"/>
      <c r="KA144" s="480"/>
      <c r="KB144" s="480"/>
      <c r="KC144" s="480"/>
      <c r="KD144" s="480"/>
      <c r="KE144" s="538"/>
      <c r="KF144" s="480"/>
      <c r="KG144" s="480"/>
      <c r="KH144" s="480"/>
      <c r="KI144" s="480"/>
      <c r="KJ144" s="480"/>
      <c r="KK144" s="480"/>
      <c r="KL144" s="480"/>
      <c r="KM144" s="480"/>
      <c r="KN144" s="480"/>
      <c r="KO144" s="480"/>
      <c r="KR144" s="568" t="str">
        <f>IF(Table1[[#This Row],[GTIN]]&lt;&gt;"",Table1[[#This Row],[GTIN]],"")</f>
        <v/>
      </c>
      <c r="KS144" s="569" t="str">
        <f>Table1[[#This Row],[Kreditor]]</f>
        <v/>
      </c>
      <c r="KT144" s="570" t="str">
        <f>IF(Table1[[#This Row],[Gültig ab (Datum)]]&lt;&gt;"",Table1[[#This Row],[Gültig ab (Datum)]],"")</f>
        <v/>
      </c>
      <c r="KU144" s="570"/>
      <c r="KV144" s="583" t="str">
        <f>IF(Table1[[#This Row],[Artikel verpackt? 
(X=Ja)]]="","",Table1[[#This Row],[Artikel verpackt? 
(X=Ja)]])</f>
        <v/>
      </c>
      <c r="KW144" s="571" t="str">
        <f>IF(Table1[[#This Row],[Verpackung recyclingfähig?
(X=Ja)]]="","",Table1[[#This Row],[Verpackung recyclingfähig?
(X=Ja)]])</f>
        <v/>
      </c>
      <c r="KX144" s="572"/>
      <c r="KY144" s="573"/>
      <c r="KZ144" s="574"/>
      <c r="LA144" s="574"/>
      <c r="LB144" s="574"/>
      <c r="LC144" s="574"/>
      <c r="LD144" s="574"/>
      <c r="LE144" s="574"/>
      <c r="LF144" s="575"/>
      <c r="LG144" s="576" t="str">
        <f>IF(Table1[[#This Row],[Hauptkörper - B1 - Art]]="","",VLOOKUP(Table1[[#This Row],[Hauptkörper - B1 - Art]],'DD FD'!B:C,2,FALSE))</f>
        <v/>
      </c>
      <c r="LH144" s="577" t="str">
        <f>IF(Table1[[#This Row],[Hauptkörper - B1 - Fraktion]]="","",VLOOKUP(Table1[[#This Row],[Hauptkörper - B1 - Fraktion]],'DD FD'!H:J,3,FALSE))</f>
        <v/>
      </c>
      <c r="LI144" s="574" t="str">
        <f>IF(Table1[[#This Row],[Hauptkörper - B1 - Gewicht
(in G)]]="","",Table1[[#This Row],[Hauptkörper - B1 - Gewicht
(in G)]])</f>
        <v/>
      </c>
      <c r="LJ144" s="574" t="str">
        <f>IF(Table1[[#This Row],[Hauptkörper - B1 - Lizenzierungs-pflichtig? (X=Ja)]]="","",Table1[[#This Row],[Hauptkörper - B1 - Lizenzierungs-pflichtig? (X=Ja)]])</f>
        <v/>
      </c>
      <c r="LK144" s="577" t="str">
        <f>IF(Table1[[#This Row],[Hauptkörper - B1 - Virgin Material]]="","",VLOOKUP(Table1[[#This Row],[Hauptkörper - B1 - Virgin Material]],'DD FD'!AJ:AK,2,FALSE))</f>
        <v/>
      </c>
      <c r="LL144" s="578" t="str">
        <f>IF(Table1[[#This Row],[Hauptkörper - B1 - Virgin Material Anteil (in %)]]="","",Table1[[#This Row],[Hauptkörper - B1 - Virgin Material Anteil (in %)]])</f>
        <v/>
      </c>
      <c r="LM144" s="577" t="str">
        <f>IF(Table1[[#This Row],[Hauptkörper - B1 - Recyceltes Material]]="","",VLOOKUP(Table1[[#This Row],[Hauptkörper - B1 - Recyceltes Material]],'DD FD'!AL:AM,2,FALSE))</f>
        <v/>
      </c>
      <c r="LN144" s="578" t="str">
        <f>IF(Table1[[#This Row],[Hauptkörper - B1 - Recyceltes Material Anteil (in %)]]="","",Table1[[#This Row],[Hauptkörper - B1 - Recyceltes Material Anteil (in %)]])</f>
        <v/>
      </c>
      <c r="LO144" s="579" t="str">
        <f>IF(Table1[[#This Row],[Hauptkörper - B1 - Beschichtung]]="","",VLOOKUP(Table1[[#This Row],[Hauptkörper - B1 - Beschichtung]],'DD FD'!AE:AF,2,FALSE))</f>
        <v/>
      </c>
      <c r="LP144" s="580" t="str">
        <f>IF(Table1[[#This Row],[Hauptkörper - B1 - Beschichtung Anteil (in %)]]="","",Table1[[#This Row],[Hauptkörper - B1 - Beschichtung Anteil (in %)]])</f>
        <v/>
      </c>
      <c r="LQ144" s="576" t="str">
        <f>IF(Table1[[#This Row],[Hauptkörper - B2 - Art]]="","",VLOOKUP(Table1[[#This Row],[Hauptkörper - B2 - Art]],'DD FD'!B:C,2,FALSE))</f>
        <v/>
      </c>
      <c r="LR144" s="577" t="str">
        <f>IF(Table1[[#This Row],[Hauptkörper - B2 - Fraktion]]="","",VLOOKUP(Table1[[#This Row],[Hauptkörper - B2 - Fraktion]],'DD FD'!H:J,3,FALSE))</f>
        <v/>
      </c>
      <c r="LS144" s="574" t="str">
        <f>IF(Table1[[#This Row],[Hauptkörper - B2 - Gewicht
(in G)]]="","",Table1[[#This Row],[Hauptkörper - B2 - Gewicht
(in G)]])</f>
        <v/>
      </c>
      <c r="LT144" s="574" t="str">
        <f>IF(Table1[[#This Row],[Hauptkörper - B2 - Lizenzierungs-pflichtig? (X=Ja)]]="","",Table1[[#This Row],[Hauptkörper - B2 - Lizenzierungs-pflichtig? (X=Ja)]])</f>
        <v/>
      </c>
      <c r="LU144" s="577" t="str">
        <f>IF(Table1[[#This Row],[Hauptkörper - B2 - Virgin Material]]="","",VLOOKUP(Table1[[#This Row],[Hauptkörper - B2 - Virgin Material]],'DD FD'!AJ:AK,2,FALSE))</f>
        <v/>
      </c>
      <c r="LV144" s="578" t="str">
        <f>IF(Table1[[#This Row],[Hauptkörper - B2 - Virgin Material Anteil (in %)]]="","",Table1[[#This Row],[Hauptkörper - B2 - Virgin Material Anteil (in %)]])</f>
        <v/>
      </c>
      <c r="LW144" s="577" t="str">
        <f>IF(Table1[[#This Row],[Hauptkörper - B2 - Recyceltes Material]]="","",VLOOKUP(Table1[[#This Row],[Hauptkörper - B2 - Recyceltes Material]],'DD FD'!AL:AM,2,FALSE))</f>
        <v/>
      </c>
      <c r="LX144" s="578" t="str">
        <f>IF(Table1[[#This Row],[Hauptkörper - B2 - Recyceltes Material Anteil (in %)]]="","",Table1[[#This Row],[Hauptkörper - B2 - Recyceltes Material Anteil (in %)]])</f>
        <v/>
      </c>
      <c r="LY144" s="577" t="str">
        <f>IF(Table1[[#This Row],[Hauptkörper - B2 - Beschichtung]]="","",VLOOKUP(Table1[[#This Row],[Hauptkörper - B2 - Beschichtung]],'DD FD'!AE:AF,2,FALSE))</f>
        <v/>
      </c>
      <c r="LZ144" s="580" t="str">
        <f>IF(Table1[[#This Row],[Hauptkörper - B2 - Beschichtung Anteil (in %)]]="","",Table1[[#This Row],[Hauptkörper - B2 - Beschichtung Anteil (in %)]])</f>
        <v/>
      </c>
      <c r="MA144" s="576" t="str">
        <f>IF(Table1[[#This Row],[Hauptkörper - B3 - Art]]="","",VLOOKUP(Table1[[#This Row],[Hauptkörper - B3 - Art]],'DD FD'!B:C,2,FALSE))</f>
        <v/>
      </c>
      <c r="MB144" s="577" t="str">
        <f>IF(Table1[[#This Row],[Hauptkörper - B3 - Fraktion]]="","",VLOOKUP(Table1[[#This Row],[Hauptkörper - B3 - Fraktion]],'DD FD'!H:J,3,FALSE))</f>
        <v/>
      </c>
      <c r="MC144" s="574" t="str">
        <f>IF(Table1[[#This Row],[Hauptkörper - B3 - Gewicht
(in G)]]="","",Table1[[#This Row],[Hauptkörper - B3 - Gewicht
(in G)]])</f>
        <v/>
      </c>
      <c r="MD144" s="574" t="str">
        <f>IF(Table1[[#This Row],[Hauptkörper - B3 - Lizenzierungs-pflichtig? (X=Ja)]]="","",Table1[[#This Row],[Hauptkörper - B3 - Lizenzierungs-pflichtig? (X=Ja)]])</f>
        <v/>
      </c>
      <c r="ME144" s="577" t="str">
        <f>IF(Table1[[#This Row],[Hauptkörper - B3 - Virgin Material]]="","",VLOOKUP(Table1[[#This Row],[Hauptkörper - B3 - Virgin Material]],'DD FD'!AJ:AK,2,FALSE))</f>
        <v/>
      </c>
      <c r="MF144" s="578" t="str">
        <f>IF(Table1[[#This Row],[Hauptkörper - B3 - Virgin Material Anteil (in %)]]="","",Table1[[#This Row],[Hauptkörper - B3 - Virgin Material Anteil (in %)]])</f>
        <v/>
      </c>
      <c r="MG144" s="577" t="str">
        <f>IF(Table1[[#This Row],[Hauptkörper - B3 - Recyceltes Material]]="","",VLOOKUP(Table1[[#This Row],[Hauptkörper - B3 - Recyceltes Material]],'DD FD'!AL:AM,2,FALSE))</f>
        <v/>
      </c>
      <c r="MH144" s="578" t="str">
        <f>IF(Table1[[#This Row],[Hauptkörper - B3 - Recyceltes Material Anteil (in %)]]="","",Table1[[#This Row],[Hauptkörper - B3 - Recyceltes Material Anteil (in %)]])</f>
        <v/>
      </c>
      <c r="MI144" s="577" t="str">
        <f>IF(Table1[[#This Row],[Hauptkörper - B3 - Beschichtung]]="","",VLOOKUP(Table1[[#This Row],[Hauptkörper - B3 - Beschichtung]],'DD FD'!AE:AF,2,FALSE))</f>
        <v/>
      </c>
      <c r="MJ144" s="580" t="str">
        <f>IF(Table1[[#This Row],[Hauptkörper - B3 - Beschichtung Anteil (in %)]]="","",Table1[[#This Row],[Hauptkörper - B3 - Beschichtung Anteil (in %)]])</f>
        <v/>
      </c>
      <c r="MK144" s="576" t="str">
        <f>IF(Table1[[#This Row],[Verschluss - B1 - Art]]="","",VLOOKUP(Table1[[#This Row],[Verschluss - B1 - Art]],'DD FD'!D:E,2,FALSE))</f>
        <v/>
      </c>
      <c r="ML144" s="577" t="str">
        <f>IF(Table1[[#This Row],[Verschluss - B1 - Fraktion]]="","",VLOOKUP(Table1[[#This Row],[Verschluss - B1 - Fraktion]],'DD FD'!H:J,3,FALSE))</f>
        <v/>
      </c>
      <c r="MM144" s="574" t="str">
        <f>IF(Table1[[#This Row],[Verschluss - B1 - Gewicht (in G)]]="","",Table1[[#This Row],[Verschluss - B1 - Gewicht (in G)]])</f>
        <v/>
      </c>
      <c r="MN144" s="574" t="str">
        <f>IF(Table1[[#This Row],[Verschluss - B1 - Lizenzierungs-pflichtig? (X=Ja)]]="","",Table1[[#This Row],[Verschluss - B1 - Lizenzierungs-pflichtig? (X=Ja)]])</f>
        <v/>
      </c>
      <c r="MO144" s="574" t="str">
        <f>IF(Table1[[#This Row],[Verschluss - B1 - Trennbar vom Hauptkörper? (X=Ja)]]="","",Table1[[#This Row],[Verschluss - B1 - Trennbar vom Hauptkörper? (X=Ja)]])</f>
        <v/>
      </c>
      <c r="MP144" s="577" t="str">
        <f>IF(Table1[[#This Row],[Verschluss - B1 - Virgin Material]]="","",VLOOKUP(Table1[[#This Row],[Verschluss - B1 - Virgin Material]],'DD FD'!AJ:AK,2,FALSE))</f>
        <v/>
      </c>
      <c r="MQ144" s="578" t="str">
        <f>IF(Table1[[#This Row],[Verschluss - B1 - Virgin Material Anteil (in %)]]="","",Table1[[#This Row],[Verschluss - B1 - Virgin Material Anteil (in %)]])</f>
        <v/>
      </c>
      <c r="MR144" s="577" t="str">
        <f>IF(Table1[[#This Row],[Verschluss - B1 - Recyceltes Material]]="","",VLOOKUP(Table1[[#This Row],[Verschluss - B1 - Recyceltes Material]],'DD FD'!AL:AM,2,FALSE))</f>
        <v/>
      </c>
      <c r="MS144" s="578" t="str">
        <f>IF(Table1[[#This Row],[Verschluss - B1 - Recyceltes Material Anteil (in %)]]="","",Table1[[#This Row],[Verschluss - B1 - Recyceltes Material Anteil (in %)]])</f>
        <v/>
      </c>
      <c r="MT144" s="577" t="str">
        <f>IF(Table1[[#This Row],[Verschluss - B1 - Beschichtung]]="","",VLOOKUP(Table1[[#This Row],[Verschluss - B1 - Beschichtung]],'DD FD'!AE:AF,2,FALSE))</f>
        <v/>
      </c>
      <c r="MU144" s="580" t="str">
        <f>IF(Table1[[#This Row],[Verschluss - B1 - Beschichtung Anteil (in %)]]="","",Table1[[#This Row],[Verschluss - B1 - Beschichtung Anteil (in %)]])</f>
        <v/>
      </c>
      <c r="MV144" s="576" t="str">
        <f>IF(Table1[[#This Row],[Verschluss - B2 - Art]]="","",VLOOKUP(Table1[[#This Row],[Verschluss - B2 - Art]],'DD FD'!D:E,2,FALSE))</f>
        <v/>
      </c>
      <c r="MW144" s="577" t="str">
        <f>IF(Table1[[#This Row],[Verschluss - B2 - Fraktion]]="","",VLOOKUP(Table1[[#This Row],[Verschluss - B2 - Fraktion]],'DD FD'!H:J,3,FALSE))</f>
        <v/>
      </c>
      <c r="MX144" s="574" t="str">
        <f>IF(Table1[[#This Row],[Verschluss - B2 - Gewicht (in G)]]="","",Table1[[#This Row],[Verschluss - B2 - Gewicht (in G)]])</f>
        <v/>
      </c>
      <c r="MY144" s="574" t="str">
        <f>IF(Table1[[#This Row],[Verschluss - B2 - Lizenzierungs-pflichtig? (X=Ja)]]="","",Table1[[#This Row],[Verschluss - B2 - Lizenzierungs-pflichtig? (X=Ja)]])</f>
        <v/>
      </c>
      <c r="MZ144" s="574" t="str">
        <f>IF(Table1[[#This Row],[Verschluss - B2 - Trennbar vom Hauptkörper? (X=Ja)]]="","",Table1[[#This Row],[Verschluss - B2 - Trennbar vom Hauptkörper? (X=Ja)]])</f>
        <v/>
      </c>
      <c r="NA144" s="577" t="str">
        <f>IF(Table1[[#This Row],[Verschluss - B2 - Virgin Material]]="","",VLOOKUP(Table1[[#This Row],[Verschluss - B2 - Virgin Material]],'DD FD'!AJ:AK,2,FALSE))</f>
        <v/>
      </c>
      <c r="NB144" s="578" t="str">
        <f>IF(Table1[[#This Row],[Verschluss - B2 - Virgin Material Anteil (in %)]]="","",Table1[[#This Row],[Verschluss - B2 - Virgin Material Anteil (in %)]])</f>
        <v/>
      </c>
      <c r="NC144" s="577" t="str">
        <f>IF(Table1[[#This Row],[Verschluss - B2 - Recyceltes Material]]="","",VLOOKUP(Table1[[#This Row],[Verschluss - B2 - Recyceltes Material]],'DD FD'!AL:AM,2,FALSE))</f>
        <v/>
      </c>
      <c r="ND144" s="578" t="str">
        <f>IF(Table1[[#This Row],[Verschluss - B2 - Recyceltes Material Anteil (in %)]]="","",Table1[[#This Row],[Verschluss - B2 - Recyceltes Material Anteil (in %)]])</f>
        <v/>
      </c>
      <c r="NE144" s="577" t="str">
        <f>IF(Table1[[#This Row],[Verschluss - B2 - Beschichtung]]="","",VLOOKUP(Table1[[#This Row],[Verschluss - B2 - Beschichtung]],'DD FD'!AE:AF,2,FALSE))</f>
        <v/>
      </c>
      <c r="NF144" s="580" t="str">
        <f>IF(Table1[[#This Row],[Verschluss - B2 - Beschichtung Anteil (in %)]]="","",Table1[[#This Row],[Verschluss - B2 - Beschichtung Anteil (in %)]])</f>
        <v/>
      </c>
      <c r="NG144" s="576" t="str">
        <f>IF(Table1[[#This Row],[Verschluss - B3 - Art]]="","",VLOOKUP(Table1[[#This Row],[Verschluss - B3 - Art]],'DD FD'!D:E,2,FALSE))</f>
        <v/>
      </c>
      <c r="NH144" s="577" t="str">
        <f>IF(Table1[[#This Row],[Verschluss - B3 - Fraktion]]="","",VLOOKUP(Table1[[#This Row],[Verschluss - B3 - Fraktion]],'DD FD'!H:J,3,FALSE))</f>
        <v/>
      </c>
      <c r="NI144" s="574" t="str">
        <f>IF(Table1[[#This Row],[Verschluss - B3 - Gewicht (in G)]]="","",Table1[[#This Row],[Verschluss - B3 - Gewicht (in G)]])</f>
        <v/>
      </c>
      <c r="NJ144" s="574" t="str">
        <f>IF(Table1[[#This Row],[Verschluss - B3 - Lizenzierungs-pflichtig? (X=Ja)]]="","",Table1[[#This Row],[Verschluss - B3 - Lizenzierungs-pflichtig? (X=Ja)]])</f>
        <v/>
      </c>
      <c r="NK144" s="574" t="str">
        <f>IF(Table1[[#This Row],[Verschluss - B3 - Trennbar vom Hauptkörper? (X=Ja)]]="","",Table1[[#This Row],[Verschluss - B3 - Trennbar vom Hauptkörper? (X=Ja)]])</f>
        <v/>
      </c>
      <c r="NL144" s="577" t="str">
        <f>IF(Table1[[#This Row],[Verschluss - B3 - Virgin Material]]="","",VLOOKUP(Table1[[#This Row],[Verschluss - B3 - Virgin Material]],'DD FD'!AJ:AK,2,FALSE))</f>
        <v/>
      </c>
      <c r="NM144" s="578" t="str">
        <f>IF(Table1[[#This Row],[Verschluss - B3 - Virgin Material Anteil (in %)]]="","",Table1[[#This Row],[Verschluss - B3 - Virgin Material Anteil (in %)]])</f>
        <v/>
      </c>
      <c r="NN144" s="577" t="str">
        <f>IF(Table1[[#This Row],[Verschluss - B3 - Recyceltes Material]]="","",VLOOKUP(Table1[[#This Row],[Verschluss - B3 - Recyceltes Material]],'DD FD'!AL:AM,2,FALSE))</f>
        <v/>
      </c>
      <c r="NO144" s="578" t="str">
        <f>IF(Table1[[#This Row],[Verschluss - B3 - Recyceltes Material Anteil (in %)]]="","",Table1[[#This Row],[Verschluss - B3 - Recyceltes Material Anteil (in %)]])</f>
        <v/>
      </c>
      <c r="NP144" s="577" t="str">
        <f>IF(Table1[[#This Row],[Verschluss - B3 - Beschichtung]]="","",VLOOKUP(Table1[[#This Row],[Verschluss - B3 - Beschichtung]],'DD FD'!AE:AF,2,FALSE))</f>
        <v/>
      </c>
      <c r="NQ144" s="580" t="str">
        <f>IF(Table1[[#This Row],[Verschluss - B3 - Beschichtung Anteil (in %)]]="","",Table1[[#This Row],[Verschluss - B3 - Beschichtung Anteil (in %)]])</f>
        <v/>
      </c>
      <c r="NR144" s="576" t="str">
        <f>IF(Table1[[#This Row],[Etikett - B1 - Art]]="","",VLOOKUP(Table1[[#This Row],[Etikett - B1 - Art]],'DD FD'!F:G,2,FALSE))</f>
        <v/>
      </c>
      <c r="NS144" s="577" t="str">
        <f>IF(Table1[[#This Row],[Etikett - B1 - Fraktion]]="","",VLOOKUP(Table1[[#This Row],[Etikett - B1 - Fraktion]],'DD FD'!H:J,3,FALSE))</f>
        <v/>
      </c>
      <c r="NT144" s="574" t="str">
        <f>IF(Table1[[#This Row],[Etikett - B1 - Gewicht (in G)]]="","",Table1[[#This Row],[Etikett - B1 - Gewicht (in G)]])</f>
        <v/>
      </c>
      <c r="NU144" s="574" t="str">
        <f>IF(Table1[[#This Row],[Etikett - B1 - Lizenzierungs-pflichtig? (X=Ja)]]="","",Table1[[#This Row],[Etikett - B1 - Lizenzierungs-pflichtig? (X=Ja)]])</f>
        <v/>
      </c>
      <c r="NV144" s="574" t="str">
        <f>IF(Table1[[#This Row],[Etikett - B1 - Trennbar vom Hauptkörper? (X=Ja)]]="","",Table1[[#This Row],[Etikett - B1 - Trennbar vom Hauptkörper? (X=Ja)]])</f>
        <v/>
      </c>
      <c r="NW144" s="577" t="str">
        <f>IF(Table1[[#This Row],[Etikett - B1 - Virgin Material]]="","",VLOOKUP(Table1[[#This Row],[Etikett - B1 - Virgin Material]],'DD FD'!AJ:AK,2,FALSE))</f>
        <v/>
      </c>
      <c r="NX144" s="578" t="str">
        <f>IF(Table1[[#This Row],[Etikett - B1 - Virgin Material Anteil (in %)]]="","",Table1[[#This Row],[Etikett - B1 - Virgin Material Anteil (in %)]])</f>
        <v/>
      </c>
      <c r="NY144" s="577" t="str">
        <f>IF(Table1[[#This Row],[Etikett - B1 - Recyceltes Material]]="","",VLOOKUP(Table1[[#This Row],[Etikett - B1 - Recyceltes Material]],'DD FD'!AL:AM,2,FALSE))</f>
        <v/>
      </c>
      <c r="NZ144" s="578" t="str">
        <f>IF(Table1[[#This Row],[Etikett - B1 - Recyceltes Material Anteil (in %)]]="","",Table1[[#This Row],[Etikett - B1 - Recyceltes Material Anteil (in %)]])</f>
        <v/>
      </c>
      <c r="OA144" s="577" t="str">
        <f>IF(Table1[[#This Row],[Etikett - B1 - Beschichtung]]="","",VLOOKUP(Table1[[#This Row],[Etikett - B1 - Beschichtung]],'DD FD'!AE:AF,2,FALSE))</f>
        <v/>
      </c>
      <c r="OB144" s="580" t="str">
        <f>IF(Table1[[#This Row],[Etikett - B1 - Beschichtung Anteil (in %)]]="","",Table1[[#This Row],[Etikett - B1 - Beschichtung Anteil (in %)]])</f>
        <v/>
      </c>
      <c r="OC144" s="576" t="str">
        <f>IF(Table1[[#This Row],[Etikett - B2 - Art]]="","",VLOOKUP(Table1[[#This Row],[Etikett - B2 - Art]],'DD FD'!F:G,2,FALSE))</f>
        <v/>
      </c>
      <c r="OD144" s="577" t="str">
        <f>IF(Table1[[#This Row],[Etikett - B2 - Fraktion]]="","",VLOOKUP(Table1[[#This Row],[Etikett - B2 - Fraktion]],'DD FD'!H:J,3,FALSE))</f>
        <v/>
      </c>
      <c r="OE144" s="574" t="str">
        <f>IF(Table1[[#This Row],[Etikett - B2 - Gewicht (in G)]]="","",Table1[[#This Row],[Etikett - B2 - Gewicht (in G)]])</f>
        <v/>
      </c>
      <c r="OF144" s="574" t="str">
        <f>IF(Table1[[#This Row],[Etikett - B2 - Lizenzierungs-pflichtig? (X=Ja)]]="","",Table1[[#This Row],[Etikett - B2 - Lizenzierungs-pflichtig? (X=Ja)]])</f>
        <v/>
      </c>
      <c r="OG144" s="574" t="str">
        <f>IF(Table1[[#This Row],[Etikett - B2 - Trennbar vom Hauptkörper? (X=Ja)]]="","",Table1[[#This Row],[Etikett - B2 - Trennbar vom Hauptkörper? (X=Ja)]])</f>
        <v/>
      </c>
      <c r="OH144" s="577" t="str">
        <f>IF(Table1[[#This Row],[Etikett - B2 - Virgin Material]]="","",VLOOKUP(Table1[[#This Row],[Etikett - B2 - Virgin Material]],'DD FD'!AJ:AK,2,FALSE))</f>
        <v/>
      </c>
      <c r="OI144" s="578" t="str">
        <f>IF(Table1[[#This Row],[Etikett - B2 - Virgin Material Anteil (in %)]]="","",Table1[[#This Row],[Etikett - B2 - Virgin Material Anteil (in %)]])</f>
        <v/>
      </c>
      <c r="OJ144" s="577" t="str">
        <f>IF(Table1[[#This Row],[Etikett - B2 - Recyceltes Material]]="","",VLOOKUP(Table1[[#This Row],[Etikett - B2 - Recyceltes Material]],'DD FD'!AL:AM,2,FALSE))</f>
        <v/>
      </c>
      <c r="OK144" s="578" t="str">
        <f>IF(Table1[[#This Row],[Etikett - B2 - Recyceltes Material Anteil (in %)]]="","",Table1[[#This Row],[Etikett - B2 - Recyceltes Material Anteil (in %)]])</f>
        <v/>
      </c>
      <c r="OL144" s="577" t="str">
        <f>IF(Table1[[#This Row],[Etikett - B2 - Beschichtung]]="","",VLOOKUP(Table1[[#This Row],[Etikett - B2 - Beschichtung]],'DD FD'!AE:AF,2,FALSE))</f>
        <v/>
      </c>
      <c r="OM144" s="580" t="str">
        <f>IF(Table1[[#This Row],[Etikett - B2 - Beschichtung Anteil (in %)]]="","",Table1[[#This Row],[Etikett - B2 - Beschichtung Anteil (in %)]])</f>
        <v/>
      </c>
      <c r="ON144" s="576" t="str">
        <f>IF(Table1[[#This Row],[Etikett - B3 - Art]]="","",VLOOKUP(Table1[[#This Row],[Etikett - B3 - Art]],'DD FD'!F:G,2,FALSE))</f>
        <v/>
      </c>
      <c r="OO144" s="577" t="str">
        <f>IF(Table1[[#This Row],[Etikett - B3 - Fraktion]]="","",VLOOKUP(Table1[[#This Row],[Etikett - B3 - Fraktion]],'DD FD'!H:J,3,FALSE))</f>
        <v/>
      </c>
      <c r="OP144" s="574" t="str">
        <f>IF(Table1[[#This Row],[Etikett - B3 - Gewicht (in G)]]="","",Table1[[#This Row],[Etikett - B3 - Gewicht (in G)]])</f>
        <v/>
      </c>
      <c r="OQ144" s="574" t="str">
        <f>IF(Table1[[#This Row],[Etikett - B3 - Lizenzierungs-pflichtig? (X=Ja)]]="","",Table1[[#This Row],[Etikett - B3 - Lizenzierungs-pflichtig? (X=Ja)]])</f>
        <v/>
      </c>
      <c r="OR144" s="574" t="str">
        <f>IF(Table1[[#This Row],[Etikett - B3 - Trennbar vom Hauptkörper? (X=Ja)]]="","",Table1[[#This Row],[Etikett - B3 - Trennbar vom Hauptkörper? (X=Ja)]])</f>
        <v/>
      </c>
      <c r="OS144" s="577" t="str">
        <f>IF(Table1[[#This Row],[Etikett - B3 - Virgin Material]]="","",VLOOKUP(Table1[[#This Row],[Etikett - B3 - Virgin Material]],'DD FD'!AJ:AK,2,FALSE))</f>
        <v/>
      </c>
      <c r="OT144" s="578" t="str">
        <f>IF(Table1[[#This Row],[Etikett - B3 - Virgin Material Anteil (in %)]]="","",Table1[[#This Row],[Etikett - B3 - Virgin Material Anteil (in %)]])</f>
        <v/>
      </c>
      <c r="OU144" s="577" t="str">
        <f>IF(Table1[[#This Row],[Etikett - B3 - Recyceltes Material]]="","",VLOOKUP(Table1[[#This Row],[Etikett - B3 - Recyceltes Material]],'DD FD'!AL:AM,2,FALSE))</f>
        <v/>
      </c>
      <c r="OV144" s="578" t="str">
        <f>IF(Table1[[#This Row],[Etikett - B3 - Recyceltes Material Anteil (in %)]]="","",Table1[[#This Row],[Etikett - B3 - Recyceltes Material Anteil (in %)]])</f>
        <v/>
      </c>
      <c r="OW144" s="577" t="str">
        <f>IF(Table1[[#This Row],[Etikett - B3 - Beschichtung]]="","",VLOOKUP(Table1[[#This Row],[Etikett - B3 - Beschichtung]],'DD FD'!AE:AF,2,FALSE))</f>
        <v/>
      </c>
      <c r="OX144" s="613" t="str">
        <f>IF(Table1[[#This Row],[Etikett - B3 - Beschichtung Anteil (in %)]]="","",Table1[[#This Row],[Etikett - B3 - Beschichtung Anteil (in %)]])</f>
        <v/>
      </c>
      <c r="OY144" s="618">
        <f>ROUNDUP(SUM(
IF(AND(LH144='DD FD'!$J$7,LJ144='DD FD'!$AI$3),LI144,0),
IF(AND(LR144='DD FD'!$J$7,LT144='DD FD'!$AI$3),LS144,0),
IF(AND(MB144='DD FD'!$J$7,MD144='DD FD'!$AI$3),MC144,0),
IF(AND(ML144='DD FD'!$J$7,MN144='DD FD'!$AI$3),MM144,0),
IF(AND(MW144='DD FD'!$J$7,MY144='DD FD'!$AI$3),MX144,0),
IF(AND(NH144='DD FD'!$J$7,NJ144='DD FD'!$AI$3),NI144,0),
IF(AND(NS144='DD FD'!$J$7,NU144='DD FD'!$AI$3),NT144,0),
IF(AND(OD144='DD FD'!$J$7,OF144='DD FD'!$AI$3),OE144,0),
IF(AND(OO144='DD FD'!$J$7,OQ144='DD FD'!$AI$3),OP144,0),
),2)</f>
        <v>0</v>
      </c>
      <c r="OZ144" s="617">
        <f>ROUNDUP(SUM(
IF(AND(LH144='DD FD'!$J$6,LJ144='DD FD'!$AI$3),LI144,0),
IF(AND(LR144='DD FD'!$J$6,LT144='DD FD'!$AI$3),LS144,0),
IF(AND(MB144='DD FD'!$J$6,MD144='DD FD'!$AI$3),MC144,0),
IF(AND(ML144='DD FD'!$J$6,MN144='DD FD'!$AI$3),MM144,0),
IF(AND(MW144='DD FD'!$J$6,MY144='DD FD'!$AI$3),MX144,0),
IF(AND(NH144='DD FD'!$J$6,NJ144='DD FD'!$AI$3),NI144,0),
IF(AND(NS144='DD FD'!$J$6,NU144='DD FD'!$AI$3),NT144,0),
IF(AND(OD144='DD FD'!$J$6,OF144='DD FD'!$AI$3),OE144,0),
IF(AND(OO144='DD FD'!$J$6,OQ144='DD FD'!$AI$3),OP144,0),
),2)</f>
        <v>0</v>
      </c>
      <c r="PA144" s="617">
        <f>ROUNDUP(SUM(
IF(AND(LH144='DD FD'!$J$10,LJ144='DD FD'!$AI$3),LI144,0),
IF(AND(LR144='DD FD'!$J$10,LT144='DD FD'!$AI$3),LS144,0),
IF(AND(MB144='DD FD'!$J$10,MD144='DD FD'!$AI$3),MC144,0),
IF(AND(ML144='DD FD'!$J$10,MN144='DD FD'!$AI$3),MM144,0),
IF(AND(MW144='DD FD'!$J$10,MY144='DD FD'!$AI$3),MX144,0),
IF(AND(NH144='DD FD'!$J$10,NJ144='DD FD'!$AI$3),NI144,0),
IF(AND(NS144='DD FD'!$J$10,NU144='DD FD'!$AI$3),NT144,0),
IF(AND(OD144='DD FD'!$J$10,OF144='DD FD'!$AI$3),OE144,0),
IF(AND(OO144='DD FD'!$J$10,OQ144='DD FD'!$AI$3),OP144,0),
),2)</f>
        <v>0</v>
      </c>
      <c r="PB144" s="617">
        <f>ROUNDUP(SUM(
IF(AND(LH144='DD FD'!$J$8,LJ144='DD FD'!$AI$3),LI144,0),
IF(AND(LR144='DD FD'!$J$8,LT144='DD FD'!$AI$3),LS144,0),
IF(AND(MB144='DD FD'!$J$8,MD144='DD FD'!$AI$3),MC144,0),
IF(AND(ML144='DD FD'!$J$8,MN144='DD FD'!$AI$3),MM144,0),
IF(AND(MW144='DD FD'!$J$8,MY144='DD FD'!$AI$3),MX144,0),
IF(AND(NH144='DD FD'!$J$8,NJ144='DD FD'!$AI$3),NI144,0),
IF(AND(NS144='DD FD'!$J$8,NU144='DD FD'!$AI$3),NT144,0),
IF(AND(OD144='DD FD'!$J$8,OF144='DD FD'!$AI$3),OE144,0),
IF(AND(OO144='DD FD'!$J$8,OQ144='DD FD'!$AI$3),OP144,0),
),2)</f>
        <v>0</v>
      </c>
      <c r="PC144" s="617">
        <f>ROUNDUP(SUM(
IF(AND(LH144='DD FD'!$J$5,LJ144='DD FD'!$AI$3),LI144,0),
IF(AND(LR144='DD FD'!$J$5,LT144='DD FD'!$AI$3),LS144,0),
IF(AND(MB144='DD FD'!$J$5,MD144='DD FD'!$AI$3),MC144,0),
IF(AND(ML144='DD FD'!$J$5,MN144='DD FD'!$AI$3),MM144,0),
IF(AND(MW144='DD FD'!$J$5,MY144='DD FD'!$AI$3),MX144,0),
IF(AND(NH144='DD FD'!$J$5,NJ144='DD FD'!$AI$3),NI144,0),
IF(AND(NS144='DD FD'!$J$5,NU144='DD FD'!$AI$3),NT144,0),
IF(AND(OD144='DD FD'!$J$5,OF144='DD FD'!$AI$3),OE144,0),
IF(AND(OO144='DD FD'!$J$5,OQ144='DD FD'!$AI$3),OP144,0),
),2)</f>
        <v>0</v>
      </c>
      <c r="PD144" s="617">
        <f>ROUNDUP(SUM(
IF(AND(LH144='DD FD'!$J$9,LJ144='DD FD'!$AI$3),LI144,0),
IF(AND(LR144='DD FD'!$J$9,LT144='DD FD'!$AI$3),LS144,0),
IF(AND(MB144='DD FD'!$J$9,MD144='DD FD'!$AI$3),MC144,0),
IF(AND(ML144='DD FD'!$J$9,MN144='DD FD'!$AI$3),MM144,0),
IF(AND(MW144='DD FD'!$J$9,MY144='DD FD'!$AI$3),MX144,0),
IF(AND(NH144='DD FD'!$J$9,NJ144='DD FD'!$AI$3),NI144,0),
IF(AND(NS144='DD FD'!$J$9,NU144='DD FD'!$AI$3),NT144,0),
IF(AND(OD144='DD FD'!$J$9,OF144='DD FD'!$AI$3),OE144,0),
IF(AND(OO144='DD FD'!$J$9,OQ144='DD FD'!$AI$3),OP144,0),
),2)</f>
        <v>0</v>
      </c>
      <c r="PE144" s="617">
        <f>ROUNDUP(SUM(
IF(AND(LH144='DD FD'!$J$4,LJ144='DD FD'!$AI$3),LI144,0),
IF(AND(LR144='DD FD'!$J$4,LT144='DD FD'!$AI$3),LS144,0),
IF(AND(MB144='DD FD'!$J$4,MD144='DD FD'!$AI$3),MC144,0),
IF(AND(ML144='DD FD'!$J$4,MN144='DD FD'!$AI$3),MM144,0),
IF(AND(MW144='DD FD'!$J$4,MY144='DD FD'!$AI$3),MX144,0),
IF(AND(NH144='DD FD'!$J$4,NJ144='DD FD'!$AI$3),NI144,0),
IF(AND(NS144='DD FD'!$J$4,NU144='DD FD'!$AI$3),NT144,0),
IF(AND(OD144='DD FD'!$J$4,OF144='DD FD'!$AI$3),OE144,0),
IF(AND(OO144='DD FD'!$J$4,OQ144='DD FD'!$AI$3),OP144,0),
),2)</f>
        <v>0</v>
      </c>
      <c r="PF144" s="619">
        <f>ROUNDUP(SUM(
IF(AND(LH144='DD FD'!$J$11,LJ144='DD FD'!$AI$3),LI144,0),
IF(AND(LR144='DD FD'!$J$11,LT144='DD FD'!$AI$3),LS144,0),
IF(AND(MB144='DD FD'!$J$11,MD144='DD FD'!$AI$3),MC144,0),
IF(AND(ML144='DD FD'!$J$11,MN144='DD FD'!$AI$3),MM144,0),
IF(AND(MW144='DD FD'!$J$11,MY144='DD FD'!$AI$3),MX144,0),
IF(AND(NH144='DD FD'!$J$11,NJ144='DD FD'!$AI$3),NI144,0),
IF(AND(NS144='DD FD'!$J$11,NU144='DD FD'!$AI$3),NT144,0),
IF(AND(OD144='DD FD'!$J$11,OF144='DD FD'!$AI$3),OE144,0),
IF(AND(OO144='DD FD'!$J$11,OQ144='DD FD'!$AI$3),OP144,0),
),2)</f>
        <v>0</v>
      </c>
    </row>
    <row r="145" spans="1:422">
      <c r="A145" s="806"/>
      <c r="B145" s="934"/>
      <c r="C145" s="247"/>
      <c r="D145" s="842"/>
      <c r="E145" s="247"/>
      <c r="F145" s="158"/>
      <c r="G145" s="710"/>
      <c r="H145" s="712"/>
      <c r="I145" s="936"/>
      <c r="J145" s="803"/>
      <c r="K145" s="150"/>
      <c r="L145" s="146" t="str">
        <f t="shared" si="54"/>
        <v/>
      </c>
      <c r="M145" s="501" t="str">
        <f t="shared" si="71"/>
        <v/>
      </c>
      <c r="N145" s="504"/>
      <c r="O145" s="113" t="str">
        <f t="shared" si="72"/>
        <v/>
      </c>
      <c r="P145" s="114" t="str">
        <f t="shared" si="55"/>
        <v/>
      </c>
      <c r="Q145" s="152"/>
      <c r="R145" s="152"/>
      <c r="S145" s="115" t="str">
        <f t="shared" si="73"/>
        <v/>
      </c>
      <c r="T145" s="159"/>
      <c r="U145" s="159"/>
      <c r="V145" s="157"/>
      <c r="W145" s="157"/>
      <c r="X145" s="157"/>
      <c r="Y145" s="772"/>
      <c r="Z145" s="158"/>
      <c r="AA145" s="144"/>
      <c r="AB145" s="112"/>
      <c r="AC145" s="153"/>
      <c r="AD145" s="153"/>
      <c r="AE145" s="153"/>
      <c r="AF145" s="153"/>
      <c r="AG145" s="153"/>
      <c r="AH145" s="153"/>
      <c r="AI145" s="152"/>
      <c r="AJ145" s="158"/>
      <c r="AK145" s="158"/>
      <c r="AL145" s="158"/>
      <c r="AM145" s="116" t="str">
        <f t="shared" si="74"/>
        <v/>
      </c>
      <c r="AN145" s="116" t="str">
        <f t="shared" si="75"/>
        <v/>
      </c>
      <c r="AO145" s="324"/>
      <c r="AP145" s="503"/>
      <c r="AQ145" s="487" t="str">
        <f t="shared" si="76"/>
        <v/>
      </c>
      <c r="AR145" s="113" t="str">
        <f t="shared" si="56"/>
        <v/>
      </c>
      <c r="AS145" s="113" t="str">
        <f t="shared" si="57"/>
        <v/>
      </c>
      <c r="AT145" s="113" t="str">
        <f t="shared" si="58"/>
        <v/>
      </c>
      <c r="AU145" s="113" t="str">
        <f t="shared" si="59"/>
        <v/>
      </c>
      <c r="AV145" s="159"/>
      <c r="AW145" s="157"/>
      <c r="AX145" s="157"/>
      <c r="AY145" s="157"/>
      <c r="AZ145" s="157"/>
      <c r="BA145" s="116" t="str">
        <f t="shared" si="60"/>
        <v/>
      </c>
      <c r="BB145" s="316"/>
      <c r="BC145" s="116" t="str">
        <f t="shared" si="61"/>
        <v/>
      </c>
      <c r="BD145" s="133" t="str">
        <f t="shared" si="62"/>
        <v/>
      </c>
      <c r="BE145" s="157"/>
      <c r="BF145" s="1180"/>
      <c r="BG145" s="1180"/>
      <c r="BH145" s="158"/>
      <c r="BI145" s="490"/>
      <c r="BJ145" s="514" t="str">
        <f t="shared" si="77"/>
        <v/>
      </c>
      <c r="BK145" s="789"/>
      <c r="BL145" s="116" t="str">
        <f t="shared" si="78"/>
        <v/>
      </c>
      <c r="BM145" s="144"/>
      <c r="BN145" s="144"/>
      <c r="BO145" s="144"/>
      <c r="BP145" s="790"/>
      <c r="BQ145" s="790"/>
      <c r="BR145" s="790"/>
      <c r="BS145" s="116" t="str">
        <f t="shared" si="63"/>
        <v/>
      </c>
      <c r="BT145" s="790"/>
      <c r="BU145" s="808" t="str">
        <f t="shared" si="64"/>
        <v/>
      </c>
      <c r="BV145" s="791"/>
      <c r="BW145" s="144"/>
      <c r="BX145" s="20"/>
      <c r="BY145" s="20"/>
      <c r="BZ145" s="20"/>
      <c r="CA145" s="792"/>
      <c r="CB145" s="1201"/>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782" t="str">
        <f t="shared" si="79"/>
        <v/>
      </c>
      <c r="EE145" s="519"/>
      <c r="EF145" s="793"/>
      <c r="EG145" s="519"/>
      <c r="EH145" s="794"/>
      <c r="EI145" s="790"/>
      <c r="EJ145" s="794"/>
      <c r="EK145" s="794"/>
      <c r="EL145" s="790"/>
      <c r="EM145" s="790"/>
      <c r="EN145" s="790"/>
      <c r="EO145" s="112" t="str">
        <f t="shared" si="65"/>
        <v/>
      </c>
      <c r="EP145" s="790"/>
      <c r="EQ145" s="488" t="str">
        <f t="shared" si="66"/>
        <v/>
      </c>
      <c r="ER145" s="1100"/>
      <c r="ES145" s="1099" t="str">
        <f t="shared" si="80"/>
        <v/>
      </c>
      <c r="ET145" s="525"/>
      <c r="EU145" s="148"/>
      <c r="EV145" s="148"/>
      <c r="EW145" s="148"/>
      <c r="EX145" s="148"/>
      <c r="EY145" s="148"/>
      <c r="EZ145" s="148"/>
      <c r="FA145" s="148"/>
      <c r="FB145" s="148"/>
      <c r="FC145" s="148"/>
      <c r="FD145" s="148"/>
      <c r="FE145" s="148"/>
      <c r="FF145" s="148"/>
      <c r="FG145" s="148"/>
      <c r="FH145" s="148"/>
      <c r="FI145" s="528"/>
      <c r="FJ145" s="513" t="str">
        <f t="shared" si="67"/>
        <v/>
      </c>
      <c r="FK145" s="158"/>
      <c r="FL145" s="850"/>
      <c r="FM145" s="850"/>
      <c r="FN145" s="850"/>
      <c r="FO145" s="850"/>
      <c r="FP145" s="850"/>
      <c r="FQ145" s="850"/>
      <c r="FR145" s="157"/>
      <c r="FS145" s="143"/>
      <c r="FT145" s="143"/>
      <c r="FU145" s="847" t="str">
        <f t="shared" si="68"/>
        <v/>
      </c>
      <c r="FV145" s="555"/>
      <c r="FW145" s="523" t="str">
        <f>IF(Table1[[#This Row],[Nonfood Inhaltstoffe - Komponente]]="","",VLOOKUP(Table1[[#This Row],[Nonfood Inhaltstoffe - Komponente]],'Dropdown Auswahl'!BJ:BK,2,FALSE))</f>
        <v/>
      </c>
      <c r="FX145" s="1013"/>
      <c r="FY145" s="1011" t="str">
        <f t="shared" si="69"/>
        <v/>
      </c>
      <c r="FZ145" s="152"/>
      <c r="GA145" s="152"/>
      <c r="GB145" s="152"/>
      <c r="GC145" s="529" t="str">
        <f t="shared" si="70"/>
        <v/>
      </c>
      <c r="GG145" s="21"/>
      <c r="GH145" s="21"/>
      <c r="GI145" s="1019"/>
      <c r="GJ145" s="1016" t="str">
        <f>IF(Table1[[#This Row],[Global Trade Item Number (GTIN)]]="","",Table1[[#This Row],[Global Trade Item Number (GTIN)]])</f>
        <v/>
      </c>
      <c r="GK145" s="555" t="str">
        <f>IF(Table1[[#This Row],[WAWI-Nr./ Kreditoren-Nummer
(ASDV)]]&lt;&gt;"",Table1[[#This Row],[WAWI-Nr./ Kreditoren-Nummer
(ASDV)]],"")</f>
        <v/>
      </c>
      <c r="GL145" s="165"/>
      <c r="GM145" s="165"/>
      <c r="GN145" s="165"/>
      <c r="GO145" s="485"/>
      <c r="GP145" s="534"/>
      <c r="GQ145" s="533"/>
      <c r="GR145" s="486"/>
      <c r="GS145" s="486"/>
      <c r="GT145" s="486"/>
      <c r="GU145" s="486"/>
      <c r="GV145" s="486"/>
      <c r="GW145" s="542"/>
      <c r="GX145" s="538"/>
      <c r="GY145" s="144"/>
      <c r="GZ145" s="480"/>
      <c r="HA145" s="158"/>
      <c r="HB145" s="480"/>
      <c r="HC145" s="480"/>
      <c r="HD145" s="480"/>
      <c r="HE145" s="480"/>
      <c r="HF145" s="480"/>
      <c r="HG145" s="480"/>
      <c r="HH145" s="538"/>
      <c r="HI145" s="480"/>
      <c r="HJ145" s="480"/>
      <c r="HK145" s="480"/>
      <c r="HL145" s="480"/>
      <c r="HM145" s="480"/>
      <c r="HN145" s="480"/>
      <c r="HO145" s="480"/>
      <c r="HP145" s="480"/>
      <c r="HQ145" s="480"/>
      <c r="HR145" s="538"/>
      <c r="HS145" s="480"/>
      <c r="HT145" s="480"/>
      <c r="HU145" s="480"/>
      <c r="HV145" s="480"/>
      <c r="HW145" s="480"/>
      <c r="HX145" s="480"/>
      <c r="HY145" s="480"/>
      <c r="HZ145" s="480"/>
      <c r="IA145" s="480"/>
      <c r="IB145" s="538"/>
      <c r="IC145" s="480"/>
      <c r="ID145" s="480"/>
      <c r="IE145" s="480"/>
      <c r="IF145" s="480"/>
      <c r="IG145" s="480"/>
      <c r="IH145" s="480"/>
      <c r="II145" s="480"/>
      <c r="IJ145" s="480"/>
      <c r="IK145" s="480"/>
      <c r="IL145" s="480"/>
      <c r="IM145" s="538"/>
      <c r="IN145" s="480"/>
      <c r="IO145" s="480"/>
      <c r="IP145" s="480"/>
      <c r="IQ145" s="480"/>
      <c r="IR145" s="480"/>
      <c r="IS145" s="480"/>
      <c r="IT145" s="480"/>
      <c r="IU145" s="480"/>
      <c r="IV145" s="480"/>
      <c r="IW145" s="480"/>
      <c r="IX145" s="538"/>
      <c r="IY145" s="480"/>
      <c r="IZ145" s="480"/>
      <c r="JA145" s="480"/>
      <c r="JB145" s="480"/>
      <c r="JC145" s="480"/>
      <c r="JD145" s="480"/>
      <c r="JE145" s="480"/>
      <c r="JF145" s="480"/>
      <c r="JG145" s="480"/>
      <c r="JH145" s="480"/>
      <c r="JI145" s="538"/>
      <c r="JJ145" s="480"/>
      <c r="JK145" s="480"/>
      <c r="JL145" s="480"/>
      <c r="JM145" s="480"/>
      <c r="JN145" s="480"/>
      <c r="JO145" s="480"/>
      <c r="JP145" s="480"/>
      <c r="JQ145" s="480"/>
      <c r="JR145" s="480"/>
      <c r="JS145" s="590"/>
      <c r="JT145" s="538"/>
      <c r="JU145" s="480"/>
      <c r="JV145" s="480"/>
      <c r="JW145" s="480"/>
      <c r="JX145" s="480"/>
      <c r="JY145" s="480"/>
      <c r="JZ145" s="480"/>
      <c r="KA145" s="480"/>
      <c r="KB145" s="480"/>
      <c r="KC145" s="480"/>
      <c r="KD145" s="480"/>
      <c r="KE145" s="538"/>
      <c r="KF145" s="480"/>
      <c r="KG145" s="480"/>
      <c r="KH145" s="480"/>
      <c r="KI145" s="480"/>
      <c r="KJ145" s="480"/>
      <c r="KK145" s="480"/>
      <c r="KL145" s="480"/>
      <c r="KM145" s="480"/>
      <c r="KN145" s="480"/>
      <c r="KO145" s="480"/>
      <c r="KR145" s="568" t="str">
        <f>IF(Table1[[#This Row],[GTIN]]&lt;&gt;"",Table1[[#This Row],[GTIN]],"")</f>
        <v/>
      </c>
      <c r="KS145" s="569" t="str">
        <f>Table1[[#This Row],[Kreditor]]</f>
        <v/>
      </c>
      <c r="KT145" s="570" t="str">
        <f>IF(Table1[[#This Row],[Gültig ab (Datum)]]&lt;&gt;"",Table1[[#This Row],[Gültig ab (Datum)]],"")</f>
        <v/>
      </c>
      <c r="KU145" s="570"/>
      <c r="KV145" s="583" t="str">
        <f>IF(Table1[[#This Row],[Artikel verpackt? 
(X=Ja)]]="","",Table1[[#This Row],[Artikel verpackt? 
(X=Ja)]])</f>
        <v/>
      </c>
      <c r="KW145" s="571" t="str">
        <f>IF(Table1[[#This Row],[Verpackung recyclingfähig?
(X=Ja)]]="","",Table1[[#This Row],[Verpackung recyclingfähig?
(X=Ja)]])</f>
        <v/>
      </c>
      <c r="KX145" s="572"/>
      <c r="KY145" s="573"/>
      <c r="KZ145" s="574"/>
      <c r="LA145" s="574"/>
      <c r="LB145" s="574"/>
      <c r="LC145" s="574"/>
      <c r="LD145" s="574"/>
      <c r="LE145" s="574"/>
      <c r="LF145" s="575"/>
      <c r="LG145" s="576" t="str">
        <f>IF(Table1[[#This Row],[Hauptkörper - B1 - Art]]="","",VLOOKUP(Table1[[#This Row],[Hauptkörper - B1 - Art]],'DD FD'!B:C,2,FALSE))</f>
        <v/>
      </c>
      <c r="LH145" s="577" t="str">
        <f>IF(Table1[[#This Row],[Hauptkörper - B1 - Fraktion]]="","",VLOOKUP(Table1[[#This Row],[Hauptkörper - B1 - Fraktion]],'DD FD'!H:J,3,FALSE))</f>
        <v/>
      </c>
      <c r="LI145" s="574" t="str">
        <f>IF(Table1[[#This Row],[Hauptkörper - B1 - Gewicht
(in G)]]="","",Table1[[#This Row],[Hauptkörper - B1 - Gewicht
(in G)]])</f>
        <v/>
      </c>
      <c r="LJ145" s="574" t="str">
        <f>IF(Table1[[#This Row],[Hauptkörper - B1 - Lizenzierungs-pflichtig? (X=Ja)]]="","",Table1[[#This Row],[Hauptkörper - B1 - Lizenzierungs-pflichtig? (X=Ja)]])</f>
        <v/>
      </c>
      <c r="LK145" s="577" t="str">
        <f>IF(Table1[[#This Row],[Hauptkörper - B1 - Virgin Material]]="","",VLOOKUP(Table1[[#This Row],[Hauptkörper - B1 - Virgin Material]],'DD FD'!AJ:AK,2,FALSE))</f>
        <v/>
      </c>
      <c r="LL145" s="578" t="str">
        <f>IF(Table1[[#This Row],[Hauptkörper - B1 - Virgin Material Anteil (in %)]]="","",Table1[[#This Row],[Hauptkörper - B1 - Virgin Material Anteil (in %)]])</f>
        <v/>
      </c>
      <c r="LM145" s="577" t="str">
        <f>IF(Table1[[#This Row],[Hauptkörper - B1 - Recyceltes Material]]="","",VLOOKUP(Table1[[#This Row],[Hauptkörper - B1 - Recyceltes Material]],'DD FD'!AL:AM,2,FALSE))</f>
        <v/>
      </c>
      <c r="LN145" s="578" t="str">
        <f>IF(Table1[[#This Row],[Hauptkörper - B1 - Recyceltes Material Anteil (in %)]]="","",Table1[[#This Row],[Hauptkörper - B1 - Recyceltes Material Anteil (in %)]])</f>
        <v/>
      </c>
      <c r="LO145" s="579" t="str">
        <f>IF(Table1[[#This Row],[Hauptkörper - B1 - Beschichtung]]="","",VLOOKUP(Table1[[#This Row],[Hauptkörper - B1 - Beschichtung]],'DD FD'!AE:AF,2,FALSE))</f>
        <v/>
      </c>
      <c r="LP145" s="580" t="str">
        <f>IF(Table1[[#This Row],[Hauptkörper - B1 - Beschichtung Anteil (in %)]]="","",Table1[[#This Row],[Hauptkörper - B1 - Beschichtung Anteil (in %)]])</f>
        <v/>
      </c>
      <c r="LQ145" s="576" t="str">
        <f>IF(Table1[[#This Row],[Hauptkörper - B2 - Art]]="","",VLOOKUP(Table1[[#This Row],[Hauptkörper - B2 - Art]],'DD FD'!B:C,2,FALSE))</f>
        <v/>
      </c>
      <c r="LR145" s="577" t="str">
        <f>IF(Table1[[#This Row],[Hauptkörper - B2 - Fraktion]]="","",VLOOKUP(Table1[[#This Row],[Hauptkörper - B2 - Fraktion]],'DD FD'!H:J,3,FALSE))</f>
        <v/>
      </c>
      <c r="LS145" s="574" t="str">
        <f>IF(Table1[[#This Row],[Hauptkörper - B2 - Gewicht
(in G)]]="","",Table1[[#This Row],[Hauptkörper - B2 - Gewicht
(in G)]])</f>
        <v/>
      </c>
      <c r="LT145" s="574" t="str">
        <f>IF(Table1[[#This Row],[Hauptkörper - B2 - Lizenzierungs-pflichtig? (X=Ja)]]="","",Table1[[#This Row],[Hauptkörper - B2 - Lizenzierungs-pflichtig? (X=Ja)]])</f>
        <v/>
      </c>
      <c r="LU145" s="577" t="str">
        <f>IF(Table1[[#This Row],[Hauptkörper - B2 - Virgin Material]]="","",VLOOKUP(Table1[[#This Row],[Hauptkörper - B2 - Virgin Material]],'DD FD'!AJ:AK,2,FALSE))</f>
        <v/>
      </c>
      <c r="LV145" s="578" t="str">
        <f>IF(Table1[[#This Row],[Hauptkörper - B2 - Virgin Material Anteil (in %)]]="","",Table1[[#This Row],[Hauptkörper - B2 - Virgin Material Anteil (in %)]])</f>
        <v/>
      </c>
      <c r="LW145" s="577" t="str">
        <f>IF(Table1[[#This Row],[Hauptkörper - B2 - Recyceltes Material]]="","",VLOOKUP(Table1[[#This Row],[Hauptkörper - B2 - Recyceltes Material]],'DD FD'!AL:AM,2,FALSE))</f>
        <v/>
      </c>
      <c r="LX145" s="578" t="str">
        <f>IF(Table1[[#This Row],[Hauptkörper - B2 - Recyceltes Material Anteil (in %)]]="","",Table1[[#This Row],[Hauptkörper - B2 - Recyceltes Material Anteil (in %)]])</f>
        <v/>
      </c>
      <c r="LY145" s="577" t="str">
        <f>IF(Table1[[#This Row],[Hauptkörper - B2 - Beschichtung]]="","",VLOOKUP(Table1[[#This Row],[Hauptkörper - B2 - Beschichtung]],'DD FD'!AE:AF,2,FALSE))</f>
        <v/>
      </c>
      <c r="LZ145" s="580" t="str">
        <f>IF(Table1[[#This Row],[Hauptkörper - B2 - Beschichtung Anteil (in %)]]="","",Table1[[#This Row],[Hauptkörper - B2 - Beschichtung Anteil (in %)]])</f>
        <v/>
      </c>
      <c r="MA145" s="576" t="str">
        <f>IF(Table1[[#This Row],[Hauptkörper - B3 - Art]]="","",VLOOKUP(Table1[[#This Row],[Hauptkörper - B3 - Art]],'DD FD'!B:C,2,FALSE))</f>
        <v/>
      </c>
      <c r="MB145" s="577" t="str">
        <f>IF(Table1[[#This Row],[Hauptkörper - B3 - Fraktion]]="","",VLOOKUP(Table1[[#This Row],[Hauptkörper - B3 - Fraktion]],'DD FD'!H:J,3,FALSE))</f>
        <v/>
      </c>
      <c r="MC145" s="574" t="str">
        <f>IF(Table1[[#This Row],[Hauptkörper - B3 - Gewicht
(in G)]]="","",Table1[[#This Row],[Hauptkörper - B3 - Gewicht
(in G)]])</f>
        <v/>
      </c>
      <c r="MD145" s="574" t="str">
        <f>IF(Table1[[#This Row],[Hauptkörper - B3 - Lizenzierungs-pflichtig? (X=Ja)]]="","",Table1[[#This Row],[Hauptkörper - B3 - Lizenzierungs-pflichtig? (X=Ja)]])</f>
        <v/>
      </c>
      <c r="ME145" s="577" t="str">
        <f>IF(Table1[[#This Row],[Hauptkörper - B3 - Virgin Material]]="","",VLOOKUP(Table1[[#This Row],[Hauptkörper - B3 - Virgin Material]],'DD FD'!AJ:AK,2,FALSE))</f>
        <v/>
      </c>
      <c r="MF145" s="578" t="str">
        <f>IF(Table1[[#This Row],[Hauptkörper - B3 - Virgin Material Anteil (in %)]]="","",Table1[[#This Row],[Hauptkörper - B3 - Virgin Material Anteil (in %)]])</f>
        <v/>
      </c>
      <c r="MG145" s="577" t="str">
        <f>IF(Table1[[#This Row],[Hauptkörper - B3 - Recyceltes Material]]="","",VLOOKUP(Table1[[#This Row],[Hauptkörper - B3 - Recyceltes Material]],'DD FD'!AL:AM,2,FALSE))</f>
        <v/>
      </c>
      <c r="MH145" s="578" t="str">
        <f>IF(Table1[[#This Row],[Hauptkörper - B3 - Recyceltes Material Anteil (in %)]]="","",Table1[[#This Row],[Hauptkörper - B3 - Recyceltes Material Anteil (in %)]])</f>
        <v/>
      </c>
      <c r="MI145" s="577" t="str">
        <f>IF(Table1[[#This Row],[Hauptkörper - B3 - Beschichtung]]="","",VLOOKUP(Table1[[#This Row],[Hauptkörper - B3 - Beschichtung]],'DD FD'!AE:AF,2,FALSE))</f>
        <v/>
      </c>
      <c r="MJ145" s="580" t="str">
        <f>IF(Table1[[#This Row],[Hauptkörper - B3 - Beschichtung Anteil (in %)]]="","",Table1[[#This Row],[Hauptkörper - B3 - Beschichtung Anteil (in %)]])</f>
        <v/>
      </c>
      <c r="MK145" s="576" t="str">
        <f>IF(Table1[[#This Row],[Verschluss - B1 - Art]]="","",VLOOKUP(Table1[[#This Row],[Verschluss - B1 - Art]],'DD FD'!D:E,2,FALSE))</f>
        <v/>
      </c>
      <c r="ML145" s="577" t="str">
        <f>IF(Table1[[#This Row],[Verschluss - B1 - Fraktion]]="","",VLOOKUP(Table1[[#This Row],[Verschluss - B1 - Fraktion]],'DD FD'!H:J,3,FALSE))</f>
        <v/>
      </c>
      <c r="MM145" s="574" t="str">
        <f>IF(Table1[[#This Row],[Verschluss - B1 - Gewicht (in G)]]="","",Table1[[#This Row],[Verschluss - B1 - Gewicht (in G)]])</f>
        <v/>
      </c>
      <c r="MN145" s="574" t="str">
        <f>IF(Table1[[#This Row],[Verschluss - B1 - Lizenzierungs-pflichtig? (X=Ja)]]="","",Table1[[#This Row],[Verschluss - B1 - Lizenzierungs-pflichtig? (X=Ja)]])</f>
        <v/>
      </c>
      <c r="MO145" s="574" t="str">
        <f>IF(Table1[[#This Row],[Verschluss - B1 - Trennbar vom Hauptkörper? (X=Ja)]]="","",Table1[[#This Row],[Verschluss - B1 - Trennbar vom Hauptkörper? (X=Ja)]])</f>
        <v/>
      </c>
      <c r="MP145" s="577" t="str">
        <f>IF(Table1[[#This Row],[Verschluss - B1 - Virgin Material]]="","",VLOOKUP(Table1[[#This Row],[Verschluss - B1 - Virgin Material]],'DD FD'!AJ:AK,2,FALSE))</f>
        <v/>
      </c>
      <c r="MQ145" s="578" t="str">
        <f>IF(Table1[[#This Row],[Verschluss - B1 - Virgin Material Anteil (in %)]]="","",Table1[[#This Row],[Verschluss - B1 - Virgin Material Anteil (in %)]])</f>
        <v/>
      </c>
      <c r="MR145" s="577" t="str">
        <f>IF(Table1[[#This Row],[Verschluss - B1 - Recyceltes Material]]="","",VLOOKUP(Table1[[#This Row],[Verschluss - B1 - Recyceltes Material]],'DD FD'!AL:AM,2,FALSE))</f>
        <v/>
      </c>
      <c r="MS145" s="578" t="str">
        <f>IF(Table1[[#This Row],[Verschluss - B1 - Recyceltes Material Anteil (in %)]]="","",Table1[[#This Row],[Verschluss - B1 - Recyceltes Material Anteil (in %)]])</f>
        <v/>
      </c>
      <c r="MT145" s="577" t="str">
        <f>IF(Table1[[#This Row],[Verschluss - B1 - Beschichtung]]="","",VLOOKUP(Table1[[#This Row],[Verschluss - B1 - Beschichtung]],'DD FD'!AE:AF,2,FALSE))</f>
        <v/>
      </c>
      <c r="MU145" s="580" t="str">
        <f>IF(Table1[[#This Row],[Verschluss - B1 - Beschichtung Anteil (in %)]]="","",Table1[[#This Row],[Verschluss - B1 - Beschichtung Anteil (in %)]])</f>
        <v/>
      </c>
      <c r="MV145" s="576" t="str">
        <f>IF(Table1[[#This Row],[Verschluss - B2 - Art]]="","",VLOOKUP(Table1[[#This Row],[Verschluss - B2 - Art]],'DD FD'!D:E,2,FALSE))</f>
        <v/>
      </c>
      <c r="MW145" s="577" t="str">
        <f>IF(Table1[[#This Row],[Verschluss - B2 - Fraktion]]="","",VLOOKUP(Table1[[#This Row],[Verschluss - B2 - Fraktion]],'DD FD'!H:J,3,FALSE))</f>
        <v/>
      </c>
      <c r="MX145" s="574" t="str">
        <f>IF(Table1[[#This Row],[Verschluss - B2 - Gewicht (in G)]]="","",Table1[[#This Row],[Verschluss - B2 - Gewicht (in G)]])</f>
        <v/>
      </c>
      <c r="MY145" s="574" t="str">
        <f>IF(Table1[[#This Row],[Verschluss - B2 - Lizenzierungs-pflichtig? (X=Ja)]]="","",Table1[[#This Row],[Verschluss - B2 - Lizenzierungs-pflichtig? (X=Ja)]])</f>
        <v/>
      </c>
      <c r="MZ145" s="574" t="str">
        <f>IF(Table1[[#This Row],[Verschluss - B2 - Trennbar vom Hauptkörper? (X=Ja)]]="","",Table1[[#This Row],[Verschluss - B2 - Trennbar vom Hauptkörper? (X=Ja)]])</f>
        <v/>
      </c>
      <c r="NA145" s="577" t="str">
        <f>IF(Table1[[#This Row],[Verschluss - B2 - Virgin Material]]="","",VLOOKUP(Table1[[#This Row],[Verschluss - B2 - Virgin Material]],'DD FD'!AJ:AK,2,FALSE))</f>
        <v/>
      </c>
      <c r="NB145" s="578" t="str">
        <f>IF(Table1[[#This Row],[Verschluss - B2 - Virgin Material Anteil (in %)]]="","",Table1[[#This Row],[Verschluss - B2 - Virgin Material Anteil (in %)]])</f>
        <v/>
      </c>
      <c r="NC145" s="577" t="str">
        <f>IF(Table1[[#This Row],[Verschluss - B2 - Recyceltes Material]]="","",VLOOKUP(Table1[[#This Row],[Verschluss - B2 - Recyceltes Material]],'DD FD'!AL:AM,2,FALSE))</f>
        <v/>
      </c>
      <c r="ND145" s="578" t="str">
        <f>IF(Table1[[#This Row],[Verschluss - B2 - Recyceltes Material Anteil (in %)]]="","",Table1[[#This Row],[Verschluss - B2 - Recyceltes Material Anteil (in %)]])</f>
        <v/>
      </c>
      <c r="NE145" s="577" t="str">
        <f>IF(Table1[[#This Row],[Verschluss - B2 - Beschichtung]]="","",VLOOKUP(Table1[[#This Row],[Verschluss - B2 - Beschichtung]],'DD FD'!AE:AF,2,FALSE))</f>
        <v/>
      </c>
      <c r="NF145" s="580" t="str">
        <f>IF(Table1[[#This Row],[Verschluss - B2 - Beschichtung Anteil (in %)]]="","",Table1[[#This Row],[Verschluss - B2 - Beschichtung Anteil (in %)]])</f>
        <v/>
      </c>
      <c r="NG145" s="576" t="str">
        <f>IF(Table1[[#This Row],[Verschluss - B3 - Art]]="","",VLOOKUP(Table1[[#This Row],[Verschluss - B3 - Art]],'DD FD'!D:E,2,FALSE))</f>
        <v/>
      </c>
      <c r="NH145" s="577" t="str">
        <f>IF(Table1[[#This Row],[Verschluss - B3 - Fraktion]]="","",VLOOKUP(Table1[[#This Row],[Verschluss - B3 - Fraktion]],'DD FD'!H:J,3,FALSE))</f>
        <v/>
      </c>
      <c r="NI145" s="574" t="str">
        <f>IF(Table1[[#This Row],[Verschluss - B3 - Gewicht (in G)]]="","",Table1[[#This Row],[Verschluss - B3 - Gewicht (in G)]])</f>
        <v/>
      </c>
      <c r="NJ145" s="574" t="str">
        <f>IF(Table1[[#This Row],[Verschluss - B3 - Lizenzierungs-pflichtig? (X=Ja)]]="","",Table1[[#This Row],[Verschluss - B3 - Lizenzierungs-pflichtig? (X=Ja)]])</f>
        <v/>
      </c>
      <c r="NK145" s="574" t="str">
        <f>IF(Table1[[#This Row],[Verschluss - B3 - Trennbar vom Hauptkörper? (X=Ja)]]="","",Table1[[#This Row],[Verschluss - B3 - Trennbar vom Hauptkörper? (X=Ja)]])</f>
        <v/>
      </c>
      <c r="NL145" s="577" t="str">
        <f>IF(Table1[[#This Row],[Verschluss - B3 - Virgin Material]]="","",VLOOKUP(Table1[[#This Row],[Verschluss - B3 - Virgin Material]],'DD FD'!AJ:AK,2,FALSE))</f>
        <v/>
      </c>
      <c r="NM145" s="578" t="str">
        <f>IF(Table1[[#This Row],[Verschluss - B3 - Virgin Material Anteil (in %)]]="","",Table1[[#This Row],[Verschluss - B3 - Virgin Material Anteil (in %)]])</f>
        <v/>
      </c>
      <c r="NN145" s="577" t="str">
        <f>IF(Table1[[#This Row],[Verschluss - B3 - Recyceltes Material]]="","",VLOOKUP(Table1[[#This Row],[Verschluss - B3 - Recyceltes Material]],'DD FD'!AL:AM,2,FALSE))</f>
        <v/>
      </c>
      <c r="NO145" s="578" t="str">
        <f>IF(Table1[[#This Row],[Verschluss - B3 - Recyceltes Material Anteil (in %)]]="","",Table1[[#This Row],[Verschluss - B3 - Recyceltes Material Anteil (in %)]])</f>
        <v/>
      </c>
      <c r="NP145" s="577" t="str">
        <f>IF(Table1[[#This Row],[Verschluss - B3 - Beschichtung]]="","",VLOOKUP(Table1[[#This Row],[Verschluss - B3 - Beschichtung]],'DD FD'!AE:AF,2,FALSE))</f>
        <v/>
      </c>
      <c r="NQ145" s="580" t="str">
        <f>IF(Table1[[#This Row],[Verschluss - B3 - Beschichtung Anteil (in %)]]="","",Table1[[#This Row],[Verschluss - B3 - Beschichtung Anteil (in %)]])</f>
        <v/>
      </c>
      <c r="NR145" s="576" t="str">
        <f>IF(Table1[[#This Row],[Etikett - B1 - Art]]="","",VLOOKUP(Table1[[#This Row],[Etikett - B1 - Art]],'DD FD'!F:G,2,FALSE))</f>
        <v/>
      </c>
      <c r="NS145" s="577" t="str">
        <f>IF(Table1[[#This Row],[Etikett - B1 - Fraktion]]="","",VLOOKUP(Table1[[#This Row],[Etikett - B1 - Fraktion]],'DD FD'!H:J,3,FALSE))</f>
        <v/>
      </c>
      <c r="NT145" s="574" t="str">
        <f>IF(Table1[[#This Row],[Etikett - B1 - Gewicht (in G)]]="","",Table1[[#This Row],[Etikett - B1 - Gewicht (in G)]])</f>
        <v/>
      </c>
      <c r="NU145" s="574" t="str">
        <f>IF(Table1[[#This Row],[Etikett - B1 - Lizenzierungs-pflichtig? (X=Ja)]]="","",Table1[[#This Row],[Etikett - B1 - Lizenzierungs-pflichtig? (X=Ja)]])</f>
        <v/>
      </c>
      <c r="NV145" s="574" t="str">
        <f>IF(Table1[[#This Row],[Etikett - B1 - Trennbar vom Hauptkörper? (X=Ja)]]="","",Table1[[#This Row],[Etikett - B1 - Trennbar vom Hauptkörper? (X=Ja)]])</f>
        <v/>
      </c>
      <c r="NW145" s="577" t="str">
        <f>IF(Table1[[#This Row],[Etikett - B1 - Virgin Material]]="","",VLOOKUP(Table1[[#This Row],[Etikett - B1 - Virgin Material]],'DD FD'!AJ:AK,2,FALSE))</f>
        <v/>
      </c>
      <c r="NX145" s="578" t="str">
        <f>IF(Table1[[#This Row],[Etikett - B1 - Virgin Material Anteil (in %)]]="","",Table1[[#This Row],[Etikett - B1 - Virgin Material Anteil (in %)]])</f>
        <v/>
      </c>
      <c r="NY145" s="577" t="str">
        <f>IF(Table1[[#This Row],[Etikett - B1 - Recyceltes Material]]="","",VLOOKUP(Table1[[#This Row],[Etikett - B1 - Recyceltes Material]],'DD FD'!AL:AM,2,FALSE))</f>
        <v/>
      </c>
      <c r="NZ145" s="578" t="str">
        <f>IF(Table1[[#This Row],[Etikett - B1 - Recyceltes Material Anteil (in %)]]="","",Table1[[#This Row],[Etikett - B1 - Recyceltes Material Anteil (in %)]])</f>
        <v/>
      </c>
      <c r="OA145" s="577" t="str">
        <f>IF(Table1[[#This Row],[Etikett - B1 - Beschichtung]]="","",VLOOKUP(Table1[[#This Row],[Etikett - B1 - Beschichtung]],'DD FD'!AE:AF,2,FALSE))</f>
        <v/>
      </c>
      <c r="OB145" s="580" t="str">
        <f>IF(Table1[[#This Row],[Etikett - B1 - Beschichtung Anteil (in %)]]="","",Table1[[#This Row],[Etikett - B1 - Beschichtung Anteil (in %)]])</f>
        <v/>
      </c>
      <c r="OC145" s="576" t="str">
        <f>IF(Table1[[#This Row],[Etikett - B2 - Art]]="","",VLOOKUP(Table1[[#This Row],[Etikett - B2 - Art]],'DD FD'!F:G,2,FALSE))</f>
        <v/>
      </c>
      <c r="OD145" s="577" t="str">
        <f>IF(Table1[[#This Row],[Etikett - B2 - Fraktion]]="","",VLOOKUP(Table1[[#This Row],[Etikett - B2 - Fraktion]],'DD FD'!H:J,3,FALSE))</f>
        <v/>
      </c>
      <c r="OE145" s="574" t="str">
        <f>IF(Table1[[#This Row],[Etikett - B2 - Gewicht (in G)]]="","",Table1[[#This Row],[Etikett - B2 - Gewicht (in G)]])</f>
        <v/>
      </c>
      <c r="OF145" s="574" t="str">
        <f>IF(Table1[[#This Row],[Etikett - B2 - Lizenzierungs-pflichtig? (X=Ja)]]="","",Table1[[#This Row],[Etikett - B2 - Lizenzierungs-pflichtig? (X=Ja)]])</f>
        <v/>
      </c>
      <c r="OG145" s="574" t="str">
        <f>IF(Table1[[#This Row],[Etikett - B2 - Trennbar vom Hauptkörper? (X=Ja)]]="","",Table1[[#This Row],[Etikett - B2 - Trennbar vom Hauptkörper? (X=Ja)]])</f>
        <v/>
      </c>
      <c r="OH145" s="577" t="str">
        <f>IF(Table1[[#This Row],[Etikett - B2 - Virgin Material]]="","",VLOOKUP(Table1[[#This Row],[Etikett - B2 - Virgin Material]],'DD FD'!AJ:AK,2,FALSE))</f>
        <v/>
      </c>
      <c r="OI145" s="578" t="str">
        <f>IF(Table1[[#This Row],[Etikett - B2 - Virgin Material Anteil (in %)]]="","",Table1[[#This Row],[Etikett - B2 - Virgin Material Anteil (in %)]])</f>
        <v/>
      </c>
      <c r="OJ145" s="577" t="str">
        <f>IF(Table1[[#This Row],[Etikett - B2 - Recyceltes Material]]="","",VLOOKUP(Table1[[#This Row],[Etikett - B2 - Recyceltes Material]],'DD FD'!AL:AM,2,FALSE))</f>
        <v/>
      </c>
      <c r="OK145" s="578" t="str">
        <f>IF(Table1[[#This Row],[Etikett - B2 - Recyceltes Material Anteil (in %)]]="","",Table1[[#This Row],[Etikett - B2 - Recyceltes Material Anteil (in %)]])</f>
        <v/>
      </c>
      <c r="OL145" s="577" t="str">
        <f>IF(Table1[[#This Row],[Etikett - B2 - Beschichtung]]="","",VLOOKUP(Table1[[#This Row],[Etikett - B2 - Beschichtung]],'DD FD'!AE:AF,2,FALSE))</f>
        <v/>
      </c>
      <c r="OM145" s="580" t="str">
        <f>IF(Table1[[#This Row],[Etikett - B2 - Beschichtung Anteil (in %)]]="","",Table1[[#This Row],[Etikett - B2 - Beschichtung Anteil (in %)]])</f>
        <v/>
      </c>
      <c r="ON145" s="576" t="str">
        <f>IF(Table1[[#This Row],[Etikett - B3 - Art]]="","",VLOOKUP(Table1[[#This Row],[Etikett - B3 - Art]],'DD FD'!F:G,2,FALSE))</f>
        <v/>
      </c>
      <c r="OO145" s="577" t="str">
        <f>IF(Table1[[#This Row],[Etikett - B3 - Fraktion]]="","",VLOOKUP(Table1[[#This Row],[Etikett - B3 - Fraktion]],'DD FD'!H:J,3,FALSE))</f>
        <v/>
      </c>
      <c r="OP145" s="574" t="str">
        <f>IF(Table1[[#This Row],[Etikett - B3 - Gewicht (in G)]]="","",Table1[[#This Row],[Etikett - B3 - Gewicht (in G)]])</f>
        <v/>
      </c>
      <c r="OQ145" s="574" t="str">
        <f>IF(Table1[[#This Row],[Etikett - B3 - Lizenzierungs-pflichtig? (X=Ja)]]="","",Table1[[#This Row],[Etikett - B3 - Lizenzierungs-pflichtig? (X=Ja)]])</f>
        <v/>
      </c>
      <c r="OR145" s="574" t="str">
        <f>IF(Table1[[#This Row],[Etikett - B3 - Trennbar vom Hauptkörper? (X=Ja)]]="","",Table1[[#This Row],[Etikett - B3 - Trennbar vom Hauptkörper? (X=Ja)]])</f>
        <v/>
      </c>
      <c r="OS145" s="577" t="str">
        <f>IF(Table1[[#This Row],[Etikett - B3 - Virgin Material]]="","",VLOOKUP(Table1[[#This Row],[Etikett - B3 - Virgin Material]],'DD FD'!AJ:AK,2,FALSE))</f>
        <v/>
      </c>
      <c r="OT145" s="578" t="str">
        <f>IF(Table1[[#This Row],[Etikett - B3 - Virgin Material Anteil (in %)]]="","",Table1[[#This Row],[Etikett - B3 - Virgin Material Anteil (in %)]])</f>
        <v/>
      </c>
      <c r="OU145" s="577" t="str">
        <f>IF(Table1[[#This Row],[Etikett - B3 - Recyceltes Material]]="","",VLOOKUP(Table1[[#This Row],[Etikett - B3 - Recyceltes Material]],'DD FD'!AL:AM,2,FALSE))</f>
        <v/>
      </c>
      <c r="OV145" s="578" t="str">
        <f>IF(Table1[[#This Row],[Etikett - B3 - Recyceltes Material Anteil (in %)]]="","",Table1[[#This Row],[Etikett - B3 - Recyceltes Material Anteil (in %)]])</f>
        <v/>
      </c>
      <c r="OW145" s="577" t="str">
        <f>IF(Table1[[#This Row],[Etikett - B3 - Beschichtung]]="","",VLOOKUP(Table1[[#This Row],[Etikett - B3 - Beschichtung]],'DD FD'!AE:AF,2,FALSE))</f>
        <v/>
      </c>
      <c r="OX145" s="613" t="str">
        <f>IF(Table1[[#This Row],[Etikett - B3 - Beschichtung Anteil (in %)]]="","",Table1[[#This Row],[Etikett - B3 - Beschichtung Anteil (in %)]])</f>
        <v/>
      </c>
      <c r="OY145" s="618">
        <f>ROUNDUP(SUM(
IF(AND(LH145='DD FD'!$J$7,LJ145='DD FD'!$AI$3),LI145,0),
IF(AND(LR145='DD FD'!$J$7,LT145='DD FD'!$AI$3),LS145,0),
IF(AND(MB145='DD FD'!$J$7,MD145='DD FD'!$AI$3),MC145,0),
IF(AND(ML145='DD FD'!$J$7,MN145='DD FD'!$AI$3),MM145,0),
IF(AND(MW145='DD FD'!$J$7,MY145='DD FD'!$AI$3),MX145,0),
IF(AND(NH145='DD FD'!$J$7,NJ145='DD FD'!$AI$3),NI145,0),
IF(AND(NS145='DD FD'!$J$7,NU145='DD FD'!$AI$3),NT145,0),
IF(AND(OD145='DD FD'!$J$7,OF145='DD FD'!$AI$3),OE145,0),
IF(AND(OO145='DD FD'!$J$7,OQ145='DD FD'!$AI$3),OP145,0),
),2)</f>
        <v>0</v>
      </c>
      <c r="OZ145" s="617">
        <f>ROUNDUP(SUM(
IF(AND(LH145='DD FD'!$J$6,LJ145='DD FD'!$AI$3),LI145,0),
IF(AND(LR145='DD FD'!$J$6,LT145='DD FD'!$AI$3),LS145,0),
IF(AND(MB145='DD FD'!$J$6,MD145='DD FD'!$AI$3),MC145,0),
IF(AND(ML145='DD FD'!$J$6,MN145='DD FD'!$AI$3),MM145,0),
IF(AND(MW145='DD FD'!$J$6,MY145='DD FD'!$AI$3),MX145,0),
IF(AND(NH145='DD FD'!$J$6,NJ145='DD FD'!$AI$3),NI145,0),
IF(AND(NS145='DD FD'!$J$6,NU145='DD FD'!$AI$3),NT145,0),
IF(AND(OD145='DD FD'!$J$6,OF145='DD FD'!$AI$3),OE145,0),
IF(AND(OO145='DD FD'!$J$6,OQ145='DD FD'!$AI$3),OP145,0),
),2)</f>
        <v>0</v>
      </c>
      <c r="PA145" s="617">
        <f>ROUNDUP(SUM(
IF(AND(LH145='DD FD'!$J$10,LJ145='DD FD'!$AI$3),LI145,0),
IF(AND(LR145='DD FD'!$J$10,LT145='DD FD'!$AI$3),LS145,0),
IF(AND(MB145='DD FD'!$J$10,MD145='DD FD'!$AI$3),MC145,0),
IF(AND(ML145='DD FD'!$J$10,MN145='DD FD'!$AI$3),MM145,0),
IF(AND(MW145='DD FD'!$J$10,MY145='DD FD'!$AI$3),MX145,0),
IF(AND(NH145='DD FD'!$J$10,NJ145='DD FD'!$AI$3),NI145,0),
IF(AND(NS145='DD FD'!$J$10,NU145='DD FD'!$AI$3),NT145,0),
IF(AND(OD145='DD FD'!$J$10,OF145='DD FD'!$AI$3),OE145,0),
IF(AND(OO145='DD FD'!$J$10,OQ145='DD FD'!$AI$3),OP145,0),
),2)</f>
        <v>0</v>
      </c>
      <c r="PB145" s="617">
        <f>ROUNDUP(SUM(
IF(AND(LH145='DD FD'!$J$8,LJ145='DD FD'!$AI$3),LI145,0),
IF(AND(LR145='DD FD'!$J$8,LT145='DD FD'!$AI$3),LS145,0),
IF(AND(MB145='DD FD'!$J$8,MD145='DD FD'!$AI$3),MC145,0),
IF(AND(ML145='DD FD'!$J$8,MN145='DD FD'!$AI$3),MM145,0),
IF(AND(MW145='DD FD'!$J$8,MY145='DD FD'!$AI$3),MX145,0),
IF(AND(NH145='DD FD'!$J$8,NJ145='DD FD'!$AI$3),NI145,0),
IF(AND(NS145='DD FD'!$J$8,NU145='DD FD'!$AI$3),NT145,0),
IF(AND(OD145='DD FD'!$J$8,OF145='DD FD'!$AI$3),OE145,0),
IF(AND(OO145='DD FD'!$J$8,OQ145='DD FD'!$AI$3),OP145,0),
),2)</f>
        <v>0</v>
      </c>
      <c r="PC145" s="617">
        <f>ROUNDUP(SUM(
IF(AND(LH145='DD FD'!$J$5,LJ145='DD FD'!$AI$3),LI145,0),
IF(AND(LR145='DD FD'!$J$5,LT145='DD FD'!$AI$3),LS145,0),
IF(AND(MB145='DD FD'!$J$5,MD145='DD FD'!$AI$3),MC145,0),
IF(AND(ML145='DD FD'!$J$5,MN145='DD FD'!$AI$3),MM145,0),
IF(AND(MW145='DD FD'!$J$5,MY145='DD FD'!$AI$3),MX145,0),
IF(AND(NH145='DD FD'!$J$5,NJ145='DD FD'!$AI$3),NI145,0),
IF(AND(NS145='DD FD'!$J$5,NU145='DD FD'!$AI$3),NT145,0),
IF(AND(OD145='DD FD'!$J$5,OF145='DD FD'!$AI$3),OE145,0),
IF(AND(OO145='DD FD'!$J$5,OQ145='DD FD'!$AI$3),OP145,0),
),2)</f>
        <v>0</v>
      </c>
      <c r="PD145" s="617">
        <f>ROUNDUP(SUM(
IF(AND(LH145='DD FD'!$J$9,LJ145='DD FD'!$AI$3),LI145,0),
IF(AND(LR145='DD FD'!$J$9,LT145='DD FD'!$AI$3),LS145,0),
IF(AND(MB145='DD FD'!$J$9,MD145='DD FD'!$AI$3),MC145,0),
IF(AND(ML145='DD FD'!$J$9,MN145='DD FD'!$AI$3),MM145,0),
IF(AND(MW145='DD FD'!$J$9,MY145='DD FD'!$AI$3),MX145,0),
IF(AND(NH145='DD FD'!$J$9,NJ145='DD FD'!$AI$3),NI145,0),
IF(AND(NS145='DD FD'!$J$9,NU145='DD FD'!$AI$3),NT145,0),
IF(AND(OD145='DD FD'!$J$9,OF145='DD FD'!$AI$3),OE145,0),
IF(AND(OO145='DD FD'!$J$9,OQ145='DD FD'!$AI$3),OP145,0),
),2)</f>
        <v>0</v>
      </c>
      <c r="PE145" s="617">
        <f>ROUNDUP(SUM(
IF(AND(LH145='DD FD'!$J$4,LJ145='DD FD'!$AI$3),LI145,0),
IF(AND(LR145='DD FD'!$J$4,LT145='DD FD'!$AI$3),LS145,0),
IF(AND(MB145='DD FD'!$J$4,MD145='DD FD'!$AI$3),MC145,0),
IF(AND(ML145='DD FD'!$J$4,MN145='DD FD'!$AI$3),MM145,0),
IF(AND(MW145='DD FD'!$J$4,MY145='DD FD'!$AI$3),MX145,0),
IF(AND(NH145='DD FD'!$J$4,NJ145='DD FD'!$AI$3),NI145,0),
IF(AND(NS145='DD FD'!$J$4,NU145='DD FD'!$AI$3),NT145,0),
IF(AND(OD145='DD FD'!$J$4,OF145='DD FD'!$AI$3),OE145,0),
IF(AND(OO145='DD FD'!$J$4,OQ145='DD FD'!$AI$3),OP145,0),
),2)</f>
        <v>0</v>
      </c>
      <c r="PF145" s="619">
        <f>ROUNDUP(SUM(
IF(AND(LH145='DD FD'!$J$11,LJ145='DD FD'!$AI$3),LI145,0),
IF(AND(LR145='DD FD'!$J$11,LT145='DD FD'!$AI$3),LS145,0),
IF(AND(MB145='DD FD'!$J$11,MD145='DD FD'!$AI$3),MC145,0),
IF(AND(ML145='DD FD'!$J$11,MN145='DD FD'!$AI$3),MM145,0),
IF(AND(MW145='DD FD'!$J$11,MY145='DD FD'!$AI$3),MX145,0),
IF(AND(NH145='DD FD'!$J$11,NJ145='DD FD'!$AI$3),NI145,0),
IF(AND(NS145='DD FD'!$J$11,NU145='DD FD'!$AI$3),NT145,0),
IF(AND(OD145='DD FD'!$J$11,OF145='DD FD'!$AI$3),OE145,0),
IF(AND(OO145='DD FD'!$J$11,OQ145='DD FD'!$AI$3),OP145,0),
),2)</f>
        <v>0</v>
      </c>
    </row>
    <row r="146" spans="1:422">
      <c r="A146" s="806"/>
      <c r="B146" s="934"/>
      <c r="C146" s="247"/>
      <c r="D146" s="842"/>
      <c r="E146" s="247"/>
      <c r="F146" s="158"/>
      <c r="G146" s="710"/>
      <c r="H146" s="712"/>
      <c r="I146" s="936"/>
      <c r="J146" s="803"/>
      <c r="K146" s="150"/>
      <c r="L146" s="146" t="str">
        <f t="shared" si="54"/>
        <v/>
      </c>
      <c r="M146" s="501" t="str">
        <f t="shared" si="71"/>
        <v/>
      </c>
      <c r="N146" s="504"/>
      <c r="O146" s="113" t="str">
        <f t="shared" si="72"/>
        <v/>
      </c>
      <c r="P146" s="114" t="str">
        <f t="shared" si="55"/>
        <v/>
      </c>
      <c r="Q146" s="152"/>
      <c r="R146" s="152"/>
      <c r="S146" s="115" t="str">
        <f t="shared" si="73"/>
        <v/>
      </c>
      <c r="T146" s="159"/>
      <c r="U146" s="159"/>
      <c r="V146" s="157"/>
      <c r="W146" s="157"/>
      <c r="X146" s="157"/>
      <c r="Y146" s="772"/>
      <c r="Z146" s="158"/>
      <c r="AA146" s="144"/>
      <c r="AB146" s="112"/>
      <c r="AC146" s="153"/>
      <c r="AD146" s="153"/>
      <c r="AE146" s="153"/>
      <c r="AF146" s="153"/>
      <c r="AG146" s="153"/>
      <c r="AH146" s="153"/>
      <c r="AI146" s="152"/>
      <c r="AJ146" s="158"/>
      <c r="AK146" s="158"/>
      <c r="AL146" s="158"/>
      <c r="AM146" s="116" t="str">
        <f t="shared" si="74"/>
        <v/>
      </c>
      <c r="AN146" s="116" t="str">
        <f t="shared" si="75"/>
        <v/>
      </c>
      <c r="AO146" s="324"/>
      <c r="AP146" s="503"/>
      <c r="AQ146" s="487" t="str">
        <f t="shared" si="76"/>
        <v/>
      </c>
      <c r="AR146" s="113" t="str">
        <f t="shared" si="56"/>
        <v/>
      </c>
      <c r="AS146" s="113" t="str">
        <f t="shared" si="57"/>
        <v/>
      </c>
      <c r="AT146" s="113" t="str">
        <f t="shared" si="58"/>
        <v/>
      </c>
      <c r="AU146" s="113" t="str">
        <f t="shared" si="59"/>
        <v/>
      </c>
      <c r="AV146" s="159"/>
      <c r="AW146" s="157"/>
      <c r="AX146" s="157"/>
      <c r="AY146" s="157"/>
      <c r="AZ146" s="157"/>
      <c r="BA146" s="116" t="str">
        <f t="shared" si="60"/>
        <v/>
      </c>
      <c r="BB146" s="316"/>
      <c r="BC146" s="116" t="str">
        <f t="shared" si="61"/>
        <v/>
      </c>
      <c r="BD146" s="133" t="str">
        <f t="shared" si="62"/>
        <v/>
      </c>
      <c r="BE146" s="157"/>
      <c r="BF146" s="1180"/>
      <c r="BG146" s="1180"/>
      <c r="BH146" s="158"/>
      <c r="BI146" s="490"/>
      <c r="BJ146" s="514" t="str">
        <f t="shared" si="77"/>
        <v/>
      </c>
      <c r="BK146" s="789"/>
      <c r="BL146" s="116" t="str">
        <f t="shared" si="78"/>
        <v/>
      </c>
      <c r="BM146" s="144"/>
      <c r="BN146" s="144"/>
      <c r="BO146" s="144"/>
      <c r="BP146" s="790"/>
      <c r="BQ146" s="790"/>
      <c r="BR146" s="790"/>
      <c r="BS146" s="116" t="str">
        <f t="shared" si="63"/>
        <v/>
      </c>
      <c r="BT146" s="790"/>
      <c r="BU146" s="808" t="str">
        <f t="shared" si="64"/>
        <v/>
      </c>
      <c r="BV146" s="791"/>
      <c r="BW146" s="144"/>
      <c r="BX146" s="20"/>
      <c r="BY146" s="20"/>
      <c r="BZ146" s="20"/>
      <c r="CA146" s="792"/>
      <c r="CB146" s="1201"/>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144"/>
      <c r="DF146" s="144"/>
      <c r="DG146" s="144"/>
      <c r="DH146" s="144"/>
      <c r="DI146" s="144"/>
      <c r="DJ146" s="144"/>
      <c r="DK146" s="144"/>
      <c r="DL146" s="144"/>
      <c r="DM146" s="144"/>
      <c r="DN146" s="144"/>
      <c r="DO146" s="144"/>
      <c r="DP146" s="144"/>
      <c r="DQ146" s="144"/>
      <c r="DR146" s="144"/>
      <c r="DS146" s="144"/>
      <c r="DT146" s="144"/>
      <c r="DU146" s="144"/>
      <c r="DV146" s="144"/>
      <c r="DW146" s="144"/>
      <c r="DX146" s="144"/>
      <c r="DY146" s="144"/>
      <c r="DZ146" s="144"/>
      <c r="EA146" s="144"/>
      <c r="EB146" s="144"/>
      <c r="EC146" s="144"/>
      <c r="ED146" s="782" t="str">
        <f t="shared" si="79"/>
        <v/>
      </c>
      <c r="EE146" s="519"/>
      <c r="EF146" s="793"/>
      <c r="EG146" s="519"/>
      <c r="EH146" s="794"/>
      <c r="EI146" s="790"/>
      <c r="EJ146" s="794"/>
      <c r="EK146" s="794"/>
      <c r="EL146" s="790"/>
      <c r="EM146" s="790"/>
      <c r="EN146" s="790"/>
      <c r="EO146" s="112" t="str">
        <f t="shared" si="65"/>
        <v/>
      </c>
      <c r="EP146" s="790"/>
      <c r="EQ146" s="488" t="str">
        <f t="shared" si="66"/>
        <v/>
      </c>
      <c r="ER146" s="1100"/>
      <c r="ES146" s="1099" t="str">
        <f t="shared" si="80"/>
        <v/>
      </c>
      <c r="ET146" s="525"/>
      <c r="EU146" s="148"/>
      <c r="EV146" s="148"/>
      <c r="EW146" s="148"/>
      <c r="EX146" s="148"/>
      <c r="EY146" s="148"/>
      <c r="EZ146" s="148"/>
      <c r="FA146" s="148"/>
      <c r="FB146" s="148"/>
      <c r="FC146" s="148"/>
      <c r="FD146" s="148"/>
      <c r="FE146" s="148"/>
      <c r="FF146" s="148"/>
      <c r="FG146" s="148"/>
      <c r="FH146" s="148"/>
      <c r="FI146" s="528"/>
      <c r="FJ146" s="513" t="str">
        <f t="shared" si="67"/>
        <v/>
      </c>
      <c r="FK146" s="158"/>
      <c r="FL146" s="850"/>
      <c r="FM146" s="850"/>
      <c r="FN146" s="850"/>
      <c r="FO146" s="850"/>
      <c r="FP146" s="850"/>
      <c r="FQ146" s="850"/>
      <c r="FR146" s="157"/>
      <c r="FS146" s="143"/>
      <c r="FT146" s="143"/>
      <c r="FU146" s="847" t="str">
        <f t="shared" si="68"/>
        <v/>
      </c>
      <c r="FV146" s="555"/>
      <c r="FW146" s="523" t="str">
        <f>IF(Table1[[#This Row],[Nonfood Inhaltstoffe - Komponente]]="","",VLOOKUP(Table1[[#This Row],[Nonfood Inhaltstoffe - Komponente]],'Dropdown Auswahl'!BJ:BK,2,FALSE))</f>
        <v/>
      </c>
      <c r="FX146" s="1013"/>
      <c r="FY146" s="1011" t="str">
        <f t="shared" si="69"/>
        <v/>
      </c>
      <c r="FZ146" s="152"/>
      <c r="GA146" s="152"/>
      <c r="GB146" s="152"/>
      <c r="GC146" s="529" t="str">
        <f t="shared" si="70"/>
        <v/>
      </c>
      <c r="GG146" s="21"/>
      <c r="GH146" s="21"/>
      <c r="GI146" s="1019"/>
      <c r="GJ146" s="1016" t="str">
        <f>IF(Table1[[#This Row],[Global Trade Item Number (GTIN)]]="","",Table1[[#This Row],[Global Trade Item Number (GTIN)]])</f>
        <v/>
      </c>
      <c r="GK146" s="555" t="str">
        <f>IF(Table1[[#This Row],[WAWI-Nr./ Kreditoren-Nummer
(ASDV)]]&lt;&gt;"",Table1[[#This Row],[WAWI-Nr./ Kreditoren-Nummer
(ASDV)]],"")</f>
        <v/>
      </c>
      <c r="GL146" s="165"/>
      <c r="GM146" s="165"/>
      <c r="GN146" s="165"/>
      <c r="GO146" s="485"/>
      <c r="GP146" s="534"/>
      <c r="GQ146" s="533"/>
      <c r="GR146" s="486"/>
      <c r="GS146" s="486"/>
      <c r="GT146" s="486"/>
      <c r="GU146" s="486"/>
      <c r="GV146" s="486"/>
      <c r="GW146" s="542"/>
      <c r="GX146" s="538"/>
      <c r="GY146" s="144"/>
      <c r="GZ146" s="480"/>
      <c r="HA146" s="158"/>
      <c r="HB146" s="480"/>
      <c r="HC146" s="480"/>
      <c r="HD146" s="480"/>
      <c r="HE146" s="480"/>
      <c r="HF146" s="480"/>
      <c r="HG146" s="480"/>
      <c r="HH146" s="538"/>
      <c r="HI146" s="480"/>
      <c r="HJ146" s="480"/>
      <c r="HK146" s="480"/>
      <c r="HL146" s="480"/>
      <c r="HM146" s="480"/>
      <c r="HN146" s="480"/>
      <c r="HO146" s="480"/>
      <c r="HP146" s="480"/>
      <c r="HQ146" s="480"/>
      <c r="HR146" s="538"/>
      <c r="HS146" s="480"/>
      <c r="HT146" s="480"/>
      <c r="HU146" s="480"/>
      <c r="HV146" s="480"/>
      <c r="HW146" s="480"/>
      <c r="HX146" s="480"/>
      <c r="HY146" s="480"/>
      <c r="HZ146" s="480"/>
      <c r="IA146" s="480"/>
      <c r="IB146" s="538"/>
      <c r="IC146" s="480"/>
      <c r="ID146" s="480"/>
      <c r="IE146" s="480"/>
      <c r="IF146" s="480"/>
      <c r="IG146" s="480"/>
      <c r="IH146" s="480"/>
      <c r="II146" s="480"/>
      <c r="IJ146" s="480"/>
      <c r="IK146" s="480"/>
      <c r="IL146" s="480"/>
      <c r="IM146" s="538"/>
      <c r="IN146" s="480"/>
      <c r="IO146" s="480"/>
      <c r="IP146" s="480"/>
      <c r="IQ146" s="480"/>
      <c r="IR146" s="480"/>
      <c r="IS146" s="480"/>
      <c r="IT146" s="480"/>
      <c r="IU146" s="480"/>
      <c r="IV146" s="480"/>
      <c r="IW146" s="480"/>
      <c r="IX146" s="538"/>
      <c r="IY146" s="480"/>
      <c r="IZ146" s="480"/>
      <c r="JA146" s="480"/>
      <c r="JB146" s="480"/>
      <c r="JC146" s="480"/>
      <c r="JD146" s="480"/>
      <c r="JE146" s="480"/>
      <c r="JF146" s="480"/>
      <c r="JG146" s="480"/>
      <c r="JH146" s="480"/>
      <c r="JI146" s="538"/>
      <c r="JJ146" s="480"/>
      <c r="JK146" s="480"/>
      <c r="JL146" s="480"/>
      <c r="JM146" s="480"/>
      <c r="JN146" s="480"/>
      <c r="JO146" s="480"/>
      <c r="JP146" s="480"/>
      <c r="JQ146" s="480"/>
      <c r="JR146" s="480"/>
      <c r="JS146" s="590"/>
      <c r="JT146" s="538"/>
      <c r="JU146" s="480"/>
      <c r="JV146" s="480"/>
      <c r="JW146" s="480"/>
      <c r="JX146" s="480"/>
      <c r="JY146" s="480"/>
      <c r="JZ146" s="480"/>
      <c r="KA146" s="480"/>
      <c r="KB146" s="480"/>
      <c r="KC146" s="480"/>
      <c r="KD146" s="480"/>
      <c r="KE146" s="538"/>
      <c r="KF146" s="480"/>
      <c r="KG146" s="480"/>
      <c r="KH146" s="480"/>
      <c r="KI146" s="480"/>
      <c r="KJ146" s="480"/>
      <c r="KK146" s="480"/>
      <c r="KL146" s="480"/>
      <c r="KM146" s="480"/>
      <c r="KN146" s="480"/>
      <c r="KO146" s="480"/>
      <c r="KR146" s="568" t="str">
        <f>IF(Table1[[#This Row],[GTIN]]&lt;&gt;"",Table1[[#This Row],[GTIN]],"")</f>
        <v/>
      </c>
      <c r="KS146" s="569" t="str">
        <f>Table1[[#This Row],[Kreditor]]</f>
        <v/>
      </c>
      <c r="KT146" s="570" t="str">
        <f>IF(Table1[[#This Row],[Gültig ab (Datum)]]&lt;&gt;"",Table1[[#This Row],[Gültig ab (Datum)]],"")</f>
        <v/>
      </c>
      <c r="KU146" s="570"/>
      <c r="KV146" s="583" t="str">
        <f>IF(Table1[[#This Row],[Artikel verpackt? 
(X=Ja)]]="","",Table1[[#This Row],[Artikel verpackt? 
(X=Ja)]])</f>
        <v/>
      </c>
      <c r="KW146" s="571" t="str">
        <f>IF(Table1[[#This Row],[Verpackung recyclingfähig?
(X=Ja)]]="","",Table1[[#This Row],[Verpackung recyclingfähig?
(X=Ja)]])</f>
        <v/>
      </c>
      <c r="KX146" s="572"/>
      <c r="KY146" s="573"/>
      <c r="KZ146" s="574"/>
      <c r="LA146" s="574"/>
      <c r="LB146" s="574"/>
      <c r="LC146" s="574"/>
      <c r="LD146" s="574"/>
      <c r="LE146" s="574"/>
      <c r="LF146" s="575"/>
      <c r="LG146" s="576" t="str">
        <f>IF(Table1[[#This Row],[Hauptkörper - B1 - Art]]="","",VLOOKUP(Table1[[#This Row],[Hauptkörper - B1 - Art]],'DD FD'!B:C,2,FALSE))</f>
        <v/>
      </c>
      <c r="LH146" s="577" t="str">
        <f>IF(Table1[[#This Row],[Hauptkörper - B1 - Fraktion]]="","",VLOOKUP(Table1[[#This Row],[Hauptkörper - B1 - Fraktion]],'DD FD'!H:J,3,FALSE))</f>
        <v/>
      </c>
      <c r="LI146" s="574" t="str">
        <f>IF(Table1[[#This Row],[Hauptkörper - B1 - Gewicht
(in G)]]="","",Table1[[#This Row],[Hauptkörper - B1 - Gewicht
(in G)]])</f>
        <v/>
      </c>
      <c r="LJ146" s="574" t="str">
        <f>IF(Table1[[#This Row],[Hauptkörper - B1 - Lizenzierungs-pflichtig? (X=Ja)]]="","",Table1[[#This Row],[Hauptkörper - B1 - Lizenzierungs-pflichtig? (X=Ja)]])</f>
        <v/>
      </c>
      <c r="LK146" s="577" t="str">
        <f>IF(Table1[[#This Row],[Hauptkörper - B1 - Virgin Material]]="","",VLOOKUP(Table1[[#This Row],[Hauptkörper - B1 - Virgin Material]],'DD FD'!AJ:AK,2,FALSE))</f>
        <v/>
      </c>
      <c r="LL146" s="578" t="str">
        <f>IF(Table1[[#This Row],[Hauptkörper - B1 - Virgin Material Anteil (in %)]]="","",Table1[[#This Row],[Hauptkörper - B1 - Virgin Material Anteil (in %)]])</f>
        <v/>
      </c>
      <c r="LM146" s="577" t="str">
        <f>IF(Table1[[#This Row],[Hauptkörper - B1 - Recyceltes Material]]="","",VLOOKUP(Table1[[#This Row],[Hauptkörper - B1 - Recyceltes Material]],'DD FD'!AL:AM,2,FALSE))</f>
        <v/>
      </c>
      <c r="LN146" s="578" t="str">
        <f>IF(Table1[[#This Row],[Hauptkörper - B1 - Recyceltes Material Anteil (in %)]]="","",Table1[[#This Row],[Hauptkörper - B1 - Recyceltes Material Anteil (in %)]])</f>
        <v/>
      </c>
      <c r="LO146" s="579" t="str">
        <f>IF(Table1[[#This Row],[Hauptkörper - B1 - Beschichtung]]="","",VLOOKUP(Table1[[#This Row],[Hauptkörper - B1 - Beschichtung]],'DD FD'!AE:AF,2,FALSE))</f>
        <v/>
      </c>
      <c r="LP146" s="580" t="str">
        <f>IF(Table1[[#This Row],[Hauptkörper - B1 - Beschichtung Anteil (in %)]]="","",Table1[[#This Row],[Hauptkörper - B1 - Beschichtung Anteil (in %)]])</f>
        <v/>
      </c>
      <c r="LQ146" s="576" t="str">
        <f>IF(Table1[[#This Row],[Hauptkörper - B2 - Art]]="","",VLOOKUP(Table1[[#This Row],[Hauptkörper - B2 - Art]],'DD FD'!B:C,2,FALSE))</f>
        <v/>
      </c>
      <c r="LR146" s="577" t="str">
        <f>IF(Table1[[#This Row],[Hauptkörper - B2 - Fraktion]]="","",VLOOKUP(Table1[[#This Row],[Hauptkörper - B2 - Fraktion]],'DD FD'!H:J,3,FALSE))</f>
        <v/>
      </c>
      <c r="LS146" s="574" t="str">
        <f>IF(Table1[[#This Row],[Hauptkörper - B2 - Gewicht
(in G)]]="","",Table1[[#This Row],[Hauptkörper - B2 - Gewicht
(in G)]])</f>
        <v/>
      </c>
      <c r="LT146" s="574" t="str">
        <f>IF(Table1[[#This Row],[Hauptkörper - B2 - Lizenzierungs-pflichtig? (X=Ja)]]="","",Table1[[#This Row],[Hauptkörper - B2 - Lizenzierungs-pflichtig? (X=Ja)]])</f>
        <v/>
      </c>
      <c r="LU146" s="577" t="str">
        <f>IF(Table1[[#This Row],[Hauptkörper - B2 - Virgin Material]]="","",VLOOKUP(Table1[[#This Row],[Hauptkörper - B2 - Virgin Material]],'DD FD'!AJ:AK,2,FALSE))</f>
        <v/>
      </c>
      <c r="LV146" s="578" t="str">
        <f>IF(Table1[[#This Row],[Hauptkörper - B2 - Virgin Material Anteil (in %)]]="","",Table1[[#This Row],[Hauptkörper - B2 - Virgin Material Anteil (in %)]])</f>
        <v/>
      </c>
      <c r="LW146" s="577" t="str">
        <f>IF(Table1[[#This Row],[Hauptkörper - B2 - Recyceltes Material]]="","",VLOOKUP(Table1[[#This Row],[Hauptkörper - B2 - Recyceltes Material]],'DD FD'!AL:AM,2,FALSE))</f>
        <v/>
      </c>
      <c r="LX146" s="578" t="str">
        <f>IF(Table1[[#This Row],[Hauptkörper - B2 - Recyceltes Material Anteil (in %)]]="","",Table1[[#This Row],[Hauptkörper - B2 - Recyceltes Material Anteil (in %)]])</f>
        <v/>
      </c>
      <c r="LY146" s="577" t="str">
        <f>IF(Table1[[#This Row],[Hauptkörper - B2 - Beschichtung]]="","",VLOOKUP(Table1[[#This Row],[Hauptkörper - B2 - Beschichtung]],'DD FD'!AE:AF,2,FALSE))</f>
        <v/>
      </c>
      <c r="LZ146" s="580" t="str">
        <f>IF(Table1[[#This Row],[Hauptkörper - B2 - Beschichtung Anteil (in %)]]="","",Table1[[#This Row],[Hauptkörper - B2 - Beschichtung Anteil (in %)]])</f>
        <v/>
      </c>
      <c r="MA146" s="576" t="str">
        <f>IF(Table1[[#This Row],[Hauptkörper - B3 - Art]]="","",VLOOKUP(Table1[[#This Row],[Hauptkörper - B3 - Art]],'DD FD'!B:C,2,FALSE))</f>
        <v/>
      </c>
      <c r="MB146" s="577" t="str">
        <f>IF(Table1[[#This Row],[Hauptkörper - B3 - Fraktion]]="","",VLOOKUP(Table1[[#This Row],[Hauptkörper - B3 - Fraktion]],'DD FD'!H:J,3,FALSE))</f>
        <v/>
      </c>
      <c r="MC146" s="574" t="str">
        <f>IF(Table1[[#This Row],[Hauptkörper - B3 - Gewicht
(in G)]]="","",Table1[[#This Row],[Hauptkörper - B3 - Gewicht
(in G)]])</f>
        <v/>
      </c>
      <c r="MD146" s="574" t="str">
        <f>IF(Table1[[#This Row],[Hauptkörper - B3 - Lizenzierungs-pflichtig? (X=Ja)]]="","",Table1[[#This Row],[Hauptkörper - B3 - Lizenzierungs-pflichtig? (X=Ja)]])</f>
        <v/>
      </c>
      <c r="ME146" s="577" t="str">
        <f>IF(Table1[[#This Row],[Hauptkörper - B3 - Virgin Material]]="","",VLOOKUP(Table1[[#This Row],[Hauptkörper - B3 - Virgin Material]],'DD FD'!AJ:AK,2,FALSE))</f>
        <v/>
      </c>
      <c r="MF146" s="578" t="str">
        <f>IF(Table1[[#This Row],[Hauptkörper - B3 - Virgin Material Anteil (in %)]]="","",Table1[[#This Row],[Hauptkörper - B3 - Virgin Material Anteil (in %)]])</f>
        <v/>
      </c>
      <c r="MG146" s="577" t="str">
        <f>IF(Table1[[#This Row],[Hauptkörper - B3 - Recyceltes Material]]="","",VLOOKUP(Table1[[#This Row],[Hauptkörper - B3 - Recyceltes Material]],'DD FD'!AL:AM,2,FALSE))</f>
        <v/>
      </c>
      <c r="MH146" s="578" t="str">
        <f>IF(Table1[[#This Row],[Hauptkörper - B3 - Recyceltes Material Anteil (in %)]]="","",Table1[[#This Row],[Hauptkörper - B3 - Recyceltes Material Anteil (in %)]])</f>
        <v/>
      </c>
      <c r="MI146" s="577" t="str">
        <f>IF(Table1[[#This Row],[Hauptkörper - B3 - Beschichtung]]="","",VLOOKUP(Table1[[#This Row],[Hauptkörper - B3 - Beschichtung]],'DD FD'!AE:AF,2,FALSE))</f>
        <v/>
      </c>
      <c r="MJ146" s="580" t="str">
        <f>IF(Table1[[#This Row],[Hauptkörper - B3 - Beschichtung Anteil (in %)]]="","",Table1[[#This Row],[Hauptkörper - B3 - Beschichtung Anteil (in %)]])</f>
        <v/>
      </c>
      <c r="MK146" s="576" t="str">
        <f>IF(Table1[[#This Row],[Verschluss - B1 - Art]]="","",VLOOKUP(Table1[[#This Row],[Verschluss - B1 - Art]],'DD FD'!D:E,2,FALSE))</f>
        <v/>
      </c>
      <c r="ML146" s="577" t="str">
        <f>IF(Table1[[#This Row],[Verschluss - B1 - Fraktion]]="","",VLOOKUP(Table1[[#This Row],[Verschluss - B1 - Fraktion]],'DD FD'!H:J,3,FALSE))</f>
        <v/>
      </c>
      <c r="MM146" s="574" t="str">
        <f>IF(Table1[[#This Row],[Verschluss - B1 - Gewicht (in G)]]="","",Table1[[#This Row],[Verschluss - B1 - Gewicht (in G)]])</f>
        <v/>
      </c>
      <c r="MN146" s="574" t="str">
        <f>IF(Table1[[#This Row],[Verschluss - B1 - Lizenzierungs-pflichtig? (X=Ja)]]="","",Table1[[#This Row],[Verschluss - B1 - Lizenzierungs-pflichtig? (X=Ja)]])</f>
        <v/>
      </c>
      <c r="MO146" s="574" t="str">
        <f>IF(Table1[[#This Row],[Verschluss - B1 - Trennbar vom Hauptkörper? (X=Ja)]]="","",Table1[[#This Row],[Verschluss - B1 - Trennbar vom Hauptkörper? (X=Ja)]])</f>
        <v/>
      </c>
      <c r="MP146" s="577" t="str">
        <f>IF(Table1[[#This Row],[Verschluss - B1 - Virgin Material]]="","",VLOOKUP(Table1[[#This Row],[Verschluss - B1 - Virgin Material]],'DD FD'!AJ:AK,2,FALSE))</f>
        <v/>
      </c>
      <c r="MQ146" s="578" t="str">
        <f>IF(Table1[[#This Row],[Verschluss - B1 - Virgin Material Anteil (in %)]]="","",Table1[[#This Row],[Verschluss - B1 - Virgin Material Anteil (in %)]])</f>
        <v/>
      </c>
      <c r="MR146" s="577" t="str">
        <f>IF(Table1[[#This Row],[Verschluss - B1 - Recyceltes Material]]="","",VLOOKUP(Table1[[#This Row],[Verschluss - B1 - Recyceltes Material]],'DD FD'!AL:AM,2,FALSE))</f>
        <v/>
      </c>
      <c r="MS146" s="578" t="str">
        <f>IF(Table1[[#This Row],[Verschluss - B1 - Recyceltes Material Anteil (in %)]]="","",Table1[[#This Row],[Verschluss - B1 - Recyceltes Material Anteil (in %)]])</f>
        <v/>
      </c>
      <c r="MT146" s="577" t="str">
        <f>IF(Table1[[#This Row],[Verschluss - B1 - Beschichtung]]="","",VLOOKUP(Table1[[#This Row],[Verschluss - B1 - Beschichtung]],'DD FD'!AE:AF,2,FALSE))</f>
        <v/>
      </c>
      <c r="MU146" s="580" t="str">
        <f>IF(Table1[[#This Row],[Verschluss - B1 - Beschichtung Anteil (in %)]]="","",Table1[[#This Row],[Verschluss - B1 - Beschichtung Anteil (in %)]])</f>
        <v/>
      </c>
      <c r="MV146" s="576" t="str">
        <f>IF(Table1[[#This Row],[Verschluss - B2 - Art]]="","",VLOOKUP(Table1[[#This Row],[Verschluss - B2 - Art]],'DD FD'!D:E,2,FALSE))</f>
        <v/>
      </c>
      <c r="MW146" s="577" t="str">
        <f>IF(Table1[[#This Row],[Verschluss - B2 - Fraktion]]="","",VLOOKUP(Table1[[#This Row],[Verschluss - B2 - Fraktion]],'DD FD'!H:J,3,FALSE))</f>
        <v/>
      </c>
      <c r="MX146" s="574" t="str">
        <f>IF(Table1[[#This Row],[Verschluss - B2 - Gewicht (in G)]]="","",Table1[[#This Row],[Verschluss - B2 - Gewicht (in G)]])</f>
        <v/>
      </c>
      <c r="MY146" s="574" t="str">
        <f>IF(Table1[[#This Row],[Verschluss - B2 - Lizenzierungs-pflichtig? (X=Ja)]]="","",Table1[[#This Row],[Verschluss - B2 - Lizenzierungs-pflichtig? (X=Ja)]])</f>
        <v/>
      </c>
      <c r="MZ146" s="574" t="str">
        <f>IF(Table1[[#This Row],[Verschluss - B2 - Trennbar vom Hauptkörper? (X=Ja)]]="","",Table1[[#This Row],[Verschluss - B2 - Trennbar vom Hauptkörper? (X=Ja)]])</f>
        <v/>
      </c>
      <c r="NA146" s="577" t="str">
        <f>IF(Table1[[#This Row],[Verschluss - B2 - Virgin Material]]="","",VLOOKUP(Table1[[#This Row],[Verschluss - B2 - Virgin Material]],'DD FD'!AJ:AK,2,FALSE))</f>
        <v/>
      </c>
      <c r="NB146" s="578" t="str">
        <f>IF(Table1[[#This Row],[Verschluss - B2 - Virgin Material Anteil (in %)]]="","",Table1[[#This Row],[Verschluss - B2 - Virgin Material Anteil (in %)]])</f>
        <v/>
      </c>
      <c r="NC146" s="577" t="str">
        <f>IF(Table1[[#This Row],[Verschluss - B2 - Recyceltes Material]]="","",VLOOKUP(Table1[[#This Row],[Verschluss - B2 - Recyceltes Material]],'DD FD'!AL:AM,2,FALSE))</f>
        <v/>
      </c>
      <c r="ND146" s="578" t="str">
        <f>IF(Table1[[#This Row],[Verschluss - B2 - Recyceltes Material Anteil (in %)]]="","",Table1[[#This Row],[Verschluss - B2 - Recyceltes Material Anteil (in %)]])</f>
        <v/>
      </c>
      <c r="NE146" s="577" t="str">
        <f>IF(Table1[[#This Row],[Verschluss - B2 - Beschichtung]]="","",VLOOKUP(Table1[[#This Row],[Verschluss - B2 - Beschichtung]],'DD FD'!AE:AF,2,FALSE))</f>
        <v/>
      </c>
      <c r="NF146" s="580" t="str">
        <f>IF(Table1[[#This Row],[Verschluss - B2 - Beschichtung Anteil (in %)]]="","",Table1[[#This Row],[Verschluss - B2 - Beschichtung Anteil (in %)]])</f>
        <v/>
      </c>
      <c r="NG146" s="576" t="str">
        <f>IF(Table1[[#This Row],[Verschluss - B3 - Art]]="","",VLOOKUP(Table1[[#This Row],[Verschluss - B3 - Art]],'DD FD'!D:E,2,FALSE))</f>
        <v/>
      </c>
      <c r="NH146" s="577" t="str">
        <f>IF(Table1[[#This Row],[Verschluss - B3 - Fraktion]]="","",VLOOKUP(Table1[[#This Row],[Verschluss - B3 - Fraktion]],'DD FD'!H:J,3,FALSE))</f>
        <v/>
      </c>
      <c r="NI146" s="574" t="str">
        <f>IF(Table1[[#This Row],[Verschluss - B3 - Gewicht (in G)]]="","",Table1[[#This Row],[Verschluss - B3 - Gewicht (in G)]])</f>
        <v/>
      </c>
      <c r="NJ146" s="574" t="str">
        <f>IF(Table1[[#This Row],[Verschluss - B3 - Lizenzierungs-pflichtig? (X=Ja)]]="","",Table1[[#This Row],[Verschluss - B3 - Lizenzierungs-pflichtig? (X=Ja)]])</f>
        <v/>
      </c>
      <c r="NK146" s="574" t="str">
        <f>IF(Table1[[#This Row],[Verschluss - B3 - Trennbar vom Hauptkörper? (X=Ja)]]="","",Table1[[#This Row],[Verschluss - B3 - Trennbar vom Hauptkörper? (X=Ja)]])</f>
        <v/>
      </c>
      <c r="NL146" s="577" t="str">
        <f>IF(Table1[[#This Row],[Verschluss - B3 - Virgin Material]]="","",VLOOKUP(Table1[[#This Row],[Verschluss - B3 - Virgin Material]],'DD FD'!AJ:AK,2,FALSE))</f>
        <v/>
      </c>
      <c r="NM146" s="578" t="str">
        <f>IF(Table1[[#This Row],[Verschluss - B3 - Virgin Material Anteil (in %)]]="","",Table1[[#This Row],[Verschluss - B3 - Virgin Material Anteil (in %)]])</f>
        <v/>
      </c>
      <c r="NN146" s="577" t="str">
        <f>IF(Table1[[#This Row],[Verschluss - B3 - Recyceltes Material]]="","",VLOOKUP(Table1[[#This Row],[Verschluss - B3 - Recyceltes Material]],'DD FD'!AL:AM,2,FALSE))</f>
        <v/>
      </c>
      <c r="NO146" s="578" t="str">
        <f>IF(Table1[[#This Row],[Verschluss - B3 - Recyceltes Material Anteil (in %)]]="","",Table1[[#This Row],[Verschluss - B3 - Recyceltes Material Anteil (in %)]])</f>
        <v/>
      </c>
      <c r="NP146" s="577" t="str">
        <f>IF(Table1[[#This Row],[Verschluss - B3 - Beschichtung]]="","",VLOOKUP(Table1[[#This Row],[Verschluss - B3 - Beschichtung]],'DD FD'!AE:AF,2,FALSE))</f>
        <v/>
      </c>
      <c r="NQ146" s="580" t="str">
        <f>IF(Table1[[#This Row],[Verschluss - B3 - Beschichtung Anteil (in %)]]="","",Table1[[#This Row],[Verschluss - B3 - Beschichtung Anteil (in %)]])</f>
        <v/>
      </c>
      <c r="NR146" s="576" t="str">
        <f>IF(Table1[[#This Row],[Etikett - B1 - Art]]="","",VLOOKUP(Table1[[#This Row],[Etikett - B1 - Art]],'DD FD'!F:G,2,FALSE))</f>
        <v/>
      </c>
      <c r="NS146" s="577" t="str">
        <f>IF(Table1[[#This Row],[Etikett - B1 - Fraktion]]="","",VLOOKUP(Table1[[#This Row],[Etikett - B1 - Fraktion]],'DD FD'!H:J,3,FALSE))</f>
        <v/>
      </c>
      <c r="NT146" s="574" t="str">
        <f>IF(Table1[[#This Row],[Etikett - B1 - Gewicht (in G)]]="","",Table1[[#This Row],[Etikett - B1 - Gewicht (in G)]])</f>
        <v/>
      </c>
      <c r="NU146" s="574" t="str">
        <f>IF(Table1[[#This Row],[Etikett - B1 - Lizenzierungs-pflichtig? (X=Ja)]]="","",Table1[[#This Row],[Etikett - B1 - Lizenzierungs-pflichtig? (X=Ja)]])</f>
        <v/>
      </c>
      <c r="NV146" s="574" t="str">
        <f>IF(Table1[[#This Row],[Etikett - B1 - Trennbar vom Hauptkörper? (X=Ja)]]="","",Table1[[#This Row],[Etikett - B1 - Trennbar vom Hauptkörper? (X=Ja)]])</f>
        <v/>
      </c>
      <c r="NW146" s="577" t="str">
        <f>IF(Table1[[#This Row],[Etikett - B1 - Virgin Material]]="","",VLOOKUP(Table1[[#This Row],[Etikett - B1 - Virgin Material]],'DD FD'!AJ:AK,2,FALSE))</f>
        <v/>
      </c>
      <c r="NX146" s="578" t="str">
        <f>IF(Table1[[#This Row],[Etikett - B1 - Virgin Material Anteil (in %)]]="","",Table1[[#This Row],[Etikett - B1 - Virgin Material Anteil (in %)]])</f>
        <v/>
      </c>
      <c r="NY146" s="577" t="str">
        <f>IF(Table1[[#This Row],[Etikett - B1 - Recyceltes Material]]="","",VLOOKUP(Table1[[#This Row],[Etikett - B1 - Recyceltes Material]],'DD FD'!AL:AM,2,FALSE))</f>
        <v/>
      </c>
      <c r="NZ146" s="578" t="str">
        <f>IF(Table1[[#This Row],[Etikett - B1 - Recyceltes Material Anteil (in %)]]="","",Table1[[#This Row],[Etikett - B1 - Recyceltes Material Anteil (in %)]])</f>
        <v/>
      </c>
      <c r="OA146" s="577" t="str">
        <f>IF(Table1[[#This Row],[Etikett - B1 - Beschichtung]]="","",VLOOKUP(Table1[[#This Row],[Etikett - B1 - Beschichtung]],'DD FD'!AE:AF,2,FALSE))</f>
        <v/>
      </c>
      <c r="OB146" s="580" t="str">
        <f>IF(Table1[[#This Row],[Etikett - B1 - Beschichtung Anteil (in %)]]="","",Table1[[#This Row],[Etikett - B1 - Beschichtung Anteil (in %)]])</f>
        <v/>
      </c>
      <c r="OC146" s="576" t="str">
        <f>IF(Table1[[#This Row],[Etikett - B2 - Art]]="","",VLOOKUP(Table1[[#This Row],[Etikett - B2 - Art]],'DD FD'!F:G,2,FALSE))</f>
        <v/>
      </c>
      <c r="OD146" s="577" t="str">
        <f>IF(Table1[[#This Row],[Etikett - B2 - Fraktion]]="","",VLOOKUP(Table1[[#This Row],[Etikett - B2 - Fraktion]],'DD FD'!H:J,3,FALSE))</f>
        <v/>
      </c>
      <c r="OE146" s="574" t="str">
        <f>IF(Table1[[#This Row],[Etikett - B2 - Gewicht (in G)]]="","",Table1[[#This Row],[Etikett - B2 - Gewicht (in G)]])</f>
        <v/>
      </c>
      <c r="OF146" s="574" t="str">
        <f>IF(Table1[[#This Row],[Etikett - B2 - Lizenzierungs-pflichtig? (X=Ja)]]="","",Table1[[#This Row],[Etikett - B2 - Lizenzierungs-pflichtig? (X=Ja)]])</f>
        <v/>
      </c>
      <c r="OG146" s="574" t="str">
        <f>IF(Table1[[#This Row],[Etikett - B2 - Trennbar vom Hauptkörper? (X=Ja)]]="","",Table1[[#This Row],[Etikett - B2 - Trennbar vom Hauptkörper? (X=Ja)]])</f>
        <v/>
      </c>
      <c r="OH146" s="577" t="str">
        <f>IF(Table1[[#This Row],[Etikett - B2 - Virgin Material]]="","",VLOOKUP(Table1[[#This Row],[Etikett - B2 - Virgin Material]],'DD FD'!AJ:AK,2,FALSE))</f>
        <v/>
      </c>
      <c r="OI146" s="578" t="str">
        <f>IF(Table1[[#This Row],[Etikett - B2 - Virgin Material Anteil (in %)]]="","",Table1[[#This Row],[Etikett - B2 - Virgin Material Anteil (in %)]])</f>
        <v/>
      </c>
      <c r="OJ146" s="577" t="str">
        <f>IF(Table1[[#This Row],[Etikett - B2 - Recyceltes Material]]="","",VLOOKUP(Table1[[#This Row],[Etikett - B2 - Recyceltes Material]],'DD FD'!AL:AM,2,FALSE))</f>
        <v/>
      </c>
      <c r="OK146" s="578" t="str">
        <f>IF(Table1[[#This Row],[Etikett - B2 - Recyceltes Material Anteil (in %)]]="","",Table1[[#This Row],[Etikett - B2 - Recyceltes Material Anteil (in %)]])</f>
        <v/>
      </c>
      <c r="OL146" s="577" t="str">
        <f>IF(Table1[[#This Row],[Etikett - B2 - Beschichtung]]="","",VLOOKUP(Table1[[#This Row],[Etikett - B2 - Beschichtung]],'DD FD'!AE:AF,2,FALSE))</f>
        <v/>
      </c>
      <c r="OM146" s="580" t="str">
        <f>IF(Table1[[#This Row],[Etikett - B2 - Beschichtung Anteil (in %)]]="","",Table1[[#This Row],[Etikett - B2 - Beschichtung Anteil (in %)]])</f>
        <v/>
      </c>
      <c r="ON146" s="576" t="str">
        <f>IF(Table1[[#This Row],[Etikett - B3 - Art]]="","",VLOOKUP(Table1[[#This Row],[Etikett - B3 - Art]],'DD FD'!F:G,2,FALSE))</f>
        <v/>
      </c>
      <c r="OO146" s="577" t="str">
        <f>IF(Table1[[#This Row],[Etikett - B3 - Fraktion]]="","",VLOOKUP(Table1[[#This Row],[Etikett - B3 - Fraktion]],'DD FD'!H:J,3,FALSE))</f>
        <v/>
      </c>
      <c r="OP146" s="574" t="str">
        <f>IF(Table1[[#This Row],[Etikett - B3 - Gewicht (in G)]]="","",Table1[[#This Row],[Etikett - B3 - Gewicht (in G)]])</f>
        <v/>
      </c>
      <c r="OQ146" s="574" t="str">
        <f>IF(Table1[[#This Row],[Etikett - B3 - Lizenzierungs-pflichtig? (X=Ja)]]="","",Table1[[#This Row],[Etikett - B3 - Lizenzierungs-pflichtig? (X=Ja)]])</f>
        <v/>
      </c>
      <c r="OR146" s="574" t="str">
        <f>IF(Table1[[#This Row],[Etikett - B3 - Trennbar vom Hauptkörper? (X=Ja)]]="","",Table1[[#This Row],[Etikett - B3 - Trennbar vom Hauptkörper? (X=Ja)]])</f>
        <v/>
      </c>
      <c r="OS146" s="577" t="str">
        <f>IF(Table1[[#This Row],[Etikett - B3 - Virgin Material]]="","",VLOOKUP(Table1[[#This Row],[Etikett - B3 - Virgin Material]],'DD FD'!AJ:AK,2,FALSE))</f>
        <v/>
      </c>
      <c r="OT146" s="578" t="str">
        <f>IF(Table1[[#This Row],[Etikett - B3 - Virgin Material Anteil (in %)]]="","",Table1[[#This Row],[Etikett - B3 - Virgin Material Anteil (in %)]])</f>
        <v/>
      </c>
      <c r="OU146" s="577" t="str">
        <f>IF(Table1[[#This Row],[Etikett - B3 - Recyceltes Material]]="","",VLOOKUP(Table1[[#This Row],[Etikett - B3 - Recyceltes Material]],'DD FD'!AL:AM,2,FALSE))</f>
        <v/>
      </c>
      <c r="OV146" s="578" t="str">
        <f>IF(Table1[[#This Row],[Etikett - B3 - Recyceltes Material Anteil (in %)]]="","",Table1[[#This Row],[Etikett - B3 - Recyceltes Material Anteil (in %)]])</f>
        <v/>
      </c>
      <c r="OW146" s="577" t="str">
        <f>IF(Table1[[#This Row],[Etikett - B3 - Beschichtung]]="","",VLOOKUP(Table1[[#This Row],[Etikett - B3 - Beschichtung]],'DD FD'!AE:AF,2,FALSE))</f>
        <v/>
      </c>
      <c r="OX146" s="613" t="str">
        <f>IF(Table1[[#This Row],[Etikett - B3 - Beschichtung Anteil (in %)]]="","",Table1[[#This Row],[Etikett - B3 - Beschichtung Anteil (in %)]])</f>
        <v/>
      </c>
      <c r="OY146" s="618">
        <f>ROUNDUP(SUM(
IF(AND(LH146='DD FD'!$J$7,LJ146='DD FD'!$AI$3),LI146,0),
IF(AND(LR146='DD FD'!$J$7,LT146='DD FD'!$AI$3),LS146,0),
IF(AND(MB146='DD FD'!$J$7,MD146='DD FD'!$AI$3),MC146,0),
IF(AND(ML146='DD FD'!$J$7,MN146='DD FD'!$AI$3),MM146,0),
IF(AND(MW146='DD FD'!$J$7,MY146='DD FD'!$AI$3),MX146,0),
IF(AND(NH146='DD FD'!$J$7,NJ146='DD FD'!$AI$3),NI146,0),
IF(AND(NS146='DD FD'!$J$7,NU146='DD FD'!$AI$3),NT146,0),
IF(AND(OD146='DD FD'!$J$7,OF146='DD FD'!$AI$3),OE146,0),
IF(AND(OO146='DD FD'!$J$7,OQ146='DD FD'!$AI$3),OP146,0),
),2)</f>
        <v>0</v>
      </c>
      <c r="OZ146" s="617">
        <f>ROUNDUP(SUM(
IF(AND(LH146='DD FD'!$J$6,LJ146='DD FD'!$AI$3),LI146,0),
IF(AND(LR146='DD FD'!$J$6,LT146='DD FD'!$AI$3),LS146,0),
IF(AND(MB146='DD FD'!$J$6,MD146='DD FD'!$AI$3),MC146,0),
IF(AND(ML146='DD FD'!$J$6,MN146='DD FD'!$AI$3),MM146,0),
IF(AND(MW146='DD FD'!$J$6,MY146='DD FD'!$AI$3),MX146,0),
IF(AND(NH146='DD FD'!$J$6,NJ146='DD FD'!$AI$3),NI146,0),
IF(AND(NS146='DD FD'!$J$6,NU146='DD FD'!$AI$3),NT146,0),
IF(AND(OD146='DD FD'!$J$6,OF146='DD FD'!$AI$3),OE146,0),
IF(AND(OO146='DD FD'!$J$6,OQ146='DD FD'!$AI$3),OP146,0),
),2)</f>
        <v>0</v>
      </c>
      <c r="PA146" s="617">
        <f>ROUNDUP(SUM(
IF(AND(LH146='DD FD'!$J$10,LJ146='DD FD'!$AI$3),LI146,0),
IF(AND(LR146='DD FD'!$J$10,LT146='DD FD'!$AI$3),LS146,0),
IF(AND(MB146='DD FD'!$J$10,MD146='DD FD'!$AI$3),MC146,0),
IF(AND(ML146='DD FD'!$J$10,MN146='DD FD'!$AI$3),MM146,0),
IF(AND(MW146='DD FD'!$J$10,MY146='DD FD'!$AI$3),MX146,0),
IF(AND(NH146='DD FD'!$J$10,NJ146='DD FD'!$AI$3),NI146,0),
IF(AND(NS146='DD FD'!$J$10,NU146='DD FD'!$AI$3),NT146,0),
IF(AND(OD146='DD FD'!$J$10,OF146='DD FD'!$AI$3),OE146,0),
IF(AND(OO146='DD FD'!$J$10,OQ146='DD FD'!$AI$3),OP146,0),
),2)</f>
        <v>0</v>
      </c>
      <c r="PB146" s="617">
        <f>ROUNDUP(SUM(
IF(AND(LH146='DD FD'!$J$8,LJ146='DD FD'!$AI$3),LI146,0),
IF(AND(LR146='DD FD'!$J$8,LT146='DD FD'!$AI$3),LS146,0),
IF(AND(MB146='DD FD'!$J$8,MD146='DD FD'!$AI$3),MC146,0),
IF(AND(ML146='DD FD'!$J$8,MN146='DD FD'!$AI$3),MM146,0),
IF(AND(MW146='DD FD'!$J$8,MY146='DD FD'!$AI$3),MX146,0),
IF(AND(NH146='DD FD'!$J$8,NJ146='DD FD'!$AI$3),NI146,0),
IF(AND(NS146='DD FD'!$J$8,NU146='DD FD'!$AI$3),NT146,0),
IF(AND(OD146='DD FD'!$J$8,OF146='DD FD'!$AI$3),OE146,0),
IF(AND(OO146='DD FD'!$J$8,OQ146='DD FD'!$AI$3),OP146,0),
),2)</f>
        <v>0</v>
      </c>
      <c r="PC146" s="617">
        <f>ROUNDUP(SUM(
IF(AND(LH146='DD FD'!$J$5,LJ146='DD FD'!$AI$3),LI146,0),
IF(AND(LR146='DD FD'!$J$5,LT146='DD FD'!$AI$3),LS146,0),
IF(AND(MB146='DD FD'!$J$5,MD146='DD FD'!$AI$3),MC146,0),
IF(AND(ML146='DD FD'!$J$5,MN146='DD FD'!$AI$3),MM146,0),
IF(AND(MW146='DD FD'!$J$5,MY146='DD FD'!$AI$3),MX146,0),
IF(AND(NH146='DD FD'!$J$5,NJ146='DD FD'!$AI$3),NI146,0),
IF(AND(NS146='DD FD'!$J$5,NU146='DD FD'!$AI$3),NT146,0),
IF(AND(OD146='DD FD'!$J$5,OF146='DD FD'!$AI$3),OE146,0),
IF(AND(OO146='DD FD'!$J$5,OQ146='DD FD'!$AI$3),OP146,0),
),2)</f>
        <v>0</v>
      </c>
      <c r="PD146" s="617">
        <f>ROUNDUP(SUM(
IF(AND(LH146='DD FD'!$J$9,LJ146='DD FD'!$AI$3),LI146,0),
IF(AND(LR146='DD FD'!$J$9,LT146='DD FD'!$AI$3),LS146,0),
IF(AND(MB146='DD FD'!$J$9,MD146='DD FD'!$AI$3),MC146,0),
IF(AND(ML146='DD FD'!$J$9,MN146='DD FD'!$AI$3),MM146,0),
IF(AND(MW146='DD FD'!$J$9,MY146='DD FD'!$AI$3),MX146,0),
IF(AND(NH146='DD FD'!$J$9,NJ146='DD FD'!$AI$3),NI146,0),
IF(AND(NS146='DD FD'!$J$9,NU146='DD FD'!$AI$3),NT146,0),
IF(AND(OD146='DD FD'!$J$9,OF146='DD FD'!$AI$3),OE146,0),
IF(AND(OO146='DD FD'!$J$9,OQ146='DD FD'!$AI$3),OP146,0),
),2)</f>
        <v>0</v>
      </c>
      <c r="PE146" s="617">
        <f>ROUNDUP(SUM(
IF(AND(LH146='DD FD'!$J$4,LJ146='DD FD'!$AI$3),LI146,0),
IF(AND(LR146='DD FD'!$J$4,LT146='DD FD'!$AI$3),LS146,0),
IF(AND(MB146='DD FD'!$J$4,MD146='DD FD'!$AI$3),MC146,0),
IF(AND(ML146='DD FD'!$J$4,MN146='DD FD'!$AI$3),MM146,0),
IF(AND(MW146='DD FD'!$J$4,MY146='DD FD'!$AI$3),MX146,0),
IF(AND(NH146='DD FD'!$J$4,NJ146='DD FD'!$AI$3),NI146,0),
IF(AND(NS146='DD FD'!$J$4,NU146='DD FD'!$AI$3),NT146,0),
IF(AND(OD146='DD FD'!$J$4,OF146='DD FD'!$AI$3),OE146,0),
IF(AND(OO146='DD FD'!$J$4,OQ146='DD FD'!$AI$3),OP146,0),
),2)</f>
        <v>0</v>
      </c>
      <c r="PF146" s="619">
        <f>ROUNDUP(SUM(
IF(AND(LH146='DD FD'!$J$11,LJ146='DD FD'!$AI$3),LI146,0),
IF(AND(LR146='DD FD'!$J$11,LT146='DD FD'!$AI$3),LS146,0),
IF(AND(MB146='DD FD'!$J$11,MD146='DD FD'!$AI$3),MC146,0),
IF(AND(ML146='DD FD'!$J$11,MN146='DD FD'!$AI$3),MM146,0),
IF(AND(MW146='DD FD'!$J$11,MY146='DD FD'!$AI$3),MX146,0),
IF(AND(NH146='DD FD'!$J$11,NJ146='DD FD'!$AI$3),NI146,0),
IF(AND(NS146='DD FD'!$J$11,NU146='DD FD'!$AI$3),NT146,0),
IF(AND(OD146='DD FD'!$J$11,OF146='DD FD'!$AI$3),OE146,0),
IF(AND(OO146='DD FD'!$J$11,OQ146='DD FD'!$AI$3),OP146,0),
),2)</f>
        <v>0</v>
      </c>
    </row>
    <row r="147" spans="1:422">
      <c r="A147" s="806"/>
      <c r="B147" s="934"/>
      <c r="C147" s="247"/>
      <c r="D147" s="842"/>
      <c r="E147" s="247"/>
      <c r="F147" s="158"/>
      <c r="G147" s="710"/>
      <c r="H147" s="712"/>
      <c r="I147" s="936"/>
      <c r="J147" s="803"/>
      <c r="K147" s="150"/>
      <c r="L147" s="146" t="str">
        <f t="shared" si="54"/>
        <v/>
      </c>
      <c r="M147" s="501" t="str">
        <f t="shared" si="71"/>
        <v/>
      </c>
      <c r="N147" s="504"/>
      <c r="O147" s="113" t="str">
        <f t="shared" si="72"/>
        <v/>
      </c>
      <c r="P147" s="114" t="str">
        <f t="shared" si="55"/>
        <v/>
      </c>
      <c r="Q147" s="152"/>
      <c r="R147" s="152"/>
      <c r="S147" s="115" t="str">
        <f t="shared" si="73"/>
        <v/>
      </c>
      <c r="T147" s="159"/>
      <c r="U147" s="159"/>
      <c r="V147" s="157"/>
      <c r="W147" s="157"/>
      <c r="X147" s="157"/>
      <c r="Y147" s="772"/>
      <c r="Z147" s="158"/>
      <c r="AA147" s="144"/>
      <c r="AB147" s="112"/>
      <c r="AC147" s="153"/>
      <c r="AD147" s="153"/>
      <c r="AE147" s="153"/>
      <c r="AF147" s="153"/>
      <c r="AG147" s="153"/>
      <c r="AH147" s="153"/>
      <c r="AI147" s="152"/>
      <c r="AJ147" s="158"/>
      <c r="AK147" s="158"/>
      <c r="AL147" s="158"/>
      <c r="AM147" s="116" t="str">
        <f t="shared" si="74"/>
        <v/>
      </c>
      <c r="AN147" s="116" t="str">
        <f t="shared" si="75"/>
        <v/>
      </c>
      <c r="AO147" s="324"/>
      <c r="AP147" s="503"/>
      <c r="AQ147" s="487" t="str">
        <f t="shared" si="76"/>
        <v/>
      </c>
      <c r="AR147" s="113" t="str">
        <f t="shared" si="56"/>
        <v/>
      </c>
      <c r="AS147" s="113" t="str">
        <f t="shared" si="57"/>
        <v/>
      </c>
      <c r="AT147" s="113" t="str">
        <f t="shared" si="58"/>
        <v/>
      </c>
      <c r="AU147" s="113" t="str">
        <f t="shared" si="59"/>
        <v/>
      </c>
      <c r="AV147" s="159"/>
      <c r="AW147" s="157"/>
      <c r="AX147" s="157"/>
      <c r="AY147" s="157"/>
      <c r="AZ147" s="157"/>
      <c r="BA147" s="116" t="str">
        <f t="shared" si="60"/>
        <v/>
      </c>
      <c r="BB147" s="316"/>
      <c r="BC147" s="116" t="str">
        <f t="shared" si="61"/>
        <v/>
      </c>
      <c r="BD147" s="133" t="str">
        <f t="shared" si="62"/>
        <v/>
      </c>
      <c r="BE147" s="157"/>
      <c r="BF147" s="1180"/>
      <c r="BG147" s="1180"/>
      <c r="BH147" s="158"/>
      <c r="BI147" s="490"/>
      <c r="BJ147" s="514" t="str">
        <f t="shared" si="77"/>
        <v/>
      </c>
      <c r="BK147" s="789"/>
      <c r="BL147" s="116" t="str">
        <f t="shared" si="78"/>
        <v/>
      </c>
      <c r="BM147" s="144"/>
      <c r="BN147" s="144"/>
      <c r="BO147" s="144"/>
      <c r="BP147" s="790"/>
      <c r="BQ147" s="790"/>
      <c r="BR147" s="790"/>
      <c r="BS147" s="116" t="str">
        <f t="shared" si="63"/>
        <v/>
      </c>
      <c r="BT147" s="790"/>
      <c r="BU147" s="808" t="str">
        <f t="shared" si="64"/>
        <v/>
      </c>
      <c r="BV147" s="791"/>
      <c r="BW147" s="144"/>
      <c r="BX147" s="20"/>
      <c r="BY147" s="20"/>
      <c r="BZ147" s="20"/>
      <c r="CA147" s="792"/>
      <c r="CB147" s="1201"/>
      <c r="CC147" s="144"/>
      <c r="CD147" s="144"/>
      <c r="CE147" s="144"/>
      <c r="CF147" s="144"/>
      <c r="CG147" s="144"/>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144"/>
      <c r="DF147" s="144"/>
      <c r="DG147" s="144"/>
      <c r="DH147" s="144"/>
      <c r="DI147" s="144"/>
      <c r="DJ147" s="144"/>
      <c r="DK147" s="144"/>
      <c r="DL147" s="144"/>
      <c r="DM147" s="144"/>
      <c r="DN147" s="144"/>
      <c r="DO147" s="144"/>
      <c r="DP147" s="144"/>
      <c r="DQ147" s="144"/>
      <c r="DR147" s="144"/>
      <c r="DS147" s="144"/>
      <c r="DT147" s="144"/>
      <c r="DU147" s="144"/>
      <c r="DV147" s="144"/>
      <c r="DW147" s="144"/>
      <c r="DX147" s="144"/>
      <c r="DY147" s="144"/>
      <c r="DZ147" s="144"/>
      <c r="EA147" s="144"/>
      <c r="EB147" s="144"/>
      <c r="EC147" s="144"/>
      <c r="ED147" s="782" t="str">
        <f t="shared" si="79"/>
        <v/>
      </c>
      <c r="EE147" s="519"/>
      <c r="EF147" s="793"/>
      <c r="EG147" s="519"/>
      <c r="EH147" s="794"/>
      <c r="EI147" s="790"/>
      <c r="EJ147" s="794"/>
      <c r="EK147" s="794"/>
      <c r="EL147" s="790"/>
      <c r="EM147" s="790"/>
      <c r="EN147" s="790"/>
      <c r="EO147" s="112" t="str">
        <f t="shared" si="65"/>
        <v/>
      </c>
      <c r="EP147" s="790"/>
      <c r="EQ147" s="488" t="str">
        <f t="shared" si="66"/>
        <v/>
      </c>
      <c r="ER147" s="1100"/>
      <c r="ES147" s="1099" t="str">
        <f t="shared" si="80"/>
        <v/>
      </c>
      <c r="ET147" s="525"/>
      <c r="EU147" s="148"/>
      <c r="EV147" s="148"/>
      <c r="EW147" s="148"/>
      <c r="EX147" s="148"/>
      <c r="EY147" s="148"/>
      <c r="EZ147" s="148"/>
      <c r="FA147" s="148"/>
      <c r="FB147" s="148"/>
      <c r="FC147" s="148"/>
      <c r="FD147" s="148"/>
      <c r="FE147" s="148"/>
      <c r="FF147" s="148"/>
      <c r="FG147" s="148"/>
      <c r="FH147" s="148"/>
      <c r="FI147" s="528"/>
      <c r="FJ147" s="513" t="str">
        <f t="shared" si="67"/>
        <v/>
      </c>
      <c r="FK147" s="158"/>
      <c r="FL147" s="850"/>
      <c r="FM147" s="850"/>
      <c r="FN147" s="850"/>
      <c r="FO147" s="850"/>
      <c r="FP147" s="850"/>
      <c r="FQ147" s="850"/>
      <c r="FR147" s="157"/>
      <c r="FS147" s="143"/>
      <c r="FT147" s="143"/>
      <c r="FU147" s="847" t="str">
        <f t="shared" si="68"/>
        <v/>
      </c>
      <c r="FV147" s="555"/>
      <c r="FW147" s="523" t="str">
        <f>IF(Table1[[#This Row],[Nonfood Inhaltstoffe - Komponente]]="","",VLOOKUP(Table1[[#This Row],[Nonfood Inhaltstoffe - Komponente]],'Dropdown Auswahl'!BJ:BK,2,FALSE))</f>
        <v/>
      </c>
      <c r="FX147" s="1013"/>
      <c r="FY147" s="1011" t="str">
        <f t="shared" si="69"/>
        <v/>
      </c>
      <c r="FZ147" s="152"/>
      <c r="GA147" s="152"/>
      <c r="GB147" s="152"/>
      <c r="GC147" s="529" t="str">
        <f t="shared" si="70"/>
        <v/>
      </c>
      <c r="GG147" s="21"/>
      <c r="GH147" s="21"/>
      <c r="GI147" s="1019"/>
      <c r="GJ147" s="1016" t="str">
        <f>IF(Table1[[#This Row],[Global Trade Item Number (GTIN)]]="","",Table1[[#This Row],[Global Trade Item Number (GTIN)]])</f>
        <v/>
      </c>
      <c r="GK147" s="555" t="str">
        <f>IF(Table1[[#This Row],[WAWI-Nr./ Kreditoren-Nummer
(ASDV)]]&lt;&gt;"",Table1[[#This Row],[WAWI-Nr./ Kreditoren-Nummer
(ASDV)]],"")</f>
        <v/>
      </c>
      <c r="GL147" s="165"/>
      <c r="GM147" s="165"/>
      <c r="GN147" s="165"/>
      <c r="GO147" s="485"/>
      <c r="GP147" s="534"/>
      <c r="GQ147" s="533"/>
      <c r="GR147" s="486"/>
      <c r="GS147" s="486"/>
      <c r="GT147" s="486"/>
      <c r="GU147" s="486"/>
      <c r="GV147" s="486"/>
      <c r="GW147" s="542"/>
      <c r="GX147" s="538"/>
      <c r="GY147" s="144"/>
      <c r="GZ147" s="480"/>
      <c r="HA147" s="158"/>
      <c r="HB147" s="480"/>
      <c r="HC147" s="480"/>
      <c r="HD147" s="480"/>
      <c r="HE147" s="480"/>
      <c r="HF147" s="480"/>
      <c r="HG147" s="480"/>
      <c r="HH147" s="538"/>
      <c r="HI147" s="480"/>
      <c r="HJ147" s="480"/>
      <c r="HK147" s="480"/>
      <c r="HL147" s="480"/>
      <c r="HM147" s="480"/>
      <c r="HN147" s="480"/>
      <c r="HO147" s="480"/>
      <c r="HP147" s="480"/>
      <c r="HQ147" s="480"/>
      <c r="HR147" s="538"/>
      <c r="HS147" s="480"/>
      <c r="HT147" s="480"/>
      <c r="HU147" s="480"/>
      <c r="HV147" s="480"/>
      <c r="HW147" s="480"/>
      <c r="HX147" s="480"/>
      <c r="HY147" s="480"/>
      <c r="HZ147" s="480"/>
      <c r="IA147" s="480"/>
      <c r="IB147" s="538"/>
      <c r="IC147" s="480"/>
      <c r="ID147" s="480"/>
      <c r="IE147" s="480"/>
      <c r="IF147" s="480"/>
      <c r="IG147" s="480"/>
      <c r="IH147" s="480"/>
      <c r="II147" s="480"/>
      <c r="IJ147" s="480"/>
      <c r="IK147" s="480"/>
      <c r="IL147" s="480"/>
      <c r="IM147" s="538"/>
      <c r="IN147" s="480"/>
      <c r="IO147" s="480"/>
      <c r="IP147" s="480"/>
      <c r="IQ147" s="480"/>
      <c r="IR147" s="480"/>
      <c r="IS147" s="480"/>
      <c r="IT147" s="480"/>
      <c r="IU147" s="480"/>
      <c r="IV147" s="480"/>
      <c r="IW147" s="480"/>
      <c r="IX147" s="538"/>
      <c r="IY147" s="480"/>
      <c r="IZ147" s="480"/>
      <c r="JA147" s="480"/>
      <c r="JB147" s="480"/>
      <c r="JC147" s="480"/>
      <c r="JD147" s="480"/>
      <c r="JE147" s="480"/>
      <c r="JF147" s="480"/>
      <c r="JG147" s="480"/>
      <c r="JH147" s="480"/>
      <c r="JI147" s="538"/>
      <c r="JJ147" s="480"/>
      <c r="JK147" s="480"/>
      <c r="JL147" s="480"/>
      <c r="JM147" s="480"/>
      <c r="JN147" s="480"/>
      <c r="JO147" s="480"/>
      <c r="JP147" s="480"/>
      <c r="JQ147" s="480"/>
      <c r="JR147" s="480"/>
      <c r="JS147" s="590"/>
      <c r="JT147" s="538"/>
      <c r="JU147" s="480"/>
      <c r="JV147" s="480"/>
      <c r="JW147" s="480"/>
      <c r="JX147" s="480"/>
      <c r="JY147" s="480"/>
      <c r="JZ147" s="480"/>
      <c r="KA147" s="480"/>
      <c r="KB147" s="480"/>
      <c r="KC147" s="480"/>
      <c r="KD147" s="480"/>
      <c r="KE147" s="538"/>
      <c r="KF147" s="480"/>
      <c r="KG147" s="480"/>
      <c r="KH147" s="480"/>
      <c r="KI147" s="480"/>
      <c r="KJ147" s="480"/>
      <c r="KK147" s="480"/>
      <c r="KL147" s="480"/>
      <c r="KM147" s="480"/>
      <c r="KN147" s="480"/>
      <c r="KO147" s="480"/>
      <c r="KR147" s="568" t="str">
        <f>IF(Table1[[#This Row],[GTIN]]&lt;&gt;"",Table1[[#This Row],[GTIN]],"")</f>
        <v/>
      </c>
      <c r="KS147" s="569" t="str">
        <f>Table1[[#This Row],[Kreditor]]</f>
        <v/>
      </c>
      <c r="KT147" s="570" t="str">
        <f>IF(Table1[[#This Row],[Gültig ab (Datum)]]&lt;&gt;"",Table1[[#This Row],[Gültig ab (Datum)]],"")</f>
        <v/>
      </c>
      <c r="KU147" s="570"/>
      <c r="KV147" s="583" t="str">
        <f>IF(Table1[[#This Row],[Artikel verpackt? 
(X=Ja)]]="","",Table1[[#This Row],[Artikel verpackt? 
(X=Ja)]])</f>
        <v/>
      </c>
      <c r="KW147" s="571" t="str">
        <f>IF(Table1[[#This Row],[Verpackung recyclingfähig?
(X=Ja)]]="","",Table1[[#This Row],[Verpackung recyclingfähig?
(X=Ja)]])</f>
        <v/>
      </c>
      <c r="KX147" s="572"/>
      <c r="KY147" s="573"/>
      <c r="KZ147" s="574"/>
      <c r="LA147" s="574"/>
      <c r="LB147" s="574"/>
      <c r="LC147" s="574"/>
      <c r="LD147" s="574"/>
      <c r="LE147" s="574"/>
      <c r="LF147" s="575"/>
      <c r="LG147" s="576" t="str">
        <f>IF(Table1[[#This Row],[Hauptkörper - B1 - Art]]="","",VLOOKUP(Table1[[#This Row],[Hauptkörper - B1 - Art]],'DD FD'!B:C,2,FALSE))</f>
        <v/>
      </c>
      <c r="LH147" s="577" t="str">
        <f>IF(Table1[[#This Row],[Hauptkörper - B1 - Fraktion]]="","",VLOOKUP(Table1[[#This Row],[Hauptkörper - B1 - Fraktion]],'DD FD'!H:J,3,FALSE))</f>
        <v/>
      </c>
      <c r="LI147" s="574" t="str">
        <f>IF(Table1[[#This Row],[Hauptkörper - B1 - Gewicht
(in G)]]="","",Table1[[#This Row],[Hauptkörper - B1 - Gewicht
(in G)]])</f>
        <v/>
      </c>
      <c r="LJ147" s="574" t="str">
        <f>IF(Table1[[#This Row],[Hauptkörper - B1 - Lizenzierungs-pflichtig? (X=Ja)]]="","",Table1[[#This Row],[Hauptkörper - B1 - Lizenzierungs-pflichtig? (X=Ja)]])</f>
        <v/>
      </c>
      <c r="LK147" s="577" t="str">
        <f>IF(Table1[[#This Row],[Hauptkörper - B1 - Virgin Material]]="","",VLOOKUP(Table1[[#This Row],[Hauptkörper - B1 - Virgin Material]],'DD FD'!AJ:AK,2,FALSE))</f>
        <v/>
      </c>
      <c r="LL147" s="578" t="str">
        <f>IF(Table1[[#This Row],[Hauptkörper - B1 - Virgin Material Anteil (in %)]]="","",Table1[[#This Row],[Hauptkörper - B1 - Virgin Material Anteil (in %)]])</f>
        <v/>
      </c>
      <c r="LM147" s="577" t="str">
        <f>IF(Table1[[#This Row],[Hauptkörper - B1 - Recyceltes Material]]="","",VLOOKUP(Table1[[#This Row],[Hauptkörper - B1 - Recyceltes Material]],'DD FD'!AL:AM,2,FALSE))</f>
        <v/>
      </c>
      <c r="LN147" s="578" t="str">
        <f>IF(Table1[[#This Row],[Hauptkörper - B1 - Recyceltes Material Anteil (in %)]]="","",Table1[[#This Row],[Hauptkörper - B1 - Recyceltes Material Anteil (in %)]])</f>
        <v/>
      </c>
      <c r="LO147" s="579" t="str">
        <f>IF(Table1[[#This Row],[Hauptkörper - B1 - Beschichtung]]="","",VLOOKUP(Table1[[#This Row],[Hauptkörper - B1 - Beschichtung]],'DD FD'!AE:AF,2,FALSE))</f>
        <v/>
      </c>
      <c r="LP147" s="580" t="str">
        <f>IF(Table1[[#This Row],[Hauptkörper - B1 - Beschichtung Anteil (in %)]]="","",Table1[[#This Row],[Hauptkörper - B1 - Beschichtung Anteil (in %)]])</f>
        <v/>
      </c>
      <c r="LQ147" s="576" t="str">
        <f>IF(Table1[[#This Row],[Hauptkörper - B2 - Art]]="","",VLOOKUP(Table1[[#This Row],[Hauptkörper - B2 - Art]],'DD FD'!B:C,2,FALSE))</f>
        <v/>
      </c>
      <c r="LR147" s="577" t="str">
        <f>IF(Table1[[#This Row],[Hauptkörper - B2 - Fraktion]]="","",VLOOKUP(Table1[[#This Row],[Hauptkörper - B2 - Fraktion]],'DD FD'!H:J,3,FALSE))</f>
        <v/>
      </c>
      <c r="LS147" s="574" t="str">
        <f>IF(Table1[[#This Row],[Hauptkörper - B2 - Gewicht
(in G)]]="","",Table1[[#This Row],[Hauptkörper - B2 - Gewicht
(in G)]])</f>
        <v/>
      </c>
      <c r="LT147" s="574" t="str">
        <f>IF(Table1[[#This Row],[Hauptkörper - B2 - Lizenzierungs-pflichtig? (X=Ja)]]="","",Table1[[#This Row],[Hauptkörper - B2 - Lizenzierungs-pflichtig? (X=Ja)]])</f>
        <v/>
      </c>
      <c r="LU147" s="577" t="str">
        <f>IF(Table1[[#This Row],[Hauptkörper - B2 - Virgin Material]]="","",VLOOKUP(Table1[[#This Row],[Hauptkörper - B2 - Virgin Material]],'DD FD'!AJ:AK,2,FALSE))</f>
        <v/>
      </c>
      <c r="LV147" s="578" t="str">
        <f>IF(Table1[[#This Row],[Hauptkörper - B2 - Virgin Material Anteil (in %)]]="","",Table1[[#This Row],[Hauptkörper - B2 - Virgin Material Anteil (in %)]])</f>
        <v/>
      </c>
      <c r="LW147" s="577" t="str">
        <f>IF(Table1[[#This Row],[Hauptkörper - B2 - Recyceltes Material]]="","",VLOOKUP(Table1[[#This Row],[Hauptkörper - B2 - Recyceltes Material]],'DD FD'!AL:AM,2,FALSE))</f>
        <v/>
      </c>
      <c r="LX147" s="578" t="str">
        <f>IF(Table1[[#This Row],[Hauptkörper - B2 - Recyceltes Material Anteil (in %)]]="","",Table1[[#This Row],[Hauptkörper - B2 - Recyceltes Material Anteil (in %)]])</f>
        <v/>
      </c>
      <c r="LY147" s="577" t="str">
        <f>IF(Table1[[#This Row],[Hauptkörper - B2 - Beschichtung]]="","",VLOOKUP(Table1[[#This Row],[Hauptkörper - B2 - Beschichtung]],'DD FD'!AE:AF,2,FALSE))</f>
        <v/>
      </c>
      <c r="LZ147" s="580" t="str">
        <f>IF(Table1[[#This Row],[Hauptkörper - B2 - Beschichtung Anteil (in %)]]="","",Table1[[#This Row],[Hauptkörper - B2 - Beschichtung Anteil (in %)]])</f>
        <v/>
      </c>
      <c r="MA147" s="576" t="str">
        <f>IF(Table1[[#This Row],[Hauptkörper - B3 - Art]]="","",VLOOKUP(Table1[[#This Row],[Hauptkörper - B3 - Art]],'DD FD'!B:C,2,FALSE))</f>
        <v/>
      </c>
      <c r="MB147" s="577" t="str">
        <f>IF(Table1[[#This Row],[Hauptkörper - B3 - Fraktion]]="","",VLOOKUP(Table1[[#This Row],[Hauptkörper - B3 - Fraktion]],'DD FD'!H:J,3,FALSE))</f>
        <v/>
      </c>
      <c r="MC147" s="574" t="str">
        <f>IF(Table1[[#This Row],[Hauptkörper - B3 - Gewicht
(in G)]]="","",Table1[[#This Row],[Hauptkörper - B3 - Gewicht
(in G)]])</f>
        <v/>
      </c>
      <c r="MD147" s="574" t="str">
        <f>IF(Table1[[#This Row],[Hauptkörper - B3 - Lizenzierungs-pflichtig? (X=Ja)]]="","",Table1[[#This Row],[Hauptkörper - B3 - Lizenzierungs-pflichtig? (X=Ja)]])</f>
        <v/>
      </c>
      <c r="ME147" s="577" t="str">
        <f>IF(Table1[[#This Row],[Hauptkörper - B3 - Virgin Material]]="","",VLOOKUP(Table1[[#This Row],[Hauptkörper - B3 - Virgin Material]],'DD FD'!AJ:AK,2,FALSE))</f>
        <v/>
      </c>
      <c r="MF147" s="578" t="str">
        <f>IF(Table1[[#This Row],[Hauptkörper - B3 - Virgin Material Anteil (in %)]]="","",Table1[[#This Row],[Hauptkörper - B3 - Virgin Material Anteil (in %)]])</f>
        <v/>
      </c>
      <c r="MG147" s="577" t="str">
        <f>IF(Table1[[#This Row],[Hauptkörper - B3 - Recyceltes Material]]="","",VLOOKUP(Table1[[#This Row],[Hauptkörper - B3 - Recyceltes Material]],'DD FD'!AL:AM,2,FALSE))</f>
        <v/>
      </c>
      <c r="MH147" s="578" t="str">
        <f>IF(Table1[[#This Row],[Hauptkörper - B3 - Recyceltes Material Anteil (in %)]]="","",Table1[[#This Row],[Hauptkörper - B3 - Recyceltes Material Anteil (in %)]])</f>
        <v/>
      </c>
      <c r="MI147" s="577" t="str">
        <f>IF(Table1[[#This Row],[Hauptkörper - B3 - Beschichtung]]="","",VLOOKUP(Table1[[#This Row],[Hauptkörper - B3 - Beschichtung]],'DD FD'!AE:AF,2,FALSE))</f>
        <v/>
      </c>
      <c r="MJ147" s="580" t="str">
        <f>IF(Table1[[#This Row],[Hauptkörper - B3 - Beschichtung Anteil (in %)]]="","",Table1[[#This Row],[Hauptkörper - B3 - Beschichtung Anteil (in %)]])</f>
        <v/>
      </c>
      <c r="MK147" s="576" t="str">
        <f>IF(Table1[[#This Row],[Verschluss - B1 - Art]]="","",VLOOKUP(Table1[[#This Row],[Verschluss - B1 - Art]],'DD FD'!D:E,2,FALSE))</f>
        <v/>
      </c>
      <c r="ML147" s="577" t="str">
        <f>IF(Table1[[#This Row],[Verschluss - B1 - Fraktion]]="","",VLOOKUP(Table1[[#This Row],[Verschluss - B1 - Fraktion]],'DD FD'!H:J,3,FALSE))</f>
        <v/>
      </c>
      <c r="MM147" s="574" t="str">
        <f>IF(Table1[[#This Row],[Verschluss - B1 - Gewicht (in G)]]="","",Table1[[#This Row],[Verschluss - B1 - Gewicht (in G)]])</f>
        <v/>
      </c>
      <c r="MN147" s="574" t="str">
        <f>IF(Table1[[#This Row],[Verschluss - B1 - Lizenzierungs-pflichtig? (X=Ja)]]="","",Table1[[#This Row],[Verschluss - B1 - Lizenzierungs-pflichtig? (X=Ja)]])</f>
        <v/>
      </c>
      <c r="MO147" s="574" t="str">
        <f>IF(Table1[[#This Row],[Verschluss - B1 - Trennbar vom Hauptkörper? (X=Ja)]]="","",Table1[[#This Row],[Verschluss - B1 - Trennbar vom Hauptkörper? (X=Ja)]])</f>
        <v/>
      </c>
      <c r="MP147" s="577" t="str">
        <f>IF(Table1[[#This Row],[Verschluss - B1 - Virgin Material]]="","",VLOOKUP(Table1[[#This Row],[Verschluss - B1 - Virgin Material]],'DD FD'!AJ:AK,2,FALSE))</f>
        <v/>
      </c>
      <c r="MQ147" s="578" t="str">
        <f>IF(Table1[[#This Row],[Verschluss - B1 - Virgin Material Anteil (in %)]]="","",Table1[[#This Row],[Verschluss - B1 - Virgin Material Anteil (in %)]])</f>
        <v/>
      </c>
      <c r="MR147" s="577" t="str">
        <f>IF(Table1[[#This Row],[Verschluss - B1 - Recyceltes Material]]="","",VLOOKUP(Table1[[#This Row],[Verschluss - B1 - Recyceltes Material]],'DD FD'!AL:AM,2,FALSE))</f>
        <v/>
      </c>
      <c r="MS147" s="578" t="str">
        <f>IF(Table1[[#This Row],[Verschluss - B1 - Recyceltes Material Anteil (in %)]]="","",Table1[[#This Row],[Verschluss - B1 - Recyceltes Material Anteil (in %)]])</f>
        <v/>
      </c>
      <c r="MT147" s="577" t="str">
        <f>IF(Table1[[#This Row],[Verschluss - B1 - Beschichtung]]="","",VLOOKUP(Table1[[#This Row],[Verschluss - B1 - Beschichtung]],'DD FD'!AE:AF,2,FALSE))</f>
        <v/>
      </c>
      <c r="MU147" s="580" t="str">
        <f>IF(Table1[[#This Row],[Verschluss - B1 - Beschichtung Anteil (in %)]]="","",Table1[[#This Row],[Verschluss - B1 - Beschichtung Anteil (in %)]])</f>
        <v/>
      </c>
      <c r="MV147" s="576" t="str">
        <f>IF(Table1[[#This Row],[Verschluss - B2 - Art]]="","",VLOOKUP(Table1[[#This Row],[Verschluss - B2 - Art]],'DD FD'!D:E,2,FALSE))</f>
        <v/>
      </c>
      <c r="MW147" s="577" t="str">
        <f>IF(Table1[[#This Row],[Verschluss - B2 - Fraktion]]="","",VLOOKUP(Table1[[#This Row],[Verschluss - B2 - Fraktion]],'DD FD'!H:J,3,FALSE))</f>
        <v/>
      </c>
      <c r="MX147" s="574" t="str">
        <f>IF(Table1[[#This Row],[Verschluss - B2 - Gewicht (in G)]]="","",Table1[[#This Row],[Verschluss - B2 - Gewicht (in G)]])</f>
        <v/>
      </c>
      <c r="MY147" s="574" t="str">
        <f>IF(Table1[[#This Row],[Verschluss - B2 - Lizenzierungs-pflichtig? (X=Ja)]]="","",Table1[[#This Row],[Verschluss - B2 - Lizenzierungs-pflichtig? (X=Ja)]])</f>
        <v/>
      </c>
      <c r="MZ147" s="574" t="str">
        <f>IF(Table1[[#This Row],[Verschluss - B2 - Trennbar vom Hauptkörper? (X=Ja)]]="","",Table1[[#This Row],[Verschluss - B2 - Trennbar vom Hauptkörper? (X=Ja)]])</f>
        <v/>
      </c>
      <c r="NA147" s="577" t="str">
        <f>IF(Table1[[#This Row],[Verschluss - B2 - Virgin Material]]="","",VLOOKUP(Table1[[#This Row],[Verschluss - B2 - Virgin Material]],'DD FD'!AJ:AK,2,FALSE))</f>
        <v/>
      </c>
      <c r="NB147" s="578" t="str">
        <f>IF(Table1[[#This Row],[Verschluss - B2 - Virgin Material Anteil (in %)]]="","",Table1[[#This Row],[Verschluss - B2 - Virgin Material Anteil (in %)]])</f>
        <v/>
      </c>
      <c r="NC147" s="577" t="str">
        <f>IF(Table1[[#This Row],[Verschluss - B2 - Recyceltes Material]]="","",VLOOKUP(Table1[[#This Row],[Verschluss - B2 - Recyceltes Material]],'DD FD'!AL:AM,2,FALSE))</f>
        <v/>
      </c>
      <c r="ND147" s="578" t="str">
        <f>IF(Table1[[#This Row],[Verschluss - B2 - Recyceltes Material Anteil (in %)]]="","",Table1[[#This Row],[Verschluss - B2 - Recyceltes Material Anteil (in %)]])</f>
        <v/>
      </c>
      <c r="NE147" s="577" t="str">
        <f>IF(Table1[[#This Row],[Verschluss - B2 - Beschichtung]]="","",VLOOKUP(Table1[[#This Row],[Verschluss - B2 - Beschichtung]],'DD FD'!AE:AF,2,FALSE))</f>
        <v/>
      </c>
      <c r="NF147" s="580" t="str">
        <f>IF(Table1[[#This Row],[Verschluss - B2 - Beschichtung Anteil (in %)]]="","",Table1[[#This Row],[Verschluss - B2 - Beschichtung Anteil (in %)]])</f>
        <v/>
      </c>
      <c r="NG147" s="576" t="str">
        <f>IF(Table1[[#This Row],[Verschluss - B3 - Art]]="","",VLOOKUP(Table1[[#This Row],[Verschluss - B3 - Art]],'DD FD'!D:E,2,FALSE))</f>
        <v/>
      </c>
      <c r="NH147" s="577" t="str">
        <f>IF(Table1[[#This Row],[Verschluss - B3 - Fraktion]]="","",VLOOKUP(Table1[[#This Row],[Verschluss - B3 - Fraktion]],'DD FD'!H:J,3,FALSE))</f>
        <v/>
      </c>
      <c r="NI147" s="574" t="str">
        <f>IF(Table1[[#This Row],[Verschluss - B3 - Gewicht (in G)]]="","",Table1[[#This Row],[Verschluss - B3 - Gewicht (in G)]])</f>
        <v/>
      </c>
      <c r="NJ147" s="574" t="str">
        <f>IF(Table1[[#This Row],[Verschluss - B3 - Lizenzierungs-pflichtig? (X=Ja)]]="","",Table1[[#This Row],[Verschluss - B3 - Lizenzierungs-pflichtig? (X=Ja)]])</f>
        <v/>
      </c>
      <c r="NK147" s="574" t="str">
        <f>IF(Table1[[#This Row],[Verschluss - B3 - Trennbar vom Hauptkörper? (X=Ja)]]="","",Table1[[#This Row],[Verschluss - B3 - Trennbar vom Hauptkörper? (X=Ja)]])</f>
        <v/>
      </c>
      <c r="NL147" s="577" t="str">
        <f>IF(Table1[[#This Row],[Verschluss - B3 - Virgin Material]]="","",VLOOKUP(Table1[[#This Row],[Verschluss - B3 - Virgin Material]],'DD FD'!AJ:AK,2,FALSE))</f>
        <v/>
      </c>
      <c r="NM147" s="578" t="str">
        <f>IF(Table1[[#This Row],[Verschluss - B3 - Virgin Material Anteil (in %)]]="","",Table1[[#This Row],[Verschluss - B3 - Virgin Material Anteil (in %)]])</f>
        <v/>
      </c>
      <c r="NN147" s="577" t="str">
        <f>IF(Table1[[#This Row],[Verschluss - B3 - Recyceltes Material]]="","",VLOOKUP(Table1[[#This Row],[Verschluss - B3 - Recyceltes Material]],'DD FD'!AL:AM,2,FALSE))</f>
        <v/>
      </c>
      <c r="NO147" s="578" t="str">
        <f>IF(Table1[[#This Row],[Verschluss - B3 - Recyceltes Material Anteil (in %)]]="","",Table1[[#This Row],[Verschluss - B3 - Recyceltes Material Anteil (in %)]])</f>
        <v/>
      </c>
      <c r="NP147" s="577" t="str">
        <f>IF(Table1[[#This Row],[Verschluss - B3 - Beschichtung]]="","",VLOOKUP(Table1[[#This Row],[Verschluss - B3 - Beschichtung]],'DD FD'!AE:AF,2,FALSE))</f>
        <v/>
      </c>
      <c r="NQ147" s="580" t="str">
        <f>IF(Table1[[#This Row],[Verschluss - B3 - Beschichtung Anteil (in %)]]="","",Table1[[#This Row],[Verschluss - B3 - Beschichtung Anteil (in %)]])</f>
        <v/>
      </c>
      <c r="NR147" s="576" t="str">
        <f>IF(Table1[[#This Row],[Etikett - B1 - Art]]="","",VLOOKUP(Table1[[#This Row],[Etikett - B1 - Art]],'DD FD'!F:G,2,FALSE))</f>
        <v/>
      </c>
      <c r="NS147" s="577" t="str">
        <f>IF(Table1[[#This Row],[Etikett - B1 - Fraktion]]="","",VLOOKUP(Table1[[#This Row],[Etikett - B1 - Fraktion]],'DD FD'!H:J,3,FALSE))</f>
        <v/>
      </c>
      <c r="NT147" s="574" t="str">
        <f>IF(Table1[[#This Row],[Etikett - B1 - Gewicht (in G)]]="","",Table1[[#This Row],[Etikett - B1 - Gewicht (in G)]])</f>
        <v/>
      </c>
      <c r="NU147" s="574" t="str">
        <f>IF(Table1[[#This Row],[Etikett - B1 - Lizenzierungs-pflichtig? (X=Ja)]]="","",Table1[[#This Row],[Etikett - B1 - Lizenzierungs-pflichtig? (X=Ja)]])</f>
        <v/>
      </c>
      <c r="NV147" s="574" t="str">
        <f>IF(Table1[[#This Row],[Etikett - B1 - Trennbar vom Hauptkörper? (X=Ja)]]="","",Table1[[#This Row],[Etikett - B1 - Trennbar vom Hauptkörper? (X=Ja)]])</f>
        <v/>
      </c>
      <c r="NW147" s="577" t="str">
        <f>IF(Table1[[#This Row],[Etikett - B1 - Virgin Material]]="","",VLOOKUP(Table1[[#This Row],[Etikett - B1 - Virgin Material]],'DD FD'!AJ:AK,2,FALSE))</f>
        <v/>
      </c>
      <c r="NX147" s="578" t="str">
        <f>IF(Table1[[#This Row],[Etikett - B1 - Virgin Material Anteil (in %)]]="","",Table1[[#This Row],[Etikett - B1 - Virgin Material Anteil (in %)]])</f>
        <v/>
      </c>
      <c r="NY147" s="577" t="str">
        <f>IF(Table1[[#This Row],[Etikett - B1 - Recyceltes Material]]="","",VLOOKUP(Table1[[#This Row],[Etikett - B1 - Recyceltes Material]],'DD FD'!AL:AM,2,FALSE))</f>
        <v/>
      </c>
      <c r="NZ147" s="578" t="str">
        <f>IF(Table1[[#This Row],[Etikett - B1 - Recyceltes Material Anteil (in %)]]="","",Table1[[#This Row],[Etikett - B1 - Recyceltes Material Anteil (in %)]])</f>
        <v/>
      </c>
      <c r="OA147" s="577" t="str">
        <f>IF(Table1[[#This Row],[Etikett - B1 - Beschichtung]]="","",VLOOKUP(Table1[[#This Row],[Etikett - B1 - Beschichtung]],'DD FD'!AE:AF,2,FALSE))</f>
        <v/>
      </c>
      <c r="OB147" s="580" t="str">
        <f>IF(Table1[[#This Row],[Etikett - B1 - Beschichtung Anteil (in %)]]="","",Table1[[#This Row],[Etikett - B1 - Beschichtung Anteil (in %)]])</f>
        <v/>
      </c>
      <c r="OC147" s="576" t="str">
        <f>IF(Table1[[#This Row],[Etikett - B2 - Art]]="","",VLOOKUP(Table1[[#This Row],[Etikett - B2 - Art]],'DD FD'!F:G,2,FALSE))</f>
        <v/>
      </c>
      <c r="OD147" s="577" t="str">
        <f>IF(Table1[[#This Row],[Etikett - B2 - Fraktion]]="","",VLOOKUP(Table1[[#This Row],[Etikett - B2 - Fraktion]],'DD FD'!H:J,3,FALSE))</f>
        <v/>
      </c>
      <c r="OE147" s="574" t="str">
        <f>IF(Table1[[#This Row],[Etikett - B2 - Gewicht (in G)]]="","",Table1[[#This Row],[Etikett - B2 - Gewicht (in G)]])</f>
        <v/>
      </c>
      <c r="OF147" s="574" t="str">
        <f>IF(Table1[[#This Row],[Etikett - B2 - Lizenzierungs-pflichtig? (X=Ja)]]="","",Table1[[#This Row],[Etikett - B2 - Lizenzierungs-pflichtig? (X=Ja)]])</f>
        <v/>
      </c>
      <c r="OG147" s="574" t="str">
        <f>IF(Table1[[#This Row],[Etikett - B2 - Trennbar vom Hauptkörper? (X=Ja)]]="","",Table1[[#This Row],[Etikett - B2 - Trennbar vom Hauptkörper? (X=Ja)]])</f>
        <v/>
      </c>
      <c r="OH147" s="577" t="str">
        <f>IF(Table1[[#This Row],[Etikett - B2 - Virgin Material]]="","",VLOOKUP(Table1[[#This Row],[Etikett - B2 - Virgin Material]],'DD FD'!AJ:AK,2,FALSE))</f>
        <v/>
      </c>
      <c r="OI147" s="578" t="str">
        <f>IF(Table1[[#This Row],[Etikett - B2 - Virgin Material Anteil (in %)]]="","",Table1[[#This Row],[Etikett - B2 - Virgin Material Anteil (in %)]])</f>
        <v/>
      </c>
      <c r="OJ147" s="577" t="str">
        <f>IF(Table1[[#This Row],[Etikett - B2 - Recyceltes Material]]="","",VLOOKUP(Table1[[#This Row],[Etikett - B2 - Recyceltes Material]],'DD FD'!AL:AM,2,FALSE))</f>
        <v/>
      </c>
      <c r="OK147" s="578" t="str">
        <f>IF(Table1[[#This Row],[Etikett - B2 - Recyceltes Material Anteil (in %)]]="","",Table1[[#This Row],[Etikett - B2 - Recyceltes Material Anteil (in %)]])</f>
        <v/>
      </c>
      <c r="OL147" s="577" t="str">
        <f>IF(Table1[[#This Row],[Etikett - B2 - Beschichtung]]="","",VLOOKUP(Table1[[#This Row],[Etikett - B2 - Beschichtung]],'DD FD'!AE:AF,2,FALSE))</f>
        <v/>
      </c>
      <c r="OM147" s="580" t="str">
        <f>IF(Table1[[#This Row],[Etikett - B2 - Beschichtung Anteil (in %)]]="","",Table1[[#This Row],[Etikett - B2 - Beschichtung Anteil (in %)]])</f>
        <v/>
      </c>
      <c r="ON147" s="576" t="str">
        <f>IF(Table1[[#This Row],[Etikett - B3 - Art]]="","",VLOOKUP(Table1[[#This Row],[Etikett - B3 - Art]],'DD FD'!F:G,2,FALSE))</f>
        <v/>
      </c>
      <c r="OO147" s="577" t="str">
        <f>IF(Table1[[#This Row],[Etikett - B3 - Fraktion]]="","",VLOOKUP(Table1[[#This Row],[Etikett - B3 - Fraktion]],'DD FD'!H:J,3,FALSE))</f>
        <v/>
      </c>
      <c r="OP147" s="574" t="str">
        <f>IF(Table1[[#This Row],[Etikett - B3 - Gewicht (in G)]]="","",Table1[[#This Row],[Etikett - B3 - Gewicht (in G)]])</f>
        <v/>
      </c>
      <c r="OQ147" s="574" t="str">
        <f>IF(Table1[[#This Row],[Etikett - B3 - Lizenzierungs-pflichtig? (X=Ja)]]="","",Table1[[#This Row],[Etikett - B3 - Lizenzierungs-pflichtig? (X=Ja)]])</f>
        <v/>
      </c>
      <c r="OR147" s="574" t="str">
        <f>IF(Table1[[#This Row],[Etikett - B3 - Trennbar vom Hauptkörper? (X=Ja)]]="","",Table1[[#This Row],[Etikett - B3 - Trennbar vom Hauptkörper? (X=Ja)]])</f>
        <v/>
      </c>
      <c r="OS147" s="577" t="str">
        <f>IF(Table1[[#This Row],[Etikett - B3 - Virgin Material]]="","",VLOOKUP(Table1[[#This Row],[Etikett - B3 - Virgin Material]],'DD FD'!AJ:AK,2,FALSE))</f>
        <v/>
      </c>
      <c r="OT147" s="578" t="str">
        <f>IF(Table1[[#This Row],[Etikett - B3 - Virgin Material Anteil (in %)]]="","",Table1[[#This Row],[Etikett - B3 - Virgin Material Anteil (in %)]])</f>
        <v/>
      </c>
      <c r="OU147" s="577" t="str">
        <f>IF(Table1[[#This Row],[Etikett - B3 - Recyceltes Material]]="","",VLOOKUP(Table1[[#This Row],[Etikett - B3 - Recyceltes Material]],'DD FD'!AL:AM,2,FALSE))</f>
        <v/>
      </c>
      <c r="OV147" s="578" t="str">
        <f>IF(Table1[[#This Row],[Etikett - B3 - Recyceltes Material Anteil (in %)]]="","",Table1[[#This Row],[Etikett - B3 - Recyceltes Material Anteil (in %)]])</f>
        <v/>
      </c>
      <c r="OW147" s="577" t="str">
        <f>IF(Table1[[#This Row],[Etikett - B3 - Beschichtung]]="","",VLOOKUP(Table1[[#This Row],[Etikett - B3 - Beschichtung]],'DD FD'!AE:AF,2,FALSE))</f>
        <v/>
      </c>
      <c r="OX147" s="613" t="str">
        <f>IF(Table1[[#This Row],[Etikett - B3 - Beschichtung Anteil (in %)]]="","",Table1[[#This Row],[Etikett - B3 - Beschichtung Anteil (in %)]])</f>
        <v/>
      </c>
      <c r="OY147" s="618">
        <f>ROUNDUP(SUM(
IF(AND(LH147='DD FD'!$J$7,LJ147='DD FD'!$AI$3),LI147,0),
IF(AND(LR147='DD FD'!$J$7,LT147='DD FD'!$AI$3),LS147,0),
IF(AND(MB147='DD FD'!$J$7,MD147='DD FD'!$AI$3),MC147,0),
IF(AND(ML147='DD FD'!$J$7,MN147='DD FD'!$AI$3),MM147,0),
IF(AND(MW147='DD FD'!$J$7,MY147='DD FD'!$AI$3),MX147,0),
IF(AND(NH147='DD FD'!$J$7,NJ147='DD FD'!$AI$3),NI147,0),
IF(AND(NS147='DD FD'!$J$7,NU147='DD FD'!$AI$3),NT147,0),
IF(AND(OD147='DD FD'!$J$7,OF147='DD FD'!$AI$3),OE147,0),
IF(AND(OO147='DD FD'!$J$7,OQ147='DD FD'!$AI$3),OP147,0),
),2)</f>
        <v>0</v>
      </c>
      <c r="OZ147" s="617">
        <f>ROUNDUP(SUM(
IF(AND(LH147='DD FD'!$J$6,LJ147='DD FD'!$AI$3),LI147,0),
IF(AND(LR147='DD FD'!$J$6,LT147='DD FD'!$AI$3),LS147,0),
IF(AND(MB147='DD FD'!$J$6,MD147='DD FD'!$AI$3),MC147,0),
IF(AND(ML147='DD FD'!$J$6,MN147='DD FD'!$AI$3),MM147,0),
IF(AND(MW147='DD FD'!$J$6,MY147='DD FD'!$AI$3),MX147,0),
IF(AND(NH147='DD FD'!$J$6,NJ147='DD FD'!$AI$3),NI147,0),
IF(AND(NS147='DD FD'!$J$6,NU147='DD FD'!$AI$3),NT147,0),
IF(AND(OD147='DD FD'!$J$6,OF147='DD FD'!$AI$3),OE147,0),
IF(AND(OO147='DD FD'!$J$6,OQ147='DD FD'!$AI$3),OP147,0),
),2)</f>
        <v>0</v>
      </c>
      <c r="PA147" s="617">
        <f>ROUNDUP(SUM(
IF(AND(LH147='DD FD'!$J$10,LJ147='DD FD'!$AI$3),LI147,0),
IF(AND(LR147='DD FD'!$J$10,LT147='DD FD'!$AI$3),LS147,0),
IF(AND(MB147='DD FD'!$J$10,MD147='DD FD'!$AI$3),MC147,0),
IF(AND(ML147='DD FD'!$J$10,MN147='DD FD'!$AI$3),MM147,0),
IF(AND(MW147='DD FD'!$J$10,MY147='DD FD'!$AI$3),MX147,0),
IF(AND(NH147='DD FD'!$J$10,NJ147='DD FD'!$AI$3),NI147,0),
IF(AND(NS147='DD FD'!$J$10,NU147='DD FD'!$AI$3),NT147,0),
IF(AND(OD147='DD FD'!$J$10,OF147='DD FD'!$AI$3),OE147,0),
IF(AND(OO147='DD FD'!$J$10,OQ147='DD FD'!$AI$3),OP147,0),
),2)</f>
        <v>0</v>
      </c>
      <c r="PB147" s="617">
        <f>ROUNDUP(SUM(
IF(AND(LH147='DD FD'!$J$8,LJ147='DD FD'!$AI$3),LI147,0),
IF(AND(LR147='DD FD'!$J$8,LT147='DD FD'!$AI$3),LS147,0),
IF(AND(MB147='DD FD'!$J$8,MD147='DD FD'!$AI$3),MC147,0),
IF(AND(ML147='DD FD'!$J$8,MN147='DD FD'!$AI$3),MM147,0),
IF(AND(MW147='DD FD'!$J$8,MY147='DD FD'!$AI$3),MX147,0),
IF(AND(NH147='DD FD'!$J$8,NJ147='DD FD'!$AI$3),NI147,0),
IF(AND(NS147='DD FD'!$J$8,NU147='DD FD'!$AI$3),NT147,0),
IF(AND(OD147='DD FD'!$J$8,OF147='DD FD'!$AI$3),OE147,0),
IF(AND(OO147='DD FD'!$J$8,OQ147='DD FD'!$AI$3),OP147,0),
),2)</f>
        <v>0</v>
      </c>
      <c r="PC147" s="617">
        <f>ROUNDUP(SUM(
IF(AND(LH147='DD FD'!$J$5,LJ147='DD FD'!$AI$3),LI147,0),
IF(AND(LR147='DD FD'!$J$5,LT147='DD FD'!$AI$3),LS147,0),
IF(AND(MB147='DD FD'!$J$5,MD147='DD FD'!$AI$3),MC147,0),
IF(AND(ML147='DD FD'!$J$5,MN147='DD FD'!$AI$3),MM147,0),
IF(AND(MW147='DD FD'!$J$5,MY147='DD FD'!$AI$3),MX147,0),
IF(AND(NH147='DD FD'!$J$5,NJ147='DD FD'!$AI$3),NI147,0),
IF(AND(NS147='DD FD'!$J$5,NU147='DD FD'!$AI$3),NT147,0),
IF(AND(OD147='DD FD'!$J$5,OF147='DD FD'!$AI$3),OE147,0),
IF(AND(OO147='DD FD'!$J$5,OQ147='DD FD'!$AI$3),OP147,0),
),2)</f>
        <v>0</v>
      </c>
      <c r="PD147" s="617">
        <f>ROUNDUP(SUM(
IF(AND(LH147='DD FD'!$J$9,LJ147='DD FD'!$AI$3),LI147,0),
IF(AND(LR147='DD FD'!$J$9,LT147='DD FD'!$AI$3),LS147,0),
IF(AND(MB147='DD FD'!$J$9,MD147='DD FD'!$AI$3),MC147,0),
IF(AND(ML147='DD FD'!$J$9,MN147='DD FD'!$AI$3),MM147,0),
IF(AND(MW147='DD FD'!$J$9,MY147='DD FD'!$AI$3),MX147,0),
IF(AND(NH147='DD FD'!$J$9,NJ147='DD FD'!$AI$3),NI147,0),
IF(AND(NS147='DD FD'!$J$9,NU147='DD FD'!$AI$3),NT147,0),
IF(AND(OD147='DD FD'!$J$9,OF147='DD FD'!$AI$3),OE147,0),
IF(AND(OO147='DD FD'!$J$9,OQ147='DD FD'!$AI$3),OP147,0),
),2)</f>
        <v>0</v>
      </c>
      <c r="PE147" s="617">
        <f>ROUNDUP(SUM(
IF(AND(LH147='DD FD'!$J$4,LJ147='DD FD'!$AI$3),LI147,0),
IF(AND(LR147='DD FD'!$J$4,LT147='DD FD'!$AI$3),LS147,0),
IF(AND(MB147='DD FD'!$J$4,MD147='DD FD'!$AI$3),MC147,0),
IF(AND(ML147='DD FD'!$J$4,MN147='DD FD'!$AI$3),MM147,0),
IF(AND(MW147='DD FD'!$J$4,MY147='DD FD'!$AI$3),MX147,0),
IF(AND(NH147='DD FD'!$J$4,NJ147='DD FD'!$AI$3),NI147,0),
IF(AND(NS147='DD FD'!$J$4,NU147='DD FD'!$AI$3),NT147,0),
IF(AND(OD147='DD FD'!$J$4,OF147='DD FD'!$AI$3),OE147,0),
IF(AND(OO147='DD FD'!$J$4,OQ147='DD FD'!$AI$3),OP147,0),
),2)</f>
        <v>0</v>
      </c>
      <c r="PF147" s="619">
        <f>ROUNDUP(SUM(
IF(AND(LH147='DD FD'!$J$11,LJ147='DD FD'!$AI$3),LI147,0),
IF(AND(LR147='DD FD'!$J$11,LT147='DD FD'!$AI$3),LS147,0),
IF(AND(MB147='DD FD'!$J$11,MD147='DD FD'!$AI$3),MC147,0),
IF(AND(ML147='DD FD'!$J$11,MN147='DD FD'!$AI$3),MM147,0),
IF(AND(MW147='DD FD'!$J$11,MY147='DD FD'!$AI$3),MX147,0),
IF(AND(NH147='DD FD'!$J$11,NJ147='DD FD'!$AI$3),NI147,0),
IF(AND(NS147='DD FD'!$J$11,NU147='DD FD'!$AI$3),NT147,0),
IF(AND(OD147='DD FD'!$J$11,OF147='DD FD'!$AI$3),OE147,0),
IF(AND(OO147='DD FD'!$J$11,OQ147='DD FD'!$AI$3),OP147,0),
),2)</f>
        <v>0</v>
      </c>
    </row>
    <row r="148" spans="1:422">
      <c r="A148" s="806"/>
      <c r="B148" s="934"/>
      <c r="C148" s="247"/>
      <c r="D148" s="842"/>
      <c r="E148" s="247"/>
      <c r="F148" s="158"/>
      <c r="G148" s="710"/>
      <c r="H148" s="712"/>
      <c r="I148" s="936"/>
      <c r="J148" s="803"/>
      <c r="K148" s="150"/>
      <c r="L148" s="146" t="str">
        <f t="shared" si="54"/>
        <v/>
      </c>
      <c r="M148" s="501" t="str">
        <f t="shared" si="71"/>
        <v/>
      </c>
      <c r="N148" s="504"/>
      <c r="O148" s="113" t="str">
        <f t="shared" si="72"/>
        <v/>
      </c>
      <c r="P148" s="114" t="str">
        <f t="shared" si="55"/>
        <v/>
      </c>
      <c r="Q148" s="152"/>
      <c r="R148" s="152"/>
      <c r="S148" s="115" t="str">
        <f t="shared" si="73"/>
        <v/>
      </c>
      <c r="T148" s="159"/>
      <c r="U148" s="159"/>
      <c r="V148" s="157"/>
      <c r="W148" s="157"/>
      <c r="X148" s="157"/>
      <c r="Y148" s="772"/>
      <c r="Z148" s="158"/>
      <c r="AA148" s="144"/>
      <c r="AB148" s="112"/>
      <c r="AC148" s="153"/>
      <c r="AD148" s="153"/>
      <c r="AE148" s="153"/>
      <c r="AF148" s="153"/>
      <c r="AG148" s="153"/>
      <c r="AH148" s="153"/>
      <c r="AI148" s="152"/>
      <c r="AJ148" s="158"/>
      <c r="AK148" s="158"/>
      <c r="AL148" s="158"/>
      <c r="AM148" s="116" t="str">
        <f t="shared" si="74"/>
        <v/>
      </c>
      <c r="AN148" s="116" t="str">
        <f t="shared" si="75"/>
        <v/>
      </c>
      <c r="AO148" s="324"/>
      <c r="AP148" s="503"/>
      <c r="AQ148" s="487" t="str">
        <f t="shared" si="76"/>
        <v/>
      </c>
      <c r="AR148" s="113" t="str">
        <f t="shared" si="56"/>
        <v/>
      </c>
      <c r="AS148" s="113" t="str">
        <f t="shared" si="57"/>
        <v/>
      </c>
      <c r="AT148" s="113" t="str">
        <f t="shared" si="58"/>
        <v/>
      </c>
      <c r="AU148" s="113" t="str">
        <f t="shared" si="59"/>
        <v/>
      </c>
      <c r="AV148" s="159"/>
      <c r="AW148" s="157"/>
      <c r="AX148" s="157"/>
      <c r="AY148" s="157"/>
      <c r="AZ148" s="157"/>
      <c r="BA148" s="116" t="str">
        <f t="shared" si="60"/>
        <v/>
      </c>
      <c r="BB148" s="316"/>
      <c r="BC148" s="116" t="str">
        <f t="shared" si="61"/>
        <v/>
      </c>
      <c r="BD148" s="133" t="str">
        <f t="shared" si="62"/>
        <v/>
      </c>
      <c r="BE148" s="157"/>
      <c r="BF148" s="1180"/>
      <c r="BG148" s="1180"/>
      <c r="BH148" s="158"/>
      <c r="BI148" s="490"/>
      <c r="BJ148" s="514" t="str">
        <f t="shared" si="77"/>
        <v/>
      </c>
      <c r="BK148" s="789"/>
      <c r="BL148" s="116" t="str">
        <f t="shared" si="78"/>
        <v/>
      </c>
      <c r="BM148" s="144"/>
      <c r="BN148" s="144"/>
      <c r="BO148" s="144"/>
      <c r="BP148" s="790"/>
      <c r="BQ148" s="790"/>
      <c r="BR148" s="790"/>
      <c r="BS148" s="116" t="str">
        <f t="shared" si="63"/>
        <v/>
      </c>
      <c r="BT148" s="790"/>
      <c r="BU148" s="808" t="str">
        <f t="shared" si="64"/>
        <v/>
      </c>
      <c r="BV148" s="791"/>
      <c r="BW148" s="144"/>
      <c r="BX148" s="20"/>
      <c r="BY148" s="20"/>
      <c r="BZ148" s="20"/>
      <c r="CA148" s="792"/>
      <c r="CB148" s="1201"/>
      <c r="CC148" s="144"/>
      <c r="CD148" s="144"/>
      <c r="CE148" s="144"/>
      <c r="CF148" s="144"/>
      <c r="CG148" s="144"/>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144"/>
      <c r="DF148" s="144"/>
      <c r="DG148" s="144"/>
      <c r="DH148" s="144"/>
      <c r="DI148" s="144"/>
      <c r="DJ148" s="144"/>
      <c r="DK148" s="144"/>
      <c r="DL148" s="144"/>
      <c r="DM148" s="144"/>
      <c r="DN148" s="144"/>
      <c r="DO148" s="144"/>
      <c r="DP148" s="144"/>
      <c r="DQ148" s="144"/>
      <c r="DR148" s="144"/>
      <c r="DS148" s="144"/>
      <c r="DT148" s="144"/>
      <c r="DU148" s="144"/>
      <c r="DV148" s="144"/>
      <c r="DW148" s="144"/>
      <c r="DX148" s="144"/>
      <c r="DY148" s="144"/>
      <c r="DZ148" s="144"/>
      <c r="EA148" s="144"/>
      <c r="EB148" s="144"/>
      <c r="EC148" s="144"/>
      <c r="ED148" s="782" t="str">
        <f t="shared" si="79"/>
        <v/>
      </c>
      <c r="EE148" s="519"/>
      <c r="EF148" s="793"/>
      <c r="EG148" s="519"/>
      <c r="EH148" s="794"/>
      <c r="EI148" s="790"/>
      <c r="EJ148" s="794"/>
      <c r="EK148" s="794"/>
      <c r="EL148" s="790"/>
      <c r="EM148" s="790"/>
      <c r="EN148" s="790"/>
      <c r="EO148" s="112" t="str">
        <f t="shared" si="65"/>
        <v/>
      </c>
      <c r="EP148" s="790"/>
      <c r="EQ148" s="488" t="str">
        <f t="shared" si="66"/>
        <v/>
      </c>
      <c r="ER148" s="1100"/>
      <c r="ES148" s="1099" t="str">
        <f t="shared" si="80"/>
        <v/>
      </c>
      <c r="ET148" s="525"/>
      <c r="EU148" s="148"/>
      <c r="EV148" s="148"/>
      <c r="EW148" s="148"/>
      <c r="EX148" s="148"/>
      <c r="EY148" s="148"/>
      <c r="EZ148" s="148"/>
      <c r="FA148" s="148"/>
      <c r="FB148" s="148"/>
      <c r="FC148" s="148"/>
      <c r="FD148" s="148"/>
      <c r="FE148" s="148"/>
      <c r="FF148" s="148"/>
      <c r="FG148" s="148"/>
      <c r="FH148" s="148"/>
      <c r="FI148" s="528"/>
      <c r="FJ148" s="513" t="str">
        <f t="shared" si="67"/>
        <v/>
      </c>
      <c r="FK148" s="158"/>
      <c r="FL148" s="850"/>
      <c r="FM148" s="850"/>
      <c r="FN148" s="850"/>
      <c r="FO148" s="850"/>
      <c r="FP148" s="850"/>
      <c r="FQ148" s="850"/>
      <c r="FR148" s="157"/>
      <c r="FS148" s="143"/>
      <c r="FT148" s="143"/>
      <c r="FU148" s="847" t="str">
        <f t="shared" si="68"/>
        <v/>
      </c>
      <c r="FV148" s="555"/>
      <c r="FW148" s="523" t="str">
        <f>IF(Table1[[#This Row],[Nonfood Inhaltstoffe - Komponente]]="","",VLOOKUP(Table1[[#This Row],[Nonfood Inhaltstoffe - Komponente]],'Dropdown Auswahl'!BJ:BK,2,FALSE))</f>
        <v/>
      </c>
      <c r="FX148" s="1013"/>
      <c r="FY148" s="1011" t="str">
        <f t="shared" si="69"/>
        <v/>
      </c>
      <c r="FZ148" s="152"/>
      <c r="GA148" s="152"/>
      <c r="GB148" s="152"/>
      <c r="GC148" s="529" t="str">
        <f t="shared" si="70"/>
        <v/>
      </c>
      <c r="GG148" s="21"/>
      <c r="GH148" s="21"/>
      <c r="GI148" s="1019"/>
      <c r="GJ148" s="1016" t="str">
        <f>IF(Table1[[#This Row],[Global Trade Item Number (GTIN)]]="","",Table1[[#This Row],[Global Trade Item Number (GTIN)]])</f>
        <v/>
      </c>
      <c r="GK148" s="555" t="str">
        <f>IF(Table1[[#This Row],[WAWI-Nr./ Kreditoren-Nummer
(ASDV)]]&lt;&gt;"",Table1[[#This Row],[WAWI-Nr./ Kreditoren-Nummer
(ASDV)]],"")</f>
        <v/>
      </c>
      <c r="GL148" s="165"/>
      <c r="GM148" s="165"/>
      <c r="GN148" s="165"/>
      <c r="GO148" s="485"/>
      <c r="GP148" s="534"/>
      <c r="GQ148" s="533"/>
      <c r="GR148" s="486"/>
      <c r="GS148" s="486"/>
      <c r="GT148" s="486"/>
      <c r="GU148" s="486"/>
      <c r="GV148" s="486"/>
      <c r="GW148" s="542"/>
      <c r="GX148" s="538"/>
      <c r="GY148" s="144"/>
      <c r="GZ148" s="480"/>
      <c r="HA148" s="158"/>
      <c r="HB148" s="480"/>
      <c r="HC148" s="480"/>
      <c r="HD148" s="480"/>
      <c r="HE148" s="480"/>
      <c r="HF148" s="480"/>
      <c r="HG148" s="480"/>
      <c r="HH148" s="538"/>
      <c r="HI148" s="480"/>
      <c r="HJ148" s="480"/>
      <c r="HK148" s="480"/>
      <c r="HL148" s="480"/>
      <c r="HM148" s="480"/>
      <c r="HN148" s="480"/>
      <c r="HO148" s="480"/>
      <c r="HP148" s="480"/>
      <c r="HQ148" s="480"/>
      <c r="HR148" s="538"/>
      <c r="HS148" s="480"/>
      <c r="HT148" s="480"/>
      <c r="HU148" s="480"/>
      <c r="HV148" s="480"/>
      <c r="HW148" s="480"/>
      <c r="HX148" s="480"/>
      <c r="HY148" s="480"/>
      <c r="HZ148" s="480"/>
      <c r="IA148" s="480"/>
      <c r="IB148" s="538"/>
      <c r="IC148" s="480"/>
      <c r="ID148" s="480"/>
      <c r="IE148" s="480"/>
      <c r="IF148" s="480"/>
      <c r="IG148" s="480"/>
      <c r="IH148" s="480"/>
      <c r="II148" s="480"/>
      <c r="IJ148" s="480"/>
      <c r="IK148" s="480"/>
      <c r="IL148" s="480"/>
      <c r="IM148" s="538"/>
      <c r="IN148" s="480"/>
      <c r="IO148" s="480"/>
      <c r="IP148" s="480"/>
      <c r="IQ148" s="480"/>
      <c r="IR148" s="480"/>
      <c r="IS148" s="480"/>
      <c r="IT148" s="480"/>
      <c r="IU148" s="480"/>
      <c r="IV148" s="480"/>
      <c r="IW148" s="480"/>
      <c r="IX148" s="538"/>
      <c r="IY148" s="480"/>
      <c r="IZ148" s="480"/>
      <c r="JA148" s="480"/>
      <c r="JB148" s="480"/>
      <c r="JC148" s="480"/>
      <c r="JD148" s="480"/>
      <c r="JE148" s="480"/>
      <c r="JF148" s="480"/>
      <c r="JG148" s="480"/>
      <c r="JH148" s="480"/>
      <c r="JI148" s="538"/>
      <c r="JJ148" s="480"/>
      <c r="JK148" s="480"/>
      <c r="JL148" s="480"/>
      <c r="JM148" s="480"/>
      <c r="JN148" s="480"/>
      <c r="JO148" s="480"/>
      <c r="JP148" s="480"/>
      <c r="JQ148" s="480"/>
      <c r="JR148" s="480"/>
      <c r="JS148" s="590"/>
      <c r="JT148" s="538"/>
      <c r="JU148" s="480"/>
      <c r="JV148" s="480"/>
      <c r="JW148" s="480"/>
      <c r="JX148" s="480"/>
      <c r="JY148" s="480"/>
      <c r="JZ148" s="480"/>
      <c r="KA148" s="480"/>
      <c r="KB148" s="480"/>
      <c r="KC148" s="480"/>
      <c r="KD148" s="480"/>
      <c r="KE148" s="538"/>
      <c r="KF148" s="480"/>
      <c r="KG148" s="480"/>
      <c r="KH148" s="480"/>
      <c r="KI148" s="480"/>
      <c r="KJ148" s="480"/>
      <c r="KK148" s="480"/>
      <c r="KL148" s="480"/>
      <c r="KM148" s="480"/>
      <c r="KN148" s="480"/>
      <c r="KO148" s="480"/>
      <c r="KR148" s="568" t="str">
        <f>IF(Table1[[#This Row],[GTIN]]&lt;&gt;"",Table1[[#This Row],[GTIN]],"")</f>
        <v/>
      </c>
      <c r="KS148" s="569" t="str">
        <f>Table1[[#This Row],[Kreditor]]</f>
        <v/>
      </c>
      <c r="KT148" s="570" t="str">
        <f>IF(Table1[[#This Row],[Gültig ab (Datum)]]&lt;&gt;"",Table1[[#This Row],[Gültig ab (Datum)]],"")</f>
        <v/>
      </c>
      <c r="KU148" s="570"/>
      <c r="KV148" s="583" t="str">
        <f>IF(Table1[[#This Row],[Artikel verpackt? 
(X=Ja)]]="","",Table1[[#This Row],[Artikel verpackt? 
(X=Ja)]])</f>
        <v/>
      </c>
      <c r="KW148" s="571" t="str">
        <f>IF(Table1[[#This Row],[Verpackung recyclingfähig?
(X=Ja)]]="","",Table1[[#This Row],[Verpackung recyclingfähig?
(X=Ja)]])</f>
        <v/>
      </c>
      <c r="KX148" s="572"/>
      <c r="KY148" s="573"/>
      <c r="KZ148" s="574"/>
      <c r="LA148" s="574"/>
      <c r="LB148" s="574"/>
      <c r="LC148" s="574"/>
      <c r="LD148" s="574"/>
      <c r="LE148" s="574"/>
      <c r="LF148" s="575"/>
      <c r="LG148" s="576" t="str">
        <f>IF(Table1[[#This Row],[Hauptkörper - B1 - Art]]="","",VLOOKUP(Table1[[#This Row],[Hauptkörper - B1 - Art]],'DD FD'!B:C,2,FALSE))</f>
        <v/>
      </c>
      <c r="LH148" s="577" t="str">
        <f>IF(Table1[[#This Row],[Hauptkörper - B1 - Fraktion]]="","",VLOOKUP(Table1[[#This Row],[Hauptkörper - B1 - Fraktion]],'DD FD'!H:J,3,FALSE))</f>
        <v/>
      </c>
      <c r="LI148" s="574" t="str">
        <f>IF(Table1[[#This Row],[Hauptkörper - B1 - Gewicht
(in G)]]="","",Table1[[#This Row],[Hauptkörper - B1 - Gewicht
(in G)]])</f>
        <v/>
      </c>
      <c r="LJ148" s="574" t="str">
        <f>IF(Table1[[#This Row],[Hauptkörper - B1 - Lizenzierungs-pflichtig? (X=Ja)]]="","",Table1[[#This Row],[Hauptkörper - B1 - Lizenzierungs-pflichtig? (X=Ja)]])</f>
        <v/>
      </c>
      <c r="LK148" s="577" t="str">
        <f>IF(Table1[[#This Row],[Hauptkörper - B1 - Virgin Material]]="","",VLOOKUP(Table1[[#This Row],[Hauptkörper - B1 - Virgin Material]],'DD FD'!AJ:AK,2,FALSE))</f>
        <v/>
      </c>
      <c r="LL148" s="578" t="str">
        <f>IF(Table1[[#This Row],[Hauptkörper - B1 - Virgin Material Anteil (in %)]]="","",Table1[[#This Row],[Hauptkörper - B1 - Virgin Material Anteil (in %)]])</f>
        <v/>
      </c>
      <c r="LM148" s="577" t="str">
        <f>IF(Table1[[#This Row],[Hauptkörper - B1 - Recyceltes Material]]="","",VLOOKUP(Table1[[#This Row],[Hauptkörper - B1 - Recyceltes Material]],'DD FD'!AL:AM,2,FALSE))</f>
        <v/>
      </c>
      <c r="LN148" s="578" t="str">
        <f>IF(Table1[[#This Row],[Hauptkörper - B1 - Recyceltes Material Anteil (in %)]]="","",Table1[[#This Row],[Hauptkörper - B1 - Recyceltes Material Anteil (in %)]])</f>
        <v/>
      </c>
      <c r="LO148" s="579" t="str">
        <f>IF(Table1[[#This Row],[Hauptkörper - B1 - Beschichtung]]="","",VLOOKUP(Table1[[#This Row],[Hauptkörper - B1 - Beschichtung]],'DD FD'!AE:AF,2,FALSE))</f>
        <v/>
      </c>
      <c r="LP148" s="580" t="str">
        <f>IF(Table1[[#This Row],[Hauptkörper - B1 - Beschichtung Anteil (in %)]]="","",Table1[[#This Row],[Hauptkörper - B1 - Beschichtung Anteil (in %)]])</f>
        <v/>
      </c>
      <c r="LQ148" s="576" t="str">
        <f>IF(Table1[[#This Row],[Hauptkörper - B2 - Art]]="","",VLOOKUP(Table1[[#This Row],[Hauptkörper - B2 - Art]],'DD FD'!B:C,2,FALSE))</f>
        <v/>
      </c>
      <c r="LR148" s="577" t="str">
        <f>IF(Table1[[#This Row],[Hauptkörper - B2 - Fraktion]]="","",VLOOKUP(Table1[[#This Row],[Hauptkörper - B2 - Fraktion]],'DD FD'!H:J,3,FALSE))</f>
        <v/>
      </c>
      <c r="LS148" s="574" t="str">
        <f>IF(Table1[[#This Row],[Hauptkörper - B2 - Gewicht
(in G)]]="","",Table1[[#This Row],[Hauptkörper - B2 - Gewicht
(in G)]])</f>
        <v/>
      </c>
      <c r="LT148" s="574" t="str">
        <f>IF(Table1[[#This Row],[Hauptkörper - B2 - Lizenzierungs-pflichtig? (X=Ja)]]="","",Table1[[#This Row],[Hauptkörper - B2 - Lizenzierungs-pflichtig? (X=Ja)]])</f>
        <v/>
      </c>
      <c r="LU148" s="577" t="str">
        <f>IF(Table1[[#This Row],[Hauptkörper - B2 - Virgin Material]]="","",VLOOKUP(Table1[[#This Row],[Hauptkörper - B2 - Virgin Material]],'DD FD'!AJ:AK,2,FALSE))</f>
        <v/>
      </c>
      <c r="LV148" s="578" t="str">
        <f>IF(Table1[[#This Row],[Hauptkörper - B2 - Virgin Material Anteil (in %)]]="","",Table1[[#This Row],[Hauptkörper - B2 - Virgin Material Anteil (in %)]])</f>
        <v/>
      </c>
      <c r="LW148" s="577" t="str">
        <f>IF(Table1[[#This Row],[Hauptkörper - B2 - Recyceltes Material]]="","",VLOOKUP(Table1[[#This Row],[Hauptkörper - B2 - Recyceltes Material]],'DD FD'!AL:AM,2,FALSE))</f>
        <v/>
      </c>
      <c r="LX148" s="578" t="str">
        <f>IF(Table1[[#This Row],[Hauptkörper - B2 - Recyceltes Material Anteil (in %)]]="","",Table1[[#This Row],[Hauptkörper - B2 - Recyceltes Material Anteil (in %)]])</f>
        <v/>
      </c>
      <c r="LY148" s="577" t="str">
        <f>IF(Table1[[#This Row],[Hauptkörper - B2 - Beschichtung]]="","",VLOOKUP(Table1[[#This Row],[Hauptkörper - B2 - Beschichtung]],'DD FD'!AE:AF,2,FALSE))</f>
        <v/>
      </c>
      <c r="LZ148" s="580" t="str">
        <f>IF(Table1[[#This Row],[Hauptkörper - B2 - Beschichtung Anteil (in %)]]="","",Table1[[#This Row],[Hauptkörper - B2 - Beschichtung Anteil (in %)]])</f>
        <v/>
      </c>
      <c r="MA148" s="576" t="str">
        <f>IF(Table1[[#This Row],[Hauptkörper - B3 - Art]]="","",VLOOKUP(Table1[[#This Row],[Hauptkörper - B3 - Art]],'DD FD'!B:C,2,FALSE))</f>
        <v/>
      </c>
      <c r="MB148" s="577" t="str">
        <f>IF(Table1[[#This Row],[Hauptkörper - B3 - Fraktion]]="","",VLOOKUP(Table1[[#This Row],[Hauptkörper - B3 - Fraktion]],'DD FD'!H:J,3,FALSE))</f>
        <v/>
      </c>
      <c r="MC148" s="574" t="str">
        <f>IF(Table1[[#This Row],[Hauptkörper - B3 - Gewicht
(in G)]]="","",Table1[[#This Row],[Hauptkörper - B3 - Gewicht
(in G)]])</f>
        <v/>
      </c>
      <c r="MD148" s="574" t="str">
        <f>IF(Table1[[#This Row],[Hauptkörper - B3 - Lizenzierungs-pflichtig? (X=Ja)]]="","",Table1[[#This Row],[Hauptkörper - B3 - Lizenzierungs-pflichtig? (X=Ja)]])</f>
        <v/>
      </c>
      <c r="ME148" s="577" t="str">
        <f>IF(Table1[[#This Row],[Hauptkörper - B3 - Virgin Material]]="","",VLOOKUP(Table1[[#This Row],[Hauptkörper - B3 - Virgin Material]],'DD FD'!AJ:AK,2,FALSE))</f>
        <v/>
      </c>
      <c r="MF148" s="578" t="str">
        <f>IF(Table1[[#This Row],[Hauptkörper - B3 - Virgin Material Anteil (in %)]]="","",Table1[[#This Row],[Hauptkörper - B3 - Virgin Material Anteil (in %)]])</f>
        <v/>
      </c>
      <c r="MG148" s="577" t="str">
        <f>IF(Table1[[#This Row],[Hauptkörper - B3 - Recyceltes Material]]="","",VLOOKUP(Table1[[#This Row],[Hauptkörper - B3 - Recyceltes Material]],'DD FD'!AL:AM,2,FALSE))</f>
        <v/>
      </c>
      <c r="MH148" s="578" t="str">
        <f>IF(Table1[[#This Row],[Hauptkörper - B3 - Recyceltes Material Anteil (in %)]]="","",Table1[[#This Row],[Hauptkörper - B3 - Recyceltes Material Anteil (in %)]])</f>
        <v/>
      </c>
      <c r="MI148" s="577" t="str">
        <f>IF(Table1[[#This Row],[Hauptkörper - B3 - Beschichtung]]="","",VLOOKUP(Table1[[#This Row],[Hauptkörper - B3 - Beschichtung]],'DD FD'!AE:AF,2,FALSE))</f>
        <v/>
      </c>
      <c r="MJ148" s="580" t="str">
        <f>IF(Table1[[#This Row],[Hauptkörper - B3 - Beschichtung Anteil (in %)]]="","",Table1[[#This Row],[Hauptkörper - B3 - Beschichtung Anteil (in %)]])</f>
        <v/>
      </c>
      <c r="MK148" s="576" t="str">
        <f>IF(Table1[[#This Row],[Verschluss - B1 - Art]]="","",VLOOKUP(Table1[[#This Row],[Verschluss - B1 - Art]],'DD FD'!D:E,2,FALSE))</f>
        <v/>
      </c>
      <c r="ML148" s="577" t="str">
        <f>IF(Table1[[#This Row],[Verschluss - B1 - Fraktion]]="","",VLOOKUP(Table1[[#This Row],[Verschluss - B1 - Fraktion]],'DD FD'!H:J,3,FALSE))</f>
        <v/>
      </c>
      <c r="MM148" s="574" t="str">
        <f>IF(Table1[[#This Row],[Verschluss - B1 - Gewicht (in G)]]="","",Table1[[#This Row],[Verschluss - B1 - Gewicht (in G)]])</f>
        <v/>
      </c>
      <c r="MN148" s="574" t="str">
        <f>IF(Table1[[#This Row],[Verschluss - B1 - Lizenzierungs-pflichtig? (X=Ja)]]="","",Table1[[#This Row],[Verschluss - B1 - Lizenzierungs-pflichtig? (X=Ja)]])</f>
        <v/>
      </c>
      <c r="MO148" s="574" t="str">
        <f>IF(Table1[[#This Row],[Verschluss - B1 - Trennbar vom Hauptkörper? (X=Ja)]]="","",Table1[[#This Row],[Verschluss - B1 - Trennbar vom Hauptkörper? (X=Ja)]])</f>
        <v/>
      </c>
      <c r="MP148" s="577" t="str">
        <f>IF(Table1[[#This Row],[Verschluss - B1 - Virgin Material]]="","",VLOOKUP(Table1[[#This Row],[Verschluss - B1 - Virgin Material]],'DD FD'!AJ:AK,2,FALSE))</f>
        <v/>
      </c>
      <c r="MQ148" s="578" t="str">
        <f>IF(Table1[[#This Row],[Verschluss - B1 - Virgin Material Anteil (in %)]]="","",Table1[[#This Row],[Verschluss - B1 - Virgin Material Anteil (in %)]])</f>
        <v/>
      </c>
      <c r="MR148" s="577" t="str">
        <f>IF(Table1[[#This Row],[Verschluss - B1 - Recyceltes Material]]="","",VLOOKUP(Table1[[#This Row],[Verschluss - B1 - Recyceltes Material]],'DD FD'!AL:AM,2,FALSE))</f>
        <v/>
      </c>
      <c r="MS148" s="578" t="str">
        <f>IF(Table1[[#This Row],[Verschluss - B1 - Recyceltes Material Anteil (in %)]]="","",Table1[[#This Row],[Verschluss - B1 - Recyceltes Material Anteil (in %)]])</f>
        <v/>
      </c>
      <c r="MT148" s="577" t="str">
        <f>IF(Table1[[#This Row],[Verschluss - B1 - Beschichtung]]="","",VLOOKUP(Table1[[#This Row],[Verschluss - B1 - Beschichtung]],'DD FD'!AE:AF,2,FALSE))</f>
        <v/>
      </c>
      <c r="MU148" s="580" t="str">
        <f>IF(Table1[[#This Row],[Verschluss - B1 - Beschichtung Anteil (in %)]]="","",Table1[[#This Row],[Verschluss - B1 - Beschichtung Anteil (in %)]])</f>
        <v/>
      </c>
      <c r="MV148" s="576" t="str">
        <f>IF(Table1[[#This Row],[Verschluss - B2 - Art]]="","",VLOOKUP(Table1[[#This Row],[Verschluss - B2 - Art]],'DD FD'!D:E,2,FALSE))</f>
        <v/>
      </c>
      <c r="MW148" s="577" t="str">
        <f>IF(Table1[[#This Row],[Verschluss - B2 - Fraktion]]="","",VLOOKUP(Table1[[#This Row],[Verschluss - B2 - Fraktion]],'DD FD'!H:J,3,FALSE))</f>
        <v/>
      </c>
      <c r="MX148" s="574" t="str">
        <f>IF(Table1[[#This Row],[Verschluss - B2 - Gewicht (in G)]]="","",Table1[[#This Row],[Verschluss - B2 - Gewicht (in G)]])</f>
        <v/>
      </c>
      <c r="MY148" s="574" t="str">
        <f>IF(Table1[[#This Row],[Verschluss - B2 - Lizenzierungs-pflichtig? (X=Ja)]]="","",Table1[[#This Row],[Verschluss - B2 - Lizenzierungs-pflichtig? (X=Ja)]])</f>
        <v/>
      </c>
      <c r="MZ148" s="574" t="str">
        <f>IF(Table1[[#This Row],[Verschluss - B2 - Trennbar vom Hauptkörper? (X=Ja)]]="","",Table1[[#This Row],[Verschluss - B2 - Trennbar vom Hauptkörper? (X=Ja)]])</f>
        <v/>
      </c>
      <c r="NA148" s="577" t="str">
        <f>IF(Table1[[#This Row],[Verschluss - B2 - Virgin Material]]="","",VLOOKUP(Table1[[#This Row],[Verschluss - B2 - Virgin Material]],'DD FD'!AJ:AK,2,FALSE))</f>
        <v/>
      </c>
      <c r="NB148" s="578" t="str">
        <f>IF(Table1[[#This Row],[Verschluss - B2 - Virgin Material Anteil (in %)]]="","",Table1[[#This Row],[Verschluss - B2 - Virgin Material Anteil (in %)]])</f>
        <v/>
      </c>
      <c r="NC148" s="577" t="str">
        <f>IF(Table1[[#This Row],[Verschluss - B2 - Recyceltes Material]]="","",VLOOKUP(Table1[[#This Row],[Verschluss - B2 - Recyceltes Material]],'DD FD'!AL:AM,2,FALSE))</f>
        <v/>
      </c>
      <c r="ND148" s="578" t="str">
        <f>IF(Table1[[#This Row],[Verschluss - B2 - Recyceltes Material Anteil (in %)]]="","",Table1[[#This Row],[Verschluss - B2 - Recyceltes Material Anteil (in %)]])</f>
        <v/>
      </c>
      <c r="NE148" s="577" t="str">
        <f>IF(Table1[[#This Row],[Verschluss - B2 - Beschichtung]]="","",VLOOKUP(Table1[[#This Row],[Verschluss - B2 - Beschichtung]],'DD FD'!AE:AF,2,FALSE))</f>
        <v/>
      </c>
      <c r="NF148" s="580" t="str">
        <f>IF(Table1[[#This Row],[Verschluss - B2 - Beschichtung Anteil (in %)]]="","",Table1[[#This Row],[Verschluss - B2 - Beschichtung Anteil (in %)]])</f>
        <v/>
      </c>
      <c r="NG148" s="576" t="str">
        <f>IF(Table1[[#This Row],[Verschluss - B3 - Art]]="","",VLOOKUP(Table1[[#This Row],[Verschluss - B3 - Art]],'DD FD'!D:E,2,FALSE))</f>
        <v/>
      </c>
      <c r="NH148" s="577" t="str">
        <f>IF(Table1[[#This Row],[Verschluss - B3 - Fraktion]]="","",VLOOKUP(Table1[[#This Row],[Verschluss - B3 - Fraktion]],'DD FD'!H:J,3,FALSE))</f>
        <v/>
      </c>
      <c r="NI148" s="574" t="str">
        <f>IF(Table1[[#This Row],[Verschluss - B3 - Gewicht (in G)]]="","",Table1[[#This Row],[Verschluss - B3 - Gewicht (in G)]])</f>
        <v/>
      </c>
      <c r="NJ148" s="574" t="str">
        <f>IF(Table1[[#This Row],[Verschluss - B3 - Lizenzierungs-pflichtig? (X=Ja)]]="","",Table1[[#This Row],[Verschluss - B3 - Lizenzierungs-pflichtig? (X=Ja)]])</f>
        <v/>
      </c>
      <c r="NK148" s="574" t="str">
        <f>IF(Table1[[#This Row],[Verschluss - B3 - Trennbar vom Hauptkörper? (X=Ja)]]="","",Table1[[#This Row],[Verschluss - B3 - Trennbar vom Hauptkörper? (X=Ja)]])</f>
        <v/>
      </c>
      <c r="NL148" s="577" t="str">
        <f>IF(Table1[[#This Row],[Verschluss - B3 - Virgin Material]]="","",VLOOKUP(Table1[[#This Row],[Verschluss - B3 - Virgin Material]],'DD FD'!AJ:AK,2,FALSE))</f>
        <v/>
      </c>
      <c r="NM148" s="578" t="str">
        <f>IF(Table1[[#This Row],[Verschluss - B3 - Virgin Material Anteil (in %)]]="","",Table1[[#This Row],[Verschluss - B3 - Virgin Material Anteil (in %)]])</f>
        <v/>
      </c>
      <c r="NN148" s="577" t="str">
        <f>IF(Table1[[#This Row],[Verschluss - B3 - Recyceltes Material]]="","",VLOOKUP(Table1[[#This Row],[Verschluss - B3 - Recyceltes Material]],'DD FD'!AL:AM,2,FALSE))</f>
        <v/>
      </c>
      <c r="NO148" s="578" t="str">
        <f>IF(Table1[[#This Row],[Verschluss - B3 - Recyceltes Material Anteil (in %)]]="","",Table1[[#This Row],[Verschluss - B3 - Recyceltes Material Anteil (in %)]])</f>
        <v/>
      </c>
      <c r="NP148" s="577" t="str">
        <f>IF(Table1[[#This Row],[Verschluss - B3 - Beschichtung]]="","",VLOOKUP(Table1[[#This Row],[Verschluss - B3 - Beschichtung]],'DD FD'!AE:AF,2,FALSE))</f>
        <v/>
      </c>
      <c r="NQ148" s="580" t="str">
        <f>IF(Table1[[#This Row],[Verschluss - B3 - Beschichtung Anteil (in %)]]="","",Table1[[#This Row],[Verschluss - B3 - Beschichtung Anteil (in %)]])</f>
        <v/>
      </c>
      <c r="NR148" s="576" t="str">
        <f>IF(Table1[[#This Row],[Etikett - B1 - Art]]="","",VLOOKUP(Table1[[#This Row],[Etikett - B1 - Art]],'DD FD'!F:G,2,FALSE))</f>
        <v/>
      </c>
      <c r="NS148" s="577" t="str">
        <f>IF(Table1[[#This Row],[Etikett - B1 - Fraktion]]="","",VLOOKUP(Table1[[#This Row],[Etikett - B1 - Fraktion]],'DD FD'!H:J,3,FALSE))</f>
        <v/>
      </c>
      <c r="NT148" s="574" t="str">
        <f>IF(Table1[[#This Row],[Etikett - B1 - Gewicht (in G)]]="","",Table1[[#This Row],[Etikett - B1 - Gewicht (in G)]])</f>
        <v/>
      </c>
      <c r="NU148" s="574" t="str">
        <f>IF(Table1[[#This Row],[Etikett - B1 - Lizenzierungs-pflichtig? (X=Ja)]]="","",Table1[[#This Row],[Etikett - B1 - Lizenzierungs-pflichtig? (X=Ja)]])</f>
        <v/>
      </c>
      <c r="NV148" s="574" t="str">
        <f>IF(Table1[[#This Row],[Etikett - B1 - Trennbar vom Hauptkörper? (X=Ja)]]="","",Table1[[#This Row],[Etikett - B1 - Trennbar vom Hauptkörper? (X=Ja)]])</f>
        <v/>
      </c>
      <c r="NW148" s="577" t="str">
        <f>IF(Table1[[#This Row],[Etikett - B1 - Virgin Material]]="","",VLOOKUP(Table1[[#This Row],[Etikett - B1 - Virgin Material]],'DD FD'!AJ:AK,2,FALSE))</f>
        <v/>
      </c>
      <c r="NX148" s="578" t="str">
        <f>IF(Table1[[#This Row],[Etikett - B1 - Virgin Material Anteil (in %)]]="","",Table1[[#This Row],[Etikett - B1 - Virgin Material Anteil (in %)]])</f>
        <v/>
      </c>
      <c r="NY148" s="577" t="str">
        <f>IF(Table1[[#This Row],[Etikett - B1 - Recyceltes Material]]="","",VLOOKUP(Table1[[#This Row],[Etikett - B1 - Recyceltes Material]],'DD FD'!AL:AM,2,FALSE))</f>
        <v/>
      </c>
      <c r="NZ148" s="578" t="str">
        <f>IF(Table1[[#This Row],[Etikett - B1 - Recyceltes Material Anteil (in %)]]="","",Table1[[#This Row],[Etikett - B1 - Recyceltes Material Anteil (in %)]])</f>
        <v/>
      </c>
      <c r="OA148" s="577" t="str">
        <f>IF(Table1[[#This Row],[Etikett - B1 - Beschichtung]]="","",VLOOKUP(Table1[[#This Row],[Etikett - B1 - Beschichtung]],'DD FD'!AE:AF,2,FALSE))</f>
        <v/>
      </c>
      <c r="OB148" s="580" t="str">
        <f>IF(Table1[[#This Row],[Etikett - B1 - Beschichtung Anteil (in %)]]="","",Table1[[#This Row],[Etikett - B1 - Beschichtung Anteil (in %)]])</f>
        <v/>
      </c>
      <c r="OC148" s="576" t="str">
        <f>IF(Table1[[#This Row],[Etikett - B2 - Art]]="","",VLOOKUP(Table1[[#This Row],[Etikett - B2 - Art]],'DD FD'!F:G,2,FALSE))</f>
        <v/>
      </c>
      <c r="OD148" s="577" t="str">
        <f>IF(Table1[[#This Row],[Etikett - B2 - Fraktion]]="","",VLOOKUP(Table1[[#This Row],[Etikett - B2 - Fraktion]],'DD FD'!H:J,3,FALSE))</f>
        <v/>
      </c>
      <c r="OE148" s="574" t="str">
        <f>IF(Table1[[#This Row],[Etikett - B2 - Gewicht (in G)]]="","",Table1[[#This Row],[Etikett - B2 - Gewicht (in G)]])</f>
        <v/>
      </c>
      <c r="OF148" s="574" t="str">
        <f>IF(Table1[[#This Row],[Etikett - B2 - Lizenzierungs-pflichtig? (X=Ja)]]="","",Table1[[#This Row],[Etikett - B2 - Lizenzierungs-pflichtig? (X=Ja)]])</f>
        <v/>
      </c>
      <c r="OG148" s="574" t="str">
        <f>IF(Table1[[#This Row],[Etikett - B2 - Trennbar vom Hauptkörper? (X=Ja)]]="","",Table1[[#This Row],[Etikett - B2 - Trennbar vom Hauptkörper? (X=Ja)]])</f>
        <v/>
      </c>
      <c r="OH148" s="577" t="str">
        <f>IF(Table1[[#This Row],[Etikett - B2 - Virgin Material]]="","",VLOOKUP(Table1[[#This Row],[Etikett - B2 - Virgin Material]],'DD FD'!AJ:AK,2,FALSE))</f>
        <v/>
      </c>
      <c r="OI148" s="578" t="str">
        <f>IF(Table1[[#This Row],[Etikett - B2 - Virgin Material Anteil (in %)]]="","",Table1[[#This Row],[Etikett - B2 - Virgin Material Anteil (in %)]])</f>
        <v/>
      </c>
      <c r="OJ148" s="577" t="str">
        <f>IF(Table1[[#This Row],[Etikett - B2 - Recyceltes Material]]="","",VLOOKUP(Table1[[#This Row],[Etikett - B2 - Recyceltes Material]],'DD FD'!AL:AM,2,FALSE))</f>
        <v/>
      </c>
      <c r="OK148" s="578" t="str">
        <f>IF(Table1[[#This Row],[Etikett - B2 - Recyceltes Material Anteil (in %)]]="","",Table1[[#This Row],[Etikett - B2 - Recyceltes Material Anteil (in %)]])</f>
        <v/>
      </c>
      <c r="OL148" s="577" t="str">
        <f>IF(Table1[[#This Row],[Etikett - B2 - Beschichtung]]="","",VLOOKUP(Table1[[#This Row],[Etikett - B2 - Beschichtung]],'DD FD'!AE:AF,2,FALSE))</f>
        <v/>
      </c>
      <c r="OM148" s="580" t="str">
        <f>IF(Table1[[#This Row],[Etikett - B2 - Beschichtung Anteil (in %)]]="","",Table1[[#This Row],[Etikett - B2 - Beschichtung Anteil (in %)]])</f>
        <v/>
      </c>
      <c r="ON148" s="576" t="str">
        <f>IF(Table1[[#This Row],[Etikett - B3 - Art]]="","",VLOOKUP(Table1[[#This Row],[Etikett - B3 - Art]],'DD FD'!F:G,2,FALSE))</f>
        <v/>
      </c>
      <c r="OO148" s="577" t="str">
        <f>IF(Table1[[#This Row],[Etikett - B3 - Fraktion]]="","",VLOOKUP(Table1[[#This Row],[Etikett - B3 - Fraktion]],'DD FD'!H:J,3,FALSE))</f>
        <v/>
      </c>
      <c r="OP148" s="574" t="str">
        <f>IF(Table1[[#This Row],[Etikett - B3 - Gewicht (in G)]]="","",Table1[[#This Row],[Etikett - B3 - Gewicht (in G)]])</f>
        <v/>
      </c>
      <c r="OQ148" s="574" t="str">
        <f>IF(Table1[[#This Row],[Etikett - B3 - Lizenzierungs-pflichtig? (X=Ja)]]="","",Table1[[#This Row],[Etikett - B3 - Lizenzierungs-pflichtig? (X=Ja)]])</f>
        <v/>
      </c>
      <c r="OR148" s="574" t="str">
        <f>IF(Table1[[#This Row],[Etikett - B3 - Trennbar vom Hauptkörper? (X=Ja)]]="","",Table1[[#This Row],[Etikett - B3 - Trennbar vom Hauptkörper? (X=Ja)]])</f>
        <v/>
      </c>
      <c r="OS148" s="577" t="str">
        <f>IF(Table1[[#This Row],[Etikett - B3 - Virgin Material]]="","",VLOOKUP(Table1[[#This Row],[Etikett - B3 - Virgin Material]],'DD FD'!AJ:AK,2,FALSE))</f>
        <v/>
      </c>
      <c r="OT148" s="578" t="str">
        <f>IF(Table1[[#This Row],[Etikett - B3 - Virgin Material Anteil (in %)]]="","",Table1[[#This Row],[Etikett - B3 - Virgin Material Anteil (in %)]])</f>
        <v/>
      </c>
      <c r="OU148" s="577" t="str">
        <f>IF(Table1[[#This Row],[Etikett - B3 - Recyceltes Material]]="","",VLOOKUP(Table1[[#This Row],[Etikett - B3 - Recyceltes Material]],'DD FD'!AL:AM,2,FALSE))</f>
        <v/>
      </c>
      <c r="OV148" s="578" t="str">
        <f>IF(Table1[[#This Row],[Etikett - B3 - Recyceltes Material Anteil (in %)]]="","",Table1[[#This Row],[Etikett - B3 - Recyceltes Material Anteil (in %)]])</f>
        <v/>
      </c>
      <c r="OW148" s="577" t="str">
        <f>IF(Table1[[#This Row],[Etikett - B3 - Beschichtung]]="","",VLOOKUP(Table1[[#This Row],[Etikett - B3 - Beschichtung]],'DD FD'!AE:AF,2,FALSE))</f>
        <v/>
      </c>
      <c r="OX148" s="613" t="str">
        <f>IF(Table1[[#This Row],[Etikett - B3 - Beschichtung Anteil (in %)]]="","",Table1[[#This Row],[Etikett - B3 - Beschichtung Anteil (in %)]])</f>
        <v/>
      </c>
      <c r="OY148" s="618">
        <f>ROUNDUP(SUM(
IF(AND(LH148='DD FD'!$J$7,LJ148='DD FD'!$AI$3),LI148,0),
IF(AND(LR148='DD FD'!$J$7,LT148='DD FD'!$AI$3),LS148,0),
IF(AND(MB148='DD FD'!$J$7,MD148='DD FD'!$AI$3),MC148,0),
IF(AND(ML148='DD FD'!$J$7,MN148='DD FD'!$AI$3),MM148,0),
IF(AND(MW148='DD FD'!$J$7,MY148='DD FD'!$AI$3),MX148,0),
IF(AND(NH148='DD FD'!$J$7,NJ148='DD FD'!$AI$3),NI148,0),
IF(AND(NS148='DD FD'!$J$7,NU148='DD FD'!$AI$3),NT148,0),
IF(AND(OD148='DD FD'!$J$7,OF148='DD FD'!$AI$3),OE148,0),
IF(AND(OO148='DD FD'!$J$7,OQ148='DD FD'!$AI$3),OP148,0),
),2)</f>
        <v>0</v>
      </c>
      <c r="OZ148" s="617">
        <f>ROUNDUP(SUM(
IF(AND(LH148='DD FD'!$J$6,LJ148='DD FD'!$AI$3),LI148,0),
IF(AND(LR148='DD FD'!$J$6,LT148='DD FD'!$AI$3),LS148,0),
IF(AND(MB148='DD FD'!$J$6,MD148='DD FD'!$AI$3),MC148,0),
IF(AND(ML148='DD FD'!$J$6,MN148='DD FD'!$AI$3),MM148,0),
IF(AND(MW148='DD FD'!$J$6,MY148='DD FD'!$AI$3),MX148,0),
IF(AND(NH148='DD FD'!$J$6,NJ148='DD FD'!$AI$3),NI148,0),
IF(AND(NS148='DD FD'!$J$6,NU148='DD FD'!$AI$3),NT148,0),
IF(AND(OD148='DD FD'!$J$6,OF148='DD FD'!$AI$3),OE148,0),
IF(AND(OO148='DD FD'!$J$6,OQ148='DD FD'!$AI$3),OP148,0),
),2)</f>
        <v>0</v>
      </c>
      <c r="PA148" s="617">
        <f>ROUNDUP(SUM(
IF(AND(LH148='DD FD'!$J$10,LJ148='DD FD'!$AI$3),LI148,0),
IF(AND(LR148='DD FD'!$J$10,LT148='DD FD'!$AI$3),LS148,0),
IF(AND(MB148='DD FD'!$J$10,MD148='DD FD'!$AI$3),MC148,0),
IF(AND(ML148='DD FD'!$J$10,MN148='DD FD'!$AI$3),MM148,0),
IF(AND(MW148='DD FD'!$J$10,MY148='DD FD'!$AI$3),MX148,0),
IF(AND(NH148='DD FD'!$J$10,NJ148='DD FD'!$AI$3),NI148,0),
IF(AND(NS148='DD FD'!$J$10,NU148='DD FD'!$AI$3),NT148,0),
IF(AND(OD148='DD FD'!$J$10,OF148='DD FD'!$AI$3),OE148,0),
IF(AND(OO148='DD FD'!$J$10,OQ148='DD FD'!$AI$3),OP148,0),
),2)</f>
        <v>0</v>
      </c>
      <c r="PB148" s="617">
        <f>ROUNDUP(SUM(
IF(AND(LH148='DD FD'!$J$8,LJ148='DD FD'!$AI$3),LI148,0),
IF(AND(LR148='DD FD'!$J$8,LT148='DD FD'!$AI$3),LS148,0),
IF(AND(MB148='DD FD'!$J$8,MD148='DD FD'!$AI$3),MC148,0),
IF(AND(ML148='DD FD'!$J$8,MN148='DD FD'!$AI$3),MM148,0),
IF(AND(MW148='DD FD'!$J$8,MY148='DD FD'!$AI$3),MX148,0),
IF(AND(NH148='DD FD'!$J$8,NJ148='DD FD'!$AI$3),NI148,0),
IF(AND(NS148='DD FD'!$J$8,NU148='DD FD'!$AI$3),NT148,0),
IF(AND(OD148='DD FD'!$J$8,OF148='DD FD'!$AI$3),OE148,0),
IF(AND(OO148='DD FD'!$J$8,OQ148='DD FD'!$AI$3),OP148,0),
),2)</f>
        <v>0</v>
      </c>
      <c r="PC148" s="617">
        <f>ROUNDUP(SUM(
IF(AND(LH148='DD FD'!$J$5,LJ148='DD FD'!$AI$3),LI148,0),
IF(AND(LR148='DD FD'!$J$5,LT148='DD FD'!$AI$3),LS148,0),
IF(AND(MB148='DD FD'!$J$5,MD148='DD FD'!$AI$3),MC148,0),
IF(AND(ML148='DD FD'!$J$5,MN148='DD FD'!$AI$3),MM148,0),
IF(AND(MW148='DD FD'!$J$5,MY148='DD FD'!$AI$3),MX148,0),
IF(AND(NH148='DD FD'!$J$5,NJ148='DD FD'!$AI$3),NI148,0),
IF(AND(NS148='DD FD'!$J$5,NU148='DD FD'!$AI$3),NT148,0),
IF(AND(OD148='DD FD'!$J$5,OF148='DD FD'!$AI$3),OE148,0),
IF(AND(OO148='DD FD'!$J$5,OQ148='DD FD'!$AI$3),OP148,0),
),2)</f>
        <v>0</v>
      </c>
      <c r="PD148" s="617">
        <f>ROUNDUP(SUM(
IF(AND(LH148='DD FD'!$J$9,LJ148='DD FD'!$AI$3),LI148,0),
IF(AND(LR148='DD FD'!$J$9,LT148='DD FD'!$AI$3),LS148,0),
IF(AND(MB148='DD FD'!$J$9,MD148='DD FD'!$AI$3),MC148,0),
IF(AND(ML148='DD FD'!$J$9,MN148='DD FD'!$AI$3),MM148,0),
IF(AND(MW148='DD FD'!$J$9,MY148='DD FD'!$AI$3),MX148,0),
IF(AND(NH148='DD FD'!$J$9,NJ148='DD FD'!$AI$3),NI148,0),
IF(AND(NS148='DD FD'!$J$9,NU148='DD FD'!$AI$3),NT148,0),
IF(AND(OD148='DD FD'!$J$9,OF148='DD FD'!$AI$3),OE148,0),
IF(AND(OO148='DD FD'!$J$9,OQ148='DD FD'!$AI$3),OP148,0),
),2)</f>
        <v>0</v>
      </c>
      <c r="PE148" s="617">
        <f>ROUNDUP(SUM(
IF(AND(LH148='DD FD'!$J$4,LJ148='DD FD'!$AI$3),LI148,0),
IF(AND(LR148='DD FD'!$J$4,LT148='DD FD'!$AI$3),LS148,0),
IF(AND(MB148='DD FD'!$J$4,MD148='DD FD'!$AI$3),MC148,0),
IF(AND(ML148='DD FD'!$J$4,MN148='DD FD'!$AI$3),MM148,0),
IF(AND(MW148='DD FD'!$J$4,MY148='DD FD'!$AI$3),MX148,0),
IF(AND(NH148='DD FD'!$J$4,NJ148='DD FD'!$AI$3),NI148,0),
IF(AND(NS148='DD FD'!$J$4,NU148='DD FD'!$AI$3),NT148,0),
IF(AND(OD148='DD FD'!$J$4,OF148='DD FD'!$AI$3),OE148,0),
IF(AND(OO148='DD FD'!$J$4,OQ148='DD FD'!$AI$3),OP148,0),
),2)</f>
        <v>0</v>
      </c>
      <c r="PF148" s="619">
        <f>ROUNDUP(SUM(
IF(AND(LH148='DD FD'!$J$11,LJ148='DD FD'!$AI$3),LI148,0),
IF(AND(LR148='DD FD'!$J$11,LT148='DD FD'!$AI$3),LS148,0),
IF(AND(MB148='DD FD'!$J$11,MD148='DD FD'!$AI$3),MC148,0),
IF(AND(ML148='DD FD'!$J$11,MN148='DD FD'!$AI$3),MM148,0),
IF(AND(MW148='DD FD'!$J$11,MY148='DD FD'!$AI$3),MX148,0),
IF(AND(NH148='DD FD'!$J$11,NJ148='DD FD'!$AI$3),NI148,0),
IF(AND(NS148='DD FD'!$J$11,NU148='DD FD'!$AI$3),NT148,0),
IF(AND(OD148='DD FD'!$J$11,OF148='DD FD'!$AI$3),OE148,0),
IF(AND(OO148='DD FD'!$J$11,OQ148='DD FD'!$AI$3),OP148,0),
),2)</f>
        <v>0</v>
      </c>
    </row>
    <row r="149" spans="1:422">
      <c r="A149" s="806"/>
      <c r="B149" s="934"/>
      <c r="C149" s="247"/>
      <c r="D149" s="842"/>
      <c r="E149" s="247"/>
      <c r="F149" s="158"/>
      <c r="G149" s="710"/>
      <c r="H149" s="712"/>
      <c r="I149" s="936"/>
      <c r="J149" s="803"/>
      <c r="K149" s="150"/>
      <c r="L149" s="146" t="str">
        <f t="shared" si="54"/>
        <v/>
      </c>
      <c r="M149" s="501" t="str">
        <f t="shared" si="71"/>
        <v/>
      </c>
      <c r="N149" s="504"/>
      <c r="O149" s="113" t="str">
        <f t="shared" si="72"/>
        <v/>
      </c>
      <c r="P149" s="114" t="str">
        <f t="shared" si="55"/>
        <v/>
      </c>
      <c r="Q149" s="152"/>
      <c r="R149" s="152"/>
      <c r="S149" s="115" t="str">
        <f t="shared" si="73"/>
        <v/>
      </c>
      <c r="T149" s="159"/>
      <c r="U149" s="159"/>
      <c r="V149" s="157"/>
      <c r="W149" s="157"/>
      <c r="X149" s="157"/>
      <c r="Y149" s="772"/>
      <c r="Z149" s="158"/>
      <c r="AA149" s="144"/>
      <c r="AB149" s="112"/>
      <c r="AC149" s="153"/>
      <c r="AD149" s="153"/>
      <c r="AE149" s="153"/>
      <c r="AF149" s="153"/>
      <c r="AG149" s="153"/>
      <c r="AH149" s="153"/>
      <c r="AI149" s="152"/>
      <c r="AJ149" s="158"/>
      <c r="AK149" s="158"/>
      <c r="AL149" s="158"/>
      <c r="AM149" s="116" t="str">
        <f t="shared" si="74"/>
        <v/>
      </c>
      <c r="AN149" s="116" t="str">
        <f t="shared" si="75"/>
        <v/>
      </c>
      <c r="AO149" s="324"/>
      <c r="AP149" s="503"/>
      <c r="AQ149" s="487" t="str">
        <f t="shared" si="76"/>
        <v/>
      </c>
      <c r="AR149" s="113" t="str">
        <f t="shared" si="56"/>
        <v/>
      </c>
      <c r="AS149" s="113" t="str">
        <f t="shared" si="57"/>
        <v/>
      </c>
      <c r="AT149" s="113" t="str">
        <f t="shared" si="58"/>
        <v/>
      </c>
      <c r="AU149" s="113" t="str">
        <f t="shared" si="59"/>
        <v/>
      </c>
      <c r="AV149" s="159"/>
      <c r="AW149" s="157"/>
      <c r="AX149" s="157"/>
      <c r="AY149" s="157"/>
      <c r="AZ149" s="157"/>
      <c r="BA149" s="116" t="str">
        <f t="shared" si="60"/>
        <v/>
      </c>
      <c r="BB149" s="316"/>
      <c r="BC149" s="116" t="str">
        <f t="shared" si="61"/>
        <v/>
      </c>
      <c r="BD149" s="133" t="str">
        <f t="shared" si="62"/>
        <v/>
      </c>
      <c r="BE149" s="157"/>
      <c r="BF149" s="1180"/>
      <c r="BG149" s="1180"/>
      <c r="BH149" s="158"/>
      <c r="BI149" s="490"/>
      <c r="BJ149" s="514" t="str">
        <f t="shared" si="77"/>
        <v/>
      </c>
      <c r="BK149" s="789"/>
      <c r="BL149" s="116" t="str">
        <f t="shared" si="78"/>
        <v/>
      </c>
      <c r="BM149" s="144"/>
      <c r="BN149" s="144"/>
      <c r="BO149" s="144"/>
      <c r="BP149" s="790"/>
      <c r="BQ149" s="790"/>
      <c r="BR149" s="790"/>
      <c r="BS149" s="116" t="str">
        <f t="shared" si="63"/>
        <v/>
      </c>
      <c r="BT149" s="790"/>
      <c r="BU149" s="808" t="str">
        <f t="shared" si="64"/>
        <v/>
      </c>
      <c r="BV149" s="791"/>
      <c r="BW149" s="144"/>
      <c r="BX149" s="20"/>
      <c r="BY149" s="20"/>
      <c r="BZ149" s="20"/>
      <c r="CA149" s="792"/>
      <c r="CB149" s="1201"/>
      <c r="CC149" s="144"/>
      <c r="CD149" s="144"/>
      <c r="CE149" s="144"/>
      <c r="CF149" s="144"/>
      <c r="CG149" s="144"/>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144"/>
      <c r="DF149" s="144"/>
      <c r="DG149" s="144"/>
      <c r="DH149" s="144"/>
      <c r="DI149" s="144"/>
      <c r="DJ149" s="144"/>
      <c r="DK149" s="144"/>
      <c r="DL149" s="144"/>
      <c r="DM149" s="144"/>
      <c r="DN149" s="144"/>
      <c r="DO149" s="144"/>
      <c r="DP149" s="144"/>
      <c r="DQ149" s="144"/>
      <c r="DR149" s="144"/>
      <c r="DS149" s="144"/>
      <c r="DT149" s="144"/>
      <c r="DU149" s="144"/>
      <c r="DV149" s="144"/>
      <c r="DW149" s="144"/>
      <c r="DX149" s="144"/>
      <c r="DY149" s="144"/>
      <c r="DZ149" s="144"/>
      <c r="EA149" s="144"/>
      <c r="EB149" s="144"/>
      <c r="EC149" s="144"/>
      <c r="ED149" s="782" t="str">
        <f t="shared" si="79"/>
        <v/>
      </c>
      <c r="EE149" s="519"/>
      <c r="EF149" s="793"/>
      <c r="EG149" s="519"/>
      <c r="EH149" s="794"/>
      <c r="EI149" s="790"/>
      <c r="EJ149" s="794"/>
      <c r="EK149" s="794"/>
      <c r="EL149" s="790"/>
      <c r="EM149" s="790"/>
      <c r="EN149" s="790"/>
      <c r="EO149" s="112" t="str">
        <f t="shared" si="65"/>
        <v/>
      </c>
      <c r="EP149" s="790"/>
      <c r="EQ149" s="488" t="str">
        <f t="shared" si="66"/>
        <v/>
      </c>
      <c r="ER149" s="1100"/>
      <c r="ES149" s="1099" t="str">
        <f t="shared" si="80"/>
        <v/>
      </c>
      <c r="ET149" s="525"/>
      <c r="EU149" s="148"/>
      <c r="EV149" s="148"/>
      <c r="EW149" s="148"/>
      <c r="EX149" s="148"/>
      <c r="EY149" s="148"/>
      <c r="EZ149" s="148"/>
      <c r="FA149" s="148"/>
      <c r="FB149" s="148"/>
      <c r="FC149" s="148"/>
      <c r="FD149" s="148"/>
      <c r="FE149" s="148"/>
      <c r="FF149" s="148"/>
      <c r="FG149" s="148"/>
      <c r="FH149" s="148"/>
      <c r="FI149" s="528"/>
      <c r="FJ149" s="513" t="str">
        <f t="shared" si="67"/>
        <v/>
      </c>
      <c r="FK149" s="158"/>
      <c r="FL149" s="850"/>
      <c r="FM149" s="850"/>
      <c r="FN149" s="850"/>
      <c r="FO149" s="850"/>
      <c r="FP149" s="850"/>
      <c r="FQ149" s="850"/>
      <c r="FR149" s="157"/>
      <c r="FS149" s="143"/>
      <c r="FT149" s="143"/>
      <c r="FU149" s="847" t="str">
        <f t="shared" si="68"/>
        <v/>
      </c>
      <c r="FV149" s="555"/>
      <c r="FW149" s="523" t="str">
        <f>IF(Table1[[#This Row],[Nonfood Inhaltstoffe - Komponente]]="","",VLOOKUP(Table1[[#This Row],[Nonfood Inhaltstoffe - Komponente]],'Dropdown Auswahl'!BJ:BK,2,FALSE))</f>
        <v/>
      </c>
      <c r="FX149" s="1013"/>
      <c r="FY149" s="1011" t="str">
        <f t="shared" si="69"/>
        <v/>
      </c>
      <c r="FZ149" s="152"/>
      <c r="GA149" s="152"/>
      <c r="GB149" s="152"/>
      <c r="GC149" s="529" t="str">
        <f t="shared" si="70"/>
        <v/>
      </c>
      <c r="GG149" s="21"/>
      <c r="GH149" s="21"/>
      <c r="GI149" s="1019"/>
      <c r="GJ149" s="1016" t="str">
        <f>IF(Table1[[#This Row],[Global Trade Item Number (GTIN)]]="","",Table1[[#This Row],[Global Trade Item Number (GTIN)]])</f>
        <v/>
      </c>
      <c r="GK149" s="555" t="str">
        <f>IF(Table1[[#This Row],[WAWI-Nr./ Kreditoren-Nummer
(ASDV)]]&lt;&gt;"",Table1[[#This Row],[WAWI-Nr./ Kreditoren-Nummer
(ASDV)]],"")</f>
        <v/>
      </c>
      <c r="GL149" s="165"/>
      <c r="GM149" s="165"/>
      <c r="GN149" s="165"/>
      <c r="GO149" s="485"/>
      <c r="GP149" s="534"/>
      <c r="GQ149" s="533"/>
      <c r="GR149" s="486"/>
      <c r="GS149" s="486"/>
      <c r="GT149" s="486"/>
      <c r="GU149" s="486"/>
      <c r="GV149" s="486"/>
      <c r="GW149" s="542"/>
      <c r="GX149" s="538"/>
      <c r="GY149" s="144"/>
      <c r="GZ149" s="480"/>
      <c r="HA149" s="158"/>
      <c r="HB149" s="480"/>
      <c r="HC149" s="480"/>
      <c r="HD149" s="480"/>
      <c r="HE149" s="480"/>
      <c r="HF149" s="480"/>
      <c r="HG149" s="480"/>
      <c r="HH149" s="538"/>
      <c r="HI149" s="480"/>
      <c r="HJ149" s="480"/>
      <c r="HK149" s="480"/>
      <c r="HL149" s="480"/>
      <c r="HM149" s="480"/>
      <c r="HN149" s="480"/>
      <c r="HO149" s="480"/>
      <c r="HP149" s="480"/>
      <c r="HQ149" s="480"/>
      <c r="HR149" s="538"/>
      <c r="HS149" s="480"/>
      <c r="HT149" s="480"/>
      <c r="HU149" s="480"/>
      <c r="HV149" s="480"/>
      <c r="HW149" s="480"/>
      <c r="HX149" s="480"/>
      <c r="HY149" s="480"/>
      <c r="HZ149" s="480"/>
      <c r="IA149" s="480"/>
      <c r="IB149" s="538"/>
      <c r="IC149" s="480"/>
      <c r="ID149" s="480"/>
      <c r="IE149" s="480"/>
      <c r="IF149" s="480"/>
      <c r="IG149" s="480"/>
      <c r="IH149" s="480"/>
      <c r="II149" s="480"/>
      <c r="IJ149" s="480"/>
      <c r="IK149" s="480"/>
      <c r="IL149" s="480"/>
      <c r="IM149" s="538"/>
      <c r="IN149" s="480"/>
      <c r="IO149" s="480"/>
      <c r="IP149" s="480"/>
      <c r="IQ149" s="480"/>
      <c r="IR149" s="480"/>
      <c r="IS149" s="480"/>
      <c r="IT149" s="480"/>
      <c r="IU149" s="480"/>
      <c r="IV149" s="480"/>
      <c r="IW149" s="480"/>
      <c r="IX149" s="538"/>
      <c r="IY149" s="480"/>
      <c r="IZ149" s="480"/>
      <c r="JA149" s="480"/>
      <c r="JB149" s="480"/>
      <c r="JC149" s="480"/>
      <c r="JD149" s="480"/>
      <c r="JE149" s="480"/>
      <c r="JF149" s="480"/>
      <c r="JG149" s="480"/>
      <c r="JH149" s="480"/>
      <c r="JI149" s="538"/>
      <c r="JJ149" s="480"/>
      <c r="JK149" s="480"/>
      <c r="JL149" s="480"/>
      <c r="JM149" s="480"/>
      <c r="JN149" s="480"/>
      <c r="JO149" s="480"/>
      <c r="JP149" s="480"/>
      <c r="JQ149" s="480"/>
      <c r="JR149" s="480"/>
      <c r="JS149" s="590"/>
      <c r="JT149" s="538"/>
      <c r="JU149" s="480"/>
      <c r="JV149" s="480"/>
      <c r="JW149" s="480"/>
      <c r="JX149" s="480"/>
      <c r="JY149" s="480"/>
      <c r="JZ149" s="480"/>
      <c r="KA149" s="480"/>
      <c r="KB149" s="480"/>
      <c r="KC149" s="480"/>
      <c r="KD149" s="480"/>
      <c r="KE149" s="538"/>
      <c r="KF149" s="480"/>
      <c r="KG149" s="480"/>
      <c r="KH149" s="480"/>
      <c r="KI149" s="480"/>
      <c r="KJ149" s="480"/>
      <c r="KK149" s="480"/>
      <c r="KL149" s="480"/>
      <c r="KM149" s="480"/>
      <c r="KN149" s="480"/>
      <c r="KO149" s="480"/>
      <c r="KR149" s="568" t="str">
        <f>IF(Table1[[#This Row],[GTIN]]&lt;&gt;"",Table1[[#This Row],[GTIN]],"")</f>
        <v/>
      </c>
      <c r="KS149" s="569" t="str">
        <f>Table1[[#This Row],[Kreditor]]</f>
        <v/>
      </c>
      <c r="KT149" s="570" t="str">
        <f>IF(Table1[[#This Row],[Gültig ab (Datum)]]&lt;&gt;"",Table1[[#This Row],[Gültig ab (Datum)]],"")</f>
        <v/>
      </c>
      <c r="KU149" s="570"/>
      <c r="KV149" s="583" t="str">
        <f>IF(Table1[[#This Row],[Artikel verpackt? 
(X=Ja)]]="","",Table1[[#This Row],[Artikel verpackt? 
(X=Ja)]])</f>
        <v/>
      </c>
      <c r="KW149" s="571" t="str">
        <f>IF(Table1[[#This Row],[Verpackung recyclingfähig?
(X=Ja)]]="","",Table1[[#This Row],[Verpackung recyclingfähig?
(X=Ja)]])</f>
        <v/>
      </c>
      <c r="KX149" s="572"/>
      <c r="KY149" s="573"/>
      <c r="KZ149" s="574"/>
      <c r="LA149" s="574"/>
      <c r="LB149" s="574"/>
      <c r="LC149" s="574"/>
      <c r="LD149" s="574"/>
      <c r="LE149" s="574"/>
      <c r="LF149" s="575"/>
      <c r="LG149" s="576" t="str">
        <f>IF(Table1[[#This Row],[Hauptkörper - B1 - Art]]="","",VLOOKUP(Table1[[#This Row],[Hauptkörper - B1 - Art]],'DD FD'!B:C,2,FALSE))</f>
        <v/>
      </c>
      <c r="LH149" s="577" t="str">
        <f>IF(Table1[[#This Row],[Hauptkörper - B1 - Fraktion]]="","",VLOOKUP(Table1[[#This Row],[Hauptkörper - B1 - Fraktion]],'DD FD'!H:J,3,FALSE))</f>
        <v/>
      </c>
      <c r="LI149" s="574" t="str">
        <f>IF(Table1[[#This Row],[Hauptkörper - B1 - Gewicht
(in G)]]="","",Table1[[#This Row],[Hauptkörper - B1 - Gewicht
(in G)]])</f>
        <v/>
      </c>
      <c r="LJ149" s="574" t="str">
        <f>IF(Table1[[#This Row],[Hauptkörper - B1 - Lizenzierungs-pflichtig? (X=Ja)]]="","",Table1[[#This Row],[Hauptkörper - B1 - Lizenzierungs-pflichtig? (X=Ja)]])</f>
        <v/>
      </c>
      <c r="LK149" s="577" t="str">
        <f>IF(Table1[[#This Row],[Hauptkörper - B1 - Virgin Material]]="","",VLOOKUP(Table1[[#This Row],[Hauptkörper - B1 - Virgin Material]],'DD FD'!AJ:AK,2,FALSE))</f>
        <v/>
      </c>
      <c r="LL149" s="578" t="str">
        <f>IF(Table1[[#This Row],[Hauptkörper - B1 - Virgin Material Anteil (in %)]]="","",Table1[[#This Row],[Hauptkörper - B1 - Virgin Material Anteil (in %)]])</f>
        <v/>
      </c>
      <c r="LM149" s="577" t="str">
        <f>IF(Table1[[#This Row],[Hauptkörper - B1 - Recyceltes Material]]="","",VLOOKUP(Table1[[#This Row],[Hauptkörper - B1 - Recyceltes Material]],'DD FD'!AL:AM,2,FALSE))</f>
        <v/>
      </c>
      <c r="LN149" s="578" t="str">
        <f>IF(Table1[[#This Row],[Hauptkörper - B1 - Recyceltes Material Anteil (in %)]]="","",Table1[[#This Row],[Hauptkörper - B1 - Recyceltes Material Anteil (in %)]])</f>
        <v/>
      </c>
      <c r="LO149" s="579" t="str">
        <f>IF(Table1[[#This Row],[Hauptkörper - B1 - Beschichtung]]="","",VLOOKUP(Table1[[#This Row],[Hauptkörper - B1 - Beschichtung]],'DD FD'!AE:AF,2,FALSE))</f>
        <v/>
      </c>
      <c r="LP149" s="580" t="str">
        <f>IF(Table1[[#This Row],[Hauptkörper - B1 - Beschichtung Anteil (in %)]]="","",Table1[[#This Row],[Hauptkörper - B1 - Beschichtung Anteil (in %)]])</f>
        <v/>
      </c>
      <c r="LQ149" s="576" t="str">
        <f>IF(Table1[[#This Row],[Hauptkörper - B2 - Art]]="","",VLOOKUP(Table1[[#This Row],[Hauptkörper - B2 - Art]],'DD FD'!B:C,2,FALSE))</f>
        <v/>
      </c>
      <c r="LR149" s="577" t="str">
        <f>IF(Table1[[#This Row],[Hauptkörper - B2 - Fraktion]]="","",VLOOKUP(Table1[[#This Row],[Hauptkörper - B2 - Fraktion]],'DD FD'!H:J,3,FALSE))</f>
        <v/>
      </c>
      <c r="LS149" s="574" t="str">
        <f>IF(Table1[[#This Row],[Hauptkörper - B2 - Gewicht
(in G)]]="","",Table1[[#This Row],[Hauptkörper - B2 - Gewicht
(in G)]])</f>
        <v/>
      </c>
      <c r="LT149" s="574" t="str">
        <f>IF(Table1[[#This Row],[Hauptkörper - B2 - Lizenzierungs-pflichtig? (X=Ja)]]="","",Table1[[#This Row],[Hauptkörper - B2 - Lizenzierungs-pflichtig? (X=Ja)]])</f>
        <v/>
      </c>
      <c r="LU149" s="577" t="str">
        <f>IF(Table1[[#This Row],[Hauptkörper - B2 - Virgin Material]]="","",VLOOKUP(Table1[[#This Row],[Hauptkörper - B2 - Virgin Material]],'DD FD'!AJ:AK,2,FALSE))</f>
        <v/>
      </c>
      <c r="LV149" s="578" t="str">
        <f>IF(Table1[[#This Row],[Hauptkörper - B2 - Virgin Material Anteil (in %)]]="","",Table1[[#This Row],[Hauptkörper - B2 - Virgin Material Anteil (in %)]])</f>
        <v/>
      </c>
      <c r="LW149" s="577" t="str">
        <f>IF(Table1[[#This Row],[Hauptkörper - B2 - Recyceltes Material]]="","",VLOOKUP(Table1[[#This Row],[Hauptkörper - B2 - Recyceltes Material]],'DD FD'!AL:AM,2,FALSE))</f>
        <v/>
      </c>
      <c r="LX149" s="578" t="str">
        <f>IF(Table1[[#This Row],[Hauptkörper - B2 - Recyceltes Material Anteil (in %)]]="","",Table1[[#This Row],[Hauptkörper - B2 - Recyceltes Material Anteil (in %)]])</f>
        <v/>
      </c>
      <c r="LY149" s="577" t="str">
        <f>IF(Table1[[#This Row],[Hauptkörper - B2 - Beschichtung]]="","",VLOOKUP(Table1[[#This Row],[Hauptkörper - B2 - Beschichtung]],'DD FD'!AE:AF,2,FALSE))</f>
        <v/>
      </c>
      <c r="LZ149" s="580" t="str">
        <f>IF(Table1[[#This Row],[Hauptkörper - B2 - Beschichtung Anteil (in %)]]="","",Table1[[#This Row],[Hauptkörper - B2 - Beschichtung Anteil (in %)]])</f>
        <v/>
      </c>
      <c r="MA149" s="576" t="str">
        <f>IF(Table1[[#This Row],[Hauptkörper - B3 - Art]]="","",VLOOKUP(Table1[[#This Row],[Hauptkörper - B3 - Art]],'DD FD'!B:C,2,FALSE))</f>
        <v/>
      </c>
      <c r="MB149" s="577" t="str">
        <f>IF(Table1[[#This Row],[Hauptkörper - B3 - Fraktion]]="","",VLOOKUP(Table1[[#This Row],[Hauptkörper - B3 - Fraktion]],'DD FD'!H:J,3,FALSE))</f>
        <v/>
      </c>
      <c r="MC149" s="574" t="str">
        <f>IF(Table1[[#This Row],[Hauptkörper - B3 - Gewicht
(in G)]]="","",Table1[[#This Row],[Hauptkörper - B3 - Gewicht
(in G)]])</f>
        <v/>
      </c>
      <c r="MD149" s="574" t="str">
        <f>IF(Table1[[#This Row],[Hauptkörper - B3 - Lizenzierungs-pflichtig? (X=Ja)]]="","",Table1[[#This Row],[Hauptkörper - B3 - Lizenzierungs-pflichtig? (X=Ja)]])</f>
        <v/>
      </c>
      <c r="ME149" s="577" t="str">
        <f>IF(Table1[[#This Row],[Hauptkörper - B3 - Virgin Material]]="","",VLOOKUP(Table1[[#This Row],[Hauptkörper - B3 - Virgin Material]],'DD FD'!AJ:AK,2,FALSE))</f>
        <v/>
      </c>
      <c r="MF149" s="578" t="str">
        <f>IF(Table1[[#This Row],[Hauptkörper - B3 - Virgin Material Anteil (in %)]]="","",Table1[[#This Row],[Hauptkörper - B3 - Virgin Material Anteil (in %)]])</f>
        <v/>
      </c>
      <c r="MG149" s="577" t="str">
        <f>IF(Table1[[#This Row],[Hauptkörper - B3 - Recyceltes Material]]="","",VLOOKUP(Table1[[#This Row],[Hauptkörper - B3 - Recyceltes Material]],'DD FD'!AL:AM,2,FALSE))</f>
        <v/>
      </c>
      <c r="MH149" s="578" t="str">
        <f>IF(Table1[[#This Row],[Hauptkörper - B3 - Recyceltes Material Anteil (in %)]]="","",Table1[[#This Row],[Hauptkörper - B3 - Recyceltes Material Anteil (in %)]])</f>
        <v/>
      </c>
      <c r="MI149" s="577" t="str">
        <f>IF(Table1[[#This Row],[Hauptkörper - B3 - Beschichtung]]="","",VLOOKUP(Table1[[#This Row],[Hauptkörper - B3 - Beschichtung]],'DD FD'!AE:AF,2,FALSE))</f>
        <v/>
      </c>
      <c r="MJ149" s="580" t="str">
        <f>IF(Table1[[#This Row],[Hauptkörper - B3 - Beschichtung Anteil (in %)]]="","",Table1[[#This Row],[Hauptkörper - B3 - Beschichtung Anteil (in %)]])</f>
        <v/>
      </c>
      <c r="MK149" s="576" t="str">
        <f>IF(Table1[[#This Row],[Verschluss - B1 - Art]]="","",VLOOKUP(Table1[[#This Row],[Verschluss - B1 - Art]],'DD FD'!D:E,2,FALSE))</f>
        <v/>
      </c>
      <c r="ML149" s="577" t="str">
        <f>IF(Table1[[#This Row],[Verschluss - B1 - Fraktion]]="","",VLOOKUP(Table1[[#This Row],[Verschluss - B1 - Fraktion]],'DD FD'!H:J,3,FALSE))</f>
        <v/>
      </c>
      <c r="MM149" s="574" t="str">
        <f>IF(Table1[[#This Row],[Verschluss - B1 - Gewicht (in G)]]="","",Table1[[#This Row],[Verschluss - B1 - Gewicht (in G)]])</f>
        <v/>
      </c>
      <c r="MN149" s="574" t="str">
        <f>IF(Table1[[#This Row],[Verschluss - B1 - Lizenzierungs-pflichtig? (X=Ja)]]="","",Table1[[#This Row],[Verschluss - B1 - Lizenzierungs-pflichtig? (X=Ja)]])</f>
        <v/>
      </c>
      <c r="MO149" s="574" t="str">
        <f>IF(Table1[[#This Row],[Verschluss - B1 - Trennbar vom Hauptkörper? (X=Ja)]]="","",Table1[[#This Row],[Verschluss - B1 - Trennbar vom Hauptkörper? (X=Ja)]])</f>
        <v/>
      </c>
      <c r="MP149" s="577" t="str">
        <f>IF(Table1[[#This Row],[Verschluss - B1 - Virgin Material]]="","",VLOOKUP(Table1[[#This Row],[Verschluss - B1 - Virgin Material]],'DD FD'!AJ:AK,2,FALSE))</f>
        <v/>
      </c>
      <c r="MQ149" s="578" t="str">
        <f>IF(Table1[[#This Row],[Verschluss - B1 - Virgin Material Anteil (in %)]]="","",Table1[[#This Row],[Verschluss - B1 - Virgin Material Anteil (in %)]])</f>
        <v/>
      </c>
      <c r="MR149" s="577" t="str">
        <f>IF(Table1[[#This Row],[Verschluss - B1 - Recyceltes Material]]="","",VLOOKUP(Table1[[#This Row],[Verschluss - B1 - Recyceltes Material]],'DD FD'!AL:AM,2,FALSE))</f>
        <v/>
      </c>
      <c r="MS149" s="578" t="str">
        <f>IF(Table1[[#This Row],[Verschluss - B1 - Recyceltes Material Anteil (in %)]]="","",Table1[[#This Row],[Verschluss - B1 - Recyceltes Material Anteil (in %)]])</f>
        <v/>
      </c>
      <c r="MT149" s="577" t="str">
        <f>IF(Table1[[#This Row],[Verschluss - B1 - Beschichtung]]="","",VLOOKUP(Table1[[#This Row],[Verschluss - B1 - Beschichtung]],'DD FD'!AE:AF,2,FALSE))</f>
        <v/>
      </c>
      <c r="MU149" s="580" t="str">
        <f>IF(Table1[[#This Row],[Verschluss - B1 - Beschichtung Anteil (in %)]]="","",Table1[[#This Row],[Verschluss - B1 - Beschichtung Anteil (in %)]])</f>
        <v/>
      </c>
      <c r="MV149" s="576" t="str">
        <f>IF(Table1[[#This Row],[Verschluss - B2 - Art]]="","",VLOOKUP(Table1[[#This Row],[Verschluss - B2 - Art]],'DD FD'!D:E,2,FALSE))</f>
        <v/>
      </c>
      <c r="MW149" s="577" t="str">
        <f>IF(Table1[[#This Row],[Verschluss - B2 - Fraktion]]="","",VLOOKUP(Table1[[#This Row],[Verschluss - B2 - Fraktion]],'DD FD'!H:J,3,FALSE))</f>
        <v/>
      </c>
      <c r="MX149" s="574" t="str">
        <f>IF(Table1[[#This Row],[Verschluss - B2 - Gewicht (in G)]]="","",Table1[[#This Row],[Verschluss - B2 - Gewicht (in G)]])</f>
        <v/>
      </c>
      <c r="MY149" s="574" t="str">
        <f>IF(Table1[[#This Row],[Verschluss - B2 - Lizenzierungs-pflichtig? (X=Ja)]]="","",Table1[[#This Row],[Verschluss - B2 - Lizenzierungs-pflichtig? (X=Ja)]])</f>
        <v/>
      </c>
      <c r="MZ149" s="574" t="str">
        <f>IF(Table1[[#This Row],[Verschluss - B2 - Trennbar vom Hauptkörper? (X=Ja)]]="","",Table1[[#This Row],[Verschluss - B2 - Trennbar vom Hauptkörper? (X=Ja)]])</f>
        <v/>
      </c>
      <c r="NA149" s="577" t="str">
        <f>IF(Table1[[#This Row],[Verschluss - B2 - Virgin Material]]="","",VLOOKUP(Table1[[#This Row],[Verschluss - B2 - Virgin Material]],'DD FD'!AJ:AK,2,FALSE))</f>
        <v/>
      </c>
      <c r="NB149" s="578" t="str">
        <f>IF(Table1[[#This Row],[Verschluss - B2 - Virgin Material Anteil (in %)]]="","",Table1[[#This Row],[Verschluss - B2 - Virgin Material Anteil (in %)]])</f>
        <v/>
      </c>
      <c r="NC149" s="577" t="str">
        <f>IF(Table1[[#This Row],[Verschluss - B2 - Recyceltes Material]]="","",VLOOKUP(Table1[[#This Row],[Verschluss - B2 - Recyceltes Material]],'DD FD'!AL:AM,2,FALSE))</f>
        <v/>
      </c>
      <c r="ND149" s="578" t="str">
        <f>IF(Table1[[#This Row],[Verschluss - B2 - Recyceltes Material Anteil (in %)]]="","",Table1[[#This Row],[Verschluss - B2 - Recyceltes Material Anteil (in %)]])</f>
        <v/>
      </c>
      <c r="NE149" s="577" t="str">
        <f>IF(Table1[[#This Row],[Verschluss - B2 - Beschichtung]]="","",VLOOKUP(Table1[[#This Row],[Verschluss - B2 - Beschichtung]],'DD FD'!AE:AF,2,FALSE))</f>
        <v/>
      </c>
      <c r="NF149" s="580" t="str">
        <f>IF(Table1[[#This Row],[Verschluss - B2 - Beschichtung Anteil (in %)]]="","",Table1[[#This Row],[Verschluss - B2 - Beschichtung Anteil (in %)]])</f>
        <v/>
      </c>
      <c r="NG149" s="576" t="str">
        <f>IF(Table1[[#This Row],[Verschluss - B3 - Art]]="","",VLOOKUP(Table1[[#This Row],[Verschluss - B3 - Art]],'DD FD'!D:E,2,FALSE))</f>
        <v/>
      </c>
      <c r="NH149" s="577" t="str">
        <f>IF(Table1[[#This Row],[Verschluss - B3 - Fraktion]]="","",VLOOKUP(Table1[[#This Row],[Verschluss - B3 - Fraktion]],'DD FD'!H:J,3,FALSE))</f>
        <v/>
      </c>
      <c r="NI149" s="574" t="str">
        <f>IF(Table1[[#This Row],[Verschluss - B3 - Gewicht (in G)]]="","",Table1[[#This Row],[Verschluss - B3 - Gewicht (in G)]])</f>
        <v/>
      </c>
      <c r="NJ149" s="574" t="str">
        <f>IF(Table1[[#This Row],[Verschluss - B3 - Lizenzierungs-pflichtig? (X=Ja)]]="","",Table1[[#This Row],[Verschluss - B3 - Lizenzierungs-pflichtig? (X=Ja)]])</f>
        <v/>
      </c>
      <c r="NK149" s="574" t="str">
        <f>IF(Table1[[#This Row],[Verschluss - B3 - Trennbar vom Hauptkörper? (X=Ja)]]="","",Table1[[#This Row],[Verschluss - B3 - Trennbar vom Hauptkörper? (X=Ja)]])</f>
        <v/>
      </c>
      <c r="NL149" s="577" t="str">
        <f>IF(Table1[[#This Row],[Verschluss - B3 - Virgin Material]]="","",VLOOKUP(Table1[[#This Row],[Verschluss - B3 - Virgin Material]],'DD FD'!AJ:AK,2,FALSE))</f>
        <v/>
      </c>
      <c r="NM149" s="578" t="str">
        <f>IF(Table1[[#This Row],[Verschluss - B3 - Virgin Material Anteil (in %)]]="","",Table1[[#This Row],[Verschluss - B3 - Virgin Material Anteil (in %)]])</f>
        <v/>
      </c>
      <c r="NN149" s="577" t="str">
        <f>IF(Table1[[#This Row],[Verschluss - B3 - Recyceltes Material]]="","",VLOOKUP(Table1[[#This Row],[Verschluss - B3 - Recyceltes Material]],'DD FD'!AL:AM,2,FALSE))</f>
        <v/>
      </c>
      <c r="NO149" s="578" t="str">
        <f>IF(Table1[[#This Row],[Verschluss - B3 - Recyceltes Material Anteil (in %)]]="","",Table1[[#This Row],[Verschluss - B3 - Recyceltes Material Anteil (in %)]])</f>
        <v/>
      </c>
      <c r="NP149" s="577" t="str">
        <f>IF(Table1[[#This Row],[Verschluss - B3 - Beschichtung]]="","",VLOOKUP(Table1[[#This Row],[Verschluss - B3 - Beschichtung]],'DD FD'!AE:AF,2,FALSE))</f>
        <v/>
      </c>
      <c r="NQ149" s="580" t="str">
        <f>IF(Table1[[#This Row],[Verschluss - B3 - Beschichtung Anteil (in %)]]="","",Table1[[#This Row],[Verschluss - B3 - Beschichtung Anteil (in %)]])</f>
        <v/>
      </c>
      <c r="NR149" s="576" t="str">
        <f>IF(Table1[[#This Row],[Etikett - B1 - Art]]="","",VLOOKUP(Table1[[#This Row],[Etikett - B1 - Art]],'DD FD'!F:G,2,FALSE))</f>
        <v/>
      </c>
      <c r="NS149" s="577" t="str">
        <f>IF(Table1[[#This Row],[Etikett - B1 - Fraktion]]="","",VLOOKUP(Table1[[#This Row],[Etikett - B1 - Fraktion]],'DD FD'!H:J,3,FALSE))</f>
        <v/>
      </c>
      <c r="NT149" s="574" t="str">
        <f>IF(Table1[[#This Row],[Etikett - B1 - Gewicht (in G)]]="","",Table1[[#This Row],[Etikett - B1 - Gewicht (in G)]])</f>
        <v/>
      </c>
      <c r="NU149" s="574" t="str">
        <f>IF(Table1[[#This Row],[Etikett - B1 - Lizenzierungs-pflichtig? (X=Ja)]]="","",Table1[[#This Row],[Etikett - B1 - Lizenzierungs-pflichtig? (X=Ja)]])</f>
        <v/>
      </c>
      <c r="NV149" s="574" t="str">
        <f>IF(Table1[[#This Row],[Etikett - B1 - Trennbar vom Hauptkörper? (X=Ja)]]="","",Table1[[#This Row],[Etikett - B1 - Trennbar vom Hauptkörper? (X=Ja)]])</f>
        <v/>
      </c>
      <c r="NW149" s="577" t="str">
        <f>IF(Table1[[#This Row],[Etikett - B1 - Virgin Material]]="","",VLOOKUP(Table1[[#This Row],[Etikett - B1 - Virgin Material]],'DD FD'!AJ:AK,2,FALSE))</f>
        <v/>
      </c>
      <c r="NX149" s="578" t="str">
        <f>IF(Table1[[#This Row],[Etikett - B1 - Virgin Material Anteil (in %)]]="","",Table1[[#This Row],[Etikett - B1 - Virgin Material Anteil (in %)]])</f>
        <v/>
      </c>
      <c r="NY149" s="577" t="str">
        <f>IF(Table1[[#This Row],[Etikett - B1 - Recyceltes Material]]="","",VLOOKUP(Table1[[#This Row],[Etikett - B1 - Recyceltes Material]],'DD FD'!AL:AM,2,FALSE))</f>
        <v/>
      </c>
      <c r="NZ149" s="578" t="str">
        <f>IF(Table1[[#This Row],[Etikett - B1 - Recyceltes Material Anteil (in %)]]="","",Table1[[#This Row],[Etikett - B1 - Recyceltes Material Anteil (in %)]])</f>
        <v/>
      </c>
      <c r="OA149" s="577" t="str">
        <f>IF(Table1[[#This Row],[Etikett - B1 - Beschichtung]]="","",VLOOKUP(Table1[[#This Row],[Etikett - B1 - Beschichtung]],'DD FD'!AE:AF,2,FALSE))</f>
        <v/>
      </c>
      <c r="OB149" s="580" t="str">
        <f>IF(Table1[[#This Row],[Etikett - B1 - Beschichtung Anteil (in %)]]="","",Table1[[#This Row],[Etikett - B1 - Beschichtung Anteil (in %)]])</f>
        <v/>
      </c>
      <c r="OC149" s="576" t="str">
        <f>IF(Table1[[#This Row],[Etikett - B2 - Art]]="","",VLOOKUP(Table1[[#This Row],[Etikett - B2 - Art]],'DD FD'!F:G,2,FALSE))</f>
        <v/>
      </c>
      <c r="OD149" s="577" t="str">
        <f>IF(Table1[[#This Row],[Etikett - B2 - Fraktion]]="","",VLOOKUP(Table1[[#This Row],[Etikett - B2 - Fraktion]],'DD FD'!H:J,3,FALSE))</f>
        <v/>
      </c>
      <c r="OE149" s="574" t="str">
        <f>IF(Table1[[#This Row],[Etikett - B2 - Gewicht (in G)]]="","",Table1[[#This Row],[Etikett - B2 - Gewicht (in G)]])</f>
        <v/>
      </c>
      <c r="OF149" s="574" t="str">
        <f>IF(Table1[[#This Row],[Etikett - B2 - Lizenzierungs-pflichtig? (X=Ja)]]="","",Table1[[#This Row],[Etikett - B2 - Lizenzierungs-pflichtig? (X=Ja)]])</f>
        <v/>
      </c>
      <c r="OG149" s="574" t="str">
        <f>IF(Table1[[#This Row],[Etikett - B2 - Trennbar vom Hauptkörper? (X=Ja)]]="","",Table1[[#This Row],[Etikett - B2 - Trennbar vom Hauptkörper? (X=Ja)]])</f>
        <v/>
      </c>
      <c r="OH149" s="577" t="str">
        <f>IF(Table1[[#This Row],[Etikett - B2 - Virgin Material]]="","",VLOOKUP(Table1[[#This Row],[Etikett - B2 - Virgin Material]],'DD FD'!AJ:AK,2,FALSE))</f>
        <v/>
      </c>
      <c r="OI149" s="578" t="str">
        <f>IF(Table1[[#This Row],[Etikett - B2 - Virgin Material Anteil (in %)]]="","",Table1[[#This Row],[Etikett - B2 - Virgin Material Anteil (in %)]])</f>
        <v/>
      </c>
      <c r="OJ149" s="577" t="str">
        <f>IF(Table1[[#This Row],[Etikett - B2 - Recyceltes Material]]="","",VLOOKUP(Table1[[#This Row],[Etikett - B2 - Recyceltes Material]],'DD FD'!AL:AM,2,FALSE))</f>
        <v/>
      </c>
      <c r="OK149" s="578" t="str">
        <f>IF(Table1[[#This Row],[Etikett - B2 - Recyceltes Material Anteil (in %)]]="","",Table1[[#This Row],[Etikett - B2 - Recyceltes Material Anteil (in %)]])</f>
        <v/>
      </c>
      <c r="OL149" s="577" t="str">
        <f>IF(Table1[[#This Row],[Etikett - B2 - Beschichtung]]="","",VLOOKUP(Table1[[#This Row],[Etikett - B2 - Beschichtung]],'DD FD'!AE:AF,2,FALSE))</f>
        <v/>
      </c>
      <c r="OM149" s="580" t="str">
        <f>IF(Table1[[#This Row],[Etikett - B2 - Beschichtung Anteil (in %)]]="","",Table1[[#This Row],[Etikett - B2 - Beschichtung Anteil (in %)]])</f>
        <v/>
      </c>
      <c r="ON149" s="576" t="str">
        <f>IF(Table1[[#This Row],[Etikett - B3 - Art]]="","",VLOOKUP(Table1[[#This Row],[Etikett - B3 - Art]],'DD FD'!F:G,2,FALSE))</f>
        <v/>
      </c>
      <c r="OO149" s="577" t="str">
        <f>IF(Table1[[#This Row],[Etikett - B3 - Fraktion]]="","",VLOOKUP(Table1[[#This Row],[Etikett - B3 - Fraktion]],'DD FD'!H:J,3,FALSE))</f>
        <v/>
      </c>
      <c r="OP149" s="574" t="str">
        <f>IF(Table1[[#This Row],[Etikett - B3 - Gewicht (in G)]]="","",Table1[[#This Row],[Etikett - B3 - Gewicht (in G)]])</f>
        <v/>
      </c>
      <c r="OQ149" s="574" t="str">
        <f>IF(Table1[[#This Row],[Etikett - B3 - Lizenzierungs-pflichtig? (X=Ja)]]="","",Table1[[#This Row],[Etikett - B3 - Lizenzierungs-pflichtig? (X=Ja)]])</f>
        <v/>
      </c>
      <c r="OR149" s="574" t="str">
        <f>IF(Table1[[#This Row],[Etikett - B3 - Trennbar vom Hauptkörper? (X=Ja)]]="","",Table1[[#This Row],[Etikett - B3 - Trennbar vom Hauptkörper? (X=Ja)]])</f>
        <v/>
      </c>
      <c r="OS149" s="577" t="str">
        <f>IF(Table1[[#This Row],[Etikett - B3 - Virgin Material]]="","",VLOOKUP(Table1[[#This Row],[Etikett - B3 - Virgin Material]],'DD FD'!AJ:AK,2,FALSE))</f>
        <v/>
      </c>
      <c r="OT149" s="578" t="str">
        <f>IF(Table1[[#This Row],[Etikett - B3 - Virgin Material Anteil (in %)]]="","",Table1[[#This Row],[Etikett - B3 - Virgin Material Anteil (in %)]])</f>
        <v/>
      </c>
      <c r="OU149" s="577" t="str">
        <f>IF(Table1[[#This Row],[Etikett - B3 - Recyceltes Material]]="","",VLOOKUP(Table1[[#This Row],[Etikett - B3 - Recyceltes Material]],'DD FD'!AL:AM,2,FALSE))</f>
        <v/>
      </c>
      <c r="OV149" s="578" t="str">
        <f>IF(Table1[[#This Row],[Etikett - B3 - Recyceltes Material Anteil (in %)]]="","",Table1[[#This Row],[Etikett - B3 - Recyceltes Material Anteil (in %)]])</f>
        <v/>
      </c>
      <c r="OW149" s="577" t="str">
        <f>IF(Table1[[#This Row],[Etikett - B3 - Beschichtung]]="","",VLOOKUP(Table1[[#This Row],[Etikett - B3 - Beschichtung]],'DD FD'!AE:AF,2,FALSE))</f>
        <v/>
      </c>
      <c r="OX149" s="613" t="str">
        <f>IF(Table1[[#This Row],[Etikett - B3 - Beschichtung Anteil (in %)]]="","",Table1[[#This Row],[Etikett - B3 - Beschichtung Anteil (in %)]])</f>
        <v/>
      </c>
      <c r="OY149" s="618">
        <f>ROUNDUP(SUM(
IF(AND(LH149='DD FD'!$J$7,LJ149='DD FD'!$AI$3),LI149,0),
IF(AND(LR149='DD FD'!$J$7,LT149='DD FD'!$AI$3),LS149,0),
IF(AND(MB149='DD FD'!$J$7,MD149='DD FD'!$AI$3),MC149,0),
IF(AND(ML149='DD FD'!$J$7,MN149='DD FD'!$AI$3),MM149,0),
IF(AND(MW149='DD FD'!$J$7,MY149='DD FD'!$AI$3),MX149,0),
IF(AND(NH149='DD FD'!$J$7,NJ149='DD FD'!$AI$3),NI149,0),
IF(AND(NS149='DD FD'!$J$7,NU149='DD FD'!$AI$3),NT149,0),
IF(AND(OD149='DD FD'!$J$7,OF149='DD FD'!$AI$3),OE149,0),
IF(AND(OO149='DD FD'!$J$7,OQ149='DD FD'!$AI$3),OP149,0),
),2)</f>
        <v>0</v>
      </c>
      <c r="OZ149" s="617">
        <f>ROUNDUP(SUM(
IF(AND(LH149='DD FD'!$J$6,LJ149='DD FD'!$AI$3),LI149,0),
IF(AND(LR149='DD FD'!$J$6,LT149='DD FD'!$AI$3),LS149,0),
IF(AND(MB149='DD FD'!$J$6,MD149='DD FD'!$AI$3),MC149,0),
IF(AND(ML149='DD FD'!$J$6,MN149='DD FD'!$AI$3),MM149,0),
IF(AND(MW149='DD FD'!$J$6,MY149='DD FD'!$AI$3),MX149,0),
IF(AND(NH149='DD FD'!$J$6,NJ149='DD FD'!$AI$3),NI149,0),
IF(AND(NS149='DD FD'!$J$6,NU149='DD FD'!$AI$3),NT149,0),
IF(AND(OD149='DD FD'!$J$6,OF149='DD FD'!$AI$3),OE149,0),
IF(AND(OO149='DD FD'!$J$6,OQ149='DD FD'!$AI$3),OP149,0),
),2)</f>
        <v>0</v>
      </c>
      <c r="PA149" s="617">
        <f>ROUNDUP(SUM(
IF(AND(LH149='DD FD'!$J$10,LJ149='DD FD'!$AI$3),LI149,0),
IF(AND(LR149='DD FD'!$J$10,LT149='DD FD'!$AI$3),LS149,0),
IF(AND(MB149='DD FD'!$J$10,MD149='DD FD'!$AI$3),MC149,0),
IF(AND(ML149='DD FD'!$J$10,MN149='DD FD'!$AI$3),MM149,0),
IF(AND(MW149='DD FD'!$J$10,MY149='DD FD'!$AI$3),MX149,0),
IF(AND(NH149='DD FD'!$J$10,NJ149='DD FD'!$AI$3),NI149,0),
IF(AND(NS149='DD FD'!$J$10,NU149='DD FD'!$AI$3),NT149,0),
IF(AND(OD149='DD FD'!$J$10,OF149='DD FD'!$AI$3),OE149,0),
IF(AND(OO149='DD FD'!$J$10,OQ149='DD FD'!$AI$3),OP149,0),
),2)</f>
        <v>0</v>
      </c>
      <c r="PB149" s="617">
        <f>ROUNDUP(SUM(
IF(AND(LH149='DD FD'!$J$8,LJ149='DD FD'!$AI$3),LI149,0),
IF(AND(LR149='DD FD'!$J$8,LT149='DD FD'!$AI$3),LS149,0),
IF(AND(MB149='DD FD'!$J$8,MD149='DD FD'!$AI$3),MC149,0),
IF(AND(ML149='DD FD'!$J$8,MN149='DD FD'!$AI$3),MM149,0),
IF(AND(MW149='DD FD'!$J$8,MY149='DD FD'!$AI$3),MX149,0),
IF(AND(NH149='DD FD'!$J$8,NJ149='DD FD'!$AI$3),NI149,0),
IF(AND(NS149='DD FD'!$J$8,NU149='DD FD'!$AI$3),NT149,0),
IF(AND(OD149='DD FD'!$J$8,OF149='DD FD'!$AI$3),OE149,0),
IF(AND(OO149='DD FD'!$J$8,OQ149='DD FD'!$AI$3),OP149,0),
),2)</f>
        <v>0</v>
      </c>
      <c r="PC149" s="617">
        <f>ROUNDUP(SUM(
IF(AND(LH149='DD FD'!$J$5,LJ149='DD FD'!$AI$3),LI149,0),
IF(AND(LR149='DD FD'!$J$5,LT149='DD FD'!$AI$3),LS149,0),
IF(AND(MB149='DD FD'!$J$5,MD149='DD FD'!$AI$3),MC149,0),
IF(AND(ML149='DD FD'!$J$5,MN149='DD FD'!$AI$3),MM149,0),
IF(AND(MW149='DD FD'!$J$5,MY149='DD FD'!$AI$3),MX149,0),
IF(AND(NH149='DD FD'!$J$5,NJ149='DD FD'!$AI$3),NI149,0),
IF(AND(NS149='DD FD'!$J$5,NU149='DD FD'!$AI$3),NT149,0),
IF(AND(OD149='DD FD'!$J$5,OF149='DD FD'!$AI$3),OE149,0),
IF(AND(OO149='DD FD'!$J$5,OQ149='DD FD'!$AI$3),OP149,0),
),2)</f>
        <v>0</v>
      </c>
      <c r="PD149" s="617">
        <f>ROUNDUP(SUM(
IF(AND(LH149='DD FD'!$J$9,LJ149='DD FD'!$AI$3),LI149,0),
IF(AND(LR149='DD FD'!$J$9,LT149='DD FD'!$AI$3),LS149,0),
IF(AND(MB149='DD FD'!$J$9,MD149='DD FD'!$AI$3),MC149,0),
IF(AND(ML149='DD FD'!$J$9,MN149='DD FD'!$AI$3),MM149,0),
IF(AND(MW149='DD FD'!$J$9,MY149='DD FD'!$AI$3),MX149,0),
IF(AND(NH149='DD FD'!$J$9,NJ149='DD FD'!$AI$3),NI149,0),
IF(AND(NS149='DD FD'!$J$9,NU149='DD FD'!$AI$3),NT149,0),
IF(AND(OD149='DD FD'!$J$9,OF149='DD FD'!$AI$3),OE149,0),
IF(AND(OO149='DD FD'!$J$9,OQ149='DD FD'!$AI$3),OP149,0),
),2)</f>
        <v>0</v>
      </c>
      <c r="PE149" s="617">
        <f>ROUNDUP(SUM(
IF(AND(LH149='DD FD'!$J$4,LJ149='DD FD'!$AI$3),LI149,0),
IF(AND(LR149='DD FD'!$J$4,LT149='DD FD'!$AI$3),LS149,0),
IF(AND(MB149='DD FD'!$J$4,MD149='DD FD'!$AI$3),MC149,0),
IF(AND(ML149='DD FD'!$J$4,MN149='DD FD'!$AI$3),MM149,0),
IF(AND(MW149='DD FD'!$J$4,MY149='DD FD'!$AI$3),MX149,0),
IF(AND(NH149='DD FD'!$J$4,NJ149='DD FD'!$AI$3),NI149,0),
IF(AND(NS149='DD FD'!$J$4,NU149='DD FD'!$AI$3),NT149,0),
IF(AND(OD149='DD FD'!$J$4,OF149='DD FD'!$AI$3),OE149,0),
IF(AND(OO149='DD FD'!$J$4,OQ149='DD FD'!$AI$3),OP149,0),
),2)</f>
        <v>0</v>
      </c>
      <c r="PF149" s="619">
        <f>ROUNDUP(SUM(
IF(AND(LH149='DD FD'!$J$11,LJ149='DD FD'!$AI$3),LI149,0),
IF(AND(LR149='DD FD'!$J$11,LT149='DD FD'!$AI$3),LS149,0),
IF(AND(MB149='DD FD'!$J$11,MD149='DD FD'!$AI$3),MC149,0),
IF(AND(ML149='DD FD'!$J$11,MN149='DD FD'!$AI$3),MM149,0),
IF(AND(MW149='DD FD'!$J$11,MY149='DD FD'!$AI$3),MX149,0),
IF(AND(NH149='DD FD'!$J$11,NJ149='DD FD'!$AI$3),NI149,0),
IF(AND(NS149='DD FD'!$J$11,NU149='DD FD'!$AI$3),NT149,0),
IF(AND(OD149='DD FD'!$J$11,OF149='DD FD'!$AI$3),OE149,0),
IF(AND(OO149='DD FD'!$J$11,OQ149='DD FD'!$AI$3),OP149,0),
),2)</f>
        <v>0</v>
      </c>
    </row>
    <row r="150" spans="1:422">
      <c r="A150" s="806"/>
      <c r="B150" s="934"/>
      <c r="C150" s="247"/>
      <c r="D150" s="842"/>
      <c r="E150" s="247"/>
      <c r="F150" s="158"/>
      <c r="G150" s="710"/>
      <c r="H150" s="712"/>
      <c r="I150" s="936"/>
      <c r="J150" s="803"/>
      <c r="K150" s="150"/>
      <c r="L150" s="146" t="str">
        <f t="shared" si="54"/>
        <v/>
      </c>
      <c r="M150" s="501" t="str">
        <f t="shared" si="71"/>
        <v/>
      </c>
      <c r="N150" s="504"/>
      <c r="O150" s="113" t="str">
        <f t="shared" si="72"/>
        <v/>
      </c>
      <c r="P150" s="114" t="str">
        <f t="shared" si="55"/>
        <v/>
      </c>
      <c r="Q150" s="152"/>
      <c r="R150" s="152"/>
      <c r="S150" s="115" t="str">
        <f t="shared" si="73"/>
        <v/>
      </c>
      <c r="T150" s="159"/>
      <c r="U150" s="159"/>
      <c r="V150" s="157"/>
      <c r="W150" s="157"/>
      <c r="X150" s="157"/>
      <c r="Y150" s="772"/>
      <c r="Z150" s="158"/>
      <c r="AA150" s="144"/>
      <c r="AB150" s="112"/>
      <c r="AC150" s="153"/>
      <c r="AD150" s="153"/>
      <c r="AE150" s="153"/>
      <c r="AF150" s="153"/>
      <c r="AG150" s="153"/>
      <c r="AH150" s="153"/>
      <c r="AI150" s="152"/>
      <c r="AJ150" s="158"/>
      <c r="AK150" s="158"/>
      <c r="AL150" s="158"/>
      <c r="AM150" s="116" t="str">
        <f t="shared" si="74"/>
        <v/>
      </c>
      <c r="AN150" s="116" t="str">
        <f t="shared" si="75"/>
        <v/>
      </c>
      <c r="AO150" s="324"/>
      <c r="AP150" s="503"/>
      <c r="AQ150" s="487" t="str">
        <f t="shared" si="76"/>
        <v/>
      </c>
      <c r="AR150" s="113" t="str">
        <f t="shared" si="56"/>
        <v/>
      </c>
      <c r="AS150" s="113" t="str">
        <f t="shared" si="57"/>
        <v/>
      </c>
      <c r="AT150" s="113" t="str">
        <f t="shared" si="58"/>
        <v/>
      </c>
      <c r="AU150" s="113" t="str">
        <f t="shared" si="59"/>
        <v/>
      </c>
      <c r="AV150" s="159"/>
      <c r="AW150" s="157"/>
      <c r="AX150" s="157"/>
      <c r="AY150" s="157"/>
      <c r="AZ150" s="157"/>
      <c r="BA150" s="116" t="str">
        <f t="shared" si="60"/>
        <v/>
      </c>
      <c r="BB150" s="316"/>
      <c r="BC150" s="116" t="str">
        <f t="shared" si="61"/>
        <v/>
      </c>
      <c r="BD150" s="133" t="str">
        <f t="shared" si="62"/>
        <v/>
      </c>
      <c r="BE150" s="157"/>
      <c r="BF150" s="1180"/>
      <c r="BG150" s="1180"/>
      <c r="BH150" s="158"/>
      <c r="BI150" s="490"/>
      <c r="BJ150" s="514" t="str">
        <f t="shared" si="77"/>
        <v/>
      </c>
      <c r="BK150" s="789"/>
      <c r="BL150" s="116" t="str">
        <f t="shared" si="78"/>
        <v/>
      </c>
      <c r="BM150" s="144"/>
      <c r="BN150" s="144"/>
      <c r="BO150" s="144"/>
      <c r="BP150" s="790"/>
      <c r="BQ150" s="790"/>
      <c r="BR150" s="790"/>
      <c r="BS150" s="116" t="str">
        <f t="shared" si="63"/>
        <v/>
      </c>
      <c r="BT150" s="790"/>
      <c r="BU150" s="808" t="str">
        <f t="shared" si="64"/>
        <v/>
      </c>
      <c r="BV150" s="791"/>
      <c r="BW150" s="144"/>
      <c r="BX150" s="20"/>
      <c r="BY150" s="20"/>
      <c r="BZ150" s="20"/>
      <c r="CA150" s="792"/>
      <c r="CB150" s="1201"/>
      <c r="CC150" s="144"/>
      <c r="CD150" s="144"/>
      <c r="CE150" s="144"/>
      <c r="CF150" s="144"/>
      <c r="CG150" s="144"/>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144"/>
      <c r="DF150" s="144"/>
      <c r="DG150" s="144"/>
      <c r="DH150" s="144"/>
      <c r="DI150" s="144"/>
      <c r="DJ150" s="144"/>
      <c r="DK150" s="144"/>
      <c r="DL150" s="144"/>
      <c r="DM150" s="144"/>
      <c r="DN150" s="144"/>
      <c r="DO150" s="144"/>
      <c r="DP150" s="144"/>
      <c r="DQ150" s="144"/>
      <c r="DR150" s="144"/>
      <c r="DS150" s="144"/>
      <c r="DT150" s="144"/>
      <c r="DU150" s="144"/>
      <c r="DV150" s="144"/>
      <c r="DW150" s="144"/>
      <c r="DX150" s="144"/>
      <c r="DY150" s="144"/>
      <c r="DZ150" s="144"/>
      <c r="EA150" s="144"/>
      <c r="EB150" s="144"/>
      <c r="EC150" s="144"/>
      <c r="ED150" s="782" t="str">
        <f t="shared" si="79"/>
        <v/>
      </c>
      <c r="EE150" s="519"/>
      <c r="EF150" s="793"/>
      <c r="EG150" s="519"/>
      <c r="EH150" s="794"/>
      <c r="EI150" s="790"/>
      <c r="EJ150" s="794"/>
      <c r="EK150" s="794"/>
      <c r="EL150" s="790"/>
      <c r="EM150" s="790"/>
      <c r="EN150" s="790"/>
      <c r="EO150" s="112" t="str">
        <f t="shared" si="65"/>
        <v/>
      </c>
      <c r="EP150" s="790"/>
      <c r="EQ150" s="488" t="str">
        <f t="shared" si="66"/>
        <v/>
      </c>
      <c r="ER150" s="1100"/>
      <c r="ES150" s="1099" t="str">
        <f t="shared" si="80"/>
        <v/>
      </c>
      <c r="ET150" s="525"/>
      <c r="EU150" s="148"/>
      <c r="EV150" s="148"/>
      <c r="EW150" s="148"/>
      <c r="EX150" s="148"/>
      <c r="EY150" s="148"/>
      <c r="EZ150" s="148"/>
      <c r="FA150" s="148"/>
      <c r="FB150" s="148"/>
      <c r="FC150" s="148"/>
      <c r="FD150" s="148"/>
      <c r="FE150" s="148"/>
      <c r="FF150" s="148"/>
      <c r="FG150" s="148"/>
      <c r="FH150" s="148"/>
      <c r="FI150" s="528"/>
      <c r="FJ150" s="513" t="str">
        <f t="shared" si="67"/>
        <v/>
      </c>
      <c r="FK150" s="158"/>
      <c r="FL150" s="850"/>
      <c r="FM150" s="850"/>
      <c r="FN150" s="850"/>
      <c r="FO150" s="850"/>
      <c r="FP150" s="850"/>
      <c r="FQ150" s="850"/>
      <c r="FR150" s="157"/>
      <c r="FS150" s="143"/>
      <c r="FT150" s="143"/>
      <c r="FU150" s="847" t="str">
        <f t="shared" si="68"/>
        <v/>
      </c>
      <c r="FV150" s="555"/>
      <c r="FW150" s="523" t="str">
        <f>IF(Table1[[#This Row],[Nonfood Inhaltstoffe - Komponente]]="","",VLOOKUP(Table1[[#This Row],[Nonfood Inhaltstoffe - Komponente]],'Dropdown Auswahl'!BJ:BK,2,FALSE))</f>
        <v/>
      </c>
      <c r="FX150" s="1013"/>
      <c r="FY150" s="1011" t="str">
        <f t="shared" si="69"/>
        <v/>
      </c>
      <c r="FZ150" s="152"/>
      <c r="GA150" s="152"/>
      <c r="GB150" s="152"/>
      <c r="GC150" s="529" t="str">
        <f t="shared" si="70"/>
        <v/>
      </c>
      <c r="GG150" s="21"/>
      <c r="GH150" s="21"/>
      <c r="GI150" s="1019"/>
      <c r="GJ150" s="1016" t="str">
        <f>IF(Table1[[#This Row],[Global Trade Item Number (GTIN)]]="","",Table1[[#This Row],[Global Trade Item Number (GTIN)]])</f>
        <v/>
      </c>
      <c r="GK150" s="555" t="str">
        <f>IF(Table1[[#This Row],[WAWI-Nr./ Kreditoren-Nummer
(ASDV)]]&lt;&gt;"",Table1[[#This Row],[WAWI-Nr./ Kreditoren-Nummer
(ASDV)]],"")</f>
        <v/>
      </c>
      <c r="GL150" s="165"/>
      <c r="GM150" s="165"/>
      <c r="GN150" s="165"/>
      <c r="GO150" s="485"/>
      <c r="GP150" s="534"/>
      <c r="GQ150" s="533"/>
      <c r="GR150" s="486"/>
      <c r="GS150" s="486"/>
      <c r="GT150" s="486"/>
      <c r="GU150" s="486"/>
      <c r="GV150" s="486"/>
      <c r="GW150" s="542"/>
      <c r="GX150" s="538"/>
      <c r="GY150" s="144"/>
      <c r="GZ150" s="480"/>
      <c r="HA150" s="158"/>
      <c r="HB150" s="480"/>
      <c r="HC150" s="480"/>
      <c r="HD150" s="480"/>
      <c r="HE150" s="480"/>
      <c r="HF150" s="480"/>
      <c r="HG150" s="480"/>
      <c r="HH150" s="538"/>
      <c r="HI150" s="480"/>
      <c r="HJ150" s="480"/>
      <c r="HK150" s="480"/>
      <c r="HL150" s="480"/>
      <c r="HM150" s="480"/>
      <c r="HN150" s="480"/>
      <c r="HO150" s="480"/>
      <c r="HP150" s="480"/>
      <c r="HQ150" s="480"/>
      <c r="HR150" s="538"/>
      <c r="HS150" s="480"/>
      <c r="HT150" s="480"/>
      <c r="HU150" s="480"/>
      <c r="HV150" s="480"/>
      <c r="HW150" s="480"/>
      <c r="HX150" s="480"/>
      <c r="HY150" s="480"/>
      <c r="HZ150" s="480"/>
      <c r="IA150" s="480"/>
      <c r="IB150" s="538"/>
      <c r="IC150" s="480"/>
      <c r="ID150" s="480"/>
      <c r="IE150" s="480"/>
      <c r="IF150" s="480"/>
      <c r="IG150" s="480"/>
      <c r="IH150" s="480"/>
      <c r="II150" s="480"/>
      <c r="IJ150" s="480"/>
      <c r="IK150" s="480"/>
      <c r="IL150" s="480"/>
      <c r="IM150" s="538"/>
      <c r="IN150" s="480"/>
      <c r="IO150" s="480"/>
      <c r="IP150" s="480"/>
      <c r="IQ150" s="480"/>
      <c r="IR150" s="480"/>
      <c r="IS150" s="480"/>
      <c r="IT150" s="480"/>
      <c r="IU150" s="480"/>
      <c r="IV150" s="480"/>
      <c r="IW150" s="480"/>
      <c r="IX150" s="538"/>
      <c r="IY150" s="480"/>
      <c r="IZ150" s="480"/>
      <c r="JA150" s="480"/>
      <c r="JB150" s="480"/>
      <c r="JC150" s="480"/>
      <c r="JD150" s="480"/>
      <c r="JE150" s="480"/>
      <c r="JF150" s="480"/>
      <c r="JG150" s="480"/>
      <c r="JH150" s="480"/>
      <c r="JI150" s="538"/>
      <c r="JJ150" s="480"/>
      <c r="JK150" s="480"/>
      <c r="JL150" s="480"/>
      <c r="JM150" s="480"/>
      <c r="JN150" s="480"/>
      <c r="JO150" s="480"/>
      <c r="JP150" s="480"/>
      <c r="JQ150" s="480"/>
      <c r="JR150" s="480"/>
      <c r="JS150" s="590"/>
      <c r="JT150" s="538"/>
      <c r="JU150" s="480"/>
      <c r="JV150" s="480"/>
      <c r="JW150" s="480"/>
      <c r="JX150" s="480"/>
      <c r="JY150" s="480"/>
      <c r="JZ150" s="480"/>
      <c r="KA150" s="480"/>
      <c r="KB150" s="480"/>
      <c r="KC150" s="480"/>
      <c r="KD150" s="480"/>
      <c r="KE150" s="538"/>
      <c r="KF150" s="480"/>
      <c r="KG150" s="480"/>
      <c r="KH150" s="480"/>
      <c r="KI150" s="480"/>
      <c r="KJ150" s="480"/>
      <c r="KK150" s="480"/>
      <c r="KL150" s="480"/>
      <c r="KM150" s="480"/>
      <c r="KN150" s="480"/>
      <c r="KO150" s="480"/>
      <c r="KR150" s="568" t="str">
        <f>IF(Table1[[#This Row],[GTIN]]&lt;&gt;"",Table1[[#This Row],[GTIN]],"")</f>
        <v/>
      </c>
      <c r="KS150" s="569" t="str">
        <f>Table1[[#This Row],[Kreditor]]</f>
        <v/>
      </c>
      <c r="KT150" s="570" t="str">
        <f>IF(Table1[[#This Row],[Gültig ab (Datum)]]&lt;&gt;"",Table1[[#This Row],[Gültig ab (Datum)]],"")</f>
        <v/>
      </c>
      <c r="KU150" s="570"/>
      <c r="KV150" s="583" t="str">
        <f>IF(Table1[[#This Row],[Artikel verpackt? 
(X=Ja)]]="","",Table1[[#This Row],[Artikel verpackt? 
(X=Ja)]])</f>
        <v/>
      </c>
      <c r="KW150" s="571" t="str">
        <f>IF(Table1[[#This Row],[Verpackung recyclingfähig?
(X=Ja)]]="","",Table1[[#This Row],[Verpackung recyclingfähig?
(X=Ja)]])</f>
        <v/>
      </c>
      <c r="KX150" s="572"/>
      <c r="KY150" s="573"/>
      <c r="KZ150" s="574"/>
      <c r="LA150" s="574"/>
      <c r="LB150" s="574"/>
      <c r="LC150" s="574"/>
      <c r="LD150" s="574"/>
      <c r="LE150" s="574"/>
      <c r="LF150" s="575"/>
      <c r="LG150" s="576" t="str">
        <f>IF(Table1[[#This Row],[Hauptkörper - B1 - Art]]="","",VLOOKUP(Table1[[#This Row],[Hauptkörper - B1 - Art]],'DD FD'!B:C,2,FALSE))</f>
        <v/>
      </c>
      <c r="LH150" s="577" t="str">
        <f>IF(Table1[[#This Row],[Hauptkörper - B1 - Fraktion]]="","",VLOOKUP(Table1[[#This Row],[Hauptkörper - B1 - Fraktion]],'DD FD'!H:J,3,FALSE))</f>
        <v/>
      </c>
      <c r="LI150" s="574" t="str">
        <f>IF(Table1[[#This Row],[Hauptkörper - B1 - Gewicht
(in G)]]="","",Table1[[#This Row],[Hauptkörper - B1 - Gewicht
(in G)]])</f>
        <v/>
      </c>
      <c r="LJ150" s="574" t="str">
        <f>IF(Table1[[#This Row],[Hauptkörper - B1 - Lizenzierungs-pflichtig? (X=Ja)]]="","",Table1[[#This Row],[Hauptkörper - B1 - Lizenzierungs-pflichtig? (X=Ja)]])</f>
        <v/>
      </c>
      <c r="LK150" s="577" t="str">
        <f>IF(Table1[[#This Row],[Hauptkörper - B1 - Virgin Material]]="","",VLOOKUP(Table1[[#This Row],[Hauptkörper - B1 - Virgin Material]],'DD FD'!AJ:AK,2,FALSE))</f>
        <v/>
      </c>
      <c r="LL150" s="578" t="str">
        <f>IF(Table1[[#This Row],[Hauptkörper - B1 - Virgin Material Anteil (in %)]]="","",Table1[[#This Row],[Hauptkörper - B1 - Virgin Material Anteil (in %)]])</f>
        <v/>
      </c>
      <c r="LM150" s="577" t="str">
        <f>IF(Table1[[#This Row],[Hauptkörper - B1 - Recyceltes Material]]="","",VLOOKUP(Table1[[#This Row],[Hauptkörper - B1 - Recyceltes Material]],'DD FD'!AL:AM,2,FALSE))</f>
        <v/>
      </c>
      <c r="LN150" s="578" t="str">
        <f>IF(Table1[[#This Row],[Hauptkörper - B1 - Recyceltes Material Anteil (in %)]]="","",Table1[[#This Row],[Hauptkörper - B1 - Recyceltes Material Anteil (in %)]])</f>
        <v/>
      </c>
      <c r="LO150" s="579" t="str">
        <f>IF(Table1[[#This Row],[Hauptkörper - B1 - Beschichtung]]="","",VLOOKUP(Table1[[#This Row],[Hauptkörper - B1 - Beschichtung]],'DD FD'!AE:AF,2,FALSE))</f>
        <v/>
      </c>
      <c r="LP150" s="580" t="str">
        <f>IF(Table1[[#This Row],[Hauptkörper - B1 - Beschichtung Anteil (in %)]]="","",Table1[[#This Row],[Hauptkörper - B1 - Beschichtung Anteil (in %)]])</f>
        <v/>
      </c>
      <c r="LQ150" s="576" t="str">
        <f>IF(Table1[[#This Row],[Hauptkörper - B2 - Art]]="","",VLOOKUP(Table1[[#This Row],[Hauptkörper - B2 - Art]],'DD FD'!B:C,2,FALSE))</f>
        <v/>
      </c>
      <c r="LR150" s="577" t="str">
        <f>IF(Table1[[#This Row],[Hauptkörper - B2 - Fraktion]]="","",VLOOKUP(Table1[[#This Row],[Hauptkörper - B2 - Fraktion]],'DD FD'!H:J,3,FALSE))</f>
        <v/>
      </c>
      <c r="LS150" s="574" t="str">
        <f>IF(Table1[[#This Row],[Hauptkörper - B2 - Gewicht
(in G)]]="","",Table1[[#This Row],[Hauptkörper - B2 - Gewicht
(in G)]])</f>
        <v/>
      </c>
      <c r="LT150" s="574" t="str">
        <f>IF(Table1[[#This Row],[Hauptkörper - B2 - Lizenzierungs-pflichtig? (X=Ja)]]="","",Table1[[#This Row],[Hauptkörper - B2 - Lizenzierungs-pflichtig? (X=Ja)]])</f>
        <v/>
      </c>
      <c r="LU150" s="577" t="str">
        <f>IF(Table1[[#This Row],[Hauptkörper - B2 - Virgin Material]]="","",VLOOKUP(Table1[[#This Row],[Hauptkörper - B2 - Virgin Material]],'DD FD'!AJ:AK,2,FALSE))</f>
        <v/>
      </c>
      <c r="LV150" s="578" t="str">
        <f>IF(Table1[[#This Row],[Hauptkörper - B2 - Virgin Material Anteil (in %)]]="","",Table1[[#This Row],[Hauptkörper - B2 - Virgin Material Anteil (in %)]])</f>
        <v/>
      </c>
      <c r="LW150" s="577" t="str">
        <f>IF(Table1[[#This Row],[Hauptkörper - B2 - Recyceltes Material]]="","",VLOOKUP(Table1[[#This Row],[Hauptkörper - B2 - Recyceltes Material]],'DD FD'!AL:AM,2,FALSE))</f>
        <v/>
      </c>
      <c r="LX150" s="578" t="str">
        <f>IF(Table1[[#This Row],[Hauptkörper - B2 - Recyceltes Material Anteil (in %)]]="","",Table1[[#This Row],[Hauptkörper - B2 - Recyceltes Material Anteil (in %)]])</f>
        <v/>
      </c>
      <c r="LY150" s="577" t="str">
        <f>IF(Table1[[#This Row],[Hauptkörper - B2 - Beschichtung]]="","",VLOOKUP(Table1[[#This Row],[Hauptkörper - B2 - Beschichtung]],'DD FD'!AE:AF,2,FALSE))</f>
        <v/>
      </c>
      <c r="LZ150" s="580" t="str">
        <f>IF(Table1[[#This Row],[Hauptkörper - B2 - Beschichtung Anteil (in %)]]="","",Table1[[#This Row],[Hauptkörper - B2 - Beschichtung Anteil (in %)]])</f>
        <v/>
      </c>
      <c r="MA150" s="576" t="str">
        <f>IF(Table1[[#This Row],[Hauptkörper - B3 - Art]]="","",VLOOKUP(Table1[[#This Row],[Hauptkörper - B3 - Art]],'DD FD'!B:C,2,FALSE))</f>
        <v/>
      </c>
      <c r="MB150" s="577" t="str">
        <f>IF(Table1[[#This Row],[Hauptkörper - B3 - Fraktion]]="","",VLOOKUP(Table1[[#This Row],[Hauptkörper - B3 - Fraktion]],'DD FD'!H:J,3,FALSE))</f>
        <v/>
      </c>
      <c r="MC150" s="574" t="str">
        <f>IF(Table1[[#This Row],[Hauptkörper - B3 - Gewicht
(in G)]]="","",Table1[[#This Row],[Hauptkörper - B3 - Gewicht
(in G)]])</f>
        <v/>
      </c>
      <c r="MD150" s="574" t="str">
        <f>IF(Table1[[#This Row],[Hauptkörper - B3 - Lizenzierungs-pflichtig? (X=Ja)]]="","",Table1[[#This Row],[Hauptkörper - B3 - Lizenzierungs-pflichtig? (X=Ja)]])</f>
        <v/>
      </c>
      <c r="ME150" s="577" t="str">
        <f>IF(Table1[[#This Row],[Hauptkörper - B3 - Virgin Material]]="","",VLOOKUP(Table1[[#This Row],[Hauptkörper - B3 - Virgin Material]],'DD FD'!AJ:AK,2,FALSE))</f>
        <v/>
      </c>
      <c r="MF150" s="578" t="str">
        <f>IF(Table1[[#This Row],[Hauptkörper - B3 - Virgin Material Anteil (in %)]]="","",Table1[[#This Row],[Hauptkörper - B3 - Virgin Material Anteil (in %)]])</f>
        <v/>
      </c>
      <c r="MG150" s="577" t="str">
        <f>IF(Table1[[#This Row],[Hauptkörper - B3 - Recyceltes Material]]="","",VLOOKUP(Table1[[#This Row],[Hauptkörper - B3 - Recyceltes Material]],'DD FD'!AL:AM,2,FALSE))</f>
        <v/>
      </c>
      <c r="MH150" s="578" t="str">
        <f>IF(Table1[[#This Row],[Hauptkörper - B3 - Recyceltes Material Anteil (in %)]]="","",Table1[[#This Row],[Hauptkörper - B3 - Recyceltes Material Anteil (in %)]])</f>
        <v/>
      </c>
      <c r="MI150" s="577" t="str">
        <f>IF(Table1[[#This Row],[Hauptkörper - B3 - Beschichtung]]="","",VLOOKUP(Table1[[#This Row],[Hauptkörper - B3 - Beschichtung]],'DD FD'!AE:AF,2,FALSE))</f>
        <v/>
      </c>
      <c r="MJ150" s="580" t="str">
        <f>IF(Table1[[#This Row],[Hauptkörper - B3 - Beschichtung Anteil (in %)]]="","",Table1[[#This Row],[Hauptkörper - B3 - Beschichtung Anteil (in %)]])</f>
        <v/>
      </c>
      <c r="MK150" s="576" t="str">
        <f>IF(Table1[[#This Row],[Verschluss - B1 - Art]]="","",VLOOKUP(Table1[[#This Row],[Verschluss - B1 - Art]],'DD FD'!D:E,2,FALSE))</f>
        <v/>
      </c>
      <c r="ML150" s="577" t="str">
        <f>IF(Table1[[#This Row],[Verschluss - B1 - Fraktion]]="","",VLOOKUP(Table1[[#This Row],[Verschluss - B1 - Fraktion]],'DD FD'!H:J,3,FALSE))</f>
        <v/>
      </c>
      <c r="MM150" s="574" t="str">
        <f>IF(Table1[[#This Row],[Verschluss - B1 - Gewicht (in G)]]="","",Table1[[#This Row],[Verschluss - B1 - Gewicht (in G)]])</f>
        <v/>
      </c>
      <c r="MN150" s="574" t="str">
        <f>IF(Table1[[#This Row],[Verschluss - B1 - Lizenzierungs-pflichtig? (X=Ja)]]="","",Table1[[#This Row],[Verschluss - B1 - Lizenzierungs-pflichtig? (X=Ja)]])</f>
        <v/>
      </c>
      <c r="MO150" s="574" t="str">
        <f>IF(Table1[[#This Row],[Verschluss - B1 - Trennbar vom Hauptkörper? (X=Ja)]]="","",Table1[[#This Row],[Verschluss - B1 - Trennbar vom Hauptkörper? (X=Ja)]])</f>
        <v/>
      </c>
      <c r="MP150" s="577" t="str">
        <f>IF(Table1[[#This Row],[Verschluss - B1 - Virgin Material]]="","",VLOOKUP(Table1[[#This Row],[Verschluss - B1 - Virgin Material]],'DD FD'!AJ:AK,2,FALSE))</f>
        <v/>
      </c>
      <c r="MQ150" s="578" t="str">
        <f>IF(Table1[[#This Row],[Verschluss - B1 - Virgin Material Anteil (in %)]]="","",Table1[[#This Row],[Verschluss - B1 - Virgin Material Anteil (in %)]])</f>
        <v/>
      </c>
      <c r="MR150" s="577" t="str">
        <f>IF(Table1[[#This Row],[Verschluss - B1 - Recyceltes Material]]="","",VLOOKUP(Table1[[#This Row],[Verschluss - B1 - Recyceltes Material]],'DD FD'!AL:AM,2,FALSE))</f>
        <v/>
      </c>
      <c r="MS150" s="578" t="str">
        <f>IF(Table1[[#This Row],[Verschluss - B1 - Recyceltes Material Anteil (in %)]]="","",Table1[[#This Row],[Verschluss - B1 - Recyceltes Material Anteil (in %)]])</f>
        <v/>
      </c>
      <c r="MT150" s="577" t="str">
        <f>IF(Table1[[#This Row],[Verschluss - B1 - Beschichtung]]="","",VLOOKUP(Table1[[#This Row],[Verschluss - B1 - Beschichtung]],'DD FD'!AE:AF,2,FALSE))</f>
        <v/>
      </c>
      <c r="MU150" s="580" t="str">
        <f>IF(Table1[[#This Row],[Verschluss - B1 - Beschichtung Anteil (in %)]]="","",Table1[[#This Row],[Verschluss - B1 - Beschichtung Anteil (in %)]])</f>
        <v/>
      </c>
      <c r="MV150" s="576" t="str">
        <f>IF(Table1[[#This Row],[Verschluss - B2 - Art]]="","",VLOOKUP(Table1[[#This Row],[Verschluss - B2 - Art]],'DD FD'!D:E,2,FALSE))</f>
        <v/>
      </c>
      <c r="MW150" s="577" t="str">
        <f>IF(Table1[[#This Row],[Verschluss - B2 - Fraktion]]="","",VLOOKUP(Table1[[#This Row],[Verschluss - B2 - Fraktion]],'DD FD'!H:J,3,FALSE))</f>
        <v/>
      </c>
      <c r="MX150" s="574" t="str">
        <f>IF(Table1[[#This Row],[Verschluss - B2 - Gewicht (in G)]]="","",Table1[[#This Row],[Verschluss - B2 - Gewicht (in G)]])</f>
        <v/>
      </c>
      <c r="MY150" s="574" t="str">
        <f>IF(Table1[[#This Row],[Verschluss - B2 - Lizenzierungs-pflichtig? (X=Ja)]]="","",Table1[[#This Row],[Verschluss - B2 - Lizenzierungs-pflichtig? (X=Ja)]])</f>
        <v/>
      </c>
      <c r="MZ150" s="574" t="str">
        <f>IF(Table1[[#This Row],[Verschluss - B2 - Trennbar vom Hauptkörper? (X=Ja)]]="","",Table1[[#This Row],[Verschluss - B2 - Trennbar vom Hauptkörper? (X=Ja)]])</f>
        <v/>
      </c>
      <c r="NA150" s="577" t="str">
        <f>IF(Table1[[#This Row],[Verschluss - B2 - Virgin Material]]="","",VLOOKUP(Table1[[#This Row],[Verschluss - B2 - Virgin Material]],'DD FD'!AJ:AK,2,FALSE))</f>
        <v/>
      </c>
      <c r="NB150" s="578" t="str">
        <f>IF(Table1[[#This Row],[Verschluss - B2 - Virgin Material Anteil (in %)]]="","",Table1[[#This Row],[Verschluss - B2 - Virgin Material Anteil (in %)]])</f>
        <v/>
      </c>
      <c r="NC150" s="577" t="str">
        <f>IF(Table1[[#This Row],[Verschluss - B2 - Recyceltes Material]]="","",VLOOKUP(Table1[[#This Row],[Verschluss - B2 - Recyceltes Material]],'DD FD'!AL:AM,2,FALSE))</f>
        <v/>
      </c>
      <c r="ND150" s="578" t="str">
        <f>IF(Table1[[#This Row],[Verschluss - B2 - Recyceltes Material Anteil (in %)]]="","",Table1[[#This Row],[Verschluss - B2 - Recyceltes Material Anteil (in %)]])</f>
        <v/>
      </c>
      <c r="NE150" s="577" t="str">
        <f>IF(Table1[[#This Row],[Verschluss - B2 - Beschichtung]]="","",VLOOKUP(Table1[[#This Row],[Verschluss - B2 - Beschichtung]],'DD FD'!AE:AF,2,FALSE))</f>
        <v/>
      </c>
      <c r="NF150" s="580" t="str">
        <f>IF(Table1[[#This Row],[Verschluss - B2 - Beschichtung Anteil (in %)]]="","",Table1[[#This Row],[Verschluss - B2 - Beschichtung Anteil (in %)]])</f>
        <v/>
      </c>
      <c r="NG150" s="576" t="str">
        <f>IF(Table1[[#This Row],[Verschluss - B3 - Art]]="","",VLOOKUP(Table1[[#This Row],[Verschluss - B3 - Art]],'DD FD'!D:E,2,FALSE))</f>
        <v/>
      </c>
      <c r="NH150" s="577" t="str">
        <f>IF(Table1[[#This Row],[Verschluss - B3 - Fraktion]]="","",VLOOKUP(Table1[[#This Row],[Verschluss - B3 - Fraktion]],'DD FD'!H:J,3,FALSE))</f>
        <v/>
      </c>
      <c r="NI150" s="574" t="str">
        <f>IF(Table1[[#This Row],[Verschluss - B3 - Gewicht (in G)]]="","",Table1[[#This Row],[Verschluss - B3 - Gewicht (in G)]])</f>
        <v/>
      </c>
      <c r="NJ150" s="574" t="str">
        <f>IF(Table1[[#This Row],[Verschluss - B3 - Lizenzierungs-pflichtig? (X=Ja)]]="","",Table1[[#This Row],[Verschluss - B3 - Lizenzierungs-pflichtig? (X=Ja)]])</f>
        <v/>
      </c>
      <c r="NK150" s="574" t="str">
        <f>IF(Table1[[#This Row],[Verschluss - B3 - Trennbar vom Hauptkörper? (X=Ja)]]="","",Table1[[#This Row],[Verschluss - B3 - Trennbar vom Hauptkörper? (X=Ja)]])</f>
        <v/>
      </c>
      <c r="NL150" s="577" t="str">
        <f>IF(Table1[[#This Row],[Verschluss - B3 - Virgin Material]]="","",VLOOKUP(Table1[[#This Row],[Verschluss - B3 - Virgin Material]],'DD FD'!AJ:AK,2,FALSE))</f>
        <v/>
      </c>
      <c r="NM150" s="578" t="str">
        <f>IF(Table1[[#This Row],[Verschluss - B3 - Virgin Material Anteil (in %)]]="","",Table1[[#This Row],[Verschluss - B3 - Virgin Material Anteil (in %)]])</f>
        <v/>
      </c>
      <c r="NN150" s="577" t="str">
        <f>IF(Table1[[#This Row],[Verschluss - B3 - Recyceltes Material]]="","",VLOOKUP(Table1[[#This Row],[Verschluss - B3 - Recyceltes Material]],'DD FD'!AL:AM,2,FALSE))</f>
        <v/>
      </c>
      <c r="NO150" s="578" t="str">
        <f>IF(Table1[[#This Row],[Verschluss - B3 - Recyceltes Material Anteil (in %)]]="","",Table1[[#This Row],[Verschluss - B3 - Recyceltes Material Anteil (in %)]])</f>
        <v/>
      </c>
      <c r="NP150" s="577" t="str">
        <f>IF(Table1[[#This Row],[Verschluss - B3 - Beschichtung]]="","",VLOOKUP(Table1[[#This Row],[Verschluss - B3 - Beschichtung]],'DD FD'!AE:AF,2,FALSE))</f>
        <v/>
      </c>
      <c r="NQ150" s="580" t="str">
        <f>IF(Table1[[#This Row],[Verschluss - B3 - Beschichtung Anteil (in %)]]="","",Table1[[#This Row],[Verschluss - B3 - Beschichtung Anteil (in %)]])</f>
        <v/>
      </c>
      <c r="NR150" s="576" t="str">
        <f>IF(Table1[[#This Row],[Etikett - B1 - Art]]="","",VLOOKUP(Table1[[#This Row],[Etikett - B1 - Art]],'DD FD'!F:G,2,FALSE))</f>
        <v/>
      </c>
      <c r="NS150" s="577" t="str">
        <f>IF(Table1[[#This Row],[Etikett - B1 - Fraktion]]="","",VLOOKUP(Table1[[#This Row],[Etikett - B1 - Fraktion]],'DD FD'!H:J,3,FALSE))</f>
        <v/>
      </c>
      <c r="NT150" s="574" t="str">
        <f>IF(Table1[[#This Row],[Etikett - B1 - Gewicht (in G)]]="","",Table1[[#This Row],[Etikett - B1 - Gewicht (in G)]])</f>
        <v/>
      </c>
      <c r="NU150" s="574" t="str">
        <f>IF(Table1[[#This Row],[Etikett - B1 - Lizenzierungs-pflichtig? (X=Ja)]]="","",Table1[[#This Row],[Etikett - B1 - Lizenzierungs-pflichtig? (X=Ja)]])</f>
        <v/>
      </c>
      <c r="NV150" s="574" t="str">
        <f>IF(Table1[[#This Row],[Etikett - B1 - Trennbar vom Hauptkörper? (X=Ja)]]="","",Table1[[#This Row],[Etikett - B1 - Trennbar vom Hauptkörper? (X=Ja)]])</f>
        <v/>
      </c>
      <c r="NW150" s="577" t="str">
        <f>IF(Table1[[#This Row],[Etikett - B1 - Virgin Material]]="","",VLOOKUP(Table1[[#This Row],[Etikett - B1 - Virgin Material]],'DD FD'!AJ:AK,2,FALSE))</f>
        <v/>
      </c>
      <c r="NX150" s="578" t="str">
        <f>IF(Table1[[#This Row],[Etikett - B1 - Virgin Material Anteil (in %)]]="","",Table1[[#This Row],[Etikett - B1 - Virgin Material Anteil (in %)]])</f>
        <v/>
      </c>
      <c r="NY150" s="577" t="str">
        <f>IF(Table1[[#This Row],[Etikett - B1 - Recyceltes Material]]="","",VLOOKUP(Table1[[#This Row],[Etikett - B1 - Recyceltes Material]],'DD FD'!AL:AM,2,FALSE))</f>
        <v/>
      </c>
      <c r="NZ150" s="578" t="str">
        <f>IF(Table1[[#This Row],[Etikett - B1 - Recyceltes Material Anteil (in %)]]="","",Table1[[#This Row],[Etikett - B1 - Recyceltes Material Anteil (in %)]])</f>
        <v/>
      </c>
      <c r="OA150" s="577" t="str">
        <f>IF(Table1[[#This Row],[Etikett - B1 - Beschichtung]]="","",VLOOKUP(Table1[[#This Row],[Etikett - B1 - Beschichtung]],'DD FD'!AE:AF,2,FALSE))</f>
        <v/>
      </c>
      <c r="OB150" s="580" t="str">
        <f>IF(Table1[[#This Row],[Etikett - B1 - Beschichtung Anteil (in %)]]="","",Table1[[#This Row],[Etikett - B1 - Beschichtung Anteil (in %)]])</f>
        <v/>
      </c>
      <c r="OC150" s="576" t="str">
        <f>IF(Table1[[#This Row],[Etikett - B2 - Art]]="","",VLOOKUP(Table1[[#This Row],[Etikett - B2 - Art]],'DD FD'!F:G,2,FALSE))</f>
        <v/>
      </c>
      <c r="OD150" s="577" t="str">
        <f>IF(Table1[[#This Row],[Etikett - B2 - Fraktion]]="","",VLOOKUP(Table1[[#This Row],[Etikett - B2 - Fraktion]],'DD FD'!H:J,3,FALSE))</f>
        <v/>
      </c>
      <c r="OE150" s="574" t="str">
        <f>IF(Table1[[#This Row],[Etikett - B2 - Gewicht (in G)]]="","",Table1[[#This Row],[Etikett - B2 - Gewicht (in G)]])</f>
        <v/>
      </c>
      <c r="OF150" s="574" t="str">
        <f>IF(Table1[[#This Row],[Etikett - B2 - Lizenzierungs-pflichtig? (X=Ja)]]="","",Table1[[#This Row],[Etikett - B2 - Lizenzierungs-pflichtig? (X=Ja)]])</f>
        <v/>
      </c>
      <c r="OG150" s="574" t="str">
        <f>IF(Table1[[#This Row],[Etikett - B2 - Trennbar vom Hauptkörper? (X=Ja)]]="","",Table1[[#This Row],[Etikett - B2 - Trennbar vom Hauptkörper? (X=Ja)]])</f>
        <v/>
      </c>
      <c r="OH150" s="577" t="str">
        <f>IF(Table1[[#This Row],[Etikett - B2 - Virgin Material]]="","",VLOOKUP(Table1[[#This Row],[Etikett - B2 - Virgin Material]],'DD FD'!AJ:AK,2,FALSE))</f>
        <v/>
      </c>
      <c r="OI150" s="578" t="str">
        <f>IF(Table1[[#This Row],[Etikett - B2 - Virgin Material Anteil (in %)]]="","",Table1[[#This Row],[Etikett - B2 - Virgin Material Anteil (in %)]])</f>
        <v/>
      </c>
      <c r="OJ150" s="577" t="str">
        <f>IF(Table1[[#This Row],[Etikett - B2 - Recyceltes Material]]="","",VLOOKUP(Table1[[#This Row],[Etikett - B2 - Recyceltes Material]],'DD FD'!AL:AM,2,FALSE))</f>
        <v/>
      </c>
      <c r="OK150" s="578" t="str">
        <f>IF(Table1[[#This Row],[Etikett - B2 - Recyceltes Material Anteil (in %)]]="","",Table1[[#This Row],[Etikett - B2 - Recyceltes Material Anteil (in %)]])</f>
        <v/>
      </c>
      <c r="OL150" s="577" t="str">
        <f>IF(Table1[[#This Row],[Etikett - B2 - Beschichtung]]="","",VLOOKUP(Table1[[#This Row],[Etikett - B2 - Beschichtung]],'DD FD'!AE:AF,2,FALSE))</f>
        <v/>
      </c>
      <c r="OM150" s="580" t="str">
        <f>IF(Table1[[#This Row],[Etikett - B2 - Beschichtung Anteil (in %)]]="","",Table1[[#This Row],[Etikett - B2 - Beschichtung Anteil (in %)]])</f>
        <v/>
      </c>
      <c r="ON150" s="576" t="str">
        <f>IF(Table1[[#This Row],[Etikett - B3 - Art]]="","",VLOOKUP(Table1[[#This Row],[Etikett - B3 - Art]],'DD FD'!F:G,2,FALSE))</f>
        <v/>
      </c>
      <c r="OO150" s="577" t="str">
        <f>IF(Table1[[#This Row],[Etikett - B3 - Fraktion]]="","",VLOOKUP(Table1[[#This Row],[Etikett - B3 - Fraktion]],'DD FD'!H:J,3,FALSE))</f>
        <v/>
      </c>
      <c r="OP150" s="574" t="str">
        <f>IF(Table1[[#This Row],[Etikett - B3 - Gewicht (in G)]]="","",Table1[[#This Row],[Etikett - B3 - Gewicht (in G)]])</f>
        <v/>
      </c>
      <c r="OQ150" s="574" t="str">
        <f>IF(Table1[[#This Row],[Etikett - B3 - Lizenzierungs-pflichtig? (X=Ja)]]="","",Table1[[#This Row],[Etikett - B3 - Lizenzierungs-pflichtig? (X=Ja)]])</f>
        <v/>
      </c>
      <c r="OR150" s="574" t="str">
        <f>IF(Table1[[#This Row],[Etikett - B3 - Trennbar vom Hauptkörper? (X=Ja)]]="","",Table1[[#This Row],[Etikett - B3 - Trennbar vom Hauptkörper? (X=Ja)]])</f>
        <v/>
      </c>
      <c r="OS150" s="577" t="str">
        <f>IF(Table1[[#This Row],[Etikett - B3 - Virgin Material]]="","",VLOOKUP(Table1[[#This Row],[Etikett - B3 - Virgin Material]],'DD FD'!AJ:AK,2,FALSE))</f>
        <v/>
      </c>
      <c r="OT150" s="578" t="str">
        <f>IF(Table1[[#This Row],[Etikett - B3 - Virgin Material Anteil (in %)]]="","",Table1[[#This Row],[Etikett - B3 - Virgin Material Anteil (in %)]])</f>
        <v/>
      </c>
      <c r="OU150" s="577" t="str">
        <f>IF(Table1[[#This Row],[Etikett - B3 - Recyceltes Material]]="","",VLOOKUP(Table1[[#This Row],[Etikett - B3 - Recyceltes Material]],'DD FD'!AL:AM,2,FALSE))</f>
        <v/>
      </c>
      <c r="OV150" s="578" t="str">
        <f>IF(Table1[[#This Row],[Etikett - B3 - Recyceltes Material Anteil (in %)]]="","",Table1[[#This Row],[Etikett - B3 - Recyceltes Material Anteil (in %)]])</f>
        <v/>
      </c>
      <c r="OW150" s="577" t="str">
        <f>IF(Table1[[#This Row],[Etikett - B3 - Beschichtung]]="","",VLOOKUP(Table1[[#This Row],[Etikett - B3 - Beschichtung]],'DD FD'!AE:AF,2,FALSE))</f>
        <v/>
      </c>
      <c r="OX150" s="613" t="str">
        <f>IF(Table1[[#This Row],[Etikett - B3 - Beschichtung Anteil (in %)]]="","",Table1[[#This Row],[Etikett - B3 - Beschichtung Anteil (in %)]])</f>
        <v/>
      </c>
      <c r="OY150" s="618">
        <f>ROUNDUP(SUM(
IF(AND(LH150='DD FD'!$J$7,LJ150='DD FD'!$AI$3),LI150,0),
IF(AND(LR150='DD FD'!$J$7,LT150='DD FD'!$AI$3),LS150,0),
IF(AND(MB150='DD FD'!$J$7,MD150='DD FD'!$AI$3),MC150,0),
IF(AND(ML150='DD FD'!$J$7,MN150='DD FD'!$AI$3),MM150,0),
IF(AND(MW150='DD FD'!$J$7,MY150='DD FD'!$AI$3),MX150,0),
IF(AND(NH150='DD FD'!$J$7,NJ150='DD FD'!$AI$3),NI150,0),
IF(AND(NS150='DD FD'!$J$7,NU150='DD FD'!$AI$3),NT150,0),
IF(AND(OD150='DD FD'!$J$7,OF150='DD FD'!$AI$3),OE150,0),
IF(AND(OO150='DD FD'!$J$7,OQ150='DD FD'!$AI$3),OP150,0),
),2)</f>
        <v>0</v>
      </c>
      <c r="OZ150" s="617">
        <f>ROUNDUP(SUM(
IF(AND(LH150='DD FD'!$J$6,LJ150='DD FD'!$AI$3),LI150,0),
IF(AND(LR150='DD FD'!$J$6,LT150='DD FD'!$AI$3),LS150,0),
IF(AND(MB150='DD FD'!$J$6,MD150='DD FD'!$AI$3),MC150,0),
IF(AND(ML150='DD FD'!$J$6,MN150='DD FD'!$AI$3),MM150,0),
IF(AND(MW150='DD FD'!$J$6,MY150='DD FD'!$AI$3),MX150,0),
IF(AND(NH150='DD FD'!$J$6,NJ150='DD FD'!$AI$3),NI150,0),
IF(AND(NS150='DD FD'!$J$6,NU150='DD FD'!$AI$3),NT150,0),
IF(AND(OD150='DD FD'!$J$6,OF150='DD FD'!$AI$3),OE150,0),
IF(AND(OO150='DD FD'!$J$6,OQ150='DD FD'!$AI$3),OP150,0),
),2)</f>
        <v>0</v>
      </c>
      <c r="PA150" s="617">
        <f>ROUNDUP(SUM(
IF(AND(LH150='DD FD'!$J$10,LJ150='DD FD'!$AI$3),LI150,0),
IF(AND(LR150='DD FD'!$J$10,LT150='DD FD'!$AI$3),LS150,0),
IF(AND(MB150='DD FD'!$J$10,MD150='DD FD'!$AI$3),MC150,0),
IF(AND(ML150='DD FD'!$J$10,MN150='DD FD'!$AI$3),MM150,0),
IF(AND(MW150='DD FD'!$J$10,MY150='DD FD'!$AI$3),MX150,0),
IF(AND(NH150='DD FD'!$J$10,NJ150='DD FD'!$AI$3),NI150,0),
IF(AND(NS150='DD FD'!$J$10,NU150='DD FD'!$AI$3),NT150,0),
IF(AND(OD150='DD FD'!$J$10,OF150='DD FD'!$AI$3),OE150,0),
IF(AND(OO150='DD FD'!$J$10,OQ150='DD FD'!$AI$3),OP150,0),
),2)</f>
        <v>0</v>
      </c>
      <c r="PB150" s="617">
        <f>ROUNDUP(SUM(
IF(AND(LH150='DD FD'!$J$8,LJ150='DD FD'!$AI$3),LI150,0),
IF(AND(LR150='DD FD'!$J$8,LT150='DD FD'!$AI$3),LS150,0),
IF(AND(MB150='DD FD'!$J$8,MD150='DD FD'!$AI$3),MC150,0),
IF(AND(ML150='DD FD'!$J$8,MN150='DD FD'!$AI$3),MM150,0),
IF(AND(MW150='DD FD'!$J$8,MY150='DD FD'!$AI$3),MX150,0),
IF(AND(NH150='DD FD'!$J$8,NJ150='DD FD'!$AI$3),NI150,0),
IF(AND(NS150='DD FD'!$J$8,NU150='DD FD'!$AI$3),NT150,0),
IF(AND(OD150='DD FD'!$J$8,OF150='DD FD'!$AI$3),OE150,0),
IF(AND(OO150='DD FD'!$J$8,OQ150='DD FD'!$AI$3),OP150,0),
),2)</f>
        <v>0</v>
      </c>
      <c r="PC150" s="617">
        <f>ROUNDUP(SUM(
IF(AND(LH150='DD FD'!$J$5,LJ150='DD FD'!$AI$3),LI150,0),
IF(AND(LR150='DD FD'!$J$5,LT150='DD FD'!$AI$3),LS150,0),
IF(AND(MB150='DD FD'!$J$5,MD150='DD FD'!$AI$3),MC150,0),
IF(AND(ML150='DD FD'!$J$5,MN150='DD FD'!$AI$3),MM150,0),
IF(AND(MW150='DD FD'!$J$5,MY150='DD FD'!$AI$3),MX150,0),
IF(AND(NH150='DD FD'!$J$5,NJ150='DD FD'!$AI$3),NI150,0),
IF(AND(NS150='DD FD'!$J$5,NU150='DD FD'!$AI$3),NT150,0),
IF(AND(OD150='DD FD'!$J$5,OF150='DD FD'!$AI$3),OE150,0),
IF(AND(OO150='DD FD'!$J$5,OQ150='DD FD'!$AI$3),OP150,0),
),2)</f>
        <v>0</v>
      </c>
      <c r="PD150" s="617">
        <f>ROUNDUP(SUM(
IF(AND(LH150='DD FD'!$J$9,LJ150='DD FD'!$AI$3),LI150,0),
IF(AND(LR150='DD FD'!$J$9,LT150='DD FD'!$AI$3),LS150,0),
IF(AND(MB150='DD FD'!$J$9,MD150='DD FD'!$AI$3),MC150,0),
IF(AND(ML150='DD FD'!$J$9,MN150='DD FD'!$AI$3),MM150,0),
IF(AND(MW150='DD FD'!$J$9,MY150='DD FD'!$AI$3),MX150,0),
IF(AND(NH150='DD FD'!$J$9,NJ150='DD FD'!$AI$3),NI150,0),
IF(AND(NS150='DD FD'!$J$9,NU150='DD FD'!$AI$3),NT150,0),
IF(AND(OD150='DD FD'!$J$9,OF150='DD FD'!$AI$3),OE150,0),
IF(AND(OO150='DD FD'!$J$9,OQ150='DD FD'!$AI$3),OP150,0),
),2)</f>
        <v>0</v>
      </c>
      <c r="PE150" s="617">
        <f>ROUNDUP(SUM(
IF(AND(LH150='DD FD'!$J$4,LJ150='DD FD'!$AI$3),LI150,0),
IF(AND(LR150='DD FD'!$J$4,LT150='DD FD'!$AI$3),LS150,0),
IF(AND(MB150='DD FD'!$J$4,MD150='DD FD'!$AI$3),MC150,0),
IF(AND(ML150='DD FD'!$J$4,MN150='DD FD'!$AI$3),MM150,0),
IF(AND(MW150='DD FD'!$J$4,MY150='DD FD'!$AI$3),MX150,0),
IF(AND(NH150='DD FD'!$J$4,NJ150='DD FD'!$AI$3),NI150,0),
IF(AND(NS150='DD FD'!$J$4,NU150='DD FD'!$AI$3),NT150,0),
IF(AND(OD150='DD FD'!$J$4,OF150='DD FD'!$AI$3),OE150,0),
IF(AND(OO150='DD FD'!$J$4,OQ150='DD FD'!$AI$3),OP150,0),
),2)</f>
        <v>0</v>
      </c>
      <c r="PF150" s="619">
        <f>ROUNDUP(SUM(
IF(AND(LH150='DD FD'!$J$11,LJ150='DD FD'!$AI$3),LI150,0),
IF(AND(LR150='DD FD'!$J$11,LT150='DD FD'!$AI$3),LS150,0),
IF(AND(MB150='DD FD'!$J$11,MD150='DD FD'!$AI$3),MC150,0),
IF(AND(ML150='DD FD'!$J$11,MN150='DD FD'!$AI$3),MM150,0),
IF(AND(MW150='DD FD'!$J$11,MY150='DD FD'!$AI$3),MX150,0),
IF(AND(NH150='DD FD'!$J$11,NJ150='DD FD'!$AI$3),NI150,0),
IF(AND(NS150='DD FD'!$J$11,NU150='DD FD'!$AI$3),NT150,0),
IF(AND(OD150='DD FD'!$J$11,OF150='DD FD'!$AI$3),OE150,0),
IF(AND(OO150='DD FD'!$J$11,OQ150='DD FD'!$AI$3),OP150,0),
),2)</f>
        <v>0</v>
      </c>
    </row>
    <row r="151" spans="1:422">
      <c r="A151" s="806"/>
      <c r="B151" s="934"/>
      <c r="C151" s="247"/>
      <c r="D151" s="842"/>
      <c r="E151" s="247"/>
      <c r="F151" s="158"/>
      <c r="G151" s="710"/>
      <c r="H151" s="712"/>
      <c r="I151" s="936"/>
      <c r="J151" s="803"/>
      <c r="K151" s="150"/>
      <c r="L151" s="146" t="str">
        <f t="shared" si="54"/>
        <v/>
      </c>
      <c r="M151" s="501" t="str">
        <f t="shared" si="71"/>
        <v/>
      </c>
      <c r="N151" s="504"/>
      <c r="O151" s="113" t="str">
        <f t="shared" si="72"/>
        <v/>
      </c>
      <c r="P151" s="114" t="str">
        <f t="shared" si="55"/>
        <v/>
      </c>
      <c r="Q151" s="152"/>
      <c r="R151" s="152"/>
      <c r="S151" s="115" t="str">
        <f t="shared" si="73"/>
        <v/>
      </c>
      <c r="T151" s="159"/>
      <c r="U151" s="159"/>
      <c r="V151" s="157"/>
      <c r="W151" s="157"/>
      <c r="X151" s="157"/>
      <c r="Y151" s="772"/>
      <c r="Z151" s="158"/>
      <c r="AA151" s="144"/>
      <c r="AB151" s="112"/>
      <c r="AC151" s="153"/>
      <c r="AD151" s="153"/>
      <c r="AE151" s="153"/>
      <c r="AF151" s="153"/>
      <c r="AG151" s="153"/>
      <c r="AH151" s="153"/>
      <c r="AI151" s="152"/>
      <c r="AJ151" s="158"/>
      <c r="AK151" s="158"/>
      <c r="AL151" s="158"/>
      <c r="AM151" s="116" t="str">
        <f t="shared" si="74"/>
        <v/>
      </c>
      <c r="AN151" s="116" t="str">
        <f t="shared" si="75"/>
        <v/>
      </c>
      <c r="AO151" s="324"/>
      <c r="AP151" s="503"/>
      <c r="AQ151" s="487" t="str">
        <f t="shared" si="76"/>
        <v/>
      </c>
      <c r="AR151" s="113" t="str">
        <f t="shared" si="56"/>
        <v/>
      </c>
      <c r="AS151" s="113" t="str">
        <f t="shared" si="57"/>
        <v/>
      </c>
      <c r="AT151" s="113" t="str">
        <f t="shared" si="58"/>
        <v/>
      </c>
      <c r="AU151" s="113" t="str">
        <f t="shared" si="59"/>
        <v/>
      </c>
      <c r="AV151" s="159"/>
      <c r="AW151" s="157"/>
      <c r="AX151" s="157"/>
      <c r="AY151" s="157"/>
      <c r="AZ151" s="157"/>
      <c r="BA151" s="116" t="str">
        <f t="shared" si="60"/>
        <v/>
      </c>
      <c r="BB151" s="316"/>
      <c r="BC151" s="116" t="str">
        <f t="shared" si="61"/>
        <v/>
      </c>
      <c r="BD151" s="133" t="str">
        <f t="shared" si="62"/>
        <v/>
      </c>
      <c r="BE151" s="157"/>
      <c r="BF151" s="1180"/>
      <c r="BG151" s="1180"/>
      <c r="BH151" s="158"/>
      <c r="BI151" s="490"/>
      <c r="BJ151" s="514" t="str">
        <f t="shared" si="77"/>
        <v/>
      </c>
      <c r="BK151" s="789"/>
      <c r="BL151" s="116" t="str">
        <f t="shared" si="78"/>
        <v/>
      </c>
      <c r="BM151" s="144"/>
      <c r="BN151" s="144"/>
      <c r="BO151" s="144"/>
      <c r="BP151" s="790"/>
      <c r="BQ151" s="790"/>
      <c r="BR151" s="790"/>
      <c r="BS151" s="116" t="str">
        <f t="shared" si="63"/>
        <v/>
      </c>
      <c r="BT151" s="790"/>
      <c r="BU151" s="808" t="str">
        <f t="shared" si="64"/>
        <v/>
      </c>
      <c r="BV151" s="791"/>
      <c r="BW151" s="144"/>
      <c r="BX151" s="20"/>
      <c r="BY151" s="20"/>
      <c r="BZ151" s="20"/>
      <c r="CA151" s="792"/>
      <c r="CB151" s="1201"/>
      <c r="CC151" s="144"/>
      <c r="CD151" s="144"/>
      <c r="CE151" s="144"/>
      <c r="CF151" s="144"/>
      <c r="CG151" s="144"/>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144"/>
      <c r="DF151" s="144"/>
      <c r="DG151" s="144"/>
      <c r="DH151" s="144"/>
      <c r="DI151" s="144"/>
      <c r="DJ151" s="144"/>
      <c r="DK151" s="144"/>
      <c r="DL151" s="144"/>
      <c r="DM151" s="144"/>
      <c r="DN151" s="144"/>
      <c r="DO151" s="144"/>
      <c r="DP151" s="144"/>
      <c r="DQ151" s="144"/>
      <c r="DR151" s="144"/>
      <c r="DS151" s="144"/>
      <c r="DT151" s="144"/>
      <c r="DU151" s="144"/>
      <c r="DV151" s="144"/>
      <c r="DW151" s="144"/>
      <c r="DX151" s="144"/>
      <c r="DY151" s="144"/>
      <c r="DZ151" s="144"/>
      <c r="EA151" s="144"/>
      <c r="EB151" s="144"/>
      <c r="EC151" s="144"/>
      <c r="ED151" s="782" t="str">
        <f t="shared" si="79"/>
        <v/>
      </c>
      <c r="EE151" s="519"/>
      <c r="EF151" s="793"/>
      <c r="EG151" s="519"/>
      <c r="EH151" s="794"/>
      <c r="EI151" s="790"/>
      <c r="EJ151" s="794"/>
      <c r="EK151" s="794"/>
      <c r="EL151" s="790"/>
      <c r="EM151" s="790"/>
      <c r="EN151" s="790"/>
      <c r="EO151" s="112" t="str">
        <f t="shared" si="65"/>
        <v/>
      </c>
      <c r="EP151" s="790"/>
      <c r="EQ151" s="488" t="str">
        <f t="shared" si="66"/>
        <v/>
      </c>
      <c r="ER151" s="1100"/>
      <c r="ES151" s="1099" t="str">
        <f t="shared" si="80"/>
        <v/>
      </c>
      <c r="ET151" s="525"/>
      <c r="EU151" s="148"/>
      <c r="EV151" s="148"/>
      <c r="EW151" s="148"/>
      <c r="EX151" s="148"/>
      <c r="EY151" s="148"/>
      <c r="EZ151" s="148"/>
      <c r="FA151" s="148"/>
      <c r="FB151" s="148"/>
      <c r="FC151" s="148"/>
      <c r="FD151" s="148"/>
      <c r="FE151" s="148"/>
      <c r="FF151" s="148"/>
      <c r="FG151" s="148"/>
      <c r="FH151" s="148"/>
      <c r="FI151" s="528"/>
      <c r="FJ151" s="513" t="str">
        <f t="shared" si="67"/>
        <v/>
      </c>
      <c r="FK151" s="158"/>
      <c r="FL151" s="850"/>
      <c r="FM151" s="850"/>
      <c r="FN151" s="850"/>
      <c r="FO151" s="850"/>
      <c r="FP151" s="850"/>
      <c r="FQ151" s="850"/>
      <c r="FR151" s="157"/>
      <c r="FS151" s="143"/>
      <c r="FT151" s="143"/>
      <c r="FU151" s="847" t="str">
        <f t="shared" si="68"/>
        <v/>
      </c>
      <c r="FV151" s="555"/>
      <c r="FW151" s="523" t="str">
        <f>IF(Table1[[#This Row],[Nonfood Inhaltstoffe - Komponente]]="","",VLOOKUP(Table1[[#This Row],[Nonfood Inhaltstoffe - Komponente]],'Dropdown Auswahl'!BJ:BK,2,FALSE))</f>
        <v/>
      </c>
      <c r="FX151" s="1013"/>
      <c r="FY151" s="1011" t="str">
        <f t="shared" si="69"/>
        <v/>
      </c>
      <c r="FZ151" s="152"/>
      <c r="GA151" s="152"/>
      <c r="GB151" s="152"/>
      <c r="GC151" s="529" t="str">
        <f t="shared" si="70"/>
        <v/>
      </c>
      <c r="GG151" s="21"/>
      <c r="GH151" s="21"/>
      <c r="GI151" s="1019"/>
      <c r="GJ151" s="1016" t="str">
        <f>IF(Table1[[#This Row],[Global Trade Item Number (GTIN)]]="","",Table1[[#This Row],[Global Trade Item Number (GTIN)]])</f>
        <v/>
      </c>
      <c r="GK151" s="555" t="str">
        <f>IF(Table1[[#This Row],[WAWI-Nr./ Kreditoren-Nummer
(ASDV)]]&lt;&gt;"",Table1[[#This Row],[WAWI-Nr./ Kreditoren-Nummer
(ASDV)]],"")</f>
        <v/>
      </c>
      <c r="GL151" s="165"/>
      <c r="GM151" s="165"/>
      <c r="GN151" s="165"/>
      <c r="GO151" s="485"/>
      <c r="GP151" s="534"/>
      <c r="GQ151" s="533"/>
      <c r="GR151" s="486"/>
      <c r="GS151" s="486"/>
      <c r="GT151" s="486"/>
      <c r="GU151" s="486"/>
      <c r="GV151" s="486"/>
      <c r="GW151" s="542"/>
      <c r="GX151" s="538"/>
      <c r="GY151" s="144"/>
      <c r="GZ151" s="480"/>
      <c r="HA151" s="158"/>
      <c r="HB151" s="480"/>
      <c r="HC151" s="480"/>
      <c r="HD151" s="480"/>
      <c r="HE151" s="480"/>
      <c r="HF151" s="480"/>
      <c r="HG151" s="480"/>
      <c r="HH151" s="538"/>
      <c r="HI151" s="480"/>
      <c r="HJ151" s="480"/>
      <c r="HK151" s="480"/>
      <c r="HL151" s="480"/>
      <c r="HM151" s="480"/>
      <c r="HN151" s="480"/>
      <c r="HO151" s="480"/>
      <c r="HP151" s="480"/>
      <c r="HQ151" s="480"/>
      <c r="HR151" s="538"/>
      <c r="HS151" s="480"/>
      <c r="HT151" s="480"/>
      <c r="HU151" s="480"/>
      <c r="HV151" s="480"/>
      <c r="HW151" s="480"/>
      <c r="HX151" s="480"/>
      <c r="HY151" s="480"/>
      <c r="HZ151" s="480"/>
      <c r="IA151" s="480"/>
      <c r="IB151" s="538"/>
      <c r="IC151" s="480"/>
      <c r="ID151" s="480"/>
      <c r="IE151" s="480"/>
      <c r="IF151" s="480"/>
      <c r="IG151" s="480"/>
      <c r="IH151" s="480"/>
      <c r="II151" s="480"/>
      <c r="IJ151" s="480"/>
      <c r="IK151" s="480"/>
      <c r="IL151" s="480"/>
      <c r="IM151" s="538"/>
      <c r="IN151" s="480"/>
      <c r="IO151" s="480"/>
      <c r="IP151" s="480"/>
      <c r="IQ151" s="480"/>
      <c r="IR151" s="480"/>
      <c r="IS151" s="480"/>
      <c r="IT151" s="480"/>
      <c r="IU151" s="480"/>
      <c r="IV151" s="480"/>
      <c r="IW151" s="480"/>
      <c r="IX151" s="538"/>
      <c r="IY151" s="480"/>
      <c r="IZ151" s="480"/>
      <c r="JA151" s="480"/>
      <c r="JB151" s="480"/>
      <c r="JC151" s="480"/>
      <c r="JD151" s="480"/>
      <c r="JE151" s="480"/>
      <c r="JF151" s="480"/>
      <c r="JG151" s="480"/>
      <c r="JH151" s="480"/>
      <c r="JI151" s="538"/>
      <c r="JJ151" s="480"/>
      <c r="JK151" s="480"/>
      <c r="JL151" s="480"/>
      <c r="JM151" s="480"/>
      <c r="JN151" s="480"/>
      <c r="JO151" s="480"/>
      <c r="JP151" s="480"/>
      <c r="JQ151" s="480"/>
      <c r="JR151" s="480"/>
      <c r="JS151" s="590"/>
      <c r="JT151" s="538"/>
      <c r="JU151" s="480"/>
      <c r="JV151" s="480"/>
      <c r="JW151" s="480"/>
      <c r="JX151" s="480"/>
      <c r="JY151" s="480"/>
      <c r="JZ151" s="480"/>
      <c r="KA151" s="480"/>
      <c r="KB151" s="480"/>
      <c r="KC151" s="480"/>
      <c r="KD151" s="480"/>
      <c r="KE151" s="538"/>
      <c r="KF151" s="480"/>
      <c r="KG151" s="480"/>
      <c r="KH151" s="480"/>
      <c r="KI151" s="480"/>
      <c r="KJ151" s="480"/>
      <c r="KK151" s="480"/>
      <c r="KL151" s="480"/>
      <c r="KM151" s="480"/>
      <c r="KN151" s="480"/>
      <c r="KO151" s="480"/>
      <c r="KR151" s="568" t="str">
        <f>IF(Table1[[#This Row],[GTIN]]&lt;&gt;"",Table1[[#This Row],[GTIN]],"")</f>
        <v/>
      </c>
      <c r="KS151" s="569" t="str">
        <f>Table1[[#This Row],[Kreditor]]</f>
        <v/>
      </c>
      <c r="KT151" s="570" t="str">
        <f>IF(Table1[[#This Row],[Gültig ab (Datum)]]&lt;&gt;"",Table1[[#This Row],[Gültig ab (Datum)]],"")</f>
        <v/>
      </c>
      <c r="KU151" s="570"/>
      <c r="KV151" s="583" t="str">
        <f>IF(Table1[[#This Row],[Artikel verpackt? 
(X=Ja)]]="","",Table1[[#This Row],[Artikel verpackt? 
(X=Ja)]])</f>
        <v/>
      </c>
      <c r="KW151" s="571" t="str">
        <f>IF(Table1[[#This Row],[Verpackung recyclingfähig?
(X=Ja)]]="","",Table1[[#This Row],[Verpackung recyclingfähig?
(X=Ja)]])</f>
        <v/>
      </c>
      <c r="KX151" s="572"/>
      <c r="KY151" s="573"/>
      <c r="KZ151" s="574"/>
      <c r="LA151" s="574"/>
      <c r="LB151" s="574"/>
      <c r="LC151" s="574"/>
      <c r="LD151" s="574"/>
      <c r="LE151" s="574"/>
      <c r="LF151" s="575"/>
      <c r="LG151" s="576" t="str">
        <f>IF(Table1[[#This Row],[Hauptkörper - B1 - Art]]="","",VLOOKUP(Table1[[#This Row],[Hauptkörper - B1 - Art]],'DD FD'!B:C,2,FALSE))</f>
        <v/>
      </c>
      <c r="LH151" s="577" t="str">
        <f>IF(Table1[[#This Row],[Hauptkörper - B1 - Fraktion]]="","",VLOOKUP(Table1[[#This Row],[Hauptkörper - B1 - Fraktion]],'DD FD'!H:J,3,FALSE))</f>
        <v/>
      </c>
      <c r="LI151" s="574" t="str">
        <f>IF(Table1[[#This Row],[Hauptkörper - B1 - Gewicht
(in G)]]="","",Table1[[#This Row],[Hauptkörper - B1 - Gewicht
(in G)]])</f>
        <v/>
      </c>
      <c r="LJ151" s="574" t="str">
        <f>IF(Table1[[#This Row],[Hauptkörper - B1 - Lizenzierungs-pflichtig? (X=Ja)]]="","",Table1[[#This Row],[Hauptkörper - B1 - Lizenzierungs-pflichtig? (X=Ja)]])</f>
        <v/>
      </c>
      <c r="LK151" s="577" t="str">
        <f>IF(Table1[[#This Row],[Hauptkörper - B1 - Virgin Material]]="","",VLOOKUP(Table1[[#This Row],[Hauptkörper - B1 - Virgin Material]],'DD FD'!AJ:AK,2,FALSE))</f>
        <v/>
      </c>
      <c r="LL151" s="578" t="str">
        <f>IF(Table1[[#This Row],[Hauptkörper - B1 - Virgin Material Anteil (in %)]]="","",Table1[[#This Row],[Hauptkörper - B1 - Virgin Material Anteil (in %)]])</f>
        <v/>
      </c>
      <c r="LM151" s="577" t="str">
        <f>IF(Table1[[#This Row],[Hauptkörper - B1 - Recyceltes Material]]="","",VLOOKUP(Table1[[#This Row],[Hauptkörper - B1 - Recyceltes Material]],'DD FD'!AL:AM,2,FALSE))</f>
        <v/>
      </c>
      <c r="LN151" s="578" t="str">
        <f>IF(Table1[[#This Row],[Hauptkörper - B1 - Recyceltes Material Anteil (in %)]]="","",Table1[[#This Row],[Hauptkörper - B1 - Recyceltes Material Anteil (in %)]])</f>
        <v/>
      </c>
      <c r="LO151" s="579" t="str">
        <f>IF(Table1[[#This Row],[Hauptkörper - B1 - Beschichtung]]="","",VLOOKUP(Table1[[#This Row],[Hauptkörper - B1 - Beschichtung]],'DD FD'!AE:AF,2,FALSE))</f>
        <v/>
      </c>
      <c r="LP151" s="580" t="str">
        <f>IF(Table1[[#This Row],[Hauptkörper - B1 - Beschichtung Anteil (in %)]]="","",Table1[[#This Row],[Hauptkörper - B1 - Beschichtung Anteil (in %)]])</f>
        <v/>
      </c>
      <c r="LQ151" s="576" t="str">
        <f>IF(Table1[[#This Row],[Hauptkörper - B2 - Art]]="","",VLOOKUP(Table1[[#This Row],[Hauptkörper - B2 - Art]],'DD FD'!B:C,2,FALSE))</f>
        <v/>
      </c>
      <c r="LR151" s="577" t="str">
        <f>IF(Table1[[#This Row],[Hauptkörper - B2 - Fraktion]]="","",VLOOKUP(Table1[[#This Row],[Hauptkörper - B2 - Fraktion]],'DD FD'!H:J,3,FALSE))</f>
        <v/>
      </c>
      <c r="LS151" s="574" t="str">
        <f>IF(Table1[[#This Row],[Hauptkörper - B2 - Gewicht
(in G)]]="","",Table1[[#This Row],[Hauptkörper - B2 - Gewicht
(in G)]])</f>
        <v/>
      </c>
      <c r="LT151" s="574" t="str">
        <f>IF(Table1[[#This Row],[Hauptkörper - B2 - Lizenzierungs-pflichtig? (X=Ja)]]="","",Table1[[#This Row],[Hauptkörper - B2 - Lizenzierungs-pflichtig? (X=Ja)]])</f>
        <v/>
      </c>
      <c r="LU151" s="577" t="str">
        <f>IF(Table1[[#This Row],[Hauptkörper - B2 - Virgin Material]]="","",VLOOKUP(Table1[[#This Row],[Hauptkörper - B2 - Virgin Material]],'DD FD'!AJ:AK,2,FALSE))</f>
        <v/>
      </c>
      <c r="LV151" s="578" t="str">
        <f>IF(Table1[[#This Row],[Hauptkörper - B2 - Virgin Material Anteil (in %)]]="","",Table1[[#This Row],[Hauptkörper - B2 - Virgin Material Anteil (in %)]])</f>
        <v/>
      </c>
      <c r="LW151" s="577" t="str">
        <f>IF(Table1[[#This Row],[Hauptkörper - B2 - Recyceltes Material]]="","",VLOOKUP(Table1[[#This Row],[Hauptkörper - B2 - Recyceltes Material]],'DD FD'!AL:AM,2,FALSE))</f>
        <v/>
      </c>
      <c r="LX151" s="578" t="str">
        <f>IF(Table1[[#This Row],[Hauptkörper - B2 - Recyceltes Material Anteil (in %)]]="","",Table1[[#This Row],[Hauptkörper - B2 - Recyceltes Material Anteil (in %)]])</f>
        <v/>
      </c>
      <c r="LY151" s="577" t="str">
        <f>IF(Table1[[#This Row],[Hauptkörper - B2 - Beschichtung]]="","",VLOOKUP(Table1[[#This Row],[Hauptkörper - B2 - Beschichtung]],'DD FD'!AE:AF,2,FALSE))</f>
        <v/>
      </c>
      <c r="LZ151" s="580" t="str">
        <f>IF(Table1[[#This Row],[Hauptkörper - B2 - Beschichtung Anteil (in %)]]="","",Table1[[#This Row],[Hauptkörper - B2 - Beschichtung Anteil (in %)]])</f>
        <v/>
      </c>
      <c r="MA151" s="576" t="str">
        <f>IF(Table1[[#This Row],[Hauptkörper - B3 - Art]]="","",VLOOKUP(Table1[[#This Row],[Hauptkörper - B3 - Art]],'DD FD'!B:C,2,FALSE))</f>
        <v/>
      </c>
      <c r="MB151" s="577" t="str">
        <f>IF(Table1[[#This Row],[Hauptkörper - B3 - Fraktion]]="","",VLOOKUP(Table1[[#This Row],[Hauptkörper - B3 - Fraktion]],'DD FD'!H:J,3,FALSE))</f>
        <v/>
      </c>
      <c r="MC151" s="574" t="str">
        <f>IF(Table1[[#This Row],[Hauptkörper - B3 - Gewicht
(in G)]]="","",Table1[[#This Row],[Hauptkörper - B3 - Gewicht
(in G)]])</f>
        <v/>
      </c>
      <c r="MD151" s="574" t="str">
        <f>IF(Table1[[#This Row],[Hauptkörper - B3 - Lizenzierungs-pflichtig? (X=Ja)]]="","",Table1[[#This Row],[Hauptkörper - B3 - Lizenzierungs-pflichtig? (X=Ja)]])</f>
        <v/>
      </c>
      <c r="ME151" s="577" t="str">
        <f>IF(Table1[[#This Row],[Hauptkörper - B3 - Virgin Material]]="","",VLOOKUP(Table1[[#This Row],[Hauptkörper - B3 - Virgin Material]],'DD FD'!AJ:AK,2,FALSE))</f>
        <v/>
      </c>
      <c r="MF151" s="578" t="str">
        <f>IF(Table1[[#This Row],[Hauptkörper - B3 - Virgin Material Anteil (in %)]]="","",Table1[[#This Row],[Hauptkörper - B3 - Virgin Material Anteil (in %)]])</f>
        <v/>
      </c>
      <c r="MG151" s="577" t="str">
        <f>IF(Table1[[#This Row],[Hauptkörper - B3 - Recyceltes Material]]="","",VLOOKUP(Table1[[#This Row],[Hauptkörper - B3 - Recyceltes Material]],'DD FD'!AL:AM,2,FALSE))</f>
        <v/>
      </c>
      <c r="MH151" s="578" t="str">
        <f>IF(Table1[[#This Row],[Hauptkörper - B3 - Recyceltes Material Anteil (in %)]]="","",Table1[[#This Row],[Hauptkörper - B3 - Recyceltes Material Anteil (in %)]])</f>
        <v/>
      </c>
      <c r="MI151" s="577" t="str">
        <f>IF(Table1[[#This Row],[Hauptkörper - B3 - Beschichtung]]="","",VLOOKUP(Table1[[#This Row],[Hauptkörper - B3 - Beschichtung]],'DD FD'!AE:AF,2,FALSE))</f>
        <v/>
      </c>
      <c r="MJ151" s="580" t="str">
        <f>IF(Table1[[#This Row],[Hauptkörper - B3 - Beschichtung Anteil (in %)]]="","",Table1[[#This Row],[Hauptkörper - B3 - Beschichtung Anteil (in %)]])</f>
        <v/>
      </c>
      <c r="MK151" s="576" t="str">
        <f>IF(Table1[[#This Row],[Verschluss - B1 - Art]]="","",VLOOKUP(Table1[[#This Row],[Verschluss - B1 - Art]],'DD FD'!D:E,2,FALSE))</f>
        <v/>
      </c>
      <c r="ML151" s="577" t="str">
        <f>IF(Table1[[#This Row],[Verschluss - B1 - Fraktion]]="","",VLOOKUP(Table1[[#This Row],[Verschluss - B1 - Fraktion]],'DD FD'!H:J,3,FALSE))</f>
        <v/>
      </c>
      <c r="MM151" s="574" t="str">
        <f>IF(Table1[[#This Row],[Verschluss - B1 - Gewicht (in G)]]="","",Table1[[#This Row],[Verschluss - B1 - Gewicht (in G)]])</f>
        <v/>
      </c>
      <c r="MN151" s="574" t="str">
        <f>IF(Table1[[#This Row],[Verschluss - B1 - Lizenzierungs-pflichtig? (X=Ja)]]="","",Table1[[#This Row],[Verschluss - B1 - Lizenzierungs-pflichtig? (X=Ja)]])</f>
        <v/>
      </c>
      <c r="MO151" s="574" t="str">
        <f>IF(Table1[[#This Row],[Verschluss - B1 - Trennbar vom Hauptkörper? (X=Ja)]]="","",Table1[[#This Row],[Verschluss - B1 - Trennbar vom Hauptkörper? (X=Ja)]])</f>
        <v/>
      </c>
      <c r="MP151" s="577" t="str">
        <f>IF(Table1[[#This Row],[Verschluss - B1 - Virgin Material]]="","",VLOOKUP(Table1[[#This Row],[Verschluss - B1 - Virgin Material]],'DD FD'!AJ:AK,2,FALSE))</f>
        <v/>
      </c>
      <c r="MQ151" s="578" t="str">
        <f>IF(Table1[[#This Row],[Verschluss - B1 - Virgin Material Anteil (in %)]]="","",Table1[[#This Row],[Verschluss - B1 - Virgin Material Anteil (in %)]])</f>
        <v/>
      </c>
      <c r="MR151" s="577" t="str">
        <f>IF(Table1[[#This Row],[Verschluss - B1 - Recyceltes Material]]="","",VLOOKUP(Table1[[#This Row],[Verschluss - B1 - Recyceltes Material]],'DD FD'!AL:AM,2,FALSE))</f>
        <v/>
      </c>
      <c r="MS151" s="578" t="str">
        <f>IF(Table1[[#This Row],[Verschluss - B1 - Recyceltes Material Anteil (in %)]]="","",Table1[[#This Row],[Verschluss - B1 - Recyceltes Material Anteil (in %)]])</f>
        <v/>
      </c>
      <c r="MT151" s="577" t="str">
        <f>IF(Table1[[#This Row],[Verschluss - B1 - Beschichtung]]="","",VLOOKUP(Table1[[#This Row],[Verschluss - B1 - Beschichtung]],'DD FD'!AE:AF,2,FALSE))</f>
        <v/>
      </c>
      <c r="MU151" s="580" t="str">
        <f>IF(Table1[[#This Row],[Verschluss - B1 - Beschichtung Anteil (in %)]]="","",Table1[[#This Row],[Verschluss - B1 - Beschichtung Anteil (in %)]])</f>
        <v/>
      </c>
      <c r="MV151" s="576" t="str">
        <f>IF(Table1[[#This Row],[Verschluss - B2 - Art]]="","",VLOOKUP(Table1[[#This Row],[Verschluss - B2 - Art]],'DD FD'!D:E,2,FALSE))</f>
        <v/>
      </c>
      <c r="MW151" s="577" t="str">
        <f>IF(Table1[[#This Row],[Verschluss - B2 - Fraktion]]="","",VLOOKUP(Table1[[#This Row],[Verschluss - B2 - Fraktion]],'DD FD'!H:J,3,FALSE))</f>
        <v/>
      </c>
      <c r="MX151" s="574" t="str">
        <f>IF(Table1[[#This Row],[Verschluss - B2 - Gewicht (in G)]]="","",Table1[[#This Row],[Verschluss - B2 - Gewicht (in G)]])</f>
        <v/>
      </c>
      <c r="MY151" s="574" t="str">
        <f>IF(Table1[[#This Row],[Verschluss - B2 - Lizenzierungs-pflichtig? (X=Ja)]]="","",Table1[[#This Row],[Verschluss - B2 - Lizenzierungs-pflichtig? (X=Ja)]])</f>
        <v/>
      </c>
      <c r="MZ151" s="574" t="str">
        <f>IF(Table1[[#This Row],[Verschluss - B2 - Trennbar vom Hauptkörper? (X=Ja)]]="","",Table1[[#This Row],[Verschluss - B2 - Trennbar vom Hauptkörper? (X=Ja)]])</f>
        <v/>
      </c>
      <c r="NA151" s="577" t="str">
        <f>IF(Table1[[#This Row],[Verschluss - B2 - Virgin Material]]="","",VLOOKUP(Table1[[#This Row],[Verschluss - B2 - Virgin Material]],'DD FD'!AJ:AK,2,FALSE))</f>
        <v/>
      </c>
      <c r="NB151" s="578" t="str">
        <f>IF(Table1[[#This Row],[Verschluss - B2 - Virgin Material Anteil (in %)]]="","",Table1[[#This Row],[Verschluss - B2 - Virgin Material Anteil (in %)]])</f>
        <v/>
      </c>
      <c r="NC151" s="577" t="str">
        <f>IF(Table1[[#This Row],[Verschluss - B2 - Recyceltes Material]]="","",VLOOKUP(Table1[[#This Row],[Verschluss - B2 - Recyceltes Material]],'DD FD'!AL:AM,2,FALSE))</f>
        <v/>
      </c>
      <c r="ND151" s="578" t="str">
        <f>IF(Table1[[#This Row],[Verschluss - B2 - Recyceltes Material Anteil (in %)]]="","",Table1[[#This Row],[Verschluss - B2 - Recyceltes Material Anteil (in %)]])</f>
        <v/>
      </c>
      <c r="NE151" s="577" t="str">
        <f>IF(Table1[[#This Row],[Verschluss - B2 - Beschichtung]]="","",VLOOKUP(Table1[[#This Row],[Verschluss - B2 - Beschichtung]],'DD FD'!AE:AF,2,FALSE))</f>
        <v/>
      </c>
      <c r="NF151" s="580" t="str">
        <f>IF(Table1[[#This Row],[Verschluss - B2 - Beschichtung Anteil (in %)]]="","",Table1[[#This Row],[Verschluss - B2 - Beschichtung Anteil (in %)]])</f>
        <v/>
      </c>
      <c r="NG151" s="576" t="str">
        <f>IF(Table1[[#This Row],[Verschluss - B3 - Art]]="","",VLOOKUP(Table1[[#This Row],[Verschluss - B3 - Art]],'DD FD'!D:E,2,FALSE))</f>
        <v/>
      </c>
      <c r="NH151" s="577" t="str">
        <f>IF(Table1[[#This Row],[Verschluss - B3 - Fraktion]]="","",VLOOKUP(Table1[[#This Row],[Verschluss - B3 - Fraktion]],'DD FD'!H:J,3,FALSE))</f>
        <v/>
      </c>
      <c r="NI151" s="574" t="str">
        <f>IF(Table1[[#This Row],[Verschluss - B3 - Gewicht (in G)]]="","",Table1[[#This Row],[Verschluss - B3 - Gewicht (in G)]])</f>
        <v/>
      </c>
      <c r="NJ151" s="574" t="str">
        <f>IF(Table1[[#This Row],[Verschluss - B3 - Lizenzierungs-pflichtig? (X=Ja)]]="","",Table1[[#This Row],[Verschluss - B3 - Lizenzierungs-pflichtig? (X=Ja)]])</f>
        <v/>
      </c>
      <c r="NK151" s="574" t="str">
        <f>IF(Table1[[#This Row],[Verschluss - B3 - Trennbar vom Hauptkörper? (X=Ja)]]="","",Table1[[#This Row],[Verschluss - B3 - Trennbar vom Hauptkörper? (X=Ja)]])</f>
        <v/>
      </c>
      <c r="NL151" s="577" t="str">
        <f>IF(Table1[[#This Row],[Verschluss - B3 - Virgin Material]]="","",VLOOKUP(Table1[[#This Row],[Verschluss - B3 - Virgin Material]],'DD FD'!AJ:AK,2,FALSE))</f>
        <v/>
      </c>
      <c r="NM151" s="578" t="str">
        <f>IF(Table1[[#This Row],[Verschluss - B3 - Virgin Material Anteil (in %)]]="","",Table1[[#This Row],[Verschluss - B3 - Virgin Material Anteil (in %)]])</f>
        <v/>
      </c>
      <c r="NN151" s="577" t="str">
        <f>IF(Table1[[#This Row],[Verschluss - B3 - Recyceltes Material]]="","",VLOOKUP(Table1[[#This Row],[Verschluss - B3 - Recyceltes Material]],'DD FD'!AL:AM,2,FALSE))</f>
        <v/>
      </c>
      <c r="NO151" s="578" t="str">
        <f>IF(Table1[[#This Row],[Verschluss - B3 - Recyceltes Material Anteil (in %)]]="","",Table1[[#This Row],[Verschluss - B3 - Recyceltes Material Anteil (in %)]])</f>
        <v/>
      </c>
      <c r="NP151" s="577" t="str">
        <f>IF(Table1[[#This Row],[Verschluss - B3 - Beschichtung]]="","",VLOOKUP(Table1[[#This Row],[Verschluss - B3 - Beschichtung]],'DD FD'!AE:AF,2,FALSE))</f>
        <v/>
      </c>
      <c r="NQ151" s="580" t="str">
        <f>IF(Table1[[#This Row],[Verschluss - B3 - Beschichtung Anteil (in %)]]="","",Table1[[#This Row],[Verschluss - B3 - Beschichtung Anteil (in %)]])</f>
        <v/>
      </c>
      <c r="NR151" s="576" t="str">
        <f>IF(Table1[[#This Row],[Etikett - B1 - Art]]="","",VLOOKUP(Table1[[#This Row],[Etikett - B1 - Art]],'DD FD'!F:G,2,FALSE))</f>
        <v/>
      </c>
      <c r="NS151" s="577" t="str">
        <f>IF(Table1[[#This Row],[Etikett - B1 - Fraktion]]="","",VLOOKUP(Table1[[#This Row],[Etikett - B1 - Fraktion]],'DD FD'!H:J,3,FALSE))</f>
        <v/>
      </c>
      <c r="NT151" s="574" t="str">
        <f>IF(Table1[[#This Row],[Etikett - B1 - Gewicht (in G)]]="","",Table1[[#This Row],[Etikett - B1 - Gewicht (in G)]])</f>
        <v/>
      </c>
      <c r="NU151" s="574" t="str">
        <f>IF(Table1[[#This Row],[Etikett - B1 - Lizenzierungs-pflichtig? (X=Ja)]]="","",Table1[[#This Row],[Etikett - B1 - Lizenzierungs-pflichtig? (X=Ja)]])</f>
        <v/>
      </c>
      <c r="NV151" s="574" t="str">
        <f>IF(Table1[[#This Row],[Etikett - B1 - Trennbar vom Hauptkörper? (X=Ja)]]="","",Table1[[#This Row],[Etikett - B1 - Trennbar vom Hauptkörper? (X=Ja)]])</f>
        <v/>
      </c>
      <c r="NW151" s="577" t="str">
        <f>IF(Table1[[#This Row],[Etikett - B1 - Virgin Material]]="","",VLOOKUP(Table1[[#This Row],[Etikett - B1 - Virgin Material]],'DD FD'!AJ:AK,2,FALSE))</f>
        <v/>
      </c>
      <c r="NX151" s="578" t="str">
        <f>IF(Table1[[#This Row],[Etikett - B1 - Virgin Material Anteil (in %)]]="","",Table1[[#This Row],[Etikett - B1 - Virgin Material Anteil (in %)]])</f>
        <v/>
      </c>
      <c r="NY151" s="577" t="str">
        <f>IF(Table1[[#This Row],[Etikett - B1 - Recyceltes Material]]="","",VLOOKUP(Table1[[#This Row],[Etikett - B1 - Recyceltes Material]],'DD FD'!AL:AM,2,FALSE))</f>
        <v/>
      </c>
      <c r="NZ151" s="578" t="str">
        <f>IF(Table1[[#This Row],[Etikett - B1 - Recyceltes Material Anteil (in %)]]="","",Table1[[#This Row],[Etikett - B1 - Recyceltes Material Anteil (in %)]])</f>
        <v/>
      </c>
      <c r="OA151" s="577" t="str">
        <f>IF(Table1[[#This Row],[Etikett - B1 - Beschichtung]]="","",VLOOKUP(Table1[[#This Row],[Etikett - B1 - Beschichtung]],'DD FD'!AE:AF,2,FALSE))</f>
        <v/>
      </c>
      <c r="OB151" s="580" t="str">
        <f>IF(Table1[[#This Row],[Etikett - B1 - Beschichtung Anteil (in %)]]="","",Table1[[#This Row],[Etikett - B1 - Beschichtung Anteil (in %)]])</f>
        <v/>
      </c>
      <c r="OC151" s="576" t="str">
        <f>IF(Table1[[#This Row],[Etikett - B2 - Art]]="","",VLOOKUP(Table1[[#This Row],[Etikett - B2 - Art]],'DD FD'!F:G,2,FALSE))</f>
        <v/>
      </c>
      <c r="OD151" s="577" t="str">
        <f>IF(Table1[[#This Row],[Etikett - B2 - Fraktion]]="","",VLOOKUP(Table1[[#This Row],[Etikett - B2 - Fraktion]],'DD FD'!H:J,3,FALSE))</f>
        <v/>
      </c>
      <c r="OE151" s="574" t="str">
        <f>IF(Table1[[#This Row],[Etikett - B2 - Gewicht (in G)]]="","",Table1[[#This Row],[Etikett - B2 - Gewicht (in G)]])</f>
        <v/>
      </c>
      <c r="OF151" s="574" t="str">
        <f>IF(Table1[[#This Row],[Etikett - B2 - Lizenzierungs-pflichtig? (X=Ja)]]="","",Table1[[#This Row],[Etikett - B2 - Lizenzierungs-pflichtig? (X=Ja)]])</f>
        <v/>
      </c>
      <c r="OG151" s="574" t="str">
        <f>IF(Table1[[#This Row],[Etikett - B2 - Trennbar vom Hauptkörper? (X=Ja)]]="","",Table1[[#This Row],[Etikett - B2 - Trennbar vom Hauptkörper? (X=Ja)]])</f>
        <v/>
      </c>
      <c r="OH151" s="577" t="str">
        <f>IF(Table1[[#This Row],[Etikett - B2 - Virgin Material]]="","",VLOOKUP(Table1[[#This Row],[Etikett - B2 - Virgin Material]],'DD FD'!AJ:AK,2,FALSE))</f>
        <v/>
      </c>
      <c r="OI151" s="578" t="str">
        <f>IF(Table1[[#This Row],[Etikett - B2 - Virgin Material Anteil (in %)]]="","",Table1[[#This Row],[Etikett - B2 - Virgin Material Anteil (in %)]])</f>
        <v/>
      </c>
      <c r="OJ151" s="577" t="str">
        <f>IF(Table1[[#This Row],[Etikett - B2 - Recyceltes Material]]="","",VLOOKUP(Table1[[#This Row],[Etikett - B2 - Recyceltes Material]],'DD FD'!AL:AM,2,FALSE))</f>
        <v/>
      </c>
      <c r="OK151" s="578" t="str">
        <f>IF(Table1[[#This Row],[Etikett - B2 - Recyceltes Material Anteil (in %)]]="","",Table1[[#This Row],[Etikett - B2 - Recyceltes Material Anteil (in %)]])</f>
        <v/>
      </c>
      <c r="OL151" s="577" t="str">
        <f>IF(Table1[[#This Row],[Etikett - B2 - Beschichtung]]="","",VLOOKUP(Table1[[#This Row],[Etikett - B2 - Beschichtung]],'DD FD'!AE:AF,2,FALSE))</f>
        <v/>
      </c>
      <c r="OM151" s="580" t="str">
        <f>IF(Table1[[#This Row],[Etikett - B2 - Beschichtung Anteil (in %)]]="","",Table1[[#This Row],[Etikett - B2 - Beschichtung Anteil (in %)]])</f>
        <v/>
      </c>
      <c r="ON151" s="576" t="str">
        <f>IF(Table1[[#This Row],[Etikett - B3 - Art]]="","",VLOOKUP(Table1[[#This Row],[Etikett - B3 - Art]],'DD FD'!F:G,2,FALSE))</f>
        <v/>
      </c>
      <c r="OO151" s="577" t="str">
        <f>IF(Table1[[#This Row],[Etikett - B3 - Fraktion]]="","",VLOOKUP(Table1[[#This Row],[Etikett - B3 - Fraktion]],'DD FD'!H:J,3,FALSE))</f>
        <v/>
      </c>
      <c r="OP151" s="574" t="str">
        <f>IF(Table1[[#This Row],[Etikett - B3 - Gewicht (in G)]]="","",Table1[[#This Row],[Etikett - B3 - Gewicht (in G)]])</f>
        <v/>
      </c>
      <c r="OQ151" s="574" t="str">
        <f>IF(Table1[[#This Row],[Etikett - B3 - Lizenzierungs-pflichtig? (X=Ja)]]="","",Table1[[#This Row],[Etikett - B3 - Lizenzierungs-pflichtig? (X=Ja)]])</f>
        <v/>
      </c>
      <c r="OR151" s="574" t="str">
        <f>IF(Table1[[#This Row],[Etikett - B3 - Trennbar vom Hauptkörper? (X=Ja)]]="","",Table1[[#This Row],[Etikett - B3 - Trennbar vom Hauptkörper? (X=Ja)]])</f>
        <v/>
      </c>
      <c r="OS151" s="577" t="str">
        <f>IF(Table1[[#This Row],[Etikett - B3 - Virgin Material]]="","",VLOOKUP(Table1[[#This Row],[Etikett - B3 - Virgin Material]],'DD FD'!AJ:AK,2,FALSE))</f>
        <v/>
      </c>
      <c r="OT151" s="578" t="str">
        <f>IF(Table1[[#This Row],[Etikett - B3 - Virgin Material Anteil (in %)]]="","",Table1[[#This Row],[Etikett - B3 - Virgin Material Anteil (in %)]])</f>
        <v/>
      </c>
      <c r="OU151" s="577" t="str">
        <f>IF(Table1[[#This Row],[Etikett - B3 - Recyceltes Material]]="","",VLOOKUP(Table1[[#This Row],[Etikett - B3 - Recyceltes Material]],'DD FD'!AL:AM,2,FALSE))</f>
        <v/>
      </c>
      <c r="OV151" s="578" t="str">
        <f>IF(Table1[[#This Row],[Etikett - B3 - Recyceltes Material Anteil (in %)]]="","",Table1[[#This Row],[Etikett - B3 - Recyceltes Material Anteil (in %)]])</f>
        <v/>
      </c>
      <c r="OW151" s="577" t="str">
        <f>IF(Table1[[#This Row],[Etikett - B3 - Beschichtung]]="","",VLOOKUP(Table1[[#This Row],[Etikett - B3 - Beschichtung]],'DD FD'!AE:AF,2,FALSE))</f>
        <v/>
      </c>
      <c r="OX151" s="613" t="str">
        <f>IF(Table1[[#This Row],[Etikett - B3 - Beschichtung Anteil (in %)]]="","",Table1[[#This Row],[Etikett - B3 - Beschichtung Anteil (in %)]])</f>
        <v/>
      </c>
      <c r="OY151" s="618">
        <f>ROUNDUP(SUM(
IF(AND(LH151='DD FD'!$J$7,LJ151='DD FD'!$AI$3),LI151,0),
IF(AND(LR151='DD FD'!$J$7,LT151='DD FD'!$AI$3),LS151,0),
IF(AND(MB151='DD FD'!$J$7,MD151='DD FD'!$AI$3),MC151,0),
IF(AND(ML151='DD FD'!$J$7,MN151='DD FD'!$AI$3),MM151,0),
IF(AND(MW151='DD FD'!$J$7,MY151='DD FD'!$AI$3),MX151,0),
IF(AND(NH151='DD FD'!$J$7,NJ151='DD FD'!$AI$3),NI151,0),
IF(AND(NS151='DD FD'!$J$7,NU151='DD FD'!$AI$3),NT151,0),
IF(AND(OD151='DD FD'!$J$7,OF151='DD FD'!$AI$3),OE151,0),
IF(AND(OO151='DD FD'!$J$7,OQ151='DD FD'!$AI$3),OP151,0),
),2)</f>
        <v>0</v>
      </c>
      <c r="OZ151" s="617">
        <f>ROUNDUP(SUM(
IF(AND(LH151='DD FD'!$J$6,LJ151='DD FD'!$AI$3),LI151,0),
IF(AND(LR151='DD FD'!$J$6,LT151='DD FD'!$AI$3),LS151,0),
IF(AND(MB151='DD FD'!$J$6,MD151='DD FD'!$AI$3),MC151,0),
IF(AND(ML151='DD FD'!$J$6,MN151='DD FD'!$AI$3),MM151,0),
IF(AND(MW151='DD FD'!$J$6,MY151='DD FD'!$AI$3),MX151,0),
IF(AND(NH151='DD FD'!$J$6,NJ151='DD FD'!$AI$3),NI151,0),
IF(AND(NS151='DD FD'!$J$6,NU151='DD FD'!$AI$3),NT151,0),
IF(AND(OD151='DD FD'!$J$6,OF151='DD FD'!$AI$3),OE151,0),
IF(AND(OO151='DD FD'!$J$6,OQ151='DD FD'!$AI$3),OP151,0),
),2)</f>
        <v>0</v>
      </c>
      <c r="PA151" s="617">
        <f>ROUNDUP(SUM(
IF(AND(LH151='DD FD'!$J$10,LJ151='DD FD'!$AI$3),LI151,0),
IF(AND(LR151='DD FD'!$J$10,LT151='DD FD'!$AI$3),LS151,0),
IF(AND(MB151='DD FD'!$J$10,MD151='DD FD'!$AI$3),MC151,0),
IF(AND(ML151='DD FD'!$J$10,MN151='DD FD'!$AI$3),MM151,0),
IF(AND(MW151='DD FD'!$J$10,MY151='DD FD'!$AI$3),MX151,0),
IF(AND(NH151='DD FD'!$J$10,NJ151='DD FD'!$AI$3),NI151,0),
IF(AND(NS151='DD FD'!$J$10,NU151='DD FD'!$AI$3),NT151,0),
IF(AND(OD151='DD FD'!$J$10,OF151='DD FD'!$AI$3),OE151,0),
IF(AND(OO151='DD FD'!$J$10,OQ151='DD FD'!$AI$3),OP151,0),
),2)</f>
        <v>0</v>
      </c>
      <c r="PB151" s="617">
        <f>ROUNDUP(SUM(
IF(AND(LH151='DD FD'!$J$8,LJ151='DD FD'!$AI$3),LI151,0),
IF(AND(LR151='DD FD'!$J$8,LT151='DD FD'!$AI$3),LS151,0),
IF(AND(MB151='DD FD'!$J$8,MD151='DD FD'!$AI$3),MC151,0),
IF(AND(ML151='DD FD'!$J$8,MN151='DD FD'!$AI$3),MM151,0),
IF(AND(MW151='DD FD'!$J$8,MY151='DD FD'!$AI$3),MX151,0),
IF(AND(NH151='DD FD'!$J$8,NJ151='DD FD'!$AI$3),NI151,0),
IF(AND(NS151='DD FD'!$J$8,NU151='DD FD'!$AI$3),NT151,0),
IF(AND(OD151='DD FD'!$J$8,OF151='DD FD'!$AI$3),OE151,0),
IF(AND(OO151='DD FD'!$J$8,OQ151='DD FD'!$AI$3),OP151,0),
),2)</f>
        <v>0</v>
      </c>
      <c r="PC151" s="617">
        <f>ROUNDUP(SUM(
IF(AND(LH151='DD FD'!$J$5,LJ151='DD FD'!$AI$3),LI151,0),
IF(AND(LR151='DD FD'!$J$5,LT151='DD FD'!$AI$3),LS151,0),
IF(AND(MB151='DD FD'!$J$5,MD151='DD FD'!$AI$3),MC151,0),
IF(AND(ML151='DD FD'!$J$5,MN151='DD FD'!$AI$3),MM151,0),
IF(AND(MW151='DD FD'!$J$5,MY151='DD FD'!$AI$3),MX151,0),
IF(AND(NH151='DD FD'!$J$5,NJ151='DD FD'!$AI$3),NI151,0),
IF(AND(NS151='DD FD'!$J$5,NU151='DD FD'!$AI$3),NT151,0),
IF(AND(OD151='DD FD'!$J$5,OF151='DD FD'!$AI$3),OE151,0),
IF(AND(OO151='DD FD'!$J$5,OQ151='DD FD'!$AI$3),OP151,0),
),2)</f>
        <v>0</v>
      </c>
      <c r="PD151" s="617">
        <f>ROUNDUP(SUM(
IF(AND(LH151='DD FD'!$J$9,LJ151='DD FD'!$AI$3),LI151,0),
IF(AND(LR151='DD FD'!$J$9,LT151='DD FD'!$AI$3),LS151,0),
IF(AND(MB151='DD FD'!$J$9,MD151='DD FD'!$AI$3),MC151,0),
IF(AND(ML151='DD FD'!$J$9,MN151='DD FD'!$AI$3),MM151,0),
IF(AND(MW151='DD FD'!$J$9,MY151='DD FD'!$AI$3),MX151,0),
IF(AND(NH151='DD FD'!$J$9,NJ151='DD FD'!$AI$3),NI151,0),
IF(AND(NS151='DD FD'!$J$9,NU151='DD FD'!$AI$3),NT151,0),
IF(AND(OD151='DD FD'!$J$9,OF151='DD FD'!$AI$3),OE151,0),
IF(AND(OO151='DD FD'!$J$9,OQ151='DD FD'!$AI$3),OP151,0),
),2)</f>
        <v>0</v>
      </c>
      <c r="PE151" s="617">
        <f>ROUNDUP(SUM(
IF(AND(LH151='DD FD'!$J$4,LJ151='DD FD'!$AI$3),LI151,0),
IF(AND(LR151='DD FD'!$J$4,LT151='DD FD'!$AI$3),LS151,0),
IF(AND(MB151='DD FD'!$J$4,MD151='DD FD'!$AI$3),MC151,0),
IF(AND(ML151='DD FD'!$J$4,MN151='DD FD'!$AI$3),MM151,0),
IF(AND(MW151='DD FD'!$J$4,MY151='DD FD'!$AI$3),MX151,0),
IF(AND(NH151='DD FD'!$J$4,NJ151='DD FD'!$AI$3),NI151,0),
IF(AND(NS151='DD FD'!$J$4,NU151='DD FD'!$AI$3),NT151,0),
IF(AND(OD151='DD FD'!$J$4,OF151='DD FD'!$AI$3),OE151,0),
IF(AND(OO151='DD FD'!$J$4,OQ151='DD FD'!$AI$3),OP151,0),
),2)</f>
        <v>0</v>
      </c>
      <c r="PF151" s="619">
        <f>ROUNDUP(SUM(
IF(AND(LH151='DD FD'!$J$11,LJ151='DD FD'!$AI$3),LI151,0),
IF(AND(LR151='DD FD'!$J$11,LT151='DD FD'!$AI$3),LS151,0),
IF(AND(MB151='DD FD'!$J$11,MD151='DD FD'!$AI$3),MC151,0),
IF(AND(ML151='DD FD'!$J$11,MN151='DD FD'!$AI$3),MM151,0),
IF(AND(MW151='DD FD'!$J$11,MY151='DD FD'!$AI$3),MX151,0),
IF(AND(NH151='DD FD'!$J$11,NJ151='DD FD'!$AI$3),NI151,0),
IF(AND(NS151='DD FD'!$J$11,NU151='DD FD'!$AI$3),NT151,0),
IF(AND(OD151='DD FD'!$J$11,OF151='DD FD'!$AI$3),OE151,0),
IF(AND(OO151='DD FD'!$J$11,OQ151='DD FD'!$AI$3),OP151,0),
),2)</f>
        <v>0</v>
      </c>
    </row>
    <row r="152" spans="1:422">
      <c r="A152" s="806"/>
      <c r="B152" s="934"/>
      <c r="C152" s="247"/>
      <c r="D152" s="842"/>
      <c r="E152" s="247"/>
      <c r="F152" s="158"/>
      <c r="G152" s="710"/>
      <c r="H152" s="712"/>
      <c r="I152" s="936"/>
      <c r="J152" s="803"/>
      <c r="K152" s="150"/>
      <c r="L152" s="146" t="str">
        <f t="shared" si="54"/>
        <v/>
      </c>
      <c r="M152" s="501" t="str">
        <f t="shared" si="71"/>
        <v/>
      </c>
      <c r="N152" s="504"/>
      <c r="O152" s="113" t="str">
        <f t="shared" si="72"/>
        <v/>
      </c>
      <c r="P152" s="114" t="str">
        <f t="shared" si="55"/>
        <v/>
      </c>
      <c r="Q152" s="152"/>
      <c r="R152" s="152"/>
      <c r="S152" s="115" t="str">
        <f t="shared" si="73"/>
        <v/>
      </c>
      <c r="T152" s="159"/>
      <c r="U152" s="159"/>
      <c r="V152" s="157"/>
      <c r="W152" s="157"/>
      <c r="X152" s="157"/>
      <c r="Y152" s="772"/>
      <c r="Z152" s="158"/>
      <c r="AA152" s="144"/>
      <c r="AB152" s="112"/>
      <c r="AC152" s="153"/>
      <c r="AD152" s="153"/>
      <c r="AE152" s="153"/>
      <c r="AF152" s="153"/>
      <c r="AG152" s="153"/>
      <c r="AH152" s="153"/>
      <c r="AI152" s="152"/>
      <c r="AJ152" s="158"/>
      <c r="AK152" s="158"/>
      <c r="AL152" s="158"/>
      <c r="AM152" s="116" t="str">
        <f t="shared" si="74"/>
        <v/>
      </c>
      <c r="AN152" s="116" t="str">
        <f t="shared" si="75"/>
        <v/>
      </c>
      <c r="AO152" s="324"/>
      <c r="AP152" s="503"/>
      <c r="AQ152" s="487" t="str">
        <f t="shared" si="76"/>
        <v/>
      </c>
      <c r="AR152" s="113" t="str">
        <f t="shared" si="56"/>
        <v/>
      </c>
      <c r="AS152" s="113" t="str">
        <f t="shared" si="57"/>
        <v/>
      </c>
      <c r="AT152" s="113" t="str">
        <f t="shared" si="58"/>
        <v/>
      </c>
      <c r="AU152" s="113" t="str">
        <f t="shared" si="59"/>
        <v/>
      </c>
      <c r="AV152" s="159"/>
      <c r="AW152" s="157"/>
      <c r="AX152" s="157"/>
      <c r="AY152" s="157"/>
      <c r="AZ152" s="157"/>
      <c r="BA152" s="116" t="str">
        <f t="shared" si="60"/>
        <v/>
      </c>
      <c r="BB152" s="316"/>
      <c r="BC152" s="116" t="str">
        <f t="shared" si="61"/>
        <v/>
      </c>
      <c r="BD152" s="133" t="str">
        <f t="shared" si="62"/>
        <v/>
      </c>
      <c r="BE152" s="157"/>
      <c r="BF152" s="1180"/>
      <c r="BG152" s="1180"/>
      <c r="BH152" s="158"/>
      <c r="BI152" s="490"/>
      <c r="BJ152" s="514" t="str">
        <f t="shared" si="77"/>
        <v/>
      </c>
      <c r="BK152" s="789"/>
      <c r="BL152" s="116" t="str">
        <f t="shared" si="78"/>
        <v/>
      </c>
      <c r="BM152" s="144"/>
      <c r="BN152" s="144"/>
      <c r="BO152" s="144"/>
      <c r="BP152" s="790"/>
      <c r="BQ152" s="790"/>
      <c r="BR152" s="790"/>
      <c r="BS152" s="116" t="str">
        <f t="shared" si="63"/>
        <v/>
      </c>
      <c r="BT152" s="790"/>
      <c r="BU152" s="808" t="str">
        <f t="shared" si="64"/>
        <v/>
      </c>
      <c r="BV152" s="791"/>
      <c r="BW152" s="144"/>
      <c r="BX152" s="20"/>
      <c r="BY152" s="20"/>
      <c r="BZ152" s="20"/>
      <c r="CA152" s="792"/>
      <c r="CB152" s="1201"/>
      <c r="CC152" s="144"/>
      <c r="CD152" s="144"/>
      <c r="CE152" s="144"/>
      <c r="CF152" s="144"/>
      <c r="CG152" s="144"/>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144"/>
      <c r="DF152" s="144"/>
      <c r="DG152" s="144"/>
      <c r="DH152" s="144"/>
      <c r="DI152" s="144"/>
      <c r="DJ152" s="144"/>
      <c r="DK152" s="144"/>
      <c r="DL152" s="144"/>
      <c r="DM152" s="144"/>
      <c r="DN152" s="144"/>
      <c r="DO152" s="144"/>
      <c r="DP152" s="144"/>
      <c r="DQ152" s="144"/>
      <c r="DR152" s="144"/>
      <c r="DS152" s="144"/>
      <c r="DT152" s="144"/>
      <c r="DU152" s="144"/>
      <c r="DV152" s="144"/>
      <c r="DW152" s="144"/>
      <c r="DX152" s="144"/>
      <c r="DY152" s="144"/>
      <c r="DZ152" s="144"/>
      <c r="EA152" s="144"/>
      <c r="EB152" s="144"/>
      <c r="EC152" s="144"/>
      <c r="ED152" s="782" t="str">
        <f t="shared" si="79"/>
        <v/>
      </c>
      <c r="EE152" s="519"/>
      <c r="EF152" s="793"/>
      <c r="EG152" s="519"/>
      <c r="EH152" s="794"/>
      <c r="EI152" s="790"/>
      <c r="EJ152" s="794"/>
      <c r="EK152" s="794"/>
      <c r="EL152" s="790"/>
      <c r="EM152" s="790"/>
      <c r="EN152" s="790"/>
      <c r="EO152" s="112" t="str">
        <f t="shared" si="65"/>
        <v/>
      </c>
      <c r="EP152" s="790"/>
      <c r="EQ152" s="488" t="str">
        <f t="shared" si="66"/>
        <v/>
      </c>
      <c r="ER152" s="1100"/>
      <c r="ES152" s="1099" t="str">
        <f t="shared" si="80"/>
        <v/>
      </c>
      <c r="ET152" s="525"/>
      <c r="EU152" s="148"/>
      <c r="EV152" s="148"/>
      <c r="EW152" s="148"/>
      <c r="EX152" s="148"/>
      <c r="EY152" s="148"/>
      <c r="EZ152" s="148"/>
      <c r="FA152" s="148"/>
      <c r="FB152" s="148"/>
      <c r="FC152" s="148"/>
      <c r="FD152" s="148"/>
      <c r="FE152" s="148"/>
      <c r="FF152" s="148"/>
      <c r="FG152" s="148"/>
      <c r="FH152" s="148"/>
      <c r="FI152" s="528"/>
      <c r="FJ152" s="513" t="str">
        <f t="shared" si="67"/>
        <v/>
      </c>
      <c r="FK152" s="158"/>
      <c r="FL152" s="850"/>
      <c r="FM152" s="850"/>
      <c r="FN152" s="850"/>
      <c r="FO152" s="850"/>
      <c r="FP152" s="850"/>
      <c r="FQ152" s="850"/>
      <c r="FR152" s="157"/>
      <c r="FS152" s="143"/>
      <c r="FT152" s="143"/>
      <c r="FU152" s="847" t="str">
        <f t="shared" si="68"/>
        <v/>
      </c>
      <c r="FV152" s="555"/>
      <c r="FW152" s="523" t="str">
        <f>IF(Table1[[#This Row],[Nonfood Inhaltstoffe - Komponente]]="","",VLOOKUP(Table1[[#This Row],[Nonfood Inhaltstoffe - Komponente]],'Dropdown Auswahl'!BJ:BK,2,FALSE))</f>
        <v/>
      </c>
      <c r="FX152" s="1013"/>
      <c r="FY152" s="1011" t="str">
        <f t="shared" si="69"/>
        <v/>
      </c>
      <c r="FZ152" s="152"/>
      <c r="GA152" s="152"/>
      <c r="GB152" s="152"/>
      <c r="GC152" s="529" t="str">
        <f t="shared" si="70"/>
        <v/>
      </c>
      <c r="GG152" s="21"/>
      <c r="GH152" s="21"/>
      <c r="GI152" s="1019"/>
      <c r="GJ152" s="1016" t="str">
        <f>IF(Table1[[#This Row],[Global Trade Item Number (GTIN)]]="","",Table1[[#This Row],[Global Trade Item Number (GTIN)]])</f>
        <v/>
      </c>
      <c r="GK152" s="555" t="str">
        <f>IF(Table1[[#This Row],[WAWI-Nr./ Kreditoren-Nummer
(ASDV)]]&lt;&gt;"",Table1[[#This Row],[WAWI-Nr./ Kreditoren-Nummer
(ASDV)]],"")</f>
        <v/>
      </c>
      <c r="GL152" s="165"/>
      <c r="GM152" s="165"/>
      <c r="GN152" s="165"/>
      <c r="GO152" s="485"/>
      <c r="GP152" s="534"/>
      <c r="GQ152" s="533"/>
      <c r="GR152" s="486"/>
      <c r="GS152" s="486"/>
      <c r="GT152" s="486"/>
      <c r="GU152" s="486"/>
      <c r="GV152" s="486"/>
      <c r="GW152" s="542"/>
      <c r="GX152" s="538"/>
      <c r="GY152" s="144"/>
      <c r="GZ152" s="480"/>
      <c r="HA152" s="158"/>
      <c r="HB152" s="480"/>
      <c r="HC152" s="480"/>
      <c r="HD152" s="480"/>
      <c r="HE152" s="480"/>
      <c r="HF152" s="480"/>
      <c r="HG152" s="480"/>
      <c r="HH152" s="538"/>
      <c r="HI152" s="480"/>
      <c r="HJ152" s="480"/>
      <c r="HK152" s="480"/>
      <c r="HL152" s="480"/>
      <c r="HM152" s="480"/>
      <c r="HN152" s="480"/>
      <c r="HO152" s="480"/>
      <c r="HP152" s="480"/>
      <c r="HQ152" s="480"/>
      <c r="HR152" s="538"/>
      <c r="HS152" s="480"/>
      <c r="HT152" s="480"/>
      <c r="HU152" s="480"/>
      <c r="HV152" s="480"/>
      <c r="HW152" s="480"/>
      <c r="HX152" s="480"/>
      <c r="HY152" s="480"/>
      <c r="HZ152" s="480"/>
      <c r="IA152" s="480"/>
      <c r="IB152" s="538"/>
      <c r="IC152" s="480"/>
      <c r="ID152" s="480"/>
      <c r="IE152" s="480"/>
      <c r="IF152" s="480"/>
      <c r="IG152" s="480"/>
      <c r="IH152" s="480"/>
      <c r="II152" s="480"/>
      <c r="IJ152" s="480"/>
      <c r="IK152" s="480"/>
      <c r="IL152" s="480"/>
      <c r="IM152" s="538"/>
      <c r="IN152" s="480"/>
      <c r="IO152" s="480"/>
      <c r="IP152" s="480"/>
      <c r="IQ152" s="480"/>
      <c r="IR152" s="480"/>
      <c r="IS152" s="480"/>
      <c r="IT152" s="480"/>
      <c r="IU152" s="480"/>
      <c r="IV152" s="480"/>
      <c r="IW152" s="480"/>
      <c r="IX152" s="538"/>
      <c r="IY152" s="480"/>
      <c r="IZ152" s="480"/>
      <c r="JA152" s="480"/>
      <c r="JB152" s="480"/>
      <c r="JC152" s="480"/>
      <c r="JD152" s="480"/>
      <c r="JE152" s="480"/>
      <c r="JF152" s="480"/>
      <c r="JG152" s="480"/>
      <c r="JH152" s="480"/>
      <c r="JI152" s="538"/>
      <c r="JJ152" s="480"/>
      <c r="JK152" s="480"/>
      <c r="JL152" s="480"/>
      <c r="JM152" s="480"/>
      <c r="JN152" s="480"/>
      <c r="JO152" s="480"/>
      <c r="JP152" s="480"/>
      <c r="JQ152" s="480"/>
      <c r="JR152" s="480"/>
      <c r="JS152" s="590"/>
      <c r="JT152" s="538"/>
      <c r="JU152" s="480"/>
      <c r="JV152" s="480"/>
      <c r="JW152" s="480"/>
      <c r="JX152" s="480"/>
      <c r="JY152" s="480"/>
      <c r="JZ152" s="480"/>
      <c r="KA152" s="480"/>
      <c r="KB152" s="480"/>
      <c r="KC152" s="480"/>
      <c r="KD152" s="480"/>
      <c r="KE152" s="538"/>
      <c r="KF152" s="480"/>
      <c r="KG152" s="480"/>
      <c r="KH152" s="480"/>
      <c r="KI152" s="480"/>
      <c r="KJ152" s="480"/>
      <c r="KK152" s="480"/>
      <c r="KL152" s="480"/>
      <c r="KM152" s="480"/>
      <c r="KN152" s="480"/>
      <c r="KO152" s="480"/>
      <c r="KR152" s="568" t="str">
        <f>IF(Table1[[#This Row],[GTIN]]&lt;&gt;"",Table1[[#This Row],[GTIN]],"")</f>
        <v/>
      </c>
      <c r="KS152" s="569" t="str">
        <f>Table1[[#This Row],[Kreditor]]</f>
        <v/>
      </c>
      <c r="KT152" s="570" t="str">
        <f>IF(Table1[[#This Row],[Gültig ab (Datum)]]&lt;&gt;"",Table1[[#This Row],[Gültig ab (Datum)]],"")</f>
        <v/>
      </c>
      <c r="KU152" s="570"/>
      <c r="KV152" s="583" t="str">
        <f>IF(Table1[[#This Row],[Artikel verpackt? 
(X=Ja)]]="","",Table1[[#This Row],[Artikel verpackt? 
(X=Ja)]])</f>
        <v/>
      </c>
      <c r="KW152" s="571" t="str">
        <f>IF(Table1[[#This Row],[Verpackung recyclingfähig?
(X=Ja)]]="","",Table1[[#This Row],[Verpackung recyclingfähig?
(X=Ja)]])</f>
        <v/>
      </c>
      <c r="KX152" s="572"/>
      <c r="KY152" s="573"/>
      <c r="KZ152" s="574"/>
      <c r="LA152" s="574"/>
      <c r="LB152" s="574"/>
      <c r="LC152" s="574"/>
      <c r="LD152" s="574"/>
      <c r="LE152" s="574"/>
      <c r="LF152" s="575"/>
      <c r="LG152" s="576" t="str">
        <f>IF(Table1[[#This Row],[Hauptkörper - B1 - Art]]="","",VLOOKUP(Table1[[#This Row],[Hauptkörper - B1 - Art]],'DD FD'!B:C,2,FALSE))</f>
        <v/>
      </c>
      <c r="LH152" s="577" t="str">
        <f>IF(Table1[[#This Row],[Hauptkörper - B1 - Fraktion]]="","",VLOOKUP(Table1[[#This Row],[Hauptkörper - B1 - Fraktion]],'DD FD'!H:J,3,FALSE))</f>
        <v/>
      </c>
      <c r="LI152" s="574" t="str">
        <f>IF(Table1[[#This Row],[Hauptkörper - B1 - Gewicht
(in G)]]="","",Table1[[#This Row],[Hauptkörper - B1 - Gewicht
(in G)]])</f>
        <v/>
      </c>
      <c r="LJ152" s="574" t="str">
        <f>IF(Table1[[#This Row],[Hauptkörper - B1 - Lizenzierungs-pflichtig? (X=Ja)]]="","",Table1[[#This Row],[Hauptkörper - B1 - Lizenzierungs-pflichtig? (X=Ja)]])</f>
        <v/>
      </c>
      <c r="LK152" s="577" t="str">
        <f>IF(Table1[[#This Row],[Hauptkörper - B1 - Virgin Material]]="","",VLOOKUP(Table1[[#This Row],[Hauptkörper - B1 - Virgin Material]],'DD FD'!AJ:AK,2,FALSE))</f>
        <v/>
      </c>
      <c r="LL152" s="578" t="str">
        <f>IF(Table1[[#This Row],[Hauptkörper - B1 - Virgin Material Anteil (in %)]]="","",Table1[[#This Row],[Hauptkörper - B1 - Virgin Material Anteil (in %)]])</f>
        <v/>
      </c>
      <c r="LM152" s="577" t="str">
        <f>IF(Table1[[#This Row],[Hauptkörper - B1 - Recyceltes Material]]="","",VLOOKUP(Table1[[#This Row],[Hauptkörper - B1 - Recyceltes Material]],'DD FD'!AL:AM,2,FALSE))</f>
        <v/>
      </c>
      <c r="LN152" s="578" t="str">
        <f>IF(Table1[[#This Row],[Hauptkörper - B1 - Recyceltes Material Anteil (in %)]]="","",Table1[[#This Row],[Hauptkörper - B1 - Recyceltes Material Anteil (in %)]])</f>
        <v/>
      </c>
      <c r="LO152" s="579" t="str">
        <f>IF(Table1[[#This Row],[Hauptkörper - B1 - Beschichtung]]="","",VLOOKUP(Table1[[#This Row],[Hauptkörper - B1 - Beschichtung]],'DD FD'!AE:AF,2,FALSE))</f>
        <v/>
      </c>
      <c r="LP152" s="580" t="str">
        <f>IF(Table1[[#This Row],[Hauptkörper - B1 - Beschichtung Anteil (in %)]]="","",Table1[[#This Row],[Hauptkörper - B1 - Beschichtung Anteil (in %)]])</f>
        <v/>
      </c>
      <c r="LQ152" s="576" t="str">
        <f>IF(Table1[[#This Row],[Hauptkörper - B2 - Art]]="","",VLOOKUP(Table1[[#This Row],[Hauptkörper - B2 - Art]],'DD FD'!B:C,2,FALSE))</f>
        <v/>
      </c>
      <c r="LR152" s="577" t="str">
        <f>IF(Table1[[#This Row],[Hauptkörper - B2 - Fraktion]]="","",VLOOKUP(Table1[[#This Row],[Hauptkörper - B2 - Fraktion]],'DD FD'!H:J,3,FALSE))</f>
        <v/>
      </c>
      <c r="LS152" s="574" t="str">
        <f>IF(Table1[[#This Row],[Hauptkörper - B2 - Gewicht
(in G)]]="","",Table1[[#This Row],[Hauptkörper - B2 - Gewicht
(in G)]])</f>
        <v/>
      </c>
      <c r="LT152" s="574" t="str">
        <f>IF(Table1[[#This Row],[Hauptkörper - B2 - Lizenzierungs-pflichtig? (X=Ja)]]="","",Table1[[#This Row],[Hauptkörper - B2 - Lizenzierungs-pflichtig? (X=Ja)]])</f>
        <v/>
      </c>
      <c r="LU152" s="577" t="str">
        <f>IF(Table1[[#This Row],[Hauptkörper - B2 - Virgin Material]]="","",VLOOKUP(Table1[[#This Row],[Hauptkörper - B2 - Virgin Material]],'DD FD'!AJ:AK,2,FALSE))</f>
        <v/>
      </c>
      <c r="LV152" s="578" t="str">
        <f>IF(Table1[[#This Row],[Hauptkörper - B2 - Virgin Material Anteil (in %)]]="","",Table1[[#This Row],[Hauptkörper - B2 - Virgin Material Anteil (in %)]])</f>
        <v/>
      </c>
      <c r="LW152" s="577" t="str">
        <f>IF(Table1[[#This Row],[Hauptkörper - B2 - Recyceltes Material]]="","",VLOOKUP(Table1[[#This Row],[Hauptkörper - B2 - Recyceltes Material]],'DD FD'!AL:AM,2,FALSE))</f>
        <v/>
      </c>
      <c r="LX152" s="578" t="str">
        <f>IF(Table1[[#This Row],[Hauptkörper - B2 - Recyceltes Material Anteil (in %)]]="","",Table1[[#This Row],[Hauptkörper - B2 - Recyceltes Material Anteil (in %)]])</f>
        <v/>
      </c>
      <c r="LY152" s="577" t="str">
        <f>IF(Table1[[#This Row],[Hauptkörper - B2 - Beschichtung]]="","",VLOOKUP(Table1[[#This Row],[Hauptkörper - B2 - Beschichtung]],'DD FD'!AE:AF,2,FALSE))</f>
        <v/>
      </c>
      <c r="LZ152" s="580" t="str">
        <f>IF(Table1[[#This Row],[Hauptkörper - B2 - Beschichtung Anteil (in %)]]="","",Table1[[#This Row],[Hauptkörper - B2 - Beschichtung Anteil (in %)]])</f>
        <v/>
      </c>
      <c r="MA152" s="576" t="str">
        <f>IF(Table1[[#This Row],[Hauptkörper - B3 - Art]]="","",VLOOKUP(Table1[[#This Row],[Hauptkörper - B3 - Art]],'DD FD'!B:C,2,FALSE))</f>
        <v/>
      </c>
      <c r="MB152" s="577" t="str">
        <f>IF(Table1[[#This Row],[Hauptkörper - B3 - Fraktion]]="","",VLOOKUP(Table1[[#This Row],[Hauptkörper - B3 - Fraktion]],'DD FD'!H:J,3,FALSE))</f>
        <v/>
      </c>
      <c r="MC152" s="574" t="str">
        <f>IF(Table1[[#This Row],[Hauptkörper - B3 - Gewicht
(in G)]]="","",Table1[[#This Row],[Hauptkörper - B3 - Gewicht
(in G)]])</f>
        <v/>
      </c>
      <c r="MD152" s="574" t="str">
        <f>IF(Table1[[#This Row],[Hauptkörper - B3 - Lizenzierungs-pflichtig? (X=Ja)]]="","",Table1[[#This Row],[Hauptkörper - B3 - Lizenzierungs-pflichtig? (X=Ja)]])</f>
        <v/>
      </c>
      <c r="ME152" s="577" t="str">
        <f>IF(Table1[[#This Row],[Hauptkörper - B3 - Virgin Material]]="","",VLOOKUP(Table1[[#This Row],[Hauptkörper - B3 - Virgin Material]],'DD FD'!AJ:AK,2,FALSE))</f>
        <v/>
      </c>
      <c r="MF152" s="578" t="str">
        <f>IF(Table1[[#This Row],[Hauptkörper - B3 - Virgin Material Anteil (in %)]]="","",Table1[[#This Row],[Hauptkörper - B3 - Virgin Material Anteil (in %)]])</f>
        <v/>
      </c>
      <c r="MG152" s="577" t="str">
        <f>IF(Table1[[#This Row],[Hauptkörper - B3 - Recyceltes Material]]="","",VLOOKUP(Table1[[#This Row],[Hauptkörper - B3 - Recyceltes Material]],'DD FD'!AL:AM,2,FALSE))</f>
        <v/>
      </c>
      <c r="MH152" s="578" t="str">
        <f>IF(Table1[[#This Row],[Hauptkörper - B3 - Recyceltes Material Anteil (in %)]]="","",Table1[[#This Row],[Hauptkörper - B3 - Recyceltes Material Anteil (in %)]])</f>
        <v/>
      </c>
      <c r="MI152" s="577" t="str">
        <f>IF(Table1[[#This Row],[Hauptkörper - B3 - Beschichtung]]="","",VLOOKUP(Table1[[#This Row],[Hauptkörper - B3 - Beschichtung]],'DD FD'!AE:AF,2,FALSE))</f>
        <v/>
      </c>
      <c r="MJ152" s="580" t="str">
        <f>IF(Table1[[#This Row],[Hauptkörper - B3 - Beschichtung Anteil (in %)]]="","",Table1[[#This Row],[Hauptkörper - B3 - Beschichtung Anteil (in %)]])</f>
        <v/>
      </c>
      <c r="MK152" s="576" t="str">
        <f>IF(Table1[[#This Row],[Verschluss - B1 - Art]]="","",VLOOKUP(Table1[[#This Row],[Verschluss - B1 - Art]],'DD FD'!D:E,2,FALSE))</f>
        <v/>
      </c>
      <c r="ML152" s="577" t="str">
        <f>IF(Table1[[#This Row],[Verschluss - B1 - Fraktion]]="","",VLOOKUP(Table1[[#This Row],[Verschluss - B1 - Fraktion]],'DD FD'!H:J,3,FALSE))</f>
        <v/>
      </c>
      <c r="MM152" s="574" t="str">
        <f>IF(Table1[[#This Row],[Verschluss - B1 - Gewicht (in G)]]="","",Table1[[#This Row],[Verschluss - B1 - Gewicht (in G)]])</f>
        <v/>
      </c>
      <c r="MN152" s="574" t="str">
        <f>IF(Table1[[#This Row],[Verschluss - B1 - Lizenzierungs-pflichtig? (X=Ja)]]="","",Table1[[#This Row],[Verschluss - B1 - Lizenzierungs-pflichtig? (X=Ja)]])</f>
        <v/>
      </c>
      <c r="MO152" s="574" t="str">
        <f>IF(Table1[[#This Row],[Verschluss - B1 - Trennbar vom Hauptkörper? (X=Ja)]]="","",Table1[[#This Row],[Verschluss - B1 - Trennbar vom Hauptkörper? (X=Ja)]])</f>
        <v/>
      </c>
      <c r="MP152" s="577" t="str">
        <f>IF(Table1[[#This Row],[Verschluss - B1 - Virgin Material]]="","",VLOOKUP(Table1[[#This Row],[Verschluss - B1 - Virgin Material]],'DD FD'!AJ:AK,2,FALSE))</f>
        <v/>
      </c>
      <c r="MQ152" s="578" t="str">
        <f>IF(Table1[[#This Row],[Verschluss - B1 - Virgin Material Anteil (in %)]]="","",Table1[[#This Row],[Verschluss - B1 - Virgin Material Anteil (in %)]])</f>
        <v/>
      </c>
      <c r="MR152" s="577" t="str">
        <f>IF(Table1[[#This Row],[Verschluss - B1 - Recyceltes Material]]="","",VLOOKUP(Table1[[#This Row],[Verschluss - B1 - Recyceltes Material]],'DD FD'!AL:AM,2,FALSE))</f>
        <v/>
      </c>
      <c r="MS152" s="578" t="str">
        <f>IF(Table1[[#This Row],[Verschluss - B1 - Recyceltes Material Anteil (in %)]]="","",Table1[[#This Row],[Verschluss - B1 - Recyceltes Material Anteil (in %)]])</f>
        <v/>
      </c>
      <c r="MT152" s="577" t="str">
        <f>IF(Table1[[#This Row],[Verschluss - B1 - Beschichtung]]="","",VLOOKUP(Table1[[#This Row],[Verschluss - B1 - Beschichtung]],'DD FD'!AE:AF,2,FALSE))</f>
        <v/>
      </c>
      <c r="MU152" s="580" t="str">
        <f>IF(Table1[[#This Row],[Verschluss - B1 - Beschichtung Anteil (in %)]]="","",Table1[[#This Row],[Verschluss - B1 - Beschichtung Anteil (in %)]])</f>
        <v/>
      </c>
      <c r="MV152" s="576" t="str">
        <f>IF(Table1[[#This Row],[Verschluss - B2 - Art]]="","",VLOOKUP(Table1[[#This Row],[Verschluss - B2 - Art]],'DD FD'!D:E,2,FALSE))</f>
        <v/>
      </c>
      <c r="MW152" s="577" t="str">
        <f>IF(Table1[[#This Row],[Verschluss - B2 - Fraktion]]="","",VLOOKUP(Table1[[#This Row],[Verschluss - B2 - Fraktion]],'DD FD'!H:J,3,FALSE))</f>
        <v/>
      </c>
      <c r="MX152" s="574" t="str">
        <f>IF(Table1[[#This Row],[Verschluss - B2 - Gewicht (in G)]]="","",Table1[[#This Row],[Verschluss - B2 - Gewicht (in G)]])</f>
        <v/>
      </c>
      <c r="MY152" s="574" t="str">
        <f>IF(Table1[[#This Row],[Verschluss - B2 - Lizenzierungs-pflichtig? (X=Ja)]]="","",Table1[[#This Row],[Verschluss - B2 - Lizenzierungs-pflichtig? (X=Ja)]])</f>
        <v/>
      </c>
      <c r="MZ152" s="574" t="str">
        <f>IF(Table1[[#This Row],[Verschluss - B2 - Trennbar vom Hauptkörper? (X=Ja)]]="","",Table1[[#This Row],[Verschluss - B2 - Trennbar vom Hauptkörper? (X=Ja)]])</f>
        <v/>
      </c>
      <c r="NA152" s="577" t="str">
        <f>IF(Table1[[#This Row],[Verschluss - B2 - Virgin Material]]="","",VLOOKUP(Table1[[#This Row],[Verschluss - B2 - Virgin Material]],'DD FD'!AJ:AK,2,FALSE))</f>
        <v/>
      </c>
      <c r="NB152" s="578" t="str">
        <f>IF(Table1[[#This Row],[Verschluss - B2 - Virgin Material Anteil (in %)]]="","",Table1[[#This Row],[Verschluss - B2 - Virgin Material Anteil (in %)]])</f>
        <v/>
      </c>
      <c r="NC152" s="577" t="str">
        <f>IF(Table1[[#This Row],[Verschluss - B2 - Recyceltes Material]]="","",VLOOKUP(Table1[[#This Row],[Verschluss - B2 - Recyceltes Material]],'DD FD'!AL:AM,2,FALSE))</f>
        <v/>
      </c>
      <c r="ND152" s="578" t="str">
        <f>IF(Table1[[#This Row],[Verschluss - B2 - Recyceltes Material Anteil (in %)]]="","",Table1[[#This Row],[Verschluss - B2 - Recyceltes Material Anteil (in %)]])</f>
        <v/>
      </c>
      <c r="NE152" s="577" t="str">
        <f>IF(Table1[[#This Row],[Verschluss - B2 - Beschichtung]]="","",VLOOKUP(Table1[[#This Row],[Verschluss - B2 - Beschichtung]],'DD FD'!AE:AF,2,FALSE))</f>
        <v/>
      </c>
      <c r="NF152" s="580" t="str">
        <f>IF(Table1[[#This Row],[Verschluss - B2 - Beschichtung Anteil (in %)]]="","",Table1[[#This Row],[Verschluss - B2 - Beschichtung Anteil (in %)]])</f>
        <v/>
      </c>
      <c r="NG152" s="576" t="str">
        <f>IF(Table1[[#This Row],[Verschluss - B3 - Art]]="","",VLOOKUP(Table1[[#This Row],[Verschluss - B3 - Art]],'DD FD'!D:E,2,FALSE))</f>
        <v/>
      </c>
      <c r="NH152" s="577" t="str">
        <f>IF(Table1[[#This Row],[Verschluss - B3 - Fraktion]]="","",VLOOKUP(Table1[[#This Row],[Verschluss - B3 - Fraktion]],'DD FD'!H:J,3,FALSE))</f>
        <v/>
      </c>
      <c r="NI152" s="574" t="str">
        <f>IF(Table1[[#This Row],[Verschluss - B3 - Gewicht (in G)]]="","",Table1[[#This Row],[Verschluss - B3 - Gewicht (in G)]])</f>
        <v/>
      </c>
      <c r="NJ152" s="574" t="str">
        <f>IF(Table1[[#This Row],[Verschluss - B3 - Lizenzierungs-pflichtig? (X=Ja)]]="","",Table1[[#This Row],[Verschluss - B3 - Lizenzierungs-pflichtig? (X=Ja)]])</f>
        <v/>
      </c>
      <c r="NK152" s="574" t="str">
        <f>IF(Table1[[#This Row],[Verschluss - B3 - Trennbar vom Hauptkörper? (X=Ja)]]="","",Table1[[#This Row],[Verschluss - B3 - Trennbar vom Hauptkörper? (X=Ja)]])</f>
        <v/>
      </c>
      <c r="NL152" s="577" t="str">
        <f>IF(Table1[[#This Row],[Verschluss - B3 - Virgin Material]]="","",VLOOKUP(Table1[[#This Row],[Verschluss - B3 - Virgin Material]],'DD FD'!AJ:AK,2,FALSE))</f>
        <v/>
      </c>
      <c r="NM152" s="578" t="str">
        <f>IF(Table1[[#This Row],[Verschluss - B3 - Virgin Material Anteil (in %)]]="","",Table1[[#This Row],[Verschluss - B3 - Virgin Material Anteil (in %)]])</f>
        <v/>
      </c>
      <c r="NN152" s="577" t="str">
        <f>IF(Table1[[#This Row],[Verschluss - B3 - Recyceltes Material]]="","",VLOOKUP(Table1[[#This Row],[Verschluss - B3 - Recyceltes Material]],'DD FD'!AL:AM,2,FALSE))</f>
        <v/>
      </c>
      <c r="NO152" s="578" t="str">
        <f>IF(Table1[[#This Row],[Verschluss - B3 - Recyceltes Material Anteil (in %)]]="","",Table1[[#This Row],[Verschluss - B3 - Recyceltes Material Anteil (in %)]])</f>
        <v/>
      </c>
      <c r="NP152" s="577" t="str">
        <f>IF(Table1[[#This Row],[Verschluss - B3 - Beschichtung]]="","",VLOOKUP(Table1[[#This Row],[Verschluss - B3 - Beschichtung]],'DD FD'!AE:AF,2,FALSE))</f>
        <v/>
      </c>
      <c r="NQ152" s="580" t="str">
        <f>IF(Table1[[#This Row],[Verschluss - B3 - Beschichtung Anteil (in %)]]="","",Table1[[#This Row],[Verschluss - B3 - Beschichtung Anteil (in %)]])</f>
        <v/>
      </c>
      <c r="NR152" s="576" t="str">
        <f>IF(Table1[[#This Row],[Etikett - B1 - Art]]="","",VLOOKUP(Table1[[#This Row],[Etikett - B1 - Art]],'DD FD'!F:G,2,FALSE))</f>
        <v/>
      </c>
      <c r="NS152" s="577" t="str">
        <f>IF(Table1[[#This Row],[Etikett - B1 - Fraktion]]="","",VLOOKUP(Table1[[#This Row],[Etikett - B1 - Fraktion]],'DD FD'!H:J,3,FALSE))</f>
        <v/>
      </c>
      <c r="NT152" s="574" t="str">
        <f>IF(Table1[[#This Row],[Etikett - B1 - Gewicht (in G)]]="","",Table1[[#This Row],[Etikett - B1 - Gewicht (in G)]])</f>
        <v/>
      </c>
      <c r="NU152" s="574" t="str">
        <f>IF(Table1[[#This Row],[Etikett - B1 - Lizenzierungs-pflichtig? (X=Ja)]]="","",Table1[[#This Row],[Etikett - B1 - Lizenzierungs-pflichtig? (X=Ja)]])</f>
        <v/>
      </c>
      <c r="NV152" s="574" t="str">
        <f>IF(Table1[[#This Row],[Etikett - B1 - Trennbar vom Hauptkörper? (X=Ja)]]="","",Table1[[#This Row],[Etikett - B1 - Trennbar vom Hauptkörper? (X=Ja)]])</f>
        <v/>
      </c>
      <c r="NW152" s="577" t="str">
        <f>IF(Table1[[#This Row],[Etikett - B1 - Virgin Material]]="","",VLOOKUP(Table1[[#This Row],[Etikett - B1 - Virgin Material]],'DD FD'!AJ:AK,2,FALSE))</f>
        <v/>
      </c>
      <c r="NX152" s="578" t="str">
        <f>IF(Table1[[#This Row],[Etikett - B1 - Virgin Material Anteil (in %)]]="","",Table1[[#This Row],[Etikett - B1 - Virgin Material Anteil (in %)]])</f>
        <v/>
      </c>
      <c r="NY152" s="577" t="str">
        <f>IF(Table1[[#This Row],[Etikett - B1 - Recyceltes Material]]="","",VLOOKUP(Table1[[#This Row],[Etikett - B1 - Recyceltes Material]],'DD FD'!AL:AM,2,FALSE))</f>
        <v/>
      </c>
      <c r="NZ152" s="578" t="str">
        <f>IF(Table1[[#This Row],[Etikett - B1 - Recyceltes Material Anteil (in %)]]="","",Table1[[#This Row],[Etikett - B1 - Recyceltes Material Anteil (in %)]])</f>
        <v/>
      </c>
      <c r="OA152" s="577" t="str">
        <f>IF(Table1[[#This Row],[Etikett - B1 - Beschichtung]]="","",VLOOKUP(Table1[[#This Row],[Etikett - B1 - Beschichtung]],'DD FD'!AE:AF,2,FALSE))</f>
        <v/>
      </c>
      <c r="OB152" s="580" t="str">
        <f>IF(Table1[[#This Row],[Etikett - B1 - Beschichtung Anteil (in %)]]="","",Table1[[#This Row],[Etikett - B1 - Beschichtung Anteil (in %)]])</f>
        <v/>
      </c>
      <c r="OC152" s="576" t="str">
        <f>IF(Table1[[#This Row],[Etikett - B2 - Art]]="","",VLOOKUP(Table1[[#This Row],[Etikett - B2 - Art]],'DD FD'!F:G,2,FALSE))</f>
        <v/>
      </c>
      <c r="OD152" s="577" t="str">
        <f>IF(Table1[[#This Row],[Etikett - B2 - Fraktion]]="","",VLOOKUP(Table1[[#This Row],[Etikett - B2 - Fraktion]],'DD FD'!H:J,3,FALSE))</f>
        <v/>
      </c>
      <c r="OE152" s="574" t="str">
        <f>IF(Table1[[#This Row],[Etikett - B2 - Gewicht (in G)]]="","",Table1[[#This Row],[Etikett - B2 - Gewicht (in G)]])</f>
        <v/>
      </c>
      <c r="OF152" s="574" t="str">
        <f>IF(Table1[[#This Row],[Etikett - B2 - Lizenzierungs-pflichtig? (X=Ja)]]="","",Table1[[#This Row],[Etikett - B2 - Lizenzierungs-pflichtig? (X=Ja)]])</f>
        <v/>
      </c>
      <c r="OG152" s="574" t="str">
        <f>IF(Table1[[#This Row],[Etikett - B2 - Trennbar vom Hauptkörper? (X=Ja)]]="","",Table1[[#This Row],[Etikett - B2 - Trennbar vom Hauptkörper? (X=Ja)]])</f>
        <v/>
      </c>
      <c r="OH152" s="577" t="str">
        <f>IF(Table1[[#This Row],[Etikett - B2 - Virgin Material]]="","",VLOOKUP(Table1[[#This Row],[Etikett - B2 - Virgin Material]],'DD FD'!AJ:AK,2,FALSE))</f>
        <v/>
      </c>
      <c r="OI152" s="578" t="str">
        <f>IF(Table1[[#This Row],[Etikett - B2 - Virgin Material Anteil (in %)]]="","",Table1[[#This Row],[Etikett - B2 - Virgin Material Anteil (in %)]])</f>
        <v/>
      </c>
      <c r="OJ152" s="577" t="str">
        <f>IF(Table1[[#This Row],[Etikett - B2 - Recyceltes Material]]="","",VLOOKUP(Table1[[#This Row],[Etikett - B2 - Recyceltes Material]],'DD FD'!AL:AM,2,FALSE))</f>
        <v/>
      </c>
      <c r="OK152" s="578" t="str">
        <f>IF(Table1[[#This Row],[Etikett - B2 - Recyceltes Material Anteil (in %)]]="","",Table1[[#This Row],[Etikett - B2 - Recyceltes Material Anteil (in %)]])</f>
        <v/>
      </c>
      <c r="OL152" s="577" t="str">
        <f>IF(Table1[[#This Row],[Etikett - B2 - Beschichtung]]="","",VLOOKUP(Table1[[#This Row],[Etikett - B2 - Beschichtung]],'DD FD'!AE:AF,2,FALSE))</f>
        <v/>
      </c>
      <c r="OM152" s="580" t="str">
        <f>IF(Table1[[#This Row],[Etikett - B2 - Beschichtung Anteil (in %)]]="","",Table1[[#This Row],[Etikett - B2 - Beschichtung Anteil (in %)]])</f>
        <v/>
      </c>
      <c r="ON152" s="576" t="str">
        <f>IF(Table1[[#This Row],[Etikett - B3 - Art]]="","",VLOOKUP(Table1[[#This Row],[Etikett - B3 - Art]],'DD FD'!F:G,2,FALSE))</f>
        <v/>
      </c>
      <c r="OO152" s="577" t="str">
        <f>IF(Table1[[#This Row],[Etikett - B3 - Fraktion]]="","",VLOOKUP(Table1[[#This Row],[Etikett - B3 - Fraktion]],'DD FD'!H:J,3,FALSE))</f>
        <v/>
      </c>
      <c r="OP152" s="574" t="str">
        <f>IF(Table1[[#This Row],[Etikett - B3 - Gewicht (in G)]]="","",Table1[[#This Row],[Etikett - B3 - Gewicht (in G)]])</f>
        <v/>
      </c>
      <c r="OQ152" s="574" t="str">
        <f>IF(Table1[[#This Row],[Etikett - B3 - Lizenzierungs-pflichtig? (X=Ja)]]="","",Table1[[#This Row],[Etikett - B3 - Lizenzierungs-pflichtig? (X=Ja)]])</f>
        <v/>
      </c>
      <c r="OR152" s="574" t="str">
        <f>IF(Table1[[#This Row],[Etikett - B3 - Trennbar vom Hauptkörper? (X=Ja)]]="","",Table1[[#This Row],[Etikett - B3 - Trennbar vom Hauptkörper? (X=Ja)]])</f>
        <v/>
      </c>
      <c r="OS152" s="577" t="str">
        <f>IF(Table1[[#This Row],[Etikett - B3 - Virgin Material]]="","",VLOOKUP(Table1[[#This Row],[Etikett - B3 - Virgin Material]],'DD FD'!AJ:AK,2,FALSE))</f>
        <v/>
      </c>
      <c r="OT152" s="578" t="str">
        <f>IF(Table1[[#This Row],[Etikett - B3 - Virgin Material Anteil (in %)]]="","",Table1[[#This Row],[Etikett - B3 - Virgin Material Anteil (in %)]])</f>
        <v/>
      </c>
      <c r="OU152" s="577" t="str">
        <f>IF(Table1[[#This Row],[Etikett - B3 - Recyceltes Material]]="","",VLOOKUP(Table1[[#This Row],[Etikett - B3 - Recyceltes Material]],'DD FD'!AL:AM,2,FALSE))</f>
        <v/>
      </c>
      <c r="OV152" s="578" t="str">
        <f>IF(Table1[[#This Row],[Etikett - B3 - Recyceltes Material Anteil (in %)]]="","",Table1[[#This Row],[Etikett - B3 - Recyceltes Material Anteil (in %)]])</f>
        <v/>
      </c>
      <c r="OW152" s="577" t="str">
        <f>IF(Table1[[#This Row],[Etikett - B3 - Beschichtung]]="","",VLOOKUP(Table1[[#This Row],[Etikett - B3 - Beschichtung]],'DD FD'!AE:AF,2,FALSE))</f>
        <v/>
      </c>
      <c r="OX152" s="613" t="str">
        <f>IF(Table1[[#This Row],[Etikett - B3 - Beschichtung Anteil (in %)]]="","",Table1[[#This Row],[Etikett - B3 - Beschichtung Anteil (in %)]])</f>
        <v/>
      </c>
      <c r="OY152" s="618">
        <f>ROUNDUP(SUM(
IF(AND(LH152='DD FD'!$J$7,LJ152='DD FD'!$AI$3),LI152,0),
IF(AND(LR152='DD FD'!$J$7,LT152='DD FD'!$AI$3),LS152,0),
IF(AND(MB152='DD FD'!$J$7,MD152='DD FD'!$AI$3),MC152,0),
IF(AND(ML152='DD FD'!$J$7,MN152='DD FD'!$AI$3),MM152,0),
IF(AND(MW152='DD FD'!$J$7,MY152='DD FD'!$AI$3),MX152,0),
IF(AND(NH152='DD FD'!$J$7,NJ152='DD FD'!$AI$3),NI152,0),
IF(AND(NS152='DD FD'!$J$7,NU152='DD FD'!$AI$3),NT152,0),
IF(AND(OD152='DD FD'!$J$7,OF152='DD FD'!$AI$3),OE152,0),
IF(AND(OO152='DD FD'!$J$7,OQ152='DD FD'!$AI$3),OP152,0),
),2)</f>
        <v>0</v>
      </c>
      <c r="OZ152" s="617">
        <f>ROUNDUP(SUM(
IF(AND(LH152='DD FD'!$J$6,LJ152='DD FD'!$AI$3),LI152,0),
IF(AND(LR152='DD FD'!$J$6,LT152='DD FD'!$AI$3),LS152,0),
IF(AND(MB152='DD FD'!$J$6,MD152='DD FD'!$AI$3),MC152,0),
IF(AND(ML152='DD FD'!$J$6,MN152='DD FD'!$AI$3),MM152,0),
IF(AND(MW152='DD FD'!$J$6,MY152='DD FD'!$AI$3),MX152,0),
IF(AND(NH152='DD FD'!$J$6,NJ152='DD FD'!$AI$3),NI152,0),
IF(AND(NS152='DD FD'!$J$6,NU152='DD FD'!$AI$3),NT152,0),
IF(AND(OD152='DD FD'!$J$6,OF152='DD FD'!$AI$3),OE152,0),
IF(AND(OO152='DD FD'!$J$6,OQ152='DD FD'!$AI$3),OP152,0),
),2)</f>
        <v>0</v>
      </c>
      <c r="PA152" s="617">
        <f>ROUNDUP(SUM(
IF(AND(LH152='DD FD'!$J$10,LJ152='DD FD'!$AI$3),LI152,0),
IF(AND(LR152='DD FD'!$J$10,LT152='DD FD'!$AI$3),LS152,0),
IF(AND(MB152='DD FD'!$J$10,MD152='DD FD'!$AI$3),MC152,0),
IF(AND(ML152='DD FD'!$J$10,MN152='DD FD'!$AI$3),MM152,0),
IF(AND(MW152='DD FD'!$J$10,MY152='DD FD'!$AI$3),MX152,0),
IF(AND(NH152='DD FD'!$J$10,NJ152='DD FD'!$AI$3),NI152,0),
IF(AND(NS152='DD FD'!$J$10,NU152='DD FD'!$AI$3),NT152,0),
IF(AND(OD152='DD FD'!$J$10,OF152='DD FD'!$AI$3),OE152,0),
IF(AND(OO152='DD FD'!$J$10,OQ152='DD FD'!$AI$3),OP152,0),
),2)</f>
        <v>0</v>
      </c>
      <c r="PB152" s="617">
        <f>ROUNDUP(SUM(
IF(AND(LH152='DD FD'!$J$8,LJ152='DD FD'!$AI$3),LI152,0),
IF(AND(LR152='DD FD'!$J$8,LT152='DD FD'!$AI$3),LS152,0),
IF(AND(MB152='DD FD'!$J$8,MD152='DD FD'!$AI$3),MC152,0),
IF(AND(ML152='DD FD'!$J$8,MN152='DD FD'!$AI$3),MM152,0),
IF(AND(MW152='DD FD'!$J$8,MY152='DD FD'!$AI$3),MX152,0),
IF(AND(NH152='DD FD'!$J$8,NJ152='DD FD'!$AI$3),NI152,0),
IF(AND(NS152='DD FD'!$J$8,NU152='DD FD'!$AI$3),NT152,0),
IF(AND(OD152='DD FD'!$J$8,OF152='DD FD'!$AI$3),OE152,0),
IF(AND(OO152='DD FD'!$J$8,OQ152='DD FD'!$AI$3),OP152,0),
),2)</f>
        <v>0</v>
      </c>
      <c r="PC152" s="617">
        <f>ROUNDUP(SUM(
IF(AND(LH152='DD FD'!$J$5,LJ152='DD FD'!$AI$3),LI152,0),
IF(AND(LR152='DD FD'!$J$5,LT152='DD FD'!$AI$3),LS152,0),
IF(AND(MB152='DD FD'!$J$5,MD152='DD FD'!$AI$3),MC152,0),
IF(AND(ML152='DD FD'!$J$5,MN152='DD FD'!$AI$3),MM152,0),
IF(AND(MW152='DD FD'!$J$5,MY152='DD FD'!$AI$3),MX152,0),
IF(AND(NH152='DD FD'!$J$5,NJ152='DD FD'!$AI$3),NI152,0),
IF(AND(NS152='DD FD'!$J$5,NU152='DD FD'!$AI$3),NT152,0),
IF(AND(OD152='DD FD'!$J$5,OF152='DD FD'!$AI$3),OE152,0),
IF(AND(OO152='DD FD'!$J$5,OQ152='DD FD'!$AI$3),OP152,0),
),2)</f>
        <v>0</v>
      </c>
      <c r="PD152" s="617">
        <f>ROUNDUP(SUM(
IF(AND(LH152='DD FD'!$J$9,LJ152='DD FD'!$AI$3),LI152,0),
IF(AND(LR152='DD FD'!$J$9,LT152='DD FD'!$AI$3),LS152,0),
IF(AND(MB152='DD FD'!$J$9,MD152='DD FD'!$AI$3),MC152,0),
IF(AND(ML152='DD FD'!$J$9,MN152='DD FD'!$AI$3),MM152,0),
IF(AND(MW152='DD FD'!$J$9,MY152='DD FD'!$AI$3),MX152,0),
IF(AND(NH152='DD FD'!$J$9,NJ152='DD FD'!$AI$3),NI152,0),
IF(AND(NS152='DD FD'!$J$9,NU152='DD FD'!$AI$3),NT152,0),
IF(AND(OD152='DD FD'!$J$9,OF152='DD FD'!$AI$3),OE152,0),
IF(AND(OO152='DD FD'!$J$9,OQ152='DD FD'!$AI$3),OP152,0),
),2)</f>
        <v>0</v>
      </c>
      <c r="PE152" s="617">
        <f>ROUNDUP(SUM(
IF(AND(LH152='DD FD'!$J$4,LJ152='DD FD'!$AI$3),LI152,0),
IF(AND(LR152='DD FD'!$J$4,LT152='DD FD'!$AI$3),LS152,0),
IF(AND(MB152='DD FD'!$J$4,MD152='DD FD'!$AI$3),MC152,0),
IF(AND(ML152='DD FD'!$J$4,MN152='DD FD'!$AI$3),MM152,0),
IF(AND(MW152='DD FD'!$J$4,MY152='DD FD'!$AI$3),MX152,0),
IF(AND(NH152='DD FD'!$J$4,NJ152='DD FD'!$AI$3),NI152,0),
IF(AND(NS152='DD FD'!$J$4,NU152='DD FD'!$AI$3),NT152,0),
IF(AND(OD152='DD FD'!$J$4,OF152='DD FD'!$AI$3),OE152,0),
IF(AND(OO152='DD FD'!$J$4,OQ152='DD FD'!$AI$3),OP152,0),
),2)</f>
        <v>0</v>
      </c>
      <c r="PF152" s="619">
        <f>ROUNDUP(SUM(
IF(AND(LH152='DD FD'!$J$11,LJ152='DD FD'!$AI$3),LI152,0),
IF(AND(LR152='DD FD'!$J$11,LT152='DD FD'!$AI$3),LS152,0),
IF(AND(MB152='DD FD'!$J$11,MD152='DD FD'!$AI$3),MC152,0),
IF(AND(ML152='DD FD'!$J$11,MN152='DD FD'!$AI$3),MM152,0),
IF(AND(MW152='DD FD'!$J$11,MY152='DD FD'!$AI$3),MX152,0),
IF(AND(NH152='DD FD'!$J$11,NJ152='DD FD'!$AI$3),NI152,0),
IF(AND(NS152='DD FD'!$J$11,NU152='DD FD'!$AI$3),NT152,0),
IF(AND(OD152='DD FD'!$J$11,OF152='DD FD'!$AI$3),OE152,0),
IF(AND(OO152='DD FD'!$J$11,OQ152='DD FD'!$AI$3),OP152,0),
),2)</f>
        <v>0</v>
      </c>
    </row>
    <row r="153" spans="1:422">
      <c r="A153" s="806"/>
      <c r="B153" s="934"/>
      <c r="C153" s="247"/>
      <c r="D153" s="842"/>
      <c r="E153" s="247"/>
      <c r="F153" s="158"/>
      <c r="G153" s="710"/>
      <c r="H153" s="712"/>
      <c r="I153" s="936"/>
      <c r="J153" s="803"/>
      <c r="K153" s="150"/>
      <c r="L153" s="146" t="str">
        <f t="shared" si="54"/>
        <v/>
      </c>
      <c r="M153" s="501" t="str">
        <f t="shared" si="71"/>
        <v/>
      </c>
      <c r="N153" s="504"/>
      <c r="O153" s="113" t="str">
        <f t="shared" si="72"/>
        <v/>
      </c>
      <c r="P153" s="114" t="str">
        <f t="shared" si="55"/>
        <v/>
      </c>
      <c r="Q153" s="152"/>
      <c r="R153" s="152"/>
      <c r="S153" s="115" t="str">
        <f t="shared" si="73"/>
        <v/>
      </c>
      <c r="T153" s="159"/>
      <c r="U153" s="159"/>
      <c r="V153" s="157"/>
      <c r="W153" s="157"/>
      <c r="X153" s="157"/>
      <c r="Y153" s="772"/>
      <c r="Z153" s="158"/>
      <c r="AA153" s="144"/>
      <c r="AB153" s="112"/>
      <c r="AC153" s="153"/>
      <c r="AD153" s="153"/>
      <c r="AE153" s="153"/>
      <c r="AF153" s="153"/>
      <c r="AG153" s="153"/>
      <c r="AH153" s="153"/>
      <c r="AI153" s="152"/>
      <c r="AJ153" s="158"/>
      <c r="AK153" s="158"/>
      <c r="AL153" s="158"/>
      <c r="AM153" s="116" t="str">
        <f t="shared" si="74"/>
        <v/>
      </c>
      <c r="AN153" s="116" t="str">
        <f t="shared" si="75"/>
        <v/>
      </c>
      <c r="AO153" s="324"/>
      <c r="AP153" s="503"/>
      <c r="AQ153" s="487" t="str">
        <f t="shared" si="76"/>
        <v/>
      </c>
      <c r="AR153" s="113" t="str">
        <f t="shared" si="56"/>
        <v/>
      </c>
      <c r="AS153" s="113" t="str">
        <f t="shared" si="57"/>
        <v/>
      </c>
      <c r="AT153" s="113" t="str">
        <f t="shared" si="58"/>
        <v/>
      </c>
      <c r="AU153" s="113" t="str">
        <f t="shared" si="59"/>
        <v/>
      </c>
      <c r="AV153" s="159"/>
      <c r="AW153" s="157"/>
      <c r="AX153" s="157"/>
      <c r="AY153" s="157"/>
      <c r="AZ153" s="157"/>
      <c r="BA153" s="116" t="str">
        <f t="shared" si="60"/>
        <v/>
      </c>
      <c r="BB153" s="316"/>
      <c r="BC153" s="116" t="str">
        <f t="shared" si="61"/>
        <v/>
      </c>
      <c r="BD153" s="133" t="str">
        <f t="shared" si="62"/>
        <v/>
      </c>
      <c r="BE153" s="157"/>
      <c r="BF153" s="1180"/>
      <c r="BG153" s="1180"/>
      <c r="BH153" s="158"/>
      <c r="BI153" s="490"/>
      <c r="BJ153" s="514" t="str">
        <f t="shared" si="77"/>
        <v/>
      </c>
      <c r="BK153" s="789"/>
      <c r="BL153" s="116" t="str">
        <f t="shared" si="78"/>
        <v/>
      </c>
      <c r="BM153" s="144"/>
      <c r="BN153" s="144"/>
      <c r="BO153" s="144"/>
      <c r="BP153" s="790"/>
      <c r="BQ153" s="790"/>
      <c r="BR153" s="790"/>
      <c r="BS153" s="116" t="str">
        <f t="shared" si="63"/>
        <v/>
      </c>
      <c r="BT153" s="790"/>
      <c r="BU153" s="808" t="str">
        <f t="shared" si="64"/>
        <v/>
      </c>
      <c r="BV153" s="791"/>
      <c r="BW153" s="144"/>
      <c r="BX153" s="20"/>
      <c r="BY153" s="20"/>
      <c r="BZ153" s="20"/>
      <c r="CA153" s="792"/>
      <c r="CB153" s="1201"/>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144"/>
      <c r="DF153" s="144"/>
      <c r="DG153" s="144"/>
      <c r="DH153" s="144"/>
      <c r="DI153" s="144"/>
      <c r="DJ153" s="144"/>
      <c r="DK153" s="144"/>
      <c r="DL153" s="144"/>
      <c r="DM153" s="144"/>
      <c r="DN153" s="144"/>
      <c r="DO153" s="144"/>
      <c r="DP153" s="144"/>
      <c r="DQ153" s="144"/>
      <c r="DR153" s="144"/>
      <c r="DS153" s="144"/>
      <c r="DT153" s="144"/>
      <c r="DU153" s="144"/>
      <c r="DV153" s="144"/>
      <c r="DW153" s="144"/>
      <c r="DX153" s="144"/>
      <c r="DY153" s="144"/>
      <c r="DZ153" s="144"/>
      <c r="EA153" s="144"/>
      <c r="EB153" s="144"/>
      <c r="EC153" s="144"/>
      <c r="ED153" s="782" t="str">
        <f t="shared" si="79"/>
        <v/>
      </c>
      <c r="EE153" s="519"/>
      <c r="EF153" s="793"/>
      <c r="EG153" s="519"/>
      <c r="EH153" s="794"/>
      <c r="EI153" s="790"/>
      <c r="EJ153" s="794"/>
      <c r="EK153" s="794"/>
      <c r="EL153" s="790"/>
      <c r="EM153" s="790"/>
      <c r="EN153" s="790"/>
      <c r="EO153" s="112" t="str">
        <f t="shared" si="65"/>
        <v/>
      </c>
      <c r="EP153" s="790"/>
      <c r="EQ153" s="488" t="str">
        <f t="shared" si="66"/>
        <v/>
      </c>
      <c r="ER153" s="1100"/>
      <c r="ES153" s="1099" t="str">
        <f t="shared" si="80"/>
        <v/>
      </c>
      <c r="ET153" s="525"/>
      <c r="EU153" s="148"/>
      <c r="EV153" s="148"/>
      <c r="EW153" s="148"/>
      <c r="EX153" s="148"/>
      <c r="EY153" s="148"/>
      <c r="EZ153" s="148"/>
      <c r="FA153" s="148"/>
      <c r="FB153" s="148"/>
      <c r="FC153" s="148"/>
      <c r="FD153" s="148"/>
      <c r="FE153" s="148"/>
      <c r="FF153" s="148"/>
      <c r="FG153" s="148"/>
      <c r="FH153" s="148"/>
      <c r="FI153" s="528"/>
      <c r="FJ153" s="513" t="str">
        <f t="shared" si="67"/>
        <v/>
      </c>
      <c r="FK153" s="158"/>
      <c r="FL153" s="850"/>
      <c r="FM153" s="850"/>
      <c r="FN153" s="850"/>
      <c r="FO153" s="850"/>
      <c r="FP153" s="850"/>
      <c r="FQ153" s="850"/>
      <c r="FR153" s="157"/>
      <c r="FS153" s="143"/>
      <c r="FT153" s="143"/>
      <c r="FU153" s="847" t="str">
        <f t="shared" si="68"/>
        <v/>
      </c>
      <c r="FV153" s="555"/>
      <c r="FW153" s="523" t="str">
        <f>IF(Table1[[#This Row],[Nonfood Inhaltstoffe - Komponente]]="","",VLOOKUP(Table1[[#This Row],[Nonfood Inhaltstoffe - Komponente]],'Dropdown Auswahl'!BJ:BK,2,FALSE))</f>
        <v/>
      </c>
      <c r="FX153" s="1013"/>
      <c r="FY153" s="1011" t="str">
        <f t="shared" si="69"/>
        <v/>
      </c>
      <c r="FZ153" s="152"/>
      <c r="GA153" s="152"/>
      <c r="GB153" s="152"/>
      <c r="GC153" s="529" t="str">
        <f t="shared" si="70"/>
        <v/>
      </c>
      <c r="GG153" s="21"/>
      <c r="GH153" s="21"/>
      <c r="GI153" s="1019"/>
      <c r="GJ153" s="1016" t="str">
        <f>IF(Table1[[#This Row],[Global Trade Item Number (GTIN)]]="","",Table1[[#This Row],[Global Trade Item Number (GTIN)]])</f>
        <v/>
      </c>
      <c r="GK153" s="555" t="str">
        <f>IF(Table1[[#This Row],[WAWI-Nr./ Kreditoren-Nummer
(ASDV)]]&lt;&gt;"",Table1[[#This Row],[WAWI-Nr./ Kreditoren-Nummer
(ASDV)]],"")</f>
        <v/>
      </c>
      <c r="GL153" s="165"/>
      <c r="GM153" s="165"/>
      <c r="GN153" s="165"/>
      <c r="GO153" s="485"/>
      <c r="GP153" s="534"/>
      <c r="GQ153" s="533"/>
      <c r="GR153" s="486"/>
      <c r="GS153" s="486"/>
      <c r="GT153" s="486"/>
      <c r="GU153" s="486"/>
      <c r="GV153" s="486"/>
      <c r="GW153" s="542"/>
      <c r="GX153" s="538"/>
      <c r="GY153" s="144"/>
      <c r="GZ153" s="480"/>
      <c r="HA153" s="158"/>
      <c r="HB153" s="480"/>
      <c r="HC153" s="480"/>
      <c r="HD153" s="480"/>
      <c r="HE153" s="480"/>
      <c r="HF153" s="480"/>
      <c r="HG153" s="480"/>
      <c r="HH153" s="538"/>
      <c r="HI153" s="480"/>
      <c r="HJ153" s="480"/>
      <c r="HK153" s="480"/>
      <c r="HL153" s="480"/>
      <c r="HM153" s="480"/>
      <c r="HN153" s="480"/>
      <c r="HO153" s="480"/>
      <c r="HP153" s="480"/>
      <c r="HQ153" s="480"/>
      <c r="HR153" s="538"/>
      <c r="HS153" s="480"/>
      <c r="HT153" s="480"/>
      <c r="HU153" s="480"/>
      <c r="HV153" s="480"/>
      <c r="HW153" s="480"/>
      <c r="HX153" s="480"/>
      <c r="HY153" s="480"/>
      <c r="HZ153" s="480"/>
      <c r="IA153" s="480"/>
      <c r="IB153" s="538"/>
      <c r="IC153" s="480"/>
      <c r="ID153" s="480"/>
      <c r="IE153" s="480"/>
      <c r="IF153" s="480"/>
      <c r="IG153" s="480"/>
      <c r="IH153" s="480"/>
      <c r="II153" s="480"/>
      <c r="IJ153" s="480"/>
      <c r="IK153" s="480"/>
      <c r="IL153" s="480"/>
      <c r="IM153" s="538"/>
      <c r="IN153" s="480"/>
      <c r="IO153" s="480"/>
      <c r="IP153" s="480"/>
      <c r="IQ153" s="480"/>
      <c r="IR153" s="480"/>
      <c r="IS153" s="480"/>
      <c r="IT153" s="480"/>
      <c r="IU153" s="480"/>
      <c r="IV153" s="480"/>
      <c r="IW153" s="480"/>
      <c r="IX153" s="538"/>
      <c r="IY153" s="480"/>
      <c r="IZ153" s="480"/>
      <c r="JA153" s="480"/>
      <c r="JB153" s="480"/>
      <c r="JC153" s="480"/>
      <c r="JD153" s="480"/>
      <c r="JE153" s="480"/>
      <c r="JF153" s="480"/>
      <c r="JG153" s="480"/>
      <c r="JH153" s="480"/>
      <c r="JI153" s="538"/>
      <c r="JJ153" s="480"/>
      <c r="JK153" s="480"/>
      <c r="JL153" s="480"/>
      <c r="JM153" s="480"/>
      <c r="JN153" s="480"/>
      <c r="JO153" s="480"/>
      <c r="JP153" s="480"/>
      <c r="JQ153" s="480"/>
      <c r="JR153" s="480"/>
      <c r="JS153" s="590"/>
      <c r="JT153" s="538"/>
      <c r="JU153" s="480"/>
      <c r="JV153" s="480"/>
      <c r="JW153" s="480"/>
      <c r="JX153" s="480"/>
      <c r="JY153" s="480"/>
      <c r="JZ153" s="480"/>
      <c r="KA153" s="480"/>
      <c r="KB153" s="480"/>
      <c r="KC153" s="480"/>
      <c r="KD153" s="480"/>
      <c r="KE153" s="538"/>
      <c r="KF153" s="480"/>
      <c r="KG153" s="480"/>
      <c r="KH153" s="480"/>
      <c r="KI153" s="480"/>
      <c r="KJ153" s="480"/>
      <c r="KK153" s="480"/>
      <c r="KL153" s="480"/>
      <c r="KM153" s="480"/>
      <c r="KN153" s="480"/>
      <c r="KO153" s="480"/>
      <c r="KR153" s="568" t="str">
        <f>IF(Table1[[#This Row],[GTIN]]&lt;&gt;"",Table1[[#This Row],[GTIN]],"")</f>
        <v/>
      </c>
      <c r="KS153" s="569" t="str">
        <f>Table1[[#This Row],[Kreditor]]</f>
        <v/>
      </c>
      <c r="KT153" s="570" t="str">
        <f>IF(Table1[[#This Row],[Gültig ab (Datum)]]&lt;&gt;"",Table1[[#This Row],[Gültig ab (Datum)]],"")</f>
        <v/>
      </c>
      <c r="KU153" s="570"/>
      <c r="KV153" s="583" t="str">
        <f>IF(Table1[[#This Row],[Artikel verpackt? 
(X=Ja)]]="","",Table1[[#This Row],[Artikel verpackt? 
(X=Ja)]])</f>
        <v/>
      </c>
      <c r="KW153" s="571" t="str">
        <f>IF(Table1[[#This Row],[Verpackung recyclingfähig?
(X=Ja)]]="","",Table1[[#This Row],[Verpackung recyclingfähig?
(X=Ja)]])</f>
        <v/>
      </c>
      <c r="KX153" s="572"/>
      <c r="KY153" s="573"/>
      <c r="KZ153" s="574"/>
      <c r="LA153" s="574"/>
      <c r="LB153" s="574"/>
      <c r="LC153" s="574"/>
      <c r="LD153" s="574"/>
      <c r="LE153" s="574"/>
      <c r="LF153" s="575"/>
      <c r="LG153" s="576" t="str">
        <f>IF(Table1[[#This Row],[Hauptkörper - B1 - Art]]="","",VLOOKUP(Table1[[#This Row],[Hauptkörper - B1 - Art]],'DD FD'!B:C,2,FALSE))</f>
        <v/>
      </c>
      <c r="LH153" s="577" t="str">
        <f>IF(Table1[[#This Row],[Hauptkörper - B1 - Fraktion]]="","",VLOOKUP(Table1[[#This Row],[Hauptkörper - B1 - Fraktion]],'DD FD'!H:J,3,FALSE))</f>
        <v/>
      </c>
      <c r="LI153" s="574" t="str">
        <f>IF(Table1[[#This Row],[Hauptkörper - B1 - Gewicht
(in G)]]="","",Table1[[#This Row],[Hauptkörper - B1 - Gewicht
(in G)]])</f>
        <v/>
      </c>
      <c r="LJ153" s="574" t="str">
        <f>IF(Table1[[#This Row],[Hauptkörper - B1 - Lizenzierungs-pflichtig? (X=Ja)]]="","",Table1[[#This Row],[Hauptkörper - B1 - Lizenzierungs-pflichtig? (X=Ja)]])</f>
        <v/>
      </c>
      <c r="LK153" s="577" t="str">
        <f>IF(Table1[[#This Row],[Hauptkörper - B1 - Virgin Material]]="","",VLOOKUP(Table1[[#This Row],[Hauptkörper - B1 - Virgin Material]],'DD FD'!AJ:AK,2,FALSE))</f>
        <v/>
      </c>
      <c r="LL153" s="578" t="str">
        <f>IF(Table1[[#This Row],[Hauptkörper - B1 - Virgin Material Anteil (in %)]]="","",Table1[[#This Row],[Hauptkörper - B1 - Virgin Material Anteil (in %)]])</f>
        <v/>
      </c>
      <c r="LM153" s="577" t="str">
        <f>IF(Table1[[#This Row],[Hauptkörper - B1 - Recyceltes Material]]="","",VLOOKUP(Table1[[#This Row],[Hauptkörper - B1 - Recyceltes Material]],'DD FD'!AL:AM,2,FALSE))</f>
        <v/>
      </c>
      <c r="LN153" s="578" t="str">
        <f>IF(Table1[[#This Row],[Hauptkörper - B1 - Recyceltes Material Anteil (in %)]]="","",Table1[[#This Row],[Hauptkörper - B1 - Recyceltes Material Anteil (in %)]])</f>
        <v/>
      </c>
      <c r="LO153" s="579" t="str">
        <f>IF(Table1[[#This Row],[Hauptkörper - B1 - Beschichtung]]="","",VLOOKUP(Table1[[#This Row],[Hauptkörper - B1 - Beschichtung]],'DD FD'!AE:AF,2,FALSE))</f>
        <v/>
      </c>
      <c r="LP153" s="580" t="str">
        <f>IF(Table1[[#This Row],[Hauptkörper - B1 - Beschichtung Anteil (in %)]]="","",Table1[[#This Row],[Hauptkörper - B1 - Beschichtung Anteil (in %)]])</f>
        <v/>
      </c>
      <c r="LQ153" s="576" t="str">
        <f>IF(Table1[[#This Row],[Hauptkörper - B2 - Art]]="","",VLOOKUP(Table1[[#This Row],[Hauptkörper - B2 - Art]],'DD FD'!B:C,2,FALSE))</f>
        <v/>
      </c>
      <c r="LR153" s="577" t="str">
        <f>IF(Table1[[#This Row],[Hauptkörper - B2 - Fraktion]]="","",VLOOKUP(Table1[[#This Row],[Hauptkörper - B2 - Fraktion]],'DD FD'!H:J,3,FALSE))</f>
        <v/>
      </c>
      <c r="LS153" s="574" t="str">
        <f>IF(Table1[[#This Row],[Hauptkörper - B2 - Gewicht
(in G)]]="","",Table1[[#This Row],[Hauptkörper - B2 - Gewicht
(in G)]])</f>
        <v/>
      </c>
      <c r="LT153" s="574" t="str">
        <f>IF(Table1[[#This Row],[Hauptkörper - B2 - Lizenzierungs-pflichtig? (X=Ja)]]="","",Table1[[#This Row],[Hauptkörper - B2 - Lizenzierungs-pflichtig? (X=Ja)]])</f>
        <v/>
      </c>
      <c r="LU153" s="577" t="str">
        <f>IF(Table1[[#This Row],[Hauptkörper - B2 - Virgin Material]]="","",VLOOKUP(Table1[[#This Row],[Hauptkörper - B2 - Virgin Material]],'DD FD'!AJ:AK,2,FALSE))</f>
        <v/>
      </c>
      <c r="LV153" s="578" t="str">
        <f>IF(Table1[[#This Row],[Hauptkörper - B2 - Virgin Material Anteil (in %)]]="","",Table1[[#This Row],[Hauptkörper - B2 - Virgin Material Anteil (in %)]])</f>
        <v/>
      </c>
      <c r="LW153" s="577" t="str">
        <f>IF(Table1[[#This Row],[Hauptkörper - B2 - Recyceltes Material]]="","",VLOOKUP(Table1[[#This Row],[Hauptkörper - B2 - Recyceltes Material]],'DD FD'!AL:AM,2,FALSE))</f>
        <v/>
      </c>
      <c r="LX153" s="578" t="str">
        <f>IF(Table1[[#This Row],[Hauptkörper - B2 - Recyceltes Material Anteil (in %)]]="","",Table1[[#This Row],[Hauptkörper - B2 - Recyceltes Material Anteil (in %)]])</f>
        <v/>
      </c>
      <c r="LY153" s="577" t="str">
        <f>IF(Table1[[#This Row],[Hauptkörper - B2 - Beschichtung]]="","",VLOOKUP(Table1[[#This Row],[Hauptkörper - B2 - Beschichtung]],'DD FD'!AE:AF,2,FALSE))</f>
        <v/>
      </c>
      <c r="LZ153" s="580" t="str">
        <f>IF(Table1[[#This Row],[Hauptkörper - B2 - Beschichtung Anteil (in %)]]="","",Table1[[#This Row],[Hauptkörper - B2 - Beschichtung Anteil (in %)]])</f>
        <v/>
      </c>
      <c r="MA153" s="576" t="str">
        <f>IF(Table1[[#This Row],[Hauptkörper - B3 - Art]]="","",VLOOKUP(Table1[[#This Row],[Hauptkörper - B3 - Art]],'DD FD'!B:C,2,FALSE))</f>
        <v/>
      </c>
      <c r="MB153" s="577" t="str">
        <f>IF(Table1[[#This Row],[Hauptkörper - B3 - Fraktion]]="","",VLOOKUP(Table1[[#This Row],[Hauptkörper - B3 - Fraktion]],'DD FD'!H:J,3,FALSE))</f>
        <v/>
      </c>
      <c r="MC153" s="574" t="str">
        <f>IF(Table1[[#This Row],[Hauptkörper - B3 - Gewicht
(in G)]]="","",Table1[[#This Row],[Hauptkörper - B3 - Gewicht
(in G)]])</f>
        <v/>
      </c>
      <c r="MD153" s="574" t="str">
        <f>IF(Table1[[#This Row],[Hauptkörper - B3 - Lizenzierungs-pflichtig? (X=Ja)]]="","",Table1[[#This Row],[Hauptkörper - B3 - Lizenzierungs-pflichtig? (X=Ja)]])</f>
        <v/>
      </c>
      <c r="ME153" s="577" t="str">
        <f>IF(Table1[[#This Row],[Hauptkörper - B3 - Virgin Material]]="","",VLOOKUP(Table1[[#This Row],[Hauptkörper - B3 - Virgin Material]],'DD FD'!AJ:AK,2,FALSE))</f>
        <v/>
      </c>
      <c r="MF153" s="578" t="str">
        <f>IF(Table1[[#This Row],[Hauptkörper - B3 - Virgin Material Anteil (in %)]]="","",Table1[[#This Row],[Hauptkörper - B3 - Virgin Material Anteil (in %)]])</f>
        <v/>
      </c>
      <c r="MG153" s="577" t="str">
        <f>IF(Table1[[#This Row],[Hauptkörper - B3 - Recyceltes Material]]="","",VLOOKUP(Table1[[#This Row],[Hauptkörper - B3 - Recyceltes Material]],'DD FD'!AL:AM,2,FALSE))</f>
        <v/>
      </c>
      <c r="MH153" s="578" t="str">
        <f>IF(Table1[[#This Row],[Hauptkörper - B3 - Recyceltes Material Anteil (in %)]]="","",Table1[[#This Row],[Hauptkörper - B3 - Recyceltes Material Anteil (in %)]])</f>
        <v/>
      </c>
      <c r="MI153" s="577" t="str">
        <f>IF(Table1[[#This Row],[Hauptkörper - B3 - Beschichtung]]="","",VLOOKUP(Table1[[#This Row],[Hauptkörper - B3 - Beschichtung]],'DD FD'!AE:AF,2,FALSE))</f>
        <v/>
      </c>
      <c r="MJ153" s="580" t="str">
        <f>IF(Table1[[#This Row],[Hauptkörper - B3 - Beschichtung Anteil (in %)]]="","",Table1[[#This Row],[Hauptkörper - B3 - Beschichtung Anteil (in %)]])</f>
        <v/>
      </c>
      <c r="MK153" s="576" t="str">
        <f>IF(Table1[[#This Row],[Verschluss - B1 - Art]]="","",VLOOKUP(Table1[[#This Row],[Verschluss - B1 - Art]],'DD FD'!D:E,2,FALSE))</f>
        <v/>
      </c>
      <c r="ML153" s="577" t="str">
        <f>IF(Table1[[#This Row],[Verschluss - B1 - Fraktion]]="","",VLOOKUP(Table1[[#This Row],[Verschluss - B1 - Fraktion]],'DD FD'!H:J,3,FALSE))</f>
        <v/>
      </c>
      <c r="MM153" s="574" t="str">
        <f>IF(Table1[[#This Row],[Verschluss - B1 - Gewicht (in G)]]="","",Table1[[#This Row],[Verschluss - B1 - Gewicht (in G)]])</f>
        <v/>
      </c>
      <c r="MN153" s="574" t="str">
        <f>IF(Table1[[#This Row],[Verschluss - B1 - Lizenzierungs-pflichtig? (X=Ja)]]="","",Table1[[#This Row],[Verschluss - B1 - Lizenzierungs-pflichtig? (X=Ja)]])</f>
        <v/>
      </c>
      <c r="MO153" s="574" t="str">
        <f>IF(Table1[[#This Row],[Verschluss - B1 - Trennbar vom Hauptkörper? (X=Ja)]]="","",Table1[[#This Row],[Verschluss - B1 - Trennbar vom Hauptkörper? (X=Ja)]])</f>
        <v/>
      </c>
      <c r="MP153" s="577" t="str">
        <f>IF(Table1[[#This Row],[Verschluss - B1 - Virgin Material]]="","",VLOOKUP(Table1[[#This Row],[Verschluss - B1 - Virgin Material]],'DD FD'!AJ:AK,2,FALSE))</f>
        <v/>
      </c>
      <c r="MQ153" s="578" t="str">
        <f>IF(Table1[[#This Row],[Verschluss - B1 - Virgin Material Anteil (in %)]]="","",Table1[[#This Row],[Verschluss - B1 - Virgin Material Anteil (in %)]])</f>
        <v/>
      </c>
      <c r="MR153" s="577" t="str">
        <f>IF(Table1[[#This Row],[Verschluss - B1 - Recyceltes Material]]="","",VLOOKUP(Table1[[#This Row],[Verschluss - B1 - Recyceltes Material]],'DD FD'!AL:AM,2,FALSE))</f>
        <v/>
      </c>
      <c r="MS153" s="578" t="str">
        <f>IF(Table1[[#This Row],[Verschluss - B1 - Recyceltes Material Anteil (in %)]]="","",Table1[[#This Row],[Verschluss - B1 - Recyceltes Material Anteil (in %)]])</f>
        <v/>
      </c>
      <c r="MT153" s="577" t="str">
        <f>IF(Table1[[#This Row],[Verschluss - B1 - Beschichtung]]="","",VLOOKUP(Table1[[#This Row],[Verschluss - B1 - Beschichtung]],'DD FD'!AE:AF,2,FALSE))</f>
        <v/>
      </c>
      <c r="MU153" s="580" t="str">
        <f>IF(Table1[[#This Row],[Verschluss - B1 - Beschichtung Anteil (in %)]]="","",Table1[[#This Row],[Verschluss - B1 - Beschichtung Anteil (in %)]])</f>
        <v/>
      </c>
      <c r="MV153" s="576" t="str">
        <f>IF(Table1[[#This Row],[Verschluss - B2 - Art]]="","",VLOOKUP(Table1[[#This Row],[Verschluss - B2 - Art]],'DD FD'!D:E,2,FALSE))</f>
        <v/>
      </c>
      <c r="MW153" s="577" t="str">
        <f>IF(Table1[[#This Row],[Verschluss - B2 - Fraktion]]="","",VLOOKUP(Table1[[#This Row],[Verschluss - B2 - Fraktion]],'DD FD'!H:J,3,FALSE))</f>
        <v/>
      </c>
      <c r="MX153" s="574" t="str">
        <f>IF(Table1[[#This Row],[Verschluss - B2 - Gewicht (in G)]]="","",Table1[[#This Row],[Verschluss - B2 - Gewicht (in G)]])</f>
        <v/>
      </c>
      <c r="MY153" s="574" t="str">
        <f>IF(Table1[[#This Row],[Verschluss - B2 - Lizenzierungs-pflichtig? (X=Ja)]]="","",Table1[[#This Row],[Verschluss - B2 - Lizenzierungs-pflichtig? (X=Ja)]])</f>
        <v/>
      </c>
      <c r="MZ153" s="574" t="str">
        <f>IF(Table1[[#This Row],[Verschluss - B2 - Trennbar vom Hauptkörper? (X=Ja)]]="","",Table1[[#This Row],[Verschluss - B2 - Trennbar vom Hauptkörper? (X=Ja)]])</f>
        <v/>
      </c>
      <c r="NA153" s="577" t="str">
        <f>IF(Table1[[#This Row],[Verschluss - B2 - Virgin Material]]="","",VLOOKUP(Table1[[#This Row],[Verschluss - B2 - Virgin Material]],'DD FD'!AJ:AK,2,FALSE))</f>
        <v/>
      </c>
      <c r="NB153" s="578" t="str">
        <f>IF(Table1[[#This Row],[Verschluss - B2 - Virgin Material Anteil (in %)]]="","",Table1[[#This Row],[Verschluss - B2 - Virgin Material Anteil (in %)]])</f>
        <v/>
      </c>
      <c r="NC153" s="577" t="str">
        <f>IF(Table1[[#This Row],[Verschluss - B2 - Recyceltes Material]]="","",VLOOKUP(Table1[[#This Row],[Verschluss - B2 - Recyceltes Material]],'DD FD'!AL:AM,2,FALSE))</f>
        <v/>
      </c>
      <c r="ND153" s="578" t="str">
        <f>IF(Table1[[#This Row],[Verschluss - B2 - Recyceltes Material Anteil (in %)]]="","",Table1[[#This Row],[Verschluss - B2 - Recyceltes Material Anteil (in %)]])</f>
        <v/>
      </c>
      <c r="NE153" s="577" t="str">
        <f>IF(Table1[[#This Row],[Verschluss - B2 - Beschichtung]]="","",VLOOKUP(Table1[[#This Row],[Verschluss - B2 - Beschichtung]],'DD FD'!AE:AF,2,FALSE))</f>
        <v/>
      </c>
      <c r="NF153" s="580" t="str">
        <f>IF(Table1[[#This Row],[Verschluss - B2 - Beschichtung Anteil (in %)]]="","",Table1[[#This Row],[Verschluss - B2 - Beschichtung Anteil (in %)]])</f>
        <v/>
      </c>
      <c r="NG153" s="576" t="str">
        <f>IF(Table1[[#This Row],[Verschluss - B3 - Art]]="","",VLOOKUP(Table1[[#This Row],[Verschluss - B3 - Art]],'DD FD'!D:E,2,FALSE))</f>
        <v/>
      </c>
      <c r="NH153" s="577" t="str">
        <f>IF(Table1[[#This Row],[Verschluss - B3 - Fraktion]]="","",VLOOKUP(Table1[[#This Row],[Verschluss - B3 - Fraktion]],'DD FD'!H:J,3,FALSE))</f>
        <v/>
      </c>
      <c r="NI153" s="574" t="str">
        <f>IF(Table1[[#This Row],[Verschluss - B3 - Gewicht (in G)]]="","",Table1[[#This Row],[Verschluss - B3 - Gewicht (in G)]])</f>
        <v/>
      </c>
      <c r="NJ153" s="574" t="str">
        <f>IF(Table1[[#This Row],[Verschluss - B3 - Lizenzierungs-pflichtig? (X=Ja)]]="","",Table1[[#This Row],[Verschluss - B3 - Lizenzierungs-pflichtig? (X=Ja)]])</f>
        <v/>
      </c>
      <c r="NK153" s="574" t="str">
        <f>IF(Table1[[#This Row],[Verschluss - B3 - Trennbar vom Hauptkörper? (X=Ja)]]="","",Table1[[#This Row],[Verschluss - B3 - Trennbar vom Hauptkörper? (X=Ja)]])</f>
        <v/>
      </c>
      <c r="NL153" s="577" t="str">
        <f>IF(Table1[[#This Row],[Verschluss - B3 - Virgin Material]]="","",VLOOKUP(Table1[[#This Row],[Verschluss - B3 - Virgin Material]],'DD FD'!AJ:AK,2,FALSE))</f>
        <v/>
      </c>
      <c r="NM153" s="578" t="str">
        <f>IF(Table1[[#This Row],[Verschluss - B3 - Virgin Material Anteil (in %)]]="","",Table1[[#This Row],[Verschluss - B3 - Virgin Material Anteil (in %)]])</f>
        <v/>
      </c>
      <c r="NN153" s="577" t="str">
        <f>IF(Table1[[#This Row],[Verschluss - B3 - Recyceltes Material]]="","",VLOOKUP(Table1[[#This Row],[Verschluss - B3 - Recyceltes Material]],'DD FD'!AL:AM,2,FALSE))</f>
        <v/>
      </c>
      <c r="NO153" s="578" t="str">
        <f>IF(Table1[[#This Row],[Verschluss - B3 - Recyceltes Material Anteil (in %)]]="","",Table1[[#This Row],[Verschluss - B3 - Recyceltes Material Anteil (in %)]])</f>
        <v/>
      </c>
      <c r="NP153" s="577" t="str">
        <f>IF(Table1[[#This Row],[Verschluss - B3 - Beschichtung]]="","",VLOOKUP(Table1[[#This Row],[Verschluss - B3 - Beschichtung]],'DD FD'!AE:AF,2,FALSE))</f>
        <v/>
      </c>
      <c r="NQ153" s="580" t="str">
        <f>IF(Table1[[#This Row],[Verschluss - B3 - Beschichtung Anteil (in %)]]="","",Table1[[#This Row],[Verschluss - B3 - Beschichtung Anteil (in %)]])</f>
        <v/>
      </c>
      <c r="NR153" s="576" t="str">
        <f>IF(Table1[[#This Row],[Etikett - B1 - Art]]="","",VLOOKUP(Table1[[#This Row],[Etikett - B1 - Art]],'DD FD'!F:G,2,FALSE))</f>
        <v/>
      </c>
      <c r="NS153" s="577" t="str">
        <f>IF(Table1[[#This Row],[Etikett - B1 - Fraktion]]="","",VLOOKUP(Table1[[#This Row],[Etikett - B1 - Fraktion]],'DD FD'!H:J,3,FALSE))</f>
        <v/>
      </c>
      <c r="NT153" s="574" t="str">
        <f>IF(Table1[[#This Row],[Etikett - B1 - Gewicht (in G)]]="","",Table1[[#This Row],[Etikett - B1 - Gewicht (in G)]])</f>
        <v/>
      </c>
      <c r="NU153" s="574" t="str">
        <f>IF(Table1[[#This Row],[Etikett - B1 - Lizenzierungs-pflichtig? (X=Ja)]]="","",Table1[[#This Row],[Etikett - B1 - Lizenzierungs-pflichtig? (X=Ja)]])</f>
        <v/>
      </c>
      <c r="NV153" s="574" t="str">
        <f>IF(Table1[[#This Row],[Etikett - B1 - Trennbar vom Hauptkörper? (X=Ja)]]="","",Table1[[#This Row],[Etikett - B1 - Trennbar vom Hauptkörper? (X=Ja)]])</f>
        <v/>
      </c>
      <c r="NW153" s="577" t="str">
        <f>IF(Table1[[#This Row],[Etikett - B1 - Virgin Material]]="","",VLOOKUP(Table1[[#This Row],[Etikett - B1 - Virgin Material]],'DD FD'!AJ:AK,2,FALSE))</f>
        <v/>
      </c>
      <c r="NX153" s="578" t="str">
        <f>IF(Table1[[#This Row],[Etikett - B1 - Virgin Material Anteil (in %)]]="","",Table1[[#This Row],[Etikett - B1 - Virgin Material Anteil (in %)]])</f>
        <v/>
      </c>
      <c r="NY153" s="577" t="str">
        <f>IF(Table1[[#This Row],[Etikett - B1 - Recyceltes Material]]="","",VLOOKUP(Table1[[#This Row],[Etikett - B1 - Recyceltes Material]],'DD FD'!AL:AM,2,FALSE))</f>
        <v/>
      </c>
      <c r="NZ153" s="578" t="str">
        <f>IF(Table1[[#This Row],[Etikett - B1 - Recyceltes Material Anteil (in %)]]="","",Table1[[#This Row],[Etikett - B1 - Recyceltes Material Anteil (in %)]])</f>
        <v/>
      </c>
      <c r="OA153" s="577" t="str">
        <f>IF(Table1[[#This Row],[Etikett - B1 - Beschichtung]]="","",VLOOKUP(Table1[[#This Row],[Etikett - B1 - Beschichtung]],'DD FD'!AE:AF,2,FALSE))</f>
        <v/>
      </c>
      <c r="OB153" s="580" t="str">
        <f>IF(Table1[[#This Row],[Etikett - B1 - Beschichtung Anteil (in %)]]="","",Table1[[#This Row],[Etikett - B1 - Beschichtung Anteil (in %)]])</f>
        <v/>
      </c>
      <c r="OC153" s="576" t="str">
        <f>IF(Table1[[#This Row],[Etikett - B2 - Art]]="","",VLOOKUP(Table1[[#This Row],[Etikett - B2 - Art]],'DD FD'!F:G,2,FALSE))</f>
        <v/>
      </c>
      <c r="OD153" s="577" t="str">
        <f>IF(Table1[[#This Row],[Etikett - B2 - Fraktion]]="","",VLOOKUP(Table1[[#This Row],[Etikett - B2 - Fraktion]],'DD FD'!H:J,3,FALSE))</f>
        <v/>
      </c>
      <c r="OE153" s="574" t="str">
        <f>IF(Table1[[#This Row],[Etikett - B2 - Gewicht (in G)]]="","",Table1[[#This Row],[Etikett - B2 - Gewicht (in G)]])</f>
        <v/>
      </c>
      <c r="OF153" s="574" t="str">
        <f>IF(Table1[[#This Row],[Etikett - B2 - Lizenzierungs-pflichtig? (X=Ja)]]="","",Table1[[#This Row],[Etikett - B2 - Lizenzierungs-pflichtig? (X=Ja)]])</f>
        <v/>
      </c>
      <c r="OG153" s="574" t="str">
        <f>IF(Table1[[#This Row],[Etikett - B2 - Trennbar vom Hauptkörper? (X=Ja)]]="","",Table1[[#This Row],[Etikett - B2 - Trennbar vom Hauptkörper? (X=Ja)]])</f>
        <v/>
      </c>
      <c r="OH153" s="577" t="str">
        <f>IF(Table1[[#This Row],[Etikett - B2 - Virgin Material]]="","",VLOOKUP(Table1[[#This Row],[Etikett - B2 - Virgin Material]],'DD FD'!AJ:AK,2,FALSE))</f>
        <v/>
      </c>
      <c r="OI153" s="578" t="str">
        <f>IF(Table1[[#This Row],[Etikett - B2 - Virgin Material Anteil (in %)]]="","",Table1[[#This Row],[Etikett - B2 - Virgin Material Anteil (in %)]])</f>
        <v/>
      </c>
      <c r="OJ153" s="577" t="str">
        <f>IF(Table1[[#This Row],[Etikett - B2 - Recyceltes Material]]="","",VLOOKUP(Table1[[#This Row],[Etikett - B2 - Recyceltes Material]],'DD FD'!AL:AM,2,FALSE))</f>
        <v/>
      </c>
      <c r="OK153" s="578" t="str">
        <f>IF(Table1[[#This Row],[Etikett - B2 - Recyceltes Material Anteil (in %)]]="","",Table1[[#This Row],[Etikett - B2 - Recyceltes Material Anteil (in %)]])</f>
        <v/>
      </c>
      <c r="OL153" s="577" t="str">
        <f>IF(Table1[[#This Row],[Etikett - B2 - Beschichtung]]="","",VLOOKUP(Table1[[#This Row],[Etikett - B2 - Beschichtung]],'DD FD'!AE:AF,2,FALSE))</f>
        <v/>
      </c>
      <c r="OM153" s="580" t="str">
        <f>IF(Table1[[#This Row],[Etikett - B2 - Beschichtung Anteil (in %)]]="","",Table1[[#This Row],[Etikett - B2 - Beschichtung Anteil (in %)]])</f>
        <v/>
      </c>
      <c r="ON153" s="576" t="str">
        <f>IF(Table1[[#This Row],[Etikett - B3 - Art]]="","",VLOOKUP(Table1[[#This Row],[Etikett - B3 - Art]],'DD FD'!F:G,2,FALSE))</f>
        <v/>
      </c>
      <c r="OO153" s="577" t="str">
        <f>IF(Table1[[#This Row],[Etikett - B3 - Fraktion]]="","",VLOOKUP(Table1[[#This Row],[Etikett - B3 - Fraktion]],'DD FD'!H:J,3,FALSE))</f>
        <v/>
      </c>
      <c r="OP153" s="574" t="str">
        <f>IF(Table1[[#This Row],[Etikett - B3 - Gewicht (in G)]]="","",Table1[[#This Row],[Etikett - B3 - Gewicht (in G)]])</f>
        <v/>
      </c>
      <c r="OQ153" s="574" t="str">
        <f>IF(Table1[[#This Row],[Etikett - B3 - Lizenzierungs-pflichtig? (X=Ja)]]="","",Table1[[#This Row],[Etikett - B3 - Lizenzierungs-pflichtig? (X=Ja)]])</f>
        <v/>
      </c>
      <c r="OR153" s="574" t="str">
        <f>IF(Table1[[#This Row],[Etikett - B3 - Trennbar vom Hauptkörper? (X=Ja)]]="","",Table1[[#This Row],[Etikett - B3 - Trennbar vom Hauptkörper? (X=Ja)]])</f>
        <v/>
      </c>
      <c r="OS153" s="577" t="str">
        <f>IF(Table1[[#This Row],[Etikett - B3 - Virgin Material]]="","",VLOOKUP(Table1[[#This Row],[Etikett - B3 - Virgin Material]],'DD FD'!AJ:AK,2,FALSE))</f>
        <v/>
      </c>
      <c r="OT153" s="578" t="str">
        <f>IF(Table1[[#This Row],[Etikett - B3 - Virgin Material Anteil (in %)]]="","",Table1[[#This Row],[Etikett - B3 - Virgin Material Anteil (in %)]])</f>
        <v/>
      </c>
      <c r="OU153" s="577" t="str">
        <f>IF(Table1[[#This Row],[Etikett - B3 - Recyceltes Material]]="","",VLOOKUP(Table1[[#This Row],[Etikett - B3 - Recyceltes Material]],'DD FD'!AL:AM,2,FALSE))</f>
        <v/>
      </c>
      <c r="OV153" s="578" t="str">
        <f>IF(Table1[[#This Row],[Etikett - B3 - Recyceltes Material Anteil (in %)]]="","",Table1[[#This Row],[Etikett - B3 - Recyceltes Material Anteil (in %)]])</f>
        <v/>
      </c>
      <c r="OW153" s="577" t="str">
        <f>IF(Table1[[#This Row],[Etikett - B3 - Beschichtung]]="","",VLOOKUP(Table1[[#This Row],[Etikett - B3 - Beschichtung]],'DD FD'!AE:AF,2,FALSE))</f>
        <v/>
      </c>
      <c r="OX153" s="613" t="str">
        <f>IF(Table1[[#This Row],[Etikett - B3 - Beschichtung Anteil (in %)]]="","",Table1[[#This Row],[Etikett - B3 - Beschichtung Anteil (in %)]])</f>
        <v/>
      </c>
      <c r="OY153" s="618">
        <f>ROUNDUP(SUM(
IF(AND(LH153='DD FD'!$J$7,LJ153='DD FD'!$AI$3),LI153,0),
IF(AND(LR153='DD FD'!$J$7,LT153='DD FD'!$AI$3),LS153,0),
IF(AND(MB153='DD FD'!$J$7,MD153='DD FD'!$AI$3),MC153,0),
IF(AND(ML153='DD FD'!$J$7,MN153='DD FD'!$AI$3),MM153,0),
IF(AND(MW153='DD FD'!$J$7,MY153='DD FD'!$AI$3),MX153,0),
IF(AND(NH153='DD FD'!$J$7,NJ153='DD FD'!$AI$3),NI153,0),
IF(AND(NS153='DD FD'!$J$7,NU153='DD FD'!$AI$3),NT153,0),
IF(AND(OD153='DD FD'!$J$7,OF153='DD FD'!$AI$3),OE153,0),
IF(AND(OO153='DD FD'!$J$7,OQ153='DD FD'!$AI$3),OP153,0),
),2)</f>
        <v>0</v>
      </c>
      <c r="OZ153" s="617">
        <f>ROUNDUP(SUM(
IF(AND(LH153='DD FD'!$J$6,LJ153='DD FD'!$AI$3),LI153,0),
IF(AND(LR153='DD FD'!$J$6,LT153='DD FD'!$AI$3),LS153,0),
IF(AND(MB153='DD FD'!$J$6,MD153='DD FD'!$AI$3),MC153,0),
IF(AND(ML153='DD FD'!$J$6,MN153='DD FD'!$AI$3),MM153,0),
IF(AND(MW153='DD FD'!$J$6,MY153='DD FD'!$AI$3),MX153,0),
IF(AND(NH153='DD FD'!$J$6,NJ153='DD FD'!$AI$3),NI153,0),
IF(AND(NS153='DD FD'!$J$6,NU153='DD FD'!$AI$3),NT153,0),
IF(AND(OD153='DD FD'!$J$6,OF153='DD FD'!$AI$3),OE153,0),
IF(AND(OO153='DD FD'!$J$6,OQ153='DD FD'!$AI$3),OP153,0),
),2)</f>
        <v>0</v>
      </c>
      <c r="PA153" s="617">
        <f>ROUNDUP(SUM(
IF(AND(LH153='DD FD'!$J$10,LJ153='DD FD'!$AI$3),LI153,0),
IF(AND(LR153='DD FD'!$J$10,LT153='DD FD'!$AI$3),LS153,0),
IF(AND(MB153='DD FD'!$J$10,MD153='DD FD'!$AI$3),MC153,0),
IF(AND(ML153='DD FD'!$J$10,MN153='DD FD'!$AI$3),MM153,0),
IF(AND(MW153='DD FD'!$J$10,MY153='DD FD'!$AI$3),MX153,0),
IF(AND(NH153='DD FD'!$J$10,NJ153='DD FD'!$AI$3),NI153,0),
IF(AND(NS153='DD FD'!$J$10,NU153='DD FD'!$AI$3),NT153,0),
IF(AND(OD153='DD FD'!$J$10,OF153='DD FD'!$AI$3),OE153,0),
IF(AND(OO153='DD FD'!$J$10,OQ153='DD FD'!$AI$3),OP153,0),
),2)</f>
        <v>0</v>
      </c>
      <c r="PB153" s="617">
        <f>ROUNDUP(SUM(
IF(AND(LH153='DD FD'!$J$8,LJ153='DD FD'!$AI$3),LI153,0),
IF(AND(LR153='DD FD'!$J$8,LT153='DD FD'!$AI$3),LS153,0),
IF(AND(MB153='DD FD'!$J$8,MD153='DD FD'!$AI$3),MC153,0),
IF(AND(ML153='DD FD'!$J$8,MN153='DD FD'!$AI$3),MM153,0),
IF(AND(MW153='DD FD'!$J$8,MY153='DD FD'!$AI$3),MX153,0),
IF(AND(NH153='DD FD'!$J$8,NJ153='DD FD'!$AI$3),NI153,0),
IF(AND(NS153='DD FD'!$J$8,NU153='DD FD'!$AI$3),NT153,0),
IF(AND(OD153='DD FD'!$J$8,OF153='DD FD'!$AI$3),OE153,0),
IF(AND(OO153='DD FD'!$J$8,OQ153='DD FD'!$AI$3),OP153,0),
),2)</f>
        <v>0</v>
      </c>
      <c r="PC153" s="617">
        <f>ROUNDUP(SUM(
IF(AND(LH153='DD FD'!$J$5,LJ153='DD FD'!$AI$3),LI153,0),
IF(AND(LR153='DD FD'!$J$5,LT153='DD FD'!$AI$3),LS153,0),
IF(AND(MB153='DD FD'!$J$5,MD153='DD FD'!$AI$3),MC153,0),
IF(AND(ML153='DD FD'!$J$5,MN153='DD FD'!$AI$3),MM153,0),
IF(AND(MW153='DD FD'!$J$5,MY153='DD FD'!$AI$3),MX153,0),
IF(AND(NH153='DD FD'!$J$5,NJ153='DD FD'!$AI$3),NI153,0),
IF(AND(NS153='DD FD'!$J$5,NU153='DD FD'!$AI$3),NT153,0),
IF(AND(OD153='DD FD'!$J$5,OF153='DD FD'!$AI$3),OE153,0),
IF(AND(OO153='DD FD'!$J$5,OQ153='DD FD'!$AI$3),OP153,0),
),2)</f>
        <v>0</v>
      </c>
      <c r="PD153" s="617">
        <f>ROUNDUP(SUM(
IF(AND(LH153='DD FD'!$J$9,LJ153='DD FD'!$AI$3),LI153,0),
IF(AND(LR153='DD FD'!$J$9,LT153='DD FD'!$AI$3),LS153,0),
IF(AND(MB153='DD FD'!$J$9,MD153='DD FD'!$AI$3),MC153,0),
IF(AND(ML153='DD FD'!$J$9,MN153='DD FD'!$AI$3),MM153,0),
IF(AND(MW153='DD FD'!$J$9,MY153='DD FD'!$AI$3),MX153,0),
IF(AND(NH153='DD FD'!$J$9,NJ153='DD FD'!$AI$3),NI153,0),
IF(AND(NS153='DD FD'!$J$9,NU153='DD FD'!$AI$3),NT153,0),
IF(AND(OD153='DD FD'!$J$9,OF153='DD FD'!$AI$3),OE153,0),
IF(AND(OO153='DD FD'!$J$9,OQ153='DD FD'!$AI$3),OP153,0),
),2)</f>
        <v>0</v>
      </c>
      <c r="PE153" s="617">
        <f>ROUNDUP(SUM(
IF(AND(LH153='DD FD'!$J$4,LJ153='DD FD'!$AI$3),LI153,0),
IF(AND(LR153='DD FD'!$J$4,LT153='DD FD'!$AI$3),LS153,0),
IF(AND(MB153='DD FD'!$J$4,MD153='DD FD'!$AI$3),MC153,0),
IF(AND(ML153='DD FD'!$J$4,MN153='DD FD'!$AI$3),MM153,0),
IF(AND(MW153='DD FD'!$J$4,MY153='DD FD'!$AI$3),MX153,0),
IF(AND(NH153='DD FD'!$J$4,NJ153='DD FD'!$AI$3),NI153,0),
IF(AND(NS153='DD FD'!$J$4,NU153='DD FD'!$AI$3),NT153,0),
IF(AND(OD153='DD FD'!$J$4,OF153='DD FD'!$AI$3),OE153,0),
IF(AND(OO153='DD FD'!$J$4,OQ153='DD FD'!$AI$3),OP153,0),
),2)</f>
        <v>0</v>
      </c>
      <c r="PF153" s="619">
        <f>ROUNDUP(SUM(
IF(AND(LH153='DD FD'!$J$11,LJ153='DD FD'!$AI$3),LI153,0),
IF(AND(LR153='DD FD'!$J$11,LT153='DD FD'!$AI$3),LS153,0),
IF(AND(MB153='DD FD'!$J$11,MD153='DD FD'!$AI$3),MC153,0),
IF(AND(ML153='DD FD'!$J$11,MN153='DD FD'!$AI$3),MM153,0),
IF(AND(MW153='DD FD'!$J$11,MY153='DD FD'!$AI$3),MX153,0),
IF(AND(NH153='DD FD'!$J$11,NJ153='DD FD'!$AI$3),NI153,0),
IF(AND(NS153='DD FD'!$J$11,NU153='DD FD'!$AI$3),NT153,0),
IF(AND(OD153='DD FD'!$J$11,OF153='DD FD'!$AI$3),OE153,0),
IF(AND(OO153='DD FD'!$J$11,OQ153='DD FD'!$AI$3),OP153,0),
),2)</f>
        <v>0</v>
      </c>
    </row>
    <row r="154" spans="1:422">
      <c r="A154" s="806"/>
      <c r="B154" s="934"/>
      <c r="C154" s="247"/>
      <c r="D154" s="842"/>
      <c r="E154" s="247"/>
      <c r="F154" s="158"/>
      <c r="G154" s="710"/>
      <c r="H154" s="712"/>
      <c r="I154" s="936"/>
      <c r="J154" s="803"/>
      <c r="K154" s="150"/>
      <c r="L154" s="146" t="str">
        <f t="shared" si="54"/>
        <v/>
      </c>
      <c r="M154" s="501" t="str">
        <f t="shared" si="71"/>
        <v/>
      </c>
      <c r="N154" s="504"/>
      <c r="O154" s="113" t="str">
        <f t="shared" si="72"/>
        <v/>
      </c>
      <c r="P154" s="114" t="str">
        <f t="shared" si="55"/>
        <v/>
      </c>
      <c r="Q154" s="152"/>
      <c r="R154" s="152"/>
      <c r="S154" s="115" t="str">
        <f t="shared" si="73"/>
        <v/>
      </c>
      <c r="T154" s="159"/>
      <c r="U154" s="159"/>
      <c r="V154" s="157"/>
      <c r="W154" s="157"/>
      <c r="X154" s="157"/>
      <c r="Y154" s="772"/>
      <c r="Z154" s="158"/>
      <c r="AA154" s="144"/>
      <c r="AB154" s="112"/>
      <c r="AC154" s="153"/>
      <c r="AD154" s="153"/>
      <c r="AE154" s="153"/>
      <c r="AF154" s="153"/>
      <c r="AG154" s="153"/>
      <c r="AH154" s="153"/>
      <c r="AI154" s="152"/>
      <c r="AJ154" s="158"/>
      <c r="AK154" s="158"/>
      <c r="AL154" s="158"/>
      <c r="AM154" s="116" t="str">
        <f t="shared" si="74"/>
        <v/>
      </c>
      <c r="AN154" s="116" t="str">
        <f t="shared" si="75"/>
        <v/>
      </c>
      <c r="AO154" s="324"/>
      <c r="AP154" s="503"/>
      <c r="AQ154" s="487" t="str">
        <f t="shared" si="76"/>
        <v/>
      </c>
      <c r="AR154" s="113" t="str">
        <f t="shared" si="56"/>
        <v/>
      </c>
      <c r="AS154" s="113" t="str">
        <f t="shared" si="57"/>
        <v/>
      </c>
      <c r="AT154" s="113" t="str">
        <f t="shared" si="58"/>
        <v/>
      </c>
      <c r="AU154" s="113" t="str">
        <f t="shared" si="59"/>
        <v/>
      </c>
      <c r="AV154" s="159"/>
      <c r="AW154" s="157"/>
      <c r="AX154" s="157"/>
      <c r="AY154" s="157"/>
      <c r="AZ154" s="157"/>
      <c r="BA154" s="116" t="str">
        <f t="shared" si="60"/>
        <v/>
      </c>
      <c r="BB154" s="316"/>
      <c r="BC154" s="116" t="str">
        <f t="shared" si="61"/>
        <v/>
      </c>
      <c r="BD154" s="133" t="str">
        <f t="shared" si="62"/>
        <v/>
      </c>
      <c r="BE154" s="157"/>
      <c r="BF154" s="1180"/>
      <c r="BG154" s="1180"/>
      <c r="BH154" s="158"/>
      <c r="BI154" s="490"/>
      <c r="BJ154" s="514" t="str">
        <f t="shared" si="77"/>
        <v/>
      </c>
      <c r="BK154" s="789"/>
      <c r="BL154" s="116" t="str">
        <f t="shared" si="78"/>
        <v/>
      </c>
      <c r="BM154" s="144"/>
      <c r="BN154" s="144"/>
      <c r="BO154" s="144"/>
      <c r="BP154" s="790"/>
      <c r="BQ154" s="790"/>
      <c r="BR154" s="790"/>
      <c r="BS154" s="116" t="str">
        <f t="shared" si="63"/>
        <v/>
      </c>
      <c r="BT154" s="790"/>
      <c r="BU154" s="808" t="str">
        <f t="shared" si="64"/>
        <v/>
      </c>
      <c r="BV154" s="791"/>
      <c r="BW154" s="144"/>
      <c r="BX154" s="20"/>
      <c r="BY154" s="20"/>
      <c r="BZ154" s="20"/>
      <c r="CA154" s="792"/>
      <c r="CB154" s="1201"/>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144"/>
      <c r="DF154" s="144"/>
      <c r="DG154" s="144"/>
      <c r="DH154" s="144"/>
      <c r="DI154" s="144"/>
      <c r="DJ154" s="144"/>
      <c r="DK154" s="144"/>
      <c r="DL154" s="144"/>
      <c r="DM154" s="144"/>
      <c r="DN154" s="144"/>
      <c r="DO154" s="144"/>
      <c r="DP154" s="144"/>
      <c r="DQ154" s="144"/>
      <c r="DR154" s="144"/>
      <c r="DS154" s="144"/>
      <c r="DT154" s="144"/>
      <c r="DU154" s="144"/>
      <c r="DV154" s="144"/>
      <c r="DW154" s="144"/>
      <c r="DX154" s="144"/>
      <c r="DY154" s="144"/>
      <c r="DZ154" s="144"/>
      <c r="EA154" s="144"/>
      <c r="EB154" s="144"/>
      <c r="EC154" s="144"/>
      <c r="ED154" s="782" t="str">
        <f t="shared" si="79"/>
        <v/>
      </c>
      <c r="EE154" s="519"/>
      <c r="EF154" s="793"/>
      <c r="EG154" s="519"/>
      <c r="EH154" s="794"/>
      <c r="EI154" s="790"/>
      <c r="EJ154" s="794"/>
      <c r="EK154" s="794"/>
      <c r="EL154" s="790"/>
      <c r="EM154" s="790"/>
      <c r="EN154" s="790"/>
      <c r="EO154" s="112" t="str">
        <f t="shared" si="65"/>
        <v/>
      </c>
      <c r="EP154" s="790"/>
      <c r="EQ154" s="488" t="str">
        <f t="shared" si="66"/>
        <v/>
      </c>
      <c r="ER154" s="1100"/>
      <c r="ES154" s="1099" t="str">
        <f t="shared" si="80"/>
        <v/>
      </c>
      <c r="ET154" s="525"/>
      <c r="EU154" s="148"/>
      <c r="EV154" s="148"/>
      <c r="EW154" s="148"/>
      <c r="EX154" s="148"/>
      <c r="EY154" s="148"/>
      <c r="EZ154" s="148"/>
      <c r="FA154" s="148"/>
      <c r="FB154" s="148"/>
      <c r="FC154" s="148"/>
      <c r="FD154" s="148"/>
      <c r="FE154" s="148"/>
      <c r="FF154" s="148"/>
      <c r="FG154" s="148"/>
      <c r="FH154" s="148"/>
      <c r="FI154" s="528"/>
      <c r="FJ154" s="513" t="str">
        <f t="shared" si="67"/>
        <v/>
      </c>
      <c r="FK154" s="158"/>
      <c r="FL154" s="850"/>
      <c r="FM154" s="850"/>
      <c r="FN154" s="850"/>
      <c r="FO154" s="850"/>
      <c r="FP154" s="850"/>
      <c r="FQ154" s="850"/>
      <c r="FR154" s="157"/>
      <c r="FS154" s="143"/>
      <c r="FT154" s="143"/>
      <c r="FU154" s="847" t="str">
        <f t="shared" si="68"/>
        <v/>
      </c>
      <c r="FV154" s="555"/>
      <c r="FW154" s="523" t="str">
        <f>IF(Table1[[#This Row],[Nonfood Inhaltstoffe - Komponente]]="","",VLOOKUP(Table1[[#This Row],[Nonfood Inhaltstoffe - Komponente]],'Dropdown Auswahl'!BJ:BK,2,FALSE))</f>
        <v/>
      </c>
      <c r="FX154" s="1013"/>
      <c r="FY154" s="1011" t="str">
        <f t="shared" si="69"/>
        <v/>
      </c>
      <c r="FZ154" s="152"/>
      <c r="GA154" s="152"/>
      <c r="GB154" s="152"/>
      <c r="GC154" s="529" t="str">
        <f t="shared" si="70"/>
        <v/>
      </c>
      <c r="GG154" s="21"/>
      <c r="GH154" s="21"/>
      <c r="GI154" s="1019"/>
      <c r="GJ154" s="1016" t="str">
        <f>IF(Table1[[#This Row],[Global Trade Item Number (GTIN)]]="","",Table1[[#This Row],[Global Trade Item Number (GTIN)]])</f>
        <v/>
      </c>
      <c r="GK154" s="555" t="str">
        <f>IF(Table1[[#This Row],[WAWI-Nr./ Kreditoren-Nummer
(ASDV)]]&lt;&gt;"",Table1[[#This Row],[WAWI-Nr./ Kreditoren-Nummer
(ASDV)]],"")</f>
        <v/>
      </c>
      <c r="GL154" s="165"/>
      <c r="GM154" s="165"/>
      <c r="GN154" s="165"/>
      <c r="GO154" s="485"/>
      <c r="GP154" s="534"/>
      <c r="GQ154" s="533"/>
      <c r="GR154" s="486"/>
      <c r="GS154" s="486"/>
      <c r="GT154" s="486"/>
      <c r="GU154" s="486"/>
      <c r="GV154" s="486"/>
      <c r="GW154" s="542"/>
      <c r="GX154" s="538"/>
      <c r="GY154" s="144"/>
      <c r="GZ154" s="480"/>
      <c r="HA154" s="158"/>
      <c r="HB154" s="480"/>
      <c r="HC154" s="480"/>
      <c r="HD154" s="480"/>
      <c r="HE154" s="480"/>
      <c r="HF154" s="480"/>
      <c r="HG154" s="480"/>
      <c r="HH154" s="538"/>
      <c r="HI154" s="480"/>
      <c r="HJ154" s="480"/>
      <c r="HK154" s="480"/>
      <c r="HL154" s="480"/>
      <c r="HM154" s="480"/>
      <c r="HN154" s="480"/>
      <c r="HO154" s="480"/>
      <c r="HP154" s="480"/>
      <c r="HQ154" s="480"/>
      <c r="HR154" s="538"/>
      <c r="HS154" s="480"/>
      <c r="HT154" s="480"/>
      <c r="HU154" s="480"/>
      <c r="HV154" s="480"/>
      <c r="HW154" s="480"/>
      <c r="HX154" s="480"/>
      <c r="HY154" s="480"/>
      <c r="HZ154" s="480"/>
      <c r="IA154" s="480"/>
      <c r="IB154" s="538"/>
      <c r="IC154" s="480"/>
      <c r="ID154" s="480"/>
      <c r="IE154" s="480"/>
      <c r="IF154" s="480"/>
      <c r="IG154" s="480"/>
      <c r="IH154" s="480"/>
      <c r="II154" s="480"/>
      <c r="IJ154" s="480"/>
      <c r="IK154" s="480"/>
      <c r="IL154" s="480"/>
      <c r="IM154" s="538"/>
      <c r="IN154" s="480"/>
      <c r="IO154" s="480"/>
      <c r="IP154" s="480"/>
      <c r="IQ154" s="480"/>
      <c r="IR154" s="480"/>
      <c r="IS154" s="480"/>
      <c r="IT154" s="480"/>
      <c r="IU154" s="480"/>
      <c r="IV154" s="480"/>
      <c r="IW154" s="480"/>
      <c r="IX154" s="538"/>
      <c r="IY154" s="480"/>
      <c r="IZ154" s="480"/>
      <c r="JA154" s="480"/>
      <c r="JB154" s="480"/>
      <c r="JC154" s="480"/>
      <c r="JD154" s="480"/>
      <c r="JE154" s="480"/>
      <c r="JF154" s="480"/>
      <c r="JG154" s="480"/>
      <c r="JH154" s="480"/>
      <c r="JI154" s="538"/>
      <c r="JJ154" s="480"/>
      <c r="JK154" s="480"/>
      <c r="JL154" s="480"/>
      <c r="JM154" s="480"/>
      <c r="JN154" s="480"/>
      <c r="JO154" s="480"/>
      <c r="JP154" s="480"/>
      <c r="JQ154" s="480"/>
      <c r="JR154" s="480"/>
      <c r="JS154" s="590"/>
      <c r="JT154" s="538"/>
      <c r="JU154" s="480"/>
      <c r="JV154" s="480"/>
      <c r="JW154" s="480"/>
      <c r="JX154" s="480"/>
      <c r="JY154" s="480"/>
      <c r="JZ154" s="480"/>
      <c r="KA154" s="480"/>
      <c r="KB154" s="480"/>
      <c r="KC154" s="480"/>
      <c r="KD154" s="480"/>
      <c r="KE154" s="538"/>
      <c r="KF154" s="480"/>
      <c r="KG154" s="480"/>
      <c r="KH154" s="480"/>
      <c r="KI154" s="480"/>
      <c r="KJ154" s="480"/>
      <c r="KK154" s="480"/>
      <c r="KL154" s="480"/>
      <c r="KM154" s="480"/>
      <c r="KN154" s="480"/>
      <c r="KO154" s="480"/>
      <c r="KR154" s="568" t="str">
        <f>IF(Table1[[#This Row],[GTIN]]&lt;&gt;"",Table1[[#This Row],[GTIN]],"")</f>
        <v/>
      </c>
      <c r="KS154" s="569" t="str">
        <f>Table1[[#This Row],[Kreditor]]</f>
        <v/>
      </c>
      <c r="KT154" s="570" t="str">
        <f>IF(Table1[[#This Row],[Gültig ab (Datum)]]&lt;&gt;"",Table1[[#This Row],[Gültig ab (Datum)]],"")</f>
        <v/>
      </c>
      <c r="KU154" s="570"/>
      <c r="KV154" s="583" t="str">
        <f>IF(Table1[[#This Row],[Artikel verpackt? 
(X=Ja)]]="","",Table1[[#This Row],[Artikel verpackt? 
(X=Ja)]])</f>
        <v/>
      </c>
      <c r="KW154" s="571" t="str">
        <f>IF(Table1[[#This Row],[Verpackung recyclingfähig?
(X=Ja)]]="","",Table1[[#This Row],[Verpackung recyclingfähig?
(X=Ja)]])</f>
        <v/>
      </c>
      <c r="KX154" s="572"/>
      <c r="KY154" s="573"/>
      <c r="KZ154" s="574"/>
      <c r="LA154" s="574"/>
      <c r="LB154" s="574"/>
      <c r="LC154" s="574"/>
      <c r="LD154" s="574"/>
      <c r="LE154" s="574"/>
      <c r="LF154" s="575"/>
      <c r="LG154" s="576" t="str">
        <f>IF(Table1[[#This Row],[Hauptkörper - B1 - Art]]="","",VLOOKUP(Table1[[#This Row],[Hauptkörper - B1 - Art]],'DD FD'!B:C,2,FALSE))</f>
        <v/>
      </c>
      <c r="LH154" s="577" t="str">
        <f>IF(Table1[[#This Row],[Hauptkörper - B1 - Fraktion]]="","",VLOOKUP(Table1[[#This Row],[Hauptkörper - B1 - Fraktion]],'DD FD'!H:J,3,FALSE))</f>
        <v/>
      </c>
      <c r="LI154" s="574" t="str">
        <f>IF(Table1[[#This Row],[Hauptkörper - B1 - Gewicht
(in G)]]="","",Table1[[#This Row],[Hauptkörper - B1 - Gewicht
(in G)]])</f>
        <v/>
      </c>
      <c r="LJ154" s="574" t="str">
        <f>IF(Table1[[#This Row],[Hauptkörper - B1 - Lizenzierungs-pflichtig? (X=Ja)]]="","",Table1[[#This Row],[Hauptkörper - B1 - Lizenzierungs-pflichtig? (X=Ja)]])</f>
        <v/>
      </c>
      <c r="LK154" s="577" t="str">
        <f>IF(Table1[[#This Row],[Hauptkörper - B1 - Virgin Material]]="","",VLOOKUP(Table1[[#This Row],[Hauptkörper - B1 - Virgin Material]],'DD FD'!AJ:AK,2,FALSE))</f>
        <v/>
      </c>
      <c r="LL154" s="578" t="str">
        <f>IF(Table1[[#This Row],[Hauptkörper - B1 - Virgin Material Anteil (in %)]]="","",Table1[[#This Row],[Hauptkörper - B1 - Virgin Material Anteil (in %)]])</f>
        <v/>
      </c>
      <c r="LM154" s="577" t="str">
        <f>IF(Table1[[#This Row],[Hauptkörper - B1 - Recyceltes Material]]="","",VLOOKUP(Table1[[#This Row],[Hauptkörper - B1 - Recyceltes Material]],'DD FD'!AL:AM,2,FALSE))</f>
        <v/>
      </c>
      <c r="LN154" s="578" t="str">
        <f>IF(Table1[[#This Row],[Hauptkörper - B1 - Recyceltes Material Anteil (in %)]]="","",Table1[[#This Row],[Hauptkörper - B1 - Recyceltes Material Anteil (in %)]])</f>
        <v/>
      </c>
      <c r="LO154" s="579" t="str">
        <f>IF(Table1[[#This Row],[Hauptkörper - B1 - Beschichtung]]="","",VLOOKUP(Table1[[#This Row],[Hauptkörper - B1 - Beschichtung]],'DD FD'!AE:AF,2,FALSE))</f>
        <v/>
      </c>
      <c r="LP154" s="580" t="str">
        <f>IF(Table1[[#This Row],[Hauptkörper - B1 - Beschichtung Anteil (in %)]]="","",Table1[[#This Row],[Hauptkörper - B1 - Beschichtung Anteil (in %)]])</f>
        <v/>
      </c>
      <c r="LQ154" s="576" t="str">
        <f>IF(Table1[[#This Row],[Hauptkörper - B2 - Art]]="","",VLOOKUP(Table1[[#This Row],[Hauptkörper - B2 - Art]],'DD FD'!B:C,2,FALSE))</f>
        <v/>
      </c>
      <c r="LR154" s="577" t="str">
        <f>IF(Table1[[#This Row],[Hauptkörper - B2 - Fraktion]]="","",VLOOKUP(Table1[[#This Row],[Hauptkörper - B2 - Fraktion]],'DD FD'!H:J,3,FALSE))</f>
        <v/>
      </c>
      <c r="LS154" s="574" t="str">
        <f>IF(Table1[[#This Row],[Hauptkörper - B2 - Gewicht
(in G)]]="","",Table1[[#This Row],[Hauptkörper - B2 - Gewicht
(in G)]])</f>
        <v/>
      </c>
      <c r="LT154" s="574" t="str">
        <f>IF(Table1[[#This Row],[Hauptkörper - B2 - Lizenzierungs-pflichtig? (X=Ja)]]="","",Table1[[#This Row],[Hauptkörper - B2 - Lizenzierungs-pflichtig? (X=Ja)]])</f>
        <v/>
      </c>
      <c r="LU154" s="577" t="str">
        <f>IF(Table1[[#This Row],[Hauptkörper - B2 - Virgin Material]]="","",VLOOKUP(Table1[[#This Row],[Hauptkörper - B2 - Virgin Material]],'DD FD'!AJ:AK,2,FALSE))</f>
        <v/>
      </c>
      <c r="LV154" s="578" t="str">
        <f>IF(Table1[[#This Row],[Hauptkörper - B2 - Virgin Material Anteil (in %)]]="","",Table1[[#This Row],[Hauptkörper - B2 - Virgin Material Anteil (in %)]])</f>
        <v/>
      </c>
      <c r="LW154" s="577" t="str">
        <f>IF(Table1[[#This Row],[Hauptkörper - B2 - Recyceltes Material]]="","",VLOOKUP(Table1[[#This Row],[Hauptkörper - B2 - Recyceltes Material]],'DD FD'!AL:AM,2,FALSE))</f>
        <v/>
      </c>
      <c r="LX154" s="578" t="str">
        <f>IF(Table1[[#This Row],[Hauptkörper - B2 - Recyceltes Material Anteil (in %)]]="","",Table1[[#This Row],[Hauptkörper - B2 - Recyceltes Material Anteil (in %)]])</f>
        <v/>
      </c>
      <c r="LY154" s="577" t="str">
        <f>IF(Table1[[#This Row],[Hauptkörper - B2 - Beschichtung]]="","",VLOOKUP(Table1[[#This Row],[Hauptkörper - B2 - Beschichtung]],'DD FD'!AE:AF,2,FALSE))</f>
        <v/>
      </c>
      <c r="LZ154" s="580" t="str">
        <f>IF(Table1[[#This Row],[Hauptkörper - B2 - Beschichtung Anteil (in %)]]="","",Table1[[#This Row],[Hauptkörper - B2 - Beschichtung Anteil (in %)]])</f>
        <v/>
      </c>
      <c r="MA154" s="576" t="str">
        <f>IF(Table1[[#This Row],[Hauptkörper - B3 - Art]]="","",VLOOKUP(Table1[[#This Row],[Hauptkörper - B3 - Art]],'DD FD'!B:C,2,FALSE))</f>
        <v/>
      </c>
      <c r="MB154" s="577" t="str">
        <f>IF(Table1[[#This Row],[Hauptkörper - B3 - Fraktion]]="","",VLOOKUP(Table1[[#This Row],[Hauptkörper - B3 - Fraktion]],'DD FD'!H:J,3,FALSE))</f>
        <v/>
      </c>
      <c r="MC154" s="574" t="str">
        <f>IF(Table1[[#This Row],[Hauptkörper - B3 - Gewicht
(in G)]]="","",Table1[[#This Row],[Hauptkörper - B3 - Gewicht
(in G)]])</f>
        <v/>
      </c>
      <c r="MD154" s="574" t="str">
        <f>IF(Table1[[#This Row],[Hauptkörper - B3 - Lizenzierungs-pflichtig? (X=Ja)]]="","",Table1[[#This Row],[Hauptkörper - B3 - Lizenzierungs-pflichtig? (X=Ja)]])</f>
        <v/>
      </c>
      <c r="ME154" s="577" t="str">
        <f>IF(Table1[[#This Row],[Hauptkörper - B3 - Virgin Material]]="","",VLOOKUP(Table1[[#This Row],[Hauptkörper - B3 - Virgin Material]],'DD FD'!AJ:AK,2,FALSE))</f>
        <v/>
      </c>
      <c r="MF154" s="578" t="str">
        <f>IF(Table1[[#This Row],[Hauptkörper - B3 - Virgin Material Anteil (in %)]]="","",Table1[[#This Row],[Hauptkörper - B3 - Virgin Material Anteil (in %)]])</f>
        <v/>
      </c>
      <c r="MG154" s="577" t="str">
        <f>IF(Table1[[#This Row],[Hauptkörper - B3 - Recyceltes Material]]="","",VLOOKUP(Table1[[#This Row],[Hauptkörper - B3 - Recyceltes Material]],'DD FD'!AL:AM,2,FALSE))</f>
        <v/>
      </c>
      <c r="MH154" s="578" t="str">
        <f>IF(Table1[[#This Row],[Hauptkörper - B3 - Recyceltes Material Anteil (in %)]]="","",Table1[[#This Row],[Hauptkörper - B3 - Recyceltes Material Anteil (in %)]])</f>
        <v/>
      </c>
      <c r="MI154" s="577" t="str">
        <f>IF(Table1[[#This Row],[Hauptkörper - B3 - Beschichtung]]="","",VLOOKUP(Table1[[#This Row],[Hauptkörper - B3 - Beschichtung]],'DD FD'!AE:AF,2,FALSE))</f>
        <v/>
      </c>
      <c r="MJ154" s="580" t="str">
        <f>IF(Table1[[#This Row],[Hauptkörper - B3 - Beschichtung Anteil (in %)]]="","",Table1[[#This Row],[Hauptkörper - B3 - Beschichtung Anteil (in %)]])</f>
        <v/>
      </c>
      <c r="MK154" s="576" t="str">
        <f>IF(Table1[[#This Row],[Verschluss - B1 - Art]]="","",VLOOKUP(Table1[[#This Row],[Verschluss - B1 - Art]],'DD FD'!D:E,2,FALSE))</f>
        <v/>
      </c>
      <c r="ML154" s="577" t="str">
        <f>IF(Table1[[#This Row],[Verschluss - B1 - Fraktion]]="","",VLOOKUP(Table1[[#This Row],[Verschluss - B1 - Fraktion]],'DD FD'!H:J,3,FALSE))</f>
        <v/>
      </c>
      <c r="MM154" s="574" t="str">
        <f>IF(Table1[[#This Row],[Verschluss - B1 - Gewicht (in G)]]="","",Table1[[#This Row],[Verschluss - B1 - Gewicht (in G)]])</f>
        <v/>
      </c>
      <c r="MN154" s="574" t="str">
        <f>IF(Table1[[#This Row],[Verschluss - B1 - Lizenzierungs-pflichtig? (X=Ja)]]="","",Table1[[#This Row],[Verschluss - B1 - Lizenzierungs-pflichtig? (X=Ja)]])</f>
        <v/>
      </c>
      <c r="MO154" s="574" t="str">
        <f>IF(Table1[[#This Row],[Verschluss - B1 - Trennbar vom Hauptkörper? (X=Ja)]]="","",Table1[[#This Row],[Verschluss - B1 - Trennbar vom Hauptkörper? (X=Ja)]])</f>
        <v/>
      </c>
      <c r="MP154" s="577" t="str">
        <f>IF(Table1[[#This Row],[Verschluss - B1 - Virgin Material]]="","",VLOOKUP(Table1[[#This Row],[Verschluss - B1 - Virgin Material]],'DD FD'!AJ:AK,2,FALSE))</f>
        <v/>
      </c>
      <c r="MQ154" s="578" t="str">
        <f>IF(Table1[[#This Row],[Verschluss - B1 - Virgin Material Anteil (in %)]]="","",Table1[[#This Row],[Verschluss - B1 - Virgin Material Anteil (in %)]])</f>
        <v/>
      </c>
      <c r="MR154" s="577" t="str">
        <f>IF(Table1[[#This Row],[Verschluss - B1 - Recyceltes Material]]="","",VLOOKUP(Table1[[#This Row],[Verschluss - B1 - Recyceltes Material]],'DD FD'!AL:AM,2,FALSE))</f>
        <v/>
      </c>
      <c r="MS154" s="578" t="str">
        <f>IF(Table1[[#This Row],[Verschluss - B1 - Recyceltes Material Anteil (in %)]]="","",Table1[[#This Row],[Verschluss - B1 - Recyceltes Material Anteil (in %)]])</f>
        <v/>
      </c>
      <c r="MT154" s="577" t="str">
        <f>IF(Table1[[#This Row],[Verschluss - B1 - Beschichtung]]="","",VLOOKUP(Table1[[#This Row],[Verschluss - B1 - Beschichtung]],'DD FD'!AE:AF,2,FALSE))</f>
        <v/>
      </c>
      <c r="MU154" s="580" t="str">
        <f>IF(Table1[[#This Row],[Verschluss - B1 - Beschichtung Anteil (in %)]]="","",Table1[[#This Row],[Verschluss - B1 - Beschichtung Anteil (in %)]])</f>
        <v/>
      </c>
      <c r="MV154" s="576" t="str">
        <f>IF(Table1[[#This Row],[Verschluss - B2 - Art]]="","",VLOOKUP(Table1[[#This Row],[Verschluss - B2 - Art]],'DD FD'!D:E,2,FALSE))</f>
        <v/>
      </c>
      <c r="MW154" s="577" t="str">
        <f>IF(Table1[[#This Row],[Verschluss - B2 - Fraktion]]="","",VLOOKUP(Table1[[#This Row],[Verschluss - B2 - Fraktion]],'DD FD'!H:J,3,FALSE))</f>
        <v/>
      </c>
      <c r="MX154" s="574" t="str">
        <f>IF(Table1[[#This Row],[Verschluss - B2 - Gewicht (in G)]]="","",Table1[[#This Row],[Verschluss - B2 - Gewicht (in G)]])</f>
        <v/>
      </c>
      <c r="MY154" s="574" t="str">
        <f>IF(Table1[[#This Row],[Verschluss - B2 - Lizenzierungs-pflichtig? (X=Ja)]]="","",Table1[[#This Row],[Verschluss - B2 - Lizenzierungs-pflichtig? (X=Ja)]])</f>
        <v/>
      </c>
      <c r="MZ154" s="574" t="str">
        <f>IF(Table1[[#This Row],[Verschluss - B2 - Trennbar vom Hauptkörper? (X=Ja)]]="","",Table1[[#This Row],[Verschluss - B2 - Trennbar vom Hauptkörper? (X=Ja)]])</f>
        <v/>
      </c>
      <c r="NA154" s="577" t="str">
        <f>IF(Table1[[#This Row],[Verschluss - B2 - Virgin Material]]="","",VLOOKUP(Table1[[#This Row],[Verschluss - B2 - Virgin Material]],'DD FD'!AJ:AK,2,FALSE))</f>
        <v/>
      </c>
      <c r="NB154" s="578" t="str">
        <f>IF(Table1[[#This Row],[Verschluss - B2 - Virgin Material Anteil (in %)]]="","",Table1[[#This Row],[Verschluss - B2 - Virgin Material Anteil (in %)]])</f>
        <v/>
      </c>
      <c r="NC154" s="577" t="str">
        <f>IF(Table1[[#This Row],[Verschluss - B2 - Recyceltes Material]]="","",VLOOKUP(Table1[[#This Row],[Verschluss - B2 - Recyceltes Material]],'DD FD'!AL:AM,2,FALSE))</f>
        <v/>
      </c>
      <c r="ND154" s="578" t="str">
        <f>IF(Table1[[#This Row],[Verschluss - B2 - Recyceltes Material Anteil (in %)]]="","",Table1[[#This Row],[Verschluss - B2 - Recyceltes Material Anteil (in %)]])</f>
        <v/>
      </c>
      <c r="NE154" s="577" t="str">
        <f>IF(Table1[[#This Row],[Verschluss - B2 - Beschichtung]]="","",VLOOKUP(Table1[[#This Row],[Verschluss - B2 - Beschichtung]],'DD FD'!AE:AF,2,FALSE))</f>
        <v/>
      </c>
      <c r="NF154" s="580" t="str">
        <f>IF(Table1[[#This Row],[Verschluss - B2 - Beschichtung Anteil (in %)]]="","",Table1[[#This Row],[Verschluss - B2 - Beschichtung Anteil (in %)]])</f>
        <v/>
      </c>
      <c r="NG154" s="576" t="str">
        <f>IF(Table1[[#This Row],[Verschluss - B3 - Art]]="","",VLOOKUP(Table1[[#This Row],[Verschluss - B3 - Art]],'DD FD'!D:E,2,FALSE))</f>
        <v/>
      </c>
      <c r="NH154" s="577" t="str">
        <f>IF(Table1[[#This Row],[Verschluss - B3 - Fraktion]]="","",VLOOKUP(Table1[[#This Row],[Verschluss - B3 - Fraktion]],'DD FD'!H:J,3,FALSE))</f>
        <v/>
      </c>
      <c r="NI154" s="574" t="str">
        <f>IF(Table1[[#This Row],[Verschluss - B3 - Gewicht (in G)]]="","",Table1[[#This Row],[Verschluss - B3 - Gewicht (in G)]])</f>
        <v/>
      </c>
      <c r="NJ154" s="574" t="str">
        <f>IF(Table1[[#This Row],[Verschluss - B3 - Lizenzierungs-pflichtig? (X=Ja)]]="","",Table1[[#This Row],[Verschluss - B3 - Lizenzierungs-pflichtig? (X=Ja)]])</f>
        <v/>
      </c>
      <c r="NK154" s="574" t="str">
        <f>IF(Table1[[#This Row],[Verschluss - B3 - Trennbar vom Hauptkörper? (X=Ja)]]="","",Table1[[#This Row],[Verschluss - B3 - Trennbar vom Hauptkörper? (X=Ja)]])</f>
        <v/>
      </c>
      <c r="NL154" s="577" t="str">
        <f>IF(Table1[[#This Row],[Verschluss - B3 - Virgin Material]]="","",VLOOKUP(Table1[[#This Row],[Verschluss - B3 - Virgin Material]],'DD FD'!AJ:AK,2,FALSE))</f>
        <v/>
      </c>
      <c r="NM154" s="578" t="str">
        <f>IF(Table1[[#This Row],[Verschluss - B3 - Virgin Material Anteil (in %)]]="","",Table1[[#This Row],[Verschluss - B3 - Virgin Material Anteil (in %)]])</f>
        <v/>
      </c>
      <c r="NN154" s="577" t="str">
        <f>IF(Table1[[#This Row],[Verschluss - B3 - Recyceltes Material]]="","",VLOOKUP(Table1[[#This Row],[Verschluss - B3 - Recyceltes Material]],'DD FD'!AL:AM,2,FALSE))</f>
        <v/>
      </c>
      <c r="NO154" s="578" t="str">
        <f>IF(Table1[[#This Row],[Verschluss - B3 - Recyceltes Material Anteil (in %)]]="","",Table1[[#This Row],[Verschluss - B3 - Recyceltes Material Anteil (in %)]])</f>
        <v/>
      </c>
      <c r="NP154" s="577" t="str">
        <f>IF(Table1[[#This Row],[Verschluss - B3 - Beschichtung]]="","",VLOOKUP(Table1[[#This Row],[Verschluss - B3 - Beschichtung]],'DD FD'!AE:AF,2,FALSE))</f>
        <v/>
      </c>
      <c r="NQ154" s="580" t="str">
        <f>IF(Table1[[#This Row],[Verschluss - B3 - Beschichtung Anteil (in %)]]="","",Table1[[#This Row],[Verschluss - B3 - Beschichtung Anteil (in %)]])</f>
        <v/>
      </c>
      <c r="NR154" s="576" t="str">
        <f>IF(Table1[[#This Row],[Etikett - B1 - Art]]="","",VLOOKUP(Table1[[#This Row],[Etikett - B1 - Art]],'DD FD'!F:G,2,FALSE))</f>
        <v/>
      </c>
      <c r="NS154" s="577" t="str">
        <f>IF(Table1[[#This Row],[Etikett - B1 - Fraktion]]="","",VLOOKUP(Table1[[#This Row],[Etikett - B1 - Fraktion]],'DD FD'!H:J,3,FALSE))</f>
        <v/>
      </c>
      <c r="NT154" s="574" t="str">
        <f>IF(Table1[[#This Row],[Etikett - B1 - Gewicht (in G)]]="","",Table1[[#This Row],[Etikett - B1 - Gewicht (in G)]])</f>
        <v/>
      </c>
      <c r="NU154" s="574" t="str">
        <f>IF(Table1[[#This Row],[Etikett - B1 - Lizenzierungs-pflichtig? (X=Ja)]]="","",Table1[[#This Row],[Etikett - B1 - Lizenzierungs-pflichtig? (X=Ja)]])</f>
        <v/>
      </c>
      <c r="NV154" s="574" t="str">
        <f>IF(Table1[[#This Row],[Etikett - B1 - Trennbar vom Hauptkörper? (X=Ja)]]="","",Table1[[#This Row],[Etikett - B1 - Trennbar vom Hauptkörper? (X=Ja)]])</f>
        <v/>
      </c>
      <c r="NW154" s="577" t="str">
        <f>IF(Table1[[#This Row],[Etikett - B1 - Virgin Material]]="","",VLOOKUP(Table1[[#This Row],[Etikett - B1 - Virgin Material]],'DD FD'!AJ:AK,2,FALSE))</f>
        <v/>
      </c>
      <c r="NX154" s="578" t="str">
        <f>IF(Table1[[#This Row],[Etikett - B1 - Virgin Material Anteil (in %)]]="","",Table1[[#This Row],[Etikett - B1 - Virgin Material Anteil (in %)]])</f>
        <v/>
      </c>
      <c r="NY154" s="577" t="str">
        <f>IF(Table1[[#This Row],[Etikett - B1 - Recyceltes Material]]="","",VLOOKUP(Table1[[#This Row],[Etikett - B1 - Recyceltes Material]],'DD FD'!AL:AM,2,FALSE))</f>
        <v/>
      </c>
      <c r="NZ154" s="578" t="str">
        <f>IF(Table1[[#This Row],[Etikett - B1 - Recyceltes Material Anteil (in %)]]="","",Table1[[#This Row],[Etikett - B1 - Recyceltes Material Anteil (in %)]])</f>
        <v/>
      </c>
      <c r="OA154" s="577" t="str">
        <f>IF(Table1[[#This Row],[Etikett - B1 - Beschichtung]]="","",VLOOKUP(Table1[[#This Row],[Etikett - B1 - Beschichtung]],'DD FD'!AE:AF,2,FALSE))</f>
        <v/>
      </c>
      <c r="OB154" s="580" t="str">
        <f>IF(Table1[[#This Row],[Etikett - B1 - Beschichtung Anteil (in %)]]="","",Table1[[#This Row],[Etikett - B1 - Beschichtung Anteil (in %)]])</f>
        <v/>
      </c>
      <c r="OC154" s="576" t="str">
        <f>IF(Table1[[#This Row],[Etikett - B2 - Art]]="","",VLOOKUP(Table1[[#This Row],[Etikett - B2 - Art]],'DD FD'!F:G,2,FALSE))</f>
        <v/>
      </c>
      <c r="OD154" s="577" t="str">
        <f>IF(Table1[[#This Row],[Etikett - B2 - Fraktion]]="","",VLOOKUP(Table1[[#This Row],[Etikett - B2 - Fraktion]],'DD FD'!H:J,3,FALSE))</f>
        <v/>
      </c>
      <c r="OE154" s="574" t="str">
        <f>IF(Table1[[#This Row],[Etikett - B2 - Gewicht (in G)]]="","",Table1[[#This Row],[Etikett - B2 - Gewicht (in G)]])</f>
        <v/>
      </c>
      <c r="OF154" s="574" t="str">
        <f>IF(Table1[[#This Row],[Etikett - B2 - Lizenzierungs-pflichtig? (X=Ja)]]="","",Table1[[#This Row],[Etikett - B2 - Lizenzierungs-pflichtig? (X=Ja)]])</f>
        <v/>
      </c>
      <c r="OG154" s="574" t="str">
        <f>IF(Table1[[#This Row],[Etikett - B2 - Trennbar vom Hauptkörper? (X=Ja)]]="","",Table1[[#This Row],[Etikett - B2 - Trennbar vom Hauptkörper? (X=Ja)]])</f>
        <v/>
      </c>
      <c r="OH154" s="577" t="str">
        <f>IF(Table1[[#This Row],[Etikett - B2 - Virgin Material]]="","",VLOOKUP(Table1[[#This Row],[Etikett - B2 - Virgin Material]],'DD FD'!AJ:AK,2,FALSE))</f>
        <v/>
      </c>
      <c r="OI154" s="578" t="str">
        <f>IF(Table1[[#This Row],[Etikett - B2 - Virgin Material Anteil (in %)]]="","",Table1[[#This Row],[Etikett - B2 - Virgin Material Anteil (in %)]])</f>
        <v/>
      </c>
      <c r="OJ154" s="577" t="str">
        <f>IF(Table1[[#This Row],[Etikett - B2 - Recyceltes Material]]="","",VLOOKUP(Table1[[#This Row],[Etikett - B2 - Recyceltes Material]],'DD FD'!AL:AM,2,FALSE))</f>
        <v/>
      </c>
      <c r="OK154" s="578" t="str">
        <f>IF(Table1[[#This Row],[Etikett - B2 - Recyceltes Material Anteil (in %)]]="","",Table1[[#This Row],[Etikett - B2 - Recyceltes Material Anteil (in %)]])</f>
        <v/>
      </c>
      <c r="OL154" s="577" t="str">
        <f>IF(Table1[[#This Row],[Etikett - B2 - Beschichtung]]="","",VLOOKUP(Table1[[#This Row],[Etikett - B2 - Beschichtung]],'DD FD'!AE:AF,2,FALSE))</f>
        <v/>
      </c>
      <c r="OM154" s="580" t="str">
        <f>IF(Table1[[#This Row],[Etikett - B2 - Beschichtung Anteil (in %)]]="","",Table1[[#This Row],[Etikett - B2 - Beschichtung Anteil (in %)]])</f>
        <v/>
      </c>
      <c r="ON154" s="576" t="str">
        <f>IF(Table1[[#This Row],[Etikett - B3 - Art]]="","",VLOOKUP(Table1[[#This Row],[Etikett - B3 - Art]],'DD FD'!F:G,2,FALSE))</f>
        <v/>
      </c>
      <c r="OO154" s="577" t="str">
        <f>IF(Table1[[#This Row],[Etikett - B3 - Fraktion]]="","",VLOOKUP(Table1[[#This Row],[Etikett - B3 - Fraktion]],'DD FD'!H:J,3,FALSE))</f>
        <v/>
      </c>
      <c r="OP154" s="574" t="str">
        <f>IF(Table1[[#This Row],[Etikett - B3 - Gewicht (in G)]]="","",Table1[[#This Row],[Etikett - B3 - Gewicht (in G)]])</f>
        <v/>
      </c>
      <c r="OQ154" s="574" t="str">
        <f>IF(Table1[[#This Row],[Etikett - B3 - Lizenzierungs-pflichtig? (X=Ja)]]="","",Table1[[#This Row],[Etikett - B3 - Lizenzierungs-pflichtig? (X=Ja)]])</f>
        <v/>
      </c>
      <c r="OR154" s="574" t="str">
        <f>IF(Table1[[#This Row],[Etikett - B3 - Trennbar vom Hauptkörper? (X=Ja)]]="","",Table1[[#This Row],[Etikett - B3 - Trennbar vom Hauptkörper? (X=Ja)]])</f>
        <v/>
      </c>
      <c r="OS154" s="577" t="str">
        <f>IF(Table1[[#This Row],[Etikett - B3 - Virgin Material]]="","",VLOOKUP(Table1[[#This Row],[Etikett - B3 - Virgin Material]],'DD FD'!AJ:AK,2,FALSE))</f>
        <v/>
      </c>
      <c r="OT154" s="578" t="str">
        <f>IF(Table1[[#This Row],[Etikett - B3 - Virgin Material Anteil (in %)]]="","",Table1[[#This Row],[Etikett - B3 - Virgin Material Anteil (in %)]])</f>
        <v/>
      </c>
      <c r="OU154" s="577" t="str">
        <f>IF(Table1[[#This Row],[Etikett - B3 - Recyceltes Material]]="","",VLOOKUP(Table1[[#This Row],[Etikett - B3 - Recyceltes Material]],'DD FD'!AL:AM,2,FALSE))</f>
        <v/>
      </c>
      <c r="OV154" s="578" t="str">
        <f>IF(Table1[[#This Row],[Etikett - B3 - Recyceltes Material Anteil (in %)]]="","",Table1[[#This Row],[Etikett - B3 - Recyceltes Material Anteil (in %)]])</f>
        <v/>
      </c>
      <c r="OW154" s="577" t="str">
        <f>IF(Table1[[#This Row],[Etikett - B3 - Beschichtung]]="","",VLOOKUP(Table1[[#This Row],[Etikett - B3 - Beschichtung]],'DD FD'!AE:AF,2,FALSE))</f>
        <v/>
      </c>
      <c r="OX154" s="613" t="str">
        <f>IF(Table1[[#This Row],[Etikett - B3 - Beschichtung Anteil (in %)]]="","",Table1[[#This Row],[Etikett - B3 - Beschichtung Anteil (in %)]])</f>
        <v/>
      </c>
      <c r="OY154" s="618">
        <f>ROUNDUP(SUM(
IF(AND(LH154='DD FD'!$J$7,LJ154='DD FD'!$AI$3),LI154,0),
IF(AND(LR154='DD FD'!$J$7,LT154='DD FD'!$AI$3),LS154,0),
IF(AND(MB154='DD FD'!$J$7,MD154='DD FD'!$AI$3),MC154,0),
IF(AND(ML154='DD FD'!$J$7,MN154='DD FD'!$AI$3),MM154,0),
IF(AND(MW154='DD FD'!$J$7,MY154='DD FD'!$AI$3),MX154,0),
IF(AND(NH154='DD FD'!$J$7,NJ154='DD FD'!$AI$3),NI154,0),
IF(AND(NS154='DD FD'!$J$7,NU154='DD FD'!$AI$3),NT154,0),
IF(AND(OD154='DD FD'!$J$7,OF154='DD FD'!$AI$3),OE154,0),
IF(AND(OO154='DD FD'!$J$7,OQ154='DD FD'!$AI$3),OP154,0),
),2)</f>
        <v>0</v>
      </c>
      <c r="OZ154" s="617">
        <f>ROUNDUP(SUM(
IF(AND(LH154='DD FD'!$J$6,LJ154='DD FD'!$AI$3),LI154,0),
IF(AND(LR154='DD FD'!$J$6,LT154='DD FD'!$AI$3),LS154,0),
IF(AND(MB154='DD FD'!$J$6,MD154='DD FD'!$AI$3),MC154,0),
IF(AND(ML154='DD FD'!$J$6,MN154='DD FD'!$AI$3),MM154,0),
IF(AND(MW154='DD FD'!$J$6,MY154='DD FD'!$AI$3),MX154,0),
IF(AND(NH154='DD FD'!$J$6,NJ154='DD FD'!$AI$3),NI154,0),
IF(AND(NS154='DD FD'!$J$6,NU154='DD FD'!$AI$3),NT154,0),
IF(AND(OD154='DD FD'!$J$6,OF154='DD FD'!$AI$3),OE154,0),
IF(AND(OO154='DD FD'!$J$6,OQ154='DD FD'!$AI$3),OP154,0),
),2)</f>
        <v>0</v>
      </c>
      <c r="PA154" s="617">
        <f>ROUNDUP(SUM(
IF(AND(LH154='DD FD'!$J$10,LJ154='DD FD'!$AI$3),LI154,0),
IF(AND(LR154='DD FD'!$J$10,LT154='DD FD'!$AI$3),LS154,0),
IF(AND(MB154='DD FD'!$J$10,MD154='DD FD'!$AI$3),MC154,0),
IF(AND(ML154='DD FD'!$J$10,MN154='DD FD'!$AI$3),MM154,0),
IF(AND(MW154='DD FD'!$J$10,MY154='DD FD'!$AI$3),MX154,0),
IF(AND(NH154='DD FD'!$J$10,NJ154='DD FD'!$AI$3),NI154,0),
IF(AND(NS154='DD FD'!$J$10,NU154='DD FD'!$AI$3),NT154,0),
IF(AND(OD154='DD FD'!$J$10,OF154='DD FD'!$AI$3),OE154,0),
IF(AND(OO154='DD FD'!$J$10,OQ154='DD FD'!$AI$3),OP154,0),
),2)</f>
        <v>0</v>
      </c>
      <c r="PB154" s="617">
        <f>ROUNDUP(SUM(
IF(AND(LH154='DD FD'!$J$8,LJ154='DD FD'!$AI$3),LI154,0),
IF(AND(LR154='DD FD'!$J$8,LT154='DD FD'!$AI$3),LS154,0),
IF(AND(MB154='DD FD'!$J$8,MD154='DD FD'!$AI$3),MC154,0),
IF(AND(ML154='DD FD'!$J$8,MN154='DD FD'!$AI$3),MM154,0),
IF(AND(MW154='DD FD'!$J$8,MY154='DD FD'!$AI$3),MX154,0),
IF(AND(NH154='DD FD'!$J$8,NJ154='DD FD'!$AI$3),NI154,0),
IF(AND(NS154='DD FD'!$J$8,NU154='DD FD'!$AI$3),NT154,0),
IF(AND(OD154='DD FD'!$J$8,OF154='DD FD'!$AI$3),OE154,0),
IF(AND(OO154='DD FD'!$J$8,OQ154='DD FD'!$AI$3),OP154,0),
),2)</f>
        <v>0</v>
      </c>
      <c r="PC154" s="617">
        <f>ROUNDUP(SUM(
IF(AND(LH154='DD FD'!$J$5,LJ154='DD FD'!$AI$3),LI154,0),
IF(AND(LR154='DD FD'!$J$5,LT154='DD FD'!$AI$3),LS154,0),
IF(AND(MB154='DD FD'!$J$5,MD154='DD FD'!$AI$3),MC154,0),
IF(AND(ML154='DD FD'!$J$5,MN154='DD FD'!$AI$3),MM154,0),
IF(AND(MW154='DD FD'!$J$5,MY154='DD FD'!$AI$3),MX154,0),
IF(AND(NH154='DD FD'!$J$5,NJ154='DD FD'!$AI$3),NI154,0),
IF(AND(NS154='DD FD'!$J$5,NU154='DD FD'!$AI$3),NT154,0),
IF(AND(OD154='DD FD'!$J$5,OF154='DD FD'!$AI$3),OE154,0),
IF(AND(OO154='DD FD'!$J$5,OQ154='DD FD'!$AI$3),OP154,0),
),2)</f>
        <v>0</v>
      </c>
      <c r="PD154" s="617">
        <f>ROUNDUP(SUM(
IF(AND(LH154='DD FD'!$J$9,LJ154='DD FD'!$AI$3),LI154,0),
IF(AND(LR154='DD FD'!$J$9,LT154='DD FD'!$AI$3),LS154,0),
IF(AND(MB154='DD FD'!$J$9,MD154='DD FD'!$AI$3),MC154,0),
IF(AND(ML154='DD FD'!$J$9,MN154='DD FD'!$AI$3),MM154,0),
IF(AND(MW154='DD FD'!$J$9,MY154='DD FD'!$AI$3),MX154,0),
IF(AND(NH154='DD FD'!$J$9,NJ154='DD FD'!$AI$3),NI154,0),
IF(AND(NS154='DD FD'!$J$9,NU154='DD FD'!$AI$3),NT154,0),
IF(AND(OD154='DD FD'!$J$9,OF154='DD FD'!$AI$3),OE154,0),
IF(AND(OO154='DD FD'!$J$9,OQ154='DD FD'!$AI$3),OP154,0),
),2)</f>
        <v>0</v>
      </c>
      <c r="PE154" s="617">
        <f>ROUNDUP(SUM(
IF(AND(LH154='DD FD'!$J$4,LJ154='DD FD'!$AI$3),LI154,0),
IF(AND(LR154='DD FD'!$J$4,LT154='DD FD'!$AI$3),LS154,0),
IF(AND(MB154='DD FD'!$J$4,MD154='DD FD'!$AI$3),MC154,0),
IF(AND(ML154='DD FD'!$J$4,MN154='DD FD'!$AI$3),MM154,0),
IF(AND(MW154='DD FD'!$J$4,MY154='DD FD'!$AI$3),MX154,0),
IF(AND(NH154='DD FD'!$J$4,NJ154='DD FD'!$AI$3),NI154,0),
IF(AND(NS154='DD FD'!$J$4,NU154='DD FD'!$AI$3),NT154,0),
IF(AND(OD154='DD FD'!$J$4,OF154='DD FD'!$AI$3),OE154,0),
IF(AND(OO154='DD FD'!$J$4,OQ154='DD FD'!$AI$3),OP154,0),
),2)</f>
        <v>0</v>
      </c>
      <c r="PF154" s="619">
        <f>ROUNDUP(SUM(
IF(AND(LH154='DD FD'!$J$11,LJ154='DD FD'!$AI$3),LI154,0),
IF(AND(LR154='DD FD'!$J$11,LT154='DD FD'!$AI$3),LS154,0),
IF(AND(MB154='DD FD'!$J$11,MD154='DD FD'!$AI$3),MC154,0),
IF(AND(ML154='DD FD'!$J$11,MN154='DD FD'!$AI$3),MM154,0),
IF(AND(MW154='DD FD'!$J$11,MY154='DD FD'!$AI$3),MX154,0),
IF(AND(NH154='DD FD'!$J$11,NJ154='DD FD'!$AI$3),NI154,0),
IF(AND(NS154='DD FD'!$J$11,NU154='DD FD'!$AI$3),NT154,0),
IF(AND(OD154='DD FD'!$J$11,OF154='DD FD'!$AI$3),OE154,0),
IF(AND(OO154='DD FD'!$J$11,OQ154='DD FD'!$AI$3),OP154,0),
),2)</f>
        <v>0</v>
      </c>
    </row>
    <row r="155" spans="1:422">
      <c r="A155" s="806"/>
      <c r="B155" s="934"/>
      <c r="C155" s="247"/>
      <c r="D155" s="842"/>
      <c r="E155" s="247"/>
      <c r="F155" s="158"/>
      <c r="G155" s="710"/>
      <c r="H155" s="712"/>
      <c r="I155" s="936"/>
      <c r="J155" s="803"/>
      <c r="K155" s="150"/>
      <c r="L155" s="146" t="str">
        <f t="shared" si="54"/>
        <v/>
      </c>
      <c r="M155" s="501" t="str">
        <f t="shared" si="71"/>
        <v/>
      </c>
      <c r="N155" s="504"/>
      <c r="O155" s="113" t="str">
        <f t="shared" si="72"/>
        <v/>
      </c>
      <c r="P155" s="114" t="str">
        <f t="shared" si="55"/>
        <v/>
      </c>
      <c r="Q155" s="152"/>
      <c r="R155" s="152"/>
      <c r="S155" s="115" t="str">
        <f t="shared" si="73"/>
        <v/>
      </c>
      <c r="T155" s="159"/>
      <c r="U155" s="159"/>
      <c r="V155" s="157"/>
      <c r="W155" s="157"/>
      <c r="X155" s="157"/>
      <c r="Y155" s="772"/>
      <c r="Z155" s="158"/>
      <c r="AA155" s="144"/>
      <c r="AB155" s="112"/>
      <c r="AC155" s="153"/>
      <c r="AD155" s="153"/>
      <c r="AE155" s="153"/>
      <c r="AF155" s="153"/>
      <c r="AG155" s="153"/>
      <c r="AH155" s="153"/>
      <c r="AI155" s="152"/>
      <c r="AJ155" s="158"/>
      <c r="AK155" s="158"/>
      <c r="AL155" s="158"/>
      <c r="AM155" s="116" t="str">
        <f t="shared" si="74"/>
        <v/>
      </c>
      <c r="AN155" s="116" t="str">
        <f t="shared" si="75"/>
        <v/>
      </c>
      <c r="AO155" s="324"/>
      <c r="AP155" s="503"/>
      <c r="AQ155" s="487" t="str">
        <f t="shared" si="76"/>
        <v/>
      </c>
      <c r="AR155" s="113" t="str">
        <f t="shared" si="56"/>
        <v/>
      </c>
      <c r="AS155" s="113" t="str">
        <f t="shared" si="57"/>
        <v/>
      </c>
      <c r="AT155" s="113" t="str">
        <f t="shared" si="58"/>
        <v/>
      </c>
      <c r="AU155" s="113" t="str">
        <f t="shared" si="59"/>
        <v/>
      </c>
      <c r="AV155" s="159"/>
      <c r="AW155" s="157"/>
      <c r="AX155" s="157"/>
      <c r="AY155" s="157"/>
      <c r="AZ155" s="157"/>
      <c r="BA155" s="116" t="str">
        <f t="shared" si="60"/>
        <v/>
      </c>
      <c r="BB155" s="316"/>
      <c r="BC155" s="116" t="str">
        <f t="shared" si="61"/>
        <v/>
      </c>
      <c r="BD155" s="133" t="str">
        <f t="shared" si="62"/>
        <v/>
      </c>
      <c r="BE155" s="157"/>
      <c r="BF155" s="1180"/>
      <c r="BG155" s="1180"/>
      <c r="BH155" s="158"/>
      <c r="BI155" s="490"/>
      <c r="BJ155" s="514" t="str">
        <f t="shared" si="77"/>
        <v/>
      </c>
      <c r="BK155" s="789"/>
      <c r="BL155" s="116" t="str">
        <f t="shared" si="78"/>
        <v/>
      </c>
      <c r="BM155" s="144"/>
      <c r="BN155" s="144"/>
      <c r="BO155" s="144"/>
      <c r="BP155" s="790"/>
      <c r="BQ155" s="790"/>
      <c r="BR155" s="790"/>
      <c r="BS155" s="116" t="str">
        <f t="shared" si="63"/>
        <v/>
      </c>
      <c r="BT155" s="790"/>
      <c r="BU155" s="808" t="str">
        <f t="shared" si="64"/>
        <v/>
      </c>
      <c r="BV155" s="791"/>
      <c r="BW155" s="144"/>
      <c r="BX155" s="20"/>
      <c r="BY155" s="20"/>
      <c r="BZ155" s="20"/>
      <c r="CA155" s="792"/>
      <c r="CB155" s="1201"/>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c r="DL155" s="144"/>
      <c r="DM155" s="144"/>
      <c r="DN155" s="144"/>
      <c r="DO155" s="144"/>
      <c r="DP155" s="144"/>
      <c r="DQ155" s="144"/>
      <c r="DR155" s="144"/>
      <c r="DS155" s="144"/>
      <c r="DT155" s="144"/>
      <c r="DU155" s="144"/>
      <c r="DV155" s="144"/>
      <c r="DW155" s="144"/>
      <c r="DX155" s="144"/>
      <c r="DY155" s="144"/>
      <c r="DZ155" s="144"/>
      <c r="EA155" s="144"/>
      <c r="EB155" s="144"/>
      <c r="EC155" s="144"/>
      <c r="ED155" s="782" t="str">
        <f t="shared" si="79"/>
        <v/>
      </c>
      <c r="EE155" s="519"/>
      <c r="EF155" s="793"/>
      <c r="EG155" s="519"/>
      <c r="EH155" s="794"/>
      <c r="EI155" s="790"/>
      <c r="EJ155" s="794"/>
      <c r="EK155" s="794"/>
      <c r="EL155" s="790"/>
      <c r="EM155" s="790"/>
      <c r="EN155" s="790"/>
      <c r="EO155" s="112" t="str">
        <f t="shared" si="65"/>
        <v/>
      </c>
      <c r="EP155" s="790"/>
      <c r="EQ155" s="488" t="str">
        <f t="shared" si="66"/>
        <v/>
      </c>
      <c r="ER155" s="1100"/>
      <c r="ES155" s="1099" t="str">
        <f t="shared" si="80"/>
        <v/>
      </c>
      <c r="ET155" s="525"/>
      <c r="EU155" s="148"/>
      <c r="EV155" s="148"/>
      <c r="EW155" s="148"/>
      <c r="EX155" s="148"/>
      <c r="EY155" s="148"/>
      <c r="EZ155" s="148"/>
      <c r="FA155" s="148"/>
      <c r="FB155" s="148"/>
      <c r="FC155" s="148"/>
      <c r="FD155" s="148"/>
      <c r="FE155" s="148"/>
      <c r="FF155" s="148"/>
      <c r="FG155" s="148"/>
      <c r="FH155" s="148"/>
      <c r="FI155" s="528"/>
      <c r="FJ155" s="513" t="str">
        <f t="shared" si="67"/>
        <v/>
      </c>
      <c r="FK155" s="158"/>
      <c r="FL155" s="850"/>
      <c r="FM155" s="850"/>
      <c r="FN155" s="850"/>
      <c r="FO155" s="850"/>
      <c r="FP155" s="850"/>
      <c r="FQ155" s="850"/>
      <c r="FR155" s="157"/>
      <c r="FS155" s="143"/>
      <c r="FT155" s="143"/>
      <c r="FU155" s="847" t="str">
        <f t="shared" si="68"/>
        <v/>
      </c>
      <c r="FV155" s="555"/>
      <c r="FW155" s="523" t="str">
        <f>IF(Table1[[#This Row],[Nonfood Inhaltstoffe - Komponente]]="","",VLOOKUP(Table1[[#This Row],[Nonfood Inhaltstoffe - Komponente]],'Dropdown Auswahl'!BJ:BK,2,FALSE))</f>
        <v/>
      </c>
      <c r="FX155" s="1013"/>
      <c r="FY155" s="1011" t="str">
        <f t="shared" si="69"/>
        <v/>
      </c>
      <c r="FZ155" s="152"/>
      <c r="GA155" s="152"/>
      <c r="GB155" s="152"/>
      <c r="GC155" s="529" t="str">
        <f t="shared" si="70"/>
        <v/>
      </c>
      <c r="GG155" s="21"/>
      <c r="GH155" s="21"/>
      <c r="GI155" s="1019"/>
      <c r="GJ155" s="1016" t="str">
        <f>IF(Table1[[#This Row],[Global Trade Item Number (GTIN)]]="","",Table1[[#This Row],[Global Trade Item Number (GTIN)]])</f>
        <v/>
      </c>
      <c r="GK155" s="555" t="str">
        <f>IF(Table1[[#This Row],[WAWI-Nr./ Kreditoren-Nummer
(ASDV)]]&lt;&gt;"",Table1[[#This Row],[WAWI-Nr./ Kreditoren-Nummer
(ASDV)]],"")</f>
        <v/>
      </c>
      <c r="GL155" s="165"/>
      <c r="GM155" s="165"/>
      <c r="GN155" s="165"/>
      <c r="GO155" s="485"/>
      <c r="GP155" s="534"/>
      <c r="GQ155" s="533"/>
      <c r="GR155" s="486"/>
      <c r="GS155" s="486"/>
      <c r="GT155" s="486"/>
      <c r="GU155" s="486"/>
      <c r="GV155" s="486"/>
      <c r="GW155" s="542"/>
      <c r="GX155" s="538"/>
      <c r="GY155" s="144"/>
      <c r="GZ155" s="480"/>
      <c r="HA155" s="158"/>
      <c r="HB155" s="480"/>
      <c r="HC155" s="480"/>
      <c r="HD155" s="480"/>
      <c r="HE155" s="480"/>
      <c r="HF155" s="480"/>
      <c r="HG155" s="480"/>
      <c r="HH155" s="538"/>
      <c r="HI155" s="480"/>
      <c r="HJ155" s="480"/>
      <c r="HK155" s="480"/>
      <c r="HL155" s="480"/>
      <c r="HM155" s="480"/>
      <c r="HN155" s="480"/>
      <c r="HO155" s="480"/>
      <c r="HP155" s="480"/>
      <c r="HQ155" s="480"/>
      <c r="HR155" s="538"/>
      <c r="HS155" s="480"/>
      <c r="HT155" s="480"/>
      <c r="HU155" s="480"/>
      <c r="HV155" s="480"/>
      <c r="HW155" s="480"/>
      <c r="HX155" s="480"/>
      <c r="HY155" s="480"/>
      <c r="HZ155" s="480"/>
      <c r="IA155" s="480"/>
      <c r="IB155" s="538"/>
      <c r="IC155" s="480"/>
      <c r="ID155" s="480"/>
      <c r="IE155" s="480"/>
      <c r="IF155" s="480"/>
      <c r="IG155" s="480"/>
      <c r="IH155" s="480"/>
      <c r="II155" s="480"/>
      <c r="IJ155" s="480"/>
      <c r="IK155" s="480"/>
      <c r="IL155" s="480"/>
      <c r="IM155" s="538"/>
      <c r="IN155" s="480"/>
      <c r="IO155" s="480"/>
      <c r="IP155" s="480"/>
      <c r="IQ155" s="480"/>
      <c r="IR155" s="480"/>
      <c r="IS155" s="480"/>
      <c r="IT155" s="480"/>
      <c r="IU155" s="480"/>
      <c r="IV155" s="480"/>
      <c r="IW155" s="480"/>
      <c r="IX155" s="538"/>
      <c r="IY155" s="480"/>
      <c r="IZ155" s="480"/>
      <c r="JA155" s="480"/>
      <c r="JB155" s="480"/>
      <c r="JC155" s="480"/>
      <c r="JD155" s="480"/>
      <c r="JE155" s="480"/>
      <c r="JF155" s="480"/>
      <c r="JG155" s="480"/>
      <c r="JH155" s="480"/>
      <c r="JI155" s="538"/>
      <c r="JJ155" s="480"/>
      <c r="JK155" s="480"/>
      <c r="JL155" s="480"/>
      <c r="JM155" s="480"/>
      <c r="JN155" s="480"/>
      <c r="JO155" s="480"/>
      <c r="JP155" s="480"/>
      <c r="JQ155" s="480"/>
      <c r="JR155" s="480"/>
      <c r="JS155" s="590"/>
      <c r="JT155" s="538"/>
      <c r="JU155" s="480"/>
      <c r="JV155" s="480"/>
      <c r="JW155" s="480"/>
      <c r="JX155" s="480"/>
      <c r="JY155" s="480"/>
      <c r="JZ155" s="480"/>
      <c r="KA155" s="480"/>
      <c r="KB155" s="480"/>
      <c r="KC155" s="480"/>
      <c r="KD155" s="480"/>
      <c r="KE155" s="538"/>
      <c r="KF155" s="480"/>
      <c r="KG155" s="480"/>
      <c r="KH155" s="480"/>
      <c r="KI155" s="480"/>
      <c r="KJ155" s="480"/>
      <c r="KK155" s="480"/>
      <c r="KL155" s="480"/>
      <c r="KM155" s="480"/>
      <c r="KN155" s="480"/>
      <c r="KO155" s="480"/>
      <c r="KR155" s="568" t="str">
        <f>IF(Table1[[#This Row],[GTIN]]&lt;&gt;"",Table1[[#This Row],[GTIN]],"")</f>
        <v/>
      </c>
      <c r="KS155" s="569" t="str">
        <f>Table1[[#This Row],[Kreditor]]</f>
        <v/>
      </c>
      <c r="KT155" s="570" t="str">
        <f>IF(Table1[[#This Row],[Gültig ab (Datum)]]&lt;&gt;"",Table1[[#This Row],[Gültig ab (Datum)]],"")</f>
        <v/>
      </c>
      <c r="KU155" s="570"/>
      <c r="KV155" s="583" t="str">
        <f>IF(Table1[[#This Row],[Artikel verpackt? 
(X=Ja)]]="","",Table1[[#This Row],[Artikel verpackt? 
(X=Ja)]])</f>
        <v/>
      </c>
      <c r="KW155" s="571" t="str">
        <f>IF(Table1[[#This Row],[Verpackung recyclingfähig?
(X=Ja)]]="","",Table1[[#This Row],[Verpackung recyclingfähig?
(X=Ja)]])</f>
        <v/>
      </c>
      <c r="KX155" s="572"/>
      <c r="KY155" s="573"/>
      <c r="KZ155" s="574"/>
      <c r="LA155" s="574"/>
      <c r="LB155" s="574"/>
      <c r="LC155" s="574"/>
      <c r="LD155" s="574"/>
      <c r="LE155" s="574"/>
      <c r="LF155" s="575"/>
      <c r="LG155" s="576" t="str">
        <f>IF(Table1[[#This Row],[Hauptkörper - B1 - Art]]="","",VLOOKUP(Table1[[#This Row],[Hauptkörper - B1 - Art]],'DD FD'!B:C,2,FALSE))</f>
        <v/>
      </c>
      <c r="LH155" s="577" t="str">
        <f>IF(Table1[[#This Row],[Hauptkörper - B1 - Fraktion]]="","",VLOOKUP(Table1[[#This Row],[Hauptkörper - B1 - Fraktion]],'DD FD'!H:J,3,FALSE))</f>
        <v/>
      </c>
      <c r="LI155" s="574" t="str">
        <f>IF(Table1[[#This Row],[Hauptkörper - B1 - Gewicht
(in G)]]="","",Table1[[#This Row],[Hauptkörper - B1 - Gewicht
(in G)]])</f>
        <v/>
      </c>
      <c r="LJ155" s="574" t="str">
        <f>IF(Table1[[#This Row],[Hauptkörper - B1 - Lizenzierungs-pflichtig? (X=Ja)]]="","",Table1[[#This Row],[Hauptkörper - B1 - Lizenzierungs-pflichtig? (X=Ja)]])</f>
        <v/>
      </c>
      <c r="LK155" s="577" t="str">
        <f>IF(Table1[[#This Row],[Hauptkörper - B1 - Virgin Material]]="","",VLOOKUP(Table1[[#This Row],[Hauptkörper - B1 - Virgin Material]],'DD FD'!AJ:AK,2,FALSE))</f>
        <v/>
      </c>
      <c r="LL155" s="578" t="str">
        <f>IF(Table1[[#This Row],[Hauptkörper - B1 - Virgin Material Anteil (in %)]]="","",Table1[[#This Row],[Hauptkörper - B1 - Virgin Material Anteil (in %)]])</f>
        <v/>
      </c>
      <c r="LM155" s="577" t="str">
        <f>IF(Table1[[#This Row],[Hauptkörper - B1 - Recyceltes Material]]="","",VLOOKUP(Table1[[#This Row],[Hauptkörper - B1 - Recyceltes Material]],'DD FD'!AL:AM,2,FALSE))</f>
        <v/>
      </c>
      <c r="LN155" s="578" t="str">
        <f>IF(Table1[[#This Row],[Hauptkörper - B1 - Recyceltes Material Anteil (in %)]]="","",Table1[[#This Row],[Hauptkörper - B1 - Recyceltes Material Anteil (in %)]])</f>
        <v/>
      </c>
      <c r="LO155" s="579" t="str">
        <f>IF(Table1[[#This Row],[Hauptkörper - B1 - Beschichtung]]="","",VLOOKUP(Table1[[#This Row],[Hauptkörper - B1 - Beschichtung]],'DD FD'!AE:AF,2,FALSE))</f>
        <v/>
      </c>
      <c r="LP155" s="580" t="str">
        <f>IF(Table1[[#This Row],[Hauptkörper - B1 - Beschichtung Anteil (in %)]]="","",Table1[[#This Row],[Hauptkörper - B1 - Beschichtung Anteil (in %)]])</f>
        <v/>
      </c>
      <c r="LQ155" s="576" t="str">
        <f>IF(Table1[[#This Row],[Hauptkörper - B2 - Art]]="","",VLOOKUP(Table1[[#This Row],[Hauptkörper - B2 - Art]],'DD FD'!B:C,2,FALSE))</f>
        <v/>
      </c>
      <c r="LR155" s="577" t="str">
        <f>IF(Table1[[#This Row],[Hauptkörper - B2 - Fraktion]]="","",VLOOKUP(Table1[[#This Row],[Hauptkörper - B2 - Fraktion]],'DD FD'!H:J,3,FALSE))</f>
        <v/>
      </c>
      <c r="LS155" s="574" t="str">
        <f>IF(Table1[[#This Row],[Hauptkörper - B2 - Gewicht
(in G)]]="","",Table1[[#This Row],[Hauptkörper - B2 - Gewicht
(in G)]])</f>
        <v/>
      </c>
      <c r="LT155" s="574" t="str">
        <f>IF(Table1[[#This Row],[Hauptkörper - B2 - Lizenzierungs-pflichtig? (X=Ja)]]="","",Table1[[#This Row],[Hauptkörper - B2 - Lizenzierungs-pflichtig? (X=Ja)]])</f>
        <v/>
      </c>
      <c r="LU155" s="577" t="str">
        <f>IF(Table1[[#This Row],[Hauptkörper - B2 - Virgin Material]]="","",VLOOKUP(Table1[[#This Row],[Hauptkörper - B2 - Virgin Material]],'DD FD'!AJ:AK,2,FALSE))</f>
        <v/>
      </c>
      <c r="LV155" s="578" t="str">
        <f>IF(Table1[[#This Row],[Hauptkörper - B2 - Virgin Material Anteil (in %)]]="","",Table1[[#This Row],[Hauptkörper - B2 - Virgin Material Anteil (in %)]])</f>
        <v/>
      </c>
      <c r="LW155" s="577" t="str">
        <f>IF(Table1[[#This Row],[Hauptkörper - B2 - Recyceltes Material]]="","",VLOOKUP(Table1[[#This Row],[Hauptkörper - B2 - Recyceltes Material]],'DD FD'!AL:AM,2,FALSE))</f>
        <v/>
      </c>
      <c r="LX155" s="578" t="str">
        <f>IF(Table1[[#This Row],[Hauptkörper - B2 - Recyceltes Material Anteil (in %)]]="","",Table1[[#This Row],[Hauptkörper - B2 - Recyceltes Material Anteil (in %)]])</f>
        <v/>
      </c>
      <c r="LY155" s="577" t="str">
        <f>IF(Table1[[#This Row],[Hauptkörper - B2 - Beschichtung]]="","",VLOOKUP(Table1[[#This Row],[Hauptkörper - B2 - Beschichtung]],'DD FD'!AE:AF,2,FALSE))</f>
        <v/>
      </c>
      <c r="LZ155" s="580" t="str">
        <f>IF(Table1[[#This Row],[Hauptkörper - B2 - Beschichtung Anteil (in %)]]="","",Table1[[#This Row],[Hauptkörper - B2 - Beschichtung Anteil (in %)]])</f>
        <v/>
      </c>
      <c r="MA155" s="576" t="str">
        <f>IF(Table1[[#This Row],[Hauptkörper - B3 - Art]]="","",VLOOKUP(Table1[[#This Row],[Hauptkörper - B3 - Art]],'DD FD'!B:C,2,FALSE))</f>
        <v/>
      </c>
      <c r="MB155" s="577" t="str">
        <f>IF(Table1[[#This Row],[Hauptkörper - B3 - Fraktion]]="","",VLOOKUP(Table1[[#This Row],[Hauptkörper - B3 - Fraktion]],'DD FD'!H:J,3,FALSE))</f>
        <v/>
      </c>
      <c r="MC155" s="574" t="str">
        <f>IF(Table1[[#This Row],[Hauptkörper - B3 - Gewicht
(in G)]]="","",Table1[[#This Row],[Hauptkörper - B3 - Gewicht
(in G)]])</f>
        <v/>
      </c>
      <c r="MD155" s="574" t="str">
        <f>IF(Table1[[#This Row],[Hauptkörper - B3 - Lizenzierungs-pflichtig? (X=Ja)]]="","",Table1[[#This Row],[Hauptkörper - B3 - Lizenzierungs-pflichtig? (X=Ja)]])</f>
        <v/>
      </c>
      <c r="ME155" s="577" t="str">
        <f>IF(Table1[[#This Row],[Hauptkörper - B3 - Virgin Material]]="","",VLOOKUP(Table1[[#This Row],[Hauptkörper - B3 - Virgin Material]],'DD FD'!AJ:AK,2,FALSE))</f>
        <v/>
      </c>
      <c r="MF155" s="578" t="str">
        <f>IF(Table1[[#This Row],[Hauptkörper - B3 - Virgin Material Anteil (in %)]]="","",Table1[[#This Row],[Hauptkörper - B3 - Virgin Material Anteil (in %)]])</f>
        <v/>
      </c>
      <c r="MG155" s="577" t="str">
        <f>IF(Table1[[#This Row],[Hauptkörper - B3 - Recyceltes Material]]="","",VLOOKUP(Table1[[#This Row],[Hauptkörper - B3 - Recyceltes Material]],'DD FD'!AL:AM,2,FALSE))</f>
        <v/>
      </c>
      <c r="MH155" s="578" t="str">
        <f>IF(Table1[[#This Row],[Hauptkörper - B3 - Recyceltes Material Anteil (in %)]]="","",Table1[[#This Row],[Hauptkörper - B3 - Recyceltes Material Anteil (in %)]])</f>
        <v/>
      </c>
      <c r="MI155" s="577" t="str">
        <f>IF(Table1[[#This Row],[Hauptkörper - B3 - Beschichtung]]="","",VLOOKUP(Table1[[#This Row],[Hauptkörper - B3 - Beschichtung]],'DD FD'!AE:AF,2,FALSE))</f>
        <v/>
      </c>
      <c r="MJ155" s="580" t="str">
        <f>IF(Table1[[#This Row],[Hauptkörper - B3 - Beschichtung Anteil (in %)]]="","",Table1[[#This Row],[Hauptkörper - B3 - Beschichtung Anteil (in %)]])</f>
        <v/>
      </c>
      <c r="MK155" s="576" t="str">
        <f>IF(Table1[[#This Row],[Verschluss - B1 - Art]]="","",VLOOKUP(Table1[[#This Row],[Verschluss - B1 - Art]],'DD FD'!D:E,2,FALSE))</f>
        <v/>
      </c>
      <c r="ML155" s="577" t="str">
        <f>IF(Table1[[#This Row],[Verschluss - B1 - Fraktion]]="","",VLOOKUP(Table1[[#This Row],[Verschluss - B1 - Fraktion]],'DD FD'!H:J,3,FALSE))</f>
        <v/>
      </c>
      <c r="MM155" s="574" t="str">
        <f>IF(Table1[[#This Row],[Verschluss - B1 - Gewicht (in G)]]="","",Table1[[#This Row],[Verschluss - B1 - Gewicht (in G)]])</f>
        <v/>
      </c>
      <c r="MN155" s="574" t="str">
        <f>IF(Table1[[#This Row],[Verschluss - B1 - Lizenzierungs-pflichtig? (X=Ja)]]="","",Table1[[#This Row],[Verschluss - B1 - Lizenzierungs-pflichtig? (X=Ja)]])</f>
        <v/>
      </c>
      <c r="MO155" s="574" t="str">
        <f>IF(Table1[[#This Row],[Verschluss - B1 - Trennbar vom Hauptkörper? (X=Ja)]]="","",Table1[[#This Row],[Verschluss - B1 - Trennbar vom Hauptkörper? (X=Ja)]])</f>
        <v/>
      </c>
      <c r="MP155" s="577" t="str">
        <f>IF(Table1[[#This Row],[Verschluss - B1 - Virgin Material]]="","",VLOOKUP(Table1[[#This Row],[Verschluss - B1 - Virgin Material]],'DD FD'!AJ:AK,2,FALSE))</f>
        <v/>
      </c>
      <c r="MQ155" s="578" t="str">
        <f>IF(Table1[[#This Row],[Verschluss - B1 - Virgin Material Anteil (in %)]]="","",Table1[[#This Row],[Verschluss - B1 - Virgin Material Anteil (in %)]])</f>
        <v/>
      </c>
      <c r="MR155" s="577" t="str">
        <f>IF(Table1[[#This Row],[Verschluss - B1 - Recyceltes Material]]="","",VLOOKUP(Table1[[#This Row],[Verschluss - B1 - Recyceltes Material]],'DD FD'!AL:AM,2,FALSE))</f>
        <v/>
      </c>
      <c r="MS155" s="578" t="str">
        <f>IF(Table1[[#This Row],[Verschluss - B1 - Recyceltes Material Anteil (in %)]]="","",Table1[[#This Row],[Verschluss - B1 - Recyceltes Material Anteil (in %)]])</f>
        <v/>
      </c>
      <c r="MT155" s="577" t="str">
        <f>IF(Table1[[#This Row],[Verschluss - B1 - Beschichtung]]="","",VLOOKUP(Table1[[#This Row],[Verschluss - B1 - Beschichtung]],'DD FD'!AE:AF,2,FALSE))</f>
        <v/>
      </c>
      <c r="MU155" s="580" t="str">
        <f>IF(Table1[[#This Row],[Verschluss - B1 - Beschichtung Anteil (in %)]]="","",Table1[[#This Row],[Verschluss - B1 - Beschichtung Anteil (in %)]])</f>
        <v/>
      </c>
      <c r="MV155" s="576" t="str">
        <f>IF(Table1[[#This Row],[Verschluss - B2 - Art]]="","",VLOOKUP(Table1[[#This Row],[Verschluss - B2 - Art]],'DD FD'!D:E,2,FALSE))</f>
        <v/>
      </c>
      <c r="MW155" s="577" t="str">
        <f>IF(Table1[[#This Row],[Verschluss - B2 - Fraktion]]="","",VLOOKUP(Table1[[#This Row],[Verschluss - B2 - Fraktion]],'DD FD'!H:J,3,FALSE))</f>
        <v/>
      </c>
      <c r="MX155" s="574" t="str">
        <f>IF(Table1[[#This Row],[Verschluss - B2 - Gewicht (in G)]]="","",Table1[[#This Row],[Verschluss - B2 - Gewicht (in G)]])</f>
        <v/>
      </c>
      <c r="MY155" s="574" t="str">
        <f>IF(Table1[[#This Row],[Verschluss - B2 - Lizenzierungs-pflichtig? (X=Ja)]]="","",Table1[[#This Row],[Verschluss - B2 - Lizenzierungs-pflichtig? (X=Ja)]])</f>
        <v/>
      </c>
      <c r="MZ155" s="574" t="str">
        <f>IF(Table1[[#This Row],[Verschluss - B2 - Trennbar vom Hauptkörper? (X=Ja)]]="","",Table1[[#This Row],[Verschluss - B2 - Trennbar vom Hauptkörper? (X=Ja)]])</f>
        <v/>
      </c>
      <c r="NA155" s="577" t="str">
        <f>IF(Table1[[#This Row],[Verschluss - B2 - Virgin Material]]="","",VLOOKUP(Table1[[#This Row],[Verschluss - B2 - Virgin Material]],'DD FD'!AJ:AK,2,FALSE))</f>
        <v/>
      </c>
      <c r="NB155" s="578" t="str">
        <f>IF(Table1[[#This Row],[Verschluss - B2 - Virgin Material Anteil (in %)]]="","",Table1[[#This Row],[Verschluss - B2 - Virgin Material Anteil (in %)]])</f>
        <v/>
      </c>
      <c r="NC155" s="577" t="str">
        <f>IF(Table1[[#This Row],[Verschluss - B2 - Recyceltes Material]]="","",VLOOKUP(Table1[[#This Row],[Verschluss - B2 - Recyceltes Material]],'DD FD'!AL:AM,2,FALSE))</f>
        <v/>
      </c>
      <c r="ND155" s="578" t="str">
        <f>IF(Table1[[#This Row],[Verschluss - B2 - Recyceltes Material Anteil (in %)]]="","",Table1[[#This Row],[Verschluss - B2 - Recyceltes Material Anteil (in %)]])</f>
        <v/>
      </c>
      <c r="NE155" s="577" t="str">
        <f>IF(Table1[[#This Row],[Verschluss - B2 - Beschichtung]]="","",VLOOKUP(Table1[[#This Row],[Verschluss - B2 - Beschichtung]],'DD FD'!AE:AF,2,FALSE))</f>
        <v/>
      </c>
      <c r="NF155" s="580" t="str">
        <f>IF(Table1[[#This Row],[Verschluss - B2 - Beschichtung Anteil (in %)]]="","",Table1[[#This Row],[Verschluss - B2 - Beschichtung Anteil (in %)]])</f>
        <v/>
      </c>
      <c r="NG155" s="576" t="str">
        <f>IF(Table1[[#This Row],[Verschluss - B3 - Art]]="","",VLOOKUP(Table1[[#This Row],[Verschluss - B3 - Art]],'DD FD'!D:E,2,FALSE))</f>
        <v/>
      </c>
      <c r="NH155" s="577" t="str">
        <f>IF(Table1[[#This Row],[Verschluss - B3 - Fraktion]]="","",VLOOKUP(Table1[[#This Row],[Verschluss - B3 - Fraktion]],'DD FD'!H:J,3,FALSE))</f>
        <v/>
      </c>
      <c r="NI155" s="574" t="str">
        <f>IF(Table1[[#This Row],[Verschluss - B3 - Gewicht (in G)]]="","",Table1[[#This Row],[Verschluss - B3 - Gewicht (in G)]])</f>
        <v/>
      </c>
      <c r="NJ155" s="574" t="str">
        <f>IF(Table1[[#This Row],[Verschluss - B3 - Lizenzierungs-pflichtig? (X=Ja)]]="","",Table1[[#This Row],[Verschluss - B3 - Lizenzierungs-pflichtig? (X=Ja)]])</f>
        <v/>
      </c>
      <c r="NK155" s="574" t="str">
        <f>IF(Table1[[#This Row],[Verschluss - B3 - Trennbar vom Hauptkörper? (X=Ja)]]="","",Table1[[#This Row],[Verschluss - B3 - Trennbar vom Hauptkörper? (X=Ja)]])</f>
        <v/>
      </c>
      <c r="NL155" s="577" t="str">
        <f>IF(Table1[[#This Row],[Verschluss - B3 - Virgin Material]]="","",VLOOKUP(Table1[[#This Row],[Verschluss - B3 - Virgin Material]],'DD FD'!AJ:AK,2,FALSE))</f>
        <v/>
      </c>
      <c r="NM155" s="578" t="str">
        <f>IF(Table1[[#This Row],[Verschluss - B3 - Virgin Material Anteil (in %)]]="","",Table1[[#This Row],[Verschluss - B3 - Virgin Material Anteil (in %)]])</f>
        <v/>
      </c>
      <c r="NN155" s="577" t="str">
        <f>IF(Table1[[#This Row],[Verschluss - B3 - Recyceltes Material]]="","",VLOOKUP(Table1[[#This Row],[Verschluss - B3 - Recyceltes Material]],'DD FD'!AL:AM,2,FALSE))</f>
        <v/>
      </c>
      <c r="NO155" s="578" t="str">
        <f>IF(Table1[[#This Row],[Verschluss - B3 - Recyceltes Material Anteil (in %)]]="","",Table1[[#This Row],[Verschluss - B3 - Recyceltes Material Anteil (in %)]])</f>
        <v/>
      </c>
      <c r="NP155" s="577" t="str">
        <f>IF(Table1[[#This Row],[Verschluss - B3 - Beschichtung]]="","",VLOOKUP(Table1[[#This Row],[Verschluss - B3 - Beschichtung]],'DD FD'!AE:AF,2,FALSE))</f>
        <v/>
      </c>
      <c r="NQ155" s="580" t="str">
        <f>IF(Table1[[#This Row],[Verschluss - B3 - Beschichtung Anteil (in %)]]="","",Table1[[#This Row],[Verschluss - B3 - Beschichtung Anteil (in %)]])</f>
        <v/>
      </c>
      <c r="NR155" s="576" t="str">
        <f>IF(Table1[[#This Row],[Etikett - B1 - Art]]="","",VLOOKUP(Table1[[#This Row],[Etikett - B1 - Art]],'DD FD'!F:G,2,FALSE))</f>
        <v/>
      </c>
      <c r="NS155" s="577" t="str">
        <f>IF(Table1[[#This Row],[Etikett - B1 - Fraktion]]="","",VLOOKUP(Table1[[#This Row],[Etikett - B1 - Fraktion]],'DD FD'!H:J,3,FALSE))</f>
        <v/>
      </c>
      <c r="NT155" s="574" t="str">
        <f>IF(Table1[[#This Row],[Etikett - B1 - Gewicht (in G)]]="","",Table1[[#This Row],[Etikett - B1 - Gewicht (in G)]])</f>
        <v/>
      </c>
      <c r="NU155" s="574" t="str">
        <f>IF(Table1[[#This Row],[Etikett - B1 - Lizenzierungs-pflichtig? (X=Ja)]]="","",Table1[[#This Row],[Etikett - B1 - Lizenzierungs-pflichtig? (X=Ja)]])</f>
        <v/>
      </c>
      <c r="NV155" s="574" t="str">
        <f>IF(Table1[[#This Row],[Etikett - B1 - Trennbar vom Hauptkörper? (X=Ja)]]="","",Table1[[#This Row],[Etikett - B1 - Trennbar vom Hauptkörper? (X=Ja)]])</f>
        <v/>
      </c>
      <c r="NW155" s="577" t="str">
        <f>IF(Table1[[#This Row],[Etikett - B1 - Virgin Material]]="","",VLOOKUP(Table1[[#This Row],[Etikett - B1 - Virgin Material]],'DD FD'!AJ:AK,2,FALSE))</f>
        <v/>
      </c>
      <c r="NX155" s="578" t="str">
        <f>IF(Table1[[#This Row],[Etikett - B1 - Virgin Material Anteil (in %)]]="","",Table1[[#This Row],[Etikett - B1 - Virgin Material Anteil (in %)]])</f>
        <v/>
      </c>
      <c r="NY155" s="577" t="str">
        <f>IF(Table1[[#This Row],[Etikett - B1 - Recyceltes Material]]="","",VLOOKUP(Table1[[#This Row],[Etikett - B1 - Recyceltes Material]],'DD FD'!AL:AM,2,FALSE))</f>
        <v/>
      </c>
      <c r="NZ155" s="578" t="str">
        <f>IF(Table1[[#This Row],[Etikett - B1 - Recyceltes Material Anteil (in %)]]="","",Table1[[#This Row],[Etikett - B1 - Recyceltes Material Anteil (in %)]])</f>
        <v/>
      </c>
      <c r="OA155" s="577" t="str">
        <f>IF(Table1[[#This Row],[Etikett - B1 - Beschichtung]]="","",VLOOKUP(Table1[[#This Row],[Etikett - B1 - Beschichtung]],'DD FD'!AE:AF,2,FALSE))</f>
        <v/>
      </c>
      <c r="OB155" s="580" t="str">
        <f>IF(Table1[[#This Row],[Etikett - B1 - Beschichtung Anteil (in %)]]="","",Table1[[#This Row],[Etikett - B1 - Beschichtung Anteil (in %)]])</f>
        <v/>
      </c>
      <c r="OC155" s="576" t="str">
        <f>IF(Table1[[#This Row],[Etikett - B2 - Art]]="","",VLOOKUP(Table1[[#This Row],[Etikett - B2 - Art]],'DD FD'!F:G,2,FALSE))</f>
        <v/>
      </c>
      <c r="OD155" s="577" t="str">
        <f>IF(Table1[[#This Row],[Etikett - B2 - Fraktion]]="","",VLOOKUP(Table1[[#This Row],[Etikett - B2 - Fraktion]],'DD FD'!H:J,3,FALSE))</f>
        <v/>
      </c>
      <c r="OE155" s="574" t="str">
        <f>IF(Table1[[#This Row],[Etikett - B2 - Gewicht (in G)]]="","",Table1[[#This Row],[Etikett - B2 - Gewicht (in G)]])</f>
        <v/>
      </c>
      <c r="OF155" s="574" t="str">
        <f>IF(Table1[[#This Row],[Etikett - B2 - Lizenzierungs-pflichtig? (X=Ja)]]="","",Table1[[#This Row],[Etikett - B2 - Lizenzierungs-pflichtig? (X=Ja)]])</f>
        <v/>
      </c>
      <c r="OG155" s="574" t="str">
        <f>IF(Table1[[#This Row],[Etikett - B2 - Trennbar vom Hauptkörper? (X=Ja)]]="","",Table1[[#This Row],[Etikett - B2 - Trennbar vom Hauptkörper? (X=Ja)]])</f>
        <v/>
      </c>
      <c r="OH155" s="577" t="str">
        <f>IF(Table1[[#This Row],[Etikett - B2 - Virgin Material]]="","",VLOOKUP(Table1[[#This Row],[Etikett - B2 - Virgin Material]],'DD FD'!AJ:AK,2,FALSE))</f>
        <v/>
      </c>
      <c r="OI155" s="578" t="str">
        <f>IF(Table1[[#This Row],[Etikett - B2 - Virgin Material Anteil (in %)]]="","",Table1[[#This Row],[Etikett - B2 - Virgin Material Anteil (in %)]])</f>
        <v/>
      </c>
      <c r="OJ155" s="577" t="str">
        <f>IF(Table1[[#This Row],[Etikett - B2 - Recyceltes Material]]="","",VLOOKUP(Table1[[#This Row],[Etikett - B2 - Recyceltes Material]],'DD FD'!AL:AM,2,FALSE))</f>
        <v/>
      </c>
      <c r="OK155" s="578" t="str">
        <f>IF(Table1[[#This Row],[Etikett - B2 - Recyceltes Material Anteil (in %)]]="","",Table1[[#This Row],[Etikett - B2 - Recyceltes Material Anteil (in %)]])</f>
        <v/>
      </c>
      <c r="OL155" s="577" t="str">
        <f>IF(Table1[[#This Row],[Etikett - B2 - Beschichtung]]="","",VLOOKUP(Table1[[#This Row],[Etikett - B2 - Beschichtung]],'DD FD'!AE:AF,2,FALSE))</f>
        <v/>
      </c>
      <c r="OM155" s="580" t="str">
        <f>IF(Table1[[#This Row],[Etikett - B2 - Beschichtung Anteil (in %)]]="","",Table1[[#This Row],[Etikett - B2 - Beschichtung Anteil (in %)]])</f>
        <v/>
      </c>
      <c r="ON155" s="576" t="str">
        <f>IF(Table1[[#This Row],[Etikett - B3 - Art]]="","",VLOOKUP(Table1[[#This Row],[Etikett - B3 - Art]],'DD FD'!F:G,2,FALSE))</f>
        <v/>
      </c>
      <c r="OO155" s="577" t="str">
        <f>IF(Table1[[#This Row],[Etikett - B3 - Fraktion]]="","",VLOOKUP(Table1[[#This Row],[Etikett - B3 - Fraktion]],'DD FD'!H:J,3,FALSE))</f>
        <v/>
      </c>
      <c r="OP155" s="574" t="str">
        <f>IF(Table1[[#This Row],[Etikett - B3 - Gewicht (in G)]]="","",Table1[[#This Row],[Etikett - B3 - Gewicht (in G)]])</f>
        <v/>
      </c>
      <c r="OQ155" s="574" t="str">
        <f>IF(Table1[[#This Row],[Etikett - B3 - Lizenzierungs-pflichtig? (X=Ja)]]="","",Table1[[#This Row],[Etikett - B3 - Lizenzierungs-pflichtig? (X=Ja)]])</f>
        <v/>
      </c>
      <c r="OR155" s="574" t="str">
        <f>IF(Table1[[#This Row],[Etikett - B3 - Trennbar vom Hauptkörper? (X=Ja)]]="","",Table1[[#This Row],[Etikett - B3 - Trennbar vom Hauptkörper? (X=Ja)]])</f>
        <v/>
      </c>
      <c r="OS155" s="577" t="str">
        <f>IF(Table1[[#This Row],[Etikett - B3 - Virgin Material]]="","",VLOOKUP(Table1[[#This Row],[Etikett - B3 - Virgin Material]],'DD FD'!AJ:AK,2,FALSE))</f>
        <v/>
      </c>
      <c r="OT155" s="578" t="str">
        <f>IF(Table1[[#This Row],[Etikett - B3 - Virgin Material Anteil (in %)]]="","",Table1[[#This Row],[Etikett - B3 - Virgin Material Anteil (in %)]])</f>
        <v/>
      </c>
      <c r="OU155" s="577" t="str">
        <f>IF(Table1[[#This Row],[Etikett - B3 - Recyceltes Material]]="","",VLOOKUP(Table1[[#This Row],[Etikett - B3 - Recyceltes Material]],'DD FD'!AL:AM,2,FALSE))</f>
        <v/>
      </c>
      <c r="OV155" s="578" t="str">
        <f>IF(Table1[[#This Row],[Etikett - B3 - Recyceltes Material Anteil (in %)]]="","",Table1[[#This Row],[Etikett - B3 - Recyceltes Material Anteil (in %)]])</f>
        <v/>
      </c>
      <c r="OW155" s="577" t="str">
        <f>IF(Table1[[#This Row],[Etikett - B3 - Beschichtung]]="","",VLOOKUP(Table1[[#This Row],[Etikett - B3 - Beschichtung]],'DD FD'!AE:AF,2,FALSE))</f>
        <v/>
      </c>
      <c r="OX155" s="613" t="str">
        <f>IF(Table1[[#This Row],[Etikett - B3 - Beschichtung Anteil (in %)]]="","",Table1[[#This Row],[Etikett - B3 - Beschichtung Anteil (in %)]])</f>
        <v/>
      </c>
      <c r="OY155" s="618">
        <f>ROUNDUP(SUM(
IF(AND(LH155='DD FD'!$J$7,LJ155='DD FD'!$AI$3),LI155,0),
IF(AND(LR155='DD FD'!$J$7,LT155='DD FD'!$AI$3),LS155,0),
IF(AND(MB155='DD FD'!$J$7,MD155='DD FD'!$AI$3),MC155,0),
IF(AND(ML155='DD FD'!$J$7,MN155='DD FD'!$AI$3),MM155,0),
IF(AND(MW155='DD FD'!$J$7,MY155='DD FD'!$AI$3),MX155,0),
IF(AND(NH155='DD FD'!$J$7,NJ155='DD FD'!$AI$3),NI155,0),
IF(AND(NS155='DD FD'!$J$7,NU155='DD FD'!$AI$3),NT155,0),
IF(AND(OD155='DD FD'!$J$7,OF155='DD FD'!$AI$3),OE155,0),
IF(AND(OO155='DD FD'!$J$7,OQ155='DD FD'!$AI$3),OP155,0),
),2)</f>
        <v>0</v>
      </c>
      <c r="OZ155" s="617">
        <f>ROUNDUP(SUM(
IF(AND(LH155='DD FD'!$J$6,LJ155='DD FD'!$AI$3),LI155,0),
IF(AND(LR155='DD FD'!$J$6,LT155='DD FD'!$AI$3),LS155,0),
IF(AND(MB155='DD FD'!$J$6,MD155='DD FD'!$AI$3),MC155,0),
IF(AND(ML155='DD FD'!$J$6,MN155='DD FD'!$AI$3),MM155,0),
IF(AND(MW155='DD FD'!$J$6,MY155='DD FD'!$AI$3),MX155,0),
IF(AND(NH155='DD FD'!$J$6,NJ155='DD FD'!$AI$3),NI155,0),
IF(AND(NS155='DD FD'!$J$6,NU155='DD FD'!$AI$3),NT155,0),
IF(AND(OD155='DD FD'!$J$6,OF155='DD FD'!$AI$3),OE155,0),
IF(AND(OO155='DD FD'!$J$6,OQ155='DD FD'!$AI$3),OP155,0),
),2)</f>
        <v>0</v>
      </c>
      <c r="PA155" s="617">
        <f>ROUNDUP(SUM(
IF(AND(LH155='DD FD'!$J$10,LJ155='DD FD'!$AI$3),LI155,0),
IF(AND(LR155='DD FD'!$J$10,LT155='DD FD'!$AI$3),LS155,0),
IF(AND(MB155='DD FD'!$J$10,MD155='DD FD'!$AI$3),MC155,0),
IF(AND(ML155='DD FD'!$J$10,MN155='DD FD'!$AI$3),MM155,0),
IF(AND(MW155='DD FD'!$J$10,MY155='DD FD'!$AI$3),MX155,0),
IF(AND(NH155='DD FD'!$J$10,NJ155='DD FD'!$AI$3),NI155,0),
IF(AND(NS155='DD FD'!$J$10,NU155='DD FD'!$AI$3),NT155,0),
IF(AND(OD155='DD FD'!$J$10,OF155='DD FD'!$AI$3),OE155,0),
IF(AND(OO155='DD FD'!$J$10,OQ155='DD FD'!$AI$3),OP155,0),
),2)</f>
        <v>0</v>
      </c>
      <c r="PB155" s="617">
        <f>ROUNDUP(SUM(
IF(AND(LH155='DD FD'!$J$8,LJ155='DD FD'!$AI$3),LI155,0),
IF(AND(LR155='DD FD'!$J$8,LT155='DD FD'!$AI$3),LS155,0),
IF(AND(MB155='DD FD'!$J$8,MD155='DD FD'!$AI$3),MC155,0),
IF(AND(ML155='DD FD'!$J$8,MN155='DD FD'!$AI$3),MM155,0),
IF(AND(MW155='DD FD'!$J$8,MY155='DD FD'!$AI$3),MX155,0),
IF(AND(NH155='DD FD'!$J$8,NJ155='DD FD'!$AI$3),NI155,0),
IF(AND(NS155='DD FD'!$J$8,NU155='DD FD'!$AI$3),NT155,0),
IF(AND(OD155='DD FD'!$J$8,OF155='DD FD'!$AI$3),OE155,0),
IF(AND(OO155='DD FD'!$J$8,OQ155='DD FD'!$AI$3),OP155,0),
),2)</f>
        <v>0</v>
      </c>
      <c r="PC155" s="617">
        <f>ROUNDUP(SUM(
IF(AND(LH155='DD FD'!$J$5,LJ155='DD FD'!$AI$3),LI155,0),
IF(AND(LR155='DD FD'!$J$5,LT155='DD FD'!$AI$3),LS155,0),
IF(AND(MB155='DD FD'!$J$5,MD155='DD FD'!$AI$3),MC155,0),
IF(AND(ML155='DD FD'!$J$5,MN155='DD FD'!$AI$3),MM155,0),
IF(AND(MW155='DD FD'!$J$5,MY155='DD FD'!$AI$3),MX155,0),
IF(AND(NH155='DD FD'!$J$5,NJ155='DD FD'!$AI$3),NI155,0),
IF(AND(NS155='DD FD'!$J$5,NU155='DD FD'!$AI$3),NT155,0),
IF(AND(OD155='DD FD'!$J$5,OF155='DD FD'!$AI$3),OE155,0),
IF(AND(OO155='DD FD'!$J$5,OQ155='DD FD'!$AI$3),OP155,0),
),2)</f>
        <v>0</v>
      </c>
      <c r="PD155" s="617">
        <f>ROUNDUP(SUM(
IF(AND(LH155='DD FD'!$J$9,LJ155='DD FD'!$AI$3),LI155,0),
IF(AND(LR155='DD FD'!$J$9,LT155='DD FD'!$AI$3),LS155,0),
IF(AND(MB155='DD FD'!$J$9,MD155='DD FD'!$AI$3),MC155,0),
IF(AND(ML155='DD FD'!$J$9,MN155='DD FD'!$AI$3),MM155,0),
IF(AND(MW155='DD FD'!$J$9,MY155='DD FD'!$AI$3),MX155,0),
IF(AND(NH155='DD FD'!$J$9,NJ155='DD FD'!$AI$3),NI155,0),
IF(AND(NS155='DD FD'!$J$9,NU155='DD FD'!$AI$3),NT155,0),
IF(AND(OD155='DD FD'!$J$9,OF155='DD FD'!$AI$3),OE155,0),
IF(AND(OO155='DD FD'!$J$9,OQ155='DD FD'!$AI$3),OP155,0),
),2)</f>
        <v>0</v>
      </c>
      <c r="PE155" s="617">
        <f>ROUNDUP(SUM(
IF(AND(LH155='DD FD'!$J$4,LJ155='DD FD'!$AI$3),LI155,0),
IF(AND(LR155='DD FD'!$J$4,LT155='DD FD'!$AI$3),LS155,0),
IF(AND(MB155='DD FD'!$J$4,MD155='DD FD'!$AI$3),MC155,0),
IF(AND(ML155='DD FD'!$J$4,MN155='DD FD'!$AI$3),MM155,0),
IF(AND(MW155='DD FD'!$J$4,MY155='DD FD'!$AI$3),MX155,0),
IF(AND(NH155='DD FD'!$J$4,NJ155='DD FD'!$AI$3),NI155,0),
IF(AND(NS155='DD FD'!$J$4,NU155='DD FD'!$AI$3),NT155,0),
IF(AND(OD155='DD FD'!$J$4,OF155='DD FD'!$AI$3),OE155,0),
IF(AND(OO155='DD FD'!$J$4,OQ155='DD FD'!$AI$3),OP155,0),
),2)</f>
        <v>0</v>
      </c>
      <c r="PF155" s="619">
        <f>ROUNDUP(SUM(
IF(AND(LH155='DD FD'!$J$11,LJ155='DD FD'!$AI$3),LI155,0),
IF(AND(LR155='DD FD'!$J$11,LT155='DD FD'!$AI$3),LS155,0),
IF(AND(MB155='DD FD'!$J$11,MD155='DD FD'!$AI$3),MC155,0),
IF(AND(ML155='DD FD'!$J$11,MN155='DD FD'!$AI$3),MM155,0),
IF(AND(MW155='DD FD'!$J$11,MY155='DD FD'!$AI$3),MX155,0),
IF(AND(NH155='DD FD'!$J$11,NJ155='DD FD'!$AI$3),NI155,0),
IF(AND(NS155='DD FD'!$J$11,NU155='DD FD'!$AI$3),NT155,0),
IF(AND(OD155='DD FD'!$J$11,OF155='DD FD'!$AI$3),OE155,0),
IF(AND(OO155='DD FD'!$J$11,OQ155='DD FD'!$AI$3),OP155,0),
),2)</f>
        <v>0</v>
      </c>
    </row>
    <row r="156" spans="1:422">
      <c r="A156" s="806"/>
      <c r="B156" s="934"/>
      <c r="C156" s="247"/>
      <c r="D156" s="842"/>
      <c r="E156" s="247"/>
      <c r="F156" s="158"/>
      <c r="G156" s="710"/>
      <c r="H156" s="712"/>
      <c r="I156" s="936"/>
      <c r="J156" s="803"/>
      <c r="K156" s="150"/>
      <c r="L156" s="146" t="str">
        <f t="shared" si="54"/>
        <v/>
      </c>
      <c r="M156" s="501" t="str">
        <f t="shared" si="71"/>
        <v/>
      </c>
      <c r="N156" s="504"/>
      <c r="O156" s="113" t="str">
        <f t="shared" si="72"/>
        <v/>
      </c>
      <c r="P156" s="114" t="str">
        <f t="shared" si="55"/>
        <v/>
      </c>
      <c r="Q156" s="152"/>
      <c r="R156" s="152"/>
      <c r="S156" s="115" t="str">
        <f t="shared" si="73"/>
        <v/>
      </c>
      <c r="T156" s="159"/>
      <c r="U156" s="159"/>
      <c r="V156" s="157"/>
      <c r="W156" s="157"/>
      <c r="X156" s="157"/>
      <c r="Y156" s="772"/>
      <c r="Z156" s="158"/>
      <c r="AA156" s="144"/>
      <c r="AB156" s="112"/>
      <c r="AC156" s="153"/>
      <c r="AD156" s="153"/>
      <c r="AE156" s="153"/>
      <c r="AF156" s="153"/>
      <c r="AG156" s="153"/>
      <c r="AH156" s="153"/>
      <c r="AI156" s="152"/>
      <c r="AJ156" s="158"/>
      <c r="AK156" s="158"/>
      <c r="AL156" s="158"/>
      <c r="AM156" s="116" t="str">
        <f t="shared" si="74"/>
        <v/>
      </c>
      <c r="AN156" s="116" t="str">
        <f t="shared" si="75"/>
        <v/>
      </c>
      <c r="AO156" s="324"/>
      <c r="AP156" s="503"/>
      <c r="AQ156" s="487" t="str">
        <f t="shared" si="76"/>
        <v/>
      </c>
      <c r="AR156" s="113" t="str">
        <f t="shared" si="56"/>
        <v/>
      </c>
      <c r="AS156" s="113" t="str">
        <f t="shared" si="57"/>
        <v/>
      </c>
      <c r="AT156" s="113" t="str">
        <f t="shared" si="58"/>
        <v/>
      </c>
      <c r="AU156" s="113" t="str">
        <f t="shared" si="59"/>
        <v/>
      </c>
      <c r="AV156" s="159"/>
      <c r="AW156" s="157"/>
      <c r="AX156" s="157"/>
      <c r="AY156" s="157"/>
      <c r="AZ156" s="157"/>
      <c r="BA156" s="116" t="str">
        <f t="shared" si="60"/>
        <v/>
      </c>
      <c r="BB156" s="316"/>
      <c r="BC156" s="116" t="str">
        <f t="shared" si="61"/>
        <v/>
      </c>
      <c r="BD156" s="133" t="str">
        <f t="shared" si="62"/>
        <v/>
      </c>
      <c r="BE156" s="157"/>
      <c r="BF156" s="1180"/>
      <c r="BG156" s="1180"/>
      <c r="BH156" s="158"/>
      <c r="BI156" s="490"/>
      <c r="BJ156" s="514" t="str">
        <f t="shared" si="77"/>
        <v/>
      </c>
      <c r="BK156" s="789"/>
      <c r="BL156" s="116" t="str">
        <f t="shared" si="78"/>
        <v/>
      </c>
      <c r="BM156" s="144"/>
      <c r="BN156" s="144"/>
      <c r="BO156" s="144"/>
      <c r="BP156" s="790"/>
      <c r="BQ156" s="790"/>
      <c r="BR156" s="790"/>
      <c r="BS156" s="116" t="str">
        <f t="shared" si="63"/>
        <v/>
      </c>
      <c r="BT156" s="790"/>
      <c r="BU156" s="808" t="str">
        <f t="shared" si="64"/>
        <v/>
      </c>
      <c r="BV156" s="791"/>
      <c r="BW156" s="144"/>
      <c r="BX156" s="20"/>
      <c r="BY156" s="20"/>
      <c r="BZ156" s="20"/>
      <c r="CA156" s="792"/>
      <c r="CB156" s="1201"/>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44"/>
      <c r="DF156" s="144"/>
      <c r="DG156" s="144"/>
      <c r="DH156" s="144"/>
      <c r="DI156" s="144"/>
      <c r="DJ156" s="144"/>
      <c r="DK156" s="144"/>
      <c r="DL156" s="144"/>
      <c r="DM156" s="144"/>
      <c r="DN156" s="144"/>
      <c r="DO156" s="144"/>
      <c r="DP156" s="144"/>
      <c r="DQ156" s="144"/>
      <c r="DR156" s="144"/>
      <c r="DS156" s="144"/>
      <c r="DT156" s="144"/>
      <c r="DU156" s="144"/>
      <c r="DV156" s="144"/>
      <c r="DW156" s="144"/>
      <c r="DX156" s="144"/>
      <c r="DY156" s="144"/>
      <c r="DZ156" s="144"/>
      <c r="EA156" s="144"/>
      <c r="EB156" s="144"/>
      <c r="EC156" s="144"/>
      <c r="ED156" s="782" t="str">
        <f t="shared" si="79"/>
        <v/>
      </c>
      <c r="EE156" s="519"/>
      <c r="EF156" s="793"/>
      <c r="EG156" s="519"/>
      <c r="EH156" s="794"/>
      <c r="EI156" s="790"/>
      <c r="EJ156" s="794"/>
      <c r="EK156" s="794"/>
      <c r="EL156" s="790"/>
      <c r="EM156" s="790"/>
      <c r="EN156" s="790"/>
      <c r="EO156" s="112" t="str">
        <f t="shared" si="65"/>
        <v/>
      </c>
      <c r="EP156" s="790"/>
      <c r="EQ156" s="488" t="str">
        <f t="shared" si="66"/>
        <v/>
      </c>
      <c r="ER156" s="1100"/>
      <c r="ES156" s="1099" t="str">
        <f t="shared" si="80"/>
        <v/>
      </c>
      <c r="ET156" s="525"/>
      <c r="EU156" s="148"/>
      <c r="EV156" s="148"/>
      <c r="EW156" s="148"/>
      <c r="EX156" s="148"/>
      <c r="EY156" s="148"/>
      <c r="EZ156" s="148"/>
      <c r="FA156" s="148"/>
      <c r="FB156" s="148"/>
      <c r="FC156" s="148"/>
      <c r="FD156" s="148"/>
      <c r="FE156" s="148"/>
      <c r="FF156" s="148"/>
      <c r="FG156" s="148"/>
      <c r="FH156" s="148"/>
      <c r="FI156" s="528"/>
      <c r="FJ156" s="513" t="str">
        <f t="shared" si="67"/>
        <v/>
      </c>
      <c r="FK156" s="158"/>
      <c r="FL156" s="850"/>
      <c r="FM156" s="850"/>
      <c r="FN156" s="850"/>
      <c r="FO156" s="850"/>
      <c r="FP156" s="850"/>
      <c r="FQ156" s="850"/>
      <c r="FR156" s="157"/>
      <c r="FS156" s="143"/>
      <c r="FT156" s="143"/>
      <c r="FU156" s="847" t="str">
        <f t="shared" si="68"/>
        <v/>
      </c>
      <c r="FV156" s="555"/>
      <c r="FW156" s="523" t="str">
        <f>IF(Table1[[#This Row],[Nonfood Inhaltstoffe - Komponente]]="","",VLOOKUP(Table1[[#This Row],[Nonfood Inhaltstoffe - Komponente]],'Dropdown Auswahl'!BJ:BK,2,FALSE))</f>
        <v/>
      </c>
      <c r="FX156" s="1013"/>
      <c r="FY156" s="1011" t="str">
        <f t="shared" si="69"/>
        <v/>
      </c>
      <c r="FZ156" s="152"/>
      <c r="GA156" s="152"/>
      <c r="GB156" s="152"/>
      <c r="GC156" s="529" t="str">
        <f t="shared" si="70"/>
        <v/>
      </c>
      <c r="GG156" s="21"/>
      <c r="GH156" s="21"/>
      <c r="GI156" s="1019"/>
      <c r="GJ156" s="1016" t="str">
        <f>IF(Table1[[#This Row],[Global Trade Item Number (GTIN)]]="","",Table1[[#This Row],[Global Trade Item Number (GTIN)]])</f>
        <v/>
      </c>
      <c r="GK156" s="555" t="str">
        <f>IF(Table1[[#This Row],[WAWI-Nr./ Kreditoren-Nummer
(ASDV)]]&lt;&gt;"",Table1[[#This Row],[WAWI-Nr./ Kreditoren-Nummer
(ASDV)]],"")</f>
        <v/>
      </c>
      <c r="GL156" s="165"/>
      <c r="GM156" s="165"/>
      <c r="GN156" s="165"/>
      <c r="GO156" s="485"/>
      <c r="GP156" s="534"/>
      <c r="GQ156" s="533"/>
      <c r="GR156" s="486"/>
      <c r="GS156" s="486"/>
      <c r="GT156" s="486"/>
      <c r="GU156" s="486"/>
      <c r="GV156" s="486"/>
      <c r="GW156" s="542"/>
      <c r="GX156" s="538"/>
      <c r="GY156" s="144"/>
      <c r="GZ156" s="480"/>
      <c r="HA156" s="158"/>
      <c r="HB156" s="480"/>
      <c r="HC156" s="480"/>
      <c r="HD156" s="480"/>
      <c r="HE156" s="480"/>
      <c r="HF156" s="480"/>
      <c r="HG156" s="480"/>
      <c r="HH156" s="538"/>
      <c r="HI156" s="480"/>
      <c r="HJ156" s="480"/>
      <c r="HK156" s="480"/>
      <c r="HL156" s="480"/>
      <c r="HM156" s="480"/>
      <c r="HN156" s="480"/>
      <c r="HO156" s="480"/>
      <c r="HP156" s="480"/>
      <c r="HQ156" s="480"/>
      <c r="HR156" s="538"/>
      <c r="HS156" s="480"/>
      <c r="HT156" s="480"/>
      <c r="HU156" s="480"/>
      <c r="HV156" s="480"/>
      <c r="HW156" s="480"/>
      <c r="HX156" s="480"/>
      <c r="HY156" s="480"/>
      <c r="HZ156" s="480"/>
      <c r="IA156" s="480"/>
      <c r="IB156" s="538"/>
      <c r="IC156" s="480"/>
      <c r="ID156" s="480"/>
      <c r="IE156" s="480"/>
      <c r="IF156" s="480"/>
      <c r="IG156" s="480"/>
      <c r="IH156" s="480"/>
      <c r="II156" s="480"/>
      <c r="IJ156" s="480"/>
      <c r="IK156" s="480"/>
      <c r="IL156" s="480"/>
      <c r="IM156" s="538"/>
      <c r="IN156" s="480"/>
      <c r="IO156" s="480"/>
      <c r="IP156" s="480"/>
      <c r="IQ156" s="480"/>
      <c r="IR156" s="480"/>
      <c r="IS156" s="480"/>
      <c r="IT156" s="480"/>
      <c r="IU156" s="480"/>
      <c r="IV156" s="480"/>
      <c r="IW156" s="480"/>
      <c r="IX156" s="538"/>
      <c r="IY156" s="480"/>
      <c r="IZ156" s="480"/>
      <c r="JA156" s="480"/>
      <c r="JB156" s="480"/>
      <c r="JC156" s="480"/>
      <c r="JD156" s="480"/>
      <c r="JE156" s="480"/>
      <c r="JF156" s="480"/>
      <c r="JG156" s="480"/>
      <c r="JH156" s="480"/>
      <c r="JI156" s="538"/>
      <c r="JJ156" s="480"/>
      <c r="JK156" s="480"/>
      <c r="JL156" s="480"/>
      <c r="JM156" s="480"/>
      <c r="JN156" s="480"/>
      <c r="JO156" s="480"/>
      <c r="JP156" s="480"/>
      <c r="JQ156" s="480"/>
      <c r="JR156" s="480"/>
      <c r="JS156" s="590"/>
      <c r="JT156" s="538"/>
      <c r="JU156" s="480"/>
      <c r="JV156" s="480"/>
      <c r="JW156" s="480"/>
      <c r="JX156" s="480"/>
      <c r="JY156" s="480"/>
      <c r="JZ156" s="480"/>
      <c r="KA156" s="480"/>
      <c r="KB156" s="480"/>
      <c r="KC156" s="480"/>
      <c r="KD156" s="480"/>
      <c r="KE156" s="538"/>
      <c r="KF156" s="480"/>
      <c r="KG156" s="480"/>
      <c r="KH156" s="480"/>
      <c r="KI156" s="480"/>
      <c r="KJ156" s="480"/>
      <c r="KK156" s="480"/>
      <c r="KL156" s="480"/>
      <c r="KM156" s="480"/>
      <c r="KN156" s="480"/>
      <c r="KO156" s="480"/>
      <c r="KR156" s="568" t="str">
        <f>IF(Table1[[#This Row],[GTIN]]&lt;&gt;"",Table1[[#This Row],[GTIN]],"")</f>
        <v/>
      </c>
      <c r="KS156" s="569" t="str">
        <f>Table1[[#This Row],[Kreditor]]</f>
        <v/>
      </c>
      <c r="KT156" s="570" t="str">
        <f>IF(Table1[[#This Row],[Gültig ab (Datum)]]&lt;&gt;"",Table1[[#This Row],[Gültig ab (Datum)]],"")</f>
        <v/>
      </c>
      <c r="KU156" s="570"/>
      <c r="KV156" s="583" t="str">
        <f>IF(Table1[[#This Row],[Artikel verpackt? 
(X=Ja)]]="","",Table1[[#This Row],[Artikel verpackt? 
(X=Ja)]])</f>
        <v/>
      </c>
      <c r="KW156" s="571" t="str">
        <f>IF(Table1[[#This Row],[Verpackung recyclingfähig?
(X=Ja)]]="","",Table1[[#This Row],[Verpackung recyclingfähig?
(X=Ja)]])</f>
        <v/>
      </c>
      <c r="KX156" s="572"/>
      <c r="KY156" s="573"/>
      <c r="KZ156" s="574"/>
      <c r="LA156" s="574"/>
      <c r="LB156" s="574"/>
      <c r="LC156" s="574"/>
      <c r="LD156" s="574"/>
      <c r="LE156" s="574"/>
      <c r="LF156" s="575"/>
      <c r="LG156" s="576" t="str">
        <f>IF(Table1[[#This Row],[Hauptkörper - B1 - Art]]="","",VLOOKUP(Table1[[#This Row],[Hauptkörper - B1 - Art]],'DD FD'!B:C,2,FALSE))</f>
        <v/>
      </c>
      <c r="LH156" s="577" t="str">
        <f>IF(Table1[[#This Row],[Hauptkörper - B1 - Fraktion]]="","",VLOOKUP(Table1[[#This Row],[Hauptkörper - B1 - Fraktion]],'DD FD'!H:J,3,FALSE))</f>
        <v/>
      </c>
      <c r="LI156" s="574" t="str">
        <f>IF(Table1[[#This Row],[Hauptkörper - B1 - Gewicht
(in G)]]="","",Table1[[#This Row],[Hauptkörper - B1 - Gewicht
(in G)]])</f>
        <v/>
      </c>
      <c r="LJ156" s="574" t="str">
        <f>IF(Table1[[#This Row],[Hauptkörper - B1 - Lizenzierungs-pflichtig? (X=Ja)]]="","",Table1[[#This Row],[Hauptkörper - B1 - Lizenzierungs-pflichtig? (X=Ja)]])</f>
        <v/>
      </c>
      <c r="LK156" s="577" t="str">
        <f>IF(Table1[[#This Row],[Hauptkörper - B1 - Virgin Material]]="","",VLOOKUP(Table1[[#This Row],[Hauptkörper - B1 - Virgin Material]],'DD FD'!AJ:AK,2,FALSE))</f>
        <v/>
      </c>
      <c r="LL156" s="578" t="str">
        <f>IF(Table1[[#This Row],[Hauptkörper - B1 - Virgin Material Anteil (in %)]]="","",Table1[[#This Row],[Hauptkörper - B1 - Virgin Material Anteil (in %)]])</f>
        <v/>
      </c>
      <c r="LM156" s="577" t="str">
        <f>IF(Table1[[#This Row],[Hauptkörper - B1 - Recyceltes Material]]="","",VLOOKUP(Table1[[#This Row],[Hauptkörper - B1 - Recyceltes Material]],'DD FD'!AL:AM,2,FALSE))</f>
        <v/>
      </c>
      <c r="LN156" s="578" t="str">
        <f>IF(Table1[[#This Row],[Hauptkörper - B1 - Recyceltes Material Anteil (in %)]]="","",Table1[[#This Row],[Hauptkörper - B1 - Recyceltes Material Anteil (in %)]])</f>
        <v/>
      </c>
      <c r="LO156" s="579" t="str">
        <f>IF(Table1[[#This Row],[Hauptkörper - B1 - Beschichtung]]="","",VLOOKUP(Table1[[#This Row],[Hauptkörper - B1 - Beschichtung]],'DD FD'!AE:AF,2,FALSE))</f>
        <v/>
      </c>
      <c r="LP156" s="580" t="str">
        <f>IF(Table1[[#This Row],[Hauptkörper - B1 - Beschichtung Anteil (in %)]]="","",Table1[[#This Row],[Hauptkörper - B1 - Beschichtung Anteil (in %)]])</f>
        <v/>
      </c>
      <c r="LQ156" s="576" t="str">
        <f>IF(Table1[[#This Row],[Hauptkörper - B2 - Art]]="","",VLOOKUP(Table1[[#This Row],[Hauptkörper - B2 - Art]],'DD FD'!B:C,2,FALSE))</f>
        <v/>
      </c>
      <c r="LR156" s="577" t="str">
        <f>IF(Table1[[#This Row],[Hauptkörper - B2 - Fraktion]]="","",VLOOKUP(Table1[[#This Row],[Hauptkörper - B2 - Fraktion]],'DD FD'!H:J,3,FALSE))</f>
        <v/>
      </c>
      <c r="LS156" s="574" t="str">
        <f>IF(Table1[[#This Row],[Hauptkörper - B2 - Gewicht
(in G)]]="","",Table1[[#This Row],[Hauptkörper - B2 - Gewicht
(in G)]])</f>
        <v/>
      </c>
      <c r="LT156" s="574" t="str">
        <f>IF(Table1[[#This Row],[Hauptkörper - B2 - Lizenzierungs-pflichtig? (X=Ja)]]="","",Table1[[#This Row],[Hauptkörper - B2 - Lizenzierungs-pflichtig? (X=Ja)]])</f>
        <v/>
      </c>
      <c r="LU156" s="577" t="str">
        <f>IF(Table1[[#This Row],[Hauptkörper - B2 - Virgin Material]]="","",VLOOKUP(Table1[[#This Row],[Hauptkörper - B2 - Virgin Material]],'DD FD'!AJ:AK,2,FALSE))</f>
        <v/>
      </c>
      <c r="LV156" s="578" t="str">
        <f>IF(Table1[[#This Row],[Hauptkörper - B2 - Virgin Material Anteil (in %)]]="","",Table1[[#This Row],[Hauptkörper - B2 - Virgin Material Anteil (in %)]])</f>
        <v/>
      </c>
      <c r="LW156" s="577" t="str">
        <f>IF(Table1[[#This Row],[Hauptkörper - B2 - Recyceltes Material]]="","",VLOOKUP(Table1[[#This Row],[Hauptkörper - B2 - Recyceltes Material]],'DD FD'!AL:AM,2,FALSE))</f>
        <v/>
      </c>
      <c r="LX156" s="578" t="str">
        <f>IF(Table1[[#This Row],[Hauptkörper - B2 - Recyceltes Material Anteil (in %)]]="","",Table1[[#This Row],[Hauptkörper - B2 - Recyceltes Material Anteil (in %)]])</f>
        <v/>
      </c>
      <c r="LY156" s="577" t="str">
        <f>IF(Table1[[#This Row],[Hauptkörper - B2 - Beschichtung]]="","",VLOOKUP(Table1[[#This Row],[Hauptkörper - B2 - Beschichtung]],'DD FD'!AE:AF,2,FALSE))</f>
        <v/>
      </c>
      <c r="LZ156" s="580" t="str">
        <f>IF(Table1[[#This Row],[Hauptkörper - B2 - Beschichtung Anteil (in %)]]="","",Table1[[#This Row],[Hauptkörper - B2 - Beschichtung Anteil (in %)]])</f>
        <v/>
      </c>
      <c r="MA156" s="576" t="str">
        <f>IF(Table1[[#This Row],[Hauptkörper - B3 - Art]]="","",VLOOKUP(Table1[[#This Row],[Hauptkörper - B3 - Art]],'DD FD'!B:C,2,FALSE))</f>
        <v/>
      </c>
      <c r="MB156" s="577" t="str">
        <f>IF(Table1[[#This Row],[Hauptkörper - B3 - Fraktion]]="","",VLOOKUP(Table1[[#This Row],[Hauptkörper - B3 - Fraktion]],'DD FD'!H:J,3,FALSE))</f>
        <v/>
      </c>
      <c r="MC156" s="574" t="str">
        <f>IF(Table1[[#This Row],[Hauptkörper - B3 - Gewicht
(in G)]]="","",Table1[[#This Row],[Hauptkörper - B3 - Gewicht
(in G)]])</f>
        <v/>
      </c>
      <c r="MD156" s="574" t="str">
        <f>IF(Table1[[#This Row],[Hauptkörper - B3 - Lizenzierungs-pflichtig? (X=Ja)]]="","",Table1[[#This Row],[Hauptkörper - B3 - Lizenzierungs-pflichtig? (X=Ja)]])</f>
        <v/>
      </c>
      <c r="ME156" s="577" t="str">
        <f>IF(Table1[[#This Row],[Hauptkörper - B3 - Virgin Material]]="","",VLOOKUP(Table1[[#This Row],[Hauptkörper - B3 - Virgin Material]],'DD FD'!AJ:AK,2,FALSE))</f>
        <v/>
      </c>
      <c r="MF156" s="578" t="str">
        <f>IF(Table1[[#This Row],[Hauptkörper - B3 - Virgin Material Anteil (in %)]]="","",Table1[[#This Row],[Hauptkörper - B3 - Virgin Material Anteil (in %)]])</f>
        <v/>
      </c>
      <c r="MG156" s="577" t="str">
        <f>IF(Table1[[#This Row],[Hauptkörper - B3 - Recyceltes Material]]="","",VLOOKUP(Table1[[#This Row],[Hauptkörper - B3 - Recyceltes Material]],'DD FD'!AL:AM,2,FALSE))</f>
        <v/>
      </c>
      <c r="MH156" s="578" t="str">
        <f>IF(Table1[[#This Row],[Hauptkörper - B3 - Recyceltes Material Anteil (in %)]]="","",Table1[[#This Row],[Hauptkörper - B3 - Recyceltes Material Anteil (in %)]])</f>
        <v/>
      </c>
      <c r="MI156" s="577" t="str">
        <f>IF(Table1[[#This Row],[Hauptkörper - B3 - Beschichtung]]="","",VLOOKUP(Table1[[#This Row],[Hauptkörper - B3 - Beschichtung]],'DD FD'!AE:AF,2,FALSE))</f>
        <v/>
      </c>
      <c r="MJ156" s="580" t="str">
        <f>IF(Table1[[#This Row],[Hauptkörper - B3 - Beschichtung Anteil (in %)]]="","",Table1[[#This Row],[Hauptkörper - B3 - Beschichtung Anteil (in %)]])</f>
        <v/>
      </c>
      <c r="MK156" s="576" t="str">
        <f>IF(Table1[[#This Row],[Verschluss - B1 - Art]]="","",VLOOKUP(Table1[[#This Row],[Verschluss - B1 - Art]],'DD FD'!D:E,2,FALSE))</f>
        <v/>
      </c>
      <c r="ML156" s="577" t="str">
        <f>IF(Table1[[#This Row],[Verschluss - B1 - Fraktion]]="","",VLOOKUP(Table1[[#This Row],[Verschluss - B1 - Fraktion]],'DD FD'!H:J,3,FALSE))</f>
        <v/>
      </c>
      <c r="MM156" s="574" t="str">
        <f>IF(Table1[[#This Row],[Verschluss - B1 - Gewicht (in G)]]="","",Table1[[#This Row],[Verschluss - B1 - Gewicht (in G)]])</f>
        <v/>
      </c>
      <c r="MN156" s="574" t="str">
        <f>IF(Table1[[#This Row],[Verschluss - B1 - Lizenzierungs-pflichtig? (X=Ja)]]="","",Table1[[#This Row],[Verschluss - B1 - Lizenzierungs-pflichtig? (X=Ja)]])</f>
        <v/>
      </c>
      <c r="MO156" s="574" t="str">
        <f>IF(Table1[[#This Row],[Verschluss - B1 - Trennbar vom Hauptkörper? (X=Ja)]]="","",Table1[[#This Row],[Verschluss - B1 - Trennbar vom Hauptkörper? (X=Ja)]])</f>
        <v/>
      </c>
      <c r="MP156" s="577" t="str">
        <f>IF(Table1[[#This Row],[Verschluss - B1 - Virgin Material]]="","",VLOOKUP(Table1[[#This Row],[Verschluss - B1 - Virgin Material]],'DD FD'!AJ:AK,2,FALSE))</f>
        <v/>
      </c>
      <c r="MQ156" s="578" t="str">
        <f>IF(Table1[[#This Row],[Verschluss - B1 - Virgin Material Anteil (in %)]]="","",Table1[[#This Row],[Verschluss - B1 - Virgin Material Anteil (in %)]])</f>
        <v/>
      </c>
      <c r="MR156" s="577" t="str">
        <f>IF(Table1[[#This Row],[Verschluss - B1 - Recyceltes Material]]="","",VLOOKUP(Table1[[#This Row],[Verschluss - B1 - Recyceltes Material]],'DD FD'!AL:AM,2,FALSE))</f>
        <v/>
      </c>
      <c r="MS156" s="578" t="str">
        <f>IF(Table1[[#This Row],[Verschluss - B1 - Recyceltes Material Anteil (in %)]]="","",Table1[[#This Row],[Verschluss - B1 - Recyceltes Material Anteil (in %)]])</f>
        <v/>
      </c>
      <c r="MT156" s="577" t="str">
        <f>IF(Table1[[#This Row],[Verschluss - B1 - Beschichtung]]="","",VLOOKUP(Table1[[#This Row],[Verschluss - B1 - Beschichtung]],'DD FD'!AE:AF,2,FALSE))</f>
        <v/>
      </c>
      <c r="MU156" s="580" t="str">
        <f>IF(Table1[[#This Row],[Verschluss - B1 - Beschichtung Anteil (in %)]]="","",Table1[[#This Row],[Verschluss - B1 - Beschichtung Anteil (in %)]])</f>
        <v/>
      </c>
      <c r="MV156" s="576" t="str">
        <f>IF(Table1[[#This Row],[Verschluss - B2 - Art]]="","",VLOOKUP(Table1[[#This Row],[Verschluss - B2 - Art]],'DD FD'!D:E,2,FALSE))</f>
        <v/>
      </c>
      <c r="MW156" s="577" t="str">
        <f>IF(Table1[[#This Row],[Verschluss - B2 - Fraktion]]="","",VLOOKUP(Table1[[#This Row],[Verschluss - B2 - Fraktion]],'DD FD'!H:J,3,FALSE))</f>
        <v/>
      </c>
      <c r="MX156" s="574" t="str">
        <f>IF(Table1[[#This Row],[Verschluss - B2 - Gewicht (in G)]]="","",Table1[[#This Row],[Verschluss - B2 - Gewicht (in G)]])</f>
        <v/>
      </c>
      <c r="MY156" s="574" t="str">
        <f>IF(Table1[[#This Row],[Verschluss - B2 - Lizenzierungs-pflichtig? (X=Ja)]]="","",Table1[[#This Row],[Verschluss - B2 - Lizenzierungs-pflichtig? (X=Ja)]])</f>
        <v/>
      </c>
      <c r="MZ156" s="574" t="str">
        <f>IF(Table1[[#This Row],[Verschluss - B2 - Trennbar vom Hauptkörper? (X=Ja)]]="","",Table1[[#This Row],[Verschluss - B2 - Trennbar vom Hauptkörper? (X=Ja)]])</f>
        <v/>
      </c>
      <c r="NA156" s="577" t="str">
        <f>IF(Table1[[#This Row],[Verschluss - B2 - Virgin Material]]="","",VLOOKUP(Table1[[#This Row],[Verschluss - B2 - Virgin Material]],'DD FD'!AJ:AK,2,FALSE))</f>
        <v/>
      </c>
      <c r="NB156" s="578" t="str">
        <f>IF(Table1[[#This Row],[Verschluss - B2 - Virgin Material Anteil (in %)]]="","",Table1[[#This Row],[Verschluss - B2 - Virgin Material Anteil (in %)]])</f>
        <v/>
      </c>
      <c r="NC156" s="577" t="str">
        <f>IF(Table1[[#This Row],[Verschluss - B2 - Recyceltes Material]]="","",VLOOKUP(Table1[[#This Row],[Verschluss - B2 - Recyceltes Material]],'DD FD'!AL:AM,2,FALSE))</f>
        <v/>
      </c>
      <c r="ND156" s="578" t="str">
        <f>IF(Table1[[#This Row],[Verschluss - B2 - Recyceltes Material Anteil (in %)]]="","",Table1[[#This Row],[Verschluss - B2 - Recyceltes Material Anteil (in %)]])</f>
        <v/>
      </c>
      <c r="NE156" s="577" t="str">
        <f>IF(Table1[[#This Row],[Verschluss - B2 - Beschichtung]]="","",VLOOKUP(Table1[[#This Row],[Verschluss - B2 - Beschichtung]],'DD FD'!AE:AF,2,FALSE))</f>
        <v/>
      </c>
      <c r="NF156" s="580" t="str">
        <f>IF(Table1[[#This Row],[Verschluss - B2 - Beschichtung Anteil (in %)]]="","",Table1[[#This Row],[Verschluss - B2 - Beschichtung Anteil (in %)]])</f>
        <v/>
      </c>
      <c r="NG156" s="576" t="str">
        <f>IF(Table1[[#This Row],[Verschluss - B3 - Art]]="","",VLOOKUP(Table1[[#This Row],[Verschluss - B3 - Art]],'DD FD'!D:E,2,FALSE))</f>
        <v/>
      </c>
      <c r="NH156" s="577" t="str">
        <f>IF(Table1[[#This Row],[Verschluss - B3 - Fraktion]]="","",VLOOKUP(Table1[[#This Row],[Verschluss - B3 - Fraktion]],'DD FD'!H:J,3,FALSE))</f>
        <v/>
      </c>
      <c r="NI156" s="574" t="str">
        <f>IF(Table1[[#This Row],[Verschluss - B3 - Gewicht (in G)]]="","",Table1[[#This Row],[Verschluss - B3 - Gewicht (in G)]])</f>
        <v/>
      </c>
      <c r="NJ156" s="574" t="str">
        <f>IF(Table1[[#This Row],[Verschluss - B3 - Lizenzierungs-pflichtig? (X=Ja)]]="","",Table1[[#This Row],[Verschluss - B3 - Lizenzierungs-pflichtig? (X=Ja)]])</f>
        <v/>
      </c>
      <c r="NK156" s="574" t="str">
        <f>IF(Table1[[#This Row],[Verschluss - B3 - Trennbar vom Hauptkörper? (X=Ja)]]="","",Table1[[#This Row],[Verschluss - B3 - Trennbar vom Hauptkörper? (X=Ja)]])</f>
        <v/>
      </c>
      <c r="NL156" s="577" t="str">
        <f>IF(Table1[[#This Row],[Verschluss - B3 - Virgin Material]]="","",VLOOKUP(Table1[[#This Row],[Verschluss - B3 - Virgin Material]],'DD FD'!AJ:AK,2,FALSE))</f>
        <v/>
      </c>
      <c r="NM156" s="578" t="str">
        <f>IF(Table1[[#This Row],[Verschluss - B3 - Virgin Material Anteil (in %)]]="","",Table1[[#This Row],[Verschluss - B3 - Virgin Material Anteil (in %)]])</f>
        <v/>
      </c>
      <c r="NN156" s="577" t="str">
        <f>IF(Table1[[#This Row],[Verschluss - B3 - Recyceltes Material]]="","",VLOOKUP(Table1[[#This Row],[Verschluss - B3 - Recyceltes Material]],'DD FD'!AL:AM,2,FALSE))</f>
        <v/>
      </c>
      <c r="NO156" s="578" t="str">
        <f>IF(Table1[[#This Row],[Verschluss - B3 - Recyceltes Material Anteil (in %)]]="","",Table1[[#This Row],[Verschluss - B3 - Recyceltes Material Anteil (in %)]])</f>
        <v/>
      </c>
      <c r="NP156" s="577" t="str">
        <f>IF(Table1[[#This Row],[Verschluss - B3 - Beschichtung]]="","",VLOOKUP(Table1[[#This Row],[Verschluss - B3 - Beschichtung]],'DD FD'!AE:AF,2,FALSE))</f>
        <v/>
      </c>
      <c r="NQ156" s="580" t="str">
        <f>IF(Table1[[#This Row],[Verschluss - B3 - Beschichtung Anteil (in %)]]="","",Table1[[#This Row],[Verschluss - B3 - Beschichtung Anteil (in %)]])</f>
        <v/>
      </c>
      <c r="NR156" s="576" t="str">
        <f>IF(Table1[[#This Row],[Etikett - B1 - Art]]="","",VLOOKUP(Table1[[#This Row],[Etikett - B1 - Art]],'DD FD'!F:G,2,FALSE))</f>
        <v/>
      </c>
      <c r="NS156" s="577" t="str">
        <f>IF(Table1[[#This Row],[Etikett - B1 - Fraktion]]="","",VLOOKUP(Table1[[#This Row],[Etikett - B1 - Fraktion]],'DD FD'!H:J,3,FALSE))</f>
        <v/>
      </c>
      <c r="NT156" s="574" t="str">
        <f>IF(Table1[[#This Row],[Etikett - B1 - Gewicht (in G)]]="","",Table1[[#This Row],[Etikett - B1 - Gewicht (in G)]])</f>
        <v/>
      </c>
      <c r="NU156" s="574" t="str">
        <f>IF(Table1[[#This Row],[Etikett - B1 - Lizenzierungs-pflichtig? (X=Ja)]]="","",Table1[[#This Row],[Etikett - B1 - Lizenzierungs-pflichtig? (X=Ja)]])</f>
        <v/>
      </c>
      <c r="NV156" s="574" t="str">
        <f>IF(Table1[[#This Row],[Etikett - B1 - Trennbar vom Hauptkörper? (X=Ja)]]="","",Table1[[#This Row],[Etikett - B1 - Trennbar vom Hauptkörper? (X=Ja)]])</f>
        <v/>
      </c>
      <c r="NW156" s="577" t="str">
        <f>IF(Table1[[#This Row],[Etikett - B1 - Virgin Material]]="","",VLOOKUP(Table1[[#This Row],[Etikett - B1 - Virgin Material]],'DD FD'!AJ:AK,2,FALSE))</f>
        <v/>
      </c>
      <c r="NX156" s="578" t="str">
        <f>IF(Table1[[#This Row],[Etikett - B1 - Virgin Material Anteil (in %)]]="","",Table1[[#This Row],[Etikett - B1 - Virgin Material Anteil (in %)]])</f>
        <v/>
      </c>
      <c r="NY156" s="577" t="str">
        <f>IF(Table1[[#This Row],[Etikett - B1 - Recyceltes Material]]="","",VLOOKUP(Table1[[#This Row],[Etikett - B1 - Recyceltes Material]],'DD FD'!AL:AM,2,FALSE))</f>
        <v/>
      </c>
      <c r="NZ156" s="578" t="str">
        <f>IF(Table1[[#This Row],[Etikett - B1 - Recyceltes Material Anteil (in %)]]="","",Table1[[#This Row],[Etikett - B1 - Recyceltes Material Anteil (in %)]])</f>
        <v/>
      </c>
      <c r="OA156" s="577" t="str">
        <f>IF(Table1[[#This Row],[Etikett - B1 - Beschichtung]]="","",VLOOKUP(Table1[[#This Row],[Etikett - B1 - Beschichtung]],'DD FD'!AE:AF,2,FALSE))</f>
        <v/>
      </c>
      <c r="OB156" s="580" t="str">
        <f>IF(Table1[[#This Row],[Etikett - B1 - Beschichtung Anteil (in %)]]="","",Table1[[#This Row],[Etikett - B1 - Beschichtung Anteil (in %)]])</f>
        <v/>
      </c>
      <c r="OC156" s="576" t="str">
        <f>IF(Table1[[#This Row],[Etikett - B2 - Art]]="","",VLOOKUP(Table1[[#This Row],[Etikett - B2 - Art]],'DD FD'!F:G,2,FALSE))</f>
        <v/>
      </c>
      <c r="OD156" s="577" t="str">
        <f>IF(Table1[[#This Row],[Etikett - B2 - Fraktion]]="","",VLOOKUP(Table1[[#This Row],[Etikett - B2 - Fraktion]],'DD FD'!H:J,3,FALSE))</f>
        <v/>
      </c>
      <c r="OE156" s="574" t="str">
        <f>IF(Table1[[#This Row],[Etikett - B2 - Gewicht (in G)]]="","",Table1[[#This Row],[Etikett - B2 - Gewicht (in G)]])</f>
        <v/>
      </c>
      <c r="OF156" s="574" t="str">
        <f>IF(Table1[[#This Row],[Etikett - B2 - Lizenzierungs-pflichtig? (X=Ja)]]="","",Table1[[#This Row],[Etikett - B2 - Lizenzierungs-pflichtig? (X=Ja)]])</f>
        <v/>
      </c>
      <c r="OG156" s="574" t="str">
        <f>IF(Table1[[#This Row],[Etikett - B2 - Trennbar vom Hauptkörper? (X=Ja)]]="","",Table1[[#This Row],[Etikett - B2 - Trennbar vom Hauptkörper? (X=Ja)]])</f>
        <v/>
      </c>
      <c r="OH156" s="577" t="str">
        <f>IF(Table1[[#This Row],[Etikett - B2 - Virgin Material]]="","",VLOOKUP(Table1[[#This Row],[Etikett - B2 - Virgin Material]],'DD FD'!AJ:AK,2,FALSE))</f>
        <v/>
      </c>
      <c r="OI156" s="578" t="str">
        <f>IF(Table1[[#This Row],[Etikett - B2 - Virgin Material Anteil (in %)]]="","",Table1[[#This Row],[Etikett - B2 - Virgin Material Anteil (in %)]])</f>
        <v/>
      </c>
      <c r="OJ156" s="577" t="str">
        <f>IF(Table1[[#This Row],[Etikett - B2 - Recyceltes Material]]="","",VLOOKUP(Table1[[#This Row],[Etikett - B2 - Recyceltes Material]],'DD FD'!AL:AM,2,FALSE))</f>
        <v/>
      </c>
      <c r="OK156" s="578" t="str">
        <f>IF(Table1[[#This Row],[Etikett - B2 - Recyceltes Material Anteil (in %)]]="","",Table1[[#This Row],[Etikett - B2 - Recyceltes Material Anteil (in %)]])</f>
        <v/>
      </c>
      <c r="OL156" s="577" t="str">
        <f>IF(Table1[[#This Row],[Etikett - B2 - Beschichtung]]="","",VLOOKUP(Table1[[#This Row],[Etikett - B2 - Beschichtung]],'DD FD'!AE:AF,2,FALSE))</f>
        <v/>
      </c>
      <c r="OM156" s="580" t="str">
        <f>IF(Table1[[#This Row],[Etikett - B2 - Beschichtung Anteil (in %)]]="","",Table1[[#This Row],[Etikett - B2 - Beschichtung Anteil (in %)]])</f>
        <v/>
      </c>
      <c r="ON156" s="576" t="str">
        <f>IF(Table1[[#This Row],[Etikett - B3 - Art]]="","",VLOOKUP(Table1[[#This Row],[Etikett - B3 - Art]],'DD FD'!F:G,2,FALSE))</f>
        <v/>
      </c>
      <c r="OO156" s="577" t="str">
        <f>IF(Table1[[#This Row],[Etikett - B3 - Fraktion]]="","",VLOOKUP(Table1[[#This Row],[Etikett - B3 - Fraktion]],'DD FD'!H:J,3,FALSE))</f>
        <v/>
      </c>
      <c r="OP156" s="574" t="str">
        <f>IF(Table1[[#This Row],[Etikett - B3 - Gewicht (in G)]]="","",Table1[[#This Row],[Etikett - B3 - Gewicht (in G)]])</f>
        <v/>
      </c>
      <c r="OQ156" s="574" t="str">
        <f>IF(Table1[[#This Row],[Etikett - B3 - Lizenzierungs-pflichtig? (X=Ja)]]="","",Table1[[#This Row],[Etikett - B3 - Lizenzierungs-pflichtig? (X=Ja)]])</f>
        <v/>
      </c>
      <c r="OR156" s="574" t="str">
        <f>IF(Table1[[#This Row],[Etikett - B3 - Trennbar vom Hauptkörper? (X=Ja)]]="","",Table1[[#This Row],[Etikett - B3 - Trennbar vom Hauptkörper? (X=Ja)]])</f>
        <v/>
      </c>
      <c r="OS156" s="577" t="str">
        <f>IF(Table1[[#This Row],[Etikett - B3 - Virgin Material]]="","",VLOOKUP(Table1[[#This Row],[Etikett - B3 - Virgin Material]],'DD FD'!AJ:AK,2,FALSE))</f>
        <v/>
      </c>
      <c r="OT156" s="578" t="str">
        <f>IF(Table1[[#This Row],[Etikett - B3 - Virgin Material Anteil (in %)]]="","",Table1[[#This Row],[Etikett - B3 - Virgin Material Anteil (in %)]])</f>
        <v/>
      </c>
      <c r="OU156" s="577" t="str">
        <f>IF(Table1[[#This Row],[Etikett - B3 - Recyceltes Material]]="","",VLOOKUP(Table1[[#This Row],[Etikett - B3 - Recyceltes Material]],'DD FD'!AL:AM,2,FALSE))</f>
        <v/>
      </c>
      <c r="OV156" s="578" t="str">
        <f>IF(Table1[[#This Row],[Etikett - B3 - Recyceltes Material Anteil (in %)]]="","",Table1[[#This Row],[Etikett - B3 - Recyceltes Material Anteil (in %)]])</f>
        <v/>
      </c>
      <c r="OW156" s="577" t="str">
        <f>IF(Table1[[#This Row],[Etikett - B3 - Beschichtung]]="","",VLOOKUP(Table1[[#This Row],[Etikett - B3 - Beschichtung]],'DD FD'!AE:AF,2,FALSE))</f>
        <v/>
      </c>
      <c r="OX156" s="613" t="str">
        <f>IF(Table1[[#This Row],[Etikett - B3 - Beschichtung Anteil (in %)]]="","",Table1[[#This Row],[Etikett - B3 - Beschichtung Anteil (in %)]])</f>
        <v/>
      </c>
      <c r="OY156" s="618">
        <f>ROUNDUP(SUM(
IF(AND(LH156='DD FD'!$J$7,LJ156='DD FD'!$AI$3),LI156,0),
IF(AND(LR156='DD FD'!$J$7,LT156='DD FD'!$AI$3),LS156,0),
IF(AND(MB156='DD FD'!$J$7,MD156='DD FD'!$AI$3),MC156,0),
IF(AND(ML156='DD FD'!$J$7,MN156='DD FD'!$AI$3),MM156,0),
IF(AND(MW156='DD FD'!$J$7,MY156='DD FD'!$AI$3),MX156,0),
IF(AND(NH156='DD FD'!$J$7,NJ156='DD FD'!$AI$3),NI156,0),
IF(AND(NS156='DD FD'!$J$7,NU156='DD FD'!$AI$3),NT156,0),
IF(AND(OD156='DD FD'!$J$7,OF156='DD FD'!$AI$3),OE156,0),
IF(AND(OO156='DD FD'!$J$7,OQ156='DD FD'!$AI$3),OP156,0),
),2)</f>
        <v>0</v>
      </c>
      <c r="OZ156" s="617">
        <f>ROUNDUP(SUM(
IF(AND(LH156='DD FD'!$J$6,LJ156='DD FD'!$AI$3),LI156,0),
IF(AND(LR156='DD FD'!$J$6,LT156='DD FD'!$AI$3),LS156,0),
IF(AND(MB156='DD FD'!$J$6,MD156='DD FD'!$AI$3),MC156,0),
IF(AND(ML156='DD FD'!$J$6,MN156='DD FD'!$AI$3),MM156,0),
IF(AND(MW156='DD FD'!$J$6,MY156='DD FD'!$AI$3),MX156,0),
IF(AND(NH156='DD FD'!$J$6,NJ156='DD FD'!$AI$3),NI156,0),
IF(AND(NS156='DD FD'!$J$6,NU156='DD FD'!$AI$3),NT156,0),
IF(AND(OD156='DD FD'!$J$6,OF156='DD FD'!$AI$3),OE156,0),
IF(AND(OO156='DD FD'!$J$6,OQ156='DD FD'!$AI$3),OP156,0),
),2)</f>
        <v>0</v>
      </c>
      <c r="PA156" s="617">
        <f>ROUNDUP(SUM(
IF(AND(LH156='DD FD'!$J$10,LJ156='DD FD'!$AI$3),LI156,0),
IF(AND(LR156='DD FD'!$J$10,LT156='DD FD'!$AI$3),LS156,0),
IF(AND(MB156='DD FD'!$J$10,MD156='DD FD'!$AI$3),MC156,0),
IF(AND(ML156='DD FD'!$J$10,MN156='DD FD'!$AI$3),MM156,0),
IF(AND(MW156='DD FD'!$J$10,MY156='DD FD'!$AI$3),MX156,0),
IF(AND(NH156='DD FD'!$J$10,NJ156='DD FD'!$AI$3),NI156,0),
IF(AND(NS156='DD FD'!$J$10,NU156='DD FD'!$AI$3),NT156,0),
IF(AND(OD156='DD FD'!$J$10,OF156='DD FD'!$AI$3),OE156,0),
IF(AND(OO156='DD FD'!$J$10,OQ156='DD FD'!$AI$3),OP156,0),
),2)</f>
        <v>0</v>
      </c>
      <c r="PB156" s="617">
        <f>ROUNDUP(SUM(
IF(AND(LH156='DD FD'!$J$8,LJ156='DD FD'!$AI$3),LI156,0),
IF(AND(LR156='DD FD'!$J$8,LT156='DD FD'!$AI$3),LS156,0),
IF(AND(MB156='DD FD'!$J$8,MD156='DD FD'!$AI$3),MC156,0),
IF(AND(ML156='DD FD'!$J$8,MN156='DD FD'!$AI$3),MM156,0),
IF(AND(MW156='DD FD'!$J$8,MY156='DD FD'!$AI$3),MX156,0),
IF(AND(NH156='DD FD'!$J$8,NJ156='DD FD'!$AI$3),NI156,0),
IF(AND(NS156='DD FD'!$J$8,NU156='DD FD'!$AI$3),NT156,0),
IF(AND(OD156='DD FD'!$J$8,OF156='DD FD'!$AI$3),OE156,0),
IF(AND(OO156='DD FD'!$J$8,OQ156='DD FD'!$AI$3),OP156,0),
),2)</f>
        <v>0</v>
      </c>
      <c r="PC156" s="617">
        <f>ROUNDUP(SUM(
IF(AND(LH156='DD FD'!$J$5,LJ156='DD FD'!$AI$3),LI156,0),
IF(AND(LR156='DD FD'!$J$5,LT156='DD FD'!$AI$3),LS156,0),
IF(AND(MB156='DD FD'!$J$5,MD156='DD FD'!$AI$3),MC156,0),
IF(AND(ML156='DD FD'!$J$5,MN156='DD FD'!$AI$3),MM156,0),
IF(AND(MW156='DD FD'!$J$5,MY156='DD FD'!$AI$3),MX156,0),
IF(AND(NH156='DD FD'!$J$5,NJ156='DD FD'!$AI$3),NI156,0),
IF(AND(NS156='DD FD'!$J$5,NU156='DD FD'!$AI$3),NT156,0),
IF(AND(OD156='DD FD'!$J$5,OF156='DD FD'!$AI$3),OE156,0),
IF(AND(OO156='DD FD'!$J$5,OQ156='DD FD'!$AI$3),OP156,0),
),2)</f>
        <v>0</v>
      </c>
      <c r="PD156" s="617">
        <f>ROUNDUP(SUM(
IF(AND(LH156='DD FD'!$J$9,LJ156='DD FD'!$AI$3),LI156,0),
IF(AND(LR156='DD FD'!$J$9,LT156='DD FD'!$AI$3),LS156,0),
IF(AND(MB156='DD FD'!$J$9,MD156='DD FD'!$AI$3),MC156,0),
IF(AND(ML156='DD FD'!$J$9,MN156='DD FD'!$AI$3),MM156,0),
IF(AND(MW156='DD FD'!$J$9,MY156='DD FD'!$AI$3),MX156,0),
IF(AND(NH156='DD FD'!$J$9,NJ156='DD FD'!$AI$3),NI156,0),
IF(AND(NS156='DD FD'!$J$9,NU156='DD FD'!$AI$3),NT156,0),
IF(AND(OD156='DD FD'!$J$9,OF156='DD FD'!$AI$3),OE156,0),
IF(AND(OO156='DD FD'!$J$9,OQ156='DD FD'!$AI$3),OP156,0),
),2)</f>
        <v>0</v>
      </c>
      <c r="PE156" s="617">
        <f>ROUNDUP(SUM(
IF(AND(LH156='DD FD'!$J$4,LJ156='DD FD'!$AI$3),LI156,0),
IF(AND(LR156='DD FD'!$J$4,LT156='DD FD'!$AI$3),LS156,0),
IF(AND(MB156='DD FD'!$J$4,MD156='DD FD'!$AI$3),MC156,0),
IF(AND(ML156='DD FD'!$J$4,MN156='DD FD'!$AI$3),MM156,0),
IF(AND(MW156='DD FD'!$J$4,MY156='DD FD'!$AI$3),MX156,0),
IF(AND(NH156='DD FD'!$J$4,NJ156='DD FD'!$AI$3),NI156,0),
IF(AND(NS156='DD FD'!$J$4,NU156='DD FD'!$AI$3),NT156,0),
IF(AND(OD156='DD FD'!$J$4,OF156='DD FD'!$AI$3),OE156,0),
IF(AND(OO156='DD FD'!$J$4,OQ156='DD FD'!$AI$3),OP156,0),
),2)</f>
        <v>0</v>
      </c>
      <c r="PF156" s="619">
        <f>ROUNDUP(SUM(
IF(AND(LH156='DD FD'!$J$11,LJ156='DD FD'!$AI$3),LI156,0),
IF(AND(LR156='DD FD'!$J$11,LT156='DD FD'!$AI$3),LS156,0),
IF(AND(MB156='DD FD'!$J$11,MD156='DD FD'!$AI$3),MC156,0),
IF(AND(ML156='DD FD'!$J$11,MN156='DD FD'!$AI$3),MM156,0),
IF(AND(MW156='DD FD'!$J$11,MY156='DD FD'!$AI$3),MX156,0),
IF(AND(NH156='DD FD'!$J$11,NJ156='DD FD'!$AI$3),NI156,0),
IF(AND(NS156='DD FD'!$J$11,NU156='DD FD'!$AI$3),NT156,0),
IF(AND(OD156='DD FD'!$J$11,OF156='DD FD'!$AI$3),OE156,0),
IF(AND(OO156='DD FD'!$J$11,OQ156='DD FD'!$AI$3),OP156,0),
),2)</f>
        <v>0</v>
      </c>
    </row>
    <row r="157" spans="1:422">
      <c r="A157" s="806"/>
      <c r="B157" s="934"/>
      <c r="C157" s="247"/>
      <c r="D157" s="842"/>
      <c r="E157" s="247"/>
      <c r="F157" s="158"/>
      <c r="G157" s="710"/>
      <c r="H157" s="712"/>
      <c r="I157" s="936"/>
      <c r="J157" s="803"/>
      <c r="K157" s="150"/>
      <c r="L157" s="146" t="str">
        <f t="shared" si="54"/>
        <v/>
      </c>
      <c r="M157" s="501" t="str">
        <f t="shared" si="71"/>
        <v/>
      </c>
      <c r="N157" s="504"/>
      <c r="O157" s="113" t="str">
        <f t="shared" si="72"/>
        <v/>
      </c>
      <c r="P157" s="114" t="str">
        <f t="shared" si="55"/>
        <v/>
      </c>
      <c r="Q157" s="152"/>
      <c r="R157" s="152"/>
      <c r="S157" s="115" t="str">
        <f t="shared" si="73"/>
        <v/>
      </c>
      <c r="T157" s="159"/>
      <c r="U157" s="159"/>
      <c r="V157" s="157"/>
      <c r="W157" s="157"/>
      <c r="X157" s="157"/>
      <c r="Y157" s="772"/>
      <c r="Z157" s="158"/>
      <c r="AA157" s="144"/>
      <c r="AB157" s="112"/>
      <c r="AC157" s="153"/>
      <c r="AD157" s="153"/>
      <c r="AE157" s="153"/>
      <c r="AF157" s="153"/>
      <c r="AG157" s="153"/>
      <c r="AH157" s="153"/>
      <c r="AI157" s="152"/>
      <c r="AJ157" s="158"/>
      <c r="AK157" s="158"/>
      <c r="AL157" s="158"/>
      <c r="AM157" s="116" t="str">
        <f t="shared" si="74"/>
        <v/>
      </c>
      <c r="AN157" s="116" t="str">
        <f t="shared" si="75"/>
        <v/>
      </c>
      <c r="AO157" s="324"/>
      <c r="AP157" s="503"/>
      <c r="AQ157" s="487" t="str">
        <f t="shared" si="76"/>
        <v/>
      </c>
      <c r="AR157" s="113" t="str">
        <f t="shared" si="56"/>
        <v/>
      </c>
      <c r="AS157" s="113" t="str">
        <f t="shared" si="57"/>
        <v/>
      </c>
      <c r="AT157" s="113" t="str">
        <f t="shared" si="58"/>
        <v/>
      </c>
      <c r="AU157" s="113" t="str">
        <f t="shared" si="59"/>
        <v/>
      </c>
      <c r="AV157" s="159"/>
      <c r="AW157" s="157"/>
      <c r="AX157" s="157"/>
      <c r="AY157" s="157"/>
      <c r="AZ157" s="157"/>
      <c r="BA157" s="116" t="str">
        <f t="shared" si="60"/>
        <v/>
      </c>
      <c r="BB157" s="316"/>
      <c r="BC157" s="116" t="str">
        <f t="shared" si="61"/>
        <v/>
      </c>
      <c r="BD157" s="133" t="str">
        <f t="shared" si="62"/>
        <v/>
      </c>
      <c r="BE157" s="157"/>
      <c r="BF157" s="1180"/>
      <c r="BG157" s="1180"/>
      <c r="BH157" s="158"/>
      <c r="BI157" s="490"/>
      <c r="BJ157" s="514" t="str">
        <f t="shared" si="77"/>
        <v/>
      </c>
      <c r="BK157" s="789"/>
      <c r="BL157" s="116" t="str">
        <f t="shared" si="78"/>
        <v/>
      </c>
      <c r="BM157" s="144"/>
      <c r="BN157" s="144"/>
      <c r="BO157" s="144"/>
      <c r="BP157" s="790"/>
      <c r="BQ157" s="790"/>
      <c r="BR157" s="790"/>
      <c r="BS157" s="116" t="str">
        <f t="shared" si="63"/>
        <v/>
      </c>
      <c r="BT157" s="790"/>
      <c r="BU157" s="808" t="str">
        <f t="shared" si="64"/>
        <v/>
      </c>
      <c r="BV157" s="791"/>
      <c r="BW157" s="144"/>
      <c r="BX157" s="20"/>
      <c r="BY157" s="20"/>
      <c r="BZ157" s="20"/>
      <c r="CA157" s="792"/>
      <c r="CB157" s="1201"/>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144"/>
      <c r="DF157" s="144"/>
      <c r="DG157" s="144"/>
      <c r="DH157" s="144"/>
      <c r="DI157" s="144"/>
      <c r="DJ157" s="144"/>
      <c r="DK157" s="144"/>
      <c r="DL157" s="144"/>
      <c r="DM157" s="144"/>
      <c r="DN157" s="144"/>
      <c r="DO157" s="144"/>
      <c r="DP157" s="144"/>
      <c r="DQ157" s="144"/>
      <c r="DR157" s="144"/>
      <c r="DS157" s="144"/>
      <c r="DT157" s="144"/>
      <c r="DU157" s="144"/>
      <c r="DV157" s="144"/>
      <c r="DW157" s="144"/>
      <c r="DX157" s="144"/>
      <c r="DY157" s="144"/>
      <c r="DZ157" s="144"/>
      <c r="EA157" s="144"/>
      <c r="EB157" s="144"/>
      <c r="EC157" s="144"/>
      <c r="ED157" s="782" t="str">
        <f t="shared" si="79"/>
        <v/>
      </c>
      <c r="EE157" s="519"/>
      <c r="EF157" s="793"/>
      <c r="EG157" s="519"/>
      <c r="EH157" s="794"/>
      <c r="EI157" s="790"/>
      <c r="EJ157" s="794"/>
      <c r="EK157" s="794"/>
      <c r="EL157" s="790"/>
      <c r="EM157" s="790"/>
      <c r="EN157" s="790"/>
      <c r="EO157" s="112" t="str">
        <f t="shared" si="65"/>
        <v/>
      </c>
      <c r="EP157" s="790"/>
      <c r="EQ157" s="488" t="str">
        <f t="shared" si="66"/>
        <v/>
      </c>
      <c r="ER157" s="1100"/>
      <c r="ES157" s="1099" t="str">
        <f t="shared" si="80"/>
        <v/>
      </c>
      <c r="ET157" s="525"/>
      <c r="EU157" s="148"/>
      <c r="EV157" s="148"/>
      <c r="EW157" s="148"/>
      <c r="EX157" s="148"/>
      <c r="EY157" s="148"/>
      <c r="EZ157" s="148"/>
      <c r="FA157" s="148"/>
      <c r="FB157" s="148"/>
      <c r="FC157" s="148"/>
      <c r="FD157" s="148"/>
      <c r="FE157" s="148"/>
      <c r="FF157" s="148"/>
      <c r="FG157" s="148"/>
      <c r="FH157" s="148"/>
      <c r="FI157" s="528"/>
      <c r="FJ157" s="513" t="str">
        <f t="shared" si="67"/>
        <v/>
      </c>
      <c r="FK157" s="158"/>
      <c r="FL157" s="850"/>
      <c r="FM157" s="850"/>
      <c r="FN157" s="850"/>
      <c r="FO157" s="850"/>
      <c r="FP157" s="850"/>
      <c r="FQ157" s="850"/>
      <c r="FR157" s="157"/>
      <c r="FS157" s="143"/>
      <c r="FT157" s="143"/>
      <c r="FU157" s="847" t="str">
        <f t="shared" si="68"/>
        <v/>
      </c>
      <c r="FV157" s="555"/>
      <c r="FW157" s="523" t="str">
        <f>IF(Table1[[#This Row],[Nonfood Inhaltstoffe - Komponente]]="","",VLOOKUP(Table1[[#This Row],[Nonfood Inhaltstoffe - Komponente]],'Dropdown Auswahl'!BJ:BK,2,FALSE))</f>
        <v/>
      </c>
      <c r="FX157" s="1013"/>
      <c r="FY157" s="1011" t="str">
        <f t="shared" si="69"/>
        <v/>
      </c>
      <c r="FZ157" s="152"/>
      <c r="GA157" s="152"/>
      <c r="GB157" s="152"/>
      <c r="GC157" s="529" t="str">
        <f t="shared" si="70"/>
        <v/>
      </c>
      <c r="GG157" s="21"/>
      <c r="GH157" s="21"/>
      <c r="GI157" s="1019"/>
      <c r="GJ157" s="1016" t="str">
        <f>IF(Table1[[#This Row],[Global Trade Item Number (GTIN)]]="","",Table1[[#This Row],[Global Trade Item Number (GTIN)]])</f>
        <v/>
      </c>
      <c r="GK157" s="555" t="str">
        <f>IF(Table1[[#This Row],[WAWI-Nr./ Kreditoren-Nummer
(ASDV)]]&lt;&gt;"",Table1[[#This Row],[WAWI-Nr./ Kreditoren-Nummer
(ASDV)]],"")</f>
        <v/>
      </c>
      <c r="GL157" s="165"/>
      <c r="GM157" s="165"/>
      <c r="GN157" s="165"/>
      <c r="GO157" s="485"/>
      <c r="GP157" s="534"/>
      <c r="GQ157" s="533"/>
      <c r="GR157" s="486"/>
      <c r="GS157" s="486"/>
      <c r="GT157" s="486"/>
      <c r="GU157" s="486"/>
      <c r="GV157" s="486"/>
      <c r="GW157" s="542"/>
      <c r="GX157" s="538"/>
      <c r="GY157" s="144"/>
      <c r="GZ157" s="480"/>
      <c r="HA157" s="158"/>
      <c r="HB157" s="480"/>
      <c r="HC157" s="480"/>
      <c r="HD157" s="480"/>
      <c r="HE157" s="480"/>
      <c r="HF157" s="480"/>
      <c r="HG157" s="480"/>
      <c r="HH157" s="538"/>
      <c r="HI157" s="480"/>
      <c r="HJ157" s="480"/>
      <c r="HK157" s="480"/>
      <c r="HL157" s="480"/>
      <c r="HM157" s="480"/>
      <c r="HN157" s="480"/>
      <c r="HO157" s="480"/>
      <c r="HP157" s="480"/>
      <c r="HQ157" s="480"/>
      <c r="HR157" s="538"/>
      <c r="HS157" s="480"/>
      <c r="HT157" s="480"/>
      <c r="HU157" s="480"/>
      <c r="HV157" s="480"/>
      <c r="HW157" s="480"/>
      <c r="HX157" s="480"/>
      <c r="HY157" s="480"/>
      <c r="HZ157" s="480"/>
      <c r="IA157" s="480"/>
      <c r="IB157" s="538"/>
      <c r="IC157" s="480"/>
      <c r="ID157" s="480"/>
      <c r="IE157" s="480"/>
      <c r="IF157" s="480"/>
      <c r="IG157" s="480"/>
      <c r="IH157" s="480"/>
      <c r="II157" s="480"/>
      <c r="IJ157" s="480"/>
      <c r="IK157" s="480"/>
      <c r="IL157" s="480"/>
      <c r="IM157" s="538"/>
      <c r="IN157" s="480"/>
      <c r="IO157" s="480"/>
      <c r="IP157" s="480"/>
      <c r="IQ157" s="480"/>
      <c r="IR157" s="480"/>
      <c r="IS157" s="480"/>
      <c r="IT157" s="480"/>
      <c r="IU157" s="480"/>
      <c r="IV157" s="480"/>
      <c r="IW157" s="480"/>
      <c r="IX157" s="538"/>
      <c r="IY157" s="480"/>
      <c r="IZ157" s="480"/>
      <c r="JA157" s="480"/>
      <c r="JB157" s="480"/>
      <c r="JC157" s="480"/>
      <c r="JD157" s="480"/>
      <c r="JE157" s="480"/>
      <c r="JF157" s="480"/>
      <c r="JG157" s="480"/>
      <c r="JH157" s="480"/>
      <c r="JI157" s="538"/>
      <c r="JJ157" s="480"/>
      <c r="JK157" s="480"/>
      <c r="JL157" s="480"/>
      <c r="JM157" s="480"/>
      <c r="JN157" s="480"/>
      <c r="JO157" s="480"/>
      <c r="JP157" s="480"/>
      <c r="JQ157" s="480"/>
      <c r="JR157" s="480"/>
      <c r="JS157" s="590"/>
      <c r="JT157" s="538"/>
      <c r="JU157" s="480"/>
      <c r="JV157" s="480"/>
      <c r="JW157" s="480"/>
      <c r="JX157" s="480"/>
      <c r="JY157" s="480"/>
      <c r="JZ157" s="480"/>
      <c r="KA157" s="480"/>
      <c r="KB157" s="480"/>
      <c r="KC157" s="480"/>
      <c r="KD157" s="480"/>
      <c r="KE157" s="538"/>
      <c r="KF157" s="480"/>
      <c r="KG157" s="480"/>
      <c r="KH157" s="480"/>
      <c r="KI157" s="480"/>
      <c r="KJ157" s="480"/>
      <c r="KK157" s="480"/>
      <c r="KL157" s="480"/>
      <c r="KM157" s="480"/>
      <c r="KN157" s="480"/>
      <c r="KO157" s="480"/>
      <c r="KR157" s="568" t="str">
        <f>IF(Table1[[#This Row],[GTIN]]&lt;&gt;"",Table1[[#This Row],[GTIN]],"")</f>
        <v/>
      </c>
      <c r="KS157" s="569" t="str">
        <f>Table1[[#This Row],[Kreditor]]</f>
        <v/>
      </c>
      <c r="KT157" s="570" t="str">
        <f>IF(Table1[[#This Row],[Gültig ab (Datum)]]&lt;&gt;"",Table1[[#This Row],[Gültig ab (Datum)]],"")</f>
        <v/>
      </c>
      <c r="KU157" s="570"/>
      <c r="KV157" s="583" t="str">
        <f>IF(Table1[[#This Row],[Artikel verpackt? 
(X=Ja)]]="","",Table1[[#This Row],[Artikel verpackt? 
(X=Ja)]])</f>
        <v/>
      </c>
      <c r="KW157" s="571" t="str">
        <f>IF(Table1[[#This Row],[Verpackung recyclingfähig?
(X=Ja)]]="","",Table1[[#This Row],[Verpackung recyclingfähig?
(X=Ja)]])</f>
        <v/>
      </c>
      <c r="KX157" s="572"/>
      <c r="KY157" s="573"/>
      <c r="KZ157" s="574"/>
      <c r="LA157" s="574"/>
      <c r="LB157" s="574"/>
      <c r="LC157" s="574"/>
      <c r="LD157" s="574"/>
      <c r="LE157" s="574"/>
      <c r="LF157" s="575"/>
      <c r="LG157" s="576" t="str">
        <f>IF(Table1[[#This Row],[Hauptkörper - B1 - Art]]="","",VLOOKUP(Table1[[#This Row],[Hauptkörper - B1 - Art]],'DD FD'!B:C,2,FALSE))</f>
        <v/>
      </c>
      <c r="LH157" s="577" t="str">
        <f>IF(Table1[[#This Row],[Hauptkörper - B1 - Fraktion]]="","",VLOOKUP(Table1[[#This Row],[Hauptkörper - B1 - Fraktion]],'DD FD'!H:J,3,FALSE))</f>
        <v/>
      </c>
      <c r="LI157" s="574" t="str">
        <f>IF(Table1[[#This Row],[Hauptkörper - B1 - Gewicht
(in G)]]="","",Table1[[#This Row],[Hauptkörper - B1 - Gewicht
(in G)]])</f>
        <v/>
      </c>
      <c r="LJ157" s="574" t="str">
        <f>IF(Table1[[#This Row],[Hauptkörper - B1 - Lizenzierungs-pflichtig? (X=Ja)]]="","",Table1[[#This Row],[Hauptkörper - B1 - Lizenzierungs-pflichtig? (X=Ja)]])</f>
        <v/>
      </c>
      <c r="LK157" s="577" t="str">
        <f>IF(Table1[[#This Row],[Hauptkörper - B1 - Virgin Material]]="","",VLOOKUP(Table1[[#This Row],[Hauptkörper - B1 - Virgin Material]],'DD FD'!AJ:AK,2,FALSE))</f>
        <v/>
      </c>
      <c r="LL157" s="578" t="str">
        <f>IF(Table1[[#This Row],[Hauptkörper - B1 - Virgin Material Anteil (in %)]]="","",Table1[[#This Row],[Hauptkörper - B1 - Virgin Material Anteil (in %)]])</f>
        <v/>
      </c>
      <c r="LM157" s="577" t="str">
        <f>IF(Table1[[#This Row],[Hauptkörper - B1 - Recyceltes Material]]="","",VLOOKUP(Table1[[#This Row],[Hauptkörper - B1 - Recyceltes Material]],'DD FD'!AL:AM,2,FALSE))</f>
        <v/>
      </c>
      <c r="LN157" s="578" t="str">
        <f>IF(Table1[[#This Row],[Hauptkörper - B1 - Recyceltes Material Anteil (in %)]]="","",Table1[[#This Row],[Hauptkörper - B1 - Recyceltes Material Anteil (in %)]])</f>
        <v/>
      </c>
      <c r="LO157" s="579" t="str">
        <f>IF(Table1[[#This Row],[Hauptkörper - B1 - Beschichtung]]="","",VLOOKUP(Table1[[#This Row],[Hauptkörper - B1 - Beschichtung]],'DD FD'!AE:AF,2,FALSE))</f>
        <v/>
      </c>
      <c r="LP157" s="580" t="str">
        <f>IF(Table1[[#This Row],[Hauptkörper - B1 - Beschichtung Anteil (in %)]]="","",Table1[[#This Row],[Hauptkörper - B1 - Beschichtung Anteil (in %)]])</f>
        <v/>
      </c>
      <c r="LQ157" s="576" t="str">
        <f>IF(Table1[[#This Row],[Hauptkörper - B2 - Art]]="","",VLOOKUP(Table1[[#This Row],[Hauptkörper - B2 - Art]],'DD FD'!B:C,2,FALSE))</f>
        <v/>
      </c>
      <c r="LR157" s="577" t="str">
        <f>IF(Table1[[#This Row],[Hauptkörper - B2 - Fraktion]]="","",VLOOKUP(Table1[[#This Row],[Hauptkörper - B2 - Fraktion]],'DD FD'!H:J,3,FALSE))</f>
        <v/>
      </c>
      <c r="LS157" s="574" t="str">
        <f>IF(Table1[[#This Row],[Hauptkörper - B2 - Gewicht
(in G)]]="","",Table1[[#This Row],[Hauptkörper - B2 - Gewicht
(in G)]])</f>
        <v/>
      </c>
      <c r="LT157" s="574" t="str">
        <f>IF(Table1[[#This Row],[Hauptkörper - B2 - Lizenzierungs-pflichtig? (X=Ja)]]="","",Table1[[#This Row],[Hauptkörper - B2 - Lizenzierungs-pflichtig? (X=Ja)]])</f>
        <v/>
      </c>
      <c r="LU157" s="577" t="str">
        <f>IF(Table1[[#This Row],[Hauptkörper - B2 - Virgin Material]]="","",VLOOKUP(Table1[[#This Row],[Hauptkörper - B2 - Virgin Material]],'DD FD'!AJ:AK,2,FALSE))</f>
        <v/>
      </c>
      <c r="LV157" s="578" t="str">
        <f>IF(Table1[[#This Row],[Hauptkörper - B2 - Virgin Material Anteil (in %)]]="","",Table1[[#This Row],[Hauptkörper - B2 - Virgin Material Anteil (in %)]])</f>
        <v/>
      </c>
      <c r="LW157" s="577" t="str">
        <f>IF(Table1[[#This Row],[Hauptkörper - B2 - Recyceltes Material]]="","",VLOOKUP(Table1[[#This Row],[Hauptkörper - B2 - Recyceltes Material]],'DD FD'!AL:AM,2,FALSE))</f>
        <v/>
      </c>
      <c r="LX157" s="578" t="str">
        <f>IF(Table1[[#This Row],[Hauptkörper - B2 - Recyceltes Material Anteil (in %)]]="","",Table1[[#This Row],[Hauptkörper - B2 - Recyceltes Material Anteil (in %)]])</f>
        <v/>
      </c>
      <c r="LY157" s="577" t="str">
        <f>IF(Table1[[#This Row],[Hauptkörper - B2 - Beschichtung]]="","",VLOOKUP(Table1[[#This Row],[Hauptkörper - B2 - Beschichtung]],'DD FD'!AE:AF,2,FALSE))</f>
        <v/>
      </c>
      <c r="LZ157" s="580" t="str">
        <f>IF(Table1[[#This Row],[Hauptkörper - B2 - Beschichtung Anteil (in %)]]="","",Table1[[#This Row],[Hauptkörper - B2 - Beschichtung Anteil (in %)]])</f>
        <v/>
      </c>
      <c r="MA157" s="576" t="str">
        <f>IF(Table1[[#This Row],[Hauptkörper - B3 - Art]]="","",VLOOKUP(Table1[[#This Row],[Hauptkörper - B3 - Art]],'DD FD'!B:C,2,FALSE))</f>
        <v/>
      </c>
      <c r="MB157" s="577" t="str">
        <f>IF(Table1[[#This Row],[Hauptkörper - B3 - Fraktion]]="","",VLOOKUP(Table1[[#This Row],[Hauptkörper - B3 - Fraktion]],'DD FD'!H:J,3,FALSE))</f>
        <v/>
      </c>
      <c r="MC157" s="574" t="str">
        <f>IF(Table1[[#This Row],[Hauptkörper - B3 - Gewicht
(in G)]]="","",Table1[[#This Row],[Hauptkörper - B3 - Gewicht
(in G)]])</f>
        <v/>
      </c>
      <c r="MD157" s="574" t="str">
        <f>IF(Table1[[#This Row],[Hauptkörper - B3 - Lizenzierungs-pflichtig? (X=Ja)]]="","",Table1[[#This Row],[Hauptkörper - B3 - Lizenzierungs-pflichtig? (X=Ja)]])</f>
        <v/>
      </c>
      <c r="ME157" s="577" t="str">
        <f>IF(Table1[[#This Row],[Hauptkörper - B3 - Virgin Material]]="","",VLOOKUP(Table1[[#This Row],[Hauptkörper - B3 - Virgin Material]],'DD FD'!AJ:AK,2,FALSE))</f>
        <v/>
      </c>
      <c r="MF157" s="578" t="str">
        <f>IF(Table1[[#This Row],[Hauptkörper - B3 - Virgin Material Anteil (in %)]]="","",Table1[[#This Row],[Hauptkörper - B3 - Virgin Material Anteil (in %)]])</f>
        <v/>
      </c>
      <c r="MG157" s="577" t="str">
        <f>IF(Table1[[#This Row],[Hauptkörper - B3 - Recyceltes Material]]="","",VLOOKUP(Table1[[#This Row],[Hauptkörper - B3 - Recyceltes Material]],'DD FD'!AL:AM,2,FALSE))</f>
        <v/>
      </c>
      <c r="MH157" s="578" t="str">
        <f>IF(Table1[[#This Row],[Hauptkörper - B3 - Recyceltes Material Anteil (in %)]]="","",Table1[[#This Row],[Hauptkörper - B3 - Recyceltes Material Anteil (in %)]])</f>
        <v/>
      </c>
      <c r="MI157" s="577" t="str">
        <f>IF(Table1[[#This Row],[Hauptkörper - B3 - Beschichtung]]="","",VLOOKUP(Table1[[#This Row],[Hauptkörper - B3 - Beschichtung]],'DD FD'!AE:AF,2,FALSE))</f>
        <v/>
      </c>
      <c r="MJ157" s="580" t="str">
        <f>IF(Table1[[#This Row],[Hauptkörper - B3 - Beschichtung Anteil (in %)]]="","",Table1[[#This Row],[Hauptkörper - B3 - Beschichtung Anteil (in %)]])</f>
        <v/>
      </c>
      <c r="MK157" s="576" t="str">
        <f>IF(Table1[[#This Row],[Verschluss - B1 - Art]]="","",VLOOKUP(Table1[[#This Row],[Verschluss - B1 - Art]],'DD FD'!D:E,2,FALSE))</f>
        <v/>
      </c>
      <c r="ML157" s="577" t="str">
        <f>IF(Table1[[#This Row],[Verschluss - B1 - Fraktion]]="","",VLOOKUP(Table1[[#This Row],[Verschluss - B1 - Fraktion]],'DD FD'!H:J,3,FALSE))</f>
        <v/>
      </c>
      <c r="MM157" s="574" t="str">
        <f>IF(Table1[[#This Row],[Verschluss - B1 - Gewicht (in G)]]="","",Table1[[#This Row],[Verschluss - B1 - Gewicht (in G)]])</f>
        <v/>
      </c>
      <c r="MN157" s="574" t="str">
        <f>IF(Table1[[#This Row],[Verschluss - B1 - Lizenzierungs-pflichtig? (X=Ja)]]="","",Table1[[#This Row],[Verschluss - B1 - Lizenzierungs-pflichtig? (X=Ja)]])</f>
        <v/>
      </c>
      <c r="MO157" s="574" t="str">
        <f>IF(Table1[[#This Row],[Verschluss - B1 - Trennbar vom Hauptkörper? (X=Ja)]]="","",Table1[[#This Row],[Verschluss - B1 - Trennbar vom Hauptkörper? (X=Ja)]])</f>
        <v/>
      </c>
      <c r="MP157" s="577" t="str">
        <f>IF(Table1[[#This Row],[Verschluss - B1 - Virgin Material]]="","",VLOOKUP(Table1[[#This Row],[Verschluss - B1 - Virgin Material]],'DD FD'!AJ:AK,2,FALSE))</f>
        <v/>
      </c>
      <c r="MQ157" s="578" t="str">
        <f>IF(Table1[[#This Row],[Verschluss - B1 - Virgin Material Anteil (in %)]]="","",Table1[[#This Row],[Verschluss - B1 - Virgin Material Anteil (in %)]])</f>
        <v/>
      </c>
      <c r="MR157" s="577" t="str">
        <f>IF(Table1[[#This Row],[Verschluss - B1 - Recyceltes Material]]="","",VLOOKUP(Table1[[#This Row],[Verschluss - B1 - Recyceltes Material]],'DD FD'!AL:AM,2,FALSE))</f>
        <v/>
      </c>
      <c r="MS157" s="578" t="str">
        <f>IF(Table1[[#This Row],[Verschluss - B1 - Recyceltes Material Anteil (in %)]]="","",Table1[[#This Row],[Verschluss - B1 - Recyceltes Material Anteil (in %)]])</f>
        <v/>
      </c>
      <c r="MT157" s="577" t="str">
        <f>IF(Table1[[#This Row],[Verschluss - B1 - Beschichtung]]="","",VLOOKUP(Table1[[#This Row],[Verschluss - B1 - Beschichtung]],'DD FD'!AE:AF,2,FALSE))</f>
        <v/>
      </c>
      <c r="MU157" s="580" t="str">
        <f>IF(Table1[[#This Row],[Verschluss - B1 - Beschichtung Anteil (in %)]]="","",Table1[[#This Row],[Verschluss - B1 - Beschichtung Anteil (in %)]])</f>
        <v/>
      </c>
      <c r="MV157" s="576" t="str">
        <f>IF(Table1[[#This Row],[Verschluss - B2 - Art]]="","",VLOOKUP(Table1[[#This Row],[Verschluss - B2 - Art]],'DD FD'!D:E,2,FALSE))</f>
        <v/>
      </c>
      <c r="MW157" s="577" t="str">
        <f>IF(Table1[[#This Row],[Verschluss - B2 - Fraktion]]="","",VLOOKUP(Table1[[#This Row],[Verschluss - B2 - Fraktion]],'DD FD'!H:J,3,FALSE))</f>
        <v/>
      </c>
      <c r="MX157" s="574" t="str">
        <f>IF(Table1[[#This Row],[Verschluss - B2 - Gewicht (in G)]]="","",Table1[[#This Row],[Verschluss - B2 - Gewicht (in G)]])</f>
        <v/>
      </c>
      <c r="MY157" s="574" t="str">
        <f>IF(Table1[[#This Row],[Verschluss - B2 - Lizenzierungs-pflichtig? (X=Ja)]]="","",Table1[[#This Row],[Verschluss - B2 - Lizenzierungs-pflichtig? (X=Ja)]])</f>
        <v/>
      </c>
      <c r="MZ157" s="574" t="str">
        <f>IF(Table1[[#This Row],[Verschluss - B2 - Trennbar vom Hauptkörper? (X=Ja)]]="","",Table1[[#This Row],[Verschluss - B2 - Trennbar vom Hauptkörper? (X=Ja)]])</f>
        <v/>
      </c>
      <c r="NA157" s="577" t="str">
        <f>IF(Table1[[#This Row],[Verschluss - B2 - Virgin Material]]="","",VLOOKUP(Table1[[#This Row],[Verschluss - B2 - Virgin Material]],'DD FD'!AJ:AK,2,FALSE))</f>
        <v/>
      </c>
      <c r="NB157" s="578" t="str">
        <f>IF(Table1[[#This Row],[Verschluss - B2 - Virgin Material Anteil (in %)]]="","",Table1[[#This Row],[Verschluss - B2 - Virgin Material Anteil (in %)]])</f>
        <v/>
      </c>
      <c r="NC157" s="577" t="str">
        <f>IF(Table1[[#This Row],[Verschluss - B2 - Recyceltes Material]]="","",VLOOKUP(Table1[[#This Row],[Verschluss - B2 - Recyceltes Material]],'DD FD'!AL:AM,2,FALSE))</f>
        <v/>
      </c>
      <c r="ND157" s="578" t="str">
        <f>IF(Table1[[#This Row],[Verschluss - B2 - Recyceltes Material Anteil (in %)]]="","",Table1[[#This Row],[Verschluss - B2 - Recyceltes Material Anteil (in %)]])</f>
        <v/>
      </c>
      <c r="NE157" s="577" t="str">
        <f>IF(Table1[[#This Row],[Verschluss - B2 - Beschichtung]]="","",VLOOKUP(Table1[[#This Row],[Verschluss - B2 - Beschichtung]],'DD FD'!AE:AF,2,FALSE))</f>
        <v/>
      </c>
      <c r="NF157" s="580" t="str">
        <f>IF(Table1[[#This Row],[Verschluss - B2 - Beschichtung Anteil (in %)]]="","",Table1[[#This Row],[Verschluss - B2 - Beschichtung Anteil (in %)]])</f>
        <v/>
      </c>
      <c r="NG157" s="576" t="str">
        <f>IF(Table1[[#This Row],[Verschluss - B3 - Art]]="","",VLOOKUP(Table1[[#This Row],[Verschluss - B3 - Art]],'DD FD'!D:E,2,FALSE))</f>
        <v/>
      </c>
      <c r="NH157" s="577" t="str">
        <f>IF(Table1[[#This Row],[Verschluss - B3 - Fraktion]]="","",VLOOKUP(Table1[[#This Row],[Verschluss - B3 - Fraktion]],'DD FD'!H:J,3,FALSE))</f>
        <v/>
      </c>
      <c r="NI157" s="574" t="str">
        <f>IF(Table1[[#This Row],[Verschluss - B3 - Gewicht (in G)]]="","",Table1[[#This Row],[Verschluss - B3 - Gewicht (in G)]])</f>
        <v/>
      </c>
      <c r="NJ157" s="574" t="str">
        <f>IF(Table1[[#This Row],[Verschluss - B3 - Lizenzierungs-pflichtig? (X=Ja)]]="","",Table1[[#This Row],[Verschluss - B3 - Lizenzierungs-pflichtig? (X=Ja)]])</f>
        <v/>
      </c>
      <c r="NK157" s="574" t="str">
        <f>IF(Table1[[#This Row],[Verschluss - B3 - Trennbar vom Hauptkörper? (X=Ja)]]="","",Table1[[#This Row],[Verschluss - B3 - Trennbar vom Hauptkörper? (X=Ja)]])</f>
        <v/>
      </c>
      <c r="NL157" s="577" t="str">
        <f>IF(Table1[[#This Row],[Verschluss - B3 - Virgin Material]]="","",VLOOKUP(Table1[[#This Row],[Verschluss - B3 - Virgin Material]],'DD FD'!AJ:AK,2,FALSE))</f>
        <v/>
      </c>
      <c r="NM157" s="578" t="str">
        <f>IF(Table1[[#This Row],[Verschluss - B3 - Virgin Material Anteil (in %)]]="","",Table1[[#This Row],[Verschluss - B3 - Virgin Material Anteil (in %)]])</f>
        <v/>
      </c>
      <c r="NN157" s="577" t="str">
        <f>IF(Table1[[#This Row],[Verschluss - B3 - Recyceltes Material]]="","",VLOOKUP(Table1[[#This Row],[Verschluss - B3 - Recyceltes Material]],'DD FD'!AL:AM,2,FALSE))</f>
        <v/>
      </c>
      <c r="NO157" s="578" t="str">
        <f>IF(Table1[[#This Row],[Verschluss - B3 - Recyceltes Material Anteil (in %)]]="","",Table1[[#This Row],[Verschluss - B3 - Recyceltes Material Anteil (in %)]])</f>
        <v/>
      </c>
      <c r="NP157" s="577" t="str">
        <f>IF(Table1[[#This Row],[Verschluss - B3 - Beschichtung]]="","",VLOOKUP(Table1[[#This Row],[Verschluss - B3 - Beschichtung]],'DD FD'!AE:AF,2,FALSE))</f>
        <v/>
      </c>
      <c r="NQ157" s="580" t="str">
        <f>IF(Table1[[#This Row],[Verschluss - B3 - Beschichtung Anteil (in %)]]="","",Table1[[#This Row],[Verschluss - B3 - Beschichtung Anteil (in %)]])</f>
        <v/>
      </c>
      <c r="NR157" s="576" t="str">
        <f>IF(Table1[[#This Row],[Etikett - B1 - Art]]="","",VLOOKUP(Table1[[#This Row],[Etikett - B1 - Art]],'DD FD'!F:G,2,FALSE))</f>
        <v/>
      </c>
      <c r="NS157" s="577" t="str">
        <f>IF(Table1[[#This Row],[Etikett - B1 - Fraktion]]="","",VLOOKUP(Table1[[#This Row],[Etikett - B1 - Fraktion]],'DD FD'!H:J,3,FALSE))</f>
        <v/>
      </c>
      <c r="NT157" s="574" t="str">
        <f>IF(Table1[[#This Row],[Etikett - B1 - Gewicht (in G)]]="","",Table1[[#This Row],[Etikett - B1 - Gewicht (in G)]])</f>
        <v/>
      </c>
      <c r="NU157" s="574" t="str">
        <f>IF(Table1[[#This Row],[Etikett - B1 - Lizenzierungs-pflichtig? (X=Ja)]]="","",Table1[[#This Row],[Etikett - B1 - Lizenzierungs-pflichtig? (X=Ja)]])</f>
        <v/>
      </c>
      <c r="NV157" s="574" t="str">
        <f>IF(Table1[[#This Row],[Etikett - B1 - Trennbar vom Hauptkörper? (X=Ja)]]="","",Table1[[#This Row],[Etikett - B1 - Trennbar vom Hauptkörper? (X=Ja)]])</f>
        <v/>
      </c>
      <c r="NW157" s="577" t="str">
        <f>IF(Table1[[#This Row],[Etikett - B1 - Virgin Material]]="","",VLOOKUP(Table1[[#This Row],[Etikett - B1 - Virgin Material]],'DD FD'!AJ:AK,2,FALSE))</f>
        <v/>
      </c>
      <c r="NX157" s="578" t="str">
        <f>IF(Table1[[#This Row],[Etikett - B1 - Virgin Material Anteil (in %)]]="","",Table1[[#This Row],[Etikett - B1 - Virgin Material Anteil (in %)]])</f>
        <v/>
      </c>
      <c r="NY157" s="577" t="str">
        <f>IF(Table1[[#This Row],[Etikett - B1 - Recyceltes Material]]="","",VLOOKUP(Table1[[#This Row],[Etikett - B1 - Recyceltes Material]],'DD FD'!AL:AM,2,FALSE))</f>
        <v/>
      </c>
      <c r="NZ157" s="578" t="str">
        <f>IF(Table1[[#This Row],[Etikett - B1 - Recyceltes Material Anteil (in %)]]="","",Table1[[#This Row],[Etikett - B1 - Recyceltes Material Anteil (in %)]])</f>
        <v/>
      </c>
      <c r="OA157" s="577" t="str">
        <f>IF(Table1[[#This Row],[Etikett - B1 - Beschichtung]]="","",VLOOKUP(Table1[[#This Row],[Etikett - B1 - Beschichtung]],'DD FD'!AE:AF,2,FALSE))</f>
        <v/>
      </c>
      <c r="OB157" s="580" t="str">
        <f>IF(Table1[[#This Row],[Etikett - B1 - Beschichtung Anteil (in %)]]="","",Table1[[#This Row],[Etikett - B1 - Beschichtung Anteil (in %)]])</f>
        <v/>
      </c>
      <c r="OC157" s="576" t="str">
        <f>IF(Table1[[#This Row],[Etikett - B2 - Art]]="","",VLOOKUP(Table1[[#This Row],[Etikett - B2 - Art]],'DD FD'!F:G,2,FALSE))</f>
        <v/>
      </c>
      <c r="OD157" s="577" t="str">
        <f>IF(Table1[[#This Row],[Etikett - B2 - Fraktion]]="","",VLOOKUP(Table1[[#This Row],[Etikett - B2 - Fraktion]],'DD FD'!H:J,3,FALSE))</f>
        <v/>
      </c>
      <c r="OE157" s="574" t="str">
        <f>IF(Table1[[#This Row],[Etikett - B2 - Gewicht (in G)]]="","",Table1[[#This Row],[Etikett - B2 - Gewicht (in G)]])</f>
        <v/>
      </c>
      <c r="OF157" s="574" t="str">
        <f>IF(Table1[[#This Row],[Etikett - B2 - Lizenzierungs-pflichtig? (X=Ja)]]="","",Table1[[#This Row],[Etikett - B2 - Lizenzierungs-pflichtig? (X=Ja)]])</f>
        <v/>
      </c>
      <c r="OG157" s="574" t="str">
        <f>IF(Table1[[#This Row],[Etikett - B2 - Trennbar vom Hauptkörper? (X=Ja)]]="","",Table1[[#This Row],[Etikett - B2 - Trennbar vom Hauptkörper? (X=Ja)]])</f>
        <v/>
      </c>
      <c r="OH157" s="577" t="str">
        <f>IF(Table1[[#This Row],[Etikett - B2 - Virgin Material]]="","",VLOOKUP(Table1[[#This Row],[Etikett - B2 - Virgin Material]],'DD FD'!AJ:AK,2,FALSE))</f>
        <v/>
      </c>
      <c r="OI157" s="578" t="str">
        <f>IF(Table1[[#This Row],[Etikett - B2 - Virgin Material Anteil (in %)]]="","",Table1[[#This Row],[Etikett - B2 - Virgin Material Anteil (in %)]])</f>
        <v/>
      </c>
      <c r="OJ157" s="577" t="str">
        <f>IF(Table1[[#This Row],[Etikett - B2 - Recyceltes Material]]="","",VLOOKUP(Table1[[#This Row],[Etikett - B2 - Recyceltes Material]],'DD FD'!AL:AM,2,FALSE))</f>
        <v/>
      </c>
      <c r="OK157" s="578" t="str">
        <f>IF(Table1[[#This Row],[Etikett - B2 - Recyceltes Material Anteil (in %)]]="","",Table1[[#This Row],[Etikett - B2 - Recyceltes Material Anteil (in %)]])</f>
        <v/>
      </c>
      <c r="OL157" s="577" t="str">
        <f>IF(Table1[[#This Row],[Etikett - B2 - Beschichtung]]="","",VLOOKUP(Table1[[#This Row],[Etikett - B2 - Beschichtung]],'DD FD'!AE:AF,2,FALSE))</f>
        <v/>
      </c>
      <c r="OM157" s="580" t="str">
        <f>IF(Table1[[#This Row],[Etikett - B2 - Beschichtung Anteil (in %)]]="","",Table1[[#This Row],[Etikett - B2 - Beschichtung Anteil (in %)]])</f>
        <v/>
      </c>
      <c r="ON157" s="576" t="str">
        <f>IF(Table1[[#This Row],[Etikett - B3 - Art]]="","",VLOOKUP(Table1[[#This Row],[Etikett - B3 - Art]],'DD FD'!F:G,2,FALSE))</f>
        <v/>
      </c>
      <c r="OO157" s="577" t="str">
        <f>IF(Table1[[#This Row],[Etikett - B3 - Fraktion]]="","",VLOOKUP(Table1[[#This Row],[Etikett - B3 - Fraktion]],'DD FD'!H:J,3,FALSE))</f>
        <v/>
      </c>
      <c r="OP157" s="574" t="str">
        <f>IF(Table1[[#This Row],[Etikett - B3 - Gewicht (in G)]]="","",Table1[[#This Row],[Etikett - B3 - Gewicht (in G)]])</f>
        <v/>
      </c>
      <c r="OQ157" s="574" t="str">
        <f>IF(Table1[[#This Row],[Etikett - B3 - Lizenzierungs-pflichtig? (X=Ja)]]="","",Table1[[#This Row],[Etikett - B3 - Lizenzierungs-pflichtig? (X=Ja)]])</f>
        <v/>
      </c>
      <c r="OR157" s="574" t="str">
        <f>IF(Table1[[#This Row],[Etikett - B3 - Trennbar vom Hauptkörper? (X=Ja)]]="","",Table1[[#This Row],[Etikett - B3 - Trennbar vom Hauptkörper? (X=Ja)]])</f>
        <v/>
      </c>
      <c r="OS157" s="577" t="str">
        <f>IF(Table1[[#This Row],[Etikett - B3 - Virgin Material]]="","",VLOOKUP(Table1[[#This Row],[Etikett - B3 - Virgin Material]],'DD FD'!AJ:AK,2,FALSE))</f>
        <v/>
      </c>
      <c r="OT157" s="578" t="str">
        <f>IF(Table1[[#This Row],[Etikett - B3 - Virgin Material Anteil (in %)]]="","",Table1[[#This Row],[Etikett - B3 - Virgin Material Anteil (in %)]])</f>
        <v/>
      </c>
      <c r="OU157" s="577" t="str">
        <f>IF(Table1[[#This Row],[Etikett - B3 - Recyceltes Material]]="","",VLOOKUP(Table1[[#This Row],[Etikett - B3 - Recyceltes Material]],'DD FD'!AL:AM,2,FALSE))</f>
        <v/>
      </c>
      <c r="OV157" s="578" t="str">
        <f>IF(Table1[[#This Row],[Etikett - B3 - Recyceltes Material Anteil (in %)]]="","",Table1[[#This Row],[Etikett - B3 - Recyceltes Material Anteil (in %)]])</f>
        <v/>
      </c>
      <c r="OW157" s="577" t="str">
        <f>IF(Table1[[#This Row],[Etikett - B3 - Beschichtung]]="","",VLOOKUP(Table1[[#This Row],[Etikett - B3 - Beschichtung]],'DD FD'!AE:AF,2,FALSE))</f>
        <v/>
      </c>
      <c r="OX157" s="613" t="str">
        <f>IF(Table1[[#This Row],[Etikett - B3 - Beschichtung Anteil (in %)]]="","",Table1[[#This Row],[Etikett - B3 - Beschichtung Anteil (in %)]])</f>
        <v/>
      </c>
      <c r="OY157" s="618">
        <f>ROUNDUP(SUM(
IF(AND(LH157='DD FD'!$J$7,LJ157='DD FD'!$AI$3),LI157,0),
IF(AND(LR157='DD FD'!$J$7,LT157='DD FD'!$AI$3),LS157,0),
IF(AND(MB157='DD FD'!$J$7,MD157='DD FD'!$AI$3),MC157,0),
IF(AND(ML157='DD FD'!$J$7,MN157='DD FD'!$AI$3),MM157,0),
IF(AND(MW157='DD FD'!$J$7,MY157='DD FD'!$AI$3),MX157,0),
IF(AND(NH157='DD FD'!$J$7,NJ157='DD FD'!$AI$3),NI157,0),
IF(AND(NS157='DD FD'!$J$7,NU157='DD FD'!$AI$3),NT157,0),
IF(AND(OD157='DD FD'!$J$7,OF157='DD FD'!$AI$3),OE157,0),
IF(AND(OO157='DD FD'!$J$7,OQ157='DD FD'!$AI$3),OP157,0),
),2)</f>
        <v>0</v>
      </c>
      <c r="OZ157" s="617">
        <f>ROUNDUP(SUM(
IF(AND(LH157='DD FD'!$J$6,LJ157='DD FD'!$AI$3),LI157,0),
IF(AND(LR157='DD FD'!$J$6,LT157='DD FD'!$AI$3),LS157,0),
IF(AND(MB157='DD FD'!$J$6,MD157='DD FD'!$AI$3),MC157,0),
IF(AND(ML157='DD FD'!$J$6,MN157='DD FD'!$AI$3),MM157,0),
IF(AND(MW157='DD FD'!$J$6,MY157='DD FD'!$AI$3),MX157,0),
IF(AND(NH157='DD FD'!$J$6,NJ157='DD FD'!$AI$3),NI157,0),
IF(AND(NS157='DD FD'!$J$6,NU157='DD FD'!$AI$3),NT157,0),
IF(AND(OD157='DD FD'!$J$6,OF157='DD FD'!$AI$3),OE157,0),
IF(AND(OO157='DD FD'!$J$6,OQ157='DD FD'!$AI$3),OP157,0),
),2)</f>
        <v>0</v>
      </c>
      <c r="PA157" s="617">
        <f>ROUNDUP(SUM(
IF(AND(LH157='DD FD'!$J$10,LJ157='DD FD'!$AI$3),LI157,0),
IF(AND(LR157='DD FD'!$J$10,LT157='DD FD'!$AI$3),LS157,0),
IF(AND(MB157='DD FD'!$J$10,MD157='DD FD'!$AI$3),MC157,0),
IF(AND(ML157='DD FD'!$J$10,MN157='DD FD'!$AI$3),MM157,0),
IF(AND(MW157='DD FD'!$J$10,MY157='DD FD'!$AI$3),MX157,0),
IF(AND(NH157='DD FD'!$J$10,NJ157='DD FD'!$AI$3),NI157,0),
IF(AND(NS157='DD FD'!$J$10,NU157='DD FD'!$AI$3),NT157,0),
IF(AND(OD157='DD FD'!$J$10,OF157='DD FD'!$AI$3),OE157,0),
IF(AND(OO157='DD FD'!$J$10,OQ157='DD FD'!$AI$3),OP157,0),
),2)</f>
        <v>0</v>
      </c>
      <c r="PB157" s="617">
        <f>ROUNDUP(SUM(
IF(AND(LH157='DD FD'!$J$8,LJ157='DD FD'!$AI$3),LI157,0),
IF(AND(LR157='DD FD'!$J$8,LT157='DD FD'!$AI$3),LS157,0),
IF(AND(MB157='DD FD'!$J$8,MD157='DD FD'!$AI$3),MC157,0),
IF(AND(ML157='DD FD'!$J$8,MN157='DD FD'!$AI$3),MM157,0),
IF(AND(MW157='DD FD'!$J$8,MY157='DD FD'!$AI$3),MX157,0),
IF(AND(NH157='DD FD'!$J$8,NJ157='DD FD'!$AI$3),NI157,0),
IF(AND(NS157='DD FD'!$J$8,NU157='DD FD'!$AI$3),NT157,0),
IF(AND(OD157='DD FD'!$J$8,OF157='DD FD'!$AI$3),OE157,0),
IF(AND(OO157='DD FD'!$J$8,OQ157='DD FD'!$AI$3),OP157,0),
),2)</f>
        <v>0</v>
      </c>
      <c r="PC157" s="617">
        <f>ROUNDUP(SUM(
IF(AND(LH157='DD FD'!$J$5,LJ157='DD FD'!$AI$3),LI157,0),
IF(AND(LR157='DD FD'!$J$5,LT157='DD FD'!$AI$3),LS157,0),
IF(AND(MB157='DD FD'!$J$5,MD157='DD FD'!$AI$3),MC157,0),
IF(AND(ML157='DD FD'!$J$5,MN157='DD FD'!$AI$3),MM157,0),
IF(AND(MW157='DD FD'!$J$5,MY157='DD FD'!$AI$3),MX157,0),
IF(AND(NH157='DD FD'!$J$5,NJ157='DD FD'!$AI$3),NI157,0),
IF(AND(NS157='DD FD'!$J$5,NU157='DD FD'!$AI$3),NT157,0),
IF(AND(OD157='DD FD'!$J$5,OF157='DD FD'!$AI$3),OE157,0),
IF(AND(OO157='DD FD'!$J$5,OQ157='DD FD'!$AI$3),OP157,0),
),2)</f>
        <v>0</v>
      </c>
      <c r="PD157" s="617">
        <f>ROUNDUP(SUM(
IF(AND(LH157='DD FD'!$J$9,LJ157='DD FD'!$AI$3),LI157,0),
IF(AND(LR157='DD FD'!$J$9,LT157='DD FD'!$AI$3),LS157,0),
IF(AND(MB157='DD FD'!$J$9,MD157='DD FD'!$AI$3),MC157,0),
IF(AND(ML157='DD FD'!$J$9,MN157='DD FD'!$AI$3),MM157,0),
IF(AND(MW157='DD FD'!$J$9,MY157='DD FD'!$AI$3),MX157,0),
IF(AND(NH157='DD FD'!$J$9,NJ157='DD FD'!$AI$3),NI157,0),
IF(AND(NS157='DD FD'!$J$9,NU157='DD FD'!$AI$3),NT157,0),
IF(AND(OD157='DD FD'!$J$9,OF157='DD FD'!$AI$3),OE157,0),
IF(AND(OO157='DD FD'!$J$9,OQ157='DD FD'!$AI$3),OP157,0),
),2)</f>
        <v>0</v>
      </c>
      <c r="PE157" s="617">
        <f>ROUNDUP(SUM(
IF(AND(LH157='DD FD'!$J$4,LJ157='DD FD'!$AI$3),LI157,0),
IF(AND(LR157='DD FD'!$J$4,LT157='DD FD'!$AI$3),LS157,0),
IF(AND(MB157='DD FD'!$J$4,MD157='DD FD'!$AI$3),MC157,0),
IF(AND(ML157='DD FD'!$J$4,MN157='DD FD'!$AI$3),MM157,0),
IF(AND(MW157='DD FD'!$J$4,MY157='DD FD'!$AI$3),MX157,0),
IF(AND(NH157='DD FD'!$J$4,NJ157='DD FD'!$AI$3),NI157,0),
IF(AND(NS157='DD FD'!$J$4,NU157='DD FD'!$AI$3),NT157,0),
IF(AND(OD157='DD FD'!$J$4,OF157='DD FD'!$AI$3),OE157,0),
IF(AND(OO157='DD FD'!$J$4,OQ157='DD FD'!$AI$3),OP157,0),
),2)</f>
        <v>0</v>
      </c>
      <c r="PF157" s="619">
        <f>ROUNDUP(SUM(
IF(AND(LH157='DD FD'!$J$11,LJ157='DD FD'!$AI$3),LI157,0),
IF(AND(LR157='DD FD'!$J$11,LT157='DD FD'!$AI$3),LS157,0),
IF(AND(MB157='DD FD'!$J$11,MD157='DD FD'!$AI$3),MC157,0),
IF(AND(ML157='DD FD'!$J$11,MN157='DD FD'!$AI$3),MM157,0),
IF(AND(MW157='DD FD'!$J$11,MY157='DD FD'!$AI$3),MX157,0),
IF(AND(NH157='DD FD'!$J$11,NJ157='DD FD'!$AI$3),NI157,0),
IF(AND(NS157='DD FD'!$J$11,NU157='DD FD'!$AI$3),NT157,0),
IF(AND(OD157='DD FD'!$J$11,OF157='DD FD'!$AI$3),OE157,0),
IF(AND(OO157='DD FD'!$J$11,OQ157='DD FD'!$AI$3),OP157,0),
),2)</f>
        <v>0</v>
      </c>
    </row>
    <row r="158" spans="1:422">
      <c r="A158" s="806"/>
      <c r="B158" s="934"/>
      <c r="C158" s="247"/>
      <c r="D158" s="842"/>
      <c r="E158" s="247"/>
      <c r="F158" s="158"/>
      <c r="G158" s="710"/>
      <c r="H158" s="712"/>
      <c r="I158" s="936"/>
      <c r="J158" s="803"/>
      <c r="K158" s="150"/>
      <c r="L158" s="146" t="str">
        <f t="shared" si="54"/>
        <v/>
      </c>
      <c r="M158" s="501" t="str">
        <f t="shared" si="71"/>
        <v/>
      </c>
      <c r="N158" s="504"/>
      <c r="O158" s="113" t="str">
        <f t="shared" si="72"/>
        <v/>
      </c>
      <c r="P158" s="114" t="str">
        <f t="shared" si="55"/>
        <v/>
      </c>
      <c r="Q158" s="152"/>
      <c r="R158" s="152"/>
      <c r="S158" s="115" t="str">
        <f t="shared" si="73"/>
        <v/>
      </c>
      <c r="T158" s="159"/>
      <c r="U158" s="159"/>
      <c r="V158" s="157"/>
      <c r="W158" s="157"/>
      <c r="X158" s="157"/>
      <c r="Y158" s="772"/>
      <c r="Z158" s="158"/>
      <c r="AA158" s="144"/>
      <c r="AB158" s="112"/>
      <c r="AC158" s="153"/>
      <c r="AD158" s="153"/>
      <c r="AE158" s="153"/>
      <c r="AF158" s="153"/>
      <c r="AG158" s="153"/>
      <c r="AH158" s="153"/>
      <c r="AI158" s="152"/>
      <c r="AJ158" s="158"/>
      <c r="AK158" s="158"/>
      <c r="AL158" s="158"/>
      <c r="AM158" s="116" t="str">
        <f t="shared" si="74"/>
        <v/>
      </c>
      <c r="AN158" s="116" t="str">
        <f t="shared" si="75"/>
        <v/>
      </c>
      <c r="AO158" s="324"/>
      <c r="AP158" s="503"/>
      <c r="AQ158" s="487" t="str">
        <f t="shared" si="76"/>
        <v/>
      </c>
      <c r="AR158" s="113" t="str">
        <f t="shared" si="56"/>
        <v/>
      </c>
      <c r="AS158" s="113" t="str">
        <f t="shared" si="57"/>
        <v/>
      </c>
      <c r="AT158" s="113" t="str">
        <f t="shared" si="58"/>
        <v/>
      </c>
      <c r="AU158" s="113" t="str">
        <f t="shared" si="59"/>
        <v/>
      </c>
      <c r="AV158" s="159"/>
      <c r="AW158" s="157"/>
      <c r="AX158" s="157"/>
      <c r="AY158" s="157"/>
      <c r="AZ158" s="157"/>
      <c r="BA158" s="116" t="str">
        <f t="shared" si="60"/>
        <v/>
      </c>
      <c r="BB158" s="316"/>
      <c r="BC158" s="116" t="str">
        <f t="shared" si="61"/>
        <v/>
      </c>
      <c r="BD158" s="133" t="str">
        <f t="shared" si="62"/>
        <v/>
      </c>
      <c r="BE158" s="157"/>
      <c r="BF158" s="1180"/>
      <c r="BG158" s="1180"/>
      <c r="BH158" s="158"/>
      <c r="BI158" s="490"/>
      <c r="BJ158" s="514" t="str">
        <f t="shared" si="77"/>
        <v/>
      </c>
      <c r="BK158" s="789"/>
      <c r="BL158" s="116" t="str">
        <f t="shared" si="78"/>
        <v/>
      </c>
      <c r="BM158" s="144"/>
      <c r="BN158" s="144"/>
      <c r="BO158" s="144"/>
      <c r="BP158" s="790"/>
      <c r="BQ158" s="790"/>
      <c r="BR158" s="790"/>
      <c r="BS158" s="116" t="str">
        <f t="shared" si="63"/>
        <v/>
      </c>
      <c r="BT158" s="790"/>
      <c r="BU158" s="808" t="str">
        <f t="shared" si="64"/>
        <v/>
      </c>
      <c r="BV158" s="791"/>
      <c r="BW158" s="144"/>
      <c r="BX158" s="20"/>
      <c r="BY158" s="20"/>
      <c r="BZ158" s="20"/>
      <c r="CA158" s="792"/>
      <c r="CB158" s="1201"/>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c r="DL158" s="144"/>
      <c r="DM158" s="144"/>
      <c r="DN158" s="144"/>
      <c r="DO158" s="144"/>
      <c r="DP158" s="144"/>
      <c r="DQ158" s="144"/>
      <c r="DR158" s="144"/>
      <c r="DS158" s="144"/>
      <c r="DT158" s="144"/>
      <c r="DU158" s="144"/>
      <c r="DV158" s="144"/>
      <c r="DW158" s="144"/>
      <c r="DX158" s="144"/>
      <c r="DY158" s="144"/>
      <c r="DZ158" s="144"/>
      <c r="EA158" s="144"/>
      <c r="EB158" s="144"/>
      <c r="EC158" s="144"/>
      <c r="ED158" s="782" t="str">
        <f t="shared" si="79"/>
        <v/>
      </c>
      <c r="EE158" s="519"/>
      <c r="EF158" s="793"/>
      <c r="EG158" s="519"/>
      <c r="EH158" s="794"/>
      <c r="EI158" s="790"/>
      <c r="EJ158" s="794"/>
      <c r="EK158" s="794"/>
      <c r="EL158" s="790"/>
      <c r="EM158" s="790"/>
      <c r="EN158" s="790"/>
      <c r="EO158" s="112" t="str">
        <f t="shared" si="65"/>
        <v/>
      </c>
      <c r="EP158" s="790"/>
      <c r="EQ158" s="488" t="str">
        <f t="shared" si="66"/>
        <v/>
      </c>
      <c r="ER158" s="1100"/>
      <c r="ES158" s="1099" t="str">
        <f t="shared" si="80"/>
        <v/>
      </c>
      <c r="ET158" s="525"/>
      <c r="EU158" s="148"/>
      <c r="EV158" s="148"/>
      <c r="EW158" s="148"/>
      <c r="EX158" s="148"/>
      <c r="EY158" s="148"/>
      <c r="EZ158" s="148"/>
      <c r="FA158" s="148"/>
      <c r="FB158" s="148"/>
      <c r="FC158" s="148"/>
      <c r="FD158" s="148"/>
      <c r="FE158" s="148"/>
      <c r="FF158" s="148"/>
      <c r="FG158" s="148"/>
      <c r="FH158" s="148"/>
      <c r="FI158" s="528"/>
      <c r="FJ158" s="513" t="str">
        <f t="shared" si="67"/>
        <v/>
      </c>
      <c r="FK158" s="158"/>
      <c r="FL158" s="850"/>
      <c r="FM158" s="850"/>
      <c r="FN158" s="850"/>
      <c r="FO158" s="850"/>
      <c r="FP158" s="850"/>
      <c r="FQ158" s="850"/>
      <c r="FR158" s="157"/>
      <c r="FS158" s="143"/>
      <c r="FT158" s="143"/>
      <c r="FU158" s="847" t="str">
        <f t="shared" si="68"/>
        <v/>
      </c>
      <c r="FV158" s="555"/>
      <c r="FW158" s="523" t="str">
        <f>IF(Table1[[#This Row],[Nonfood Inhaltstoffe - Komponente]]="","",VLOOKUP(Table1[[#This Row],[Nonfood Inhaltstoffe - Komponente]],'Dropdown Auswahl'!BJ:BK,2,FALSE))</f>
        <v/>
      </c>
      <c r="FX158" s="1013"/>
      <c r="FY158" s="1011" t="str">
        <f t="shared" si="69"/>
        <v/>
      </c>
      <c r="FZ158" s="152"/>
      <c r="GA158" s="152"/>
      <c r="GB158" s="152"/>
      <c r="GC158" s="529" t="str">
        <f t="shared" si="70"/>
        <v/>
      </c>
      <c r="GG158" s="21"/>
      <c r="GH158" s="21"/>
      <c r="GI158" s="1019"/>
      <c r="GJ158" s="1016" t="str">
        <f>IF(Table1[[#This Row],[Global Trade Item Number (GTIN)]]="","",Table1[[#This Row],[Global Trade Item Number (GTIN)]])</f>
        <v/>
      </c>
      <c r="GK158" s="555" t="str">
        <f>IF(Table1[[#This Row],[WAWI-Nr./ Kreditoren-Nummer
(ASDV)]]&lt;&gt;"",Table1[[#This Row],[WAWI-Nr./ Kreditoren-Nummer
(ASDV)]],"")</f>
        <v/>
      </c>
      <c r="GL158" s="165"/>
      <c r="GM158" s="165"/>
      <c r="GN158" s="165"/>
      <c r="GO158" s="485"/>
      <c r="GP158" s="534"/>
      <c r="GQ158" s="533"/>
      <c r="GR158" s="486"/>
      <c r="GS158" s="486"/>
      <c r="GT158" s="486"/>
      <c r="GU158" s="486"/>
      <c r="GV158" s="486"/>
      <c r="GW158" s="542"/>
      <c r="GX158" s="538"/>
      <c r="GY158" s="144"/>
      <c r="GZ158" s="480"/>
      <c r="HA158" s="158"/>
      <c r="HB158" s="480"/>
      <c r="HC158" s="480"/>
      <c r="HD158" s="480"/>
      <c r="HE158" s="480"/>
      <c r="HF158" s="480"/>
      <c r="HG158" s="480"/>
      <c r="HH158" s="538"/>
      <c r="HI158" s="480"/>
      <c r="HJ158" s="480"/>
      <c r="HK158" s="480"/>
      <c r="HL158" s="480"/>
      <c r="HM158" s="480"/>
      <c r="HN158" s="480"/>
      <c r="HO158" s="480"/>
      <c r="HP158" s="480"/>
      <c r="HQ158" s="480"/>
      <c r="HR158" s="538"/>
      <c r="HS158" s="480"/>
      <c r="HT158" s="480"/>
      <c r="HU158" s="480"/>
      <c r="HV158" s="480"/>
      <c r="HW158" s="480"/>
      <c r="HX158" s="480"/>
      <c r="HY158" s="480"/>
      <c r="HZ158" s="480"/>
      <c r="IA158" s="480"/>
      <c r="IB158" s="538"/>
      <c r="IC158" s="480"/>
      <c r="ID158" s="480"/>
      <c r="IE158" s="480"/>
      <c r="IF158" s="480"/>
      <c r="IG158" s="480"/>
      <c r="IH158" s="480"/>
      <c r="II158" s="480"/>
      <c r="IJ158" s="480"/>
      <c r="IK158" s="480"/>
      <c r="IL158" s="480"/>
      <c r="IM158" s="538"/>
      <c r="IN158" s="480"/>
      <c r="IO158" s="480"/>
      <c r="IP158" s="480"/>
      <c r="IQ158" s="480"/>
      <c r="IR158" s="480"/>
      <c r="IS158" s="480"/>
      <c r="IT158" s="480"/>
      <c r="IU158" s="480"/>
      <c r="IV158" s="480"/>
      <c r="IW158" s="480"/>
      <c r="IX158" s="538"/>
      <c r="IY158" s="480"/>
      <c r="IZ158" s="480"/>
      <c r="JA158" s="480"/>
      <c r="JB158" s="480"/>
      <c r="JC158" s="480"/>
      <c r="JD158" s="480"/>
      <c r="JE158" s="480"/>
      <c r="JF158" s="480"/>
      <c r="JG158" s="480"/>
      <c r="JH158" s="480"/>
      <c r="JI158" s="538"/>
      <c r="JJ158" s="480"/>
      <c r="JK158" s="480"/>
      <c r="JL158" s="480"/>
      <c r="JM158" s="480"/>
      <c r="JN158" s="480"/>
      <c r="JO158" s="480"/>
      <c r="JP158" s="480"/>
      <c r="JQ158" s="480"/>
      <c r="JR158" s="480"/>
      <c r="JS158" s="590"/>
      <c r="JT158" s="538"/>
      <c r="JU158" s="480"/>
      <c r="JV158" s="480"/>
      <c r="JW158" s="480"/>
      <c r="JX158" s="480"/>
      <c r="JY158" s="480"/>
      <c r="JZ158" s="480"/>
      <c r="KA158" s="480"/>
      <c r="KB158" s="480"/>
      <c r="KC158" s="480"/>
      <c r="KD158" s="480"/>
      <c r="KE158" s="538"/>
      <c r="KF158" s="480"/>
      <c r="KG158" s="480"/>
      <c r="KH158" s="480"/>
      <c r="KI158" s="480"/>
      <c r="KJ158" s="480"/>
      <c r="KK158" s="480"/>
      <c r="KL158" s="480"/>
      <c r="KM158" s="480"/>
      <c r="KN158" s="480"/>
      <c r="KO158" s="480"/>
      <c r="KR158" s="568" t="str">
        <f>IF(Table1[[#This Row],[GTIN]]&lt;&gt;"",Table1[[#This Row],[GTIN]],"")</f>
        <v/>
      </c>
      <c r="KS158" s="569" t="str">
        <f>Table1[[#This Row],[Kreditor]]</f>
        <v/>
      </c>
      <c r="KT158" s="570" t="str">
        <f>IF(Table1[[#This Row],[Gültig ab (Datum)]]&lt;&gt;"",Table1[[#This Row],[Gültig ab (Datum)]],"")</f>
        <v/>
      </c>
      <c r="KU158" s="570"/>
      <c r="KV158" s="583" t="str">
        <f>IF(Table1[[#This Row],[Artikel verpackt? 
(X=Ja)]]="","",Table1[[#This Row],[Artikel verpackt? 
(X=Ja)]])</f>
        <v/>
      </c>
      <c r="KW158" s="571" t="str">
        <f>IF(Table1[[#This Row],[Verpackung recyclingfähig?
(X=Ja)]]="","",Table1[[#This Row],[Verpackung recyclingfähig?
(X=Ja)]])</f>
        <v/>
      </c>
      <c r="KX158" s="572"/>
      <c r="KY158" s="573"/>
      <c r="KZ158" s="574"/>
      <c r="LA158" s="574"/>
      <c r="LB158" s="574"/>
      <c r="LC158" s="574"/>
      <c r="LD158" s="574"/>
      <c r="LE158" s="574"/>
      <c r="LF158" s="575"/>
      <c r="LG158" s="576" t="str">
        <f>IF(Table1[[#This Row],[Hauptkörper - B1 - Art]]="","",VLOOKUP(Table1[[#This Row],[Hauptkörper - B1 - Art]],'DD FD'!B:C,2,FALSE))</f>
        <v/>
      </c>
      <c r="LH158" s="577" t="str">
        <f>IF(Table1[[#This Row],[Hauptkörper - B1 - Fraktion]]="","",VLOOKUP(Table1[[#This Row],[Hauptkörper - B1 - Fraktion]],'DD FD'!H:J,3,FALSE))</f>
        <v/>
      </c>
      <c r="LI158" s="574" t="str">
        <f>IF(Table1[[#This Row],[Hauptkörper - B1 - Gewicht
(in G)]]="","",Table1[[#This Row],[Hauptkörper - B1 - Gewicht
(in G)]])</f>
        <v/>
      </c>
      <c r="LJ158" s="574" t="str">
        <f>IF(Table1[[#This Row],[Hauptkörper - B1 - Lizenzierungs-pflichtig? (X=Ja)]]="","",Table1[[#This Row],[Hauptkörper - B1 - Lizenzierungs-pflichtig? (X=Ja)]])</f>
        <v/>
      </c>
      <c r="LK158" s="577" t="str">
        <f>IF(Table1[[#This Row],[Hauptkörper - B1 - Virgin Material]]="","",VLOOKUP(Table1[[#This Row],[Hauptkörper - B1 - Virgin Material]],'DD FD'!AJ:AK,2,FALSE))</f>
        <v/>
      </c>
      <c r="LL158" s="578" t="str">
        <f>IF(Table1[[#This Row],[Hauptkörper - B1 - Virgin Material Anteil (in %)]]="","",Table1[[#This Row],[Hauptkörper - B1 - Virgin Material Anteil (in %)]])</f>
        <v/>
      </c>
      <c r="LM158" s="577" t="str">
        <f>IF(Table1[[#This Row],[Hauptkörper - B1 - Recyceltes Material]]="","",VLOOKUP(Table1[[#This Row],[Hauptkörper - B1 - Recyceltes Material]],'DD FD'!AL:AM,2,FALSE))</f>
        <v/>
      </c>
      <c r="LN158" s="578" t="str">
        <f>IF(Table1[[#This Row],[Hauptkörper - B1 - Recyceltes Material Anteil (in %)]]="","",Table1[[#This Row],[Hauptkörper - B1 - Recyceltes Material Anteil (in %)]])</f>
        <v/>
      </c>
      <c r="LO158" s="579" t="str">
        <f>IF(Table1[[#This Row],[Hauptkörper - B1 - Beschichtung]]="","",VLOOKUP(Table1[[#This Row],[Hauptkörper - B1 - Beschichtung]],'DD FD'!AE:AF,2,FALSE))</f>
        <v/>
      </c>
      <c r="LP158" s="580" t="str">
        <f>IF(Table1[[#This Row],[Hauptkörper - B1 - Beschichtung Anteil (in %)]]="","",Table1[[#This Row],[Hauptkörper - B1 - Beschichtung Anteil (in %)]])</f>
        <v/>
      </c>
      <c r="LQ158" s="576" t="str">
        <f>IF(Table1[[#This Row],[Hauptkörper - B2 - Art]]="","",VLOOKUP(Table1[[#This Row],[Hauptkörper - B2 - Art]],'DD FD'!B:C,2,FALSE))</f>
        <v/>
      </c>
      <c r="LR158" s="577" t="str">
        <f>IF(Table1[[#This Row],[Hauptkörper - B2 - Fraktion]]="","",VLOOKUP(Table1[[#This Row],[Hauptkörper - B2 - Fraktion]],'DD FD'!H:J,3,FALSE))</f>
        <v/>
      </c>
      <c r="LS158" s="574" t="str">
        <f>IF(Table1[[#This Row],[Hauptkörper - B2 - Gewicht
(in G)]]="","",Table1[[#This Row],[Hauptkörper - B2 - Gewicht
(in G)]])</f>
        <v/>
      </c>
      <c r="LT158" s="574" t="str">
        <f>IF(Table1[[#This Row],[Hauptkörper - B2 - Lizenzierungs-pflichtig? (X=Ja)]]="","",Table1[[#This Row],[Hauptkörper - B2 - Lizenzierungs-pflichtig? (X=Ja)]])</f>
        <v/>
      </c>
      <c r="LU158" s="577" t="str">
        <f>IF(Table1[[#This Row],[Hauptkörper - B2 - Virgin Material]]="","",VLOOKUP(Table1[[#This Row],[Hauptkörper - B2 - Virgin Material]],'DD FD'!AJ:AK,2,FALSE))</f>
        <v/>
      </c>
      <c r="LV158" s="578" t="str">
        <f>IF(Table1[[#This Row],[Hauptkörper - B2 - Virgin Material Anteil (in %)]]="","",Table1[[#This Row],[Hauptkörper - B2 - Virgin Material Anteil (in %)]])</f>
        <v/>
      </c>
      <c r="LW158" s="577" t="str">
        <f>IF(Table1[[#This Row],[Hauptkörper - B2 - Recyceltes Material]]="","",VLOOKUP(Table1[[#This Row],[Hauptkörper - B2 - Recyceltes Material]],'DD FD'!AL:AM,2,FALSE))</f>
        <v/>
      </c>
      <c r="LX158" s="578" t="str">
        <f>IF(Table1[[#This Row],[Hauptkörper - B2 - Recyceltes Material Anteil (in %)]]="","",Table1[[#This Row],[Hauptkörper - B2 - Recyceltes Material Anteil (in %)]])</f>
        <v/>
      </c>
      <c r="LY158" s="577" t="str">
        <f>IF(Table1[[#This Row],[Hauptkörper - B2 - Beschichtung]]="","",VLOOKUP(Table1[[#This Row],[Hauptkörper - B2 - Beschichtung]],'DD FD'!AE:AF,2,FALSE))</f>
        <v/>
      </c>
      <c r="LZ158" s="580" t="str">
        <f>IF(Table1[[#This Row],[Hauptkörper - B2 - Beschichtung Anteil (in %)]]="","",Table1[[#This Row],[Hauptkörper - B2 - Beschichtung Anteil (in %)]])</f>
        <v/>
      </c>
      <c r="MA158" s="576" t="str">
        <f>IF(Table1[[#This Row],[Hauptkörper - B3 - Art]]="","",VLOOKUP(Table1[[#This Row],[Hauptkörper - B3 - Art]],'DD FD'!B:C,2,FALSE))</f>
        <v/>
      </c>
      <c r="MB158" s="577" t="str">
        <f>IF(Table1[[#This Row],[Hauptkörper - B3 - Fraktion]]="","",VLOOKUP(Table1[[#This Row],[Hauptkörper - B3 - Fraktion]],'DD FD'!H:J,3,FALSE))</f>
        <v/>
      </c>
      <c r="MC158" s="574" t="str">
        <f>IF(Table1[[#This Row],[Hauptkörper - B3 - Gewicht
(in G)]]="","",Table1[[#This Row],[Hauptkörper - B3 - Gewicht
(in G)]])</f>
        <v/>
      </c>
      <c r="MD158" s="574" t="str">
        <f>IF(Table1[[#This Row],[Hauptkörper - B3 - Lizenzierungs-pflichtig? (X=Ja)]]="","",Table1[[#This Row],[Hauptkörper - B3 - Lizenzierungs-pflichtig? (X=Ja)]])</f>
        <v/>
      </c>
      <c r="ME158" s="577" t="str">
        <f>IF(Table1[[#This Row],[Hauptkörper - B3 - Virgin Material]]="","",VLOOKUP(Table1[[#This Row],[Hauptkörper - B3 - Virgin Material]],'DD FD'!AJ:AK,2,FALSE))</f>
        <v/>
      </c>
      <c r="MF158" s="578" t="str">
        <f>IF(Table1[[#This Row],[Hauptkörper - B3 - Virgin Material Anteil (in %)]]="","",Table1[[#This Row],[Hauptkörper - B3 - Virgin Material Anteil (in %)]])</f>
        <v/>
      </c>
      <c r="MG158" s="577" t="str">
        <f>IF(Table1[[#This Row],[Hauptkörper - B3 - Recyceltes Material]]="","",VLOOKUP(Table1[[#This Row],[Hauptkörper - B3 - Recyceltes Material]],'DD FD'!AL:AM,2,FALSE))</f>
        <v/>
      </c>
      <c r="MH158" s="578" t="str">
        <f>IF(Table1[[#This Row],[Hauptkörper - B3 - Recyceltes Material Anteil (in %)]]="","",Table1[[#This Row],[Hauptkörper - B3 - Recyceltes Material Anteil (in %)]])</f>
        <v/>
      </c>
      <c r="MI158" s="577" t="str">
        <f>IF(Table1[[#This Row],[Hauptkörper - B3 - Beschichtung]]="","",VLOOKUP(Table1[[#This Row],[Hauptkörper - B3 - Beschichtung]],'DD FD'!AE:AF,2,FALSE))</f>
        <v/>
      </c>
      <c r="MJ158" s="580" t="str">
        <f>IF(Table1[[#This Row],[Hauptkörper - B3 - Beschichtung Anteil (in %)]]="","",Table1[[#This Row],[Hauptkörper - B3 - Beschichtung Anteil (in %)]])</f>
        <v/>
      </c>
      <c r="MK158" s="576" t="str">
        <f>IF(Table1[[#This Row],[Verschluss - B1 - Art]]="","",VLOOKUP(Table1[[#This Row],[Verschluss - B1 - Art]],'DD FD'!D:E,2,FALSE))</f>
        <v/>
      </c>
      <c r="ML158" s="577" t="str">
        <f>IF(Table1[[#This Row],[Verschluss - B1 - Fraktion]]="","",VLOOKUP(Table1[[#This Row],[Verschluss - B1 - Fraktion]],'DD FD'!H:J,3,FALSE))</f>
        <v/>
      </c>
      <c r="MM158" s="574" t="str">
        <f>IF(Table1[[#This Row],[Verschluss - B1 - Gewicht (in G)]]="","",Table1[[#This Row],[Verschluss - B1 - Gewicht (in G)]])</f>
        <v/>
      </c>
      <c r="MN158" s="574" t="str">
        <f>IF(Table1[[#This Row],[Verschluss - B1 - Lizenzierungs-pflichtig? (X=Ja)]]="","",Table1[[#This Row],[Verschluss - B1 - Lizenzierungs-pflichtig? (X=Ja)]])</f>
        <v/>
      </c>
      <c r="MO158" s="574" t="str">
        <f>IF(Table1[[#This Row],[Verschluss - B1 - Trennbar vom Hauptkörper? (X=Ja)]]="","",Table1[[#This Row],[Verschluss - B1 - Trennbar vom Hauptkörper? (X=Ja)]])</f>
        <v/>
      </c>
      <c r="MP158" s="577" t="str">
        <f>IF(Table1[[#This Row],[Verschluss - B1 - Virgin Material]]="","",VLOOKUP(Table1[[#This Row],[Verschluss - B1 - Virgin Material]],'DD FD'!AJ:AK,2,FALSE))</f>
        <v/>
      </c>
      <c r="MQ158" s="578" t="str">
        <f>IF(Table1[[#This Row],[Verschluss - B1 - Virgin Material Anteil (in %)]]="","",Table1[[#This Row],[Verschluss - B1 - Virgin Material Anteil (in %)]])</f>
        <v/>
      </c>
      <c r="MR158" s="577" t="str">
        <f>IF(Table1[[#This Row],[Verschluss - B1 - Recyceltes Material]]="","",VLOOKUP(Table1[[#This Row],[Verschluss - B1 - Recyceltes Material]],'DD FD'!AL:AM,2,FALSE))</f>
        <v/>
      </c>
      <c r="MS158" s="578" t="str">
        <f>IF(Table1[[#This Row],[Verschluss - B1 - Recyceltes Material Anteil (in %)]]="","",Table1[[#This Row],[Verschluss - B1 - Recyceltes Material Anteil (in %)]])</f>
        <v/>
      </c>
      <c r="MT158" s="577" t="str">
        <f>IF(Table1[[#This Row],[Verschluss - B1 - Beschichtung]]="","",VLOOKUP(Table1[[#This Row],[Verschluss - B1 - Beschichtung]],'DD FD'!AE:AF,2,FALSE))</f>
        <v/>
      </c>
      <c r="MU158" s="580" t="str">
        <f>IF(Table1[[#This Row],[Verschluss - B1 - Beschichtung Anteil (in %)]]="","",Table1[[#This Row],[Verschluss - B1 - Beschichtung Anteil (in %)]])</f>
        <v/>
      </c>
      <c r="MV158" s="576" t="str">
        <f>IF(Table1[[#This Row],[Verschluss - B2 - Art]]="","",VLOOKUP(Table1[[#This Row],[Verschluss - B2 - Art]],'DD FD'!D:E,2,FALSE))</f>
        <v/>
      </c>
      <c r="MW158" s="577" t="str">
        <f>IF(Table1[[#This Row],[Verschluss - B2 - Fraktion]]="","",VLOOKUP(Table1[[#This Row],[Verschluss - B2 - Fraktion]],'DD FD'!H:J,3,FALSE))</f>
        <v/>
      </c>
      <c r="MX158" s="574" t="str">
        <f>IF(Table1[[#This Row],[Verschluss - B2 - Gewicht (in G)]]="","",Table1[[#This Row],[Verschluss - B2 - Gewicht (in G)]])</f>
        <v/>
      </c>
      <c r="MY158" s="574" t="str">
        <f>IF(Table1[[#This Row],[Verschluss - B2 - Lizenzierungs-pflichtig? (X=Ja)]]="","",Table1[[#This Row],[Verschluss - B2 - Lizenzierungs-pflichtig? (X=Ja)]])</f>
        <v/>
      </c>
      <c r="MZ158" s="574" t="str">
        <f>IF(Table1[[#This Row],[Verschluss - B2 - Trennbar vom Hauptkörper? (X=Ja)]]="","",Table1[[#This Row],[Verschluss - B2 - Trennbar vom Hauptkörper? (X=Ja)]])</f>
        <v/>
      </c>
      <c r="NA158" s="577" t="str">
        <f>IF(Table1[[#This Row],[Verschluss - B2 - Virgin Material]]="","",VLOOKUP(Table1[[#This Row],[Verschluss - B2 - Virgin Material]],'DD FD'!AJ:AK,2,FALSE))</f>
        <v/>
      </c>
      <c r="NB158" s="578" t="str">
        <f>IF(Table1[[#This Row],[Verschluss - B2 - Virgin Material Anteil (in %)]]="","",Table1[[#This Row],[Verschluss - B2 - Virgin Material Anteil (in %)]])</f>
        <v/>
      </c>
      <c r="NC158" s="577" t="str">
        <f>IF(Table1[[#This Row],[Verschluss - B2 - Recyceltes Material]]="","",VLOOKUP(Table1[[#This Row],[Verschluss - B2 - Recyceltes Material]],'DD FD'!AL:AM,2,FALSE))</f>
        <v/>
      </c>
      <c r="ND158" s="578" t="str">
        <f>IF(Table1[[#This Row],[Verschluss - B2 - Recyceltes Material Anteil (in %)]]="","",Table1[[#This Row],[Verschluss - B2 - Recyceltes Material Anteil (in %)]])</f>
        <v/>
      </c>
      <c r="NE158" s="577" t="str">
        <f>IF(Table1[[#This Row],[Verschluss - B2 - Beschichtung]]="","",VLOOKUP(Table1[[#This Row],[Verschluss - B2 - Beschichtung]],'DD FD'!AE:AF,2,FALSE))</f>
        <v/>
      </c>
      <c r="NF158" s="580" t="str">
        <f>IF(Table1[[#This Row],[Verschluss - B2 - Beschichtung Anteil (in %)]]="","",Table1[[#This Row],[Verschluss - B2 - Beschichtung Anteil (in %)]])</f>
        <v/>
      </c>
      <c r="NG158" s="576" t="str">
        <f>IF(Table1[[#This Row],[Verschluss - B3 - Art]]="","",VLOOKUP(Table1[[#This Row],[Verschluss - B3 - Art]],'DD FD'!D:E,2,FALSE))</f>
        <v/>
      </c>
      <c r="NH158" s="577" t="str">
        <f>IF(Table1[[#This Row],[Verschluss - B3 - Fraktion]]="","",VLOOKUP(Table1[[#This Row],[Verschluss - B3 - Fraktion]],'DD FD'!H:J,3,FALSE))</f>
        <v/>
      </c>
      <c r="NI158" s="574" t="str">
        <f>IF(Table1[[#This Row],[Verschluss - B3 - Gewicht (in G)]]="","",Table1[[#This Row],[Verschluss - B3 - Gewicht (in G)]])</f>
        <v/>
      </c>
      <c r="NJ158" s="574" t="str">
        <f>IF(Table1[[#This Row],[Verschluss - B3 - Lizenzierungs-pflichtig? (X=Ja)]]="","",Table1[[#This Row],[Verschluss - B3 - Lizenzierungs-pflichtig? (X=Ja)]])</f>
        <v/>
      </c>
      <c r="NK158" s="574" t="str">
        <f>IF(Table1[[#This Row],[Verschluss - B3 - Trennbar vom Hauptkörper? (X=Ja)]]="","",Table1[[#This Row],[Verschluss - B3 - Trennbar vom Hauptkörper? (X=Ja)]])</f>
        <v/>
      </c>
      <c r="NL158" s="577" t="str">
        <f>IF(Table1[[#This Row],[Verschluss - B3 - Virgin Material]]="","",VLOOKUP(Table1[[#This Row],[Verschluss - B3 - Virgin Material]],'DD FD'!AJ:AK,2,FALSE))</f>
        <v/>
      </c>
      <c r="NM158" s="578" t="str">
        <f>IF(Table1[[#This Row],[Verschluss - B3 - Virgin Material Anteil (in %)]]="","",Table1[[#This Row],[Verschluss - B3 - Virgin Material Anteil (in %)]])</f>
        <v/>
      </c>
      <c r="NN158" s="577" t="str">
        <f>IF(Table1[[#This Row],[Verschluss - B3 - Recyceltes Material]]="","",VLOOKUP(Table1[[#This Row],[Verschluss - B3 - Recyceltes Material]],'DD FD'!AL:AM,2,FALSE))</f>
        <v/>
      </c>
      <c r="NO158" s="578" t="str">
        <f>IF(Table1[[#This Row],[Verschluss - B3 - Recyceltes Material Anteil (in %)]]="","",Table1[[#This Row],[Verschluss - B3 - Recyceltes Material Anteil (in %)]])</f>
        <v/>
      </c>
      <c r="NP158" s="577" t="str">
        <f>IF(Table1[[#This Row],[Verschluss - B3 - Beschichtung]]="","",VLOOKUP(Table1[[#This Row],[Verschluss - B3 - Beschichtung]],'DD FD'!AE:AF,2,FALSE))</f>
        <v/>
      </c>
      <c r="NQ158" s="580" t="str">
        <f>IF(Table1[[#This Row],[Verschluss - B3 - Beschichtung Anteil (in %)]]="","",Table1[[#This Row],[Verschluss - B3 - Beschichtung Anteil (in %)]])</f>
        <v/>
      </c>
      <c r="NR158" s="576" t="str">
        <f>IF(Table1[[#This Row],[Etikett - B1 - Art]]="","",VLOOKUP(Table1[[#This Row],[Etikett - B1 - Art]],'DD FD'!F:G,2,FALSE))</f>
        <v/>
      </c>
      <c r="NS158" s="577" t="str">
        <f>IF(Table1[[#This Row],[Etikett - B1 - Fraktion]]="","",VLOOKUP(Table1[[#This Row],[Etikett - B1 - Fraktion]],'DD FD'!H:J,3,FALSE))</f>
        <v/>
      </c>
      <c r="NT158" s="574" t="str">
        <f>IF(Table1[[#This Row],[Etikett - B1 - Gewicht (in G)]]="","",Table1[[#This Row],[Etikett - B1 - Gewicht (in G)]])</f>
        <v/>
      </c>
      <c r="NU158" s="574" t="str">
        <f>IF(Table1[[#This Row],[Etikett - B1 - Lizenzierungs-pflichtig? (X=Ja)]]="","",Table1[[#This Row],[Etikett - B1 - Lizenzierungs-pflichtig? (X=Ja)]])</f>
        <v/>
      </c>
      <c r="NV158" s="574" t="str">
        <f>IF(Table1[[#This Row],[Etikett - B1 - Trennbar vom Hauptkörper? (X=Ja)]]="","",Table1[[#This Row],[Etikett - B1 - Trennbar vom Hauptkörper? (X=Ja)]])</f>
        <v/>
      </c>
      <c r="NW158" s="577" t="str">
        <f>IF(Table1[[#This Row],[Etikett - B1 - Virgin Material]]="","",VLOOKUP(Table1[[#This Row],[Etikett - B1 - Virgin Material]],'DD FD'!AJ:AK,2,FALSE))</f>
        <v/>
      </c>
      <c r="NX158" s="578" t="str">
        <f>IF(Table1[[#This Row],[Etikett - B1 - Virgin Material Anteil (in %)]]="","",Table1[[#This Row],[Etikett - B1 - Virgin Material Anteil (in %)]])</f>
        <v/>
      </c>
      <c r="NY158" s="577" t="str">
        <f>IF(Table1[[#This Row],[Etikett - B1 - Recyceltes Material]]="","",VLOOKUP(Table1[[#This Row],[Etikett - B1 - Recyceltes Material]],'DD FD'!AL:AM,2,FALSE))</f>
        <v/>
      </c>
      <c r="NZ158" s="578" t="str">
        <f>IF(Table1[[#This Row],[Etikett - B1 - Recyceltes Material Anteil (in %)]]="","",Table1[[#This Row],[Etikett - B1 - Recyceltes Material Anteil (in %)]])</f>
        <v/>
      </c>
      <c r="OA158" s="577" t="str">
        <f>IF(Table1[[#This Row],[Etikett - B1 - Beschichtung]]="","",VLOOKUP(Table1[[#This Row],[Etikett - B1 - Beschichtung]],'DD FD'!AE:AF,2,FALSE))</f>
        <v/>
      </c>
      <c r="OB158" s="580" t="str">
        <f>IF(Table1[[#This Row],[Etikett - B1 - Beschichtung Anteil (in %)]]="","",Table1[[#This Row],[Etikett - B1 - Beschichtung Anteil (in %)]])</f>
        <v/>
      </c>
      <c r="OC158" s="576" t="str">
        <f>IF(Table1[[#This Row],[Etikett - B2 - Art]]="","",VLOOKUP(Table1[[#This Row],[Etikett - B2 - Art]],'DD FD'!F:G,2,FALSE))</f>
        <v/>
      </c>
      <c r="OD158" s="577" t="str">
        <f>IF(Table1[[#This Row],[Etikett - B2 - Fraktion]]="","",VLOOKUP(Table1[[#This Row],[Etikett - B2 - Fraktion]],'DD FD'!H:J,3,FALSE))</f>
        <v/>
      </c>
      <c r="OE158" s="574" t="str">
        <f>IF(Table1[[#This Row],[Etikett - B2 - Gewicht (in G)]]="","",Table1[[#This Row],[Etikett - B2 - Gewicht (in G)]])</f>
        <v/>
      </c>
      <c r="OF158" s="574" t="str">
        <f>IF(Table1[[#This Row],[Etikett - B2 - Lizenzierungs-pflichtig? (X=Ja)]]="","",Table1[[#This Row],[Etikett - B2 - Lizenzierungs-pflichtig? (X=Ja)]])</f>
        <v/>
      </c>
      <c r="OG158" s="574" t="str">
        <f>IF(Table1[[#This Row],[Etikett - B2 - Trennbar vom Hauptkörper? (X=Ja)]]="","",Table1[[#This Row],[Etikett - B2 - Trennbar vom Hauptkörper? (X=Ja)]])</f>
        <v/>
      </c>
      <c r="OH158" s="577" t="str">
        <f>IF(Table1[[#This Row],[Etikett - B2 - Virgin Material]]="","",VLOOKUP(Table1[[#This Row],[Etikett - B2 - Virgin Material]],'DD FD'!AJ:AK,2,FALSE))</f>
        <v/>
      </c>
      <c r="OI158" s="578" t="str">
        <f>IF(Table1[[#This Row],[Etikett - B2 - Virgin Material Anteil (in %)]]="","",Table1[[#This Row],[Etikett - B2 - Virgin Material Anteil (in %)]])</f>
        <v/>
      </c>
      <c r="OJ158" s="577" t="str">
        <f>IF(Table1[[#This Row],[Etikett - B2 - Recyceltes Material]]="","",VLOOKUP(Table1[[#This Row],[Etikett - B2 - Recyceltes Material]],'DD FD'!AL:AM,2,FALSE))</f>
        <v/>
      </c>
      <c r="OK158" s="578" t="str">
        <f>IF(Table1[[#This Row],[Etikett - B2 - Recyceltes Material Anteil (in %)]]="","",Table1[[#This Row],[Etikett - B2 - Recyceltes Material Anteil (in %)]])</f>
        <v/>
      </c>
      <c r="OL158" s="577" t="str">
        <f>IF(Table1[[#This Row],[Etikett - B2 - Beschichtung]]="","",VLOOKUP(Table1[[#This Row],[Etikett - B2 - Beschichtung]],'DD FD'!AE:AF,2,FALSE))</f>
        <v/>
      </c>
      <c r="OM158" s="580" t="str">
        <f>IF(Table1[[#This Row],[Etikett - B2 - Beschichtung Anteil (in %)]]="","",Table1[[#This Row],[Etikett - B2 - Beschichtung Anteil (in %)]])</f>
        <v/>
      </c>
      <c r="ON158" s="576" t="str">
        <f>IF(Table1[[#This Row],[Etikett - B3 - Art]]="","",VLOOKUP(Table1[[#This Row],[Etikett - B3 - Art]],'DD FD'!F:G,2,FALSE))</f>
        <v/>
      </c>
      <c r="OO158" s="577" t="str">
        <f>IF(Table1[[#This Row],[Etikett - B3 - Fraktion]]="","",VLOOKUP(Table1[[#This Row],[Etikett - B3 - Fraktion]],'DD FD'!H:J,3,FALSE))</f>
        <v/>
      </c>
      <c r="OP158" s="574" t="str">
        <f>IF(Table1[[#This Row],[Etikett - B3 - Gewicht (in G)]]="","",Table1[[#This Row],[Etikett - B3 - Gewicht (in G)]])</f>
        <v/>
      </c>
      <c r="OQ158" s="574" t="str">
        <f>IF(Table1[[#This Row],[Etikett - B3 - Lizenzierungs-pflichtig? (X=Ja)]]="","",Table1[[#This Row],[Etikett - B3 - Lizenzierungs-pflichtig? (X=Ja)]])</f>
        <v/>
      </c>
      <c r="OR158" s="574" t="str">
        <f>IF(Table1[[#This Row],[Etikett - B3 - Trennbar vom Hauptkörper? (X=Ja)]]="","",Table1[[#This Row],[Etikett - B3 - Trennbar vom Hauptkörper? (X=Ja)]])</f>
        <v/>
      </c>
      <c r="OS158" s="577" t="str">
        <f>IF(Table1[[#This Row],[Etikett - B3 - Virgin Material]]="","",VLOOKUP(Table1[[#This Row],[Etikett - B3 - Virgin Material]],'DD FD'!AJ:AK,2,FALSE))</f>
        <v/>
      </c>
      <c r="OT158" s="578" t="str">
        <f>IF(Table1[[#This Row],[Etikett - B3 - Virgin Material Anteil (in %)]]="","",Table1[[#This Row],[Etikett - B3 - Virgin Material Anteil (in %)]])</f>
        <v/>
      </c>
      <c r="OU158" s="577" t="str">
        <f>IF(Table1[[#This Row],[Etikett - B3 - Recyceltes Material]]="","",VLOOKUP(Table1[[#This Row],[Etikett - B3 - Recyceltes Material]],'DD FD'!AL:AM,2,FALSE))</f>
        <v/>
      </c>
      <c r="OV158" s="578" t="str">
        <f>IF(Table1[[#This Row],[Etikett - B3 - Recyceltes Material Anteil (in %)]]="","",Table1[[#This Row],[Etikett - B3 - Recyceltes Material Anteil (in %)]])</f>
        <v/>
      </c>
      <c r="OW158" s="577" t="str">
        <f>IF(Table1[[#This Row],[Etikett - B3 - Beschichtung]]="","",VLOOKUP(Table1[[#This Row],[Etikett - B3 - Beschichtung]],'DD FD'!AE:AF,2,FALSE))</f>
        <v/>
      </c>
      <c r="OX158" s="613" t="str">
        <f>IF(Table1[[#This Row],[Etikett - B3 - Beschichtung Anteil (in %)]]="","",Table1[[#This Row],[Etikett - B3 - Beschichtung Anteil (in %)]])</f>
        <v/>
      </c>
      <c r="OY158" s="618">
        <f>ROUNDUP(SUM(
IF(AND(LH158='DD FD'!$J$7,LJ158='DD FD'!$AI$3),LI158,0),
IF(AND(LR158='DD FD'!$J$7,LT158='DD FD'!$AI$3),LS158,0),
IF(AND(MB158='DD FD'!$J$7,MD158='DD FD'!$AI$3),MC158,0),
IF(AND(ML158='DD FD'!$J$7,MN158='DD FD'!$AI$3),MM158,0),
IF(AND(MW158='DD FD'!$J$7,MY158='DD FD'!$AI$3),MX158,0),
IF(AND(NH158='DD FD'!$J$7,NJ158='DD FD'!$AI$3),NI158,0),
IF(AND(NS158='DD FD'!$J$7,NU158='DD FD'!$AI$3),NT158,0),
IF(AND(OD158='DD FD'!$J$7,OF158='DD FD'!$AI$3),OE158,0),
IF(AND(OO158='DD FD'!$J$7,OQ158='DD FD'!$AI$3),OP158,0),
),2)</f>
        <v>0</v>
      </c>
      <c r="OZ158" s="617">
        <f>ROUNDUP(SUM(
IF(AND(LH158='DD FD'!$J$6,LJ158='DD FD'!$AI$3),LI158,0),
IF(AND(LR158='DD FD'!$J$6,LT158='DD FD'!$AI$3),LS158,0),
IF(AND(MB158='DD FD'!$J$6,MD158='DD FD'!$AI$3),MC158,0),
IF(AND(ML158='DD FD'!$J$6,MN158='DD FD'!$AI$3),MM158,0),
IF(AND(MW158='DD FD'!$J$6,MY158='DD FD'!$AI$3),MX158,0),
IF(AND(NH158='DD FD'!$J$6,NJ158='DD FD'!$AI$3),NI158,0),
IF(AND(NS158='DD FD'!$J$6,NU158='DD FD'!$AI$3),NT158,0),
IF(AND(OD158='DD FD'!$J$6,OF158='DD FD'!$AI$3),OE158,0),
IF(AND(OO158='DD FD'!$J$6,OQ158='DD FD'!$AI$3),OP158,0),
),2)</f>
        <v>0</v>
      </c>
      <c r="PA158" s="617">
        <f>ROUNDUP(SUM(
IF(AND(LH158='DD FD'!$J$10,LJ158='DD FD'!$AI$3),LI158,0),
IF(AND(LR158='DD FD'!$J$10,LT158='DD FD'!$AI$3),LS158,0),
IF(AND(MB158='DD FD'!$J$10,MD158='DD FD'!$AI$3),MC158,0),
IF(AND(ML158='DD FD'!$J$10,MN158='DD FD'!$AI$3),MM158,0),
IF(AND(MW158='DD FD'!$J$10,MY158='DD FD'!$AI$3),MX158,0),
IF(AND(NH158='DD FD'!$J$10,NJ158='DD FD'!$AI$3),NI158,0),
IF(AND(NS158='DD FD'!$J$10,NU158='DD FD'!$AI$3),NT158,0),
IF(AND(OD158='DD FD'!$J$10,OF158='DD FD'!$AI$3),OE158,0),
IF(AND(OO158='DD FD'!$J$10,OQ158='DD FD'!$AI$3),OP158,0),
),2)</f>
        <v>0</v>
      </c>
      <c r="PB158" s="617">
        <f>ROUNDUP(SUM(
IF(AND(LH158='DD FD'!$J$8,LJ158='DD FD'!$AI$3),LI158,0),
IF(AND(LR158='DD FD'!$J$8,LT158='DD FD'!$AI$3),LS158,0),
IF(AND(MB158='DD FD'!$J$8,MD158='DD FD'!$AI$3),MC158,0),
IF(AND(ML158='DD FD'!$J$8,MN158='DD FD'!$AI$3),MM158,0),
IF(AND(MW158='DD FD'!$J$8,MY158='DD FD'!$AI$3),MX158,0),
IF(AND(NH158='DD FD'!$J$8,NJ158='DD FD'!$AI$3),NI158,0),
IF(AND(NS158='DD FD'!$J$8,NU158='DD FD'!$AI$3),NT158,0),
IF(AND(OD158='DD FD'!$J$8,OF158='DD FD'!$AI$3),OE158,0),
IF(AND(OO158='DD FD'!$J$8,OQ158='DD FD'!$AI$3),OP158,0),
),2)</f>
        <v>0</v>
      </c>
      <c r="PC158" s="617">
        <f>ROUNDUP(SUM(
IF(AND(LH158='DD FD'!$J$5,LJ158='DD FD'!$AI$3),LI158,0),
IF(AND(LR158='DD FD'!$J$5,LT158='DD FD'!$AI$3),LS158,0),
IF(AND(MB158='DD FD'!$J$5,MD158='DD FD'!$AI$3),MC158,0),
IF(AND(ML158='DD FD'!$J$5,MN158='DD FD'!$AI$3),MM158,0),
IF(AND(MW158='DD FD'!$J$5,MY158='DD FD'!$AI$3),MX158,0),
IF(AND(NH158='DD FD'!$J$5,NJ158='DD FD'!$AI$3),NI158,0),
IF(AND(NS158='DD FD'!$J$5,NU158='DD FD'!$AI$3),NT158,0),
IF(AND(OD158='DD FD'!$J$5,OF158='DD FD'!$AI$3),OE158,0),
IF(AND(OO158='DD FD'!$J$5,OQ158='DD FD'!$AI$3),OP158,0),
),2)</f>
        <v>0</v>
      </c>
      <c r="PD158" s="617">
        <f>ROUNDUP(SUM(
IF(AND(LH158='DD FD'!$J$9,LJ158='DD FD'!$AI$3),LI158,0),
IF(AND(LR158='DD FD'!$J$9,LT158='DD FD'!$AI$3),LS158,0),
IF(AND(MB158='DD FD'!$J$9,MD158='DD FD'!$AI$3),MC158,0),
IF(AND(ML158='DD FD'!$J$9,MN158='DD FD'!$AI$3),MM158,0),
IF(AND(MW158='DD FD'!$J$9,MY158='DD FD'!$AI$3),MX158,0),
IF(AND(NH158='DD FD'!$J$9,NJ158='DD FD'!$AI$3),NI158,0),
IF(AND(NS158='DD FD'!$J$9,NU158='DD FD'!$AI$3),NT158,0),
IF(AND(OD158='DD FD'!$J$9,OF158='DD FD'!$AI$3),OE158,0),
IF(AND(OO158='DD FD'!$J$9,OQ158='DD FD'!$AI$3),OP158,0),
),2)</f>
        <v>0</v>
      </c>
      <c r="PE158" s="617">
        <f>ROUNDUP(SUM(
IF(AND(LH158='DD FD'!$J$4,LJ158='DD FD'!$AI$3),LI158,0),
IF(AND(LR158='DD FD'!$J$4,LT158='DD FD'!$AI$3),LS158,0),
IF(AND(MB158='DD FD'!$J$4,MD158='DD FD'!$AI$3),MC158,0),
IF(AND(ML158='DD FD'!$J$4,MN158='DD FD'!$AI$3),MM158,0),
IF(AND(MW158='DD FD'!$J$4,MY158='DD FD'!$AI$3),MX158,0),
IF(AND(NH158='DD FD'!$J$4,NJ158='DD FD'!$AI$3),NI158,0),
IF(AND(NS158='DD FD'!$J$4,NU158='DD FD'!$AI$3),NT158,0),
IF(AND(OD158='DD FD'!$J$4,OF158='DD FD'!$AI$3),OE158,0),
IF(AND(OO158='DD FD'!$J$4,OQ158='DD FD'!$AI$3),OP158,0),
),2)</f>
        <v>0</v>
      </c>
      <c r="PF158" s="619">
        <f>ROUNDUP(SUM(
IF(AND(LH158='DD FD'!$J$11,LJ158='DD FD'!$AI$3),LI158,0),
IF(AND(LR158='DD FD'!$J$11,LT158='DD FD'!$AI$3),LS158,0),
IF(AND(MB158='DD FD'!$J$11,MD158='DD FD'!$AI$3),MC158,0),
IF(AND(ML158='DD FD'!$J$11,MN158='DD FD'!$AI$3),MM158,0),
IF(AND(MW158='DD FD'!$J$11,MY158='DD FD'!$AI$3),MX158,0),
IF(AND(NH158='DD FD'!$J$11,NJ158='DD FD'!$AI$3),NI158,0),
IF(AND(NS158='DD FD'!$J$11,NU158='DD FD'!$AI$3),NT158,0),
IF(AND(OD158='DD FD'!$J$11,OF158='DD FD'!$AI$3),OE158,0),
IF(AND(OO158='DD FD'!$J$11,OQ158='DD FD'!$AI$3),OP158,0),
),2)</f>
        <v>0</v>
      </c>
    </row>
    <row r="159" spans="1:422">
      <c r="A159" s="806"/>
      <c r="B159" s="934"/>
      <c r="C159" s="247"/>
      <c r="D159" s="842"/>
      <c r="E159" s="247"/>
      <c r="F159" s="158"/>
      <c r="G159" s="710"/>
      <c r="H159" s="712"/>
      <c r="I159" s="936"/>
      <c r="J159" s="803"/>
      <c r="K159" s="150"/>
      <c r="L159" s="146" t="str">
        <f t="shared" si="54"/>
        <v/>
      </c>
      <c r="M159" s="501" t="str">
        <f t="shared" si="71"/>
        <v/>
      </c>
      <c r="N159" s="504"/>
      <c r="O159" s="113" t="str">
        <f t="shared" si="72"/>
        <v/>
      </c>
      <c r="P159" s="114" t="str">
        <f t="shared" si="55"/>
        <v/>
      </c>
      <c r="Q159" s="152"/>
      <c r="R159" s="152"/>
      <c r="S159" s="115" t="str">
        <f t="shared" si="73"/>
        <v/>
      </c>
      <c r="T159" s="159"/>
      <c r="U159" s="159"/>
      <c r="V159" s="157"/>
      <c r="W159" s="157"/>
      <c r="X159" s="157"/>
      <c r="Y159" s="772"/>
      <c r="Z159" s="158"/>
      <c r="AA159" s="144"/>
      <c r="AB159" s="112"/>
      <c r="AC159" s="153"/>
      <c r="AD159" s="153"/>
      <c r="AE159" s="153"/>
      <c r="AF159" s="153"/>
      <c r="AG159" s="153"/>
      <c r="AH159" s="153"/>
      <c r="AI159" s="152"/>
      <c r="AJ159" s="158"/>
      <c r="AK159" s="158"/>
      <c r="AL159" s="158"/>
      <c r="AM159" s="116" t="str">
        <f t="shared" si="74"/>
        <v/>
      </c>
      <c r="AN159" s="116" t="str">
        <f t="shared" si="75"/>
        <v/>
      </c>
      <c r="AO159" s="324"/>
      <c r="AP159" s="503"/>
      <c r="AQ159" s="487" t="str">
        <f t="shared" si="76"/>
        <v/>
      </c>
      <c r="AR159" s="113" t="str">
        <f t="shared" si="56"/>
        <v/>
      </c>
      <c r="AS159" s="113" t="str">
        <f t="shared" si="57"/>
        <v/>
      </c>
      <c r="AT159" s="113" t="str">
        <f t="shared" si="58"/>
        <v/>
      </c>
      <c r="AU159" s="113" t="str">
        <f t="shared" si="59"/>
        <v/>
      </c>
      <c r="AV159" s="159"/>
      <c r="AW159" s="157"/>
      <c r="AX159" s="157"/>
      <c r="AY159" s="157"/>
      <c r="AZ159" s="157"/>
      <c r="BA159" s="116" t="str">
        <f t="shared" si="60"/>
        <v/>
      </c>
      <c r="BB159" s="316"/>
      <c r="BC159" s="116" t="str">
        <f t="shared" si="61"/>
        <v/>
      </c>
      <c r="BD159" s="133" t="str">
        <f t="shared" si="62"/>
        <v/>
      </c>
      <c r="BE159" s="157"/>
      <c r="BF159" s="1180"/>
      <c r="BG159" s="1180"/>
      <c r="BH159" s="158"/>
      <c r="BI159" s="490"/>
      <c r="BJ159" s="514" t="str">
        <f t="shared" si="77"/>
        <v/>
      </c>
      <c r="BK159" s="789"/>
      <c r="BL159" s="116" t="str">
        <f t="shared" si="78"/>
        <v/>
      </c>
      <c r="BM159" s="144"/>
      <c r="BN159" s="144"/>
      <c r="BO159" s="144"/>
      <c r="BP159" s="790"/>
      <c r="BQ159" s="790"/>
      <c r="BR159" s="790"/>
      <c r="BS159" s="116" t="str">
        <f t="shared" si="63"/>
        <v/>
      </c>
      <c r="BT159" s="790"/>
      <c r="BU159" s="808" t="str">
        <f t="shared" si="64"/>
        <v/>
      </c>
      <c r="BV159" s="791"/>
      <c r="BW159" s="144"/>
      <c r="BX159" s="20"/>
      <c r="BY159" s="20"/>
      <c r="BZ159" s="20"/>
      <c r="CA159" s="792"/>
      <c r="CB159" s="1201"/>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144"/>
      <c r="DF159" s="144"/>
      <c r="DG159" s="144"/>
      <c r="DH159" s="144"/>
      <c r="DI159" s="144"/>
      <c r="DJ159" s="144"/>
      <c r="DK159" s="144"/>
      <c r="DL159" s="144"/>
      <c r="DM159" s="144"/>
      <c r="DN159" s="144"/>
      <c r="DO159" s="144"/>
      <c r="DP159" s="144"/>
      <c r="DQ159" s="144"/>
      <c r="DR159" s="144"/>
      <c r="DS159" s="144"/>
      <c r="DT159" s="144"/>
      <c r="DU159" s="144"/>
      <c r="DV159" s="144"/>
      <c r="DW159" s="144"/>
      <c r="DX159" s="144"/>
      <c r="DY159" s="144"/>
      <c r="DZ159" s="144"/>
      <c r="EA159" s="144"/>
      <c r="EB159" s="144"/>
      <c r="EC159" s="144"/>
      <c r="ED159" s="782" t="str">
        <f t="shared" si="79"/>
        <v/>
      </c>
      <c r="EE159" s="519"/>
      <c r="EF159" s="793"/>
      <c r="EG159" s="519"/>
      <c r="EH159" s="794"/>
      <c r="EI159" s="790"/>
      <c r="EJ159" s="794"/>
      <c r="EK159" s="794"/>
      <c r="EL159" s="790"/>
      <c r="EM159" s="790"/>
      <c r="EN159" s="790"/>
      <c r="EO159" s="112" t="str">
        <f t="shared" si="65"/>
        <v/>
      </c>
      <c r="EP159" s="790"/>
      <c r="EQ159" s="488" t="str">
        <f t="shared" si="66"/>
        <v/>
      </c>
      <c r="ER159" s="1100"/>
      <c r="ES159" s="1099" t="str">
        <f t="shared" si="80"/>
        <v/>
      </c>
      <c r="ET159" s="525"/>
      <c r="EU159" s="148"/>
      <c r="EV159" s="148"/>
      <c r="EW159" s="148"/>
      <c r="EX159" s="148"/>
      <c r="EY159" s="148"/>
      <c r="EZ159" s="148"/>
      <c r="FA159" s="148"/>
      <c r="FB159" s="148"/>
      <c r="FC159" s="148"/>
      <c r="FD159" s="148"/>
      <c r="FE159" s="148"/>
      <c r="FF159" s="148"/>
      <c r="FG159" s="148"/>
      <c r="FH159" s="148"/>
      <c r="FI159" s="528"/>
      <c r="FJ159" s="513" t="str">
        <f t="shared" si="67"/>
        <v/>
      </c>
      <c r="FK159" s="158"/>
      <c r="FL159" s="850"/>
      <c r="FM159" s="850"/>
      <c r="FN159" s="850"/>
      <c r="FO159" s="850"/>
      <c r="FP159" s="850"/>
      <c r="FQ159" s="850"/>
      <c r="FR159" s="157"/>
      <c r="FS159" s="143"/>
      <c r="FT159" s="143"/>
      <c r="FU159" s="847" t="str">
        <f t="shared" si="68"/>
        <v/>
      </c>
      <c r="FV159" s="555"/>
      <c r="FW159" s="523" t="str">
        <f>IF(Table1[[#This Row],[Nonfood Inhaltstoffe - Komponente]]="","",VLOOKUP(Table1[[#This Row],[Nonfood Inhaltstoffe - Komponente]],'Dropdown Auswahl'!BJ:BK,2,FALSE))</f>
        <v/>
      </c>
      <c r="FX159" s="1013"/>
      <c r="FY159" s="1011" t="str">
        <f t="shared" si="69"/>
        <v/>
      </c>
      <c r="FZ159" s="152"/>
      <c r="GA159" s="152"/>
      <c r="GB159" s="152"/>
      <c r="GC159" s="529" t="str">
        <f t="shared" si="70"/>
        <v/>
      </c>
      <c r="GG159" s="21"/>
      <c r="GH159" s="21"/>
      <c r="GI159" s="1019"/>
      <c r="GJ159" s="1016" t="str">
        <f>IF(Table1[[#This Row],[Global Trade Item Number (GTIN)]]="","",Table1[[#This Row],[Global Trade Item Number (GTIN)]])</f>
        <v/>
      </c>
      <c r="GK159" s="555" t="str">
        <f>IF(Table1[[#This Row],[WAWI-Nr./ Kreditoren-Nummer
(ASDV)]]&lt;&gt;"",Table1[[#This Row],[WAWI-Nr./ Kreditoren-Nummer
(ASDV)]],"")</f>
        <v/>
      </c>
      <c r="GL159" s="165"/>
      <c r="GM159" s="165"/>
      <c r="GN159" s="165"/>
      <c r="GO159" s="485"/>
      <c r="GP159" s="534"/>
      <c r="GQ159" s="533"/>
      <c r="GR159" s="486"/>
      <c r="GS159" s="486"/>
      <c r="GT159" s="486"/>
      <c r="GU159" s="486"/>
      <c r="GV159" s="486"/>
      <c r="GW159" s="542"/>
      <c r="GX159" s="538"/>
      <c r="GY159" s="144"/>
      <c r="GZ159" s="480"/>
      <c r="HA159" s="158"/>
      <c r="HB159" s="480"/>
      <c r="HC159" s="480"/>
      <c r="HD159" s="480"/>
      <c r="HE159" s="480"/>
      <c r="HF159" s="480"/>
      <c r="HG159" s="480"/>
      <c r="HH159" s="538"/>
      <c r="HI159" s="480"/>
      <c r="HJ159" s="480"/>
      <c r="HK159" s="480"/>
      <c r="HL159" s="480"/>
      <c r="HM159" s="480"/>
      <c r="HN159" s="480"/>
      <c r="HO159" s="480"/>
      <c r="HP159" s="480"/>
      <c r="HQ159" s="480"/>
      <c r="HR159" s="538"/>
      <c r="HS159" s="480"/>
      <c r="HT159" s="480"/>
      <c r="HU159" s="480"/>
      <c r="HV159" s="480"/>
      <c r="HW159" s="480"/>
      <c r="HX159" s="480"/>
      <c r="HY159" s="480"/>
      <c r="HZ159" s="480"/>
      <c r="IA159" s="480"/>
      <c r="IB159" s="538"/>
      <c r="IC159" s="480"/>
      <c r="ID159" s="480"/>
      <c r="IE159" s="480"/>
      <c r="IF159" s="480"/>
      <c r="IG159" s="480"/>
      <c r="IH159" s="480"/>
      <c r="II159" s="480"/>
      <c r="IJ159" s="480"/>
      <c r="IK159" s="480"/>
      <c r="IL159" s="480"/>
      <c r="IM159" s="538"/>
      <c r="IN159" s="480"/>
      <c r="IO159" s="480"/>
      <c r="IP159" s="480"/>
      <c r="IQ159" s="480"/>
      <c r="IR159" s="480"/>
      <c r="IS159" s="480"/>
      <c r="IT159" s="480"/>
      <c r="IU159" s="480"/>
      <c r="IV159" s="480"/>
      <c r="IW159" s="480"/>
      <c r="IX159" s="538"/>
      <c r="IY159" s="480"/>
      <c r="IZ159" s="480"/>
      <c r="JA159" s="480"/>
      <c r="JB159" s="480"/>
      <c r="JC159" s="480"/>
      <c r="JD159" s="480"/>
      <c r="JE159" s="480"/>
      <c r="JF159" s="480"/>
      <c r="JG159" s="480"/>
      <c r="JH159" s="480"/>
      <c r="JI159" s="538"/>
      <c r="JJ159" s="480"/>
      <c r="JK159" s="480"/>
      <c r="JL159" s="480"/>
      <c r="JM159" s="480"/>
      <c r="JN159" s="480"/>
      <c r="JO159" s="480"/>
      <c r="JP159" s="480"/>
      <c r="JQ159" s="480"/>
      <c r="JR159" s="480"/>
      <c r="JS159" s="590"/>
      <c r="JT159" s="538"/>
      <c r="JU159" s="480"/>
      <c r="JV159" s="480"/>
      <c r="JW159" s="480"/>
      <c r="JX159" s="480"/>
      <c r="JY159" s="480"/>
      <c r="JZ159" s="480"/>
      <c r="KA159" s="480"/>
      <c r="KB159" s="480"/>
      <c r="KC159" s="480"/>
      <c r="KD159" s="480"/>
      <c r="KE159" s="538"/>
      <c r="KF159" s="480"/>
      <c r="KG159" s="480"/>
      <c r="KH159" s="480"/>
      <c r="KI159" s="480"/>
      <c r="KJ159" s="480"/>
      <c r="KK159" s="480"/>
      <c r="KL159" s="480"/>
      <c r="KM159" s="480"/>
      <c r="KN159" s="480"/>
      <c r="KO159" s="480"/>
      <c r="KR159" s="568" t="str">
        <f>IF(Table1[[#This Row],[GTIN]]&lt;&gt;"",Table1[[#This Row],[GTIN]],"")</f>
        <v/>
      </c>
      <c r="KS159" s="569" t="str">
        <f>Table1[[#This Row],[Kreditor]]</f>
        <v/>
      </c>
      <c r="KT159" s="570" t="str">
        <f>IF(Table1[[#This Row],[Gültig ab (Datum)]]&lt;&gt;"",Table1[[#This Row],[Gültig ab (Datum)]],"")</f>
        <v/>
      </c>
      <c r="KU159" s="570"/>
      <c r="KV159" s="583" t="str">
        <f>IF(Table1[[#This Row],[Artikel verpackt? 
(X=Ja)]]="","",Table1[[#This Row],[Artikel verpackt? 
(X=Ja)]])</f>
        <v/>
      </c>
      <c r="KW159" s="571" t="str">
        <f>IF(Table1[[#This Row],[Verpackung recyclingfähig?
(X=Ja)]]="","",Table1[[#This Row],[Verpackung recyclingfähig?
(X=Ja)]])</f>
        <v/>
      </c>
      <c r="KX159" s="572"/>
      <c r="KY159" s="573"/>
      <c r="KZ159" s="574"/>
      <c r="LA159" s="574"/>
      <c r="LB159" s="574"/>
      <c r="LC159" s="574"/>
      <c r="LD159" s="574"/>
      <c r="LE159" s="574"/>
      <c r="LF159" s="575"/>
      <c r="LG159" s="576" t="str">
        <f>IF(Table1[[#This Row],[Hauptkörper - B1 - Art]]="","",VLOOKUP(Table1[[#This Row],[Hauptkörper - B1 - Art]],'DD FD'!B:C,2,FALSE))</f>
        <v/>
      </c>
      <c r="LH159" s="577" t="str">
        <f>IF(Table1[[#This Row],[Hauptkörper - B1 - Fraktion]]="","",VLOOKUP(Table1[[#This Row],[Hauptkörper - B1 - Fraktion]],'DD FD'!H:J,3,FALSE))</f>
        <v/>
      </c>
      <c r="LI159" s="574" t="str">
        <f>IF(Table1[[#This Row],[Hauptkörper - B1 - Gewicht
(in G)]]="","",Table1[[#This Row],[Hauptkörper - B1 - Gewicht
(in G)]])</f>
        <v/>
      </c>
      <c r="LJ159" s="574" t="str">
        <f>IF(Table1[[#This Row],[Hauptkörper - B1 - Lizenzierungs-pflichtig? (X=Ja)]]="","",Table1[[#This Row],[Hauptkörper - B1 - Lizenzierungs-pflichtig? (X=Ja)]])</f>
        <v/>
      </c>
      <c r="LK159" s="577" t="str">
        <f>IF(Table1[[#This Row],[Hauptkörper - B1 - Virgin Material]]="","",VLOOKUP(Table1[[#This Row],[Hauptkörper - B1 - Virgin Material]],'DD FD'!AJ:AK,2,FALSE))</f>
        <v/>
      </c>
      <c r="LL159" s="578" t="str">
        <f>IF(Table1[[#This Row],[Hauptkörper - B1 - Virgin Material Anteil (in %)]]="","",Table1[[#This Row],[Hauptkörper - B1 - Virgin Material Anteil (in %)]])</f>
        <v/>
      </c>
      <c r="LM159" s="577" t="str">
        <f>IF(Table1[[#This Row],[Hauptkörper - B1 - Recyceltes Material]]="","",VLOOKUP(Table1[[#This Row],[Hauptkörper - B1 - Recyceltes Material]],'DD FD'!AL:AM,2,FALSE))</f>
        <v/>
      </c>
      <c r="LN159" s="578" t="str">
        <f>IF(Table1[[#This Row],[Hauptkörper - B1 - Recyceltes Material Anteil (in %)]]="","",Table1[[#This Row],[Hauptkörper - B1 - Recyceltes Material Anteil (in %)]])</f>
        <v/>
      </c>
      <c r="LO159" s="579" t="str">
        <f>IF(Table1[[#This Row],[Hauptkörper - B1 - Beschichtung]]="","",VLOOKUP(Table1[[#This Row],[Hauptkörper - B1 - Beschichtung]],'DD FD'!AE:AF,2,FALSE))</f>
        <v/>
      </c>
      <c r="LP159" s="580" t="str">
        <f>IF(Table1[[#This Row],[Hauptkörper - B1 - Beschichtung Anteil (in %)]]="","",Table1[[#This Row],[Hauptkörper - B1 - Beschichtung Anteil (in %)]])</f>
        <v/>
      </c>
      <c r="LQ159" s="576" t="str">
        <f>IF(Table1[[#This Row],[Hauptkörper - B2 - Art]]="","",VLOOKUP(Table1[[#This Row],[Hauptkörper - B2 - Art]],'DD FD'!B:C,2,FALSE))</f>
        <v/>
      </c>
      <c r="LR159" s="577" t="str">
        <f>IF(Table1[[#This Row],[Hauptkörper - B2 - Fraktion]]="","",VLOOKUP(Table1[[#This Row],[Hauptkörper - B2 - Fraktion]],'DD FD'!H:J,3,FALSE))</f>
        <v/>
      </c>
      <c r="LS159" s="574" t="str">
        <f>IF(Table1[[#This Row],[Hauptkörper - B2 - Gewicht
(in G)]]="","",Table1[[#This Row],[Hauptkörper - B2 - Gewicht
(in G)]])</f>
        <v/>
      </c>
      <c r="LT159" s="574" t="str">
        <f>IF(Table1[[#This Row],[Hauptkörper - B2 - Lizenzierungs-pflichtig? (X=Ja)]]="","",Table1[[#This Row],[Hauptkörper - B2 - Lizenzierungs-pflichtig? (X=Ja)]])</f>
        <v/>
      </c>
      <c r="LU159" s="577" t="str">
        <f>IF(Table1[[#This Row],[Hauptkörper - B2 - Virgin Material]]="","",VLOOKUP(Table1[[#This Row],[Hauptkörper - B2 - Virgin Material]],'DD FD'!AJ:AK,2,FALSE))</f>
        <v/>
      </c>
      <c r="LV159" s="578" t="str">
        <f>IF(Table1[[#This Row],[Hauptkörper - B2 - Virgin Material Anteil (in %)]]="","",Table1[[#This Row],[Hauptkörper - B2 - Virgin Material Anteil (in %)]])</f>
        <v/>
      </c>
      <c r="LW159" s="577" t="str">
        <f>IF(Table1[[#This Row],[Hauptkörper - B2 - Recyceltes Material]]="","",VLOOKUP(Table1[[#This Row],[Hauptkörper - B2 - Recyceltes Material]],'DD FD'!AL:AM,2,FALSE))</f>
        <v/>
      </c>
      <c r="LX159" s="578" t="str">
        <f>IF(Table1[[#This Row],[Hauptkörper - B2 - Recyceltes Material Anteil (in %)]]="","",Table1[[#This Row],[Hauptkörper - B2 - Recyceltes Material Anteil (in %)]])</f>
        <v/>
      </c>
      <c r="LY159" s="577" t="str">
        <f>IF(Table1[[#This Row],[Hauptkörper - B2 - Beschichtung]]="","",VLOOKUP(Table1[[#This Row],[Hauptkörper - B2 - Beschichtung]],'DD FD'!AE:AF,2,FALSE))</f>
        <v/>
      </c>
      <c r="LZ159" s="580" t="str">
        <f>IF(Table1[[#This Row],[Hauptkörper - B2 - Beschichtung Anteil (in %)]]="","",Table1[[#This Row],[Hauptkörper - B2 - Beschichtung Anteil (in %)]])</f>
        <v/>
      </c>
      <c r="MA159" s="576" t="str">
        <f>IF(Table1[[#This Row],[Hauptkörper - B3 - Art]]="","",VLOOKUP(Table1[[#This Row],[Hauptkörper - B3 - Art]],'DD FD'!B:C,2,FALSE))</f>
        <v/>
      </c>
      <c r="MB159" s="577" t="str">
        <f>IF(Table1[[#This Row],[Hauptkörper - B3 - Fraktion]]="","",VLOOKUP(Table1[[#This Row],[Hauptkörper - B3 - Fraktion]],'DD FD'!H:J,3,FALSE))</f>
        <v/>
      </c>
      <c r="MC159" s="574" t="str">
        <f>IF(Table1[[#This Row],[Hauptkörper - B3 - Gewicht
(in G)]]="","",Table1[[#This Row],[Hauptkörper - B3 - Gewicht
(in G)]])</f>
        <v/>
      </c>
      <c r="MD159" s="574" t="str">
        <f>IF(Table1[[#This Row],[Hauptkörper - B3 - Lizenzierungs-pflichtig? (X=Ja)]]="","",Table1[[#This Row],[Hauptkörper - B3 - Lizenzierungs-pflichtig? (X=Ja)]])</f>
        <v/>
      </c>
      <c r="ME159" s="577" t="str">
        <f>IF(Table1[[#This Row],[Hauptkörper - B3 - Virgin Material]]="","",VLOOKUP(Table1[[#This Row],[Hauptkörper - B3 - Virgin Material]],'DD FD'!AJ:AK,2,FALSE))</f>
        <v/>
      </c>
      <c r="MF159" s="578" t="str">
        <f>IF(Table1[[#This Row],[Hauptkörper - B3 - Virgin Material Anteil (in %)]]="","",Table1[[#This Row],[Hauptkörper - B3 - Virgin Material Anteil (in %)]])</f>
        <v/>
      </c>
      <c r="MG159" s="577" t="str">
        <f>IF(Table1[[#This Row],[Hauptkörper - B3 - Recyceltes Material]]="","",VLOOKUP(Table1[[#This Row],[Hauptkörper - B3 - Recyceltes Material]],'DD FD'!AL:AM,2,FALSE))</f>
        <v/>
      </c>
      <c r="MH159" s="578" t="str">
        <f>IF(Table1[[#This Row],[Hauptkörper - B3 - Recyceltes Material Anteil (in %)]]="","",Table1[[#This Row],[Hauptkörper - B3 - Recyceltes Material Anteil (in %)]])</f>
        <v/>
      </c>
      <c r="MI159" s="577" t="str">
        <f>IF(Table1[[#This Row],[Hauptkörper - B3 - Beschichtung]]="","",VLOOKUP(Table1[[#This Row],[Hauptkörper - B3 - Beschichtung]],'DD FD'!AE:AF,2,FALSE))</f>
        <v/>
      </c>
      <c r="MJ159" s="580" t="str">
        <f>IF(Table1[[#This Row],[Hauptkörper - B3 - Beschichtung Anteil (in %)]]="","",Table1[[#This Row],[Hauptkörper - B3 - Beschichtung Anteil (in %)]])</f>
        <v/>
      </c>
      <c r="MK159" s="576" t="str">
        <f>IF(Table1[[#This Row],[Verschluss - B1 - Art]]="","",VLOOKUP(Table1[[#This Row],[Verschluss - B1 - Art]],'DD FD'!D:E,2,FALSE))</f>
        <v/>
      </c>
      <c r="ML159" s="577" t="str">
        <f>IF(Table1[[#This Row],[Verschluss - B1 - Fraktion]]="","",VLOOKUP(Table1[[#This Row],[Verschluss - B1 - Fraktion]],'DD FD'!H:J,3,FALSE))</f>
        <v/>
      </c>
      <c r="MM159" s="574" t="str">
        <f>IF(Table1[[#This Row],[Verschluss - B1 - Gewicht (in G)]]="","",Table1[[#This Row],[Verschluss - B1 - Gewicht (in G)]])</f>
        <v/>
      </c>
      <c r="MN159" s="574" t="str">
        <f>IF(Table1[[#This Row],[Verschluss - B1 - Lizenzierungs-pflichtig? (X=Ja)]]="","",Table1[[#This Row],[Verschluss - B1 - Lizenzierungs-pflichtig? (X=Ja)]])</f>
        <v/>
      </c>
      <c r="MO159" s="574" t="str">
        <f>IF(Table1[[#This Row],[Verschluss - B1 - Trennbar vom Hauptkörper? (X=Ja)]]="","",Table1[[#This Row],[Verschluss - B1 - Trennbar vom Hauptkörper? (X=Ja)]])</f>
        <v/>
      </c>
      <c r="MP159" s="577" t="str">
        <f>IF(Table1[[#This Row],[Verschluss - B1 - Virgin Material]]="","",VLOOKUP(Table1[[#This Row],[Verschluss - B1 - Virgin Material]],'DD FD'!AJ:AK,2,FALSE))</f>
        <v/>
      </c>
      <c r="MQ159" s="578" t="str">
        <f>IF(Table1[[#This Row],[Verschluss - B1 - Virgin Material Anteil (in %)]]="","",Table1[[#This Row],[Verschluss - B1 - Virgin Material Anteil (in %)]])</f>
        <v/>
      </c>
      <c r="MR159" s="577" t="str">
        <f>IF(Table1[[#This Row],[Verschluss - B1 - Recyceltes Material]]="","",VLOOKUP(Table1[[#This Row],[Verschluss - B1 - Recyceltes Material]],'DD FD'!AL:AM,2,FALSE))</f>
        <v/>
      </c>
      <c r="MS159" s="578" t="str">
        <f>IF(Table1[[#This Row],[Verschluss - B1 - Recyceltes Material Anteil (in %)]]="","",Table1[[#This Row],[Verschluss - B1 - Recyceltes Material Anteil (in %)]])</f>
        <v/>
      </c>
      <c r="MT159" s="577" t="str">
        <f>IF(Table1[[#This Row],[Verschluss - B1 - Beschichtung]]="","",VLOOKUP(Table1[[#This Row],[Verschluss - B1 - Beschichtung]],'DD FD'!AE:AF,2,FALSE))</f>
        <v/>
      </c>
      <c r="MU159" s="580" t="str">
        <f>IF(Table1[[#This Row],[Verschluss - B1 - Beschichtung Anteil (in %)]]="","",Table1[[#This Row],[Verschluss - B1 - Beschichtung Anteil (in %)]])</f>
        <v/>
      </c>
      <c r="MV159" s="576" t="str">
        <f>IF(Table1[[#This Row],[Verschluss - B2 - Art]]="","",VLOOKUP(Table1[[#This Row],[Verschluss - B2 - Art]],'DD FD'!D:E,2,FALSE))</f>
        <v/>
      </c>
      <c r="MW159" s="577" t="str">
        <f>IF(Table1[[#This Row],[Verschluss - B2 - Fraktion]]="","",VLOOKUP(Table1[[#This Row],[Verschluss - B2 - Fraktion]],'DD FD'!H:J,3,FALSE))</f>
        <v/>
      </c>
      <c r="MX159" s="574" t="str">
        <f>IF(Table1[[#This Row],[Verschluss - B2 - Gewicht (in G)]]="","",Table1[[#This Row],[Verschluss - B2 - Gewicht (in G)]])</f>
        <v/>
      </c>
      <c r="MY159" s="574" t="str">
        <f>IF(Table1[[#This Row],[Verschluss - B2 - Lizenzierungs-pflichtig? (X=Ja)]]="","",Table1[[#This Row],[Verschluss - B2 - Lizenzierungs-pflichtig? (X=Ja)]])</f>
        <v/>
      </c>
      <c r="MZ159" s="574" t="str">
        <f>IF(Table1[[#This Row],[Verschluss - B2 - Trennbar vom Hauptkörper? (X=Ja)]]="","",Table1[[#This Row],[Verschluss - B2 - Trennbar vom Hauptkörper? (X=Ja)]])</f>
        <v/>
      </c>
      <c r="NA159" s="577" t="str">
        <f>IF(Table1[[#This Row],[Verschluss - B2 - Virgin Material]]="","",VLOOKUP(Table1[[#This Row],[Verschluss - B2 - Virgin Material]],'DD FD'!AJ:AK,2,FALSE))</f>
        <v/>
      </c>
      <c r="NB159" s="578" t="str">
        <f>IF(Table1[[#This Row],[Verschluss - B2 - Virgin Material Anteil (in %)]]="","",Table1[[#This Row],[Verschluss - B2 - Virgin Material Anteil (in %)]])</f>
        <v/>
      </c>
      <c r="NC159" s="577" t="str">
        <f>IF(Table1[[#This Row],[Verschluss - B2 - Recyceltes Material]]="","",VLOOKUP(Table1[[#This Row],[Verschluss - B2 - Recyceltes Material]],'DD FD'!AL:AM,2,FALSE))</f>
        <v/>
      </c>
      <c r="ND159" s="578" t="str">
        <f>IF(Table1[[#This Row],[Verschluss - B2 - Recyceltes Material Anteil (in %)]]="","",Table1[[#This Row],[Verschluss - B2 - Recyceltes Material Anteil (in %)]])</f>
        <v/>
      </c>
      <c r="NE159" s="577" t="str">
        <f>IF(Table1[[#This Row],[Verschluss - B2 - Beschichtung]]="","",VLOOKUP(Table1[[#This Row],[Verschluss - B2 - Beschichtung]],'DD FD'!AE:AF,2,FALSE))</f>
        <v/>
      </c>
      <c r="NF159" s="580" t="str">
        <f>IF(Table1[[#This Row],[Verschluss - B2 - Beschichtung Anteil (in %)]]="","",Table1[[#This Row],[Verschluss - B2 - Beschichtung Anteil (in %)]])</f>
        <v/>
      </c>
      <c r="NG159" s="576" t="str">
        <f>IF(Table1[[#This Row],[Verschluss - B3 - Art]]="","",VLOOKUP(Table1[[#This Row],[Verschluss - B3 - Art]],'DD FD'!D:E,2,FALSE))</f>
        <v/>
      </c>
      <c r="NH159" s="577" t="str">
        <f>IF(Table1[[#This Row],[Verschluss - B3 - Fraktion]]="","",VLOOKUP(Table1[[#This Row],[Verschluss - B3 - Fraktion]],'DD FD'!H:J,3,FALSE))</f>
        <v/>
      </c>
      <c r="NI159" s="574" t="str">
        <f>IF(Table1[[#This Row],[Verschluss - B3 - Gewicht (in G)]]="","",Table1[[#This Row],[Verschluss - B3 - Gewicht (in G)]])</f>
        <v/>
      </c>
      <c r="NJ159" s="574" t="str">
        <f>IF(Table1[[#This Row],[Verschluss - B3 - Lizenzierungs-pflichtig? (X=Ja)]]="","",Table1[[#This Row],[Verschluss - B3 - Lizenzierungs-pflichtig? (X=Ja)]])</f>
        <v/>
      </c>
      <c r="NK159" s="574" t="str">
        <f>IF(Table1[[#This Row],[Verschluss - B3 - Trennbar vom Hauptkörper? (X=Ja)]]="","",Table1[[#This Row],[Verschluss - B3 - Trennbar vom Hauptkörper? (X=Ja)]])</f>
        <v/>
      </c>
      <c r="NL159" s="577" t="str">
        <f>IF(Table1[[#This Row],[Verschluss - B3 - Virgin Material]]="","",VLOOKUP(Table1[[#This Row],[Verschluss - B3 - Virgin Material]],'DD FD'!AJ:AK,2,FALSE))</f>
        <v/>
      </c>
      <c r="NM159" s="578" t="str">
        <f>IF(Table1[[#This Row],[Verschluss - B3 - Virgin Material Anteil (in %)]]="","",Table1[[#This Row],[Verschluss - B3 - Virgin Material Anteil (in %)]])</f>
        <v/>
      </c>
      <c r="NN159" s="577" t="str">
        <f>IF(Table1[[#This Row],[Verschluss - B3 - Recyceltes Material]]="","",VLOOKUP(Table1[[#This Row],[Verschluss - B3 - Recyceltes Material]],'DD FD'!AL:AM,2,FALSE))</f>
        <v/>
      </c>
      <c r="NO159" s="578" t="str">
        <f>IF(Table1[[#This Row],[Verschluss - B3 - Recyceltes Material Anteil (in %)]]="","",Table1[[#This Row],[Verschluss - B3 - Recyceltes Material Anteil (in %)]])</f>
        <v/>
      </c>
      <c r="NP159" s="577" t="str">
        <f>IF(Table1[[#This Row],[Verschluss - B3 - Beschichtung]]="","",VLOOKUP(Table1[[#This Row],[Verschluss - B3 - Beschichtung]],'DD FD'!AE:AF,2,FALSE))</f>
        <v/>
      </c>
      <c r="NQ159" s="580" t="str">
        <f>IF(Table1[[#This Row],[Verschluss - B3 - Beschichtung Anteil (in %)]]="","",Table1[[#This Row],[Verschluss - B3 - Beschichtung Anteil (in %)]])</f>
        <v/>
      </c>
      <c r="NR159" s="576" t="str">
        <f>IF(Table1[[#This Row],[Etikett - B1 - Art]]="","",VLOOKUP(Table1[[#This Row],[Etikett - B1 - Art]],'DD FD'!F:G,2,FALSE))</f>
        <v/>
      </c>
      <c r="NS159" s="577" t="str">
        <f>IF(Table1[[#This Row],[Etikett - B1 - Fraktion]]="","",VLOOKUP(Table1[[#This Row],[Etikett - B1 - Fraktion]],'DD FD'!H:J,3,FALSE))</f>
        <v/>
      </c>
      <c r="NT159" s="574" t="str">
        <f>IF(Table1[[#This Row],[Etikett - B1 - Gewicht (in G)]]="","",Table1[[#This Row],[Etikett - B1 - Gewicht (in G)]])</f>
        <v/>
      </c>
      <c r="NU159" s="574" t="str">
        <f>IF(Table1[[#This Row],[Etikett - B1 - Lizenzierungs-pflichtig? (X=Ja)]]="","",Table1[[#This Row],[Etikett - B1 - Lizenzierungs-pflichtig? (X=Ja)]])</f>
        <v/>
      </c>
      <c r="NV159" s="574" t="str">
        <f>IF(Table1[[#This Row],[Etikett - B1 - Trennbar vom Hauptkörper? (X=Ja)]]="","",Table1[[#This Row],[Etikett - B1 - Trennbar vom Hauptkörper? (X=Ja)]])</f>
        <v/>
      </c>
      <c r="NW159" s="577" t="str">
        <f>IF(Table1[[#This Row],[Etikett - B1 - Virgin Material]]="","",VLOOKUP(Table1[[#This Row],[Etikett - B1 - Virgin Material]],'DD FD'!AJ:AK,2,FALSE))</f>
        <v/>
      </c>
      <c r="NX159" s="578" t="str">
        <f>IF(Table1[[#This Row],[Etikett - B1 - Virgin Material Anteil (in %)]]="","",Table1[[#This Row],[Etikett - B1 - Virgin Material Anteil (in %)]])</f>
        <v/>
      </c>
      <c r="NY159" s="577" t="str">
        <f>IF(Table1[[#This Row],[Etikett - B1 - Recyceltes Material]]="","",VLOOKUP(Table1[[#This Row],[Etikett - B1 - Recyceltes Material]],'DD FD'!AL:AM,2,FALSE))</f>
        <v/>
      </c>
      <c r="NZ159" s="578" t="str">
        <f>IF(Table1[[#This Row],[Etikett - B1 - Recyceltes Material Anteil (in %)]]="","",Table1[[#This Row],[Etikett - B1 - Recyceltes Material Anteil (in %)]])</f>
        <v/>
      </c>
      <c r="OA159" s="577" t="str">
        <f>IF(Table1[[#This Row],[Etikett - B1 - Beschichtung]]="","",VLOOKUP(Table1[[#This Row],[Etikett - B1 - Beschichtung]],'DD FD'!AE:AF,2,FALSE))</f>
        <v/>
      </c>
      <c r="OB159" s="580" t="str">
        <f>IF(Table1[[#This Row],[Etikett - B1 - Beschichtung Anteil (in %)]]="","",Table1[[#This Row],[Etikett - B1 - Beschichtung Anteil (in %)]])</f>
        <v/>
      </c>
      <c r="OC159" s="576" t="str">
        <f>IF(Table1[[#This Row],[Etikett - B2 - Art]]="","",VLOOKUP(Table1[[#This Row],[Etikett - B2 - Art]],'DD FD'!F:G,2,FALSE))</f>
        <v/>
      </c>
      <c r="OD159" s="577" t="str">
        <f>IF(Table1[[#This Row],[Etikett - B2 - Fraktion]]="","",VLOOKUP(Table1[[#This Row],[Etikett - B2 - Fraktion]],'DD FD'!H:J,3,FALSE))</f>
        <v/>
      </c>
      <c r="OE159" s="574" t="str">
        <f>IF(Table1[[#This Row],[Etikett - B2 - Gewicht (in G)]]="","",Table1[[#This Row],[Etikett - B2 - Gewicht (in G)]])</f>
        <v/>
      </c>
      <c r="OF159" s="574" t="str">
        <f>IF(Table1[[#This Row],[Etikett - B2 - Lizenzierungs-pflichtig? (X=Ja)]]="","",Table1[[#This Row],[Etikett - B2 - Lizenzierungs-pflichtig? (X=Ja)]])</f>
        <v/>
      </c>
      <c r="OG159" s="574" t="str">
        <f>IF(Table1[[#This Row],[Etikett - B2 - Trennbar vom Hauptkörper? (X=Ja)]]="","",Table1[[#This Row],[Etikett - B2 - Trennbar vom Hauptkörper? (X=Ja)]])</f>
        <v/>
      </c>
      <c r="OH159" s="577" t="str">
        <f>IF(Table1[[#This Row],[Etikett - B2 - Virgin Material]]="","",VLOOKUP(Table1[[#This Row],[Etikett - B2 - Virgin Material]],'DD FD'!AJ:AK,2,FALSE))</f>
        <v/>
      </c>
      <c r="OI159" s="578" t="str">
        <f>IF(Table1[[#This Row],[Etikett - B2 - Virgin Material Anteil (in %)]]="","",Table1[[#This Row],[Etikett - B2 - Virgin Material Anteil (in %)]])</f>
        <v/>
      </c>
      <c r="OJ159" s="577" t="str">
        <f>IF(Table1[[#This Row],[Etikett - B2 - Recyceltes Material]]="","",VLOOKUP(Table1[[#This Row],[Etikett - B2 - Recyceltes Material]],'DD FD'!AL:AM,2,FALSE))</f>
        <v/>
      </c>
      <c r="OK159" s="578" t="str">
        <f>IF(Table1[[#This Row],[Etikett - B2 - Recyceltes Material Anteil (in %)]]="","",Table1[[#This Row],[Etikett - B2 - Recyceltes Material Anteil (in %)]])</f>
        <v/>
      </c>
      <c r="OL159" s="577" t="str">
        <f>IF(Table1[[#This Row],[Etikett - B2 - Beschichtung]]="","",VLOOKUP(Table1[[#This Row],[Etikett - B2 - Beschichtung]],'DD FD'!AE:AF,2,FALSE))</f>
        <v/>
      </c>
      <c r="OM159" s="580" t="str">
        <f>IF(Table1[[#This Row],[Etikett - B2 - Beschichtung Anteil (in %)]]="","",Table1[[#This Row],[Etikett - B2 - Beschichtung Anteil (in %)]])</f>
        <v/>
      </c>
      <c r="ON159" s="576" t="str">
        <f>IF(Table1[[#This Row],[Etikett - B3 - Art]]="","",VLOOKUP(Table1[[#This Row],[Etikett - B3 - Art]],'DD FD'!F:G,2,FALSE))</f>
        <v/>
      </c>
      <c r="OO159" s="577" t="str">
        <f>IF(Table1[[#This Row],[Etikett - B3 - Fraktion]]="","",VLOOKUP(Table1[[#This Row],[Etikett - B3 - Fraktion]],'DD FD'!H:J,3,FALSE))</f>
        <v/>
      </c>
      <c r="OP159" s="574" t="str">
        <f>IF(Table1[[#This Row],[Etikett - B3 - Gewicht (in G)]]="","",Table1[[#This Row],[Etikett - B3 - Gewicht (in G)]])</f>
        <v/>
      </c>
      <c r="OQ159" s="574" t="str">
        <f>IF(Table1[[#This Row],[Etikett - B3 - Lizenzierungs-pflichtig? (X=Ja)]]="","",Table1[[#This Row],[Etikett - B3 - Lizenzierungs-pflichtig? (X=Ja)]])</f>
        <v/>
      </c>
      <c r="OR159" s="574" t="str">
        <f>IF(Table1[[#This Row],[Etikett - B3 - Trennbar vom Hauptkörper? (X=Ja)]]="","",Table1[[#This Row],[Etikett - B3 - Trennbar vom Hauptkörper? (X=Ja)]])</f>
        <v/>
      </c>
      <c r="OS159" s="577" t="str">
        <f>IF(Table1[[#This Row],[Etikett - B3 - Virgin Material]]="","",VLOOKUP(Table1[[#This Row],[Etikett - B3 - Virgin Material]],'DD FD'!AJ:AK,2,FALSE))</f>
        <v/>
      </c>
      <c r="OT159" s="578" t="str">
        <f>IF(Table1[[#This Row],[Etikett - B3 - Virgin Material Anteil (in %)]]="","",Table1[[#This Row],[Etikett - B3 - Virgin Material Anteil (in %)]])</f>
        <v/>
      </c>
      <c r="OU159" s="577" t="str">
        <f>IF(Table1[[#This Row],[Etikett - B3 - Recyceltes Material]]="","",VLOOKUP(Table1[[#This Row],[Etikett - B3 - Recyceltes Material]],'DD FD'!AL:AM,2,FALSE))</f>
        <v/>
      </c>
      <c r="OV159" s="578" t="str">
        <f>IF(Table1[[#This Row],[Etikett - B3 - Recyceltes Material Anteil (in %)]]="","",Table1[[#This Row],[Etikett - B3 - Recyceltes Material Anteil (in %)]])</f>
        <v/>
      </c>
      <c r="OW159" s="577" t="str">
        <f>IF(Table1[[#This Row],[Etikett - B3 - Beschichtung]]="","",VLOOKUP(Table1[[#This Row],[Etikett - B3 - Beschichtung]],'DD FD'!AE:AF,2,FALSE))</f>
        <v/>
      </c>
      <c r="OX159" s="613" t="str">
        <f>IF(Table1[[#This Row],[Etikett - B3 - Beschichtung Anteil (in %)]]="","",Table1[[#This Row],[Etikett - B3 - Beschichtung Anteil (in %)]])</f>
        <v/>
      </c>
      <c r="OY159" s="618">
        <f>ROUNDUP(SUM(
IF(AND(LH159='DD FD'!$J$7,LJ159='DD FD'!$AI$3),LI159,0),
IF(AND(LR159='DD FD'!$J$7,LT159='DD FD'!$AI$3),LS159,0),
IF(AND(MB159='DD FD'!$J$7,MD159='DD FD'!$AI$3),MC159,0),
IF(AND(ML159='DD FD'!$J$7,MN159='DD FD'!$AI$3),MM159,0),
IF(AND(MW159='DD FD'!$J$7,MY159='DD FD'!$AI$3),MX159,0),
IF(AND(NH159='DD FD'!$J$7,NJ159='DD FD'!$AI$3),NI159,0),
IF(AND(NS159='DD FD'!$J$7,NU159='DD FD'!$AI$3),NT159,0),
IF(AND(OD159='DD FD'!$J$7,OF159='DD FD'!$AI$3),OE159,0),
IF(AND(OO159='DD FD'!$J$7,OQ159='DD FD'!$AI$3),OP159,0),
),2)</f>
        <v>0</v>
      </c>
      <c r="OZ159" s="617">
        <f>ROUNDUP(SUM(
IF(AND(LH159='DD FD'!$J$6,LJ159='DD FD'!$AI$3),LI159,0),
IF(AND(LR159='DD FD'!$J$6,LT159='DD FD'!$AI$3),LS159,0),
IF(AND(MB159='DD FD'!$J$6,MD159='DD FD'!$AI$3),MC159,0),
IF(AND(ML159='DD FD'!$J$6,MN159='DD FD'!$AI$3),MM159,0),
IF(AND(MW159='DD FD'!$J$6,MY159='DD FD'!$AI$3),MX159,0),
IF(AND(NH159='DD FD'!$J$6,NJ159='DD FD'!$AI$3),NI159,0),
IF(AND(NS159='DD FD'!$J$6,NU159='DD FD'!$AI$3),NT159,0),
IF(AND(OD159='DD FD'!$J$6,OF159='DD FD'!$AI$3),OE159,0),
IF(AND(OO159='DD FD'!$J$6,OQ159='DD FD'!$AI$3),OP159,0),
),2)</f>
        <v>0</v>
      </c>
      <c r="PA159" s="617">
        <f>ROUNDUP(SUM(
IF(AND(LH159='DD FD'!$J$10,LJ159='DD FD'!$AI$3),LI159,0),
IF(AND(LR159='DD FD'!$J$10,LT159='DD FD'!$AI$3),LS159,0),
IF(AND(MB159='DD FD'!$J$10,MD159='DD FD'!$AI$3),MC159,0),
IF(AND(ML159='DD FD'!$J$10,MN159='DD FD'!$AI$3),MM159,0),
IF(AND(MW159='DD FD'!$J$10,MY159='DD FD'!$AI$3),MX159,0),
IF(AND(NH159='DD FD'!$J$10,NJ159='DD FD'!$AI$3),NI159,0),
IF(AND(NS159='DD FD'!$J$10,NU159='DD FD'!$AI$3),NT159,0),
IF(AND(OD159='DD FD'!$J$10,OF159='DD FD'!$AI$3),OE159,0),
IF(AND(OO159='DD FD'!$J$10,OQ159='DD FD'!$AI$3),OP159,0),
),2)</f>
        <v>0</v>
      </c>
      <c r="PB159" s="617">
        <f>ROUNDUP(SUM(
IF(AND(LH159='DD FD'!$J$8,LJ159='DD FD'!$AI$3),LI159,0),
IF(AND(LR159='DD FD'!$J$8,LT159='DD FD'!$AI$3),LS159,0),
IF(AND(MB159='DD FD'!$J$8,MD159='DD FD'!$AI$3),MC159,0),
IF(AND(ML159='DD FD'!$J$8,MN159='DD FD'!$AI$3),MM159,0),
IF(AND(MW159='DD FD'!$J$8,MY159='DD FD'!$AI$3),MX159,0),
IF(AND(NH159='DD FD'!$J$8,NJ159='DD FD'!$AI$3),NI159,0),
IF(AND(NS159='DD FD'!$J$8,NU159='DD FD'!$AI$3),NT159,0),
IF(AND(OD159='DD FD'!$J$8,OF159='DD FD'!$AI$3),OE159,0),
IF(AND(OO159='DD FD'!$J$8,OQ159='DD FD'!$AI$3),OP159,0),
),2)</f>
        <v>0</v>
      </c>
      <c r="PC159" s="617">
        <f>ROUNDUP(SUM(
IF(AND(LH159='DD FD'!$J$5,LJ159='DD FD'!$AI$3),LI159,0),
IF(AND(LR159='DD FD'!$J$5,LT159='DD FD'!$AI$3),LS159,0),
IF(AND(MB159='DD FD'!$J$5,MD159='DD FD'!$AI$3),MC159,0),
IF(AND(ML159='DD FD'!$J$5,MN159='DD FD'!$AI$3),MM159,0),
IF(AND(MW159='DD FD'!$J$5,MY159='DD FD'!$AI$3),MX159,0),
IF(AND(NH159='DD FD'!$J$5,NJ159='DD FD'!$AI$3),NI159,0),
IF(AND(NS159='DD FD'!$J$5,NU159='DD FD'!$AI$3),NT159,0),
IF(AND(OD159='DD FD'!$J$5,OF159='DD FD'!$AI$3),OE159,0),
IF(AND(OO159='DD FD'!$J$5,OQ159='DD FD'!$AI$3),OP159,0),
),2)</f>
        <v>0</v>
      </c>
      <c r="PD159" s="617">
        <f>ROUNDUP(SUM(
IF(AND(LH159='DD FD'!$J$9,LJ159='DD FD'!$AI$3),LI159,0),
IF(AND(LR159='DD FD'!$J$9,LT159='DD FD'!$AI$3),LS159,0),
IF(AND(MB159='DD FD'!$J$9,MD159='DD FD'!$AI$3),MC159,0),
IF(AND(ML159='DD FD'!$J$9,MN159='DD FD'!$AI$3),MM159,0),
IF(AND(MW159='DD FD'!$J$9,MY159='DD FD'!$AI$3),MX159,0),
IF(AND(NH159='DD FD'!$J$9,NJ159='DD FD'!$AI$3),NI159,0),
IF(AND(NS159='DD FD'!$J$9,NU159='DD FD'!$AI$3),NT159,0),
IF(AND(OD159='DD FD'!$J$9,OF159='DD FD'!$AI$3),OE159,0),
IF(AND(OO159='DD FD'!$J$9,OQ159='DD FD'!$AI$3),OP159,0),
),2)</f>
        <v>0</v>
      </c>
      <c r="PE159" s="617">
        <f>ROUNDUP(SUM(
IF(AND(LH159='DD FD'!$J$4,LJ159='DD FD'!$AI$3),LI159,0),
IF(AND(LR159='DD FD'!$J$4,LT159='DD FD'!$AI$3),LS159,0),
IF(AND(MB159='DD FD'!$J$4,MD159='DD FD'!$AI$3),MC159,0),
IF(AND(ML159='DD FD'!$J$4,MN159='DD FD'!$AI$3),MM159,0),
IF(AND(MW159='DD FD'!$J$4,MY159='DD FD'!$AI$3),MX159,0),
IF(AND(NH159='DD FD'!$J$4,NJ159='DD FD'!$AI$3),NI159,0),
IF(AND(NS159='DD FD'!$J$4,NU159='DD FD'!$AI$3),NT159,0),
IF(AND(OD159='DD FD'!$J$4,OF159='DD FD'!$AI$3),OE159,0),
IF(AND(OO159='DD FD'!$J$4,OQ159='DD FD'!$AI$3),OP159,0),
),2)</f>
        <v>0</v>
      </c>
      <c r="PF159" s="619">
        <f>ROUNDUP(SUM(
IF(AND(LH159='DD FD'!$J$11,LJ159='DD FD'!$AI$3),LI159,0),
IF(AND(LR159='DD FD'!$J$11,LT159='DD FD'!$AI$3),LS159,0),
IF(AND(MB159='DD FD'!$J$11,MD159='DD FD'!$AI$3),MC159,0),
IF(AND(ML159='DD FD'!$J$11,MN159='DD FD'!$AI$3),MM159,0),
IF(AND(MW159='DD FD'!$J$11,MY159='DD FD'!$AI$3),MX159,0),
IF(AND(NH159='DD FD'!$J$11,NJ159='DD FD'!$AI$3),NI159,0),
IF(AND(NS159='DD FD'!$J$11,NU159='DD FD'!$AI$3),NT159,0),
IF(AND(OD159='DD FD'!$J$11,OF159='DD FD'!$AI$3),OE159,0),
IF(AND(OO159='DD FD'!$J$11,OQ159='DD FD'!$AI$3),OP159,0),
),2)</f>
        <v>0</v>
      </c>
    </row>
    <row r="160" spans="1:422">
      <c r="A160" s="806"/>
      <c r="B160" s="934"/>
      <c r="C160" s="247"/>
      <c r="D160" s="842"/>
      <c r="E160" s="247"/>
      <c r="F160" s="158"/>
      <c r="G160" s="710"/>
      <c r="H160" s="712"/>
      <c r="I160" s="936"/>
      <c r="J160" s="803"/>
      <c r="K160" s="150"/>
      <c r="L160" s="146" t="str">
        <f t="shared" si="54"/>
        <v/>
      </c>
      <c r="M160" s="501" t="str">
        <f t="shared" si="71"/>
        <v/>
      </c>
      <c r="N160" s="504"/>
      <c r="O160" s="113" t="str">
        <f t="shared" si="72"/>
        <v/>
      </c>
      <c r="P160" s="114" t="str">
        <f t="shared" si="55"/>
        <v/>
      </c>
      <c r="Q160" s="152"/>
      <c r="R160" s="152"/>
      <c r="S160" s="115" t="str">
        <f t="shared" si="73"/>
        <v/>
      </c>
      <c r="T160" s="159"/>
      <c r="U160" s="159"/>
      <c r="V160" s="157"/>
      <c r="W160" s="157"/>
      <c r="X160" s="157"/>
      <c r="Y160" s="772"/>
      <c r="Z160" s="158"/>
      <c r="AA160" s="144"/>
      <c r="AB160" s="112"/>
      <c r="AC160" s="153"/>
      <c r="AD160" s="153"/>
      <c r="AE160" s="153"/>
      <c r="AF160" s="153"/>
      <c r="AG160" s="153"/>
      <c r="AH160" s="153"/>
      <c r="AI160" s="152"/>
      <c r="AJ160" s="158"/>
      <c r="AK160" s="158"/>
      <c r="AL160" s="158"/>
      <c r="AM160" s="116" t="str">
        <f t="shared" si="74"/>
        <v/>
      </c>
      <c r="AN160" s="116" t="str">
        <f t="shared" si="75"/>
        <v/>
      </c>
      <c r="AO160" s="324"/>
      <c r="AP160" s="503"/>
      <c r="AQ160" s="487" t="str">
        <f t="shared" si="76"/>
        <v/>
      </c>
      <c r="AR160" s="113" t="str">
        <f t="shared" si="56"/>
        <v/>
      </c>
      <c r="AS160" s="113" t="str">
        <f t="shared" si="57"/>
        <v/>
      </c>
      <c r="AT160" s="113" t="str">
        <f t="shared" si="58"/>
        <v/>
      </c>
      <c r="AU160" s="113" t="str">
        <f t="shared" si="59"/>
        <v/>
      </c>
      <c r="AV160" s="159"/>
      <c r="AW160" s="157"/>
      <c r="AX160" s="157"/>
      <c r="AY160" s="157"/>
      <c r="AZ160" s="157"/>
      <c r="BA160" s="116" t="str">
        <f t="shared" si="60"/>
        <v/>
      </c>
      <c r="BB160" s="316"/>
      <c r="BC160" s="116" t="str">
        <f t="shared" si="61"/>
        <v/>
      </c>
      <c r="BD160" s="133" t="str">
        <f t="shared" si="62"/>
        <v/>
      </c>
      <c r="BE160" s="157"/>
      <c r="BF160" s="1180"/>
      <c r="BG160" s="1180"/>
      <c r="BH160" s="158"/>
      <c r="BI160" s="490"/>
      <c r="BJ160" s="514" t="str">
        <f t="shared" si="77"/>
        <v/>
      </c>
      <c r="BK160" s="789"/>
      <c r="BL160" s="116" t="str">
        <f t="shared" si="78"/>
        <v/>
      </c>
      <c r="BM160" s="144"/>
      <c r="BN160" s="144"/>
      <c r="BO160" s="144"/>
      <c r="BP160" s="790"/>
      <c r="BQ160" s="790"/>
      <c r="BR160" s="790"/>
      <c r="BS160" s="116" t="str">
        <f t="shared" si="63"/>
        <v/>
      </c>
      <c r="BT160" s="790"/>
      <c r="BU160" s="808" t="str">
        <f t="shared" si="64"/>
        <v/>
      </c>
      <c r="BV160" s="791"/>
      <c r="BW160" s="144"/>
      <c r="BX160" s="20"/>
      <c r="BY160" s="20"/>
      <c r="BZ160" s="20"/>
      <c r="CA160" s="792"/>
      <c r="CB160" s="1201"/>
      <c r="CC160" s="144"/>
      <c r="CD160" s="144"/>
      <c r="CE160" s="144"/>
      <c r="CF160" s="144"/>
      <c r="CG160" s="144"/>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144"/>
      <c r="DF160" s="144"/>
      <c r="DG160" s="144"/>
      <c r="DH160" s="144"/>
      <c r="DI160" s="144"/>
      <c r="DJ160" s="144"/>
      <c r="DK160" s="144"/>
      <c r="DL160" s="144"/>
      <c r="DM160" s="144"/>
      <c r="DN160" s="144"/>
      <c r="DO160" s="144"/>
      <c r="DP160" s="144"/>
      <c r="DQ160" s="144"/>
      <c r="DR160" s="144"/>
      <c r="DS160" s="144"/>
      <c r="DT160" s="144"/>
      <c r="DU160" s="144"/>
      <c r="DV160" s="144"/>
      <c r="DW160" s="144"/>
      <c r="DX160" s="144"/>
      <c r="DY160" s="144"/>
      <c r="DZ160" s="144"/>
      <c r="EA160" s="144"/>
      <c r="EB160" s="144"/>
      <c r="EC160" s="144"/>
      <c r="ED160" s="782" t="str">
        <f t="shared" si="79"/>
        <v/>
      </c>
      <c r="EE160" s="519"/>
      <c r="EF160" s="793"/>
      <c r="EG160" s="519"/>
      <c r="EH160" s="794"/>
      <c r="EI160" s="790"/>
      <c r="EJ160" s="794"/>
      <c r="EK160" s="794"/>
      <c r="EL160" s="790"/>
      <c r="EM160" s="790"/>
      <c r="EN160" s="790"/>
      <c r="EO160" s="112" t="str">
        <f t="shared" si="65"/>
        <v/>
      </c>
      <c r="EP160" s="790"/>
      <c r="EQ160" s="488" t="str">
        <f t="shared" si="66"/>
        <v/>
      </c>
      <c r="ER160" s="1100"/>
      <c r="ES160" s="1099" t="str">
        <f t="shared" si="80"/>
        <v/>
      </c>
      <c r="ET160" s="525"/>
      <c r="EU160" s="148"/>
      <c r="EV160" s="148"/>
      <c r="EW160" s="148"/>
      <c r="EX160" s="148"/>
      <c r="EY160" s="148"/>
      <c r="EZ160" s="148"/>
      <c r="FA160" s="148"/>
      <c r="FB160" s="148"/>
      <c r="FC160" s="148"/>
      <c r="FD160" s="148"/>
      <c r="FE160" s="148"/>
      <c r="FF160" s="148"/>
      <c r="FG160" s="148"/>
      <c r="FH160" s="148"/>
      <c r="FI160" s="528"/>
      <c r="FJ160" s="513" t="str">
        <f t="shared" si="67"/>
        <v/>
      </c>
      <c r="FK160" s="158"/>
      <c r="FL160" s="850"/>
      <c r="FM160" s="850"/>
      <c r="FN160" s="850"/>
      <c r="FO160" s="850"/>
      <c r="FP160" s="850"/>
      <c r="FQ160" s="850"/>
      <c r="FR160" s="157"/>
      <c r="FS160" s="143"/>
      <c r="FT160" s="143"/>
      <c r="FU160" s="847" t="str">
        <f t="shared" si="68"/>
        <v/>
      </c>
      <c r="FV160" s="555"/>
      <c r="FW160" s="523" t="str">
        <f>IF(Table1[[#This Row],[Nonfood Inhaltstoffe - Komponente]]="","",VLOOKUP(Table1[[#This Row],[Nonfood Inhaltstoffe - Komponente]],'Dropdown Auswahl'!BJ:BK,2,FALSE))</f>
        <v/>
      </c>
      <c r="FX160" s="1013"/>
      <c r="FY160" s="1011" t="str">
        <f t="shared" si="69"/>
        <v/>
      </c>
      <c r="FZ160" s="152"/>
      <c r="GA160" s="152"/>
      <c r="GB160" s="152"/>
      <c r="GC160" s="529" t="str">
        <f t="shared" si="70"/>
        <v/>
      </c>
      <c r="GG160" s="21"/>
      <c r="GH160" s="21"/>
      <c r="GI160" s="1019"/>
      <c r="GJ160" s="1016" t="str">
        <f>IF(Table1[[#This Row],[Global Trade Item Number (GTIN)]]="","",Table1[[#This Row],[Global Trade Item Number (GTIN)]])</f>
        <v/>
      </c>
      <c r="GK160" s="555" t="str">
        <f>IF(Table1[[#This Row],[WAWI-Nr./ Kreditoren-Nummer
(ASDV)]]&lt;&gt;"",Table1[[#This Row],[WAWI-Nr./ Kreditoren-Nummer
(ASDV)]],"")</f>
        <v/>
      </c>
      <c r="GL160" s="165"/>
      <c r="GM160" s="165"/>
      <c r="GN160" s="165"/>
      <c r="GO160" s="485"/>
      <c r="GP160" s="534"/>
      <c r="GQ160" s="533"/>
      <c r="GR160" s="486"/>
      <c r="GS160" s="486"/>
      <c r="GT160" s="486"/>
      <c r="GU160" s="486"/>
      <c r="GV160" s="486"/>
      <c r="GW160" s="542"/>
      <c r="GX160" s="538"/>
      <c r="GY160" s="144"/>
      <c r="GZ160" s="480"/>
      <c r="HA160" s="158"/>
      <c r="HB160" s="480"/>
      <c r="HC160" s="480"/>
      <c r="HD160" s="480"/>
      <c r="HE160" s="480"/>
      <c r="HF160" s="480"/>
      <c r="HG160" s="480"/>
      <c r="HH160" s="538"/>
      <c r="HI160" s="480"/>
      <c r="HJ160" s="480"/>
      <c r="HK160" s="480"/>
      <c r="HL160" s="480"/>
      <c r="HM160" s="480"/>
      <c r="HN160" s="480"/>
      <c r="HO160" s="480"/>
      <c r="HP160" s="480"/>
      <c r="HQ160" s="480"/>
      <c r="HR160" s="538"/>
      <c r="HS160" s="480"/>
      <c r="HT160" s="480"/>
      <c r="HU160" s="480"/>
      <c r="HV160" s="480"/>
      <c r="HW160" s="480"/>
      <c r="HX160" s="480"/>
      <c r="HY160" s="480"/>
      <c r="HZ160" s="480"/>
      <c r="IA160" s="480"/>
      <c r="IB160" s="538"/>
      <c r="IC160" s="480"/>
      <c r="ID160" s="480"/>
      <c r="IE160" s="480"/>
      <c r="IF160" s="480"/>
      <c r="IG160" s="480"/>
      <c r="IH160" s="480"/>
      <c r="II160" s="480"/>
      <c r="IJ160" s="480"/>
      <c r="IK160" s="480"/>
      <c r="IL160" s="480"/>
      <c r="IM160" s="538"/>
      <c r="IN160" s="480"/>
      <c r="IO160" s="480"/>
      <c r="IP160" s="480"/>
      <c r="IQ160" s="480"/>
      <c r="IR160" s="480"/>
      <c r="IS160" s="480"/>
      <c r="IT160" s="480"/>
      <c r="IU160" s="480"/>
      <c r="IV160" s="480"/>
      <c r="IW160" s="480"/>
      <c r="IX160" s="538"/>
      <c r="IY160" s="480"/>
      <c r="IZ160" s="480"/>
      <c r="JA160" s="480"/>
      <c r="JB160" s="480"/>
      <c r="JC160" s="480"/>
      <c r="JD160" s="480"/>
      <c r="JE160" s="480"/>
      <c r="JF160" s="480"/>
      <c r="JG160" s="480"/>
      <c r="JH160" s="480"/>
      <c r="JI160" s="538"/>
      <c r="JJ160" s="480"/>
      <c r="JK160" s="480"/>
      <c r="JL160" s="480"/>
      <c r="JM160" s="480"/>
      <c r="JN160" s="480"/>
      <c r="JO160" s="480"/>
      <c r="JP160" s="480"/>
      <c r="JQ160" s="480"/>
      <c r="JR160" s="480"/>
      <c r="JS160" s="590"/>
      <c r="JT160" s="538"/>
      <c r="JU160" s="480"/>
      <c r="JV160" s="480"/>
      <c r="JW160" s="480"/>
      <c r="JX160" s="480"/>
      <c r="JY160" s="480"/>
      <c r="JZ160" s="480"/>
      <c r="KA160" s="480"/>
      <c r="KB160" s="480"/>
      <c r="KC160" s="480"/>
      <c r="KD160" s="480"/>
      <c r="KE160" s="538"/>
      <c r="KF160" s="480"/>
      <c r="KG160" s="480"/>
      <c r="KH160" s="480"/>
      <c r="KI160" s="480"/>
      <c r="KJ160" s="480"/>
      <c r="KK160" s="480"/>
      <c r="KL160" s="480"/>
      <c r="KM160" s="480"/>
      <c r="KN160" s="480"/>
      <c r="KO160" s="480"/>
      <c r="KR160" s="568" t="str">
        <f>IF(Table1[[#This Row],[GTIN]]&lt;&gt;"",Table1[[#This Row],[GTIN]],"")</f>
        <v/>
      </c>
      <c r="KS160" s="569" t="str">
        <f>Table1[[#This Row],[Kreditor]]</f>
        <v/>
      </c>
      <c r="KT160" s="570" t="str">
        <f>IF(Table1[[#This Row],[Gültig ab (Datum)]]&lt;&gt;"",Table1[[#This Row],[Gültig ab (Datum)]],"")</f>
        <v/>
      </c>
      <c r="KU160" s="570"/>
      <c r="KV160" s="583" t="str">
        <f>IF(Table1[[#This Row],[Artikel verpackt? 
(X=Ja)]]="","",Table1[[#This Row],[Artikel verpackt? 
(X=Ja)]])</f>
        <v/>
      </c>
      <c r="KW160" s="571" t="str">
        <f>IF(Table1[[#This Row],[Verpackung recyclingfähig?
(X=Ja)]]="","",Table1[[#This Row],[Verpackung recyclingfähig?
(X=Ja)]])</f>
        <v/>
      </c>
      <c r="KX160" s="572"/>
      <c r="KY160" s="573"/>
      <c r="KZ160" s="574"/>
      <c r="LA160" s="574"/>
      <c r="LB160" s="574"/>
      <c r="LC160" s="574"/>
      <c r="LD160" s="574"/>
      <c r="LE160" s="574"/>
      <c r="LF160" s="575"/>
      <c r="LG160" s="576" t="str">
        <f>IF(Table1[[#This Row],[Hauptkörper - B1 - Art]]="","",VLOOKUP(Table1[[#This Row],[Hauptkörper - B1 - Art]],'DD FD'!B:C,2,FALSE))</f>
        <v/>
      </c>
      <c r="LH160" s="577" t="str">
        <f>IF(Table1[[#This Row],[Hauptkörper - B1 - Fraktion]]="","",VLOOKUP(Table1[[#This Row],[Hauptkörper - B1 - Fraktion]],'DD FD'!H:J,3,FALSE))</f>
        <v/>
      </c>
      <c r="LI160" s="574" t="str">
        <f>IF(Table1[[#This Row],[Hauptkörper - B1 - Gewicht
(in G)]]="","",Table1[[#This Row],[Hauptkörper - B1 - Gewicht
(in G)]])</f>
        <v/>
      </c>
      <c r="LJ160" s="574" t="str">
        <f>IF(Table1[[#This Row],[Hauptkörper - B1 - Lizenzierungs-pflichtig? (X=Ja)]]="","",Table1[[#This Row],[Hauptkörper - B1 - Lizenzierungs-pflichtig? (X=Ja)]])</f>
        <v/>
      </c>
      <c r="LK160" s="577" t="str">
        <f>IF(Table1[[#This Row],[Hauptkörper - B1 - Virgin Material]]="","",VLOOKUP(Table1[[#This Row],[Hauptkörper - B1 - Virgin Material]],'DD FD'!AJ:AK,2,FALSE))</f>
        <v/>
      </c>
      <c r="LL160" s="578" t="str">
        <f>IF(Table1[[#This Row],[Hauptkörper - B1 - Virgin Material Anteil (in %)]]="","",Table1[[#This Row],[Hauptkörper - B1 - Virgin Material Anteil (in %)]])</f>
        <v/>
      </c>
      <c r="LM160" s="577" t="str">
        <f>IF(Table1[[#This Row],[Hauptkörper - B1 - Recyceltes Material]]="","",VLOOKUP(Table1[[#This Row],[Hauptkörper - B1 - Recyceltes Material]],'DD FD'!AL:AM,2,FALSE))</f>
        <v/>
      </c>
      <c r="LN160" s="578" t="str">
        <f>IF(Table1[[#This Row],[Hauptkörper - B1 - Recyceltes Material Anteil (in %)]]="","",Table1[[#This Row],[Hauptkörper - B1 - Recyceltes Material Anteil (in %)]])</f>
        <v/>
      </c>
      <c r="LO160" s="579" t="str">
        <f>IF(Table1[[#This Row],[Hauptkörper - B1 - Beschichtung]]="","",VLOOKUP(Table1[[#This Row],[Hauptkörper - B1 - Beschichtung]],'DD FD'!AE:AF,2,FALSE))</f>
        <v/>
      </c>
      <c r="LP160" s="580" t="str">
        <f>IF(Table1[[#This Row],[Hauptkörper - B1 - Beschichtung Anteil (in %)]]="","",Table1[[#This Row],[Hauptkörper - B1 - Beschichtung Anteil (in %)]])</f>
        <v/>
      </c>
      <c r="LQ160" s="576" t="str">
        <f>IF(Table1[[#This Row],[Hauptkörper - B2 - Art]]="","",VLOOKUP(Table1[[#This Row],[Hauptkörper - B2 - Art]],'DD FD'!B:C,2,FALSE))</f>
        <v/>
      </c>
      <c r="LR160" s="577" t="str">
        <f>IF(Table1[[#This Row],[Hauptkörper - B2 - Fraktion]]="","",VLOOKUP(Table1[[#This Row],[Hauptkörper - B2 - Fraktion]],'DD FD'!H:J,3,FALSE))</f>
        <v/>
      </c>
      <c r="LS160" s="574" t="str">
        <f>IF(Table1[[#This Row],[Hauptkörper - B2 - Gewicht
(in G)]]="","",Table1[[#This Row],[Hauptkörper - B2 - Gewicht
(in G)]])</f>
        <v/>
      </c>
      <c r="LT160" s="574" t="str">
        <f>IF(Table1[[#This Row],[Hauptkörper - B2 - Lizenzierungs-pflichtig? (X=Ja)]]="","",Table1[[#This Row],[Hauptkörper - B2 - Lizenzierungs-pflichtig? (X=Ja)]])</f>
        <v/>
      </c>
      <c r="LU160" s="577" t="str">
        <f>IF(Table1[[#This Row],[Hauptkörper - B2 - Virgin Material]]="","",VLOOKUP(Table1[[#This Row],[Hauptkörper - B2 - Virgin Material]],'DD FD'!AJ:AK,2,FALSE))</f>
        <v/>
      </c>
      <c r="LV160" s="578" t="str">
        <f>IF(Table1[[#This Row],[Hauptkörper - B2 - Virgin Material Anteil (in %)]]="","",Table1[[#This Row],[Hauptkörper - B2 - Virgin Material Anteil (in %)]])</f>
        <v/>
      </c>
      <c r="LW160" s="577" t="str">
        <f>IF(Table1[[#This Row],[Hauptkörper - B2 - Recyceltes Material]]="","",VLOOKUP(Table1[[#This Row],[Hauptkörper - B2 - Recyceltes Material]],'DD FD'!AL:AM,2,FALSE))</f>
        <v/>
      </c>
      <c r="LX160" s="578" t="str">
        <f>IF(Table1[[#This Row],[Hauptkörper - B2 - Recyceltes Material Anteil (in %)]]="","",Table1[[#This Row],[Hauptkörper - B2 - Recyceltes Material Anteil (in %)]])</f>
        <v/>
      </c>
      <c r="LY160" s="577" t="str">
        <f>IF(Table1[[#This Row],[Hauptkörper - B2 - Beschichtung]]="","",VLOOKUP(Table1[[#This Row],[Hauptkörper - B2 - Beschichtung]],'DD FD'!AE:AF,2,FALSE))</f>
        <v/>
      </c>
      <c r="LZ160" s="580" t="str">
        <f>IF(Table1[[#This Row],[Hauptkörper - B2 - Beschichtung Anteil (in %)]]="","",Table1[[#This Row],[Hauptkörper - B2 - Beschichtung Anteil (in %)]])</f>
        <v/>
      </c>
      <c r="MA160" s="576" t="str">
        <f>IF(Table1[[#This Row],[Hauptkörper - B3 - Art]]="","",VLOOKUP(Table1[[#This Row],[Hauptkörper - B3 - Art]],'DD FD'!B:C,2,FALSE))</f>
        <v/>
      </c>
      <c r="MB160" s="577" t="str">
        <f>IF(Table1[[#This Row],[Hauptkörper - B3 - Fraktion]]="","",VLOOKUP(Table1[[#This Row],[Hauptkörper - B3 - Fraktion]],'DD FD'!H:J,3,FALSE))</f>
        <v/>
      </c>
      <c r="MC160" s="574" t="str">
        <f>IF(Table1[[#This Row],[Hauptkörper - B3 - Gewicht
(in G)]]="","",Table1[[#This Row],[Hauptkörper - B3 - Gewicht
(in G)]])</f>
        <v/>
      </c>
      <c r="MD160" s="574" t="str">
        <f>IF(Table1[[#This Row],[Hauptkörper - B3 - Lizenzierungs-pflichtig? (X=Ja)]]="","",Table1[[#This Row],[Hauptkörper - B3 - Lizenzierungs-pflichtig? (X=Ja)]])</f>
        <v/>
      </c>
      <c r="ME160" s="577" t="str">
        <f>IF(Table1[[#This Row],[Hauptkörper - B3 - Virgin Material]]="","",VLOOKUP(Table1[[#This Row],[Hauptkörper - B3 - Virgin Material]],'DD FD'!AJ:AK,2,FALSE))</f>
        <v/>
      </c>
      <c r="MF160" s="578" t="str">
        <f>IF(Table1[[#This Row],[Hauptkörper - B3 - Virgin Material Anteil (in %)]]="","",Table1[[#This Row],[Hauptkörper - B3 - Virgin Material Anteil (in %)]])</f>
        <v/>
      </c>
      <c r="MG160" s="577" t="str">
        <f>IF(Table1[[#This Row],[Hauptkörper - B3 - Recyceltes Material]]="","",VLOOKUP(Table1[[#This Row],[Hauptkörper - B3 - Recyceltes Material]],'DD FD'!AL:AM,2,FALSE))</f>
        <v/>
      </c>
      <c r="MH160" s="578" t="str">
        <f>IF(Table1[[#This Row],[Hauptkörper - B3 - Recyceltes Material Anteil (in %)]]="","",Table1[[#This Row],[Hauptkörper - B3 - Recyceltes Material Anteil (in %)]])</f>
        <v/>
      </c>
      <c r="MI160" s="577" t="str">
        <f>IF(Table1[[#This Row],[Hauptkörper - B3 - Beschichtung]]="","",VLOOKUP(Table1[[#This Row],[Hauptkörper - B3 - Beschichtung]],'DD FD'!AE:AF,2,FALSE))</f>
        <v/>
      </c>
      <c r="MJ160" s="580" t="str">
        <f>IF(Table1[[#This Row],[Hauptkörper - B3 - Beschichtung Anteil (in %)]]="","",Table1[[#This Row],[Hauptkörper - B3 - Beschichtung Anteil (in %)]])</f>
        <v/>
      </c>
      <c r="MK160" s="576" t="str">
        <f>IF(Table1[[#This Row],[Verschluss - B1 - Art]]="","",VLOOKUP(Table1[[#This Row],[Verschluss - B1 - Art]],'DD FD'!D:E,2,FALSE))</f>
        <v/>
      </c>
      <c r="ML160" s="577" t="str">
        <f>IF(Table1[[#This Row],[Verschluss - B1 - Fraktion]]="","",VLOOKUP(Table1[[#This Row],[Verschluss - B1 - Fraktion]],'DD FD'!H:J,3,FALSE))</f>
        <v/>
      </c>
      <c r="MM160" s="574" t="str">
        <f>IF(Table1[[#This Row],[Verschluss - B1 - Gewicht (in G)]]="","",Table1[[#This Row],[Verschluss - B1 - Gewicht (in G)]])</f>
        <v/>
      </c>
      <c r="MN160" s="574" t="str">
        <f>IF(Table1[[#This Row],[Verschluss - B1 - Lizenzierungs-pflichtig? (X=Ja)]]="","",Table1[[#This Row],[Verschluss - B1 - Lizenzierungs-pflichtig? (X=Ja)]])</f>
        <v/>
      </c>
      <c r="MO160" s="574" t="str">
        <f>IF(Table1[[#This Row],[Verschluss - B1 - Trennbar vom Hauptkörper? (X=Ja)]]="","",Table1[[#This Row],[Verschluss - B1 - Trennbar vom Hauptkörper? (X=Ja)]])</f>
        <v/>
      </c>
      <c r="MP160" s="577" t="str">
        <f>IF(Table1[[#This Row],[Verschluss - B1 - Virgin Material]]="","",VLOOKUP(Table1[[#This Row],[Verschluss - B1 - Virgin Material]],'DD FD'!AJ:AK,2,FALSE))</f>
        <v/>
      </c>
      <c r="MQ160" s="578" t="str">
        <f>IF(Table1[[#This Row],[Verschluss - B1 - Virgin Material Anteil (in %)]]="","",Table1[[#This Row],[Verschluss - B1 - Virgin Material Anteil (in %)]])</f>
        <v/>
      </c>
      <c r="MR160" s="577" t="str">
        <f>IF(Table1[[#This Row],[Verschluss - B1 - Recyceltes Material]]="","",VLOOKUP(Table1[[#This Row],[Verschluss - B1 - Recyceltes Material]],'DD FD'!AL:AM,2,FALSE))</f>
        <v/>
      </c>
      <c r="MS160" s="578" t="str">
        <f>IF(Table1[[#This Row],[Verschluss - B1 - Recyceltes Material Anteil (in %)]]="","",Table1[[#This Row],[Verschluss - B1 - Recyceltes Material Anteil (in %)]])</f>
        <v/>
      </c>
      <c r="MT160" s="577" t="str">
        <f>IF(Table1[[#This Row],[Verschluss - B1 - Beschichtung]]="","",VLOOKUP(Table1[[#This Row],[Verschluss - B1 - Beschichtung]],'DD FD'!AE:AF,2,FALSE))</f>
        <v/>
      </c>
      <c r="MU160" s="580" t="str">
        <f>IF(Table1[[#This Row],[Verschluss - B1 - Beschichtung Anteil (in %)]]="","",Table1[[#This Row],[Verschluss - B1 - Beschichtung Anteil (in %)]])</f>
        <v/>
      </c>
      <c r="MV160" s="576" t="str">
        <f>IF(Table1[[#This Row],[Verschluss - B2 - Art]]="","",VLOOKUP(Table1[[#This Row],[Verschluss - B2 - Art]],'DD FD'!D:E,2,FALSE))</f>
        <v/>
      </c>
      <c r="MW160" s="577" t="str">
        <f>IF(Table1[[#This Row],[Verschluss - B2 - Fraktion]]="","",VLOOKUP(Table1[[#This Row],[Verschluss - B2 - Fraktion]],'DD FD'!H:J,3,FALSE))</f>
        <v/>
      </c>
      <c r="MX160" s="574" t="str">
        <f>IF(Table1[[#This Row],[Verschluss - B2 - Gewicht (in G)]]="","",Table1[[#This Row],[Verschluss - B2 - Gewicht (in G)]])</f>
        <v/>
      </c>
      <c r="MY160" s="574" t="str">
        <f>IF(Table1[[#This Row],[Verschluss - B2 - Lizenzierungs-pflichtig? (X=Ja)]]="","",Table1[[#This Row],[Verschluss - B2 - Lizenzierungs-pflichtig? (X=Ja)]])</f>
        <v/>
      </c>
      <c r="MZ160" s="574" t="str">
        <f>IF(Table1[[#This Row],[Verschluss - B2 - Trennbar vom Hauptkörper? (X=Ja)]]="","",Table1[[#This Row],[Verschluss - B2 - Trennbar vom Hauptkörper? (X=Ja)]])</f>
        <v/>
      </c>
      <c r="NA160" s="577" t="str">
        <f>IF(Table1[[#This Row],[Verschluss - B2 - Virgin Material]]="","",VLOOKUP(Table1[[#This Row],[Verschluss - B2 - Virgin Material]],'DD FD'!AJ:AK,2,FALSE))</f>
        <v/>
      </c>
      <c r="NB160" s="578" t="str">
        <f>IF(Table1[[#This Row],[Verschluss - B2 - Virgin Material Anteil (in %)]]="","",Table1[[#This Row],[Verschluss - B2 - Virgin Material Anteil (in %)]])</f>
        <v/>
      </c>
      <c r="NC160" s="577" t="str">
        <f>IF(Table1[[#This Row],[Verschluss - B2 - Recyceltes Material]]="","",VLOOKUP(Table1[[#This Row],[Verschluss - B2 - Recyceltes Material]],'DD FD'!AL:AM,2,FALSE))</f>
        <v/>
      </c>
      <c r="ND160" s="578" t="str">
        <f>IF(Table1[[#This Row],[Verschluss - B2 - Recyceltes Material Anteil (in %)]]="","",Table1[[#This Row],[Verschluss - B2 - Recyceltes Material Anteil (in %)]])</f>
        <v/>
      </c>
      <c r="NE160" s="577" t="str">
        <f>IF(Table1[[#This Row],[Verschluss - B2 - Beschichtung]]="","",VLOOKUP(Table1[[#This Row],[Verschluss - B2 - Beschichtung]],'DD FD'!AE:AF,2,FALSE))</f>
        <v/>
      </c>
      <c r="NF160" s="580" t="str">
        <f>IF(Table1[[#This Row],[Verschluss - B2 - Beschichtung Anteil (in %)]]="","",Table1[[#This Row],[Verschluss - B2 - Beschichtung Anteil (in %)]])</f>
        <v/>
      </c>
      <c r="NG160" s="576" t="str">
        <f>IF(Table1[[#This Row],[Verschluss - B3 - Art]]="","",VLOOKUP(Table1[[#This Row],[Verschluss - B3 - Art]],'DD FD'!D:E,2,FALSE))</f>
        <v/>
      </c>
      <c r="NH160" s="577" t="str">
        <f>IF(Table1[[#This Row],[Verschluss - B3 - Fraktion]]="","",VLOOKUP(Table1[[#This Row],[Verschluss - B3 - Fraktion]],'DD FD'!H:J,3,FALSE))</f>
        <v/>
      </c>
      <c r="NI160" s="574" t="str">
        <f>IF(Table1[[#This Row],[Verschluss - B3 - Gewicht (in G)]]="","",Table1[[#This Row],[Verschluss - B3 - Gewicht (in G)]])</f>
        <v/>
      </c>
      <c r="NJ160" s="574" t="str">
        <f>IF(Table1[[#This Row],[Verschluss - B3 - Lizenzierungs-pflichtig? (X=Ja)]]="","",Table1[[#This Row],[Verschluss - B3 - Lizenzierungs-pflichtig? (X=Ja)]])</f>
        <v/>
      </c>
      <c r="NK160" s="574" t="str">
        <f>IF(Table1[[#This Row],[Verschluss - B3 - Trennbar vom Hauptkörper? (X=Ja)]]="","",Table1[[#This Row],[Verschluss - B3 - Trennbar vom Hauptkörper? (X=Ja)]])</f>
        <v/>
      </c>
      <c r="NL160" s="577" t="str">
        <f>IF(Table1[[#This Row],[Verschluss - B3 - Virgin Material]]="","",VLOOKUP(Table1[[#This Row],[Verschluss - B3 - Virgin Material]],'DD FD'!AJ:AK,2,FALSE))</f>
        <v/>
      </c>
      <c r="NM160" s="578" t="str">
        <f>IF(Table1[[#This Row],[Verschluss - B3 - Virgin Material Anteil (in %)]]="","",Table1[[#This Row],[Verschluss - B3 - Virgin Material Anteil (in %)]])</f>
        <v/>
      </c>
      <c r="NN160" s="577" t="str">
        <f>IF(Table1[[#This Row],[Verschluss - B3 - Recyceltes Material]]="","",VLOOKUP(Table1[[#This Row],[Verschluss - B3 - Recyceltes Material]],'DD FD'!AL:AM,2,FALSE))</f>
        <v/>
      </c>
      <c r="NO160" s="578" t="str">
        <f>IF(Table1[[#This Row],[Verschluss - B3 - Recyceltes Material Anteil (in %)]]="","",Table1[[#This Row],[Verschluss - B3 - Recyceltes Material Anteil (in %)]])</f>
        <v/>
      </c>
      <c r="NP160" s="577" t="str">
        <f>IF(Table1[[#This Row],[Verschluss - B3 - Beschichtung]]="","",VLOOKUP(Table1[[#This Row],[Verschluss - B3 - Beschichtung]],'DD FD'!AE:AF,2,FALSE))</f>
        <v/>
      </c>
      <c r="NQ160" s="580" t="str">
        <f>IF(Table1[[#This Row],[Verschluss - B3 - Beschichtung Anteil (in %)]]="","",Table1[[#This Row],[Verschluss - B3 - Beschichtung Anteil (in %)]])</f>
        <v/>
      </c>
      <c r="NR160" s="576" t="str">
        <f>IF(Table1[[#This Row],[Etikett - B1 - Art]]="","",VLOOKUP(Table1[[#This Row],[Etikett - B1 - Art]],'DD FD'!F:G,2,FALSE))</f>
        <v/>
      </c>
      <c r="NS160" s="577" t="str">
        <f>IF(Table1[[#This Row],[Etikett - B1 - Fraktion]]="","",VLOOKUP(Table1[[#This Row],[Etikett - B1 - Fraktion]],'DD FD'!H:J,3,FALSE))</f>
        <v/>
      </c>
      <c r="NT160" s="574" t="str">
        <f>IF(Table1[[#This Row],[Etikett - B1 - Gewicht (in G)]]="","",Table1[[#This Row],[Etikett - B1 - Gewicht (in G)]])</f>
        <v/>
      </c>
      <c r="NU160" s="574" t="str">
        <f>IF(Table1[[#This Row],[Etikett - B1 - Lizenzierungs-pflichtig? (X=Ja)]]="","",Table1[[#This Row],[Etikett - B1 - Lizenzierungs-pflichtig? (X=Ja)]])</f>
        <v/>
      </c>
      <c r="NV160" s="574" t="str">
        <f>IF(Table1[[#This Row],[Etikett - B1 - Trennbar vom Hauptkörper? (X=Ja)]]="","",Table1[[#This Row],[Etikett - B1 - Trennbar vom Hauptkörper? (X=Ja)]])</f>
        <v/>
      </c>
      <c r="NW160" s="577" t="str">
        <f>IF(Table1[[#This Row],[Etikett - B1 - Virgin Material]]="","",VLOOKUP(Table1[[#This Row],[Etikett - B1 - Virgin Material]],'DD FD'!AJ:AK,2,FALSE))</f>
        <v/>
      </c>
      <c r="NX160" s="578" t="str">
        <f>IF(Table1[[#This Row],[Etikett - B1 - Virgin Material Anteil (in %)]]="","",Table1[[#This Row],[Etikett - B1 - Virgin Material Anteil (in %)]])</f>
        <v/>
      </c>
      <c r="NY160" s="577" t="str">
        <f>IF(Table1[[#This Row],[Etikett - B1 - Recyceltes Material]]="","",VLOOKUP(Table1[[#This Row],[Etikett - B1 - Recyceltes Material]],'DD FD'!AL:AM,2,FALSE))</f>
        <v/>
      </c>
      <c r="NZ160" s="578" t="str">
        <f>IF(Table1[[#This Row],[Etikett - B1 - Recyceltes Material Anteil (in %)]]="","",Table1[[#This Row],[Etikett - B1 - Recyceltes Material Anteil (in %)]])</f>
        <v/>
      </c>
      <c r="OA160" s="577" t="str">
        <f>IF(Table1[[#This Row],[Etikett - B1 - Beschichtung]]="","",VLOOKUP(Table1[[#This Row],[Etikett - B1 - Beschichtung]],'DD FD'!AE:AF,2,FALSE))</f>
        <v/>
      </c>
      <c r="OB160" s="580" t="str">
        <f>IF(Table1[[#This Row],[Etikett - B1 - Beschichtung Anteil (in %)]]="","",Table1[[#This Row],[Etikett - B1 - Beschichtung Anteil (in %)]])</f>
        <v/>
      </c>
      <c r="OC160" s="576" t="str">
        <f>IF(Table1[[#This Row],[Etikett - B2 - Art]]="","",VLOOKUP(Table1[[#This Row],[Etikett - B2 - Art]],'DD FD'!F:G,2,FALSE))</f>
        <v/>
      </c>
      <c r="OD160" s="577" t="str">
        <f>IF(Table1[[#This Row],[Etikett - B2 - Fraktion]]="","",VLOOKUP(Table1[[#This Row],[Etikett - B2 - Fraktion]],'DD FD'!H:J,3,FALSE))</f>
        <v/>
      </c>
      <c r="OE160" s="574" t="str">
        <f>IF(Table1[[#This Row],[Etikett - B2 - Gewicht (in G)]]="","",Table1[[#This Row],[Etikett - B2 - Gewicht (in G)]])</f>
        <v/>
      </c>
      <c r="OF160" s="574" t="str">
        <f>IF(Table1[[#This Row],[Etikett - B2 - Lizenzierungs-pflichtig? (X=Ja)]]="","",Table1[[#This Row],[Etikett - B2 - Lizenzierungs-pflichtig? (X=Ja)]])</f>
        <v/>
      </c>
      <c r="OG160" s="574" t="str">
        <f>IF(Table1[[#This Row],[Etikett - B2 - Trennbar vom Hauptkörper? (X=Ja)]]="","",Table1[[#This Row],[Etikett - B2 - Trennbar vom Hauptkörper? (X=Ja)]])</f>
        <v/>
      </c>
      <c r="OH160" s="577" t="str">
        <f>IF(Table1[[#This Row],[Etikett - B2 - Virgin Material]]="","",VLOOKUP(Table1[[#This Row],[Etikett - B2 - Virgin Material]],'DD FD'!AJ:AK,2,FALSE))</f>
        <v/>
      </c>
      <c r="OI160" s="578" t="str">
        <f>IF(Table1[[#This Row],[Etikett - B2 - Virgin Material Anteil (in %)]]="","",Table1[[#This Row],[Etikett - B2 - Virgin Material Anteil (in %)]])</f>
        <v/>
      </c>
      <c r="OJ160" s="577" t="str">
        <f>IF(Table1[[#This Row],[Etikett - B2 - Recyceltes Material]]="","",VLOOKUP(Table1[[#This Row],[Etikett - B2 - Recyceltes Material]],'DD FD'!AL:AM,2,FALSE))</f>
        <v/>
      </c>
      <c r="OK160" s="578" t="str">
        <f>IF(Table1[[#This Row],[Etikett - B2 - Recyceltes Material Anteil (in %)]]="","",Table1[[#This Row],[Etikett - B2 - Recyceltes Material Anteil (in %)]])</f>
        <v/>
      </c>
      <c r="OL160" s="577" t="str">
        <f>IF(Table1[[#This Row],[Etikett - B2 - Beschichtung]]="","",VLOOKUP(Table1[[#This Row],[Etikett - B2 - Beschichtung]],'DD FD'!AE:AF,2,FALSE))</f>
        <v/>
      </c>
      <c r="OM160" s="580" t="str">
        <f>IF(Table1[[#This Row],[Etikett - B2 - Beschichtung Anteil (in %)]]="","",Table1[[#This Row],[Etikett - B2 - Beschichtung Anteil (in %)]])</f>
        <v/>
      </c>
      <c r="ON160" s="576" t="str">
        <f>IF(Table1[[#This Row],[Etikett - B3 - Art]]="","",VLOOKUP(Table1[[#This Row],[Etikett - B3 - Art]],'DD FD'!F:G,2,FALSE))</f>
        <v/>
      </c>
      <c r="OO160" s="577" t="str">
        <f>IF(Table1[[#This Row],[Etikett - B3 - Fraktion]]="","",VLOOKUP(Table1[[#This Row],[Etikett - B3 - Fraktion]],'DD FD'!H:J,3,FALSE))</f>
        <v/>
      </c>
      <c r="OP160" s="574" t="str">
        <f>IF(Table1[[#This Row],[Etikett - B3 - Gewicht (in G)]]="","",Table1[[#This Row],[Etikett - B3 - Gewicht (in G)]])</f>
        <v/>
      </c>
      <c r="OQ160" s="574" t="str">
        <f>IF(Table1[[#This Row],[Etikett - B3 - Lizenzierungs-pflichtig? (X=Ja)]]="","",Table1[[#This Row],[Etikett - B3 - Lizenzierungs-pflichtig? (X=Ja)]])</f>
        <v/>
      </c>
      <c r="OR160" s="574" t="str">
        <f>IF(Table1[[#This Row],[Etikett - B3 - Trennbar vom Hauptkörper? (X=Ja)]]="","",Table1[[#This Row],[Etikett - B3 - Trennbar vom Hauptkörper? (X=Ja)]])</f>
        <v/>
      </c>
      <c r="OS160" s="577" t="str">
        <f>IF(Table1[[#This Row],[Etikett - B3 - Virgin Material]]="","",VLOOKUP(Table1[[#This Row],[Etikett - B3 - Virgin Material]],'DD FD'!AJ:AK,2,FALSE))</f>
        <v/>
      </c>
      <c r="OT160" s="578" t="str">
        <f>IF(Table1[[#This Row],[Etikett - B3 - Virgin Material Anteil (in %)]]="","",Table1[[#This Row],[Etikett - B3 - Virgin Material Anteil (in %)]])</f>
        <v/>
      </c>
      <c r="OU160" s="577" t="str">
        <f>IF(Table1[[#This Row],[Etikett - B3 - Recyceltes Material]]="","",VLOOKUP(Table1[[#This Row],[Etikett - B3 - Recyceltes Material]],'DD FD'!AL:AM,2,FALSE))</f>
        <v/>
      </c>
      <c r="OV160" s="578" t="str">
        <f>IF(Table1[[#This Row],[Etikett - B3 - Recyceltes Material Anteil (in %)]]="","",Table1[[#This Row],[Etikett - B3 - Recyceltes Material Anteil (in %)]])</f>
        <v/>
      </c>
      <c r="OW160" s="577" t="str">
        <f>IF(Table1[[#This Row],[Etikett - B3 - Beschichtung]]="","",VLOOKUP(Table1[[#This Row],[Etikett - B3 - Beschichtung]],'DD FD'!AE:AF,2,FALSE))</f>
        <v/>
      </c>
      <c r="OX160" s="613" t="str">
        <f>IF(Table1[[#This Row],[Etikett - B3 - Beschichtung Anteil (in %)]]="","",Table1[[#This Row],[Etikett - B3 - Beschichtung Anteil (in %)]])</f>
        <v/>
      </c>
      <c r="OY160" s="618">
        <f>ROUNDUP(SUM(
IF(AND(LH160='DD FD'!$J$7,LJ160='DD FD'!$AI$3),LI160,0),
IF(AND(LR160='DD FD'!$J$7,LT160='DD FD'!$AI$3),LS160,0),
IF(AND(MB160='DD FD'!$J$7,MD160='DD FD'!$AI$3),MC160,0),
IF(AND(ML160='DD FD'!$J$7,MN160='DD FD'!$AI$3),MM160,0),
IF(AND(MW160='DD FD'!$J$7,MY160='DD FD'!$AI$3),MX160,0),
IF(AND(NH160='DD FD'!$J$7,NJ160='DD FD'!$AI$3),NI160,0),
IF(AND(NS160='DD FD'!$J$7,NU160='DD FD'!$AI$3),NT160,0),
IF(AND(OD160='DD FD'!$J$7,OF160='DD FD'!$AI$3),OE160,0),
IF(AND(OO160='DD FD'!$J$7,OQ160='DD FD'!$AI$3),OP160,0),
),2)</f>
        <v>0</v>
      </c>
      <c r="OZ160" s="617">
        <f>ROUNDUP(SUM(
IF(AND(LH160='DD FD'!$J$6,LJ160='DD FD'!$AI$3),LI160,0),
IF(AND(LR160='DD FD'!$J$6,LT160='DD FD'!$AI$3),LS160,0),
IF(AND(MB160='DD FD'!$J$6,MD160='DD FD'!$AI$3),MC160,0),
IF(AND(ML160='DD FD'!$J$6,MN160='DD FD'!$AI$3),MM160,0),
IF(AND(MW160='DD FD'!$J$6,MY160='DD FD'!$AI$3),MX160,0),
IF(AND(NH160='DD FD'!$J$6,NJ160='DD FD'!$AI$3),NI160,0),
IF(AND(NS160='DD FD'!$J$6,NU160='DD FD'!$AI$3),NT160,0),
IF(AND(OD160='DD FD'!$J$6,OF160='DD FD'!$AI$3),OE160,0),
IF(AND(OO160='DD FD'!$J$6,OQ160='DD FD'!$AI$3),OP160,0),
),2)</f>
        <v>0</v>
      </c>
      <c r="PA160" s="617">
        <f>ROUNDUP(SUM(
IF(AND(LH160='DD FD'!$J$10,LJ160='DD FD'!$AI$3),LI160,0),
IF(AND(LR160='DD FD'!$J$10,LT160='DD FD'!$AI$3),LS160,0),
IF(AND(MB160='DD FD'!$J$10,MD160='DD FD'!$AI$3),MC160,0),
IF(AND(ML160='DD FD'!$J$10,MN160='DD FD'!$AI$3),MM160,0),
IF(AND(MW160='DD FD'!$J$10,MY160='DD FD'!$AI$3),MX160,0),
IF(AND(NH160='DD FD'!$J$10,NJ160='DD FD'!$AI$3),NI160,0),
IF(AND(NS160='DD FD'!$J$10,NU160='DD FD'!$AI$3),NT160,0),
IF(AND(OD160='DD FD'!$J$10,OF160='DD FD'!$AI$3),OE160,0),
IF(AND(OO160='DD FD'!$J$10,OQ160='DD FD'!$AI$3),OP160,0),
),2)</f>
        <v>0</v>
      </c>
      <c r="PB160" s="617">
        <f>ROUNDUP(SUM(
IF(AND(LH160='DD FD'!$J$8,LJ160='DD FD'!$AI$3),LI160,0),
IF(AND(LR160='DD FD'!$J$8,LT160='DD FD'!$AI$3),LS160,0),
IF(AND(MB160='DD FD'!$J$8,MD160='DD FD'!$AI$3),MC160,0),
IF(AND(ML160='DD FD'!$J$8,MN160='DD FD'!$AI$3),MM160,0),
IF(AND(MW160='DD FD'!$J$8,MY160='DD FD'!$AI$3),MX160,0),
IF(AND(NH160='DD FD'!$J$8,NJ160='DD FD'!$AI$3),NI160,0),
IF(AND(NS160='DD FD'!$J$8,NU160='DD FD'!$AI$3),NT160,0),
IF(AND(OD160='DD FD'!$J$8,OF160='DD FD'!$AI$3),OE160,0),
IF(AND(OO160='DD FD'!$J$8,OQ160='DD FD'!$AI$3),OP160,0),
),2)</f>
        <v>0</v>
      </c>
      <c r="PC160" s="617">
        <f>ROUNDUP(SUM(
IF(AND(LH160='DD FD'!$J$5,LJ160='DD FD'!$AI$3),LI160,0),
IF(AND(LR160='DD FD'!$J$5,LT160='DD FD'!$AI$3),LS160,0),
IF(AND(MB160='DD FD'!$J$5,MD160='DD FD'!$AI$3),MC160,0),
IF(AND(ML160='DD FD'!$J$5,MN160='DD FD'!$AI$3),MM160,0),
IF(AND(MW160='DD FD'!$J$5,MY160='DD FD'!$AI$3),MX160,0),
IF(AND(NH160='DD FD'!$J$5,NJ160='DD FD'!$AI$3),NI160,0),
IF(AND(NS160='DD FD'!$J$5,NU160='DD FD'!$AI$3),NT160,0),
IF(AND(OD160='DD FD'!$J$5,OF160='DD FD'!$AI$3),OE160,0),
IF(AND(OO160='DD FD'!$J$5,OQ160='DD FD'!$AI$3),OP160,0),
),2)</f>
        <v>0</v>
      </c>
      <c r="PD160" s="617">
        <f>ROUNDUP(SUM(
IF(AND(LH160='DD FD'!$J$9,LJ160='DD FD'!$AI$3),LI160,0),
IF(AND(LR160='DD FD'!$J$9,LT160='DD FD'!$AI$3),LS160,0),
IF(AND(MB160='DD FD'!$J$9,MD160='DD FD'!$AI$3),MC160,0),
IF(AND(ML160='DD FD'!$J$9,MN160='DD FD'!$AI$3),MM160,0),
IF(AND(MW160='DD FD'!$J$9,MY160='DD FD'!$AI$3),MX160,0),
IF(AND(NH160='DD FD'!$J$9,NJ160='DD FD'!$AI$3),NI160,0),
IF(AND(NS160='DD FD'!$J$9,NU160='DD FD'!$AI$3),NT160,0),
IF(AND(OD160='DD FD'!$J$9,OF160='DD FD'!$AI$3),OE160,0),
IF(AND(OO160='DD FD'!$J$9,OQ160='DD FD'!$AI$3),OP160,0),
),2)</f>
        <v>0</v>
      </c>
      <c r="PE160" s="617">
        <f>ROUNDUP(SUM(
IF(AND(LH160='DD FD'!$J$4,LJ160='DD FD'!$AI$3),LI160,0),
IF(AND(LR160='DD FD'!$J$4,LT160='DD FD'!$AI$3),LS160,0),
IF(AND(MB160='DD FD'!$J$4,MD160='DD FD'!$AI$3),MC160,0),
IF(AND(ML160='DD FD'!$J$4,MN160='DD FD'!$AI$3),MM160,0),
IF(AND(MW160='DD FD'!$J$4,MY160='DD FD'!$AI$3),MX160,0),
IF(AND(NH160='DD FD'!$J$4,NJ160='DD FD'!$AI$3),NI160,0),
IF(AND(NS160='DD FD'!$J$4,NU160='DD FD'!$AI$3),NT160,0),
IF(AND(OD160='DD FD'!$J$4,OF160='DD FD'!$AI$3),OE160,0),
IF(AND(OO160='DD FD'!$J$4,OQ160='DD FD'!$AI$3),OP160,0),
),2)</f>
        <v>0</v>
      </c>
      <c r="PF160" s="619">
        <f>ROUNDUP(SUM(
IF(AND(LH160='DD FD'!$J$11,LJ160='DD FD'!$AI$3),LI160,0),
IF(AND(LR160='DD FD'!$J$11,LT160='DD FD'!$AI$3),LS160,0),
IF(AND(MB160='DD FD'!$J$11,MD160='DD FD'!$AI$3),MC160,0),
IF(AND(ML160='DD FD'!$J$11,MN160='DD FD'!$AI$3),MM160,0),
IF(AND(MW160='DD FD'!$J$11,MY160='DD FD'!$AI$3),MX160,0),
IF(AND(NH160='DD FD'!$J$11,NJ160='DD FD'!$AI$3),NI160,0),
IF(AND(NS160='DD FD'!$J$11,NU160='DD FD'!$AI$3),NT160,0),
IF(AND(OD160='DD FD'!$J$11,OF160='DD FD'!$AI$3),OE160,0),
IF(AND(OO160='DD FD'!$J$11,OQ160='DD FD'!$AI$3),OP160,0),
),2)</f>
        <v>0</v>
      </c>
    </row>
    <row r="161" spans="1:422">
      <c r="A161" s="806"/>
      <c r="B161" s="934"/>
      <c r="C161" s="247"/>
      <c r="D161" s="842"/>
      <c r="E161" s="247"/>
      <c r="F161" s="158"/>
      <c r="G161" s="710"/>
      <c r="H161" s="712"/>
      <c r="I161" s="936"/>
      <c r="J161" s="803"/>
      <c r="K161" s="150"/>
      <c r="L161" s="146" t="str">
        <f t="shared" si="54"/>
        <v/>
      </c>
      <c r="M161" s="501" t="str">
        <f t="shared" si="71"/>
        <v/>
      </c>
      <c r="N161" s="504"/>
      <c r="O161" s="113" t="str">
        <f t="shared" si="72"/>
        <v/>
      </c>
      <c r="P161" s="114" t="str">
        <f t="shared" si="55"/>
        <v/>
      </c>
      <c r="Q161" s="152"/>
      <c r="R161" s="152"/>
      <c r="S161" s="115" t="str">
        <f t="shared" si="73"/>
        <v/>
      </c>
      <c r="T161" s="159"/>
      <c r="U161" s="159"/>
      <c r="V161" s="157"/>
      <c r="W161" s="157"/>
      <c r="X161" s="157"/>
      <c r="Y161" s="772"/>
      <c r="Z161" s="158"/>
      <c r="AA161" s="144"/>
      <c r="AB161" s="112"/>
      <c r="AC161" s="153"/>
      <c r="AD161" s="153"/>
      <c r="AE161" s="153"/>
      <c r="AF161" s="153"/>
      <c r="AG161" s="153"/>
      <c r="AH161" s="153"/>
      <c r="AI161" s="152"/>
      <c r="AJ161" s="158"/>
      <c r="AK161" s="158"/>
      <c r="AL161" s="158"/>
      <c r="AM161" s="116" t="str">
        <f t="shared" si="74"/>
        <v/>
      </c>
      <c r="AN161" s="116" t="str">
        <f t="shared" si="75"/>
        <v/>
      </c>
      <c r="AO161" s="324"/>
      <c r="AP161" s="503"/>
      <c r="AQ161" s="487" t="str">
        <f t="shared" si="76"/>
        <v/>
      </c>
      <c r="AR161" s="113" t="str">
        <f t="shared" si="56"/>
        <v/>
      </c>
      <c r="AS161" s="113" t="str">
        <f t="shared" si="57"/>
        <v/>
      </c>
      <c r="AT161" s="113" t="str">
        <f t="shared" si="58"/>
        <v/>
      </c>
      <c r="AU161" s="113" t="str">
        <f t="shared" si="59"/>
        <v/>
      </c>
      <c r="AV161" s="159"/>
      <c r="AW161" s="157"/>
      <c r="AX161" s="157"/>
      <c r="AY161" s="157"/>
      <c r="AZ161" s="157"/>
      <c r="BA161" s="116" t="str">
        <f t="shared" si="60"/>
        <v/>
      </c>
      <c r="BB161" s="316"/>
      <c r="BC161" s="116" t="str">
        <f t="shared" si="61"/>
        <v/>
      </c>
      <c r="BD161" s="133" t="str">
        <f t="shared" si="62"/>
        <v/>
      </c>
      <c r="BE161" s="157"/>
      <c r="BF161" s="1180"/>
      <c r="BG161" s="1180"/>
      <c r="BH161" s="158"/>
      <c r="BI161" s="490"/>
      <c r="BJ161" s="514" t="str">
        <f t="shared" si="77"/>
        <v/>
      </c>
      <c r="BK161" s="789"/>
      <c r="BL161" s="116" t="str">
        <f t="shared" si="78"/>
        <v/>
      </c>
      <c r="BM161" s="144"/>
      <c r="BN161" s="144"/>
      <c r="BO161" s="144"/>
      <c r="BP161" s="790"/>
      <c r="BQ161" s="790"/>
      <c r="BR161" s="790"/>
      <c r="BS161" s="116" t="str">
        <f t="shared" si="63"/>
        <v/>
      </c>
      <c r="BT161" s="790"/>
      <c r="BU161" s="808" t="str">
        <f t="shared" si="64"/>
        <v/>
      </c>
      <c r="BV161" s="791"/>
      <c r="BW161" s="144"/>
      <c r="BX161" s="20"/>
      <c r="BY161" s="20"/>
      <c r="BZ161" s="20"/>
      <c r="CA161" s="792"/>
      <c r="CB161" s="1201"/>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44"/>
      <c r="DF161" s="144"/>
      <c r="DG161" s="144"/>
      <c r="DH161" s="144"/>
      <c r="DI161" s="144"/>
      <c r="DJ161" s="144"/>
      <c r="DK161" s="144"/>
      <c r="DL161" s="144"/>
      <c r="DM161" s="144"/>
      <c r="DN161" s="144"/>
      <c r="DO161" s="144"/>
      <c r="DP161" s="144"/>
      <c r="DQ161" s="144"/>
      <c r="DR161" s="144"/>
      <c r="DS161" s="144"/>
      <c r="DT161" s="144"/>
      <c r="DU161" s="144"/>
      <c r="DV161" s="144"/>
      <c r="DW161" s="144"/>
      <c r="DX161" s="144"/>
      <c r="DY161" s="144"/>
      <c r="DZ161" s="144"/>
      <c r="EA161" s="144"/>
      <c r="EB161" s="144"/>
      <c r="EC161" s="144"/>
      <c r="ED161" s="782" t="str">
        <f t="shared" si="79"/>
        <v/>
      </c>
      <c r="EE161" s="519"/>
      <c r="EF161" s="793"/>
      <c r="EG161" s="519"/>
      <c r="EH161" s="794"/>
      <c r="EI161" s="790"/>
      <c r="EJ161" s="794"/>
      <c r="EK161" s="794"/>
      <c r="EL161" s="790"/>
      <c r="EM161" s="790"/>
      <c r="EN161" s="790"/>
      <c r="EO161" s="112" t="str">
        <f t="shared" si="65"/>
        <v/>
      </c>
      <c r="EP161" s="790"/>
      <c r="EQ161" s="488" t="str">
        <f t="shared" si="66"/>
        <v/>
      </c>
      <c r="ER161" s="1100"/>
      <c r="ES161" s="1099" t="str">
        <f t="shared" si="80"/>
        <v/>
      </c>
      <c r="ET161" s="525"/>
      <c r="EU161" s="148"/>
      <c r="EV161" s="148"/>
      <c r="EW161" s="148"/>
      <c r="EX161" s="148"/>
      <c r="EY161" s="148"/>
      <c r="EZ161" s="148"/>
      <c r="FA161" s="148"/>
      <c r="FB161" s="148"/>
      <c r="FC161" s="148"/>
      <c r="FD161" s="148"/>
      <c r="FE161" s="148"/>
      <c r="FF161" s="148"/>
      <c r="FG161" s="148"/>
      <c r="FH161" s="148"/>
      <c r="FI161" s="528"/>
      <c r="FJ161" s="513" t="str">
        <f t="shared" si="67"/>
        <v/>
      </c>
      <c r="FK161" s="158"/>
      <c r="FL161" s="850"/>
      <c r="FM161" s="850"/>
      <c r="FN161" s="850"/>
      <c r="FO161" s="850"/>
      <c r="FP161" s="850"/>
      <c r="FQ161" s="850"/>
      <c r="FR161" s="157"/>
      <c r="FS161" s="143"/>
      <c r="FT161" s="143"/>
      <c r="FU161" s="847" t="str">
        <f t="shared" si="68"/>
        <v/>
      </c>
      <c r="FV161" s="555"/>
      <c r="FW161" s="523" t="str">
        <f>IF(Table1[[#This Row],[Nonfood Inhaltstoffe - Komponente]]="","",VLOOKUP(Table1[[#This Row],[Nonfood Inhaltstoffe - Komponente]],'Dropdown Auswahl'!BJ:BK,2,FALSE))</f>
        <v/>
      </c>
      <c r="FX161" s="1013"/>
      <c r="FY161" s="1011" t="str">
        <f t="shared" si="69"/>
        <v/>
      </c>
      <c r="FZ161" s="152"/>
      <c r="GA161" s="152"/>
      <c r="GB161" s="152"/>
      <c r="GC161" s="529" t="str">
        <f t="shared" si="70"/>
        <v/>
      </c>
      <c r="GG161" s="21"/>
      <c r="GH161" s="21"/>
      <c r="GI161" s="1019"/>
      <c r="GJ161" s="1016" t="str">
        <f>IF(Table1[[#This Row],[Global Trade Item Number (GTIN)]]="","",Table1[[#This Row],[Global Trade Item Number (GTIN)]])</f>
        <v/>
      </c>
      <c r="GK161" s="555" t="str">
        <f>IF(Table1[[#This Row],[WAWI-Nr./ Kreditoren-Nummer
(ASDV)]]&lt;&gt;"",Table1[[#This Row],[WAWI-Nr./ Kreditoren-Nummer
(ASDV)]],"")</f>
        <v/>
      </c>
      <c r="GL161" s="165"/>
      <c r="GM161" s="165"/>
      <c r="GN161" s="165"/>
      <c r="GO161" s="485"/>
      <c r="GP161" s="534"/>
      <c r="GQ161" s="533"/>
      <c r="GR161" s="486"/>
      <c r="GS161" s="486"/>
      <c r="GT161" s="486"/>
      <c r="GU161" s="486"/>
      <c r="GV161" s="486"/>
      <c r="GW161" s="542"/>
      <c r="GX161" s="538"/>
      <c r="GY161" s="144"/>
      <c r="GZ161" s="480"/>
      <c r="HA161" s="158"/>
      <c r="HB161" s="480"/>
      <c r="HC161" s="480"/>
      <c r="HD161" s="480"/>
      <c r="HE161" s="480"/>
      <c r="HF161" s="480"/>
      <c r="HG161" s="480"/>
      <c r="HH161" s="538"/>
      <c r="HI161" s="480"/>
      <c r="HJ161" s="480"/>
      <c r="HK161" s="480"/>
      <c r="HL161" s="480"/>
      <c r="HM161" s="480"/>
      <c r="HN161" s="480"/>
      <c r="HO161" s="480"/>
      <c r="HP161" s="480"/>
      <c r="HQ161" s="480"/>
      <c r="HR161" s="538"/>
      <c r="HS161" s="480"/>
      <c r="HT161" s="480"/>
      <c r="HU161" s="480"/>
      <c r="HV161" s="480"/>
      <c r="HW161" s="480"/>
      <c r="HX161" s="480"/>
      <c r="HY161" s="480"/>
      <c r="HZ161" s="480"/>
      <c r="IA161" s="480"/>
      <c r="IB161" s="538"/>
      <c r="IC161" s="480"/>
      <c r="ID161" s="480"/>
      <c r="IE161" s="480"/>
      <c r="IF161" s="480"/>
      <c r="IG161" s="480"/>
      <c r="IH161" s="480"/>
      <c r="II161" s="480"/>
      <c r="IJ161" s="480"/>
      <c r="IK161" s="480"/>
      <c r="IL161" s="480"/>
      <c r="IM161" s="538"/>
      <c r="IN161" s="480"/>
      <c r="IO161" s="480"/>
      <c r="IP161" s="480"/>
      <c r="IQ161" s="480"/>
      <c r="IR161" s="480"/>
      <c r="IS161" s="480"/>
      <c r="IT161" s="480"/>
      <c r="IU161" s="480"/>
      <c r="IV161" s="480"/>
      <c r="IW161" s="480"/>
      <c r="IX161" s="538"/>
      <c r="IY161" s="480"/>
      <c r="IZ161" s="480"/>
      <c r="JA161" s="480"/>
      <c r="JB161" s="480"/>
      <c r="JC161" s="480"/>
      <c r="JD161" s="480"/>
      <c r="JE161" s="480"/>
      <c r="JF161" s="480"/>
      <c r="JG161" s="480"/>
      <c r="JH161" s="480"/>
      <c r="JI161" s="538"/>
      <c r="JJ161" s="480"/>
      <c r="JK161" s="480"/>
      <c r="JL161" s="480"/>
      <c r="JM161" s="480"/>
      <c r="JN161" s="480"/>
      <c r="JO161" s="480"/>
      <c r="JP161" s="480"/>
      <c r="JQ161" s="480"/>
      <c r="JR161" s="480"/>
      <c r="JS161" s="590"/>
      <c r="JT161" s="538"/>
      <c r="JU161" s="480"/>
      <c r="JV161" s="480"/>
      <c r="JW161" s="480"/>
      <c r="JX161" s="480"/>
      <c r="JY161" s="480"/>
      <c r="JZ161" s="480"/>
      <c r="KA161" s="480"/>
      <c r="KB161" s="480"/>
      <c r="KC161" s="480"/>
      <c r="KD161" s="480"/>
      <c r="KE161" s="538"/>
      <c r="KF161" s="480"/>
      <c r="KG161" s="480"/>
      <c r="KH161" s="480"/>
      <c r="KI161" s="480"/>
      <c r="KJ161" s="480"/>
      <c r="KK161" s="480"/>
      <c r="KL161" s="480"/>
      <c r="KM161" s="480"/>
      <c r="KN161" s="480"/>
      <c r="KO161" s="480"/>
      <c r="KR161" s="568" t="str">
        <f>IF(Table1[[#This Row],[GTIN]]&lt;&gt;"",Table1[[#This Row],[GTIN]],"")</f>
        <v/>
      </c>
      <c r="KS161" s="569" t="str">
        <f>Table1[[#This Row],[Kreditor]]</f>
        <v/>
      </c>
      <c r="KT161" s="570" t="str">
        <f>IF(Table1[[#This Row],[Gültig ab (Datum)]]&lt;&gt;"",Table1[[#This Row],[Gültig ab (Datum)]],"")</f>
        <v/>
      </c>
      <c r="KU161" s="570"/>
      <c r="KV161" s="583" t="str">
        <f>IF(Table1[[#This Row],[Artikel verpackt? 
(X=Ja)]]="","",Table1[[#This Row],[Artikel verpackt? 
(X=Ja)]])</f>
        <v/>
      </c>
      <c r="KW161" s="571" t="str">
        <f>IF(Table1[[#This Row],[Verpackung recyclingfähig?
(X=Ja)]]="","",Table1[[#This Row],[Verpackung recyclingfähig?
(X=Ja)]])</f>
        <v/>
      </c>
      <c r="KX161" s="572"/>
      <c r="KY161" s="573"/>
      <c r="KZ161" s="574"/>
      <c r="LA161" s="574"/>
      <c r="LB161" s="574"/>
      <c r="LC161" s="574"/>
      <c r="LD161" s="574"/>
      <c r="LE161" s="574"/>
      <c r="LF161" s="575"/>
      <c r="LG161" s="576" t="str">
        <f>IF(Table1[[#This Row],[Hauptkörper - B1 - Art]]="","",VLOOKUP(Table1[[#This Row],[Hauptkörper - B1 - Art]],'DD FD'!B:C,2,FALSE))</f>
        <v/>
      </c>
      <c r="LH161" s="577" t="str">
        <f>IF(Table1[[#This Row],[Hauptkörper - B1 - Fraktion]]="","",VLOOKUP(Table1[[#This Row],[Hauptkörper - B1 - Fraktion]],'DD FD'!H:J,3,FALSE))</f>
        <v/>
      </c>
      <c r="LI161" s="574" t="str">
        <f>IF(Table1[[#This Row],[Hauptkörper - B1 - Gewicht
(in G)]]="","",Table1[[#This Row],[Hauptkörper - B1 - Gewicht
(in G)]])</f>
        <v/>
      </c>
      <c r="LJ161" s="574" t="str">
        <f>IF(Table1[[#This Row],[Hauptkörper - B1 - Lizenzierungs-pflichtig? (X=Ja)]]="","",Table1[[#This Row],[Hauptkörper - B1 - Lizenzierungs-pflichtig? (X=Ja)]])</f>
        <v/>
      </c>
      <c r="LK161" s="577" t="str">
        <f>IF(Table1[[#This Row],[Hauptkörper - B1 - Virgin Material]]="","",VLOOKUP(Table1[[#This Row],[Hauptkörper - B1 - Virgin Material]],'DD FD'!AJ:AK,2,FALSE))</f>
        <v/>
      </c>
      <c r="LL161" s="578" t="str">
        <f>IF(Table1[[#This Row],[Hauptkörper - B1 - Virgin Material Anteil (in %)]]="","",Table1[[#This Row],[Hauptkörper - B1 - Virgin Material Anteil (in %)]])</f>
        <v/>
      </c>
      <c r="LM161" s="577" t="str">
        <f>IF(Table1[[#This Row],[Hauptkörper - B1 - Recyceltes Material]]="","",VLOOKUP(Table1[[#This Row],[Hauptkörper - B1 - Recyceltes Material]],'DD FD'!AL:AM,2,FALSE))</f>
        <v/>
      </c>
      <c r="LN161" s="578" t="str">
        <f>IF(Table1[[#This Row],[Hauptkörper - B1 - Recyceltes Material Anteil (in %)]]="","",Table1[[#This Row],[Hauptkörper - B1 - Recyceltes Material Anteil (in %)]])</f>
        <v/>
      </c>
      <c r="LO161" s="579" t="str">
        <f>IF(Table1[[#This Row],[Hauptkörper - B1 - Beschichtung]]="","",VLOOKUP(Table1[[#This Row],[Hauptkörper - B1 - Beschichtung]],'DD FD'!AE:AF,2,FALSE))</f>
        <v/>
      </c>
      <c r="LP161" s="580" t="str">
        <f>IF(Table1[[#This Row],[Hauptkörper - B1 - Beschichtung Anteil (in %)]]="","",Table1[[#This Row],[Hauptkörper - B1 - Beschichtung Anteil (in %)]])</f>
        <v/>
      </c>
      <c r="LQ161" s="576" t="str">
        <f>IF(Table1[[#This Row],[Hauptkörper - B2 - Art]]="","",VLOOKUP(Table1[[#This Row],[Hauptkörper - B2 - Art]],'DD FD'!B:C,2,FALSE))</f>
        <v/>
      </c>
      <c r="LR161" s="577" t="str">
        <f>IF(Table1[[#This Row],[Hauptkörper - B2 - Fraktion]]="","",VLOOKUP(Table1[[#This Row],[Hauptkörper - B2 - Fraktion]],'DD FD'!H:J,3,FALSE))</f>
        <v/>
      </c>
      <c r="LS161" s="574" t="str">
        <f>IF(Table1[[#This Row],[Hauptkörper - B2 - Gewicht
(in G)]]="","",Table1[[#This Row],[Hauptkörper - B2 - Gewicht
(in G)]])</f>
        <v/>
      </c>
      <c r="LT161" s="574" t="str">
        <f>IF(Table1[[#This Row],[Hauptkörper - B2 - Lizenzierungs-pflichtig? (X=Ja)]]="","",Table1[[#This Row],[Hauptkörper - B2 - Lizenzierungs-pflichtig? (X=Ja)]])</f>
        <v/>
      </c>
      <c r="LU161" s="577" t="str">
        <f>IF(Table1[[#This Row],[Hauptkörper - B2 - Virgin Material]]="","",VLOOKUP(Table1[[#This Row],[Hauptkörper - B2 - Virgin Material]],'DD FD'!AJ:AK,2,FALSE))</f>
        <v/>
      </c>
      <c r="LV161" s="578" t="str">
        <f>IF(Table1[[#This Row],[Hauptkörper - B2 - Virgin Material Anteil (in %)]]="","",Table1[[#This Row],[Hauptkörper - B2 - Virgin Material Anteil (in %)]])</f>
        <v/>
      </c>
      <c r="LW161" s="577" t="str">
        <f>IF(Table1[[#This Row],[Hauptkörper - B2 - Recyceltes Material]]="","",VLOOKUP(Table1[[#This Row],[Hauptkörper - B2 - Recyceltes Material]],'DD FD'!AL:AM,2,FALSE))</f>
        <v/>
      </c>
      <c r="LX161" s="578" t="str">
        <f>IF(Table1[[#This Row],[Hauptkörper - B2 - Recyceltes Material Anteil (in %)]]="","",Table1[[#This Row],[Hauptkörper - B2 - Recyceltes Material Anteil (in %)]])</f>
        <v/>
      </c>
      <c r="LY161" s="577" t="str">
        <f>IF(Table1[[#This Row],[Hauptkörper - B2 - Beschichtung]]="","",VLOOKUP(Table1[[#This Row],[Hauptkörper - B2 - Beschichtung]],'DD FD'!AE:AF,2,FALSE))</f>
        <v/>
      </c>
      <c r="LZ161" s="580" t="str">
        <f>IF(Table1[[#This Row],[Hauptkörper - B2 - Beschichtung Anteil (in %)]]="","",Table1[[#This Row],[Hauptkörper - B2 - Beschichtung Anteil (in %)]])</f>
        <v/>
      </c>
      <c r="MA161" s="576" t="str">
        <f>IF(Table1[[#This Row],[Hauptkörper - B3 - Art]]="","",VLOOKUP(Table1[[#This Row],[Hauptkörper - B3 - Art]],'DD FD'!B:C,2,FALSE))</f>
        <v/>
      </c>
      <c r="MB161" s="577" t="str">
        <f>IF(Table1[[#This Row],[Hauptkörper - B3 - Fraktion]]="","",VLOOKUP(Table1[[#This Row],[Hauptkörper - B3 - Fraktion]],'DD FD'!H:J,3,FALSE))</f>
        <v/>
      </c>
      <c r="MC161" s="574" t="str">
        <f>IF(Table1[[#This Row],[Hauptkörper - B3 - Gewicht
(in G)]]="","",Table1[[#This Row],[Hauptkörper - B3 - Gewicht
(in G)]])</f>
        <v/>
      </c>
      <c r="MD161" s="574" t="str">
        <f>IF(Table1[[#This Row],[Hauptkörper - B3 - Lizenzierungs-pflichtig? (X=Ja)]]="","",Table1[[#This Row],[Hauptkörper - B3 - Lizenzierungs-pflichtig? (X=Ja)]])</f>
        <v/>
      </c>
      <c r="ME161" s="577" t="str">
        <f>IF(Table1[[#This Row],[Hauptkörper - B3 - Virgin Material]]="","",VLOOKUP(Table1[[#This Row],[Hauptkörper - B3 - Virgin Material]],'DD FD'!AJ:AK,2,FALSE))</f>
        <v/>
      </c>
      <c r="MF161" s="578" t="str">
        <f>IF(Table1[[#This Row],[Hauptkörper - B3 - Virgin Material Anteil (in %)]]="","",Table1[[#This Row],[Hauptkörper - B3 - Virgin Material Anteil (in %)]])</f>
        <v/>
      </c>
      <c r="MG161" s="577" t="str">
        <f>IF(Table1[[#This Row],[Hauptkörper - B3 - Recyceltes Material]]="","",VLOOKUP(Table1[[#This Row],[Hauptkörper - B3 - Recyceltes Material]],'DD FD'!AL:AM,2,FALSE))</f>
        <v/>
      </c>
      <c r="MH161" s="578" t="str">
        <f>IF(Table1[[#This Row],[Hauptkörper - B3 - Recyceltes Material Anteil (in %)]]="","",Table1[[#This Row],[Hauptkörper - B3 - Recyceltes Material Anteil (in %)]])</f>
        <v/>
      </c>
      <c r="MI161" s="577" t="str">
        <f>IF(Table1[[#This Row],[Hauptkörper - B3 - Beschichtung]]="","",VLOOKUP(Table1[[#This Row],[Hauptkörper - B3 - Beschichtung]],'DD FD'!AE:AF,2,FALSE))</f>
        <v/>
      </c>
      <c r="MJ161" s="580" t="str">
        <f>IF(Table1[[#This Row],[Hauptkörper - B3 - Beschichtung Anteil (in %)]]="","",Table1[[#This Row],[Hauptkörper - B3 - Beschichtung Anteil (in %)]])</f>
        <v/>
      </c>
      <c r="MK161" s="576" t="str">
        <f>IF(Table1[[#This Row],[Verschluss - B1 - Art]]="","",VLOOKUP(Table1[[#This Row],[Verschluss - B1 - Art]],'DD FD'!D:E,2,FALSE))</f>
        <v/>
      </c>
      <c r="ML161" s="577" t="str">
        <f>IF(Table1[[#This Row],[Verschluss - B1 - Fraktion]]="","",VLOOKUP(Table1[[#This Row],[Verschluss - B1 - Fraktion]],'DD FD'!H:J,3,FALSE))</f>
        <v/>
      </c>
      <c r="MM161" s="574" t="str">
        <f>IF(Table1[[#This Row],[Verschluss - B1 - Gewicht (in G)]]="","",Table1[[#This Row],[Verschluss - B1 - Gewicht (in G)]])</f>
        <v/>
      </c>
      <c r="MN161" s="574" t="str">
        <f>IF(Table1[[#This Row],[Verschluss - B1 - Lizenzierungs-pflichtig? (X=Ja)]]="","",Table1[[#This Row],[Verschluss - B1 - Lizenzierungs-pflichtig? (X=Ja)]])</f>
        <v/>
      </c>
      <c r="MO161" s="574" t="str">
        <f>IF(Table1[[#This Row],[Verschluss - B1 - Trennbar vom Hauptkörper? (X=Ja)]]="","",Table1[[#This Row],[Verschluss - B1 - Trennbar vom Hauptkörper? (X=Ja)]])</f>
        <v/>
      </c>
      <c r="MP161" s="577" t="str">
        <f>IF(Table1[[#This Row],[Verschluss - B1 - Virgin Material]]="","",VLOOKUP(Table1[[#This Row],[Verschluss - B1 - Virgin Material]],'DD FD'!AJ:AK,2,FALSE))</f>
        <v/>
      </c>
      <c r="MQ161" s="578" t="str">
        <f>IF(Table1[[#This Row],[Verschluss - B1 - Virgin Material Anteil (in %)]]="","",Table1[[#This Row],[Verschluss - B1 - Virgin Material Anteil (in %)]])</f>
        <v/>
      </c>
      <c r="MR161" s="577" t="str">
        <f>IF(Table1[[#This Row],[Verschluss - B1 - Recyceltes Material]]="","",VLOOKUP(Table1[[#This Row],[Verschluss - B1 - Recyceltes Material]],'DD FD'!AL:AM,2,FALSE))</f>
        <v/>
      </c>
      <c r="MS161" s="578" t="str">
        <f>IF(Table1[[#This Row],[Verschluss - B1 - Recyceltes Material Anteil (in %)]]="","",Table1[[#This Row],[Verschluss - B1 - Recyceltes Material Anteil (in %)]])</f>
        <v/>
      </c>
      <c r="MT161" s="577" t="str">
        <f>IF(Table1[[#This Row],[Verschluss - B1 - Beschichtung]]="","",VLOOKUP(Table1[[#This Row],[Verschluss - B1 - Beschichtung]],'DD FD'!AE:AF,2,FALSE))</f>
        <v/>
      </c>
      <c r="MU161" s="580" t="str">
        <f>IF(Table1[[#This Row],[Verschluss - B1 - Beschichtung Anteil (in %)]]="","",Table1[[#This Row],[Verschluss - B1 - Beschichtung Anteil (in %)]])</f>
        <v/>
      </c>
      <c r="MV161" s="576" t="str">
        <f>IF(Table1[[#This Row],[Verschluss - B2 - Art]]="","",VLOOKUP(Table1[[#This Row],[Verschluss - B2 - Art]],'DD FD'!D:E,2,FALSE))</f>
        <v/>
      </c>
      <c r="MW161" s="577" t="str">
        <f>IF(Table1[[#This Row],[Verschluss - B2 - Fraktion]]="","",VLOOKUP(Table1[[#This Row],[Verschluss - B2 - Fraktion]],'DD FD'!H:J,3,FALSE))</f>
        <v/>
      </c>
      <c r="MX161" s="574" t="str">
        <f>IF(Table1[[#This Row],[Verschluss - B2 - Gewicht (in G)]]="","",Table1[[#This Row],[Verschluss - B2 - Gewicht (in G)]])</f>
        <v/>
      </c>
      <c r="MY161" s="574" t="str">
        <f>IF(Table1[[#This Row],[Verschluss - B2 - Lizenzierungs-pflichtig? (X=Ja)]]="","",Table1[[#This Row],[Verschluss - B2 - Lizenzierungs-pflichtig? (X=Ja)]])</f>
        <v/>
      </c>
      <c r="MZ161" s="574" t="str">
        <f>IF(Table1[[#This Row],[Verschluss - B2 - Trennbar vom Hauptkörper? (X=Ja)]]="","",Table1[[#This Row],[Verschluss - B2 - Trennbar vom Hauptkörper? (X=Ja)]])</f>
        <v/>
      </c>
      <c r="NA161" s="577" t="str">
        <f>IF(Table1[[#This Row],[Verschluss - B2 - Virgin Material]]="","",VLOOKUP(Table1[[#This Row],[Verschluss - B2 - Virgin Material]],'DD FD'!AJ:AK,2,FALSE))</f>
        <v/>
      </c>
      <c r="NB161" s="578" t="str">
        <f>IF(Table1[[#This Row],[Verschluss - B2 - Virgin Material Anteil (in %)]]="","",Table1[[#This Row],[Verschluss - B2 - Virgin Material Anteil (in %)]])</f>
        <v/>
      </c>
      <c r="NC161" s="577" t="str">
        <f>IF(Table1[[#This Row],[Verschluss - B2 - Recyceltes Material]]="","",VLOOKUP(Table1[[#This Row],[Verschluss - B2 - Recyceltes Material]],'DD FD'!AL:AM,2,FALSE))</f>
        <v/>
      </c>
      <c r="ND161" s="578" t="str">
        <f>IF(Table1[[#This Row],[Verschluss - B2 - Recyceltes Material Anteil (in %)]]="","",Table1[[#This Row],[Verschluss - B2 - Recyceltes Material Anteil (in %)]])</f>
        <v/>
      </c>
      <c r="NE161" s="577" t="str">
        <f>IF(Table1[[#This Row],[Verschluss - B2 - Beschichtung]]="","",VLOOKUP(Table1[[#This Row],[Verschluss - B2 - Beschichtung]],'DD FD'!AE:AF,2,FALSE))</f>
        <v/>
      </c>
      <c r="NF161" s="580" t="str">
        <f>IF(Table1[[#This Row],[Verschluss - B2 - Beschichtung Anteil (in %)]]="","",Table1[[#This Row],[Verschluss - B2 - Beschichtung Anteil (in %)]])</f>
        <v/>
      </c>
      <c r="NG161" s="576" t="str">
        <f>IF(Table1[[#This Row],[Verschluss - B3 - Art]]="","",VLOOKUP(Table1[[#This Row],[Verschluss - B3 - Art]],'DD FD'!D:E,2,FALSE))</f>
        <v/>
      </c>
      <c r="NH161" s="577" t="str">
        <f>IF(Table1[[#This Row],[Verschluss - B3 - Fraktion]]="","",VLOOKUP(Table1[[#This Row],[Verschluss - B3 - Fraktion]],'DD FD'!H:J,3,FALSE))</f>
        <v/>
      </c>
      <c r="NI161" s="574" t="str">
        <f>IF(Table1[[#This Row],[Verschluss - B3 - Gewicht (in G)]]="","",Table1[[#This Row],[Verschluss - B3 - Gewicht (in G)]])</f>
        <v/>
      </c>
      <c r="NJ161" s="574" t="str">
        <f>IF(Table1[[#This Row],[Verschluss - B3 - Lizenzierungs-pflichtig? (X=Ja)]]="","",Table1[[#This Row],[Verschluss - B3 - Lizenzierungs-pflichtig? (X=Ja)]])</f>
        <v/>
      </c>
      <c r="NK161" s="574" t="str">
        <f>IF(Table1[[#This Row],[Verschluss - B3 - Trennbar vom Hauptkörper? (X=Ja)]]="","",Table1[[#This Row],[Verschluss - B3 - Trennbar vom Hauptkörper? (X=Ja)]])</f>
        <v/>
      </c>
      <c r="NL161" s="577" t="str">
        <f>IF(Table1[[#This Row],[Verschluss - B3 - Virgin Material]]="","",VLOOKUP(Table1[[#This Row],[Verschluss - B3 - Virgin Material]],'DD FD'!AJ:AK,2,FALSE))</f>
        <v/>
      </c>
      <c r="NM161" s="578" t="str">
        <f>IF(Table1[[#This Row],[Verschluss - B3 - Virgin Material Anteil (in %)]]="","",Table1[[#This Row],[Verschluss - B3 - Virgin Material Anteil (in %)]])</f>
        <v/>
      </c>
      <c r="NN161" s="577" t="str">
        <f>IF(Table1[[#This Row],[Verschluss - B3 - Recyceltes Material]]="","",VLOOKUP(Table1[[#This Row],[Verschluss - B3 - Recyceltes Material]],'DD FD'!AL:AM,2,FALSE))</f>
        <v/>
      </c>
      <c r="NO161" s="578" t="str">
        <f>IF(Table1[[#This Row],[Verschluss - B3 - Recyceltes Material Anteil (in %)]]="","",Table1[[#This Row],[Verschluss - B3 - Recyceltes Material Anteil (in %)]])</f>
        <v/>
      </c>
      <c r="NP161" s="577" t="str">
        <f>IF(Table1[[#This Row],[Verschluss - B3 - Beschichtung]]="","",VLOOKUP(Table1[[#This Row],[Verschluss - B3 - Beschichtung]],'DD FD'!AE:AF,2,FALSE))</f>
        <v/>
      </c>
      <c r="NQ161" s="580" t="str">
        <f>IF(Table1[[#This Row],[Verschluss - B3 - Beschichtung Anteil (in %)]]="","",Table1[[#This Row],[Verschluss - B3 - Beschichtung Anteil (in %)]])</f>
        <v/>
      </c>
      <c r="NR161" s="576" t="str">
        <f>IF(Table1[[#This Row],[Etikett - B1 - Art]]="","",VLOOKUP(Table1[[#This Row],[Etikett - B1 - Art]],'DD FD'!F:G,2,FALSE))</f>
        <v/>
      </c>
      <c r="NS161" s="577" t="str">
        <f>IF(Table1[[#This Row],[Etikett - B1 - Fraktion]]="","",VLOOKUP(Table1[[#This Row],[Etikett - B1 - Fraktion]],'DD FD'!H:J,3,FALSE))</f>
        <v/>
      </c>
      <c r="NT161" s="574" t="str">
        <f>IF(Table1[[#This Row],[Etikett - B1 - Gewicht (in G)]]="","",Table1[[#This Row],[Etikett - B1 - Gewicht (in G)]])</f>
        <v/>
      </c>
      <c r="NU161" s="574" t="str">
        <f>IF(Table1[[#This Row],[Etikett - B1 - Lizenzierungs-pflichtig? (X=Ja)]]="","",Table1[[#This Row],[Etikett - B1 - Lizenzierungs-pflichtig? (X=Ja)]])</f>
        <v/>
      </c>
      <c r="NV161" s="574" t="str">
        <f>IF(Table1[[#This Row],[Etikett - B1 - Trennbar vom Hauptkörper? (X=Ja)]]="","",Table1[[#This Row],[Etikett - B1 - Trennbar vom Hauptkörper? (X=Ja)]])</f>
        <v/>
      </c>
      <c r="NW161" s="577" t="str">
        <f>IF(Table1[[#This Row],[Etikett - B1 - Virgin Material]]="","",VLOOKUP(Table1[[#This Row],[Etikett - B1 - Virgin Material]],'DD FD'!AJ:AK,2,FALSE))</f>
        <v/>
      </c>
      <c r="NX161" s="578" t="str">
        <f>IF(Table1[[#This Row],[Etikett - B1 - Virgin Material Anteil (in %)]]="","",Table1[[#This Row],[Etikett - B1 - Virgin Material Anteil (in %)]])</f>
        <v/>
      </c>
      <c r="NY161" s="577" t="str">
        <f>IF(Table1[[#This Row],[Etikett - B1 - Recyceltes Material]]="","",VLOOKUP(Table1[[#This Row],[Etikett - B1 - Recyceltes Material]],'DD FD'!AL:AM,2,FALSE))</f>
        <v/>
      </c>
      <c r="NZ161" s="578" t="str">
        <f>IF(Table1[[#This Row],[Etikett - B1 - Recyceltes Material Anteil (in %)]]="","",Table1[[#This Row],[Etikett - B1 - Recyceltes Material Anteil (in %)]])</f>
        <v/>
      </c>
      <c r="OA161" s="577" t="str">
        <f>IF(Table1[[#This Row],[Etikett - B1 - Beschichtung]]="","",VLOOKUP(Table1[[#This Row],[Etikett - B1 - Beschichtung]],'DD FD'!AE:AF,2,FALSE))</f>
        <v/>
      </c>
      <c r="OB161" s="580" t="str">
        <f>IF(Table1[[#This Row],[Etikett - B1 - Beschichtung Anteil (in %)]]="","",Table1[[#This Row],[Etikett - B1 - Beschichtung Anteil (in %)]])</f>
        <v/>
      </c>
      <c r="OC161" s="576" t="str">
        <f>IF(Table1[[#This Row],[Etikett - B2 - Art]]="","",VLOOKUP(Table1[[#This Row],[Etikett - B2 - Art]],'DD FD'!F:G,2,FALSE))</f>
        <v/>
      </c>
      <c r="OD161" s="577" t="str">
        <f>IF(Table1[[#This Row],[Etikett - B2 - Fraktion]]="","",VLOOKUP(Table1[[#This Row],[Etikett - B2 - Fraktion]],'DD FD'!H:J,3,FALSE))</f>
        <v/>
      </c>
      <c r="OE161" s="574" t="str">
        <f>IF(Table1[[#This Row],[Etikett - B2 - Gewicht (in G)]]="","",Table1[[#This Row],[Etikett - B2 - Gewicht (in G)]])</f>
        <v/>
      </c>
      <c r="OF161" s="574" t="str">
        <f>IF(Table1[[#This Row],[Etikett - B2 - Lizenzierungs-pflichtig? (X=Ja)]]="","",Table1[[#This Row],[Etikett - B2 - Lizenzierungs-pflichtig? (X=Ja)]])</f>
        <v/>
      </c>
      <c r="OG161" s="574" t="str">
        <f>IF(Table1[[#This Row],[Etikett - B2 - Trennbar vom Hauptkörper? (X=Ja)]]="","",Table1[[#This Row],[Etikett - B2 - Trennbar vom Hauptkörper? (X=Ja)]])</f>
        <v/>
      </c>
      <c r="OH161" s="577" t="str">
        <f>IF(Table1[[#This Row],[Etikett - B2 - Virgin Material]]="","",VLOOKUP(Table1[[#This Row],[Etikett - B2 - Virgin Material]],'DD FD'!AJ:AK,2,FALSE))</f>
        <v/>
      </c>
      <c r="OI161" s="578" t="str">
        <f>IF(Table1[[#This Row],[Etikett - B2 - Virgin Material Anteil (in %)]]="","",Table1[[#This Row],[Etikett - B2 - Virgin Material Anteil (in %)]])</f>
        <v/>
      </c>
      <c r="OJ161" s="577" t="str">
        <f>IF(Table1[[#This Row],[Etikett - B2 - Recyceltes Material]]="","",VLOOKUP(Table1[[#This Row],[Etikett - B2 - Recyceltes Material]],'DD FD'!AL:AM,2,FALSE))</f>
        <v/>
      </c>
      <c r="OK161" s="578" t="str">
        <f>IF(Table1[[#This Row],[Etikett - B2 - Recyceltes Material Anteil (in %)]]="","",Table1[[#This Row],[Etikett - B2 - Recyceltes Material Anteil (in %)]])</f>
        <v/>
      </c>
      <c r="OL161" s="577" t="str">
        <f>IF(Table1[[#This Row],[Etikett - B2 - Beschichtung]]="","",VLOOKUP(Table1[[#This Row],[Etikett - B2 - Beschichtung]],'DD FD'!AE:AF,2,FALSE))</f>
        <v/>
      </c>
      <c r="OM161" s="580" t="str">
        <f>IF(Table1[[#This Row],[Etikett - B2 - Beschichtung Anteil (in %)]]="","",Table1[[#This Row],[Etikett - B2 - Beschichtung Anteil (in %)]])</f>
        <v/>
      </c>
      <c r="ON161" s="576" t="str">
        <f>IF(Table1[[#This Row],[Etikett - B3 - Art]]="","",VLOOKUP(Table1[[#This Row],[Etikett - B3 - Art]],'DD FD'!F:G,2,FALSE))</f>
        <v/>
      </c>
      <c r="OO161" s="577" t="str">
        <f>IF(Table1[[#This Row],[Etikett - B3 - Fraktion]]="","",VLOOKUP(Table1[[#This Row],[Etikett - B3 - Fraktion]],'DD FD'!H:J,3,FALSE))</f>
        <v/>
      </c>
      <c r="OP161" s="574" t="str">
        <f>IF(Table1[[#This Row],[Etikett - B3 - Gewicht (in G)]]="","",Table1[[#This Row],[Etikett - B3 - Gewicht (in G)]])</f>
        <v/>
      </c>
      <c r="OQ161" s="574" t="str">
        <f>IF(Table1[[#This Row],[Etikett - B3 - Lizenzierungs-pflichtig? (X=Ja)]]="","",Table1[[#This Row],[Etikett - B3 - Lizenzierungs-pflichtig? (X=Ja)]])</f>
        <v/>
      </c>
      <c r="OR161" s="574" t="str">
        <f>IF(Table1[[#This Row],[Etikett - B3 - Trennbar vom Hauptkörper? (X=Ja)]]="","",Table1[[#This Row],[Etikett - B3 - Trennbar vom Hauptkörper? (X=Ja)]])</f>
        <v/>
      </c>
      <c r="OS161" s="577" t="str">
        <f>IF(Table1[[#This Row],[Etikett - B3 - Virgin Material]]="","",VLOOKUP(Table1[[#This Row],[Etikett - B3 - Virgin Material]],'DD FD'!AJ:AK,2,FALSE))</f>
        <v/>
      </c>
      <c r="OT161" s="578" t="str">
        <f>IF(Table1[[#This Row],[Etikett - B3 - Virgin Material Anteil (in %)]]="","",Table1[[#This Row],[Etikett - B3 - Virgin Material Anteil (in %)]])</f>
        <v/>
      </c>
      <c r="OU161" s="577" t="str">
        <f>IF(Table1[[#This Row],[Etikett - B3 - Recyceltes Material]]="","",VLOOKUP(Table1[[#This Row],[Etikett - B3 - Recyceltes Material]],'DD FD'!AL:AM,2,FALSE))</f>
        <v/>
      </c>
      <c r="OV161" s="578" t="str">
        <f>IF(Table1[[#This Row],[Etikett - B3 - Recyceltes Material Anteil (in %)]]="","",Table1[[#This Row],[Etikett - B3 - Recyceltes Material Anteil (in %)]])</f>
        <v/>
      </c>
      <c r="OW161" s="577" t="str">
        <f>IF(Table1[[#This Row],[Etikett - B3 - Beschichtung]]="","",VLOOKUP(Table1[[#This Row],[Etikett - B3 - Beschichtung]],'DD FD'!AE:AF,2,FALSE))</f>
        <v/>
      </c>
      <c r="OX161" s="613" t="str">
        <f>IF(Table1[[#This Row],[Etikett - B3 - Beschichtung Anteil (in %)]]="","",Table1[[#This Row],[Etikett - B3 - Beschichtung Anteil (in %)]])</f>
        <v/>
      </c>
      <c r="OY161" s="618">
        <f>ROUNDUP(SUM(
IF(AND(LH161='DD FD'!$J$7,LJ161='DD FD'!$AI$3),LI161,0),
IF(AND(LR161='DD FD'!$J$7,LT161='DD FD'!$AI$3),LS161,0),
IF(AND(MB161='DD FD'!$J$7,MD161='DD FD'!$AI$3),MC161,0),
IF(AND(ML161='DD FD'!$J$7,MN161='DD FD'!$AI$3),MM161,0),
IF(AND(MW161='DD FD'!$J$7,MY161='DD FD'!$AI$3),MX161,0),
IF(AND(NH161='DD FD'!$J$7,NJ161='DD FD'!$AI$3),NI161,0),
IF(AND(NS161='DD FD'!$J$7,NU161='DD FD'!$AI$3),NT161,0),
IF(AND(OD161='DD FD'!$J$7,OF161='DD FD'!$AI$3),OE161,0),
IF(AND(OO161='DD FD'!$J$7,OQ161='DD FD'!$AI$3),OP161,0),
),2)</f>
        <v>0</v>
      </c>
      <c r="OZ161" s="617">
        <f>ROUNDUP(SUM(
IF(AND(LH161='DD FD'!$J$6,LJ161='DD FD'!$AI$3),LI161,0),
IF(AND(LR161='DD FD'!$J$6,LT161='DD FD'!$AI$3),LS161,0),
IF(AND(MB161='DD FD'!$J$6,MD161='DD FD'!$AI$3),MC161,0),
IF(AND(ML161='DD FD'!$J$6,MN161='DD FD'!$AI$3),MM161,0),
IF(AND(MW161='DD FD'!$J$6,MY161='DD FD'!$AI$3),MX161,0),
IF(AND(NH161='DD FD'!$J$6,NJ161='DD FD'!$AI$3),NI161,0),
IF(AND(NS161='DD FD'!$J$6,NU161='DD FD'!$AI$3),NT161,0),
IF(AND(OD161='DD FD'!$J$6,OF161='DD FD'!$AI$3),OE161,0),
IF(AND(OO161='DD FD'!$J$6,OQ161='DD FD'!$AI$3),OP161,0),
),2)</f>
        <v>0</v>
      </c>
      <c r="PA161" s="617">
        <f>ROUNDUP(SUM(
IF(AND(LH161='DD FD'!$J$10,LJ161='DD FD'!$AI$3),LI161,0),
IF(AND(LR161='DD FD'!$J$10,LT161='DD FD'!$AI$3),LS161,0),
IF(AND(MB161='DD FD'!$J$10,MD161='DD FD'!$AI$3),MC161,0),
IF(AND(ML161='DD FD'!$J$10,MN161='DD FD'!$AI$3),MM161,0),
IF(AND(MW161='DD FD'!$J$10,MY161='DD FD'!$AI$3),MX161,0),
IF(AND(NH161='DD FD'!$J$10,NJ161='DD FD'!$AI$3),NI161,0),
IF(AND(NS161='DD FD'!$J$10,NU161='DD FD'!$AI$3),NT161,0),
IF(AND(OD161='DD FD'!$J$10,OF161='DD FD'!$AI$3),OE161,0),
IF(AND(OO161='DD FD'!$J$10,OQ161='DD FD'!$AI$3),OP161,0),
),2)</f>
        <v>0</v>
      </c>
      <c r="PB161" s="617">
        <f>ROUNDUP(SUM(
IF(AND(LH161='DD FD'!$J$8,LJ161='DD FD'!$AI$3),LI161,0),
IF(AND(LR161='DD FD'!$J$8,LT161='DD FD'!$AI$3),LS161,0),
IF(AND(MB161='DD FD'!$J$8,MD161='DD FD'!$AI$3),MC161,0),
IF(AND(ML161='DD FD'!$J$8,MN161='DD FD'!$AI$3),MM161,0),
IF(AND(MW161='DD FD'!$J$8,MY161='DD FD'!$AI$3),MX161,0),
IF(AND(NH161='DD FD'!$J$8,NJ161='DD FD'!$AI$3),NI161,0),
IF(AND(NS161='DD FD'!$J$8,NU161='DD FD'!$AI$3),NT161,0),
IF(AND(OD161='DD FD'!$J$8,OF161='DD FD'!$AI$3),OE161,0),
IF(AND(OO161='DD FD'!$J$8,OQ161='DD FD'!$AI$3),OP161,0),
),2)</f>
        <v>0</v>
      </c>
      <c r="PC161" s="617">
        <f>ROUNDUP(SUM(
IF(AND(LH161='DD FD'!$J$5,LJ161='DD FD'!$AI$3),LI161,0),
IF(AND(LR161='DD FD'!$J$5,LT161='DD FD'!$AI$3),LS161,0),
IF(AND(MB161='DD FD'!$J$5,MD161='DD FD'!$AI$3),MC161,0),
IF(AND(ML161='DD FD'!$J$5,MN161='DD FD'!$AI$3),MM161,0),
IF(AND(MW161='DD FD'!$J$5,MY161='DD FD'!$AI$3),MX161,0),
IF(AND(NH161='DD FD'!$J$5,NJ161='DD FD'!$AI$3),NI161,0),
IF(AND(NS161='DD FD'!$J$5,NU161='DD FD'!$AI$3),NT161,0),
IF(AND(OD161='DD FD'!$J$5,OF161='DD FD'!$AI$3),OE161,0),
IF(AND(OO161='DD FD'!$J$5,OQ161='DD FD'!$AI$3),OP161,0),
),2)</f>
        <v>0</v>
      </c>
      <c r="PD161" s="617">
        <f>ROUNDUP(SUM(
IF(AND(LH161='DD FD'!$J$9,LJ161='DD FD'!$AI$3),LI161,0),
IF(AND(LR161='DD FD'!$J$9,LT161='DD FD'!$AI$3),LS161,0),
IF(AND(MB161='DD FD'!$J$9,MD161='DD FD'!$AI$3),MC161,0),
IF(AND(ML161='DD FD'!$J$9,MN161='DD FD'!$AI$3),MM161,0),
IF(AND(MW161='DD FD'!$J$9,MY161='DD FD'!$AI$3),MX161,0),
IF(AND(NH161='DD FD'!$J$9,NJ161='DD FD'!$AI$3),NI161,0),
IF(AND(NS161='DD FD'!$J$9,NU161='DD FD'!$AI$3),NT161,0),
IF(AND(OD161='DD FD'!$J$9,OF161='DD FD'!$AI$3),OE161,0),
IF(AND(OO161='DD FD'!$J$9,OQ161='DD FD'!$AI$3),OP161,0),
),2)</f>
        <v>0</v>
      </c>
      <c r="PE161" s="617">
        <f>ROUNDUP(SUM(
IF(AND(LH161='DD FD'!$J$4,LJ161='DD FD'!$AI$3),LI161,0),
IF(AND(LR161='DD FD'!$J$4,LT161='DD FD'!$AI$3),LS161,0),
IF(AND(MB161='DD FD'!$J$4,MD161='DD FD'!$AI$3),MC161,0),
IF(AND(ML161='DD FD'!$J$4,MN161='DD FD'!$AI$3),MM161,0),
IF(AND(MW161='DD FD'!$J$4,MY161='DD FD'!$AI$3),MX161,0),
IF(AND(NH161='DD FD'!$J$4,NJ161='DD FD'!$AI$3),NI161,0),
IF(AND(NS161='DD FD'!$J$4,NU161='DD FD'!$AI$3),NT161,0),
IF(AND(OD161='DD FD'!$J$4,OF161='DD FD'!$AI$3),OE161,0),
IF(AND(OO161='DD FD'!$J$4,OQ161='DD FD'!$AI$3),OP161,0),
),2)</f>
        <v>0</v>
      </c>
      <c r="PF161" s="619">
        <f>ROUNDUP(SUM(
IF(AND(LH161='DD FD'!$J$11,LJ161='DD FD'!$AI$3),LI161,0),
IF(AND(LR161='DD FD'!$J$11,LT161='DD FD'!$AI$3),LS161,0),
IF(AND(MB161='DD FD'!$J$11,MD161='DD FD'!$AI$3),MC161,0),
IF(AND(ML161='DD FD'!$J$11,MN161='DD FD'!$AI$3),MM161,0),
IF(AND(MW161='DD FD'!$J$11,MY161='DD FD'!$AI$3),MX161,0),
IF(AND(NH161='DD FD'!$J$11,NJ161='DD FD'!$AI$3),NI161,0),
IF(AND(NS161='DD FD'!$J$11,NU161='DD FD'!$AI$3),NT161,0),
IF(AND(OD161='DD FD'!$J$11,OF161='DD FD'!$AI$3),OE161,0),
IF(AND(OO161='DD FD'!$J$11,OQ161='DD FD'!$AI$3),OP161,0),
),2)</f>
        <v>0</v>
      </c>
    </row>
    <row r="162" spans="1:422">
      <c r="A162" s="806"/>
      <c r="B162" s="934"/>
      <c r="C162" s="247"/>
      <c r="D162" s="842"/>
      <c r="E162" s="247"/>
      <c r="F162" s="158"/>
      <c r="G162" s="710"/>
      <c r="H162" s="712"/>
      <c r="I162" s="936"/>
      <c r="J162" s="803"/>
      <c r="K162" s="150"/>
      <c r="L162" s="146" t="str">
        <f t="shared" si="54"/>
        <v/>
      </c>
      <c r="M162" s="501" t="str">
        <f t="shared" si="71"/>
        <v/>
      </c>
      <c r="N162" s="504"/>
      <c r="O162" s="113" t="str">
        <f t="shared" si="72"/>
        <v/>
      </c>
      <c r="P162" s="114" t="str">
        <f t="shared" si="55"/>
        <v/>
      </c>
      <c r="Q162" s="152"/>
      <c r="R162" s="152"/>
      <c r="S162" s="115" t="str">
        <f t="shared" si="73"/>
        <v/>
      </c>
      <c r="T162" s="159"/>
      <c r="U162" s="159"/>
      <c r="V162" s="157"/>
      <c r="W162" s="157"/>
      <c r="X162" s="157"/>
      <c r="Y162" s="772"/>
      <c r="Z162" s="158"/>
      <c r="AA162" s="144"/>
      <c r="AB162" s="112"/>
      <c r="AC162" s="153"/>
      <c r="AD162" s="153"/>
      <c r="AE162" s="153"/>
      <c r="AF162" s="153"/>
      <c r="AG162" s="153"/>
      <c r="AH162" s="153"/>
      <c r="AI162" s="152"/>
      <c r="AJ162" s="158"/>
      <c r="AK162" s="158"/>
      <c r="AL162" s="158"/>
      <c r="AM162" s="116" t="str">
        <f t="shared" si="74"/>
        <v/>
      </c>
      <c r="AN162" s="116" t="str">
        <f t="shared" si="75"/>
        <v/>
      </c>
      <c r="AO162" s="324"/>
      <c r="AP162" s="503"/>
      <c r="AQ162" s="487" t="str">
        <f t="shared" si="76"/>
        <v/>
      </c>
      <c r="AR162" s="113" t="str">
        <f t="shared" si="56"/>
        <v/>
      </c>
      <c r="AS162" s="113" t="str">
        <f t="shared" si="57"/>
        <v/>
      </c>
      <c r="AT162" s="113" t="str">
        <f t="shared" si="58"/>
        <v/>
      </c>
      <c r="AU162" s="113" t="str">
        <f t="shared" si="59"/>
        <v/>
      </c>
      <c r="AV162" s="159"/>
      <c r="AW162" s="157"/>
      <c r="AX162" s="157"/>
      <c r="AY162" s="157"/>
      <c r="AZ162" s="157"/>
      <c r="BA162" s="116" t="str">
        <f t="shared" si="60"/>
        <v/>
      </c>
      <c r="BB162" s="316"/>
      <c r="BC162" s="116" t="str">
        <f t="shared" si="61"/>
        <v/>
      </c>
      <c r="BD162" s="133" t="str">
        <f t="shared" si="62"/>
        <v/>
      </c>
      <c r="BE162" s="157"/>
      <c r="BF162" s="1180"/>
      <c r="BG162" s="1180"/>
      <c r="BH162" s="158"/>
      <c r="BI162" s="490"/>
      <c r="BJ162" s="514" t="str">
        <f t="shared" si="77"/>
        <v/>
      </c>
      <c r="BK162" s="789"/>
      <c r="BL162" s="116" t="str">
        <f t="shared" si="78"/>
        <v/>
      </c>
      <c r="BM162" s="144"/>
      <c r="BN162" s="144"/>
      <c r="BO162" s="144"/>
      <c r="BP162" s="790"/>
      <c r="BQ162" s="790"/>
      <c r="BR162" s="790"/>
      <c r="BS162" s="116" t="str">
        <f t="shared" si="63"/>
        <v/>
      </c>
      <c r="BT162" s="790"/>
      <c r="BU162" s="808" t="str">
        <f t="shared" si="64"/>
        <v/>
      </c>
      <c r="BV162" s="791"/>
      <c r="BW162" s="144"/>
      <c r="BX162" s="20"/>
      <c r="BY162" s="20"/>
      <c r="BZ162" s="20"/>
      <c r="CA162" s="792"/>
      <c r="CB162" s="1201"/>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144"/>
      <c r="DF162" s="144"/>
      <c r="DG162" s="144"/>
      <c r="DH162" s="144"/>
      <c r="DI162" s="144"/>
      <c r="DJ162" s="144"/>
      <c r="DK162" s="144"/>
      <c r="DL162" s="144"/>
      <c r="DM162" s="144"/>
      <c r="DN162" s="144"/>
      <c r="DO162" s="144"/>
      <c r="DP162" s="144"/>
      <c r="DQ162" s="144"/>
      <c r="DR162" s="144"/>
      <c r="DS162" s="144"/>
      <c r="DT162" s="144"/>
      <c r="DU162" s="144"/>
      <c r="DV162" s="144"/>
      <c r="DW162" s="144"/>
      <c r="DX162" s="144"/>
      <c r="DY162" s="144"/>
      <c r="DZ162" s="144"/>
      <c r="EA162" s="144"/>
      <c r="EB162" s="144"/>
      <c r="EC162" s="144"/>
      <c r="ED162" s="782" t="str">
        <f t="shared" si="79"/>
        <v/>
      </c>
      <c r="EE162" s="519"/>
      <c r="EF162" s="793"/>
      <c r="EG162" s="519"/>
      <c r="EH162" s="794"/>
      <c r="EI162" s="790"/>
      <c r="EJ162" s="794"/>
      <c r="EK162" s="794"/>
      <c r="EL162" s="790"/>
      <c r="EM162" s="790"/>
      <c r="EN162" s="790"/>
      <c r="EO162" s="112" t="str">
        <f t="shared" si="65"/>
        <v/>
      </c>
      <c r="EP162" s="790"/>
      <c r="EQ162" s="488" t="str">
        <f t="shared" si="66"/>
        <v/>
      </c>
      <c r="ER162" s="1100"/>
      <c r="ES162" s="1099" t="str">
        <f t="shared" si="80"/>
        <v/>
      </c>
      <c r="ET162" s="525"/>
      <c r="EU162" s="148"/>
      <c r="EV162" s="148"/>
      <c r="EW162" s="148"/>
      <c r="EX162" s="148"/>
      <c r="EY162" s="148"/>
      <c r="EZ162" s="148"/>
      <c r="FA162" s="148"/>
      <c r="FB162" s="148"/>
      <c r="FC162" s="148"/>
      <c r="FD162" s="148"/>
      <c r="FE162" s="148"/>
      <c r="FF162" s="148"/>
      <c r="FG162" s="148"/>
      <c r="FH162" s="148"/>
      <c r="FI162" s="528"/>
      <c r="FJ162" s="513" t="str">
        <f t="shared" si="67"/>
        <v/>
      </c>
      <c r="FK162" s="158"/>
      <c r="FL162" s="850"/>
      <c r="FM162" s="850"/>
      <c r="FN162" s="850"/>
      <c r="FO162" s="850"/>
      <c r="FP162" s="850"/>
      <c r="FQ162" s="850"/>
      <c r="FR162" s="157"/>
      <c r="FS162" s="143"/>
      <c r="FT162" s="143"/>
      <c r="FU162" s="847" t="str">
        <f t="shared" si="68"/>
        <v/>
      </c>
      <c r="FV162" s="555"/>
      <c r="FW162" s="523" t="str">
        <f>IF(Table1[[#This Row],[Nonfood Inhaltstoffe - Komponente]]="","",VLOOKUP(Table1[[#This Row],[Nonfood Inhaltstoffe - Komponente]],'Dropdown Auswahl'!BJ:BK,2,FALSE))</f>
        <v/>
      </c>
      <c r="FX162" s="1013"/>
      <c r="FY162" s="1011" t="str">
        <f t="shared" si="69"/>
        <v/>
      </c>
      <c r="FZ162" s="152"/>
      <c r="GA162" s="152"/>
      <c r="GB162" s="152"/>
      <c r="GC162" s="529" t="str">
        <f t="shared" si="70"/>
        <v/>
      </c>
      <c r="GG162" s="21"/>
      <c r="GH162" s="21"/>
      <c r="GI162" s="1019"/>
      <c r="GJ162" s="1016" t="str">
        <f>IF(Table1[[#This Row],[Global Trade Item Number (GTIN)]]="","",Table1[[#This Row],[Global Trade Item Number (GTIN)]])</f>
        <v/>
      </c>
      <c r="GK162" s="555" t="str">
        <f>IF(Table1[[#This Row],[WAWI-Nr./ Kreditoren-Nummer
(ASDV)]]&lt;&gt;"",Table1[[#This Row],[WAWI-Nr./ Kreditoren-Nummer
(ASDV)]],"")</f>
        <v/>
      </c>
      <c r="GL162" s="165"/>
      <c r="GM162" s="165"/>
      <c r="GN162" s="165"/>
      <c r="GO162" s="485"/>
      <c r="GP162" s="534"/>
      <c r="GQ162" s="533"/>
      <c r="GR162" s="486"/>
      <c r="GS162" s="486"/>
      <c r="GT162" s="486"/>
      <c r="GU162" s="486"/>
      <c r="GV162" s="486"/>
      <c r="GW162" s="542"/>
      <c r="GX162" s="538"/>
      <c r="GY162" s="144"/>
      <c r="GZ162" s="480"/>
      <c r="HA162" s="158"/>
      <c r="HB162" s="480"/>
      <c r="HC162" s="480"/>
      <c r="HD162" s="480"/>
      <c r="HE162" s="480"/>
      <c r="HF162" s="480"/>
      <c r="HG162" s="480"/>
      <c r="HH162" s="538"/>
      <c r="HI162" s="480"/>
      <c r="HJ162" s="480"/>
      <c r="HK162" s="480"/>
      <c r="HL162" s="480"/>
      <c r="HM162" s="480"/>
      <c r="HN162" s="480"/>
      <c r="HO162" s="480"/>
      <c r="HP162" s="480"/>
      <c r="HQ162" s="480"/>
      <c r="HR162" s="538"/>
      <c r="HS162" s="480"/>
      <c r="HT162" s="480"/>
      <c r="HU162" s="480"/>
      <c r="HV162" s="480"/>
      <c r="HW162" s="480"/>
      <c r="HX162" s="480"/>
      <c r="HY162" s="480"/>
      <c r="HZ162" s="480"/>
      <c r="IA162" s="480"/>
      <c r="IB162" s="538"/>
      <c r="IC162" s="480"/>
      <c r="ID162" s="480"/>
      <c r="IE162" s="480"/>
      <c r="IF162" s="480"/>
      <c r="IG162" s="480"/>
      <c r="IH162" s="480"/>
      <c r="II162" s="480"/>
      <c r="IJ162" s="480"/>
      <c r="IK162" s="480"/>
      <c r="IL162" s="480"/>
      <c r="IM162" s="538"/>
      <c r="IN162" s="480"/>
      <c r="IO162" s="480"/>
      <c r="IP162" s="480"/>
      <c r="IQ162" s="480"/>
      <c r="IR162" s="480"/>
      <c r="IS162" s="480"/>
      <c r="IT162" s="480"/>
      <c r="IU162" s="480"/>
      <c r="IV162" s="480"/>
      <c r="IW162" s="480"/>
      <c r="IX162" s="538"/>
      <c r="IY162" s="480"/>
      <c r="IZ162" s="480"/>
      <c r="JA162" s="480"/>
      <c r="JB162" s="480"/>
      <c r="JC162" s="480"/>
      <c r="JD162" s="480"/>
      <c r="JE162" s="480"/>
      <c r="JF162" s="480"/>
      <c r="JG162" s="480"/>
      <c r="JH162" s="480"/>
      <c r="JI162" s="538"/>
      <c r="JJ162" s="480"/>
      <c r="JK162" s="480"/>
      <c r="JL162" s="480"/>
      <c r="JM162" s="480"/>
      <c r="JN162" s="480"/>
      <c r="JO162" s="480"/>
      <c r="JP162" s="480"/>
      <c r="JQ162" s="480"/>
      <c r="JR162" s="480"/>
      <c r="JS162" s="590"/>
      <c r="JT162" s="538"/>
      <c r="JU162" s="480"/>
      <c r="JV162" s="480"/>
      <c r="JW162" s="480"/>
      <c r="JX162" s="480"/>
      <c r="JY162" s="480"/>
      <c r="JZ162" s="480"/>
      <c r="KA162" s="480"/>
      <c r="KB162" s="480"/>
      <c r="KC162" s="480"/>
      <c r="KD162" s="480"/>
      <c r="KE162" s="538"/>
      <c r="KF162" s="480"/>
      <c r="KG162" s="480"/>
      <c r="KH162" s="480"/>
      <c r="KI162" s="480"/>
      <c r="KJ162" s="480"/>
      <c r="KK162" s="480"/>
      <c r="KL162" s="480"/>
      <c r="KM162" s="480"/>
      <c r="KN162" s="480"/>
      <c r="KO162" s="480"/>
      <c r="KR162" s="568" t="str">
        <f>IF(Table1[[#This Row],[GTIN]]&lt;&gt;"",Table1[[#This Row],[GTIN]],"")</f>
        <v/>
      </c>
      <c r="KS162" s="569" t="str">
        <f>Table1[[#This Row],[Kreditor]]</f>
        <v/>
      </c>
      <c r="KT162" s="570" t="str">
        <f>IF(Table1[[#This Row],[Gültig ab (Datum)]]&lt;&gt;"",Table1[[#This Row],[Gültig ab (Datum)]],"")</f>
        <v/>
      </c>
      <c r="KU162" s="570"/>
      <c r="KV162" s="583" t="str">
        <f>IF(Table1[[#This Row],[Artikel verpackt? 
(X=Ja)]]="","",Table1[[#This Row],[Artikel verpackt? 
(X=Ja)]])</f>
        <v/>
      </c>
      <c r="KW162" s="571" t="str">
        <f>IF(Table1[[#This Row],[Verpackung recyclingfähig?
(X=Ja)]]="","",Table1[[#This Row],[Verpackung recyclingfähig?
(X=Ja)]])</f>
        <v/>
      </c>
      <c r="KX162" s="572"/>
      <c r="KY162" s="573"/>
      <c r="KZ162" s="574"/>
      <c r="LA162" s="574"/>
      <c r="LB162" s="574"/>
      <c r="LC162" s="574"/>
      <c r="LD162" s="574"/>
      <c r="LE162" s="574"/>
      <c r="LF162" s="575"/>
      <c r="LG162" s="576" t="str">
        <f>IF(Table1[[#This Row],[Hauptkörper - B1 - Art]]="","",VLOOKUP(Table1[[#This Row],[Hauptkörper - B1 - Art]],'DD FD'!B:C,2,FALSE))</f>
        <v/>
      </c>
      <c r="LH162" s="577" t="str">
        <f>IF(Table1[[#This Row],[Hauptkörper - B1 - Fraktion]]="","",VLOOKUP(Table1[[#This Row],[Hauptkörper - B1 - Fraktion]],'DD FD'!H:J,3,FALSE))</f>
        <v/>
      </c>
      <c r="LI162" s="574" t="str">
        <f>IF(Table1[[#This Row],[Hauptkörper - B1 - Gewicht
(in G)]]="","",Table1[[#This Row],[Hauptkörper - B1 - Gewicht
(in G)]])</f>
        <v/>
      </c>
      <c r="LJ162" s="574" t="str">
        <f>IF(Table1[[#This Row],[Hauptkörper - B1 - Lizenzierungs-pflichtig? (X=Ja)]]="","",Table1[[#This Row],[Hauptkörper - B1 - Lizenzierungs-pflichtig? (X=Ja)]])</f>
        <v/>
      </c>
      <c r="LK162" s="577" t="str">
        <f>IF(Table1[[#This Row],[Hauptkörper - B1 - Virgin Material]]="","",VLOOKUP(Table1[[#This Row],[Hauptkörper - B1 - Virgin Material]],'DD FD'!AJ:AK,2,FALSE))</f>
        <v/>
      </c>
      <c r="LL162" s="578" t="str">
        <f>IF(Table1[[#This Row],[Hauptkörper - B1 - Virgin Material Anteil (in %)]]="","",Table1[[#This Row],[Hauptkörper - B1 - Virgin Material Anteil (in %)]])</f>
        <v/>
      </c>
      <c r="LM162" s="577" t="str">
        <f>IF(Table1[[#This Row],[Hauptkörper - B1 - Recyceltes Material]]="","",VLOOKUP(Table1[[#This Row],[Hauptkörper - B1 - Recyceltes Material]],'DD FD'!AL:AM,2,FALSE))</f>
        <v/>
      </c>
      <c r="LN162" s="578" t="str">
        <f>IF(Table1[[#This Row],[Hauptkörper - B1 - Recyceltes Material Anteil (in %)]]="","",Table1[[#This Row],[Hauptkörper - B1 - Recyceltes Material Anteil (in %)]])</f>
        <v/>
      </c>
      <c r="LO162" s="579" t="str">
        <f>IF(Table1[[#This Row],[Hauptkörper - B1 - Beschichtung]]="","",VLOOKUP(Table1[[#This Row],[Hauptkörper - B1 - Beschichtung]],'DD FD'!AE:AF,2,FALSE))</f>
        <v/>
      </c>
      <c r="LP162" s="580" t="str">
        <f>IF(Table1[[#This Row],[Hauptkörper - B1 - Beschichtung Anteil (in %)]]="","",Table1[[#This Row],[Hauptkörper - B1 - Beschichtung Anteil (in %)]])</f>
        <v/>
      </c>
      <c r="LQ162" s="576" t="str">
        <f>IF(Table1[[#This Row],[Hauptkörper - B2 - Art]]="","",VLOOKUP(Table1[[#This Row],[Hauptkörper - B2 - Art]],'DD FD'!B:C,2,FALSE))</f>
        <v/>
      </c>
      <c r="LR162" s="577" t="str">
        <f>IF(Table1[[#This Row],[Hauptkörper - B2 - Fraktion]]="","",VLOOKUP(Table1[[#This Row],[Hauptkörper - B2 - Fraktion]],'DD FD'!H:J,3,FALSE))</f>
        <v/>
      </c>
      <c r="LS162" s="574" t="str">
        <f>IF(Table1[[#This Row],[Hauptkörper - B2 - Gewicht
(in G)]]="","",Table1[[#This Row],[Hauptkörper - B2 - Gewicht
(in G)]])</f>
        <v/>
      </c>
      <c r="LT162" s="574" t="str">
        <f>IF(Table1[[#This Row],[Hauptkörper - B2 - Lizenzierungs-pflichtig? (X=Ja)]]="","",Table1[[#This Row],[Hauptkörper - B2 - Lizenzierungs-pflichtig? (X=Ja)]])</f>
        <v/>
      </c>
      <c r="LU162" s="577" t="str">
        <f>IF(Table1[[#This Row],[Hauptkörper - B2 - Virgin Material]]="","",VLOOKUP(Table1[[#This Row],[Hauptkörper - B2 - Virgin Material]],'DD FD'!AJ:AK,2,FALSE))</f>
        <v/>
      </c>
      <c r="LV162" s="578" t="str">
        <f>IF(Table1[[#This Row],[Hauptkörper - B2 - Virgin Material Anteil (in %)]]="","",Table1[[#This Row],[Hauptkörper - B2 - Virgin Material Anteil (in %)]])</f>
        <v/>
      </c>
      <c r="LW162" s="577" t="str">
        <f>IF(Table1[[#This Row],[Hauptkörper - B2 - Recyceltes Material]]="","",VLOOKUP(Table1[[#This Row],[Hauptkörper - B2 - Recyceltes Material]],'DD FD'!AL:AM,2,FALSE))</f>
        <v/>
      </c>
      <c r="LX162" s="578" t="str">
        <f>IF(Table1[[#This Row],[Hauptkörper - B2 - Recyceltes Material Anteil (in %)]]="","",Table1[[#This Row],[Hauptkörper - B2 - Recyceltes Material Anteil (in %)]])</f>
        <v/>
      </c>
      <c r="LY162" s="577" t="str">
        <f>IF(Table1[[#This Row],[Hauptkörper - B2 - Beschichtung]]="","",VLOOKUP(Table1[[#This Row],[Hauptkörper - B2 - Beschichtung]],'DD FD'!AE:AF,2,FALSE))</f>
        <v/>
      </c>
      <c r="LZ162" s="580" t="str">
        <f>IF(Table1[[#This Row],[Hauptkörper - B2 - Beschichtung Anteil (in %)]]="","",Table1[[#This Row],[Hauptkörper - B2 - Beschichtung Anteil (in %)]])</f>
        <v/>
      </c>
      <c r="MA162" s="576" t="str">
        <f>IF(Table1[[#This Row],[Hauptkörper - B3 - Art]]="","",VLOOKUP(Table1[[#This Row],[Hauptkörper - B3 - Art]],'DD FD'!B:C,2,FALSE))</f>
        <v/>
      </c>
      <c r="MB162" s="577" t="str">
        <f>IF(Table1[[#This Row],[Hauptkörper - B3 - Fraktion]]="","",VLOOKUP(Table1[[#This Row],[Hauptkörper - B3 - Fraktion]],'DD FD'!H:J,3,FALSE))</f>
        <v/>
      </c>
      <c r="MC162" s="574" t="str">
        <f>IF(Table1[[#This Row],[Hauptkörper - B3 - Gewicht
(in G)]]="","",Table1[[#This Row],[Hauptkörper - B3 - Gewicht
(in G)]])</f>
        <v/>
      </c>
      <c r="MD162" s="574" t="str">
        <f>IF(Table1[[#This Row],[Hauptkörper - B3 - Lizenzierungs-pflichtig? (X=Ja)]]="","",Table1[[#This Row],[Hauptkörper - B3 - Lizenzierungs-pflichtig? (X=Ja)]])</f>
        <v/>
      </c>
      <c r="ME162" s="577" t="str">
        <f>IF(Table1[[#This Row],[Hauptkörper - B3 - Virgin Material]]="","",VLOOKUP(Table1[[#This Row],[Hauptkörper - B3 - Virgin Material]],'DD FD'!AJ:AK,2,FALSE))</f>
        <v/>
      </c>
      <c r="MF162" s="578" t="str">
        <f>IF(Table1[[#This Row],[Hauptkörper - B3 - Virgin Material Anteil (in %)]]="","",Table1[[#This Row],[Hauptkörper - B3 - Virgin Material Anteil (in %)]])</f>
        <v/>
      </c>
      <c r="MG162" s="577" t="str">
        <f>IF(Table1[[#This Row],[Hauptkörper - B3 - Recyceltes Material]]="","",VLOOKUP(Table1[[#This Row],[Hauptkörper - B3 - Recyceltes Material]],'DD FD'!AL:AM,2,FALSE))</f>
        <v/>
      </c>
      <c r="MH162" s="578" t="str">
        <f>IF(Table1[[#This Row],[Hauptkörper - B3 - Recyceltes Material Anteil (in %)]]="","",Table1[[#This Row],[Hauptkörper - B3 - Recyceltes Material Anteil (in %)]])</f>
        <v/>
      </c>
      <c r="MI162" s="577" t="str">
        <f>IF(Table1[[#This Row],[Hauptkörper - B3 - Beschichtung]]="","",VLOOKUP(Table1[[#This Row],[Hauptkörper - B3 - Beschichtung]],'DD FD'!AE:AF,2,FALSE))</f>
        <v/>
      </c>
      <c r="MJ162" s="580" t="str">
        <f>IF(Table1[[#This Row],[Hauptkörper - B3 - Beschichtung Anteil (in %)]]="","",Table1[[#This Row],[Hauptkörper - B3 - Beschichtung Anteil (in %)]])</f>
        <v/>
      </c>
      <c r="MK162" s="576" t="str">
        <f>IF(Table1[[#This Row],[Verschluss - B1 - Art]]="","",VLOOKUP(Table1[[#This Row],[Verschluss - B1 - Art]],'DD FD'!D:E,2,FALSE))</f>
        <v/>
      </c>
      <c r="ML162" s="577" t="str">
        <f>IF(Table1[[#This Row],[Verschluss - B1 - Fraktion]]="","",VLOOKUP(Table1[[#This Row],[Verschluss - B1 - Fraktion]],'DD FD'!H:J,3,FALSE))</f>
        <v/>
      </c>
      <c r="MM162" s="574" t="str">
        <f>IF(Table1[[#This Row],[Verschluss - B1 - Gewicht (in G)]]="","",Table1[[#This Row],[Verschluss - B1 - Gewicht (in G)]])</f>
        <v/>
      </c>
      <c r="MN162" s="574" t="str">
        <f>IF(Table1[[#This Row],[Verschluss - B1 - Lizenzierungs-pflichtig? (X=Ja)]]="","",Table1[[#This Row],[Verschluss - B1 - Lizenzierungs-pflichtig? (X=Ja)]])</f>
        <v/>
      </c>
      <c r="MO162" s="574" t="str">
        <f>IF(Table1[[#This Row],[Verschluss - B1 - Trennbar vom Hauptkörper? (X=Ja)]]="","",Table1[[#This Row],[Verschluss - B1 - Trennbar vom Hauptkörper? (X=Ja)]])</f>
        <v/>
      </c>
      <c r="MP162" s="577" t="str">
        <f>IF(Table1[[#This Row],[Verschluss - B1 - Virgin Material]]="","",VLOOKUP(Table1[[#This Row],[Verschluss - B1 - Virgin Material]],'DD FD'!AJ:AK,2,FALSE))</f>
        <v/>
      </c>
      <c r="MQ162" s="578" t="str">
        <f>IF(Table1[[#This Row],[Verschluss - B1 - Virgin Material Anteil (in %)]]="","",Table1[[#This Row],[Verschluss - B1 - Virgin Material Anteil (in %)]])</f>
        <v/>
      </c>
      <c r="MR162" s="577" t="str">
        <f>IF(Table1[[#This Row],[Verschluss - B1 - Recyceltes Material]]="","",VLOOKUP(Table1[[#This Row],[Verschluss - B1 - Recyceltes Material]],'DD FD'!AL:AM,2,FALSE))</f>
        <v/>
      </c>
      <c r="MS162" s="578" t="str">
        <f>IF(Table1[[#This Row],[Verschluss - B1 - Recyceltes Material Anteil (in %)]]="","",Table1[[#This Row],[Verschluss - B1 - Recyceltes Material Anteil (in %)]])</f>
        <v/>
      </c>
      <c r="MT162" s="577" t="str">
        <f>IF(Table1[[#This Row],[Verschluss - B1 - Beschichtung]]="","",VLOOKUP(Table1[[#This Row],[Verschluss - B1 - Beschichtung]],'DD FD'!AE:AF,2,FALSE))</f>
        <v/>
      </c>
      <c r="MU162" s="580" t="str">
        <f>IF(Table1[[#This Row],[Verschluss - B1 - Beschichtung Anteil (in %)]]="","",Table1[[#This Row],[Verschluss - B1 - Beschichtung Anteil (in %)]])</f>
        <v/>
      </c>
      <c r="MV162" s="576" t="str">
        <f>IF(Table1[[#This Row],[Verschluss - B2 - Art]]="","",VLOOKUP(Table1[[#This Row],[Verschluss - B2 - Art]],'DD FD'!D:E,2,FALSE))</f>
        <v/>
      </c>
      <c r="MW162" s="577" t="str">
        <f>IF(Table1[[#This Row],[Verschluss - B2 - Fraktion]]="","",VLOOKUP(Table1[[#This Row],[Verschluss - B2 - Fraktion]],'DD FD'!H:J,3,FALSE))</f>
        <v/>
      </c>
      <c r="MX162" s="574" t="str">
        <f>IF(Table1[[#This Row],[Verschluss - B2 - Gewicht (in G)]]="","",Table1[[#This Row],[Verschluss - B2 - Gewicht (in G)]])</f>
        <v/>
      </c>
      <c r="MY162" s="574" t="str">
        <f>IF(Table1[[#This Row],[Verschluss - B2 - Lizenzierungs-pflichtig? (X=Ja)]]="","",Table1[[#This Row],[Verschluss - B2 - Lizenzierungs-pflichtig? (X=Ja)]])</f>
        <v/>
      </c>
      <c r="MZ162" s="574" t="str">
        <f>IF(Table1[[#This Row],[Verschluss - B2 - Trennbar vom Hauptkörper? (X=Ja)]]="","",Table1[[#This Row],[Verschluss - B2 - Trennbar vom Hauptkörper? (X=Ja)]])</f>
        <v/>
      </c>
      <c r="NA162" s="577" t="str">
        <f>IF(Table1[[#This Row],[Verschluss - B2 - Virgin Material]]="","",VLOOKUP(Table1[[#This Row],[Verschluss - B2 - Virgin Material]],'DD FD'!AJ:AK,2,FALSE))</f>
        <v/>
      </c>
      <c r="NB162" s="578" t="str">
        <f>IF(Table1[[#This Row],[Verschluss - B2 - Virgin Material Anteil (in %)]]="","",Table1[[#This Row],[Verschluss - B2 - Virgin Material Anteil (in %)]])</f>
        <v/>
      </c>
      <c r="NC162" s="577" t="str">
        <f>IF(Table1[[#This Row],[Verschluss - B2 - Recyceltes Material]]="","",VLOOKUP(Table1[[#This Row],[Verschluss - B2 - Recyceltes Material]],'DD FD'!AL:AM,2,FALSE))</f>
        <v/>
      </c>
      <c r="ND162" s="578" t="str">
        <f>IF(Table1[[#This Row],[Verschluss - B2 - Recyceltes Material Anteil (in %)]]="","",Table1[[#This Row],[Verschluss - B2 - Recyceltes Material Anteil (in %)]])</f>
        <v/>
      </c>
      <c r="NE162" s="577" t="str">
        <f>IF(Table1[[#This Row],[Verschluss - B2 - Beschichtung]]="","",VLOOKUP(Table1[[#This Row],[Verschluss - B2 - Beschichtung]],'DD FD'!AE:AF,2,FALSE))</f>
        <v/>
      </c>
      <c r="NF162" s="580" t="str">
        <f>IF(Table1[[#This Row],[Verschluss - B2 - Beschichtung Anteil (in %)]]="","",Table1[[#This Row],[Verschluss - B2 - Beschichtung Anteil (in %)]])</f>
        <v/>
      </c>
      <c r="NG162" s="576" t="str">
        <f>IF(Table1[[#This Row],[Verschluss - B3 - Art]]="","",VLOOKUP(Table1[[#This Row],[Verschluss - B3 - Art]],'DD FD'!D:E,2,FALSE))</f>
        <v/>
      </c>
      <c r="NH162" s="577" t="str">
        <f>IF(Table1[[#This Row],[Verschluss - B3 - Fraktion]]="","",VLOOKUP(Table1[[#This Row],[Verschluss - B3 - Fraktion]],'DD FD'!H:J,3,FALSE))</f>
        <v/>
      </c>
      <c r="NI162" s="574" t="str">
        <f>IF(Table1[[#This Row],[Verschluss - B3 - Gewicht (in G)]]="","",Table1[[#This Row],[Verschluss - B3 - Gewicht (in G)]])</f>
        <v/>
      </c>
      <c r="NJ162" s="574" t="str">
        <f>IF(Table1[[#This Row],[Verschluss - B3 - Lizenzierungs-pflichtig? (X=Ja)]]="","",Table1[[#This Row],[Verschluss - B3 - Lizenzierungs-pflichtig? (X=Ja)]])</f>
        <v/>
      </c>
      <c r="NK162" s="574" t="str">
        <f>IF(Table1[[#This Row],[Verschluss - B3 - Trennbar vom Hauptkörper? (X=Ja)]]="","",Table1[[#This Row],[Verschluss - B3 - Trennbar vom Hauptkörper? (X=Ja)]])</f>
        <v/>
      </c>
      <c r="NL162" s="577" t="str">
        <f>IF(Table1[[#This Row],[Verschluss - B3 - Virgin Material]]="","",VLOOKUP(Table1[[#This Row],[Verschluss - B3 - Virgin Material]],'DD FD'!AJ:AK,2,FALSE))</f>
        <v/>
      </c>
      <c r="NM162" s="578" t="str">
        <f>IF(Table1[[#This Row],[Verschluss - B3 - Virgin Material Anteil (in %)]]="","",Table1[[#This Row],[Verschluss - B3 - Virgin Material Anteil (in %)]])</f>
        <v/>
      </c>
      <c r="NN162" s="577" t="str">
        <f>IF(Table1[[#This Row],[Verschluss - B3 - Recyceltes Material]]="","",VLOOKUP(Table1[[#This Row],[Verschluss - B3 - Recyceltes Material]],'DD FD'!AL:AM,2,FALSE))</f>
        <v/>
      </c>
      <c r="NO162" s="578" t="str">
        <f>IF(Table1[[#This Row],[Verschluss - B3 - Recyceltes Material Anteil (in %)]]="","",Table1[[#This Row],[Verschluss - B3 - Recyceltes Material Anteil (in %)]])</f>
        <v/>
      </c>
      <c r="NP162" s="577" t="str">
        <f>IF(Table1[[#This Row],[Verschluss - B3 - Beschichtung]]="","",VLOOKUP(Table1[[#This Row],[Verschluss - B3 - Beschichtung]],'DD FD'!AE:AF,2,FALSE))</f>
        <v/>
      </c>
      <c r="NQ162" s="580" t="str">
        <f>IF(Table1[[#This Row],[Verschluss - B3 - Beschichtung Anteil (in %)]]="","",Table1[[#This Row],[Verschluss - B3 - Beschichtung Anteil (in %)]])</f>
        <v/>
      </c>
      <c r="NR162" s="576" t="str">
        <f>IF(Table1[[#This Row],[Etikett - B1 - Art]]="","",VLOOKUP(Table1[[#This Row],[Etikett - B1 - Art]],'DD FD'!F:G,2,FALSE))</f>
        <v/>
      </c>
      <c r="NS162" s="577" t="str">
        <f>IF(Table1[[#This Row],[Etikett - B1 - Fraktion]]="","",VLOOKUP(Table1[[#This Row],[Etikett - B1 - Fraktion]],'DD FD'!H:J,3,FALSE))</f>
        <v/>
      </c>
      <c r="NT162" s="574" t="str">
        <f>IF(Table1[[#This Row],[Etikett - B1 - Gewicht (in G)]]="","",Table1[[#This Row],[Etikett - B1 - Gewicht (in G)]])</f>
        <v/>
      </c>
      <c r="NU162" s="574" t="str">
        <f>IF(Table1[[#This Row],[Etikett - B1 - Lizenzierungs-pflichtig? (X=Ja)]]="","",Table1[[#This Row],[Etikett - B1 - Lizenzierungs-pflichtig? (X=Ja)]])</f>
        <v/>
      </c>
      <c r="NV162" s="574" t="str">
        <f>IF(Table1[[#This Row],[Etikett - B1 - Trennbar vom Hauptkörper? (X=Ja)]]="","",Table1[[#This Row],[Etikett - B1 - Trennbar vom Hauptkörper? (X=Ja)]])</f>
        <v/>
      </c>
      <c r="NW162" s="577" t="str">
        <f>IF(Table1[[#This Row],[Etikett - B1 - Virgin Material]]="","",VLOOKUP(Table1[[#This Row],[Etikett - B1 - Virgin Material]],'DD FD'!AJ:AK,2,FALSE))</f>
        <v/>
      </c>
      <c r="NX162" s="578" t="str">
        <f>IF(Table1[[#This Row],[Etikett - B1 - Virgin Material Anteil (in %)]]="","",Table1[[#This Row],[Etikett - B1 - Virgin Material Anteil (in %)]])</f>
        <v/>
      </c>
      <c r="NY162" s="577" t="str">
        <f>IF(Table1[[#This Row],[Etikett - B1 - Recyceltes Material]]="","",VLOOKUP(Table1[[#This Row],[Etikett - B1 - Recyceltes Material]],'DD FD'!AL:AM,2,FALSE))</f>
        <v/>
      </c>
      <c r="NZ162" s="578" t="str">
        <f>IF(Table1[[#This Row],[Etikett - B1 - Recyceltes Material Anteil (in %)]]="","",Table1[[#This Row],[Etikett - B1 - Recyceltes Material Anteil (in %)]])</f>
        <v/>
      </c>
      <c r="OA162" s="577" t="str">
        <f>IF(Table1[[#This Row],[Etikett - B1 - Beschichtung]]="","",VLOOKUP(Table1[[#This Row],[Etikett - B1 - Beschichtung]],'DD FD'!AE:AF,2,FALSE))</f>
        <v/>
      </c>
      <c r="OB162" s="580" t="str">
        <f>IF(Table1[[#This Row],[Etikett - B1 - Beschichtung Anteil (in %)]]="","",Table1[[#This Row],[Etikett - B1 - Beschichtung Anteil (in %)]])</f>
        <v/>
      </c>
      <c r="OC162" s="576" t="str">
        <f>IF(Table1[[#This Row],[Etikett - B2 - Art]]="","",VLOOKUP(Table1[[#This Row],[Etikett - B2 - Art]],'DD FD'!F:G,2,FALSE))</f>
        <v/>
      </c>
      <c r="OD162" s="577" t="str">
        <f>IF(Table1[[#This Row],[Etikett - B2 - Fraktion]]="","",VLOOKUP(Table1[[#This Row],[Etikett - B2 - Fraktion]],'DD FD'!H:J,3,FALSE))</f>
        <v/>
      </c>
      <c r="OE162" s="574" t="str">
        <f>IF(Table1[[#This Row],[Etikett - B2 - Gewicht (in G)]]="","",Table1[[#This Row],[Etikett - B2 - Gewicht (in G)]])</f>
        <v/>
      </c>
      <c r="OF162" s="574" t="str">
        <f>IF(Table1[[#This Row],[Etikett - B2 - Lizenzierungs-pflichtig? (X=Ja)]]="","",Table1[[#This Row],[Etikett - B2 - Lizenzierungs-pflichtig? (X=Ja)]])</f>
        <v/>
      </c>
      <c r="OG162" s="574" t="str">
        <f>IF(Table1[[#This Row],[Etikett - B2 - Trennbar vom Hauptkörper? (X=Ja)]]="","",Table1[[#This Row],[Etikett - B2 - Trennbar vom Hauptkörper? (X=Ja)]])</f>
        <v/>
      </c>
      <c r="OH162" s="577" t="str">
        <f>IF(Table1[[#This Row],[Etikett - B2 - Virgin Material]]="","",VLOOKUP(Table1[[#This Row],[Etikett - B2 - Virgin Material]],'DD FD'!AJ:AK,2,FALSE))</f>
        <v/>
      </c>
      <c r="OI162" s="578" t="str">
        <f>IF(Table1[[#This Row],[Etikett - B2 - Virgin Material Anteil (in %)]]="","",Table1[[#This Row],[Etikett - B2 - Virgin Material Anteil (in %)]])</f>
        <v/>
      </c>
      <c r="OJ162" s="577" t="str">
        <f>IF(Table1[[#This Row],[Etikett - B2 - Recyceltes Material]]="","",VLOOKUP(Table1[[#This Row],[Etikett - B2 - Recyceltes Material]],'DD FD'!AL:AM,2,FALSE))</f>
        <v/>
      </c>
      <c r="OK162" s="578" t="str">
        <f>IF(Table1[[#This Row],[Etikett - B2 - Recyceltes Material Anteil (in %)]]="","",Table1[[#This Row],[Etikett - B2 - Recyceltes Material Anteil (in %)]])</f>
        <v/>
      </c>
      <c r="OL162" s="577" t="str">
        <f>IF(Table1[[#This Row],[Etikett - B2 - Beschichtung]]="","",VLOOKUP(Table1[[#This Row],[Etikett - B2 - Beschichtung]],'DD FD'!AE:AF,2,FALSE))</f>
        <v/>
      </c>
      <c r="OM162" s="580" t="str">
        <f>IF(Table1[[#This Row],[Etikett - B2 - Beschichtung Anteil (in %)]]="","",Table1[[#This Row],[Etikett - B2 - Beschichtung Anteil (in %)]])</f>
        <v/>
      </c>
      <c r="ON162" s="576" t="str">
        <f>IF(Table1[[#This Row],[Etikett - B3 - Art]]="","",VLOOKUP(Table1[[#This Row],[Etikett - B3 - Art]],'DD FD'!F:G,2,FALSE))</f>
        <v/>
      </c>
      <c r="OO162" s="577" t="str">
        <f>IF(Table1[[#This Row],[Etikett - B3 - Fraktion]]="","",VLOOKUP(Table1[[#This Row],[Etikett - B3 - Fraktion]],'DD FD'!H:J,3,FALSE))</f>
        <v/>
      </c>
      <c r="OP162" s="574" t="str">
        <f>IF(Table1[[#This Row],[Etikett - B3 - Gewicht (in G)]]="","",Table1[[#This Row],[Etikett - B3 - Gewicht (in G)]])</f>
        <v/>
      </c>
      <c r="OQ162" s="574" t="str">
        <f>IF(Table1[[#This Row],[Etikett - B3 - Lizenzierungs-pflichtig? (X=Ja)]]="","",Table1[[#This Row],[Etikett - B3 - Lizenzierungs-pflichtig? (X=Ja)]])</f>
        <v/>
      </c>
      <c r="OR162" s="574" t="str">
        <f>IF(Table1[[#This Row],[Etikett - B3 - Trennbar vom Hauptkörper? (X=Ja)]]="","",Table1[[#This Row],[Etikett - B3 - Trennbar vom Hauptkörper? (X=Ja)]])</f>
        <v/>
      </c>
      <c r="OS162" s="577" t="str">
        <f>IF(Table1[[#This Row],[Etikett - B3 - Virgin Material]]="","",VLOOKUP(Table1[[#This Row],[Etikett - B3 - Virgin Material]],'DD FD'!AJ:AK,2,FALSE))</f>
        <v/>
      </c>
      <c r="OT162" s="578" t="str">
        <f>IF(Table1[[#This Row],[Etikett - B3 - Virgin Material Anteil (in %)]]="","",Table1[[#This Row],[Etikett - B3 - Virgin Material Anteil (in %)]])</f>
        <v/>
      </c>
      <c r="OU162" s="577" t="str">
        <f>IF(Table1[[#This Row],[Etikett - B3 - Recyceltes Material]]="","",VLOOKUP(Table1[[#This Row],[Etikett - B3 - Recyceltes Material]],'DD FD'!AL:AM,2,FALSE))</f>
        <v/>
      </c>
      <c r="OV162" s="578" t="str">
        <f>IF(Table1[[#This Row],[Etikett - B3 - Recyceltes Material Anteil (in %)]]="","",Table1[[#This Row],[Etikett - B3 - Recyceltes Material Anteil (in %)]])</f>
        <v/>
      </c>
      <c r="OW162" s="577" t="str">
        <f>IF(Table1[[#This Row],[Etikett - B3 - Beschichtung]]="","",VLOOKUP(Table1[[#This Row],[Etikett - B3 - Beschichtung]],'DD FD'!AE:AF,2,FALSE))</f>
        <v/>
      </c>
      <c r="OX162" s="613" t="str">
        <f>IF(Table1[[#This Row],[Etikett - B3 - Beschichtung Anteil (in %)]]="","",Table1[[#This Row],[Etikett - B3 - Beschichtung Anteil (in %)]])</f>
        <v/>
      </c>
      <c r="OY162" s="618">
        <f>ROUNDUP(SUM(
IF(AND(LH162='DD FD'!$J$7,LJ162='DD FD'!$AI$3),LI162,0),
IF(AND(LR162='DD FD'!$J$7,LT162='DD FD'!$AI$3),LS162,0),
IF(AND(MB162='DD FD'!$J$7,MD162='DD FD'!$AI$3),MC162,0),
IF(AND(ML162='DD FD'!$J$7,MN162='DD FD'!$AI$3),MM162,0),
IF(AND(MW162='DD FD'!$J$7,MY162='DD FD'!$AI$3),MX162,0),
IF(AND(NH162='DD FD'!$J$7,NJ162='DD FD'!$AI$3),NI162,0),
IF(AND(NS162='DD FD'!$J$7,NU162='DD FD'!$AI$3),NT162,0),
IF(AND(OD162='DD FD'!$J$7,OF162='DD FD'!$AI$3),OE162,0),
IF(AND(OO162='DD FD'!$J$7,OQ162='DD FD'!$AI$3),OP162,0),
),2)</f>
        <v>0</v>
      </c>
      <c r="OZ162" s="617">
        <f>ROUNDUP(SUM(
IF(AND(LH162='DD FD'!$J$6,LJ162='DD FD'!$AI$3),LI162,0),
IF(AND(LR162='DD FD'!$J$6,LT162='DD FD'!$AI$3),LS162,0),
IF(AND(MB162='DD FD'!$J$6,MD162='DD FD'!$AI$3),MC162,0),
IF(AND(ML162='DD FD'!$J$6,MN162='DD FD'!$AI$3),MM162,0),
IF(AND(MW162='DD FD'!$J$6,MY162='DD FD'!$AI$3),MX162,0),
IF(AND(NH162='DD FD'!$J$6,NJ162='DD FD'!$AI$3),NI162,0),
IF(AND(NS162='DD FD'!$J$6,NU162='DD FD'!$AI$3),NT162,0),
IF(AND(OD162='DD FD'!$J$6,OF162='DD FD'!$AI$3),OE162,0),
IF(AND(OO162='DD FD'!$J$6,OQ162='DD FD'!$AI$3),OP162,0),
),2)</f>
        <v>0</v>
      </c>
      <c r="PA162" s="617">
        <f>ROUNDUP(SUM(
IF(AND(LH162='DD FD'!$J$10,LJ162='DD FD'!$AI$3),LI162,0),
IF(AND(LR162='DD FD'!$J$10,LT162='DD FD'!$AI$3),LS162,0),
IF(AND(MB162='DD FD'!$J$10,MD162='DD FD'!$AI$3),MC162,0),
IF(AND(ML162='DD FD'!$J$10,MN162='DD FD'!$AI$3),MM162,0),
IF(AND(MW162='DD FD'!$J$10,MY162='DD FD'!$AI$3),MX162,0),
IF(AND(NH162='DD FD'!$J$10,NJ162='DD FD'!$AI$3),NI162,0),
IF(AND(NS162='DD FD'!$J$10,NU162='DD FD'!$AI$3),NT162,0),
IF(AND(OD162='DD FD'!$J$10,OF162='DD FD'!$AI$3),OE162,0),
IF(AND(OO162='DD FD'!$J$10,OQ162='DD FD'!$AI$3),OP162,0),
),2)</f>
        <v>0</v>
      </c>
      <c r="PB162" s="617">
        <f>ROUNDUP(SUM(
IF(AND(LH162='DD FD'!$J$8,LJ162='DD FD'!$AI$3),LI162,0),
IF(AND(LR162='DD FD'!$J$8,LT162='DD FD'!$AI$3),LS162,0),
IF(AND(MB162='DD FD'!$J$8,MD162='DD FD'!$AI$3),MC162,0),
IF(AND(ML162='DD FD'!$J$8,MN162='DD FD'!$AI$3),MM162,0),
IF(AND(MW162='DD FD'!$J$8,MY162='DD FD'!$AI$3),MX162,0),
IF(AND(NH162='DD FD'!$J$8,NJ162='DD FD'!$AI$3),NI162,0),
IF(AND(NS162='DD FD'!$J$8,NU162='DD FD'!$AI$3),NT162,0),
IF(AND(OD162='DD FD'!$J$8,OF162='DD FD'!$AI$3),OE162,0),
IF(AND(OO162='DD FD'!$J$8,OQ162='DD FD'!$AI$3),OP162,0),
),2)</f>
        <v>0</v>
      </c>
      <c r="PC162" s="617">
        <f>ROUNDUP(SUM(
IF(AND(LH162='DD FD'!$J$5,LJ162='DD FD'!$AI$3),LI162,0),
IF(AND(LR162='DD FD'!$J$5,LT162='DD FD'!$AI$3),LS162,0),
IF(AND(MB162='DD FD'!$J$5,MD162='DD FD'!$AI$3),MC162,0),
IF(AND(ML162='DD FD'!$J$5,MN162='DD FD'!$AI$3),MM162,0),
IF(AND(MW162='DD FD'!$J$5,MY162='DD FD'!$AI$3),MX162,0),
IF(AND(NH162='DD FD'!$J$5,NJ162='DD FD'!$AI$3),NI162,0),
IF(AND(NS162='DD FD'!$J$5,NU162='DD FD'!$AI$3),NT162,0),
IF(AND(OD162='DD FD'!$J$5,OF162='DD FD'!$AI$3),OE162,0),
IF(AND(OO162='DD FD'!$J$5,OQ162='DD FD'!$AI$3),OP162,0),
),2)</f>
        <v>0</v>
      </c>
      <c r="PD162" s="617">
        <f>ROUNDUP(SUM(
IF(AND(LH162='DD FD'!$J$9,LJ162='DD FD'!$AI$3),LI162,0),
IF(AND(LR162='DD FD'!$J$9,LT162='DD FD'!$AI$3),LS162,0),
IF(AND(MB162='DD FD'!$J$9,MD162='DD FD'!$AI$3),MC162,0),
IF(AND(ML162='DD FD'!$J$9,MN162='DD FD'!$AI$3),MM162,0),
IF(AND(MW162='DD FD'!$J$9,MY162='DD FD'!$AI$3),MX162,0),
IF(AND(NH162='DD FD'!$J$9,NJ162='DD FD'!$AI$3),NI162,0),
IF(AND(NS162='DD FD'!$J$9,NU162='DD FD'!$AI$3),NT162,0),
IF(AND(OD162='DD FD'!$J$9,OF162='DD FD'!$AI$3),OE162,0),
IF(AND(OO162='DD FD'!$J$9,OQ162='DD FD'!$AI$3),OP162,0),
),2)</f>
        <v>0</v>
      </c>
      <c r="PE162" s="617">
        <f>ROUNDUP(SUM(
IF(AND(LH162='DD FD'!$J$4,LJ162='DD FD'!$AI$3),LI162,0),
IF(AND(LR162='DD FD'!$J$4,LT162='DD FD'!$AI$3),LS162,0),
IF(AND(MB162='DD FD'!$J$4,MD162='DD FD'!$AI$3),MC162,0),
IF(AND(ML162='DD FD'!$J$4,MN162='DD FD'!$AI$3),MM162,0),
IF(AND(MW162='DD FD'!$J$4,MY162='DD FD'!$AI$3),MX162,0),
IF(AND(NH162='DD FD'!$J$4,NJ162='DD FD'!$AI$3),NI162,0),
IF(AND(NS162='DD FD'!$J$4,NU162='DD FD'!$AI$3),NT162,0),
IF(AND(OD162='DD FD'!$J$4,OF162='DD FD'!$AI$3),OE162,0),
IF(AND(OO162='DD FD'!$J$4,OQ162='DD FD'!$AI$3),OP162,0),
),2)</f>
        <v>0</v>
      </c>
      <c r="PF162" s="619">
        <f>ROUNDUP(SUM(
IF(AND(LH162='DD FD'!$J$11,LJ162='DD FD'!$AI$3),LI162,0),
IF(AND(LR162='DD FD'!$J$11,LT162='DD FD'!$AI$3),LS162,0),
IF(AND(MB162='DD FD'!$J$11,MD162='DD FD'!$AI$3),MC162,0),
IF(AND(ML162='DD FD'!$J$11,MN162='DD FD'!$AI$3),MM162,0),
IF(AND(MW162='DD FD'!$J$11,MY162='DD FD'!$AI$3),MX162,0),
IF(AND(NH162='DD FD'!$J$11,NJ162='DD FD'!$AI$3),NI162,0),
IF(AND(NS162='DD FD'!$J$11,NU162='DD FD'!$AI$3),NT162,0),
IF(AND(OD162='DD FD'!$J$11,OF162='DD FD'!$AI$3),OE162,0),
IF(AND(OO162='DD FD'!$J$11,OQ162='DD FD'!$AI$3),OP162,0),
),2)</f>
        <v>0</v>
      </c>
    </row>
    <row r="163" spans="1:422">
      <c r="A163" s="806"/>
      <c r="B163" s="934"/>
      <c r="C163" s="247"/>
      <c r="D163" s="842"/>
      <c r="E163" s="247"/>
      <c r="F163" s="158"/>
      <c r="G163" s="710"/>
      <c r="H163" s="712"/>
      <c r="I163" s="936"/>
      <c r="J163" s="803"/>
      <c r="K163" s="150"/>
      <c r="L163" s="146" t="str">
        <f t="shared" si="54"/>
        <v/>
      </c>
      <c r="M163" s="501" t="str">
        <f t="shared" si="71"/>
        <v/>
      </c>
      <c r="N163" s="504"/>
      <c r="O163" s="113" t="str">
        <f t="shared" si="72"/>
        <v/>
      </c>
      <c r="P163" s="114" t="str">
        <f t="shared" si="55"/>
        <v/>
      </c>
      <c r="Q163" s="152"/>
      <c r="R163" s="152"/>
      <c r="S163" s="115" t="str">
        <f t="shared" si="73"/>
        <v/>
      </c>
      <c r="T163" s="159"/>
      <c r="U163" s="159"/>
      <c r="V163" s="157"/>
      <c r="W163" s="157"/>
      <c r="X163" s="157"/>
      <c r="Y163" s="772"/>
      <c r="Z163" s="158"/>
      <c r="AA163" s="144"/>
      <c r="AB163" s="112"/>
      <c r="AC163" s="153"/>
      <c r="AD163" s="153"/>
      <c r="AE163" s="153"/>
      <c r="AF163" s="153"/>
      <c r="AG163" s="153"/>
      <c r="AH163" s="153"/>
      <c r="AI163" s="152"/>
      <c r="AJ163" s="158"/>
      <c r="AK163" s="158"/>
      <c r="AL163" s="158"/>
      <c r="AM163" s="116" t="str">
        <f t="shared" si="74"/>
        <v/>
      </c>
      <c r="AN163" s="116" t="str">
        <f t="shared" si="75"/>
        <v/>
      </c>
      <c r="AO163" s="324"/>
      <c r="AP163" s="503"/>
      <c r="AQ163" s="487" t="str">
        <f t="shared" si="76"/>
        <v/>
      </c>
      <c r="AR163" s="113" t="str">
        <f t="shared" si="56"/>
        <v/>
      </c>
      <c r="AS163" s="113" t="str">
        <f t="shared" si="57"/>
        <v/>
      </c>
      <c r="AT163" s="113" t="str">
        <f t="shared" si="58"/>
        <v/>
      </c>
      <c r="AU163" s="113" t="str">
        <f t="shared" si="59"/>
        <v/>
      </c>
      <c r="AV163" s="159"/>
      <c r="AW163" s="157"/>
      <c r="AX163" s="157"/>
      <c r="AY163" s="157"/>
      <c r="AZ163" s="157"/>
      <c r="BA163" s="116" t="str">
        <f t="shared" si="60"/>
        <v/>
      </c>
      <c r="BB163" s="316"/>
      <c r="BC163" s="116" t="str">
        <f t="shared" si="61"/>
        <v/>
      </c>
      <c r="BD163" s="133" t="str">
        <f t="shared" si="62"/>
        <v/>
      </c>
      <c r="BE163" s="157"/>
      <c r="BF163" s="1180"/>
      <c r="BG163" s="1180"/>
      <c r="BH163" s="158"/>
      <c r="BI163" s="490"/>
      <c r="BJ163" s="514" t="str">
        <f t="shared" si="77"/>
        <v/>
      </c>
      <c r="BK163" s="789"/>
      <c r="BL163" s="116" t="str">
        <f t="shared" si="78"/>
        <v/>
      </c>
      <c r="BM163" s="144"/>
      <c r="BN163" s="144"/>
      <c r="BO163" s="144"/>
      <c r="BP163" s="790"/>
      <c r="BQ163" s="790"/>
      <c r="BR163" s="790"/>
      <c r="BS163" s="116" t="str">
        <f t="shared" si="63"/>
        <v/>
      </c>
      <c r="BT163" s="790"/>
      <c r="BU163" s="808" t="str">
        <f t="shared" si="64"/>
        <v/>
      </c>
      <c r="BV163" s="791"/>
      <c r="BW163" s="144"/>
      <c r="BX163" s="20"/>
      <c r="BY163" s="20"/>
      <c r="BZ163" s="20"/>
      <c r="CA163" s="792"/>
      <c r="CB163" s="1201"/>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144"/>
      <c r="DF163" s="144"/>
      <c r="DG163" s="144"/>
      <c r="DH163" s="144"/>
      <c r="DI163" s="144"/>
      <c r="DJ163" s="144"/>
      <c r="DK163" s="144"/>
      <c r="DL163" s="144"/>
      <c r="DM163" s="144"/>
      <c r="DN163" s="144"/>
      <c r="DO163" s="144"/>
      <c r="DP163" s="144"/>
      <c r="DQ163" s="144"/>
      <c r="DR163" s="144"/>
      <c r="DS163" s="144"/>
      <c r="DT163" s="144"/>
      <c r="DU163" s="144"/>
      <c r="DV163" s="144"/>
      <c r="DW163" s="144"/>
      <c r="DX163" s="144"/>
      <c r="DY163" s="144"/>
      <c r="DZ163" s="144"/>
      <c r="EA163" s="144"/>
      <c r="EB163" s="144"/>
      <c r="EC163" s="144"/>
      <c r="ED163" s="782" t="str">
        <f t="shared" si="79"/>
        <v/>
      </c>
      <c r="EE163" s="519"/>
      <c r="EF163" s="793"/>
      <c r="EG163" s="519"/>
      <c r="EH163" s="794"/>
      <c r="EI163" s="790"/>
      <c r="EJ163" s="794"/>
      <c r="EK163" s="794"/>
      <c r="EL163" s="790"/>
      <c r="EM163" s="790"/>
      <c r="EN163" s="790"/>
      <c r="EO163" s="112" t="str">
        <f t="shared" si="65"/>
        <v/>
      </c>
      <c r="EP163" s="790"/>
      <c r="EQ163" s="488" t="str">
        <f t="shared" si="66"/>
        <v/>
      </c>
      <c r="ER163" s="1100"/>
      <c r="ES163" s="1099" t="str">
        <f t="shared" si="80"/>
        <v/>
      </c>
      <c r="ET163" s="525"/>
      <c r="EU163" s="148"/>
      <c r="EV163" s="148"/>
      <c r="EW163" s="148"/>
      <c r="EX163" s="148"/>
      <c r="EY163" s="148"/>
      <c r="EZ163" s="148"/>
      <c r="FA163" s="148"/>
      <c r="FB163" s="148"/>
      <c r="FC163" s="148"/>
      <c r="FD163" s="148"/>
      <c r="FE163" s="148"/>
      <c r="FF163" s="148"/>
      <c r="FG163" s="148"/>
      <c r="FH163" s="148"/>
      <c r="FI163" s="528"/>
      <c r="FJ163" s="513" t="str">
        <f t="shared" si="67"/>
        <v/>
      </c>
      <c r="FK163" s="158"/>
      <c r="FL163" s="850"/>
      <c r="FM163" s="850"/>
      <c r="FN163" s="850"/>
      <c r="FO163" s="850"/>
      <c r="FP163" s="850"/>
      <c r="FQ163" s="850"/>
      <c r="FR163" s="157"/>
      <c r="FS163" s="143"/>
      <c r="FT163" s="143"/>
      <c r="FU163" s="847" t="str">
        <f t="shared" si="68"/>
        <v/>
      </c>
      <c r="FV163" s="555"/>
      <c r="FW163" s="523" t="str">
        <f>IF(Table1[[#This Row],[Nonfood Inhaltstoffe - Komponente]]="","",VLOOKUP(Table1[[#This Row],[Nonfood Inhaltstoffe - Komponente]],'Dropdown Auswahl'!BJ:BK,2,FALSE))</f>
        <v/>
      </c>
      <c r="FX163" s="1013"/>
      <c r="FY163" s="1011" t="str">
        <f t="shared" si="69"/>
        <v/>
      </c>
      <c r="FZ163" s="152"/>
      <c r="GA163" s="152"/>
      <c r="GB163" s="152"/>
      <c r="GC163" s="529" t="str">
        <f t="shared" si="70"/>
        <v/>
      </c>
      <c r="GG163" s="21"/>
      <c r="GH163" s="21"/>
      <c r="GI163" s="1019"/>
      <c r="GJ163" s="1016" t="str">
        <f>IF(Table1[[#This Row],[Global Trade Item Number (GTIN)]]="","",Table1[[#This Row],[Global Trade Item Number (GTIN)]])</f>
        <v/>
      </c>
      <c r="GK163" s="555" t="str">
        <f>IF(Table1[[#This Row],[WAWI-Nr./ Kreditoren-Nummer
(ASDV)]]&lt;&gt;"",Table1[[#This Row],[WAWI-Nr./ Kreditoren-Nummer
(ASDV)]],"")</f>
        <v/>
      </c>
      <c r="GL163" s="165"/>
      <c r="GM163" s="165"/>
      <c r="GN163" s="165"/>
      <c r="GO163" s="485"/>
      <c r="GP163" s="534"/>
      <c r="GQ163" s="533"/>
      <c r="GR163" s="486"/>
      <c r="GS163" s="486"/>
      <c r="GT163" s="486"/>
      <c r="GU163" s="486"/>
      <c r="GV163" s="486"/>
      <c r="GW163" s="542"/>
      <c r="GX163" s="538"/>
      <c r="GY163" s="144"/>
      <c r="GZ163" s="480"/>
      <c r="HA163" s="158"/>
      <c r="HB163" s="480"/>
      <c r="HC163" s="480"/>
      <c r="HD163" s="480"/>
      <c r="HE163" s="480"/>
      <c r="HF163" s="480"/>
      <c r="HG163" s="480"/>
      <c r="HH163" s="538"/>
      <c r="HI163" s="480"/>
      <c r="HJ163" s="480"/>
      <c r="HK163" s="480"/>
      <c r="HL163" s="480"/>
      <c r="HM163" s="480"/>
      <c r="HN163" s="480"/>
      <c r="HO163" s="480"/>
      <c r="HP163" s="480"/>
      <c r="HQ163" s="480"/>
      <c r="HR163" s="538"/>
      <c r="HS163" s="480"/>
      <c r="HT163" s="480"/>
      <c r="HU163" s="480"/>
      <c r="HV163" s="480"/>
      <c r="HW163" s="480"/>
      <c r="HX163" s="480"/>
      <c r="HY163" s="480"/>
      <c r="HZ163" s="480"/>
      <c r="IA163" s="480"/>
      <c r="IB163" s="538"/>
      <c r="IC163" s="480"/>
      <c r="ID163" s="480"/>
      <c r="IE163" s="480"/>
      <c r="IF163" s="480"/>
      <c r="IG163" s="480"/>
      <c r="IH163" s="480"/>
      <c r="II163" s="480"/>
      <c r="IJ163" s="480"/>
      <c r="IK163" s="480"/>
      <c r="IL163" s="480"/>
      <c r="IM163" s="538"/>
      <c r="IN163" s="480"/>
      <c r="IO163" s="480"/>
      <c r="IP163" s="480"/>
      <c r="IQ163" s="480"/>
      <c r="IR163" s="480"/>
      <c r="IS163" s="480"/>
      <c r="IT163" s="480"/>
      <c r="IU163" s="480"/>
      <c r="IV163" s="480"/>
      <c r="IW163" s="480"/>
      <c r="IX163" s="538"/>
      <c r="IY163" s="480"/>
      <c r="IZ163" s="480"/>
      <c r="JA163" s="480"/>
      <c r="JB163" s="480"/>
      <c r="JC163" s="480"/>
      <c r="JD163" s="480"/>
      <c r="JE163" s="480"/>
      <c r="JF163" s="480"/>
      <c r="JG163" s="480"/>
      <c r="JH163" s="480"/>
      <c r="JI163" s="538"/>
      <c r="JJ163" s="480"/>
      <c r="JK163" s="480"/>
      <c r="JL163" s="480"/>
      <c r="JM163" s="480"/>
      <c r="JN163" s="480"/>
      <c r="JO163" s="480"/>
      <c r="JP163" s="480"/>
      <c r="JQ163" s="480"/>
      <c r="JR163" s="480"/>
      <c r="JS163" s="590"/>
      <c r="JT163" s="538"/>
      <c r="JU163" s="480"/>
      <c r="JV163" s="480"/>
      <c r="JW163" s="480"/>
      <c r="JX163" s="480"/>
      <c r="JY163" s="480"/>
      <c r="JZ163" s="480"/>
      <c r="KA163" s="480"/>
      <c r="KB163" s="480"/>
      <c r="KC163" s="480"/>
      <c r="KD163" s="480"/>
      <c r="KE163" s="538"/>
      <c r="KF163" s="480"/>
      <c r="KG163" s="480"/>
      <c r="KH163" s="480"/>
      <c r="KI163" s="480"/>
      <c r="KJ163" s="480"/>
      <c r="KK163" s="480"/>
      <c r="KL163" s="480"/>
      <c r="KM163" s="480"/>
      <c r="KN163" s="480"/>
      <c r="KO163" s="480"/>
      <c r="KR163" s="568" t="str">
        <f>IF(Table1[[#This Row],[GTIN]]&lt;&gt;"",Table1[[#This Row],[GTIN]],"")</f>
        <v/>
      </c>
      <c r="KS163" s="569" t="str">
        <f>Table1[[#This Row],[Kreditor]]</f>
        <v/>
      </c>
      <c r="KT163" s="570" t="str">
        <f>IF(Table1[[#This Row],[Gültig ab (Datum)]]&lt;&gt;"",Table1[[#This Row],[Gültig ab (Datum)]],"")</f>
        <v/>
      </c>
      <c r="KU163" s="570"/>
      <c r="KV163" s="583" t="str">
        <f>IF(Table1[[#This Row],[Artikel verpackt? 
(X=Ja)]]="","",Table1[[#This Row],[Artikel verpackt? 
(X=Ja)]])</f>
        <v/>
      </c>
      <c r="KW163" s="571" t="str">
        <f>IF(Table1[[#This Row],[Verpackung recyclingfähig?
(X=Ja)]]="","",Table1[[#This Row],[Verpackung recyclingfähig?
(X=Ja)]])</f>
        <v/>
      </c>
      <c r="KX163" s="572"/>
      <c r="KY163" s="573"/>
      <c r="KZ163" s="574"/>
      <c r="LA163" s="574"/>
      <c r="LB163" s="574"/>
      <c r="LC163" s="574"/>
      <c r="LD163" s="574"/>
      <c r="LE163" s="574"/>
      <c r="LF163" s="575"/>
      <c r="LG163" s="576" t="str">
        <f>IF(Table1[[#This Row],[Hauptkörper - B1 - Art]]="","",VLOOKUP(Table1[[#This Row],[Hauptkörper - B1 - Art]],'DD FD'!B:C,2,FALSE))</f>
        <v/>
      </c>
      <c r="LH163" s="577" t="str">
        <f>IF(Table1[[#This Row],[Hauptkörper - B1 - Fraktion]]="","",VLOOKUP(Table1[[#This Row],[Hauptkörper - B1 - Fraktion]],'DD FD'!H:J,3,FALSE))</f>
        <v/>
      </c>
      <c r="LI163" s="574" t="str">
        <f>IF(Table1[[#This Row],[Hauptkörper - B1 - Gewicht
(in G)]]="","",Table1[[#This Row],[Hauptkörper - B1 - Gewicht
(in G)]])</f>
        <v/>
      </c>
      <c r="LJ163" s="574" t="str">
        <f>IF(Table1[[#This Row],[Hauptkörper - B1 - Lizenzierungs-pflichtig? (X=Ja)]]="","",Table1[[#This Row],[Hauptkörper - B1 - Lizenzierungs-pflichtig? (X=Ja)]])</f>
        <v/>
      </c>
      <c r="LK163" s="577" t="str">
        <f>IF(Table1[[#This Row],[Hauptkörper - B1 - Virgin Material]]="","",VLOOKUP(Table1[[#This Row],[Hauptkörper - B1 - Virgin Material]],'DD FD'!AJ:AK,2,FALSE))</f>
        <v/>
      </c>
      <c r="LL163" s="578" t="str">
        <f>IF(Table1[[#This Row],[Hauptkörper - B1 - Virgin Material Anteil (in %)]]="","",Table1[[#This Row],[Hauptkörper - B1 - Virgin Material Anteil (in %)]])</f>
        <v/>
      </c>
      <c r="LM163" s="577" t="str">
        <f>IF(Table1[[#This Row],[Hauptkörper - B1 - Recyceltes Material]]="","",VLOOKUP(Table1[[#This Row],[Hauptkörper - B1 - Recyceltes Material]],'DD FD'!AL:AM,2,FALSE))</f>
        <v/>
      </c>
      <c r="LN163" s="578" t="str">
        <f>IF(Table1[[#This Row],[Hauptkörper - B1 - Recyceltes Material Anteil (in %)]]="","",Table1[[#This Row],[Hauptkörper - B1 - Recyceltes Material Anteil (in %)]])</f>
        <v/>
      </c>
      <c r="LO163" s="579" t="str">
        <f>IF(Table1[[#This Row],[Hauptkörper - B1 - Beschichtung]]="","",VLOOKUP(Table1[[#This Row],[Hauptkörper - B1 - Beschichtung]],'DD FD'!AE:AF,2,FALSE))</f>
        <v/>
      </c>
      <c r="LP163" s="580" t="str">
        <f>IF(Table1[[#This Row],[Hauptkörper - B1 - Beschichtung Anteil (in %)]]="","",Table1[[#This Row],[Hauptkörper - B1 - Beschichtung Anteil (in %)]])</f>
        <v/>
      </c>
      <c r="LQ163" s="576" t="str">
        <f>IF(Table1[[#This Row],[Hauptkörper - B2 - Art]]="","",VLOOKUP(Table1[[#This Row],[Hauptkörper - B2 - Art]],'DD FD'!B:C,2,FALSE))</f>
        <v/>
      </c>
      <c r="LR163" s="577" t="str">
        <f>IF(Table1[[#This Row],[Hauptkörper - B2 - Fraktion]]="","",VLOOKUP(Table1[[#This Row],[Hauptkörper - B2 - Fraktion]],'DD FD'!H:J,3,FALSE))</f>
        <v/>
      </c>
      <c r="LS163" s="574" t="str">
        <f>IF(Table1[[#This Row],[Hauptkörper - B2 - Gewicht
(in G)]]="","",Table1[[#This Row],[Hauptkörper - B2 - Gewicht
(in G)]])</f>
        <v/>
      </c>
      <c r="LT163" s="574" t="str">
        <f>IF(Table1[[#This Row],[Hauptkörper - B2 - Lizenzierungs-pflichtig? (X=Ja)]]="","",Table1[[#This Row],[Hauptkörper - B2 - Lizenzierungs-pflichtig? (X=Ja)]])</f>
        <v/>
      </c>
      <c r="LU163" s="577" t="str">
        <f>IF(Table1[[#This Row],[Hauptkörper - B2 - Virgin Material]]="","",VLOOKUP(Table1[[#This Row],[Hauptkörper - B2 - Virgin Material]],'DD FD'!AJ:AK,2,FALSE))</f>
        <v/>
      </c>
      <c r="LV163" s="578" t="str">
        <f>IF(Table1[[#This Row],[Hauptkörper - B2 - Virgin Material Anteil (in %)]]="","",Table1[[#This Row],[Hauptkörper - B2 - Virgin Material Anteil (in %)]])</f>
        <v/>
      </c>
      <c r="LW163" s="577" t="str">
        <f>IF(Table1[[#This Row],[Hauptkörper - B2 - Recyceltes Material]]="","",VLOOKUP(Table1[[#This Row],[Hauptkörper - B2 - Recyceltes Material]],'DD FD'!AL:AM,2,FALSE))</f>
        <v/>
      </c>
      <c r="LX163" s="578" t="str">
        <f>IF(Table1[[#This Row],[Hauptkörper - B2 - Recyceltes Material Anteil (in %)]]="","",Table1[[#This Row],[Hauptkörper - B2 - Recyceltes Material Anteil (in %)]])</f>
        <v/>
      </c>
      <c r="LY163" s="577" t="str">
        <f>IF(Table1[[#This Row],[Hauptkörper - B2 - Beschichtung]]="","",VLOOKUP(Table1[[#This Row],[Hauptkörper - B2 - Beschichtung]],'DD FD'!AE:AF,2,FALSE))</f>
        <v/>
      </c>
      <c r="LZ163" s="580" t="str">
        <f>IF(Table1[[#This Row],[Hauptkörper - B2 - Beschichtung Anteil (in %)]]="","",Table1[[#This Row],[Hauptkörper - B2 - Beschichtung Anteil (in %)]])</f>
        <v/>
      </c>
      <c r="MA163" s="576" t="str">
        <f>IF(Table1[[#This Row],[Hauptkörper - B3 - Art]]="","",VLOOKUP(Table1[[#This Row],[Hauptkörper - B3 - Art]],'DD FD'!B:C,2,FALSE))</f>
        <v/>
      </c>
      <c r="MB163" s="577" t="str">
        <f>IF(Table1[[#This Row],[Hauptkörper - B3 - Fraktion]]="","",VLOOKUP(Table1[[#This Row],[Hauptkörper - B3 - Fraktion]],'DD FD'!H:J,3,FALSE))</f>
        <v/>
      </c>
      <c r="MC163" s="574" t="str">
        <f>IF(Table1[[#This Row],[Hauptkörper - B3 - Gewicht
(in G)]]="","",Table1[[#This Row],[Hauptkörper - B3 - Gewicht
(in G)]])</f>
        <v/>
      </c>
      <c r="MD163" s="574" t="str">
        <f>IF(Table1[[#This Row],[Hauptkörper - B3 - Lizenzierungs-pflichtig? (X=Ja)]]="","",Table1[[#This Row],[Hauptkörper - B3 - Lizenzierungs-pflichtig? (X=Ja)]])</f>
        <v/>
      </c>
      <c r="ME163" s="577" t="str">
        <f>IF(Table1[[#This Row],[Hauptkörper - B3 - Virgin Material]]="","",VLOOKUP(Table1[[#This Row],[Hauptkörper - B3 - Virgin Material]],'DD FD'!AJ:AK,2,FALSE))</f>
        <v/>
      </c>
      <c r="MF163" s="578" t="str">
        <f>IF(Table1[[#This Row],[Hauptkörper - B3 - Virgin Material Anteil (in %)]]="","",Table1[[#This Row],[Hauptkörper - B3 - Virgin Material Anteil (in %)]])</f>
        <v/>
      </c>
      <c r="MG163" s="577" t="str">
        <f>IF(Table1[[#This Row],[Hauptkörper - B3 - Recyceltes Material]]="","",VLOOKUP(Table1[[#This Row],[Hauptkörper - B3 - Recyceltes Material]],'DD FD'!AL:AM,2,FALSE))</f>
        <v/>
      </c>
      <c r="MH163" s="578" t="str">
        <f>IF(Table1[[#This Row],[Hauptkörper - B3 - Recyceltes Material Anteil (in %)]]="","",Table1[[#This Row],[Hauptkörper - B3 - Recyceltes Material Anteil (in %)]])</f>
        <v/>
      </c>
      <c r="MI163" s="577" t="str">
        <f>IF(Table1[[#This Row],[Hauptkörper - B3 - Beschichtung]]="","",VLOOKUP(Table1[[#This Row],[Hauptkörper - B3 - Beschichtung]],'DD FD'!AE:AF,2,FALSE))</f>
        <v/>
      </c>
      <c r="MJ163" s="580" t="str">
        <f>IF(Table1[[#This Row],[Hauptkörper - B3 - Beschichtung Anteil (in %)]]="","",Table1[[#This Row],[Hauptkörper - B3 - Beschichtung Anteil (in %)]])</f>
        <v/>
      </c>
      <c r="MK163" s="576" t="str">
        <f>IF(Table1[[#This Row],[Verschluss - B1 - Art]]="","",VLOOKUP(Table1[[#This Row],[Verschluss - B1 - Art]],'DD FD'!D:E,2,FALSE))</f>
        <v/>
      </c>
      <c r="ML163" s="577" t="str">
        <f>IF(Table1[[#This Row],[Verschluss - B1 - Fraktion]]="","",VLOOKUP(Table1[[#This Row],[Verschluss - B1 - Fraktion]],'DD FD'!H:J,3,FALSE))</f>
        <v/>
      </c>
      <c r="MM163" s="574" t="str">
        <f>IF(Table1[[#This Row],[Verschluss - B1 - Gewicht (in G)]]="","",Table1[[#This Row],[Verschluss - B1 - Gewicht (in G)]])</f>
        <v/>
      </c>
      <c r="MN163" s="574" t="str">
        <f>IF(Table1[[#This Row],[Verschluss - B1 - Lizenzierungs-pflichtig? (X=Ja)]]="","",Table1[[#This Row],[Verschluss - B1 - Lizenzierungs-pflichtig? (X=Ja)]])</f>
        <v/>
      </c>
      <c r="MO163" s="574" t="str">
        <f>IF(Table1[[#This Row],[Verschluss - B1 - Trennbar vom Hauptkörper? (X=Ja)]]="","",Table1[[#This Row],[Verschluss - B1 - Trennbar vom Hauptkörper? (X=Ja)]])</f>
        <v/>
      </c>
      <c r="MP163" s="577" t="str">
        <f>IF(Table1[[#This Row],[Verschluss - B1 - Virgin Material]]="","",VLOOKUP(Table1[[#This Row],[Verschluss - B1 - Virgin Material]],'DD FD'!AJ:AK,2,FALSE))</f>
        <v/>
      </c>
      <c r="MQ163" s="578" t="str">
        <f>IF(Table1[[#This Row],[Verschluss - B1 - Virgin Material Anteil (in %)]]="","",Table1[[#This Row],[Verschluss - B1 - Virgin Material Anteil (in %)]])</f>
        <v/>
      </c>
      <c r="MR163" s="577" t="str">
        <f>IF(Table1[[#This Row],[Verschluss - B1 - Recyceltes Material]]="","",VLOOKUP(Table1[[#This Row],[Verschluss - B1 - Recyceltes Material]],'DD FD'!AL:AM,2,FALSE))</f>
        <v/>
      </c>
      <c r="MS163" s="578" t="str">
        <f>IF(Table1[[#This Row],[Verschluss - B1 - Recyceltes Material Anteil (in %)]]="","",Table1[[#This Row],[Verschluss - B1 - Recyceltes Material Anteil (in %)]])</f>
        <v/>
      </c>
      <c r="MT163" s="577" t="str">
        <f>IF(Table1[[#This Row],[Verschluss - B1 - Beschichtung]]="","",VLOOKUP(Table1[[#This Row],[Verschluss - B1 - Beschichtung]],'DD FD'!AE:AF,2,FALSE))</f>
        <v/>
      </c>
      <c r="MU163" s="580" t="str">
        <f>IF(Table1[[#This Row],[Verschluss - B1 - Beschichtung Anteil (in %)]]="","",Table1[[#This Row],[Verschluss - B1 - Beschichtung Anteil (in %)]])</f>
        <v/>
      </c>
      <c r="MV163" s="576" t="str">
        <f>IF(Table1[[#This Row],[Verschluss - B2 - Art]]="","",VLOOKUP(Table1[[#This Row],[Verschluss - B2 - Art]],'DD FD'!D:E,2,FALSE))</f>
        <v/>
      </c>
      <c r="MW163" s="577" t="str">
        <f>IF(Table1[[#This Row],[Verschluss - B2 - Fraktion]]="","",VLOOKUP(Table1[[#This Row],[Verschluss - B2 - Fraktion]],'DD FD'!H:J,3,FALSE))</f>
        <v/>
      </c>
      <c r="MX163" s="574" t="str">
        <f>IF(Table1[[#This Row],[Verschluss - B2 - Gewicht (in G)]]="","",Table1[[#This Row],[Verschluss - B2 - Gewicht (in G)]])</f>
        <v/>
      </c>
      <c r="MY163" s="574" t="str">
        <f>IF(Table1[[#This Row],[Verschluss - B2 - Lizenzierungs-pflichtig? (X=Ja)]]="","",Table1[[#This Row],[Verschluss - B2 - Lizenzierungs-pflichtig? (X=Ja)]])</f>
        <v/>
      </c>
      <c r="MZ163" s="574" t="str">
        <f>IF(Table1[[#This Row],[Verschluss - B2 - Trennbar vom Hauptkörper? (X=Ja)]]="","",Table1[[#This Row],[Verschluss - B2 - Trennbar vom Hauptkörper? (X=Ja)]])</f>
        <v/>
      </c>
      <c r="NA163" s="577" t="str">
        <f>IF(Table1[[#This Row],[Verschluss - B2 - Virgin Material]]="","",VLOOKUP(Table1[[#This Row],[Verschluss - B2 - Virgin Material]],'DD FD'!AJ:AK,2,FALSE))</f>
        <v/>
      </c>
      <c r="NB163" s="578" t="str">
        <f>IF(Table1[[#This Row],[Verschluss - B2 - Virgin Material Anteil (in %)]]="","",Table1[[#This Row],[Verschluss - B2 - Virgin Material Anteil (in %)]])</f>
        <v/>
      </c>
      <c r="NC163" s="577" t="str">
        <f>IF(Table1[[#This Row],[Verschluss - B2 - Recyceltes Material]]="","",VLOOKUP(Table1[[#This Row],[Verschluss - B2 - Recyceltes Material]],'DD FD'!AL:AM,2,FALSE))</f>
        <v/>
      </c>
      <c r="ND163" s="578" t="str">
        <f>IF(Table1[[#This Row],[Verschluss - B2 - Recyceltes Material Anteil (in %)]]="","",Table1[[#This Row],[Verschluss - B2 - Recyceltes Material Anteil (in %)]])</f>
        <v/>
      </c>
      <c r="NE163" s="577" t="str">
        <f>IF(Table1[[#This Row],[Verschluss - B2 - Beschichtung]]="","",VLOOKUP(Table1[[#This Row],[Verschluss - B2 - Beschichtung]],'DD FD'!AE:AF,2,FALSE))</f>
        <v/>
      </c>
      <c r="NF163" s="580" t="str">
        <f>IF(Table1[[#This Row],[Verschluss - B2 - Beschichtung Anteil (in %)]]="","",Table1[[#This Row],[Verschluss - B2 - Beschichtung Anteil (in %)]])</f>
        <v/>
      </c>
      <c r="NG163" s="576" t="str">
        <f>IF(Table1[[#This Row],[Verschluss - B3 - Art]]="","",VLOOKUP(Table1[[#This Row],[Verschluss - B3 - Art]],'DD FD'!D:E,2,FALSE))</f>
        <v/>
      </c>
      <c r="NH163" s="577" t="str">
        <f>IF(Table1[[#This Row],[Verschluss - B3 - Fraktion]]="","",VLOOKUP(Table1[[#This Row],[Verschluss - B3 - Fraktion]],'DD FD'!H:J,3,FALSE))</f>
        <v/>
      </c>
      <c r="NI163" s="574" t="str">
        <f>IF(Table1[[#This Row],[Verschluss - B3 - Gewicht (in G)]]="","",Table1[[#This Row],[Verschluss - B3 - Gewicht (in G)]])</f>
        <v/>
      </c>
      <c r="NJ163" s="574" t="str">
        <f>IF(Table1[[#This Row],[Verschluss - B3 - Lizenzierungs-pflichtig? (X=Ja)]]="","",Table1[[#This Row],[Verschluss - B3 - Lizenzierungs-pflichtig? (X=Ja)]])</f>
        <v/>
      </c>
      <c r="NK163" s="574" t="str">
        <f>IF(Table1[[#This Row],[Verschluss - B3 - Trennbar vom Hauptkörper? (X=Ja)]]="","",Table1[[#This Row],[Verschluss - B3 - Trennbar vom Hauptkörper? (X=Ja)]])</f>
        <v/>
      </c>
      <c r="NL163" s="577" t="str">
        <f>IF(Table1[[#This Row],[Verschluss - B3 - Virgin Material]]="","",VLOOKUP(Table1[[#This Row],[Verschluss - B3 - Virgin Material]],'DD FD'!AJ:AK,2,FALSE))</f>
        <v/>
      </c>
      <c r="NM163" s="578" t="str">
        <f>IF(Table1[[#This Row],[Verschluss - B3 - Virgin Material Anteil (in %)]]="","",Table1[[#This Row],[Verschluss - B3 - Virgin Material Anteil (in %)]])</f>
        <v/>
      </c>
      <c r="NN163" s="577" t="str">
        <f>IF(Table1[[#This Row],[Verschluss - B3 - Recyceltes Material]]="","",VLOOKUP(Table1[[#This Row],[Verschluss - B3 - Recyceltes Material]],'DD FD'!AL:AM,2,FALSE))</f>
        <v/>
      </c>
      <c r="NO163" s="578" t="str">
        <f>IF(Table1[[#This Row],[Verschluss - B3 - Recyceltes Material Anteil (in %)]]="","",Table1[[#This Row],[Verschluss - B3 - Recyceltes Material Anteil (in %)]])</f>
        <v/>
      </c>
      <c r="NP163" s="577" t="str">
        <f>IF(Table1[[#This Row],[Verschluss - B3 - Beschichtung]]="","",VLOOKUP(Table1[[#This Row],[Verschluss - B3 - Beschichtung]],'DD FD'!AE:AF,2,FALSE))</f>
        <v/>
      </c>
      <c r="NQ163" s="580" t="str">
        <f>IF(Table1[[#This Row],[Verschluss - B3 - Beschichtung Anteil (in %)]]="","",Table1[[#This Row],[Verschluss - B3 - Beschichtung Anteil (in %)]])</f>
        <v/>
      </c>
      <c r="NR163" s="576" t="str">
        <f>IF(Table1[[#This Row],[Etikett - B1 - Art]]="","",VLOOKUP(Table1[[#This Row],[Etikett - B1 - Art]],'DD FD'!F:G,2,FALSE))</f>
        <v/>
      </c>
      <c r="NS163" s="577" t="str">
        <f>IF(Table1[[#This Row],[Etikett - B1 - Fraktion]]="","",VLOOKUP(Table1[[#This Row],[Etikett - B1 - Fraktion]],'DD FD'!H:J,3,FALSE))</f>
        <v/>
      </c>
      <c r="NT163" s="574" t="str">
        <f>IF(Table1[[#This Row],[Etikett - B1 - Gewicht (in G)]]="","",Table1[[#This Row],[Etikett - B1 - Gewicht (in G)]])</f>
        <v/>
      </c>
      <c r="NU163" s="574" t="str">
        <f>IF(Table1[[#This Row],[Etikett - B1 - Lizenzierungs-pflichtig? (X=Ja)]]="","",Table1[[#This Row],[Etikett - B1 - Lizenzierungs-pflichtig? (X=Ja)]])</f>
        <v/>
      </c>
      <c r="NV163" s="574" t="str">
        <f>IF(Table1[[#This Row],[Etikett - B1 - Trennbar vom Hauptkörper? (X=Ja)]]="","",Table1[[#This Row],[Etikett - B1 - Trennbar vom Hauptkörper? (X=Ja)]])</f>
        <v/>
      </c>
      <c r="NW163" s="577" t="str">
        <f>IF(Table1[[#This Row],[Etikett - B1 - Virgin Material]]="","",VLOOKUP(Table1[[#This Row],[Etikett - B1 - Virgin Material]],'DD FD'!AJ:AK,2,FALSE))</f>
        <v/>
      </c>
      <c r="NX163" s="578" t="str">
        <f>IF(Table1[[#This Row],[Etikett - B1 - Virgin Material Anteil (in %)]]="","",Table1[[#This Row],[Etikett - B1 - Virgin Material Anteil (in %)]])</f>
        <v/>
      </c>
      <c r="NY163" s="577" t="str">
        <f>IF(Table1[[#This Row],[Etikett - B1 - Recyceltes Material]]="","",VLOOKUP(Table1[[#This Row],[Etikett - B1 - Recyceltes Material]],'DD FD'!AL:AM,2,FALSE))</f>
        <v/>
      </c>
      <c r="NZ163" s="578" t="str">
        <f>IF(Table1[[#This Row],[Etikett - B1 - Recyceltes Material Anteil (in %)]]="","",Table1[[#This Row],[Etikett - B1 - Recyceltes Material Anteil (in %)]])</f>
        <v/>
      </c>
      <c r="OA163" s="577" t="str">
        <f>IF(Table1[[#This Row],[Etikett - B1 - Beschichtung]]="","",VLOOKUP(Table1[[#This Row],[Etikett - B1 - Beschichtung]],'DD FD'!AE:AF,2,FALSE))</f>
        <v/>
      </c>
      <c r="OB163" s="580" t="str">
        <f>IF(Table1[[#This Row],[Etikett - B1 - Beschichtung Anteil (in %)]]="","",Table1[[#This Row],[Etikett - B1 - Beschichtung Anteil (in %)]])</f>
        <v/>
      </c>
      <c r="OC163" s="576" t="str">
        <f>IF(Table1[[#This Row],[Etikett - B2 - Art]]="","",VLOOKUP(Table1[[#This Row],[Etikett - B2 - Art]],'DD FD'!F:G,2,FALSE))</f>
        <v/>
      </c>
      <c r="OD163" s="577" t="str">
        <f>IF(Table1[[#This Row],[Etikett - B2 - Fraktion]]="","",VLOOKUP(Table1[[#This Row],[Etikett - B2 - Fraktion]],'DD FD'!H:J,3,FALSE))</f>
        <v/>
      </c>
      <c r="OE163" s="574" t="str">
        <f>IF(Table1[[#This Row],[Etikett - B2 - Gewicht (in G)]]="","",Table1[[#This Row],[Etikett - B2 - Gewicht (in G)]])</f>
        <v/>
      </c>
      <c r="OF163" s="574" t="str">
        <f>IF(Table1[[#This Row],[Etikett - B2 - Lizenzierungs-pflichtig? (X=Ja)]]="","",Table1[[#This Row],[Etikett - B2 - Lizenzierungs-pflichtig? (X=Ja)]])</f>
        <v/>
      </c>
      <c r="OG163" s="574" t="str">
        <f>IF(Table1[[#This Row],[Etikett - B2 - Trennbar vom Hauptkörper? (X=Ja)]]="","",Table1[[#This Row],[Etikett - B2 - Trennbar vom Hauptkörper? (X=Ja)]])</f>
        <v/>
      </c>
      <c r="OH163" s="577" t="str">
        <f>IF(Table1[[#This Row],[Etikett - B2 - Virgin Material]]="","",VLOOKUP(Table1[[#This Row],[Etikett - B2 - Virgin Material]],'DD FD'!AJ:AK,2,FALSE))</f>
        <v/>
      </c>
      <c r="OI163" s="578" t="str">
        <f>IF(Table1[[#This Row],[Etikett - B2 - Virgin Material Anteil (in %)]]="","",Table1[[#This Row],[Etikett - B2 - Virgin Material Anteil (in %)]])</f>
        <v/>
      </c>
      <c r="OJ163" s="577" t="str">
        <f>IF(Table1[[#This Row],[Etikett - B2 - Recyceltes Material]]="","",VLOOKUP(Table1[[#This Row],[Etikett - B2 - Recyceltes Material]],'DD FD'!AL:AM,2,FALSE))</f>
        <v/>
      </c>
      <c r="OK163" s="578" t="str">
        <f>IF(Table1[[#This Row],[Etikett - B2 - Recyceltes Material Anteil (in %)]]="","",Table1[[#This Row],[Etikett - B2 - Recyceltes Material Anteil (in %)]])</f>
        <v/>
      </c>
      <c r="OL163" s="577" t="str">
        <f>IF(Table1[[#This Row],[Etikett - B2 - Beschichtung]]="","",VLOOKUP(Table1[[#This Row],[Etikett - B2 - Beschichtung]],'DD FD'!AE:AF,2,FALSE))</f>
        <v/>
      </c>
      <c r="OM163" s="580" t="str">
        <f>IF(Table1[[#This Row],[Etikett - B2 - Beschichtung Anteil (in %)]]="","",Table1[[#This Row],[Etikett - B2 - Beschichtung Anteil (in %)]])</f>
        <v/>
      </c>
      <c r="ON163" s="576" t="str">
        <f>IF(Table1[[#This Row],[Etikett - B3 - Art]]="","",VLOOKUP(Table1[[#This Row],[Etikett - B3 - Art]],'DD FD'!F:G,2,FALSE))</f>
        <v/>
      </c>
      <c r="OO163" s="577" t="str">
        <f>IF(Table1[[#This Row],[Etikett - B3 - Fraktion]]="","",VLOOKUP(Table1[[#This Row],[Etikett - B3 - Fraktion]],'DD FD'!H:J,3,FALSE))</f>
        <v/>
      </c>
      <c r="OP163" s="574" t="str">
        <f>IF(Table1[[#This Row],[Etikett - B3 - Gewicht (in G)]]="","",Table1[[#This Row],[Etikett - B3 - Gewicht (in G)]])</f>
        <v/>
      </c>
      <c r="OQ163" s="574" t="str">
        <f>IF(Table1[[#This Row],[Etikett - B3 - Lizenzierungs-pflichtig? (X=Ja)]]="","",Table1[[#This Row],[Etikett - B3 - Lizenzierungs-pflichtig? (X=Ja)]])</f>
        <v/>
      </c>
      <c r="OR163" s="574" t="str">
        <f>IF(Table1[[#This Row],[Etikett - B3 - Trennbar vom Hauptkörper? (X=Ja)]]="","",Table1[[#This Row],[Etikett - B3 - Trennbar vom Hauptkörper? (X=Ja)]])</f>
        <v/>
      </c>
      <c r="OS163" s="577" t="str">
        <f>IF(Table1[[#This Row],[Etikett - B3 - Virgin Material]]="","",VLOOKUP(Table1[[#This Row],[Etikett - B3 - Virgin Material]],'DD FD'!AJ:AK,2,FALSE))</f>
        <v/>
      </c>
      <c r="OT163" s="578" t="str">
        <f>IF(Table1[[#This Row],[Etikett - B3 - Virgin Material Anteil (in %)]]="","",Table1[[#This Row],[Etikett - B3 - Virgin Material Anteil (in %)]])</f>
        <v/>
      </c>
      <c r="OU163" s="577" t="str">
        <f>IF(Table1[[#This Row],[Etikett - B3 - Recyceltes Material]]="","",VLOOKUP(Table1[[#This Row],[Etikett - B3 - Recyceltes Material]],'DD FD'!AL:AM,2,FALSE))</f>
        <v/>
      </c>
      <c r="OV163" s="578" t="str">
        <f>IF(Table1[[#This Row],[Etikett - B3 - Recyceltes Material Anteil (in %)]]="","",Table1[[#This Row],[Etikett - B3 - Recyceltes Material Anteil (in %)]])</f>
        <v/>
      </c>
      <c r="OW163" s="577" t="str">
        <f>IF(Table1[[#This Row],[Etikett - B3 - Beschichtung]]="","",VLOOKUP(Table1[[#This Row],[Etikett - B3 - Beschichtung]],'DD FD'!AE:AF,2,FALSE))</f>
        <v/>
      </c>
      <c r="OX163" s="613" t="str">
        <f>IF(Table1[[#This Row],[Etikett - B3 - Beschichtung Anteil (in %)]]="","",Table1[[#This Row],[Etikett - B3 - Beschichtung Anteil (in %)]])</f>
        <v/>
      </c>
      <c r="OY163" s="618">
        <f>ROUNDUP(SUM(
IF(AND(LH163='DD FD'!$J$7,LJ163='DD FD'!$AI$3),LI163,0),
IF(AND(LR163='DD FD'!$J$7,LT163='DD FD'!$AI$3),LS163,0),
IF(AND(MB163='DD FD'!$J$7,MD163='DD FD'!$AI$3),MC163,0),
IF(AND(ML163='DD FD'!$J$7,MN163='DD FD'!$AI$3),MM163,0),
IF(AND(MW163='DD FD'!$J$7,MY163='DD FD'!$AI$3),MX163,0),
IF(AND(NH163='DD FD'!$J$7,NJ163='DD FD'!$AI$3),NI163,0),
IF(AND(NS163='DD FD'!$J$7,NU163='DD FD'!$AI$3),NT163,0),
IF(AND(OD163='DD FD'!$J$7,OF163='DD FD'!$AI$3),OE163,0),
IF(AND(OO163='DD FD'!$J$7,OQ163='DD FD'!$AI$3),OP163,0),
),2)</f>
        <v>0</v>
      </c>
      <c r="OZ163" s="617">
        <f>ROUNDUP(SUM(
IF(AND(LH163='DD FD'!$J$6,LJ163='DD FD'!$AI$3),LI163,0),
IF(AND(LR163='DD FD'!$J$6,LT163='DD FD'!$AI$3),LS163,0),
IF(AND(MB163='DD FD'!$J$6,MD163='DD FD'!$AI$3),MC163,0),
IF(AND(ML163='DD FD'!$J$6,MN163='DD FD'!$AI$3),MM163,0),
IF(AND(MW163='DD FD'!$J$6,MY163='DD FD'!$AI$3),MX163,0),
IF(AND(NH163='DD FD'!$J$6,NJ163='DD FD'!$AI$3),NI163,0),
IF(AND(NS163='DD FD'!$J$6,NU163='DD FD'!$AI$3),NT163,0),
IF(AND(OD163='DD FD'!$J$6,OF163='DD FD'!$AI$3),OE163,0),
IF(AND(OO163='DD FD'!$J$6,OQ163='DD FD'!$AI$3),OP163,0),
),2)</f>
        <v>0</v>
      </c>
      <c r="PA163" s="617">
        <f>ROUNDUP(SUM(
IF(AND(LH163='DD FD'!$J$10,LJ163='DD FD'!$AI$3),LI163,0),
IF(AND(LR163='DD FD'!$J$10,LT163='DD FD'!$AI$3),LS163,0),
IF(AND(MB163='DD FD'!$J$10,MD163='DD FD'!$AI$3),MC163,0),
IF(AND(ML163='DD FD'!$J$10,MN163='DD FD'!$AI$3),MM163,0),
IF(AND(MW163='DD FD'!$J$10,MY163='DD FD'!$AI$3),MX163,0),
IF(AND(NH163='DD FD'!$J$10,NJ163='DD FD'!$AI$3),NI163,0),
IF(AND(NS163='DD FD'!$J$10,NU163='DD FD'!$AI$3),NT163,0),
IF(AND(OD163='DD FD'!$J$10,OF163='DD FD'!$AI$3),OE163,0),
IF(AND(OO163='DD FD'!$J$10,OQ163='DD FD'!$AI$3),OP163,0),
),2)</f>
        <v>0</v>
      </c>
      <c r="PB163" s="617">
        <f>ROUNDUP(SUM(
IF(AND(LH163='DD FD'!$J$8,LJ163='DD FD'!$AI$3),LI163,0),
IF(AND(LR163='DD FD'!$J$8,LT163='DD FD'!$AI$3),LS163,0),
IF(AND(MB163='DD FD'!$J$8,MD163='DD FD'!$AI$3),MC163,0),
IF(AND(ML163='DD FD'!$J$8,MN163='DD FD'!$AI$3),MM163,0),
IF(AND(MW163='DD FD'!$J$8,MY163='DD FD'!$AI$3),MX163,0),
IF(AND(NH163='DD FD'!$J$8,NJ163='DD FD'!$AI$3),NI163,0),
IF(AND(NS163='DD FD'!$J$8,NU163='DD FD'!$AI$3),NT163,0),
IF(AND(OD163='DD FD'!$J$8,OF163='DD FD'!$AI$3),OE163,0),
IF(AND(OO163='DD FD'!$J$8,OQ163='DD FD'!$AI$3),OP163,0),
),2)</f>
        <v>0</v>
      </c>
      <c r="PC163" s="617">
        <f>ROUNDUP(SUM(
IF(AND(LH163='DD FD'!$J$5,LJ163='DD FD'!$AI$3),LI163,0),
IF(AND(LR163='DD FD'!$J$5,LT163='DD FD'!$AI$3),LS163,0),
IF(AND(MB163='DD FD'!$J$5,MD163='DD FD'!$AI$3),MC163,0),
IF(AND(ML163='DD FD'!$J$5,MN163='DD FD'!$AI$3),MM163,0),
IF(AND(MW163='DD FD'!$J$5,MY163='DD FD'!$AI$3),MX163,0),
IF(AND(NH163='DD FD'!$J$5,NJ163='DD FD'!$AI$3),NI163,0),
IF(AND(NS163='DD FD'!$J$5,NU163='DD FD'!$AI$3),NT163,0),
IF(AND(OD163='DD FD'!$J$5,OF163='DD FD'!$AI$3),OE163,0),
IF(AND(OO163='DD FD'!$J$5,OQ163='DD FD'!$AI$3),OP163,0),
),2)</f>
        <v>0</v>
      </c>
      <c r="PD163" s="617">
        <f>ROUNDUP(SUM(
IF(AND(LH163='DD FD'!$J$9,LJ163='DD FD'!$AI$3),LI163,0),
IF(AND(LR163='DD FD'!$J$9,LT163='DD FD'!$AI$3),LS163,0),
IF(AND(MB163='DD FD'!$J$9,MD163='DD FD'!$AI$3),MC163,0),
IF(AND(ML163='DD FD'!$J$9,MN163='DD FD'!$AI$3),MM163,0),
IF(AND(MW163='DD FD'!$J$9,MY163='DD FD'!$AI$3),MX163,0),
IF(AND(NH163='DD FD'!$J$9,NJ163='DD FD'!$AI$3),NI163,0),
IF(AND(NS163='DD FD'!$J$9,NU163='DD FD'!$AI$3),NT163,0),
IF(AND(OD163='DD FD'!$J$9,OF163='DD FD'!$AI$3),OE163,0),
IF(AND(OO163='DD FD'!$J$9,OQ163='DD FD'!$AI$3),OP163,0),
),2)</f>
        <v>0</v>
      </c>
      <c r="PE163" s="617">
        <f>ROUNDUP(SUM(
IF(AND(LH163='DD FD'!$J$4,LJ163='DD FD'!$AI$3),LI163,0),
IF(AND(LR163='DD FD'!$J$4,LT163='DD FD'!$AI$3),LS163,0),
IF(AND(MB163='DD FD'!$J$4,MD163='DD FD'!$AI$3),MC163,0),
IF(AND(ML163='DD FD'!$J$4,MN163='DD FD'!$AI$3),MM163,0),
IF(AND(MW163='DD FD'!$J$4,MY163='DD FD'!$AI$3),MX163,0),
IF(AND(NH163='DD FD'!$J$4,NJ163='DD FD'!$AI$3),NI163,0),
IF(AND(NS163='DD FD'!$J$4,NU163='DD FD'!$AI$3),NT163,0),
IF(AND(OD163='DD FD'!$J$4,OF163='DD FD'!$AI$3),OE163,0),
IF(AND(OO163='DD FD'!$J$4,OQ163='DD FD'!$AI$3),OP163,0),
),2)</f>
        <v>0</v>
      </c>
      <c r="PF163" s="619">
        <f>ROUNDUP(SUM(
IF(AND(LH163='DD FD'!$J$11,LJ163='DD FD'!$AI$3),LI163,0),
IF(AND(LR163='DD FD'!$J$11,LT163='DD FD'!$AI$3),LS163,0),
IF(AND(MB163='DD FD'!$J$11,MD163='DD FD'!$AI$3),MC163,0),
IF(AND(ML163='DD FD'!$J$11,MN163='DD FD'!$AI$3),MM163,0),
IF(AND(MW163='DD FD'!$J$11,MY163='DD FD'!$AI$3),MX163,0),
IF(AND(NH163='DD FD'!$J$11,NJ163='DD FD'!$AI$3),NI163,0),
IF(AND(NS163='DD FD'!$J$11,NU163='DD FD'!$AI$3),NT163,0),
IF(AND(OD163='DD FD'!$J$11,OF163='DD FD'!$AI$3),OE163,0),
IF(AND(OO163='DD FD'!$J$11,OQ163='DD FD'!$AI$3),OP163,0),
),2)</f>
        <v>0</v>
      </c>
    </row>
    <row r="164" spans="1:422">
      <c r="A164" s="806"/>
      <c r="B164" s="934"/>
      <c r="C164" s="247"/>
      <c r="D164" s="842"/>
      <c r="E164" s="247"/>
      <c r="F164" s="158"/>
      <c r="G164" s="710"/>
      <c r="H164" s="712"/>
      <c r="I164" s="936"/>
      <c r="J164" s="803"/>
      <c r="K164" s="150"/>
      <c r="L164" s="146" t="str">
        <f t="shared" si="54"/>
        <v/>
      </c>
      <c r="M164" s="501" t="str">
        <f t="shared" si="71"/>
        <v/>
      </c>
      <c r="N164" s="504"/>
      <c r="O164" s="113" t="str">
        <f t="shared" si="72"/>
        <v/>
      </c>
      <c r="P164" s="114" t="str">
        <f t="shared" si="55"/>
        <v/>
      </c>
      <c r="Q164" s="152"/>
      <c r="R164" s="152"/>
      <c r="S164" s="115" t="str">
        <f t="shared" si="73"/>
        <v/>
      </c>
      <c r="T164" s="159"/>
      <c r="U164" s="159"/>
      <c r="V164" s="157"/>
      <c r="W164" s="157"/>
      <c r="X164" s="157"/>
      <c r="Y164" s="772"/>
      <c r="Z164" s="158"/>
      <c r="AA164" s="144"/>
      <c r="AB164" s="112"/>
      <c r="AC164" s="153"/>
      <c r="AD164" s="153"/>
      <c r="AE164" s="153"/>
      <c r="AF164" s="153"/>
      <c r="AG164" s="153"/>
      <c r="AH164" s="153"/>
      <c r="AI164" s="152"/>
      <c r="AJ164" s="158"/>
      <c r="AK164" s="158"/>
      <c r="AL164" s="158"/>
      <c r="AM164" s="116" t="str">
        <f t="shared" si="74"/>
        <v/>
      </c>
      <c r="AN164" s="116" t="str">
        <f t="shared" si="75"/>
        <v/>
      </c>
      <c r="AO164" s="324"/>
      <c r="AP164" s="503"/>
      <c r="AQ164" s="487" t="str">
        <f t="shared" si="76"/>
        <v/>
      </c>
      <c r="AR164" s="113" t="str">
        <f t="shared" si="56"/>
        <v/>
      </c>
      <c r="AS164" s="113" t="str">
        <f t="shared" si="57"/>
        <v/>
      </c>
      <c r="AT164" s="113" t="str">
        <f t="shared" si="58"/>
        <v/>
      </c>
      <c r="AU164" s="113" t="str">
        <f t="shared" si="59"/>
        <v/>
      </c>
      <c r="AV164" s="159"/>
      <c r="AW164" s="157"/>
      <c r="AX164" s="157"/>
      <c r="AY164" s="157"/>
      <c r="AZ164" s="157"/>
      <c r="BA164" s="116" t="str">
        <f t="shared" si="60"/>
        <v/>
      </c>
      <c r="BB164" s="316"/>
      <c r="BC164" s="116" t="str">
        <f t="shared" si="61"/>
        <v/>
      </c>
      <c r="BD164" s="133" t="str">
        <f t="shared" si="62"/>
        <v/>
      </c>
      <c r="BE164" s="157"/>
      <c r="BF164" s="1180"/>
      <c r="BG164" s="1180"/>
      <c r="BH164" s="158"/>
      <c r="BI164" s="490"/>
      <c r="BJ164" s="514" t="str">
        <f t="shared" si="77"/>
        <v/>
      </c>
      <c r="BK164" s="789"/>
      <c r="BL164" s="116" t="str">
        <f t="shared" si="78"/>
        <v/>
      </c>
      <c r="BM164" s="144"/>
      <c r="BN164" s="144"/>
      <c r="BO164" s="144"/>
      <c r="BP164" s="790"/>
      <c r="BQ164" s="790"/>
      <c r="BR164" s="790"/>
      <c r="BS164" s="116" t="str">
        <f t="shared" si="63"/>
        <v/>
      </c>
      <c r="BT164" s="790"/>
      <c r="BU164" s="808" t="str">
        <f t="shared" si="64"/>
        <v/>
      </c>
      <c r="BV164" s="791"/>
      <c r="BW164" s="144"/>
      <c r="BX164" s="20"/>
      <c r="BY164" s="20"/>
      <c r="BZ164" s="20"/>
      <c r="CA164" s="792"/>
      <c r="CB164" s="1201"/>
      <c r="CC164" s="144"/>
      <c r="CD164" s="144"/>
      <c r="CE164" s="144"/>
      <c r="CF164" s="144"/>
      <c r="CG164" s="144"/>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144"/>
      <c r="DF164" s="144"/>
      <c r="DG164" s="144"/>
      <c r="DH164" s="144"/>
      <c r="DI164" s="144"/>
      <c r="DJ164" s="144"/>
      <c r="DK164" s="144"/>
      <c r="DL164" s="144"/>
      <c r="DM164" s="144"/>
      <c r="DN164" s="144"/>
      <c r="DO164" s="144"/>
      <c r="DP164" s="144"/>
      <c r="DQ164" s="144"/>
      <c r="DR164" s="144"/>
      <c r="DS164" s="144"/>
      <c r="DT164" s="144"/>
      <c r="DU164" s="144"/>
      <c r="DV164" s="144"/>
      <c r="DW164" s="144"/>
      <c r="DX164" s="144"/>
      <c r="DY164" s="144"/>
      <c r="DZ164" s="144"/>
      <c r="EA164" s="144"/>
      <c r="EB164" s="144"/>
      <c r="EC164" s="144"/>
      <c r="ED164" s="782" t="str">
        <f t="shared" si="79"/>
        <v/>
      </c>
      <c r="EE164" s="519"/>
      <c r="EF164" s="793"/>
      <c r="EG164" s="519"/>
      <c r="EH164" s="794"/>
      <c r="EI164" s="790"/>
      <c r="EJ164" s="794"/>
      <c r="EK164" s="794"/>
      <c r="EL164" s="790"/>
      <c r="EM164" s="790"/>
      <c r="EN164" s="790"/>
      <c r="EO164" s="112" t="str">
        <f t="shared" si="65"/>
        <v/>
      </c>
      <c r="EP164" s="790"/>
      <c r="EQ164" s="488" t="str">
        <f t="shared" si="66"/>
        <v/>
      </c>
      <c r="ER164" s="1100"/>
      <c r="ES164" s="1099" t="str">
        <f t="shared" si="80"/>
        <v/>
      </c>
      <c r="ET164" s="525"/>
      <c r="EU164" s="148"/>
      <c r="EV164" s="148"/>
      <c r="EW164" s="148"/>
      <c r="EX164" s="148"/>
      <c r="EY164" s="148"/>
      <c r="EZ164" s="148"/>
      <c r="FA164" s="148"/>
      <c r="FB164" s="148"/>
      <c r="FC164" s="148"/>
      <c r="FD164" s="148"/>
      <c r="FE164" s="148"/>
      <c r="FF164" s="148"/>
      <c r="FG164" s="148"/>
      <c r="FH164" s="148"/>
      <c r="FI164" s="528"/>
      <c r="FJ164" s="513" t="str">
        <f t="shared" si="67"/>
        <v/>
      </c>
      <c r="FK164" s="158"/>
      <c r="FL164" s="850"/>
      <c r="FM164" s="850"/>
      <c r="FN164" s="850"/>
      <c r="FO164" s="850"/>
      <c r="FP164" s="850"/>
      <c r="FQ164" s="850"/>
      <c r="FR164" s="157"/>
      <c r="FS164" s="143"/>
      <c r="FT164" s="143"/>
      <c r="FU164" s="847" t="str">
        <f t="shared" si="68"/>
        <v/>
      </c>
      <c r="FV164" s="555"/>
      <c r="FW164" s="523" t="str">
        <f>IF(Table1[[#This Row],[Nonfood Inhaltstoffe - Komponente]]="","",VLOOKUP(Table1[[#This Row],[Nonfood Inhaltstoffe - Komponente]],'Dropdown Auswahl'!BJ:BK,2,FALSE))</f>
        <v/>
      </c>
      <c r="FX164" s="1013"/>
      <c r="FY164" s="1011" t="str">
        <f t="shared" si="69"/>
        <v/>
      </c>
      <c r="FZ164" s="152"/>
      <c r="GA164" s="152"/>
      <c r="GB164" s="152"/>
      <c r="GC164" s="529" t="str">
        <f t="shared" si="70"/>
        <v/>
      </c>
      <c r="GG164" s="21"/>
      <c r="GH164" s="21"/>
      <c r="GI164" s="1019"/>
      <c r="GJ164" s="1016" t="str">
        <f>IF(Table1[[#This Row],[Global Trade Item Number (GTIN)]]="","",Table1[[#This Row],[Global Trade Item Number (GTIN)]])</f>
        <v/>
      </c>
      <c r="GK164" s="555" t="str">
        <f>IF(Table1[[#This Row],[WAWI-Nr./ Kreditoren-Nummer
(ASDV)]]&lt;&gt;"",Table1[[#This Row],[WAWI-Nr./ Kreditoren-Nummer
(ASDV)]],"")</f>
        <v/>
      </c>
      <c r="GL164" s="165"/>
      <c r="GM164" s="165"/>
      <c r="GN164" s="165"/>
      <c r="GO164" s="485"/>
      <c r="GP164" s="534"/>
      <c r="GQ164" s="533"/>
      <c r="GR164" s="486"/>
      <c r="GS164" s="486"/>
      <c r="GT164" s="486"/>
      <c r="GU164" s="486"/>
      <c r="GV164" s="486"/>
      <c r="GW164" s="542"/>
      <c r="GX164" s="538"/>
      <c r="GY164" s="144"/>
      <c r="GZ164" s="480"/>
      <c r="HA164" s="158"/>
      <c r="HB164" s="480"/>
      <c r="HC164" s="480"/>
      <c r="HD164" s="480"/>
      <c r="HE164" s="480"/>
      <c r="HF164" s="480"/>
      <c r="HG164" s="480"/>
      <c r="HH164" s="538"/>
      <c r="HI164" s="480"/>
      <c r="HJ164" s="480"/>
      <c r="HK164" s="480"/>
      <c r="HL164" s="480"/>
      <c r="HM164" s="480"/>
      <c r="HN164" s="480"/>
      <c r="HO164" s="480"/>
      <c r="HP164" s="480"/>
      <c r="HQ164" s="480"/>
      <c r="HR164" s="538"/>
      <c r="HS164" s="480"/>
      <c r="HT164" s="480"/>
      <c r="HU164" s="480"/>
      <c r="HV164" s="480"/>
      <c r="HW164" s="480"/>
      <c r="HX164" s="480"/>
      <c r="HY164" s="480"/>
      <c r="HZ164" s="480"/>
      <c r="IA164" s="480"/>
      <c r="IB164" s="538"/>
      <c r="IC164" s="480"/>
      <c r="ID164" s="480"/>
      <c r="IE164" s="480"/>
      <c r="IF164" s="480"/>
      <c r="IG164" s="480"/>
      <c r="IH164" s="480"/>
      <c r="II164" s="480"/>
      <c r="IJ164" s="480"/>
      <c r="IK164" s="480"/>
      <c r="IL164" s="480"/>
      <c r="IM164" s="538"/>
      <c r="IN164" s="480"/>
      <c r="IO164" s="480"/>
      <c r="IP164" s="480"/>
      <c r="IQ164" s="480"/>
      <c r="IR164" s="480"/>
      <c r="IS164" s="480"/>
      <c r="IT164" s="480"/>
      <c r="IU164" s="480"/>
      <c r="IV164" s="480"/>
      <c r="IW164" s="480"/>
      <c r="IX164" s="538"/>
      <c r="IY164" s="480"/>
      <c r="IZ164" s="480"/>
      <c r="JA164" s="480"/>
      <c r="JB164" s="480"/>
      <c r="JC164" s="480"/>
      <c r="JD164" s="480"/>
      <c r="JE164" s="480"/>
      <c r="JF164" s="480"/>
      <c r="JG164" s="480"/>
      <c r="JH164" s="480"/>
      <c r="JI164" s="538"/>
      <c r="JJ164" s="480"/>
      <c r="JK164" s="480"/>
      <c r="JL164" s="480"/>
      <c r="JM164" s="480"/>
      <c r="JN164" s="480"/>
      <c r="JO164" s="480"/>
      <c r="JP164" s="480"/>
      <c r="JQ164" s="480"/>
      <c r="JR164" s="480"/>
      <c r="JS164" s="590"/>
      <c r="JT164" s="538"/>
      <c r="JU164" s="480"/>
      <c r="JV164" s="480"/>
      <c r="JW164" s="480"/>
      <c r="JX164" s="480"/>
      <c r="JY164" s="480"/>
      <c r="JZ164" s="480"/>
      <c r="KA164" s="480"/>
      <c r="KB164" s="480"/>
      <c r="KC164" s="480"/>
      <c r="KD164" s="480"/>
      <c r="KE164" s="538"/>
      <c r="KF164" s="480"/>
      <c r="KG164" s="480"/>
      <c r="KH164" s="480"/>
      <c r="KI164" s="480"/>
      <c r="KJ164" s="480"/>
      <c r="KK164" s="480"/>
      <c r="KL164" s="480"/>
      <c r="KM164" s="480"/>
      <c r="KN164" s="480"/>
      <c r="KO164" s="480"/>
      <c r="KR164" s="568" t="str">
        <f>IF(Table1[[#This Row],[GTIN]]&lt;&gt;"",Table1[[#This Row],[GTIN]],"")</f>
        <v/>
      </c>
      <c r="KS164" s="569" t="str">
        <f>Table1[[#This Row],[Kreditor]]</f>
        <v/>
      </c>
      <c r="KT164" s="570" t="str">
        <f>IF(Table1[[#This Row],[Gültig ab (Datum)]]&lt;&gt;"",Table1[[#This Row],[Gültig ab (Datum)]],"")</f>
        <v/>
      </c>
      <c r="KU164" s="570"/>
      <c r="KV164" s="583" t="str">
        <f>IF(Table1[[#This Row],[Artikel verpackt? 
(X=Ja)]]="","",Table1[[#This Row],[Artikel verpackt? 
(X=Ja)]])</f>
        <v/>
      </c>
      <c r="KW164" s="571" t="str">
        <f>IF(Table1[[#This Row],[Verpackung recyclingfähig?
(X=Ja)]]="","",Table1[[#This Row],[Verpackung recyclingfähig?
(X=Ja)]])</f>
        <v/>
      </c>
      <c r="KX164" s="572"/>
      <c r="KY164" s="573"/>
      <c r="KZ164" s="574"/>
      <c r="LA164" s="574"/>
      <c r="LB164" s="574"/>
      <c r="LC164" s="574"/>
      <c r="LD164" s="574"/>
      <c r="LE164" s="574"/>
      <c r="LF164" s="575"/>
      <c r="LG164" s="576" t="str">
        <f>IF(Table1[[#This Row],[Hauptkörper - B1 - Art]]="","",VLOOKUP(Table1[[#This Row],[Hauptkörper - B1 - Art]],'DD FD'!B:C,2,FALSE))</f>
        <v/>
      </c>
      <c r="LH164" s="577" t="str">
        <f>IF(Table1[[#This Row],[Hauptkörper - B1 - Fraktion]]="","",VLOOKUP(Table1[[#This Row],[Hauptkörper - B1 - Fraktion]],'DD FD'!H:J,3,FALSE))</f>
        <v/>
      </c>
      <c r="LI164" s="574" t="str">
        <f>IF(Table1[[#This Row],[Hauptkörper - B1 - Gewicht
(in G)]]="","",Table1[[#This Row],[Hauptkörper - B1 - Gewicht
(in G)]])</f>
        <v/>
      </c>
      <c r="LJ164" s="574" t="str">
        <f>IF(Table1[[#This Row],[Hauptkörper - B1 - Lizenzierungs-pflichtig? (X=Ja)]]="","",Table1[[#This Row],[Hauptkörper - B1 - Lizenzierungs-pflichtig? (X=Ja)]])</f>
        <v/>
      </c>
      <c r="LK164" s="577" t="str">
        <f>IF(Table1[[#This Row],[Hauptkörper - B1 - Virgin Material]]="","",VLOOKUP(Table1[[#This Row],[Hauptkörper - B1 - Virgin Material]],'DD FD'!AJ:AK,2,FALSE))</f>
        <v/>
      </c>
      <c r="LL164" s="578" t="str">
        <f>IF(Table1[[#This Row],[Hauptkörper - B1 - Virgin Material Anteil (in %)]]="","",Table1[[#This Row],[Hauptkörper - B1 - Virgin Material Anteil (in %)]])</f>
        <v/>
      </c>
      <c r="LM164" s="577" t="str">
        <f>IF(Table1[[#This Row],[Hauptkörper - B1 - Recyceltes Material]]="","",VLOOKUP(Table1[[#This Row],[Hauptkörper - B1 - Recyceltes Material]],'DD FD'!AL:AM,2,FALSE))</f>
        <v/>
      </c>
      <c r="LN164" s="578" t="str">
        <f>IF(Table1[[#This Row],[Hauptkörper - B1 - Recyceltes Material Anteil (in %)]]="","",Table1[[#This Row],[Hauptkörper - B1 - Recyceltes Material Anteil (in %)]])</f>
        <v/>
      </c>
      <c r="LO164" s="579" t="str">
        <f>IF(Table1[[#This Row],[Hauptkörper - B1 - Beschichtung]]="","",VLOOKUP(Table1[[#This Row],[Hauptkörper - B1 - Beschichtung]],'DD FD'!AE:AF,2,FALSE))</f>
        <v/>
      </c>
      <c r="LP164" s="580" t="str">
        <f>IF(Table1[[#This Row],[Hauptkörper - B1 - Beschichtung Anteil (in %)]]="","",Table1[[#This Row],[Hauptkörper - B1 - Beschichtung Anteil (in %)]])</f>
        <v/>
      </c>
      <c r="LQ164" s="576" t="str">
        <f>IF(Table1[[#This Row],[Hauptkörper - B2 - Art]]="","",VLOOKUP(Table1[[#This Row],[Hauptkörper - B2 - Art]],'DD FD'!B:C,2,FALSE))</f>
        <v/>
      </c>
      <c r="LR164" s="577" t="str">
        <f>IF(Table1[[#This Row],[Hauptkörper - B2 - Fraktion]]="","",VLOOKUP(Table1[[#This Row],[Hauptkörper - B2 - Fraktion]],'DD FD'!H:J,3,FALSE))</f>
        <v/>
      </c>
      <c r="LS164" s="574" t="str">
        <f>IF(Table1[[#This Row],[Hauptkörper - B2 - Gewicht
(in G)]]="","",Table1[[#This Row],[Hauptkörper - B2 - Gewicht
(in G)]])</f>
        <v/>
      </c>
      <c r="LT164" s="574" t="str">
        <f>IF(Table1[[#This Row],[Hauptkörper - B2 - Lizenzierungs-pflichtig? (X=Ja)]]="","",Table1[[#This Row],[Hauptkörper - B2 - Lizenzierungs-pflichtig? (X=Ja)]])</f>
        <v/>
      </c>
      <c r="LU164" s="577" t="str">
        <f>IF(Table1[[#This Row],[Hauptkörper - B2 - Virgin Material]]="","",VLOOKUP(Table1[[#This Row],[Hauptkörper - B2 - Virgin Material]],'DD FD'!AJ:AK,2,FALSE))</f>
        <v/>
      </c>
      <c r="LV164" s="578" t="str">
        <f>IF(Table1[[#This Row],[Hauptkörper - B2 - Virgin Material Anteil (in %)]]="","",Table1[[#This Row],[Hauptkörper - B2 - Virgin Material Anteil (in %)]])</f>
        <v/>
      </c>
      <c r="LW164" s="577" t="str">
        <f>IF(Table1[[#This Row],[Hauptkörper - B2 - Recyceltes Material]]="","",VLOOKUP(Table1[[#This Row],[Hauptkörper - B2 - Recyceltes Material]],'DD FD'!AL:AM,2,FALSE))</f>
        <v/>
      </c>
      <c r="LX164" s="578" t="str">
        <f>IF(Table1[[#This Row],[Hauptkörper - B2 - Recyceltes Material Anteil (in %)]]="","",Table1[[#This Row],[Hauptkörper - B2 - Recyceltes Material Anteil (in %)]])</f>
        <v/>
      </c>
      <c r="LY164" s="577" t="str">
        <f>IF(Table1[[#This Row],[Hauptkörper - B2 - Beschichtung]]="","",VLOOKUP(Table1[[#This Row],[Hauptkörper - B2 - Beschichtung]],'DD FD'!AE:AF,2,FALSE))</f>
        <v/>
      </c>
      <c r="LZ164" s="580" t="str">
        <f>IF(Table1[[#This Row],[Hauptkörper - B2 - Beschichtung Anteil (in %)]]="","",Table1[[#This Row],[Hauptkörper - B2 - Beschichtung Anteil (in %)]])</f>
        <v/>
      </c>
      <c r="MA164" s="576" t="str">
        <f>IF(Table1[[#This Row],[Hauptkörper - B3 - Art]]="","",VLOOKUP(Table1[[#This Row],[Hauptkörper - B3 - Art]],'DD FD'!B:C,2,FALSE))</f>
        <v/>
      </c>
      <c r="MB164" s="577" t="str">
        <f>IF(Table1[[#This Row],[Hauptkörper - B3 - Fraktion]]="","",VLOOKUP(Table1[[#This Row],[Hauptkörper - B3 - Fraktion]],'DD FD'!H:J,3,FALSE))</f>
        <v/>
      </c>
      <c r="MC164" s="574" t="str">
        <f>IF(Table1[[#This Row],[Hauptkörper - B3 - Gewicht
(in G)]]="","",Table1[[#This Row],[Hauptkörper - B3 - Gewicht
(in G)]])</f>
        <v/>
      </c>
      <c r="MD164" s="574" t="str">
        <f>IF(Table1[[#This Row],[Hauptkörper - B3 - Lizenzierungs-pflichtig? (X=Ja)]]="","",Table1[[#This Row],[Hauptkörper - B3 - Lizenzierungs-pflichtig? (X=Ja)]])</f>
        <v/>
      </c>
      <c r="ME164" s="577" t="str">
        <f>IF(Table1[[#This Row],[Hauptkörper - B3 - Virgin Material]]="","",VLOOKUP(Table1[[#This Row],[Hauptkörper - B3 - Virgin Material]],'DD FD'!AJ:AK,2,FALSE))</f>
        <v/>
      </c>
      <c r="MF164" s="578" t="str">
        <f>IF(Table1[[#This Row],[Hauptkörper - B3 - Virgin Material Anteil (in %)]]="","",Table1[[#This Row],[Hauptkörper - B3 - Virgin Material Anteil (in %)]])</f>
        <v/>
      </c>
      <c r="MG164" s="577" t="str">
        <f>IF(Table1[[#This Row],[Hauptkörper - B3 - Recyceltes Material]]="","",VLOOKUP(Table1[[#This Row],[Hauptkörper - B3 - Recyceltes Material]],'DD FD'!AL:AM,2,FALSE))</f>
        <v/>
      </c>
      <c r="MH164" s="578" t="str">
        <f>IF(Table1[[#This Row],[Hauptkörper - B3 - Recyceltes Material Anteil (in %)]]="","",Table1[[#This Row],[Hauptkörper - B3 - Recyceltes Material Anteil (in %)]])</f>
        <v/>
      </c>
      <c r="MI164" s="577" t="str">
        <f>IF(Table1[[#This Row],[Hauptkörper - B3 - Beschichtung]]="","",VLOOKUP(Table1[[#This Row],[Hauptkörper - B3 - Beschichtung]],'DD FD'!AE:AF,2,FALSE))</f>
        <v/>
      </c>
      <c r="MJ164" s="580" t="str">
        <f>IF(Table1[[#This Row],[Hauptkörper - B3 - Beschichtung Anteil (in %)]]="","",Table1[[#This Row],[Hauptkörper - B3 - Beschichtung Anteil (in %)]])</f>
        <v/>
      </c>
      <c r="MK164" s="576" t="str">
        <f>IF(Table1[[#This Row],[Verschluss - B1 - Art]]="","",VLOOKUP(Table1[[#This Row],[Verschluss - B1 - Art]],'DD FD'!D:E,2,FALSE))</f>
        <v/>
      </c>
      <c r="ML164" s="577" t="str">
        <f>IF(Table1[[#This Row],[Verschluss - B1 - Fraktion]]="","",VLOOKUP(Table1[[#This Row],[Verschluss - B1 - Fraktion]],'DD FD'!H:J,3,FALSE))</f>
        <v/>
      </c>
      <c r="MM164" s="574" t="str">
        <f>IF(Table1[[#This Row],[Verschluss - B1 - Gewicht (in G)]]="","",Table1[[#This Row],[Verschluss - B1 - Gewicht (in G)]])</f>
        <v/>
      </c>
      <c r="MN164" s="574" t="str">
        <f>IF(Table1[[#This Row],[Verschluss - B1 - Lizenzierungs-pflichtig? (X=Ja)]]="","",Table1[[#This Row],[Verschluss - B1 - Lizenzierungs-pflichtig? (X=Ja)]])</f>
        <v/>
      </c>
      <c r="MO164" s="574" t="str">
        <f>IF(Table1[[#This Row],[Verschluss - B1 - Trennbar vom Hauptkörper? (X=Ja)]]="","",Table1[[#This Row],[Verschluss - B1 - Trennbar vom Hauptkörper? (X=Ja)]])</f>
        <v/>
      </c>
      <c r="MP164" s="577" t="str">
        <f>IF(Table1[[#This Row],[Verschluss - B1 - Virgin Material]]="","",VLOOKUP(Table1[[#This Row],[Verschluss - B1 - Virgin Material]],'DD FD'!AJ:AK,2,FALSE))</f>
        <v/>
      </c>
      <c r="MQ164" s="578" t="str">
        <f>IF(Table1[[#This Row],[Verschluss - B1 - Virgin Material Anteil (in %)]]="","",Table1[[#This Row],[Verschluss - B1 - Virgin Material Anteil (in %)]])</f>
        <v/>
      </c>
      <c r="MR164" s="577" t="str">
        <f>IF(Table1[[#This Row],[Verschluss - B1 - Recyceltes Material]]="","",VLOOKUP(Table1[[#This Row],[Verschluss - B1 - Recyceltes Material]],'DD FD'!AL:AM,2,FALSE))</f>
        <v/>
      </c>
      <c r="MS164" s="578" t="str">
        <f>IF(Table1[[#This Row],[Verschluss - B1 - Recyceltes Material Anteil (in %)]]="","",Table1[[#This Row],[Verschluss - B1 - Recyceltes Material Anteil (in %)]])</f>
        <v/>
      </c>
      <c r="MT164" s="577" t="str">
        <f>IF(Table1[[#This Row],[Verschluss - B1 - Beschichtung]]="","",VLOOKUP(Table1[[#This Row],[Verschluss - B1 - Beschichtung]],'DD FD'!AE:AF,2,FALSE))</f>
        <v/>
      </c>
      <c r="MU164" s="580" t="str">
        <f>IF(Table1[[#This Row],[Verschluss - B1 - Beschichtung Anteil (in %)]]="","",Table1[[#This Row],[Verschluss - B1 - Beschichtung Anteil (in %)]])</f>
        <v/>
      </c>
      <c r="MV164" s="576" t="str">
        <f>IF(Table1[[#This Row],[Verschluss - B2 - Art]]="","",VLOOKUP(Table1[[#This Row],[Verschluss - B2 - Art]],'DD FD'!D:E,2,FALSE))</f>
        <v/>
      </c>
      <c r="MW164" s="577" t="str">
        <f>IF(Table1[[#This Row],[Verschluss - B2 - Fraktion]]="","",VLOOKUP(Table1[[#This Row],[Verschluss - B2 - Fraktion]],'DD FD'!H:J,3,FALSE))</f>
        <v/>
      </c>
      <c r="MX164" s="574" t="str">
        <f>IF(Table1[[#This Row],[Verschluss - B2 - Gewicht (in G)]]="","",Table1[[#This Row],[Verschluss - B2 - Gewicht (in G)]])</f>
        <v/>
      </c>
      <c r="MY164" s="574" t="str">
        <f>IF(Table1[[#This Row],[Verschluss - B2 - Lizenzierungs-pflichtig? (X=Ja)]]="","",Table1[[#This Row],[Verschluss - B2 - Lizenzierungs-pflichtig? (X=Ja)]])</f>
        <v/>
      </c>
      <c r="MZ164" s="574" t="str">
        <f>IF(Table1[[#This Row],[Verschluss - B2 - Trennbar vom Hauptkörper? (X=Ja)]]="","",Table1[[#This Row],[Verschluss - B2 - Trennbar vom Hauptkörper? (X=Ja)]])</f>
        <v/>
      </c>
      <c r="NA164" s="577" t="str">
        <f>IF(Table1[[#This Row],[Verschluss - B2 - Virgin Material]]="","",VLOOKUP(Table1[[#This Row],[Verschluss - B2 - Virgin Material]],'DD FD'!AJ:AK,2,FALSE))</f>
        <v/>
      </c>
      <c r="NB164" s="578" t="str">
        <f>IF(Table1[[#This Row],[Verschluss - B2 - Virgin Material Anteil (in %)]]="","",Table1[[#This Row],[Verschluss - B2 - Virgin Material Anteil (in %)]])</f>
        <v/>
      </c>
      <c r="NC164" s="577" t="str">
        <f>IF(Table1[[#This Row],[Verschluss - B2 - Recyceltes Material]]="","",VLOOKUP(Table1[[#This Row],[Verschluss - B2 - Recyceltes Material]],'DD FD'!AL:AM,2,FALSE))</f>
        <v/>
      </c>
      <c r="ND164" s="578" t="str">
        <f>IF(Table1[[#This Row],[Verschluss - B2 - Recyceltes Material Anteil (in %)]]="","",Table1[[#This Row],[Verschluss - B2 - Recyceltes Material Anteil (in %)]])</f>
        <v/>
      </c>
      <c r="NE164" s="577" t="str">
        <f>IF(Table1[[#This Row],[Verschluss - B2 - Beschichtung]]="","",VLOOKUP(Table1[[#This Row],[Verschluss - B2 - Beschichtung]],'DD FD'!AE:AF,2,FALSE))</f>
        <v/>
      </c>
      <c r="NF164" s="580" t="str">
        <f>IF(Table1[[#This Row],[Verschluss - B2 - Beschichtung Anteil (in %)]]="","",Table1[[#This Row],[Verschluss - B2 - Beschichtung Anteil (in %)]])</f>
        <v/>
      </c>
      <c r="NG164" s="576" t="str">
        <f>IF(Table1[[#This Row],[Verschluss - B3 - Art]]="","",VLOOKUP(Table1[[#This Row],[Verschluss - B3 - Art]],'DD FD'!D:E,2,FALSE))</f>
        <v/>
      </c>
      <c r="NH164" s="577" t="str">
        <f>IF(Table1[[#This Row],[Verschluss - B3 - Fraktion]]="","",VLOOKUP(Table1[[#This Row],[Verschluss - B3 - Fraktion]],'DD FD'!H:J,3,FALSE))</f>
        <v/>
      </c>
      <c r="NI164" s="574" t="str">
        <f>IF(Table1[[#This Row],[Verschluss - B3 - Gewicht (in G)]]="","",Table1[[#This Row],[Verschluss - B3 - Gewicht (in G)]])</f>
        <v/>
      </c>
      <c r="NJ164" s="574" t="str">
        <f>IF(Table1[[#This Row],[Verschluss - B3 - Lizenzierungs-pflichtig? (X=Ja)]]="","",Table1[[#This Row],[Verschluss - B3 - Lizenzierungs-pflichtig? (X=Ja)]])</f>
        <v/>
      </c>
      <c r="NK164" s="574" t="str">
        <f>IF(Table1[[#This Row],[Verschluss - B3 - Trennbar vom Hauptkörper? (X=Ja)]]="","",Table1[[#This Row],[Verschluss - B3 - Trennbar vom Hauptkörper? (X=Ja)]])</f>
        <v/>
      </c>
      <c r="NL164" s="577" t="str">
        <f>IF(Table1[[#This Row],[Verschluss - B3 - Virgin Material]]="","",VLOOKUP(Table1[[#This Row],[Verschluss - B3 - Virgin Material]],'DD FD'!AJ:AK,2,FALSE))</f>
        <v/>
      </c>
      <c r="NM164" s="578" t="str">
        <f>IF(Table1[[#This Row],[Verschluss - B3 - Virgin Material Anteil (in %)]]="","",Table1[[#This Row],[Verschluss - B3 - Virgin Material Anteil (in %)]])</f>
        <v/>
      </c>
      <c r="NN164" s="577" t="str">
        <f>IF(Table1[[#This Row],[Verschluss - B3 - Recyceltes Material]]="","",VLOOKUP(Table1[[#This Row],[Verschluss - B3 - Recyceltes Material]],'DD FD'!AL:AM,2,FALSE))</f>
        <v/>
      </c>
      <c r="NO164" s="578" t="str">
        <f>IF(Table1[[#This Row],[Verschluss - B3 - Recyceltes Material Anteil (in %)]]="","",Table1[[#This Row],[Verschluss - B3 - Recyceltes Material Anteil (in %)]])</f>
        <v/>
      </c>
      <c r="NP164" s="577" t="str">
        <f>IF(Table1[[#This Row],[Verschluss - B3 - Beschichtung]]="","",VLOOKUP(Table1[[#This Row],[Verschluss - B3 - Beschichtung]],'DD FD'!AE:AF,2,FALSE))</f>
        <v/>
      </c>
      <c r="NQ164" s="580" t="str">
        <f>IF(Table1[[#This Row],[Verschluss - B3 - Beschichtung Anteil (in %)]]="","",Table1[[#This Row],[Verschluss - B3 - Beschichtung Anteil (in %)]])</f>
        <v/>
      </c>
      <c r="NR164" s="576" t="str">
        <f>IF(Table1[[#This Row],[Etikett - B1 - Art]]="","",VLOOKUP(Table1[[#This Row],[Etikett - B1 - Art]],'DD FD'!F:G,2,FALSE))</f>
        <v/>
      </c>
      <c r="NS164" s="577" t="str">
        <f>IF(Table1[[#This Row],[Etikett - B1 - Fraktion]]="","",VLOOKUP(Table1[[#This Row],[Etikett - B1 - Fraktion]],'DD FD'!H:J,3,FALSE))</f>
        <v/>
      </c>
      <c r="NT164" s="574" t="str">
        <f>IF(Table1[[#This Row],[Etikett - B1 - Gewicht (in G)]]="","",Table1[[#This Row],[Etikett - B1 - Gewicht (in G)]])</f>
        <v/>
      </c>
      <c r="NU164" s="574" t="str">
        <f>IF(Table1[[#This Row],[Etikett - B1 - Lizenzierungs-pflichtig? (X=Ja)]]="","",Table1[[#This Row],[Etikett - B1 - Lizenzierungs-pflichtig? (X=Ja)]])</f>
        <v/>
      </c>
      <c r="NV164" s="574" t="str">
        <f>IF(Table1[[#This Row],[Etikett - B1 - Trennbar vom Hauptkörper? (X=Ja)]]="","",Table1[[#This Row],[Etikett - B1 - Trennbar vom Hauptkörper? (X=Ja)]])</f>
        <v/>
      </c>
      <c r="NW164" s="577" t="str">
        <f>IF(Table1[[#This Row],[Etikett - B1 - Virgin Material]]="","",VLOOKUP(Table1[[#This Row],[Etikett - B1 - Virgin Material]],'DD FD'!AJ:AK,2,FALSE))</f>
        <v/>
      </c>
      <c r="NX164" s="578" t="str">
        <f>IF(Table1[[#This Row],[Etikett - B1 - Virgin Material Anteil (in %)]]="","",Table1[[#This Row],[Etikett - B1 - Virgin Material Anteil (in %)]])</f>
        <v/>
      </c>
      <c r="NY164" s="577" t="str">
        <f>IF(Table1[[#This Row],[Etikett - B1 - Recyceltes Material]]="","",VLOOKUP(Table1[[#This Row],[Etikett - B1 - Recyceltes Material]],'DD FD'!AL:AM,2,FALSE))</f>
        <v/>
      </c>
      <c r="NZ164" s="578" t="str">
        <f>IF(Table1[[#This Row],[Etikett - B1 - Recyceltes Material Anteil (in %)]]="","",Table1[[#This Row],[Etikett - B1 - Recyceltes Material Anteil (in %)]])</f>
        <v/>
      </c>
      <c r="OA164" s="577" t="str">
        <f>IF(Table1[[#This Row],[Etikett - B1 - Beschichtung]]="","",VLOOKUP(Table1[[#This Row],[Etikett - B1 - Beschichtung]],'DD FD'!AE:AF,2,FALSE))</f>
        <v/>
      </c>
      <c r="OB164" s="580" t="str">
        <f>IF(Table1[[#This Row],[Etikett - B1 - Beschichtung Anteil (in %)]]="","",Table1[[#This Row],[Etikett - B1 - Beschichtung Anteil (in %)]])</f>
        <v/>
      </c>
      <c r="OC164" s="576" t="str">
        <f>IF(Table1[[#This Row],[Etikett - B2 - Art]]="","",VLOOKUP(Table1[[#This Row],[Etikett - B2 - Art]],'DD FD'!F:G,2,FALSE))</f>
        <v/>
      </c>
      <c r="OD164" s="577" t="str">
        <f>IF(Table1[[#This Row],[Etikett - B2 - Fraktion]]="","",VLOOKUP(Table1[[#This Row],[Etikett - B2 - Fraktion]],'DD FD'!H:J,3,FALSE))</f>
        <v/>
      </c>
      <c r="OE164" s="574" t="str">
        <f>IF(Table1[[#This Row],[Etikett - B2 - Gewicht (in G)]]="","",Table1[[#This Row],[Etikett - B2 - Gewicht (in G)]])</f>
        <v/>
      </c>
      <c r="OF164" s="574" t="str">
        <f>IF(Table1[[#This Row],[Etikett - B2 - Lizenzierungs-pflichtig? (X=Ja)]]="","",Table1[[#This Row],[Etikett - B2 - Lizenzierungs-pflichtig? (X=Ja)]])</f>
        <v/>
      </c>
      <c r="OG164" s="574" t="str">
        <f>IF(Table1[[#This Row],[Etikett - B2 - Trennbar vom Hauptkörper? (X=Ja)]]="","",Table1[[#This Row],[Etikett - B2 - Trennbar vom Hauptkörper? (X=Ja)]])</f>
        <v/>
      </c>
      <c r="OH164" s="577" t="str">
        <f>IF(Table1[[#This Row],[Etikett - B2 - Virgin Material]]="","",VLOOKUP(Table1[[#This Row],[Etikett - B2 - Virgin Material]],'DD FD'!AJ:AK,2,FALSE))</f>
        <v/>
      </c>
      <c r="OI164" s="578" t="str">
        <f>IF(Table1[[#This Row],[Etikett - B2 - Virgin Material Anteil (in %)]]="","",Table1[[#This Row],[Etikett - B2 - Virgin Material Anteil (in %)]])</f>
        <v/>
      </c>
      <c r="OJ164" s="577" t="str">
        <f>IF(Table1[[#This Row],[Etikett - B2 - Recyceltes Material]]="","",VLOOKUP(Table1[[#This Row],[Etikett - B2 - Recyceltes Material]],'DD FD'!AL:AM,2,FALSE))</f>
        <v/>
      </c>
      <c r="OK164" s="578" t="str">
        <f>IF(Table1[[#This Row],[Etikett - B2 - Recyceltes Material Anteil (in %)]]="","",Table1[[#This Row],[Etikett - B2 - Recyceltes Material Anteil (in %)]])</f>
        <v/>
      </c>
      <c r="OL164" s="577" t="str">
        <f>IF(Table1[[#This Row],[Etikett - B2 - Beschichtung]]="","",VLOOKUP(Table1[[#This Row],[Etikett - B2 - Beschichtung]],'DD FD'!AE:AF,2,FALSE))</f>
        <v/>
      </c>
      <c r="OM164" s="580" t="str">
        <f>IF(Table1[[#This Row],[Etikett - B2 - Beschichtung Anteil (in %)]]="","",Table1[[#This Row],[Etikett - B2 - Beschichtung Anteil (in %)]])</f>
        <v/>
      </c>
      <c r="ON164" s="576" t="str">
        <f>IF(Table1[[#This Row],[Etikett - B3 - Art]]="","",VLOOKUP(Table1[[#This Row],[Etikett - B3 - Art]],'DD FD'!F:G,2,FALSE))</f>
        <v/>
      </c>
      <c r="OO164" s="577" t="str">
        <f>IF(Table1[[#This Row],[Etikett - B3 - Fraktion]]="","",VLOOKUP(Table1[[#This Row],[Etikett - B3 - Fraktion]],'DD FD'!H:J,3,FALSE))</f>
        <v/>
      </c>
      <c r="OP164" s="574" t="str">
        <f>IF(Table1[[#This Row],[Etikett - B3 - Gewicht (in G)]]="","",Table1[[#This Row],[Etikett - B3 - Gewicht (in G)]])</f>
        <v/>
      </c>
      <c r="OQ164" s="574" t="str">
        <f>IF(Table1[[#This Row],[Etikett - B3 - Lizenzierungs-pflichtig? (X=Ja)]]="","",Table1[[#This Row],[Etikett - B3 - Lizenzierungs-pflichtig? (X=Ja)]])</f>
        <v/>
      </c>
      <c r="OR164" s="574" t="str">
        <f>IF(Table1[[#This Row],[Etikett - B3 - Trennbar vom Hauptkörper? (X=Ja)]]="","",Table1[[#This Row],[Etikett - B3 - Trennbar vom Hauptkörper? (X=Ja)]])</f>
        <v/>
      </c>
      <c r="OS164" s="577" t="str">
        <f>IF(Table1[[#This Row],[Etikett - B3 - Virgin Material]]="","",VLOOKUP(Table1[[#This Row],[Etikett - B3 - Virgin Material]],'DD FD'!AJ:AK,2,FALSE))</f>
        <v/>
      </c>
      <c r="OT164" s="578" t="str">
        <f>IF(Table1[[#This Row],[Etikett - B3 - Virgin Material Anteil (in %)]]="","",Table1[[#This Row],[Etikett - B3 - Virgin Material Anteil (in %)]])</f>
        <v/>
      </c>
      <c r="OU164" s="577" t="str">
        <f>IF(Table1[[#This Row],[Etikett - B3 - Recyceltes Material]]="","",VLOOKUP(Table1[[#This Row],[Etikett - B3 - Recyceltes Material]],'DD FD'!AL:AM,2,FALSE))</f>
        <v/>
      </c>
      <c r="OV164" s="578" t="str">
        <f>IF(Table1[[#This Row],[Etikett - B3 - Recyceltes Material Anteil (in %)]]="","",Table1[[#This Row],[Etikett - B3 - Recyceltes Material Anteil (in %)]])</f>
        <v/>
      </c>
      <c r="OW164" s="577" t="str">
        <f>IF(Table1[[#This Row],[Etikett - B3 - Beschichtung]]="","",VLOOKUP(Table1[[#This Row],[Etikett - B3 - Beschichtung]],'DD FD'!AE:AF,2,FALSE))</f>
        <v/>
      </c>
      <c r="OX164" s="613" t="str">
        <f>IF(Table1[[#This Row],[Etikett - B3 - Beschichtung Anteil (in %)]]="","",Table1[[#This Row],[Etikett - B3 - Beschichtung Anteil (in %)]])</f>
        <v/>
      </c>
      <c r="OY164" s="618">
        <f>ROUNDUP(SUM(
IF(AND(LH164='DD FD'!$J$7,LJ164='DD FD'!$AI$3),LI164,0),
IF(AND(LR164='DD FD'!$J$7,LT164='DD FD'!$AI$3),LS164,0),
IF(AND(MB164='DD FD'!$J$7,MD164='DD FD'!$AI$3),MC164,0),
IF(AND(ML164='DD FD'!$J$7,MN164='DD FD'!$AI$3),MM164,0),
IF(AND(MW164='DD FD'!$J$7,MY164='DD FD'!$AI$3),MX164,0),
IF(AND(NH164='DD FD'!$J$7,NJ164='DD FD'!$AI$3),NI164,0),
IF(AND(NS164='DD FD'!$J$7,NU164='DD FD'!$AI$3),NT164,0),
IF(AND(OD164='DD FD'!$J$7,OF164='DD FD'!$AI$3),OE164,0),
IF(AND(OO164='DD FD'!$J$7,OQ164='DD FD'!$AI$3),OP164,0),
),2)</f>
        <v>0</v>
      </c>
      <c r="OZ164" s="617">
        <f>ROUNDUP(SUM(
IF(AND(LH164='DD FD'!$J$6,LJ164='DD FD'!$AI$3),LI164,0),
IF(AND(LR164='DD FD'!$J$6,LT164='DD FD'!$AI$3),LS164,0),
IF(AND(MB164='DD FD'!$J$6,MD164='DD FD'!$AI$3),MC164,0),
IF(AND(ML164='DD FD'!$J$6,MN164='DD FD'!$AI$3),MM164,0),
IF(AND(MW164='DD FD'!$J$6,MY164='DD FD'!$AI$3),MX164,0),
IF(AND(NH164='DD FD'!$J$6,NJ164='DD FD'!$AI$3),NI164,0),
IF(AND(NS164='DD FD'!$J$6,NU164='DD FD'!$AI$3),NT164,0),
IF(AND(OD164='DD FD'!$J$6,OF164='DD FD'!$AI$3),OE164,0),
IF(AND(OO164='DD FD'!$J$6,OQ164='DD FD'!$AI$3),OP164,0),
),2)</f>
        <v>0</v>
      </c>
      <c r="PA164" s="617">
        <f>ROUNDUP(SUM(
IF(AND(LH164='DD FD'!$J$10,LJ164='DD FD'!$AI$3),LI164,0),
IF(AND(LR164='DD FD'!$J$10,LT164='DD FD'!$AI$3),LS164,0),
IF(AND(MB164='DD FD'!$J$10,MD164='DD FD'!$AI$3),MC164,0),
IF(AND(ML164='DD FD'!$J$10,MN164='DD FD'!$AI$3),MM164,0),
IF(AND(MW164='DD FD'!$J$10,MY164='DD FD'!$AI$3),MX164,0),
IF(AND(NH164='DD FD'!$J$10,NJ164='DD FD'!$AI$3),NI164,0),
IF(AND(NS164='DD FD'!$J$10,NU164='DD FD'!$AI$3),NT164,0),
IF(AND(OD164='DD FD'!$J$10,OF164='DD FD'!$AI$3),OE164,0),
IF(AND(OO164='DD FD'!$J$10,OQ164='DD FD'!$AI$3),OP164,0),
),2)</f>
        <v>0</v>
      </c>
      <c r="PB164" s="617">
        <f>ROUNDUP(SUM(
IF(AND(LH164='DD FD'!$J$8,LJ164='DD FD'!$AI$3),LI164,0),
IF(AND(LR164='DD FD'!$J$8,LT164='DD FD'!$AI$3),LS164,0),
IF(AND(MB164='DD FD'!$J$8,MD164='DD FD'!$AI$3),MC164,0),
IF(AND(ML164='DD FD'!$J$8,MN164='DD FD'!$AI$3),MM164,0),
IF(AND(MW164='DD FD'!$J$8,MY164='DD FD'!$AI$3),MX164,0),
IF(AND(NH164='DD FD'!$J$8,NJ164='DD FD'!$AI$3),NI164,0),
IF(AND(NS164='DD FD'!$J$8,NU164='DD FD'!$AI$3),NT164,0),
IF(AND(OD164='DD FD'!$J$8,OF164='DD FD'!$AI$3),OE164,0),
IF(AND(OO164='DD FD'!$J$8,OQ164='DD FD'!$AI$3),OP164,0),
),2)</f>
        <v>0</v>
      </c>
      <c r="PC164" s="617">
        <f>ROUNDUP(SUM(
IF(AND(LH164='DD FD'!$J$5,LJ164='DD FD'!$AI$3),LI164,0),
IF(AND(LR164='DD FD'!$J$5,LT164='DD FD'!$AI$3),LS164,0),
IF(AND(MB164='DD FD'!$J$5,MD164='DD FD'!$AI$3),MC164,0),
IF(AND(ML164='DD FD'!$J$5,MN164='DD FD'!$AI$3),MM164,0),
IF(AND(MW164='DD FD'!$J$5,MY164='DD FD'!$AI$3),MX164,0),
IF(AND(NH164='DD FD'!$J$5,NJ164='DD FD'!$AI$3),NI164,0),
IF(AND(NS164='DD FD'!$J$5,NU164='DD FD'!$AI$3),NT164,0),
IF(AND(OD164='DD FD'!$J$5,OF164='DD FD'!$AI$3),OE164,0),
IF(AND(OO164='DD FD'!$J$5,OQ164='DD FD'!$AI$3),OP164,0),
),2)</f>
        <v>0</v>
      </c>
      <c r="PD164" s="617">
        <f>ROUNDUP(SUM(
IF(AND(LH164='DD FD'!$J$9,LJ164='DD FD'!$AI$3),LI164,0),
IF(AND(LR164='DD FD'!$J$9,LT164='DD FD'!$AI$3),LS164,0),
IF(AND(MB164='DD FD'!$J$9,MD164='DD FD'!$AI$3),MC164,0),
IF(AND(ML164='DD FD'!$J$9,MN164='DD FD'!$AI$3),MM164,0),
IF(AND(MW164='DD FD'!$J$9,MY164='DD FD'!$AI$3),MX164,0),
IF(AND(NH164='DD FD'!$J$9,NJ164='DD FD'!$AI$3),NI164,0),
IF(AND(NS164='DD FD'!$J$9,NU164='DD FD'!$AI$3),NT164,0),
IF(AND(OD164='DD FD'!$J$9,OF164='DD FD'!$AI$3),OE164,0),
IF(AND(OO164='DD FD'!$J$9,OQ164='DD FD'!$AI$3),OP164,0),
),2)</f>
        <v>0</v>
      </c>
      <c r="PE164" s="617">
        <f>ROUNDUP(SUM(
IF(AND(LH164='DD FD'!$J$4,LJ164='DD FD'!$AI$3),LI164,0),
IF(AND(LR164='DD FD'!$J$4,LT164='DD FD'!$AI$3),LS164,0),
IF(AND(MB164='DD FD'!$J$4,MD164='DD FD'!$AI$3),MC164,0),
IF(AND(ML164='DD FD'!$J$4,MN164='DD FD'!$AI$3),MM164,0),
IF(AND(MW164='DD FD'!$J$4,MY164='DD FD'!$AI$3),MX164,0),
IF(AND(NH164='DD FD'!$J$4,NJ164='DD FD'!$AI$3),NI164,0),
IF(AND(NS164='DD FD'!$J$4,NU164='DD FD'!$AI$3),NT164,0),
IF(AND(OD164='DD FD'!$J$4,OF164='DD FD'!$AI$3),OE164,0),
IF(AND(OO164='DD FD'!$J$4,OQ164='DD FD'!$AI$3),OP164,0),
),2)</f>
        <v>0</v>
      </c>
      <c r="PF164" s="619">
        <f>ROUNDUP(SUM(
IF(AND(LH164='DD FD'!$J$11,LJ164='DD FD'!$AI$3),LI164,0),
IF(AND(LR164='DD FD'!$J$11,LT164='DD FD'!$AI$3),LS164,0),
IF(AND(MB164='DD FD'!$J$11,MD164='DD FD'!$AI$3),MC164,0),
IF(AND(ML164='DD FD'!$J$11,MN164='DD FD'!$AI$3),MM164,0),
IF(AND(MW164='DD FD'!$J$11,MY164='DD FD'!$AI$3),MX164,0),
IF(AND(NH164='DD FD'!$J$11,NJ164='DD FD'!$AI$3),NI164,0),
IF(AND(NS164='DD FD'!$J$11,NU164='DD FD'!$AI$3),NT164,0),
IF(AND(OD164='DD FD'!$J$11,OF164='DD FD'!$AI$3),OE164,0),
IF(AND(OO164='DD FD'!$J$11,OQ164='DD FD'!$AI$3),OP164,0),
),2)</f>
        <v>0</v>
      </c>
    </row>
    <row r="165" spans="1:422">
      <c r="A165" s="806"/>
      <c r="B165" s="934"/>
      <c r="C165" s="247"/>
      <c r="D165" s="842"/>
      <c r="E165" s="247"/>
      <c r="F165" s="158"/>
      <c r="G165" s="710"/>
      <c r="H165" s="712"/>
      <c r="I165" s="936"/>
      <c r="J165" s="803"/>
      <c r="K165" s="150"/>
      <c r="L165" s="146" t="str">
        <f t="shared" si="54"/>
        <v/>
      </c>
      <c r="M165" s="501" t="str">
        <f t="shared" si="71"/>
        <v/>
      </c>
      <c r="N165" s="504"/>
      <c r="O165" s="113" t="str">
        <f t="shared" si="72"/>
        <v/>
      </c>
      <c r="P165" s="114" t="str">
        <f t="shared" si="55"/>
        <v/>
      </c>
      <c r="Q165" s="152"/>
      <c r="R165" s="152"/>
      <c r="S165" s="115" t="str">
        <f t="shared" si="73"/>
        <v/>
      </c>
      <c r="T165" s="159"/>
      <c r="U165" s="159"/>
      <c r="V165" s="157"/>
      <c r="W165" s="157"/>
      <c r="X165" s="157"/>
      <c r="Y165" s="772"/>
      <c r="Z165" s="158"/>
      <c r="AA165" s="144"/>
      <c r="AB165" s="112"/>
      <c r="AC165" s="153"/>
      <c r="AD165" s="153"/>
      <c r="AE165" s="153"/>
      <c r="AF165" s="153"/>
      <c r="AG165" s="153"/>
      <c r="AH165" s="153"/>
      <c r="AI165" s="152"/>
      <c r="AJ165" s="158"/>
      <c r="AK165" s="158"/>
      <c r="AL165" s="158"/>
      <c r="AM165" s="116" t="str">
        <f t="shared" si="74"/>
        <v/>
      </c>
      <c r="AN165" s="116" t="str">
        <f t="shared" si="75"/>
        <v/>
      </c>
      <c r="AO165" s="324"/>
      <c r="AP165" s="503"/>
      <c r="AQ165" s="487" t="str">
        <f t="shared" si="76"/>
        <v/>
      </c>
      <c r="AR165" s="113" t="str">
        <f t="shared" si="56"/>
        <v/>
      </c>
      <c r="AS165" s="113" t="str">
        <f t="shared" si="57"/>
        <v/>
      </c>
      <c r="AT165" s="113" t="str">
        <f t="shared" si="58"/>
        <v/>
      </c>
      <c r="AU165" s="113" t="str">
        <f t="shared" si="59"/>
        <v/>
      </c>
      <c r="AV165" s="159"/>
      <c r="AW165" s="157"/>
      <c r="AX165" s="157"/>
      <c r="AY165" s="157"/>
      <c r="AZ165" s="157"/>
      <c r="BA165" s="116" t="str">
        <f t="shared" si="60"/>
        <v/>
      </c>
      <c r="BB165" s="316"/>
      <c r="BC165" s="116" t="str">
        <f t="shared" si="61"/>
        <v/>
      </c>
      <c r="BD165" s="133" t="str">
        <f t="shared" si="62"/>
        <v/>
      </c>
      <c r="BE165" s="157"/>
      <c r="BF165" s="1180"/>
      <c r="BG165" s="1180"/>
      <c r="BH165" s="158"/>
      <c r="BI165" s="490"/>
      <c r="BJ165" s="514" t="str">
        <f t="shared" si="77"/>
        <v/>
      </c>
      <c r="BK165" s="789"/>
      <c r="BL165" s="116" t="str">
        <f t="shared" si="78"/>
        <v/>
      </c>
      <c r="BM165" s="144"/>
      <c r="BN165" s="144"/>
      <c r="BO165" s="144"/>
      <c r="BP165" s="790"/>
      <c r="BQ165" s="790"/>
      <c r="BR165" s="790"/>
      <c r="BS165" s="116" t="str">
        <f t="shared" si="63"/>
        <v/>
      </c>
      <c r="BT165" s="790"/>
      <c r="BU165" s="808" t="str">
        <f t="shared" si="64"/>
        <v/>
      </c>
      <c r="BV165" s="791"/>
      <c r="BW165" s="144"/>
      <c r="BX165" s="20"/>
      <c r="BY165" s="20"/>
      <c r="BZ165" s="20"/>
      <c r="CA165" s="792"/>
      <c r="CB165" s="1201"/>
      <c r="CC165" s="144"/>
      <c r="CD165" s="144"/>
      <c r="CE165" s="144"/>
      <c r="CF165" s="144"/>
      <c r="CG165" s="144"/>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144"/>
      <c r="DF165" s="144"/>
      <c r="DG165" s="144"/>
      <c r="DH165" s="144"/>
      <c r="DI165" s="144"/>
      <c r="DJ165" s="144"/>
      <c r="DK165" s="144"/>
      <c r="DL165" s="144"/>
      <c r="DM165" s="144"/>
      <c r="DN165" s="144"/>
      <c r="DO165" s="144"/>
      <c r="DP165" s="144"/>
      <c r="DQ165" s="144"/>
      <c r="DR165" s="144"/>
      <c r="DS165" s="144"/>
      <c r="DT165" s="144"/>
      <c r="DU165" s="144"/>
      <c r="DV165" s="144"/>
      <c r="DW165" s="144"/>
      <c r="DX165" s="144"/>
      <c r="DY165" s="144"/>
      <c r="DZ165" s="144"/>
      <c r="EA165" s="144"/>
      <c r="EB165" s="144"/>
      <c r="EC165" s="144"/>
      <c r="ED165" s="782" t="str">
        <f t="shared" si="79"/>
        <v/>
      </c>
      <c r="EE165" s="519"/>
      <c r="EF165" s="793"/>
      <c r="EG165" s="519"/>
      <c r="EH165" s="794"/>
      <c r="EI165" s="790"/>
      <c r="EJ165" s="794"/>
      <c r="EK165" s="794"/>
      <c r="EL165" s="790"/>
      <c r="EM165" s="790"/>
      <c r="EN165" s="790"/>
      <c r="EO165" s="112" t="str">
        <f t="shared" si="65"/>
        <v/>
      </c>
      <c r="EP165" s="790"/>
      <c r="EQ165" s="488" t="str">
        <f t="shared" si="66"/>
        <v/>
      </c>
      <c r="ER165" s="1100"/>
      <c r="ES165" s="1099" t="str">
        <f t="shared" si="80"/>
        <v/>
      </c>
      <c r="ET165" s="525"/>
      <c r="EU165" s="148"/>
      <c r="EV165" s="148"/>
      <c r="EW165" s="148"/>
      <c r="EX165" s="148"/>
      <c r="EY165" s="148"/>
      <c r="EZ165" s="148"/>
      <c r="FA165" s="148"/>
      <c r="FB165" s="148"/>
      <c r="FC165" s="148"/>
      <c r="FD165" s="148"/>
      <c r="FE165" s="148"/>
      <c r="FF165" s="148"/>
      <c r="FG165" s="148"/>
      <c r="FH165" s="148"/>
      <c r="FI165" s="528"/>
      <c r="FJ165" s="513" t="str">
        <f t="shared" si="67"/>
        <v/>
      </c>
      <c r="FK165" s="158"/>
      <c r="FL165" s="850"/>
      <c r="FM165" s="850"/>
      <c r="FN165" s="850"/>
      <c r="FO165" s="850"/>
      <c r="FP165" s="850"/>
      <c r="FQ165" s="850"/>
      <c r="FR165" s="157"/>
      <c r="FS165" s="143"/>
      <c r="FT165" s="143"/>
      <c r="FU165" s="847" t="str">
        <f t="shared" si="68"/>
        <v/>
      </c>
      <c r="FV165" s="555"/>
      <c r="FW165" s="523" t="str">
        <f>IF(Table1[[#This Row],[Nonfood Inhaltstoffe - Komponente]]="","",VLOOKUP(Table1[[#This Row],[Nonfood Inhaltstoffe - Komponente]],'Dropdown Auswahl'!BJ:BK,2,FALSE))</f>
        <v/>
      </c>
      <c r="FX165" s="1013"/>
      <c r="FY165" s="1011" t="str">
        <f t="shared" si="69"/>
        <v/>
      </c>
      <c r="FZ165" s="152"/>
      <c r="GA165" s="152"/>
      <c r="GB165" s="152"/>
      <c r="GC165" s="529" t="str">
        <f t="shared" si="70"/>
        <v/>
      </c>
      <c r="GG165" s="21"/>
      <c r="GH165" s="21"/>
      <c r="GI165" s="1019"/>
      <c r="GJ165" s="1016" t="str">
        <f>IF(Table1[[#This Row],[Global Trade Item Number (GTIN)]]="","",Table1[[#This Row],[Global Trade Item Number (GTIN)]])</f>
        <v/>
      </c>
      <c r="GK165" s="555" t="str">
        <f>IF(Table1[[#This Row],[WAWI-Nr./ Kreditoren-Nummer
(ASDV)]]&lt;&gt;"",Table1[[#This Row],[WAWI-Nr./ Kreditoren-Nummer
(ASDV)]],"")</f>
        <v/>
      </c>
      <c r="GL165" s="165"/>
      <c r="GM165" s="165"/>
      <c r="GN165" s="165"/>
      <c r="GO165" s="485"/>
      <c r="GP165" s="534"/>
      <c r="GQ165" s="533"/>
      <c r="GR165" s="486"/>
      <c r="GS165" s="486"/>
      <c r="GT165" s="486"/>
      <c r="GU165" s="486"/>
      <c r="GV165" s="486"/>
      <c r="GW165" s="542"/>
      <c r="GX165" s="538"/>
      <c r="GY165" s="144"/>
      <c r="GZ165" s="480"/>
      <c r="HA165" s="158"/>
      <c r="HB165" s="480"/>
      <c r="HC165" s="480"/>
      <c r="HD165" s="480"/>
      <c r="HE165" s="480"/>
      <c r="HF165" s="480"/>
      <c r="HG165" s="480"/>
      <c r="HH165" s="538"/>
      <c r="HI165" s="480"/>
      <c r="HJ165" s="480"/>
      <c r="HK165" s="480"/>
      <c r="HL165" s="480"/>
      <c r="HM165" s="480"/>
      <c r="HN165" s="480"/>
      <c r="HO165" s="480"/>
      <c r="HP165" s="480"/>
      <c r="HQ165" s="480"/>
      <c r="HR165" s="538"/>
      <c r="HS165" s="480"/>
      <c r="HT165" s="480"/>
      <c r="HU165" s="480"/>
      <c r="HV165" s="480"/>
      <c r="HW165" s="480"/>
      <c r="HX165" s="480"/>
      <c r="HY165" s="480"/>
      <c r="HZ165" s="480"/>
      <c r="IA165" s="480"/>
      <c r="IB165" s="538"/>
      <c r="IC165" s="480"/>
      <c r="ID165" s="480"/>
      <c r="IE165" s="480"/>
      <c r="IF165" s="480"/>
      <c r="IG165" s="480"/>
      <c r="IH165" s="480"/>
      <c r="II165" s="480"/>
      <c r="IJ165" s="480"/>
      <c r="IK165" s="480"/>
      <c r="IL165" s="480"/>
      <c r="IM165" s="538"/>
      <c r="IN165" s="480"/>
      <c r="IO165" s="480"/>
      <c r="IP165" s="480"/>
      <c r="IQ165" s="480"/>
      <c r="IR165" s="480"/>
      <c r="IS165" s="480"/>
      <c r="IT165" s="480"/>
      <c r="IU165" s="480"/>
      <c r="IV165" s="480"/>
      <c r="IW165" s="480"/>
      <c r="IX165" s="538"/>
      <c r="IY165" s="480"/>
      <c r="IZ165" s="480"/>
      <c r="JA165" s="480"/>
      <c r="JB165" s="480"/>
      <c r="JC165" s="480"/>
      <c r="JD165" s="480"/>
      <c r="JE165" s="480"/>
      <c r="JF165" s="480"/>
      <c r="JG165" s="480"/>
      <c r="JH165" s="480"/>
      <c r="JI165" s="538"/>
      <c r="JJ165" s="480"/>
      <c r="JK165" s="480"/>
      <c r="JL165" s="480"/>
      <c r="JM165" s="480"/>
      <c r="JN165" s="480"/>
      <c r="JO165" s="480"/>
      <c r="JP165" s="480"/>
      <c r="JQ165" s="480"/>
      <c r="JR165" s="480"/>
      <c r="JS165" s="590"/>
      <c r="JT165" s="538"/>
      <c r="JU165" s="480"/>
      <c r="JV165" s="480"/>
      <c r="JW165" s="480"/>
      <c r="JX165" s="480"/>
      <c r="JY165" s="480"/>
      <c r="JZ165" s="480"/>
      <c r="KA165" s="480"/>
      <c r="KB165" s="480"/>
      <c r="KC165" s="480"/>
      <c r="KD165" s="480"/>
      <c r="KE165" s="538"/>
      <c r="KF165" s="480"/>
      <c r="KG165" s="480"/>
      <c r="KH165" s="480"/>
      <c r="KI165" s="480"/>
      <c r="KJ165" s="480"/>
      <c r="KK165" s="480"/>
      <c r="KL165" s="480"/>
      <c r="KM165" s="480"/>
      <c r="KN165" s="480"/>
      <c r="KO165" s="480"/>
      <c r="KR165" s="568" t="str">
        <f>IF(Table1[[#This Row],[GTIN]]&lt;&gt;"",Table1[[#This Row],[GTIN]],"")</f>
        <v/>
      </c>
      <c r="KS165" s="569" t="str">
        <f>Table1[[#This Row],[Kreditor]]</f>
        <v/>
      </c>
      <c r="KT165" s="570" t="str">
        <f>IF(Table1[[#This Row],[Gültig ab (Datum)]]&lt;&gt;"",Table1[[#This Row],[Gültig ab (Datum)]],"")</f>
        <v/>
      </c>
      <c r="KU165" s="570"/>
      <c r="KV165" s="583" t="str">
        <f>IF(Table1[[#This Row],[Artikel verpackt? 
(X=Ja)]]="","",Table1[[#This Row],[Artikel verpackt? 
(X=Ja)]])</f>
        <v/>
      </c>
      <c r="KW165" s="571" t="str">
        <f>IF(Table1[[#This Row],[Verpackung recyclingfähig?
(X=Ja)]]="","",Table1[[#This Row],[Verpackung recyclingfähig?
(X=Ja)]])</f>
        <v/>
      </c>
      <c r="KX165" s="572"/>
      <c r="KY165" s="573"/>
      <c r="KZ165" s="574"/>
      <c r="LA165" s="574"/>
      <c r="LB165" s="574"/>
      <c r="LC165" s="574"/>
      <c r="LD165" s="574"/>
      <c r="LE165" s="574"/>
      <c r="LF165" s="575"/>
      <c r="LG165" s="576" t="str">
        <f>IF(Table1[[#This Row],[Hauptkörper - B1 - Art]]="","",VLOOKUP(Table1[[#This Row],[Hauptkörper - B1 - Art]],'DD FD'!B:C,2,FALSE))</f>
        <v/>
      </c>
      <c r="LH165" s="577" t="str">
        <f>IF(Table1[[#This Row],[Hauptkörper - B1 - Fraktion]]="","",VLOOKUP(Table1[[#This Row],[Hauptkörper - B1 - Fraktion]],'DD FD'!H:J,3,FALSE))</f>
        <v/>
      </c>
      <c r="LI165" s="574" t="str">
        <f>IF(Table1[[#This Row],[Hauptkörper - B1 - Gewicht
(in G)]]="","",Table1[[#This Row],[Hauptkörper - B1 - Gewicht
(in G)]])</f>
        <v/>
      </c>
      <c r="LJ165" s="574" t="str">
        <f>IF(Table1[[#This Row],[Hauptkörper - B1 - Lizenzierungs-pflichtig? (X=Ja)]]="","",Table1[[#This Row],[Hauptkörper - B1 - Lizenzierungs-pflichtig? (X=Ja)]])</f>
        <v/>
      </c>
      <c r="LK165" s="577" t="str">
        <f>IF(Table1[[#This Row],[Hauptkörper - B1 - Virgin Material]]="","",VLOOKUP(Table1[[#This Row],[Hauptkörper - B1 - Virgin Material]],'DD FD'!AJ:AK,2,FALSE))</f>
        <v/>
      </c>
      <c r="LL165" s="578" t="str">
        <f>IF(Table1[[#This Row],[Hauptkörper - B1 - Virgin Material Anteil (in %)]]="","",Table1[[#This Row],[Hauptkörper - B1 - Virgin Material Anteil (in %)]])</f>
        <v/>
      </c>
      <c r="LM165" s="577" t="str">
        <f>IF(Table1[[#This Row],[Hauptkörper - B1 - Recyceltes Material]]="","",VLOOKUP(Table1[[#This Row],[Hauptkörper - B1 - Recyceltes Material]],'DD FD'!AL:AM,2,FALSE))</f>
        <v/>
      </c>
      <c r="LN165" s="578" t="str">
        <f>IF(Table1[[#This Row],[Hauptkörper - B1 - Recyceltes Material Anteil (in %)]]="","",Table1[[#This Row],[Hauptkörper - B1 - Recyceltes Material Anteil (in %)]])</f>
        <v/>
      </c>
      <c r="LO165" s="579" t="str">
        <f>IF(Table1[[#This Row],[Hauptkörper - B1 - Beschichtung]]="","",VLOOKUP(Table1[[#This Row],[Hauptkörper - B1 - Beschichtung]],'DD FD'!AE:AF,2,FALSE))</f>
        <v/>
      </c>
      <c r="LP165" s="580" t="str">
        <f>IF(Table1[[#This Row],[Hauptkörper - B1 - Beschichtung Anteil (in %)]]="","",Table1[[#This Row],[Hauptkörper - B1 - Beschichtung Anteil (in %)]])</f>
        <v/>
      </c>
      <c r="LQ165" s="576" t="str">
        <f>IF(Table1[[#This Row],[Hauptkörper - B2 - Art]]="","",VLOOKUP(Table1[[#This Row],[Hauptkörper - B2 - Art]],'DD FD'!B:C,2,FALSE))</f>
        <v/>
      </c>
      <c r="LR165" s="577" t="str">
        <f>IF(Table1[[#This Row],[Hauptkörper - B2 - Fraktion]]="","",VLOOKUP(Table1[[#This Row],[Hauptkörper - B2 - Fraktion]],'DD FD'!H:J,3,FALSE))</f>
        <v/>
      </c>
      <c r="LS165" s="574" t="str">
        <f>IF(Table1[[#This Row],[Hauptkörper - B2 - Gewicht
(in G)]]="","",Table1[[#This Row],[Hauptkörper - B2 - Gewicht
(in G)]])</f>
        <v/>
      </c>
      <c r="LT165" s="574" t="str">
        <f>IF(Table1[[#This Row],[Hauptkörper - B2 - Lizenzierungs-pflichtig? (X=Ja)]]="","",Table1[[#This Row],[Hauptkörper - B2 - Lizenzierungs-pflichtig? (X=Ja)]])</f>
        <v/>
      </c>
      <c r="LU165" s="577" t="str">
        <f>IF(Table1[[#This Row],[Hauptkörper - B2 - Virgin Material]]="","",VLOOKUP(Table1[[#This Row],[Hauptkörper - B2 - Virgin Material]],'DD FD'!AJ:AK,2,FALSE))</f>
        <v/>
      </c>
      <c r="LV165" s="578" t="str">
        <f>IF(Table1[[#This Row],[Hauptkörper - B2 - Virgin Material Anteil (in %)]]="","",Table1[[#This Row],[Hauptkörper - B2 - Virgin Material Anteil (in %)]])</f>
        <v/>
      </c>
      <c r="LW165" s="577" t="str">
        <f>IF(Table1[[#This Row],[Hauptkörper - B2 - Recyceltes Material]]="","",VLOOKUP(Table1[[#This Row],[Hauptkörper - B2 - Recyceltes Material]],'DD FD'!AL:AM,2,FALSE))</f>
        <v/>
      </c>
      <c r="LX165" s="578" t="str">
        <f>IF(Table1[[#This Row],[Hauptkörper - B2 - Recyceltes Material Anteil (in %)]]="","",Table1[[#This Row],[Hauptkörper - B2 - Recyceltes Material Anteil (in %)]])</f>
        <v/>
      </c>
      <c r="LY165" s="577" t="str">
        <f>IF(Table1[[#This Row],[Hauptkörper - B2 - Beschichtung]]="","",VLOOKUP(Table1[[#This Row],[Hauptkörper - B2 - Beschichtung]],'DD FD'!AE:AF,2,FALSE))</f>
        <v/>
      </c>
      <c r="LZ165" s="580" t="str">
        <f>IF(Table1[[#This Row],[Hauptkörper - B2 - Beschichtung Anteil (in %)]]="","",Table1[[#This Row],[Hauptkörper - B2 - Beschichtung Anteil (in %)]])</f>
        <v/>
      </c>
      <c r="MA165" s="576" t="str">
        <f>IF(Table1[[#This Row],[Hauptkörper - B3 - Art]]="","",VLOOKUP(Table1[[#This Row],[Hauptkörper - B3 - Art]],'DD FD'!B:C,2,FALSE))</f>
        <v/>
      </c>
      <c r="MB165" s="577" t="str">
        <f>IF(Table1[[#This Row],[Hauptkörper - B3 - Fraktion]]="","",VLOOKUP(Table1[[#This Row],[Hauptkörper - B3 - Fraktion]],'DD FD'!H:J,3,FALSE))</f>
        <v/>
      </c>
      <c r="MC165" s="574" t="str">
        <f>IF(Table1[[#This Row],[Hauptkörper - B3 - Gewicht
(in G)]]="","",Table1[[#This Row],[Hauptkörper - B3 - Gewicht
(in G)]])</f>
        <v/>
      </c>
      <c r="MD165" s="574" t="str">
        <f>IF(Table1[[#This Row],[Hauptkörper - B3 - Lizenzierungs-pflichtig? (X=Ja)]]="","",Table1[[#This Row],[Hauptkörper - B3 - Lizenzierungs-pflichtig? (X=Ja)]])</f>
        <v/>
      </c>
      <c r="ME165" s="577" t="str">
        <f>IF(Table1[[#This Row],[Hauptkörper - B3 - Virgin Material]]="","",VLOOKUP(Table1[[#This Row],[Hauptkörper - B3 - Virgin Material]],'DD FD'!AJ:AK,2,FALSE))</f>
        <v/>
      </c>
      <c r="MF165" s="578" t="str">
        <f>IF(Table1[[#This Row],[Hauptkörper - B3 - Virgin Material Anteil (in %)]]="","",Table1[[#This Row],[Hauptkörper - B3 - Virgin Material Anteil (in %)]])</f>
        <v/>
      </c>
      <c r="MG165" s="577" t="str">
        <f>IF(Table1[[#This Row],[Hauptkörper - B3 - Recyceltes Material]]="","",VLOOKUP(Table1[[#This Row],[Hauptkörper - B3 - Recyceltes Material]],'DD FD'!AL:AM,2,FALSE))</f>
        <v/>
      </c>
      <c r="MH165" s="578" t="str">
        <f>IF(Table1[[#This Row],[Hauptkörper - B3 - Recyceltes Material Anteil (in %)]]="","",Table1[[#This Row],[Hauptkörper - B3 - Recyceltes Material Anteil (in %)]])</f>
        <v/>
      </c>
      <c r="MI165" s="577" t="str">
        <f>IF(Table1[[#This Row],[Hauptkörper - B3 - Beschichtung]]="","",VLOOKUP(Table1[[#This Row],[Hauptkörper - B3 - Beschichtung]],'DD FD'!AE:AF,2,FALSE))</f>
        <v/>
      </c>
      <c r="MJ165" s="580" t="str">
        <f>IF(Table1[[#This Row],[Hauptkörper - B3 - Beschichtung Anteil (in %)]]="","",Table1[[#This Row],[Hauptkörper - B3 - Beschichtung Anteil (in %)]])</f>
        <v/>
      </c>
      <c r="MK165" s="576" t="str">
        <f>IF(Table1[[#This Row],[Verschluss - B1 - Art]]="","",VLOOKUP(Table1[[#This Row],[Verschluss - B1 - Art]],'DD FD'!D:E,2,FALSE))</f>
        <v/>
      </c>
      <c r="ML165" s="577" t="str">
        <f>IF(Table1[[#This Row],[Verschluss - B1 - Fraktion]]="","",VLOOKUP(Table1[[#This Row],[Verschluss - B1 - Fraktion]],'DD FD'!H:J,3,FALSE))</f>
        <v/>
      </c>
      <c r="MM165" s="574" t="str">
        <f>IF(Table1[[#This Row],[Verschluss - B1 - Gewicht (in G)]]="","",Table1[[#This Row],[Verschluss - B1 - Gewicht (in G)]])</f>
        <v/>
      </c>
      <c r="MN165" s="574" t="str">
        <f>IF(Table1[[#This Row],[Verschluss - B1 - Lizenzierungs-pflichtig? (X=Ja)]]="","",Table1[[#This Row],[Verschluss - B1 - Lizenzierungs-pflichtig? (X=Ja)]])</f>
        <v/>
      </c>
      <c r="MO165" s="574" t="str">
        <f>IF(Table1[[#This Row],[Verschluss - B1 - Trennbar vom Hauptkörper? (X=Ja)]]="","",Table1[[#This Row],[Verschluss - B1 - Trennbar vom Hauptkörper? (X=Ja)]])</f>
        <v/>
      </c>
      <c r="MP165" s="577" t="str">
        <f>IF(Table1[[#This Row],[Verschluss - B1 - Virgin Material]]="","",VLOOKUP(Table1[[#This Row],[Verschluss - B1 - Virgin Material]],'DD FD'!AJ:AK,2,FALSE))</f>
        <v/>
      </c>
      <c r="MQ165" s="578" t="str">
        <f>IF(Table1[[#This Row],[Verschluss - B1 - Virgin Material Anteil (in %)]]="","",Table1[[#This Row],[Verschluss - B1 - Virgin Material Anteil (in %)]])</f>
        <v/>
      </c>
      <c r="MR165" s="577" t="str">
        <f>IF(Table1[[#This Row],[Verschluss - B1 - Recyceltes Material]]="","",VLOOKUP(Table1[[#This Row],[Verschluss - B1 - Recyceltes Material]],'DD FD'!AL:AM,2,FALSE))</f>
        <v/>
      </c>
      <c r="MS165" s="578" t="str">
        <f>IF(Table1[[#This Row],[Verschluss - B1 - Recyceltes Material Anteil (in %)]]="","",Table1[[#This Row],[Verschluss - B1 - Recyceltes Material Anteil (in %)]])</f>
        <v/>
      </c>
      <c r="MT165" s="577" t="str">
        <f>IF(Table1[[#This Row],[Verschluss - B1 - Beschichtung]]="","",VLOOKUP(Table1[[#This Row],[Verschluss - B1 - Beschichtung]],'DD FD'!AE:AF,2,FALSE))</f>
        <v/>
      </c>
      <c r="MU165" s="580" t="str">
        <f>IF(Table1[[#This Row],[Verschluss - B1 - Beschichtung Anteil (in %)]]="","",Table1[[#This Row],[Verschluss - B1 - Beschichtung Anteil (in %)]])</f>
        <v/>
      </c>
      <c r="MV165" s="576" t="str">
        <f>IF(Table1[[#This Row],[Verschluss - B2 - Art]]="","",VLOOKUP(Table1[[#This Row],[Verschluss - B2 - Art]],'DD FD'!D:E,2,FALSE))</f>
        <v/>
      </c>
      <c r="MW165" s="577" t="str">
        <f>IF(Table1[[#This Row],[Verschluss - B2 - Fraktion]]="","",VLOOKUP(Table1[[#This Row],[Verschluss - B2 - Fraktion]],'DD FD'!H:J,3,FALSE))</f>
        <v/>
      </c>
      <c r="MX165" s="574" t="str">
        <f>IF(Table1[[#This Row],[Verschluss - B2 - Gewicht (in G)]]="","",Table1[[#This Row],[Verschluss - B2 - Gewicht (in G)]])</f>
        <v/>
      </c>
      <c r="MY165" s="574" t="str">
        <f>IF(Table1[[#This Row],[Verschluss - B2 - Lizenzierungs-pflichtig? (X=Ja)]]="","",Table1[[#This Row],[Verschluss - B2 - Lizenzierungs-pflichtig? (X=Ja)]])</f>
        <v/>
      </c>
      <c r="MZ165" s="574" t="str">
        <f>IF(Table1[[#This Row],[Verschluss - B2 - Trennbar vom Hauptkörper? (X=Ja)]]="","",Table1[[#This Row],[Verschluss - B2 - Trennbar vom Hauptkörper? (X=Ja)]])</f>
        <v/>
      </c>
      <c r="NA165" s="577" t="str">
        <f>IF(Table1[[#This Row],[Verschluss - B2 - Virgin Material]]="","",VLOOKUP(Table1[[#This Row],[Verschluss - B2 - Virgin Material]],'DD FD'!AJ:AK,2,FALSE))</f>
        <v/>
      </c>
      <c r="NB165" s="578" t="str">
        <f>IF(Table1[[#This Row],[Verschluss - B2 - Virgin Material Anteil (in %)]]="","",Table1[[#This Row],[Verschluss - B2 - Virgin Material Anteil (in %)]])</f>
        <v/>
      </c>
      <c r="NC165" s="577" t="str">
        <f>IF(Table1[[#This Row],[Verschluss - B2 - Recyceltes Material]]="","",VLOOKUP(Table1[[#This Row],[Verschluss - B2 - Recyceltes Material]],'DD FD'!AL:AM,2,FALSE))</f>
        <v/>
      </c>
      <c r="ND165" s="578" t="str">
        <f>IF(Table1[[#This Row],[Verschluss - B2 - Recyceltes Material Anteil (in %)]]="","",Table1[[#This Row],[Verschluss - B2 - Recyceltes Material Anteil (in %)]])</f>
        <v/>
      </c>
      <c r="NE165" s="577" t="str">
        <f>IF(Table1[[#This Row],[Verschluss - B2 - Beschichtung]]="","",VLOOKUP(Table1[[#This Row],[Verschluss - B2 - Beschichtung]],'DD FD'!AE:AF,2,FALSE))</f>
        <v/>
      </c>
      <c r="NF165" s="580" t="str">
        <f>IF(Table1[[#This Row],[Verschluss - B2 - Beschichtung Anteil (in %)]]="","",Table1[[#This Row],[Verschluss - B2 - Beschichtung Anteil (in %)]])</f>
        <v/>
      </c>
      <c r="NG165" s="576" t="str">
        <f>IF(Table1[[#This Row],[Verschluss - B3 - Art]]="","",VLOOKUP(Table1[[#This Row],[Verschluss - B3 - Art]],'DD FD'!D:E,2,FALSE))</f>
        <v/>
      </c>
      <c r="NH165" s="577" t="str">
        <f>IF(Table1[[#This Row],[Verschluss - B3 - Fraktion]]="","",VLOOKUP(Table1[[#This Row],[Verschluss - B3 - Fraktion]],'DD FD'!H:J,3,FALSE))</f>
        <v/>
      </c>
      <c r="NI165" s="574" t="str">
        <f>IF(Table1[[#This Row],[Verschluss - B3 - Gewicht (in G)]]="","",Table1[[#This Row],[Verschluss - B3 - Gewicht (in G)]])</f>
        <v/>
      </c>
      <c r="NJ165" s="574" t="str">
        <f>IF(Table1[[#This Row],[Verschluss - B3 - Lizenzierungs-pflichtig? (X=Ja)]]="","",Table1[[#This Row],[Verschluss - B3 - Lizenzierungs-pflichtig? (X=Ja)]])</f>
        <v/>
      </c>
      <c r="NK165" s="574" t="str">
        <f>IF(Table1[[#This Row],[Verschluss - B3 - Trennbar vom Hauptkörper? (X=Ja)]]="","",Table1[[#This Row],[Verschluss - B3 - Trennbar vom Hauptkörper? (X=Ja)]])</f>
        <v/>
      </c>
      <c r="NL165" s="577" t="str">
        <f>IF(Table1[[#This Row],[Verschluss - B3 - Virgin Material]]="","",VLOOKUP(Table1[[#This Row],[Verschluss - B3 - Virgin Material]],'DD FD'!AJ:AK,2,FALSE))</f>
        <v/>
      </c>
      <c r="NM165" s="578" t="str">
        <f>IF(Table1[[#This Row],[Verschluss - B3 - Virgin Material Anteil (in %)]]="","",Table1[[#This Row],[Verschluss - B3 - Virgin Material Anteil (in %)]])</f>
        <v/>
      </c>
      <c r="NN165" s="577" t="str">
        <f>IF(Table1[[#This Row],[Verschluss - B3 - Recyceltes Material]]="","",VLOOKUP(Table1[[#This Row],[Verschluss - B3 - Recyceltes Material]],'DD FD'!AL:AM,2,FALSE))</f>
        <v/>
      </c>
      <c r="NO165" s="578" t="str">
        <f>IF(Table1[[#This Row],[Verschluss - B3 - Recyceltes Material Anteil (in %)]]="","",Table1[[#This Row],[Verschluss - B3 - Recyceltes Material Anteil (in %)]])</f>
        <v/>
      </c>
      <c r="NP165" s="577" t="str">
        <f>IF(Table1[[#This Row],[Verschluss - B3 - Beschichtung]]="","",VLOOKUP(Table1[[#This Row],[Verschluss - B3 - Beschichtung]],'DD FD'!AE:AF,2,FALSE))</f>
        <v/>
      </c>
      <c r="NQ165" s="580" t="str">
        <f>IF(Table1[[#This Row],[Verschluss - B3 - Beschichtung Anteil (in %)]]="","",Table1[[#This Row],[Verschluss - B3 - Beschichtung Anteil (in %)]])</f>
        <v/>
      </c>
      <c r="NR165" s="576" t="str">
        <f>IF(Table1[[#This Row],[Etikett - B1 - Art]]="","",VLOOKUP(Table1[[#This Row],[Etikett - B1 - Art]],'DD FD'!F:G,2,FALSE))</f>
        <v/>
      </c>
      <c r="NS165" s="577" t="str">
        <f>IF(Table1[[#This Row],[Etikett - B1 - Fraktion]]="","",VLOOKUP(Table1[[#This Row],[Etikett - B1 - Fraktion]],'DD FD'!H:J,3,FALSE))</f>
        <v/>
      </c>
      <c r="NT165" s="574" t="str">
        <f>IF(Table1[[#This Row],[Etikett - B1 - Gewicht (in G)]]="","",Table1[[#This Row],[Etikett - B1 - Gewicht (in G)]])</f>
        <v/>
      </c>
      <c r="NU165" s="574" t="str">
        <f>IF(Table1[[#This Row],[Etikett - B1 - Lizenzierungs-pflichtig? (X=Ja)]]="","",Table1[[#This Row],[Etikett - B1 - Lizenzierungs-pflichtig? (X=Ja)]])</f>
        <v/>
      </c>
      <c r="NV165" s="574" t="str">
        <f>IF(Table1[[#This Row],[Etikett - B1 - Trennbar vom Hauptkörper? (X=Ja)]]="","",Table1[[#This Row],[Etikett - B1 - Trennbar vom Hauptkörper? (X=Ja)]])</f>
        <v/>
      </c>
      <c r="NW165" s="577" t="str">
        <f>IF(Table1[[#This Row],[Etikett - B1 - Virgin Material]]="","",VLOOKUP(Table1[[#This Row],[Etikett - B1 - Virgin Material]],'DD FD'!AJ:AK,2,FALSE))</f>
        <v/>
      </c>
      <c r="NX165" s="578" t="str">
        <f>IF(Table1[[#This Row],[Etikett - B1 - Virgin Material Anteil (in %)]]="","",Table1[[#This Row],[Etikett - B1 - Virgin Material Anteil (in %)]])</f>
        <v/>
      </c>
      <c r="NY165" s="577" t="str">
        <f>IF(Table1[[#This Row],[Etikett - B1 - Recyceltes Material]]="","",VLOOKUP(Table1[[#This Row],[Etikett - B1 - Recyceltes Material]],'DD FD'!AL:AM,2,FALSE))</f>
        <v/>
      </c>
      <c r="NZ165" s="578" t="str">
        <f>IF(Table1[[#This Row],[Etikett - B1 - Recyceltes Material Anteil (in %)]]="","",Table1[[#This Row],[Etikett - B1 - Recyceltes Material Anteil (in %)]])</f>
        <v/>
      </c>
      <c r="OA165" s="577" t="str">
        <f>IF(Table1[[#This Row],[Etikett - B1 - Beschichtung]]="","",VLOOKUP(Table1[[#This Row],[Etikett - B1 - Beschichtung]],'DD FD'!AE:AF,2,FALSE))</f>
        <v/>
      </c>
      <c r="OB165" s="580" t="str">
        <f>IF(Table1[[#This Row],[Etikett - B1 - Beschichtung Anteil (in %)]]="","",Table1[[#This Row],[Etikett - B1 - Beschichtung Anteil (in %)]])</f>
        <v/>
      </c>
      <c r="OC165" s="576" t="str">
        <f>IF(Table1[[#This Row],[Etikett - B2 - Art]]="","",VLOOKUP(Table1[[#This Row],[Etikett - B2 - Art]],'DD FD'!F:G,2,FALSE))</f>
        <v/>
      </c>
      <c r="OD165" s="577" t="str">
        <f>IF(Table1[[#This Row],[Etikett - B2 - Fraktion]]="","",VLOOKUP(Table1[[#This Row],[Etikett - B2 - Fraktion]],'DD FD'!H:J,3,FALSE))</f>
        <v/>
      </c>
      <c r="OE165" s="574" t="str">
        <f>IF(Table1[[#This Row],[Etikett - B2 - Gewicht (in G)]]="","",Table1[[#This Row],[Etikett - B2 - Gewicht (in G)]])</f>
        <v/>
      </c>
      <c r="OF165" s="574" t="str">
        <f>IF(Table1[[#This Row],[Etikett - B2 - Lizenzierungs-pflichtig? (X=Ja)]]="","",Table1[[#This Row],[Etikett - B2 - Lizenzierungs-pflichtig? (X=Ja)]])</f>
        <v/>
      </c>
      <c r="OG165" s="574" t="str">
        <f>IF(Table1[[#This Row],[Etikett - B2 - Trennbar vom Hauptkörper? (X=Ja)]]="","",Table1[[#This Row],[Etikett - B2 - Trennbar vom Hauptkörper? (X=Ja)]])</f>
        <v/>
      </c>
      <c r="OH165" s="577" t="str">
        <f>IF(Table1[[#This Row],[Etikett - B2 - Virgin Material]]="","",VLOOKUP(Table1[[#This Row],[Etikett - B2 - Virgin Material]],'DD FD'!AJ:AK,2,FALSE))</f>
        <v/>
      </c>
      <c r="OI165" s="578" t="str">
        <f>IF(Table1[[#This Row],[Etikett - B2 - Virgin Material Anteil (in %)]]="","",Table1[[#This Row],[Etikett - B2 - Virgin Material Anteil (in %)]])</f>
        <v/>
      </c>
      <c r="OJ165" s="577" t="str">
        <f>IF(Table1[[#This Row],[Etikett - B2 - Recyceltes Material]]="","",VLOOKUP(Table1[[#This Row],[Etikett - B2 - Recyceltes Material]],'DD FD'!AL:AM,2,FALSE))</f>
        <v/>
      </c>
      <c r="OK165" s="578" t="str">
        <f>IF(Table1[[#This Row],[Etikett - B2 - Recyceltes Material Anteil (in %)]]="","",Table1[[#This Row],[Etikett - B2 - Recyceltes Material Anteil (in %)]])</f>
        <v/>
      </c>
      <c r="OL165" s="577" t="str">
        <f>IF(Table1[[#This Row],[Etikett - B2 - Beschichtung]]="","",VLOOKUP(Table1[[#This Row],[Etikett - B2 - Beschichtung]],'DD FD'!AE:AF,2,FALSE))</f>
        <v/>
      </c>
      <c r="OM165" s="580" t="str">
        <f>IF(Table1[[#This Row],[Etikett - B2 - Beschichtung Anteil (in %)]]="","",Table1[[#This Row],[Etikett - B2 - Beschichtung Anteil (in %)]])</f>
        <v/>
      </c>
      <c r="ON165" s="576" t="str">
        <f>IF(Table1[[#This Row],[Etikett - B3 - Art]]="","",VLOOKUP(Table1[[#This Row],[Etikett - B3 - Art]],'DD FD'!F:G,2,FALSE))</f>
        <v/>
      </c>
      <c r="OO165" s="577" t="str">
        <f>IF(Table1[[#This Row],[Etikett - B3 - Fraktion]]="","",VLOOKUP(Table1[[#This Row],[Etikett - B3 - Fraktion]],'DD FD'!H:J,3,FALSE))</f>
        <v/>
      </c>
      <c r="OP165" s="574" t="str">
        <f>IF(Table1[[#This Row],[Etikett - B3 - Gewicht (in G)]]="","",Table1[[#This Row],[Etikett - B3 - Gewicht (in G)]])</f>
        <v/>
      </c>
      <c r="OQ165" s="574" t="str">
        <f>IF(Table1[[#This Row],[Etikett - B3 - Lizenzierungs-pflichtig? (X=Ja)]]="","",Table1[[#This Row],[Etikett - B3 - Lizenzierungs-pflichtig? (X=Ja)]])</f>
        <v/>
      </c>
      <c r="OR165" s="574" t="str">
        <f>IF(Table1[[#This Row],[Etikett - B3 - Trennbar vom Hauptkörper? (X=Ja)]]="","",Table1[[#This Row],[Etikett - B3 - Trennbar vom Hauptkörper? (X=Ja)]])</f>
        <v/>
      </c>
      <c r="OS165" s="577" t="str">
        <f>IF(Table1[[#This Row],[Etikett - B3 - Virgin Material]]="","",VLOOKUP(Table1[[#This Row],[Etikett - B3 - Virgin Material]],'DD FD'!AJ:AK,2,FALSE))</f>
        <v/>
      </c>
      <c r="OT165" s="578" t="str">
        <f>IF(Table1[[#This Row],[Etikett - B3 - Virgin Material Anteil (in %)]]="","",Table1[[#This Row],[Etikett - B3 - Virgin Material Anteil (in %)]])</f>
        <v/>
      </c>
      <c r="OU165" s="577" t="str">
        <f>IF(Table1[[#This Row],[Etikett - B3 - Recyceltes Material]]="","",VLOOKUP(Table1[[#This Row],[Etikett - B3 - Recyceltes Material]],'DD FD'!AL:AM,2,FALSE))</f>
        <v/>
      </c>
      <c r="OV165" s="578" t="str">
        <f>IF(Table1[[#This Row],[Etikett - B3 - Recyceltes Material Anteil (in %)]]="","",Table1[[#This Row],[Etikett - B3 - Recyceltes Material Anteil (in %)]])</f>
        <v/>
      </c>
      <c r="OW165" s="577" t="str">
        <f>IF(Table1[[#This Row],[Etikett - B3 - Beschichtung]]="","",VLOOKUP(Table1[[#This Row],[Etikett - B3 - Beschichtung]],'DD FD'!AE:AF,2,FALSE))</f>
        <v/>
      </c>
      <c r="OX165" s="613" t="str">
        <f>IF(Table1[[#This Row],[Etikett - B3 - Beschichtung Anteil (in %)]]="","",Table1[[#This Row],[Etikett - B3 - Beschichtung Anteil (in %)]])</f>
        <v/>
      </c>
      <c r="OY165" s="618">
        <f>ROUNDUP(SUM(
IF(AND(LH165='DD FD'!$J$7,LJ165='DD FD'!$AI$3),LI165,0),
IF(AND(LR165='DD FD'!$J$7,LT165='DD FD'!$AI$3),LS165,0),
IF(AND(MB165='DD FD'!$J$7,MD165='DD FD'!$AI$3),MC165,0),
IF(AND(ML165='DD FD'!$J$7,MN165='DD FD'!$AI$3),MM165,0),
IF(AND(MW165='DD FD'!$J$7,MY165='DD FD'!$AI$3),MX165,0),
IF(AND(NH165='DD FD'!$J$7,NJ165='DD FD'!$AI$3),NI165,0),
IF(AND(NS165='DD FD'!$J$7,NU165='DD FD'!$AI$3),NT165,0),
IF(AND(OD165='DD FD'!$J$7,OF165='DD FD'!$AI$3),OE165,0),
IF(AND(OO165='DD FD'!$J$7,OQ165='DD FD'!$AI$3),OP165,0),
),2)</f>
        <v>0</v>
      </c>
      <c r="OZ165" s="617">
        <f>ROUNDUP(SUM(
IF(AND(LH165='DD FD'!$J$6,LJ165='DD FD'!$AI$3),LI165,0),
IF(AND(LR165='DD FD'!$J$6,LT165='DD FD'!$AI$3),LS165,0),
IF(AND(MB165='DD FD'!$J$6,MD165='DD FD'!$AI$3),MC165,0),
IF(AND(ML165='DD FD'!$J$6,MN165='DD FD'!$AI$3),MM165,0),
IF(AND(MW165='DD FD'!$J$6,MY165='DD FD'!$AI$3),MX165,0),
IF(AND(NH165='DD FD'!$J$6,NJ165='DD FD'!$AI$3),NI165,0),
IF(AND(NS165='DD FD'!$J$6,NU165='DD FD'!$AI$3),NT165,0),
IF(AND(OD165='DD FD'!$J$6,OF165='DD FD'!$AI$3),OE165,0),
IF(AND(OO165='DD FD'!$J$6,OQ165='DD FD'!$AI$3),OP165,0),
),2)</f>
        <v>0</v>
      </c>
      <c r="PA165" s="617">
        <f>ROUNDUP(SUM(
IF(AND(LH165='DD FD'!$J$10,LJ165='DD FD'!$AI$3),LI165,0),
IF(AND(LR165='DD FD'!$J$10,LT165='DD FD'!$AI$3),LS165,0),
IF(AND(MB165='DD FD'!$J$10,MD165='DD FD'!$AI$3),MC165,0),
IF(AND(ML165='DD FD'!$J$10,MN165='DD FD'!$AI$3),MM165,0),
IF(AND(MW165='DD FD'!$J$10,MY165='DD FD'!$AI$3),MX165,0),
IF(AND(NH165='DD FD'!$J$10,NJ165='DD FD'!$AI$3),NI165,0),
IF(AND(NS165='DD FD'!$J$10,NU165='DD FD'!$AI$3),NT165,0),
IF(AND(OD165='DD FD'!$J$10,OF165='DD FD'!$AI$3),OE165,0),
IF(AND(OO165='DD FD'!$J$10,OQ165='DD FD'!$AI$3),OP165,0),
),2)</f>
        <v>0</v>
      </c>
      <c r="PB165" s="617">
        <f>ROUNDUP(SUM(
IF(AND(LH165='DD FD'!$J$8,LJ165='DD FD'!$AI$3),LI165,0),
IF(AND(LR165='DD FD'!$J$8,LT165='DD FD'!$AI$3),LS165,0),
IF(AND(MB165='DD FD'!$J$8,MD165='DD FD'!$AI$3),MC165,0),
IF(AND(ML165='DD FD'!$J$8,MN165='DD FD'!$AI$3),MM165,0),
IF(AND(MW165='DD FD'!$J$8,MY165='DD FD'!$AI$3),MX165,0),
IF(AND(NH165='DD FD'!$J$8,NJ165='DD FD'!$AI$3),NI165,0),
IF(AND(NS165='DD FD'!$J$8,NU165='DD FD'!$AI$3),NT165,0),
IF(AND(OD165='DD FD'!$J$8,OF165='DD FD'!$AI$3),OE165,0),
IF(AND(OO165='DD FD'!$J$8,OQ165='DD FD'!$AI$3),OP165,0),
),2)</f>
        <v>0</v>
      </c>
      <c r="PC165" s="617">
        <f>ROUNDUP(SUM(
IF(AND(LH165='DD FD'!$J$5,LJ165='DD FD'!$AI$3),LI165,0),
IF(AND(LR165='DD FD'!$J$5,LT165='DD FD'!$AI$3),LS165,0),
IF(AND(MB165='DD FD'!$J$5,MD165='DD FD'!$AI$3),MC165,0),
IF(AND(ML165='DD FD'!$J$5,MN165='DD FD'!$AI$3),MM165,0),
IF(AND(MW165='DD FD'!$J$5,MY165='DD FD'!$AI$3),MX165,0),
IF(AND(NH165='DD FD'!$J$5,NJ165='DD FD'!$AI$3),NI165,0),
IF(AND(NS165='DD FD'!$J$5,NU165='DD FD'!$AI$3),NT165,0),
IF(AND(OD165='DD FD'!$J$5,OF165='DD FD'!$AI$3),OE165,0),
IF(AND(OO165='DD FD'!$J$5,OQ165='DD FD'!$AI$3),OP165,0),
),2)</f>
        <v>0</v>
      </c>
      <c r="PD165" s="617">
        <f>ROUNDUP(SUM(
IF(AND(LH165='DD FD'!$J$9,LJ165='DD FD'!$AI$3),LI165,0),
IF(AND(LR165='DD FD'!$J$9,LT165='DD FD'!$AI$3),LS165,0),
IF(AND(MB165='DD FD'!$J$9,MD165='DD FD'!$AI$3),MC165,0),
IF(AND(ML165='DD FD'!$J$9,MN165='DD FD'!$AI$3),MM165,0),
IF(AND(MW165='DD FD'!$J$9,MY165='DD FD'!$AI$3),MX165,0),
IF(AND(NH165='DD FD'!$J$9,NJ165='DD FD'!$AI$3),NI165,0),
IF(AND(NS165='DD FD'!$J$9,NU165='DD FD'!$AI$3),NT165,0),
IF(AND(OD165='DD FD'!$J$9,OF165='DD FD'!$AI$3),OE165,0),
IF(AND(OO165='DD FD'!$J$9,OQ165='DD FD'!$AI$3),OP165,0),
),2)</f>
        <v>0</v>
      </c>
      <c r="PE165" s="617">
        <f>ROUNDUP(SUM(
IF(AND(LH165='DD FD'!$J$4,LJ165='DD FD'!$AI$3),LI165,0),
IF(AND(LR165='DD FD'!$J$4,LT165='DD FD'!$AI$3),LS165,0),
IF(AND(MB165='DD FD'!$J$4,MD165='DD FD'!$AI$3),MC165,0),
IF(AND(ML165='DD FD'!$J$4,MN165='DD FD'!$AI$3),MM165,0),
IF(AND(MW165='DD FD'!$J$4,MY165='DD FD'!$AI$3),MX165,0),
IF(AND(NH165='DD FD'!$J$4,NJ165='DD FD'!$AI$3),NI165,0),
IF(AND(NS165='DD FD'!$J$4,NU165='DD FD'!$AI$3),NT165,0),
IF(AND(OD165='DD FD'!$J$4,OF165='DD FD'!$AI$3),OE165,0),
IF(AND(OO165='DD FD'!$J$4,OQ165='DD FD'!$AI$3),OP165,0),
),2)</f>
        <v>0</v>
      </c>
      <c r="PF165" s="619">
        <f>ROUNDUP(SUM(
IF(AND(LH165='DD FD'!$J$11,LJ165='DD FD'!$AI$3),LI165,0),
IF(AND(LR165='DD FD'!$J$11,LT165='DD FD'!$AI$3),LS165,0),
IF(AND(MB165='DD FD'!$J$11,MD165='DD FD'!$AI$3),MC165,0),
IF(AND(ML165='DD FD'!$J$11,MN165='DD FD'!$AI$3),MM165,0),
IF(AND(MW165='DD FD'!$J$11,MY165='DD FD'!$AI$3),MX165,0),
IF(AND(NH165='DD FD'!$J$11,NJ165='DD FD'!$AI$3),NI165,0),
IF(AND(NS165='DD FD'!$J$11,NU165='DD FD'!$AI$3),NT165,0),
IF(AND(OD165='DD FD'!$J$11,OF165='DD FD'!$AI$3),OE165,0),
IF(AND(OO165='DD FD'!$J$11,OQ165='DD FD'!$AI$3),OP165,0),
),2)</f>
        <v>0</v>
      </c>
    </row>
    <row r="166" spans="1:422">
      <c r="A166" s="806"/>
      <c r="B166" s="934"/>
      <c r="C166" s="247"/>
      <c r="D166" s="842"/>
      <c r="E166" s="247"/>
      <c r="F166" s="158"/>
      <c r="G166" s="710"/>
      <c r="H166" s="712"/>
      <c r="I166" s="936"/>
      <c r="J166" s="803"/>
      <c r="K166" s="150"/>
      <c r="L166" s="146" t="str">
        <f t="shared" si="54"/>
        <v/>
      </c>
      <c r="M166" s="501" t="str">
        <f t="shared" si="71"/>
        <v/>
      </c>
      <c r="N166" s="504"/>
      <c r="O166" s="113" t="str">
        <f t="shared" si="72"/>
        <v/>
      </c>
      <c r="P166" s="114" t="str">
        <f t="shared" si="55"/>
        <v/>
      </c>
      <c r="Q166" s="152"/>
      <c r="R166" s="152"/>
      <c r="S166" s="115" t="str">
        <f t="shared" si="73"/>
        <v/>
      </c>
      <c r="T166" s="159"/>
      <c r="U166" s="159"/>
      <c r="V166" s="157"/>
      <c r="W166" s="157"/>
      <c r="X166" s="157"/>
      <c r="Y166" s="772"/>
      <c r="Z166" s="158"/>
      <c r="AA166" s="144"/>
      <c r="AB166" s="112"/>
      <c r="AC166" s="153"/>
      <c r="AD166" s="153"/>
      <c r="AE166" s="153"/>
      <c r="AF166" s="153"/>
      <c r="AG166" s="153"/>
      <c r="AH166" s="153"/>
      <c r="AI166" s="152"/>
      <c r="AJ166" s="158"/>
      <c r="AK166" s="158"/>
      <c r="AL166" s="158"/>
      <c r="AM166" s="116" t="str">
        <f t="shared" si="74"/>
        <v/>
      </c>
      <c r="AN166" s="116" t="str">
        <f t="shared" si="75"/>
        <v/>
      </c>
      <c r="AO166" s="324"/>
      <c r="AP166" s="503"/>
      <c r="AQ166" s="487" t="str">
        <f t="shared" si="76"/>
        <v/>
      </c>
      <c r="AR166" s="113" t="str">
        <f t="shared" si="56"/>
        <v/>
      </c>
      <c r="AS166" s="113" t="str">
        <f t="shared" si="57"/>
        <v/>
      </c>
      <c r="AT166" s="113" t="str">
        <f t="shared" si="58"/>
        <v/>
      </c>
      <c r="AU166" s="113" t="str">
        <f t="shared" si="59"/>
        <v/>
      </c>
      <c r="AV166" s="159"/>
      <c r="AW166" s="157"/>
      <c r="AX166" s="157"/>
      <c r="AY166" s="157"/>
      <c r="AZ166" s="157"/>
      <c r="BA166" s="116" t="str">
        <f t="shared" si="60"/>
        <v/>
      </c>
      <c r="BB166" s="316"/>
      <c r="BC166" s="116" t="str">
        <f t="shared" si="61"/>
        <v/>
      </c>
      <c r="BD166" s="133" t="str">
        <f t="shared" si="62"/>
        <v/>
      </c>
      <c r="BE166" s="157"/>
      <c r="BF166" s="1180"/>
      <c r="BG166" s="1180"/>
      <c r="BH166" s="158"/>
      <c r="BI166" s="490"/>
      <c r="BJ166" s="514" t="str">
        <f t="shared" si="77"/>
        <v/>
      </c>
      <c r="BK166" s="789"/>
      <c r="BL166" s="116" t="str">
        <f t="shared" si="78"/>
        <v/>
      </c>
      <c r="BM166" s="144"/>
      <c r="BN166" s="144"/>
      <c r="BO166" s="144"/>
      <c r="BP166" s="790"/>
      <c r="BQ166" s="790"/>
      <c r="BR166" s="790"/>
      <c r="BS166" s="116" t="str">
        <f t="shared" si="63"/>
        <v/>
      </c>
      <c r="BT166" s="790"/>
      <c r="BU166" s="808" t="str">
        <f t="shared" si="64"/>
        <v/>
      </c>
      <c r="BV166" s="791"/>
      <c r="BW166" s="144"/>
      <c r="BX166" s="20"/>
      <c r="BY166" s="20"/>
      <c r="BZ166" s="20"/>
      <c r="CA166" s="792"/>
      <c r="CB166" s="1201"/>
      <c r="CC166" s="144"/>
      <c r="CD166" s="144"/>
      <c r="CE166" s="144"/>
      <c r="CF166" s="144"/>
      <c r="CG166" s="144"/>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144"/>
      <c r="DF166" s="144"/>
      <c r="DG166" s="144"/>
      <c r="DH166" s="144"/>
      <c r="DI166" s="144"/>
      <c r="DJ166" s="144"/>
      <c r="DK166" s="144"/>
      <c r="DL166" s="144"/>
      <c r="DM166" s="144"/>
      <c r="DN166" s="144"/>
      <c r="DO166" s="144"/>
      <c r="DP166" s="144"/>
      <c r="DQ166" s="144"/>
      <c r="DR166" s="144"/>
      <c r="DS166" s="144"/>
      <c r="DT166" s="144"/>
      <c r="DU166" s="144"/>
      <c r="DV166" s="144"/>
      <c r="DW166" s="144"/>
      <c r="DX166" s="144"/>
      <c r="DY166" s="144"/>
      <c r="DZ166" s="144"/>
      <c r="EA166" s="144"/>
      <c r="EB166" s="144"/>
      <c r="EC166" s="144"/>
      <c r="ED166" s="782" t="str">
        <f t="shared" si="79"/>
        <v/>
      </c>
      <c r="EE166" s="519"/>
      <c r="EF166" s="793"/>
      <c r="EG166" s="519"/>
      <c r="EH166" s="794"/>
      <c r="EI166" s="790"/>
      <c r="EJ166" s="794"/>
      <c r="EK166" s="794"/>
      <c r="EL166" s="790"/>
      <c r="EM166" s="790"/>
      <c r="EN166" s="790"/>
      <c r="EO166" s="112" t="str">
        <f t="shared" si="65"/>
        <v/>
      </c>
      <c r="EP166" s="790"/>
      <c r="EQ166" s="488" t="str">
        <f t="shared" si="66"/>
        <v/>
      </c>
      <c r="ER166" s="1100"/>
      <c r="ES166" s="1099" t="str">
        <f t="shared" si="80"/>
        <v/>
      </c>
      <c r="ET166" s="525"/>
      <c r="EU166" s="148"/>
      <c r="EV166" s="148"/>
      <c r="EW166" s="148"/>
      <c r="EX166" s="148"/>
      <c r="EY166" s="148"/>
      <c r="EZ166" s="148"/>
      <c r="FA166" s="148"/>
      <c r="FB166" s="148"/>
      <c r="FC166" s="148"/>
      <c r="FD166" s="148"/>
      <c r="FE166" s="148"/>
      <c r="FF166" s="148"/>
      <c r="FG166" s="148"/>
      <c r="FH166" s="148"/>
      <c r="FI166" s="528"/>
      <c r="FJ166" s="513" t="str">
        <f t="shared" si="67"/>
        <v/>
      </c>
      <c r="FK166" s="158"/>
      <c r="FL166" s="850"/>
      <c r="FM166" s="850"/>
      <c r="FN166" s="850"/>
      <c r="FO166" s="850"/>
      <c r="FP166" s="850"/>
      <c r="FQ166" s="850"/>
      <c r="FR166" s="157"/>
      <c r="FS166" s="143"/>
      <c r="FT166" s="143"/>
      <c r="FU166" s="847" t="str">
        <f t="shared" si="68"/>
        <v/>
      </c>
      <c r="FV166" s="555"/>
      <c r="FW166" s="523" t="str">
        <f>IF(Table1[[#This Row],[Nonfood Inhaltstoffe - Komponente]]="","",VLOOKUP(Table1[[#This Row],[Nonfood Inhaltstoffe - Komponente]],'Dropdown Auswahl'!BJ:BK,2,FALSE))</f>
        <v/>
      </c>
      <c r="FX166" s="1013"/>
      <c r="FY166" s="1011" t="str">
        <f t="shared" si="69"/>
        <v/>
      </c>
      <c r="FZ166" s="152"/>
      <c r="GA166" s="152"/>
      <c r="GB166" s="152"/>
      <c r="GC166" s="529" t="str">
        <f t="shared" si="70"/>
        <v/>
      </c>
      <c r="GG166" s="21"/>
      <c r="GH166" s="21"/>
      <c r="GI166" s="1019"/>
      <c r="GJ166" s="1016" t="str">
        <f>IF(Table1[[#This Row],[Global Trade Item Number (GTIN)]]="","",Table1[[#This Row],[Global Trade Item Number (GTIN)]])</f>
        <v/>
      </c>
      <c r="GK166" s="555" t="str">
        <f>IF(Table1[[#This Row],[WAWI-Nr./ Kreditoren-Nummer
(ASDV)]]&lt;&gt;"",Table1[[#This Row],[WAWI-Nr./ Kreditoren-Nummer
(ASDV)]],"")</f>
        <v/>
      </c>
      <c r="GL166" s="165"/>
      <c r="GM166" s="165"/>
      <c r="GN166" s="165"/>
      <c r="GO166" s="485"/>
      <c r="GP166" s="534"/>
      <c r="GQ166" s="533"/>
      <c r="GR166" s="486"/>
      <c r="GS166" s="486"/>
      <c r="GT166" s="486"/>
      <c r="GU166" s="486"/>
      <c r="GV166" s="486"/>
      <c r="GW166" s="542"/>
      <c r="GX166" s="538"/>
      <c r="GY166" s="144"/>
      <c r="GZ166" s="480"/>
      <c r="HA166" s="158"/>
      <c r="HB166" s="480"/>
      <c r="HC166" s="480"/>
      <c r="HD166" s="480"/>
      <c r="HE166" s="480"/>
      <c r="HF166" s="480"/>
      <c r="HG166" s="480"/>
      <c r="HH166" s="538"/>
      <c r="HI166" s="480"/>
      <c r="HJ166" s="480"/>
      <c r="HK166" s="480"/>
      <c r="HL166" s="480"/>
      <c r="HM166" s="480"/>
      <c r="HN166" s="480"/>
      <c r="HO166" s="480"/>
      <c r="HP166" s="480"/>
      <c r="HQ166" s="480"/>
      <c r="HR166" s="538"/>
      <c r="HS166" s="480"/>
      <c r="HT166" s="480"/>
      <c r="HU166" s="480"/>
      <c r="HV166" s="480"/>
      <c r="HW166" s="480"/>
      <c r="HX166" s="480"/>
      <c r="HY166" s="480"/>
      <c r="HZ166" s="480"/>
      <c r="IA166" s="480"/>
      <c r="IB166" s="538"/>
      <c r="IC166" s="480"/>
      <c r="ID166" s="480"/>
      <c r="IE166" s="480"/>
      <c r="IF166" s="480"/>
      <c r="IG166" s="480"/>
      <c r="IH166" s="480"/>
      <c r="II166" s="480"/>
      <c r="IJ166" s="480"/>
      <c r="IK166" s="480"/>
      <c r="IL166" s="480"/>
      <c r="IM166" s="538"/>
      <c r="IN166" s="480"/>
      <c r="IO166" s="480"/>
      <c r="IP166" s="480"/>
      <c r="IQ166" s="480"/>
      <c r="IR166" s="480"/>
      <c r="IS166" s="480"/>
      <c r="IT166" s="480"/>
      <c r="IU166" s="480"/>
      <c r="IV166" s="480"/>
      <c r="IW166" s="480"/>
      <c r="IX166" s="538"/>
      <c r="IY166" s="480"/>
      <c r="IZ166" s="480"/>
      <c r="JA166" s="480"/>
      <c r="JB166" s="480"/>
      <c r="JC166" s="480"/>
      <c r="JD166" s="480"/>
      <c r="JE166" s="480"/>
      <c r="JF166" s="480"/>
      <c r="JG166" s="480"/>
      <c r="JH166" s="480"/>
      <c r="JI166" s="538"/>
      <c r="JJ166" s="480"/>
      <c r="JK166" s="480"/>
      <c r="JL166" s="480"/>
      <c r="JM166" s="480"/>
      <c r="JN166" s="480"/>
      <c r="JO166" s="480"/>
      <c r="JP166" s="480"/>
      <c r="JQ166" s="480"/>
      <c r="JR166" s="480"/>
      <c r="JS166" s="590"/>
      <c r="JT166" s="538"/>
      <c r="JU166" s="480"/>
      <c r="JV166" s="480"/>
      <c r="JW166" s="480"/>
      <c r="JX166" s="480"/>
      <c r="JY166" s="480"/>
      <c r="JZ166" s="480"/>
      <c r="KA166" s="480"/>
      <c r="KB166" s="480"/>
      <c r="KC166" s="480"/>
      <c r="KD166" s="480"/>
      <c r="KE166" s="538"/>
      <c r="KF166" s="480"/>
      <c r="KG166" s="480"/>
      <c r="KH166" s="480"/>
      <c r="KI166" s="480"/>
      <c r="KJ166" s="480"/>
      <c r="KK166" s="480"/>
      <c r="KL166" s="480"/>
      <c r="KM166" s="480"/>
      <c r="KN166" s="480"/>
      <c r="KO166" s="480"/>
      <c r="KR166" s="568" t="str">
        <f>IF(Table1[[#This Row],[GTIN]]&lt;&gt;"",Table1[[#This Row],[GTIN]],"")</f>
        <v/>
      </c>
      <c r="KS166" s="569" t="str">
        <f>Table1[[#This Row],[Kreditor]]</f>
        <v/>
      </c>
      <c r="KT166" s="570" t="str">
        <f>IF(Table1[[#This Row],[Gültig ab (Datum)]]&lt;&gt;"",Table1[[#This Row],[Gültig ab (Datum)]],"")</f>
        <v/>
      </c>
      <c r="KU166" s="570"/>
      <c r="KV166" s="583" t="str">
        <f>IF(Table1[[#This Row],[Artikel verpackt? 
(X=Ja)]]="","",Table1[[#This Row],[Artikel verpackt? 
(X=Ja)]])</f>
        <v/>
      </c>
      <c r="KW166" s="571" t="str">
        <f>IF(Table1[[#This Row],[Verpackung recyclingfähig?
(X=Ja)]]="","",Table1[[#This Row],[Verpackung recyclingfähig?
(X=Ja)]])</f>
        <v/>
      </c>
      <c r="KX166" s="572"/>
      <c r="KY166" s="573"/>
      <c r="KZ166" s="574"/>
      <c r="LA166" s="574"/>
      <c r="LB166" s="574"/>
      <c r="LC166" s="574"/>
      <c r="LD166" s="574"/>
      <c r="LE166" s="574"/>
      <c r="LF166" s="575"/>
      <c r="LG166" s="576" t="str">
        <f>IF(Table1[[#This Row],[Hauptkörper - B1 - Art]]="","",VLOOKUP(Table1[[#This Row],[Hauptkörper - B1 - Art]],'DD FD'!B:C,2,FALSE))</f>
        <v/>
      </c>
      <c r="LH166" s="577" t="str">
        <f>IF(Table1[[#This Row],[Hauptkörper - B1 - Fraktion]]="","",VLOOKUP(Table1[[#This Row],[Hauptkörper - B1 - Fraktion]],'DD FD'!H:J,3,FALSE))</f>
        <v/>
      </c>
      <c r="LI166" s="574" t="str">
        <f>IF(Table1[[#This Row],[Hauptkörper - B1 - Gewicht
(in G)]]="","",Table1[[#This Row],[Hauptkörper - B1 - Gewicht
(in G)]])</f>
        <v/>
      </c>
      <c r="LJ166" s="574" t="str">
        <f>IF(Table1[[#This Row],[Hauptkörper - B1 - Lizenzierungs-pflichtig? (X=Ja)]]="","",Table1[[#This Row],[Hauptkörper - B1 - Lizenzierungs-pflichtig? (X=Ja)]])</f>
        <v/>
      </c>
      <c r="LK166" s="577" t="str">
        <f>IF(Table1[[#This Row],[Hauptkörper - B1 - Virgin Material]]="","",VLOOKUP(Table1[[#This Row],[Hauptkörper - B1 - Virgin Material]],'DD FD'!AJ:AK,2,FALSE))</f>
        <v/>
      </c>
      <c r="LL166" s="578" t="str">
        <f>IF(Table1[[#This Row],[Hauptkörper - B1 - Virgin Material Anteil (in %)]]="","",Table1[[#This Row],[Hauptkörper - B1 - Virgin Material Anteil (in %)]])</f>
        <v/>
      </c>
      <c r="LM166" s="577" t="str">
        <f>IF(Table1[[#This Row],[Hauptkörper - B1 - Recyceltes Material]]="","",VLOOKUP(Table1[[#This Row],[Hauptkörper - B1 - Recyceltes Material]],'DD FD'!AL:AM,2,FALSE))</f>
        <v/>
      </c>
      <c r="LN166" s="578" t="str">
        <f>IF(Table1[[#This Row],[Hauptkörper - B1 - Recyceltes Material Anteil (in %)]]="","",Table1[[#This Row],[Hauptkörper - B1 - Recyceltes Material Anteil (in %)]])</f>
        <v/>
      </c>
      <c r="LO166" s="579" t="str">
        <f>IF(Table1[[#This Row],[Hauptkörper - B1 - Beschichtung]]="","",VLOOKUP(Table1[[#This Row],[Hauptkörper - B1 - Beschichtung]],'DD FD'!AE:AF,2,FALSE))</f>
        <v/>
      </c>
      <c r="LP166" s="580" t="str">
        <f>IF(Table1[[#This Row],[Hauptkörper - B1 - Beschichtung Anteil (in %)]]="","",Table1[[#This Row],[Hauptkörper - B1 - Beschichtung Anteil (in %)]])</f>
        <v/>
      </c>
      <c r="LQ166" s="576" t="str">
        <f>IF(Table1[[#This Row],[Hauptkörper - B2 - Art]]="","",VLOOKUP(Table1[[#This Row],[Hauptkörper - B2 - Art]],'DD FD'!B:C,2,FALSE))</f>
        <v/>
      </c>
      <c r="LR166" s="577" t="str">
        <f>IF(Table1[[#This Row],[Hauptkörper - B2 - Fraktion]]="","",VLOOKUP(Table1[[#This Row],[Hauptkörper - B2 - Fraktion]],'DD FD'!H:J,3,FALSE))</f>
        <v/>
      </c>
      <c r="LS166" s="574" t="str">
        <f>IF(Table1[[#This Row],[Hauptkörper - B2 - Gewicht
(in G)]]="","",Table1[[#This Row],[Hauptkörper - B2 - Gewicht
(in G)]])</f>
        <v/>
      </c>
      <c r="LT166" s="574" t="str">
        <f>IF(Table1[[#This Row],[Hauptkörper - B2 - Lizenzierungs-pflichtig? (X=Ja)]]="","",Table1[[#This Row],[Hauptkörper - B2 - Lizenzierungs-pflichtig? (X=Ja)]])</f>
        <v/>
      </c>
      <c r="LU166" s="577" t="str">
        <f>IF(Table1[[#This Row],[Hauptkörper - B2 - Virgin Material]]="","",VLOOKUP(Table1[[#This Row],[Hauptkörper - B2 - Virgin Material]],'DD FD'!AJ:AK,2,FALSE))</f>
        <v/>
      </c>
      <c r="LV166" s="578" t="str">
        <f>IF(Table1[[#This Row],[Hauptkörper - B2 - Virgin Material Anteil (in %)]]="","",Table1[[#This Row],[Hauptkörper - B2 - Virgin Material Anteil (in %)]])</f>
        <v/>
      </c>
      <c r="LW166" s="577" t="str">
        <f>IF(Table1[[#This Row],[Hauptkörper - B2 - Recyceltes Material]]="","",VLOOKUP(Table1[[#This Row],[Hauptkörper - B2 - Recyceltes Material]],'DD FD'!AL:AM,2,FALSE))</f>
        <v/>
      </c>
      <c r="LX166" s="578" t="str">
        <f>IF(Table1[[#This Row],[Hauptkörper - B2 - Recyceltes Material Anteil (in %)]]="","",Table1[[#This Row],[Hauptkörper - B2 - Recyceltes Material Anteil (in %)]])</f>
        <v/>
      </c>
      <c r="LY166" s="577" t="str">
        <f>IF(Table1[[#This Row],[Hauptkörper - B2 - Beschichtung]]="","",VLOOKUP(Table1[[#This Row],[Hauptkörper - B2 - Beschichtung]],'DD FD'!AE:AF,2,FALSE))</f>
        <v/>
      </c>
      <c r="LZ166" s="580" t="str">
        <f>IF(Table1[[#This Row],[Hauptkörper - B2 - Beschichtung Anteil (in %)]]="","",Table1[[#This Row],[Hauptkörper - B2 - Beschichtung Anteil (in %)]])</f>
        <v/>
      </c>
      <c r="MA166" s="576" t="str">
        <f>IF(Table1[[#This Row],[Hauptkörper - B3 - Art]]="","",VLOOKUP(Table1[[#This Row],[Hauptkörper - B3 - Art]],'DD FD'!B:C,2,FALSE))</f>
        <v/>
      </c>
      <c r="MB166" s="577" t="str">
        <f>IF(Table1[[#This Row],[Hauptkörper - B3 - Fraktion]]="","",VLOOKUP(Table1[[#This Row],[Hauptkörper - B3 - Fraktion]],'DD FD'!H:J,3,FALSE))</f>
        <v/>
      </c>
      <c r="MC166" s="574" t="str">
        <f>IF(Table1[[#This Row],[Hauptkörper - B3 - Gewicht
(in G)]]="","",Table1[[#This Row],[Hauptkörper - B3 - Gewicht
(in G)]])</f>
        <v/>
      </c>
      <c r="MD166" s="574" t="str">
        <f>IF(Table1[[#This Row],[Hauptkörper - B3 - Lizenzierungs-pflichtig? (X=Ja)]]="","",Table1[[#This Row],[Hauptkörper - B3 - Lizenzierungs-pflichtig? (X=Ja)]])</f>
        <v/>
      </c>
      <c r="ME166" s="577" t="str">
        <f>IF(Table1[[#This Row],[Hauptkörper - B3 - Virgin Material]]="","",VLOOKUP(Table1[[#This Row],[Hauptkörper - B3 - Virgin Material]],'DD FD'!AJ:AK,2,FALSE))</f>
        <v/>
      </c>
      <c r="MF166" s="578" t="str">
        <f>IF(Table1[[#This Row],[Hauptkörper - B3 - Virgin Material Anteil (in %)]]="","",Table1[[#This Row],[Hauptkörper - B3 - Virgin Material Anteil (in %)]])</f>
        <v/>
      </c>
      <c r="MG166" s="577" t="str">
        <f>IF(Table1[[#This Row],[Hauptkörper - B3 - Recyceltes Material]]="","",VLOOKUP(Table1[[#This Row],[Hauptkörper - B3 - Recyceltes Material]],'DD FD'!AL:AM,2,FALSE))</f>
        <v/>
      </c>
      <c r="MH166" s="578" t="str">
        <f>IF(Table1[[#This Row],[Hauptkörper - B3 - Recyceltes Material Anteil (in %)]]="","",Table1[[#This Row],[Hauptkörper - B3 - Recyceltes Material Anteil (in %)]])</f>
        <v/>
      </c>
      <c r="MI166" s="577" t="str">
        <f>IF(Table1[[#This Row],[Hauptkörper - B3 - Beschichtung]]="","",VLOOKUP(Table1[[#This Row],[Hauptkörper - B3 - Beschichtung]],'DD FD'!AE:AF,2,FALSE))</f>
        <v/>
      </c>
      <c r="MJ166" s="580" t="str">
        <f>IF(Table1[[#This Row],[Hauptkörper - B3 - Beschichtung Anteil (in %)]]="","",Table1[[#This Row],[Hauptkörper - B3 - Beschichtung Anteil (in %)]])</f>
        <v/>
      </c>
      <c r="MK166" s="576" t="str">
        <f>IF(Table1[[#This Row],[Verschluss - B1 - Art]]="","",VLOOKUP(Table1[[#This Row],[Verschluss - B1 - Art]],'DD FD'!D:E,2,FALSE))</f>
        <v/>
      </c>
      <c r="ML166" s="577" t="str">
        <f>IF(Table1[[#This Row],[Verschluss - B1 - Fraktion]]="","",VLOOKUP(Table1[[#This Row],[Verschluss - B1 - Fraktion]],'DD FD'!H:J,3,FALSE))</f>
        <v/>
      </c>
      <c r="MM166" s="574" t="str">
        <f>IF(Table1[[#This Row],[Verschluss - B1 - Gewicht (in G)]]="","",Table1[[#This Row],[Verschluss - B1 - Gewicht (in G)]])</f>
        <v/>
      </c>
      <c r="MN166" s="574" t="str">
        <f>IF(Table1[[#This Row],[Verschluss - B1 - Lizenzierungs-pflichtig? (X=Ja)]]="","",Table1[[#This Row],[Verschluss - B1 - Lizenzierungs-pflichtig? (X=Ja)]])</f>
        <v/>
      </c>
      <c r="MO166" s="574" t="str">
        <f>IF(Table1[[#This Row],[Verschluss - B1 - Trennbar vom Hauptkörper? (X=Ja)]]="","",Table1[[#This Row],[Verschluss - B1 - Trennbar vom Hauptkörper? (X=Ja)]])</f>
        <v/>
      </c>
      <c r="MP166" s="577" t="str">
        <f>IF(Table1[[#This Row],[Verschluss - B1 - Virgin Material]]="","",VLOOKUP(Table1[[#This Row],[Verschluss - B1 - Virgin Material]],'DD FD'!AJ:AK,2,FALSE))</f>
        <v/>
      </c>
      <c r="MQ166" s="578" t="str">
        <f>IF(Table1[[#This Row],[Verschluss - B1 - Virgin Material Anteil (in %)]]="","",Table1[[#This Row],[Verschluss - B1 - Virgin Material Anteil (in %)]])</f>
        <v/>
      </c>
      <c r="MR166" s="577" t="str">
        <f>IF(Table1[[#This Row],[Verschluss - B1 - Recyceltes Material]]="","",VLOOKUP(Table1[[#This Row],[Verschluss - B1 - Recyceltes Material]],'DD FD'!AL:AM,2,FALSE))</f>
        <v/>
      </c>
      <c r="MS166" s="578" t="str">
        <f>IF(Table1[[#This Row],[Verschluss - B1 - Recyceltes Material Anteil (in %)]]="","",Table1[[#This Row],[Verschluss - B1 - Recyceltes Material Anteil (in %)]])</f>
        <v/>
      </c>
      <c r="MT166" s="577" t="str">
        <f>IF(Table1[[#This Row],[Verschluss - B1 - Beschichtung]]="","",VLOOKUP(Table1[[#This Row],[Verschluss - B1 - Beschichtung]],'DD FD'!AE:AF,2,FALSE))</f>
        <v/>
      </c>
      <c r="MU166" s="580" t="str">
        <f>IF(Table1[[#This Row],[Verschluss - B1 - Beschichtung Anteil (in %)]]="","",Table1[[#This Row],[Verschluss - B1 - Beschichtung Anteil (in %)]])</f>
        <v/>
      </c>
      <c r="MV166" s="576" t="str">
        <f>IF(Table1[[#This Row],[Verschluss - B2 - Art]]="","",VLOOKUP(Table1[[#This Row],[Verschluss - B2 - Art]],'DD FD'!D:E,2,FALSE))</f>
        <v/>
      </c>
      <c r="MW166" s="577" t="str">
        <f>IF(Table1[[#This Row],[Verschluss - B2 - Fraktion]]="","",VLOOKUP(Table1[[#This Row],[Verschluss - B2 - Fraktion]],'DD FD'!H:J,3,FALSE))</f>
        <v/>
      </c>
      <c r="MX166" s="574" t="str">
        <f>IF(Table1[[#This Row],[Verschluss - B2 - Gewicht (in G)]]="","",Table1[[#This Row],[Verschluss - B2 - Gewicht (in G)]])</f>
        <v/>
      </c>
      <c r="MY166" s="574" t="str">
        <f>IF(Table1[[#This Row],[Verschluss - B2 - Lizenzierungs-pflichtig? (X=Ja)]]="","",Table1[[#This Row],[Verschluss - B2 - Lizenzierungs-pflichtig? (X=Ja)]])</f>
        <v/>
      </c>
      <c r="MZ166" s="574" t="str">
        <f>IF(Table1[[#This Row],[Verschluss - B2 - Trennbar vom Hauptkörper? (X=Ja)]]="","",Table1[[#This Row],[Verschluss - B2 - Trennbar vom Hauptkörper? (X=Ja)]])</f>
        <v/>
      </c>
      <c r="NA166" s="577" t="str">
        <f>IF(Table1[[#This Row],[Verschluss - B2 - Virgin Material]]="","",VLOOKUP(Table1[[#This Row],[Verschluss - B2 - Virgin Material]],'DD FD'!AJ:AK,2,FALSE))</f>
        <v/>
      </c>
      <c r="NB166" s="578" t="str">
        <f>IF(Table1[[#This Row],[Verschluss - B2 - Virgin Material Anteil (in %)]]="","",Table1[[#This Row],[Verschluss - B2 - Virgin Material Anteil (in %)]])</f>
        <v/>
      </c>
      <c r="NC166" s="577" t="str">
        <f>IF(Table1[[#This Row],[Verschluss - B2 - Recyceltes Material]]="","",VLOOKUP(Table1[[#This Row],[Verschluss - B2 - Recyceltes Material]],'DD FD'!AL:AM,2,FALSE))</f>
        <v/>
      </c>
      <c r="ND166" s="578" t="str">
        <f>IF(Table1[[#This Row],[Verschluss - B2 - Recyceltes Material Anteil (in %)]]="","",Table1[[#This Row],[Verschluss - B2 - Recyceltes Material Anteil (in %)]])</f>
        <v/>
      </c>
      <c r="NE166" s="577" t="str">
        <f>IF(Table1[[#This Row],[Verschluss - B2 - Beschichtung]]="","",VLOOKUP(Table1[[#This Row],[Verschluss - B2 - Beschichtung]],'DD FD'!AE:AF,2,FALSE))</f>
        <v/>
      </c>
      <c r="NF166" s="580" t="str">
        <f>IF(Table1[[#This Row],[Verschluss - B2 - Beschichtung Anteil (in %)]]="","",Table1[[#This Row],[Verschluss - B2 - Beschichtung Anteil (in %)]])</f>
        <v/>
      </c>
      <c r="NG166" s="576" t="str">
        <f>IF(Table1[[#This Row],[Verschluss - B3 - Art]]="","",VLOOKUP(Table1[[#This Row],[Verschluss - B3 - Art]],'DD FD'!D:E,2,FALSE))</f>
        <v/>
      </c>
      <c r="NH166" s="577" t="str">
        <f>IF(Table1[[#This Row],[Verschluss - B3 - Fraktion]]="","",VLOOKUP(Table1[[#This Row],[Verschluss - B3 - Fraktion]],'DD FD'!H:J,3,FALSE))</f>
        <v/>
      </c>
      <c r="NI166" s="574" t="str">
        <f>IF(Table1[[#This Row],[Verschluss - B3 - Gewicht (in G)]]="","",Table1[[#This Row],[Verschluss - B3 - Gewicht (in G)]])</f>
        <v/>
      </c>
      <c r="NJ166" s="574" t="str">
        <f>IF(Table1[[#This Row],[Verschluss - B3 - Lizenzierungs-pflichtig? (X=Ja)]]="","",Table1[[#This Row],[Verschluss - B3 - Lizenzierungs-pflichtig? (X=Ja)]])</f>
        <v/>
      </c>
      <c r="NK166" s="574" t="str">
        <f>IF(Table1[[#This Row],[Verschluss - B3 - Trennbar vom Hauptkörper? (X=Ja)]]="","",Table1[[#This Row],[Verschluss - B3 - Trennbar vom Hauptkörper? (X=Ja)]])</f>
        <v/>
      </c>
      <c r="NL166" s="577" t="str">
        <f>IF(Table1[[#This Row],[Verschluss - B3 - Virgin Material]]="","",VLOOKUP(Table1[[#This Row],[Verschluss - B3 - Virgin Material]],'DD FD'!AJ:AK,2,FALSE))</f>
        <v/>
      </c>
      <c r="NM166" s="578" t="str">
        <f>IF(Table1[[#This Row],[Verschluss - B3 - Virgin Material Anteil (in %)]]="","",Table1[[#This Row],[Verschluss - B3 - Virgin Material Anteil (in %)]])</f>
        <v/>
      </c>
      <c r="NN166" s="577" t="str">
        <f>IF(Table1[[#This Row],[Verschluss - B3 - Recyceltes Material]]="","",VLOOKUP(Table1[[#This Row],[Verschluss - B3 - Recyceltes Material]],'DD FD'!AL:AM,2,FALSE))</f>
        <v/>
      </c>
      <c r="NO166" s="578" t="str">
        <f>IF(Table1[[#This Row],[Verschluss - B3 - Recyceltes Material Anteil (in %)]]="","",Table1[[#This Row],[Verschluss - B3 - Recyceltes Material Anteil (in %)]])</f>
        <v/>
      </c>
      <c r="NP166" s="577" t="str">
        <f>IF(Table1[[#This Row],[Verschluss - B3 - Beschichtung]]="","",VLOOKUP(Table1[[#This Row],[Verschluss - B3 - Beschichtung]],'DD FD'!AE:AF,2,FALSE))</f>
        <v/>
      </c>
      <c r="NQ166" s="580" t="str">
        <f>IF(Table1[[#This Row],[Verschluss - B3 - Beschichtung Anteil (in %)]]="","",Table1[[#This Row],[Verschluss - B3 - Beschichtung Anteil (in %)]])</f>
        <v/>
      </c>
      <c r="NR166" s="576" t="str">
        <f>IF(Table1[[#This Row],[Etikett - B1 - Art]]="","",VLOOKUP(Table1[[#This Row],[Etikett - B1 - Art]],'DD FD'!F:G,2,FALSE))</f>
        <v/>
      </c>
      <c r="NS166" s="577" t="str">
        <f>IF(Table1[[#This Row],[Etikett - B1 - Fraktion]]="","",VLOOKUP(Table1[[#This Row],[Etikett - B1 - Fraktion]],'DD FD'!H:J,3,FALSE))</f>
        <v/>
      </c>
      <c r="NT166" s="574" t="str">
        <f>IF(Table1[[#This Row],[Etikett - B1 - Gewicht (in G)]]="","",Table1[[#This Row],[Etikett - B1 - Gewicht (in G)]])</f>
        <v/>
      </c>
      <c r="NU166" s="574" t="str">
        <f>IF(Table1[[#This Row],[Etikett - B1 - Lizenzierungs-pflichtig? (X=Ja)]]="","",Table1[[#This Row],[Etikett - B1 - Lizenzierungs-pflichtig? (X=Ja)]])</f>
        <v/>
      </c>
      <c r="NV166" s="574" t="str">
        <f>IF(Table1[[#This Row],[Etikett - B1 - Trennbar vom Hauptkörper? (X=Ja)]]="","",Table1[[#This Row],[Etikett - B1 - Trennbar vom Hauptkörper? (X=Ja)]])</f>
        <v/>
      </c>
      <c r="NW166" s="577" t="str">
        <f>IF(Table1[[#This Row],[Etikett - B1 - Virgin Material]]="","",VLOOKUP(Table1[[#This Row],[Etikett - B1 - Virgin Material]],'DD FD'!AJ:AK,2,FALSE))</f>
        <v/>
      </c>
      <c r="NX166" s="578" t="str">
        <f>IF(Table1[[#This Row],[Etikett - B1 - Virgin Material Anteil (in %)]]="","",Table1[[#This Row],[Etikett - B1 - Virgin Material Anteil (in %)]])</f>
        <v/>
      </c>
      <c r="NY166" s="577" t="str">
        <f>IF(Table1[[#This Row],[Etikett - B1 - Recyceltes Material]]="","",VLOOKUP(Table1[[#This Row],[Etikett - B1 - Recyceltes Material]],'DD FD'!AL:AM,2,FALSE))</f>
        <v/>
      </c>
      <c r="NZ166" s="578" t="str">
        <f>IF(Table1[[#This Row],[Etikett - B1 - Recyceltes Material Anteil (in %)]]="","",Table1[[#This Row],[Etikett - B1 - Recyceltes Material Anteil (in %)]])</f>
        <v/>
      </c>
      <c r="OA166" s="577" t="str">
        <f>IF(Table1[[#This Row],[Etikett - B1 - Beschichtung]]="","",VLOOKUP(Table1[[#This Row],[Etikett - B1 - Beschichtung]],'DD FD'!AE:AF,2,FALSE))</f>
        <v/>
      </c>
      <c r="OB166" s="580" t="str">
        <f>IF(Table1[[#This Row],[Etikett - B1 - Beschichtung Anteil (in %)]]="","",Table1[[#This Row],[Etikett - B1 - Beschichtung Anteil (in %)]])</f>
        <v/>
      </c>
      <c r="OC166" s="576" t="str">
        <f>IF(Table1[[#This Row],[Etikett - B2 - Art]]="","",VLOOKUP(Table1[[#This Row],[Etikett - B2 - Art]],'DD FD'!F:G,2,FALSE))</f>
        <v/>
      </c>
      <c r="OD166" s="577" t="str">
        <f>IF(Table1[[#This Row],[Etikett - B2 - Fraktion]]="","",VLOOKUP(Table1[[#This Row],[Etikett - B2 - Fraktion]],'DD FD'!H:J,3,FALSE))</f>
        <v/>
      </c>
      <c r="OE166" s="574" t="str">
        <f>IF(Table1[[#This Row],[Etikett - B2 - Gewicht (in G)]]="","",Table1[[#This Row],[Etikett - B2 - Gewicht (in G)]])</f>
        <v/>
      </c>
      <c r="OF166" s="574" t="str">
        <f>IF(Table1[[#This Row],[Etikett - B2 - Lizenzierungs-pflichtig? (X=Ja)]]="","",Table1[[#This Row],[Etikett - B2 - Lizenzierungs-pflichtig? (X=Ja)]])</f>
        <v/>
      </c>
      <c r="OG166" s="574" t="str">
        <f>IF(Table1[[#This Row],[Etikett - B2 - Trennbar vom Hauptkörper? (X=Ja)]]="","",Table1[[#This Row],[Etikett - B2 - Trennbar vom Hauptkörper? (X=Ja)]])</f>
        <v/>
      </c>
      <c r="OH166" s="577" t="str">
        <f>IF(Table1[[#This Row],[Etikett - B2 - Virgin Material]]="","",VLOOKUP(Table1[[#This Row],[Etikett - B2 - Virgin Material]],'DD FD'!AJ:AK,2,FALSE))</f>
        <v/>
      </c>
      <c r="OI166" s="578" t="str">
        <f>IF(Table1[[#This Row],[Etikett - B2 - Virgin Material Anteil (in %)]]="","",Table1[[#This Row],[Etikett - B2 - Virgin Material Anteil (in %)]])</f>
        <v/>
      </c>
      <c r="OJ166" s="577" t="str">
        <f>IF(Table1[[#This Row],[Etikett - B2 - Recyceltes Material]]="","",VLOOKUP(Table1[[#This Row],[Etikett - B2 - Recyceltes Material]],'DD FD'!AL:AM,2,FALSE))</f>
        <v/>
      </c>
      <c r="OK166" s="578" t="str">
        <f>IF(Table1[[#This Row],[Etikett - B2 - Recyceltes Material Anteil (in %)]]="","",Table1[[#This Row],[Etikett - B2 - Recyceltes Material Anteil (in %)]])</f>
        <v/>
      </c>
      <c r="OL166" s="577" t="str">
        <f>IF(Table1[[#This Row],[Etikett - B2 - Beschichtung]]="","",VLOOKUP(Table1[[#This Row],[Etikett - B2 - Beschichtung]],'DD FD'!AE:AF,2,FALSE))</f>
        <v/>
      </c>
      <c r="OM166" s="580" t="str">
        <f>IF(Table1[[#This Row],[Etikett - B2 - Beschichtung Anteil (in %)]]="","",Table1[[#This Row],[Etikett - B2 - Beschichtung Anteil (in %)]])</f>
        <v/>
      </c>
      <c r="ON166" s="576" t="str">
        <f>IF(Table1[[#This Row],[Etikett - B3 - Art]]="","",VLOOKUP(Table1[[#This Row],[Etikett - B3 - Art]],'DD FD'!F:G,2,FALSE))</f>
        <v/>
      </c>
      <c r="OO166" s="577" t="str">
        <f>IF(Table1[[#This Row],[Etikett - B3 - Fraktion]]="","",VLOOKUP(Table1[[#This Row],[Etikett - B3 - Fraktion]],'DD FD'!H:J,3,FALSE))</f>
        <v/>
      </c>
      <c r="OP166" s="574" t="str">
        <f>IF(Table1[[#This Row],[Etikett - B3 - Gewicht (in G)]]="","",Table1[[#This Row],[Etikett - B3 - Gewicht (in G)]])</f>
        <v/>
      </c>
      <c r="OQ166" s="574" t="str">
        <f>IF(Table1[[#This Row],[Etikett - B3 - Lizenzierungs-pflichtig? (X=Ja)]]="","",Table1[[#This Row],[Etikett - B3 - Lizenzierungs-pflichtig? (X=Ja)]])</f>
        <v/>
      </c>
      <c r="OR166" s="574" t="str">
        <f>IF(Table1[[#This Row],[Etikett - B3 - Trennbar vom Hauptkörper? (X=Ja)]]="","",Table1[[#This Row],[Etikett - B3 - Trennbar vom Hauptkörper? (X=Ja)]])</f>
        <v/>
      </c>
      <c r="OS166" s="577" t="str">
        <f>IF(Table1[[#This Row],[Etikett - B3 - Virgin Material]]="","",VLOOKUP(Table1[[#This Row],[Etikett - B3 - Virgin Material]],'DD FD'!AJ:AK,2,FALSE))</f>
        <v/>
      </c>
      <c r="OT166" s="578" t="str">
        <f>IF(Table1[[#This Row],[Etikett - B3 - Virgin Material Anteil (in %)]]="","",Table1[[#This Row],[Etikett - B3 - Virgin Material Anteil (in %)]])</f>
        <v/>
      </c>
      <c r="OU166" s="577" t="str">
        <f>IF(Table1[[#This Row],[Etikett - B3 - Recyceltes Material]]="","",VLOOKUP(Table1[[#This Row],[Etikett - B3 - Recyceltes Material]],'DD FD'!AL:AM,2,FALSE))</f>
        <v/>
      </c>
      <c r="OV166" s="578" t="str">
        <f>IF(Table1[[#This Row],[Etikett - B3 - Recyceltes Material Anteil (in %)]]="","",Table1[[#This Row],[Etikett - B3 - Recyceltes Material Anteil (in %)]])</f>
        <v/>
      </c>
      <c r="OW166" s="577" t="str">
        <f>IF(Table1[[#This Row],[Etikett - B3 - Beschichtung]]="","",VLOOKUP(Table1[[#This Row],[Etikett - B3 - Beschichtung]],'DD FD'!AE:AF,2,FALSE))</f>
        <v/>
      </c>
      <c r="OX166" s="613" t="str">
        <f>IF(Table1[[#This Row],[Etikett - B3 - Beschichtung Anteil (in %)]]="","",Table1[[#This Row],[Etikett - B3 - Beschichtung Anteil (in %)]])</f>
        <v/>
      </c>
      <c r="OY166" s="618">
        <f>ROUNDUP(SUM(
IF(AND(LH166='DD FD'!$J$7,LJ166='DD FD'!$AI$3),LI166,0),
IF(AND(LR166='DD FD'!$J$7,LT166='DD FD'!$AI$3),LS166,0),
IF(AND(MB166='DD FD'!$J$7,MD166='DD FD'!$AI$3),MC166,0),
IF(AND(ML166='DD FD'!$J$7,MN166='DD FD'!$AI$3),MM166,0),
IF(AND(MW166='DD FD'!$J$7,MY166='DD FD'!$AI$3),MX166,0),
IF(AND(NH166='DD FD'!$J$7,NJ166='DD FD'!$AI$3),NI166,0),
IF(AND(NS166='DD FD'!$J$7,NU166='DD FD'!$AI$3),NT166,0),
IF(AND(OD166='DD FD'!$J$7,OF166='DD FD'!$AI$3),OE166,0),
IF(AND(OO166='DD FD'!$J$7,OQ166='DD FD'!$AI$3),OP166,0),
),2)</f>
        <v>0</v>
      </c>
      <c r="OZ166" s="617">
        <f>ROUNDUP(SUM(
IF(AND(LH166='DD FD'!$J$6,LJ166='DD FD'!$AI$3),LI166,0),
IF(AND(LR166='DD FD'!$J$6,LT166='DD FD'!$AI$3),LS166,0),
IF(AND(MB166='DD FD'!$J$6,MD166='DD FD'!$AI$3),MC166,0),
IF(AND(ML166='DD FD'!$J$6,MN166='DD FD'!$AI$3),MM166,0),
IF(AND(MW166='DD FD'!$J$6,MY166='DD FD'!$AI$3),MX166,0),
IF(AND(NH166='DD FD'!$J$6,NJ166='DD FD'!$AI$3),NI166,0),
IF(AND(NS166='DD FD'!$J$6,NU166='DD FD'!$AI$3),NT166,0),
IF(AND(OD166='DD FD'!$J$6,OF166='DD FD'!$AI$3),OE166,0),
IF(AND(OO166='DD FD'!$J$6,OQ166='DD FD'!$AI$3),OP166,0),
),2)</f>
        <v>0</v>
      </c>
      <c r="PA166" s="617">
        <f>ROUNDUP(SUM(
IF(AND(LH166='DD FD'!$J$10,LJ166='DD FD'!$AI$3),LI166,0),
IF(AND(LR166='DD FD'!$J$10,LT166='DD FD'!$AI$3),LS166,0),
IF(AND(MB166='DD FD'!$J$10,MD166='DD FD'!$AI$3),MC166,0),
IF(AND(ML166='DD FD'!$J$10,MN166='DD FD'!$AI$3),MM166,0),
IF(AND(MW166='DD FD'!$J$10,MY166='DD FD'!$AI$3),MX166,0),
IF(AND(NH166='DD FD'!$J$10,NJ166='DD FD'!$AI$3),NI166,0),
IF(AND(NS166='DD FD'!$J$10,NU166='DD FD'!$AI$3),NT166,0),
IF(AND(OD166='DD FD'!$J$10,OF166='DD FD'!$AI$3),OE166,0),
IF(AND(OO166='DD FD'!$J$10,OQ166='DD FD'!$AI$3),OP166,0),
),2)</f>
        <v>0</v>
      </c>
      <c r="PB166" s="617">
        <f>ROUNDUP(SUM(
IF(AND(LH166='DD FD'!$J$8,LJ166='DD FD'!$AI$3),LI166,0),
IF(AND(LR166='DD FD'!$J$8,LT166='DD FD'!$AI$3),LS166,0),
IF(AND(MB166='DD FD'!$J$8,MD166='DD FD'!$AI$3),MC166,0),
IF(AND(ML166='DD FD'!$J$8,MN166='DD FD'!$AI$3),MM166,0),
IF(AND(MW166='DD FD'!$J$8,MY166='DD FD'!$AI$3),MX166,0),
IF(AND(NH166='DD FD'!$J$8,NJ166='DD FD'!$AI$3),NI166,0),
IF(AND(NS166='DD FD'!$J$8,NU166='DD FD'!$AI$3),NT166,0),
IF(AND(OD166='DD FD'!$J$8,OF166='DD FD'!$AI$3),OE166,0),
IF(AND(OO166='DD FD'!$J$8,OQ166='DD FD'!$AI$3),OP166,0),
),2)</f>
        <v>0</v>
      </c>
      <c r="PC166" s="617">
        <f>ROUNDUP(SUM(
IF(AND(LH166='DD FD'!$J$5,LJ166='DD FD'!$AI$3),LI166,0),
IF(AND(LR166='DD FD'!$J$5,LT166='DD FD'!$AI$3),LS166,0),
IF(AND(MB166='DD FD'!$J$5,MD166='DD FD'!$AI$3),MC166,0),
IF(AND(ML166='DD FD'!$J$5,MN166='DD FD'!$AI$3),MM166,0),
IF(AND(MW166='DD FD'!$J$5,MY166='DD FD'!$AI$3),MX166,0),
IF(AND(NH166='DD FD'!$J$5,NJ166='DD FD'!$AI$3),NI166,0),
IF(AND(NS166='DD FD'!$J$5,NU166='DD FD'!$AI$3),NT166,0),
IF(AND(OD166='DD FD'!$J$5,OF166='DD FD'!$AI$3),OE166,0),
IF(AND(OO166='DD FD'!$J$5,OQ166='DD FD'!$AI$3),OP166,0),
),2)</f>
        <v>0</v>
      </c>
      <c r="PD166" s="617">
        <f>ROUNDUP(SUM(
IF(AND(LH166='DD FD'!$J$9,LJ166='DD FD'!$AI$3),LI166,0),
IF(AND(LR166='DD FD'!$J$9,LT166='DD FD'!$AI$3),LS166,0),
IF(AND(MB166='DD FD'!$J$9,MD166='DD FD'!$AI$3),MC166,0),
IF(AND(ML166='DD FD'!$J$9,MN166='DD FD'!$AI$3),MM166,0),
IF(AND(MW166='DD FD'!$J$9,MY166='DD FD'!$AI$3),MX166,0),
IF(AND(NH166='DD FD'!$J$9,NJ166='DD FD'!$AI$3),NI166,0),
IF(AND(NS166='DD FD'!$J$9,NU166='DD FD'!$AI$3),NT166,0),
IF(AND(OD166='DD FD'!$J$9,OF166='DD FD'!$AI$3),OE166,0),
IF(AND(OO166='DD FD'!$J$9,OQ166='DD FD'!$AI$3),OP166,0),
),2)</f>
        <v>0</v>
      </c>
      <c r="PE166" s="617">
        <f>ROUNDUP(SUM(
IF(AND(LH166='DD FD'!$J$4,LJ166='DD FD'!$AI$3),LI166,0),
IF(AND(LR166='DD FD'!$J$4,LT166='DD FD'!$AI$3),LS166,0),
IF(AND(MB166='DD FD'!$J$4,MD166='DD FD'!$AI$3),MC166,0),
IF(AND(ML166='DD FD'!$J$4,MN166='DD FD'!$AI$3),MM166,0),
IF(AND(MW166='DD FD'!$J$4,MY166='DD FD'!$AI$3),MX166,0),
IF(AND(NH166='DD FD'!$J$4,NJ166='DD FD'!$AI$3),NI166,0),
IF(AND(NS166='DD FD'!$J$4,NU166='DD FD'!$AI$3),NT166,0),
IF(AND(OD166='DD FD'!$J$4,OF166='DD FD'!$AI$3),OE166,0),
IF(AND(OO166='DD FD'!$J$4,OQ166='DD FD'!$AI$3),OP166,0),
),2)</f>
        <v>0</v>
      </c>
      <c r="PF166" s="619">
        <f>ROUNDUP(SUM(
IF(AND(LH166='DD FD'!$J$11,LJ166='DD FD'!$AI$3),LI166,0),
IF(AND(LR166='DD FD'!$J$11,LT166='DD FD'!$AI$3),LS166,0),
IF(AND(MB166='DD FD'!$J$11,MD166='DD FD'!$AI$3),MC166,0),
IF(AND(ML166='DD FD'!$J$11,MN166='DD FD'!$AI$3),MM166,0),
IF(AND(MW166='DD FD'!$J$11,MY166='DD FD'!$AI$3),MX166,0),
IF(AND(NH166='DD FD'!$J$11,NJ166='DD FD'!$AI$3),NI166,0),
IF(AND(NS166='DD FD'!$J$11,NU166='DD FD'!$AI$3),NT166,0),
IF(AND(OD166='DD FD'!$J$11,OF166='DD FD'!$AI$3),OE166,0),
IF(AND(OO166='DD FD'!$J$11,OQ166='DD FD'!$AI$3),OP166,0),
),2)</f>
        <v>0</v>
      </c>
    </row>
    <row r="167" spans="1:422">
      <c r="A167" s="806"/>
      <c r="B167" s="934"/>
      <c r="C167" s="247"/>
      <c r="D167" s="842"/>
      <c r="E167" s="247"/>
      <c r="F167" s="158"/>
      <c r="G167" s="710"/>
      <c r="H167" s="712"/>
      <c r="I167" s="936"/>
      <c r="J167" s="803"/>
      <c r="K167" s="150"/>
      <c r="L167" s="146" t="str">
        <f t="shared" si="54"/>
        <v/>
      </c>
      <c r="M167" s="501" t="str">
        <f t="shared" si="71"/>
        <v/>
      </c>
      <c r="N167" s="504"/>
      <c r="O167" s="113" t="str">
        <f t="shared" si="72"/>
        <v/>
      </c>
      <c r="P167" s="114" t="str">
        <f t="shared" si="55"/>
        <v/>
      </c>
      <c r="Q167" s="152"/>
      <c r="R167" s="152"/>
      <c r="S167" s="115" t="str">
        <f t="shared" si="73"/>
        <v/>
      </c>
      <c r="T167" s="159"/>
      <c r="U167" s="159"/>
      <c r="V167" s="157"/>
      <c r="W167" s="157"/>
      <c r="X167" s="157"/>
      <c r="Y167" s="772"/>
      <c r="Z167" s="158"/>
      <c r="AA167" s="144"/>
      <c r="AB167" s="112"/>
      <c r="AC167" s="153"/>
      <c r="AD167" s="153"/>
      <c r="AE167" s="153"/>
      <c r="AF167" s="153"/>
      <c r="AG167" s="153"/>
      <c r="AH167" s="153"/>
      <c r="AI167" s="152"/>
      <c r="AJ167" s="158"/>
      <c r="AK167" s="158"/>
      <c r="AL167" s="158"/>
      <c r="AM167" s="116" t="str">
        <f t="shared" si="74"/>
        <v/>
      </c>
      <c r="AN167" s="116" t="str">
        <f t="shared" si="75"/>
        <v/>
      </c>
      <c r="AO167" s="324"/>
      <c r="AP167" s="503"/>
      <c r="AQ167" s="487" t="str">
        <f t="shared" si="76"/>
        <v/>
      </c>
      <c r="AR167" s="113" t="str">
        <f t="shared" si="56"/>
        <v/>
      </c>
      <c r="AS167" s="113" t="str">
        <f t="shared" si="57"/>
        <v/>
      </c>
      <c r="AT167" s="113" t="str">
        <f t="shared" si="58"/>
        <v/>
      </c>
      <c r="AU167" s="113" t="str">
        <f t="shared" si="59"/>
        <v/>
      </c>
      <c r="AV167" s="159"/>
      <c r="AW167" s="157"/>
      <c r="AX167" s="157"/>
      <c r="AY167" s="157"/>
      <c r="AZ167" s="157"/>
      <c r="BA167" s="116" t="str">
        <f t="shared" si="60"/>
        <v/>
      </c>
      <c r="BB167" s="316"/>
      <c r="BC167" s="116" t="str">
        <f t="shared" si="61"/>
        <v/>
      </c>
      <c r="BD167" s="133" t="str">
        <f t="shared" si="62"/>
        <v/>
      </c>
      <c r="BE167" s="157"/>
      <c r="BF167" s="1180"/>
      <c r="BG167" s="1180"/>
      <c r="BH167" s="158"/>
      <c r="BI167" s="490"/>
      <c r="BJ167" s="514" t="str">
        <f t="shared" si="77"/>
        <v/>
      </c>
      <c r="BK167" s="789"/>
      <c r="BL167" s="116" t="str">
        <f t="shared" si="78"/>
        <v/>
      </c>
      <c r="BM167" s="144"/>
      <c r="BN167" s="144"/>
      <c r="BO167" s="144"/>
      <c r="BP167" s="790"/>
      <c r="BQ167" s="790"/>
      <c r="BR167" s="790"/>
      <c r="BS167" s="116" t="str">
        <f t="shared" si="63"/>
        <v/>
      </c>
      <c r="BT167" s="790"/>
      <c r="BU167" s="808" t="str">
        <f t="shared" si="64"/>
        <v/>
      </c>
      <c r="BV167" s="791"/>
      <c r="BW167" s="144"/>
      <c r="BX167" s="20"/>
      <c r="BY167" s="20"/>
      <c r="BZ167" s="20"/>
      <c r="CA167" s="792"/>
      <c r="CB167" s="1201"/>
      <c r="CC167" s="144"/>
      <c r="CD167" s="144"/>
      <c r="CE167" s="144"/>
      <c r="CF167" s="144"/>
      <c r="CG167" s="144"/>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144"/>
      <c r="DF167" s="144"/>
      <c r="DG167" s="144"/>
      <c r="DH167" s="144"/>
      <c r="DI167" s="144"/>
      <c r="DJ167" s="144"/>
      <c r="DK167" s="144"/>
      <c r="DL167" s="144"/>
      <c r="DM167" s="144"/>
      <c r="DN167" s="144"/>
      <c r="DO167" s="144"/>
      <c r="DP167" s="144"/>
      <c r="DQ167" s="144"/>
      <c r="DR167" s="144"/>
      <c r="DS167" s="144"/>
      <c r="DT167" s="144"/>
      <c r="DU167" s="144"/>
      <c r="DV167" s="144"/>
      <c r="DW167" s="144"/>
      <c r="DX167" s="144"/>
      <c r="DY167" s="144"/>
      <c r="DZ167" s="144"/>
      <c r="EA167" s="144"/>
      <c r="EB167" s="144"/>
      <c r="EC167" s="144"/>
      <c r="ED167" s="782" t="str">
        <f t="shared" si="79"/>
        <v/>
      </c>
      <c r="EE167" s="519"/>
      <c r="EF167" s="793"/>
      <c r="EG167" s="519"/>
      <c r="EH167" s="794"/>
      <c r="EI167" s="790"/>
      <c r="EJ167" s="794"/>
      <c r="EK167" s="794"/>
      <c r="EL167" s="790"/>
      <c r="EM167" s="790"/>
      <c r="EN167" s="790"/>
      <c r="EO167" s="112" t="str">
        <f t="shared" si="65"/>
        <v/>
      </c>
      <c r="EP167" s="790"/>
      <c r="EQ167" s="488" t="str">
        <f t="shared" si="66"/>
        <v/>
      </c>
      <c r="ER167" s="1100"/>
      <c r="ES167" s="1099" t="str">
        <f t="shared" si="80"/>
        <v/>
      </c>
      <c r="ET167" s="525"/>
      <c r="EU167" s="148"/>
      <c r="EV167" s="148"/>
      <c r="EW167" s="148"/>
      <c r="EX167" s="148"/>
      <c r="EY167" s="148"/>
      <c r="EZ167" s="148"/>
      <c r="FA167" s="148"/>
      <c r="FB167" s="148"/>
      <c r="FC167" s="148"/>
      <c r="FD167" s="148"/>
      <c r="FE167" s="148"/>
      <c r="FF167" s="148"/>
      <c r="FG167" s="148"/>
      <c r="FH167" s="148"/>
      <c r="FI167" s="528"/>
      <c r="FJ167" s="513" t="str">
        <f t="shared" si="67"/>
        <v/>
      </c>
      <c r="FK167" s="158"/>
      <c r="FL167" s="850"/>
      <c r="FM167" s="850"/>
      <c r="FN167" s="850"/>
      <c r="FO167" s="850"/>
      <c r="FP167" s="850"/>
      <c r="FQ167" s="850"/>
      <c r="FR167" s="157"/>
      <c r="FS167" s="143"/>
      <c r="FT167" s="143"/>
      <c r="FU167" s="847" t="str">
        <f t="shared" si="68"/>
        <v/>
      </c>
      <c r="FV167" s="555"/>
      <c r="FW167" s="523" t="str">
        <f>IF(Table1[[#This Row],[Nonfood Inhaltstoffe - Komponente]]="","",VLOOKUP(Table1[[#This Row],[Nonfood Inhaltstoffe - Komponente]],'Dropdown Auswahl'!BJ:BK,2,FALSE))</f>
        <v/>
      </c>
      <c r="FX167" s="1013"/>
      <c r="FY167" s="1011" t="str">
        <f t="shared" si="69"/>
        <v/>
      </c>
      <c r="FZ167" s="152"/>
      <c r="GA167" s="152"/>
      <c r="GB167" s="152"/>
      <c r="GC167" s="529" t="str">
        <f t="shared" si="70"/>
        <v/>
      </c>
      <c r="GG167" s="21"/>
      <c r="GH167" s="21"/>
      <c r="GI167" s="1019"/>
      <c r="GJ167" s="1016" t="str">
        <f>IF(Table1[[#This Row],[Global Trade Item Number (GTIN)]]="","",Table1[[#This Row],[Global Trade Item Number (GTIN)]])</f>
        <v/>
      </c>
      <c r="GK167" s="555" t="str">
        <f>IF(Table1[[#This Row],[WAWI-Nr./ Kreditoren-Nummer
(ASDV)]]&lt;&gt;"",Table1[[#This Row],[WAWI-Nr./ Kreditoren-Nummer
(ASDV)]],"")</f>
        <v/>
      </c>
      <c r="GL167" s="165"/>
      <c r="GM167" s="165"/>
      <c r="GN167" s="165"/>
      <c r="GO167" s="485"/>
      <c r="GP167" s="534"/>
      <c r="GQ167" s="533"/>
      <c r="GR167" s="486"/>
      <c r="GS167" s="486"/>
      <c r="GT167" s="486"/>
      <c r="GU167" s="486"/>
      <c r="GV167" s="486"/>
      <c r="GW167" s="542"/>
      <c r="GX167" s="538"/>
      <c r="GY167" s="144"/>
      <c r="GZ167" s="480"/>
      <c r="HA167" s="158"/>
      <c r="HB167" s="480"/>
      <c r="HC167" s="480"/>
      <c r="HD167" s="480"/>
      <c r="HE167" s="480"/>
      <c r="HF167" s="480"/>
      <c r="HG167" s="480"/>
      <c r="HH167" s="538"/>
      <c r="HI167" s="480"/>
      <c r="HJ167" s="480"/>
      <c r="HK167" s="480"/>
      <c r="HL167" s="480"/>
      <c r="HM167" s="480"/>
      <c r="HN167" s="480"/>
      <c r="HO167" s="480"/>
      <c r="HP167" s="480"/>
      <c r="HQ167" s="480"/>
      <c r="HR167" s="538"/>
      <c r="HS167" s="480"/>
      <c r="HT167" s="480"/>
      <c r="HU167" s="480"/>
      <c r="HV167" s="480"/>
      <c r="HW167" s="480"/>
      <c r="HX167" s="480"/>
      <c r="HY167" s="480"/>
      <c r="HZ167" s="480"/>
      <c r="IA167" s="480"/>
      <c r="IB167" s="538"/>
      <c r="IC167" s="480"/>
      <c r="ID167" s="480"/>
      <c r="IE167" s="480"/>
      <c r="IF167" s="480"/>
      <c r="IG167" s="480"/>
      <c r="IH167" s="480"/>
      <c r="II167" s="480"/>
      <c r="IJ167" s="480"/>
      <c r="IK167" s="480"/>
      <c r="IL167" s="480"/>
      <c r="IM167" s="538"/>
      <c r="IN167" s="480"/>
      <c r="IO167" s="480"/>
      <c r="IP167" s="480"/>
      <c r="IQ167" s="480"/>
      <c r="IR167" s="480"/>
      <c r="IS167" s="480"/>
      <c r="IT167" s="480"/>
      <c r="IU167" s="480"/>
      <c r="IV167" s="480"/>
      <c r="IW167" s="480"/>
      <c r="IX167" s="538"/>
      <c r="IY167" s="480"/>
      <c r="IZ167" s="480"/>
      <c r="JA167" s="480"/>
      <c r="JB167" s="480"/>
      <c r="JC167" s="480"/>
      <c r="JD167" s="480"/>
      <c r="JE167" s="480"/>
      <c r="JF167" s="480"/>
      <c r="JG167" s="480"/>
      <c r="JH167" s="480"/>
      <c r="JI167" s="538"/>
      <c r="JJ167" s="480"/>
      <c r="JK167" s="480"/>
      <c r="JL167" s="480"/>
      <c r="JM167" s="480"/>
      <c r="JN167" s="480"/>
      <c r="JO167" s="480"/>
      <c r="JP167" s="480"/>
      <c r="JQ167" s="480"/>
      <c r="JR167" s="480"/>
      <c r="JS167" s="590"/>
      <c r="JT167" s="538"/>
      <c r="JU167" s="480"/>
      <c r="JV167" s="480"/>
      <c r="JW167" s="480"/>
      <c r="JX167" s="480"/>
      <c r="JY167" s="480"/>
      <c r="JZ167" s="480"/>
      <c r="KA167" s="480"/>
      <c r="KB167" s="480"/>
      <c r="KC167" s="480"/>
      <c r="KD167" s="480"/>
      <c r="KE167" s="538"/>
      <c r="KF167" s="480"/>
      <c r="KG167" s="480"/>
      <c r="KH167" s="480"/>
      <c r="KI167" s="480"/>
      <c r="KJ167" s="480"/>
      <c r="KK167" s="480"/>
      <c r="KL167" s="480"/>
      <c r="KM167" s="480"/>
      <c r="KN167" s="480"/>
      <c r="KO167" s="480"/>
      <c r="KR167" s="568" t="str">
        <f>IF(Table1[[#This Row],[GTIN]]&lt;&gt;"",Table1[[#This Row],[GTIN]],"")</f>
        <v/>
      </c>
      <c r="KS167" s="569" t="str">
        <f>Table1[[#This Row],[Kreditor]]</f>
        <v/>
      </c>
      <c r="KT167" s="570" t="str">
        <f>IF(Table1[[#This Row],[Gültig ab (Datum)]]&lt;&gt;"",Table1[[#This Row],[Gültig ab (Datum)]],"")</f>
        <v/>
      </c>
      <c r="KU167" s="570"/>
      <c r="KV167" s="583" t="str">
        <f>IF(Table1[[#This Row],[Artikel verpackt? 
(X=Ja)]]="","",Table1[[#This Row],[Artikel verpackt? 
(X=Ja)]])</f>
        <v/>
      </c>
      <c r="KW167" s="571" t="str">
        <f>IF(Table1[[#This Row],[Verpackung recyclingfähig?
(X=Ja)]]="","",Table1[[#This Row],[Verpackung recyclingfähig?
(X=Ja)]])</f>
        <v/>
      </c>
      <c r="KX167" s="572"/>
      <c r="KY167" s="573"/>
      <c r="KZ167" s="574"/>
      <c r="LA167" s="574"/>
      <c r="LB167" s="574"/>
      <c r="LC167" s="574"/>
      <c r="LD167" s="574"/>
      <c r="LE167" s="574"/>
      <c r="LF167" s="575"/>
      <c r="LG167" s="576" t="str">
        <f>IF(Table1[[#This Row],[Hauptkörper - B1 - Art]]="","",VLOOKUP(Table1[[#This Row],[Hauptkörper - B1 - Art]],'DD FD'!B:C,2,FALSE))</f>
        <v/>
      </c>
      <c r="LH167" s="577" t="str">
        <f>IF(Table1[[#This Row],[Hauptkörper - B1 - Fraktion]]="","",VLOOKUP(Table1[[#This Row],[Hauptkörper - B1 - Fraktion]],'DD FD'!H:J,3,FALSE))</f>
        <v/>
      </c>
      <c r="LI167" s="574" t="str">
        <f>IF(Table1[[#This Row],[Hauptkörper - B1 - Gewicht
(in G)]]="","",Table1[[#This Row],[Hauptkörper - B1 - Gewicht
(in G)]])</f>
        <v/>
      </c>
      <c r="LJ167" s="574" t="str">
        <f>IF(Table1[[#This Row],[Hauptkörper - B1 - Lizenzierungs-pflichtig? (X=Ja)]]="","",Table1[[#This Row],[Hauptkörper - B1 - Lizenzierungs-pflichtig? (X=Ja)]])</f>
        <v/>
      </c>
      <c r="LK167" s="577" t="str">
        <f>IF(Table1[[#This Row],[Hauptkörper - B1 - Virgin Material]]="","",VLOOKUP(Table1[[#This Row],[Hauptkörper - B1 - Virgin Material]],'DD FD'!AJ:AK,2,FALSE))</f>
        <v/>
      </c>
      <c r="LL167" s="578" t="str">
        <f>IF(Table1[[#This Row],[Hauptkörper - B1 - Virgin Material Anteil (in %)]]="","",Table1[[#This Row],[Hauptkörper - B1 - Virgin Material Anteil (in %)]])</f>
        <v/>
      </c>
      <c r="LM167" s="577" t="str">
        <f>IF(Table1[[#This Row],[Hauptkörper - B1 - Recyceltes Material]]="","",VLOOKUP(Table1[[#This Row],[Hauptkörper - B1 - Recyceltes Material]],'DD FD'!AL:AM,2,FALSE))</f>
        <v/>
      </c>
      <c r="LN167" s="578" t="str">
        <f>IF(Table1[[#This Row],[Hauptkörper - B1 - Recyceltes Material Anteil (in %)]]="","",Table1[[#This Row],[Hauptkörper - B1 - Recyceltes Material Anteil (in %)]])</f>
        <v/>
      </c>
      <c r="LO167" s="579" t="str">
        <f>IF(Table1[[#This Row],[Hauptkörper - B1 - Beschichtung]]="","",VLOOKUP(Table1[[#This Row],[Hauptkörper - B1 - Beschichtung]],'DD FD'!AE:AF,2,FALSE))</f>
        <v/>
      </c>
      <c r="LP167" s="580" t="str">
        <f>IF(Table1[[#This Row],[Hauptkörper - B1 - Beschichtung Anteil (in %)]]="","",Table1[[#This Row],[Hauptkörper - B1 - Beschichtung Anteil (in %)]])</f>
        <v/>
      </c>
      <c r="LQ167" s="576" t="str">
        <f>IF(Table1[[#This Row],[Hauptkörper - B2 - Art]]="","",VLOOKUP(Table1[[#This Row],[Hauptkörper - B2 - Art]],'DD FD'!B:C,2,FALSE))</f>
        <v/>
      </c>
      <c r="LR167" s="577" t="str">
        <f>IF(Table1[[#This Row],[Hauptkörper - B2 - Fraktion]]="","",VLOOKUP(Table1[[#This Row],[Hauptkörper - B2 - Fraktion]],'DD FD'!H:J,3,FALSE))</f>
        <v/>
      </c>
      <c r="LS167" s="574" t="str">
        <f>IF(Table1[[#This Row],[Hauptkörper - B2 - Gewicht
(in G)]]="","",Table1[[#This Row],[Hauptkörper - B2 - Gewicht
(in G)]])</f>
        <v/>
      </c>
      <c r="LT167" s="574" t="str">
        <f>IF(Table1[[#This Row],[Hauptkörper - B2 - Lizenzierungs-pflichtig? (X=Ja)]]="","",Table1[[#This Row],[Hauptkörper - B2 - Lizenzierungs-pflichtig? (X=Ja)]])</f>
        <v/>
      </c>
      <c r="LU167" s="577" t="str">
        <f>IF(Table1[[#This Row],[Hauptkörper - B2 - Virgin Material]]="","",VLOOKUP(Table1[[#This Row],[Hauptkörper - B2 - Virgin Material]],'DD FD'!AJ:AK,2,FALSE))</f>
        <v/>
      </c>
      <c r="LV167" s="578" t="str">
        <f>IF(Table1[[#This Row],[Hauptkörper - B2 - Virgin Material Anteil (in %)]]="","",Table1[[#This Row],[Hauptkörper - B2 - Virgin Material Anteil (in %)]])</f>
        <v/>
      </c>
      <c r="LW167" s="577" t="str">
        <f>IF(Table1[[#This Row],[Hauptkörper - B2 - Recyceltes Material]]="","",VLOOKUP(Table1[[#This Row],[Hauptkörper - B2 - Recyceltes Material]],'DD FD'!AL:AM,2,FALSE))</f>
        <v/>
      </c>
      <c r="LX167" s="578" t="str">
        <f>IF(Table1[[#This Row],[Hauptkörper - B2 - Recyceltes Material Anteil (in %)]]="","",Table1[[#This Row],[Hauptkörper - B2 - Recyceltes Material Anteil (in %)]])</f>
        <v/>
      </c>
      <c r="LY167" s="577" t="str">
        <f>IF(Table1[[#This Row],[Hauptkörper - B2 - Beschichtung]]="","",VLOOKUP(Table1[[#This Row],[Hauptkörper - B2 - Beschichtung]],'DD FD'!AE:AF,2,FALSE))</f>
        <v/>
      </c>
      <c r="LZ167" s="580" t="str">
        <f>IF(Table1[[#This Row],[Hauptkörper - B2 - Beschichtung Anteil (in %)]]="","",Table1[[#This Row],[Hauptkörper - B2 - Beschichtung Anteil (in %)]])</f>
        <v/>
      </c>
      <c r="MA167" s="576" t="str">
        <f>IF(Table1[[#This Row],[Hauptkörper - B3 - Art]]="","",VLOOKUP(Table1[[#This Row],[Hauptkörper - B3 - Art]],'DD FD'!B:C,2,FALSE))</f>
        <v/>
      </c>
      <c r="MB167" s="577" t="str">
        <f>IF(Table1[[#This Row],[Hauptkörper - B3 - Fraktion]]="","",VLOOKUP(Table1[[#This Row],[Hauptkörper - B3 - Fraktion]],'DD FD'!H:J,3,FALSE))</f>
        <v/>
      </c>
      <c r="MC167" s="574" t="str">
        <f>IF(Table1[[#This Row],[Hauptkörper - B3 - Gewicht
(in G)]]="","",Table1[[#This Row],[Hauptkörper - B3 - Gewicht
(in G)]])</f>
        <v/>
      </c>
      <c r="MD167" s="574" t="str">
        <f>IF(Table1[[#This Row],[Hauptkörper - B3 - Lizenzierungs-pflichtig? (X=Ja)]]="","",Table1[[#This Row],[Hauptkörper - B3 - Lizenzierungs-pflichtig? (X=Ja)]])</f>
        <v/>
      </c>
      <c r="ME167" s="577" t="str">
        <f>IF(Table1[[#This Row],[Hauptkörper - B3 - Virgin Material]]="","",VLOOKUP(Table1[[#This Row],[Hauptkörper - B3 - Virgin Material]],'DD FD'!AJ:AK,2,FALSE))</f>
        <v/>
      </c>
      <c r="MF167" s="578" t="str">
        <f>IF(Table1[[#This Row],[Hauptkörper - B3 - Virgin Material Anteil (in %)]]="","",Table1[[#This Row],[Hauptkörper - B3 - Virgin Material Anteil (in %)]])</f>
        <v/>
      </c>
      <c r="MG167" s="577" t="str">
        <f>IF(Table1[[#This Row],[Hauptkörper - B3 - Recyceltes Material]]="","",VLOOKUP(Table1[[#This Row],[Hauptkörper - B3 - Recyceltes Material]],'DD FD'!AL:AM,2,FALSE))</f>
        <v/>
      </c>
      <c r="MH167" s="578" t="str">
        <f>IF(Table1[[#This Row],[Hauptkörper - B3 - Recyceltes Material Anteil (in %)]]="","",Table1[[#This Row],[Hauptkörper - B3 - Recyceltes Material Anteil (in %)]])</f>
        <v/>
      </c>
      <c r="MI167" s="577" t="str">
        <f>IF(Table1[[#This Row],[Hauptkörper - B3 - Beschichtung]]="","",VLOOKUP(Table1[[#This Row],[Hauptkörper - B3 - Beschichtung]],'DD FD'!AE:AF,2,FALSE))</f>
        <v/>
      </c>
      <c r="MJ167" s="580" t="str">
        <f>IF(Table1[[#This Row],[Hauptkörper - B3 - Beschichtung Anteil (in %)]]="","",Table1[[#This Row],[Hauptkörper - B3 - Beschichtung Anteil (in %)]])</f>
        <v/>
      </c>
      <c r="MK167" s="576" t="str">
        <f>IF(Table1[[#This Row],[Verschluss - B1 - Art]]="","",VLOOKUP(Table1[[#This Row],[Verschluss - B1 - Art]],'DD FD'!D:E,2,FALSE))</f>
        <v/>
      </c>
      <c r="ML167" s="577" t="str">
        <f>IF(Table1[[#This Row],[Verschluss - B1 - Fraktion]]="","",VLOOKUP(Table1[[#This Row],[Verschluss - B1 - Fraktion]],'DD FD'!H:J,3,FALSE))</f>
        <v/>
      </c>
      <c r="MM167" s="574" t="str">
        <f>IF(Table1[[#This Row],[Verschluss - B1 - Gewicht (in G)]]="","",Table1[[#This Row],[Verschluss - B1 - Gewicht (in G)]])</f>
        <v/>
      </c>
      <c r="MN167" s="574" t="str">
        <f>IF(Table1[[#This Row],[Verschluss - B1 - Lizenzierungs-pflichtig? (X=Ja)]]="","",Table1[[#This Row],[Verschluss - B1 - Lizenzierungs-pflichtig? (X=Ja)]])</f>
        <v/>
      </c>
      <c r="MO167" s="574" t="str">
        <f>IF(Table1[[#This Row],[Verschluss - B1 - Trennbar vom Hauptkörper? (X=Ja)]]="","",Table1[[#This Row],[Verschluss - B1 - Trennbar vom Hauptkörper? (X=Ja)]])</f>
        <v/>
      </c>
      <c r="MP167" s="577" t="str">
        <f>IF(Table1[[#This Row],[Verschluss - B1 - Virgin Material]]="","",VLOOKUP(Table1[[#This Row],[Verschluss - B1 - Virgin Material]],'DD FD'!AJ:AK,2,FALSE))</f>
        <v/>
      </c>
      <c r="MQ167" s="578" t="str">
        <f>IF(Table1[[#This Row],[Verschluss - B1 - Virgin Material Anteil (in %)]]="","",Table1[[#This Row],[Verschluss - B1 - Virgin Material Anteil (in %)]])</f>
        <v/>
      </c>
      <c r="MR167" s="577" t="str">
        <f>IF(Table1[[#This Row],[Verschluss - B1 - Recyceltes Material]]="","",VLOOKUP(Table1[[#This Row],[Verschluss - B1 - Recyceltes Material]],'DD FD'!AL:AM,2,FALSE))</f>
        <v/>
      </c>
      <c r="MS167" s="578" t="str">
        <f>IF(Table1[[#This Row],[Verschluss - B1 - Recyceltes Material Anteil (in %)]]="","",Table1[[#This Row],[Verschluss - B1 - Recyceltes Material Anteil (in %)]])</f>
        <v/>
      </c>
      <c r="MT167" s="577" t="str">
        <f>IF(Table1[[#This Row],[Verschluss - B1 - Beschichtung]]="","",VLOOKUP(Table1[[#This Row],[Verschluss - B1 - Beschichtung]],'DD FD'!AE:AF,2,FALSE))</f>
        <v/>
      </c>
      <c r="MU167" s="580" t="str">
        <f>IF(Table1[[#This Row],[Verschluss - B1 - Beschichtung Anteil (in %)]]="","",Table1[[#This Row],[Verschluss - B1 - Beschichtung Anteil (in %)]])</f>
        <v/>
      </c>
      <c r="MV167" s="576" t="str">
        <f>IF(Table1[[#This Row],[Verschluss - B2 - Art]]="","",VLOOKUP(Table1[[#This Row],[Verschluss - B2 - Art]],'DD FD'!D:E,2,FALSE))</f>
        <v/>
      </c>
      <c r="MW167" s="577" t="str">
        <f>IF(Table1[[#This Row],[Verschluss - B2 - Fraktion]]="","",VLOOKUP(Table1[[#This Row],[Verschluss - B2 - Fraktion]],'DD FD'!H:J,3,FALSE))</f>
        <v/>
      </c>
      <c r="MX167" s="574" t="str">
        <f>IF(Table1[[#This Row],[Verschluss - B2 - Gewicht (in G)]]="","",Table1[[#This Row],[Verschluss - B2 - Gewicht (in G)]])</f>
        <v/>
      </c>
      <c r="MY167" s="574" t="str">
        <f>IF(Table1[[#This Row],[Verschluss - B2 - Lizenzierungs-pflichtig? (X=Ja)]]="","",Table1[[#This Row],[Verschluss - B2 - Lizenzierungs-pflichtig? (X=Ja)]])</f>
        <v/>
      </c>
      <c r="MZ167" s="574" t="str">
        <f>IF(Table1[[#This Row],[Verschluss - B2 - Trennbar vom Hauptkörper? (X=Ja)]]="","",Table1[[#This Row],[Verschluss - B2 - Trennbar vom Hauptkörper? (X=Ja)]])</f>
        <v/>
      </c>
      <c r="NA167" s="577" t="str">
        <f>IF(Table1[[#This Row],[Verschluss - B2 - Virgin Material]]="","",VLOOKUP(Table1[[#This Row],[Verschluss - B2 - Virgin Material]],'DD FD'!AJ:AK,2,FALSE))</f>
        <v/>
      </c>
      <c r="NB167" s="578" t="str">
        <f>IF(Table1[[#This Row],[Verschluss - B2 - Virgin Material Anteil (in %)]]="","",Table1[[#This Row],[Verschluss - B2 - Virgin Material Anteil (in %)]])</f>
        <v/>
      </c>
      <c r="NC167" s="577" t="str">
        <f>IF(Table1[[#This Row],[Verschluss - B2 - Recyceltes Material]]="","",VLOOKUP(Table1[[#This Row],[Verschluss - B2 - Recyceltes Material]],'DD FD'!AL:AM,2,FALSE))</f>
        <v/>
      </c>
      <c r="ND167" s="578" t="str">
        <f>IF(Table1[[#This Row],[Verschluss - B2 - Recyceltes Material Anteil (in %)]]="","",Table1[[#This Row],[Verschluss - B2 - Recyceltes Material Anteil (in %)]])</f>
        <v/>
      </c>
      <c r="NE167" s="577" t="str">
        <f>IF(Table1[[#This Row],[Verschluss - B2 - Beschichtung]]="","",VLOOKUP(Table1[[#This Row],[Verschluss - B2 - Beschichtung]],'DD FD'!AE:AF,2,FALSE))</f>
        <v/>
      </c>
      <c r="NF167" s="580" t="str">
        <f>IF(Table1[[#This Row],[Verschluss - B2 - Beschichtung Anteil (in %)]]="","",Table1[[#This Row],[Verschluss - B2 - Beschichtung Anteil (in %)]])</f>
        <v/>
      </c>
      <c r="NG167" s="576" t="str">
        <f>IF(Table1[[#This Row],[Verschluss - B3 - Art]]="","",VLOOKUP(Table1[[#This Row],[Verschluss - B3 - Art]],'DD FD'!D:E,2,FALSE))</f>
        <v/>
      </c>
      <c r="NH167" s="577" t="str">
        <f>IF(Table1[[#This Row],[Verschluss - B3 - Fraktion]]="","",VLOOKUP(Table1[[#This Row],[Verschluss - B3 - Fraktion]],'DD FD'!H:J,3,FALSE))</f>
        <v/>
      </c>
      <c r="NI167" s="574" t="str">
        <f>IF(Table1[[#This Row],[Verschluss - B3 - Gewicht (in G)]]="","",Table1[[#This Row],[Verschluss - B3 - Gewicht (in G)]])</f>
        <v/>
      </c>
      <c r="NJ167" s="574" t="str">
        <f>IF(Table1[[#This Row],[Verschluss - B3 - Lizenzierungs-pflichtig? (X=Ja)]]="","",Table1[[#This Row],[Verschluss - B3 - Lizenzierungs-pflichtig? (X=Ja)]])</f>
        <v/>
      </c>
      <c r="NK167" s="574" t="str">
        <f>IF(Table1[[#This Row],[Verschluss - B3 - Trennbar vom Hauptkörper? (X=Ja)]]="","",Table1[[#This Row],[Verschluss - B3 - Trennbar vom Hauptkörper? (X=Ja)]])</f>
        <v/>
      </c>
      <c r="NL167" s="577" t="str">
        <f>IF(Table1[[#This Row],[Verschluss - B3 - Virgin Material]]="","",VLOOKUP(Table1[[#This Row],[Verschluss - B3 - Virgin Material]],'DD FD'!AJ:AK,2,FALSE))</f>
        <v/>
      </c>
      <c r="NM167" s="578" t="str">
        <f>IF(Table1[[#This Row],[Verschluss - B3 - Virgin Material Anteil (in %)]]="","",Table1[[#This Row],[Verschluss - B3 - Virgin Material Anteil (in %)]])</f>
        <v/>
      </c>
      <c r="NN167" s="577" t="str">
        <f>IF(Table1[[#This Row],[Verschluss - B3 - Recyceltes Material]]="","",VLOOKUP(Table1[[#This Row],[Verschluss - B3 - Recyceltes Material]],'DD FD'!AL:AM,2,FALSE))</f>
        <v/>
      </c>
      <c r="NO167" s="578" t="str">
        <f>IF(Table1[[#This Row],[Verschluss - B3 - Recyceltes Material Anteil (in %)]]="","",Table1[[#This Row],[Verschluss - B3 - Recyceltes Material Anteil (in %)]])</f>
        <v/>
      </c>
      <c r="NP167" s="577" t="str">
        <f>IF(Table1[[#This Row],[Verschluss - B3 - Beschichtung]]="","",VLOOKUP(Table1[[#This Row],[Verschluss - B3 - Beschichtung]],'DD FD'!AE:AF,2,FALSE))</f>
        <v/>
      </c>
      <c r="NQ167" s="580" t="str">
        <f>IF(Table1[[#This Row],[Verschluss - B3 - Beschichtung Anteil (in %)]]="","",Table1[[#This Row],[Verschluss - B3 - Beschichtung Anteil (in %)]])</f>
        <v/>
      </c>
      <c r="NR167" s="576" t="str">
        <f>IF(Table1[[#This Row],[Etikett - B1 - Art]]="","",VLOOKUP(Table1[[#This Row],[Etikett - B1 - Art]],'DD FD'!F:G,2,FALSE))</f>
        <v/>
      </c>
      <c r="NS167" s="577" t="str">
        <f>IF(Table1[[#This Row],[Etikett - B1 - Fraktion]]="","",VLOOKUP(Table1[[#This Row],[Etikett - B1 - Fraktion]],'DD FD'!H:J,3,FALSE))</f>
        <v/>
      </c>
      <c r="NT167" s="574" t="str">
        <f>IF(Table1[[#This Row],[Etikett - B1 - Gewicht (in G)]]="","",Table1[[#This Row],[Etikett - B1 - Gewicht (in G)]])</f>
        <v/>
      </c>
      <c r="NU167" s="574" t="str">
        <f>IF(Table1[[#This Row],[Etikett - B1 - Lizenzierungs-pflichtig? (X=Ja)]]="","",Table1[[#This Row],[Etikett - B1 - Lizenzierungs-pflichtig? (X=Ja)]])</f>
        <v/>
      </c>
      <c r="NV167" s="574" t="str">
        <f>IF(Table1[[#This Row],[Etikett - B1 - Trennbar vom Hauptkörper? (X=Ja)]]="","",Table1[[#This Row],[Etikett - B1 - Trennbar vom Hauptkörper? (X=Ja)]])</f>
        <v/>
      </c>
      <c r="NW167" s="577" t="str">
        <f>IF(Table1[[#This Row],[Etikett - B1 - Virgin Material]]="","",VLOOKUP(Table1[[#This Row],[Etikett - B1 - Virgin Material]],'DD FD'!AJ:AK,2,FALSE))</f>
        <v/>
      </c>
      <c r="NX167" s="578" t="str">
        <f>IF(Table1[[#This Row],[Etikett - B1 - Virgin Material Anteil (in %)]]="","",Table1[[#This Row],[Etikett - B1 - Virgin Material Anteil (in %)]])</f>
        <v/>
      </c>
      <c r="NY167" s="577" t="str">
        <f>IF(Table1[[#This Row],[Etikett - B1 - Recyceltes Material]]="","",VLOOKUP(Table1[[#This Row],[Etikett - B1 - Recyceltes Material]],'DD FD'!AL:AM,2,FALSE))</f>
        <v/>
      </c>
      <c r="NZ167" s="578" t="str">
        <f>IF(Table1[[#This Row],[Etikett - B1 - Recyceltes Material Anteil (in %)]]="","",Table1[[#This Row],[Etikett - B1 - Recyceltes Material Anteil (in %)]])</f>
        <v/>
      </c>
      <c r="OA167" s="577" t="str">
        <f>IF(Table1[[#This Row],[Etikett - B1 - Beschichtung]]="","",VLOOKUP(Table1[[#This Row],[Etikett - B1 - Beschichtung]],'DD FD'!AE:AF,2,FALSE))</f>
        <v/>
      </c>
      <c r="OB167" s="580" t="str">
        <f>IF(Table1[[#This Row],[Etikett - B1 - Beschichtung Anteil (in %)]]="","",Table1[[#This Row],[Etikett - B1 - Beschichtung Anteil (in %)]])</f>
        <v/>
      </c>
      <c r="OC167" s="576" t="str">
        <f>IF(Table1[[#This Row],[Etikett - B2 - Art]]="","",VLOOKUP(Table1[[#This Row],[Etikett - B2 - Art]],'DD FD'!F:G,2,FALSE))</f>
        <v/>
      </c>
      <c r="OD167" s="577" t="str">
        <f>IF(Table1[[#This Row],[Etikett - B2 - Fraktion]]="","",VLOOKUP(Table1[[#This Row],[Etikett - B2 - Fraktion]],'DD FD'!H:J,3,FALSE))</f>
        <v/>
      </c>
      <c r="OE167" s="574" t="str">
        <f>IF(Table1[[#This Row],[Etikett - B2 - Gewicht (in G)]]="","",Table1[[#This Row],[Etikett - B2 - Gewicht (in G)]])</f>
        <v/>
      </c>
      <c r="OF167" s="574" t="str">
        <f>IF(Table1[[#This Row],[Etikett - B2 - Lizenzierungs-pflichtig? (X=Ja)]]="","",Table1[[#This Row],[Etikett - B2 - Lizenzierungs-pflichtig? (X=Ja)]])</f>
        <v/>
      </c>
      <c r="OG167" s="574" t="str">
        <f>IF(Table1[[#This Row],[Etikett - B2 - Trennbar vom Hauptkörper? (X=Ja)]]="","",Table1[[#This Row],[Etikett - B2 - Trennbar vom Hauptkörper? (X=Ja)]])</f>
        <v/>
      </c>
      <c r="OH167" s="577" t="str">
        <f>IF(Table1[[#This Row],[Etikett - B2 - Virgin Material]]="","",VLOOKUP(Table1[[#This Row],[Etikett - B2 - Virgin Material]],'DD FD'!AJ:AK,2,FALSE))</f>
        <v/>
      </c>
      <c r="OI167" s="578" t="str">
        <f>IF(Table1[[#This Row],[Etikett - B2 - Virgin Material Anteil (in %)]]="","",Table1[[#This Row],[Etikett - B2 - Virgin Material Anteil (in %)]])</f>
        <v/>
      </c>
      <c r="OJ167" s="577" t="str">
        <f>IF(Table1[[#This Row],[Etikett - B2 - Recyceltes Material]]="","",VLOOKUP(Table1[[#This Row],[Etikett - B2 - Recyceltes Material]],'DD FD'!AL:AM,2,FALSE))</f>
        <v/>
      </c>
      <c r="OK167" s="578" t="str">
        <f>IF(Table1[[#This Row],[Etikett - B2 - Recyceltes Material Anteil (in %)]]="","",Table1[[#This Row],[Etikett - B2 - Recyceltes Material Anteil (in %)]])</f>
        <v/>
      </c>
      <c r="OL167" s="577" t="str">
        <f>IF(Table1[[#This Row],[Etikett - B2 - Beschichtung]]="","",VLOOKUP(Table1[[#This Row],[Etikett - B2 - Beschichtung]],'DD FD'!AE:AF,2,FALSE))</f>
        <v/>
      </c>
      <c r="OM167" s="580" t="str">
        <f>IF(Table1[[#This Row],[Etikett - B2 - Beschichtung Anteil (in %)]]="","",Table1[[#This Row],[Etikett - B2 - Beschichtung Anteil (in %)]])</f>
        <v/>
      </c>
      <c r="ON167" s="576" t="str">
        <f>IF(Table1[[#This Row],[Etikett - B3 - Art]]="","",VLOOKUP(Table1[[#This Row],[Etikett - B3 - Art]],'DD FD'!F:G,2,FALSE))</f>
        <v/>
      </c>
      <c r="OO167" s="577" t="str">
        <f>IF(Table1[[#This Row],[Etikett - B3 - Fraktion]]="","",VLOOKUP(Table1[[#This Row],[Etikett - B3 - Fraktion]],'DD FD'!H:J,3,FALSE))</f>
        <v/>
      </c>
      <c r="OP167" s="574" t="str">
        <f>IF(Table1[[#This Row],[Etikett - B3 - Gewicht (in G)]]="","",Table1[[#This Row],[Etikett - B3 - Gewicht (in G)]])</f>
        <v/>
      </c>
      <c r="OQ167" s="574" t="str">
        <f>IF(Table1[[#This Row],[Etikett - B3 - Lizenzierungs-pflichtig? (X=Ja)]]="","",Table1[[#This Row],[Etikett - B3 - Lizenzierungs-pflichtig? (X=Ja)]])</f>
        <v/>
      </c>
      <c r="OR167" s="574" t="str">
        <f>IF(Table1[[#This Row],[Etikett - B3 - Trennbar vom Hauptkörper? (X=Ja)]]="","",Table1[[#This Row],[Etikett - B3 - Trennbar vom Hauptkörper? (X=Ja)]])</f>
        <v/>
      </c>
      <c r="OS167" s="577" t="str">
        <f>IF(Table1[[#This Row],[Etikett - B3 - Virgin Material]]="","",VLOOKUP(Table1[[#This Row],[Etikett - B3 - Virgin Material]],'DD FD'!AJ:AK,2,FALSE))</f>
        <v/>
      </c>
      <c r="OT167" s="578" t="str">
        <f>IF(Table1[[#This Row],[Etikett - B3 - Virgin Material Anteil (in %)]]="","",Table1[[#This Row],[Etikett - B3 - Virgin Material Anteil (in %)]])</f>
        <v/>
      </c>
      <c r="OU167" s="577" t="str">
        <f>IF(Table1[[#This Row],[Etikett - B3 - Recyceltes Material]]="","",VLOOKUP(Table1[[#This Row],[Etikett - B3 - Recyceltes Material]],'DD FD'!AL:AM,2,FALSE))</f>
        <v/>
      </c>
      <c r="OV167" s="578" t="str">
        <f>IF(Table1[[#This Row],[Etikett - B3 - Recyceltes Material Anteil (in %)]]="","",Table1[[#This Row],[Etikett - B3 - Recyceltes Material Anteil (in %)]])</f>
        <v/>
      </c>
      <c r="OW167" s="577" t="str">
        <f>IF(Table1[[#This Row],[Etikett - B3 - Beschichtung]]="","",VLOOKUP(Table1[[#This Row],[Etikett - B3 - Beschichtung]],'DD FD'!AE:AF,2,FALSE))</f>
        <v/>
      </c>
      <c r="OX167" s="613" t="str">
        <f>IF(Table1[[#This Row],[Etikett - B3 - Beschichtung Anteil (in %)]]="","",Table1[[#This Row],[Etikett - B3 - Beschichtung Anteil (in %)]])</f>
        <v/>
      </c>
      <c r="OY167" s="618">
        <f>ROUNDUP(SUM(
IF(AND(LH167='DD FD'!$J$7,LJ167='DD FD'!$AI$3),LI167,0),
IF(AND(LR167='DD FD'!$J$7,LT167='DD FD'!$AI$3),LS167,0),
IF(AND(MB167='DD FD'!$J$7,MD167='DD FD'!$AI$3),MC167,0),
IF(AND(ML167='DD FD'!$J$7,MN167='DD FD'!$AI$3),MM167,0),
IF(AND(MW167='DD FD'!$J$7,MY167='DD FD'!$AI$3),MX167,0),
IF(AND(NH167='DD FD'!$J$7,NJ167='DD FD'!$AI$3),NI167,0),
IF(AND(NS167='DD FD'!$J$7,NU167='DD FD'!$AI$3),NT167,0),
IF(AND(OD167='DD FD'!$J$7,OF167='DD FD'!$AI$3),OE167,0),
IF(AND(OO167='DD FD'!$J$7,OQ167='DD FD'!$AI$3),OP167,0),
),2)</f>
        <v>0</v>
      </c>
      <c r="OZ167" s="617">
        <f>ROUNDUP(SUM(
IF(AND(LH167='DD FD'!$J$6,LJ167='DD FD'!$AI$3),LI167,0),
IF(AND(LR167='DD FD'!$J$6,LT167='DD FD'!$AI$3),LS167,0),
IF(AND(MB167='DD FD'!$J$6,MD167='DD FD'!$AI$3),MC167,0),
IF(AND(ML167='DD FD'!$J$6,MN167='DD FD'!$AI$3),MM167,0),
IF(AND(MW167='DD FD'!$J$6,MY167='DD FD'!$AI$3),MX167,0),
IF(AND(NH167='DD FD'!$J$6,NJ167='DD FD'!$AI$3),NI167,0),
IF(AND(NS167='DD FD'!$J$6,NU167='DD FD'!$AI$3),NT167,0),
IF(AND(OD167='DD FD'!$J$6,OF167='DD FD'!$AI$3),OE167,0),
IF(AND(OO167='DD FD'!$J$6,OQ167='DD FD'!$AI$3),OP167,0),
),2)</f>
        <v>0</v>
      </c>
      <c r="PA167" s="617">
        <f>ROUNDUP(SUM(
IF(AND(LH167='DD FD'!$J$10,LJ167='DD FD'!$AI$3),LI167,0),
IF(AND(LR167='DD FD'!$J$10,LT167='DD FD'!$AI$3),LS167,0),
IF(AND(MB167='DD FD'!$J$10,MD167='DD FD'!$AI$3),MC167,0),
IF(AND(ML167='DD FD'!$J$10,MN167='DD FD'!$AI$3),MM167,0),
IF(AND(MW167='DD FD'!$J$10,MY167='DD FD'!$AI$3),MX167,0),
IF(AND(NH167='DD FD'!$J$10,NJ167='DD FD'!$AI$3),NI167,0),
IF(AND(NS167='DD FD'!$J$10,NU167='DD FD'!$AI$3),NT167,0),
IF(AND(OD167='DD FD'!$J$10,OF167='DD FD'!$AI$3),OE167,0),
IF(AND(OO167='DD FD'!$J$10,OQ167='DD FD'!$AI$3),OP167,0),
),2)</f>
        <v>0</v>
      </c>
      <c r="PB167" s="617">
        <f>ROUNDUP(SUM(
IF(AND(LH167='DD FD'!$J$8,LJ167='DD FD'!$AI$3),LI167,0),
IF(AND(LR167='DD FD'!$J$8,LT167='DD FD'!$AI$3),LS167,0),
IF(AND(MB167='DD FD'!$J$8,MD167='DD FD'!$AI$3),MC167,0),
IF(AND(ML167='DD FD'!$J$8,MN167='DD FD'!$AI$3),MM167,0),
IF(AND(MW167='DD FD'!$J$8,MY167='DD FD'!$AI$3),MX167,0),
IF(AND(NH167='DD FD'!$J$8,NJ167='DD FD'!$AI$3),NI167,0),
IF(AND(NS167='DD FD'!$J$8,NU167='DD FD'!$AI$3),NT167,0),
IF(AND(OD167='DD FD'!$J$8,OF167='DD FD'!$AI$3),OE167,0),
IF(AND(OO167='DD FD'!$J$8,OQ167='DD FD'!$AI$3),OP167,0),
),2)</f>
        <v>0</v>
      </c>
      <c r="PC167" s="617">
        <f>ROUNDUP(SUM(
IF(AND(LH167='DD FD'!$J$5,LJ167='DD FD'!$AI$3),LI167,0),
IF(AND(LR167='DD FD'!$J$5,LT167='DD FD'!$AI$3),LS167,0),
IF(AND(MB167='DD FD'!$J$5,MD167='DD FD'!$AI$3),MC167,0),
IF(AND(ML167='DD FD'!$J$5,MN167='DD FD'!$AI$3),MM167,0),
IF(AND(MW167='DD FD'!$J$5,MY167='DD FD'!$AI$3),MX167,0),
IF(AND(NH167='DD FD'!$J$5,NJ167='DD FD'!$AI$3),NI167,0),
IF(AND(NS167='DD FD'!$J$5,NU167='DD FD'!$AI$3),NT167,0),
IF(AND(OD167='DD FD'!$J$5,OF167='DD FD'!$AI$3),OE167,0),
IF(AND(OO167='DD FD'!$J$5,OQ167='DD FD'!$AI$3),OP167,0),
),2)</f>
        <v>0</v>
      </c>
      <c r="PD167" s="617">
        <f>ROUNDUP(SUM(
IF(AND(LH167='DD FD'!$J$9,LJ167='DD FD'!$AI$3),LI167,0),
IF(AND(LR167='DD FD'!$J$9,LT167='DD FD'!$AI$3),LS167,0),
IF(AND(MB167='DD FD'!$J$9,MD167='DD FD'!$AI$3),MC167,0),
IF(AND(ML167='DD FD'!$J$9,MN167='DD FD'!$AI$3),MM167,0),
IF(AND(MW167='DD FD'!$J$9,MY167='DD FD'!$AI$3),MX167,0),
IF(AND(NH167='DD FD'!$J$9,NJ167='DD FD'!$AI$3),NI167,0),
IF(AND(NS167='DD FD'!$J$9,NU167='DD FD'!$AI$3),NT167,0),
IF(AND(OD167='DD FD'!$J$9,OF167='DD FD'!$AI$3),OE167,0),
IF(AND(OO167='DD FD'!$J$9,OQ167='DD FD'!$AI$3),OP167,0),
),2)</f>
        <v>0</v>
      </c>
      <c r="PE167" s="617">
        <f>ROUNDUP(SUM(
IF(AND(LH167='DD FD'!$J$4,LJ167='DD FD'!$AI$3),LI167,0),
IF(AND(LR167='DD FD'!$J$4,LT167='DD FD'!$AI$3),LS167,0),
IF(AND(MB167='DD FD'!$J$4,MD167='DD FD'!$AI$3),MC167,0),
IF(AND(ML167='DD FD'!$J$4,MN167='DD FD'!$AI$3),MM167,0),
IF(AND(MW167='DD FD'!$J$4,MY167='DD FD'!$AI$3),MX167,0),
IF(AND(NH167='DD FD'!$J$4,NJ167='DD FD'!$AI$3),NI167,0),
IF(AND(NS167='DD FD'!$J$4,NU167='DD FD'!$AI$3),NT167,0),
IF(AND(OD167='DD FD'!$J$4,OF167='DD FD'!$AI$3),OE167,0),
IF(AND(OO167='DD FD'!$J$4,OQ167='DD FD'!$AI$3),OP167,0),
),2)</f>
        <v>0</v>
      </c>
      <c r="PF167" s="619">
        <f>ROUNDUP(SUM(
IF(AND(LH167='DD FD'!$J$11,LJ167='DD FD'!$AI$3),LI167,0),
IF(AND(LR167='DD FD'!$J$11,LT167='DD FD'!$AI$3),LS167,0),
IF(AND(MB167='DD FD'!$J$11,MD167='DD FD'!$AI$3),MC167,0),
IF(AND(ML167='DD FD'!$J$11,MN167='DD FD'!$AI$3),MM167,0),
IF(AND(MW167='DD FD'!$J$11,MY167='DD FD'!$AI$3),MX167,0),
IF(AND(NH167='DD FD'!$J$11,NJ167='DD FD'!$AI$3),NI167,0),
IF(AND(NS167='DD FD'!$J$11,NU167='DD FD'!$AI$3),NT167,0),
IF(AND(OD167='DD FD'!$J$11,OF167='DD FD'!$AI$3),OE167,0),
IF(AND(OO167='DD FD'!$J$11,OQ167='DD FD'!$AI$3),OP167,0),
),2)</f>
        <v>0</v>
      </c>
    </row>
    <row r="168" spans="1:422">
      <c r="A168" s="806"/>
      <c r="B168" s="934"/>
      <c r="C168" s="247"/>
      <c r="D168" s="842"/>
      <c r="E168" s="247"/>
      <c r="F168" s="158"/>
      <c r="G168" s="710"/>
      <c r="H168" s="712"/>
      <c r="I168" s="936"/>
      <c r="J168" s="803"/>
      <c r="K168" s="150"/>
      <c r="L168" s="146" t="str">
        <f t="shared" si="54"/>
        <v/>
      </c>
      <c r="M168" s="501" t="str">
        <f t="shared" si="71"/>
        <v/>
      </c>
      <c r="N168" s="504"/>
      <c r="O168" s="113" t="str">
        <f t="shared" si="72"/>
        <v/>
      </c>
      <c r="P168" s="114" t="str">
        <f t="shared" si="55"/>
        <v/>
      </c>
      <c r="Q168" s="152"/>
      <c r="R168" s="152"/>
      <c r="S168" s="115" t="str">
        <f t="shared" si="73"/>
        <v/>
      </c>
      <c r="T168" s="159"/>
      <c r="U168" s="159"/>
      <c r="V168" s="157"/>
      <c r="W168" s="157"/>
      <c r="X168" s="157"/>
      <c r="Y168" s="772"/>
      <c r="Z168" s="158"/>
      <c r="AA168" s="144"/>
      <c r="AB168" s="112"/>
      <c r="AC168" s="153"/>
      <c r="AD168" s="153"/>
      <c r="AE168" s="153"/>
      <c r="AF168" s="153"/>
      <c r="AG168" s="153"/>
      <c r="AH168" s="153"/>
      <c r="AI168" s="152"/>
      <c r="AJ168" s="158"/>
      <c r="AK168" s="158"/>
      <c r="AL168" s="158"/>
      <c r="AM168" s="116" t="str">
        <f t="shared" si="74"/>
        <v/>
      </c>
      <c r="AN168" s="116" t="str">
        <f t="shared" si="75"/>
        <v/>
      </c>
      <c r="AO168" s="324"/>
      <c r="AP168" s="503"/>
      <c r="AQ168" s="487" t="str">
        <f t="shared" si="76"/>
        <v/>
      </c>
      <c r="AR168" s="113" t="str">
        <f t="shared" si="56"/>
        <v/>
      </c>
      <c r="AS168" s="113" t="str">
        <f t="shared" si="57"/>
        <v/>
      </c>
      <c r="AT168" s="113" t="str">
        <f t="shared" si="58"/>
        <v/>
      </c>
      <c r="AU168" s="113" t="str">
        <f t="shared" si="59"/>
        <v/>
      </c>
      <c r="AV168" s="159"/>
      <c r="AW168" s="157"/>
      <c r="AX168" s="157"/>
      <c r="AY168" s="157"/>
      <c r="AZ168" s="157"/>
      <c r="BA168" s="116" t="str">
        <f t="shared" si="60"/>
        <v/>
      </c>
      <c r="BB168" s="316"/>
      <c r="BC168" s="116" t="str">
        <f t="shared" si="61"/>
        <v/>
      </c>
      <c r="BD168" s="133" t="str">
        <f t="shared" si="62"/>
        <v/>
      </c>
      <c r="BE168" s="157"/>
      <c r="BF168" s="1180"/>
      <c r="BG168" s="1180"/>
      <c r="BH168" s="158"/>
      <c r="BI168" s="490"/>
      <c r="BJ168" s="514" t="str">
        <f t="shared" si="77"/>
        <v/>
      </c>
      <c r="BK168" s="789"/>
      <c r="BL168" s="116" t="str">
        <f t="shared" si="78"/>
        <v/>
      </c>
      <c r="BM168" s="144"/>
      <c r="BN168" s="144"/>
      <c r="BO168" s="144"/>
      <c r="BP168" s="790"/>
      <c r="BQ168" s="790"/>
      <c r="BR168" s="790"/>
      <c r="BS168" s="116" t="str">
        <f t="shared" si="63"/>
        <v/>
      </c>
      <c r="BT168" s="790"/>
      <c r="BU168" s="808" t="str">
        <f t="shared" si="64"/>
        <v/>
      </c>
      <c r="BV168" s="791"/>
      <c r="BW168" s="144"/>
      <c r="BX168" s="20"/>
      <c r="BY168" s="20"/>
      <c r="BZ168" s="20"/>
      <c r="CA168" s="792"/>
      <c r="CB168" s="1201"/>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144"/>
      <c r="DF168" s="144"/>
      <c r="DG168" s="144"/>
      <c r="DH168" s="144"/>
      <c r="DI168" s="144"/>
      <c r="DJ168" s="144"/>
      <c r="DK168" s="144"/>
      <c r="DL168" s="144"/>
      <c r="DM168" s="144"/>
      <c r="DN168" s="144"/>
      <c r="DO168" s="144"/>
      <c r="DP168" s="144"/>
      <c r="DQ168" s="144"/>
      <c r="DR168" s="144"/>
      <c r="DS168" s="144"/>
      <c r="DT168" s="144"/>
      <c r="DU168" s="144"/>
      <c r="DV168" s="144"/>
      <c r="DW168" s="144"/>
      <c r="DX168" s="144"/>
      <c r="DY168" s="144"/>
      <c r="DZ168" s="144"/>
      <c r="EA168" s="144"/>
      <c r="EB168" s="144"/>
      <c r="EC168" s="144"/>
      <c r="ED168" s="782" t="str">
        <f t="shared" si="79"/>
        <v/>
      </c>
      <c r="EE168" s="519"/>
      <c r="EF168" s="793"/>
      <c r="EG168" s="519"/>
      <c r="EH168" s="794"/>
      <c r="EI168" s="790"/>
      <c r="EJ168" s="794"/>
      <c r="EK168" s="794"/>
      <c r="EL168" s="790"/>
      <c r="EM168" s="790"/>
      <c r="EN168" s="790"/>
      <c r="EO168" s="112" t="str">
        <f t="shared" si="65"/>
        <v/>
      </c>
      <c r="EP168" s="790"/>
      <c r="EQ168" s="488" t="str">
        <f t="shared" si="66"/>
        <v/>
      </c>
      <c r="ER168" s="1100"/>
      <c r="ES168" s="1099" t="str">
        <f t="shared" si="80"/>
        <v/>
      </c>
      <c r="ET168" s="525"/>
      <c r="EU168" s="148"/>
      <c r="EV168" s="148"/>
      <c r="EW168" s="148"/>
      <c r="EX168" s="148"/>
      <c r="EY168" s="148"/>
      <c r="EZ168" s="148"/>
      <c r="FA168" s="148"/>
      <c r="FB168" s="148"/>
      <c r="FC168" s="148"/>
      <c r="FD168" s="148"/>
      <c r="FE168" s="148"/>
      <c r="FF168" s="148"/>
      <c r="FG168" s="148"/>
      <c r="FH168" s="148"/>
      <c r="FI168" s="528"/>
      <c r="FJ168" s="513" t="str">
        <f t="shared" si="67"/>
        <v/>
      </c>
      <c r="FK168" s="158"/>
      <c r="FL168" s="850"/>
      <c r="FM168" s="850"/>
      <c r="FN168" s="850"/>
      <c r="FO168" s="850"/>
      <c r="FP168" s="850"/>
      <c r="FQ168" s="850"/>
      <c r="FR168" s="157"/>
      <c r="FS168" s="143"/>
      <c r="FT168" s="143"/>
      <c r="FU168" s="847" t="str">
        <f t="shared" si="68"/>
        <v/>
      </c>
      <c r="FV168" s="555"/>
      <c r="FW168" s="523" t="str">
        <f>IF(Table1[[#This Row],[Nonfood Inhaltstoffe - Komponente]]="","",VLOOKUP(Table1[[#This Row],[Nonfood Inhaltstoffe - Komponente]],'Dropdown Auswahl'!BJ:BK,2,FALSE))</f>
        <v/>
      </c>
      <c r="FX168" s="1013"/>
      <c r="FY168" s="1011" t="str">
        <f t="shared" si="69"/>
        <v/>
      </c>
      <c r="FZ168" s="152"/>
      <c r="GA168" s="152"/>
      <c r="GB168" s="152"/>
      <c r="GC168" s="529" t="str">
        <f t="shared" si="70"/>
        <v/>
      </c>
      <c r="GG168" s="21"/>
      <c r="GH168" s="21"/>
      <c r="GI168" s="1019"/>
      <c r="GJ168" s="1016" t="str">
        <f>IF(Table1[[#This Row],[Global Trade Item Number (GTIN)]]="","",Table1[[#This Row],[Global Trade Item Number (GTIN)]])</f>
        <v/>
      </c>
      <c r="GK168" s="555" t="str">
        <f>IF(Table1[[#This Row],[WAWI-Nr./ Kreditoren-Nummer
(ASDV)]]&lt;&gt;"",Table1[[#This Row],[WAWI-Nr./ Kreditoren-Nummer
(ASDV)]],"")</f>
        <v/>
      </c>
      <c r="GL168" s="165"/>
      <c r="GM168" s="165"/>
      <c r="GN168" s="165"/>
      <c r="GO168" s="485"/>
      <c r="GP168" s="534"/>
      <c r="GQ168" s="533"/>
      <c r="GR168" s="486"/>
      <c r="GS168" s="486"/>
      <c r="GT168" s="486"/>
      <c r="GU168" s="486"/>
      <c r="GV168" s="486"/>
      <c r="GW168" s="542"/>
      <c r="GX168" s="538"/>
      <c r="GY168" s="144"/>
      <c r="GZ168" s="480"/>
      <c r="HA168" s="158"/>
      <c r="HB168" s="480"/>
      <c r="HC168" s="480"/>
      <c r="HD168" s="480"/>
      <c r="HE168" s="480"/>
      <c r="HF168" s="480"/>
      <c r="HG168" s="480"/>
      <c r="HH168" s="538"/>
      <c r="HI168" s="480"/>
      <c r="HJ168" s="480"/>
      <c r="HK168" s="480"/>
      <c r="HL168" s="480"/>
      <c r="HM168" s="480"/>
      <c r="HN168" s="480"/>
      <c r="HO168" s="480"/>
      <c r="HP168" s="480"/>
      <c r="HQ168" s="480"/>
      <c r="HR168" s="538"/>
      <c r="HS168" s="480"/>
      <c r="HT168" s="480"/>
      <c r="HU168" s="480"/>
      <c r="HV168" s="480"/>
      <c r="HW168" s="480"/>
      <c r="HX168" s="480"/>
      <c r="HY168" s="480"/>
      <c r="HZ168" s="480"/>
      <c r="IA168" s="480"/>
      <c r="IB168" s="538"/>
      <c r="IC168" s="480"/>
      <c r="ID168" s="480"/>
      <c r="IE168" s="480"/>
      <c r="IF168" s="480"/>
      <c r="IG168" s="480"/>
      <c r="IH168" s="480"/>
      <c r="II168" s="480"/>
      <c r="IJ168" s="480"/>
      <c r="IK168" s="480"/>
      <c r="IL168" s="480"/>
      <c r="IM168" s="538"/>
      <c r="IN168" s="480"/>
      <c r="IO168" s="480"/>
      <c r="IP168" s="480"/>
      <c r="IQ168" s="480"/>
      <c r="IR168" s="480"/>
      <c r="IS168" s="480"/>
      <c r="IT168" s="480"/>
      <c r="IU168" s="480"/>
      <c r="IV168" s="480"/>
      <c r="IW168" s="480"/>
      <c r="IX168" s="538"/>
      <c r="IY168" s="480"/>
      <c r="IZ168" s="480"/>
      <c r="JA168" s="480"/>
      <c r="JB168" s="480"/>
      <c r="JC168" s="480"/>
      <c r="JD168" s="480"/>
      <c r="JE168" s="480"/>
      <c r="JF168" s="480"/>
      <c r="JG168" s="480"/>
      <c r="JH168" s="480"/>
      <c r="JI168" s="538"/>
      <c r="JJ168" s="480"/>
      <c r="JK168" s="480"/>
      <c r="JL168" s="480"/>
      <c r="JM168" s="480"/>
      <c r="JN168" s="480"/>
      <c r="JO168" s="480"/>
      <c r="JP168" s="480"/>
      <c r="JQ168" s="480"/>
      <c r="JR168" s="480"/>
      <c r="JS168" s="590"/>
      <c r="JT168" s="538"/>
      <c r="JU168" s="480"/>
      <c r="JV168" s="480"/>
      <c r="JW168" s="480"/>
      <c r="JX168" s="480"/>
      <c r="JY168" s="480"/>
      <c r="JZ168" s="480"/>
      <c r="KA168" s="480"/>
      <c r="KB168" s="480"/>
      <c r="KC168" s="480"/>
      <c r="KD168" s="480"/>
      <c r="KE168" s="538"/>
      <c r="KF168" s="480"/>
      <c r="KG168" s="480"/>
      <c r="KH168" s="480"/>
      <c r="KI168" s="480"/>
      <c r="KJ168" s="480"/>
      <c r="KK168" s="480"/>
      <c r="KL168" s="480"/>
      <c r="KM168" s="480"/>
      <c r="KN168" s="480"/>
      <c r="KO168" s="480"/>
      <c r="KR168" s="568" t="str">
        <f>IF(Table1[[#This Row],[GTIN]]&lt;&gt;"",Table1[[#This Row],[GTIN]],"")</f>
        <v/>
      </c>
      <c r="KS168" s="569" t="str">
        <f>Table1[[#This Row],[Kreditor]]</f>
        <v/>
      </c>
      <c r="KT168" s="570" t="str">
        <f>IF(Table1[[#This Row],[Gültig ab (Datum)]]&lt;&gt;"",Table1[[#This Row],[Gültig ab (Datum)]],"")</f>
        <v/>
      </c>
      <c r="KU168" s="570"/>
      <c r="KV168" s="583" t="str">
        <f>IF(Table1[[#This Row],[Artikel verpackt? 
(X=Ja)]]="","",Table1[[#This Row],[Artikel verpackt? 
(X=Ja)]])</f>
        <v/>
      </c>
      <c r="KW168" s="571" t="str">
        <f>IF(Table1[[#This Row],[Verpackung recyclingfähig?
(X=Ja)]]="","",Table1[[#This Row],[Verpackung recyclingfähig?
(X=Ja)]])</f>
        <v/>
      </c>
      <c r="KX168" s="572"/>
      <c r="KY168" s="573"/>
      <c r="KZ168" s="574"/>
      <c r="LA168" s="574"/>
      <c r="LB168" s="574"/>
      <c r="LC168" s="574"/>
      <c r="LD168" s="574"/>
      <c r="LE168" s="574"/>
      <c r="LF168" s="575"/>
      <c r="LG168" s="576" t="str">
        <f>IF(Table1[[#This Row],[Hauptkörper - B1 - Art]]="","",VLOOKUP(Table1[[#This Row],[Hauptkörper - B1 - Art]],'DD FD'!B:C,2,FALSE))</f>
        <v/>
      </c>
      <c r="LH168" s="577" t="str">
        <f>IF(Table1[[#This Row],[Hauptkörper - B1 - Fraktion]]="","",VLOOKUP(Table1[[#This Row],[Hauptkörper - B1 - Fraktion]],'DD FD'!H:J,3,FALSE))</f>
        <v/>
      </c>
      <c r="LI168" s="574" t="str">
        <f>IF(Table1[[#This Row],[Hauptkörper - B1 - Gewicht
(in G)]]="","",Table1[[#This Row],[Hauptkörper - B1 - Gewicht
(in G)]])</f>
        <v/>
      </c>
      <c r="LJ168" s="574" t="str">
        <f>IF(Table1[[#This Row],[Hauptkörper - B1 - Lizenzierungs-pflichtig? (X=Ja)]]="","",Table1[[#This Row],[Hauptkörper - B1 - Lizenzierungs-pflichtig? (X=Ja)]])</f>
        <v/>
      </c>
      <c r="LK168" s="577" t="str">
        <f>IF(Table1[[#This Row],[Hauptkörper - B1 - Virgin Material]]="","",VLOOKUP(Table1[[#This Row],[Hauptkörper - B1 - Virgin Material]],'DD FD'!AJ:AK,2,FALSE))</f>
        <v/>
      </c>
      <c r="LL168" s="578" t="str">
        <f>IF(Table1[[#This Row],[Hauptkörper - B1 - Virgin Material Anteil (in %)]]="","",Table1[[#This Row],[Hauptkörper - B1 - Virgin Material Anteil (in %)]])</f>
        <v/>
      </c>
      <c r="LM168" s="577" t="str">
        <f>IF(Table1[[#This Row],[Hauptkörper - B1 - Recyceltes Material]]="","",VLOOKUP(Table1[[#This Row],[Hauptkörper - B1 - Recyceltes Material]],'DD FD'!AL:AM,2,FALSE))</f>
        <v/>
      </c>
      <c r="LN168" s="578" t="str">
        <f>IF(Table1[[#This Row],[Hauptkörper - B1 - Recyceltes Material Anteil (in %)]]="","",Table1[[#This Row],[Hauptkörper - B1 - Recyceltes Material Anteil (in %)]])</f>
        <v/>
      </c>
      <c r="LO168" s="579" t="str">
        <f>IF(Table1[[#This Row],[Hauptkörper - B1 - Beschichtung]]="","",VLOOKUP(Table1[[#This Row],[Hauptkörper - B1 - Beschichtung]],'DD FD'!AE:AF,2,FALSE))</f>
        <v/>
      </c>
      <c r="LP168" s="580" t="str">
        <f>IF(Table1[[#This Row],[Hauptkörper - B1 - Beschichtung Anteil (in %)]]="","",Table1[[#This Row],[Hauptkörper - B1 - Beschichtung Anteil (in %)]])</f>
        <v/>
      </c>
      <c r="LQ168" s="576" t="str">
        <f>IF(Table1[[#This Row],[Hauptkörper - B2 - Art]]="","",VLOOKUP(Table1[[#This Row],[Hauptkörper - B2 - Art]],'DD FD'!B:C,2,FALSE))</f>
        <v/>
      </c>
      <c r="LR168" s="577" t="str">
        <f>IF(Table1[[#This Row],[Hauptkörper - B2 - Fraktion]]="","",VLOOKUP(Table1[[#This Row],[Hauptkörper - B2 - Fraktion]],'DD FD'!H:J,3,FALSE))</f>
        <v/>
      </c>
      <c r="LS168" s="574" t="str">
        <f>IF(Table1[[#This Row],[Hauptkörper - B2 - Gewicht
(in G)]]="","",Table1[[#This Row],[Hauptkörper - B2 - Gewicht
(in G)]])</f>
        <v/>
      </c>
      <c r="LT168" s="574" t="str">
        <f>IF(Table1[[#This Row],[Hauptkörper - B2 - Lizenzierungs-pflichtig? (X=Ja)]]="","",Table1[[#This Row],[Hauptkörper - B2 - Lizenzierungs-pflichtig? (X=Ja)]])</f>
        <v/>
      </c>
      <c r="LU168" s="577" t="str">
        <f>IF(Table1[[#This Row],[Hauptkörper - B2 - Virgin Material]]="","",VLOOKUP(Table1[[#This Row],[Hauptkörper - B2 - Virgin Material]],'DD FD'!AJ:AK,2,FALSE))</f>
        <v/>
      </c>
      <c r="LV168" s="578" t="str">
        <f>IF(Table1[[#This Row],[Hauptkörper - B2 - Virgin Material Anteil (in %)]]="","",Table1[[#This Row],[Hauptkörper - B2 - Virgin Material Anteil (in %)]])</f>
        <v/>
      </c>
      <c r="LW168" s="577" t="str">
        <f>IF(Table1[[#This Row],[Hauptkörper - B2 - Recyceltes Material]]="","",VLOOKUP(Table1[[#This Row],[Hauptkörper - B2 - Recyceltes Material]],'DD FD'!AL:AM,2,FALSE))</f>
        <v/>
      </c>
      <c r="LX168" s="578" t="str">
        <f>IF(Table1[[#This Row],[Hauptkörper - B2 - Recyceltes Material Anteil (in %)]]="","",Table1[[#This Row],[Hauptkörper - B2 - Recyceltes Material Anteil (in %)]])</f>
        <v/>
      </c>
      <c r="LY168" s="577" t="str">
        <f>IF(Table1[[#This Row],[Hauptkörper - B2 - Beschichtung]]="","",VLOOKUP(Table1[[#This Row],[Hauptkörper - B2 - Beschichtung]],'DD FD'!AE:AF,2,FALSE))</f>
        <v/>
      </c>
      <c r="LZ168" s="580" t="str">
        <f>IF(Table1[[#This Row],[Hauptkörper - B2 - Beschichtung Anteil (in %)]]="","",Table1[[#This Row],[Hauptkörper - B2 - Beschichtung Anteil (in %)]])</f>
        <v/>
      </c>
      <c r="MA168" s="576" t="str">
        <f>IF(Table1[[#This Row],[Hauptkörper - B3 - Art]]="","",VLOOKUP(Table1[[#This Row],[Hauptkörper - B3 - Art]],'DD FD'!B:C,2,FALSE))</f>
        <v/>
      </c>
      <c r="MB168" s="577" t="str">
        <f>IF(Table1[[#This Row],[Hauptkörper - B3 - Fraktion]]="","",VLOOKUP(Table1[[#This Row],[Hauptkörper - B3 - Fraktion]],'DD FD'!H:J,3,FALSE))</f>
        <v/>
      </c>
      <c r="MC168" s="574" t="str">
        <f>IF(Table1[[#This Row],[Hauptkörper - B3 - Gewicht
(in G)]]="","",Table1[[#This Row],[Hauptkörper - B3 - Gewicht
(in G)]])</f>
        <v/>
      </c>
      <c r="MD168" s="574" t="str">
        <f>IF(Table1[[#This Row],[Hauptkörper - B3 - Lizenzierungs-pflichtig? (X=Ja)]]="","",Table1[[#This Row],[Hauptkörper - B3 - Lizenzierungs-pflichtig? (X=Ja)]])</f>
        <v/>
      </c>
      <c r="ME168" s="577" t="str">
        <f>IF(Table1[[#This Row],[Hauptkörper - B3 - Virgin Material]]="","",VLOOKUP(Table1[[#This Row],[Hauptkörper - B3 - Virgin Material]],'DD FD'!AJ:AK,2,FALSE))</f>
        <v/>
      </c>
      <c r="MF168" s="578" t="str">
        <f>IF(Table1[[#This Row],[Hauptkörper - B3 - Virgin Material Anteil (in %)]]="","",Table1[[#This Row],[Hauptkörper - B3 - Virgin Material Anteil (in %)]])</f>
        <v/>
      </c>
      <c r="MG168" s="577" t="str">
        <f>IF(Table1[[#This Row],[Hauptkörper - B3 - Recyceltes Material]]="","",VLOOKUP(Table1[[#This Row],[Hauptkörper - B3 - Recyceltes Material]],'DD FD'!AL:AM,2,FALSE))</f>
        <v/>
      </c>
      <c r="MH168" s="578" t="str">
        <f>IF(Table1[[#This Row],[Hauptkörper - B3 - Recyceltes Material Anteil (in %)]]="","",Table1[[#This Row],[Hauptkörper - B3 - Recyceltes Material Anteil (in %)]])</f>
        <v/>
      </c>
      <c r="MI168" s="577" t="str">
        <f>IF(Table1[[#This Row],[Hauptkörper - B3 - Beschichtung]]="","",VLOOKUP(Table1[[#This Row],[Hauptkörper - B3 - Beschichtung]],'DD FD'!AE:AF,2,FALSE))</f>
        <v/>
      </c>
      <c r="MJ168" s="580" t="str">
        <f>IF(Table1[[#This Row],[Hauptkörper - B3 - Beschichtung Anteil (in %)]]="","",Table1[[#This Row],[Hauptkörper - B3 - Beschichtung Anteil (in %)]])</f>
        <v/>
      </c>
      <c r="MK168" s="576" t="str">
        <f>IF(Table1[[#This Row],[Verschluss - B1 - Art]]="","",VLOOKUP(Table1[[#This Row],[Verschluss - B1 - Art]],'DD FD'!D:E,2,FALSE))</f>
        <v/>
      </c>
      <c r="ML168" s="577" t="str">
        <f>IF(Table1[[#This Row],[Verschluss - B1 - Fraktion]]="","",VLOOKUP(Table1[[#This Row],[Verschluss - B1 - Fraktion]],'DD FD'!H:J,3,FALSE))</f>
        <v/>
      </c>
      <c r="MM168" s="574" t="str">
        <f>IF(Table1[[#This Row],[Verschluss - B1 - Gewicht (in G)]]="","",Table1[[#This Row],[Verschluss - B1 - Gewicht (in G)]])</f>
        <v/>
      </c>
      <c r="MN168" s="574" t="str">
        <f>IF(Table1[[#This Row],[Verschluss - B1 - Lizenzierungs-pflichtig? (X=Ja)]]="","",Table1[[#This Row],[Verschluss - B1 - Lizenzierungs-pflichtig? (X=Ja)]])</f>
        <v/>
      </c>
      <c r="MO168" s="574" t="str">
        <f>IF(Table1[[#This Row],[Verschluss - B1 - Trennbar vom Hauptkörper? (X=Ja)]]="","",Table1[[#This Row],[Verschluss - B1 - Trennbar vom Hauptkörper? (X=Ja)]])</f>
        <v/>
      </c>
      <c r="MP168" s="577" t="str">
        <f>IF(Table1[[#This Row],[Verschluss - B1 - Virgin Material]]="","",VLOOKUP(Table1[[#This Row],[Verschluss - B1 - Virgin Material]],'DD FD'!AJ:AK,2,FALSE))</f>
        <v/>
      </c>
      <c r="MQ168" s="578" t="str">
        <f>IF(Table1[[#This Row],[Verschluss - B1 - Virgin Material Anteil (in %)]]="","",Table1[[#This Row],[Verschluss - B1 - Virgin Material Anteil (in %)]])</f>
        <v/>
      </c>
      <c r="MR168" s="577" t="str">
        <f>IF(Table1[[#This Row],[Verschluss - B1 - Recyceltes Material]]="","",VLOOKUP(Table1[[#This Row],[Verschluss - B1 - Recyceltes Material]],'DD FD'!AL:AM,2,FALSE))</f>
        <v/>
      </c>
      <c r="MS168" s="578" t="str">
        <f>IF(Table1[[#This Row],[Verschluss - B1 - Recyceltes Material Anteil (in %)]]="","",Table1[[#This Row],[Verschluss - B1 - Recyceltes Material Anteil (in %)]])</f>
        <v/>
      </c>
      <c r="MT168" s="577" t="str">
        <f>IF(Table1[[#This Row],[Verschluss - B1 - Beschichtung]]="","",VLOOKUP(Table1[[#This Row],[Verschluss - B1 - Beschichtung]],'DD FD'!AE:AF,2,FALSE))</f>
        <v/>
      </c>
      <c r="MU168" s="580" t="str">
        <f>IF(Table1[[#This Row],[Verschluss - B1 - Beschichtung Anteil (in %)]]="","",Table1[[#This Row],[Verschluss - B1 - Beschichtung Anteil (in %)]])</f>
        <v/>
      </c>
      <c r="MV168" s="576" t="str">
        <f>IF(Table1[[#This Row],[Verschluss - B2 - Art]]="","",VLOOKUP(Table1[[#This Row],[Verschluss - B2 - Art]],'DD FD'!D:E,2,FALSE))</f>
        <v/>
      </c>
      <c r="MW168" s="577" t="str">
        <f>IF(Table1[[#This Row],[Verschluss - B2 - Fraktion]]="","",VLOOKUP(Table1[[#This Row],[Verschluss - B2 - Fraktion]],'DD FD'!H:J,3,FALSE))</f>
        <v/>
      </c>
      <c r="MX168" s="574" t="str">
        <f>IF(Table1[[#This Row],[Verschluss - B2 - Gewicht (in G)]]="","",Table1[[#This Row],[Verschluss - B2 - Gewicht (in G)]])</f>
        <v/>
      </c>
      <c r="MY168" s="574" t="str">
        <f>IF(Table1[[#This Row],[Verschluss - B2 - Lizenzierungs-pflichtig? (X=Ja)]]="","",Table1[[#This Row],[Verschluss - B2 - Lizenzierungs-pflichtig? (X=Ja)]])</f>
        <v/>
      </c>
      <c r="MZ168" s="574" t="str">
        <f>IF(Table1[[#This Row],[Verschluss - B2 - Trennbar vom Hauptkörper? (X=Ja)]]="","",Table1[[#This Row],[Verschluss - B2 - Trennbar vom Hauptkörper? (X=Ja)]])</f>
        <v/>
      </c>
      <c r="NA168" s="577" t="str">
        <f>IF(Table1[[#This Row],[Verschluss - B2 - Virgin Material]]="","",VLOOKUP(Table1[[#This Row],[Verschluss - B2 - Virgin Material]],'DD FD'!AJ:AK,2,FALSE))</f>
        <v/>
      </c>
      <c r="NB168" s="578" t="str">
        <f>IF(Table1[[#This Row],[Verschluss - B2 - Virgin Material Anteil (in %)]]="","",Table1[[#This Row],[Verschluss - B2 - Virgin Material Anteil (in %)]])</f>
        <v/>
      </c>
      <c r="NC168" s="577" t="str">
        <f>IF(Table1[[#This Row],[Verschluss - B2 - Recyceltes Material]]="","",VLOOKUP(Table1[[#This Row],[Verschluss - B2 - Recyceltes Material]],'DD FD'!AL:AM,2,FALSE))</f>
        <v/>
      </c>
      <c r="ND168" s="578" t="str">
        <f>IF(Table1[[#This Row],[Verschluss - B2 - Recyceltes Material Anteil (in %)]]="","",Table1[[#This Row],[Verschluss - B2 - Recyceltes Material Anteil (in %)]])</f>
        <v/>
      </c>
      <c r="NE168" s="577" t="str">
        <f>IF(Table1[[#This Row],[Verschluss - B2 - Beschichtung]]="","",VLOOKUP(Table1[[#This Row],[Verschluss - B2 - Beschichtung]],'DD FD'!AE:AF,2,FALSE))</f>
        <v/>
      </c>
      <c r="NF168" s="580" t="str">
        <f>IF(Table1[[#This Row],[Verschluss - B2 - Beschichtung Anteil (in %)]]="","",Table1[[#This Row],[Verschluss - B2 - Beschichtung Anteil (in %)]])</f>
        <v/>
      </c>
      <c r="NG168" s="576" t="str">
        <f>IF(Table1[[#This Row],[Verschluss - B3 - Art]]="","",VLOOKUP(Table1[[#This Row],[Verschluss - B3 - Art]],'DD FD'!D:E,2,FALSE))</f>
        <v/>
      </c>
      <c r="NH168" s="577" t="str">
        <f>IF(Table1[[#This Row],[Verschluss - B3 - Fraktion]]="","",VLOOKUP(Table1[[#This Row],[Verschluss - B3 - Fraktion]],'DD FD'!H:J,3,FALSE))</f>
        <v/>
      </c>
      <c r="NI168" s="574" t="str">
        <f>IF(Table1[[#This Row],[Verschluss - B3 - Gewicht (in G)]]="","",Table1[[#This Row],[Verschluss - B3 - Gewicht (in G)]])</f>
        <v/>
      </c>
      <c r="NJ168" s="574" t="str">
        <f>IF(Table1[[#This Row],[Verschluss - B3 - Lizenzierungs-pflichtig? (X=Ja)]]="","",Table1[[#This Row],[Verschluss - B3 - Lizenzierungs-pflichtig? (X=Ja)]])</f>
        <v/>
      </c>
      <c r="NK168" s="574" t="str">
        <f>IF(Table1[[#This Row],[Verschluss - B3 - Trennbar vom Hauptkörper? (X=Ja)]]="","",Table1[[#This Row],[Verschluss - B3 - Trennbar vom Hauptkörper? (X=Ja)]])</f>
        <v/>
      </c>
      <c r="NL168" s="577" t="str">
        <f>IF(Table1[[#This Row],[Verschluss - B3 - Virgin Material]]="","",VLOOKUP(Table1[[#This Row],[Verschluss - B3 - Virgin Material]],'DD FD'!AJ:AK,2,FALSE))</f>
        <v/>
      </c>
      <c r="NM168" s="578" t="str">
        <f>IF(Table1[[#This Row],[Verschluss - B3 - Virgin Material Anteil (in %)]]="","",Table1[[#This Row],[Verschluss - B3 - Virgin Material Anteil (in %)]])</f>
        <v/>
      </c>
      <c r="NN168" s="577" t="str">
        <f>IF(Table1[[#This Row],[Verschluss - B3 - Recyceltes Material]]="","",VLOOKUP(Table1[[#This Row],[Verschluss - B3 - Recyceltes Material]],'DD FD'!AL:AM,2,FALSE))</f>
        <v/>
      </c>
      <c r="NO168" s="578" t="str">
        <f>IF(Table1[[#This Row],[Verschluss - B3 - Recyceltes Material Anteil (in %)]]="","",Table1[[#This Row],[Verschluss - B3 - Recyceltes Material Anteil (in %)]])</f>
        <v/>
      </c>
      <c r="NP168" s="577" t="str">
        <f>IF(Table1[[#This Row],[Verschluss - B3 - Beschichtung]]="","",VLOOKUP(Table1[[#This Row],[Verschluss - B3 - Beschichtung]],'DD FD'!AE:AF,2,FALSE))</f>
        <v/>
      </c>
      <c r="NQ168" s="580" t="str">
        <f>IF(Table1[[#This Row],[Verschluss - B3 - Beschichtung Anteil (in %)]]="","",Table1[[#This Row],[Verschluss - B3 - Beschichtung Anteil (in %)]])</f>
        <v/>
      </c>
      <c r="NR168" s="576" t="str">
        <f>IF(Table1[[#This Row],[Etikett - B1 - Art]]="","",VLOOKUP(Table1[[#This Row],[Etikett - B1 - Art]],'DD FD'!F:G,2,FALSE))</f>
        <v/>
      </c>
      <c r="NS168" s="577" t="str">
        <f>IF(Table1[[#This Row],[Etikett - B1 - Fraktion]]="","",VLOOKUP(Table1[[#This Row],[Etikett - B1 - Fraktion]],'DD FD'!H:J,3,FALSE))</f>
        <v/>
      </c>
      <c r="NT168" s="574" t="str">
        <f>IF(Table1[[#This Row],[Etikett - B1 - Gewicht (in G)]]="","",Table1[[#This Row],[Etikett - B1 - Gewicht (in G)]])</f>
        <v/>
      </c>
      <c r="NU168" s="574" t="str">
        <f>IF(Table1[[#This Row],[Etikett - B1 - Lizenzierungs-pflichtig? (X=Ja)]]="","",Table1[[#This Row],[Etikett - B1 - Lizenzierungs-pflichtig? (X=Ja)]])</f>
        <v/>
      </c>
      <c r="NV168" s="574" t="str">
        <f>IF(Table1[[#This Row],[Etikett - B1 - Trennbar vom Hauptkörper? (X=Ja)]]="","",Table1[[#This Row],[Etikett - B1 - Trennbar vom Hauptkörper? (X=Ja)]])</f>
        <v/>
      </c>
      <c r="NW168" s="577" t="str">
        <f>IF(Table1[[#This Row],[Etikett - B1 - Virgin Material]]="","",VLOOKUP(Table1[[#This Row],[Etikett - B1 - Virgin Material]],'DD FD'!AJ:AK,2,FALSE))</f>
        <v/>
      </c>
      <c r="NX168" s="578" t="str">
        <f>IF(Table1[[#This Row],[Etikett - B1 - Virgin Material Anteil (in %)]]="","",Table1[[#This Row],[Etikett - B1 - Virgin Material Anteil (in %)]])</f>
        <v/>
      </c>
      <c r="NY168" s="577" t="str">
        <f>IF(Table1[[#This Row],[Etikett - B1 - Recyceltes Material]]="","",VLOOKUP(Table1[[#This Row],[Etikett - B1 - Recyceltes Material]],'DD FD'!AL:AM,2,FALSE))</f>
        <v/>
      </c>
      <c r="NZ168" s="578" t="str">
        <f>IF(Table1[[#This Row],[Etikett - B1 - Recyceltes Material Anteil (in %)]]="","",Table1[[#This Row],[Etikett - B1 - Recyceltes Material Anteil (in %)]])</f>
        <v/>
      </c>
      <c r="OA168" s="577" t="str">
        <f>IF(Table1[[#This Row],[Etikett - B1 - Beschichtung]]="","",VLOOKUP(Table1[[#This Row],[Etikett - B1 - Beschichtung]],'DD FD'!AE:AF,2,FALSE))</f>
        <v/>
      </c>
      <c r="OB168" s="580" t="str">
        <f>IF(Table1[[#This Row],[Etikett - B1 - Beschichtung Anteil (in %)]]="","",Table1[[#This Row],[Etikett - B1 - Beschichtung Anteil (in %)]])</f>
        <v/>
      </c>
      <c r="OC168" s="576" t="str">
        <f>IF(Table1[[#This Row],[Etikett - B2 - Art]]="","",VLOOKUP(Table1[[#This Row],[Etikett - B2 - Art]],'DD FD'!F:G,2,FALSE))</f>
        <v/>
      </c>
      <c r="OD168" s="577" t="str">
        <f>IF(Table1[[#This Row],[Etikett - B2 - Fraktion]]="","",VLOOKUP(Table1[[#This Row],[Etikett - B2 - Fraktion]],'DD FD'!H:J,3,FALSE))</f>
        <v/>
      </c>
      <c r="OE168" s="574" t="str">
        <f>IF(Table1[[#This Row],[Etikett - B2 - Gewicht (in G)]]="","",Table1[[#This Row],[Etikett - B2 - Gewicht (in G)]])</f>
        <v/>
      </c>
      <c r="OF168" s="574" t="str">
        <f>IF(Table1[[#This Row],[Etikett - B2 - Lizenzierungs-pflichtig? (X=Ja)]]="","",Table1[[#This Row],[Etikett - B2 - Lizenzierungs-pflichtig? (X=Ja)]])</f>
        <v/>
      </c>
      <c r="OG168" s="574" t="str">
        <f>IF(Table1[[#This Row],[Etikett - B2 - Trennbar vom Hauptkörper? (X=Ja)]]="","",Table1[[#This Row],[Etikett - B2 - Trennbar vom Hauptkörper? (X=Ja)]])</f>
        <v/>
      </c>
      <c r="OH168" s="577" t="str">
        <f>IF(Table1[[#This Row],[Etikett - B2 - Virgin Material]]="","",VLOOKUP(Table1[[#This Row],[Etikett - B2 - Virgin Material]],'DD FD'!AJ:AK,2,FALSE))</f>
        <v/>
      </c>
      <c r="OI168" s="578" t="str">
        <f>IF(Table1[[#This Row],[Etikett - B2 - Virgin Material Anteil (in %)]]="","",Table1[[#This Row],[Etikett - B2 - Virgin Material Anteil (in %)]])</f>
        <v/>
      </c>
      <c r="OJ168" s="577" t="str">
        <f>IF(Table1[[#This Row],[Etikett - B2 - Recyceltes Material]]="","",VLOOKUP(Table1[[#This Row],[Etikett - B2 - Recyceltes Material]],'DD FD'!AL:AM,2,FALSE))</f>
        <v/>
      </c>
      <c r="OK168" s="578" t="str">
        <f>IF(Table1[[#This Row],[Etikett - B2 - Recyceltes Material Anteil (in %)]]="","",Table1[[#This Row],[Etikett - B2 - Recyceltes Material Anteil (in %)]])</f>
        <v/>
      </c>
      <c r="OL168" s="577" t="str">
        <f>IF(Table1[[#This Row],[Etikett - B2 - Beschichtung]]="","",VLOOKUP(Table1[[#This Row],[Etikett - B2 - Beschichtung]],'DD FD'!AE:AF,2,FALSE))</f>
        <v/>
      </c>
      <c r="OM168" s="580" t="str">
        <f>IF(Table1[[#This Row],[Etikett - B2 - Beschichtung Anteil (in %)]]="","",Table1[[#This Row],[Etikett - B2 - Beschichtung Anteil (in %)]])</f>
        <v/>
      </c>
      <c r="ON168" s="576" t="str">
        <f>IF(Table1[[#This Row],[Etikett - B3 - Art]]="","",VLOOKUP(Table1[[#This Row],[Etikett - B3 - Art]],'DD FD'!F:G,2,FALSE))</f>
        <v/>
      </c>
      <c r="OO168" s="577" t="str">
        <f>IF(Table1[[#This Row],[Etikett - B3 - Fraktion]]="","",VLOOKUP(Table1[[#This Row],[Etikett - B3 - Fraktion]],'DD FD'!H:J,3,FALSE))</f>
        <v/>
      </c>
      <c r="OP168" s="574" t="str">
        <f>IF(Table1[[#This Row],[Etikett - B3 - Gewicht (in G)]]="","",Table1[[#This Row],[Etikett - B3 - Gewicht (in G)]])</f>
        <v/>
      </c>
      <c r="OQ168" s="574" t="str">
        <f>IF(Table1[[#This Row],[Etikett - B3 - Lizenzierungs-pflichtig? (X=Ja)]]="","",Table1[[#This Row],[Etikett - B3 - Lizenzierungs-pflichtig? (X=Ja)]])</f>
        <v/>
      </c>
      <c r="OR168" s="574" t="str">
        <f>IF(Table1[[#This Row],[Etikett - B3 - Trennbar vom Hauptkörper? (X=Ja)]]="","",Table1[[#This Row],[Etikett - B3 - Trennbar vom Hauptkörper? (X=Ja)]])</f>
        <v/>
      </c>
      <c r="OS168" s="577" t="str">
        <f>IF(Table1[[#This Row],[Etikett - B3 - Virgin Material]]="","",VLOOKUP(Table1[[#This Row],[Etikett - B3 - Virgin Material]],'DD FD'!AJ:AK,2,FALSE))</f>
        <v/>
      </c>
      <c r="OT168" s="578" t="str">
        <f>IF(Table1[[#This Row],[Etikett - B3 - Virgin Material Anteil (in %)]]="","",Table1[[#This Row],[Etikett - B3 - Virgin Material Anteil (in %)]])</f>
        <v/>
      </c>
      <c r="OU168" s="577" t="str">
        <f>IF(Table1[[#This Row],[Etikett - B3 - Recyceltes Material]]="","",VLOOKUP(Table1[[#This Row],[Etikett - B3 - Recyceltes Material]],'DD FD'!AL:AM,2,FALSE))</f>
        <v/>
      </c>
      <c r="OV168" s="578" t="str">
        <f>IF(Table1[[#This Row],[Etikett - B3 - Recyceltes Material Anteil (in %)]]="","",Table1[[#This Row],[Etikett - B3 - Recyceltes Material Anteil (in %)]])</f>
        <v/>
      </c>
      <c r="OW168" s="577" t="str">
        <f>IF(Table1[[#This Row],[Etikett - B3 - Beschichtung]]="","",VLOOKUP(Table1[[#This Row],[Etikett - B3 - Beschichtung]],'DD FD'!AE:AF,2,FALSE))</f>
        <v/>
      </c>
      <c r="OX168" s="613" t="str">
        <f>IF(Table1[[#This Row],[Etikett - B3 - Beschichtung Anteil (in %)]]="","",Table1[[#This Row],[Etikett - B3 - Beschichtung Anteil (in %)]])</f>
        <v/>
      </c>
      <c r="OY168" s="618">
        <f>ROUNDUP(SUM(
IF(AND(LH168='DD FD'!$J$7,LJ168='DD FD'!$AI$3),LI168,0),
IF(AND(LR168='DD FD'!$J$7,LT168='DD FD'!$AI$3),LS168,0),
IF(AND(MB168='DD FD'!$J$7,MD168='DD FD'!$AI$3),MC168,0),
IF(AND(ML168='DD FD'!$J$7,MN168='DD FD'!$AI$3),MM168,0),
IF(AND(MW168='DD FD'!$J$7,MY168='DD FD'!$AI$3),MX168,0),
IF(AND(NH168='DD FD'!$J$7,NJ168='DD FD'!$AI$3),NI168,0),
IF(AND(NS168='DD FD'!$J$7,NU168='DD FD'!$AI$3),NT168,0),
IF(AND(OD168='DD FD'!$J$7,OF168='DD FD'!$AI$3),OE168,0),
IF(AND(OO168='DD FD'!$J$7,OQ168='DD FD'!$AI$3),OP168,0),
),2)</f>
        <v>0</v>
      </c>
      <c r="OZ168" s="617">
        <f>ROUNDUP(SUM(
IF(AND(LH168='DD FD'!$J$6,LJ168='DD FD'!$AI$3),LI168,0),
IF(AND(LR168='DD FD'!$J$6,LT168='DD FD'!$AI$3),LS168,0),
IF(AND(MB168='DD FD'!$J$6,MD168='DD FD'!$AI$3),MC168,0),
IF(AND(ML168='DD FD'!$J$6,MN168='DD FD'!$AI$3),MM168,0),
IF(AND(MW168='DD FD'!$J$6,MY168='DD FD'!$AI$3),MX168,0),
IF(AND(NH168='DD FD'!$J$6,NJ168='DD FD'!$AI$3),NI168,0),
IF(AND(NS168='DD FD'!$J$6,NU168='DD FD'!$AI$3),NT168,0),
IF(AND(OD168='DD FD'!$J$6,OF168='DD FD'!$AI$3),OE168,0),
IF(AND(OO168='DD FD'!$J$6,OQ168='DD FD'!$AI$3),OP168,0),
),2)</f>
        <v>0</v>
      </c>
      <c r="PA168" s="617">
        <f>ROUNDUP(SUM(
IF(AND(LH168='DD FD'!$J$10,LJ168='DD FD'!$AI$3),LI168,0),
IF(AND(LR168='DD FD'!$J$10,LT168='DD FD'!$AI$3),LS168,0),
IF(AND(MB168='DD FD'!$J$10,MD168='DD FD'!$AI$3),MC168,0),
IF(AND(ML168='DD FD'!$J$10,MN168='DD FD'!$AI$3),MM168,0),
IF(AND(MW168='DD FD'!$J$10,MY168='DD FD'!$AI$3),MX168,0),
IF(AND(NH168='DD FD'!$J$10,NJ168='DD FD'!$AI$3),NI168,0),
IF(AND(NS168='DD FD'!$J$10,NU168='DD FD'!$AI$3),NT168,0),
IF(AND(OD168='DD FD'!$J$10,OF168='DD FD'!$AI$3),OE168,0),
IF(AND(OO168='DD FD'!$J$10,OQ168='DD FD'!$AI$3),OP168,0),
),2)</f>
        <v>0</v>
      </c>
      <c r="PB168" s="617">
        <f>ROUNDUP(SUM(
IF(AND(LH168='DD FD'!$J$8,LJ168='DD FD'!$AI$3),LI168,0),
IF(AND(LR168='DD FD'!$J$8,LT168='DD FD'!$AI$3),LS168,0),
IF(AND(MB168='DD FD'!$J$8,MD168='DD FD'!$AI$3),MC168,0),
IF(AND(ML168='DD FD'!$J$8,MN168='DD FD'!$AI$3),MM168,0),
IF(AND(MW168='DD FD'!$J$8,MY168='DD FD'!$AI$3),MX168,0),
IF(AND(NH168='DD FD'!$J$8,NJ168='DD FD'!$AI$3),NI168,0),
IF(AND(NS168='DD FD'!$J$8,NU168='DD FD'!$AI$3),NT168,0),
IF(AND(OD168='DD FD'!$J$8,OF168='DD FD'!$AI$3),OE168,0),
IF(AND(OO168='DD FD'!$J$8,OQ168='DD FD'!$AI$3),OP168,0),
),2)</f>
        <v>0</v>
      </c>
      <c r="PC168" s="617">
        <f>ROUNDUP(SUM(
IF(AND(LH168='DD FD'!$J$5,LJ168='DD FD'!$AI$3),LI168,0),
IF(AND(LR168='DD FD'!$J$5,LT168='DD FD'!$AI$3),LS168,0),
IF(AND(MB168='DD FD'!$J$5,MD168='DD FD'!$AI$3),MC168,0),
IF(AND(ML168='DD FD'!$J$5,MN168='DD FD'!$AI$3),MM168,0),
IF(AND(MW168='DD FD'!$J$5,MY168='DD FD'!$AI$3),MX168,0),
IF(AND(NH168='DD FD'!$J$5,NJ168='DD FD'!$AI$3),NI168,0),
IF(AND(NS168='DD FD'!$J$5,NU168='DD FD'!$AI$3),NT168,0),
IF(AND(OD168='DD FD'!$J$5,OF168='DD FD'!$AI$3),OE168,0),
IF(AND(OO168='DD FD'!$J$5,OQ168='DD FD'!$AI$3),OP168,0),
),2)</f>
        <v>0</v>
      </c>
      <c r="PD168" s="617">
        <f>ROUNDUP(SUM(
IF(AND(LH168='DD FD'!$J$9,LJ168='DD FD'!$AI$3),LI168,0),
IF(AND(LR168='DD FD'!$J$9,LT168='DD FD'!$AI$3),LS168,0),
IF(AND(MB168='DD FD'!$J$9,MD168='DD FD'!$AI$3),MC168,0),
IF(AND(ML168='DD FD'!$J$9,MN168='DD FD'!$AI$3),MM168,0),
IF(AND(MW168='DD FD'!$J$9,MY168='DD FD'!$AI$3),MX168,0),
IF(AND(NH168='DD FD'!$J$9,NJ168='DD FD'!$AI$3),NI168,0),
IF(AND(NS168='DD FD'!$J$9,NU168='DD FD'!$AI$3),NT168,0),
IF(AND(OD168='DD FD'!$J$9,OF168='DD FD'!$AI$3),OE168,0),
IF(AND(OO168='DD FD'!$J$9,OQ168='DD FD'!$AI$3),OP168,0),
),2)</f>
        <v>0</v>
      </c>
      <c r="PE168" s="617">
        <f>ROUNDUP(SUM(
IF(AND(LH168='DD FD'!$J$4,LJ168='DD FD'!$AI$3),LI168,0),
IF(AND(LR168='DD FD'!$J$4,LT168='DD FD'!$AI$3),LS168,0),
IF(AND(MB168='DD FD'!$J$4,MD168='DD FD'!$AI$3),MC168,0),
IF(AND(ML168='DD FD'!$J$4,MN168='DD FD'!$AI$3),MM168,0),
IF(AND(MW168='DD FD'!$J$4,MY168='DD FD'!$AI$3),MX168,0),
IF(AND(NH168='DD FD'!$J$4,NJ168='DD FD'!$AI$3),NI168,0),
IF(AND(NS168='DD FD'!$J$4,NU168='DD FD'!$AI$3),NT168,0),
IF(AND(OD168='DD FD'!$J$4,OF168='DD FD'!$AI$3),OE168,0),
IF(AND(OO168='DD FD'!$J$4,OQ168='DD FD'!$AI$3),OP168,0),
),2)</f>
        <v>0</v>
      </c>
      <c r="PF168" s="619">
        <f>ROUNDUP(SUM(
IF(AND(LH168='DD FD'!$J$11,LJ168='DD FD'!$AI$3),LI168,0),
IF(AND(LR168='DD FD'!$J$11,LT168='DD FD'!$AI$3),LS168,0),
IF(AND(MB168='DD FD'!$J$11,MD168='DD FD'!$AI$3),MC168,0),
IF(AND(ML168='DD FD'!$J$11,MN168='DD FD'!$AI$3),MM168,0),
IF(AND(MW168='DD FD'!$J$11,MY168='DD FD'!$AI$3),MX168,0),
IF(AND(NH168='DD FD'!$J$11,NJ168='DD FD'!$AI$3),NI168,0),
IF(AND(NS168='DD FD'!$J$11,NU168='DD FD'!$AI$3),NT168,0),
IF(AND(OD168='DD FD'!$J$11,OF168='DD FD'!$AI$3),OE168,0),
IF(AND(OO168='DD FD'!$J$11,OQ168='DD FD'!$AI$3),OP168,0),
),2)</f>
        <v>0</v>
      </c>
    </row>
    <row r="169" spans="1:422">
      <c r="A169" s="806"/>
      <c r="B169" s="934"/>
      <c r="C169" s="247"/>
      <c r="D169" s="842"/>
      <c r="E169" s="247"/>
      <c r="F169" s="158"/>
      <c r="G169" s="710"/>
      <c r="H169" s="712"/>
      <c r="I169" s="936"/>
      <c r="J169" s="803"/>
      <c r="K169" s="150"/>
      <c r="L169" s="146" t="str">
        <f t="shared" si="54"/>
        <v/>
      </c>
      <c r="M169" s="501" t="str">
        <f t="shared" si="71"/>
        <v/>
      </c>
      <c r="N169" s="504"/>
      <c r="O169" s="113" t="str">
        <f t="shared" si="72"/>
        <v/>
      </c>
      <c r="P169" s="114" t="str">
        <f t="shared" si="55"/>
        <v/>
      </c>
      <c r="Q169" s="152"/>
      <c r="R169" s="152"/>
      <c r="S169" s="115" t="str">
        <f t="shared" si="73"/>
        <v/>
      </c>
      <c r="T169" s="159"/>
      <c r="U169" s="159"/>
      <c r="V169" s="157"/>
      <c r="W169" s="157"/>
      <c r="X169" s="157"/>
      <c r="Y169" s="772"/>
      <c r="Z169" s="158"/>
      <c r="AA169" s="144"/>
      <c r="AB169" s="112"/>
      <c r="AC169" s="153"/>
      <c r="AD169" s="153"/>
      <c r="AE169" s="153"/>
      <c r="AF169" s="153"/>
      <c r="AG169" s="153"/>
      <c r="AH169" s="153"/>
      <c r="AI169" s="152"/>
      <c r="AJ169" s="158"/>
      <c r="AK169" s="158"/>
      <c r="AL169" s="158"/>
      <c r="AM169" s="116" t="str">
        <f t="shared" si="74"/>
        <v/>
      </c>
      <c r="AN169" s="116" t="str">
        <f t="shared" si="75"/>
        <v/>
      </c>
      <c r="AO169" s="324"/>
      <c r="AP169" s="503"/>
      <c r="AQ169" s="487" t="str">
        <f t="shared" si="76"/>
        <v/>
      </c>
      <c r="AR169" s="113" t="str">
        <f t="shared" si="56"/>
        <v/>
      </c>
      <c r="AS169" s="113" t="str">
        <f t="shared" si="57"/>
        <v/>
      </c>
      <c r="AT169" s="113" t="str">
        <f t="shared" si="58"/>
        <v/>
      </c>
      <c r="AU169" s="113" t="str">
        <f t="shared" si="59"/>
        <v/>
      </c>
      <c r="AV169" s="159"/>
      <c r="AW169" s="157"/>
      <c r="AX169" s="157"/>
      <c r="AY169" s="157"/>
      <c r="AZ169" s="157"/>
      <c r="BA169" s="116" t="str">
        <f t="shared" si="60"/>
        <v/>
      </c>
      <c r="BB169" s="316"/>
      <c r="BC169" s="116" t="str">
        <f t="shared" si="61"/>
        <v/>
      </c>
      <c r="BD169" s="133" t="str">
        <f t="shared" si="62"/>
        <v/>
      </c>
      <c r="BE169" s="157"/>
      <c r="BF169" s="1180"/>
      <c r="BG169" s="1180"/>
      <c r="BH169" s="158"/>
      <c r="BI169" s="490"/>
      <c r="BJ169" s="514" t="str">
        <f t="shared" si="77"/>
        <v/>
      </c>
      <c r="BK169" s="789"/>
      <c r="BL169" s="116" t="str">
        <f t="shared" si="78"/>
        <v/>
      </c>
      <c r="BM169" s="144"/>
      <c r="BN169" s="144"/>
      <c r="BO169" s="144"/>
      <c r="BP169" s="790"/>
      <c r="BQ169" s="790"/>
      <c r="BR169" s="790"/>
      <c r="BS169" s="116" t="str">
        <f t="shared" si="63"/>
        <v/>
      </c>
      <c r="BT169" s="790"/>
      <c r="BU169" s="808" t="str">
        <f t="shared" si="64"/>
        <v/>
      </c>
      <c r="BV169" s="791"/>
      <c r="BW169" s="144"/>
      <c r="BX169" s="20"/>
      <c r="BY169" s="20"/>
      <c r="BZ169" s="20"/>
      <c r="CA169" s="792"/>
      <c r="CB169" s="1201"/>
      <c r="CC169" s="144"/>
      <c r="CD169" s="144"/>
      <c r="CE169" s="144"/>
      <c r="CF169" s="144"/>
      <c r="CG169" s="144"/>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144"/>
      <c r="DF169" s="144"/>
      <c r="DG169" s="144"/>
      <c r="DH169" s="144"/>
      <c r="DI169" s="144"/>
      <c r="DJ169" s="144"/>
      <c r="DK169" s="144"/>
      <c r="DL169" s="144"/>
      <c r="DM169" s="144"/>
      <c r="DN169" s="144"/>
      <c r="DO169" s="144"/>
      <c r="DP169" s="144"/>
      <c r="DQ169" s="144"/>
      <c r="DR169" s="144"/>
      <c r="DS169" s="144"/>
      <c r="DT169" s="144"/>
      <c r="DU169" s="144"/>
      <c r="DV169" s="144"/>
      <c r="DW169" s="144"/>
      <c r="DX169" s="144"/>
      <c r="DY169" s="144"/>
      <c r="DZ169" s="144"/>
      <c r="EA169" s="144"/>
      <c r="EB169" s="144"/>
      <c r="EC169" s="144"/>
      <c r="ED169" s="782" t="str">
        <f t="shared" si="79"/>
        <v/>
      </c>
      <c r="EE169" s="519"/>
      <c r="EF169" s="793"/>
      <c r="EG169" s="519"/>
      <c r="EH169" s="794"/>
      <c r="EI169" s="790"/>
      <c r="EJ169" s="794"/>
      <c r="EK169" s="794"/>
      <c r="EL169" s="790"/>
      <c r="EM169" s="790"/>
      <c r="EN169" s="790"/>
      <c r="EO169" s="112" t="str">
        <f t="shared" si="65"/>
        <v/>
      </c>
      <c r="EP169" s="790"/>
      <c r="EQ169" s="488" t="str">
        <f t="shared" si="66"/>
        <v/>
      </c>
      <c r="ER169" s="1100"/>
      <c r="ES169" s="1099" t="str">
        <f t="shared" si="80"/>
        <v/>
      </c>
      <c r="ET169" s="525"/>
      <c r="EU169" s="148"/>
      <c r="EV169" s="148"/>
      <c r="EW169" s="148"/>
      <c r="EX169" s="148"/>
      <c r="EY169" s="148"/>
      <c r="EZ169" s="148"/>
      <c r="FA169" s="148"/>
      <c r="FB169" s="148"/>
      <c r="FC169" s="148"/>
      <c r="FD169" s="148"/>
      <c r="FE169" s="148"/>
      <c r="FF169" s="148"/>
      <c r="FG169" s="148"/>
      <c r="FH169" s="148"/>
      <c r="FI169" s="528"/>
      <c r="FJ169" s="513" t="str">
        <f t="shared" si="67"/>
        <v/>
      </c>
      <c r="FK169" s="158"/>
      <c r="FL169" s="850"/>
      <c r="FM169" s="850"/>
      <c r="FN169" s="850"/>
      <c r="FO169" s="850"/>
      <c r="FP169" s="850"/>
      <c r="FQ169" s="850"/>
      <c r="FR169" s="157"/>
      <c r="FS169" s="143"/>
      <c r="FT169" s="143"/>
      <c r="FU169" s="847" t="str">
        <f t="shared" si="68"/>
        <v/>
      </c>
      <c r="FV169" s="555"/>
      <c r="FW169" s="523" t="str">
        <f>IF(Table1[[#This Row],[Nonfood Inhaltstoffe - Komponente]]="","",VLOOKUP(Table1[[#This Row],[Nonfood Inhaltstoffe - Komponente]],'Dropdown Auswahl'!BJ:BK,2,FALSE))</f>
        <v/>
      </c>
      <c r="FX169" s="1013"/>
      <c r="FY169" s="1011" t="str">
        <f t="shared" si="69"/>
        <v/>
      </c>
      <c r="FZ169" s="152"/>
      <c r="GA169" s="152"/>
      <c r="GB169" s="152"/>
      <c r="GC169" s="529" t="str">
        <f t="shared" si="70"/>
        <v/>
      </c>
      <c r="GG169" s="21"/>
      <c r="GH169" s="21"/>
      <c r="GI169" s="1019"/>
      <c r="GJ169" s="1016" t="str">
        <f>IF(Table1[[#This Row],[Global Trade Item Number (GTIN)]]="","",Table1[[#This Row],[Global Trade Item Number (GTIN)]])</f>
        <v/>
      </c>
      <c r="GK169" s="555" t="str">
        <f>IF(Table1[[#This Row],[WAWI-Nr./ Kreditoren-Nummer
(ASDV)]]&lt;&gt;"",Table1[[#This Row],[WAWI-Nr./ Kreditoren-Nummer
(ASDV)]],"")</f>
        <v/>
      </c>
      <c r="GL169" s="165"/>
      <c r="GM169" s="165"/>
      <c r="GN169" s="165"/>
      <c r="GO169" s="485"/>
      <c r="GP169" s="534"/>
      <c r="GQ169" s="533"/>
      <c r="GR169" s="486"/>
      <c r="GS169" s="486"/>
      <c r="GT169" s="486"/>
      <c r="GU169" s="486"/>
      <c r="GV169" s="486"/>
      <c r="GW169" s="542"/>
      <c r="GX169" s="538"/>
      <c r="GY169" s="144"/>
      <c r="GZ169" s="480"/>
      <c r="HA169" s="158"/>
      <c r="HB169" s="480"/>
      <c r="HC169" s="480"/>
      <c r="HD169" s="480"/>
      <c r="HE169" s="480"/>
      <c r="HF169" s="480"/>
      <c r="HG169" s="480"/>
      <c r="HH169" s="538"/>
      <c r="HI169" s="480"/>
      <c r="HJ169" s="480"/>
      <c r="HK169" s="480"/>
      <c r="HL169" s="480"/>
      <c r="HM169" s="480"/>
      <c r="HN169" s="480"/>
      <c r="HO169" s="480"/>
      <c r="HP169" s="480"/>
      <c r="HQ169" s="480"/>
      <c r="HR169" s="538"/>
      <c r="HS169" s="480"/>
      <c r="HT169" s="480"/>
      <c r="HU169" s="480"/>
      <c r="HV169" s="480"/>
      <c r="HW169" s="480"/>
      <c r="HX169" s="480"/>
      <c r="HY169" s="480"/>
      <c r="HZ169" s="480"/>
      <c r="IA169" s="480"/>
      <c r="IB169" s="538"/>
      <c r="IC169" s="480"/>
      <c r="ID169" s="480"/>
      <c r="IE169" s="480"/>
      <c r="IF169" s="480"/>
      <c r="IG169" s="480"/>
      <c r="IH169" s="480"/>
      <c r="II169" s="480"/>
      <c r="IJ169" s="480"/>
      <c r="IK169" s="480"/>
      <c r="IL169" s="480"/>
      <c r="IM169" s="538"/>
      <c r="IN169" s="480"/>
      <c r="IO169" s="480"/>
      <c r="IP169" s="480"/>
      <c r="IQ169" s="480"/>
      <c r="IR169" s="480"/>
      <c r="IS169" s="480"/>
      <c r="IT169" s="480"/>
      <c r="IU169" s="480"/>
      <c r="IV169" s="480"/>
      <c r="IW169" s="480"/>
      <c r="IX169" s="538"/>
      <c r="IY169" s="480"/>
      <c r="IZ169" s="480"/>
      <c r="JA169" s="480"/>
      <c r="JB169" s="480"/>
      <c r="JC169" s="480"/>
      <c r="JD169" s="480"/>
      <c r="JE169" s="480"/>
      <c r="JF169" s="480"/>
      <c r="JG169" s="480"/>
      <c r="JH169" s="480"/>
      <c r="JI169" s="538"/>
      <c r="JJ169" s="480"/>
      <c r="JK169" s="480"/>
      <c r="JL169" s="480"/>
      <c r="JM169" s="480"/>
      <c r="JN169" s="480"/>
      <c r="JO169" s="480"/>
      <c r="JP169" s="480"/>
      <c r="JQ169" s="480"/>
      <c r="JR169" s="480"/>
      <c r="JS169" s="590"/>
      <c r="JT169" s="538"/>
      <c r="JU169" s="480"/>
      <c r="JV169" s="480"/>
      <c r="JW169" s="480"/>
      <c r="JX169" s="480"/>
      <c r="JY169" s="480"/>
      <c r="JZ169" s="480"/>
      <c r="KA169" s="480"/>
      <c r="KB169" s="480"/>
      <c r="KC169" s="480"/>
      <c r="KD169" s="480"/>
      <c r="KE169" s="538"/>
      <c r="KF169" s="480"/>
      <c r="KG169" s="480"/>
      <c r="KH169" s="480"/>
      <c r="KI169" s="480"/>
      <c r="KJ169" s="480"/>
      <c r="KK169" s="480"/>
      <c r="KL169" s="480"/>
      <c r="KM169" s="480"/>
      <c r="KN169" s="480"/>
      <c r="KO169" s="480"/>
      <c r="KR169" s="568" t="str">
        <f>IF(Table1[[#This Row],[GTIN]]&lt;&gt;"",Table1[[#This Row],[GTIN]],"")</f>
        <v/>
      </c>
      <c r="KS169" s="569" t="str">
        <f>Table1[[#This Row],[Kreditor]]</f>
        <v/>
      </c>
      <c r="KT169" s="570" t="str">
        <f>IF(Table1[[#This Row],[Gültig ab (Datum)]]&lt;&gt;"",Table1[[#This Row],[Gültig ab (Datum)]],"")</f>
        <v/>
      </c>
      <c r="KU169" s="570"/>
      <c r="KV169" s="583" t="str">
        <f>IF(Table1[[#This Row],[Artikel verpackt? 
(X=Ja)]]="","",Table1[[#This Row],[Artikel verpackt? 
(X=Ja)]])</f>
        <v/>
      </c>
      <c r="KW169" s="571" t="str">
        <f>IF(Table1[[#This Row],[Verpackung recyclingfähig?
(X=Ja)]]="","",Table1[[#This Row],[Verpackung recyclingfähig?
(X=Ja)]])</f>
        <v/>
      </c>
      <c r="KX169" s="572"/>
      <c r="KY169" s="573"/>
      <c r="KZ169" s="574"/>
      <c r="LA169" s="574"/>
      <c r="LB169" s="574"/>
      <c r="LC169" s="574"/>
      <c r="LD169" s="574"/>
      <c r="LE169" s="574"/>
      <c r="LF169" s="575"/>
      <c r="LG169" s="576" t="str">
        <f>IF(Table1[[#This Row],[Hauptkörper - B1 - Art]]="","",VLOOKUP(Table1[[#This Row],[Hauptkörper - B1 - Art]],'DD FD'!B:C,2,FALSE))</f>
        <v/>
      </c>
      <c r="LH169" s="577" t="str">
        <f>IF(Table1[[#This Row],[Hauptkörper - B1 - Fraktion]]="","",VLOOKUP(Table1[[#This Row],[Hauptkörper - B1 - Fraktion]],'DD FD'!H:J,3,FALSE))</f>
        <v/>
      </c>
      <c r="LI169" s="574" t="str">
        <f>IF(Table1[[#This Row],[Hauptkörper - B1 - Gewicht
(in G)]]="","",Table1[[#This Row],[Hauptkörper - B1 - Gewicht
(in G)]])</f>
        <v/>
      </c>
      <c r="LJ169" s="574" t="str">
        <f>IF(Table1[[#This Row],[Hauptkörper - B1 - Lizenzierungs-pflichtig? (X=Ja)]]="","",Table1[[#This Row],[Hauptkörper - B1 - Lizenzierungs-pflichtig? (X=Ja)]])</f>
        <v/>
      </c>
      <c r="LK169" s="577" t="str">
        <f>IF(Table1[[#This Row],[Hauptkörper - B1 - Virgin Material]]="","",VLOOKUP(Table1[[#This Row],[Hauptkörper - B1 - Virgin Material]],'DD FD'!AJ:AK,2,FALSE))</f>
        <v/>
      </c>
      <c r="LL169" s="578" t="str">
        <f>IF(Table1[[#This Row],[Hauptkörper - B1 - Virgin Material Anteil (in %)]]="","",Table1[[#This Row],[Hauptkörper - B1 - Virgin Material Anteil (in %)]])</f>
        <v/>
      </c>
      <c r="LM169" s="577" t="str">
        <f>IF(Table1[[#This Row],[Hauptkörper - B1 - Recyceltes Material]]="","",VLOOKUP(Table1[[#This Row],[Hauptkörper - B1 - Recyceltes Material]],'DD FD'!AL:AM,2,FALSE))</f>
        <v/>
      </c>
      <c r="LN169" s="578" t="str">
        <f>IF(Table1[[#This Row],[Hauptkörper - B1 - Recyceltes Material Anteil (in %)]]="","",Table1[[#This Row],[Hauptkörper - B1 - Recyceltes Material Anteil (in %)]])</f>
        <v/>
      </c>
      <c r="LO169" s="579" t="str">
        <f>IF(Table1[[#This Row],[Hauptkörper - B1 - Beschichtung]]="","",VLOOKUP(Table1[[#This Row],[Hauptkörper - B1 - Beschichtung]],'DD FD'!AE:AF,2,FALSE))</f>
        <v/>
      </c>
      <c r="LP169" s="580" t="str">
        <f>IF(Table1[[#This Row],[Hauptkörper - B1 - Beschichtung Anteil (in %)]]="","",Table1[[#This Row],[Hauptkörper - B1 - Beschichtung Anteil (in %)]])</f>
        <v/>
      </c>
      <c r="LQ169" s="576" t="str">
        <f>IF(Table1[[#This Row],[Hauptkörper - B2 - Art]]="","",VLOOKUP(Table1[[#This Row],[Hauptkörper - B2 - Art]],'DD FD'!B:C,2,FALSE))</f>
        <v/>
      </c>
      <c r="LR169" s="577" t="str">
        <f>IF(Table1[[#This Row],[Hauptkörper - B2 - Fraktion]]="","",VLOOKUP(Table1[[#This Row],[Hauptkörper - B2 - Fraktion]],'DD FD'!H:J,3,FALSE))</f>
        <v/>
      </c>
      <c r="LS169" s="574" t="str">
        <f>IF(Table1[[#This Row],[Hauptkörper - B2 - Gewicht
(in G)]]="","",Table1[[#This Row],[Hauptkörper - B2 - Gewicht
(in G)]])</f>
        <v/>
      </c>
      <c r="LT169" s="574" t="str">
        <f>IF(Table1[[#This Row],[Hauptkörper - B2 - Lizenzierungs-pflichtig? (X=Ja)]]="","",Table1[[#This Row],[Hauptkörper - B2 - Lizenzierungs-pflichtig? (X=Ja)]])</f>
        <v/>
      </c>
      <c r="LU169" s="577" t="str">
        <f>IF(Table1[[#This Row],[Hauptkörper - B2 - Virgin Material]]="","",VLOOKUP(Table1[[#This Row],[Hauptkörper - B2 - Virgin Material]],'DD FD'!AJ:AK,2,FALSE))</f>
        <v/>
      </c>
      <c r="LV169" s="578" t="str">
        <f>IF(Table1[[#This Row],[Hauptkörper - B2 - Virgin Material Anteil (in %)]]="","",Table1[[#This Row],[Hauptkörper - B2 - Virgin Material Anteil (in %)]])</f>
        <v/>
      </c>
      <c r="LW169" s="577" t="str">
        <f>IF(Table1[[#This Row],[Hauptkörper - B2 - Recyceltes Material]]="","",VLOOKUP(Table1[[#This Row],[Hauptkörper - B2 - Recyceltes Material]],'DD FD'!AL:AM,2,FALSE))</f>
        <v/>
      </c>
      <c r="LX169" s="578" t="str">
        <f>IF(Table1[[#This Row],[Hauptkörper - B2 - Recyceltes Material Anteil (in %)]]="","",Table1[[#This Row],[Hauptkörper - B2 - Recyceltes Material Anteil (in %)]])</f>
        <v/>
      </c>
      <c r="LY169" s="577" t="str">
        <f>IF(Table1[[#This Row],[Hauptkörper - B2 - Beschichtung]]="","",VLOOKUP(Table1[[#This Row],[Hauptkörper - B2 - Beschichtung]],'DD FD'!AE:AF,2,FALSE))</f>
        <v/>
      </c>
      <c r="LZ169" s="580" t="str">
        <f>IF(Table1[[#This Row],[Hauptkörper - B2 - Beschichtung Anteil (in %)]]="","",Table1[[#This Row],[Hauptkörper - B2 - Beschichtung Anteil (in %)]])</f>
        <v/>
      </c>
      <c r="MA169" s="576" t="str">
        <f>IF(Table1[[#This Row],[Hauptkörper - B3 - Art]]="","",VLOOKUP(Table1[[#This Row],[Hauptkörper - B3 - Art]],'DD FD'!B:C,2,FALSE))</f>
        <v/>
      </c>
      <c r="MB169" s="577" t="str">
        <f>IF(Table1[[#This Row],[Hauptkörper - B3 - Fraktion]]="","",VLOOKUP(Table1[[#This Row],[Hauptkörper - B3 - Fraktion]],'DD FD'!H:J,3,FALSE))</f>
        <v/>
      </c>
      <c r="MC169" s="574" t="str">
        <f>IF(Table1[[#This Row],[Hauptkörper - B3 - Gewicht
(in G)]]="","",Table1[[#This Row],[Hauptkörper - B3 - Gewicht
(in G)]])</f>
        <v/>
      </c>
      <c r="MD169" s="574" t="str">
        <f>IF(Table1[[#This Row],[Hauptkörper - B3 - Lizenzierungs-pflichtig? (X=Ja)]]="","",Table1[[#This Row],[Hauptkörper - B3 - Lizenzierungs-pflichtig? (X=Ja)]])</f>
        <v/>
      </c>
      <c r="ME169" s="577" t="str">
        <f>IF(Table1[[#This Row],[Hauptkörper - B3 - Virgin Material]]="","",VLOOKUP(Table1[[#This Row],[Hauptkörper - B3 - Virgin Material]],'DD FD'!AJ:AK,2,FALSE))</f>
        <v/>
      </c>
      <c r="MF169" s="578" t="str">
        <f>IF(Table1[[#This Row],[Hauptkörper - B3 - Virgin Material Anteil (in %)]]="","",Table1[[#This Row],[Hauptkörper - B3 - Virgin Material Anteil (in %)]])</f>
        <v/>
      </c>
      <c r="MG169" s="577" t="str">
        <f>IF(Table1[[#This Row],[Hauptkörper - B3 - Recyceltes Material]]="","",VLOOKUP(Table1[[#This Row],[Hauptkörper - B3 - Recyceltes Material]],'DD FD'!AL:AM,2,FALSE))</f>
        <v/>
      </c>
      <c r="MH169" s="578" t="str">
        <f>IF(Table1[[#This Row],[Hauptkörper - B3 - Recyceltes Material Anteil (in %)]]="","",Table1[[#This Row],[Hauptkörper - B3 - Recyceltes Material Anteil (in %)]])</f>
        <v/>
      </c>
      <c r="MI169" s="577" t="str">
        <f>IF(Table1[[#This Row],[Hauptkörper - B3 - Beschichtung]]="","",VLOOKUP(Table1[[#This Row],[Hauptkörper - B3 - Beschichtung]],'DD FD'!AE:AF,2,FALSE))</f>
        <v/>
      </c>
      <c r="MJ169" s="580" t="str">
        <f>IF(Table1[[#This Row],[Hauptkörper - B3 - Beschichtung Anteil (in %)]]="","",Table1[[#This Row],[Hauptkörper - B3 - Beschichtung Anteil (in %)]])</f>
        <v/>
      </c>
      <c r="MK169" s="576" t="str">
        <f>IF(Table1[[#This Row],[Verschluss - B1 - Art]]="","",VLOOKUP(Table1[[#This Row],[Verschluss - B1 - Art]],'DD FD'!D:E,2,FALSE))</f>
        <v/>
      </c>
      <c r="ML169" s="577" t="str">
        <f>IF(Table1[[#This Row],[Verschluss - B1 - Fraktion]]="","",VLOOKUP(Table1[[#This Row],[Verschluss - B1 - Fraktion]],'DD FD'!H:J,3,FALSE))</f>
        <v/>
      </c>
      <c r="MM169" s="574" t="str">
        <f>IF(Table1[[#This Row],[Verschluss - B1 - Gewicht (in G)]]="","",Table1[[#This Row],[Verschluss - B1 - Gewicht (in G)]])</f>
        <v/>
      </c>
      <c r="MN169" s="574" t="str">
        <f>IF(Table1[[#This Row],[Verschluss - B1 - Lizenzierungs-pflichtig? (X=Ja)]]="","",Table1[[#This Row],[Verschluss - B1 - Lizenzierungs-pflichtig? (X=Ja)]])</f>
        <v/>
      </c>
      <c r="MO169" s="574" t="str">
        <f>IF(Table1[[#This Row],[Verschluss - B1 - Trennbar vom Hauptkörper? (X=Ja)]]="","",Table1[[#This Row],[Verschluss - B1 - Trennbar vom Hauptkörper? (X=Ja)]])</f>
        <v/>
      </c>
      <c r="MP169" s="577" t="str">
        <f>IF(Table1[[#This Row],[Verschluss - B1 - Virgin Material]]="","",VLOOKUP(Table1[[#This Row],[Verschluss - B1 - Virgin Material]],'DD FD'!AJ:AK,2,FALSE))</f>
        <v/>
      </c>
      <c r="MQ169" s="578" t="str">
        <f>IF(Table1[[#This Row],[Verschluss - B1 - Virgin Material Anteil (in %)]]="","",Table1[[#This Row],[Verschluss - B1 - Virgin Material Anteil (in %)]])</f>
        <v/>
      </c>
      <c r="MR169" s="577" t="str">
        <f>IF(Table1[[#This Row],[Verschluss - B1 - Recyceltes Material]]="","",VLOOKUP(Table1[[#This Row],[Verschluss - B1 - Recyceltes Material]],'DD FD'!AL:AM,2,FALSE))</f>
        <v/>
      </c>
      <c r="MS169" s="578" t="str">
        <f>IF(Table1[[#This Row],[Verschluss - B1 - Recyceltes Material Anteil (in %)]]="","",Table1[[#This Row],[Verschluss - B1 - Recyceltes Material Anteil (in %)]])</f>
        <v/>
      </c>
      <c r="MT169" s="577" t="str">
        <f>IF(Table1[[#This Row],[Verschluss - B1 - Beschichtung]]="","",VLOOKUP(Table1[[#This Row],[Verschluss - B1 - Beschichtung]],'DD FD'!AE:AF,2,FALSE))</f>
        <v/>
      </c>
      <c r="MU169" s="580" t="str">
        <f>IF(Table1[[#This Row],[Verschluss - B1 - Beschichtung Anteil (in %)]]="","",Table1[[#This Row],[Verschluss - B1 - Beschichtung Anteil (in %)]])</f>
        <v/>
      </c>
      <c r="MV169" s="576" t="str">
        <f>IF(Table1[[#This Row],[Verschluss - B2 - Art]]="","",VLOOKUP(Table1[[#This Row],[Verschluss - B2 - Art]],'DD FD'!D:E,2,FALSE))</f>
        <v/>
      </c>
      <c r="MW169" s="577" t="str">
        <f>IF(Table1[[#This Row],[Verschluss - B2 - Fraktion]]="","",VLOOKUP(Table1[[#This Row],[Verschluss - B2 - Fraktion]],'DD FD'!H:J,3,FALSE))</f>
        <v/>
      </c>
      <c r="MX169" s="574" t="str">
        <f>IF(Table1[[#This Row],[Verschluss - B2 - Gewicht (in G)]]="","",Table1[[#This Row],[Verschluss - B2 - Gewicht (in G)]])</f>
        <v/>
      </c>
      <c r="MY169" s="574" t="str">
        <f>IF(Table1[[#This Row],[Verschluss - B2 - Lizenzierungs-pflichtig? (X=Ja)]]="","",Table1[[#This Row],[Verschluss - B2 - Lizenzierungs-pflichtig? (X=Ja)]])</f>
        <v/>
      </c>
      <c r="MZ169" s="574" t="str">
        <f>IF(Table1[[#This Row],[Verschluss - B2 - Trennbar vom Hauptkörper? (X=Ja)]]="","",Table1[[#This Row],[Verschluss - B2 - Trennbar vom Hauptkörper? (X=Ja)]])</f>
        <v/>
      </c>
      <c r="NA169" s="577" t="str">
        <f>IF(Table1[[#This Row],[Verschluss - B2 - Virgin Material]]="","",VLOOKUP(Table1[[#This Row],[Verschluss - B2 - Virgin Material]],'DD FD'!AJ:AK,2,FALSE))</f>
        <v/>
      </c>
      <c r="NB169" s="578" t="str">
        <f>IF(Table1[[#This Row],[Verschluss - B2 - Virgin Material Anteil (in %)]]="","",Table1[[#This Row],[Verschluss - B2 - Virgin Material Anteil (in %)]])</f>
        <v/>
      </c>
      <c r="NC169" s="577" t="str">
        <f>IF(Table1[[#This Row],[Verschluss - B2 - Recyceltes Material]]="","",VLOOKUP(Table1[[#This Row],[Verschluss - B2 - Recyceltes Material]],'DD FD'!AL:AM,2,FALSE))</f>
        <v/>
      </c>
      <c r="ND169" s="578" t="str">
        <f>IF(Table1[[#This Row],[Verschluss - B2 - Recyceltes Material Anteil (in %)]]="","",Table1[[#This Row],[Verschluss - B2 - Recyceltes Material Anteil (in %)]])</f>
        <v/>
      </c>
      <c r="NE169" s="577" t="str">
        <f>IF(Table1[[#This Row],[Verschluss - B2 - Beschichtung]]="","",VLOOKUP(Table1[[#This Row],[Verschluss - B2 - Beschichtung]],'DD FD'!AE:AF,2,FALSE))</f>
        <v/>
      </c>
      <c r="NF169" s="580" t="str">
        <f>IF(Table1[[#This Row],[Verschluss - B2 - Beschichtung Anteil (in %)]]="","",Table1[[#This Row],[Verschluss - B2 - Beschichtung Anteil (in %)]])</f>
        <v/>
      </c>
      <c r="NG169" s="576" t="str">
        <f>IF(Table1[[#This Row],[Verschluss - B3 - Art]]="","",VLOOKUP(Table1[[#This Row],[Verschluss - B3 - Art]],'DD FD'!D:E,2,FALSE))</f>
        <v/>
      </c>
      <c r="NH169" s="577" t="str">
        <f>IF(Table1[[#This Row],[Verschluss - B3 - Fraktion]]="","",VLOOKUP(Table1[[#This Row],[Verschluss - B3 - Fraktion]],'DD FD'!H:J,3,FALSE))</f>
        <v/>
      </c>
      <c r="NI169" s="574" t="str">
        <f>IF(Table1[[#This Row],[Verschluss - B3 - Gewicht (in G)]]="","",Table1[[#This Row],[Verschluss - B3 - Gewicht (in G)]])</f>
        <v/>
      </c>
      <c r="NJ169" s="574" t="str">
        <f>IF(Table1[[#This Row],[Verschluss - B3 - Lizenzierungs-pflichtig? (X=Ja)]]="","",Table1[[#This Row],[Verschluss - B3 - Lizenzierungs-pflichtig? (X=Ja)]])</f>
        <v/>
      </c>
      <c r="NK169" s="574" t="str">
        <f>IF(Table1[[#This Row],[Verschluss - B3 - Trennbar vom Hauptkörper? (X=Ja)]]="","",Table1[[#This Row],[Verschluss - B3 - Trennbar vom Hauptkörper? (X=Ja)]])</f>
        <v/>
      </c>
      <c r="NL169" s="577" t="str">
        <f>IF(Table1[[#This Row],[Verschluss - B3 - Virgin Material]]="","",VLOOKUP(Table1[[#This Row],[Verschluss - B3 - Virgin Material]],'DD FD'!AJ:AK,2,FALSE))</f>
        <v/>
      </c>
      <c r="NM169" s="578" t="str">
        <f>IF(Table1[[#This Row],[Verschluss - B3 - Virgin Material Anteil (in %)]]="","",Table1[[#This Row],[Verschluss - B3 - Virgin Material Anteil (in %)]])</f>
        <v/>
      </c>
      <c r="NN169" s="577" t="str">
        <f>IF(Table1[[#This Row],[Verschluss - B3 - Recyceltes Material]]="","",VLOOKUP(Table1[[#This Row],[Verschluss - B3 - Recyceltes Material]],'DD FD'!AL:AM,2,FALSE))</f>
        <v/>
      </c>
      <c r="NO169" s="578" t="str">
        <f>IF(Table1[[#This Row],[Verschluss - B3 - Recyceltes Material Anteil (in %)]]="","",Table1[[#This Row],[Verschluss - B3 - Recyceltes Material Anteil (in %)]])</f>
        <v/>
      </c>
      <c r="NP169" s="577" t="str">
        <f>IF(Table1[[#This Row],[Verschluss - B3 - Beschichtung]]="","",VLOOKUP(Table1[[#This Row],[Verschluss - B3 - Beschichtung]],'DD FD'!AE:AF,2,FALSE))</f>
        <v/>
      </c>
      <c r="NQ169" s="580" t="str">
        <f>IF(Table1[[#This Row],[Verschluss - B3 - Beschichtung Anteil (in %)]]="","",Table1[[#This Row],[Verschluss - B3 - Beschichtung Anteil (in %)]])</f>
        <v/>
      </c>
      <c r="NR169" s="576" t="str">
        <f>IF(Table1[[#This Row],[Etikett - B1 - Art]]="","",VLOOKUP(Table1[[#This Row],[Etikett - B1 - Art]],'DD FD'!F:G,2,FALSE))</f>
        <v/>
      </c>
      <c r="NS169" s="577" t="str">
        <f>IF(Table1[[#This Row],[Etikett - B1 - Fraktion]]="","",VLOOKUP(Table1[[#This Row],[Etikett - B1 - Fraktion]],'DD FD'!H:J,3,FALSE))</f>
        <v/>
      </c>
      <c r="NT169" s="574" t="str">
        <f>IF(Table1[[#This Row],[Etikett - B1 - Gewicht (in G)]]="","",Table1[[#This Row],[Etikett - B1 - Gewicht (in G)]])</f>
        <v/>
      </c>
      <c r="NU169" s="574" t="str">
        <f>IF(Table1[[#This Row],[Etikett - B1 - Lizenzierungs-pflichtig? (X=Ja)]]="","",Table1[[#This Row],[Etikett - B1 - Lizenzierungs-pflichtig? (X=Ja)]])</f>
        <v/>
      </c>
      <c r="NV169" s="574" t="str">
        <f>IF(Table1[[#This Row],[Etikett - B1 - Trennbar vom Hauptkörper? (X=Ja)]]="","",Table1[[#This Row],[Etikett - B1 - Trennbar vom Hauptkörper? (X=Ja)]])</f>
        <v/>
      </c>
      <c r="NW169" s="577" t="str">
        <f>IF(Table1[[#This Row],[Etikett - B1 - Virgin Material]]="","",VLOOKUP(Table1[[#This Row],[Etikett - B1 - Virgin Material]],'DD FD'!AJ:AK,2,FALSE))</f>
        <v/>
      </c>
      <c r="NX169" s="578" t="str">
        <f>IF(Table1[[#This Row],[Etikett - B1 - Virgin Material Anteil (in %)]]="","",Table1[[#This Row],[Etikett - B1 - Virgin Material Anteil (in %)]])</f>
        <v/>
      </c>
      <c r="NY169" s="577" t="str">
        <f>IF(Table1[[#This Row],[Etikett - B1 - Recyceltes Material]]="","",VLOOKUP(Table1[[#This Row],[Etikett - B1 - Recyceltes Material]],'DD FD'!AL:AM,2,FALSE))</f>
        <v/>
      </c>
      <c r="NZ169" s="578" t="str">
        <f>IF(Table1[[#This Row],[Etikett - B1 - Recyceltes Material Anteil (in %)]]="","",Table1[[#This Row],[Etikett - B1 - Recyceltes Material Anteil (in %)]])</f>
        <v/>
      </c>
      <c r="OA169" s="577" t="str">
        <f>IF(Table1[[#This Row],[Etikett - B1 - Beschichtung]]="","",VLOOKUP(Table1[[#This Row],[Etikett - B1 - Beschichtung]],'DD FD'!AE:AF,2,FALSE))</f>
        <v/>
      </c>
      <c r="OB169" s="580" t="str">
        <f>IF(Table1[[#This Row],[Etikett - B1 - Beschichtung Anteil (in %)]]="","",Table1[[#This Row],[Etikett - B1 - Beschichtung Anteil (in %)]])</f>
        <v/>
      </c>
      <c r="OC169" s="576" t="str">
        <f>IF(Table1[[#This Row],[Etikett - B2 - Art]]="","",VLOOKUP(Table1[[#This Row],[Etikett - B2 - Art]],'DD FD'!F:G,2,FALSE))</f>
        <v/>
      </c>
      <c r="OD169" s="577" t="str">
        <f>IF(Table1[[#This Row],[Etikett - B2 - Fraktion]]="","",VLOOKUP(Table1[[#This Row],[Etikett - B2 - Fraktion]],'DD FD'!H:J,3,FALSE))</f>
        <v/>
      </c>
      <c r="OE169" s="574" t="str">
        <f>IF(Table1[[#This Row],[Etikett - B2 - Gewicht (in G)]]="","",Table1[[#This Row],[Etikett - B2 - Gewicht (in G)]])</f>
        <v/>
      </c>
      <c r="OF169" s="574" t="str">
        <f>IF(Table1[[#This Row],[Etikett - B2 - Lizenzierungs-pflichtig? (X=Ja)]]="","",Table1[[#This Row],[Etikett - B2 - Lizenzierungs-pflichtig? (X=Ja)]])</f>
        <v/>
      </c>
      <c r="OG169" s="574" t="str">
        <f>IF(Table1[[#This Row],[Etikett - B2 - Trennbar vom Hauptkörper? (X=Ja)]]="","",Table1[[#This Row],[Etikett - B2 - Trennbar vom Hauptkörper? (X=Ja)]])</f>
        <v/>
      </c>
      <c r="OH169" s="577" t="str">
        <f>IF(Table1[[#This Row],[Etikett - B2 - Virgin Material]]="","",VLOOKUP(Table1[[#This Row],[Etikett - B2 - Virgin Material]],'DD FD'!AJ:AK,2,FALSE))</f>
        <v/>
      </c>
      <c r="OI169" s="578" t="str">
        <f>IF(Table1[[#This Row],[Etikett - B2 - Virgin Material Anteil (in %)]]="","",Table1[[#This Row],[Etikett - B2 - Virgin Material Anteil (in %)]])</f>
        <v/>
      </c>
      <c r="OJ169" s="577" t="str">
        <f>IF(Table1[[#This Row],[Etikett - B2 - Recyceltes Material]]="","",VLOOKUP(Table1[[#This Row],[Etikett - B2 - Recyceltes Material]],'DD FD'!AL:AM,2,FALSE))</f>
        <v/>
      </c>
      <c r="OK169" s="578" t="str">
        <f>IF(Table1[[#This Row],[Etikett - B2 - Recyceltes Material Anteil (in %)]]="","",Table1[[#This Row],[Etikett - B2 - Recyceltes Material Anteil (in %)]])</f>
        <v/>
      </c>
      <c r="OL169" s="577" t="str">
        <f>IF(Table1[[#This Row],[Etikett - B2 - Beschichtung]]="","",VLOOKUP(Table1[[#This Row],[Etikett - B2 - Beschichtung]],'DD FD'!AE:AF,2,FALSE))</f>
        <v/>
      </c>
      <c r="OM169" s="580" t="str">
        <f>IF(Table1[[#This Row],[Etikett - B2 - Beschichtung Anteil (in %)]]="","",Table1[[#This Row],[Etikett - B2 - Beschichtung Anteil (in %)]])</f>
        <v/>
      </c>
      <c r="ON169" s="576" t="str">
        <f>IF(Table1[[#This Row],[Etikett - B3 - Art]]="","",VLOOKUP(Table1[[#This Row],[Etikett - B3 - Art]],'DD FD'!F:G,2,FALSE))</f>
        <v/>
      </c>
      <c r="OO169" s="577" t="str">
        <f>IF(Table1[[#This Row],[Etikett - B3 - Fraktion]]="","",VLOOKUP(Table1[[#This Row],[Etikett - B3 - Fraktion]],'DD FD'!H:J,3,FALSE))</f>
        <v/>
      </c>
      <c r="OP169" s="574" t="str">
        <f>IF(Table1[[#This Row],[Etikett - B3 - Gewicht (in G)]]="","",Table1[[#This Row],[Etikett - B3 - Gewicht (in G)]])</f>
        <v/>
      </c>
      <c r="OQ169" s="574" t="str">
        <f>IF(Table1[[#This Row],[Etikett - B3 - Lizenzierungs-pflichtig? (X=Ja)]]="","",Table1[[#This Row],[Etikett - B3 - Lizenzierungs-pflichtig? (X=Ja)]])</f>
        <v/>
      </c>
      <c r="OR169" s="574" t="str">
        <f>IF(Table1[[#This Row],[Etikett - B3 - Trennbar vom Hauptkörper? (X=Ja)]]="","",Table1[[#This Row],[Etikett - B3 - Trennbar vom Hauptkörper? (X=Ja)]])</f>
        <v/>
      </c>
      <c r="OS169" s="577" t="str">
        <f>IF(Table1[[#This Row],[Etikett - B3 - Virgin Material]]="","",VLOOKUP(Table1[[#This Row],[Etikett - B3 - Virgin Material]],'DD FD'!AJ:AK,2,FALSE))</f>
        <v/>
      </c>
      <c r="OT169" s="578" t="str">
        <f>IF(Table1[[#This Row],[Etikett - B3 - Virgin Material Anteil (in %)]]="","",Table1[[#This Row],[Etikett - B3 - Virgin Material Anteil (in %)]])</f>
        <v/>
      </c>
      <c r="OU169" s="577" t="str">
        <f>IF(Table1[[#This Row],[Etikett - B3 - Recyceltes Material]]="","",VLOOKUP(Table1[[#This Row],[Etikett - B3 - Recyceltes Material]],'DD FD'!AL:AM,2,FALSE))</f>
        <v/>
      </c>
      <c r="OV169" s="578" t="str">
        <f>IF(Table1[[#This Row],[Etikett - B3 - Recyceltes Material Anteil (in %)]]="","",Table1[[#This Row],[Etikett - B3 - Recyceltes Material Anteil (in %)]])</f>
        <v/>
      </c>
      <c r="OW169" s="577" t="str">
        <f>IF(Table1[[#This Row],[Etikett - B3 - Beschichtung]]="","",VLOOKUP(Table1[[#This Row],[Etikett - B3 - Beschichtung]],'DD FD'!AE:AF,2,FALSE))</f>
        <v/>
      </c>
      <c r="OX169" s="613" t="str">
        <f>IF(Table1[[#This Row],[Etikett - B3 - Beschichtung Anteil (in %)]]="","",Table1[[#This Row],[Etikett - B3 - Beschichtung Anteil (in %)]])</f>
        <v/>
      </c>
      <c r="OY169" s="618">
        <f>ROUNDUP(SUM(
IF(AND(LH169='DD FD'!$J$7,LJ169='DD FD'!$AI$3),LI169,0),
IF(AND(LR169='DD FD'!$J$7,LT169='DD FD'!$AI$3),LS169,0),
IF(AND(MB169='DD FD'!$J$7,MD169='DD FD'!$AI$3),MC169,0),
IF(AND(ML169='DD FD'!$J$7,MN169='DD FD'!$AI$3),MM169,0),
IF(AND(MW169='DD FD'!$J$7,MY169='DD FD'!$AI$3),MX169,0),
IF(AND(NH169='DD FD'!$J$7,NJ169='DD FD'!$AI$3),NI169,0),
IF(AND(NS169='DD FD'!$J$7,NU169='DD FD'!$AI$3),NT169,0),
IF(AND(OD169='DD FD'!$J$7,OF169='DD FD'!$AI$3),OE169,0),
IF(AND(OO169='DD FD'!$J$7,OQ169='DD FD'!$AI$3),OP169,0),
),2)</f>
        <v>0</v>
      </c>
      <c r="OZ169" s="617">
        <f>ROUNDUP(SUM(
IF(AND(LH169='DD FD'!$J$6,LJ169='DD FD'!$AI$3),LI169,0),
IF(AND(LR169='DD FD'!$J$6,LT169='DD FD'!$AI$3),LS169,0),
IF(AND(MB169='DD FD'!$J$6,MD169='DD FD'!$AI$3),MC169,0),
IF(AND(ML169='DD FD'!$J$6,MN169='DD FD'!$AI$3),MM169,0),
IF(AND(MW169='DD FD'!$J$6,MY169='DD FD'!$AI$3),MX169,0),
IF(AND(NH169='DD FD'!$J$6,NJ169='DD FD'!$AI$3),NI169,0),
IF(AND(NS169='DD FD'!$J$6,NU169='DD FD'!$AI$3),NT169,0),
IF(AND(OD169='DD FD'!$J$6,OF169='DD FD'!$AI$3),OE169,0),
IF(AND(OO169='DD FD'!$J$6,OQ169='DD FD'!$AI$3),OP169,0),
),2)</f>
        <v>0</v>
      </c>
      <c r="PA169" s="617">
        <f>ROUNDUP(SUM(
IF(AND(LH169='DD FD'!$J$10,LJ169='DD FD'!$AI$3),LI169,0),
IF(AND(LR169='DD FD'!$J$10,LT169='DD FD'!$AI$3),LS169,0),
IF(AND(MB169='DD FD'!$J$10,MD169='DD FD'!$AI$3),MC169,0),
IF(AND(ML169='DD FD'!$J$10,MN169='DD FD'!$AI$3),MM169,0),
IF(AND(MW169='DD FD'!$J$10,MY169='DD FD'!$AI$3),MX169,0),
IF(AND(NH169='DD FD'!$J$10,NJ169='DD FD'!$AI$3),NI169,0),
IF(AND(NS169='DD FD'!$J$10,NU169='DD FD'!$AI$3),NT169,0),
IF(AND(OD169='DD FD'!$J$10,OF169='DD FD'!$AI$3),OE169,0),
IF(AND(OO169='DD FD'!$J$10,OQ169='DD FD'!$AI$3),OP169,0),
),2)</f>
        <v>0</v>
      </c>
      <c r="PB169" s="617">
        <f>ROUNDUP(SUM(
IF(AND(LH169='DD FD'!$J$8,LJ169='DD FD'!$AI$3),LI169,0),
IF(AND(LR169='DD FD'!$J$8,LT169='DD FD'!$AI$3),LS169,0),
IF(AND(MB169='DD FD'!$J$8,MD169='DD FD'!$AI$3),MC169,0),
IF(AND(ML169='DD FD'!$J$8,MN169='DD FD'!$AI$3),MM169,0),
IF(AND(MW169='DD FD'!$J$8,MY169='DD FD'!$AI$3),MX169,0),
IF(AND(NH169='DD FD'!$J$8,NJ169='DD FD'!$AI$3),NI169,0),
IF(AND(NS169='DD FD'!$J$8,NU169='DD FD'!$AI$3),NT169,0),
IF(AND(OD169='DD FD'!$J$8,OF169='DD FD'!$AI$3),OE169,0),
IF(AND(OO169='DD FD'!$J$8,OQ169='DD FD'!$AI$3),OP169,0),
),2)</f>
        <v>0</v>
      </c>
      <c r="PC169" s="617">
        <f>ROUNDUP(SUM(
IF(AND(LH169='DD FD'!$J$5,LJ169='DD FD'!$AI$3),LI169,0),
IF(AND(LR169='DD FD'!$J$5,LT169='DD FD'!$AI$3),LS169,0),
IF(AND(MB169='DD FD'!$J$5,MD169='DD FD'!$AI$3),MC169,0),
IF(AND(ML169='DD FD'!$J$5,MN169='DD FD'!$AI$3),MM169,0),
IF(AND(MW169='DD FD'!$J$5,MY169='DD FD'!$AI$3),MX169,0),
IF(AND(NH169='DD FD'!$J$5,NJ169='DD FD'!$AI$3),NI169,0),
IF(AND(NS169='DD FD'!$J$5,NU169='DD FD'!$AI$3),NT169,0),
IF(AND(OD169='DD FD'!$J$5,OF169='DD FD'!$AI$3),OE169,0),
IF(AND(OO169='DD FD'!$J$5,OQ169='DD FD'!$AI$3),OP169,0),
),2)</f>
        <v>0</v>
      </c>
      <c r="PD169" s="617">
        <f>ROUNDUP(SUM(
IF(AND(LH169='DD FD'!$J$9,LJ169='DD FD'!$AI$3),LI169,0),
IF(AND(LR169='DD FD'!$J$9,LT169='DD FD'!$AI$3),LS169,0),
IF(AND(MB169='DD FD'!$J$9,MD169='DD FD'!$AI$3),MC169,0),
IF(AND(ML169='DD FD'!$J$9,MN169='DD FD'!$AI$3),MM169,0),
IF(AND(MW169='DD FD'!$J$9,MY169='DD FD'!$AI$3),MX169,0),
IF(AND(NH169='DD FD'!$J$9,NJ169='DD FD'!$AI$3),NI169,0),
IF(AND(NS169='DD FD'!$J$9,NU169='DD FD'!$AI$3),NT169,0),
IF(AND(OD169='DD FD'!$J$9,OF169='DD FD'!$AI$3),OE169,0),
IF(AND(OO169='DD FD'!$J$9,OQ169='DD FD'!$AI$3),OP169,0),
),2)</f>
        <v>0</v>
      </c>
      <c r="PE169" s="617">
        <f>ROUNDUP(SUM(
IF(AND(LH169='DD FD'!$J$4,LJ169='DD FD'!$AI$3),LI169,0),
IF(AND(LR169='DD FD'!$J$4,LT169='DD FD'!$AI$3),LS169,0),
IF(AND(MB169='DD FD'!$J$4,MD169='DD FD'!$AI$3),MC169,0),
IF(AND(ML169='DD FD'!$J$4,MN169='DD FD'!$AI$3),MM169,0),
IF(AND(MW169='DD FD'!$J$4,MY169='DD FD'!$AI$3),MX169,0),
IF(AND(NH169='DD FD'!$J$4,NJ169='DD FD'!$AI$3),NI169,0),
IF(AND(NS169='DD FD'!$J$4,NU169='DD FD'!$AI$3),NT169,0),
IF(AND(OD169='DD FD'!$J$4,OF169='DD FD'!$AI$3),OE169,0),
IF(AND(OO169='DD FD'!$J$4,OQ169='DD FD'!$AI$3),OP169,0),
),2)</f>
        <v>0</v>
      </c>
      <c r="PF169" s="619">
        <f>ROUNDUP(SUM(
IF(AND(LH169='DD FD'!$J$11,LJ169='DD FD'!$AI$3),LI169,0),
IF(AND(LR169='DD FD'!$J$11,LT169='DD FD'!$AI$3),LS169,0),
IF(AND(MB169='DD FD'!$J$11,MD169='DD FD'!$AI$3),MC169,0),
IF(AND(ML169='DD FD'!$J$11,MN169='DD FD'!$AI$3),MM169,0),
IF(AND(MW169='DD FD'!$J$11,MY169='DD FD'!$AI$3),MX169,0),
IF(AND(NH169='DD FD'!$J$11,NJ169='DD FD'!$AI$3),NI169,0),
IF(AND(NS169='DD FD'!$J$11,NU169='DD FD'!$AI$3),NT169,0),
IF(AND(OD169='DD FD'!$J$11,OF169='DD FD'!$AI$3),OE169,0),
IF(AND(OO169='DD FD'!$J$11,OQ169='DD FD'!$AI$3),OP169,0),
),2)</f>
        <v>0</v>
      </c>
    </row>
    <row r="170" spans="1:422">
      <c r="A170" s="806"/>
      <c r="B170" s="934"/>
      <c r="C170" s="247"/>
      <c r="D170" s="842"/>
      <c r="E170" s="247"/>
      <c r="F170" s="158"/>
      <c r="G170" s="710"/>
      <c r="H170" s="712"/>
      <c r="I170" s="936"/>
      <c r="J170" s="803"/>
      <c r="K170" s="150"/>
      <c r="L170" s="146" t="str">
        <f t="shared" si="54"/>
        <v/>
      </c>
      <c r="M170" s="501" t="str">
        <f t="shared" si="71"/>
        <v/>
      </c>
      <c r="N170" s="504"/>
      <c r="O170" s="113" t="str">
        <f t="shared" si="72"/>
        <v/>
      </c>
      <c r="P170" s="114" t="str">
        <f t="shared" si="55"/>
        <v/>
      </c>
      <c r="Q170" s="152"/>
      <c r="R170" s="152"/>
      <c r="S170" s="115" t="str">
        <f t="shared" si="73"/>
        <v/>
      </c>
      <c r="T170" s="159"/>
      <c r="U170" s="159"/>
      <c r="V170" s="157"/>
      <c r="W170" s="157"/>
      <c r="X170" s="157"/>
      <c r="Y170" s="772"/>
      <c r="Z170" s="158"/>
      <c r="AA170" s="144"/>
      <c r="AB170" s="112"/>
      <c r="AC170" s="153"/>
      <c r="AD170" s="153"/>
      <c r="AE170" s="153"/>
      <c r="AF170" s="153"/>
      <c r="AG170" s="153"/>
      <c r="AH170" s="153"/>
      <c r="AI170" s="152"/>
      <c r="AJ170" s="158"/>
      <c r="AK170" s="158"/>
      <c r="AL170" s="158"/>
      <c r="AM170" s="116" t="str">
        <f t="shared" si="74"/>
        <v/>
      </c>
      <c r="AN170" s="116" t="str">
        <f t="shared" si="75"/>
        <v/>
      </c>
      <c r="AO170" s="324"/>
      <c r="AP170" s="503"/>
      <c r="AQ170" s="487" t="str">
        <f t="shared" si="76"/>
        <v/>
      </c>
      <c r="AR170" s="113" t="str">
        <f t="shared" si="56"/>
        <v/>
      </c>
      <c r="AS170" s="113" t="str">
        <f t="shared" si="57"/>
        <v/>
      </c>
      <c r="AT170" s="113" t="str">
        <f t="shared" si="58"/>
        <v/>
      </c>
      <c r="AU170" s="113" t="str">
        <f t="shared" si="59"/>
        <v/>
      </c>
      <c r="AV170" s="159"/>
      <c r="AW170" s="157"/>
      <c r="AX170" s="157"/>
      <c r="AY170" s="157"/>
      <c r="AZ170" s="157"/>
      <c r="BA170" s="116" t="str">
        <f t="shared" si="60"/>
        <v/>
      </c>
      <c r="BB170" s="316"/>
      <c r="BC170" s="116" t="str">
        <f t="shared" si="61"/>
        <v/>
      </c>
      <c r="BD170" s="133" t="str">
        <f t="shared" si="62"/>
        <v/>
      </c>
      <c r="BE170" s="157"/>
      <c r="BF170" s="1180"/>
      <c r="BG170" s="1180"/>
      <c r="BH170" s="158"/>
      <c r="BI170" s="490"/>
      <c r="BJ170" s="514" t="str">
        <f t="shared" si="77"/>
        <v/>
      </c>
      <c r="BK170" s="789"/>
      <c r="BL170" s="116" t="str">
        <f t="shared" si="78"/>
        <v/>
      </c>
      <c r="BM170" s="144"/>
      <c r="BN170" s="144"/>
      <c r="BO170" s="144"/>
      <c r="BP170" s="790"/>
      <c r="BQ170" s="790"/>
      <c r="BR170" s="790"/>
      <c r="BS170" s="116" t="str">
        <f t="shared" si="63"/>
        <v/>
      </c>
      <c r="BT170" s="790"/>
      <c r="BU170" s="808" t="str">
        <f t="shared" si="64"/>
        <v/>
      </c>
      <c r="BV170" s="791"/>
      <c r="BW170" s="144"/>
      <c r="BX170" s="20"/>
      <c r="BY170" s="20"/>
      <c r="BZ170" s="20"/>
      <c r="CA170" s="792"/>
      <c r="CB170" s="1201"/>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144"/>
      <c r="DF170" s="144"/>
      <c r="DG170" s="144"/>
      <c r="DH170" s="144"/>
      <c r="DI170" s="144"/>
      <c r="DJ170" s="144"/>
      <c r="DK170" s="144"/>
      <c r="DL170" s="144"/>
      <c r="DM170" s="144"/>
      <c r="DN170" s="144"/>
      <c r="DO170" s="144"/>
      <c r="DP170" s="144"/>
      <c r="DQ170" s="144"/>
      <c r="DR170" s="144"/>
      <c r="DS170" s="144"/>
      <c r="DT170" s="144"/>
      <c r="DU170" s="144"/>
      <c r="DV170" s="144"/>
      <c r="DW170" s="144"/>
      <c r="DX170" s="144"/>
      <c r="DY170" s="144"/>
      <c r="DZ170" s="144"/>
      <c r="EA170" s="144"/>
      <c r="EB170" s="144"/>
      <c r="EC170" s="144"/>
      <c r="ED170" s="782" t="str">
        <f t="shared" si="79"/>
        <v/>
      </c>
      <c r="EE170" s="519"/>
      <c r="EF170" s="793"/>
      <c r="EG170" s="519"/>
      <c r="EH170" s="794"/>
      <c r="EI170" s="790"/>
      <c r="EJ170" s="794"/>
      <c r="EK170" s="794"/>
      <c r="EL170" s="790"/>
      <c r="EM170" s="790"/>
      <c r="EN170" s="790"/>
      <c r="EO170" s="112" t="str">
        <f t="shared" si="65"/>
        <v/>
      </c>
      <c r="EP170" s="790"/>
      <c r="EQ170" s="488" t="str">
        <f t="shared" si="66"/>
        <v/>
      </c>
      <c r="ER170" s="1100"/>
      <c r="ES170" s="1099" t="str">
        <f t="shared" si="80"/>
        <v/>
      </c>
      <c r="ET170" s="525"/>
      <c r="EU170" s="148"/>
      <c r="EV170" s="148"/>
      <c r="EW170" s="148"/>
      <c r="EX170" s="148"/>
      <c r="EY170" s="148"/>
      <c r="EZ170" s="148"/>
      <c r="FA170" s="148"/>
      <c r="FB170" s="148"/>
      <c r="FC170" s="148"/>
      <c r="FD170" s="148"/>
      <c r="FE170" s="148"/>
      <c r="FF170" s="148"/>
      <c r="FG170" s="148"/>
      <c r="FH170" s="148"/>
      <c r="FI170" s="528"/>
      <c r="FJ170" s="513" t="str">
        <f t="shared" si="67"/>
        <v/>
      </c>
      <c r="FK170" s="158"/>
      <c r="FL170" s="850"/>
      <c r="FM170" s="850"/>
      <c r="FN170" s="850"/>
      <c r="FO170" s="850"/>
      <c r="FP170" s="850"/>
      <c r="FQ170" s="850"/>
      <c r="FR170" s="157"/>
      <c r="FS170" s="143"/>
      <c r="FT170" s="143"/>
      <c r="FU170" s="847" t="str">
        <f t="shared" si="68"/>
        <v/>
      </c>
      <c r="FV170" s="555"/>
      <c r="FW170" s="523" t="str">
        <f>IF(Table1[[#This Row],[Nonfood Inhaltstoffe - Komponente]]="","",VLOOKUP(Table1[[#This Row],[Nonfood Inhaltstoffe - Komponente]],'Dropdown Auswahl'!BJ:BK,2,FALSE))</f>
        <v/>
      </c>
      <c r="FX170" s="1013"/>
      <c r="FY170" s="1011" t="str">
        <f t="shared" si="69"/>
        <v/>
      </c>
      <c r="FZ170" s="152"/>
      <c r="GA170" s="152"/>
      <c r="GB170" s="152"/>
      <c r="GC170" s="529" t="str">
        <f t="shared" si="70"/>
        <v/>
      </c>
      <c r="GG170" s="21"/>
      <c r="GH170" s="21"/>
      <c r="GI170" s="1019"/>
      <c r="GJ170" s="1016" t="str">
        <f>IF(Table1[[#This Row],[Global Trade Item Number (GTIN)]]="","",Table1[[#This Row],[Global Trade Item Number (GTIN)]])</f>
        <v/>
      </c>
      <c r="GK170" s="555" t="str">
        <f>IF(Table1[[#This Row],[WAWI-Nr./ Kreditoren-Nummer
(ASDV)]]&lt;&gt;"",Table1[[#This Row],[WAWI-Nr./ Kreditoren-Nummer
(ASDV)]],"")</f>
        <v/>
      </c>
      <c r="GL170" s="165"/>
      <c r="GM170" s="165"/>
      <c r="GN170" s="165"/>
      <c r="GO170" s="485"/>
      <c r="GP170" s="534"/>
      <c r="GQ170" s="533"/>
      <c r="GR170" s="486"/>
      <c r="GS170" s="486"/>
      <c r="GT170" s="486"/>
      <c r="GU170" s="486"/>
      <c r="GV170" s="486"/>
      <c r="GW170" s="542"/>
      <c r="GX170" s="538"/>
      <c r="GY170" s="144"/>
      <c r="GZ170" s="480"/>
      <c r="HA170" s="158"/>
      <c r="HB170" s="480"/>
      <c r="HC170" s="480"/>
      <c r="HD170" s="480"/>
      <c r="HE170" s="480"/>
      <c r="HF170" s="480"/>
      <c r="HG170" s="480"/>
      <c r="HH170" s="538"/>
      <c r="HI170" s="480"/>
      <c r="HJ170" s="480"/>
      <c r="HK170" s="480"/>
      <c r="HL170" s="480"/>
      <c r="HM170" s="480"/>
      <c r="HN170" s="480"/>
      <c r="HO170" s="480"/>
      <c r="HP170" s="480"/>
      <c r="HQ170" s="480"/>
      <c r="HR170" s="538"/>
      <c r="HS170" s="480"/>
      <c r="HT170" s="480"/>
      <c r="HU170" s="480"/>
      <c r="HV170" s="480"/>
      <c r="HW170" s="480"/>
      <c r="HX170" s="480"/>
      <c r="HY170" s="480"/>
      <c r="HZ170" s="480"/>
      <c r="IA170" s="480"/>
      <c r="IB170" s="538"/>
      <c r="IC170" s="480"/>
      <c r="ID170" s="480"/>
      <c r="IE170" s="480"/>
      <c r="IF170" s="480"/>
      <c r="IG170" s="480"/>
      <c r="IH170" s="480"/>
      <c r="II170" s="480"/>
      <c r="IJ170" s="480"/>
      <c r="IK170" s="480"/>
      <c r="IL170" s="480"/>
      <c r="IM170" s="538"/>
      <c r="IN170" s="480"/>
      <c r="IO170" s="480"/>
      <c r="IP170" s="480"/>
      <c r="IQ170" s="480"/>
      <c r="IR170" s="480"/>
      <c r="IS170" s="480"/>
      <c r="IT170" s="480"/>
      <c r="IU170" s="480"/>
      <c r="IV170" s="480"/>
      <c r="IW170" s="480"/>
      <c r="IX170" s="538"/>
      <c r="IY170" s="480"/>
      <c r="IZ170" s="480"/>
      <c r="JA170" s="480"/>
      <c r="JB170" s="480"/>
      <c r="JC170" s="480"/>
      <c r="JD170" s="480"/>
      <c r="JE170" s="480"/>
      <c r="JF170" s="480"/>
      <c r="JG170" s="480"/>
      <c r="JH170" s="480"/>
      <c r="JI170" s="538"/>
      <c r="JJ170" s="480"/>
      <c r="JK170" s="480"/>
      <c r="JL170" s="480"/>
      <c r="JM170" s="480"/>
      <c r="JN170" s="480"/>
      <c r="JO170" s="480"/>
      <c r="JP170" s="480"/>
      <c r="JQ170" s="480"/>
      <c r="JR170" s="480"/>
      <c r="JS170" s="590"/>
      <c r="JT170" s="538"/>
      <c r="JU170" s="480"/>
      <c r="JV170" s="480"/>
      <c r="JW170" s="480"/>
      <c r="JX170" s="480"/>
      <c r="JY170" s="480"/>
      <c r="JZ170" s="480"/>
      <c r="KA170" s="480"/>
      <c r="KB170" s="480"/>
      <c r="KC170" s="480"/>
      <c r="KD170" s="480"/>
      <c r="KE170" s="538"/>
      <c r="KF170" s="480"/>
      <c r="KG170" s="480"/>
      <c r="KH170" s="480"/>
      <c r="KI170" s="480"/>
      <c r="KJ170" s="480"/>
      <c r="KK170" s="480"/>
      <c r="KL170" s="480"/>
      <c r="KM170" s="480"/>
      <c r="KN170" s="480"/>
      <c r="KO170" s="480"/>
      <c r="KR170" s="568" t="str">
        <f>IF(Table1[[#This Row],[GTIN]]&lt;&gt;"",Table1[[#This Row],[GTIN]],"")</f>
        <v/>
      </c>
      <c r="KS170" s="569" t="str">
        <f>Table1[[#This Row],[Kreditor]]</f>
        <v/>
      </c>
      <c r="KT170" s="570" t="str">
        <f>IF(Table1[[#This Row],[Gültig ab (Datum)]]&lt;&gt;"",Table1[[#This Row],[Gültig ab (Datum)]],"")</f>
        <v/>
      </c>
      <c r="KU170" s="570"/>
      <c r="KV170" s="583" t="str">
        <f>IF(Table1[[#This Row],[Artikel verpackt? 
(X=Ja)]]="","",Table1[[#This Row],[Artikel verpackt? 
(X=Ja)]])</f>
        <v/>
      </c>
      <c r="KW170" s="571" t="str">
        <f>IF(Table1[[#This Row],[Verpackung recyclingfähig?
(X=Ja)]]="","",Table1[[#This Row],[Verpackung recyclingfähig?
(X=Ja)]])</f>
        <v/>
      </c>
      <c r="KX170" s="572"/>
      <c r="KY170" s="573"/>
      <c r="KZ170" s="574"/>
      <c r="LA170" s="574"/>
      <c r="LB170" s="574"/>
      <c r="LC170" s="574"/>
      <c r="LD170" s="574"/>
      <c r="LE170" s="574"/>
      <c r="LF170" s="575"/>
      <c r="LG170" s="576" t="str">
        <f>IF(Table1[[#This Row],[Hauptkörper - B1 - Art]]="","",VLOOKUP(Table1[[#This Row],[Hauptkörper - B1 - Art]],'DD FD'!B:C,2,FALSE))</f>
        <v/>
      </c>
      <c r="LH170" s="577" t="str">
        <f>IF(Table1[[#This Row],[Hauptkörper - B1 - Fraktion]]="","",VLOOKUP(Table1[[#This Row],[Hauptkörper - B1 - Fraktion]],'DD FD'!H:J,3,FALSE))</f>
        <v/>
      </c>
      <c r="LI170" s="574" t="str">
        <f>IF(Table1[[#This Row],[Hauptkörper - B1 - Gewicht
(in G)]]="","",Table1[[#This Row],[Hauptkörper - B1 - Gewicht
(in G)]])</f>
        <v/>
      </c>
      <c r="LJ170" s="574" t="str">
        <f>IF(Table1[[#This Row],[Hauptkörper - B1 - Lizenzierungs-pflichtig? (X=Ja)]]="","",Table1[[#This Row],[Hauptkörper - B1 - Lizenzierungs-pflichtig? (X=Ja)]])</f>
        <v/>
      </c>
      <c r="LK170" s="577" t="str">
        <f>IF(Table1[[#This Row],[Hauptkörper - B1 - Virgin Material]]="","",VLOOKUP(Table1[[#This Row],[Hauptkörper - B1 - Virgin Material]],'DD FD'!AJ:AK,2,FALSE))</f>
        <v/>
      </c>
      <c r="LL170" s="578" t="str">
        <f>IF(Table1[[#This Row],[Hauptkörper - B1 - Virgin Material Anteil (in %)]]="","",Table1[[#This Row],[Hauptkörper - B1 - Virgin Material Anteil (in %)]])</f>
        <v/>
      </c>
      <c r="LM170" s="577" t="str">
        <f>IF(Table1[[#This Row],[Hauptkörper - B1 - Recyceltes Material]]="","",VLOOKUP(Table1[[#This Row],[Hauptkörper - B1 - Recyceltes Material]],'DD FD'!AL:AM,2,FALSE))</f>
        <v/>
      </c>
      <c r="LN170" s="578" t="str">
        <f>IF(Table1[[#This Row],[Hauptkörper - B1 - Recyceltes Material Anteil (in %)]]="","",Table1[[#This Row],[Hauptkörper - B1 - Recyceltes Material Anteil (in %)]])</f>
        <v/>
      </c>
      <c r="LO170" s="579" t="str">
        <f>IF(Table1[[#This Row],[Hauptkörper - B1 - Beschichtung]]="","",VLOOKUP(Table1[[#This Row],[Hauptkörper - B1 - Beschichtung]],'DD FD'!AE:AF,2,FALSE))</f>
        <v/>
      </c>
      <c r="LP170" s="580" t="str">
        <f>IF(Table1[[#This Row],[Hauptkörper - B1 - Beschichtung Anteil (in %)]]="","",Table1[[#This Row],[Hauptkörper - B1 - Beschichtung Anteil (in %)]])</f>
        <v/>
      </c>
      <c r="LQ170" s="576" t="str">
        <f>IF(Table1[[#This Row],[Hauptkörper - B2 - Art]]="","",VLOOKUP(Table1[[#This Row],[Hauptkörper - B2 - Art]],'DD FD'!B:C,2,FALSE))</f>
        <v/>
      </c>
      <c r="LR170" s="577" t="str">
        <f>IF(Table1[[#This Row],[Hauptkörper - B2 - Fraktion]]="","",VLOOKUP(Table1[[#This Row],[Hauptkörper - B2 - Fraktion]],'DD FD'!H:J,3,FALSE))</f>
        <v/>
      </c>
      <c r="LS170" s="574" t="str">
        <f>IF(Table1[[#This Row],[Hauptkörper - B2 - Gewicht
(in G)]]="","",Table1[[#This Row],[Hauptkörper - B2 - Gewicht
(in G)]])</f>
        <v/>
      </c>
      <c r="LT170" s="574" t="str">
        <f>IF(Table1[[#This Row],[Hauptkörper - B2 - Lizenzierungs-pflichtig? (X=Ja)]]="","",Table1[[#This Row],[Hauptkörper - B2 - Lizenzierungs-pflichtig? (X=Ja)]])</f>
        <v/>
      </c>
      <c r="LU170" s="577" t="str">
        <f>IF(Table1[[#This Row],[Hauptkörper - B2 - Virgin Material]]="","",VLOOKUP(Table1[[#This Row],[Hauptkörper - B2 - Virgin Material]],'DD FD'!AJ:AK,2,FALSE))</f>
        <v/>
      </c>
      <c r="LV170" s="578" t="str">
        <f>IF(Table1[[#This Row],[Hauptkörper - B2 - Virgin Material Anteil (in %)]]="","",Table1[[#This Row],[Hauptkörper - B2 - Virgin Material Anteil (in %)]])</f>
        <v/>
      </c>
      <c r="LW170" s="577" t="str">
        <f>IF(Table1[[#This Row],[Hauptkörper - B2 - Recyceltes Material]]="","",VLOOKUP(Table1[[#This Row],[Hauptkörper - B2 - Recyceltes Material]],'DD FD'!AL:AM,2,FALSE))</f>
        <v/>
      </c>
      <c r="LX170" s="578" t="str">
        <f>IF(Table1[[#This Row],[Hauptkörper - B2 - Recyceltes Material Anteil (in %)]]="","",Table1[[#This Row],[Hauptkörper - B2 - Recyceltes Material Anteil (in %)]])</f>
        <v/>
      </c>
      <c r="LY170" s="577" t="str">
        <f>IF(Table1[[#This Row],[Hauptkörper - B2 - Beschichtung]]="","",VLOOKUP(Table1[[#This Row],[Hauptkörper - B2 - Beschichtung]],'DD FD'!AE:AF,2,FALSE))</f>
        <v/>
      </c>
      <c r="LZ170" s="580" t="str">
        <f>IF(Table1[[#This Row],[Hauptkörper - B2 - Beschichtung Anteil (in %)]]="","",Table1[[#This Row],[Hauptkörper - B2 - Beschichtung Anteil (in %)]])</f>
        <v/>
      </c>
      <c r="MA170" s="576" t="str">
        <f>IF(Table1[[#This Row],[Hauptkörper - B3 - Art]]="","",VLOOKUP(Table1[[#This Row],[Hauptkörper - B3 - Art]],'DD FD'!B:C,2,FALSE))</f>
        <v/>
      </c>
      <c r="MB170" s="577" t="str">
        <f>IF(Table1[[#This Row],[Hauptkörper - B3 - Fraktion]]="","",VLOOKUP(Table1[[#This Row],[Hauptkörper - B3 - Fraktion]],'DD FD'!H:J,3,FALSE))</f>
        <v/>
      </c>
      <c r="MC170" s="574" t="str">
        <f>IF(Table1[[#This Row],[Hauptkörper - B3 - Gewicht
(in G)]]="","",Table1[[#This Row],[Hauptkörper - B3 - Gewicht
(in G)]])</f>
        <v/>
      </c>
      <c r="MD170" s="574" t="str">
        <f>IF(Table1[[#This Row],[Hauptkörper - B3 - Lizenzierungs-pflichtig? (X=Ja)]]="","",Table1[[#This Row],[Hauptkörper - B3 - Lizenzierungs-pflichtig? (X=Ja)]])</f>
        <v/>
      </c>
      <c r="ME170" s="577" t="str">
        <f>IF(Table1[[#This Row],[Hauptkörper - B3 - Virgin Material]]="","",VLOOKUP(Table1[[#This Row],[Hauptkörper - B3 - Virgin Material]],'DD FD'!AJ:AK,2,FALSE))</f>
        <v/>
      </c>
      <c r="MF170" s="578" t="str">
        <f>IF(Table1[[#This Row],[Hauptkörper - B3 - Virgin Material Anteil (in %)]]="","",Table1[[#This Row],[Hauptkörper - B3 - Virgin Material Anteil (in %)]])</f>
        <v/>
      </c>
      <c r="MG170" s="577" t="str">
        <f>IF(Table1[[#This Row],[Hauptkörper - B3 - Recyceltes Material]]="","",VLOOKUP(Table1[[#This Row],[Hauptkörper - B3 - Recyceltes Material]],'DD FD'!AL:AM,2,FALSE))</f>
        <v/>
      </c>
      <c r="MH170" s="578" t="str">
        <f>IF(Table1[[#This Row],[Hauptkörper - B3 - Recyceltes Material Anteil (in %)]]="","",Table1[[#This Row],[Hauptkörper - B3 - Recyceltes Material Anteil (in %)]])</f>
        <v/>
      </c>
      <c r="MI170" s="577" t="str">
        <f>IF(Table1[[#This Row],[Hauptkörper - B3 - Beschichtung]]="","",VLOOKUP(Table1[[#This Row],[Hauptkörper - B3 - Beschichtung]],'DD FD'!AE:AF,2,FALSE))</f>
        <v/>
      </c>
      <c r="MJ170" s="580" t="str">
        <f>IF(Table1[[#This Row],[Hauptkörper - B3 - Beschichtung Anteil (in %)]]="","",Table1[[#This Row],[Hauptkörper - B3 - Beschichtung Anteil (in %)]])</f>
        <v/>
      </c>
      <c r="MK170" s="576" t="str">
        <f>IF(Table1[[#This Row],[Verschluss - B1 - Art]]="","",VLOOKUP(Table1[[#This Row],[Verschluss - B1 - Art]],'DD FD'!D:E,2,FALSE))</f>
        <v/>
      </c>
      <c r="ML170" s="577" t="str">
        <f>IF(Table1[[#This Row],[Verschluss - B1 - Fraktion]]="","",VLOOKUP(Table1[[#This Row],[Verschluss - B1 - Fraktion]],'DD FD'!H:J,3,FALSE))</f>
        <v/>
      </c>
      <c r="MM170" s="574" t="str">
        <f>IF(Table1[[#This Row],[Verschluss - B1 - Gewicht (in G)]]="","",Table1[[#This Row],[Verschluss - B1 - Gewicht (in G)]])</f>
        <v/>
      </c>
      <c r="MN170" s="574" t="str">
        <f>IF(Table1[[#This Row],[Verschluss - B1 - Lizenzierungs-pflichtig? (X=Ja)]]="","",Table1[[#This Row],[Verschluss - B1 - Lizenzierungs-pflichtig? (X=Ja)]])</f>
        <v/>
      </c>
      <c r="MO170" s="574" t="str">
        <f>IF(Table1[[#This Row],[Verschluss - B1 - Trennbar vom Hauptkörper? (X=Ja)]]="","",Table1[[#This Row],[Verschluss - B1 - Trennbar vom Hauptkörper? (X=Ja)]])</f>
        <v/>
      </c>
      <c r="MP170" s="577" t="str">
        <f>IF(Table1[[#This Row],[Verschluss - B1 - Virgin Material]]="","",VLOOKUP(Table1[[#This Row],[Verschluss - B1 - Virgin Material]],'DD FD'!AJ:AK,2,FALSE))</f>
        <v/>
      </c>
      <c r="MQ170" s="578" t="str">
        <f>IF(Table1[[#This Row],[Verschluss - B1 - Virgin Material Anteil (in %)]]="","",Table1[[#This Row],[Verschluss - B1 - Virgin Material Anteil (in %)]])</f>
        <v/>
      </c>
      <c r="MR170" s="577" t="str">
        <f>IF(Table1[[#This Row],[Verschluss - B1 - Recyceltes Material]]="","",VLOOKUP(Table1[[#This Row],[Verschluss - B1 - Recyceltes Material]],'DD FD'!AL:AM,2,FALSE))</f>
        <v/>
      </c>
      <c r="MS170" s="578" t="str">
        <f>IF(Table1[[#This Row],[Verschluss - B1 - Recyceltes Material Anteil (in %)]]="","",Table1[[#This Row],[Verschluss - B1 - Recyceltes Material Anteil (in %)]])</f>
        <v/>
      </c>
      <c r="MT170" s="577" t="str">
        <f>IF(Table1[[#This Row],[Verschluss - B1 - Beschichtung]]="","",VLOOKUP(Table1[[#This Row],[Verschluss - B1 - Beschichtung]],'DD FD'!AE:AF,2,FALSE))</f>
        <v/>
      </c>
      <c r="MU170" s="580" t="str">
        <f>IF(Table1[[#This Row],[Verschluss - B1 - Beschichtung Anteil (in %)]]="","",Table1[[#This Row],[Verschluss - B1 - Beschichtung Anteil (in %)]])</f>
        <v/>
      </c>
      <c r="MV170" s="576" t="str">
        <f>IF(Table1[[#This Row],[Verschluss - B2 - Art]]="","",VLOOKUP(Table1[[#This Row],[Verschluss - B2 - Art]],'DD FD'!D:E,2,FALSE))</f>
        <v/>
      </c>
      <c r="MW170" s="577" t="str">
        <f>IF(Table1[[#This Row],[Verschluss - B2 - Fraktion]]="","",VLOOKUP(Table1[[#This Row],[Verschluss - B2 - Fraktion]],'DD FD'!H:J,3,FALSE))</f>
        <v/>
      </c>
      <c r="MX170" s="574" t="str">
        <f>IF(Table1[[#This Row],[Verschluss - B2 - Gewicht (in G)]]="","",Table1[[#This Row],[Verschluss - B2 - Gewicht (in G)]])</f>
        <v/>
      </c>
      <c r="MY170" s="574" t="str">
        <f>IF(Table1[[#This Row],[Verschluss - B2 - Lizenzierungs-pflichtig? (X=Ja)]]="","",Table1[[#This Row],[Verschluss - B2 - Lizenzierungs-pflichtig? (X=Ja)]])</f>
        <v/>
      </c>
      <c r="MZ170" s="574" t="str">
        <f>IF(Table1[[#This Row],[Verschluss - B2 - Trennbar vom Hauptkörper? (X=Ja)]]="","",Table1[[#This Row],[Verschluss - B2 - Trennbar vom Hauptkörper? (X=Ja)]])</f>
        <v/>
      </c>
      <c r="NA170" s="577" t="str">
        <f>IF(Table1[[#This Row],[Verschluss - B2 - Virgin Material]]="","",VLOOKUP(Table1[[#This Row],[Verschluss - B2 - Virgin Material]],'DD FD'!AJ:AK,2,FALSE))</f>
        <v/>
      </c>
      <c r="NB170" s="578" t="str">
        <f>IF(Table1[[#This Row],[Verschluss - B2 - Virgin Material Anteil (in %)]]="","",Table1[[#This Row],[Verschluss - B2 - Virgin Material Anteil (in %)]])</f>
        <v/>
      </c>
      <c r="NC170" s="577" t="str">
        <f>IF(Table1[[#This Row],[Verschluss - B2 - Recyceltes Material]]="","",VLOOKUP(Table1[[#This Row],[Verschluss - B2 - Recyceltes Material]],'DD FD'!AL:AM,2,FALSE))</f>
        <v/>
      </c>
      <c r="ND170" s="578" t="str">
        <f>IF(Table1[[#This Row],[Verschluss - B2 - Recyceltes Material Anteil (in %)]]="","",Table1[[#This Row],[Verschluss - B2 - Recyceltes Material Anteil (in %)]])</f>
        <v/>
      </c>
      <c r="NE170" s="577" t="str">
        <f>IF(Table1[[#This Row],[Verschluss - B2 - Beschichtung]]="","",VLOOKUP(Table1[[#This Row],[Verschluss - B2 - Beschichtung]],'DD FD'!AE:AF,2,FALSE))</f>
        <v/>
      </c>
      <c r="NF170" s="580" t="str">
        <f>IF(Table1[[#This Row],[Verschluss - B2 - Beschichtung Anteil (in %)]]="","",Table1[[#This Row],[Verschluss - B2 - Beschichtung Anteil (in %)]])</f>
        <v/>
      </c>
      <c r="NG170" s="576" t="str">
        <f>IF(Table1[[#This Row],[Verschluss - B3 - Art]]="","",VLOOKUP(Table1[[#This Row],[Verschluss - B3 - Art]],'DD FD'!D:E,2,FALSE))</f>
        <v/>
      </c>
      <c r="NH170" s="577" t="str">
        <f>IF(Table1[[#This Row],[Verschluss - B3 - Fraktion]]="","",VLOOKUP(Table1[[#This Row],[Verschluss - B3 - Fraktion]],'DD FD'!H:J,3,FALSE))</f>
        <v/>
      </c>
      <c r="NI170" s="574" t="str">
        <f>IF(Table1[[#This Row],[Verschluss - B3 - Gewicht (in G)]]="","",Table1[[#This Row],[Verschluss - B3 - Gewicht (in G)]])</f>
        <v/>
      </c>
      <c r="NJ170" s="574" t="str">
        <f>IF(Table1[[#This Row],[Verschluss - B3 - Lizenzierungs-pflichtig? (X=Ja)]]="","",Table1[[#This Row],[Verschluss - B3 - Lizenzierungs-pflichtig? (X=Ja)]])</f>
        <v/>
      </c>
      <c r="NK170" s="574" t="str">
        <f>IF(Table1[[#This Row],[Verschluss - B3 - Trennbar vom Hauptkörper? (X=Ja)]]="","",Table1[[#This Row],[Verschluss - B3 - Trennbar vom Hauptkörper? (X=Ja)]])</f>
        <v/>
      </c>
      <c r="NL170" s="577" t="str">
        <f>IF(Table1[[#This Row],[Verschluss - B3 - Virgin Material]]="","",VLOOKUP(Table1[[#This Row],[Verschluss - B3 - Virgin Material]],'DD FD'!AJ:AK,2,FALSE))</f>
        <v/>
      </c>
      <c r="NM170" s="578" t="str">
        <f>IF(Table1[[#This Row],[Verschluss - B3 - Virgin Material Anteil (in %)]]="","",Table1[[#This Row],[Verschluss - B3 - Virgin Material Anteil (in %)]])</f>
        <v/>
      </c>
      <c r="NN170" s="577" t="str">
        <f>IF(Table1[[#This Row],[Verschluss - B3 - Recyceltes Material]]="","",VLOOKUP(Table1[[#This Row],[Verschluss - B3 - Recyceltes Material]],'DD FD'!AL:AM,2,FALSE))</f>
        <v/>
      </c>
      <c r="NO170" s="578" t="str">
        <f>IF(Table1[[#This Row],[Verschluss - B3 - Recyceltes Material Anteil (in %)]]="","",Table1[[#This Row],[Verschluss - B3 - Recyceltes Material Anteil (in %)]])</f>
        <v/>
      </c>
      <c r="NP170" s="577" t="str">
        <f>IF(Table1[[#This Row],[Verschluss - B3 - Beschichtung]]="","",VLOOKUP(Table1[[#This Row],[Verschluss - B3 - Beschichtung]],'DD FD'!AE:AF,2,FALSE))</f>
        <v/>
      </c>
      <c r="NQ170" s="580" t="str">
        <f>IF(Table1[[#This Row],[Verschluss - B3 - Beschichtung Anteil (in %)]]="","",Table1[[#This Row],[Verschluss - B3 - Beschichtung Anteil (in %)]])</f>
        <v/>
      </c>
      <c r="NR170" s="576" t="str">
        <f>IF(Table1[[#This Row],[Etikett - B1 - Art]]="","",VLOOKUP(Table1[[#This Row],[Etikett - B1 - Art]],'DD FD'!F:G,2,FALSE))</f>
        <v/>
      </c>
      <c r="NS170" s="577" t="str">
        <f>IF(Table1[[#This Row],[Etikett - B1 - Fraktion]]="","",VLOOKUP(Table1[[#This Row],[Etikett - B1 - Fraktion]],'DD FD'!H:J,3,FALSE))</f>
        <v/>
      </c>
      <c r="NT170" s="574" t="str">
        <f>IF(Table1[[#This Row],[Etikett - B1 - Gewicht (in G)]]="","",Table1[[#This Row],[Etikett - B1 - Gewicht (in G)]])</f>
        <v/>
      </c>
      <c r="NU170" s="574" t="str">
        <f>IF(Table1[[#This Row],[Etikett - B1 - Lizenzierungs-pflichtig? (X=Ja)]]="","",Table1[[#This Row],[Etikett - B1 - Lizenzierungs-pflichtig? (X=Ja)]])</f>
        <v/>
      </c>
      <c r="NV170" s="574" t="str">
        <f>IF(Table1[[#This Row],[Etikett - B1 - Trennbar vom Hauptkörper? (X=Ja)]]="","",Table1[[#This Row],[Etikett - B1 - Trennbar vom Hauptkörper? (X=Ja)]])</f>
        <v/>
      </c>
      <c r="NW170" s="577" t="str">
        <f>IF(Table1[[#This Row],[Etikett - B1 - Virgin Material]]="","",VLOOKUP(Table1[[#This Row],[Etikett - B1 - Virgin Material]],'DD FD'!AJ:AK,2,FALSE))</f>
        <v/>
      </c>
      <c r="NX170" s="578" t="str">
        <f>IF(Table1[[#This Row],[Etikett - B1 - Virgin Material Anteil (in %)]]="","",Table1[[#This Row],[Etikett - B1 - Virgin Material Anteil (in %)]])</f>
        <v/>
      </c>
      <c r="NY170" s="577" t="str">
        <f>IF(Table1[[#This Row],[Etikett - B1 - Recyceltes Material]]="","",VLOOKUP(Table1[[#This Row],[Etikett - B1 - Recyceltes Material]],'DD FD'!AL:AM,2,FALSE))</f>
        <v/>
      </c>
      <c r="NZ170" s="578" t="str">
        <f>IF(Table1[[#This Row],[Etikett - B1 - Recyceltes Material Anteil (in %)]]="","",Table1[[#This Row],[Etikett - B1 - Recyceltes Material Anteil (in %)]])</f>
        <v/>
      </c>
      <c r="OA170" s="577" t="str">
        <f>IF(Table1[[#This Row],[Etikett - B1 - Beschichtung]]="","",VLOOKUP(Table1[[#This Row],[Etikett - B1 - Beschichtung]],'DD FD'!AE:AF,2,FALSE))</f>
        <v/>
      </c>
      <c r="OB170" s="580" t="str">
        <f>IF(Table1[[#This Row],[Etikett - B1 - Beschichtung Anteil (in %)]]="","",Table1[[#This Row],[Etikett - B1 - Beschichtung Anteil (in %)]])</f>
        <v/>
      </c>
      <c r="OC170" s="576" t="str">
        <f>IF(Table1[[#This Row],[Etikett - B2 - Art]]="","",VLOOKUP(Table1[[#This Row],[Etikett - B2 - Art]],'DD FD'!F:G,2,FALSE))</f>
        <v/>
      </c>
      <c r="OD170" s="577" t="str">
        <f>IF(Table1[[#This Row],[Etikett - B2 - Fraktion]]="","",VLOOKUP(Table1[[#This Row],[Etikett - B2 - Fraktion]],'DD FD'!H:J,3,FALSE))</f>
        <v/>
      </c>
      <c r="OE170" s="574" t="str">
        <f>IF(Table1[[#This Row],[Etikett - B2 - Gewicht (in G)]]="","",Table1[[#This Row],[Etikett - B2 - Gewicht (in G)]])</f>
        <v/>
      </c>
      <c r="OF170" s="574" t="str">
        <f>IF(Table1[[#This Row],[Etikett - B2 - Lizenzierungs-pflichtig? (X=Ja)]]="","",Table1[[#This Row],[Etikett - B2 - Lizenzierungs-pflichtig? (X=Ja)]])</f>
        <v/>
      </c>
      <c r="OG170" s="574" t="str">
        <f>IF(Table1[[#This Row],[Etikett - B2 - Trennbar vom Hauptkörper? (X=Ja)]]="","",Table1[[#This Row],[Etikett - B2 - Trennbar vom Hauptkörper? (X=Ja)]])</f>
        <v/>
      </c>
      <c r="OH170" s="577" t="str">
        <f>IF(Table1[[#This Row],[Etikett - B2 - Virgin Material]]="","",VLOOKUP(Table1[[#This Row],[Etikett - B2 - Virgin Material]],'DD FD'!AJ:AK,2,FALSE))</f>
        <v/>
      </c>
      <c r="OI170" s="578" t="str">
        <f>IF(Table1[[#This Row],[Etikett - B2 - Virgin Material Anteil (in %)]]="","",Table1[[#This Row],[Etikett - B2 - Virgin Material Anteil (in %)]])</f>
        <v/>
      </c>
      <c r="OJ170" s="577" t="str">
        <f>IF(Table1[[#This Row],[Etikett - B2 - Recyceltes Material]]="","",VLOOKUP(Table1[[#This Row],[Etikett - B2 - Recyceltes Material]],'DD FD'!AL:AM,2,FALSE))</f>
        <v/>
      </c>
      <c r="OK170" s="578" t="str">
        <f>IF(Table1[[#This Row],[Etikett - B2 - Recyceltes Material Anteil (in %)]]="","",Table1[[#This Row],[Etikett - B2 - Recyceltes Material Anteil (in %)]])</f>
        <v/>
      </c>
      <c r="OL170" s="577" t="str">
        <f>IF(Table1[[#This Row],[Etikett - B2 - Beschichtung]]="","",VLOOKUP(Table1[[#This Row],[Etikett - B2 - Beschichtung]],'DD FD'!AE:AF,2,FALSE))</f>
        <v/>
      </c>
      <c r="OM170" s="580" t="str">
        <f>IF(Table1[[#This Row],[Etikett - B2 - Beschichtung Anteil (in %)]]="","",Table1[[#This Row],[Etikett - B2 - Beschichtung Anteil (in %)]])</f>
        <v/>
      </c>
      <c r="ON170" s="576" t="str">
        <f>IF(Table1[[#This Row],[Etikett - B3 - Art]]="","",VLOOKUP(Table1[[#This Row],[Etikett - B3 - Art]],'DD FD'!F:G,2,FALSE))</f>
        <v/>
      </c>
      <c r="OO170" s="577" t="str">
        <f>IF(Table1[[#This Row],[Etikett - B3 - Fraktion]]="","",VLOOKUP(Table1[[#This Row],[Etikett - B3 - Fraktion]],'DD FD'!H:J,3,FALSE))</f>
        <v/>
      </c>
      <c r="OP170" s="574" t="str">
        <f>IF(Table1[[#This Row],[Etikett - B3 - Gewicht (in G)]]="","",Table1[[#This Row],[Etikett - B3 - Gewicht (in G)]])</f>
        <v/>
      </c>
      <c r="OQ170" s="574" t="str">
        <f>IF(Table1[[#This Row],[Etikett - B3 - Lizenzierungs-pflichtig? (X=Ja)]]="","",Table1[[#This Row],[Etikett - B3 - Lizenzierungs-pflichtig? (X=Ja)]])</f>
        <v/>
      </c>
      <c r="OR170" s="574" t="str">
        <f>IF(Table1[[#This Row],[Etikett - B3 - Trennbar vom Hauptkörper? (X=Ja)]]="","",Table1[[#This Row],[Etikett - B3 - Trennbar vom Hauptkörper? (X=Ja)]])</f>
        <v/>
      </c>
      <c r="OS170" s="577" t="str">
        <f>IF(Table1[[#This Row],[Etikett - B3 - Virgin Material]]="","",VLOOKUP(Table1[[#This Row],[Etikett - B3 - Virgin Material]],'DD FD'!AJ:AK,2,FALSE))</f>
        <v/>
      </c>
      <c r="OT170" s="578" t="str">
        <f>IF(Table1[[#This Row],[Etikett - B3 - Virgin Material Anteil (in %)]]="","",Table1[[#This Row],[Etikett - B3 - Virgin Material Anteil (in %)]])</f>
        <v/>
      </c>
      <c r="OU170" s="577" t="str">
        <f>IF(Table1[[#This Row],[Etikett - B3 - Recyceltes Material]]="","",VLOOKUP(Table1[[#This Row],[Etikett - B3 - Recyceltes Material]],'DD FD'!AL:AM,2,FALSE))</f>
        <v/>
      </c>
      <c r="OV170" s="578" t="str">
        <f>IF(Table1[[#This Row],[Etikett - B3 - Recyceltes Material Anteil (in %)]]="","",Table1[[#This Row],[Etikett - B3 - Recyceltes Material Anteil (in %)]])</f>
        <v/>
      </c>
      <c r="OW170" s="577" t="str">
        <f>IF(Table1[[#This Row],[Etikett - B3 - Beschichtung]]="","",VLOOKUP(Table1[[#This Row],[Etikett - B3 - Beschichtung]],'DD FD'!AE:AF,2,FALSE))</f>
        <v/>
      </c>
      <c r="OX170" s="613" t="str">
        <f>IF(Table1[[#This Row],[Etikett - B3 - Beschichtung Anteil (in %)]]="","",Table1[[#This Row],[Etikett - B3 - Beschichtung Anteil (in %)]])</f>
        <v/>
      </c>
      <c r="OY170" s="618">
        <f>ROUNDUP(SUM(
IF(AND(LH170='DD FD'!$J$7,LJ170='DD FD'!$AI$3),LI170,0),
IF(AND(LR170='DD FD'!$J$7,LT170='DD FD'!$AI$3),LS170,0),
IF(AND(MB170='DD FD'!$J$7,MD170='DD FD'!$AI$3),MC170,0),
IF(AND(ML170='DD FD'!$J$7,MN170='DD FD'!$AI$3),MM170,0),
IF(AND(MW170='DD FD'!$J$7,MY170='DD FD'!$AI$3),MX170,0),
IF(AND(NH170='DD FD'!$J$7,NJ170='DD FD'!$AI$3),NI170,0),
IF(AND(NS170='DD FD'!$J$7,NU170='DD FD'!$AI$3),NT170,0),
IF(AND(OD170='DD FD'!$J$7,OF170='DD FD'!$AI$3),OE170,0),
IF(AND(OO170='DD FD'!$J$7,OQ170='DD FD'!$AI$3),OP170,0),
),2)</f>
        <v>0</v>
      </c>
      <c r="OZ170" s="617">
        <f>ROUNDUP(SUM(
IF(AND(LH170='DD FD'!$J$6,LJ170='DD FD'!$AI$3),LI170,0),
IF(AND(LR170='DD FD'!$J$6,LT170='DD FD'!$AI$3),LS170,0),
IF(AND(MB170='DD FD'!$J$6,MD170='DD FD'!$AI$3),MC170,0),
IF(AND(ML170='DD FD'!$J$6,MN170='DD FD'!$AI$3),MM170,0),
IF(AND(MW170='DD FD'!$J$6,MY170='DD FD'!$AI$3),MX170,0),
IF(AND(NH170='DD FD'!$J$6,NJ170='DD FD'!$AI$3),NI170,0),
IF(AND(NS170='DD FD'!$J$6,NU170='DD FD'!$AI$3),NT170,0),
IF(AND(OD170='DD FD'!$J$6,OF170='DD FD'!$AI$3),OE170,0),
IF(AND(OO170='DD FD'!$J$6,OQ170='DD FD'!$AI$3),OP170,0),
),2)</f>
        <v>0</v>
      </c>
      <c r="PA170" s="617">
        <f>ROUNDUP(SUM(
IF(AND(LH170='DD FD'!$J$10,LJ170='DD FD'!$AI$3),LI170,0),
IF(AND(LR170='DD FD'!$J$10,LT170='DD FD'!$AI$3),LS170,0),
IF(AND(MB170='DD FD'!$J$10,MD170='DD FD'!$AI$3),MC170,0),
IF(AND(ML170='DD FD'!$J$10,MN170='DD FD'!$AI$3),MM170,0),
IF(AND(MW170='DD FD'!$J$10,MY170='DD FD'!$AI$3),MX170,0),
IF(AND(NH170='DD FD'!$J$10,NJ170='DD FD'!$AI$3),NI170,0),
IF(AND(NS170='DD FD'!$J$10,NU170='DD FD'!$AI$3),NT170,0),
IF(AND(OD170='DD FD'!$J$10,OF170='DD FD'!$AI$3),OE170,0),
IF(AND(OO170='DD FD'!$J$10,OQ170='DD FD'!$AI$3),OP170,0),
),2)</f>
        <v>0</v>
      </c>
      <c r="PB170" s="617">
        <f>ROUNDUP(SUM(
IF(AND(LH170='DD FD'!$J$8,LJ170='DD FD'!$AI$3),LI170,0),
IF(AND(LR170='DD FD'!$J$8,LT170='DD FD'!$AI$3),LS170,0),
IF(AND(MB170='DD FD'!$J$8,MD170='DD FD'!$AI$3),MC170,0),
IF(AND(ML170='DD FD'!$J$8,MN170='DD FD'!$AI$3),MM170,0),
IF(AND(MW170='DD FD'!$J$8,MY170='DD FD'!$AI$3),MX170,0),
IF(AND(NH170='DD FD'!$J$8,NJ170='DD FD'!$AI$3),NI170,0),
IF(AND(NS170='DD FD'!$J$8,NU170='DD FD'!$AI$3),NT170,0),
IF(AND(OD170='DD FD'!$J$8,OF170='DD FD'!$AI$3),OE170,0),
IF(AND(OO170='DD FD'!$J$8,OQ170='DD FD'!$AI$3),OP170,0),
),2)</f>
        <v>0</v>
      </c>
      <c r="PC170" s="617">
        <f>ROUNDUP(SUM(
IF(AND(LH170='DD FD'!$J$5,LJ170='DD FD'!$AI$3),LI170,0),
IF(AND(LR170='DD FD'!$J$5,LT170='DD FD'!$AI$3),LS170,0),
IF(AND(MB170='DD FD'!$J$5,MD170='DD FD'!$AI$3),MC170,0),
IF(AND(ML170='DD FD'!$J$5,MN170='DD FD'!$AI$3),MM170,0),
IF(AND(MW170='DD FD'!$J$5,MY170='DD FD'!$AI$3),MX170,0),
IF(AND(NH170='DD FD'!$J$5,NJ170='DD FD'!$AI$3),NI170,0),
IF(AND(NS170='DD FD'!$J$5,NU170='DD FD'!$AI$3),NT170,0),
IF(AND(OD170='DD FD'!$J$5,OF170='DD FD'!$AI$3),OE170,0),
IF(AND(OO170='DD FD'!$J$5,OQ170='DD FD'!$AI$3),OP170,0),
),2)</f>
        <v>0</v>
      </c>
      <c r="PD170" s="617">
        <f>ROUNDUP(SUM(
IF(AND(LH170='DD FD'!$J$9,LJ170='DD FD'!$AI$3),LI170,0),
IF(AND(LR170='DD FD'!$J$9,LT170='DD FD'!$AI$3),LS170,0),
IF(AND(MB170='DD FD'!$J$9,MD170='DD FD'!$AI$3),MC170,0),
IF(AND(ML170='DD FD'!$J$9,MN170='DD FD'!$AI$3),MM170,0),
IF(AND(MW170='DD FD'!$J$9,MY170='DD FD'!$AI$3),MX170,0),
IF(AND(NH170='DD FD'!$J$9,NJ170='DD FD'!$AI$3),NI170,0),
IF(AND(NS170='DD FD'!$J$9,NU170='DD FD'!$AI$3),NT170,0),
IF(AND(OD170='DD FD'!$J$9,OF170='DD FD'!$AI$3),OE170,0),
IF(AND(OO170='DD FD'!$J$9,OQ170='DD FD'!$AI$3),OP170,0),
),2)</f>
        <v>0</v>
      </c>
      <c r="PE170" s="617">
        <f>ROUNDUP(SUM(
IF(AND(LH170='DD FD'!$J$4,LJ170='DD FD'!$AI$3),LI170,0),
IF(AND(LR170='DD FD'!$J$4,LT170='DD FD'!$AI$3),LS170,0),
IF(AND(MB170='DD FD'!$J$4,MD170='DD FD'!$AI$3),MC170,0),
IF(AND(ML170='DD FD'!$J$4,MN170='DD FD'!$AI$3),MM170,0),
IF(AND(MW170='DD FD'!$J$4,MY170='DD FD'!$AI$3),MX170,0),
IF(AND(NH170='DD FD'!$J$4,NJ170='DD FD'!$AI$3),NI170,0),
IF(AND(NS170='DD FD'!$J$4,NU170='DD FD'!$AI$3),NT170,0),
IF(AND(OD170='DD FD'!$J$4,OF170='DD FD'!$AI$3),OE170,0),
IF(AND(OO170='DD FD'!$J$4,OQ170='DD FD'!$AI$3),OP170,0),
),2)</f>
        <v>0</v>
      </c>
      <c r="PF170" s="619">
        <f>ROUNDUP(SUM(
IF(AND(LH170='DD FD'!$J$11,LJ170='DD FD'!$AI$3),LI170,0),
IF(AND(LR170='DD FD'!$J$11,LT170='DD FD'!$AI$3),LS170,0),
IF(AND(MB170='DD FD'!$J$11,MD170='DD FD'!$AI$3),MC170,0),
IF(AND(ML170='DD FD'!$J$11,MN170='DD FD'!$AI$3),MM170,0),
IF(AND(MW170='DD FD'!$J$11,MY170='DD FD'!$AI$3),MX170,0),
IF(AND(NH170='DD FD'!$J$11,NJ170='DD FD'!$AI$3),NI170,0),
IF(AND(NS170='DD FD'!$J$11,NU170='DD FD'!$AI$3),NT170,0),
IF(AND(OD170='DD FD'!$J$11,OF170='DD FD'!$AI$3),OE170,0),
IF(AND(OO170='DD FD'!$J$11,OQ170='DD FD'!$AI$3),OP170,0),
),2)</f>
        <v>0</v>
      </c>
    </row>
    <row r="171" spans="1:422">
      <c r="A171" s="806"/>
      <c r="B171" s="934"/>
      <c r="C171" s="247"/>
      <c r="D171" s="842"/>
      <c r="E171" s="247"/>
      <c r="F171" s="158"/>
      <c r="G171" s="710"/>
      <c r="H171" s="712"/>
      <c r="I171" s="936"/>
      <c r="J171" s="803"/>
      <c r="K171" s="150"/>
      <c r="L171" s="146" t="str">
        <f t="shared" si="54"/>
        <v/>
      </c>
      <c r="M171" s="501" t="str">
        <f t="shared" si="71"/>
        <v/>
      </c>
      <c r="N171" s="504"/>
      <c r="O171" s="113" t="str">
        <f t="shared" si="72"/>
        <v/>
      </c>
      <c r="P171" s="114" t="str">
        <f t="shared" si="55"/>
        <v/>
      </c>
      <c r="Q171" s="152"/>
      <c r="R171" s="152"/>
      <c r="S171" s="115" t="str">
        <f t="shared" si="73"/>
        <v/>
      </c>
      <c r="T171" s="159"/>
      <c r="U171" s="159"/>
      <c r="V171" s="157"/>
      <c r="W171" s="157"/>
      <c r="X171" s="157"/>
      <c r="Y171" s="772"/>
      <c r="Z171" s="158"/>
      <c r="AA171" s="144"/>
      <c r="AB171" s="112"/>
      <c r="AC171" s="153"/>
      <c r="AD171" s="153"/>
      <c r="AE171" s="153"/>
      <c r="AF171" s="153"/>
      <c r="AG171" s="153"/>
      <c r="AH171" s="153"/>
      <c r="AI171" s="152"/>
      <c r="AJ171" s="158"/>
      <c r="AK171" s="158"/>
      <c r="AL171" s="158"/>
      <c r="AM171" s="116" t="str">
        <f t="shared" si="74"/>
        <v/>
      </c>
      <c r="AN171" s="116" t="str">
        <f t="shared" si="75"/>
        <v/>
      </c>
      <c r="AO171" s="324"/>
      <c r="AP171" s="503"/>
      <c r="AQ171" s="487" t="str">
        <f t="shared" si="76"/>
        <v/>
      </c>
      <c r="AR171" s="113" t="str">
        <f t="shared" si="56"/>
        <v/>
      </c>
      <c r="AS171" s="113" t="str">
        <f t="shared" si="57"/>
        <v/>
      </c>
      <c r="AT171" s="113" t="str">
        <f t="shared" si="58"/>
        <v/>
      </c>
      <c r="AU171" s="113" t="str">
        <f t="shared" si="59"/>
        <v/>
      </c>
      <c r="AV171" s="159"/>
      <c r="AW171" s="157"/>
      <c r="AX171" s="157"/>
      <c r="AY171" s="157"/>
      <c r="AZ171" s="157"/>
      <c r="BA171" s="116" t="str">
        <f t="shared" si="60"/>
        <v/>
      </c>
      <c r="BB171" s="316"/>
      <c r="BC171" s="116" t="str">
        <f t="shared" si="61"/>
        <v/>
      </c>
      <c r="BD171" s="133" t="str">
        <f t="shared" si="62"/>
        <v/>
      </c>
      <c r="BE171" s="157"/>
      <c r="BF171" s="1180"/>
      <c r="BG171" s="1180"/>
      <c r="BH171" s="158"/>
      <c r="BI171" s="490"/>
      <c r="BJ171" s="514" t="str">
        <f t="shared" si="77"/>
        <v/>
      </c>
      <c r="BK171" s="789"/>
      <c r="BL171" s="116" t="str">
        <f t="shared" si="78"/>
        <v/>
      </c>
      <c r="BM171" s="144"/>
      <c r="BN171" s="144"/>
      <c r="BO171" s="144"/>
      <c r="BP171" s="790"/>
      <c r="BQ171" s="790"/>
      <c r="BR171" s="790"/>
      <c r="BS171" s="116" t="str">
        <f t="shared" si="63"/>
        <v/>
      </c>
      <c r="BT171" s="790"/>
      <c r="BU171" s="808" t="str">
        <f t="shared" si="64"/>
        <v/>
      </c>
      <c r="BV171" s="791"/>
      <c r="BW171" s="144"/>
      <c r="BX171" s="20"/>
      <c r="BY171" s="20"/>
      <c r="BZ171" s="20"/>
      <c r="CA171" s="792"/>
      <c r="CB171" s="1201"/>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c r="DL171" s="144"/>
      <c r="DM171" s="144"/>
      <c r="DN171" s="144"/>
      <c r="DO171" s="144"/>
      <c r="DP171" s="144"/>
      <c r="DQ171" s="144"/>
      <c r="DR171" s="144"/>
      <c r="DS171" s="144"/>
      <c r="DT171" s="144"/>
      <c r="DU171" s="144"/>
      <c r="DV171" s="144"/>
      <c r="DW171" s="144"/>
      <c r="DX171" s="144"/>
      <c r="DY171" s="144"/>
      <c r="DZ171" s="144"/>
      <c r="EA171" s="144"/>
      <c r="EB171" s="144"/>
      <c r="EC171" s="144"/>
      <c r="ED171" s="782" t="str">
        <f t="shared" si="79"/>
        <v/>
      </c>
      <c r="EE171" s="519"/>
      <c r="EF171" s="793"/>
      <c r="EG171" s="519"/>
      <c r="EH171" s="794"/>
      <c r="EI171" s="790"/>
      <c r="EJ171" s="794"/>
      <c r="EK171" s="794"/>
      <c r="EL171" s="790"/>
      <c r="EM171" s="790"/>
      <c r="EN171" s="790"/>
      <c r="EO171" s="112" t="str">
        <f t="shared" si="65"/>
        <v/>
      </c>
      <c r="EP171" s="790"/>
      <c r="EQ171" s="488" t="str">
        <f t="shared" si="66"/>
        <v/>
      </c>
      <c r="ER171" s="1100"/>
      <c r="ES171" s="1099" t="str">
        <f t="shared" si="80"/>
        <v/>
      </c>
      <c r="ET171" s="525"/>
      <c r="EU171" s="148"/>
      <c r="EV171" s="148"/>
      <c r="EW171" s="148"/>
      <c r="EX171" s="148"/>
      <c r="EY171" s="148"/>
      <c r="EZ171" s="148"/>
      <c r="FA171" s="148"/>
      <c r="FB171" s="148"/>
      <c r="FC171" s="148"/>
      <c r="FD171" s="148"/>
      <c r="FE171" s="148"/>
      <c r="FF171" s="148"/>
      <c r="FG171" s="148"/>
      <c r="FH171" s="148"/>
      <c r="FI171" s="528"/>
      <c r="FJ171" s="513" t="str">
        <f t="shared" si="67"/>
        <v/>
      </c>
      <c r="FK171" s="158"/>
      <c r="FL171" s="850"/>
      <c r="FM171" s="850"/>
      <c r="FN171" s="850"/>
      <c r="FO171" s="850"/>
      <c r="FP171" s="850"/>
      <c r="FQ171" s="850"/>
      <c r="FR171" s="157"/>
      <c r="FS171" s="143"/>
      <c r="FT171" s="143"/>
      <c r="FU171" s="847" t="str">
        <f t="shared" si="68"/>
        <v/>
      </c>
      <c r="FV171" s="555"/>
      <c r="FW171" s="523" t="str">
        <f>IF(Table1[[#This Row],[Nonfood Inhaltstoffe - Komponente]]="","",VLOOKUP(Table1[[#This Row],[Nonfood Inhaltstoffe - Komponente]],'Dropdown Auswahl'!BJ:BK,2,FALSE))</f>
        <v/>
      </c>
      <c r="FX171" s="1013"/>
      <c r="FY171" s="1011" t="str">
        <f t="shared" si="69"/>
        <v/>
      </c>
      <c r="FZ171" s="152"/>
      <c r="GA171" s="152"/>
      <c r="GB171" s="152"/>
      <c r="GC171" s="529" t="str">
        <f t="shared" si="70"/>
        <v/>
      </c>
      <c r="GG171" s="21"/>
      <c r="GH171" s="21"/>
      <c r="GI171" s="1019"/>
      <c r="GJ171" s="1016" t="str">
        <f>IF(Table1[[#This Row],[Global Trade Item Number (GTIN)]]="","",Table1[[#This Row],[Global Trade Item Number (GTIN)]])</f>
        <v/>
      </c>
      <c r="GK171" s="555" t="str">
        <f>IF(Table1[[#This Row],[WAWI-Nr./ Kreditoren-Nummer
(ASDV)]]&lt;&gt;"",Table1[[#This Row],[WAWI-Nr./ Kreditoren-Nummer
(ASDV)]],"")</f>
        <v/>
      </c>
      <c r="GL171" s="165"/>
      <c r="GM171" s="165"/>
      <c r="GN171" s="165"/>
      <c r="GO171" s="485"/>
      <c r="GP171" s="534"/>
      <c r="GQ171" s="533"/>
      <c r="GR171" s="486"/>
      <c r="GS171" s="486"/>
      <c r="GT171" s="486"/>
      <c r="GU171" s="486"/>
      <c r="GV171" s="486"/>
      <c r="GW171" s="542"/>
      <c r="GX171" s="538"/>
      <c r="GY171" s="144"/>
      <c r="GZ171" s="480"/>
      <c r="HA171" s="158"/>
      <c r="HB171" s="480"/>
      <c r="HC171" s="480"/>
      <c r="HD171" s="480"/>
      <c r="HE171" s="480"/>
      <c r="HF171" s="480"/>
      <c r="HG171" s="480"/>
      <c r="HH171" s="538"/>
      <c r="HI171" s="480"/>
      <c r="HJ171" s="480"/>
      <c r="HK171" s="480"/>
      <c r="HL171" s="480"/>
      <c r="HM171" s="480"/>
      <c r="HN171" s="480"/>
      <c r="HO171" s="480"/>
      <c r="HP171" s="480"/>
      <c r="HQ171" s="480"/>
      <c r="HR171" s="538"/>
      <c r="HS171" s="480"/>
      <c r="HT171" s="480"/>
      <c r="HU171" s="480"/>
      <c r="HV171" s="480"/>
      <c r="HW171" s="480"/>
      <c r="HX171" s="480"/>
      <c r="HY171" s="480"/>
      <c r="HZ171" s="480"/>
      <c r="IA171" s="480"/>
      <c r="IB171" s="538"/>
      <c r="IC171" s="480"/>
      <c r="ID171" s="480"/>
      <c r="IE171" s="480"/>
      <c r="IF171" s="480"/>
      <c r="IG171" s="480"/>
      <c r="IH171" s="480"/>
      <c r="II171" s="480"/>
      <c r="IJ171" s="480"/>
      <c r="IK171" s="480"/>
      <c r="IL171" s="480"/>
      <c r="IM171" s="538"/>
      <c r="IN171" s="480"/>
      <c r="IO171" s="480"/>
      <c r="IP171" s="480"/>
      <c r="IQ171" s="480"/>
      <c r="IR171" s="480"/>
      <c r="IS171" s="480"/>
      <c r="IT171" s="480"/>
      <c r="IU171" s="480"/>
      <c r="IV171" s="480"/>
      <c r="IW171" s="480"/>
      <c r="IX171" s="538"/>
      <c r="IY171" s="480"/>
      <c r="IZ171" s="480"/>
      <c r="JA171" s="480"/>
      <c r="JB171" s="480"/>
      <c r="JC171" s="480"/>
      <c r="JD171" s="480"/>
      <c r="JE171" s="480"/>
      <c r="JF171" s="480"/>
      <c r="JG171" s="480"/>
      <c r="JH171" s="480"/>
      <c r="JI171" s="538"/>
      <c r="JJ171" s="480"/>
      <c r="JK171" s="480"/>
      <c r="JL171" s="480"/>
      <c r="JM171" s="480"/>
      <c r="JN171" s="480"/>
      <c r="JO171" s="480"/>
      <c r="JP171" s="480"/>
      <c r="JQ171" s="480"/>
      <c r="JR171" s="480"/>
      <c r="JS171" s="590"/>
      <c r="JT171" s="538"/>
      <c r="JU171" s="480"/>
      <c r="JV171" s="480"/>
      <c r="JW171" s="480"/>
      <c r="JX171" s="480"/>
      <c r="JY171" s="480"/>
      <c r="JZ171" s="480"/>
      <c r="KA171" s="480"/>
      <c r="KB171" s="480"/>
      <c r="KC171" s="480"/>
      <c r="KD171" s="480"/>
      <c r="KE171" s="538"/>
      <c r="KF171" s="480"/>
      <c r="KG171" s="480"/>
      <c r="KH171" s="480"/>
      <c r="KI171" s="480"/>
      <c r="KJ171" s="480"/>
      <c r="KK171" s="480"/>
      <c r="KL171" s="480"/>
      <c r="KM171" s="480"/>
      <c r="KN171" s="480"/>
      <c r="KO171" s="480"/>
      <c r="KR171" s="568" t="str">
        <f>IF(Table1[[#This Row],[GTIN]]&lt;&gt;"",Table1[[#This Row],[GTIN]],"")</f>
        <v/>
      </c>
      <c r="KS171" s="569" t="str">
        <f>Table1[[#This Row],[Kreditor]]</f>
        <v/>
      </c>
      <c r="KT171" s="570" t="str">
        <f>IF(Table1[[#This Row],[Gültig ab (Datum)]]&lt;&gt;"",Table1[[#This Row],[Gültig ab (Datum)]],"")</f>
        <v/>
      </c>
      <c r="KU171" s="570"/>
      <c r="KV171" s="583" t="str">
        <f>IF(Table1[[#This Row],[Artikel verpackt? 
(X=Ja)]]="","",Table1[[#This Row],[Artikel verpackt? 
(X=Ja)]])</f>
        <v/>
      </c>
      <c r="KW171" s="571" t="str">
        <f>IF(Table1[[#This Row],[Verpackung recyclingfähig?
(X=Ja)]]="","",Table1[[#This Row],[Verpackung recyclingfähig?
(X=Ja)]])</f>
        <v/>
      </c>
      <c r="KX171" s="572"/>
      <c r="KY171" s="573"/>
      <c r="KZ171" s="574"/>
      <c r="LA171" s="574"/>
      <c r="LB171" s="574"/>
      <c r="LC171" s="574"/>
      <c r="LD171" s="574"/>
      <c r="LE171" s="574"/>
      <c r="LF171" s="575"/>
      <c r="LG171" s="576" t="str">
        <f>IF(Table1[[#This Row],[Hauptkörper - B1 - Art]]="","",VLOOKUP(Table1[[#This Row],[Hauptkörper - B1 - Art]],'DD FD'!B:C,2,FALSE))</f>
        <v/>
      </c>
      <c r="LH171" s="577" t="str">
        <f>IF(Table1[[#This Row],[Hauptkörper - B1 - Fraktion]]="","",VLOOKUP(Table1[[#This Row],[Hauptkörper - B1 - Fraktion]],'DD FD'!H:J,3,FALSE))</f>
        <v/>
      </c>
      <c r="LI171" s="574" t="str">
        <f>IF(Table1[[#This Row],[Hauptkörper - B1 - Gewicht
(in G)]]="","",Table1[[#This Row],[Hauptkörper - B1 - Gewicht
(in G)]])</f>
        <v/>
      </c>
      <c r="LJ171" s="574" t="str">
        <f>IF(Table1[[#This Row],[Hauptkörper - B1 - Lizenzierungs-pflichtig? (X=Ja)]]="","",Table1[[#This Row],[Hauptkörper - B1 - Lizenzierungs-pflichtig? (X=Ja)]])</f>
        <v/>
      </c>
      <c r="LK171" s="577" t="str">
        <f>IF(Table1[[#This Row],[Hauptkörper - B1 - Virgin Material]]="","",VLOOKUP(Table1[[#This Row],[Hauptkörper - B1 - Virgin Material]],'DD FD'!AJ:AK,2,FALSE))</f>
        <v/>
      </c>
      <c r="LL171" s="578" t="str">
        <f>IF(Table1[[#This Row],[Hauptkörper - B1 - Virgin Material Anteil (in %)]]="","",Table1[[#This Row],[Hauptkörper - B1 - Virgin Material Anteil (in %)]])</f>
        <v/>
      </c>
      <c r="LM171" s="577" t="str">
        <f>IF(Table1[[#This Row],[Hauptkörper - B1 - Recyceltes Material]]="","",VLOOKUP(Table1[[#This Row],[Hauptkörper - B1 - Recyceltes Material]],'DD FD'!AL:AM,2,FALSE))</f>
        <v/>
      </c>
      <c r="LN171" s="578" t="str">
        <f>IF(Table1[[#This Row],[Hauptkörper - B1 - Recyceltes Material Anteil (in %)]]="","",Table1[[#This Row],[Hauptkörper - B1 - Recyceltes Material Anteil (in %)]])</f>
        <v/>
      </c>
      <c r="LO171" s="579" t="str">
        <f>IF(Table1[[#This Row],[Hauptkörper - B1 - Beschichtung]]="","",VLOOKUP(Table1[[#This Row],[Hauptkörper - B1 - Beschichtung]],'DD FD'!AE:AF,2,FALSE))</f>
        <v/>
      </c>
      <c r="LP171" s="580" t="str">
        <f>IF(Table1[[#This Row],[Hauptkörper - B1 - Beschichtung Anteil (in %)]]="","",Table1[[#This Row],[Hauptkörper - B1 - Beschichtung Anteil (in %)]])</f>
        <v/>
      </c>
      <c r="LQ171" s="576" t="str">
        <f>IF(Table1[[#This Row],[Hauptkörper - B2 - Art]]="","",VLOOKUP(Table1[[#This Row],[Hauptkörper - B2 - Art]],'DD FD'!B:C,2,FALSE))</f>
        <v/>
      </c>
      <c r="LR171" s="577" t="str">
        <f>IF(Table1[[#This Row],[Hauptkörper - B2 - Fraktion]]="","",VLOOKUP(Table1[[#This Row],[Hauptkörper - B2 - Fraktion]],'DD FD'!H:J,3,FALSE))</f>
        <v/>
      </c>
      <c r="LS171" s="574" t="str">
        <f>IF(Table1[[#This Row],[Hauptkörper - B2 - Gewicht
(in G)]]="","",Table1[[#This Row],[Hauptkörper - B2 - Gewicht
(in G)]])</f>
        <v/>
      </c>
      <c r="LT171" s="574" t="str">
        <f>IF(Table1[[#This Row],[Hauptkörper - B2 - Lizenzierungs-pflichtig? (X=Ja)]]="","",Table1[[#This Row],[Hauptkörper - B2 - Lizenzierungs-pflichtig? (X=Ja)]])</f>
        <v/>
      </c>
      <c r="LU171" s="577" t="str">
        <f>IF(Table1[[#This Row],[Hauptkörper - B2 - Virgin Material]]="","",VLOOKUP(Table1[[#This Row],[Hauptkörper - B2 - Virgin Material]],'DD FD'!AJ:AK,2,FALSE))</f>
        <v/>
      </c>
      <c r="LV171" s="578" t="str">
        <f>IF(Table1[[#This Row],[Hauptkörper - B2 - Virgin Material Anteil (in %)]]="","",Table1[[#This Row],[Hauptkörper - B2 - Virgin Material Anteil (in %)]])</f>
        <v/>
      </c>
      <c r="LW171" s="577" t="str">
        <f>IF(Table1[[#This Row],[Hauptkörper - B2 - Recyceltes Material]]="","",VLOOKUP(Table1[[#This Row],[Hauptkörper - B2 - Recyceltes Material]],'DD FD'!AL:AM,2,FALSE))</f>
        <v/>
      </c>
      <c r="LX171" s="578" t="str">
        <f>IF(Table1[[#This Row],[Hauptkörper - B2 - Recyceltes Material Anteil (in %)]]="","",Table1[[#This Row],[Hauptkörper - B2 - Recyceltes Material Anteil (in %)]])</f>
        <v/>
      </c>
      <c r="LY171" s="577" t="str">
        <f>IF(Table1[[#This Row],[Hauptkörper - B2 - Beschichtung]]="","",VLOOKUP(Table1[[#This Row],[Hauptkörper - B2 - Beschichtung]],'DD FD'!AE:AF,2,FALSE))</f>
        <v/>
      </c>
      <c r="LZ171" s="580" t="str">
        <f>IF(Table1[[#This Row],[Hauptkörper - B2 - Beschichtung Anteil (in %)]]="","",Table1[[#This Row],[Hauptkörper - B2 - Beschichtung Anteil (in %)]])</f>
        <v/>
      </c>
      <c r="MA171" s="576" t="str">
        <f>IF(Table1[[#This Row],[Hauptkörper - B3 - Art]]="","",VLOOKUP(Table1[[#This Row],[Hauptkörper - B3 - Art]],'DD FD'!B:C,2,FALSE))</f>
        <v/>
      </c>
      <c r="MB171" s="577" t="str">
        <f>IF(Table1[[#This Row],[Hauptkörper - B3 - Fraktion]]="","",VLOOKUP(Table1[[#This Row],[Hauptkörper - B3 - Fraktion]],'DD FD'!H:J,3,FALSE))</f>
        <v/>
      </c>
      <c r="MC171" s="574" t="str">
        <f>IF(Table1[[#This Row],[Hauptkörper - B3 - Gewicht
(in G)]]="","",Table1[[#This Row],[Hauptkörper - B3 - Gewicht
(in G)]])</f>
        <v/>
      </c>
      <c r="MD171" s="574" t="str">
        <f>IF(Table1[[#This Row],[Hauptkörper - B3 - Lizenzierungs-pflichtig? (X=Ja)]]="","",Table1[[#This Row],[Hauptkörper - B3 - Lizenzierungs-pflichtig? (X=Ja)]])</f>
        <v/>
      </c>
      <c r="ME171" s="577" t="str">
        <f>IF(Table1[[#This Row],[Hauptkörper - B3 - Virgin Material]]="","",VLOOKUP(Table1[[#This Row],[Hauptkörper - B3 - Virgin Material]],'DD FD'!AJ:AK,2,FALSE))</f>
        <v/>
      </c>
      <c r="MF171" s="578" t="str">
        <f>IF(Table1[[#This Row],[Hauptkörper - B3 - Virgin Material Anteil (in %)]]="","",Table1[[#This Row],[Hauptkörper - B3 - Virgin Material Anteil (in %)]])</f>
        <v/>
      </c>
      <c r="MG171" s="577" t="str">
        <f>IF(Table1[[#This Row],[Hauptkörper - B3 - Recyceltes Material]]="","",VLOOKUP(Table1[[#This Row],[Hauptkörper - B3 - Recyceltes Material]],'DD FD'!AL:AM,2,FALSE))</f>
        <v/>
      </c>
      <c r="MH171" s="578" t="str">
        <f>IF(Table1[[#This Row],[Hauptkörper - B3 - Recyceltes Material Anteil (in %)]]="","",Table1[[#This Row],[Hauptkörper - B3 - Recyceltes Material Anteil (in %)]])</f>
        <v/>
      </c>
      <c r="MI171" s="577" t="str">
        <f>IF(Table1[[#This Row],[Hauptkörper - B3 - Beschichtung]]="","",VLOOKUP(Table1[[#This Row],[Hauptkörper - B3 - Beschichtung]],'DD FD'!AE:AF,2,FALSE))</f>
        <v/>
      </c>
      <c r="MJ171" s="580" t="str">
        <f>IF(Table1[[#This Row],[Hauptkörper - B3 - Beschichtung Anteil (in %)]]="","",Table1[[#This Row],[Hauptkörper - B3 - Beschichtung Anteil (in %)]])</f>
        <v/>
      </c>
      <c r="MK171" s="576" t="str">
        <f>IF(Table1[[#This Row],[Verschluss - B1 - Art]]="","",VLOOKUP(Table1[[#This Row],[Verschluss - B1 - Art]],'DD FD'!D:E,2,FALSE))</f>
        <v/>
      </c>
      <c r="ML171" s="577" t="str">
        <f>IF(Table1[[#This Row],[Verschluss - B1 - Fraktion]]="","",VLOOKUP(Table1[[#This Row],[Verschluss - B1 - Fraktion]],'DD FD'!H:J,3,FALSE))</f>
        <v/>
      </c>
      <c r="MM171" s="574" t="str">
        <f>IF(Table1[[#This Row],[Verschluss - B1 - Gewicht (in G)]]="","",Table1[[#This Row],[Verschluss - B1 - Gewicht (in G)]])</f>
        <v/>
      </c>
      <c r="MN171" s="574" t="str">
        <f>IF(Table1[[#This Row],[Verschluss - B1 - Lizenzierungs-pflichtig? (X=Ja)]]="","",Table1[[#This Row],[Verschluss - B1 - Lizenzierungs-pflichtig? (X=Ja)]])</f>
        <v/>
      </c>
      <c r="MO171" s="574" t="str">
        <f>IF(Table1[[#This Row],[Verschluss - B1 - Trennbar vom Hauptkörper? (X=Ja)]]="","",Table1[[#This Row],[Verschluss - B1 - Trennbar vom Hauptkörper? (X=Ja)]])</f>
        <v/>
      </c>
      <c r="MP171" s="577" t="str">
        <f>IF(Table1[[#This Row],[Verschluss - B1 - Virgin Material]]="","",VLOOKUP(Table1[[#This Row],[Verschluss - B1 - Virgin Material]],'DD FD'!AJ:AK,2,FALSE))</f>
        <v/>
      </c>
      <c r="MQ171" s="578" t="str">
        <f>IF(Table1[[#This Row],[Verschluss - B1 - Virgin Material Anteil (in %)]]="","",Table1[[#This Row],[Verschluss - B1 - Virgin Material Anteil (in %)]])</f>
        <v/>
      </c>
      <c r="MR171" s="577" t="str">
        <f>IF(Table1[[#This Row],[Verschluss - B1 - Recyceltes Material]]="","",VLOOKUP(Table1[[#This Row],[Verschluss - B1 - Recyceltes Material]],'DD FD'!AL:AM,2,FALSE))</f>
        <v/>
      </c>
      <c r="MS171" s="578" t="str">
        <f>IF(Table1[[#This Row],[Verschluss - B1 - Recyceltes Material Anteil (in %)]]="","",Table1[[#This Row],[Verschluss - B1 - Recyceltes Material Anteil (in %)]])</f>
        <v/>
      </c>
      <c r="MT171" s="577" t="str">
        <f>IF(Table1[[#This Row],[Verschluss - B1 - Beschichtung]]="","",VLOOKUP(Table1[[#This Row],[Verschluss - B1 - Beschichtung]],'DD FD'!AE:AF,2,FALSE))</f>
        <v/>
      </c>
      <c r="MU171" s="580" t="str">
        <f>IF(Table1[[#This Row],[Verschluss - B1 - Beschichtung Anteil (in %)]]="","",Table1[[#This Row],[Verschluss - B1 - Beschichtung Anteil (in %)]])</f>
        <v/>
      </c>
      <c r="MV171" s="576" t="str">
        <f>IF(Table1[[#This Row],[Verschluss - B2 - Art]]="","",VLOOKUP(Table1[[#This Row],[Verschluss - B2 - Art]],'DD FD'!D:E,2,FALSE))</f>
        <v/>
      </c>
      <c r="MW171" s="577" t="str">
        <f>IF(Table1[[#This Row],[Verschluss - B2 - Fraktion]]="","",VLOOKUP(Table1[[#This Row],[Verschluss - B2 - Fraktion]],'DD FD'!H:J,3,FALSE))</f>
        <v/>
      </c>
      <c r="MX171" s="574" t="str">
        <f>IF(Table1[[#This Row],[Verschluss - B2 - Gewicht (in G)]]="","",Table1[[#This Row],[Verschluss - B2 - Gewicht (in G)]])</f>
        <v/>
      </c>
      <c r="MY171" s="574" t="str">
        <f>IF(Table1[[#This Row],[Verschluss - B2 - Lizenzierungs-pflichtig? (X=Ja)]]="","",Table1[[#This Row],[Verschluss - B2 - Lizenzierungs-pflichtig? (X=Ja)]])</f>
        <v/>
      </c>
      <c r="MZ171" s="574" t="str">
        <f>IF(Table1[[#This Row],[Verschluss - B2 - Trennbar vom Hauptkörper? (X=Ja)]]="","",Table1[[#This Row],[Verschluss - B2 - Trennbar vom Hauptkörper? (X=Ja)]])</f>
        <v/>
      </c>
      <c r="NA171" s="577" t="str">
        <f>IF(Table1[[#This Row],[Verschluss - B2 - Virgin Material]]="","",VLOOKUP(Table1[[#This Row],[Verschluss - B2 - Virgin Material]],'DD FD'!AJ:AK,2,FALSE))</f>
        <v/>
      </c>
      <c r="NB171" s="578" t="str">
        <f>IF(Table1[[#This Row],[Verschluss - B2 - Virgin Material Anteil (in %)]]="","",Table1[[#This Row],[Verschluss - B2 - Virgin Material Anteil (in %)]])</f>
        <v/>
      </c>
      <c r="NC171" s="577" t="str">
        <f>IF(Table1[[#This Row],[Verschluss - B2 - Recyceltes Material]]="","",VLOOKUP(Table1[[#This Row],[Verschluss - B2 - Recyceltes Material]],'DD FD'!AL:AM,2,FALSE))</f>
        <v/>
      </c>
      <c r="ND171" s="578" t="str">
        <f>IF(Table1[[#This Row],[Verschluss - B2 - Recyceltes Material Anteil (in %)]]="","",Table1[[#This Row],[Verschluss - B2 - Recyceltes Material Anteil (in %)]])</f>
        <v/>
      </c>
      <c r="NE171" s="577" t="str">
        <f>IF(Table1[[#This Row],[Verschluss - B2 - Beschichtung]]="","",VLOOKUP(Table1[[#This Row],[Verschluss - B2 - Beschichtung]],'DD FD'!AE:AF,2,FALSE))</f>
        <v/>
      </c>
      <c r="NF171" s="580" t="str">
        <f>IF(Table1[[#This Row],[Verschluss - B2 - Beschichtung Anteil (in %)]]="","",Table1[[#This Row],[Verschluss - B2 - Beschichtung Anteil (in %)]])</f>
        <v/>
      </c>
      <c r="NG171" s="576" t="str">
        <f>IF(Table1[[#This Row],[Verschluss - B3 - Art]]="","",VLOOKUP(Table1[[#This Row],[Verschluss - B3 - Art]],'DD FD'!D:E,2,FALSE))</f>
        <v/>
      </c>
      <c r="NH171" s="577" t="str">
        <f>IF(Table1[[#This Row],[Verschluss - B3 - Fraktion]]="","",VLOOKUP(Table1[[#This Row],[Verschluss - B3 - Fraktion]],'DD FD'!H:J,3,FALSE))</f>
        <v/>
      </c>
      <c r="NI171" s="574" t="str">
        <f>IF(Table1[[#This Row],[Verschluss - B3 - Gewicht (in G)]]="","",Table1[[#This Row],[Verschluss - B3 - Gewicht (in G)]])</f>
        <v/>
      </c>
      <c r="NJ171" s="574" t="str">
        <f>IF(Table1[[#This Row],[Verschluss - B3 - Lizenzierungs-pflichtig? (X=Ja)]]="","",Table1[[#This Row],[Verschluss - B3 - Lizenzierungs-pflichtig? (X=Ja)]])</f>
        <v/>
      </c>
      <c r="NK171" s="574" t="str">
        <f>IF(Table1[[#This Row],[Verschluss - B3 - Trennbar vom Hauptkörper? (X=Ja)]]="","",Table1[[#This Row],[Verschluss - B3 - Trennbar vom Hauptkörper? (X=Ja)]])</f>
        <v/>
      </c>
      <c r="NL171" s="577" t="str">
        <f>IF(Table1[[#This Row],[Verschluss - B3 - Virgin Material]]="","",VLOOKUP(Table1[[#This Row],[Verschluss - B3 - Virgin Material]],'DD FD'!AJ:AK,2,FALSE))</f>
        <v/>
      </c>
      <c r="NM171" s="578" t="str">
        <f>IF(Table1[[#This Row],[Verschluss - B3 - Virgin Material Anteil (in %)]]="","",Table1[[#This Row],[Verschluss - B3 - Virgin Material Anteil (in %)]])</f>
        <v/>
      </c>
      <c r="NN171" s="577" t="str">
        <f>IF(Table1[[#This Row],[Verschluss - B3 - Recyceltes Material]]="","",VLOOKUP(Table1[[#This Row],[Verschluss - B3 - Recyceltes Material]],'DD FD'!AL:AM,2,FALSE))</f>
        <v/>
      </c>
      <c r="NO171" s="578" t="str">
        <f>IF(Table1[[#This Row],[Verschluss - B3 - Recyceltes Material Anteil (in %)]]="","",Table1[[#This Row],[Verschluss - B3 - Recyceltes Material Anteil (in %)]])</f>
        <v/>
      </c>
      <c r="NP171" s="577" t="str">
        <f>IF(Table1[[#This Row],[Verschluss - B3 - Beschichtung]]="","",VLOOKUP(Table1[[#This Row],[Verschluss - B3 - Beschichtung]],'DD FD'!AE:AF,2,FALSE))</f>
        <v/>
      </c>
      <c r="NQ171" s="580" t="str">
        <f>IF(Table1[[#This Row],[Verschluss - B3 - Beschichtung Anteil (in %)]]="","",Table1[[#This Row],[Verschluss - B3 - Beschichtung Anteil (in %)]])</f>
        <v/>
      </c>
      <c r="NR171" s="576" t="str">
        <f>IF(Table1[[#This Row],[Etikett - B1 - Art]]="","",VLOOKUP(Table1[[#This Row],[Etikett - B1 - Art]],'DD FD'!F:G,2,FALSE))</f>
        <v/>
      </c>
      <c r="NS171" s="577" t="str">
        <f>IF(Table1[[#This Row],[Etikett - B1 - Fraktion]]="","",VLOOKUP(Table1[[#This Row],[Etikett - B1 - Fraktion]],'DD FD'!H:J,3,FALSE))</f>
        <v/>
      </c>
      <c r="NT171" s="574" t="str">
        <f>IF(Table1[[#This Row],[Etikett - B1 - Gewicht (in G)]]="","",Table1[[#This Row],[Etikett - B1 - Gewicht (in G)]])</f>
        <v/>
      </c>
      <c r="NU171" s="574" t="str">
        <f>IF(Table1[[#This Row],[Etikett - B1 - Lizenzierungs-pflichtig? (X=Ja)]]="","",Table1[[#This Row],[Etikett - B1 - Lizenzierungs-pflichtig? (X=Ja)]])</f>
        <v/>
      </c>
      <c r="NV171" s="574" t="str">
        <f>IF(Table1[[#This Row],[Etikett - B1 - Trennbar vom Hauptkörper? (X=Ja)]]="","",Table1[[#This Row],[Etikett - B1 - Trennbar vom Hauptkörper? (X=Ja)]])</f>
        <v/>
      </c>
      <c r="NW171" s="577" t="str">
        <f>IF(Table1[[#This Row],[Etikett - B1 - Virgin Material]]="","",VLOOKUP(Table1[[#This Row],[Etikett - B1 - Virgin Material]],'DD FD'!AJ:AK,2,FALSE))</f>
        <v/>
      </c>
      <c r="NX171" s="578" t="str">
        <f>IF(Table1[[#This Row],[Etikett - B1 - Virgin Material Anteil (in %)]]="","",Table1[[#This Row],[Etikett - B1 - Virgin Material Anteil (in %)]])</f>
        <v/>
      </c>
      <c r="NY171" s="577" t="str">
        <f>IF(Table1[[#This Row],[Etikett - B1 - Recyceltes Material]]="","",VLOOKUP(Table1[[#This Row],[Etikett - B1 - Recyceltes Material]],'DD FD'!AL:AM,2,FALSE))</f>
        <v/>
      </c>
      <c r="NZ171" s="578" t="str">
        <f>IF(Table1[[#This Row],[Etikett - B1 - Recyceltes Material Anteil (in %)]]="","",Table1[[#This Row],[Etikett - B1 - Recyceltes Material Anteil (in %)]])</f>
        <v/>
      </c>
      <c r="OA171" s="577" t="str">
        <f>IF(Table1[[#This Row],[Etikett - B1 - Beschichtung]]="","",VLOOKUP(Table1[[#This Row],[Etikett - B1 - Beschichtung]],'DD FD'!AE:AF,2,FALSE))</f>
        <v/>
      </c>
      <c r="OB171" s="580" t="str">
        <f>IF(Table1[[#This Row],[Etikett - B1 - Beschichtung Anteil (in %)]]="","",Table1[[#This Row],[Etikett - B1 - Beschichtung Anteil (in %)]])</f>
        <v/>
      </c>
      <c r="OC171" s="576" t="str">
        <f>IF(Table1[[#This Row],[Etikett - B2 - Art]]="","",VLOOKUP(Table1[[#This Row],[Etikett - B2 - Art]],'DD FD'!F:G,2,FALSE))</f>
        <v/>
      </c>
      <c r="OD171" s="577" t="str">
        <f>IF(Table1[[#This Row],[Etikett - B2 - Fraktion]]="","",VLOOKUP(Table1[[#This Row],[Etikett - B2 - Fraktion]],'DD FD'!H:J,3,FALSE))</f>
        <v/>
      </c>
      <c r="OE171" s="574" t="str">
        <f>IF(Table1[[#This Row],[Etikett - B2 - Gewicht (in G)]]="","",Table1[[#This Row],[Etikett - B2 - Gewicht (in G)]])</f>
        <v/>
      </c>
      <c r="OF171" s="574" t="str">
        <f>IF(Table1[[#This Row],[Etikett - B2 - Lizenzierungs-pflichtig? (X=Ja)]]="","",Table1[[#This Row],[Etikett - B2 - Lizenzierungs-pflichtig? (X=Ja)]])</f>
        <v/>
      </c>
      <c r="OG171" s="574" t="str">
        <f>IF(Table1[[#This Row],[Etikett - B2 - Trennbar vom Hauptkörper? (X=Ja)]]="","",Table1[[#This Row],[Etikett - B2 - Trennbar vom Hauptkörper? (X=Ja)]])</f>
        <v/>
      </c>
      <c r="OH171" s="577" t="str">
        <f>IF(Table1[[#This Row],[Etikett - B2 - Virgin Material]]="","",VLOOKUP(Table1[[#This Row],[Etikett - B2 - Virgin Material]],'DD FD'!AJ:AK,2,FALSE))</f>
        <v/>
      </c>
      <c r="OI171" s="578" t="str">
        <f>IF(Table1[[#This Row],[Etikett - B2 - Virgin Material Anteil (in %)]]="","",Table1[[#This Row],[Etikett - B2 - Virgin Material Anteil (in %)]])</f>
        <v/>
      </c>
      <c r="OJ171" s="577" t="str">
        <f>IF(Table1[[#This Row],[Etikett - B2 - Recyceltes Material]]="","",VLOOKUP(Table1[[#This Row],[Etikett - B2 - Recyceltes Material]],'DD FD'!AL:AM,2,FALSE))</f>
        <v/>
      </c>
      <c r="OK171" s="578" t="str">
        <f>IF(Table1[[#This Row],[Etikett - B2 - Recyceltes Material Anteil (in %)]]="","",Table1[[#This Row],[Etikett - B2 - Recyceltes Material Anteil (in %)]])</f>
        <v/>
      </c>
      <c r="OL171" s="577" t="str">
        <f>IF(Table1[[#This Row],[Etikett - B2 - Beschichtung]]="","",VLOOKUP(Table1[[#This Row],[Etikett - B2 - Beschichtung]],'DD FD'!AE:AF,2,FALSE))</f>
        <v/>
      </c>
      <c r="OM171" s="580" t="str">
        <f>IF(Table1[[#This Row],[Etikett - B2 - Beschichtung Anteil (in %)]]="","",Table1[[#This Row],[Etikett - B2 - Beschichtung Anteil (in %)]])</f>
        <v/>
      </c>
      <c r="ON171" s="576" t="str">
        <f>IF(Table1[[#This Row],[Etikett - B3 - Art]]="","",VLOOKUP(Table1[[#This Row],[Etikett - B3 - Art]],'DD FD'!F:G,2,FALSE))</f>
        <v/>
      </c>
      <c r="OO171" s="577" t="str">
        <f>IF(Table1[[#This Row],[Etikett - B3 - Fraktion]]="","",VLOOKUP(Table1[[#This Row],[Etikett - B3 - Fraktion]],'DD FD'!H:J,3,FALSE))</f>
        <v/>
      </c>
      <c r="OP171" s="574" t="str">
        <f>IF(Table1[[#This Row],[Etikett - B3 - Gewicht (in G)]]="","",Table1[[#This Row],[Etikett - B3 - Gewicht (in G)]])</f>
        <v/>
      </c>
      <c r="OQ171" s="574" t="str">
        <f>IF(Table1[[#This Row],[Etikett - B3 - Lizenzierungs-pflichtig? (X=Ja)]]="","",Table1[[#This Row],[Etikett - B3 - Lizenzierungs-pflichtig? (X=Ja)]])</f>
        <v/>
      </c>
      <c r="OR171" s="574" t="str">
        <f>IF(Table1[[#This Row],[Etikett - B3 - Trennbar vom Hauptkörper? (X=Ja)]]="","",Table1[[#This Row],[Etikett - B3 - Trennbar vom Hauptkörper? (X=Ja)]])</f>
        <v/>
      </c>
      <c r="OS171" s="577" t="str">
        <f>IF(Table1[[#This Row],[Etikett - B3 - Virgin Material]]="","",VLOOKUP(Table1[[#This Row],[Etikett - B3 - Virgin Material]],'DD FD'!AJ:AK,2,FALSE))</f>
        <v/>
      </c>
      <c r="OT171" s="578" t="str">
        <f>IF(Table1[[#This Row],[Etikett - B3 - Virgin Material Anteil (in %)]]="","",Table1[[#This Row],[Etikett - B3 - Virgin Material Anteil (in %)]])</f>
        <v/>
      </c>
      <c r="OU171" s="577" t="str">
        <f>IF(Table1[[#This Row],[Etikett - B3 - Recyceltes Material]]="","",VLOOKUP(Table1[[#This Row],[Etikett - B3 - Recyceltes Material]],'DD FD'!AL:AM,2,FALSE))</f>
        <v/>
      </c>
      <c r="OV171" s="578" t="str">
        <f>IF(Table1[[#This Row],[Etikett - B3 - Recyceltes Material Anteil (in %)]]="","",Table1[[#This Row],[Etikett - B3 - Recyceltes Material Anteil (in %)]])</f>
        <v/>
      </c>
      <c r="OW171" s="577" t="str">
        <f>IF(Table1[[#This Row],[Etikett - B3 - Beschichtung]]="","",VLOOKUP(Table1[[#This Row],[Etikett - B3 - Beschichtung]],'DD FD'!AE:AF,2,FALSE))</f>
        <v/>
      </c>
      <c r="OX171" s="613" t="str">
        <f>IF(Table1[[#This Row],[Etikett - B3 - Beschichtung Anteil (in %)]]="","",Table1[[#This Row],[Etikett - B3 - Beschichtung Anteil (in %)]])</f>
        <v/>
      </c>
      <c r="OY171" s="618">
        <f>ROUNDUP(SUM(
IF(AND(LH171='DD FD'!$J$7,LJ171='DD FD'!$AI$3),LI171,0),
IF(AND(LR171='DD FD'!$J$7,LT171='DD FD'!$AI$3),LS171,0),
IF(AND(MB171='DD FD'!$J$7,MD171='DD FD'!$AI$3),MC171,0),
IF(AND(ML171='DD FD'!$J$7,MN171='DD FD'!$AI$3),MM171,0),
IF(AND(MW171='DD FD'!$J$7,MY171='DD FD'!$AI$3),MX171,0),
IF(AND(NH171='DD FD'!$J$7,NJ171='DD FD'!$AI$3),NI171,0),
IF(AND(NS171='DD FD'!$J$7,NU171='DD FD'!$AI$3),NT171,0),
IF(AND(OD171='DD FD'!$J$7,OF171='DD FD'!$AI$3),OE171,0),
IF(AND(OO171='DD FD'!$J$7,OQ171='DD FD'!$AI$3),OP171,0),
),2)</f>
        <v>0</v>
      </c>
      <c r="OZ171" s="617">
        <f>ROUNDUP(SUM(
IF(AND(LH171='DD FD'!$J$6,LJ171='DD FD'!$AI$3),LI171,0),
IF(AND(LR171='DD FD'!$J$6,LT171='DD FD'!$AI$3),LS171,0),
IF(AND(MB171='DD FD'!$J$6,MD171='DD FD'!$AI$3),MC171,0),
IF(AND(ML171='DD FD'!$J$6,MN171='DD FD'!$AI$3),MM171,0),
IF(AND(MW171='DD FD'!$J$6,MY171='DD FD'!$AI$3),MX171,0),
IF(AND(NH171='DD FD'!$J$6,NJ171='DD FD'!$AI$3),NI171,0),
IF(AND(NS171='DD FD'!$J$6,NU171='DD FD'!$AI$3),NT171,0),
IF(AND(OD171='DD FD'!$J$6,OF171='DD FD'!$AI$3),OE171,0),
IF(AND(OO171='DD FD'!$J$6,OQ171='DD FD'!$AI$3),OP171,0),
),2)</f>
        <v>0</v>
      </c>
      <c r="PA171" s="617">
        <f>ROUNDUP(SUM(
IF(AND(LH171='DD FD'!$J$10,LJ171='DD FD'!$AI$3),LI171,0),
IF(AND(LR171='DD FD'!$J$10,LT171='DD FD'!$AI$3),LS171,0),
IF(AND(MB171='DD FD'!$J$10,MD171='DD FD'!$AI$3),MC171,0),
IF(AND(ML171='DD FD'!$J$10,MN171='DD FD'!$AI$3),MM171,0),
IF(AND(MW171='DD FD'!$J$10,MY171='DD FD'!$AI$3),MX171,0),
IF(AND(NH171='DD FD'!$J$10,NJ171='DD FD'!$AI$3),NI171,0),
IF(AND(NS171='DD FD'!$J$10,NU171='DD FD'!$AI$3),NT171,0),
IF(AND(OD171='DD FD'!$J$10,OF171='DD FD'!$AI$3),OE171,0),
IF(AND(OO171='DD FD'!$J$10,OQ171='DD FD'!$AI$3),OP171,0),
),2)</f>
        <v>0</v>
      </c>
      <c r="PB171" s="617">
        <f>ROUNDUP(SUM(
IF(AND(LH171='DD FD'!$J$8,LJ171='DD FD'!$AI$3),LI171,0),
IF(AND(LR171='DD FD'!$J$8,LT171='DD FD'!$AI$3),LS171,0),
IF(AND(MB171='DD FD'!$J$8,MD171='DD FD'!$AI$3),MC171,0),
IF(AND(ML171='DD FD'!$J$8,MN171='DD FD'!$AI$3),MM171,0),
IF(AND(MW171='DD FD'!$J$8,MY171='DD FD'!$AI$3),MX171,0),
IF(AND(NH171='DD FD'!$J$8,NJ171='DD FD'!$AI$3),NI171,0),
IF(AND(NS171='DD FD'!$J$8,NU171='DD FD'!$AI$3),NT171,0),
IF(AND(OD171='DD FD'!$J$8,OF171='DD FD'!$AI$3),OE171,0),
IF(AND(OO171='DD FD'!$J$8,OQ171='DD FD'!$AI$3),OP171,0),
),2)</f>
        <v>0</v>
      </c>
      <c r="PC171" s="617">
        <f>ROUNDUP(SUM(
IF(AND(LH171='DD FD'!$J$5,LJ171='DD FD'!$AI$3),LI171,0),
IF(AND(LR171='DD FD'!$J$5,LT171='DD FD'!$AI$3),LS171,0),
IF(AND(MB171='DD FD'!$J$5,MD171='DD FD'!$AI$3),MC171,0),
IF(AND(ML171='DD FD'!$J$5,MN171='DD FD'!$AI$3),MM171,0),
IF(AND(MW171='DD FD'!$J$5,MY171='DD FD'!$AI$3),MX171,0),
IF(AND(NH171='DD FD'!$J$5,NJ171='DD FD'!$AI$3),NI171,0),
IF(AND(NS171='DD FD'!$J$5,NU171='DD FD'!$AI$3),NT171,0),
IF(AND(OD171='DD FD'!$J$5,OF171='DD FD'!$AI$3),OE171,0),
IF(AND(OO171='DD FD'!$J$5,OQ171='DD FD'!$AI$3),OP171,0),
),2)</f>
        <v>0</v>
      </c>
      <c r="PD171" s="617">
        <f>ROUNDUP(SUM(
IF(AND(LH171='DD FD'!$J$9,LJ171='DD FD'!$AI$3),LI171,0),
IF(AND(LR171='DD FD'!$J$9,LT171='DD FD'!$AI$3),LS171,0),
IF(AND(MB171='DD FD'!$J$9,MD171='DD FD'!$AI$3),MC171,0),
IF(AND(ML171='DD FD'!$J$9,MN171='DD FD'!$AI$3),MM171,0),
IF(AND(MW171='DD FD'!$J$9,MY171='DD FD'!$AI$3),MX171,0),
IF(AND(NH171='DD FD'!$J$9,NJ171='DD FD'!$AI$3),NI171,0),
IF(AND(NS171='DD FD'!$J$9,NU171='DD FD'!$AI$3),NT171,0),
IF(AND(OD171='DD FD'!$J$9,OF171='DD FD'!$AI$3),OE171,0),
IF(AND(OO171='DD FD'!$J$9,OQ171='DD FD'!$AI$3),OP171,0),
),2)</f>
        <v>0</v>
      </c>
      <c r="PE171" s="617">
        <f>ROUNDUP(SUM(
IF(AND(LH171='DD FD'!$J$4,LJ171='DD FD'!$AI$3),LI171,0),
IF(AND(LR171='DD FD'!$J$4,LT171='DD FD'!$AI$3),LS171,0),
IF(AND(MB171='DD FD'!$J$4,MD171='DD FD'!$AI$3),MC171,0),
IF(AND(ML171='DD FD'!$J$4,MN171='DD FD'!$AI$3),MM171,0),
IF(AND(MW171='DD FD'!$J$4,MY171='DD FD'!$AI$3),MX171,0),
IF(AND(NH171='DD FD'!$J$4,NJ171='DD FD'!$AI$3),NI171,0),
IF(AND(NS171='DD FD'!$J$4,NU171='DD FD'!$AI$3),NT171,0),
IF(AND(OD171='DD FD'!$J$4,OF171='DD FD'!$AI$3),OE171,0),
IF(AND(OO171='DD FD'!$J$4,OQ171='DD FD'!$AI$3),OP171,0),
),2)</f>
        <v>0</v>
      </c>
      <c r="PF171" s="619">
        <f>ROUNDUP(SUM(
IF(AND(LH171='DD FD'!$J$11,LJ171='DD FD'!$AI$3),LI171,0),
IF(AND(LR171='DD FD'!$J$11,LT171='DD FD'!$AI$3),LS171,0),
IF(AND(MB171='DD FD'!$J$11,MD171='DD FD'!$AI$3),MC171,0),
IF(AND(ML171='DD FD'!$J$11,MN171='DD FD'!$AI$3),MM171,0),
IF(AND(MW171='DD FD'!$J$11,MY171='DD FD'!$AI$3),MX171,0),
IF(AND(NH171='DD FD'!$J$11,NJ171='DD FD'!$AI$3),NI171,0),
IF(AND(NS171='DD FD'!$J$11,NU171='DD FD'!$AI$3),NT171,0),
IF(AND(OD171='DD FD'!$J$11,OF171='DD FD'!$AI$3),OE171,0),
IF(AND(OO171='DD FD'!$J$11,OQ171='DD FD'!$AI$3),OP171,0),
),2)</f>
        <v>0</v>
      </c>
    </row>
    <row r="172" spans="1:422">
      <c r="A172" s="806"/>
      <c r="B172" s="934"/>
      <c r="C172" s="247"/>
      <c r="D172" s="842"/>
      <c r="E172" s="247"/>
      <c r="F172" s="158"/>
      <c r="G172" s="710"/>
      <c r="H172" s="712"/>
      <c r="I172" s="936"/>
      <c r="J172" s="803"/>
      <c r="K172" s="150"/>
      <c r="L172" s="146" t="str">
        <f t="shared" si="54"/>
        <v/>
      </c>
      <c r="M172" s="501" t="str">
        <f t="shared" si="71"/>
        <v/>
      </c>
      <c r="N172" s="504"/>
      <c r="O172" s="113" t="str">
        <f t="shared" si="72"/>
        <v/>
      </c>
      <c r="P172" s="114" t="str">
        <f t="shared" si="55"/>
        <v/>
      </c>
      <c r="Q172" s="152"/>
      <c r="R172" s="152"/>
      <c r="S172" s="115" t="str">
        <f t="shared" si="73"/>
        <v/>
      </c>
      <c r="T172" s="159"/>
      <c r="U172" s="159"/>
      <c r="V172" s="157"/>
      <c r="W172" s="157"/>
      <c r="X172" s="157"/>
      <c r="Y172" s="772"/>
      <c r="Z172" s="158"/>
      <c r="AA172" s="144"/>
      <c r="AB172" s="112"/>
      <c r="AC172" s="153"/>
      <c r="AD172" s="153"/>
      <c r="AE172" s="153"/>
      <c r="AF172" s="153"/>
      <c r="AG172" s="153"/>
      <c r="AH172" s="153"/>
      <c r="AI172" s="152"/>
      <c r="AJ172" s="158"/>
      <c r="AK172" s="158"/>
      <c r="AL172" s="158"/>
      <c r="AM172" s="116" t="str">
        <f t="shared" si="74"/>
        <v/>
      </c>
      <c r="AN172" s="116" t="str">
        <f t="shared" si="75"/>
        <v/>
      </c>
      <c r="AO172" s="324"/>
      <c r="AP172" s="503"/>
      <c r="AQ172" s="487" t="str">
        <f t="shared" si="76"/>
        <v/>
      </c>
      <c r="AR172" s="113" t="str">
        <f t="shared" si="56"/>
        <v/>
      </c>
      <c r="AS172" s="113" t="str">
        <f t="shared" si="57"/>
        <v/>
      </c>
      <c r="AT172" s="113" t="str">
        <f t="shared" si="58"/>
        <v/>
      </c>
      <c r="AU172" s="113" t="str">
        <f t="shared" si="59"/>
        <v/>
      </c>
      <c r="AV172" s="159"/>
      <c r="AW172" s="157"/>
      <c r="AX172" s="157"/>
      <c r="AY172" s="157"/>
      <c r="AZ172" s="157"/>
      <c r="BA172" s="116" t="str">
        <f t="shared" si="60"/>
        <v/>
      </c>
      <c r="BB172" s="316"/>
      <c r="BC172" s="116" t="str">
        <f t="shared" si="61"/>
        <v/>
      </c>
      <c r="BD172" s="133" t="str">
        <f t="shared" si="62"/>
        <v/>
      </c>
      <c r="BE172" s="157"/>
      <c r="BF172" s="1180"/>
      <c r="BG172" s="1180"/>
      <c r="BH172" s="158"/>
      <c r="BI172" s="490"/>
      <c r="BJ172" s="514" t="str">
        <f t="shared" si="77"/>
        <v/>
      </c>
      <c r="BK172" s="789"/>
      <c r="BL172" s="116" t="str">
        <f t="shared" si="78"/>
        <v/>
      </c>
      <c r="BM172" s="144"/>
      <c r="BN172" s="144"/>
      <c r="BO172" s="144"/>
      <c r="BP172" s="790"/>
      <c r="BQ172" s="790"/>
      <c r="BR172" s="790"/>
      <c r="BS172" s="116" t="str">
        <f t="shared" si="63"/>
        <v/>
      </c>
      <c r="BT172" s="790"/>
      <c r="BU172" s="808" t="str">
        <f t="shared" si="64"/>
        <v/>
      </c>
      <c r="BV172" s="791"/>
      <c r="BW172" s="144"/>
      <c r="BX172" s="20"/>
      <c r="BY172" s="20"/>
      <c r="BZ172" s="20"/>
      <c r="CA172" s="792"/>
      <c r="CB172" s="1201"/>
      <c r="CC172" s="144"/>
      <c r="CD172" s="144"/>
      <c r="CE172" s="144"/>
      <c r="CF172" s="144"/>
      <c r="CG172" s="144"/>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144"/>
      <c r="DF172" s="144"/>
      <c r="DG172" s="144"/>
      <c r="DH172" s="144"/>
      <c r="DI172" s="144"/>
      <c r="DJ172" s="144"/>
      <c r="DK172" s="144"/>
      <c r="DL172" s="144"/>
      <c r="DM172" s="144"/>
      <c r="DN172" s="144"/>
      <c r="DO172" s="144"/>
      <c r="DP172" s="144"/>
      <c r="DQ172" s="144"/>
      <c r="DR172" s="144"/>
      <c r="DS172" s="144"/>
      <c r="DT172" s="144"/>
      <c r="DU172" s="144"/>
      <c r="DV172" s="144"/>
      <c r="DW172" s="144"/>
      <c r="DX172" s="144"/>
      <c r="DY172" s="144"/>
      <c r="DZ172" s="144"/>
      <c r="EA172" s="144"/>
      <c r="EB172" s="144"/>
      <c r="EC172" s="144"/>
      <c r="ED172" s="782" t="str">
        <f t="shared" si="79"/>
        <v/>
      </c>
      <c r="EE172" s="519"/>
      <c r="EF172" s="793"/>
      <c r="EG172" s="519"/>
      <c r="EH172" s="794"/>
      <c r="EI172" s="790"/>
      <c r="EJ172" s="794"/>
      <c r="EK172" s="794"/>
      <c r="EL172" s="790"/>
      <c r="EM172" s="790"/>
      <c r="EN172" s="790"/>
      <c r="EO172" s="112" t="str">
        <f t="shared" si="65"/>
        <v/>
      </c>
      <c r="EP172" s="790"/>
      <c r="EQ172" s="488" t="str">
        <f t="shared" si="66"/>
        <v/>
      </c>
      <c r="ER172" s="1100"/>
      <c r="ES172" s="1099" t="str">
        <f t="shared" si="80"/>
        <v/>
      </c>
      <c r="ET172" s="525"/>
      <c r="EU172" s="148"/>
      <c r="EV172" s="148"/>
      <c r="EW172" s="148"/>
      <c r="EX172" s="148"/>
      <c r="EY172" s="148"/>
      <c r="EZ172" s="148"/>
      <c r="FA172" s="148"/>
      <c r="FB172" s="148"/>
      <c r="FC172" s="148"/>
      <c r="FD172" s="148"/>
      <c r="FE172" s="148"/>
      <c r="FF172" s="148"/>
      <c r="FG172" s="148"/>
      <c r="FH172" s="148"/>
      <c r="FI172" s="528"/>
      <c r="FJ172" s="513" t="str">
        <f t="shared" si="67"/>
        <v/>
      </c>
      <c r="FK172" s="158"/>
      <c r="FL172" s="850"/>
      <c r="FM172" s="850"/>
      <c r="FN172" s="850"/>
      <c r="FO172" s="850"/>
      <c r="FP172" s="850"/>
      <c r="FQ172" s="850"/>
      <c r="FR172" s="157"/>
      <c r="FS172" s="143"/>
      <c r="FT172" s="143"/>
      <c r="FU172" s="847" t="str">
        <f t="shared" si="68"/>
        <v/>
      </c>
      <c r="FV172" s="555"/>
      <c r="FW172" s="523" t="str">
        <f>IF(Table1[[#This Row],[Nonfood Inhaltstoffe - Komponente]]="","",VLOOKUP(Table1[[#This Row],[Nonfood Inhaltstoffe - Komponente]],'Dropdown Auswahl'!BJ:BK,2,FALSE))</f>
        <v/>
      </c>
      <c r="FX172" s="1013"/>
      <c r="FY172" s="1011" t="str">
        <f t="shared" si="69"/>
        <v/>
      </c>
      <c r="FZ172" s="152"/>
      <c r="GA172" s="152"/>
      <c r="GB172" s="152"/>
      <c r="GC172" s="529" t="str">
        <f t="shared" si="70"/>
        <v/>
      </c>
      <c r="GG172" s="21"/>
      <c r="GH172" s="21"/>
      <c r="GI172" s="1019"/>
      <c r="GJ172" s="1016" t="str">
        <f>IF(Table1[[#This Row],[Global Trade Item Number (GTIN)]]="","",Table1[[#This Row],[Global Trade Item Number (GTIN)]])</f>
        <v/>
      </c>
      <c r="GK172" s="555" t="str">
        <f>IF(Table1[[#This Row],[WAWI-Nr./ Kreditoren-Nummer
(ASDV)]]&lt;&gt;"",Table1[[#This Row],[WAWI-Nr./ Kreditoren-Nummer
(ASDV)]],"")</f>
        <v/>
      </c>
      <c r="GL172" s="165"/>
      <c r="GM172" s="165"/>
      <c r="GN172" s="165"/>
      <c r="GO172" s="485"/>
      <c r="GP172" s="534"/>
      <c r="GQ172" s="533"/>
      <c r="GR172" s="486"/>
      <c r="GS172" s="486"/>
      <c r="GT172" s="486"/>
      <c r="GU172" s="486"/>
      <c r="GV172" s="486"/>
      <c r="GW172" s="542"/>
      <c r="GX172" s="538"/>
      <c r="GY172" s="144"/>
      <c r="GZ172" s="480"/>
      <c r="HA172" s="158"/>
      <c r="HB172" s="480"/>
      <c r="HC172" s="480"/>
      <c r="HD172" s="480"/>
      <c r="HE172" s="480"/>
      <c r="HF172" s="480"/>
      <c r="HG172" s="480"/>
      <c r="HH172" s="538"/>
      <c r="HI172" s="480"/>
      <c r="HJ172" s="480"/>
      <c r="HK172" s="480"/>
      <c r="HL172" s="480"/>
      <c r="HM172" s="480"/>
      <c r="HN172" s="480"/>
      <c r="HO172" s="480"/>
      <c r="HP172" s="480"/>
      <c r="HQ172" s="480"/>
      <c r="HR172" s="538"/>
      <c r="HS172" s="480"/>
      <c r="HT172" s="480"/>
      <c r="HU172" s="480"/>
      <c r="HV172" s="480"/>
      <c r="HW172" s="480"/>
      <c r="HX172" s="480"/>
      <c r="HY172" s="480"/>
      <c r="HZ172" s="480"/>
      <c r="IA172" s="480"/>
      <c r="IB172" s="538"/>
      <c r="IC172" s="480"/>
      <c r="ID172" s="480"/>
      <c r="IE172" s="480"/>
      <c r="IF172" s="480"/>
      <c r="IG172" s="480"/>
      <c r="IH172" s="480"/>
      <c r="II172" s="480"/>
      <c r="IJ172" s="480"/>
      <c r="IK172" s="480"/>
      <c r="IL172" s="480"/>
      <c r="IM172" s="538"/>
      <c r="IN172" s="480"/>
      <c r="IO172" s="480"/>
      <c r="IP172" s="480"/>
      <c r="IQ172" s="480"/>
      <c r="IR172" s="480"/>
      <c r="IS172" s="480"/>
      <c r="IT172" s="480"/>
      <c r="IU172" s="480"/>
      <c r="IV172" s="480"/>
      <c r="IW172" s="480"/>
      <c r="IX172" s="538"/>
      <c r="IY172" s="480"/>
      <c r="IZ172" s="480"/>
      <c r="JA172" s="480"/>
      <c r="JB172" s="480"/>
      <c r="JC172" s="480"/>
      <c r="JD172" s="480"/>
      <c r="JE172" s="480"/>
      <c r="JF172" s="480"/>
      <c r="JG172" s="480"/>
      <c r="JH172" s="480"/>
      <c r="JI172" s="538"/>
      <c r="JJ172" s="480"/>
      <c r="JK172" s="480"/>
      <c r="JL172" s="480"/>
      <c r="JM172" s="480"/>
      <c r="JN172" s="480"/>
      <c r="JO172" s="480"/>
      <c r="JP172" s="480"/>
      <c r="JQ172" s="480"/>
      <c r="JR172" s="480"/>
      <c r="JS172" s="590"/>
      <c r="JT172" s="538"/>
      <c r="JU172" s="480"/>
      <c r="JV172" s="480"/>
      <c r="JW172" s="480"/>
      <c r="JX172" s="480"/>
      <c r="JY172" s="480"/>
      <c r="JZ172" s="480"/>
      <c r="KA172" s="480"/>
      <c r="KB172" s="480"/>
      <c r="KC172" s="480"/>
      <c r="KD172" s="480"/>
      <c r="KE172" s="538"/>
      <c r="KF172" s="480"/>
      <c r="KG172" s="480"/>
      <c r="KH172" s="480"/>
      <c r="KI172" s="480"/>
      <c r="KJ172" s="480"/>
      <c r="KK172" s="480"/>
      <c r="KL172" s="480"/>
      <c r="KM172" s="480"/>
      <c r="KN172" s="480"/>
      <c r="KO172" s="480"/>
      <c r="KR172" s="568" t="str">
        <f>IF(Table1[[#This Row],[GTIN]]&lt;&gt;"",Table1[[#This Row],[GTIN]],"")</f>
        <v/>
      </c>
      <c r="KS172" s="569" t="str">
        <f>Table1[[#This Row],[Kreditor]]</f>
        <v/>
      </c>
      <c r="KT172" s="570" t="str">
        <f>IF(Table1[[#This Row],[Gültig ab (Datum)]]&lt;&gt;"",Table1[[#This Row],[Gültig ab (Datum)]],"")</f>
        <v/>
      </c>
      <c r="KU172" s="570"/>
      <c r="KV172" s="583" t="str">
        <f>IF(Table1[[#This Row],[Artikel verpackt? 
(X=Ja)]]="","",Table1[[#This Row],[Artikel verpackt? 
(X=Ja)]])</f>
        <v/>
      </c>
      <c r="KW172" s="571" t="str">
        <f>IF(Table1[[#This Row],[Verpackung recyclingfähig?
(X=Ja)]]="","",Table1[[#This Row],[Verpackung recyclingfähig?
(X=Ja)]])</f>
        <v/>
      </c>
      <c r="KX172" s="572"/>
      <c r="KY172" s="573"/>
      <c r="KZ172" s="574"/>
      <c r="LA172" s="574"/>
      <c r="LB172" s="574"/>
      <c r="LC172" s="574"/>
      <c r="LD172" s="574"/>
      <c r="LE172" s="574"/>
      <c r="LF172" s="575"/>
      <c r="LG172" s="576" t="str">
        <f>IF(Table1[[#This Row],[Hauptkörper - B1 - Art]]="","",VLOOKUP(Table1[[#This Row],[Hauptkörper - B1 - Art]],'DD FD'!B:C,2,FALSE))</f>
        <v/>
      </c>
      <c r="LH172" s="577" t="str">
        <f>IF(Table1[[#This Row],[Hauptkörper - B1 - Fraktion]]="","",VLOOKUP(Table1[[#This Row],[Hauptkörper - B1 - Fraktion]],'DD FD'!H:J,3,FALSE))</f>
        <v/>
      </c>
      <c r="LI172" s="574" t="str">
        <f>IF(Table1[[#This Row],[Hauptkörper - B1 - Gewicht
(in G)]]="","",Table1[[#This Row],[Hauptkörper - B1 - Gewicht
(in G)]])</f>
        <v/>
      </c>
      <c r="LJ172" s="574" t="str">
        <f>IF(Table1[[#This Row],[Hauptkörper - B1 - Lizenzierungs-pflichtig? (X=Ja)]]="","",Table1[[#This Row],[Hauptkörper - B1 - Lizenzierungs-pflichtig? (X=Ja)]])</f>
        <v/>
      </c>
      <c r="LK172" s="577" t="str">
        <f>IF(Table1[[#This Row],[Hauptkörper - B1 - Virgin Material]]="","",VLOOKUP(Table1[[#This Row],[Hauptkörper - B1 - Virgin Material]],'DD FD'!AJ:AK,2,FALSE))</f>
        <v/>
      </c>
      <c r="LL172" s="578" t="str">
        <f>IF(Table1[[#This Row],[Hauptkörper - B1 - Virgin Material Anteil (in %)]]="","",Table1[[#This Row],[Hauptkörper - B1 - Virgin Material Anteil (in %)]])</f>
        <v/>
      </c>
      <c r="LM172" s="577" t="str">
        <f>IF(Table1[[#This Row],[Hauptkörper - B1 - Recyceltes Material]]="","",VLOOKUP(Table1[[#This Row],[Hauptkörper - B1 - Recyceltes Material]],'DD FD'!AL:AM,2,FALSE))</f>
        <v/>
      </c>
      <c r="LN172" s="578" t="str">
        <f>IF(Table1[[#This Row],[Hauptkörper - B1 - Recyceltes Material Anteil (in %)]]="","",Table1[[#This Row],[Hauptkörper - B1 - Recyceltes Material Anteil (in %)]])</f>
        <v/>
      </c>
      <c r="LO172" s="579" t="str">
        <f>IF(Table1[[#This Row],[Hauptkörper - B1 - Beschichtung]]="","",VLOOKUP(Table1[[#This Row],[Hauptkörper - B1 - Beschichtung]],'DD FD'!AE:AF,2,FALSE))</f>
        <v/>
      </c>
      <c r="LP172" s="580" t="str">
        <f>IF(Table1[[#This Row],[Hauptkörper - B1 - Beschichtung Anteil (in %)]]="","",Table1[[#This Row],[Hauptkörper - B1 - Beschichtung Anteil (in %)]])</f>
        <v/>
      </c>
      <c r="LQ172" s="576" t="str">
        <f>IF(Table1[[#This Row],[Hauptkörper - B2 - Art]]="","",VLOOKUP(Table1[[#This Row],[Hauptkörper - B2 - Art]],'DD FD'!B:C,2,FALSE))</f>
        <v/>
      </c>
      <c r="LR172" s="577" t="str">
        <f>IF(Table1[[#This Row],[Hauptkörper - B2 - Fraktion]]="","",VLOOKUP(Table1[[#This Row],[Hauptkörper - B2 - Fraktion]],'DD FD'!H:J,3,FALSE))</f>
        <v/>
      </c>
      <c r="LS172" s="574" t="str">
        <f>IF(Table1[[#This Row],[Hauptkörper - B2 - Gewicht
(in G)]]="","",Table1[[#This Row],[Hauptkörper - B2 - Gewicht
(in G)]])</f>
        <v/>
      </c>
      <c r="LT172" s="574" t="str">
        <f>IF(Table1[[#This Row],[Hauptkörper - B2 - Lizenzierungs-pflichtig? (X=Ja)]]="","",Table1[[#This Row],[Hauptkörper - B2 - Lizenzierungs-pflichtig? (X=Ja)]])</f>
        <v/>
      </c>
      <c r="LU172" s="577" t="str">
        <f>IF(Table1[[#This Row],[Hauptkörper - B2 - Virgin Material]]="","",VLOOKUP(Table1[[#This Row],[Hauptkörper - B2 - Virgin Material]],'DD FD'!AJ:AK,2,FALSE))</f>
        <v/>
      </c>
      <c r="LV172" s="578" t="str">
        <f>IF(Table1[[#This Row],[Hauptkörper - B2 - Virgin Material Anteil (in %)]]="","",Table1[[#This Row],[Hauptkörper - B2 - Virgin Material Anteil (in %)]])</f>
        <v/>
      </c>
      <c r="LW172" s="577" t="str">
        <f>IF(Table1[[#This Row],[Hauptkörper - B2 - Recyceltes Material]]="","",VLOOKUP(Table1[[#This Row],[Hauptkörper - B2 - Recyceltes Material]],'DD FD'!AL:AM,2,FALSE))</f>
        <v/>
      </c>
      <c r="LX172" s="578" t="str">
        <f>IF(Table1[[#This Row],[Hauptkörper - B2 - Recyceltes Material Anteil (in %)]]="","",Table1[[#This Row],[Hauptkörper - B2 - Recyceltes Material Anteil (in %)]])</f>
        <v/>
      </c>
      <c r="LY172" s="577" t="str">
        <f>IF(Table1[[#This Row],[Hauptkörper - B2 - Beschichtung]]="","",VLOOKUP(Table1[[#This Row],[Hauptkörper - B2 - Beschichtung]],'DD FD'!AE:AF,2,FALSE))</f>
        <v/>
      </c>
      <c r="LZ172" s="580" t="str">
        <f>IF(Table1[[#This Row],[Hauptkörper - B2 - Beschichtung Anteil (in %)]]="","",Table1[[#This Row],[Hauptkörper - B2 - Beschichtung Anteil (in %)]])</f>
        <v/>
      </c>
      <c r="MA172" s="576" t="str">
        <f>IF(Table1[[#This Row],[Hauptkörper - B3 - Art]]="","",VLOOKUP(Table1[[#This Row],[Hauptkörper - B3 - Art]],'DD FD'!B:C,2,FALSE))</f>
        <v/>
      </c>
      <c r="MB172" s="577" t="str">
        <f>IF(Table1[[#This Row],[Hauptkörper - B3 - Fraktion]]="","",VLOOKUP(Table1[[#This Row],[Hauptkörper - B3 - Fraktion]],'DD FD'!H:J,3,FALSE))</f>
        <v/>
      </c>
      <c r="MC172" s="574" t="str">
        <f>IF(Table1[[#This Row],[Hauptkörper - B3 - Gewicht
(in G)]]="","",Table1[[#This Row],[Hauptkörper - B3 - Gewicht
(in G)]])</f>
        <v/>
      </c>
      <c r="MD172" s="574" t="str">
        <f>IF(Table1[[#This Row],[Hauptkörper - B3 - Lizenzierungs-pflichtig? (X=Ja)]]="","",Table1[[#This Row],[Hauptkörper - B3 - Lizenzierungs-pflichtig? (X=Ja)]])</f>
        <v/>
      </c>
      <c r="ME172" s="577" t="str">
        <f>IF(Table1[[#This Row],[Hauptkörper - B3 - Virgin Material]]="","",VLOOKUP(Table1[[#This Row],[Hauptkörper - B3 - Virgin Material]],'DD FD'!AJ:AK,2,FALSE))</f>
        <v/>
      </c>
      <c r="MF172" s="578" t="str">
        <f>IF(Table1[[#This Row],[Hauptkörper - B3 - Virgin Material Anteil (in %)]]="","",Table1[[#This Row],[Hauptkörper - B3 - Virgin Material Anteil (in %)]])</f>
        <v/>
      </c>
      <c r="MG172" s="577" t="str">
        <f>IF(Table1[[#This Row],[Hauptkörper - B3 - Recyceltes Material]]="","",VLOOKUP(Table1[[#This Row],[Hauptkörper - B3 - Recyceltes Material]],'DD FD'!AL:AM,2,FALSE))</f>
        <v/>
      </c>
      <c r="MH172" s="578" t="str">
        <f>IF(Table1[[#This Row],[Hauptkörper - B3 - Recyceltes Material Anteil (in %)]]="","",Table1[[#This Row],[Hauptkörper - B3 - Recyceltes Material Anteil (in %)]])</f>
        <v/>
      </c>
      <c r="MI172" s="577" t="str">
        <f>IF(Table1[[#This Row],[Hauptkörper - B3 - Beschichtung]]="","",VLOOKUP(Table1[[#This Row],[Hauptkörper - B3 - Beschichtung]],'DD FD'!AE:AF,2,FALSE))</f>
        <v/>
      </c>
      <c r="MJ172" s="580" t="str">
        <f>IF(Table1[[#This Row],[Hauptkörper - B3 - Beschichtung Anteil (in %)]]="","",Table1[[#This Row],[Hauptkörper - B3 - Beschichtung Anteil (in %)]])</f>
        <v/>
      </c>
      <c r="MK172" s="576" t="str">
        <f>IF(Table1[[#This Row],[Verschluss - B1 - Art]]="","",VLOOKUP(Table1[[#This Row],[Verschluss - B1 - Art]],'DD FD'!D:E,2,FALSE))</f>
        <v/>
      </c>
      <c r="ML172" s="577" t="str">
        <f>IF(Table1[[#This Row],[Verschluss - B1 - Fraktion]]="","",VLOOKUP(Table1[[#This Row],[Verschluss - B1 - Fraktion]],'DD FD'!H:J,3,FALSE))</f>
        <v/>
      </c>
      <c r="MM172" s="574" t="str">
        <f>IF(Table1[[#This Row],[Verschluss - B1 - Gewicht (in G)]]="","",Table1[[#This Row],[Verschluss - B1 - Gewicht (in G)]])</f>
        <v/>
      </c>
      <c r="MN172" s="574" t="str">
        <f>IF(Table1[[#This Row],[Verschluss - B1 - Lizenzierungs-pflichtig? (X=Ja)]]="","",Table1[[#This Row],[Verschluss - B1 - Lizenzierungs-pflichtig? (X=Ja)]])</f>
        <v/>
      </c>
      <c r="MO172" s="574" t="str">
        <f>IF(Table1[[#This Row],[Verschluss - B1 - Trennbar vom Hauptkörper? (X=Ja)]]="","",Table1[[#This Row],[Verschluss - B1 - Trennbar vom Hauptkörper? (X=Ja)]])</f>
        <v/>
      </c>
      <c r="MP172" s="577" t="str">
        <f>IF(Table1[[#This Row],[Verschluss - B1 - Virgin Material]]="","",VLOOKUP(Table1[[#This Row],[Verschluss - B1 - Virgin Material]],'DD FD'!AJ:AK,2,FALSE))</f>
        <v/>
      </c>
      <c r="MQ172" s="578" t="str">
        <f>IF(Table1[[#This Row],[Verschluss - B1 - Virgin Material Anteil (in %)]]="","",Table1[[#This Row],[Verschluss - B1 - Virgin Material Anteil (in %)]])</f>
        <v/>
      </c>
      <c r="MR172" s="577" t="str">
        <f>IF(Table1[[#This Row],[Verschluss - B1 - Recyceltes Material]]="","",VLOOKUP(Table1[[#This Row],[Verschluss - B1 - Recyceltes Material]],'DD FD'!AL:AM,2,FALSE))</f>
        <v/>
      </c>
      <c r="MS172" s="578" t="str">
        <f>IF(Table1[[#This Row],[Verschluss - B1 - Recyceltes Material Anteil (in %)]]="","",Table1[[#This Row],[Verschluss - B1 - Recyceltes Material Anteil (in %)]])</f>
        <v/>
      </c>
      <c r="MT172" s="577" t="str">
        <f>IF(Table1[[#This Row],[Verschluss - B1 - Beschichtung]]="","",VLOOKUP(Table1[[#This Row],[Verschluss - B1 - Beschichtung]],'DD FD'!AE:AF,2,FALSE))</f>
        <v/>
      </c>
      <c r="MU172" s="580" t="str">
        <f>IF(Table1[[#This Row],[Verschluss - B1 - Beschichtung Anteil (in %)]]="","",Table1[[#This Row],[Verschluss - B1 - Beschichtung Anteil (in %)]])</f>
        <v/>
      </c>
      <c r="MV172" s="576" t="str">
        <f>IF(Table1[[#This Row],[Verschluss - B2 - Art]]="","",VLOOKUP(Table1[[#This Row],[Verschluss - B2 - Art]],'DD FD'!D:E,2,FALSE))</f>
        <v/>
      </c>
      <c r="MW172" s="577" t="str">
        <f>IF(Table1[[#This Row],[Verschluss - B2 - Fraktion]]="","",VLOOKUP(Table1[[#This Row],[Verschluss - B2 - Fraktion]],'DD FD'!H:J,3,FALSE))</f>
        <v/>
      </c>
      <c r="MX172" s="574" t="str">
        <f>IF(Table1[[#This Row],[Verschluss - B2 - Gewicht (in G)]]="","",Table1[[#This Row],[Verschluss - B2 - Gewicht (in G)]])</f>
        <v/>
      </c>
      <c r="MY172" s="574" t="str">
        <f>IF(Table1[[#This Row],[Verschluss - B2 - Lizenzierungs-pflichtig? (X=Ja)]]="","",Table1[[#This Row],[Verschluss - B2 - Lizenzierungs-pflichtig? (X=Ja)]])</f>
        <v/>
      </c>
      <c r="MZ172" s="574" t="str">
        <f>IF(Table1[[#This Row],[Verschluss - B2 - Trennbar vom Hauptkörper? (X=Ja)]]="","",Table1[[#This Row],[Verschluss - B2 - Trennbar vom Hauptkörper? (X=Ja)]])</f>
        <v/>
      </c>
      <c r="NA172" s="577" t="str">
        <f>IF(Table1[[#This Row],[Verschluss - B2 - Virgin Material]]="","",VLOOKUP(Table1[[#This Row],[Verschluss - B2 - Virgin Material]],'DD FD'!AJ:AK,2,FALSE))</f>
        <v/>
      </c>
      <c r="NB172" s="578" t="str">
        <f>IF(Table1[[#This Row],[Verschluss - B2 - Virgin Material Anteil (in %)]]="","",Table1[[#This Row],[Verschluss - B2 - Virgin Material Anteil (in %)]])</f>
        <v/>
      </c>
      <c r="NC172" s="577" t="str">
        <f>IF(Table1[[#This Row],[Verschluss - B2 - Recyceltes Material]]="","",VLOOKUP(Table1[[#This Row],[Verschluss - B2 - Recyceltes Material]],'DD FD'!AL:AM,2,FALSE))</f>
        <v/>
      </c>
      <c r="ND172" s="578" t="str">
        <f>IF(Table1[[#This Row],[Verschluss - B2 - Recyceltes Material Anteil (in %)]]="","",Table1[[#This Row],[Verschluss - B2 - Recyceltes Material Anteil (in %)]])</f>
        <v/>
      </c>
      <c r="NE172" s="577" t="str">
        <f>IF(Table1[[#This Row],[Verschluss - B2 - Beschichtung]]="","",VLOOKUP(Table1[[#This Row],[Verschluss - B2 - Beschichtung]],'DD FD'!AE:AF,2,FALSE))</f>
        <v/>
      </c>
      <c r="NF172" s="580" t="str">
        <f>IF(Table1[[#This Row],[Verschluss - B2 - Beschichtung Anteil (in %)]]="","",Table1[[#This Row],[Verschluss - B2 - Beschichtung Anteil (in %)]])</f>
        <v/>
      </c>
      <c r="NG172" s="576" t="str">
        <f>IF(Table1[[#This Row],[Verschluss - B3 - Art]]="","",VLOOKUP(Table1[[#This Row],[Verschluss - B3 - Art]],'DD FD'!D:E,2,FALSE))</f>
        <v/>
      </c>
      <c r="NH172" s="577" t="str">
        <f>IF(Table1[[#This Row],[Verschluss - B3 - Fraktion]]="","",VLOOKUP(Table1[[#This Row],[Verschluss - B3 - Fraktion]],'DD FD'!H:J,3,FALSE))</f>
        <v/>
      </c>
      <c r="NI172" s="574" t="str">
        <f>IF(Table1[[#This Row],[Verschluss - B3 - Gewicht (in G)]]="","",Table1[[#This Row],[Verschluss - B3 - Gewicht (in G)]])</f>
        <v/>
      </c>
      <c r="NJ172" s="574" t="str">
        <f>IF(Table1[[#This Row],[Verschluss - B3 - Lizenzierungs-pflichtig? (X=Ja)]]="","",Table1[[#This Row],[Verschluss - B3 - Lizenzierungs-pflichtig? (X=Ja)]])</f>
        <v/>
      </c>
      <c r="NK172" s="574" t="str">
        <f>IF(Table1[[#This Row],[Verschluss - B3 - Trennbar vom Hauptkörper? (X=Ja)]]="","",Table1[[#This Row],[Verschluss - B3 - Trennbar vom Hauptkörper? (X=Ja)]])</f>
        <v/>
      </c>
      <c r="NL172" s="577" t="str">
        <f>IF(Table1[[#This Row],[Verschluss - B3 - Virgin Material]]="","",VLOOKUP(Table1[[#This Row],[Verschluss - B3 - Virgin Material]],'DD FD'!AJ:AK,2,FALSE))</f>
        <v/>
      </c>
      <c r="NM172" s="578" t="str">
        <f>IF(Table1[[#This Row],[Verschluss - B3 - Virgin Material Anteil (in %)]]="","",Table1[[#This Row],[Verschluss - B3 - Virgin Material Anteil (in %)]])</f>
        <v/>
      </c>
      <c r="NN172" s="577" t="str">
        <f>IF(Table1[[#This Row],[Verschluss - B3 - Recyceltes Material]]="","",VLOOKUP(Table1[[#This Row],[Verschluss - B3 - Recyceltes Material]],'DD FD'!AL:AM,2,FALSE))</f>
        <v/>
      </c>
      <c r="NO172" s="578" t="str">
        <f>IF(Table1[[#This Row],[Verschluss - B3 - Recyceltes Material Anteil (in %)]]="","",Table1[[#This Row],[Verschluss - B3 - Recyceltes Material Anteil (in %)]])</f>
        <v/>
      </c>
      <c r="NP172" s="577" t="str">
        <f>IF(Table1[[#This Row],[Verschluss - B3 - Beschichtung]]="","",VLOOKUP(Table1[[#This Row],[Verschluss - B3 - Beschichtung]],'DD FD'!AE:AF,2,FALSE))</f>
        <v/>
      </c>
      <c r="NQ172" s="580" t="str">
        <f>IF(Table1[[#This Row],[Verschluss - B3 - Beschichtung Anteil (in %)]]="","",Table1[[#This Row],[Verschluss - B3 - Beschichtung Anteil (in %)]])</f>
        <v/>
      </c>
      <c r="NR172" s="576" t="str">
        <f>IF(Table1[[#This Row],[Etikett - B1 - Art]]="","",VLOOKUP(Table1[[#This Row],[Etikett - B1 - Art]],'DD FD'!F:G,2,FALSE))</f>
        <v/>
      </c>
      <c r="NS172" s="577" t="str">
        <f>IF(Table1[[#This Row],[Etikett - B1 - Fraktion]]="","",VLOOKUP(Table1[[#This Row],[Etikett - B1 - Fraktion]],'DD FD'!H:J,3,FALSE))</f>
        <v/>
      </c>
      <c r="NT172" s="574" t="str">
        <f>IF(Table1[[#This Row],[Etikett - B1 - Gewicht (in G)]]="","",Table1[[#This Row],[Etikett - B1 - Gewicht (in G)]])</f>
        <v/>
      </c>
      <c r="NU172" s="574" t="str">
        <f>IF(Table1[[#This Row],[Etikett - B1 - Lizenzierungs-pflichtig? (X=Ja)]]="","",Table1[[#This Row],[Etikett - B1 - Lizenzierungs-pflichtig? (X=Ja)]])</f>
        <v/>
      </c>
      <c r="NV172" s="574" t="str">
        <f>IF(Table1[[#This Row],[Etikett - B1 - Trennbar vom Hauptkörper? (X=Ja)]]="","",Table1[[#This Row],[Etikett - B1 - Trennbar vom Hauptkörper? (X=Ja)]])</f>
        <v/>
      </c>
      <c r="NW172" s="577" t="str">
        <f>IF(Table1[[#This Row],[Etikett - B1 - Virgin Material]]="","",VLOOKUP(Table1[[#This Row],[Etikett - B1 - Virgin Material]],'DD FD'!AJ:AK,2,FALSE))</f>
        <v/>
      </c>
      <c r="NX172" s="578" t="str">
        <f>IF(Table1[[#This Row],[Etikett - B1 - Virgin Material Anteil (in %)]]="","",Table1[[#This Row],[Etikett - B1 - Virgin Material Anteil (in %)]])</f>
        <v/>
      </c>
      <c r="NY172" s="577" t="str">
        <f>IF(Table1[[#This Row],[Etikett - B1 - Recyceltes Material]]="","",VLOOKUP(Table1[[#This Row],[Etikett - B1 - Recyceltes Material]],'DD FD'!AL:AM,2,FALSE))</f>
        <v/>
      </c>
      <c r="NZ172" s="578" t="str">
        <f>IF(Table1[[#This Row],[Etikett - B1 - Recyceltes Material Anteil (in %)]]="","",Table1[[#This Row],[Etikett - B1 - Recyceltes Material Anteil (in %)]])</f>
        <v/>
      </c>
      <c r="OA172" s="577" t="str">
        <f>IF(Table1[[#This Row],[Etikett - B1 - Beschichtung]]="","",VLOOKUP(Table1[[#This Row],[Etikett - B1 - Beschichtung]],'DD FD'!AE:AF,2,FALSE))</f>
        <v/>
      </c>
      <c r="OB172" s="580" t="str">
        <f>IF(Table1[[#This Row],[Etikett - B1 - Beschichtung Anteil (in %)]]="","",Table1[[#This Row],[Etikett - B1 - Beschichtung Anteil (in %)]])</f>
        <v/>
      </c>
      <c r="OC172" s="576" t="str">
        <f>IF(Table1[[#This Row],[Etikett - B2 - Art]]="","",VLOOKUP(Table1[[#This Row],[Etikett - B2 - Art]],'DD FD'!F:G,2,FALSE))</f>
        <v/>
      </c>
      <c r="OD172" s="577" t="str">
        <f>IF(Table1[[#This Row],[Etikett - B2 - Fraktion]]="","",VLOOKUP(Table1[[#This Row],[Etikett - B2 - Fraktion]],'DD FD'!H:J,3,FALSE))</f>
        <v/>
      </c>
      <c r="OE172" s="574" t="str">
        <f>IF(Table1[[#This Row],[Etikett - B2 - Gewicht (in G)]]="","",Table1[[#This Row],[Etikett - B2 - Gewicht (in G)]])</f>
        <v/>
      </c>
      <c r="OF172" s="574" t="str">
        <f>IF(Table1[[#This Row],[Etikett - B2 - Lizenzierungs-pflichtig? (X=Ja)]]="","",Table1[[#This Row],[Etikett - B2 - Lizenzierungs-pflichtig? (X=Ja)]])</f>
        <v/>
      </c>
      <c r="OG172" s="574" t="str">
        <f>IF(Table1[[#This Row],[Etikett - B2 - Trennbar vom Hauptkörper? (X=Ja)]]="","",Table1[[#This Row],[Etikett - B2 - Trennbar vom Hauptkörper? (X=Ja)]])</f>
        <v/>
      </c>
      <c r="OH172" s="577" t="str">
        <f>IF(Table1[[#This Row],[Etikett - B2 - Virgin Material]]="","",VLOOKUP(Table1[[#This Row],[Etikett - B2 - Virgin Material]],'DD FD'!AJ:AK,2,FALSE))</f>
        <v/>
      </c>
      <c r="OI172" s="578" t="str">
        <f>IF(Table1[[#This Row],[Etikett - B2 - Virgin Material Anteil (in %)]]="","",Table1[[#This Row],[Etikett - B2 - Virgin Material Anteil (in %)]])</f>
        <v/>
      </c>
      <c r="OJ172" s="577" t="str">
        <f>IF(Table1[[#This Row],[Etikett - B2 - Recyceltes Material]]="","",VLOOKUP(Table1[[#This Row],[Etikett - B2 - Recyceltes Material]],'DD FD'!AL:AM,2,FALSE))</f>
        <v/>
      </c>
      <c r="OK172" s="578" t="str">
        <f>IF(Table1[[#This Row],[Etikett - B2 - Recyceltes Material Anteil (in %)]]="","",Table1[[#This Row],[Etikett - B2 - Recyceltes Material Anteil (in %)]])</f>
        <v/>
      </c>
      <c r="OL172" s="577" t="str">
        <f>IF(Table1[[#This Row],[Etikett - B2 - Beschichtung]]="","",VLOOKUP(Table1[[#This Row],[Etikett - B2 - Beschichtung]],'DD FD'!AE:AF,2,FALSE))</f>
        <v/>
      </c>
      <c r="OM172" s="580" t="str">
        <f>IF(Table1[[#This Row],[Etikett - B2 - Beschichtung Anteil (in %)]]="","",Table1[[#This Row],[Etikett - B2 - Beschichtung Anteil (in %)]])</f>
        <v/>
      </c>
      <c r="ON172" s="576" t="str">
        <f>IF(Table1[[#This Row],[Etikett - B3 - Art]]="","",VLOOKUP(Table1[[#This Row],[Etikett - B3 - Art]],'DD FD'!F:G,2,FALSE))</f>
        <v/>
      </c>
      <c r="OO172" s="577" t="str">
        <f>IF(Table1[[#This Row],[Etikett - B3 - Fraktion]]="","",VLOOKUP(Table1[[#This Row],[Etikett - B3 - Fraktion]],'DD FD'!H:J,3,FALSE))</f>
        <v/>
      </c>
      <c r="OP172" s="574" t="str">
        <f>IF(Table1[[#This Row],[Etikett - B3 - Gewicht (in G)]]="","",Table1[[#This Row],[Etikett - B3 - Gewicht (in G)]])</f>
        <v/>
      </c>
      <c r="OQ172" s="574" t="str">
        <f>IF(Table1[[#This Row],[Etikett - B3 - Lizenzierungs-pflichtig? (X=Ja)]]="","",Table1[[#This Row],[Etikett - B3 - Lizenzierungs-pflichtig? (X=Ja)]])</f>
        <v/>
      </c>
      <c r="OR172" s="574" t="str">
        <f>IF(Table1[[#This Row],[Etikett - B3 - Trennbar vom Hauptkörper? (X=Ja)]]="","",Table1[[#This Row],[Etikett - B3 - Trennbar vom Hauptkörper? (X=Ja)]])</f>
        <v/>
      </c>
      <c r="OS172" s="577" t="str">
        <f>IF(Table1[[#This Row],[Etikett - B3 - Virgin Material]]="","",VLOOKUP(Table1[[#This Row],[Etikett - B3 - Virgin Material]],'DD FD'!AJ:AK,2,FALSE))</f>
        <v/>
      </c>
      <c r="OT172" s="578" t="str">
        <f>IF(Table1[[#This Row],[Etikett - B3 - Virgin Material Anteil (in %)]]="","",Table1[[#This Row],[Etikett - B3 - Virgin Material Anteil (in %)]])</f>
        <v/>
      </c>
      <c r="OU172" s="577" t="str">
        <f>IF(Table1[[#This Row],[Etikett - B3 - Recyceltes Material]]="","",VLOOKUP(Table1[[#This Row],[Etikett - B3 - Recyceltes Material]],'DD FD'!AL:AM,2,FALSE))</f>
        <v/>
      </c>
      <c r="OV172" s="578" t="str">
        <f>IF(Table1[[#This Row],[Etikett - B3 - Recyceltes Material Anteil (in %)]]="","",Table1[[#This Row],[Etikett - B3 - Recyceltes Material Anteil (in %)]])</f>
        <v/>
      </c>
      <c r="OW172" s="577" t="str">
        <f>IF(Table1[[#This Row],[Etikett - B3 - Beschichtung]]="","",VLOOKUP(Table1[[#This Row],[Etikett - B3 - Beschichtung]],'DD FD'!AE:AF,2,FALSE))</f>
        <v/>
      </c>
      <c r="OX172" s="613" t="str">
        <f>IF(Table1[[#This Row],[Etikett - B3 - Beschichtung Anteil (in %)]]="","",Table1[[#This Row],[Etikett - B3 - Beschichtung Anteil (in %)]])</f>
        <v/>
      </c>
      <c r="OY172" s="618">
        <f>ROUNDUP(SUM(
IF(AND(LH172='DD FD'!$J$7,LJ172='DD FD'!$AI$3),LI172,0),
IF(AND(LR172='DD FD'!$J$7,LT172='DD FD'!$AI$3),LS172,0),
IF(AND(MB172='DD FD'!$J$7,MD172='DD FD'!$AI$3),MC172,0),
IF(AND(ML172='DD FD'!$J$7,MN172='DD FD'!$AI$3),MM172,0),
IF(AND(MW172='DD FD'!$J$7,MY172='DD FD'!$AI$3),MX172,0),
IF(AND(NH172='DD FD'!$J$7,NJ172='DD FD'!$AI$3),NI172,0),
IF(AND(NS172='DD FD'!$J$7,NU172='DD FD'!$AI$3),NT172,0),
IF(AND(OD172='DD FD'!$J$7,OF172='DD FD'!$AI$3),OE172,0),
IF(AND(OO172='DD FD'!$J$7,OQ172='DD FD'!$AI$3),OP172,0),
),2)</f>
        <v>0</v>
      </c>
      <c r="OZ172" s="617">
        <f>ROUNDUP(SUM(
IF(AND(LH172='DD FD'!$J$6,LJ172='DD FD'!$AI$3),LI172,0),
IF(AND(LR172='DD FD'!$J$6,LT172='DD FD'!$AI$3),LS172,0),
IF(AND(MB172='DD FD'!$J$6,MD172='DD FD'!$AI$3),MC172,0),
IF(AND(ML172='DD FD'!$J$6,MN172='DD FD'!$AI$3),MM172,0),
IF(AND(MW172='DD FD'!$J$6,MY172='DD FD'!$AI$3),MX172,0),
IF(AND(NH172='DD FD'!$J$6,NJ172='DD FD'!$AI$3),NI172,0),
IF(AND(NS172='DD FD'!$J$6,NU172='DD FD'!$AI$3),NT172,0),
IF(AND(OD172='DD FD'!$J$6,OF172='DD FD'!$AI$3),OE172,0),
IF(AND(OO172='DD FD'!$J$6,OQ172='DD FD'!$AI$3),OP172,0),
),2)</f>
        <v>0</v>
      </c>
      <c r="PA172" s="617">
        <f>ROUNDUP(SUM(
IF(AND(LH172='DD FD'!$J$10,LJ172='DD FD'!$AI$3),LI172,0),
IF(AND(LR172='DD FD'!$J$10,LT172='DD FD'!$AI$3),LS172,0),
IF(AND(MB172='DD FD'!$J$10,MD172='DD FD'!$AI$3),MC172,0),
IF(AND(ML172='DD FD'!$J$10,MN172='DD FD'!$AI$3),MM172,0),
IF(AND(MW172='DD FD'!$J$10,MY172='DD FD'!$AI$3),MX172,0),
IF(AND(NH172='DD FD'!$J$10,NJ172='DD FD'!$AI$3),NI172,0),
IF(AND(NS172='DD FD'!$J$10,NU172='DD FD'!$AI$3),NT172,0),
IF(AND(OD172='DD FD'!$J$10,OF172='DD FD'!$AI$3),OE172,0),
IF(AND(OO172='DD FD'!$J$10,OQ172='DD FD'!$AI$3),OP172,0),
),2)</f>
        <v>0</v>
      </c>
      <c r="PB172" s="617">
        <f>ROUNDUP(SUM(
IF(AND(LH172='DD FD'!$J$8,LJ172='DD FD'!$AI$3),LI172,0),
IF(AND(LR172='DD FD'!$J$8,LT172='DD FD'!$AI$3),LS172,0),
IF(AND(MB172='DD FD'!$J$8,MD172='DD FD'!$AI$3),MC172,0),
IF(AND(ML172='DD FD'!$J$8,MN172='DD FD'!$AI$3),MM172,0),
IF(AND(MW172='DD FD'!$J$8,MY172='DD FD'!$AI$3),MX172,0),
IF(AND(NH172='DD FD'!$J$8,NJ172='DD FD'!$AI$3),NI172,0),
IF(AND(NS172='DD FD'!$J$8,NU172='DD FD'!$AI$3),NT172,0),
IF(AND(OD172='DD FD'!$J$8,OF172='DD FD'!$AI$3),OE172,0),
IF(AND(OO172='DD FD'!$J$8,OQ172='DD FD'!$AI$3),OP172,0),
),2)</f>
        <v>0</v>
      </c>
      <c r="PC172" s="617">
        <f>ROUNDUP(SUM(
IF(AND(LH172='DD FD'!$J$5,LJ172='DD FD'!$AI$3),LI172,0),
IF(AND(LR172='DD FD'!$J$5,LT172='DD FD'!$AI$3),LS172,0),
IF(AND(MB172='DD FD'!$J$5,MD172='DD FD'!$AI$3),MC172,0),
IF(AND(ML172='DD FD'!$J$5,MN172='DD FD'!$AI$3),MM172,0),
IF(AND(MW172='DD FD'!$J$5,MY172='DD FD'!$AI$3),MX172,0),
IF(AND(NH172='DD FD'!$J$5,NJ172='DD FD'!$AI$3),NI172,0),
IF(AND(NS172='DD FD'!$J$5,NU172='DD FD'!$AI$3),NT172,0),
IF(AND(OD172='DD FD'!$J$5,OF172='DD FD'!$AI$3),OE172,0),
IF(AND(OO172='DD FD'!$J$5,OQ172='DD FD'!$AI$3),OP172,0),
),2)</f>
        <v>0</v>
      </c>
      <c r="PD172" s="617">
        <f>ROUNDUP(SUM(
IF(AND(LH172='DD FD'!$J$9,LJ172='DD FD'!$AI$3),LI172,0),
IF(AND(LR172='DD FD'!$J$9,LT172='DD FD'!$AI$3),LS172,0),
IF(AND(MB172='DD FD'!$J$9,MD172='DD FD'!$AI$3),MC172,0),
IF(AND(ML172='DD FD'!$J$9,MN172='DD FD'!$AI$3),MM172,0),
IF(AND(MW172='DD FD'!$J$9,MY172='DD FD'!$AI$3),MX172,0),
IF(AND(NH172='DD FD'!$J$9,NJ172='DD FD'!$AI$3),NI172,0),
IF(AND(NS172='DD FD'!$J$9,NU172='DD FD'!$AI$3),NT172,0),
IF(AND(OD172='DD FD'!$J$9,OF172='DD FD'!$AI$3),OE172,0),
IF(AND(OO172='DD FD'!$J$9,OQ172='DD FD'!$AI$3),OP172,0),
),2)</f>
        <v>0</v>
      </c>
      <c r="PE172" s="617">
        <f>ROUNDUP(SUM(
IF(AND(LH172='DD FD'!$J$4,LJ172='DD FD'!$AI$3),LI172,0),
IF(AND(LR172='DD FD'!$J$4,LT172='DD FD'!$AI$3),LS172,0),
IF(AND(MB172='DD FD'!$J$4,MD172='DD FD'!$AI$3),MC172,0),
IF(AND(ML172='DD FD'!$J$4,MN172='DD FD'!$AI$3),MM172,0),
IF(AND(MW172='DD FD'!$J$4,MY172='DD FD'!$AI$3),MX172,0),
IF(AND(NH172='DD FD'!$J$4,NJ172='DD FD'!$AI$3),NI172,0),
IF(AND(NS172='DD FD'!$J$4,NU172='DD FD'!$AI$3),NT172,0),
IF(AND(OD172='DD FD'!$J$4,OF172='DD FD'!$AI$3),OE172,0),
IF(AND(OO172='DD FD'!$J$4,OQ172='DD FD'!$AI$3),OP172,0),
),2)</f>
        <v>0</v>
      </c>
      <c r="PF172" s="619">
        <f>ROUNDUP(SUM(
IF(AND(LH172='DD FD'!$J$11,LJ172='DD FD'!$AI$3),LI172,0),
IF(AND(LR172='DD FD'!$J$11,LT172='DD FD'!$AI$3),LS172,0),
IF(AND(MB172='DD FD'!$J$11,MD172='DD FD'!$AI$3),MC172,0),
IF(AND(ML172='DD FD'!$J$11,MN172='DD FD'!$AI$3),MM172,0),
IF(AND(MW172='DD FD'!$J$11,MY172='DD FD'!$AI$3),MX172,0),
IF(AND(NH172='DD FD'!$J$11,NJ172='DD FD'!$AI$3),NI172,0),
IF(AND(NS172='DD FD'!$J$11,NU172='DD FD'!$AI$3),NT172,0),
IF(AND(OD172='DD FD'!$J$11,OF172='DD FD'!$AI$3),OE172,0),
IF(AND(OO172='DD FD'!$J$11,OQ172='DD FD'!$AI$3),OP172,0),
),2)</f>
        <v>0</v>
      </c>
    </row>
    <row r="173" spans="1:422">
      <c r="A173" s="806"/>
      <c r="B173" s="934"/>
      <c r="C173" s="247"/>
      <c r="D173" s="842"/>
      <c r="E173" s="247"/>
      <c r="F173" s="158"/>
      <c r="G173" s="710"/>
      <c r="H173" s="712"/>
      <c r="I173" s="936"/>
      <c r="J173" s="803"/>
      <c r="K173" s="150"/>
      <c r="L173" s="146" t="str">
        <f t="shared" si="54"/>
        <v/>
      </c>
      <c r="M173" s="501" t="str">
        <f t="shared" si="71"/>
        <v/>
      </c>
      <c r="N173" s="504"/>
      <c r="O173" s="113" t="str">
        <f t="shared" si="72"/>
        <v/>
      </c>
      <c r="P173" s="114" t="str">
        <f t="shared" si="55"/>
        <v/>
      </c>
      <c r="Q173" s="152"/>
      <c r="R173" s="152"/>
      <c r="S173" s="115" t="str">
        <f t="shared" si="73"/>
        <v/>
      </c>
      <c r="T173" s="159"/>
      <c r="U173" s="159"/>
      <c r="V173" s="157"/>
      <c r="W173" s="157"/>
      <c r="X173" s="157"/>
      <c r="Y173" s="772"/>
      <c r="Z173" s="158"/>
      <c r="AA173" s="144"/>
      <c r="AB173" s="112"/>
      <c r="AC173" s="153"/>
      <c r="AD173" s="153"/>
      <c r="AE173" s="153"/>
      <c r="AF173" s="153"/>
      <c r="AG173" s="153"/>
      <c r="AH173" s="153"/>
      <c r="AI173" s="152"/>
      <c r="AJ173" s="158"/>
      <c r="AK173" s="158"/>
      <c r="AL173" s="158"/>
      <c r="AM173" s="116" t="str">
        <f t="shared" si="74"/>
        <v/>
      </c>
      <c r="AN173" s="116" t="str">
        <f t="shared" si="75"/>
        <v/>
      </c>
      <c r="AO173" s="324"/>
      <c r="AP173" s="503"/>
      <c r="AQ173" s="487" t="str">
        <f t="shared" si="76"/>
        <v/>
      </c>
      <c r="AR173" s="113" t="str">
        <f t="shared" si="56"/>
        <v/>
      </c>
      <c r="AS173" s="113" t="str">
        <f t="shared" si="57"/>
        <v/>
      </c>
      <c r="AT173" s="113" t="str">
        <f t="shared" si="58"/>
        <v/>
      </c>
      <c r="AU173" s="113" t="str">
        <f t="shared" si="59"/>
        <v/>
      </c>
      <c r="AV173" s="159"/>
      <c r="AW173" s="157"/>
      <c r="AX173" s="157"/>
      <c r="AY173" s="157"/>
      <c r="AZ173" s="157"/>
      <c r="BA173" s="116" t="str">
        <f t="shared" si="60"/>
        <v/>
      </c>
      <c r="BB173" s="316"/>
      <c r="BC173" s="116" t="str">
        <f t="shared" si="61"/>
        <v/>
      </c>
      <c r="BD173" s="133" t="str">
        <f t="shared" si="62"/>
        <v/>
      </c>
      <c r="BE173" s="157"/>
      <c r="BF173" s="1180"/>
      <c r="BG173" s="1180"/>
      <c r="BH173" s="158"/>
      <c r="BI173" s="490"/>
      <c r="BJ173" s="514" t="str">
        <f t="shared" si="77"/>
        <v/>
      </c>
      <c r="BK173" s="789"/>
      <c r="BL173" s="116" t="str">
        <f t="shared" si="78"/>
        <v/>
      </c>
      <c r="BM173" s="144"/>
      <c r="BN173" s="144"/>
      <c r="BO173" s="144"/>
      <c r="BP173" s="790"/>
      <c r="BQ173" s="790"/>
      <c r="BR173" s="790"/>
      <c r="BS173" s="116" t="str">
        <f t="shared" si="63"/>
        <v/>
      </c>
      <c r="BT173" s="790"/>
      <c r="BU173" s="808" t="str">
        <f t="shared" si="64"/>
        <v/>
      </c>
      <c r="BV173" s="791"/>
      <c r="BW173" s="144"/>
      <c r="BX173" s="20"/>
      <c r="BY173" s="20"/>
      <c r="BZ173" s="20"/>
      <c r="CA173" s="792"/>
      <c r="CB173" s="1201"/>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144"/>
      <c r="DF173" s="144"/>
      <c r="DG173" s="144"/>
      <c r="DH173" s="144"/>
      <c r="DI173" s="144"/>
      <c r="DJ173" s="144"/>
      <c r="DK173" s="144"/>
      <c r="DL173" s="144"/>
      <c r="DM173" s="144"/>
      <c r="DN173" s="144"/>
      <c r="DO173" s="144"/>
      <c r="DP173" s="144"/>
      <c r="DQ173" s="144"/>
      <c r="DR173" s="144"/>
      <c r="DS173" s="144"/>
      <c r="DT173" s="144"/>
      <c r="DU173" s="144"/>
      <c r="DV173" s="144"/>
      <c r="DW173" s="144"/>
      <c r="DX173" s="144"/>
      <c r="DY173" s="144"/>
      <c r="DZ173" s="144"/>
      <c r="EA173" s="144"/>
      <c r="EB173" s="144"/>
      <c r="EC173" s="144"/>
      <c r="ED173" s="782" t="str">
        <f t="shared" si="79"/>
        <v/>
      </c>
      <c r="EE173" s="519"/>
      <c r="EF173" s="793"/>
      <c r="EG173" s="519"/>
      <c r="EH173" s="794"/>
      <c r="EI173" s="790"/>
      <c r="EJ173" s="794"/>
      <c r="EK173" s="794"/>
      <c r="EL173" s="790"/>
      <c r="EM173" s="790"/>
      <c r="EN173" s="790"/>
      <c r="EO173" s="112" t="str">
        <f t="shared" si="65"/>
        <v/>
      </c>
      <c r="EP173" s="790"/>
      <c r="EQ173" s="488" t="str">
        <f t="shared" si="66"/>
        <v/>
      </c>
      <c r="ER173" s="1100"/>
      <c r="ES173" s="1099" t="str">
        <f t="shared" si="80"/>
        <v/>
      </c>
      <c r="ET173" s="525"/>
      <c r="EU173" s="148"/>
      <c r="EV173" s="148"/>
      <c r="EW173" s="148"/>
      <c r="EX173" s="148"/>
      <c r="EY173" s="148"/>
      <c r="EZ173" s="148"/>
      <c r="FA173" s="148"/>
      <c r="FB173" s="148"/>
      <c r="FC173" s="148"/>
      <c r="FD173" s="148"/>
      <c r="FE173" s="148"/>
      <c r="FF173" s="148"/>
      <c r="FG173" s="148"/>
      <c r="FH173" s="148"/>
      <c r="FI173" s="528"/>
      <c r="FJ173" s="513" t="str">
        <f t="shared" si="67"/>
        <v/>
      </c>
      <c r="FK173" s="158"/>
      <c r="FL173" s="850"/>
      <c r="FM173" s="850"/>
      <c r="FN173" s="850"/>
      <c r="FO173" s="850"/>
      <c r="FP173" s="850"/>
      <c r="FQ173" s="850"/>
      <c r="FR173" s="157"/>
      <c r="FS173" s="143"/>
      <c r="FT173" s="143"/>
      <c r="FU173" s="847" t="str">
        <f t="shared" si="68"/>
        <v/>
      </c>
      <c r="FV173" s="555"/>
      <c r="FW173" s="523" t="str">
        <f>IF(Table1[[#This Row],[Nonfood Inhaltstoffe - Komponente]]="","",VLOOKUP(Table1[[#This Row],[Nonfood Inhaltstoffe - Komponente]],'Dropdown Auswahl'!BJ:BK,2,FALSE))</f>
        <v/>
      </c>
      <c r="FX173" s="1013"/>
      <c r="FY173" s="1011" t="str">
        <f t="shared" si="69"/>
        <v/>
      </c>
      <c r="FZ173" s="152"/>
      <c r="GA173" s="152"/>
      <c r="GB173" s="152"/>
      <c r="GC173" s="529" t="str">
        <f t="shared" si="70"/>
        <v/>
      </c>
      <c r="GG173" s="21"/>
      <c r="GH173" s="21"/>
      <c r="GI173" s="1019"/>
      <c r="GJ173" s="1016" t="str">
        <f>IF(Table1[[#This Row],[Global Trade Item Number (GTIN)]]="","",Table1[[#This Row],[Global Trade Item Number (GTIN)]])</f>
        <v/>
      </c>
      <c r="GK173" s="555" t="str">
        <f>IF(Table1[[#This Row],[WAWI-Nr./ Kreditoren-Nummer
(ASDV)]]&lt;&gt;"",Table1[[#This Row],[WAWI-Nr./ Kreditoren-Nummer
(ASDV)]],"")</f>
        <v/>
      </c>
      <c r="GL173" s="165"/>
      <c r="GM173" s="165"/>
      <c r="GN173" s="165"/>
      <c r="GO173" s="485"/>
      <c r="GP173" s="534"/>
      <c r="GQ173" s="533"/>
      <c r="GR173" s="486"/>
      <c r="GS173" s="486"/>
      <c r="GT173" s="486"/>
      <c r="GU173" s="486"/>
      <c r="GV173" s="486"/>
      <c r="GW173" s="542"/>
      <c r="GX173" s="538"/>
      <c r="GY173" s="144"/>
      <c r="GZ173" s="480"/>
      <c r="HA173" s="158"/>
      <c r="HB173" s="480"/>
      <c r="HC173" s="480"/>
      <c r="HD173" s="480"/>
      <c r="HE173" s="480"/>
      <c r="HF173" s="480"/>
      <c r="HG173" s="480"/>
      <c r="HH173" s="538"/>
      <c r="HI173" s="480"/>
      <c r="HJ173" s="480"/>
      <c r="HK173" s="480"/>
      <c r="HL173" s="480"/>
      <c r="HM173" s="480"/>
      <c r="HN173" s="480"/>
      <c r="HO173" s="480"/>
      <c r="HP173" s="480"/>
      <c r="HQ173" s="480"/>
      <c r="HR173" s="538"/>
      <c r="HS173" s="480"/>
      <c r="HT173" s="480"/>
      <c r="HU173" s="480"/>
      <c r="HV173" s="480"/>
      <c r="HW173" s="480"/>
      <c r="HX173" s="480"/>
      <c r="HY173" s="480"/>
      <c r="HZ173" s="480"/>
      <c r="IA173" s="480"/>
      <c r="IB173" s="538"/>
      <c r="IC173" s="480"/>
      <c r="ID173" s="480"/>
      <c r="IE173" s="480"/>
      <c r="IF173" s="480"/>
      <c r="IG173" s="480"/>
      <c r="IH173" s="480"/>
      <c r="II173" s="480"/>
      <c r="IJ173" s="480"/>
      <c r="IK173" s="480"/>
      <c r="IL173" s="480"/>
      <c r="IM173" s="538"/>
      <c r="IN173" s="480"/>
      <c r="IO173" s="480"/>
      <c r="IP173" s="480"/>
      <c r="IQ173" s="480"/>
      <c r="IR173" s="480"/>
      <c r="IS173" s="480"/>
      <c r="IT173" s="480"/>
      <c r="IU173" s="480"/>
      <c r="IV173" s="480"/>
      <c r="IW173" s="480"/>
      <c r="IX173" s="538"/>
      <c r="IY173" s="480"/>
      <c r="IZ173" s="480"/>
      <c r="JA173" s="480"/>
      <c r="JB173" s="480"/>
      <c r="JC173" s="480"/>
      <c r="JD173" s="480"/>
      <c r="JE173" s="480"/>
      <c r="JF173" s="480"/>
      <c r="JG173" s="480"/>
      <c r="JH173" s="480"/>
      <c r="JI173" s="538"/>
      <c r="JJ173" s="480"/>
      <c r="JK173" s="480"/>
      <c r="JL173" s="480"/>
      <c r="JM173" s="480"/>
      <c r="JN173" s="480"/>
      <c r="JO173" s="480"/>
      <c r="JP173" s="480"/>
      <c r="JQ173" s="480"/>
      <c r="JR173" s="480"/>
      <c r="JS173" s="590"/>
      <c r="JT173" s="538"/>
      <c r="JU173" s="480"/>
      <c r="JV173" s="480"/>
      <c r="JW173" s="480"/>
      <c r="JX173" s="480"/>
      <c r="JY173" s="480"/>
      <c r="JZ173" s="480"/>
      <c r="KA173" s="480"/>
      <c r="KB173" s="480"/>
      <c r="KC173" s="480"/>
      <c r="KD173" s="480"/>
      <c r="KE173" s="538"/>
      <c r="KF173" s="480"/>
      <c r="KG173" s="480"/>
      <c r="KH173" s="480"/>
      <c r="KI173" s="480"/>
      <c r="KJ173" s="480"/>
      <c r="KK173" s="480"/>
      <c r="KL173" s="480"/>
      <c r="KM173" s="480"/>
      <c r="KN173" s="480"/>
      <c r="KO173" s="480"/>
      <c r="KR173" s="568" t="str">
        <f>IF(Table1[[#This Row],[GTIN]]&lt;&gt;"",Table1[[#This Row],[GTIN]],"")</f>
        <v/>
      </c>
      <c r="KS173" s="569" t="str">
        <f>Table1[[#This Row],[Kreditor]]</f>
        <v/>
      </c>
      <c r="KT173" s="570" t="str">
        <f>IF(Table1[[#This Row],[Gültig ab (Datum)]]&lt;&gt;"",Table1[[#This Row],[Gültig ab (Datum)]],"")</f>
        <v/>
      </c>
      <c r="KU173" s="570"/>
      <c r="KV173" s="583" t="str">
        <f>IF(Table1[[#This Row],[Artikel verpackt? 
(X=Ja)]]="","",Table1[[#This Row],[Artikel verpackt? 
(X=Ja)]])</f>
        <v/>
      </c>
      <c r="KW173" s="571" t="str">
        <f>IF(Table1[[#This Row],[Verpackung recyclingfähig?
(X=Ja)]]="","",Table1[[#This Row],[Verpackung recyclingfähig?
(X=Ja)]])</f>
        <v/>
      </c>
      <c r="KX173" s="572"/>
      <c r="KY173" s="573"/>
      <c r="KZ173" s="574"/>
      <c r="LA173" s="574"/>
      <c r="LB173" s="574"/>
      <c r="LC173" s="574"/>
      <c r="LD173" s="574"/>
      <c r="LE173" s="574"/>
      <c r="LF173" s="575"/>
      <c r="LG173" s="576" t="str">
        <f>IF(Table1[[#This Row],[Hauptkörper - B1 - Art]]="","",VLOOKUP(Table1[[#This Row],[Hauptkörper - B1 - Art]],'DD FD'!B:C,2,FALSE))</f>
        <v/>
      </c>
      <c r="LH173" s="577" t="str">
        <f>IF(Table1[[#This Row],[Hauptkörper - B1 - Fraktion]]="","",VLOOKUP(Table1[[#This Row],[Hauptkörper - B1 - Fraktion]],'DD FD'!H:J,3,FALSE))</f>
        <v/>
      </c>
      <c r="LI173" s="574" t="str">
        <f>IF(Table1[[#This Row],[Hauptkörper - B1 - Gewicht
(in G)]]="","",Table1[[#This Row],[Hauptkörper - B1 - Gewicht
(in G)]])</f>
        <v/>
      </c>
      <c r="LJ173" s="574" t="str">
        <f>IF(Table1[[#This Row],[Hauptkörper - B1 - Lizenzierungs-pflichtig? (X=Ja)]]="","",Table1[[#This Row],[Hauptkörper - B1 - Lizenzierungs-pflichtig? (X=Ja)]])</f>
        <v/>
      </c>
      <c r="LK173" s="577" t="str">
        <f>IF(Table1[[#This Row],[Hauptkörper - B1 - Virgin Material]]="","",VLOOKUP(Table1[[#This Row],[Hauptkörper - B1 - Virgin Material]],'DD FD'!AJ:AK,2,FALSE))</f>
        <v/>
      </c>
      <c r="LL173" s="578" t="str">
        <f>IF(Table1[[#This Row],[Hauptkörper - B1 - Virgin Material Anteil (in %)]]="","",Table1[[#This Row],[Hauptkörper - B1 - Virgin Material Anteil (in %)]])</f>
        <v/>
      </c>
      <c r="LM173" s="577" t="str">
        <f>IF(Table1[[#This Row],[Hauptkörper - B1 - Recyceltes Material]]="","",VLOOKUP(Table1[[#This Row],[Hauptkörper - B1 - Recyceltes Material]],'DD FD'!AL:AM,2,FALSE))</f>
        <v/>
      </c>
      <c r="LN173" s="578" t="str">
        <f>IF(Table1[[#This Row],[Hauptkörper - B1 - Recyceltes Material Anteil (in %)]]="","",Table1[[#This Row],[Hauptkörper - B1 - Recyceltes Material Anteil (in %)]])</f>
        <v/>
      </c>
      <c r="LO173" s="579" t="str">
        <f>IF(Table1[[#This Row],[Hauptkörper - B1 - Beschichtung]]="","",VLOOKUP(Table1[[#This Row],[Hauptkörper - B1 - Beschichtung]],'DD FD'!AE:AF,2,FALSE))</f>
        <v/>
      </c>
      <c r="LP173" s="580" t="str">
        <f>IF(Table1[[#This Row],[Hauptkörper - B1 - Beschichtung Anteil (in %)]]="","",Table1[[#This Row],[Hauptkörper - B1 - Beschichtung Anteil (in %)]])</f>
        <v/>
      </c>
      <c r="LQ173" s="576" t="str">
        <f>IF(Table1[[#This Row],[Hauptkörper - B2 - Art]]="","",VLOOKUP(Table1[[#This Row],[Hauptkörper - B2 - Art]],'DD FD'!B:C,2,FALSE))</f>
        <v/>
      </c>
      <c r="LR173" s="577" t="str">
        <f>IF(Table1[[#This Row],[Hauptkörper - B2 - Fraktion]]="","",VLOOKUP(Table1[[#This Row],[Hauptkörper - B2 - Fraktion]],'DD FD'!H:J,3,FALSE))</f>
        <v/>
      </c>
      <c r="LS173" s="574" t="str">
        <f>IF(Table1[[#This Row],[Hauptkörper - B2 - Gewicht
(in G)]]="","",Table1[[#This Row],[Hauptkörper - B2 - Gewicht
(in G)]])</f>
        <v/>
      </c>
      <c r="LT173" s="574" t="str">
        <f>IF(Table1[[#This Row],[Hauptkörper - B2 - Lizenzierungs-pflichtig? (X=Ja)]]="","",Table1[[#This Row],[Hauptkörper - B2 - Lizenzierungs-pflichtig? (X=Ja)]])</f>
        <v/>
      </c>
      <c r="LU173" s="577" t="str">
        <f>IF(Table1[[#This Row],[Hauptkörper - B2 - Virgin Material]]="","",VLOOKUP(Table1[[#This Row],[Hauptkörper - B2 - Virgin Material]],'DD FD'!AJ:AK,2,FALSE))</f>
        <v/>
      </c>
      <c r="LV173" s="578" t="str">
        <f>IF(Table1[[#This Row],[Hauptkörper - B2 - Virgin Material Anteil (in %)]]="","",Table1[[#This Row],[Hauptkörper - B2 - Virgin Material Anteil (in %)]])</f>
        <v/>
      </c>
      <c r="LW173" s="577" t="str">
        <f>IF(Table1[[#This Row],[Hauptkörper - B2 - Recyceltes Material]]="","",VLOOKUP(Table1[[#This Row],[Hauptkörper - B2 - Recyceltes Material]],'DD FD'!AL:AM,2,FALSE))</f>
        <v/>
      </c>
      <c r="LX173" s="578" t="str">
        <f>IF(Table1[[#This Row],[Hauptkörper - B2 - Recyceltes Material Anteil (in %)]]="","",Table1[[#This Row],[Hauptkörper - B2 - Recyceltes Material Anteil (in %)]])</f>
        <v/>
      </c>
      <c r="LY173" s="577" t="str">
        <f>IF(Table1[[#This Row],[Hauptkörper - B2 - Beschichtung]]="","",VLOOKUP(Table1[[#This Row],[Hauptkörper - B2 - Beschichtung]],'DD FD'!AE:AF,2,FALSE))</f>
        <v/>
      </c>
      <c r="LZ173" s="580" t="str">
        <f>IF(Table1[[#This Row],[Hauptkörper - B2 - Beschichtung Anteil (in %)]]="","",Table1[[#This Row],[Hauptkörper - B2 - Beschichtung Anteil (in %)]])</f>
        <v/>
      </c>
      <c r="MA173" s="576" t="str">
        <f>IF(Table1[[#This Row],[Hauptkörper - B3 - Art]]="","",VLOOKUP(Table1[[#This Row],[Hauptkörper - B3 - Art]],'DD FD'!B:C,2,FALSE))</f>
        <v/>
      </c>
      <c r="MB173" s="577" t="str">
        <f>IF(Table1[[#This Row],[Hauptkörper - B3 - Fraktion]]="","",VLOOKUP(Table1[[#This Row],[Hauptkörper - B3 - Fraktion]],'DD FD'!H:J,3,FALSE))</f>
        <v/>
      </c>
      <c r="MC173" s="574" t="str">
        <f>IF(Table1[[#This Row],[Hauptkörper - B3 - Gewicht
(in G)]]="","",Table1[[#This Row],[Hauptkörper - B3 - Gewicht
(in G)]])</f>
        <v/>
      </c>
      <c r="MD173" s="574" t="str">
        <f>IF(Table1[[#This Row],[Hauptkörper - B3 - Lizenzierungs-pflichtig? (X=Ja)]]="","",Table1[[#This Row],[Hauptkörper - B3 - Lizenzierungs-pflichtig? (X=Ja)]])</f>
        <v/>
      </c>
      <c r="ME173" s="577" t="str">
        <f>IF(Table1[[#This Row],[Hauptkörper - B3 - Virgin Material]]="","",VLOOKUP(Table1[[#This Row],[Hauptkörper - B3 - Virgin Material]],'DD FD'!AJ:AK,2,FALSE))</f>
        <v/>
      </c>
      <c r="MF173" s="578" t="str">
        <f>IF(Table1[[#This Row],[Hauptkörper - B3 - Virgin Material Anteil (in %)]]="","",Table1[[#This Row],[Hauptkörper - B3 - Virgin Material Anteil (in %)]])</f>
        <v/>
      </c>
      <c r="MG173" s="577" t="str">
        <f>IF(Table1[[#This Row],[Hauptkörper - B3 - Recyceltes Material]]="","",VLOOKUP(Table1[[#This Row],[Hauptkörper - B3 - Recyceltes Material]],'DD FD'!AL:AM,2,FALSE))</f>
        <v/>
      </c>
      <c r="MH173" s="578" t="str">
        <f>IF(Table1[[#This Row],[Hauptkörper - B3 - Recyceltes Material Anteil (in %)]]="","",Table1[[#This Row],[Hauptkörper - B3 - Recyceltes Material Anteil (in %)]])</f>
        <v/>
      </c>
      <c r="MI173" s="577" t="str">
        <f>IF(Table1[[#This Row],[Hauptkörper - B3 - Beschichtung]]="","",VLOOKUP(Table1[[#This Row],[Hauptkörper - B3 - Beschichtung]],'DD FD'!AE:AF,2,FALSE))</f>
        <v/>
      </c>
      <c r="MJ173" s="580" t="str">
        <f>IF(Table1[[#This Row],[Hauptkörper - B3 - Beschichtung Anteil (in %)]]="","",Table1[[#This Row],[Hauptkörper - B3 - Beschichtung Anteil (in %)]])</f>
        <v/>
      </c>
      <c r="MK173" s="576" t="str">
        <f>IF(Table1[[#This Row],[Verschluss - B1 - Art]]="","",VLOOKUP(Table1[[#This Row],[Verschluss - B1 - Art]],'DD FD'!D:E,2,FALSE))</f>
        <v/>
      </c>
      <c r="ML173" s="577" t="str">
        <f>IF(Table1[[#This Row],[Verschluss - B1 - Fraktion]]="","",VLOOKUP(Table1[[#This Row],[Verschluss - B1 - Fraktion]],'DD FD'!H:J,3,FALSE))</f>
        <v/>
      </c>
      <c r="MM173" s="574" t="str">
        <f>IF(Table1[[#This Row],[Verschluss - B1 - Gewicht (in G)]]="","",Table1[[#This Row],[Verschluss - B1 - Gewicht (in G)]])</f>
        <v/>
      </c>
      <c r="MN173" s="574" t="str">
        <f>IF(Table1[[#This Row],[Verschluss - B1 - Lizenzierungs-pflichtig? (X=Ja)]]="","",Table1[[#This Row],[Verschluss - B1 - Lizenzierungs-pflichtig? (X=Ja)]])</f>
        <v/>
      </c>
      <c r="MO173" s="574" t="str">
        <f>IF(Table1[[#This Row],[Verschluss - B1 - Trennbar vom Hauptkörper? (X=Ja)]]="","",Table1[[#This Row],[Verschluss - B1 - Trennbar vom Hauptkörper? (X=Ja)]])</f>
        <v/>
      </c>
      <c r="MP173" s="577" t="str">
        <f>IF(Table1[[#This Row],[Verschluss - B1 - Virgin Material]]="","",VLOOKUP(Table1[[#This Row],[Verschluss - B1 - Virgin Material]],'DD FD'!AJ:AK,2,FALSE))</f>
        <v/>
      </c>
      <c r="MQ173" s="578" t="str">
        <f>IF(Table1[[#This Row],[Verschluss - B1 - Virgin Material Anteil (in %)]]="","",Table1[[#This Row],[Verschluss - B1 - Virgin Material Anteil (in %)]])</f>
        <v/>
      </c>
      <c r="MR173" s="577" t="str">
        <f>IF(Table1[[#This Row],[Verschluss - B1 - Recyceltes Material]]="","",VLOOKUP(Table1[[#This Row],[Verschluss - B1 - Recyceltes Material]],'DD FD'!AL:AM,2,FALSE))</f>
        <v/>
      </c>
      <c r="MS173" s="578" t="str">
        <f>IF(Table1[[#This Row],[Verschluss - B1 - Recyceltes Material Anteil (in %)]]="","",Table1[[#This Row],[Verschluss - B1 - Recyceltes Material Anteil (in %)]])</f>
        <v/>
      </c>
      <c r="MT173" s="577" t="str">
        <f>IF(Table1[[#This Row],[Verschluss - B1 - Beschichtung]]="","",VLOOKUP(Table1[[#This Row],[Verschluss - B1 - Beschichtung]],'DD FD'!AE:AF,2,FALSE))</f>
        <v/>
      </c>
      <c r="MU173" s="580" t="str">
        <f>IF(Table1[[#This Row],[Verschluss - B1 - Beschichtung Anteil (in %)]]="","",Table1[[#This Row],[Verschluss - B1 - Beschichtung Anteil (in %)]])</f>
        <v/>
      </c>
      <c r="MV173" s="576" t="str">
        <f>IF(Table1[[#This Row],[Verschluss - B2 - Art]]="","",VLOOKUP(Table1[[#This Row],[Verschluss - B2 - Art]],'DD FD'!D:E,2,FALSE))</f>
        <v/>
      </c>
      <c r="MW173" s="577" t="str">
        <f>IF(Table1[[#This Row],[Verschluss - B2 - Fraktion]]="","",VLOOKUP(Table1[[#This Row],[Verschluss - B2 - Fraktion]],'DD FD'!H:J,3,FALSE))</f>
        <v/>
      </c>
      <c r="MX173" s="574" t="str">
        <f>IF(Table1[[#This Row],[Verschluss - B2 - Gewicht (in G)]]="","",Table1[[#This Row],[Verschluss - B2 - Gewicht (in G)]])</f>
        <v/>
      </c>
      <c r="MY173" s="574" t="str">
        <f>IF(Table1[[#This Row],[Verschluss - B2 - Lizenzierungs-pflichtig? (X=Ja)]]="","",Table1[[#This Row],[Verschluss - B2 - Lizenzierungs-pflichtig? (X=Ja)]])</f>
        <v/>
      </c>
      <c r="MZ173" s="574" t="str">
        <f>IF(Table1[[#This Row],[Verschluss - B2 - Trennbar vom Hauptkörper? (X=Ja)]]="","",Table1[[#This Row],[Verschluss - B2 - Trennbar vom Hauptkörper? (X=Ja)]])</f>
        <v/>
      </c>
      <c r="NA173" s="577" t="str">
        <f>IF(Table1[[#This Row],[Verschluss - B2 - Virgin Material]]="","",VLOOKUP(Table1[[#This Row],[Verschluss - B2 - Virgin Material]],'DD FD'!AJ:AK,2,FALSE))</f>
        <v/>
      </c>
      <c r="NB173" s="578" t="str">
        <f>IF(Table1[[#This Row],[Verschluss - B2 - Virgin Material Anteil (in %)]]="","",Table1[[#This Row],[Verschluss - B2 - Virgin Material Anteil (in %)]])</f>
        <v/>
      </c>
      <c r="NC173" s="577" t="str">
        <f>IF(Table1[[#This Row],[Verschluss - B2 - Recyceltes Material]]="","",VLOOKUP(Table1[[#This Row],[Verschluss - B2 - Recyceltes Material]],'DD FD'!AL:AM,2,FALSE))</f>
        <v/>
      </c>
      <c r="ND173" s="578" t="str">
        <f>IF(Table1[[#This Row],[Verschluss - B2 - Recyceltes Material Anteil (in %)]]="","",Table1[[#This Row],[Verschluss - B2 - Recyceltes Material Anteil (in %)]])</f>
        <v/>
      </c>
      <c r="NE173" s="577" t="str">
        <f>IF(Table1[[#This Row],[Verschluss - B2 - Beschichtung]]="","",VLOOKUP(Table1[[#This Row],[Verschluss - B2 - Beschichtung]],'DD FD'!AE:AF,2,FALSE))</f>
        <v/>
      </c>
      <c r="NF173" s="580" t="str">
        <f>IF(Table1[[#This Row],[Verschluss - B2 - Beschichtung Anteil (in %)]]="","",Table1[[#This Row],[Verschluss - B2 - Beschichtung Anteil (in %)]])</f>
        <v/>
      </c>
      <c r="NG173" s="576" t="str">
        <f>IF(Table1[[#This Row],[Verschluss - B3 - Art]]="","",VLOOKUP(Table1[[#This Row],[Verschluss - B3 - Art]],'DD FD'!D:E,2,FALSE))</f>
        <v/>
      </c>
      <c r="NH173" s="577" t="str">
        <f>IF(Table1[[#This Row],[Verschluss - B3 - Fraktion]]="","",VLOOKUP(Table1[[#This Row],[Verschluss - B3 - Fraktion]],'DD FD'!H:J,3,FALSE))</f>
        <v/>
      </c>
      <c r="NI173" s="574" t="str">
        <f>IF(Table1[[#This Row],[Verschluss - B3 - Gewicht (in G)]]="","",Table1[[#This Row],[Verschluss - B3 - Gewicht (in G)]])</f>
        <v/>
      </c>
      <c r="NJ173" s="574" t="str">
        <f>IF(Table1[[#This Row],[Verschluss - B3 - Lizenzierungs-pflichtig? (X=Ja)]]="","",Table1[[#This Row],[Verschluss - B3 - Lizenzierungs-pflichtig? (X=Ja)]])</f>
        <v/>
      </c>
      <c r="NK173" s="574" t="str">
        <f>IF(Table1[[#This Row],[Verschluss - B3 - Trennbar vom Hauptkörper? (X=Ja)]]="","",Table1[[#This Row],[Verschluss - B3 - Trennbar vom Hauptkörper? (X=Ja)]])</f>
        <v/>
      </c>
      <c r="NL173" s="577" t="str">
        <f>IF(Table1[[#This Row],[Verschluss - B3 - Virgin Material]]="","",VLOOKUP(Table1[[#This Row],[Verschluss - B3 - Virgin Material]],'DD FD'!AJ:AK,2,FALSE))</f>
        <v/>
      </c>
      <c r="NM173" s="578" t="str">
        <f>IF(Table1[[#This Row],[Verschluss - B3 - Virgin Material Anteil (in %)]]="","",Table1[[#This Row],[Verschluss - B3 - Virgin Material Anteil (in %)]])</f>
        <v/>
      </c>
      <c r="NN173" s="577" t="str">
        <f>IF(Table1[[#This Row],[Verschluss - B3 - Recyceltes Material]]="","",VLOOKUP(Table1[[#This Row],[Verschluss - B3 - Recyceltes Material]],'DD FD'!AL:AM,2,FALSE))</f>
        <v/>
      </c>
      <c r="NO173" s="578" t="str">
        <f>IF(Table1[[#This Row],[Verschluss - B3 - Recyceltes Material Anteil (in %)]]="","",Table1[[#This Row],[Verschluss - B3 - Recyceltes Material Anteil (in %)]])</f>
        <v/>
      </c>
      <c r="NP173" s="577" t="str">
        <f>IF(Table1[[#This Row],[Verschluss - B3 - Beschichtung]]="","",VLOOKUP(Table1[[#This Row],[Verschluss - B3 - Beschichtung]],'DD FD'!AE:AF,2,FALSE))</f>
        <v/>
      </c>
      <c r="NQ173" s="580" t="str">
        <f>IF(Table1[[#This Row],[Verschluss - B3 - Beschichtung Anteil (in %)]]="","",Table1[[#This Row],[Verschluss - B3 - Beschichtung Anteil (in %)]])</f>
        <v/>
      </c>
      <c r="NR173" s="576" t="str">
        <f>IF(Table1[[#This Row],[Etikett - B1 - Art]]="","",VLOOKUP(Table1[[#This Row],[Etikett - B1 - Art]],'DD FD'!F:G,2,FALSE))</f>
        <v/>
      </c>
      <c r="NS173" s="577" t="str">
        <f>IF(Table1[[#This Row],[Etikett - B1 - Fraktion]]="","",VLOOKUP(Table1[[#This Row],[Etikett - B1 - Fraktion]],'DD FD'!H:J,3,FALSE))</f>
        <v/>
      </c>
      <c r="NT173" s="574" t="str">
        <f>IF(Table1[[#This Row],[Etikett - B1 - Gewicht (in G)]]="","",Table1[[#This Row],[Etikett - B1 - Gewicht (in G)]])</f>
        <v/>
      </c>
      <c r="NU173" s="574" t="str">
        <f>IF(Table1[[#This Row],[Etikett - B1 - Lizenzierungs-pflichtig? (X=Ja)]]="","",Table1[[#This Row],[Etikett - B1 - Lizenzierungs-pflichtig? (X=Ja)]])</f>
        <v/>
      </c>
      <c r="NV173" s="574" t="str">
        <f>IF(Table1[[#This Row],[Etikett - B1 - Trennbar vom Hauptkörper? (X=Ja)]]="","",Table1[[#This Row],[Etikett - B1 - Trennbar vom Hauptkörper? (X=Ja)]])</f>
        <v/>
      </c>
      <c r="NW173" s="577" t="str">
        <f>IF(Table1[[#This Row],[Etikett - B1 - Virgin Material]]="","",VLOOKUP(Table1[[#This Row],[Etikett - B1 - Virgin Material]],'DD FD'!AJ:AK,2,FALSE))</f>
        <v/>
      </c>
      <c r="NX173" s="578" t="str">
        <f>IF(Table1[[#This Row],[Etikett - B1 - Virgin Material Anteil (in %)]]="","",Table1[[#This Row],[Etikett - B1 - Virgin Material Anteil (in %)]])</f>
        <v/>
      </c>
      <c r="NY173" s="577" t="str">
        <f>IF(Table1[[#This Row],[Etikett - B1 - Recyceltes Material]]="","",VLOOKUP(Table1[[#This Row],[Etikett - B1 - Recyceltes Material]],'DD FD'!AL:AM,2,FALSE))</f>
        <v/>
      </c>
      <c r="NZ173" s="578" t="str">
        <f>IF(Table1[[#This Row],[Etikett - B1 - Recyceltes Material Anteil (in %)]]="","",Table1[[#This Row],[Etikett - B1 - Recyceltes Material Anteil (in %)]])</f>
        <v/>
      </c>
      <c r="OA173" s="577" t="str">
        <f>IF(Table1[[#This Row],[Etikett - B1 - Beschichtung]]="","",VLOOKUP(Table1[[#This Row],[Etikett - B1 - Beschichtung]],'DD FD'!AE:AF,2,FALSE))</f>
        <v/>
      </c>
      <c r="OB173" s="580" t="str">
        <f>IF(Table1[[#This Row],[Etikett - B1 - Beschichtung Anteil (in %)]]="","",Table1[[#This Row],[Etikett - B1 - Beschichtung Anteil (in %)]])</f>
        <v/>
      </c>
      <c r="OC173" s="576" t="str">
        <f>IF(Table1[[#This Row],[Etikett - B2 - Art]]="","",VLOOKUP(Table1[[#This Row],[Etikett - B2 - Art]],'DD FD'!F:G,2,FALSE))</f>
        <v/>
      </c>
      <c r="OD173" s="577" t="str">
        <f>IF(Table1[[#This Row],[Etikett - B2 - Fraktion]]="","",VLOOKUP(Table1[[#This Row],[Etikett - B2 - Fraktion]],'DD FD'!H:J,3,FALSE))</f>
        <v/>
      </c>
      <c r="OE173" s="574" t="str">
        <f>IF(Table1[[#This Row],[Etikett - B2 - Gewicht (in G)]]="","",Table1[[#This Row],[Etikett - B2 - Gewicht (in G)]])</f>
        <v/>
      </c>
      <c r="OF173" s="574" t="str">
        <f>IF(Table1[[#This Row],[Etikett - B2 - Lizenzierungs-pflichtig? (X=Ja)]]="","",Table1[[#This Row],[Etikett - B2 - Lizenzierungs-pflichtig? (X=Ja)]])</f>
        <v/>
      </c>
      <c r="OG173" s="574" t="str">
        <f>IF(Table1[[#This Row],[Etikett - B2 - Trennbar vom Hauptkörper? (X=Ja)]]="","",Table1[[#This Row],[Etikett - B2 - Trennbar vom Hauptkörper? (X=Ja)]])</f>
        <v/>
      </c>
      <c r="OH173" s="577" t="str">
        <f>IF(Table1[[#This Row],[Etikett - B2 - Virgin Material]]="","",VLOOKUP(Table1[[#This Row],[Etikett - B2 - Virgin Material]],'DD FD'!AJ:AK,2,FALSE))</f>
        <v/>
      </c>
      <c r="OI173" s="578" t="str">
        <f>IF(Table1[[#This Row],[Etikett - B2 - Virgin Material Anteil (in %)]]="","",Table1[[#This Row],[Etikett - B2 - Virgin Material Anteil (in %)]])</f>
        <v/>
      </c>
      <c r="OJ173" s="577" t="str">
        <f>IF(Table1[[#This Row],[Etikett - B2 - Recyceltes Material]]="","",VLOOKUP(Table1[[#This Row],[Etikett - B2 - Recyceltes Material]],'DD FD'!AL:AM,2,FALSE))</f>
        <v/>
      </c>
      <c r="OK173" s="578" t="str">
        <f>IF(Table1[[#This Row],[Etikett - B2 - Recyceltes Material Anteil (in %)]]="","",Table1[[#This Row],[Etikett - B2 - Recyceltes Material Anteil (in %)]])</f>
        <v/>
      </c>
      <c r="OL173" s="577" t="str">
        <f>IF(Table1[[#This Row],[Etikett - B2 - Beschichtung]]="","",VLOOKUP(Table1[[#This Row],[Etikett - B2 - Beschichtung]],'DD FD'!AE:AF,2,FALSE))</f>
        <v/>
      </c>
      <c r="OM173" s="580" t="str">
        <f>IF(Table1[[#This Row],[Etikett - B2 - Beschichtung Anteil (in %)]]="","",Table1[[#This Row],[Etikett - B2 - Beschichtung Anteil (in %)]])</f>
        <v/>
      </c>
      <c r="ON173" s="576" t="str">
        <f>IF(Table1[[#This Row],[Etikett - B3 - Art]]="","",VLOOKUP(Table1[[#This Row],[Etikett - B3 - Art]],'DD FD'!F:G,2,FALSE))</f>
        <v/>
      </c>
      <c r="OO173" s="577" t="str">
        <f>IF(Table1[[#This Row],[Etikett - B3 - Fraktion]]="","",VLOOKUP(Table1[[#This Row],[Etikett - B3 - Fraktion]],'DD FD'!H:J,3,FALSE))</f>
        <v/>
      </c>
      <c r="OP173" s="574" t="str">
        <f>IF(Table1[[#This Row],[Etikett - B3 - Gewicht (in G)]]="","",Table1[[#This Row],[Etikett - B3 - Gewicht (in G)]])</f>
        <v/>
      </c>
      <c r="OQ173" s="574" t="str">
        <f>IF(Table1[[#This Row],[Etikett - B3 - Lizenzierungs-pflichtig? (X=Ja)]]="","",Table1[[#This Row],[Etikett - B3 - Lizenzierungs-pflichtig? (X=Ja)]])</f>
        <v/>
      </c>
      <c r="OR173" s="574" t="str">
        <f>IF(Table1[[#This Row],[Etikett - B3 - Trennbar vom Hauptkörper? (X=Ja)]]="","",Table1[[#This Row],[Etikett - B3 - Trennbar vom Hauptkörper? (X=Ja)]])</f>
        <v/>
      </c>
      <c r="OS173" s="577" t="str">
        <f>IF(Table1[[#This Row],[Etikett - B3 - Virgin Material]]="","",VLOOKUP(Table1[[#This Row],[Etikett - B3 - Virgin Material]],'DD FD'!AJ:AK,2,FALSE))</f>
        <v/>
      </c>
      <c r="OT173" s="578" t="str">
        <f>IF(Table1[[#This Row],[Etikett - B3 - Virgin Material Anteil (in %)]]="","",Table1[[#This Row],[Etikett - B3 - Virgin Material Anteil (in %)]])</f>
        <v/>
      </c>
      <c r="OU173" s="577" t="str">
        <f>IF(Table1[[#This Row],[Etikett - B3 - Recyceltes Material]]="","",VLOOKUP(Table1[[#This Row],[Etikett - B3 - Recyceltes Material]],'DD FD'!AL:AM,2,FALSE))</f>
        <v/>
      </c>
      <c r="OV173" s="578" t="str">
        <f>IF(Table1[[#This Row],[Etikett - B3 - Recyceltes Material Anteil (in %)]]="","",Table1[[#This Row],[Etikett - B3 - Recyceltes Material Anteil (in %)]])</f>
        <v/>
      </c>
      <c r="OW173" s="577" t="str">
        <f>IF(Table1[[#This Row],[Etikett - B3 - Beschichtung]]="","",VLOOKUP(Table1[[#This Row],[Etikett - B3 - Beschichtung]],'DD FD'!AE:AF,2,FALSE))</f>
        <v/>
      </c>
      <c r="OX173" s="613" t="str">
        <f>IF(Table1[[#This Row],[Etikett - B3 - Beschichtung Anteil (in %)]]="","",Table1[[#This Row],[Etikett - B3 - Beschichtung Anteil (in %)]])</f>
        <v/>
      </c>
      <c r="OY173" s="618">
        <f>ROUNDUP(SUM(
IF(AND(LH173='DD FD'!$J$7,LJ173='DD FD'!$AI$3),LI173,0),
IF(AND(LR173='DD FD'!$J$7,LT173='DD FD'!$AI$3),LS173,0),
IF(AND(MB173='DD FD'!$J$7,MD173='DD FD'!$AI$3),MC173,0),
IF(AND(ML173='DD FD'!$J$7,MN173='DD FD'!$AI$3),MM173,0),
IF(AND(MW173='DD FD'!$J$7,MY173='DD FD'!$AI$3),MX173,0),
IF(AND(NH173='DD FD'!$J$7,NJ173='DD FD'!$AI$3),NI173,0),
IF(AND(NS173='DD FD'!$J$7,NU173='DD FD'!$AI$3),NT173,0),
IF(AND(OD173='DD FD'!$J$7,OF173='DD FD'!$AI$3),OE173,0),
IF(AND(OO173='DD FD'!$J$7,OQ173='DD FD'!$AI$3),OP173,0),
),2)</f>
        <v>0</v>
      </c>
      <c r="OZ173" s="617">
        <f>ROUNDUP(SUM(
IF(AND(LH173='DD FD'!$J$6,LJ173='DD FD'!$AI$3),LI173,0),
IF(AND(LR173='DD FD'!$J$6,LT173='DD FD'!$AI$3),LS173,0),
IF(AND(MB173='DD FD'!$J$6,MD173='DD FD'!$AI$3),MC173,0),
IF(AND(ML173='DD FD'!$J$6,MN173='DD FD'!$AI$3),MM173,0),
IF(AND(MW173='DD FD'!$J$6,MY173='DD FD'!$AI$3),MX173,0),
IF(AND(NH173='DD FD'!$J$6,NJ173='DD FD'!$AI$3),NI173,0),
IF(AND(NS173='DD FD'!$J$6,NU173='DD FD'!$AI$3),NT173,0),
IF(AND(OD173='DD FD'!$J$6,OF173='DD FD'!$AI$3),OE173,0),
IF(AND(OO173='DD FD'!$J$6,OQ173='DD FD'!$AI$3),OP173,0),
),2)</f>
        <v>0</v>
      </c>
      <c r="PA173" s="617">
        <f>ROUNDUP(SUM(
IF(AND(LH173='DD FD'!$J$10,LJ173='DD FD'!$AI$3),LI173,0),
IF(AND(LR173='DD FD'!$J$10,LT173='DD FD'!$AI$3),LS173,0),
IF(AND(MB173='DD FD'!$J$10,MD173='DD FD'!$AI$3),MC173,0),
IF(AND(ML173='DD FD'!$J$10,MN173='DD FD'!$AI$3),MM173,0),
IF(AND(MW173='DD FD'!$J$10,MY173='DD FD'!$AI$3),MX173,0),
IF(AND(NH173='DD FD'!$J$10,NJ173='DD FD'!$AI$3),NI173,0),
IF(AND(NS173='DD FD'!$J$10,NU173='DD FD'!$AI$3),NT173,0),
IF(AND(OD173='DD FD'!$J$10,OF173='DD FD'!$AI$3),OE173,0),
IF(AND(OO173='DD FD'!$J$10,OQ173='DD FD'!$AI$3),OP173,0),
),2)</f>
        <v>0</v>
      </c>
      <c r="PB173" s="617">
        <f>ROUNDUP(SUM(
IF(AND(LH173='DD FD'!$J$8,LJ173='DD FD'!$AI$3),LI173,0),
IF(AND(LR173='DD FD'!$J$8,LT173='DD FD'!$AI$3),LS173,0),
IF(AND(MB173='DD FD'!$J$8,MD173='DD FD'!$AI$3),MC173,0),
IF(AND(ML173='DD FD'!$J$8,MN173='DD FD'!$AI$3),MM173,0),
IF(AND(MW173='DD FD'!$J$8,MY173='DD FD'!$AI$3),MX173,0),
IF(AND(NH173='DD FD'!$J$8,NJ173='DD FD'!$AI$3),NI173,0),
IF(AND(NS173='DD FD'!$J$8,NU173='DD FD'!$AI$3),NT173,0),
IF(AND(OD173='DD FD'!$J$8,OF173='DD FD'!$AI$3),OE173,0),
IF(AND(OO173='DD FD'!$J$8,OQ173='DD FD'!$AI$3),OP173,0),
),2)</f>
        <v>0</v>
      </c>
      <c r="PC173" s="617">
        <f>ROUNDUP(SUM(
IF(AND(LH173='DD FD'!$J$5,LJ173='DD FD'!$AI$3),LI173,0),
IF(AND(LR173='DD FD'!$J$5,LT173='DD FD'!$AI$3),LS173,0),
IF(AND(MB173='DD FD'!$J$5,MD173='DD FD'!$AI$3),MC173,0),
IF(AND(ML173='DD FD'!$J$5,MN173='DD FD'!$AI$3),MM173,0),
IF(AND(MW173='DD FD'!$J$5,MY173='DD FD'!$AI$3),MX173,0),
IF(AND(NH173='DD FD'!$J$5,NJ173='DD FD'!$AI$3),NI173,0),
IF(AND(NS173='DD FD'!$J$5,NU173='DD FD'!$AI$3),NT173,0),
IF(AND(OD173='DD FD'!$J$5,OF173='DD FD'!$AI$3),OE173,0),
IF(AND(OO173='DD FD'!$J$5,OQ173='DD FD'!$AI$3),OP173,0),
),2)</f>
        <v>0</v>
      </c>
      <c r="PD173" s="617">
        <f>ROUNDUP(SUM(
IF(AND(LH173='DD FD'!$J$9,LJ173='DD FD'!$AI$3),LI173,0),
IF(AND(LR173='DD FD'!$J$9,LT173='DD FD'!$AI$3),LS173,0),
IF(AND(MB173='DD FD'!$J$9,MD173='DD FD'!$AI$3),MC173,0),
IF(AND(ML173='DD FD'!$J$9,MN173='DD FD'!$AI$3),MM173,0),
IF(AND(MW173='DD FD'!$J$9,MY173='DD FD'!$AI$3),MX173,0),
IF(AND(NH173='DD FD'!$J$9,NJ173='DD FD'!$AI$3),NI173,0),
IF(AND(NS173='DD FD'!$J$9,NU173='DD FD'!$AI$3),NT173,0),
IF(AND(OD173='DD FD'!$J$9,OF173='DD FD'!$AI$3),OE173,0),
IF(AND(OO173='DD FD'!$J$9,OQ173='DD FD'!$AI$3),OP173,0),
),2)</f>
        <v>0</v>
      </c>
      <c r="PE173" s="617">
        <f>ROUNDUP(SUM(
IF(AND(LH173='DD FD'!$J$4,LJ173='DD FD'!$AI$3),LI173,0),
IF(AND(LR173='DD FD'!$J$4,LT173='DD FD'!$AI$3),LS173,0),
IF(AND(MB173='DD FD'!$J$4,MD173='DD FD'!$AI$3),MC173,0),
IF(AND(ML173='DD FD'!$J$4,MN173='DD FD'!$AI$3),MM173,0),
IF(AND(MW173='DD FD'!$J$4,MY173='DD FD'!$AI$3),MX173,0),
IF(AND(NH173='DD FD'!$J$4,NJ173='DD FD'!$AI$3),NI173,0),
IF(AND(NS173='DD FD'!$J$4,NU173='DD FD'!$AI$3),NT173,0),
IF(AND(OD173='DD FD'!$J$4,OF173='DD FD'!$AI$3),OE173,0),
IF(AND(OO173='DD FD'!$J$4,OQ173='DD FD'!$AI$3),OP173,0),
),2)</f>
        <v>0</v>
      </c>
      <c r="PF173" s="619">
        <f>ROUNDUP(SUM(
IF(AND(LH173='DD FD'!$J$11,LJ173='DD FD'!$AI$3),LI173,0),
IF(AND(LR173='DD FD'!$J$11,LT173='DD FD'!$AI$3),LS173,0),
IF(AND(MB173='DD FD'!$J$11,MD173='DD FD'!$AI$3),MC173,0),
IF(AND(ML173='DD FD'!$J$11,MN173='DD FD'!$AI$3),MM173,0),
IF(AND(MW173='DD FD'!$J$11,MY173='DD FD'!$AI$3),MX173,0),
IF(AND(NH173='DD FD'!$J$11,NJ173='DD FD'!$AI$3),NI173,0),
IF(AND(NS173='DD FD'!$J$11,NU173='DD FD'!$AI$3),NT173,0),
IF(AND(OD173='DD FD'!$J$11,OF173='DD FD'!$AI$3),OE173,0),
IF(AND(OO173='DD FD'!$J$11,OQ173='DD FD'!$AI$3),OP173,0),
),2)</f>
        <v>0</v>
      </c>
    </row>
    <row r="174" spans="1:422">
      <c r="A174" s="806"/>
      <c r="B174" s="934"/>
      <c r="C174" s="247"/>
      <c r="D174" s="842"/>
      <c r="E174" s="247"/>
      <c r="F174" s="158"/>
      <c r="G174" s="710"/>
      <c r="H174" s="712"/>
      <c r="I174" s="936"/>
      <c r="J174" s="803"/>
      <c r="K174" s="150"/>
      <c r="L174" s="146" t="str">
        <f t="shared" si="54"/>
        <v/>
      </c>
      <c r="M174" s="501" t="str">
        <f t="shared" si="71"/>
        <v/>
      </c>
      <c r="N174" s="504"/>
      <c r="O174" s="113" t="str">
        <f t="shared" si="72"/>
        <v/>
      </c>
      <c r="P174" s="114" t="str">
        <f t="shared" si="55"/>
        <v/>
      </c>
      <c r="Q174" s="152"/>
      <c r="R174" s="152"/>
      <c r="S174" s="115" t="str">
        <f t="shared" si="73"/>
        <v/>
      </c>
      <c r="T174" s="159"/>
      <c r="U174" s="159"/>
      <c r="V174" s="157"/>
      <c r="W174" s="157"/>
      <c r="X174" s="157"/>
      <c r="Y174" s="772"/>
      <c r="Z174" s="158"/>
      <c r="AA174" s="144"/>
      <c r="AB174" s="112"/>
      <c r="AC174" s="153"/>
      <c r="AD174" s="153"/>
      <c r="AE174" s="153"/>
      <c r="AF174" s="153"/>
      <c r="AG174" s="153"/>
      <c r="AH174" s="153"/>
      <c r="AI174" s="152"/>
      <c r="AJ174" s="158"/>
      <c r="AK174" s="158"/>
      <c r="AL174" s="158"/>
      <c r="AM174" s="116" t="str">
        <f t="shared" si="74"/>
        <v/>
      </c>
      <c r="AN174" s="116" t="str">
        <f t="shared" si="75"/>
        <v/>
      </c>
      <c r="AO174" s="324"/>
      <c r="AP174" s="503"/>
      <c r="AQ174" s="487" t="str">
        <f t="shared" si="76"/>
        <v/>
      </c>
      <c r="AR174" s="113" t="str">
        <f t="shared" si="56"/>
        <v/>
      </c>
      <c r="AS174" s="113" t="str">
        <f t="shared" si="57"/>
        <v/>
      </c>
      <c r="AT174" s="113" t="str">
        <f t="shared" si="58"/>
        <v/>
      </c>
      <c r="AU174" s="113" t="str">
        <f t="shared" si="59"/>
        <v/>
      </c>
      <c r="AV174" s="159"/>
      <c r="AW174" s="157"/>
      <c r="AX174" s="157"/>
      <c r="AY174" s="157"/>
      <c r="AZ174" s="157"/>
      <c r="BA174" s="116" t="str">
        <f t="shared" si="60"/>
        <v/>
      </c>
      <c r="BB174" s="316"/>
      <c r="BC174" s="116" t="str">
        <f t="shared" si="61"/>
        <v/>
      </c>
      <c r="BD174" s="133" t="str">
        <f t="shared" si="62"/>
        <v/>
      </c>
      <c r="BE174" s="157"/>
      <c r="BF174" s="1180"/>
      <c r="BG174" s="1180"/>
      <c r="BH174" s="158"/>
      <c r="BI174" s="490"/>
      <c r="BJ174" s="514" t="str">
        <f t="shared" si="77"/>
        <v/>
      </c>
      <c r="BK174" s="789"/>
      <c r="BL174" s="116" t="str">
        <f t="shared" si="78"/>
        <v/>
      </c>
      <c r="BM174" s="144"/>
      <c r="BN174" s="144"/>
      <c r="BO174" s="144"/>
      <c r="BP174" s="790"/>
      <c r="BQ174" s="790"/>
      <c r="BR174" s="790"/>
      <c r="BS174" s="116" t="str">
        <f t="shared" si="63"/>
        <v/>
      </c>
      <c r="BT174" s="790"/>
      <c r="BU174" s="808" t="str">
        <f t="shared" si="64"/>
        <v/>
      </c>
      <c r="BV174" s="791"/>
      <c r="BW174" s="144"/>
      <c r="BX174" s="20"/>
      <c r="BY174" s="20"/>
      <c r="BZ174" s="20"/>
      <c r="CA174" s="792"/>
      <c r="CB174" s="1201"/>
      <c r="CC174" s="144"/>
      <c r="CD174" s="144"/>
      <c r="CE174" s="144"/>
      <c r="CF174" s="144"/>
      <c r="CG174" s="144"/>
      <c r="CH174" s="144"/>
      <c r="CI174" s="144"/>
      <c r="CJ174" s="144"/>
      <c r="CK174" s="144"/>
      <c r="CL174" s="144"/>
      <c r="CM174" s="144"/>
      <c r="CN174" s="144"/>
      <c r="CO174" s="144"/>
      <c r="CP174" s="144"/>
      <c r="CQ174" s="144"/>
      <c r="CR174" s="144"/>
      <c r="CS174" s="144"/>
      <c r="CT174" s="144"/>
      <c r="CU174" s="144"/>
      <c r="CV174" s="144"/>
      <c r="CW174" s="144"/>
      <c r="CX174" s="144"/>
      <c r="CY174" s="144"/>
      <c r="CZ174" s="144"/>
      <c r="DA174" s="144"/>
      <c r="DB174" s="144"/>
      <c r="DC174" s="144"/>
      <c r="DD174" s="144"/>
      <c r="DE174" s="144"/>
      <c r="DF174" s="144"/>
      <c r="DG174" s="144"/>
      <c r="DH174" s="144"/>
      <c r="DI174" s="144"/>
      <c r="DJ174" s="144"/>
      <c r="DK174" s="144"/>
      <c r="DL174" s="144"/>
      <c r="DM174" s="144"/>
      <c r="DN174" s="144"/>
      <c r="DO174" s="144"/>
      <c r="DP174" s="144"/>
      <c r="DQ174" s="144"/>
      <c r="DR174" s="144"/>
      <c r="DS174" s="144"/>
      <c r="DT174" s="144"/>
      <c r="DU174" s="144"/>
      <c r="DV174" s="144"/>
      <c r="DW174" s="144"/>
      <c r="DX174" s="144"/>
      <c r="DY174" s="144"/>
      <c r="DZ174" s="144"/>
      <c r="EA174" s="144"/>
      <c r="EB174" s="144"/>
      <c r="EC174" s="144"/>
      <c r="ED174" s="782" t="str">
        <f t="shared" si="79"/>
        <v/>
      </c>
      <c r="EE174" s="519"/>
      <c r="EF174" s="793"/>
      <c r="EG174" s="519"/>
      <c r="EH174" s="794"/>
      <c r="EI174" s="790"/>
      <c r="EJ174" s="794"/>
      <c r="EK174" s="794"/>
      <c r="EL174" s="790"/>
      <c r="EM174" s="790"/>
      <c r="EN174" s="790"/>
      <c r="EO174" s="112" t="str">
        <f t="shared" si="65"/>
        <v/>
      </c>
      <c r="EP174" s="790"/>
      <c r="EQ174" s="488" t="str">
        <f t="shared" si="66"/>
        <v/>
      </c>
      <c r="ER174" s="1100"/>
      <c r="ES174" s="1099" t="str">
        <f t="shared" si="80"/>
        <v/>
      </c>
      <c r="ET174" s="525"/>
      <c r="EU174" s="148"/>
      <c r="EV174" s="148"/>
      <c r="EW174" s="148"/>
      <c r="EX174" s="148"/>
      <c r="EY174" s="148"/>
      <c r="EZ174" s="148"/>
      <c r="FA174" s="148"/>
      <c r="FB174" s="148"/>
      <c r="FC174" s="148"/>
      <c r="FD174" s="148"/>
      <c r="FE174" s="148"/>
      <c r="FF174" s="148"/>
      <c r="FG174" s="148"/>
      <c r="FH174" s="148"/>
      <c r="FI174" s="528"/>
      <c r="FJ174" s="513" t="str">
        <f t="shared" si="67"/>
        <v/>
      </c>
      <c r="FK174" s="158"/>
      <c r="FL174" s="850"/>
      <c r="FM174" s="850"/>
      <c r="FN174" s="850"/>
      <c r="FO174" s="850"/>
      <c r="FP174" s="850"/>
      <c r="FQ174" s="850"/>
      <c r="FR174" s="157"/>
      <c r="FS174" s="143"/>
      <c r="FT174" s="143"/>
      <c r="FU174" s="847" t="str">
        <f t="shared" si="68"/>
        <v/>
      </c>
      <c r="FV174" s="555"/>
      <c r="FW174" s="523" t="str">
        <f>IF(Table1[[#This Row],[Nonfood Inhaltstoffe - Komponente]]="","",VLOOKUP(Table1[[#This Row],[Nonfood Inhaltstoffe - Komponente]],'Dropdown Auswahl'!BJ:BK,2,FALSE))</f>
        <v/>
      </c>
      <c r="FX174" s="1013"/>
      <c r="FY174" s="1011" t="str">
        <f t="shared" si="69"/>
        <v/>
      </c>
      <c r="FZ174" s="152"/>
      <c r="GA174" s="152"/>
      <c r="GB174" s="152"/>
      <c r="GC174" s="529" t="str">
        <f t="shared" si="70"/>
        <v/>
      </c>
      <c r="GG174" s="21"/>
      <c r="GH174" s="21"/>
      <c r="GI174" s="1019"/>
      <c r="GJ174" s="1016" t="str">
        <f>IF(Table1[[#This Row],[Global Trade Item Number (GTIN)]]="","",Table1[[#This Row],[Global Trade Item Number (GTIN)]])</f>
        <v/>
      </c>
      <c r="GK174" s="555" t="str">
        <f>IF(Table1[[#This Row],[WAWI-Nr./ Kreditoren-Nummer
(ASDV)]]&lt;&gt;"",Table1[[#This Row],[WAWI-Nr./ Kreditoren-Nummer
(ASDV)]],"")</f>
        <v/>
      </c>
      <c r="GL174" s="165"/>
      <c r="GM174" s="165"/>
      <c r="GN174" s="165"/>
      <c r="GO174" s="485"/>
      <c r="GP174" s="534"/>
      <c r="GQ174" s="533"/>
      <c r="GR174" s="486"/>
      <c r="GS174" s="486"/>
      <c r="GT174" s="486"/>
      <c r="GU174" s="486"/>
      <c r="GV174" s="486"/>
      <c r="GW174" s="542"/>
      <c r="GX174" s="538"/>
      <c r="GY174" s="144"/>
      <c r="GZ174" s="480"/>
      <c r="HA174" s="158"/>
      <c r="HB174" s="480"/>
      <c r="HC174" s="480"/>
      <c r="HD174" s="480"/>
      <c r="HE174" s="480"/>
      <c r="HF174" s="480"/>
      <c r="HG174" s="480"/>
      <c r="HH174" s="538"/>
      <c r="HI174" s="480"/>
      <c r="HJ174" s="480"/>
      <c r="HK174" s="480"/>
      <c r="HL174" s="480"/>
      <c r="HM174" s="480"/>
      <c r="HN174" s="480"/>
      <c r="HO174" s="480"/>
      <c r="HP174" s="480"/>
      <c r="HQ174" s="480"/>
      <c r="HR174" s="538"/>
      <c r="HS174" s="480"/>
      <c r="HT174" s="480"/>
      <c r="HU174" s="480"/>
      <c r="HV174" s="480"/>
      <c r="HW174" s="480"/>
      <c r="HX174" s="480"/>
      <c r="HY174" s="480"/>
      <c r="HZ174" s="480"/>
      <c r="IA174" s="480"/>
      <c r="IB174" s="538"/>
      <c r="IC174" s="480"/>
      <c r="ID174" s="480"/>
      <c r="IE174" s="480"/>
      <c r="IF174" s="480"/>
      <c r="IG174" s="480"/>
      <c r="IH174" s="480"/>
      <c r="II174" s="480"/>
      <c r="IJ174" s="480"/>
      <c r="IK174" s="480"/>
      <c r="IL174" s="480"/>
      <c r="IM174" s="538"/>
      <c r="IN174" s="480"/>
      <c r="IO174" s="480"/>
      <c r="IP174" s="480"/>
      <c r="IQ174" s="480"/>
      <c r="IR174" s="480"/>
      <c r="IS174" s="480"/>
      <c r="IT174" s="480"/>
      <c r="IU174" s="480"/>
      <c r="IV174" s="480"/>
      <c r="IW174" s="480"/>
      <c r="IX174" s="538"/>
      <c r="IY174" s="480"/>
      <c r="IZ174" s="480"/>
      <c r="JA174" s="480"/>
      <c r="JB174" s="480"/>
      <c r="JC174" s="480"/>
      <c r="JD174" s="480"/>
      <c r="JE174" s="480"/>
      <c r="JF174" s="480"/>
      <c r="JG174" s="480"/>
      <c r="JH174" s="480"/>
      <c r="JI174" s="538"/>
      <c r="JJ174" s="480"/>
      <c r="JK174" s="480"/>
      <c r="JL174" s="480"/>
      <c r="JM174" s="480"/>
      <c r="JN174" s="480"/>
      <c r="JO174" s="480"/>
      <c r="JP174" s="480"/>
      <c r="JQ174" s="480"/>
      <c r="JR174" s="480"/>
      <c r="JS174" s="590"/>
      <c r="JT174" s="538"/>
      <c r="JU174" s="480"/>
      <c r="JV174" s="480"/>
      <c r="JW174" s="480"/>
      <c r="JX174" s="480"/>
      <c r="JY174" s="480"/>
      <c r="JZ174" s="480"/>
      <c r="KA174" s="480"/>
      <c r="KB174" s="480"/>
      <c r="KC174" s="480"/>
      <c r="KD174" s="480"/>
      <c r="KE174" s="538"/>
      <c r="KF174" s="480"/>
      <c r="KG174" s="480"/>
      <c r="KH174" s="480"/>
      <c r="KI174" s="480"/>
      <c r="KJ174" s="480"/>
      <c r="KK174" s="480"/>
      <c r="KL174" s="480"/>
      <c r="KM174" s="480"/>
      <c r="KN174" s="480"/>
      <c r="KO174" s="480"/>
      <c r="KR174" s="568" t="str">
        <f>IF(Table1[[#This Row],[GTIN]]&lt;&gt;"",Table1[[#This Row],[GTIN]],"")</f>
        <v/>
      </c>
      <c r="KS174" s="569" t="str">
        <f>Table1[[#This Row],[Kreditor]]</f>
        <v/>
      </c>
      <c r="KT174" s="570" t="str">
        <f>IF(Table1[[#This Row],[Gültig ab (Datum)]]&lt;&gt;"",Table1[[#This Row],[Gültig ab (Datum)]],"")</f>
        <v/>
      </c>
      <c r="KU174" s="570"/>
      <c r="KV174" s="583" t="str">
        <f>IF(Table1[[#This Row],[Artikel verpackt? 
(X=Ja)]]="","",Table1[[#This Row],[Artikel verpackt? 
(X=Ja)]])</f>
        <v/>
      </c>
      <c r="KW174" s="571" t="str">
        <f>IF(Table1[[#This Row],[Verpackung recyclingfähig?
(X=Ja)]]="","",Table1[[#This Row],[Verpackung recyclingfähig?
(X=Ja)]])</f>
        <v/>
      </c>
      <c r="KX174" s="572"/>
      <c r="KY174" s="573"/>
      <c r="KZ174" s="574"/>
      <c r="LA174" s="574"/>
      <c r="LB174" s="574"/>
      <c r="LC174" s="574"/>
      <c r="LD174" s="574"/>
      <c r="LE174" s="574"/>
      <c r="LF174" s="575"/>
      <c r="LG174" s="576" t="str">
        <f>IF(Table1[[#This Row],[Hauptkörper - B1 - Art]]="","",VLOOKUP(Table1[[#This Row],[Hauptkörper - B1 - Art]],'DD FD'!B:C,2,FALSE))</f>
        <v/>
      </c>
      <c r="LH174" s="577" t="str">
        <f>IF(Table1[[#This Row],[Hauptkörper - B1 - Fraktion]]="","",VLOOKUP(Table1[[#This Row],[Hauptkörper - B1 - Fraktion]],'DD FD'!H:J,3,FALSE))</f>
        <v/>
      </c>
      <c r="LI174" s="574" t="str">
        <f>IF(Table1[[#This Row],[Hauptkörper - B1 - Gewicht
(in G)]]="","",Table1[[#This Row],[Hauptkörper - B1 - Gewicht
(in G)]])</f>
        <v/>
      </c>
      <c r="LJ174" s="574" t="str">
        <f>IF(Table1[[#This Row],[Hauptkörper - B1 - Lizenzierungs-pflichtig? (X=Ja)]]="","",Table1[[#This Row],[Hauptkörper - B1 - Lizenzierungs-pflichtig? (X=Ja)]])</f>
        <v/>
      </c>
      <c r="LK174" s="577" t="str">
        <f>IF(Table1[[#This Row],[Hauptkörper - B1 - Virgin Material]]="","",VLOOKUP(Table1[[#This Row],[Hauptkörper - B1 - Virgin Material]],'DD FD'!AJ:AK,2,FALSE))</f>
        <v/>
      </c>
      <c r="LL174" s="578" t="str">
        <f>IF(Table1[[#This Row],[Hauptkörper - B1 - Virgin Material Anteil (in %)]]="","",Table1[[#This Row],[Hauptkörper - B1 - Virgin Material Anteil (in %)]])</f>
        <v/>
      </c>
      <c r="LM174" s="577" t="str">
        <f>IF(Table1[[#This Row],[Hauptkörper - B1 - Recyceltes Material]]="","",VLOOKUP(Table1[[#This Row],[Hauptkörper - B1 - Recyceltes Material]],'DD FD'!AL:AM,2,FALSE))</f>
        <v/>
      </c>
      <c r="LN174" s="578" t="str">
        <f>IF(Table1[[#This Row],[Hauptkörper - B1 - Recyceltes Material Anteil (in %)]]="","",Table1[[#This Row],[Hauptkörper - B1 - Recyceltes Material Anteil (in %)]])</f>
        <v/>
      </c>
      <c r="LO174" s="579" t="str">
        <f>IF(Table1[[#This Row],[Hauptkörper - B1 - Beschichtung]]="","",VLOOKUP(Table1[[#This Row],[Hauptkörper - B1 - Beschichtung]],'DD FD'!AE:AF,2,FALSE))</f>
        <v/>
      </c>
      <c r="LP174" s="580" t="str">
        <f>IF(Table1[[#This Row],[Hauptkörper - B1 - Beschichtung Anteil (in %)]]="","",Table1[[#This Row],[Hauptkörper - B1 - Beschichtung Anteil (in %)]])</f>
        <v/>
      </c>
      <c r="LQ174" s="576" t="str">
        <f>IF(Table1[[#This Row],[Hauptkörper - B2 - Art]]="","",VLOOKUP(Table1[[#This Row],[Hauptkörper - B2 - Art]],'DD FD'!B:C,2,FALSE))</f>
        <v/>
      </c>
      <c r="LR174" s="577" t="str">
        <f>IF(Table1[[#This Row],[Hauptkörper - B2 - Fraktion]]="","",VLOOKUP(Table1[[#This Row],[Hauptkörper - B2 - Fraktion]],'DD FD'!H:J,3,FALSE))</f>
        <v/>
      </c>
      <c r="LS174" s="574" t="str">
        <f>IF(Table1[[#This Row],[Hauptkörper - B2 - Gewicht
(in G)]]="","",Table1[[#This Row],[Hauptkörper - B2 - Gewicht
(in G)]])</f>
        <v/>
      </c>
      <c r="LT174" s="574" t="str">
        <f>IF(Table1[[#This Row],[Hauptkörper - B2 - Lizenzierungs-pflichtig? (X=Ja)]]="","",Table1[[#This Row],[Hauptkörper - B2 - Lizenzierungs-pflichtig? (X=Ja)]])</f>
        <v/>
      </c>
      <c r="LU174" s="577" t="str">
        <f>IF(Table1[[#This Row],[Hauptkörper - B2 - Virgin Material]]="","",VLOOKUP(Table1[[#This Row],[Hauptkörper - B2 - Virgin Material]],'DD FD'!AJ:AK,2,FALSE))</f>
        <v/>
      </c>
      <c r="LV174" s="578" t="str">
        <f>IF(Table1[[#This Row],[Hauptkörper - B2 - Virgin Material Anteil (in %)]]="","",Table1[[#This Row],[Hauptkörper - B2 - Virgin Material Anteil (in %)]])</f>
        <v/>
      </c>
      <c r="LW174" s="577" t="str">
        <f>IF(Table1[[#This Row],[Hauptkörper - B2 - Recyceltes Material]]="","",VLOOKUP(Table1[[#This Row],[Hauptkörper - B2 - Recyceltes Material]],'DD FD'!AL:AM,2,FALSE))</f>
        <v/>
      </c>
      <c r="LX174" s="578" t="str">
        <f>IF(Table1[[#This Row],[Hauptkörper - B2 - Recyceltes Material Anteil (in %)]]="","",Table1[[#This Row],[Hauptkörper - B2 - Recyceltes Material Anteil (in %)]])</f>
        <v/>
      </c>
      <c r="LY174" s="577" t="str">
        <f>IF(Table1[[#This Row],[Hauptkörper - B2 - Beschichtung]]="","",VLOOKUP(Table1[[#This Row],[Hauptkörper - B2 - Beschichtung]],'DD FD'!AE:AF,2,FALSE))</f>
        <v/>
      </c>
      <c r="LZ174" s="580" t="str">
        <f>IF(Table1[[#This Row],[Hauptkörper - B2 - Beschichtung Anteil (in %)]]="","",Table1[[#This Row],[Hauptkörper - B2 - Beschichtung Anteil (in %)]])</f>
        <v/>
      </c>
      <c r="MA174" s="576" t="str">
        <f>IF(Table1[[#This Row],[Hauptkörper - B3 - Art]]="","",VLOOKUP(Table1[[#This Row],[Hauptkörper - B3 - Art]],'DD FD'!B:C,2,FALSE))</f>
        <v/>
      </c>
      <c r="MB174" s="577" t="str">
        <f>IF(Table1[[#This Row],[Hauptkörper - B3 - Fraktion]]="","",VLOOKUP(Table1[[#This Row],[Hauptkörper - B3 - Fraktion]],'DD FD'!H:J,3,FALSE))</f>
        <v/>
      </c>
      <c r="MC174" s="574" t="str">
        <f>IF(Table1[[#This Row],[Hauptkörper - B3 - Gewicht
(in G)]]="","",Table1[[#This Row],[Hauptkörper - B3 - Gewicht
(in G)]])</f>
        <v/>
      </c>
      <c r="MD174" s="574" t="str">
        <f>IF(Table1[[#This Row],[Hauptkörper - B3 - Lizenzierungs-pflichtig? (X=Ja)]]="","",Table1[[#This Row],[Hauptkörper - B3 - Lizenzierungs-pflichtig? (X=Ja)]])</f>
        <v/>
      </c>
      <c r="ME174" s="577" t="str">
        <f>IF(Table1[[#This Row],[Hauptkörper - B3 - Virgin Material]]="","",VLOOKUP(Table1[[#This Row],[Hauptkörper - B3 - Virgin Material]],'DD FD'!AJ:AK,2,FALSE))</f>
        <v/>
      </c>
      <c r="MF174" s="578" t="str">
        <f>IF(Table1[[#This Row],[Hauptkörper - B3 - Virgin Material Anteil (in %)]]="","",Table1[[#This Row],[Hauptkörper - B3 - Virgin Material Anteil (in %)]])</f>
        <v/>
      </c>
      <c r="MG174" s="577" t="str">
        <f>IF(Table1[[#This Row],[Hauptkörper - B3 - Recyceltes Material]]="","",VLOOKUP(Table1[[#This Row],[Hauptkörper - B3 - Recyceltes Material]],'DD FD'!AL:AM,2,FALSE))</f>
        <v/>
      </c>
      <c r="MH174" s="578" t="str">
        <f>IF(Table1[[#This Row],[Hauptkörper - B3 - Recyceltes Material Anteil (in %)]]="","",Table1[[#This Row],[Hauptkörper - B3 - Recyceltes Material Anteil (in %)]])</f>
        <v/>
      </c>
      <c r="MI174" s="577" t="str">
        <f>IF(Table1[[#This Row],[Hauptkörper - B3 - Beschichtung]]="","",VLOOKUP(Table1[[#This Row],[Hauptkörper - B3 - Beschichtung]],'DD FD'!AE:AF,2,FALSE))</f>
        <v/>
      </c>
      <c r="MJ174" s="580" t="str">
        <f>IF(Table1[[#This Row],[Hauptkörper - B3 - Beschichtung Anteil (in %)]]="","",Table1[[#This Row],[Hauptkörper - B3 - Beschichtung Anteil (in %)]])</f>
        <v/>
      </c>
      <c r="MK174" s="576" t="str">
        <f>IF(Table1[[#This Row],[Verschluss - B1 - Art]]="","",VLOOKUP(Table1[[#This Row],[Verschluss - B1 - Art]],'DD FD'!D:E,2,FALSE))</f>
        <v/>
      </c>
      <c r="ML174" s="577" t="str">
        <f>IF(Table1[[#This Row],[Verschluss - B1 - Fraktion]]="","",VLOOKUP(Table1[[#This Row],[Verschluss - B1 - Fraktion]],'DD FD'!H:J,3,FALSE))</f>
        <v/>
      </c>
      <c r="MM174" s="574" t="str">
        <f>IF(Table1[[#This Row],[Verschluss - B1 - Gewicht (in G)]]="","",Table1[[#This Row],[Verschluss - B1 - Gewicht (in G)]])</f>
        <v/>
      </c>
      <c r="MN174" s="574" t="str">
        <f>IF(Table1[[#This Row],[Verschluss - B1 - Lizenzierungs-pflichtig? (X=Ja)]]="","",Table1[[#This Row],[Verschluss - B1 - Lizenzierungs-pflichtig? (X=Ja)]])</f>
        <v/>
      </c>
      <c r="MO174" s="574" t="str">
        <f>IF(Table1[[#This Row],[Verschluss - B1 - Trennbar vom Hauptkörper? (X=Ja)]]="","",Table1[[#This Row],[Verschluss - B1 - Trennbar vom Hauptkörper? (X=Ja)]])</f>
        <v/>
      </c>
      <c r="MP174" s="577" t="str">
        <f>IF(Table1[[#This Row],[Verschluss - B1 - Virgin Material]]="","",VLOOKUP(Table1[[#This Row],[Verschluss - B1 - Virgin Material]],'DD FD'!AJ:AK,2,FALSE))</f>
        <v/>
      </c>
      <c r="MQ174" s="578" t="str">
        <f>IF(Table1[[#This Row],[Verschluss - B1 - Virgin Material Anteil (in %)]]="","",Table1[[#This Row],[Verschluss - B1 - Virgin Material Anteil (in %)]])</f>
        <v/>
      </c>
      <c r="MR174" s="577" t="str">
        <f>IF(Table1[[#This Row],[Verschluss - B1 - Recyceltes Material]]="","",VLOOKUP(Table1[[#This Row],[Verschluss - B1 - Recyceltes Material]],'DD FD'!AL:AM,2,FALSE))</f>
        <v/>
      </c>
      <c r="MS174" s="578" t="str">
        <f>IF(Table1[[#This Row],[Verschluss - B1 - Recyceltes Material Anteil (in %)]]="","",Table1[[#This Row],[Verschluss - B1 - Recyceltes Material Anteil (in %)]])</f>
        <v/>
      </c>
      <c r="MT174" s="577" t="str">
        <f>IF(Table1[[#This Row],[Verschluss - B1 - Beschichtung]]="","",VLOOKUP(Table1[[#This Row],[Verschluss - B1 - Beschichtung]],'DD FD'!AE:AF,2,FALSE))</f>
        <v/>
      </c>
      <c r="MU174" s="580" t="str">
        <f>IF(Table1[[#This Row],[Verschluss - B1 - Beschichtung Anteil (in %)]]="","",Table1[[#This Row],[Verschluss - B1 - Beschichtung Anteil (in %)]])</f>
        <v/>
      </c>
      <c r="MV174" s="576" t="str">
        <f>IF(Table1[[#This Row],[Verschluss - B2 - Art]]="","",VLOOKUP(Table1[[#This Row],[Verschluss - B2 - Art]],'DD FD'!D:E,2,FALSE))</f>
        <v/>
      </c>
      <c r="MW174" s="577" t="str">
        <f>IF(Table1[[#This Row],[Verschluss - B2 - Fraktion]]="","",VLOOKUP(Table1[[#This Row],[Verschluss - B2 - Fraktion]],'DD FD'!H:J,3,FALSE))</f>
        <v/>
      </c>
      <c r="MX174" s="574" t="str">
        <f>IF(Table1[[#This Row],[Verschluss - B2 - Gewicht (in G)]]="","",Table1[[#This Row],[Verschluss - B2 - Gewicht (in G)]])</f>
        <v/>
      </c>
      <c r="MY174" s="574" t="str">
        <f>IF(Table1[[#This Row],[Verschluss - B2 - Lizenzierungs-pflichtig? (X=Ja)]]="","",Table1[[#This Row],[Verschluss - B2 - Lizenzierungs-pflichtig? (X=Ja)]])</f>
        <v/>
      </c>
      <c r="MZ174" s="574" t="str">
        <f>IF(Table1[[#This Row],[Verschluss - B2 - Trennbar vom Hauptkörper? (X=Ja)]]="","",Table1[[#This Row],[Verschluss - B2 - Trennbar vom Hauptkörper? (X=Ja)]])</f>
        <v/>
      </c>
      <c r="NA174" s="577" t="str">
        <f>IF(Table1[[#This Row],[Verschluss - B2 - Virgin Material]]="","",VLOOKUP(Table1[[#This Row],[Verschluss - B2 - Virgin Material]],'DD FD'!AJ:AK,2,FALSE))</f>
        <v/>
      </c>
      <c r="NB174" s="578" t="str">
        <f>IF(Table1[[#This Row],[Verschluss - B2 - Virgin Material Anteil (in %)]]="","",Table1[[#This Row],[Verschluss - B2 - Virgin Material Anteil (in %)]])</f>
        <v/>
      </c>
      <c r="NC174" s="577" t="str">
        <f>IF(Table1[[#This Row],[Verschluss - B2 - Recyceltes Material]]="","",VLOOKUP(Table1[[#This Row],[Verschluss - B2 - Recyceltes Material]],'DD FD'!AL:AM,2,FALSE))</f>
        <v/>
      </c>
      <c r="ND174" s="578" t="str">
        <f>IF(Table1[[#This Row],[Verschluss - B2 - Recyceltes Material Anteil (in %)]]="","",Table1[[#This Row],[Verschluss - B2 - Recyceltes Material Anteil (in %)]])</f>
        <v/>
      </c>
      <c r="NE174" s="577" t="str">
        <f>IF(Table1[[#This Row],[Verschluss - B2 - Beschichtung]]="","",VLOOKUP(Table1[[#This Row],[Verschluss - B2 - Beschichtung]],'DD FD'!AE:AF,2,FALSE))</f>
        <v/>
      </c>
      <c r="NF174" s="580" t="str">
        <f>IF(Table1[[#This Row],[Verschluss - B2 - Beschichtung Anteil (in %)]]="","",Table1[[#This Row],[Verschluss - B2 - Beschichtung Anteil (in %)]])</f>
        <v/>
      </c>
      <c r="NG174" s="576" t="str">
        <f>IF(Table1[[#This Row],[Verschluss - B3 - Art]]="","",VLOOKUP(Table1[[#This Row],[Verschluss - B3 - Art]],'DD FD'!D:E,2,FALSE))</f>
        <v/>
      </c>
      <c r="NH174" s="577" t="str">
        <f>IF(Table1[[#This Row],[Verschluss - B3 - Fraktion]]="","",VLOOKUP(Table1[[#This Row],[Verschluss - B3 - Fraktion]],'DD FD'!H:J,3,FALSE))</f>
        <v/>
      </c>
      <c r="NI174" s="574" t="str">
        <f>IF(Table1[[#This Row],[Verschluss - B3 - Gewicht (in G)]]="","",Table1[[#This Row],[Verschluss - B3 - Gewicht (in G)]])</f>
        <v/>
      </c>
      <c r="NJ174" s="574" t="str">
        <f>IF(Table1[[#This Row],[Verschluss - B3 - Lizenzierungs-pflichtig? (X=Ja)]]="","",Table1[[#This Row],[Verschluss - B3 - Lizenzierungs-pflichtig? (X=Ja)]])</f>
        <v/>
      </c>
      <c r="NK174" s="574" t="str">
        <f>IF(Table1[[#This Row],[Verschluss - B3 - Trennbar vom Hauptkörper? (X=Ja)]]="","",Table1[[#This Row],[Verschluss - B3 - Trennbar vom Hauptkörper? (X=Ja)]])</f>
        <v/>
      </c>
      <c r="NL174" s="577" t="str">
        <f>IF(Table1[[#This Row],[Verschluss - B3 - Virgin Material]]="","",VLOOKUP(Table1[[#This Row],[Verschluss - B3 - Virgin Material]],'DD FD'!AJ:AK,2,FALSE))</f>
        <v/>
      </c>
      <c r="NM174" s="578" t="str">
        <f>IF(Table1[[#This Row],[Verschluss - B3 - Virgin Material Anteil (in %)]]="","",Table1[[#This Row],[Verschluss - B3 - Virgin Material Anteil (in %)]])</f>
        <v/>
      </c>
      <c r="NN174" s="577" t="str">
        <f>IF(Table1[[#This Row],[Verschluss - B3 - Recyceltes Material]]="","",VLOOKUP(Table1[[#This Row],[Verschluss - B3 - Recyceltes Material]],'DD FD'!AL:AM,2,FALSE))</f>
        <v/>
      </c>
      <c r="NO174" s="578" t="str">
        <f>IF(Table1[[#This Row],[Verschluss - B3 - Recyceltes Material Anteil (in %)]]="","",Table1[[#This Row],[Verschluss - B3 - Recyceltes Material Anteil (in %)]])</f>
        <v/>
      </c>
      <c r="NP174" s="577" t="str">
        <f>IF(Table1[[#This Row],[Verschluss - B3 - Beschichtung]]="","",VLOOKUP(Table1[[#This Row],[Verschluss - B3 - Beschichtung]],'DD FD'!AE:AF,2,FALSE))</f>
        <v/>
      </c>
      <c r="NQ174" s="580" t="str">
        <f>IF(Table1[[#This Row],[Verschluss - B3 - Beschichtung Anteil (in %)]]="","",Table1[[#This Row],[Verschluss - B3 - Beschichtung Anteil (in %)]])</f>
        <v/>
      </c>
      <c r="NR174" s="576" t="str">
        <f>IF(Table1[[#This Row],[Etikett - B1 - Art]]="","",VLOOKUP(Table1[[#This Row],[Etikett - B1 - Art]],'DD FD'!F:G,2,FALSE))</f>
        <v/>
      </c>
      <c r="NS174" s="577" t="str">
        <f>IF(Table1[[#This Row],[Etikett - B1 - Fraktion]]="","",VLOOKUP(Table1[[#This Row],[Etikett - B1 - Fraktion]],'DD FD'!H:J,3,FALSE))</f>
        <v/>
      </c>
      <c r="NT174" s="574" t="str">
        <f>IF(Table1[[#This Row],[Etikett - B1 - Gewicht (in G)]]="","",Table1[[#This Row],[Etikett - B1 - Gewicht (in G)]])</f>
        <v/>
      </c>
      <c r="NU174" s="574" t="str">
        <f>IF(Table1[[#This Row],[Etikett - B1 - Lizenzierungs-pflichtig? (X=Ja)]]="","",Table1[[#This Row],[Etikett - B1 - Lizenzierungs-pflichtig? (X=Ja)]])</f>
        <v/>
      </c>
      <c r="NV174" s="574" t="str">
        <f>IF(Table1[[#This Row],[Etikett - B1 - Trennbar vom Hauptkörper? (X=Ja)]]="","",Table1[[#This Row],[Etikett - B1 - Trennbar vom Hauptkörper? (X=Ja)]])</f>
        <v/>
      </c>
      <c r="NW174" s="577" t="str">
        <f>IF(Table1[[#This Row],[Etikett - B1 - Virgin Material]]="","",VLOOKUP(Table1[[#This Row],[Etikett - B1 - Virgin Material]],'DD FD'!AJ:AK,2,FALSE))</f>
        <v/>
      </c>
      <c r="NX174" s="578" t="str">
        <f>IF(Table1[[#This Row],[Etikett - B1 - Virgin Material Anteil (in %)]]="","",Table1[[#This Row],[Etikett - B1 - Virgin Material Anteil (in %)]])</f>
        <v/>
      </c>
      <c r="NY174" s="577" t="str">
        <f>IF(Table1[[#This Row],[Etikett - B1 - Recyceltes Material]]="","",VLOOKUP(Table1[[#This Row],[Etikett - B1 - Recyceltes Material]],'DD FD'!AL:AM,2,FALSE))</f>
        <v/>
      </c>
      <c r="NZ174" s="578" t="str">
        <f>IF(Table1[[#This Row],[Etikett - B1 - Recyceltes Material Anteil (in %)]]="","",Table1[[#This Row],[Etikett - B1 - Recyceltes Material Anteil (in %)]])</f>
        <v/>
      </c>
      <c r="OA174" s="577" t="str">
        <f>IF(Table1[[#This Row],[Etikett - B1 - Beschichtung]]="","",VLOOKUP(Table1[[#This Row],[Etikett - B1 - Beschichtung]],'DD FD'!AE:AF,2,FALSE))</f>
        <v/>
      </c>
      <c r="OB174" s="580" t="str">
        <f>IF(Table1[[#This Row],[Etikett - B1 - Beschichtung Anteil (in %)]]="","",Table1[[#This Row],[Etikett - B1 - Beschichtung Anteil (in %)]])</f>
        <v/>
      </c>
      <c r="OC174" s="576" t="str">
        <f>IF(Table1[[#This Row],[Etikett - B2 - Art]]="","",VLOOKUP(Table1[[#This Row],[Etikett - B2 - Art]],'DD FD'!F:G,2,FALSE))</f>
        <v/>
      </c>
      <c r="OD174" s="577" t="str">
        <f>IF(Table1[[#This Row],[Etikett - B2 - Fraktion]]="","",VLOOKUP(Table1[[#This Row],[Etikett - B2 - Fraktion]],'DD FD'!H:J,3,FALSE))</f>
        <v/>
      </c>
      <c r="OE174" s="574" t="str">
        <f>IF(Table1[[#This Row],[Etikett - B2 - Gewicht (in G)]]="","",Table1[[#This Row],[Etikett - B2 - Gewicht (in G)]])</f>
        <v/>
      </c>
      <c r="OF174" s="574" t="str">
        <f>IF(Table1[[#This Row],[Etikett - B2 - Lizenzierungs-pflichtig? (X=Ja)]]="","",Table1[[#This Row],[Etikett - B2 - Lizenzierungs-pflichtig? (X=Ja)]])</f>
        <v/>
      </c>
      <c r="OG174" s="574" t="str">
        <f>IF(Table1[[#This Row],[Etikett - B2 - Trennbar vom Hauptkörper? (X=Ja)]]="","",Table1[[#This Row],[Etikett - B2 - Trennbar vom Hauptkörper? (X=Ja)]])</f>
        <v/>
      </c>
      <c r="OH174" s="577" t="str">
        <f>IF(Table1[[#This Row],[Etikett - B2 - Virgin Material]]="","",VLOOKUP(Table1[[#This Row],[Etikett - B2 - Virgin Material]],'DD FD'!AJ:AK,2,FALSE))</f>
        <v/>
      </c>
      <c r="OI174" s="578" t="str">
        <f>IF(Table1[[#This Row],[Etikett - B2 - Virgin Material Anteil (in %)]]="","",Table1[[#This Row],[Etikett - B2 - Virgin Material Anteil (in %)]])</f>
        <v/>
      </c>
      <c r="OJ174" s="577" t="str">
        <f>IF(Table1[[#This Row],[Etikett - B2 - Recyceltes Material]]="","",VLOOKUP(Table1[[#This Row],[Etikett - B2 - Recyceltes Material]],'DD FD'!AL:AM,2,FALSE))</f>
        <v/>
      </c>
      <c r="OK174" s="578" t="str">
        <f>IF(Table1[[#This Row],[Etikett - B2 - Recyceltes Material Anteil (in %)]]="","",Table1[[#This Row],[Etikett - B2 - Recyceltes Material Anteil (in %)]])</f>
        <v/>
      </c>
      <c r="OL174" s="577" t="str">
        <f>IF(Table1[[#This Row],[Etikett - B2 - Beschichtung]]="","",VLOOKUP(Table1[[#This Row],[Etikett - B2 - Beschichtung]],'DD FD'!AE:AF,2,FALSE))</f>
        <v/>
      </c>
      <c r="OM174" s="580" t="str">
        <f>IF(Table1[[#This Row],[Etikett - B2 - Beschichtung Anteil (in %)]]="","",Table1[[#This Row],[Etikett - B2 - Beschichtung Anteil (in %)]])</f>
        <v/>
      </c>
      <c r="ON174" s="576" t="str">
        <f>IF(Table1[[#This Row],[Etikett - B3 - Art]]="","",VLOOKUP(Table1[[#This Row],[Etikett - B3 - Art]],'DD FD'!F:G,2,FALSE))</f>
        <v/>
      </c>
      <c r="OO174" s="577" t="str">
        <f>IF(Table1[[#This Row],[Etikett - B3 - Fraktion]]="","",VLOOKUP(Table1[[#This Row],[Etikett - B3 - Fraktion]],'DD FD'!H:J,3,FALSE))</f>
        <v/>
      </c>
      <c r="OP174" s="574" t="str">
        <f>IF(Table1[[#This Row],[Etikett - B3 - Gewicht (in G)]]="","",Table1[[#This Row],[Etikett - B3 - Gewicht (in G)]])</f>
        <v/>
      </c>
      <c r="OQ174" s="574" t="str">
        <f>IF(Table1[[#This Row],[Etikett - B3 - Lizenzierungs-pflichtig? (X=Ja)]]="","",Table1[[#This Row],[Etikett - B3 - Lizenzierungs-pflichtig? (X=Ja)]])</f>
        <v/>
      </c>
      <c r="OR174" s="574" t="str">
        <f>IF(Table1[[#This Row],[Etikett - B3 - Trennbar vom Hauptkörper? (X=Ja)]]="","",Table1[[#This Row],[Etikett - B3 - Trennbar vom Hauptkörper? (X=Ja)]])</f>
        <v/>
      </c>
      <c r="OS174" s="577" t="str">
        <f>IF(Table1[[#This Row],[Etikett - B3 - Virgin Material]]="","",VLOOKUP(Table1[[#This Row],[Etikett - B3 - Virgin Material]],'DD FD'!AJ:AK,2,FALSE))</f>
        <v/>
      </c>
      <c r="OT174" s="578" t="str">
        <f>IF(Table1[[#This Row],[Etikett - B3 - Virgin Material Anteil (in %)]]="","",Table1[[#This Row],[Etikett - B3 - Virgin Material Anteil (in %)]])</f>
        <v/>
      </c>
      <c r="OU174" s="577" t="str">
        <f>IF(Table1[[#This Row],[Etikett - B3 - Recyceltes Material]]="","",VLOOKUP(Table1[[#This Row],[Etikett - B3 - Recyceltes Material]],'DD FD'!AL:AM,2,FALSE))</f>
        <v/>
      </c>
      <c r="OV174" s="578" t="str">
        <f>IF(Table1[[#This Row],[Etikett - B3 - Recyceltes Material Anteil (in %)]]="","",Table1[[#This Row],[Etikett - B3 - Recyceltes Material Anteil (in %)]])</f>
        <v/>
      </c>
      <c r="OW174" s="577" t="str">
        <f>IF(Table1[[#This Row],[Etikett - B3 - Beschichtung]]="","",VLOOKUP(Table1[[#This Row],[Etikett - B3 - Beschichtung]],'DD FD'!AE:AF,2,FALSE))</f>
        <v/>
      </c>
      <c r="OX174" s="613" t="str">
        <f>IF(Table1[[#This Row],[Etikett - B3 - Beschichtung Anteil (in %)]]="","",Table1[[#This Row],[Etikett - B3 - Beschichtung Anteil (in %)]])</f>
        <v/>
      </c>
      <c r="OY174" s="618">
        <f>ROUNDUP(SUM(
IF(AND(LH174='DD FD'!$J$7,LJ174='DD FD'!$AI$3),LI174,0),
IF(AND(LR174='DD FD'!$J$7,LT174='DD FD'!$AI$3),LS174,0),
IF(AND(MB174='DD FD'!$J$7,MD174='DD FD'!$AI$3),MC174,0),
IF(AND(ML174='DD FD'!$J$7,MN174='DD FD'!$AI$3),MM174,0),
IF(AND(MW174='DD FD'!$J$7,MY174='DD FD'!$AI$3),MX174,0),
IF(AND(NH174='DD FD'!$J$7,NJ174='DD FD'!$AI$3),NI174,0),
IF(AND(NS174='DD FD'!$J$7,NU174='DD FD'!$AI$3),NT174,0),
IF(AND(OD174='DD FD'!$J$7,OF174='DD FD'!$AI$3),OE174,0),
IF(AND(OO174='DD FD'!$J$7,OQ174='DD FD'!$AI$3),OP174,0),
),2)</f>
        <v>0</v>
      </c>
      <c r="OZ174" s="617">
        <f>ROUNDUP(SUM(
IF(AND(LH174='DD FD'!$J$6,LJ174='DD FD'!$AI$3),LI174,0),
IF(AND(LR174='DD FD'!$J$6,LT174='DD FD'!$AI$3),LS174,0),
IF(AND(MB174='DD FD'!$J$6,MD174='DD FD'!$AI$3),MC174,0),
IF(AND(ML174='DD FD'!$J$6,MN174='DD FD'!$AI$3),MM174,0),
IF(AND(MW174='DD FD'!$J$6,MY174='DD FD'!$AI$3),MX174,0),
IF(AND(NH174='DD FD'!$J$6,NJ174='DD FD'!$AI$3),NI174,0),
IF(AND(NS174='DD FD'!$J$6,NU174='DD FD'!$AI$3),NT174,0),
IF(AND(OD174='DD FD'!$J$6,OF174='DD FD'!$AI$3),OE174,0),
IF(AND(OO174='DD FD'!$J$6,OQ174='DD FD'!$AI$3),OP174,0),
),2)</f>
        <v>0</v>
      </c>
      <c r="PA174" s="617">
        <f>ROUNDUP(SUM(
IF(AND(LH174='DD FD'!$J$10,LJ174='DD FD'!$AI$3),LI174,0),
IF(AND(LR174='DD FD'!$J$10,LT174='DD FD'!$AI$3),LS174,0),
IF(AND(MB174='DD FD'!$J$10,MD174='DD FD'!$AI$3),MC174,0),
IF(AND(ML174='DD FD'!$J$10,MN174='DD FD'!$AI$3),MM174,0),
IF(AND(MW174='DD FD'!$J$10,MY174='DD FD'!$AI$3),MX174,0),
IF(AND(NH174='DD FD'!$J$10,NJ174='DD FD'!$AI$3),NI174,0),
IF(AND(NS174='DD FD'!$J$10,NU174='DD FD'!$AI$3),NT174,0),
IF(AND(OD174='DD FD'!$J$10,OF174='DD FD'!$AI$3),OE174,0),
IF(AND(OO174='DD FD'!$J$10,OQ174='DD FD'!$AI$3),OP174,0),
),2)</f>
        <v>0</v>
      </c>
      <c r="PB174" s="617">
        <f>ROUNDUP(SUM(
IF(AND(LH174='DD FD'!$J$8,LJ174='DD FD'!$AI$3),LI174,0),
IF(AND(LR174='DD FD'!$J$8,LT174='DD FD'!$AI$3),LS174,0),
IF(AND(MB174='DD FD'!$J$8,MD174='DD FD'!$AI$3),MC174,0),
IF(AND(ML174='DD FD'!$J$8,MN174='DD FD'!$AI$3),MM174,0),
IF(AND(MW174='DD FD'!$J$8,MY174='DD FD'!$AI$3),MX174,0),
IF(AND(NH174='DD FD'!$J$8,NJ174='DD FD'!$AI$3),NI174,0),
IF(AND(NS174='DD FD'!$J$8,NU174='DD FD'!$AI$3),NT174,0),
IF(AND(OD174='DD FD'!$J$8,OF174='DD FD'!$AI$3),OE174,0),
IF(AND(OO174='DD FD'!$J$8,OQ174='DD FD'!$AI$3),OP174,0),
),2)</f>
        <v>0</v>
      </c>
      <c r="PC174" s="617">
        <f>ROUNDUP(SUM(
IF(AND(LH174='DD FD'!$J$5,LJ174='DD FD'!$AI$3),LI174,0),
IF(AND(LR174='DD FD'!$J$5,LT174='DD FD'!$AI$3),LS174,0),
IF(AND(MB174='DD FD'!$J$5,MD174='DD FD'!$AI$3),MC174,0),
IF(AND(ML174='DD FD'!$J$5,MN174='DD FD'!$AI$3),MM174,0),
IF(AND(MW174='DD FD'!$J$5,MY174='DD FD'!$AI$3),MX174,0),
IF(AND(NH174='DD FD'!$J$5,NJ174='DD FD'!$AI$3),NI174,0),
IF(AND(NS174='DD FD'!$J$5,NU174='DD FD'!$AI$3),NT174,0),
IF(AND(OD174='DD FD'!$J$5,OF174='DD FD'!$AI$3),OE174,0),
IF(AND(OO174='DD FD'!$J$5,OQ174='DD FD'!$AI$3),OP174,0),
),2)</f>
        <v>0</v>
      </c>
      <c r="PD174" s="617">
        <f>ROUNDUP(SUM(
IF(AND(LH174='DD FD'!$J$9,LJ174='DD FD'!$AI$3),LI174,0),
IF(AND(LR174='DD FD'!$J$9,LT174='DD FD'!$AI$3),LS174,0),
IF(AND(MB174='DD FD'!$J$9,MD174='DD FD'!$AI$3),MC174,0),
IF(AND(ML174='DD FD'!$J$9,MN174='DD FD'!$AI$3),MM174,0),
IF(AND(MW174='DD FD'!$J$9,MY174='DD FD'!$AI$3),MX174,0),
IF(AND(NH174='DD FD'!$J$9,NJ174='DD FD'!$AI$3),NI174,0),
IF(AND(NS174='DD FD'!$J$9,NU174='DD FD'!$AI$3),NT174,0),
IF(AND(OD174='DD FD'!$J$9,OF174='DD FD'!$AI$3),OE174,0),
IF(AND(OO174='DD FD'!$J$9,OQ174='DD FD'!$AI$3),OP174,0),
),2)</f>
        <v>0</v>
      </c>
      <c r="PE174" s="617">
        <f>ROUNDUP(SUM(
IF(AND(LH174='DD FD'!$J$4,LJ174='DD FD'!$AI$3),LI174,0),
IF(AND(LR174='DD FD'!$J$4,LT174='DD FD'!$AI$3),LS174,0),
IF(AND(MB174='DD FD'!$J$4,MD174='DD FD'!$AI$3),MC174,0),
IF(AND(ML174='DD FD'!$J$4,MN174='DD FD'!$AI$3),MM174,0),
IF(AND(MW174='DD FD'!$J$4,MY174='DD FD'!$AI$3),MX174,0),
IF(AND(NH174='DD FD'!$J$4,NJ174='DD FD'!$AI$3),NI174,0),
IF(AND(NS174='DD FD'!$J$4,NU174='DD FD'!$AI$3),NT174,0),
IF(AND(OD174='DD FD'!$J$4,OF174='DD FD'!$AI$3),OE174,0),
IF(AND(OO174='DD FD'!$J$4,OQ174='DD FD'!$AI$3),OP174,0),
),2)</f>
        <v>0</v>
      </c>
      <c r="PF174" s="619">
        <f>ROUNDUP(SUM(
IF(AND(LH174='DD FD'!$J$11,LJ174='DD FD'!$AI$3),LI174,0),
IF(AND(LR174='DD FD'!$J$11,LT174='DD FD'!$AI$3),LS174,0),
IF(AND(MB174='DD FD'!$J$11,MD174='DD FD'!$AI$3),MC174,0),
IF(AND(ML174='DD FD'!$J$11,MN174='DD FD'!$AI$3),MM174,0),
IF(AND(MW174='DD FD'!$J$11,MY174='DD FD'!$AI$3),MX174,0),
IF(AND(NH174='DD FD'!$J$11,NJ174='DD FD'!$AI$3),NI174,0),
IF(AND(NS174='DD FD'!$J$11,NU174='DD FD'!$AI$3),NT174,0),
IF(AND(OD174='DD FD'!$J$11,OF174='DD FD'!$AI$3),OE174,0),
IF(AND(OO174='DD FD'!$J$11,OQ174='DD FD'!$AI$3),OP174,0),
),2)</f>
        <v>0</v>
      </c>
    </row>
    <row r="175" spans="1:422">
      <c r="A175" s="806"/>
      <c r="B175" s="934"/>
      <c r="C175" s="247"/>
      <c r="D175" s="842"/>
      <c r="E175" s="247"/>
      <c r="F175" s="158"/>
      <c r="G175" s="710"/>
      <c r="H175" s="712"/>
      <c r="I175" s="936"/>
      <c r="J175" s="803"/>
      <c r="K175" s="150"/>
      <c r="L175" s="146" t="str">
        <f t="shared" si="54"/>
        <v/>
      </c>
      <c r="M175" s="501" t="str">
        <f t="shared" si="71"/>
        <v/>
      </c>
      <c r="N175" s="504"/>
      <c r="O175" s="113" t="str">
        <f t="shared" si="72"/>
        <v/>
      </c>
      <c r="P175" s="114" t="str">
        <f t="shared" si="55"/>
        <v/>
      </c>
      <c r="Q175" s="152"/>
      <c r="R175" s="152"/>
      <c r="S175" s="115" t="str">
        <f t="shared" si="73"/>
        <v/>
      </c>
      <c r="T175" s="159"/>
      <c r="U175" s="159"/>
      <c r="V175" s="157"/>
      <c r="W175" s="157"/>
      <c r="X175" s="157"/>
      <c r="Y175" s="772"/>
      <c r="Z175" s="158"/>
      <c r="AA175" s="144"/>
      <c r="AB175" s="112"/>
      <c r="AC175" s="153"/>
      <c r="AD175" s="153"/>
      <c r="AE175" s="153"/>
      <c r="AF175" s="153"/>
      <c r="AG175" s="153"/>
      <c r="AH175" s="153"/>
      <c r="AI175" s="152"/>
      <c r="AJ175" s="158"/>
      <c r="AK175" s="158"/>
      <c r="AL175" s="158"/>
      <c r="AM175" s="116" t="str">
        <f t="shared" si="74"/>
        <v/>
      </c>
      <c r="AN175" s="116" t="str">
        <f t="shared" si="75"/>
        <v/>
      </c>
      <c r="AO175" s="324"/>
      <c r="AP175" s="503"/>
      <c r="AQ175" s="487" t="str">
        <f t="shared" si="76"/>
        <v/>
      </c>
      <c r="AR175" s="113" t="str">
        <f t="shared" si="56"/>
        <v/>
      </c>
      <c r="AS175" s="113" t="str">
        <f t="shared" si="57"/>
        <v/>
      </c>
      <c r="AT175" s="113" t="str">
        <f t="shared" si="58"/>
        <v/>
      </c>
      <c r="AU175" s="113" t="str">
        <f t="shared" si="59"/>
        <v/>
      </c>
      <c r="AV175" s="159"/>
      <c r="AW175" s="157"/>
      <c r="AX175" s="157"/>
      <c r="AY175" s="157"/>
      <c r="AZ175" s="157"/>
      <c r="BA175" s="116" t="str">
        <f t="shared" si="60"/>
        <v/>
      </c>
      <c r="BB175" s="316"/>
      <c r="BC175" s="116" t="str">
        <f t="shared" si="61"/>
        <v/>
      </c>
      <c r="BD175" s="133" t="str">
        <f t="shared" si="62"/>
        <v/>
      </c>
      <c r="BE175" s="157"/>
      <c r="BF175" s="1180"/>
      <c r="BG175" s="1180"/>
      <c r="BH175" s="158"/>
      <c r="BI175" s="490"/>
      <c r="BJ175" s="514" t="str">
        <f t="shared" si="77"/>
        <v/>
      </c>
      <c r="BK175" s="789"/>
      <c r="BL175" s="116" t="str">
        <f t="shared" si="78"/>
        <v/>
      </c>
      <c r="BM175" s="144"/>
      <c r="BN175" s="144"/>
      <c r="BO175" s="144"/>
      <c r="BP175" s="790"/>
      <c r="BQ175" s="790"/>
      <c r="BR175" s="790"/>
      <c r="BS175" s="116" t="str">
        <f t="shared" si="63"/>
        <v/>
      </c>
      <c r="BT175" s="790"/>
      <c r="BU175" s="808" t="str">
        <f t="shared" si="64"/>
        <v/>
      </c>
      <c r="BV175" s="791"/>
      <c r="BW175" s="144"/>
      <c r="BX175" s="20"/>
      <c r="BY175" s="20"/>
      <c r="BZ175" s="20"/>
      <c r="CA175" s="792"/>
      <c r="CB175" s="1201"/>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c r="CZ175" s="144"/>
      <c r="DA175" s="144"/>
      <c r="DB175" s="144"/>
      <c r="DC175" s="144"/>
      <c r="DD175" s="144"/>
      <c r="DE175" s="144"/>
      <c r="DF175" s="144"/>
      <c r="DG175" s="144"/>
      <c r="DH175" s="144"/>
      <c r="DI175" s="144"/>
      <c r="DJ175" s="144"/>
      <c r="DK175" s="144"/>
      <c r="DL175" s="144"/>
      <c r="DM175" s="144"/>
      <c r="DN175" s="144"/>
      <c r="DO175" s="144"/>
      <c r="DP175" s="144"/>
      <c r="DQ175" s="144"/>
      <c r="DR175" s="144"/>
      <c r="DS175" s="144"/>
      <c r="DT175" s="144"/>
      <c r="DU175" s="144"/>
      <c r="DV175" s="144"/>
      <c r="DW175" s="144"/>
      <c r="DX175" s="144"/>
      <c r="DY175" s="144"/>
      <c r="DZ175" s="144"/>
      <c r="EA175" s="144"/>
      <c r="EB175" s="144"/>
      <c r="EC175" s="144"/>
      <c r="ED175" s="782" t="str">
        <f t="shared" si="79"/>
        <v/>
      </c>
      <c r="EE175" s="519"/>
      <c r="EF175" s="793"/>
      <c r="EG175" s="519"/>
      <c r="EH175" s="794"/>
      <c r="EI175" s="790"/>
      <c r="EJ175" s="794"/>
      <c r="EK175" s="794"/>
      <c r="EL175" s="790"/>
      <c r="EM175" s="790"/>
      <c r="EN175" s="790"/>
      <c r="EO175" s="112" t="str">
        <f t="shared" si="65"/>
        <v/>
      </c>
      <c r="EP175" s="790"/>
      <c r="EQ175" s="488" t="str">
        <f t="shared" si="66"/>
        <v/>
      </c>
      <c r="ER175" s="1100"/>
      <c r="ES175" s="1099" t="str">
        <f t="shared" si="80"/>
        <v/>
      </c>
      <c r="ET175" s="525"/>
      <c r="EU175" s="148"/>
      <c r="EV175" s="148"/>
      <c r="EW175" s="148"/>
      <c r="EX175" s="148"/>
      <c r="EY175" s="148"/>
      <c r="EZ175" s="148"/>
      <c r="FA175" s="148"/>
      <c r="FB175" s="148"/>
      <c r="FC175" s="148"/>
      <c r="FD175" s="148"/>
      <c r="FE175" s="148"/>
      <c r="FF175" s="148"/>
      <c r="FG175" s="148"/>
      <c r="FH175" s="148"/>
      <c r="FI175" s="528"/>
      <c r="FJ175" s="513" t="str">
        <f t="shared" si="67"/>
        <v/>
      </c>
      <c r="FK175" s="158"/>
      <c r="FL175" s="850"/>
      <c r="FM175" s="850"/>
      <c r="FN175" s="850"/>
      <c r="FO175" s="850"/>
      <c r="FP175" s="850"/>
      <c r="FQ175" s="850"/>
      <c r="FR175" s="157"/>
      <c r="FS175" s="143"/>
      <c r="FT175" s="143"/>
      <c r="FU175" s="847" t="str">
        <f t="shared" si="68"/>
        <v/>
      </c>
      <c r="FV175" s="555"/>
      <c r="FW175" s="523" t="str">
        <f>IF(Table1[[#This Row],[Nonfood Inhaltstoffe - Komponente]]="","",VLOOKUP(Table1[[#This Row],[Nonfood Inhaltstoffe - Komponente]],'Dropdown Auswahl'!BJ:BK,2,FALSE))</f>
        <v/>
      </c>
      <c r="FX175" s="1013"/>
      <c r="FY175" s="1011" t="str">
        <f t="shared" si="69"/>
        <v/>
      </c>
      <c r="FZ175" s="152"/>
      <c r="GA175" s="152"/>
      <c r="GB175" s="152"/>
      <c r="GC175" s="529" t="str">
        <f t="shared" si="70"/>
        <v/>
      </c>
      <c r="GG175" s="21"/>
      <c r="GH175" s="21"/>
      <c r="GI175" s="1019"/>
      <c r="GJ175" s="1016" t="str">
        <f>IF(Table1[[#This Row],[Global Trade Item Number (GTIN)]]="","",Table1[[#This Row],[Global Trade Item Number (GTIN)]])</f>
        <v/>
      </c>
      <c r="GK175" s="555" t="str">
        <f>IF(Table1[[#This Row],[WAWI-Nr./ Kreditoren-Nummer
(ASDV)]]&lt;&gt;"",Table1[[#This Row],[WAWI-Nr./ Kreditoren-Nummer
(ASDV)]],"")</f>
        <v/>
      </c>
      <c r="GL175" s="165"/>
      <c r="GM175" s="165"/>
      <c r="GN175" s="165"/>
      <c r="GO175" s="485"/>
      <c r="GP175" s="534"/>
      <c r="GQ175" s="533"/>
      <c r="GR175" s="486"/>
      <c r="GS175" s="486"/>
      <c r="GT175" s="486"/>
      <c r="GU175" s="486"/>
      <c r="GV175" s="486"/>
      <c r="GW175" s="542"/>
      <c r="GX175" s="538"/>
      <c r="GY175" s="144"/>
      <c r="GZ175" s="480"/>
      <c r="HA175" s="158"/>
      <c r="HB175" s="480"/>
      <c r="HC175" s="480"/>
      <c r="HD175" s="480"/>
      <c r="HE175" s="480"/>
      <c r="HF175" s="480"/>
      <c r="HG175" s="480"/>
      <c r="HH175" s="538"/>
      <c r="HI175" s="480"/>
      <c r="HJ175" s="480"/>
      <c r="HK175" s="480"/>
      <c r="HL175" s="480"/>
      <c r="HM175" s="480"/>
      <c r="HN175" s="480"/>
      <c r="HO175" s="480"/>
      <c r="HP175" s="480"/>
      <c r="HQ175" s="480"/>
      <c r="HR175" s="538"/>
      <c r="HS175" s="480"/>
      <c r="HT175" s="480"/>
      <c r="HU175" s="480"/>
      <c r="HV175" s="480"/>
      <c r="HW175" s="480"/>
      <c r="HX175" s="480"/>
      <c r="HY175" s="480"/>
      <c r="HZ175" s="480"/>
      <c r="IA175" s="480"/>
      <c r="IB175" s="538"/>
      <c r="IC175" s="480"/>
      <c r="ID175" s="480"/>
      <c r="IE175" s="480"/>
      <c r="IF175" s="480"/>
      <c r="IG175" s="480"/>
      <c r="IH175" s="480"/>
      <c r="II175" s="480"/>
      <c r="IJ175" s="480"/>
      <c r="IK175" s="480"/>
      <c r="IL175" s="480"/>
      <c r="IM175" s="538"/>
      <c r="IN175" s="480"/>
      <c r="IO175" s="480"/>
      <c r="IP175" s="480"/>
      <c r="IQ175" s="480"/>
      <c r="IR175" s="480"/>
      <c r="IS175" s="480"/>
      <c r="IT175" s="480"/>
      <c r="IU175" s="480"/>
      <c r="IV175" s="480"/>
      <c r="IW175" s="480"/>
      <c r="IX175" s="538"/>
      <c r="IY175" s="480"/>
      <c r="IZ175" s="480"/>
      <c r="JA175" s="480"/>
      <c r="JB175" s="480"/>
      <c r="JC175" s="480"/>
      <c r="JD175" s="480"/>
      <c r="JE175" s="480"/>
      <c r="JF175" s="480"/>
      <c r="JG175" s="480"/>
      <c r="JH175" s="480"/>
      <c r="JI175" s="538"/>
      <c r="JJ175" s="480"/>
      <c r="JK175" s="480"/>
      <c r="JL175" s="480"/>
      <c r="JM175" s="480"/>
      <c r="JN175" s="480"/>
      <c r="JO175" s="480"/>
      <c r="JP175" s="480"/>
      <c r="JQ175" s="480"/>
      <c r="JR175" s="480"/>
      <c r="JS175" s="590"/>
      <c r="JT175" s="538"/>
      <c r="JU175" s="480"/>
      <c r="JV175" s="480"/>
      <c r="JW175" s="480"/>
      <c r="JX175" s="480"/>
      <c r="JY175" s="480"/>
      <c r="JZ175" s="480"/>
      <c r="KA175" s="480"/>
      <c r="KB175" s="480"/>
      <c r="KC175" s="480"/>
      <c r="KD175" s="480"/>
      <c r="KE175" s="538"/>
      <c r="KF175" s="480"/>
      <c r="KG175" s="480"/>
      <c r="KH175" s="480"/>
      <c r="KI175" s="480"/>
      <c r="KJ175" s="480"/>
      <c r="KK175" s="480"/>
      <c r="KL175" s="480"/>
      <c r="KM175" s="480"/>
      <c r="KN175" s="480"/>
      <c r="KO175" s="480"/>
      <c r="KR175" s="568" t="str">
        <f>IF(Table1[[#This Row],[GTIN]]&lt;&gt;"",Table1[[#This Row],[GTIN]],"")</f>
        <v/>
      </c>
      <c r="KS175" s="569" t="str">
        <f>Table1[[#This Row],[Kreditor]]</f>
        <v/>
      </c>
      <c r="KT175" s="570" t="str">
        <f>IF(Table1[[#This Row],[Gültig ab (Datum)]]&lt;&gt;"",Table1[[#This Row],[Gültig ab (Datum)]],"")</f>
        <v/>
      </c>
      <c r="KU175" s="570"/>
      <c r="KV175" s="583" t="str">
        <f>IF(Table1[[#This Row],[Artikel verpackt? 
(X=Ja)]]="","",Table1[[#This Row],[Artikel verpackt? 
(X=Ja)]])</f>
        <v/>
      </c>
      <c r="KW175" s="571" t="str">
        <f>IF(Table1[[#This Row],[Verpackung recyclingfähig?
(X=Ja)]]="","",Table1[[#This Row],[Verpackung recyclingfähig?
(X=Ja)]])</f>
        <v/>
      </c>
      <c r="KX175" s="572"/>
      <c r="KY175" s="573"/>
      <c r="KZ175" s="574"/>
      <c r="LA175" s="574"/>
      <c r="LB175" s="574"/>
      <c r="LC175" s="574"/>
      <c r="LD175" s="574"/>
      <c r="LE175" s="574"/>
      <c r="LF175" s="575"/>
      <c r="LG175" s="576" t="str">
        <f>IF(Table1[[#This Row],[Hauptkörper - B1 - Art]]="","",VLOOKUP(Table1[[#This Row],[Hauptkörper - B1 - Art]],'DD FD'!B:C,2,FALSE))</f>
        <v/>
      </c>
      <c r="LH175" s="577" t="str">
        <f>IF(Table1[[#This Row],[Hauptkörper - B1 - Fraktion]]="","",VLOOKUP(Table1[[#This Row],[Hauptkörper - B1 - Fraktion]],'DD FD'!H:J,3,FALSE))</f>
        <v/>
      </c>
      <c r="LI175" s="574" t="str">
        <f>IF(Table1[[#This Row],[Hauptkörper - B1 - Gewicht
(in G)]]="","",Table1[[#This Row],[Hauptkörper - B1 - Gewicht
(in G)]])</f>
        <v/>
      </c>
      <c r="LJ175" s="574" t="str">
        <f>IF(Table1[[#This Row],[Hauptkörper - B1 - Lizenzierungs-pflichtig? (X=Ja)]]="","",Table1[[#This Row],[Hauptkörper - B1 - Lizenzierungs-pflichtig? (X=Ja)]])</f>
        <v/>
      </c>
      <c r="LK175" s="577" t="str">
        <f>IF(Table1[[#This Row],[Hauptkörper - B1 - Virgin Material]]="","",VLOOKUP(Table1[[#This Row],[Hauptkörper - B1 - Virgin Material]],'DD FD'!AJ:AK,2,FALSE))</f>
        <v/>
      </c>
      <c r="LL175" s="578" t="str">
        <f>IF(Table1[[#This Row],[Hauptkörper - B1 - Virgin Material Anteil (in %)]]="","",Table1[[#This Row],[Hauptkörper - B1 - Virgin Material Anteil (in %)]])</f>
        <v/>
      </c>
      <c r="LM175" s="577" t="str">
        <f>IF(Table1[[#This Row],[Hauptkörper - B1 - Recyceltes Material]]="","",VLOOKUP(Table1[[#This Row],[Hauptkörper - B1 - Recyceltes Material]],'DD FD'!AL:AM,2,FALSE))</f>
        <v/>
      </c>
      <c r="LN175" s="578" t="str">
        <f>IF(Table1[[#This Row],[Hauptkörper - B1 - Recyceltes Material Anteil (in %)]]="","",Table1[[#This Row],[Hauptkörper - B1 - Recyceltes Material Anteil (in %)]])</f>
        <v/>
      </c>
      <c r="LO175" s="579" t="str">
        <f>IF(Table1[[#This Row],[Hauptkörper - B1 - Beschichtung]]="","",VLOOKUP(Table1[[#This Row],[Hauptkörper - B1 - Beschichtung]],'DD FD'!AE:AF,2,FALSE))</f>
        <v/>
      </c>
      <c r="LP175" s="580" t="str">
        <f>IF(Table1[[#This Row],[Hauptkörper - B1 - Beschichtung Anteil (in %)]]="","",Table1[[#This Row],[Hauptkörper - B1 - Beschichtung Anteil (in %)]])</f>
        <v/>
      </c>
      <c r="LQ175" s="576" t="str">
        <f>IF(Table1[[#This Row],[Hauptkörper - B2 - Art]]="","",VLOOKUP(Table1[[#This Row],[Hauptkörper - B2 - Art]],'DD FD'!B:C,2,FALSE))</f>
        <v/>
      </c>
      <c r="LR175" s="577" t="str">
        <f>IF(Table1[[#This Row],[Hauptkörper - B2 - Fraktion]]="","",VLOOKUP(Table1[[#This Row],[Hauptkörper - B2 - Fraktion]],'DD FD'!H:J,3,FALSE))</f>
        <v/>
      </c>
      <c r="LS175" s="574" t="str">
        <f>IF(Table1[[#This Row],[Hauptkörper - B2 - Gewicht
(in G)]]="","",Table1[[#This Row],[Hauptkörper - B2 - Gewicht
(in G)]])</f>
        <v/>
      </c>
      <c r="LT175" s="574" t="str">
        <f>IF(Table1[[#This Row],[Hauptkörper - B2 - Lizenzierungs-pflichtig? (X=Ja)]]="","",Table1[[#This Row],[Hauptkörper - B2 - Lizenzierungs-pflichtig? (X=Ja)]])</f>
        <v/>
      </c>
      <c r="LU175" s="577" t="str">
        <f>IF(Table1[[#This Row],[Hauptkörper - B2 - Virgin Material]]="","",VLOOKUP(Table1[[#This Row],[Hauptkörper - B2 - Virgin Material]],'DD FD'!AJ:AK,2,FALSE))</f>
        <v/>
      </c>
      <c r="LV175" s="578" t="str">
        <f>IF(Table1[[#This Row],[Hauptkörper - B2 - Virgin Material Anteil (in %)]]="","",Table1[[#This Row],[Hauptkörper - B2 - Virgin Material Anteil (in %)]])</f>
        <v/>
      </c>
      <c r="LW175" s="577" t="str">
        <f>IF(Table1[[#This Row],[Hauptkörper - B2 - Recyceltes Material]]="","",VLOOKUP(Table1[[#This Row],[Hauptkörper - B2 - Recyceltes Material]],'DD FD'!AL:AM,2,FALSE))</f>
        <v/>
      </c>
      <c r="LX175" s="578" t="str">
        <f>IF(Table1[[#This Row],[Hauptkörper - B2 - Recyceltes Material Anteil (in %)]]="","",Table1[[#This Row],[Hauptkörper - B2 - Recyceltes Material Anteil (in %)]])</f>
        <v/>
      </c>
      <c r="LY175" s="577" t="str">
        <f>IF(Table1[[#This Row],[Hauptkörper - B2 - Beschichtung]]="","",VLOOKUP(Table1[[#This Row],[Hauptkörper - B2 - Beschichtung]],'DD FD'!AE:AF,2,FALSE))</f>
        <v/>
      </c>
      <c r="LZ175" s="580" t="str">
        <f>IF(Table1[[#This Row],[Hauptkörper - B2 - Beschichtung Anteil (in %)]]="","",Table1[[#This Row],[Hauptkörper - B2 - Beschichtung Anteil (in %)]])</f>
        <v/>
      </c>
      <c r="MA175" s="576" t="str">
        <f>IF(Table1[[#This Row],[Hauptkörper - B3 - Art]]="","",VLOOKUP(Table1[[#This Row],[Hauptkörper - B3 - Art]],'DD FD'!B:C,2,FALSE))</f>
        <v/>
      </c>
      <c r="MB175" s="577" t="str">
        <f>IF(Table1[[#This Row],[Hauptkörper - B3 - Fraktion]]="","",VLOOKUP(Table1[[#This Row],[Hauptkörper - B3 - Fraktion]],'DD FD'!H:J,3,FALSE))</f>
        <v/>
      </c>
      <c r="MC175" s="574" t="str">
        <f>IF(Table1[[#This Row],[Hauptkörper - B3 - Gewicht
(in G)]]="","",Table1[[#This Row],[Hauptkörper - B3 - Gewicht
(in G)]])</f>
        <v/>
      </c>
      <c r="MD175" s="574" t="str">
        <f>IF(Table1[[#This Row],[Hauptkörper - B3 - Lizenzierungs-pflichtig? (X=Ja)]]="","",Table1[[#This Row],[Hauptkörper - B3 - Lizenzierungs-pflichtig? (X=Ja)]])</f>
        <v/>
      </c>
      <c r="ME175" s="577" t="str">
        <f>IF(Table1[[#This Row],[Hauptkörper - B3 - Virgin Material]]="","",VLOOKUP(Table1[[#This Row],[Hauptkörper - B3 - Virgin Material]],'DD FD'!AJ:AK,2,FALSE))</f>
        <v/>
      </c>
      <c r="MF175" s="578" t="str">
        <f>IF(Table1[[#This Row],[Hauptkörper - B3 - Virgin Material Anteil (in %)]]="","",Table1[[#This Row],[Hauptkörper - B3 - Virgin Material Anteil (in %)]])</f>
        <v/>
      </c>
      <c r="MG175" s="577" t="str">
        <f>IF(Table1[[#This Row],[Hauptkörper - B3 - Recyceltes Material]]="","",VLOOKUP(Table1[[#This Row],[Hauptkörper - B3 - Recyceltes Material]],'DD FD'!AL:AM,2,FALSE))</f>
        <v/>
      </c>
      <c r="MH175" s="578" t="str">
        <f>IF(Table1[[#This Row],[Hauptkörper - B3 - Recyceltes Material Anteil (in %)]]="","",Table1[[#This Row],[Hauptkörper - B3 - Recyceltes Material Anteil (in %)]])</f>
        <v/>
      </c>
      <c r="MI175" s="577" t="str">
        <f>IF(Table1[[#This Row],[Hauptkörper - B3 - Beschichtung]]="","",VLOOKUP(Table1[[#This Row],[Hauptkörper - B3 - Beschichtung]],'DD FD'!AE:AF,2,FALSE))</f>
        <v/>
      </c>
      <c r="MJ175" s="580" t="str">
        <f>IF(Table1[[#This Row],[Hauptkörper - B3 - Beschichtung Anteil (in %)]]="","",Table1[[#This Row],[Hauptkörper - B3 - Beschichtung Anteil (in %)]])</f>
        <v/>
      </c>
      <c r="MK175" s="576" t="str">
        <f>IF(Table1[[#This Row],[Verschluss - B1 - Art]]="","",VLOOKUP(Table1[[#This Row],[Verschluss - B1 - Art]],'DD FD'!D:E,2,FALSE))</f>
        <v/>
      </c>
      <c r="ML175" s="577" t="str">
        <f>IF(Table1[[#This Row],[Verschluss - B1 - Fraktion]]="","",VLOOKUP(Table1[[#This Row],[Verschluss - B1 - Fraktion]],'DD FD'!H:J,3,FALSE))</f>
        <v/>
      </c>
      <c r="MM175" s="574" t="str">
        <f>IF(Table1[[#This Row],[Verschluss - B1 - Gewicht (in G)]]="","",Table1[[#This Row],[Verschluss - B1 - Gewicht (in G)]])</f>
        <v/>
      </c>
      <c r="MN175" s="574" t="str">
        <f>IF(Table1[[#This Row],[Verschluss - B1 - Lizenzierungs-pflichtig? (X=Ja)]]="","",Table1[[#This Row],[Verschluss - B1 - Lizenzierungs-pflichtig? (X=Ja)]])</f>
        <v/>
      </c>
      <c r="MO175" s="574" t="str">
        <f>IF(Table1[[#This Row],[Verschluss - B1 - Trennbar vom Hauptkörper? (X=Ja)]]="","",Table1[[#This Row],[Verschluss - B1 - Trennbar vom Hauptkörper? (X=Ja)]])</f>
        <v/>
      </c>
      <c r="MP175" s="577" t="str">
        <f>IF(Table1[[#This Row],[Verschluss - B1 - Virgin Material]]="","",VLOOKUP(Table1[[#This Row],[Verschluss - B1 - Virgin Material]],'DD FD'!AJ:AK,2,FALSE))</f>
        <v/>
      </c>
      <c r="MQ175" s="578" t="str">
        <f>IF(Table1[[#This Row],[Verschluss - B1 - Virgin Material Anteil (in %)]]="","",Table1[[#This Row],[Verschluss - B1 - Virgin Material Anteil (in %)]])</f>
        <v/>
      </c>
      <c r="MR175" s="577" t="str">
        <f>IF(Table1[[#This Row],[Verschluss - B1 - Recyceltes Material]]="","",VLOOKUP(Table1[[#This Row],[Verschluss - B1 - Recyceltes Material]],'DD FD'!AL:AM,2,FALSE))</f>
        <v/>
      </c>
      <c r="MS175" s="578" t="str">
        <f>IF(Table1[[#This Row],[Verschluss - B1 - Recyceltes Material Anteil (in %)]]="","",Table1[[#This Row],[Verschluss - B1 - Recyceltes Material Anteil (in %)]])</f>
        <v/>
      </c>
      <c r="MT175" s="577" t="str">
        <f>IF(Table1[[#This Row],[Verschluss - B1 - Beschichtung]]="","",VLOOKUP(Table1[[#This Row],[Verschluss - B1 - Beschichtung]],'DD FD'!AE:AF,2,FALSE))</f>
        <v/>
      </c>
      <c r="MU175" s="580" t="str">
        <f>IF(Table1[[#This Row],[Verschluss - B1 - Beschichtung Anteil (in %)]]="","",Table1[[#This Row],[Verschluss - B1 - Beschichtung Anteil (in %)]])</f>
        <v/>
      </c>
      <c r="MV175" s="576" t="str">
        <f>IF(Table1[[#This Row],[Verschluss - B2 - Art]]="","",VLOOKUP(Table1[[#This Row],[Verschluss - B2 - Art]],'DD FD'!D:E,2,FALSE))</f>
        <v/>
      </c>
      <c r="MW175" s="577" t="str">
        <f>IF(Table1[[#This Row],[Verschluss - B2 - Fraktion]]="","",VLOOKUP(Table1[[#This Row],[Verschluss - B2 - Fraktion]],'DD FD'!H:J,3,FALSE))</f>
        <v/>
      </c>
      <c r="MX175" s="574" t="str">
        <f>IF(Table1[[#This Row],[Verschluss - B2 - Gewicht (in G)]]="","",Table1[[#This Row],[Verschluss - B2 - Gewicht (in G)]])</f>
        <v/>
      </c>
      <c r="MY175" s="574" t="str">
        <f>IF(Table1[[#This Row],[Verschluss - B2 - Lizenzierungs-pflichtig? (X=Ja)]]="","",Table1[[#This Row],[Verschluss - B2 - Lizenzierungs-pflichtig? (X=Ja)]])</f>
        <v/>
      </c>
      <c r="MZ175" s="574" t="str">
        <f>IF(Table1[[#This Row],[Verschluss - B2 - Trennbar vom Hauptkörper? (X=Ja)]]="","",Table1[[#This Row],[Verschluss - B2 - Trennbar vom Hauptkörper? (X=Ja)]])</f>
        <v/>
      </c>
      <c r="NA175" s="577" t="str">
        <f>IF(Table1[[#This Row],[Verschluss - B2 - Virgin Material]]="","",VLOOKUP(Table1[[#This Row],[Verschluss - B2 - Virgin Material]],'DD FD'!AJ:AK,2,FALSE))</f>
        <v/>
      </c>
      <c r="NB175" s="578" t="str">
        <f>IF(Table1[[#This Row],[Verschluss - B2 - Virgin Material Anteil (in %)]]="","",Table1[[#This Row],[Verschluss - B2 - Virgin Material Anteil (in %)]])</f>
        <v/>
      </c>
      <c r="NC175" s="577" t="str">
        <f>IF(Table1[[#This Row],[Verschluss - B2 - Recyceltes Material]]="","",VLOOKUP(Table1[[#This Row],[Verschluss - B2 - Recyceltes Material]],'DD FD'!AL:AM,2,FALSE))</f>
        <v/>
      </c>
      <c r="ND175" s="578" t="str">
        <f>IF(Table1[[#This Row],[Verschluss - B2 - Recyceltes Material Anteil (in %)]]="","",Table1[[#This Row],[Verschluss - B2 - Recyceltes Material Anteil (in %)]])</f>
        <v/>
      </c>
      <c r="NE175" s="577" t="str">
        <f>IF(Table1[[#This Row],[Verschluss - B2 - Beschichtung]]="","",VLOOKUP(Table1[[#This Row],[Verschluss - B2 - Beschichtung]],'DD FD'!AE:AF,2,FALSE))</f>
        <v/>
      </c>
      <c r="NF175" s="580" t="str">
        <f>IF(Table1[[#This Row],[Verschluss - B2 - Beschichtung Anteil (in %)]]="","",Table1[[#This Row],[Verschluss - B2 - Beschichtung Anteil (in %)]])</f>
        <v/>
      </c>
      <c r="NG175" s="576" t="str">
        <f>IF(Table1[[#This Row],[Verschluss - B3 - Art]]="","",VLOOKUP(Table1[[#This Row],[Verschluss - B3 - Art]],'DD FD'!D:E,2,FALSE))</f>
        <v/>
      </c>
      <c r="NH175" s="577" t="str">
        <f>IF(Table1[[#This Row],[Verschluss - B3 - Fraktion]]="","",VLOOKUP(Table1[[#This Row],[Verschluss - B3 - Fraktion]],'DD FD'!H:J,3,FALSE))</f>
        <v/>
      </c>
      <c r="NI175" s="574" t="str">
        <f>IF(Table1[[#This Row],[Verschluss - B3 - Gewicht (in G)]]="","",Table1[[#This Row],[Verschluss - B3 - Gewicht (in G)]])</f>
        <v/>
      </c>
      <c r="NJ175" s="574" t="str">
        <f>IF(Table1[[#This Row],[Verschluss - B3 - Lizenzierungs-pflichtig? (X=Ja)]]="","",Table1[[#This Row],[Verschluss - B3 - Lizenzierungs-pflichtig? (X=Ja)]])</f>
        <v/>
      </c>
      <c r="NK175" s="574" t="str">
        <f>IF(Table1[[#This Row],[Verschluss - B3 - Trennbar vom Hauptkörper? (X=Ja)]]="","",Table1[[#This Row],[Verschluss - B3 - Trennbar vom Hauptkörper? (X=Ja)]])</f>
        <v/>
      </c>
      <c r="NL175" s="577" t="str">
        <f>IF(Table1[[#This Row],[Verschluss - B3 - Virgin Material]]="","",VLOOKUP(Table1[[#This Row],[Verschluss - B3 - Virgin Material]],'DD FD'!AJ:AK,2,FALSE))</f>
        <v/>
      </c>
      <c r="NM175" s="578" t="str">
        <f>IF(Table1[[#This Row],[Verschluss - B3 - Virgin Material Anteil (in %)]]="","",Table1[[#This Row],[Verschluss - B3 - Virgin Material Anteil (in %)]])</f>
        <v/>
      </c>
      <c r="NN175" s="577" t="str">
        <f>IF(Table1[[#This Row],[Verschluss - B3 - Recyceltes Material]]="","",VLOOKUP(Table1[[#This Row],[Verschluss - B3 - Recyceltes Material]],'DD FD'!AL:AM,2,FALSE))</f>
        <v/>
      </c>
      <c r="NO175" s="578" t="str">
        <f>IF(Table1[[#This Row],[Verschluss - B3 - Recyceltes Material Anteil (in %)]]="","",Table1[[#This Row],[Verschluss - B3 - Recyceltes Material Anteil (in %)]])</f>
        <v/>
      </c>
      <c r="NP175" s="577" t="str">
        <f>IF(Table1[[#This Row],[Verschluss - B3 - Beschichtung]]="","",VLOOKUP(Table1[[#This Row],[Verschluss - B3 - Beschichtung]],'DD FD'!AE:AF,2,FALSE))</f>
        <v/>
      </c>
      <c r="NQ175" s="580" t="str">
        <f>IF(Table1[[#This Row],[Verschluss - B3 - Beschichtung Anteil (in %)]]="","",Table1[[#This Row],[Verschluss - B3 - Beschichtung Anteil (in %)]])</f>
        <v/>
      </c>
      <c r="NR175" s="576" t="str">
        <f>IF(Table1[[#This Row],[Etikett - B1 - Art]]="","",VLOOKUP(Table1[[#This Row],[Etikett - B1 - Art]],'DD FD'!F:G,2,FALSE))</f>
        <v/>
      </c>
      <c r="NS175" s="577" t="str">
        <f>IF(Table1[[#This Row],[Etikett - B1 - Fraktion]]="","",VLOOKUP(Table1[[#This Row],[Etikett - B1 - Fraktion]],'DD FD'!H:J,3,FALSE))</f>
        <v/>
      </c>
      <c r="NT175" s="574" t="str">
        <f>IF(Table1[[#This Row],[Etikett - B1 - Gewicht (in G)]]="","",Table1[[#This Row],[Etikett - B1 - Gewicht (in G)]])</f>
        <v/>
      </c>
      <c r="NU175" s="574" t="str">
        <f>IF(Table1[[#This Row],[Etikett - B1 - Lizenzierungs-pflichtig? (X=Ja)]]="","",Table1[[#This Row],[Etikett - B1 - Lizenzierungs-pflichtig? (X=Ja)]])</f>
        <v/>
      </c>
      <c r="NV175" s="574" t="str">
        <f>IF(Table1[[#This Row],[Etikett - B1 - Trennbar vom Hauptkörper? (X=Ja)]]="","",Table1[[#This Row],[Etikett - B1 - Trennbar vom Hauptkörper? (X=Ja)]])</f>
        <v/>
      </c>
      <c r="NW175" s="577" t="str">
        <f>IF(Table1[[#This Row],[Etikett - B1 - Virgin Material]]="","",VLOOKUP(Table1[[#This Row],[Etikett - B1 - Virgin Material]],'DD FD'!AJ:AK,2,FALSE))</f>
        <v/>
      </c>
      <c r="NX175" s="578" t="str">
        <f>IF(Table1[[#This Row],[Etikett - B1 - Virgin Material Anteil (in %)]]="","",Table1[[#This Row],[Etikett - B1 - Virgin Material Anteil (in %)]])</f>
        <v/>
      </c>
      <c r="NY175" s="577" t="str">
        <f>IF(Table1[[#This Row],[Etikett - B1 - Recyceltes Material]]="","",VLOOKUP(Table1[[#This Row],[Etikett - B1 - Recyceltes Material]],'DD FD'!AL:AM,2,FALSE))</f>
        <v/>
      </c>
      <c r="NZ175" s="578" t="str">
        <f>IF(Table1[[#This Row],[Etikett - B1 - Recyceltes Material Anteil (in %)]]="","",Table1[[#This Row],[Etikett - B1 - Recyceltes Material Anteil (in %)]])</f>
        <v/>
      </c>
      <c r="OA175" s="577" t="str">
        <f>IF(Table1[[#This Row],[Etikett - B1 - Beschichtung]]="","",VLOOKUP(Table1[[#This Row],[Etikett - B1 - Beschichtung]],'DD FD'!AE:AF,2,FALSE))</f>
        <v/>
      </c>
      <c r="OB175" s="580" t="str">
        <f>IF(Table1[[#This Row],[Etikett - B1 - Beschichtung Anteil (in %)]]="","",Table1[[#This Row],[Etikett - B1 - Beschichtung Anteil (in %)]])</f>
        <v/>
      </c>
      <c r="OC175" s="576" t="str">
        <f>IF(Table1[[#This Row],[Etikett - B2 - Art]]="","",VLOOKUP(Table1[[#This Row],[Etikett - B2 - Art]],'DD FD'!F:G,2,FALSE))</f>
        <v/>
      </c>
      <c r="OD175" s="577" t="str">
        <f>IF(Table1[[#This Row],[Etikett - B2 - Fraktion]]="","",VLOOKUP(Table1[[#This Row],[Etikett - B2 - Fraktion]],'DD FD'!H:J,3,FALSE))</f>
        <v/>
      </c>
      <c r="OE175" s="574" t="str">
        <f>IF(Table1[[#This Row],[Etikett - B2 - Gewicht (in G)]]="","",Table1[[#This Row],[Etikett - B2 - Gewicht (in G)]])</f>
        <v/>
      </c>
      <c r="OF175" s="574" t="str">
        <f>IF(Table1[[#This Row],[Etikett - B2 - Lizenzierungs-pflichtig? (X=Ja)]]="","",Table1[[#This Row],[Etikett - B2 - Lizenzierungs-pflichtig? (X=Ja)]])</f>
        <v/>
      </c>
      <c r="OG175" s="574" t="str">
        <f>IF(Table1[[#This Row],[Etikett - B2 - Trennbar vom Hauptkörper? (X=Ja)]]="","",Table1[[#This Row],[Etikett - B2 - Trennbar vom Hauptkörper? (X=Ja)]])</f>
        <v/>
      </c>
      <c r="OH175" s="577" t="str">
        <f>IF(Table1[[#This Row],[Etikett - B2 - Virgin Material]]="","",VLOOKUP(Table1[[#This Row],[Etikett - B2 - Virgin Material]],'DD FD'!AJ:AK,2,FALSE))</f>
        <v/>
      </c>
      <c r="OI175" s="578" t="str">
        <f>IF(Table1[[#This Row],[Etikett - B2 - Virgin Material Anteil (in %)]]="","",Table1[[#This Row],[Etikett - B2 - Virgin Material Anteil (in %)]])</f>
        <v/>
      </c>
      <c r="OJ175" s="577" t="str">
        <f>IF(Table1[[#This Row],[Etikett - B2 - Recyceltes Material]]="","",VLOOKUP(Table1[[#This Row],[Etikett - B2 - Recyceltes Material]],'DD FD'!AL:AM,2,FALSE))</f>
        <v/>
      </c>
      <c r="OK175" s="578" t="str">
        <f>IF(Table1[[#This Row],[Etikett - B2 - Recyceltes Material Anteil (in %)]]="","",Table1[[#This Row],[Etikett - B2 - Recyceltes Material Anteil (in %)]])</f>
        <v/>
      </c>
      <c r="OL175" s="577" t="str">
        <f>IF(Table1[[#This Row],[Etikett - B2 - Beschichtung]]="","",VLOOKUP(Table1[[#This Row],[Etikett - B2 - Beschichtung]],'DD FD'!AE:AF,2,FALSE))</f>
        <v/>
      </c>
      <c r="OM175" s="580" t="str">
        <f>IF(Table1[[#This Row],[Etikett - B2 - Beschichtung Anteil (in %)]]="","",Table1[[#This Row],[Etikett - B2 - Beschichtung Anteil (in %)]])</f>
        <v/>
      </c>
      <c r="ON175" s="576" t="str">
        <f>IF(Table1[[#This Row],[Etikett - B3 - Art]]="","",VLOOKUP(Table1[[#This Row],[Etikett - B3 - Art]],'DD FD'!F:G,2,FALSE))</f>
        <v/>
      </c>
      <c r="OO175" s="577" t="str">
        <f>IF(Table1[[#This Row],[Etikett - B3 - Fraktion]]="","",VLOOKUP(Table1[[#This Row],[Etikett - B3 - Fraktion]],'DD FD'!H:J,3,FALSE))</f>
        <v/>
      </c>
      <c r="OP175" s="574" t="str">
        <f>IF(Table1[[#This Row],[Etikett - B3 - Gewicht (in G)]]="","",Table1[[#This Row],[Etikett - B3 - Gewicht (in G)]])</f>
        <v/>
      </c>
      <c r="OQ175" s="574" t="str">
        <f>IF(Table1[[#This Row],[Etikett - B3 - Lizenzierungs-pflichtig? (X=Ja)]]="","",Table1[[#This Row],[Etikett - B3 - Lizenzierungs-pflichtig? (X=Ja)]])</f>
        <v/>
      </c>
      <c r="OR175" s="574" t="str">
        <f>IF(Table1[[#This Row],[Etikett - B3 - Trennbar vom Hauptkörper? (X=Ja)]]="","",Table1[[#This Row],[Etikett - B3 - Trennbar vom Hauptkörper? (X=Ja)]])</f>
        <v/>
      </c>
      <c r="OS175" s="577" t="str">
        <f>IF(Table1[[#This Row],[Etikett - B3 - Virgin Material]]="","",VLOOKUP(Table1[[#This Row],[Etikett - B3 - Virgin Material]],'DD FD'!AJ:AK,2,FALSE))</f>
        <v/>
      </c>
      <c r="OT175" s="578" t="str">
        <f>IF(Table1[[#This Row],[Etikett - B3 - Virgin Material Anteil (in %)]]="","",Table1[[#This Row],[Etikett - B3 - Virgin Material Anteil (in %)]])</f>
        <v/>
      </c>
      <c r="OU175" s="577" t="str">
        <f>IF(Table1[[#This Row],[Etikett - B3 - Recyceltes Material]]="","",VLOOKUP(Table1[[#This Row],[Etikett - B3 - Recyceltes Material]],'DD FD'!AL:AM,2,FALSE))</f>
        <v/>
      </c>
      <c r="OV175" s="578" t="str">
        <f>IF(Table1[[#This Row],[Etikett - B3 - Recyceltes Material Anteil (in %)]]="","",Table1[[#This Row],[Etikett - B3 - Recyceltes Material Anteil (in %)]])</f>
        <v/>
      </c>
      <c r="OW175" s="577" t="str">
        <f>IF(Table1[[#This Row],[Etikett - B3 - Beschichtung]]="","",VLOOKUP(Table1[[#This Row],[Etikett - B3 - Beschichtung]],'DD FD'!AE:AF,2,FALSE))</f>
        <v/>
      </c>
      <c r="OX175" s="613" t="str">
        <f>IF(Table1[[#This Row],[Etikett - B3 - Beschichtung Anteil (in %)]]="","",Table1[[#This Row],[Etikett - B3 - Beschichtung Anteil (in %)]])</f>
        <v/>
      </c>
      <c r="OY175" s="618">
        <f>ROUNDUP(SUM(
IF(AND(LH175='DD FD'!$J$7,LJ175='DD FD'!$AI$3),LI175,0),
IF(AND(LR175='DD FD'!$J$7,LT175='DD FD'!$AI$3),LS175,0),
IF(AND(MB175='DD FD'!$J$7,MD175='DD FD'!$AI$3),MC175,0),
IF(AND(ML175='DD FD'!$J$7,MN175='DD FD'!$AI$3),MM175,0),
IF(AND(MW175='DD FD'!$J$7,MY175='DD FD'!$AI$3),MX175,0),
IF(AND(NH175='DD FD'!$J$7,NJ175='DD FD'!$AI$3),NI175,0),
IF(AND(NS175='DD FD'!$J$7,NU175='DD FD'!$AI$3),NT175,0),
IF(AND(OD175='DD FD'!$J$7,OF175='DD FD'!$AI$3),OE175,0),
IF(AND(OO175='DD FD'!$J$7,OQ175='DD FD'!$AI$3),OP175,0),
),2)</f>
        <v>0</v>
      </c>
      <c r="OZ175" s="617">
        <f>ROUNDUP(SUM(
IF(AND(LH175='DD FD'!$J$6,LJ175='DD FD'!$AI$3),LI175,0),
IF(AND(LR175='DD FD'!$J$6,LT175='DD FD'!$AI$3),LS175,0),
IF(AND(MB175='DD FD'!$J$6,MD175='DD FD'!$AI$3),MC175,0),
IF(AND(ML175='DD FD'!$J$6,MN175='DD FD'!$AI$3),MM175,0),
IF(AND(MW175='DD FD'!$J$6,MY175='DD FD'!$AI$3),MX175,0),
IF(AND(NH175='DD FD'!$J$6,NJ175='DD FD'!$AI$3),NI175,0),
IF(AND(NS175='DD FD'!$J$6,NU175='DD FD'!$AI$3),NT175,0),
IF(AND(OD175='DD FD'!$J$6,OF175='DD FD'!$AI$3),OE175,0),
IF(AND(OO175='DD FD'!$J$6,OQ175='DD FD'!$AI$3),OP175,0),
),2)</f>
        <v>0</v>
      </c>
      <c r="PA175" s="617">
        <f>ROUNDUP(SUM(
IF(AND(LH175='DD FD'!$J$10,LJ175='DD FD'!$AI$3),LI175,0),
IF(AND(LR175='DD FD'!$J$10,LT175='DD FD'!$AI$3),LS175,0),
IF(AND(MB175='DD FD'!$J$10,MD175='DD FD'!$AI$3),MC175,0),
IF(AND(ML175='DD FD'!$J$10,MN175='DD FD'!$AI$3),MM175,0),
IF(AND(MW175='DD FD'!$J$10,MY175='DD FD'!$AI$3),MX175,0),
IF(AND(NH175='DD FD'!$J$10,NJ175='DD FD'!$AI$3),NI175,0),
IF(AND(NS175='DD FD'!$J$10,NU175='DD FD'!$AI$3),NT175,0),
IF(AND(OD175='DD FD'!$J$10,OF175='DD FD'!$AI$3),OE175,0),
IF(AND(OO175='DD FD'!$J$10,OQ175='DD FD'!$AI$3),OP175,0),
),2)</f>
        <v>0</v>
      </c>
      <c r="PB175" s="617">
        <f>ROUNDUP(SUM(
IF(AND(LH175='DD FD'!$J$8,LJ175='DD FD'!$AI$3),LI175,0),
IF(AND(LR175='DD FD'!$J$8,LT175='DD FD'!$AI$3),LS175,0),
IF(AND(MB175='DD FD'!$J$8,MD175='DD FD'!$AI$3),MC175,0),
IF(AND(ML175='DD FD'!$J$8,MN175='DD FD'!$AI$3),MM175,0),
IF(AND(MW175='DD FD'!$J$8,MY175='DD FD'!$AI$3),MX175,0),
IF(AND(NH175='DD FD'!$J$8,NJ175='DD FD'!$AI$3),NI175,0),
IF(AND(NS175='DD FD'!$J$8,NU175='DD FD'!$AI$3),NT175,0),
IF(AND(OD175='DD FD'!$J$8,OF175='DD FD'!$AI$3),OE175,0),
IF(AND(OO175='DD FD'!$J$8,OQ175='DD FD'!$AI$3),OP175,0),
),2)</f>
        <v>0</v>
      </c>
      <c r="PC175" s="617">
        <f>ROUNDUP(SUM(
IF(AND(LH175='DD FD'!$J$5,LJ175='DD FD'!$AI$3),LI175,0),
IF(AND(LR175='DD FD'!$J$5,LT175='DD FD'!$AI$3),LS175,0),
IF(AND(MB175='DD FD'!$J$5,MD175='DD FD'!$AI$3),MC175,0),
IF(AND(ML175='DD FD'!$J$5,MN175='DD FD'!$AI$3),MM175,0),
IF(AND(MW175='DD FD'!$J$5,MY175='DD FD'!$AI$3),MX175,0),
IF(AND(NH175='DD FD'!$J$5,NJ175='DD FD'!$AI$3),NI175,0),
IF(AND(NS175='DD FD'!$J$5,NU175='DD FD'!$AI$3),NT175,0),
IF(AND(OD175='DD FD'!$J$5,OF175='DD FD'!$AI$3),OE175,0),
IF(AND(OO175='DD FD'!$J$5,OQ175='DD FD'!$AI$3),OP175,0),
),2)</f>
        <v>0</v>
      </c>
      <c r="PD175" s="617">
        <f>ROUNDUP(SUM(
IF(AND(LH175='DD FD'!$J$9,LJ175='DD FD'!$AI$3),LI175,0),
IF(AND(LR175='DD FD'!$J$9,LT175='DD FD'!$AI$3),LS175,0),
IF(AND(MB175='DD FD'!$J$9,MD175='DD FD'!$AI$3),MC175,0),
IF(AND(ML175='DD FD'!$J$9,MN175='DD FD'!$AI$3),MM175,0),
IF(AND(MW175='DD FD'!$J$9,MY175='DD FD'!$AI$3),MX175,0),
IF(AND(NH175='DD FD'!$J$9,NJ175='DD FD'!$AI$3),NI175,0),
IF(AND(NS175='DD FD'!$J$9,NU175='DD FD'!$AI$3),NT175,0),
IF(AND(OD175='DD FD'!$J$9,OF175='DD FD'!$AI$3),OE175,0),
IF(AND(OO175='DD FD'!$J$9,OQ175='DD FD'!$AI$3),OP175,0),
),2)</f>
        <v>0</v>
      </c>
      <c r="PE175" s="617">
        <f>ROUNDUP(SUM(
IF(AND(LH175='DD FD'!$J$4,LJ175='DD FD'!$AI$3),LI175,0),
IF(AND(LR175='DD FD'!$J$4,LT175='DD FD'!$AI$3),LS175,0),
IF(AND(MB175='DD FD'!$J$4,MD175='DD FD'!$AI$3),MC175,0),
IF(AND(ML175='DD FD'!$J$4,MN175='DD FD'!$AI$3),MM175,0),
IF(AND(MW175='DD FD'!$J$4,MY175='DD FD'!$AI$3),MX175,0),
IF(AND(NH175='DD FD'!$J$4,NJ175='DD FD'!$AI$3),NI175,0),
IF(AND(NS175='DD FD'!$J$4,NU175='DD FD'!$AI$3),NT175,0),
IF(AND(OD175='DD FD'!$J$4,OF175='DD FD'!$AI$3),OE175,0),
IF(AND(OO175='DD FD'!$J$4,OQ175='DD FD'!$AI$3),OP175,0),
),2)</f>
        <v>0</v>
      </c>
      <c r="PF175" s="619">
        <f>ROUNDUP(SUM(
IF(AND(LH175='DD FD'!$J$11,LJ175='DD FD'!$AI$3),LI175,0),
IF(AND(LR175='DD FD'!$J$11,LT175='DD FD'!$AI$3),LS175,0),
IF(AND(MB175='DD FD'!$J$11,MD175='DD FD'!$AI$3),MC175,0),
IF(AND(ML175='DD FD'!$J$11,MN175='DD FD'!$AI$3),MM175,0),
IF(AND(MW175='DD FD'!$J$11,MY175='DD FD'!$AI$3),MX175,0),
IF(AND(NH175='DD FD'!$J$11,NJ175='DD FD'!$AI$3),NI175,0),
IF(AND(NS175='DD FD'!$J$11,NU175='DD FD'!$AI$3),NT175,0),
IF(AND(OD175='DD FD'!$J$11,OF175='DD FD'!$AI$3),OE175,0),
IF(AND(OO175='DD FD'!$J$11,OQ175='DD FD'!$AI$3),OP175,0),
),2)</f>
        <v>0</v>
      </c>
    </row>
    <row r="176" spans="1:422">
      <c r="A176" s="806"/>
      <c r="B176" s="934"/>
      <c r="C176" s="247"/>
      <c r="D176" s="842"/>
      <c r="E176" s="247"/>
      <c r="F176" s="158"/>
      <c r="G176" s="710"/>
      <c r="H176" s="712"/>
      <c r="I176" s="936"/>
      <c r="J176" s="803"/>
      <c r="K176" s="150"/>
      <c r="L176" s="146" t="str">
        <f t="shared" si="54"/>
        <v/>
      </c>
      <c r="M176" s="501" t="str">
        <f t="shared" si="71"/>
        <v/>
      </c>
      <c r="N176" s="504"/>
      <c r="O176" s="113" t="str">
        <f t="shared" si="72"/>
        <v/>
      </c>
      <c r="P176" s="114" t="str">
        <f t="shared" si="55"/>
        <v/>
      </c>
      <c r="Q176" s="152"/>
      <c r="R176" s="152"/>
      <c r="S176" s="115" t="str">
        <f t="shared" si="73"/>
        <v/>
      </c>
      <c r="T176" s="159"/>
      <c r="U176" s="159"/>
      <c r="V176" s="157"/>
      <c r="W176" s="157"/>
      <c r="X176" s="157"/>
      <c r="Y176" s="772"/>
      <c r="Z176" s="158"/>
      <c r="AA176" s="144"/>
      <c r="AB176" s="112"/>
      <c r="AC176" s="153"/>
      <c r="AD176" s="153"/>
      <c r="AE176" s="153"/>
      <c r="AF176" s="153"/>
      <c r="AG176" s="153"/>
      <c r="AH176" s="153"/>
      <c r="AI176" s="152"/>
      <c r="AJ176" s="158"/>
      <c r="AK176" s="158"/>
      <c r="AL176" s="158"/>
      <c r="AM176" s="116" t="str">
        <f t="shared" si="74"/>
        <v/>
      </c>
      <c r="AN176" s="116" t="str">
        <f t="shared" si="75"/>
        <v/>
      </c>
      <c r="AO176" s="324"/>
      <c r="AP176" s="503"/>
      <c r="AQ176" s="487" t="str">
        <f t="shared" si="76"/>
        <v/>
      </c>
      <c r="AR176" s="113" t="str">
        <f t="shared" si="56"/>
        <v/>
      </c>
      <c r="AS176" s="113" t="str">
        <f t="shared" si="57"/>
        <v/>
      </c>
      <c r="AT176" s="113" t="str">
        <f t="shared" si="58"/>
        <v/>
      </c>
      <c r="AU176" s="113" t="str">
        <f t="shared" si="59"/>
        <v/>
      </c>
      <c r="AV176" s="159"/>
      <c r="AW176" s="157"/>
      <c r="AX176" s="157"/>
      <c r="AY176" s="157"/>
      <c r="AZ176" s="157"/>
      <c r="BA176" s="116" t="str">
        <f t="shared" si="60"/>
        <v/>
      </c>
      <c r="BB176" s="316"/>
      <c r="BC176" s="116" t="str">
        <f t="shared" si="61"/>
        <v/>
      </c>
      <c r="BD176" s="133" t="str">
        <f t="shared" si="62"/>
        <v/>
      </c>
      <c r="BE176" s="157"/>
      <c r="BF176" s="1180"/>
      <c r="BG176" s="1180"/>
      <c r="BH176" s="158"/>
      <c r="BI176" s="490"/>
      <c r="BJ176" s="514" t="str">
        <f t="shared" si="77"/>
        <v/>
      </c>
      <c r="BK176" s="789"/>
      <c r="BL176" s="116" t="str">
        <f t="shared" si="78"/>
        <v/>
      </c>
      <c r="BM176" s="144"/>
      <c r="BN176" s="144"/>
      <c r="BO176" s="144"/>
      <c r="BP176" s="790"/>
      <c r="BQ176" s="790"/>
      <c r="BR176" s="790"/>
      <c r="BS176" s="116" t="str">
        <f t="shared" si="63"/>
        <v/>
      </c>
      <c r="BT176" s="790"/>
      <c r="BU176" s="808" t="str">
        <f t="shared" si="64"/>
        <v/>
      </c>
      <c r="BV176" s="791"/>
      <c r="BW176" s="144"/>
      <c r="BX176" s="20"/>
      <c r="BY176" s="20"/>
      <c r="BZ176" s="20"/>
      <c r="CA176" s="792"/>
      <c r="CB176" s="1201"/>
      <c r="CC176" s="144"/>
      <c r="CD176" s="144"/>
      <c r="CE176" s="144"/>
      <c r="CF176" s="144"/>
      <c r="CG176" s="144"/>
      <c r="CH176" s="144"/>
      <c r="CI176" s="144"/>
      <c r="CJ176" s="144"/>
      <c r="CK176" s="144"/>
      <c r="CL176" s="144"/>
      <c r="CM176" s="144"/>
      <c r="CN176" s="144"/>
      <c r="CO176" s="144"/>
      <c r="CP176" s="144"/>
      <c r="CQ176" s="144"/>
      <c r="CR176" s="144"/>
      <c r="CS176" s="144"/>
      <c r="CT176" s="144"/>
      <c r="CU176" s="144"/>
      <c r="CV176" s="144"/>
      <c r="CW176" s="144"/>
      <c r="CX176" s="144"/>
      <c r="CY176" s="144"/>
      <c r="CZ176" s="144"/>
      <c r="DA176" s="144"/>
      <c r="DB176" s="144"/>
      <c r="DC176" s="144"/>
      <c r="DD176" s="144"/>
      <c r="DE176" s="144"/>
      <c r="DF176" s="144"/>
      <c r="DG176" s="144"/>
      <c r="DH176" s="144"/>
      <c r="DI176" s="144"/>
      <c r="DJ176" s="144"/>
      <c r="DK176" s="144"/>
      <c r="DL176" s="144"/>
      <c r="DM176" s="144"/>
      <c r="DN176" s="144"/>
      <c r="DO176" s="144"/>
      <c r="DP176" s="144"/>
      <c r="DQ176" s="144"/>
      <c r="DR176" s="144"/>
      <c r="DS176" s="144"/>
      <c r="DT176" s="144"/>
      <c r="DU176" s="144"/>
      <c r="DV176" s="144"/>
      <c r="DW176" s="144"/>
      <c r="DX176" s="144"/>
      <c r="DY176" s="144"/>
      <c r="DZ176" s="144"/>
      <c r="EA176" s="144"/>
      <c r="EB176" s="144"/>
      <c r="EC176" s="144"/>
      <c r="ED176" s="782" t="str">
        <f t="shared" si="79"/>
        <v/>
      </c>
      <c r="EE176" s="519"/>
      <c r="EF176" s="793"/>
      <c r="EG176" s="519"/>
      <c r="EH176" s="794"/>
      <c r="EI176" s="790"/>
      <c r="EJ176" s="794"/>
      <c r="EK176" s="794"/>
      <c r="EL176" s="790"/>
      <c r="EM176" s="790"/>
      <c r="EN176" s="790"/>
      <c r="EO176" s="112" t="str">
        <f t="shared" si="65"/>
        <v/>
      </c>
      <c r="EP176" s="790"/>
      <c r="EQ176" s="488" t="str">
        <f t="shared" si="66"/>
        <v/>
      </c>
      <c r="ER176" s="1100"/>
      <c r="ES176" s="1099" t="str">
        <f t="shared" si="80"/>
        <v/>
      </c>
      <c r="ET176" s="525"/>
      <c r="EU176" s="148"/>
      <c r="EV176" s="148"/>
      <c r="EW176" s="148"/>
      <c r="EX176" s="148"/>
      <c r="EY176" s="148"/>
      <c r="EZ176" s="148"/>
      <c r="FA176" s="148"/>
      <c r="FB176" s="148"/>
      <c r="FC176" s="148"/>
      <c r="FD176" s="148"/>
      <c r="FE176" s="148"/>
      <c r="FF176" s="148"/>
      <c r="FG176" s="148"/>
      <c r="FH176" s="148"/>
      <c r="FI176" s="528"/>
      <c r="FJ176" s="513" t="str">
        <f t="shared" si="67"/>
        <v/>
      </c>
      <c r="FK176" s="158"/>
      <c r="FL176" s="850"/>
      <c r="FM176" s="850"/>
      <c r="FN176" s="850"/>
      <c r="FO176" s="850"/>
      <c r="FP176" s="850"/>
      <c r="FQ176" s="850"/>
      <c r="FR176" s="157"/>
      <c r="FS176" s="143"/>
      <c r="FT176" s="143"/>
      <c r="FU176" s="847" t="str">
        <f t="shared" si="68"/>
        <v/>
      </c>
      <c r="FV176" s="555"/>
      <c r="FW176" s="523" t="str">
        <f>IF(Table1[[#This Row],[Nonfood Inhaltstoffe - Komponente]]="","",VLOOKUP(Table1[[#This Row],[Nonfood Inhaltstoffe - Komponente]],'Dropdown Auswahl'!BJ:BK,2,FALSE))</f>
        <v/>
      </c>
      <c r="FX176" s="1013"/>
      <c r="FY176" s="1011" t="str">
        <f t="shared" si="69"/>
        <v/>
      </c>
      <c r="FZ176" s="152"/>
      <c r="GA176" s="152"/>
      <c r="GB176" s="152"/>
      <c r="GC176" s="529" t="str">
        <f t="shared" si="70"/>
        <v/>
      </c>
      <c r="GG176" s="21"/>
      <c r="GH176" s="21"/>
      <c r="GI176" s="1019"/>
      <c r="GJ176" s="1016" t="str">
        <f>IF(Table1[[#This Row],[Global Trade Item Number (GTIN)]]="","",Table1[[#This Row],[Global Trade Item Number (GTIN)]])</f>
        <v/>
      </c>
      <c r="GK176" s="555" t="str">
        <f>IF(Table1[[#This Row],[WAWI-Nr./ Kreditoren-Nummer
(ASDV)]]&lt;&gt;"",Table1[[#This Row],[WAWI-Nr./ Kreditoren-Nummer
(ASDV)]],"")</f>
        <v/>
      </c>
      <c r="GL176" s="165"/>
      <c r="GM176" s="165"/>
      <c r="GN176" s="165"/>
      <c r="GO176" s="485"/>
      <c r="GP176" s="534"/>
      <c r="GQ176" s="533"/>
      <c r="GR176" s="486"/>
      <c r="GS176" s="486"/>
      <c r="GT176" s="486"/>
      <c r="GU176" s="486"/>
      <c r="GV176" s="486"/>
      <c r="GW176" s="542"/>
      <c r="GX176" s="538"/>
      <c r="GY176" s="144"/>
      <c r="GZ176" s="480"/>
      <c r="HA176" s="158"/>
      <c r="HB176" s="480"/>
      <c r="HC176" s="480"/>
      <c r="HD176" s="480"/>
      <c r="HE176" s="480"/>
      <c r="HF176" s="480"/>
      <c r="HG176" s="480"/>
      <c r="HH176" s="538"/>
      <c r="HI176" s="480"/>
      <c r="HJ176" s="480"/>
      <c r="HK176" s="480"/>
      <c r="HL176" s="480"/>
      <c r="HM176" s="480"/>
      <c r="HN176" s="480"/>
      <c r="HO176" s="480"/>
      <c r="HP176" s="480"/>
      <c r="HQ176" s="480"/>
      <c r="HR176" s="538"/>
      <c r="HS176" s="480"/>
      <c r="HT176" s="480"/>
      <c r="HU176" s="480"/>
      <c r="HV176" s="480"/>
      <c r="HW176" s="480"/>
      <c r="HX176" s="480"/>
      <c r="HY176" s="480"/>
      <c r="HZ176" s="480"/>
      <c r="IA176" s="480"/>
      <c r="IB176" s="538"/>
      <c r="IC176" s="480"/>
      <c r="ID176" s="480"/>
      <c r="IE176" s="480"/>
      <c r="IF176" s="480"/>
      <c r="IG176" s="480"/>
      <c r="IH176" s="480"/>
      <c r="II176" s="480"/>
      <c r="IJ176" s="480"/>
      <c r="IK176" s="480"/>
      <c r="IL176" s="480"/>
      <c r="IM176" s="538"/>
      <c r="IN176" s="480"/>
      <c r="IO176" s="480"/>
      <c r="IP176" s="480"/>
      <c r="IQ176" s="480"/>
      <c r="IR176" s="480"/>
      <c r="IS176" s="480"/>
      <c r="IT176" s="480"/>
      <c r="IU176" s="480"/>
      <c r="IV176" s="480"/>
      <c r="IW176" s="480"/>
      <c r="IX176" s="538"/>
      <c r="IY176" s="480"/>
      <c r="IZ176" s="480"/>
      <c r="JA176" s="480"/>
      <c r="JB176" s="480"/>
      <c r="JC176" s="480"/>
      <c r="JD176" s="480"/>
      <c r="JE176" s="480"/>
      <c r="JF176" s="480"/>
      <c r="JG176" s="480"/>
      <c r="JH176" s="480"/>
      <c r="JI176" s="538"/>
      <c r="JJ176" s="480"/>
      <c r="JK176" s="480"/>
      <c r="JL176" s="480"/>
      <c r="JM176" s="480"/>
      <c r="JN176" s="480"/>
      <c r="JO176" s="480"/>
      <c r="JP176" s="480"/>
      <c r="JQ176" s="480"/>
      <c r="JR176" s="480"/>
      <c r="JS176" s="590"/>
      <c r="JT176" s="538"/>
      <c r="JU176" s="480"/>
      <c r="JV176" s="480"/>
      <c r="JW176" s="480"/>
      <c r="JX176" s="480"/>
      <c r="JY176" s="480"/>
      <c r="JZ176" s="480"/>
      <c r="KA176" s="480"/>
      <c r="KB176" s="480"/>
      <c r="KC176" s="480"/>
      <c r="KD176" s="480"/>
      <c r="KE176" s="538"/>
      <c r="KF176" s="480"/>
      <c r="KG176" s="480"/>
      <c r="KH176" s="480"/>
      <c r="KI176" s="480"/>
      <c r="KJ176" s="480"/>
      <c r="KK176" s="480"/>
      <c r="KL176" s="480"/>
      <c r="KM176" s="480"/>
      <c r="KN176" s="480"/>
      <c r="KO176" s="480"/>
      <c r="KR176" s="568" t="str">
        <f>IF(Table1[[#This Row],[GTIN]]&lt;&gt;"",Table1[[#This Row],[GTIN]],"")</f>
        <v/>
      </c>
      <c r="KS176" s="569" t="str">
        <f>Table1[[#This Row],[Kreditor]]</f>
        <v/>
      </c>
      <c r="KT176" s="570" t="str">
        <f>IF(Table1[[#This Row],[Gültig ab (Datum)]]&lt;&gt;"",Table1[[#This Row],[Gültig ab (Datum)]],"")</f>
        <v/>
      </c>
      <c r="KU176" s="570"/>
      <c r="KV176" s="583" t="str">
        <f>IF(Table1[[#This Row],[Artikel verpackt? 
(X=Ja)]]="","",Table1[[#This Row],[Artikel verpackt? 
(X=Ja)]])</f>
        <v/>
      </c>
      <c r="KW176" s="571" t="str">
        <f>IF(Table1[[#This Row],[Verpackung recyclingfähig?
(X=Ja)]]="","",Table1[[#This Row],[Verpackung recyclingfähig?
(X=Ja)]])</f>
        <v/>
      </c>
      <c r="KX176" s="572"/>
      <c r="KY176" s="573"/>
      <c r="KZ176" s="574"/>
      <c r="LA176" s="574"/>
      <c r="LB176" s="574"/>
      <c r="LC176" s="574"/>
      <c r="LD176" s="574"/>
      <c r="LE176" s="574"/>
      <c r="LF176" s="575"/>
      <c r="LG176" s="576" t="str">
        <f>IF(Table1[[#This Row],[Hauptkörper - B1 - Art]]="","",VLOOKUP(Table1[[#This Row],[Hauptkörper - B1 - Art]],'DD FD'!B:C,2,FALSE))</f>
        <v/>
      </c>
      <c r="LH176" s="577" t="str">
        <f>IF(Table1[[#This Row],[Hauptkörper - B1 - Fraktion]]="","",VLOOKUP(Table1[[#This Row],[Hauptkörper - B1 - Fraktion]],'DD FD'!H:J,3,FALSE))</f>
        <v/>
      </c>
      <c r="LI176" s="574" t="str">
        <f>IF(Table1[[#This Row],[Hauptkörper - B1 - Gewicht
(in G)]]="","",Table1[[#This Row],[Hauptkörper - B1 - Gewicht
(in G)]])</f>
        <v/>
      </c>
      <c r="LJ176" s="574" t="str">
        <f>IF(Table1[[#This Row],[Hauptkörper - B1 - Lizenzierungs-pflichtig? (X=Ja)]]="","",Table1[[#This Row],[Hauptkörper - B1 - Lizenzierungs-pflichtig? (X=Ja)]])</f>
        <v/>
      </c>
      <c r="LK176" s="577" t="str">
        <f>IF(Table1[[#This Row],[Hauptkörper - B1 - Virgin Material]]="","",VLOOKUP(Table1[[#This Row],[Hauptkörper - B1 - Virgin Material]],'DD FD'!AJ:AK,2,FALSE))</f>
        <v/>
      </c>
      <c r="LL176" s="578" t="str">
        <f>IF(Table1[[#This Row],[Hauptkörper - B1 - Virgin Material Anteil (in %)]]="","",Table1[[#This Row],[Hauptkörper - B1 - Virgin Material Anteil (in %)]])</f>
        <v/>
      </c>
      <c r="LM176" s="577" t="str">
        <f>IF(Table1[[#This Row],[Hauptkörper - B1 - Recyceltes Material]]="","",VLOOKUP(Table1[[#This Row],[Hauptkörper - B1 - Recyceltes Material]],'DD FD'!AL:AM,2,FALSE))</f>
        <v/>
      </c>
      <c r="LN176" s="578" t="str">
        <f>IF(Table1[[#This Row],[Hauptkörper - B1 - Recyceltes Material Anteil (in %)]]="","",Table1[[#This Row],[Hauptkörper - B1 - Recyceltes Material Anteil (in %)]])</f>
        <v/>
      </c>
      <c r="LO176" s="579" t="str">
        <f>IF(Table1[[#This Row],[Hauptkörper - B1 - Beschichtung]]="","",VLOOKUP(Table1[[#This Row],[Hauptkörper - B1 - Beschichtung]],'DD FD'!AE:AF,2,FALSE))</f>
        <v/>
      </c>
      <c r="LP176" s="580" t="str">
        <f>IF(Table1[[#This Row],[Hauptkörper - B1 - Beschichtung Anteil (in %)]]="","",Table1[[#This Row],[Hauptkörper - B1 - Beschichtung Anteil (in %)]])</f>
        <v/>
      </c>
      <c r="LQ176" s="576" t="str">
        <f>IF(Table1[[#This Row],[Hauptkörper - B2 - Art]]="","",VLOOKUP(Table1[[#This Row],[Hauptkörper - B2 - Art]],'DD FD'!B:C,2,FALSE))</f>
        <v/>
      </c>
      <c r="LR176" s="577" t="str">
        <f>IF(Table1[[#This Row],[Hauptkörper - B2 - Fraktion]]="","",VLOOKUP(Table1[[#This Row],[Hauptkörper - B2 - Fraktion]],'DD FD'!H:J,3,FALSE))</f>
        <v/>
      </c>
      <c r="LS176" s="574" t="str">
        <f>IF(Table1[[#This Row],[Hauptkörper - B2 - Gewicht
(in G)]]="","",Table1[[#This Row],[Hauptkörper - B2 - Gewicht
(in G)]])</f>
        <v/>
      </c>
      <c r="LT176" s="574" t="str">
        <f>IF(Table1[[#This Row],[Hauptkörper - B2 - Lizenzierungs-pflichtig? (X=Ja)]]="","",Table1[[#This Row],[Hauptkörper - B2 - Lizenzierungs-pflichtig? (X=Ja)]])</f>
        <v/>
      </c>
      <c r="LU176" s="577" t="str">
        <f>IF(Table1[[#This Row],[Hauptkörper - B2 - Virgin Material]]="","",VLOOKUP(Table1[[#This Row],[Hauptkörper - B2 - Virgin Material]],'DD FD'!AJ:AK,2,FALSE))</f>
        <v/>
      </c>
      <c r="LV176" s="578" t="str">
        <f>IF(Table1[[#This Row],[Hauptkörper - B2 - Virgin Material Anteil (in %)]]="","",Table1[[#This Row],[Hauptkörper - B2 - Virgin Material Anteil (in %)]])</f>
        <v/>
      </c>
      <c r="LW176" s="577" t="str">
        <f>IF(Table1[[#This Row],[Hauptkörper - B2 - Recyceltes Material]]="","",VLOOKUP(Table1[[#This Row],[Hauptkörper - B2 - Recyceltes Material]],'DD FD'!AL:AM,2,FALSE))</f>
        <v/>
      </c>
      <c r="LX176" s="578" t="str">
        <f>IF(Table1[[#This Row],[Hauptkörper - B2 - Recyceltes Material Anteil (in %)]]="","",Table1[[#This Row],[Hauptkörper - B2 - Recyceltes Material Anteil (in %)]])</f>
        <v/>
      </c>
      <c r="LY176" s="577" t="str">
        <f>IF(Table1[[#This Row],[Hauptkörper - B2 - Beschichtung]]="","",VLOOKUP(Table1[[#This Row],[Hauptkörper - B2 - Beschichtung]],'DD FD'!AE:AF,2,FALSE))</f>
        <v/>
      </c>
      <c r="LZ176" s="580" t="str">
        <f>IF(Table1[[#This Row],[Hauptkörper - B2 - Beschichtung Anteil (in %)]]="","",Table1[[#This Row],[Hauptkörper - B2 - Beschichtung Anteil (in %)]])</f>
        <v/>
      </c>
      <c r="MA176" s="576" t="str">
        <f>IF(Table1[[#This Row],[Hauptkörper - B3 - Art]]="","",VLOOKUP(Table1[[#This Row],[Hauptkörper - B3 - Art]],'DD FD'!B:C,2,FALSE))</f>
        <v/>
      </c>
      <c r="MB176" s="577" t="str">
        <f>IF(Table1[[#This Row],[Hauptkörper - B3 - Fraktion]]="","",VLOOKUP(Table1[[#This Row],[Hauptkörper - B3 - Fraktion]],'DD FD'!H:J,3,FALSE))</f>
        <v/>
      </c>
      <c r="MC176" s="574" t="str">
        <f>IF(Table1[[#This Row],[Hauptkörper - B3 - Gewicht
(in G)]]="","",Table1[[#This Row],[Hauptkörper - B3 - Gewicht
(in G)]])</f>
        <v/>
      </c>
      <c r="MD176" s="574" t="str">
        <f>IF(Table1[[#This Row],[Hauptkörper - B3 - Lizenzierungs-pflichtig? (X=Ja)]]="","",Table1[[#This Row],[Hauptkörper - B3 - Lizenzierungs-pflichtig? (X=Ja)]])</f>
        <v/>
      </c>
      <c r="ME176" s="577" t="str">
        <f>IF(Table1[[#This Row],[Hauptkörper - B3 - Virgin Material]]="","",VLOOKUP(Table1[[#This Row],[Hauptkörper - B3 - Virgin Material]],'DD FD'!AJ:AK,2,FALSE))</f>
        <v/>
      </c>
      <c r="MF176" s="578" t="str">
        <f>IF(Table1[[#This Row],[Hauptkörper - B3 - Virgin Material Anteil (in %)]]="","",Table1[[#This Row],[Hauptkörper - B3 - Virgin Material Anteil (in %)]])</f>
        <v/>
      </c>
      <c r="MG176" s="577" t="str">
        <f>IF(Table1[[#This Row],[Hauptkörper - B3 - Recyceltes Material]]="","",VLOOKUP(Table1[[#This Row],[Hauptkörper - B3 - Recyceltes Material]],'DD FD'!AL:AM,2,FALSE))</f>
        <v/>
      </c>
      <c r="MH176" s="578" t="str">
        <f>IF(Table1[[#This Row],[Hauptkörper - B3 - Recyceltes Material Anteil (in %)]]="","",Table1[[#This Row],[Hauptkörper - B3 - Recyceltes Material Anteil (in %)]])</f>
        <v/>
      </c>
      <c r="MI176" s="577" t="str">
        <f>IF(Table1[[#This Row],[Hauptkörper - B3 - Beschichtung]]="","",VLOOKUP(Table1[[#This Row],[Hauptkörper - B3 - Beschichtung]],'DD FD'!AE:AF,2,FALSE))</f>
        <v/>
      </c>
      <c r="MJ176" s="580" t="str">
        <f>IF(Table1[[#This Row],[Hauptkörper - B3 - Beschichtung Anteil (in %)]]="","",Table1[[#This Row],[Hauptkörper - B3 - Beschichtung Anteil (in %)]])</f>
        <v/>
      </c>
      <c r="MK176" s="576" t="str">
        <f>IF(Table1[[#This Row],[Verschluss - B1 - Art]]="","",VLOOKUP(Table1[[#This Row],[Verschluss - B1 - Art]],'DD FD'!D:E,2,FALSE))</f>
        <v/>
      </c>
      <c r="ML176" s="577" t="str">
        <f>IF(Table1[[#This Row],[Verschluss - B1 - Fraktion]]="","",VLOOKUP(Table1[[#This Row],[Verschluss - B1 - Fraktion]],'DD FD'!H:J,3,FALSE))</f>
        <v/>
      </c>
      <c r="MM176" s="574" t="str">
        <f>IF(Table1[[#This Row],[Verschluss - B1 - Gewicht (in G)]]="","",Table1[[#This Row],[Verschluss - B1 - Gewicht (in G)]])</f>
        <v/>
      </c>
      <c r="MN176" s="574" t="str">
        <f>IF(Table1[[#This Row],[Verschluss - B1 - Lizenzierungs-pflichtig? (X=Ja)]]="","",Table1[[#This Row],[Verschluss - B1 - Lizenzierungs-pflichtig? (X=Ja)]])</f>
        <v/>
      </c>
      <c r="MO176" s="574" t="str">
        <f>IF(Table1[[#This Row],[Verschluss - B1 - Trennbar vom Hauptkörper? (X=Ja)]]="","",Table1[[#This Row],[Verschluss - B1 - Trennbar vom Hauptkörper? (X=Ja)]])</f>
        <v/>
      </c>
      <c r="MP176" s="577" t="str">
        <f>IF(Table1[[#This Row],[Verschluss - B1 - Virgin Material]]="","",VLOOKUP(Table1[[#This Row],[Verschluss - B1 - Virgin Material]],'DD FD'!AJ:AK,2,FALSE))</f>
        <v/>
      </c>
      <c r="MQ176" s="578" t="str">
        <f>IF(Table1[[#This Row],[Verschluss - B1 - Virgin Material Anteil (in %)]]="","",Table1[[#This Row],[Verschluss - B1 - Virgin Material Anteil (in %)]])</f>
        <v/>
      </c>
      <c r="MR176" s="577" t="str">
        <f>IF(Table1[[#This Row],[Verschluss - B1 - Recyceltes Material]]="","",VLOOKUP(Table1[[#This Row],[Verschluss - B1 - Recyceltes Material]],'DD FD'!AL:AM,2,FALSE))</f>
        <v/>
      </c>
      <c r="MS176" s="578" t="str">
        <f>IF(Table1[[#This Row],[Verschluss - B1 - Recyceltes Material Anteil (in %)]]="","",Table1[[#This Row],[Verschluss - B1 - Recyceltes Material Anteil (in %)]])</f>
        <v/>
      </c>
      <c r="MT176" s="577" t="str">
        <f>IF(Table1[[#This Row],[Verschluss - B1 - Beschichtung]]="","",VLOOKUP(Table1[[#This Row],[Verschluss - B1 - Beschichtung]],'DD FD'!AE:AF,2,FALSE))</f>
        <v/>
      </c>
      <c r="MU176" s="580" t="str">
        <f>IF(Table1[[#This Row],[Verschluss - B1 - Beschichtung Anteil (in %)]]="","",Table1[[#This Row],[Verschluss - B1 - Beschichtung Anteil (in %)]])</f>
        <v/>
      </c>
      <c r="MV176" s="576" t="str">
        <f>IF(Table1[[#This Row],[Verschluss - B2 - Art]]="","",VLOOKUP(Table1[[#This Row],[Verschluss - B2 - Art]],'DD FD'!D:E,2,FALSE))</f>
        <v/>
      </c>
      <c r="MW176" s="577" t="str">
        <f>IF(Table1[[#This Row],[Verschluss - B2 - Fraktion]]="","",VLOOKUP(Table1[[#This Row],[Verschluss - B2 - Fraktion]],'DD FD'!H:J,3,FALSE))</f>
        <v/>
      </c>
      <c r="MX176" s="574" t="str">
        <f>IF(Table1[[#This Row],[Verschluss - B2 - Gewicht (in G)]]="","",Table1[[#This Row],[Verschluss - B2 - Gewicht (in G)]])</f>
        <v/>
      </c>
      <c r="MY176" s="574" t="str">
        <f>IF(Table1[[#This Row],[Verschluss - B2 - Lizenzierungs-pflichtig? (X=Ja)]]="","",Table1[[#This Row],[Verschluss - B2 - Lizenzierungs-pflichtig? (X=Ja)]])</f>
        <v/>
      </c>
      <c r="MZ176" s="574" t="str">
        <f>IF(Table1[[#This Row],[Verschluss - B2 - Trennbar vom Hauptkörper? (X=Ja)]]="","",Table1[[#This Row],[Verschluss - B2 - Trennbar vom Hauptkörper? (X=Ja)]])</f>
        <v/>
      </c>
      <c r="NA176" s="577" t="str">
        <f>IF(Table1[[#This Row],[Verschluss - B2 - Virgin Material]]="","",VLOOKUP(Table1[[#This Row],[Verschluss - B2 - Virgin Material]],'DD FD'!AJ:AK,2,FALSE))</f>
        <v/>
      </c>
      <c r="NB176" s="578" t="str">
        <f>IF(Table1[[#This Row],[Verschluss - B2 - Virgin Material Anteil (in %)]]="","",Table1[[#This Row],[Verschluss - B2 - Virgin Material Anteil (in %)]])</f>
        <v/>
      </c>
      <c r="NC176" s="577" t="str">
        <f>IF(Table1[[#This Row],[Verschluss - B2 - Recyceltes Material]]="","",VLOOKUP(Table1[[#This Row],[Verschluss - B2 - Recyceltes Material]],'DD FD'!AL:AM,2,FALSE))</f>
        <v/>
      </c>
      <c r="ND176" s="578" t="str">
        <f>IF(Table1[[#This Row],[Verschluss - B2 - Recyceltes Material Anteil (in %)]]="","",Table1[[#This Row],[Verschluss - B2 - Recyceltes Material Anteil (in %)]])</f>
        <v/>
      </c>
      <c r="NE176" s="577" t="str">
        <f>IF(Table1[[#This Row],[Verschluss - B2 - Beschichtung]]="","",VLOOKUP(Table1[[#This Row],[Verschluss - B2 - Beschichtung]],'DD FD'!AE:AF,2,FALSE))</f>
        <v/>
      </c>
      <c r="NF176" s="580" t="str">
        <f>IF(Table1[[#This Row],[Verschluss - B2 - Beschichtung Anteil (in %)]]="","",Table1[[#This Row],[Verschluss - B2 - Beschichtung Anteil (in %)]])</f>
        <v/>
      </c>
      <c r="NG176" s="576" t="str">
        <f>IF(Table1[[#This Row],[Verschluss - B3 - Art]]="","",VLOOKUP(Table1[[#This Row],[Verschluss - B3 - Art]],'DD FD'!D:E,2,FALSE))</f>
        <v/>
      </c>
      <c r="NH176" s="577" t="str">
        <f>IF(Table1[[#This Row],[Verschluss - B3 - Fraktion]]="","",VLOOKUP(Table1[[#This Row],[Verschluss - B3 - Fraktion]],'DD FD'!H:J,3,FALSE))</f>
        <v/>
      </c>
      <c r="NI176" s="574" t="str">
        <f>IF(Table1[[#This Row],[Verschluss - B3 - Gewicht (in G)]]="","",Table1[[#This Row],[Verschluss - B3 - Gewicht (in G)]])</f>
        <v/>
      </c>
      <c r="NJ176" s="574" t="str">
        <f>IF(Table1[[#This Row],[Verschluss - B3 - Lizenzierungs-pflichtig? (X=Ja)]]="","",Table1[[#This Row],[Verschluss - B3 - Lizenzierungs-pflichtig? (X=Ja)]])</f>
        <v/>
      </c>
      <c r="NK176" s="574" t="str">
        <f>IF(Table1[[#This Row],[Verschluss - B3 - Trennbar vom Hauptkörper? (X=Ja)]]="","",Table1[[#This Row],[Verschluss - B3 - Trennbar vom Hauptkörper? (X=Ja)]])</f>
        <v/>
      </c>
      <c r="NL176" s="577" t="str">
        <f>IF(Table1[[#This Row],[Verschluss - B3 - Virgin Material]]="","",VLOOKUP(Table1[[#This Row],[Verschluss - B3 - Virgin Material]],'DD FD'!AJ:AK,2,FALSE))</f>
        <v/>
      </c>
      <c r="NM176" s="578" t="str">
        <f>IF(Table1[[#This Row],[Verschluss - B3 - Virgin Material Anteil (in %)]]="","",Table1[[#This Row],[Verschluss - B3 - Virgin Material Anteil (in %)]])</f>
        <v/>
      </c>
      <c r="NN176" s="577" t="str">
        <f>IF(Table1[[#This Row],[Verschluss - B3 - Recyceltes Material]]="","",VLOOKUP(Table1[[#This Row],[Verschluss - B3 - Recyceltes Material]],'DD FD'!AL:AM,2,FALSE))</f>
        <v/>
      </c>
      <c r="NO176" s="578" t="str">
        <f>IF(Table1[[#This Row],[Verschluss - B3 - Recyceltes Material Anteil (in %)]]="","",Table1[[#This Row],[Verschluss - B3 - Recyceltes Material Anteil (in %)]])</f>
        <v/>
      </c>
      <c r="NP176" s="577" t="str">
        <f>IF(Table1[[#This Row],[Verschluss - B3 - Beschichtung]]="","",VLOOKUP(Table1[[#This Row],[Verschluss - B3 - Beschichtung]],'DD FD'!AE:AF,2,FALSE))</f>
        <v/>
      </c>
      <c r="NQ176" s="580" t="str">
        <f>IF(Table1[[#This Row],[Verschluss - B3 - Beschichtung Anteil (in %)]]="","",Table1[[#This Row],[Verschluss - B3 - Beschichtung Anteil (in %)]])</f>
        <v/>
      </c>
      <c r="NR176" s="576" t="str">
        <f>IF(Table1[[#This Row],[Etikett - B1 - Art]]="","",VLOOKUP(Table1[[#This Row],[Etikett - B1 - Art]],'DD FD'!F:G,2,FALSE))</f>
        <v/>
      </c>
      <c r="NS176" s="577" t="str">
        <f>IF(Table1[[#This Row],[Etikett - B1 - Fraktion]]="","",VLOOKUP(Table1[[#This Row],[Etikett - B1 - Fraktion]],'DD FD'!H:J,3,FALSE))</f>
        <v/>
      </c>
      <c r="NT176" s="574" t="str">
        <f>IF(Table1[[#This Row],[Etikett - B1 - Gewicht (in G)]]="","",Table1[[#This Row],[Etikett - B1 - Gewicht (in G)]])</f>
        <v/>
      </c>
      <c r="NU176" s="574" t="str">
        <f>IF(Table1[[#This Row],[Etikett - B1 - Lizenzierungs-pflichtig? (X=Ja)]]="","",Table1[[#This Row],[Etikett - B1 - Lizenzierungs-pflichtig? (X=Ja)]])</f>
        <v/>
      </c>
      <c r="NV176" s="574" t="str">
        <f>IF(Table1[[#This Row],[Etikett - B1 - Trennbar vom Hauptkörper? (X=Ja)]]="","",Table1[[#This Row],[Etikett - B1 - Trennbar vom Hauptkörper? (X=Ja)]])</f>
        <v/>
      </c>
      <c r="NW176" s="577" t="str">
        <f>IF(Table1[[#This Row],[Etikett - B1 - Virgin Material]]="","",VLOOKUP(Table1[[#This Row],[Etikett - B1 - Virgin Material]],'DD FD'!AJ:AK,2,FALSE))</f>
        <v/>
      </c>
      <c r="NX176" s="578" t="str">
        <f>IF(Table1[[#This Row],[Etikett - B1 - Virgin Material Anteil (in %)]]="","",Table1[[#This Row],[Etikett - B1 - Virgin Material Anteil (in %)]])</f>
        <v/>
      </c>
      <c r="NY176" s="577" t="str">
        <f>IF(Table1[[#This Row],[Etikett - B1 - Recyceltes Material]]="","",VLOOKUP(Table1[[#This Row],[Etikett - B1 - Recyceltes Material]],'DD FD'!AL:AM,2,FALSE))</f>
        <v/>
      </c>
      <c r="NZ176" s="578" t="str">
        <f>IF(Table1[[#This Row],[Etikett - B1 - Recyceltes Material Anteil (in %)]]="","",Table1[[#This Row],[Etikett - B1 - Recyceltes Material Anteil (in %)]])</f>
        <v/>
      </c>
      <c r="OA176" s="577" t="str">
        <f>IF(Table1[[#This Row],[Etikett - B1 - Beschichtung]]="","",VLOOKUP(Table1[[#This Row],[Etikett - B1 - Beschichtung]],'DD FD'!AE:AF,2,FALSE))</f>
        <v/>
      </c>
      <c r="OB176" s="580" t="str">
        <f>IF(Table1[[#This Row],[Etikett - B1 - Beschichtung Anteil (in %)]]="","",Table1[[#This Row],[Etikett - B1 - Beschichtung Anteil (in %)]])</f>
        <v/>
      </c>
      <c r="OC176" s="576" t="str">
        <f>IF(Table1[[#This Row],[Etikett - B2 - Art]]="","",VLOOKUP(Table1[[#This Row],[Etikett - B2 - Art]],'DD FD'!F:G,2,FALSE))</f>
        <v/>
      </c>
      <c r="OD176" s="577" t="str">
        <f>IF(Table1[[#This Row],[Etikett - B2 - Fraktion]]="","",VLOOKUP(Table1[[#This Row],[Etikett - B2 - Fraktion]],'DD FD'!H:J,3,FALSE))</f>
        <v/>
      </c>
      <c r="OE176" s="574" t="str">
        <f>IF(Table1[[#This Row],[Etikett - B2 - Gewicht (in G)]]="","",Table1[[#This Row],[Etikett - B2 - Gewicht (in G)]])</f>
        <v/>
      </c>
      <c r="OF176" s="574" t="str">
        <f>IF(Table1[[#This Row],[Etikett - B2 - Lizenzierungs-pflichtig? (X=Ja)]]="","",Table1[[#This Row],[Etikett - B2 - Lizenzierungs-pflichtig? (X=Ja)]])</f>
        <v/>
      </c>
      <c r="OG176" s="574" t="str">
        <f>IF(Table1[[#This Row],[Etikett - B2 - Trennbar vom Hauptkörper? (X=Ja)]]="","",Table1[[#This Row],[Etikett - B2 - Trennbar vom Hauptkörper? (X=Ja)]])</f>
        <v/>
      </c>
      <c r="OH176" s="577" t="str">
        <f>IF(Table1[[#This Row],[Etikett - B2 - Virgin Material]]="","",VLOOKUP(Table1[[#This Row],[Etikett - B2 - Virgin Material]],'DD FD'!AJ:AK,2,FALSE))</f>
        <v/>
      </c>
      <c r="OI176" s="578" t="str">
        <f>IF(Table1[[#This Row],[Etikett - B2 - Virgin Material Anteil (in %)]]="","",Table1[[#This Row],[Etikett - B2 - Virgin Material Anteil (in %)]])</f>
        <v/>
      </c>
      <c r="OJ176" s="577" t="str">
        <f>IF(Table1[[#This Row],[Etikett - B2 - Recyceltes Material]]="","",VLOOKUP(Table1[[#This Row],[Etikett - B2 - Recyceltes Material]],'DD FD'!AL:AM,2,FALSE))</f>
        <v/>
      </c>
      <c r="OK176" s="578" t="str">
        <f>IF(Table1[[#This Row],[Etikett - B2 - Recyceltes Material Anteil (in %)]]="","",Table1[[#This Row],[Etikett - B2 - Recyceltes Material Anteil (in %)]])</f>
        <v/>
      </c>
      <c r="OL176" s="577" t="str">
        <f>IF(Table1[[#This Row],[Etikett - B2 - Beschichtung]]="","",VLOOKUP(Table1[[#This Row],[Etikett - B2 - Beschichtung]],'DD FD'!AE:AF,2,FALSE))</f>
        <v/>
      </c>
      <c r="OM176" s="580" t="str">
        <f>IF(Table1[[#This Row],[Etikett - B2 - Beschichtung Anteil (in %)]]="","",Table1[[#This Row],[Etikett - B2 - Beschichtung Anteil (in %)]])</f>
        <v/>
      </c>
      <c r="ON176" s="576" t="str">
        <f>IF(Table1[[#This Row],[Etikett - B3 - Art]]="","",VLOOKUP(Table1[[#This Row],[Etikett - B3 - Art]],'DD FD'!F:G,2,FALSE))</f>
        <v/>
      </c>
      <c r="OO176" s="577" t="str">
        <f>IF(Table1[[#This Row],[Etikett - B3 - Fraktion]]="","",VLOOKUP(Table1[[#This Row],[Etikett - B3 - Fraktion]],'DD FD'!H:J,3,FALSE))</f>
        <v/>
      </c>
      <c r="OP176" s="574" t="str">
        <f>IF(Table1[[#This Row],[Etikett - B3 - Gewicht (in G)]]="","",Table1[[#This Row],[Etikett - B3 - Gewicht (in G)]])</f>
        <v/>
      </c>
      <c r="OQ176" s="574" t="str">
        <f>IF(Table1[[#This Row],[Etikett - B3 - Lizenzierungs-pflichtig? (X=Ja)]]="","",Table1[[#This Row],[Etikett - B3 - Lizenzierungs-pflichtig? (X=Ja)]])</f>
        <v/>
      </c>
      <c r="OR176" s="574" t="str">
        <f>IF(Table1[[#This Row],[Etikett - B3 - Trennbar vom Hauptkörper? (X=Ja)]]="","",Table1[[#This Row],[Etikett - B3 - Trennbar vom Hauptkörper? (X=Ja)]])</f>
        <v/>
      </c>
      <c r="OS176" s="577" t="str">
        <f>IF(Table1[[#This Row],[Etikett - B3 - Virgin Material]]="","",VLOOKUP(Table1[[#This Row],[Etikett - B3 - Virgin Material]],'DD FD'!AJ:AK,2,FALSE))</f>
        <v/>
      </c>
      <c r="OT176" s="578" t="str">
        <f>IF(Table1[[#This Row],[Etikett - B3 - Virgin Material Anteil (in %)]]="","",Table1[[#This Row],[Etikett - B3 - Virgin Material Anteil (in %)]])</f>
        <v/>
      </c>
      <c r="OU176" s="577" t="str">
        <f>IF(Table1[[#This Row],[Etikett - B3 - Recyceltes Material]]="","",VLOOKUP(Table1[[#This Row],[Etikett - B3 - Recyceltes Material]],'DD FD'!AL:AM,2,FALSE))</f>
        <v/>
      </c>
      <c r="OV176" s="578" t="str">
        <f>IF(Table1[[#This Row],[Etikett - B3 - Recyceltes Material Anteil (in %)]]="","",Table1[[#This Row],[Etikett - B3 - Recyceltes Material Anteil (in %)]])</f>
        <v/>
      </c>
      <c r="OW176" s="577" t="str">
        <f>IF(Table1[[#This Row],[Etikett - B3 - Beschichtung]]="","",VLOOKUP(Table1[[#This Row],[Etikett - B3 - Beschichtung]],'DD FD'!AE:AF,2,FALSE))</f>
        <v/>
      </c>
      <c r="OX176" s="613" t="str">
        <f>IF(Table1[[#This Row],[Etikett - B3 - Beschichtung Anteil (in %)]]="","",Table1[[#This Row],[Etikett - B3 - Beschichtung Anteil (in %)]])</f>
        <v/>
      </c>
      <c r="OY176" s="618">
        <f>ROUNDUP(SUM(
IF(AND(LH176='DD FD'!$J$7,LJ176='DD FD'!$AI$3),LI176,0),
IF(AND(LR176='DD FD'!$J$7,LT176='DD FD'!$AI$3),LS176,0),
IF(AND(MB176='DD FD'!$J$7,MD176='DD FD'!$AI$3),MC176,0),
IF(AND(ML176='DD FD'!$J$7,MN176='DD FD'!$AI$3),MM176,0),
IF(AND(MW176='DD FD'!$J$7,MY176='DD FD'!$AI$3),MX176,0),
IF(AND(NH176='DD FD'!$J$7,NJ176='DD FD'!$AI$3),NI176,0),
IF(AND(NS176='DD FD'!$J$7,NU176='DD FD'!$AI$3),NT176,0),
IF(AND(OD176='DD FD'!$J$7,OF176='DD FD'!$AI$3),OE176,0),
IF(AND(OO176='DD FD'!$J$7,OQ176='DD FD'!$AI$3),OP176,0),
),2)</f>
        <v>0</v>
      </c>
      <c r="OZ176" s="617">
        <f>ROUNDUP(SUM(
IF(AND(LH176='DD FD'!$J$6,LJ176='DD FD'!$AI$3),LI176,0),
IF(AND(LR176='DD FD'!$J$6,LT176='DD FD'!$AI$3),LS176,0),
IF(AND(MB176='DD FD'!$J$6,MD176='DD FD'!$AI$3),MC176,0),
IF(AND(ML176='DD FD'!$J$6,MN176='DD FD'!$AI$3),MM176,0),
IF(AND(MW176='DD FD'!$J$6,MY176='DD FD'!$AI$3),MX176,0),
IF(AND(NH176='DD FD'!$J$6,NJ176='DD FD'!$AI$3),NI176,0),
IF(AND(NS176='DD FD'!$J$6,NU176='DD FD'!$AI$3),NT176,0),
IF(AND(OD176='DD FD'!$J$6,OF176='DD FD'!$AI$3),OE176,0),
IF(AND(OO176='DD FD'!$J$6,OQ176='DD FD'!$AI$3),OP176,0),
),2)</f>
        <v>0</v>
      </c>
      <c r="PA176" s="617">
        <f>ROUNDUP(SUM(
IF(AND(LH176='DD FD'!$J$10,LJ176='DD FD'!$AI$3),LI176,0),
IF(AND(LR176='DD FD'!$J$10,LT176='DD FD'!$AI$3),LS176,0),
IF(AND(MB176='DD FD'!$J$10,MD176='DD FD'!$AI$3),MC176,0),
IF(AND(ML176='DD FD'!$J$10,MN176='DD FD'!$AI$3),MM176,0),
IF(AND(MW176='DD FD'!$J$10,MY176='DD FD'!$AI$3),MX176,0),
IF(AND(NH176='DD FD'!$J$10,NJ176='DD FD'!$AI$3),NI176,0),
IF(AND(NS176='DD FD'!$J$10,NU176='DD FD'!$AI$3),NT176,0),
IF(AND(OD176='DD FD'!$J$10,OF176='DD FD'!$AI$3),OE176,0),
IF(AND(OO176='DD FD'!$J$10,OQ176='DD FD'!$AI$3),OP176,0),
),2)</f>
        <v>0</v>
      </c>
      <c r="PB176" s="617">
        <f>ROUNDUP(SUM(
IF(AND(LH176='DD FD'!$J$8,LJ176='DD FD'!$AI$3),LI176,0),
IF(AND(LR176='DD FD'!$J$8,LT176='DD FD'!$AI$3),LS176,0),
IF(AND(MB176='DD FD'!$J$8,MD176='DD FD'!$AI$3),MC176,0),
IF(AND(ML176='DD FD'!$J$8,MN176='DD FD'!$AI$3),MM176,0),
IF(AND(MW176='DD FD'!$J$8,MY176='DD FD'!$AI$3),MX176,0),
IF(AND(NH176='DD FD'!$J$8,NJ176='DD FD'!$AI$3),NI176,0),
IF(AND(NS176='DD FD'!$J$8,NU176='DD FD'!$AI$3),NT176,0),
IF(AND(OD176='DD FD'!$J$8,OF176='DD FD'!$AI$3),OE176,0),
IF(AND(OO176='DD FD'!$J$8,OQ176='DD FD'!$AI$3),OP176,0),
),2)</f>
        <v>0</v>
      </c>
      <c r="PC176" s="617">
        <f>ROUNDUP(SUM(
IF(AND(LH176='DD FD'!$J$5,LJ176='DD FD'!$AI$3),LI176,0),
IF(AND(LR176='DD FD'!$J$5,LT176='DD FD'!$AI$3),LS176,0),
IF(AND(MB176='DD FD'!$J$5,MD176='DD FD'!$AI$3),MC176,0),
IF(AND(ML176='DD FD'!$J$5,MN176='DD FD'!$AI$3),MM176,0),
IF(AND(MW176='DD FD'!$J$5,MY176='DD FD'!$AI$3),MX176,0),
IF(AND(NH176='DD FD'!$J$5,NJ176='DD FD'!$AI$3),NI176,0),
IF(AND(NS176='DD FD'!$J$5,NU176='DD FD'!$AI$3),NT176,0),
IF(AND(OD176='DD FD'!$J$5,OF176='DD FD'!$AI$3),OE176,0),
IF(AND(OO176='DD FD'!$J$5,OQ176='DD FD'!$AI$3),OP176,0),
),2)</f>
        <v>0</v>
      </c>
      <c r="PD176" s="617">
        <f>ROUNDUP(SUM(
IF(AND(LH176='DD FD'!$J$9,LJ176='DD FD'!$AI$3),LI176,0),
IF(AND(LR176='DD FD'!$J$9,LT176='DD FD'!$AI$3),LS176,0),
IF(AND(MB176='DD FD'!$J$9,MD176='DD FD'!$AI$3),MC176,0),
IF(AND(ML176='DD FD'!$J$9,MN176='DD FD'!$AI$3),MM176,0),
IF(AND(MW176='DD FD'!$J$9,MY176='DD FD'!$AI$3),MX176,0),
IF(AND(NH176='DD FD'!$J$9,NJ176='DD FD'!$AI$3),NI176,0),
IF(AND(NS176='DD FD'!$J$9,NU176='DD FD'!$AI$3),NT176,0),
IF(AND(OD176='DD FD'!$J$9,OF176='DD FD'!$AI$3),OE176,0),
IF(AND(OO176='DD FD'!$J$9,OQ176='DD FD'!$AI$3),OP176,0),
),2)</f>
        <v>0</v>
      </c>
      <c r="PE176" s="617">
        <f>ROUNDUP(SUM(
IF(AND(LH176='DD FD'!$J$4,LJ176='DD FD'!$AI$3),LI176,0),
IF(AND(LR176='DD FD'!$J$4,LT176='DD FD'!$AI$3),LS176,0),
IF(AND(MB176='DD FD'!$J$4,MD176='DD FD'!$AI$3),MC176,0),
IF(AND(ML176='DD FD'!$J$4,MN176='DD FD'!$AI$3),MM176,0),
IF(AND(MW176='DD FD'!$J$4,MY176='DD FD'!$AI$3),MX176,0),
IF(AND(NH176='DD FD'!$J$4,NJ176='DD FD'!$AI$3),NI176,0),
IF(AND(NS176='DD FD'!$J$4,NU176='DD FD'!$AI$3),NT176,0),
IF(AND(OD176='DD FD'!$J$4,OF176='DD FD'!$AI$3),OE176,0),
IF(AND(OO176='DD FD'!$J$4,OQ176='DD FD'!$AI$3),OP176,0),
),2)</f>
        <v>0</v>
      </c>
      <c r="PF176" s="619">
        <f>ROUNDUP(SUM(
IF(AND(LH176='DD FD'!$J$11,LJ176='DD FD'!$AI$3),LI176,0),
IF(AND(LR176='DD FD'!$J$11,LT176='DD FD'!$AI$3),LS176,0),
IF(AND(MB176='DD FD'!$J$11,MD176='DD FD'!$AI$3),MC176,0),
IF(AND(ML176='DD FD'!$J$11,MN176='DD FD'!$AI$3),MM176,0),
IF(AND(MW176='DD FD'!$J$11,MY176='DD FD'!$AI$3),MX176,0),
IF(AND(NH176='DD FD'!$J$11,NJ176='DD FD'!$AI$3),NI176,0),
IF(AND(NS176='DD FD'!$J$11,NU176='DD FD'!$AI$3),NT176,0),
IF(AND(OD176='DD FD'!$J$11,OF176='DD FD'!$AI$3),OE176,0),
IF(AND(OO176='DD FD'!$J$11,OQ176='DD FD'!$AI$3),OP176,0),
),2)</f>
        <v>0</v>
      </c>
    </row>
    <row r="177" spans="1:422">
      <c r="A177" s="806"/>
      <c r="B177" s="934"/>
      <c r="C177" s="247"/>
      <c r="D177" s="842"/>
      <c r="E177" s="247"/>
      <c r="F177" s="158"/>
      <c r="G177" s="710"/>
      <c r="H177" s="712"/>
      <c r="I177" s="936"/>
      <c r="J177" s="803"/>
      <c r="K177" s="150"/>
      <c r="L177" s="146" t="str">
        <f t="shared" si="54"/>
        <v/>
      </c>
      <c r="M177" s="501" t="str">
        <f t="shared" si="71"/>
        <v/>
      </c>
      <c r="N177" s="504"/>
      <c r="O177" s="113" t="str">
        <f t="shared" si="72"/>
        <v/>
      </c>
      <c r="P177" s="114" t="str">
        <f t="shared" si="55"/>
        <v/>
      </c>
      <c r="Q177" s="152"/>
      <c r="R177" s="152"/>
      <c r="S177" s="115" t="str">
        <f t="shared" si="73"/>
        <v/>
      </c>
      <c r="T177" s="159"/>
      <c r="U177" s="159"/>
      <c r="V177" s="157"/>
      <c r="W177" s="157"/>
      <c r="X177" s="157"/>
      <c r="Y177" s="772"/>
      <c r="Z177" s="158"/>
      <c r="AA177" s="144"/>
      <c r="AB177" s="112"/>
      <c r="AC177" s="153"/>
      <c r="AD177" s="153"/>
      <c r="AE177" s="153"/>
      <c r="AF177" s="153"/>
      <c r="AG177" s="153"/>
      <c r="AH177" s="153"/>
      <c r="AI177" s="152"/>
      <c r="AJ177" s="158"/>
      <c r="AK177" s="158"/>
      <c r="AL177" s="158"/>
      <c r="AM177" s="116" t="str">
        <f t="shared" si="74"/>
        <v/>
      </c>
      <c r="AN177" s="116" t="str">
        <f t="shared" si="75"/>
        <v/>
      </c>
      <c r="AO177" s="324"/>
      <c r="AP177" s="503"/>
      <c r="AQ177" s="487" t="str">
        <f t="shared" si="76"/>
        <v/>
      </c>
      <c r="AR177" s="113" t="str">
        <f t="shared" si="56"/>
        <v/>
      </c>
      <c r="AS177" s="113" t="str">
        <f t="shared" si="57"/>
        <v/>
      </c>
      <c r="AT177" s="113" t="str">
        <f t="shared" si="58"/>
        <v/>
      </c>
      <c r="AU177" s="113" t="str">
        <f t="shared" si="59"/>
        <v/>
      </c>
      <c r="AV177" s="159"/>
      <c r="AW177" s="157"/>
      <c r="AX177" s="157"/>
      <c r="AY177" s="157"/>
      <c r="AZ177" s="157"/>
      <c r="BA177" s="116" t="str">
        <f t="shared" si="60"/>
        <v/>
      </c>
      <c r="BB177" s="316"/>
      <c r="BC177" s="116" t="str">
        <f t="shared" si="61"/>
        <v/>
      </c>
      <c r="BD177" s="133" t="str">
        <f t="shared" si="62"/>
        <v/>
      </c>
      <c r="BE177" s="157"/>
      <c r="BF177" s="1180"/>
      <c r="BG177" s="1180"/>
      <c r="BH177" s="158"/>
      <c r="BI177" s="490"/>
      <c r="BJ177" s="514" t="str">
        <f t="shared" si="77"/>
        <v/>
      </c>
      <c r="BK177" s="789"/>
      <c r="BL177" s="116" t="str">
        <f t="shared" si="78"/>
        <v/>
      </c>
      <c r="BM177" s="144"/>
      <c r="BN177" s="144"/>
      <c r="BO177" s="144"/>
      <c r="BP177" s="790"/>
      <c r="BQ177" s="790"/>
      <c r="BR177" s="790"/>
      <c r="BS177" s="116" t="str">
        <f t="shared" si="63"/>
        <v/>
      </c>
      <c r="BT177" s="790"/>
      <c r="BU177" s="808" t="str">
        <f t="shared" si="64"/>
        <v/>
      </c>
      <c r="BV177" s="791"/>
      <c r="BW177" s="144"/>
      <c r="BX177" s="20"/>
      <c r="BY177" s="20"/>
      <c r="BZ177" s="20"/>
      <c r="CA177" s="792"/>
      <c r="CB177" s="1201"/>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c r="CZ177" s="144"/>
      <c r="DA177" s="144"/>
      <c r="DB177" s="144"/>
      <c r="DC177" s="144"/>
      <c r="DD177" s="144"/>
      <c r="DE177" s="144"/>
      <c r="DF177" s="144"/>
      <c r="DG177" s="144"/>
      <c r="DH177" s="144"/>
      <c r="DI177" s="144"/>
      <c r="DJ177" s="144"/>
      <c r="DK177" s="144"/>
      <c r="DL177" s="144"/>
      <c r="DM177" s="144"/>
      <c r="DN177" s="144"/>
      <c r="DO177" s="144"/>
      <c r="DP177" s="144"/>
      <c r="DQ177" s="144"/>
      <c r="DR177" s="144"/>
      <c r="DS177" s="144"/>
      <c r="DT177" s="144"/>
      <c r="DU177" s="144"/>
      <c r="DV177" s="144"/>
      <c r="DW177" s="144"/>
      <c r="DX177" s="144"/>
      <c r="DY177" s="144"/>
      <c r="DZ177" s="144"/>
      <c r="EA177" s="144"/>
      <c r="EB177" s="144"/>
      <c r="EC177" s="144"/>
      <c r="ED177" s="782" t="str">
        <f t="shared" si="79"/>
        <v/>
      </c>
      <c r="EE177" s="519"/>
      <c r="EF177" s="793"/>
      <c r="EG177" s="519"/>
      <c r="EH177" s="794"/>
      <c r="EI177" s="790"/>
      <c r="EJ177" s="794"/>
      <c r="EK177" s="794"/>
      <c r="EL177" s="790"/>
      <c r="EM177" s="790"/>
      <c r="EN177" s="790"/>
      <c r="EO177" s="112" t="str">
        <f t="shared" si="65"/>
        <v/>
      </c>
      <c r="EP177" s="790"/>
      <c r="EQ177" s="488" t="str">
        <f t="shared" si="66"/>
        <v/>
      </c>
      <c r="ER177" s="1100"/>
      <c r="ES177" s="1099" t="str">
        <f t="shared" si="80"/>
        <v/>
      </c>
      <c r="ET177" s="525"/>
      <c r="EU177" s="148"/>
      <c r="EV177" s="148"/>
      <c r="EW177" s="148"/>
      <c r="EX177" s="148"/>
      <c r="EY177" s="148"/>
      <c r="EZ177" s="148"/>
      <c r="FA177" s="148"/>
      <c r="FB177" s="148"/>
      <c r="FC177" s="148"/>
      <c r="FD177" s="148"/>
      <c r="FE177" s="148"/>
      <c r="FF177" s="148"/>
      <c r="FG177" s="148"/>
      <c r="FH177" s="148"/>
      <c r="FI177" s="528"/>
      <c r="FJ177" s="513" t="str">
        <f t="shared" si="67"/>
        <v/>
      </c>
      <c r="FK177" s="158"/>
      <c r="FL177" s="850"/>
      <c r="FM177" s="850"/>
      <c r="FN177" s="850"/>
      <c r="FO177" s="850"/>
      <c r="FP177" s="850"/>
      <c r="FQ177" s="850"/>
      <c r="FR177" s="157"/>
      <c r="FS177" s="143"/>
      <c r="FT177" s="143"/>
      <c r="FU177" s="847" t="str">
        <f t="shared" si="68"/>
        <v/>
      </c>
      <c r="FV177" s="555"/>
      <c r="FW177" s="523" t="str">
        <f>IF(Table1[[#This Row],[Nonfood Inhaltstoffe - Komponente]]="","",VLOOKUP(Table1[[#This Row],[Nonfood Inhaltstoffe - Komponente]],'Dropdown Auswahl'!BJ:BK,2,FALSE))</f>
        <v/>
      </c>
      <c r="FX177" s="1013"/>
      <c r="FY177" s="1011" t="str">
        <f t="shared" si="69"/>
        <v/>
      </c>
      <c r="FZ177" s="152"/>
      <c r="GA177" s="152"/>
      <c r="GB177" s="152"/>
      <c r="GC177" s="529" t="str">
        <f t="shared" si="70"/>
        <v/>
      </c>
      <c r="GG177" s="21"/>
      <c r="GH177" s="21"/>
      <c r="GI177" s="1019"/>
      <c r="GJ177" s="1016" t="str">
        <f>IF(Table1[[#This Row],[Global Trade Item Number (GTIN)]]="","",Table1[[#This Row],[Global Trade Item Number (GTIN)]])</f>
        <v/>
      </c>
      <c r="GK177" s="555" t="str">
        <f>IF(Table1[[#This Row],[WAWI-Nr./ Kreditoren-Nummer
(ASDV)]]&lt;&gt;"",Table1[[#This Row],[WAWI-Nr./ Kreditoren-Nummer
(ASDV)]],"")</f>
        <v/>
      </c>
      <c r="GL177" s="165"/>
      <c r="GM177" s="165"/>
      <c r="GN177" s="165"/>
      <c r="GO177" s="485"/>
      <c r="GP177" s="534"/>
      <c r="GQ177" s="533"/>
      <c r="GR177" s="486"/>
      <c r="GS177" s="486"/>
      <c r="GT177" s="486"/>
      <c r="GU177" s="486"/>
      <c r="GV177" s="486"/>
      <c r="GW177" s="542"/>
      <c r="GX177" s="538"/>
      <c r="GY177" s="144"/>
      <c r="GZ177" s="480"/>
      <c r="HA177" s="158"/>
      <c r="HB177" s="480"/>
      <c r="HC177" s="480"/>
      <c r="HD177" s="480"/>
      <c r="HE177" s="480"/>
      <c r="HF177" s="480"/>
      <c r="HG177" s="480"/>
      <c r="HH177" s="538"/>
      <c r="HI177" s="480"/>
      <c r="HJ177" s="480"/>
      <c r="HK177" s="480"/>
      <c r="HL177" s="480"/>
      <c r="HM177" s="480"/>
      <c r="HN177" s="480"/>
      <c r="HO177" s="480"/>
      <c r="HP177" s="480"/>
      <c r="HQ177" s="480"/>
      <c r="HR177" s="538"/>
      <c r="HS177" s="480"/>
      <c r="HT177" s="480"/>
      <c r="HU177" s="480"/>
      <c r="HV177" s="480"/>
      <c r="HW177" s="480"/>
      <c r="HX177" s="480"/>
      <c r="HY177" s="480"/>
      <c r="HZ177" s="480"/>
      <c r="IA177" s="480"/>
      <c r="IB177" s="538"/>
      <c r="IC177" s="480"/>
      <c r="ID177" s="480"/>
      <c r="IE177" s="480"/>
      <c r="IF177" s="480"/>
      <c r="IG177" s="480"/>
      <c r="IH177" s="480"/>
      <c r="II177" s="480"/>
      <c r="IJ177" s="480"/>
      <c r="IK177" s="480"/>
      <c r="IL177" s="480"/>
      <c r="IM177" s="538"/>
      <c r="IN177" s="480"/>
      <c r="IO177" s="480"/>
      <c r="IP177" s="480"/>
      <c r="IQ177" s="480"/>
      <c r="IR177" s="480"/>
      <c r="IS177" s="480"/>
      <c r="IT177" s="480"/>
      <c r="IU177" s="480"/>
      <c r="IV177" s="480"/>
      <c r="IW177" s="480"/>
      <c r="IX177" s="538"/>
      <c r="IY177" s="480"/>
      <c r="IZ177" s="480"/>
      <c r="JA177" s="480"/>
      <c r="JB177" s="480"/>
      <c r="JC177" s="480"/>
      <c r="JD177" s="480"/>
      <c r="JE177" s="480"/>
      <c r="JF177" s="480"/>
      <c r="JG177" s="480"/>
      <c r="JH177" s="480"/>
      <c r="JI177" s="538"/>
      <c r="JJ177" s="480"/>
      <c r="JK177" s="480"/>
      <c r="JL177" s="480"/>
      <c r="JM177" s="480"/>
      <c r="JN177" s="480"/>
      <c r="JO177" s="480"/>
      <c r="JP177" s="480"/>
      <c r="JQ177" s="480"/>
      <c r="JR177" s="480"/>
      <c r="JS177" s="590"/>
      <c r="JT177" s="538"/>
      <c r="JU177" s="480"/>
      <c r="JV177" s="480"/>
      <c r="JW177" s="480"/>
      <c r="JX177" s="480"/>
      <c r="JY177" s="480"/>
      <c r="JZ177" s="480"/>
      <c r="KA177" s="480"/>
      <c r="KB177" s="480"/>
      <c r="KC177" s="480"/>
      <c r="KD177" s="480"/>
      <c r="KE177" s="538"/>
      <c r="KF177" s="480"/>
      <c r="KG177" s="480"/>
      <c r="KH177" s="480"/>
      <c r="KI177" s="480"/>
      <c r="KJ177" s="480"/>
      <c r="KK177" s="480"/>
      <c r="KL177" s="480"/>
      <c r="KM177" s="480"/>
      <c r="KN177" s="480"/>
      <c r="KO177" s="480"/>
      <c r="KR177" s="568" t="str">
        <f>IF(Table1[[#This Row],[GTIN]]&lt;&gt;"",Table1[[#This Row],[GTIN]],"")</f>
        <v/>
      </c>
      <c r="KS177" s="569" t="str">
        <f>Table1[[#This Row],[Kreditor]]</f>
        <v/>
      </c>
      <c r="KT177" s="570" t="str">
        <f>IF(Table1[[#This Row],[Gültig ab (Datum)]]&lt;&gt;"",Table1[[#This Row],[Gültig ab (Datum)]],"")</f>
        <v/>
      </c>
      <c r="KU177" s="570"/>
      <c r="KV177" s="583" t="str">
        <f>IF(Table1[[#This Row],[Artikel verpackt? 
(X=Ja)]]="","",Table1[[#This Row],[Artikel verpackt? 
(X=Ja)]])</f>
        <v/>
      </c>
      <c r="KW177" s="571" t="str">
        <f>IF(Table1[[#This Row],[Verpackung recyclingfähig?
(X=Ja)]]="","",Table1[[#This Row],[Verpackung recyclingfähig?
(X=Ja)]])</f>
        <v/>
      </c>
      <c r="KX177" s="572"/>
      <c r="KY177" s="573"/>
      <c r="KZ177" s="574"/>
      <c r="LA177" s="574"/>
      <c r="LB177" s="574"/>
      <c r="LC177" s="574"/>
      <c r="LD177" s="574"/>
      <c r="LE177" s="574"/>
      <c r="LF177" s="575"/>
      <c r="LG177" s="576" t="str">
        <f>IF(Table1[[#This Row],[Hauptkörper - B1 - Art]]="","",VLOOKUP(Table1[[#This Row],[Hauptkörper - B1 - Art]],'DD FD'!B:C,2,FALSE))</f>
        <v/>
      </c>
      <c r="LH177" s="577" t="str">
        <f>IF(Table1[[#This Row],[Hauptkörper - B1 - Fraktion]]="","",VLOOKUP(Table1[[#This Row],[Hauptkörper - B1 - Fraktion]],'DD FD'!H:J,3,FALSE))</f>
        <v/>
      </c>
      <c r="LI177" s="574" t="str">
        <f>IF(Table1[[#This Row],[Hauptkörper - B1 - Gewicht
(in G)]]="","",Table1[[#This Row],[Hauptkörper - B1 - Gewicht
(in G)]])</f>
        <v/>
      </c>
      <c r="LJ177" s="574" t="str">
        <f>IF(Table1[[#This Row],[Hauptkörper - B1 - Lizenzierungs-pflichtig? (X=Ja)]]="","",Table1[[#This Row],[Hauptkörper - B1 - Lizenzierungs-pflichtig? (X=Ja)]])</f>
        <v/>
      </c>
      <c r="LK177" s="577" t="str">
        <f>IF(Table1[[#This Row],[Hauptkörper - B1 - Virgin Material]]="","",VLOOKUP(Table1[[#This Row],[Hauptkörper - B1 - Virgin Material]],'DD FD'!AJ:AK,2,FALSE))</f>
        <v/>
      </c>
      <c r="LL177" s="578" t="str">
        <f>IF(Table1[[#This Row],[Hauptkörper - B1 - Virgin Material Anteil (in %)]]="","",Table1[[#This Row],[Hauptkörper - B1 - Virgin Material Anteil (in %)]])</f>
        <v/>
      </c>
      <c r="LM177" s="577" t="str">
        <f>IF(Table1[[#This Row],[Hauptkörper - B1 - Recyceltes Material]]="","",VLOOKUP(Table1[[#This Row],[Hauptkörper - B1 - Recyceltes Material]],'DD FD'!AL:AM,2,FALSE))</f>
        <v/>
      </c>
      <c r="LN177" s="578" t="str">
        <f>IF(Table1[[#This Row],[Hauptkörper - B1 - Recyceltes Material Anteil (in %)]]="","",Table1[[#This Row],[Hauptkörper - B1 - Recyceltes Material Anteil (in %)]])</f>
        <v/>
      </c>
      <c r="LO177" s="579" t="str">
        <f>IF(Table1[[#This Row],[Hauptkörper - B1 - Beschichtung]]="","",VLOOKUP(Table1[[#This Row],[Hauptkörper - B1 - Beschichtung]],'DD FD'!AE:AF,2,FALSE))</f>
        <v/>
      </c>
      <c r="LP177" s="580" t="str">
        <f>IF(Table1[[#This Row],[Hauptkörper - B1 - Beschichtung Anteil (in %)]]="","",Table1[[#This Row],[Hauptkörper - B1 - Beschichtung Anteil (in %)]])</f>
        <v/>
      </c>
      <c r="LQ177" s="576" t="str">
        <f>IF(Table1[[#This Row],[Hauptkörper - B2 - Art]]="","",VLOOKUP(Table1[[#This Row],[Hauptkörper - B2 - Art]],'DD FD'!B:C,2,FALSE))</f>
        <v/>
      </c>
      <c r="LR177" s="577" t="str">
        <f>IF(Table1[[#This Row],[Hauptkörper - B2 - Fraktion]]="","",VLOOKUP(Table1[[#This Row],[Hauptkörper - B2 - Fraktion]],'DD FD'!H:J,3,FALSE))</f>
        <v/>
      </c>
      <c r="LS177" s="574" t="str">
        <f>IF(Table1[[#This Row],[Hauptkörper - B2 - Gewicht
(in G)]]="","",Table1[[#This Row],[Hauptkörper - B2 - Gewicht
(in G)]])</f>
        <v/>
      </c>
      <c r="LT177" s="574" t="str">
        <f>IF(Table1[[#This Row],[Hauptkörper - B2 - Lizenzierungs-pflichtig? (X=Ja)]]="","",Table1[[#This Row],[Hauptkörper - B2 - Lizenzierungs-pflichtig? (X=Ja)]])</f>
        <v/>
      </c>
      <c r="LU177" s="577" t="str">
        <f>IF(Table1[[#This Row],[Hauptkörper - B2 - Virgin Material]]="","",VLOOKUP(Table1[[#This Row],[Hauptkörper - B2 - Virgin Material]],'DD FD'!AJ:AK,2,FALSE))</f>
        <v/>
      </c>
      <c r="LV177" s="578" t="str">
        <f>IF(Table1[[#This Row],[Hauptkörper - B2 - Virgin Material Anteil (in %)]]="","",Table1[[#This Row],[Hauptkörper - B2 - Virgin Material Anteil (in %)]])</f>
        <v/>
      </c>
      <c r="LW177" s="577" t="str">
        <f>IF(Table1[[#This Row],[Hauptkörper - B2 - Recyceltes Material]]="","",VLOOKUP(Table1[[#This Row],[Hauptkörper - B2 - Recyceltes Material]],'DD FD'!AL:AM,2,FALSE))</f>
        <v/>
      </c>
      <c r="LX177" s="578" t="str">
        <f>IF(Table1[[#This Row],[Hauptkörper - B2 - Recyceltes Material Anteil (in %)]]="","",Table1[[#This Row],[Hauptkörper - B2 - Recyceltes Material Anteil (in %)]])</f>
        <v/>
      </c>
      <c r="LY177" s="577" t="str">
        <f>IF(Table1[[#This Row],[Hauptkörper - B2 - Beschichtung]]="","",VLOOKUP(Table1[[#This Row],[Hauptkörper - B2 - Beschichtung]],'DD FD'!AE:AF,2,FALSE))</f>
        <v/>
      </c>
      <c r="LZ177" s="580" t="str">
        <f>IF(Table1[[#This Row],[Hauptkörper - B2 - Beschichtung Anteil (in %)]]="","",Table1[[#This Row],[Hauptkörper - B2 - Beschichtung Anteil (in %)]])</f>
        <v/>
      </c>
      <c r="MA177" s="576" t="str">
        <f>IF(Table1[[#This Row],[Hauptkörper - B3 - Art]]="","",VLOOKUP(Table1[[#This Row],[Hauptkörper - B3 - Art]],'DD FD'!B:C,2,FALSE))</f>
        <v/>
      </c>
      <c r="MB177" s="577" t="str">
        <f>IF(Table1[[#This Row],[Hauptkörper - B3 - Fraktion]]="","",VLOOKUP(Table1[[#This Row],[Hauptkörper - B3 - Fraktion]],'DD FD'!H:J,3,FALSE))</f>
        <v/>
      </c>
      <c r="MC177" s="574" t="str">
        <f>IF(Table1[[#This Row],[Hauptkörper - B3 - Gewicht
(in G)]]="","",Table1[[#This Row],[Hauptkörper - B3 - Gewicht
(in G)]])</f>
        <v/>
      </c>
      <c r="MD177" s="574" t="str">
        <f>IF(Table1[[#This Row],[Hauptkörper - B3 - Lizenzierungs-pflichtig? (X=Ja)]]="","",Table1[[#This Row],[Hauptkörper - B3 - Lizenzierungs-pflichtig? (X=Ja)]])</f>
        <v/>
      </c>
      <c r="ME177" s="577" t="str">
        <f>IF(Table1[[#This Row],[Hauptkörper - B3 - Virgin Material]]="","",VLOOKUP(Table1[[#This Row],[Hauptkörper - B3 - Virgin Material]],'DD FD'!AJ:AK,2,FALSE))</f>
        <v/>
      </c>
      <c r="MF177" s="578" t="str">
        <f>IF(Table1[[#This Row],[Hauptkörper - B3 - Virgin Material Anteil (in %)]]="","",Table1[[#This Row],[Hauptkörper - B3 - Virgin Material Anteil (in %)]])</f>
        <v/>
      </c>
      <c r="MG177" s="577" t="str">
        <f>IF(Table1[[#This Row],[Hauptkörper - B3 - Recyceltes Material]]="","",VLOOKUP(Table1[[#This Row],[Hauptkörper - B3 - Recyceltes Material]],'DD FD'!AL:AM,2,FALSE))</f>
        <v/>
      </c>
      <c r="MH177" s="578" t="str">
        <f>IF(Table1[[#This Row],[Hauptkörper - B3 - Recyceltes Material Anteil (in %)]]="","",Table1[[#This Row],[Hauptkörper - B3 - Recyceltes Material Anteil (in %)]])</f>
        <v/>
      </c>
      <c r="MI177" s="577" t="str">
        <f>IF(Table1[[#This Row],[Hauptkörper - B3 - Beschichtung]]="","",VLOOKUP(Table1[[#This Row],[Hauptkörper - B3 - Beschichtung]],'DD FD'!AE:AF,2,FALSE))</f>
        <v/>
      </c>
      <c r="MJ177" s="580" t="str">
        <f>IF(Table1[[#This Row],[Hauptkörper - B3 - Beschichtung Anteil (in %)]]="","",Table1[[#This Row],[Hauptkörper - B3 - Beschichtung Anteil (in %)]])</f>
        <v/>
      </c>
      <c r="MK177" s="576" t="str">
        <f>IF(Table1[[#This Row],[Verschluss - B1 - Art]]="","",VLOOKUP(Table1[[#This Row],[Verschluss - B1 - Art]],'DD FD'!D:E,2,FALSE))</f>
        <v/>
      </c>
      <c r="ML177" s="577" t="str">
        <f>IF(Table1[[#This Row],[Verschluss - B1 - Fraktion]]="","",VLOOKUP(Table1[[#This Row],[Verschluss - B1 - Fraktion]],'DD FD'!H:J,3,FALSE))</f>
        <v/>
      </c>
      <c r="MM177" s="574" t="str">
        <f>IF(Table1[[#This Row],[Verschluss - B1 - Gewicht (in G)]]="","",Table1[[#This Row],[Verschluss - B1 - Gewicht (in G)]])</f>
        <v/>
      </c>
      <c r="MN177" s="574" t="str">
        <f>IF(Table1[[#This Row],[Verschluss - B1 - Lizenzierungs-pflichtig? (X=Ja)]]="","",Table1[[#This Row],[Verschluss - B1 - Lizenzierungs-pflichtig? (X=Ja)]])</f>
        <v/>
      </c>
      <c r="MO177" s="574" t="str">
        <f>IF(Table1[[#This Row],[Verschluss - B1 - Trennbar vom Hauptkörper? (X=Ja)]]="","",Table1[[#This Row],[Verschluss - B1 - Trennbar vom Hauptkörper? (X=Ja)]])</f>
        <v/>
      </c>
      <c r="MP177" s="577" t="str">
        <f>IF(Table1[[#This Row],[Verschluss - B1 - Virgin Material]]="","",VLOOKUP(Table1[[#This Row],[Verschluss - B1 - Virgin Material]],'DD FD'!AJ:AK,2,FALSE))</f>
        <v/>
      </c>
      <c r="MQ177" s="578" t="str">
        <f>IF(Table1[[#This Row],[Verschluss - B1 - Virgin Material Anteil (in %)]]="","",Table1[[#This Row],[Verschluss - B1 - Virgin Material Anteil (in %)]])</f>
        <v/>
      </c>
      <c r="MR177" s="577" t="str">
        <f>IF(Table1[[#This Row],[Verschluss - B1 - Recyceltes Material]]="","",VLOOKUP(Table1[[#This Row],[Verschluss - B1 - Recyceltes Material]],'DD FD'!AL:AM,2,FALSE))</f>
        <v/>
      </c>
      <c r="MS177" s="578" t="str">
        <f>IF(Table1[[#This Row],[Verschluss - B1 - Recyceltes Material Anteil (in %)]]="","",Table1[[#This Row],[Verschluss - B1 - Recyceltes Material Anteil (in %)]])</f>
        <v/>
      </c>
      <c r="MT177" s="577" t="str">
        <f>IF(Table1[[#This Row],[Verschluss - B1 - Beschichtung]]="","",VLOOKUP(Table1[[#This Row],[Verschluss - B1 - Beschichtung]],'DD FD'!AE:AF,2,FALSE))</f>
        <v/>
      </c>
      <c r="MU177" s="580" t="str">
        <f>IF(Table1[[#This Row],[Verschluss - B1 - Beschichtung Anteil (in %)]]="","",Table1[[#This Row],[Verschluss - B1 - Beschichtung Anteil (in %)]])</f>
        <v/>
      </c>
      <c r="MV177" s="576" t="str">
        <f>IF(Table1[[#This Row],[Verschluss - B2 - Art]]="","",VLOOKUP(Table1[[#This Row],[Verschluss - B2 - Art]],'DD FD'!D:E,2,FALSE))</f>
        <v/>
      </c>
      <c r="MW177" s="577" t="str">
        <f>IF(Table1[[#This Row],[Verschluss - B2 - Fraktion]]="","",VLOOKUP(Table1[[#This Row],[Verschluss - B2 - Fraktion]],'DD FD'!H:J,3,FALSE))</f>
        <v/>
      </c>
      <c r="MX177" s="574" t="str">
        <f>IF(Table1[[#This Row],[Verschluss - B2 - Gewicht (in G)]]="","",Table1[[#This Row],[Verschluss - B2 - Gewicht (in G)]])</f>
        <v/>
      </c>
      <c r="MY177" s="574" t="str">
        <f>IF(Table1[[#This Row],[Verschluss - B2 - Lizenzierungs-pflichtig? (X=Ja)]]="","",Table1[[#This Row],[Verschluss - B2 - Lizenzierungs-pflichtig? (X=Ja)]])</f>
        <v/>
      </c>
      <c r="MZ177" s="574" t="str">
        <f>IF(Table1[[#This Row],[Verschluss - B2 - Trennbar vom Hauptkörper? (X=Ja)]]="","",Table1[[#This Row],[Verschluss - B2 - Trennbar vom Hauptkörper? (X=Ja)]])</f>
        <v/>
      </c>
      <c r="NA177" s="577" t="str">
        <f>IF(Table1[[#This Row],[Verschluss - B2 - Virgin Material]]="","",VLOOKUP(Table1[[#This Row],[Verschluss - B2 - Virgin Material]],'DD FD'!AJ:AK,2,FALSE))</f>
        <v/>
      </c>
      <c r="NB177" s="578" t="str">
        <f>IF(Table1[[#This Row],[Verschluss - B2 - Virgin Material Anteil (in %)]]="","",Table1[[#This Row],[Verschluss - B2 - Virgin Material Anteil (in %)]])</f>
        <v/>
      </c>
      <c r="NC177" s="577" t="str">
        <f>IF(Table1[[#This Row],[Verschluss - B2 - Recyceltes Material]]="","",VLOOKUP(Table1[[#This Row],[Verschluss - B2 - Recyceltes Material]],'DD FD'!AL:AM,2,FALSE))</f>
        <v/>
      </c>
      <c r="ND177" s="578" t="str">
        <f>IF(Table1[[#This Row],[Verschluss - B2 - Recyceltes Material Anteil (in %)]]="","",Table1[[#This Row],[Verschluss - B2 - Recyceltes Material Anteil (in %)]])</f>
        <v/>
      </c>
      <c r="NE177" s="577" t="str">
        <f>IF(Table1[[#This Row],[Verschluss - B2 - Beschichtung]]="","",VLOOKUP(Table1[[#This Row],[Verschluss - B2 - Beschichtung]],'DD FD'!AE:AF,2,FALSE))</f>
        <v/>
      </c>
      <c r="NF177" s="580" t="str">
        <f>IF(Table1[[#This Row],[Verschluss - B2 - Beschichtung Anteil (in %)]]="","",Table1[[#This Row],[Verschluss - B2 - Beschichtung Anteil (in %)]])</f>
        <v/>
      </c>
      <c r="NG177" s="576" t="str">
        <f>IF(Table1[[#This Row],[Verschluss - B3 - Art]]="","",VLOOKUP(Table1[[#This Row],[Verschluss - B3 - Art]],'DD FD'!D:E,2,FALSE))</f>
        <v/>
      </c>
      <c r="NH177" s="577" t="str">
        <f>IF(Table1[[#This Row],[Verschluss - B3 - Fraktion]]="","",VLOOKUP(Table1[[#This Row],[Verschluss - B3 - Fraktion]],'DD FD'!H:J,3,FALSE))</f>
        <v/>
      </c>
      <c r="NI177" s="574" t="str">
        <f>IF(Table1[[#This Row],[Verschluss - B3 - Gewicht (in G)]]="","",Table1[[#This Row],[Verschluss - B3 - Gewicht (in G)]])</f>
        <v/>
      </c>
      <c r="NJ177" s="574" t="str">
        <f>IF(Table1[[#This Row],[Verschluss - B3 - Lizenzierungs-pflichtig? (X=Ja)]]="","",Table1[[#This Row],[Verschluss - B3 - Lizenzierungs-pflichtig? (X=Ja)]])</f>
        <v/>
      </c>
      <c r="NK177" s="574" t="str">
        <f>IF(Table1[[#This Row],[Verschluss - B3 - Trennbar vom Hauptkörper? (X=Ja)]]="","",Table1[[#This Row],[Verschluss - B3 - Trennbar vom Hauptkörper? (X=Ja)]])</f>
        <v/>
      </c>
      <c r="NL177" s="577" t="str">
        <f>IF(Table1[[#This Row],[Verschluss - B3 - Virgin Material]]="","",VLOOKUP(Table1[[#This Row],[Verschluss - B3 - Virgin Material]],'DD FD'!AJ:AK,2,FALSE))</f>
        <v/>
      </c>
      <c r="NM177" s="578" t="str">
        <f>IF(Table1[[#This Row],[Verschluss - B3 - Virgin Material Anteil (in %)]]="","",Table1[[#This Row],[Verschluss - B3 - Virgin Material Anteil (in %)]])</f>
        <v/>
      </c>
      <c r="NN177" s="577" t="str">
        <f>IF(Table1[[#This Row],[Verschluss - B3 - Recyceltes Material]]="","",VLOOKUP(Table1[[#This Row],[Verschluss - B3 - Recyceltes Material]],'DD FD'!AL:AM,2,FALSE))</f>
        <v/>
      </c>
      <c r="NO177" s="578" t="str">
        <f>IF(Table1[[#This Row],[Verschluss - B3 - Recyceltes Material Anteil (in %)]]="","",Table1[[#This Row],[Verschluss - B3 - Recyceltes Material Anteil (in %)]])</f>
        <v/>
      </c>
      <c r="NP177" s="577" t="str">
        <f>IF(Table1[[#This Row],[Verschluss - B3 - Beschichtung]]="","",VLOOKUP(Table1[[#This Row],[Verschluss - B3 - Beschichtung]],'DD FD'!AE:AF,2,FALSE))</f>
        <v/>
      </c>
      <c r="NQ177" s="580" t="str">
        <f>IF(Table1[[#This Row],[Verschluss - B3 - Beschichtung Anteil (in %)]]="","",Table1[[#This Row],[Verschluss - B3 - Beschichtung Anteil (in %)]])</f>
        <v/>
      </c>
      <c r="NR177" s="576" t="str">
        <f>IF(Table1[[#This Row],[Etikett - B1 - Art]]="","",VLOOKUP(Table1[[#This Row],[Etikett - B1 - Art]],'DD FD'!F:G,2,FALSE))</f>
        <v/>
      </c>
      <c r="NS177" s="577" t="str">
        <f>IF(Table1[[#This Row],[Etikett - B1 - Fraktion]]="","",VLOOKUP(Table1[[#This Row],[Etikett - B1 - Fraktion]],'DD FD'!H:J,3,FALSE))</f>
        <v/>
      </c>
      <c r="NT177" s="574" t="str">
        <f>IF(Table1[[#This Row],[Etikett - B1 - Gewicht (in G)]]="","",Table1[[#This Row],[Etikett - B1 - Gewicht (in G)]])</f>
        <v/>
      </c>
      <c r="NU177" s="574" t="str">
        <f>IF(Table1[[#This Row],[Etikett - B1 - Lizenzierungs-pflichtig? (X=Ja)]]="","",Table1[[#This Row],[Etikett - B1 - Lizenzierungs-pflichtig? (X=Ja)]])</f>
        <v/>
      </c>
      <c r="NV177" s="574" t="str">
        <f>IF(Table1[[#This Row],[Etikett - B1 - Trennbar vom Hauptkörper? (X=Ja)]]="","",Table1[[#This Row],[Etikett - B1 - Trennbar vom Hauptkörper? (X=Ja)]])</f>
        <v/>
      </c>
      <c r="NW177" s="577" t="str">
        <f>IF(Table1[[#This Row],[Etikett - B1 - Virgin Material]]="","",VLOOKUP(Table1[[#This Row],[Etikett - B1 - Virgin Material]],'DD FD'!AJ:AK,2,FALSE))</f>
        <v/>
      </c>
      <c r="NX177" s="578" t="str">
        <f>IF(Table1[[#This Row],[Etikett - B1 - Virgin Material Anteil (in %)]]="","",Table1[[#This Row],[Etikett - B1 - Virgin Material Anteil (in %)]])</f>
        <v/>
      </c>
      <c r="NY177" s="577" t="str">
        <f>IF(Table1[[#This Row],[Etikett - B1 - Recyceltes Material]]="","",VLOOKUP(Table1[[#This Row],[Etikett - B1 - Recyceltes Material]],'DD FD'!AL:AM,2,FALSE))</f>
        <v/>
      </c>
      <c r="NZ177" s="578" t="str">
        <f>IF(Table1[[#This Row],[Etikett - B1 - Recyceltes Material Anteil (in %)]]="","",Table1[[#This Row],[Etikett - B1 - Recyceltes Material Anteil (in %)]])</f>
        <v/>
      </c>
      <c r="OA177" s="577" t="str">
        <f>IF(Table1[[#This Row],[Etikett - B1 - Beschichtung]]="","",VLOOKUP(Table1[[#This Row],[Etikett - B1 - Beschichtung]],'DD FD'!AE:AF,2,FALSE))</f>
        <v/>
      </c>
      <c r="OB177" s="580" t="str">
        <f>IF(Table1[[#This Row],[Etikett - B1 - Beschichtung Anteil (in %)]]="","",Table1[[#This Row],[Etikett - B1 - Beschichtung Anteil (in %)]])</f>
        <v/>
      </c>
      <c r="OC177" s="576" t="str">
        <f>IF(Table1[[#This Row],[Etikett - B2 - Art]]="","",VLOOKUP(Table1[[#This Row],[Etikett - B2 - Art]],'DD FD'!F:G,2,FALSE))</f>
        <v/>
      </c>
      <c r="OD177" s="577" t="str">
        <f>IF(Table1[[#This Row],[Etikett - B2 - Fraktion]]="","",VLOOKUP(Table1[[#This Row],[Etikett - B2 - Fraktion]],'DD FD'!H:J,3,FALSE))</f>
        <v/>
      </c>
      <c r="OE177" s="574" t="str">
        <f>IF(Table1[[#This Row],[Etikett - B2 - Gewicht (in G)]]="","",Table1[[#This Row],[Etikett - B2 - Gewicht (in G)]])</f>
        <v/>
      </c>
      <c r="OF177" s="574" t="str">
        <f>IF(Table1[[#This Row],[Etikett - B2 - Lizenzierungs-pflichtig? (X=Ja)]]="","",Table1[[#This Row],[Etikett - B2 - Lizenzierungs-pflichtig? (X=Ja)]])</f>
        <v/>
      </c>
      <c r="OG177" s="574" t="str">
        <f>IF(Table1[[#This Row],[Etikett - B2 - Trennbar vom Hauptkörper? (X=Ja)]]="","",Table1[[#This Row],[Etikett - B2 - Trennbar vom Hauptkörper? (X=Ja)]])</f>
        <v/>
      </c>
      <c r="OH177" s="577" t="str">
        <f>IF(Table1[[#This Row],[Etikett - B2 - Virgin Material]]="","",VLOOKUP(Table1[[#This Row],[Etikett - B2 - Virgin Material]],'DD FD'!AJ:AK,2,FALSE))</f>
        <v/>
      </c>
      <c r="OI177" s="578" t="str">
        <f>IF(Table1[[#This Row],[Etikett - B2 - Virgin Material Anteil (in %)]]="","",Table1[[#This Row],[Etikett - B2 - Virgin Material Anteil (in %)]])</f>
        <v/>
      </c>
      <c r="OJ177" s="577" t="str">
        <f>IF(Table1[[#This Row],[Etikett - B2 - Recyceltes Material]]="","",VLOOKUP(Table1[[#This Row],[Etikett - B2 - Recyceltes Material]],'DD FD'!AL:AM,2,FALSE))</f>
        <v/>
      </c>
      <c r="OK177" s="578" t="str">
        <f>IF(Table1[[#This Row],[Etikett - B2 - Recyceltes Material Anteil (in %)]]="","",Table1[[#This Row],[Etikett - B2 - Recyceltes Material Anteil (in %)]])</f>
        <v/>
      </c>
      <c r="OL177" s="577" t="str">
        <f>IF(Table1[[#This Row],[Etikett - B2 - Beschichtung]]="","",VLOOKUP(Table1[[#This Row],[Etikett - B2 - Beschichtung]],'DD FD'!AE:AF,2,FALSE))</f>
        <v/>
      </c>
      <c r="OM177" s="580" t="str">
        <f>IF(Table1[[#This Row],[Etikett - B2 - Beschichtung Anteil (in %)]]="","",Table1[[#This Row],[Etikett - B2 - Beschichtung Anteil (in %)]])</f>
        <v/>
      </c>
      <c r="ON177" s="576" t="str">
        <f>IF(Table1[[#This Row],[Etikett - B3 - Art]]="","",VLOOKUP(Table1[[#This Row],[Etikett - B3 - Art]],'DD FD'!F:G,2,FALSE))</f>
        <v/>
      </c>
      <c r="OO177" s="577" t="str">
        <f>IF(Table1[[#This Row],[Etikett - B3 - Fraktion]]="","",VLOOKUP(Table1[[#This Row],[Etikett - B3 - Fraktion]],'DD FD'!H:J,3,FALSE))</f>
        <v/>
      </c>
      <c r="OP177" s="574" t="str">
        <f>IF(Table1[[#This Row],[Etikett - B3 - Gewicht (in G)]]="","",Table1[[#This Row],[Etikett - B3 - Gewicht (in G)]])</f>
        <v/>
      </c>
      <c r="OQ177" s="574" t="str">
        <f>IF(Table1[[#This Row],[Etikett - B3 - Lizenzierungs-pflichtig? (X=Ja)]]="","",Table1[[#This Row],[Etikett - B3 - Lizenzierungs-pflichtig? (X=Ja)]])</f>
        <v/>
      </c>
      <c r="OR177" s="574" t="str">
        <f>IF(Table1[[#This Row],[Etikett - B3 - Trennbar vom Hauptkörper? (X=Ja)]]="","",Table1[[#This Row],[Etikett - B3 - Trennbar vom Hauptkörper? (X=Ja)]])</f>
        <v/>
      </c>
      <c r="OS177" s="577" t="str">
        <f>IF(Table1[[#This Row],[Etikett - B3 - Virgin Material]]="","",VLOOKUP(Table1[[#This Row],[Etikett - B3 - Virgin Material]],'DD FD'!AJ:AK,2,FALSE))</f>
        <v/>
      </c>
      <c r="OT177" s="578" t="str">
        <f>IF(Table1[[#This Row],[Etikett - B3 - Virgin Material Anteil (in %)]]="","",Table1[[#This Row],[Etikett - B3 - Virgin Material Anteil (in %)]])</f>
        <v/>
      </c>
      <c r="OU177" s="577" t="str">
        <f>IF(Table1[[#This Row],[Etikett - B3 - Recyceltes Material]]="","",VLOOKUP(Table1[[#This Row],[Etikett - B3 - Recyceltes Material]],'DD FD'!AL:AM,2,FALSE))</f>
        <v/>
      </c>
      <c r="OV177" s="578" t="str">
        <f>IF(Table1[[#This Row],[Etikett - B3 - Recyceltes Material Anteil (in %)]]="","",Table1[[#This Row],[Etikett - B3 - Recyceltes Material Anteil (in %)]])</f>
        <v/>
      </c>
      <c r="OW177" s="577" t="str">
        <f>IF(Table1[[#This Row],[Etikett - B3 - Beschichtung]]="","",VLOOKUP(Table1[[#This Row],[Etikett - B3 - Beschichtung]],'DD FD'!AE:AF,2,FALSE))</f>
        <v/>
      </c>
      <c r="OX177" s="613" t="str">
        <f>IF(Table1[[#This Row],[Etikett - B3 - Beschichtung Anteil (in %)]]="","",Table1[[#This Row],[Etikett - B3 - Beschichtung Anteil (in %)]])</f>
        <v/>
      </c>
      <c r="OY177" s="618">
        <f>ROUNDUP(SUM(
IF(AND(LH177='DD FD'!$J$7,LJ177='DD FD'!$AI$3),LI177,0),
IF(AND(LR177='DD FD'!$J$7,LT177='DD FD'!$AI$3),LS177,0),
IF(AND(MB177='DD FD'!$J$7,MD177='DD FD'!$AI$3),MC177,0),
IF(AND(ML177='DD FD'!$J$7,MN177='DD FD'!$AI$3),MM177,0),
IF(AND(MW177='DD FD'!$J$7,MY177='DD FD'!$AI$3),MX177,0),
IF(AND(NH177='DD FD'!$J$7,NJ177='DD FD'!$AI$3),NI177,0),
IF(AND(NS177='DD FD'!$J$7,NU177='DD FD'!$AI$3),NT177,0),
IF(AND(OD177='DD FD'!$J$7,OF177='DD FD'!$AI$3),OE177,0),
IF(AND(OO177='DD FD'!$J$7,OQ177='DD FD'!$AI$3),OP177,0),
),2)</f>
        <v>0</v>
      </c>
      <c r="OZ177" s="617">
        <f>ROUNDUP(SUM(
IF(AND(LH177='DD FD'!$J$6,LJ177='DD FD'!$AI$3),LI177,0),
IF(AND(LR177='DD FD'!$J$6,LT177='DD FD'!$AI$3),LS177,0),
IF(AND(MB177='DD FD'!$J$6,MD177='DD FD'!$AI$3),MC177,0),
IF(AND(ML177='DD FD'!$J$6,MN177='DD FD'!$AI$3),MM177,0),
IF(AND(MW177='DD FD'!$J$6,MY177='DD FD'!$AI$3),MX177,0),
IF(AND(NH177='DD FD'!$J$6,NJ177='DD FD'!$AI$3),NI177,0),
IF(AND(NS177='DD FD'!$J$6,NU177='DD FD'!$AI$3),NT177,0),
IF(AND(OD177='DD FD'!$J$6,OF177='DD FD'!$AI$3),OE177,0),
IF(AND(OO177='DD FD'!$J$6,OQ177='DD FD'!$AI$3),OP177,0),
),2)</f>
        <v>0</v>
      </c>
      <c r="PA177" s="617">
        <f>ROUNDUP(SUM(
IF(AND(LH177='DD FD'!$J$10,LJ177='DD FD'!$AI$3),LI177,0),
IF(AND(LR177='DD FD'!$J$10,LT177='DD FD'!$AI$3),LS177,0),
IF(AND(MB177='DD FD'!$J$10,MD177='DD FD'!$AI$3),MC177,0),
IF(AND(ML177='DD FD'!$J$10,MN177='DD FD'!$AI$3),MM177,0),
IF(AND(MW177='DD FD'!$J$10,MY177='DD FD'!$AI$3),MX177,0),
IF(AND(NH177='DD FD'!$J$10,NJ177='DD FD'!$AI$3),NI177,0),
IF(AND(NS177='DD FD'!$J$10,NU177='DD FD'!$AI$3),NT177,0),
IF(AND(OD177='DD FD'!$J$10,OF177='DD FD'!$AI$3),OE177,0),
IF(AND(OO177='DD FD'!$J$10,OQ177='DD FD'!$AI$3),OP177,0),
),2)</f>
        <v>0</v>
      </c>
      <c r="PB177" s="617">
        <f>ROUNDUP(SUM(
IF(AND(LH177='DD FD'!$J$8,LJ177='DD FD'!$AI$3),LI177,0),
IF(AND(LR177='DD FD'!$J$8,LT177='DD FD'!$AI$3),LS177,0),
IF(AND(MB177='DD FD'!$J$8,MD177='DD FD'!$AI$3),MC177,0),
IF(AND(ML177='DD FD'!$J$8,MN177='DD FD'!$AI$3),MM177,0),
IF(AND(MW177='DD FD'!$J$8,MY177='DD FD'!$AI$3),MX177,0),
IF(AND(NH177='DD FD'!$J$8,NJ177='DD FD'!$AI$3),NI177,0),
IF(AND(NS177='DD FD'!$J$8,NU177='DD FD'!$AI$3),NT177,0),
IF(AND(OD177='DD FD'!$J$8,OF177='DD FD'!$AI$3),OE177,0),
IF(AND(OO177='DD FD'!$J$8,OQ177='DD FD'!$AI$3),OP177,0),
),2)</f>
        <v>0</v>
      </c>
      <c r="PC177" s="617">
        <f>ROUNDUP(SUM(
IF(AND(LH177='DD FD'!$J$5,LJ177='DD FD'!$AI$3),LI177,0),
IF(AND(LR177='DD FD'!$J$5,LT177='DD FD'!$AI$3),LS177,0),
IF(AND(MB177='DD FD'!$J$5,MD177='DD FD'!$AI$3),MC177,0),
IF(AND(ML177='DD FD'!$J$5,MN177='DD FD'!$AI$3),MM177,0),
IF(AND(MW177='DD FD'!$J$5,MY177='DD FD'!$AI$3),MX177,0),
IF(AND(NH177='DD FD'!$J$5,NJ177='DD FD'!$AI$3),NI177,0),
IF(AND(NS177='DD FD'!$J$5,NU177='DD FD'!$AI$3),NT177,0),
IF(AND(OD177='DD FD'!$J$5,OF177='DD FD'!$AI$3),OE177,0),
IF(AND(OO177='DD FD'!$J$5,OQ177='DD FD'!$AI$3),OP177,0),
),2)</f>
        <v>0</v>
      </c>
      <c r="PD177" s="617">
        <f>ROUNDUP(SUM(
IF(AND(LH177='DD FD'!$J$9,LJ177='DD FD'!$AI$3),LI177,0),
IF(AND(LR177='DD FD'!$J$9,LT177='DD FD'!$AI$3),LS177,0),
IF(AND(MB177='DD FD'!$J$9,MD177='DD FD'!$AI$3),MC177,0),
IF(AND(ML177='DD FD'!$J$9,MN177='DD FD'!$AI$3),MM177,0),
IF(AND(MW177='DD FD'!$J$9,MY177='DD FD'!$AI$3),MX177,0),
IF(AND(NH177='DD FD'!$J$9,NJ177='DD FD'!$AI$3),NI177,0),
IF(AND(NS177='DD FD'!$J$9,NU177='DD FD'!$AI$3),NT177,0),
IF(AND(OD177='DD FD'!$J$9,OF177='DD FD'!$AI$3),OE177,0),
IF(AND(OO177='DD FD'!$J$9,OQ177='DD FD'!$AI$3),OP177,0),
),2)</f>
        <v>0</v>
      </c>
      <c r="PE177" s="617">
        <f>ROUNDUP(SUM(
IF(AND(LH177='DD FD'!$J$4,LJ177='DD FD'!$AI$3),LI177,0),
IF(AND(LR177='DD FD'!$J$4,LT177='DD FD'!$AI$3),LS177,0),
IF(AND(MB177='DD FD'!$J$4,MD177='DD FD'!$AI$3),MC177,0),
IF(AND(ML177='DD FD'!$J$4,MN177='DD FD'!$AI$3),MM177,0),
IF(AND(MW177='DD FD'!$J$4,MY177='DD FD'!$AI$3),MX177,0),
IF(AND(NH177='DD FD'!$J$4,NJ177='DD FD'!$AI$3),NI177,0),
IF(AND(NS177='DD FD'!$J$4,NU177='DD FD'!$AI$3),NT177,0),
IF(AND(OD177='DD FD'!$J$4,OF177='DD FD'!$AI$3),OE177,0),
IF(AND(OO177='DD FD'!$J$4,OQ177='DD FD'!$AI$3),OP177,0),
),2)</f>
        <v>0</v>
      </c>
      <c r="PF177" s="619">
        <f>ROUNDUP(SUM(
IF(AND(LH177='DD FD'!$J$11,LJ177='DD FD'!$AI$3),LI177,0),
IF(AND(LR177='DD FD'!$J$11,LT177='DD FD'!$AI$3),LS177,0),
IF(AND(MB177='DD FD'!$J$11,MD177='DD FD'!$AI$3),MC177,0),
IF(AND(ML177='DD FD'!$J$11,MN177='DD FD'!$AI$3),MM177,0),
IF(AND(MW177='DD FD'!$J$11,MY177='DD FD'!$AI$3),MX177,0),
IF(AND(NH177='DD FD'!$J$11,NJ177='DD FD'!$AI$3),NI177,0),
IF(AND(NS177='DD FD'!$J$11,NU177='DD FD'!$AI$3),NT177,0),
IF(AND(OD177='DD FD'!$J$11,OF177='DD FD'!$AI$3),OE177,0),
IF(AND(OO177='DD FD'!$J$11,OQ177='DD FD'!$AI$3),OP177,0),
),2)</f>
        <v>0</v>
      </c>
    </row>
    <row r="178" spans="1:422">
      <c r="A178" s="806"/>
      <c r="B178" s="934"/>
      <c r="C178" s="247"/>
      <c r="D178" s="842"/>
      <c r="E178" s="247"/>
      <c r="F178" s="158"/>
      <c r="G178" s="710"/>
      <c r="H178" s="712"/>
      <c r="I178" s="936"/>
      <c r="J178" s="803"/>
      <c r="K178" s="150"/>
      <c r="L178" s="146" t="str">
        <f t="shared" si="54"/>
        <v/>
      </c>
      <c r="M178" s="501" t="str">
        <f t="shared" si="71"/>
        <v/>
      </c>
      <c r="N178" s="504"/>
      <c r="O178" s="113" t="str">
        <f t="shared" si="72"/>
        <v/>
      </c>
      <c r="P178" s="114" t="str">
        <f t="shared" si="55"/>
        <v/>
      </c>
      <c r="Q178" s="152"/>
      <c r="R178" s="152"/>
      <c r="S178" s="115" t="str">
        <f t="shared" si="73"/>
        <v/>
      </c>
      <c r="T178" s="159"/>
      <c r="U178" s="159"/>
      <c r="V178" s="157"/>
      <c r="W178" s="157"/>
      <c r="X178" s="157"/>
      <c r="Y178" s="772"/>
      <c r="Z178" s="158"/>
      <c r="AA178" s="144"/>
      <c r="AB178" s="112"/>
      <c r="AC178" s="153"/>
      <c r="AD178" s="153"/>
      <c r="AE178" s="153"/>
      <c r="AF178" s="153"/>
      <c r="AG178" s="153"/>
      <c r="AH178" s="153"/>
      <c r="AI178" s="152"/>
      <c r="AJ178" s="158"/>
      <c r="AK178" s="158"/>
      <c r="AL178" s="158"/>
      <c r="AM178" s="116" t="str">
        <f t="shared" si="74"/>
        <v/>
      </c>
      <c r="AN178" s="116" t="str">
        <f t="shared" si="75"/>
        <v/>
      </c>
      <c r="AO178" s="324"/>
      <c r="AP178" s="503"/>
      <c r="AQ178" s="487" t="str">
        <f t="shared" si="76"/>
        <v/>
      </c>
      <c r="AR178" s="113" t="str">
        <f t="shared" si="56"/>
        <v/>
      </c>
      <c r="AS178" s="113" t="str">
        <f t="shared" si="57"/>
        <v/>
      </c>
      <c r="AT178" s="113" t="str">
        <f t="shared" si="58"/>
        <v/>
      </c>
      <c r="AU178" s="113" t="str">
        <f t="shared" si="59"/>
        <v/>
      </c>
      <c r="AV178" s="159"/>
      <c r="AW178" s="157"/>
      <c r="AX178" s="157"/>
      <c r="AY178" s="157"/>
      <c r="AZ178" s="157"/>
      <c r="BA178" s="116" t="str">
        <f t="shared" si="60"/>
        <v/>
      </c>
      <c r="BB178" s="316"/>
      <c r="BC178" s="116" t="str">
        <f t="shared" si="61"/>
        <v/>
      </c>
      <c r="BD178" s="133" t="str">
        <f t="shared" si="62"/>
        <v/>
      </c>
      <c r="BE178" s="157"/>
      <c r="BF178" s="1180"/>
      <c r="BG178" s="1180"/>
      <c r="BH178" s="158"/>
      <c r="BI178" s="490"/>
      <c r="BJ178" s="514" t="str">
        <f t="shared" si="77"/>
        <v/>
      </c>
      <c r="BK178" s="789"/>
      <c r="BL178" s="116" t="str">
        <f t="shared" si="78"/>
        <v/>
      </c>
      <c r="BM178" s="144"/>
      <c r="BN178" s="144"/>
      <c r="BO178" s="144"/>
      <c r="BP178" s="790"/>
      <c r="BQ178" s="790"/>
      <c r="BR178" s="790"/>
      <c r="BS178" s="116" t="str">
        <f t="shared" si="63"/>
        <v/>
      </c>
      <c r="BT178" s="790"/>
      <c r="BU178" s="808" t="str">
        <f t="shared" si="64"/>
        <v/>
      </c>
      <c r="BV178" s="791"/>
      <c r="BW178" s="144"/>
      <c r="BX178" s="20"/>
      <c r="BY178" s="20"/>
      <c r="BZ178" s="20"/>
      <c r="CA178" s="792"/>
      <c r="CB178" s="1201"/>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c r="CZ178" s="144"/>
      <c r="DA178" s="144"/>
      <c r="DB178" s="144"/>
      <c r="DC178" s="144"/>
      <c r="DD178" s="144"/>
      <c r="DE178" s="144"/>
      <c r="DF178" s="144"/>
      <c r="DG178" s="144"/>
      <c r="DH178" s="144"/>
      <c r="DI178" s="144"/>
      <c r="DJ178" s="144"/>
      <c r="DK178" s="144"/>
      <c r="DL178" s="144"/>
      <c r="DM178" s="144"/>
      <c r="DN178" s="144"/>
      <c r="DO178" s="144"/>
      <c r="DP178" s="144"/>
      <c r="DQ178" s="144"/>
      <c r="DR178" s="144"/>
      <c r="DS178" s="144"/>
      <c r="DT178" s="144"/>
      <c r="DU178" s="144"/>
      <c r="DV178" s="144"/>
      <c r="DW178" s="144"/>
      <c r="DX178" s="144"/>
      <c r="DY178" s="144"/>
      <c r="DZ178" s="144"/>
      <c r="EA178" s="144"/>
      <c r="EB178" s="144"/>
      <c r="EC178" s="144"/>
      <c r="ED178" s="782" t="str">
        <f t="shared" si="79"/>
        <v/>
      </c>
      <c r="EE178" s="519"/>
      <c r="EF178" s="793"/>
      <c r="EG178" s="519"/>
      <c r="EH178" s="794"/>
      <c r="EI178" s="790"/>
      <c r="EJ178" s="794"/>
      <c r="EK178" s="794"/>
      <c r="EL178" s="790"/>
      <c r="EM178" s="790"/>
      <c r="EN178" s="790"/>
      <c r="EO178" s="112" t="str">
        <f t="shared" si="65"/>
        <v/>
      </c>
      <c r="EP178" s="790"/>
      <c r="EQ178" s="488" t="str">
        <f t="shared" si="66"/>
        <v/>
      </c>
      <c r="ER178" s="1100"/>
      <c r="ES178" s="1099" t="str">
        <f t="shared" si="80"/>
        <v/>
      </c>
      <c r="ET178" s="525"/>
      <c r="EU178" s="148"/>
      <c r="EV178" s="148"/>
      <c r="EW178" s="148"/>
      <c r="EX178" s="148"/>
      <c r="EY178" s="148"/>
      <c r="EZ178" s="148"/>
      <c r="FA178" s="148"/>
      <c r="FB178" s="148"/>
      <c r="FC178" s="148"/>
      <c r="FD178" s="148"/>
      <c r="FE178" s="148"/>
      <c r="FF178" s="148"/>
      <c r="FG178" s="148"/>
      <c r="FH178" s="148"/>
      <c r="FI178" s="528"/>
      <c r="FJ178" s="513" t="str">
        <f t="shared" si="67"/>
        <v/>
      </c>
      <c r="FK178" s="158"/>
      <c r="FL178" s="850"/>
      <c r="FM178" s="850"/>
      <c r="FN178" s="850"/>
      <c r="FO178" s="850"/>
      <c r="FP178" s="850"/>
      <c r="FQ178" s="850"/>
      <c r="FR178" s="157"/>
      <c r="FS178" s="143"/>
      <c r="FT178" s="143"/>
      <c r="FU178" s="847" t="str">
        <f t="shared" si="68"/>
        <v/>
      </c>
      <c r="FV178" s="555"/>
      <c r="FW178" s="523" t="str">
        <f>IF(Table1[[#This Row],[Nonfood Inhaltstoffe - Komponente]]="","",VLOOKUP(Table1[[#This Row],[Nonfood Inhaltstoffe - Komponente]],'Dropdown Auswahl'!BJ:BK,2,FALSE))</f>
        <v/>
      </c>
      <c r="FX178" s="1013"/>
      <c r="FY178" s="1011" t="str">
        <f t="shared" si="69"/>
        <v/>
      </c>
      <c r="FZ178" s="152"/>
      <c r="GA178" s="152"/>
      <c r="GB178" s="152"/>
      <c r="GC178" s="529" t="str">
        <f t="shared" si="70"/>
        <v/>
      </c>
      <c r="GG178" s="21"/>
      <c r="GH178" s="21"/>
      <c r="GI178" s="1019"/>
      <c r="GJ178" s="1016" t="str">
        <f>IF(Table1[[#This Row],[Global Trade Item Number (GTIN)]]="","",Table1[[#This Row],[Global Trade Item Number (GTIN)]])</f>
        <v/>
      </c>
      <c r="GK178" s="555" t="str">
        <f>IF(Table1[[#This Row],[WAWI-Nr./ Kreditoren-Nummer
(ASDV)]]&lt;&gt;"",Table1[[#This Row],[WAWI-Nr./ Kreditoren-Nummer
(ASDV)]],"")</f>
        <v/>
      </c>
      <c r="GL178" s="165"/>
      <c r="GM178" s="165"/>
      <c r="GN178" s="165"/>
      <c r="GO178" s="485"/>
      <c r="GP178" s="534"/>
      <c r="GQ178" s="533"/>
      <c r="GR178" s="486"/>
      <c r="GS178" s="486"/>
      <c r="GT178" s="486"/>
      <c r="GU178" s="486"/>
      <c r="GV178" s="486"/>
      <c r="GW178" s="542"/>
      <c r="GX178" s="538"/>
      <c r="GY178" s="144"/>
      <c r="GZ178" s="480"/>
      <c r="HA178" s="158"/>
      <c r="HB178" s="480"/>
      <c r="HC178" s="480"/>
      <c r="HD178" s="480"/>
      <c r="HE178" s="480"/>
      <c r="HF178" s="480"/>
      <c r="HG178" s="480"/>
      <c r="HH178" s="538"/>
      <c r="HI178" s="480"/>
      <c r="HJ178" s="480"/>
      <c r="HK178" s="480"/>
      <c r="HL178" s="480"/>
      <c r="HM178" s="480"/>
      <c r="HN178" s="480"/>
      <c r="HO178" s="480"/>
      <c r="HP178" s="480"/>
      <c r="HQ178" s="480"/>
      <c r="HR178" s="538"/>
      <c r="HS178" s="480"/>
      <c r="HT178" s="480"/>
      <c r="HU178" s="480"/>
      <c r="HV178" s="480"/>
      <c r="HW178" s="480"/>
      <c r="HX178" s="480"/>
      <c r="HY178" s="480"/>
      <c r="HZ178" s="480"/>
      <c r="IA178" s="480"/>
      <c r="IB178" s="538"/>
      <c r="IC178" s="480"/>
      <c r="ID178" s="480"/>
      <c r="IE178" s="480"/>
      <c r="IF178" s="480"/>
      <c r="IG178" s="480"/>
      <c r="IH178" s="480"/>
      <c r="II178" s="480"/>
      <c r="IJ178" s="480"/>
      <c r="IK178" s="480"/>
      <c r="IL178" s="480"/>
      <c r="IM178" s="538"/>
      <c r="IN178" s="480"/>
      <c r="IO178" s="480"/>
      <c r="IP178" s="480"/>
      <c r="IQ178" s="480"/>
      <c r="IR178" s="480"/>
      <c r="IS178" s="480"/>
      <c r="IT178" s="480"/>
      <c r="IU178" s="480"/>
      <c r="IV178" s="480"/>
      <c r="IW178" s="480"/>
      <c r="IX178" s="538"/>
      <c r="IY178" s="480"/>
      <c r="IZ178" s="480"/>
      <c r="JA178" s="480"/>
      <c r="JB178" s="480"/>
      <c r="JC178" s="480"/>
      <c r="JD178" s="480"/>
      <c r="JE178" s="480"/>
      <c r="JF178" s="480"/>
      <c r="JG178" s="480"/>
      <c r="JH178" s="480"/>
      <c r="JI178" s="538"/>
      <c r="JJ178" s="480"/>
      <c r="JK178" s="480"/>
      <c r="JL178" s="480"/>
      <c r="JM178" s="480"/>
      <c r="JN178" s="480"/>
      <c r="JO178" s="480"/>
      <c r="JP178" s="480"/>
      <c r="JQ178" s="480"/>
      <c r="JR178" s="480"/>
      <c r="JS178" s="590"/>
      <c r="JT178" s="538"/>
      <c r="JU178" s="480"/>
      <c r="JV178" s="480"/>
      <c r="JW178" s="480"/>
      <c r="JX178" s="480"/>
      <c r="JY178" s="480"/>
      <c r="JZ178" s="480"/>
      <c r="KA178" s="480"/>
      <c r="KB178" s="480"/>
      <c r="KC178" s="480"/>
      <c r="KD178" s="480"/>
      <c r="KE178" s="538"/>
      <c r="KF178" s="480"/>
      <c r="KG178" s="480"/>
      <c r="KH178" s="480"/>
      <c r="KI178" s="480"/>
      <c r="KJ178" s="480"/>
      <c r="KK178" s="480"/>
      <c r="KL178" s="480"/>
      <c r="KM178" s="480"/>
      <c r="KN178" s="480"/>
      <c r="KO178" s="480"/>
      <c r="KR178" s="568" t="str">
        <f>IF(Table1[[#This Row],[GTIN]]&lt;&gt;"",Table1[[#This Row],[GTIN]],"")</f>
        <v/>
      </c>
      <c r="KS178" s="569" t="str">
        <f>Table1[[#This Row],[Kreditor]]</f>
        <v/>
      </c>
      <c r="KT178" s="570" t="str">
        <f>IF(Table1[[#This Row],[Gültig ab (Datum)]]&lt;&gt;"",Table1[[#This Row],[Gültig ab (Datum)]],"")</f>
        <v/>
      </c>
      <c r="KU178" s="570"/>
      <c r="KV178" s="583" t="str">
        <f>IF(Table1[[#This Row],[Artikel verpackt? 
(X=Ja)]]="","",Table1[[#This Row],[Artikel verpackt? 
(X=Ja)]])</f>
        <v/>
      </c>
      <c r="KW178" s="571" t="str">
        <f>IF(Table1[[#This Row],[Verpackung recyclingfähig?
(X=Ja)]]="","",Table1[[#This Row],[Verpackung recyclingfähig?
(X=Ja)]])</f>
        <v/>
      </c>
      <c r="KX178" s="572"/>
      <c r="KY178" s="573"/>
      <c r="KZ178" s="574"/>
      <c r="LA178" s="574"/>
      <c r="LB178" s="574"/>
      <c r="LC178" s="574"/>
      <c r="LD178" s="574"/>
      <c r="LE178" s="574"/>
      <c r="LF178" s="575"/>
      <c r="LG178" s="576" t="str">
        <f>IF(Table1[[#This Row],[Hauptkörper - B1 - Art]]="","",VLOOKUP(Table1[[#This Row],[Hauptkörper - B1 - Art]],'DD FD'!B:C,2,FALSE))</f>
        <v/>
      </c>
      <c r="LH178" s="577" t="str">
        <f>IF(Table1[[#This Row],[Hauptkörper - B1 - Fraktion]]="","",VLOOKUP(Table1[[#This Row],[Hauptkörper - B1 - Fraktion]],'DD FD'!H:J,3,FALSE))</f>
        <v/>
      </c>
      <c r="LI178" s="574" t="str">
        <f>IF(Table1[[#This Row],[Hauptkörper - B1 - Gewicht
(in G)]]="","",Table1[[#This Row],[Hauptkörper - B1 - Gewicht
(in G)]])</f>
        <v/>
      </c>
      <c r="LJ178" s="574" t="str">
        <f>IF(Table1[[#This Row],[Hauptkörper - B1 - Lizenzierungs-pflichtig? (X=Ja)]]="","",Table1[[#This Row],[Hauptkörper - B1 - Lizenzierungs-pflichtig? (X=Ja)]])</f>
        <v/>
      </c>
      <c r="LK178" s="577" t="str">
        <f>IF(Table1[[#This Row],[Hauptkörper - B1 - Virgin Material]]="","",VLOOKUP(Table1[[#This Row],[Hauptkörper - B1 - Virgin Material]],'DD FD'!AJ:AK,2,FALSE))</f>
        <v/>
      </c>
      <c r="LL178" s="578" t="str">
        <f>IF(Table1[[#This Row],[Hauptkörper - B1 - Virgin Material Anteil (in %)]]="","",Table1[[#This Row],[Hauptkörper - B1 - Virgin Material Anteil (in %)]])</f>
        <v/>
      </c>
      <c r="LM178" s="577" t="str">
        <f>IF(Table1[[#This Row],[Hauptkörper - B1 - Recyceltes Material]]="","",VLOOKUP(Table1[[#This Row],[Hauptkörper - B1 - Recyceltes Material]],'DD FD'!AL:AM,2,FALSE))</f>
        <v/>
      </c>
      <c r="LN178" s="578" t="str">
        <f>IF(Table1[[#This Row],[Hauptkörper - B1 - Recyceltes Material Anteil (in %)]]="","",Table1[[#This Row],[Hauptkörper - B1 - Recyceltes Material Anteil (in %)]])</f>
        <v/>
      </c>
      <c r="LO178" s="579" t="str">
        <f>IF(Table1[[#This Row],[Hauptkörper - B1 - Beschichtung]]="","",VLOOKUP(Table1[[#This Row],[Hauptkörper - B1 - Beschichtung]],'DD FD'!AE:AF,2,FALSE))</f>
        <v/>
      </c>
      <c r="LP178" s="580" t="str">
        <f>IF(Table1[[#This Row],[Hauptkörper - B1 - Beschichtung Anteil (in %)]]="","",Table1[[#This Row],[Hauptkörper - B1 - Beschichtung Anteil (in %)]])</f>
        <v/>
      </c>
      <c r="LQ178" s="576" t="str">
        <f>IF(Table1[[#This Row],[Hauptkörper - B2 - Art]]="","",VLOOKUP(Table1[[#This Row],[Hauptkörper - B2 - Art]],'DD FD'!B:C,2,FALSE))</f>
        <v/>
      </c>
      <c r="LR178" s="577" t="str">
        <f>IF(Table1[[#This Row],[Hauptkörper - B2 - Fraktion]]="","",VLOOKUP(Table1[[#This Row],[Hauptkörper - B2 - Fraktion]],'DD FD'!H:J,3,FALSE))</f>
        <v/>
      </c>
      <c r="LS178" s="574" t="str">
        <f>IF(Table1[[#This Row],[Hauptkörper - B2 - Gewicht
(in G)]]="","",Table1[[#This Row],[Hauptkörper - B2 - Gewicht
(in G)]])</f>
        <v/>
      </c>
      <c r="LT178" s="574" t="str">
        <f>IF(Table1[[#This Row],[Hauptkörper - B2 - Lizenzierungs-pflichtig? (X=Ja)]]="","",Table1[[#This Row],[Hauptkörper - B2 - Lizenzierungs-pflichtig? (X=Ja)]])</f>
        <v/>
      </c>
      <c r="LU178" s="577" t="str">
        <f>IF(Table1[[#This Row],[Hauptkörper - B2 - Virgin Material]]="","",VLOOKUP(Table1[[#This Row],[Hauptkörper - B2 - Virgin Material]],'DD FD'!AJ:AK,2,FALSE))</f>
        <v/>
      </c>
      <c r="LV178" s="578" t="str">
        <f>IF(Table1[[#This Row],[Hauptkörper - B2 - Virgin Material Anteil (in %)]]="","",Table1[[#This Row],[Hauptkörper - B2 - Virgin Material Anteil (in %)]])</f>
        <v/>
      </c>
      <c r="LW178" s="577" t="str">
        <f>IF(Table1[[#This Row],[Hauptkörper - B2 - Recyceltes Material]]="","",VLOOKUP(Table1[[#This Row],[Hauptkörper - B2 - Recyceltes Material]],'DD FD'!AL:AM,2,FALSE))</f>
        <v/>
      </c>
      <c r="LX178" s="578" t="str">
        <f>IF(Table1[[#This Row],[Hauptkörper - B2 - Recyceltes Material Anteil (in %)]]="","",Table1[[#This Row],[Hauptkörper - B2 - Recyceltes Material Anteil (in %)]])</f>
        <v/>
      </c>
      <c r="LY178" s="577" t="str">
        <f>IF(Table1[[#This Row],[Hauptkörper - B2 - Beschichtung]]="","",VLOOKUP(Table1[[#This Row],[Hauptkörper - B2 - Beschichtung]],'DD FD'!AE:AF,2,FALSE))</f>
        <v/>
      </c>
      <c r="LZ178" s="580" t="str">
        <f>IF(Table1[[#This Row],[Hauptkörper - B2 - Beschichtung Anteil (in %)]]="","",Table1[[#This Row],[Hauptkörper - B2 - Beschichtung Anteil (in %)]])</f>
        <v/>
      </c>
      <c r="MA178" s="576" t="str">
        <f>IF(Table1[[#This Row],[Hauptkörper - B3 - Art]]="","",VLOOKUP(Table1[[#This Row],[Hauptkörper - B3 - Art]],'DD FD'!B:C,2,FALSE))</f>
        <v/>
      </c>
      <c r="MB178" s="577" t="str">
        <f>IF(Table1[[#This Row],[Hauptkörper - B3 - Fraktion]]="","",VLOOKUP(Table1[[#This Row],[Hauptkörper - B3 - Fraktion]],'DD FD'!H:J,3,FALSE))</f>
        <v/>
      </c>
      <c r="MC178" s="574" t="str">
        <f>IF(Table1[[#This Row],[Hauptkörper - B3 - Gewicht
(in G)]]="","",Table1[[#This Row],[Hauptkörper - B3 - Gewicht
(in G)]])</f>
        <v/>
      </c>
      <c r="MD178" s="574" t="str">
        <f>IF(Table1[[#This Row],[Hauptkörper - B3 - Lizenzierungs-pflichtig? (X=Ja)]]="","",Table1[[#This Row],[Hauptkörper - B3 - Lizenzierungs-pflichtig? (X=Ja)]])</f>
        <v/>
      </c>
      <c r="ME178" s="577" t="str">
        <f>IF(Table1[[#This Row],[Hauptkörper - B3 - Virgin Material]]="","",VLOOKUP(Table1[[#This Row],[Hauptkörper - B3 - Virgin Material]],'DD FD'!AJ:AK,2,FALSE))</f>
        <v/>
      </c>
      <c r="MF178" s="578" t="str">
        <f>IF(Table1[[#This Row],[Hauptkörper - B3 - Virgin Material Anteil (in %)]]="","",Table1[[#This Row],[Hauptkörper - B3 - Virgin Material Anteil (in %)]])</f>
        <v/>
      </c>
      <c r="MG178" s="577" t="str">
        <f>IF(Table1[[#This Row],[Hauptkörper - B3 - Recyceltes Material]]="","",VLOOKUP(Table1[[#This Row],[Hauptkörper - B3 - Recyceltes Material]],'DD FD'!AL:AM,2,FALSE))</f>
        <v/>
      </c>
      <c r="MH178" s="578" t="str">
        <f>IF(Table1[[#This Row],[Hauptkörper - B3 - Recyceltes Material Anteil (in %)]]="","",Table1[[#This Row],[Hauptkörper - B3 - Recyceltes Material Anteil (in %)]])</f>
        <v/>
      </c>
      <c r="MI178" s="577" t="str">
        <f>IF(Table1[[#This Row],[Hauptkörper - B3 - Beschichtung]]="","",VLOOKUP(Table1[[#This Row],[Hauptkörper - B3 - Beschichtung]],'DD FD'!AE:AF,2,FALSE))</f>
        <v/>
      </c>
      <c r="MJ178" s="580" t="str">
        <f>IF(Table1[[#This Row],[Hauptkörper - B3 - Beschichtung Anteil (in %)]]="","",Table1[[#This Row],[Hauptkörper - B3 - Beschichtung Anteil (in %)]])</f>
        <v/>
      </c>
      <c r="MK178" s="576" t="str">
        <f>IF(Table1[[#This Row],[Verschluss - B1 - Art]]="","",VLOOKUP(Table1[[#This Row],[Verschluss - B1 - Art]],'DD FD'!D:E,2,FALSE))</f>
        <v/>
      </c>
      <c r="ML178" s="577" t="str">
        <f>IF(Table1[[#This Row],[Verschluss - B1 - Fraktion]]="","",VLOOKUP(Table1[[#This Row],[Verschluss - B1 - Fraktion]],'DD FD'!H:J,3,FALSE))</f>
        <v/>
      </c>
      <c r="MM178" s="574" t="str">
        <f>IF(Table1[[#This Row],[Verschluss - B1 - Gewicht (in G)]]="","",Table1[[#This Row],[Verschluss - B1 - Gewicht (in G)]])</f>
        <v/>
      </c>
      <c r="MN178" s="574" t="str">
        <f>IF(Table1[[#This Row],[Verschluss - B1 - Lizenzierungs-pflichtig? (X=Ja)]]="","",Table1[[#This Row],[Verschluss - B1 - Lizenzierungs-pflichtig? (X=Ja)]])</f>
        <v/>
      </c>
      <c r="MO178" s="574" t="str">
        <f>IF(Table1[[#This Row],[Verschluss - B1 - Trennbar vom Hauptkörper? (X=Ja)]]="","",Table1[[#This Row],[Verschluss - B1 - Trennbar vom Hauptkörper? (X=Ja)]])</f>
        <v/>
      </c>
      <c r="MP178" s="577" t="str">
        <f>IF(Table1[[#This Row],[Verschluss - B1 - Virgin Material]]="","",VLOOKUP(Table1[[#This Row],[Verschluss - B1 - Virgin Material]],'DD FD'!AJ:AK,2,FALSE))</f>
        <v/>
      </c>
      <c r="MQ178" s="578" t="str">
        <f>IF(Table1[[#This Row],[Verschluss - B1 - Virgin Material Anteil (in %)]]="","",Table1[[#This Row],[Verschluss - B1 - Virgin Material Anteil (in %)]])</f>
        <v/>
      </c>
      <c r="MR178" s="577" t="str">
        <f>IF(Table1[[#This Row],[Verschluss - B1 - Recyceltes Material]]="","",VLOOKUP(Table1[[#This Row],[Verschluss - B1 - Recyceltes Material]],'DD FD'!AL:AM,2,FALSE))</f>
        <v/>
      </c>
      <c r="MS178" s="578" t="str">
        <f>IF(Table1[[#This Row],[Verschluss - B1 - Recyceltes Material Anteil (in %)]]="","",Table1[[#This Row],[Verschluss - B1 - Recyceltes Material Anteil (in %)]])</f>
        <v/>
      </c>
      <c r="MT178" s="577" t="str">
        <f>IF(Table1[[#This Row],[Verschluss - B1 - Beschichtung]]="","",VLOOKUP(Table1[[#This Row],[Verschluss - B1 - Beschichtung]],'DD FD'!AE:AF,2,FALSE))</f>
        <v/>
      </c>
      <c r="MU178" s="580" t="str">
        <f>IF(Table1[[#This Row],[Verschluss - B1 - Beschichtung Anteil (in %)]]="","",Table1[[#This Row],[Verschluss - B1 - Beschichtung Anteil (in %)]])</f>
        <v/>
      </c>
      <c r="MV178" s="576" t="str">
        <f>IF(Table1[[#This Row],[Verschluss - B2 - Art]]="","",VLOOKUP(Table1[[#This Row],[Verschluss - B2 - Art]],'DD FD'!D:E,2,FALSE))</f>
        <v/>
      </c>
      <c r="MW178" s="577" t="str">
        <f>IF(Table1[[#This Row],[Verschluss - B2 - Fraktion]]="","",VLOOKUP(Table1[[#This Row],[Verschluss - B2 - Fraktion]],'DD FD'!H:J,3,FALSE))</f>
        <v/>
      </c>
      <c r="MX178" s="574" t="str">
        <f>IF(Table1[[#This Row],[Verschluss - B2 - Gewicht (in G)]]="","",Table1[[#This Row],[Verschluss - B2 - Gewicht (in G)]])</f>
        <v/>
      </c>
      <c r="MY178" s="574" t="str">
        <f>IF(Table1[[#This Row],[Verschluss - B2 - Lizenzierungs-pflichtig? (X=Ja)]]="","",Table1[[#This Row],[Verschluss - B2 - Lizenzierungs-pflichtig? (X=Ja)]])</f>
        <v/>
      </c>
      <c r="MZ178" s="574" t="str">
        <f>IF(Table1[[#This Row],[Verschluss - B2 - Trennbar vom Hauptkörper? (X=Ja)]]="","",Table1[[#This Row],[Verschluss - B2 - Trennbar vom Hauptkörper? (X=Ja)]])</f>
        <v/>
      </c>
      <c r="NA178" s="577" t="str">
        <f>IF(Table1[[#This Row],[Verschluss - B2 - Virgin Material]]="","",VLOOKUP(Table1[[#This Row],[Verschluss - B2 - Virgin Material]],'DD FD'!AJ:AK,2,FALSE))</f>
        <v/>
      </c>
      <c r="NB178" s="578" t="str">
        <f>IF(Table1[[#This Row],[Verschluss - B2 - Virgin Material Anteil (in %)]]="","",Table1[[#This Row],[Verschluss - B2 - Virgin Material Anteil (in %)]])</f>
        <v/>
      </c>
      <c r="NC178" s="577" t="str">
        <f>IF(Table1[[#This Row],[Verschluss - B2 - Recyceltes Material]]="","",VLOOKUP(Table1[[#This Row],[Verschluss - B2 - Recyceltes Material]],'DD FD'!AL:AM,2,FALSE))</f>
        <v/>
      </c>
      <c r="ND178" s="578" t="str">
        <f>IF(Table1[[#This Row],[Verschluss - B2 - Recyceltes Material Anteil (in %)]]="","",Table1[[#This Row],[Verschluss - B2 - Recyceltes Material Anteil (in %)]])</f>
        <v/>
      </c>
      <c r="NE178" s="577" t="str">
        <f>IF(Table1[[#This Row],[Verschluss - B2 - Beschichtung]]="","",VLOOKUP(Table1[[#This Row],[Verschluss - B2 - Beschichtung]],'DD FD'!AE:AF,2,FALSE))</f>
        <v/>
      </c>
      <c r="NF178" s="580" t="str">
        <f>IF(Table1[[#This Row],[Verschluss - B2 - Beschichtung Anteil (in %)]]="","",Table1[[#This Row],[Verschluss - B2 - Beschichtung Anteil (in %)]])</f>
        <v/>
      </c>
      <c r="NG178" s="576" t="str">
        <f>IF(Table1[[#This Row],[Verschluss - B3 - Art]]="","",VLOOKUP(Table1[[#This Row],[Verschluss - B3 - Art]],'DD FD'!D:E,2,FALSE))</f>
        <v/>
      </c>
      <c r="NH178" s="577" t="str">
        <f>IF(Table1[[#This Row],[Verschluss - B3 - Fraktion]]="","",VLOOKUP(Table1[[#This Row],[Verschluss - B3 - Fraktion]],'DD FD'!H:J,3,FALSE))</f>
        <v/>
      </c>
      <c r="NI178" s="574" t="str">
        <f>IF(Table1[[#This Row],[Verschluss - B3 - Gewicht (in G)]]="","",Table1[[#This Row],[Verschluss - B3 - Gewicht (in G)]])</f>
        <v/>
      </c>
      <c r="NJ178" s="574" t="str">
        <f>IF(Table1[[#This Row],[Verschluss - B3 - Lizenzierungs-pflichtig? (X=Ja)]]="","",Table1[[#This Row],[Verschluss - B3 - Lizenzierungs-pflichtig? (X=Ja)]])</f>
        <v/>
      </c>
      <c r="NK178" s="574" t="str">
        <f>IF(Table1[[#This Row],[Verschluss - B3 - Trennbar vom Hauptkörper? (X=Ja)]]="","",Table1[[#This Row],[Verschluss - B3 - Trennbar vom Hauptkörper? (X=Ja)]])</f>
        <v/>
      </c>
      <c r="NL178" s="577" t="str">
        <f>IF(Table1[[#This Row],[Verschluss - B3 - Virgin Material]]="","",VLOOKUP(Table1[[#This Row],[Verschluss - B3 - Virgin Material]],'DD FD'!AJ:AK,2,FALSE))</f>
        <v/>
      </c>
      <c r="NM178" s="578" t="str">
        <f>IF(Table1[[#This Row],[Verschluss - B3 - Virgin Material Anteil (in %)]]="","",Table1[[#This Row],[Verschluss - B3 - Virgin Material Anteil (in %)]])</f>
        <v/>
      </c>
      <c r="NN178" s="577" t="str">
        <f>IF(Table1[[#This Row],[Verschluss - B3 - Recyceltes Material]]="","",VLOOKUP(Table1[[#This Row],[Verschluss - B3 - Recyceltes Material]],'DD FD'!AL:AM,2,FALSE))</f>
        <v/>
      </c>
      <c r="NO178" s="578" t="str">
        <f>IF(Table1[[#This Row],[Verschluss - B3 - Recyceltes Material Anteil (in %)]]="","",Table1[[#This Row],[Verschluss - B3 - Recyceltes Material Anteil (in %)]])</f>
        <v/>
      </c>
      <c r="NP178" s="577" t="str">
        <f>IF(Table1[[#This Row],[Verschluss - B3 - Beschichtung]]="","",VLOOKUP(Table1[[#This Row],[Verschluss - B3 - Beschichtung]],'DD FD'!AE:AF,2,FALSE))</f>
        <v/>
      </c>
      <c r="NQ178" s="580" t="str">
        <f>IF(Table1[[#This Row],[Verschluss - B3 - Beschichtung Anteil (in %)]]="","",Table1[[#This Row],[Verschluss - B3 - Beschichtung Anteil (in %)]])</f>
        <v/>
      </c>
      <c r="NR178" s="576" t="str">
        <f>IF(Table1[[#This Row],[Etikett - B1 - Art]]="","",VLOOKUP(Table1[[#This Row],[Etikett - B1 - Art]],'DD FD'!F:G,2,FALSE))</f>
        <v/>
      </c>
      <c r="NS178" s="577" t="str">
        <f>IF(Table1[[#This Row],[Etikett - B1 - Fraktion]]="","",VLOOKUP(Table1[[#This Row],[Etikett - B1 - Fraktion]],'DD FD'!H:J,3,FALSE))</f>
        <v/>
      </c>
      <c r="NT178" s="574" t="str">
        <f>IF(Table1[[#This Row],[Etikett - B1 - Gewicht (in G)]]="","",Table1[[#This Row],[Etikett - B1 - Gewicht (in G)]])</f>
        <v/>
      </c>
      <c r="NU178" s="574" t="str">
        <f>IF(Table1[[#This Row],[Etikett - B1 - Lizenzierungs-pflichtig? (X=Ja)]]="","",Table1[[#This Row],[Etikett - B1 - Lizenzierungs-pflichtig? (X=Ja)]])</f>
        <v/>
      </c>
      <c r="NV178" s="574" t="str">
        <f>IF(Table1[[#This Row],[Etikett - B1 - Trennbar vom Hauptkörper? (X=Ja)]]="","",Table1[[#This Row],[Etikett - B1 - Trennbar vom Hauptkörper? (X=Ja)]])</f>
        <v/>
      </c>
      <c r="NW178" s="577" t="str">
        <f>IF(Table1[[#This Row],[Etikett - B1 - Virgin Material]]="","",VLOOKUP(Table1[[#This Row],[Etikett - B1 - Virgin Material]],'DD FD'!AJ:AK,2,FALSE))</f>
        <v/>
      </c>
      <c r="NX178" s="578" t="str">
        <f>IF(Table1[[#This Row],[Etikett - B1 - Virgin Material Anteil (in %)]]="","",Table1[[#This Row],[Etikett - B1 - Virgin Material Anteil (in %)]])</f>
        <v/>
      </c>
      <c r="NY178" s="577" t="str">
        <f>IF(Table1[[#This Row],[Etikett - B1 - Recyceltes Material]]="","",VLOOKUP(Table1[[#This Row],[Etikett - B1 - Recyceltes Material]],'DD FD'!AL:AM,2,FALSE))</f>
        <v/>
      </c>
      <c r="NZ178" s="578" t="str">
        <f>IF(Table1[[#This Row],[Etikett - B1 - Recyceltes Material Anteil (in %)]]="","",Table1[[#This Row],[Etikett - B1 - Recyceltes Material Anteil (in %)]])</f>
        <v/>
      </c>
      <c r="OA178" s="577" t="str">
        <f>IF(Table1[[#This Row],[Etikett - B1 - Beschichtung]]="","",VLOOKUP(Table1[[#This Row],[Etikett - B1 - Beschichtung]],'DD FD'!AE:AF,2,FALSE))</f>
        <v/>
      </c>
      <c r="OB178" s="580" t="str">
        <f>IF(Table1[[#This Row],[Etikett - B1 - Beschichtung Anteil (in %)]]="","",Table1[[#This Row],[Etikett - B1 - Beschichtung Anteil (in %)]])</f>
        <v/>
      </c>
      <c r="OC178" s="576" t="str">
        <f>IF(Table1[[#This Row],[Etikett - B2 - Art]]="","",VLOOKUP(Table1[[#This Row],[Etikett - B2 - Art]],'DD FD'!F:G,2,FALSE))</f>
        <v/>
      </c>
      <c r="OD178" s="577" t="str">
        <f>IF(Table1[[#This Row],[Etikett - B2 - Fraktion]]="","",VLOOKUP(Table1[[#This Row],[Etikett - B2 - Fraktion]],'DD FD'!H:J,3,FALSE))</f>
        <v/>
      </c>
      <c r="OE178" s="574" t="str">
        <f>IF(Table1[[#This Row],[Etikett - B2 - Gewicht (in G)]]="","",Table1[[#This Row],[Etikett - B2 - Gewicht (in G)]])</f>
        <v/>
      </c>
      <c r="OF178" s="574" t="str">
        <f>IF(Table1[[#This Row],[Etikett - B2 - Lizenzierungs-pflichtig? (X=Ja)]]="","",Table1[[#This Row],[Etikett - B2 - Lizenzierungs-pflichtig? (X=Ja)]])</f>
        <v/>
      </c>
      <c r="OG178" s="574" t="str">
        <f>IF(Table1[[#This Row],[Etikett - B2 - Trennbar vom Hauptkörper? (X=Ja)]]="","",Table1[[#This Row],[Etikett - B2 - Trennbar vom Hauptkörper? (X=Ja)]])</f>
        <v/>
      </c>
      <c r="OH178" s="577" t="str">
        <f>IF(Table1[[#This Row],[Etikett - B2 - Virgin Material]]="","",VLOOKUP(Table1[[#This Row],[Etikett - B2 - Virgin Material]],'DD FD'!AJ:AK,2,FALSE))</f>
        <v/>
      </c>
      <c r="OI178" s="578" t="str">
        <f>IF(Table1[[#This Row],[Etikett - B2 - Virgin Material Anteil (in %)]]="","",Table1[[#This Row],[Etikett - B2 - Virgin Material Anteil (in %)]])</f>
        <v/>
      </c>
      <c r="OJ178" s="577" t="str">
        <f>IF(Table1[[#This Row],[Etikett - B2 - Recyceltes Material]]="","",VLOOKUP(Table1[[#This Row],[Etikett - B2 - Recyceltes Material]],'DD FD'!AL:AM,2,FALSE))</f>
        <v/>
      </c>
      <c r="OK178" s="578" t="str">
        <f>IF(Table1[[#This Row],[Etikett - B2 - Recyceltes Material Anteil (in %)]]="","",Table1[[#This Row],[Etikett - B2 - Recyceltes Material Anteil (in %)]])</f>
        <v/>
      </c>
      <c r="OL178" s="577" t="str">
        <f>IF(Table1[[#This Row],[Etikett - B2 - Beschichtung]]="","",VLOOKUP(Table1[[#This Row],[Etikett - B2 - Beschichtung]],'DD FD'!AE:AF,2,FALSE))</f>
        <v/>
      </c>
      <c r="OM178" s="580" t="str">
        <f>IF(Table1[[#This Row],[Etikett - B2 - Beschichtung Anteil (in %)]]="","",Table1[[#This Row],[Etikett - B2 - Beschichtung Anteil (in %)]])</f>
        <v/>
      </c>
      <c r="ON178" s="576" t="str">
        <f>IF(Table1[[#This Row],[Etikett - B3 - Art]]="","",VLOOKUP(Table1[[#This Row],[Etikett - B3 - Art]],'DD FD'!F:G,2,FALSE))</f>
        <v/>
      </c>
      <c r="OO178" s="577" t="str">
        <f>IF(Table1[[#This Row],[Etikett - B3 - Fraktion]]="","",VLOOKUP(Table1[[#This Row],[Etikett - B3 - Fraktion]],'DD FD'!H:J,3,FALSE))</f>
        <v/>
      </c>
      <c r="OP178" s="574" t="str">
        <f>IF(Table1[[#This Row],[Etikett - B3 - Gewicht (in G)]]="","",Table1[[#This Row],[Etikett - B3 - Gewicht (in G)]])</f>
        <v/>
      </c>
      <c r="OQ178" s="574" t="str">
        <f>IF(Table1[[#This Row],[Etikett - B3 - Lizenzierungs-pflichtig? (X=Ja)]]="","",Table1[[#This Row],[Etikett - B3 - Lizenzierungs-pflichtig? (X=Ja)]])</f>
        <v/>
      </c>
      <c r="OR178" s="574" t="str">
        <f>IF(Table1[[#This Row],[Etikett - B3 - Trennbar vom Hauptkörper? (X=Ja)]]="","",Table1[[#This Row],[Etikett - B3 - Trennbar vom Hauptkörper? (X=Ja)]])</f>
        <v/>
      </c>
      <c r="OS178" s="577" t="str">
        <f>IF(Table1[[#This Row],[Etikett - B3 - Virgin Material]]="","",VLOOKUP(Table1[[#This Row],[Etikett - B3 - Virgin Material]],'DD FD'!AJ:AK,2,FALSE))</f>
        <v/>
      </c>
      <c r="OT178" s="578" t="str">
        <f>IF(Table1[[#This Row],[Etikett - B3 - Virgin Material Anteil (in %)]]="","",Table1[[#This Row],[Etikett - B3 - Virgin Material Anteil (in %)]])</f>
        <v/>
      </c>
      <c r="OU178" s="577" t="str">
        <f>IF(Table1[[#This Row],[Etikett - B3 - Recyceltes Material]]="","",VLOOKUP(Table1[[#This Row],[Etikett - B3 - Recyceltes Material]],'DD FD'!AL:AM,2,FALSE))</f>
        <v/>
      </c>
      <c r="OV178" s="578" t="str">
        <f>IF(Table1[[#This Row],[Etikett - B3 - Recyceltes Material Anteil (in %)]]="","",Table1[[#This Row],[Etikett - B3 - Recyceltes Material Anteil (in %)]])</f>
        <v/>
      </c>
      <c r="OW178" s="577" t="str">
        <f>IF(Table1[[#This Row],[Etikett - B3 - Beschichtung]]="","",VLOOKUP(Table1[[#This Row],[Etikett - B3 - Beschichtung]],'DD FD'!AE:AF,2,FALSE))</f>
        <v/>
      </c>
      <c r="OX178" s="613" t="str">
        <f>IF(Table1[[#This Row],[Etikett - B3 - Beschichtung Anteil (in %)]]="","",Table1[[#This Row],[Etikett - B3 - Beschichtung Anteil (in %)]])</f>
        <v/>
      </c>
      <c r="OY178" s="618">
        <f>ROUNDUP(SUM(
IF(AND(LH178='DD FD'!$J$7,LJ178='DD FD'!$AI$3),LI178,0),
IF(AND(LR178='DD FD'!$J$7,LT178='DD FD'!$AI$3),LS178,0),
IF(AND(MB178='DD FD'!$J$7,MD178='DD FD'!$AI$3),MC178,0),
IF(AND(ML178='DD FD'!$J$7,MN178='DD FD'!$AI$3),MM178,0),
IF(AND(MW178='DD FD'!$J$7,MY178='DD FD'!$AI$3),MX178,0),
IF(AND(NH178='DD FD'!$J$7,NJ178='DD FD'!$AI$3),NI178,0),
IF(AND(NS178='DD FD'!$J$7,NU178='DD FD'!$AI$3),NT178,0),
IF(AND(OD178='DD FD'!$J$7,OF178='DD FD'!$AI$3),OE178,0),
IF(AND(OO178='DD FD'!$J$7,OQ178='DD FD'!$AI$3),OP178,0),
),2)</f>
        <v>0</v>
      </c>
      <c r="OZ178" s="617">
        <f>ROUNDUP(SUM(
IF(AND(LH178='DD FD'!$J$6,LJ178='DD FD'!$AI$3),LI178,0),
IF(AND(LR178='DD FD'!$J$6,LT178='DD FD'!$AI$3),LS178,0),
IF(AND(MB178='DD FD'!$J$6,MD178='DD FD'!$AI$3),MC178,0),
IF(AND(ML178='DD FD'!$J$6,MN178='DD FD'!$AI$3),MM178,0),
IF(AND(MW178='DD FD'!$J$6,MY178='DD FD'!$AI$3),MX178,0),
IF(AND(NH178='DD FD'!$J$6,NJ178='DD FD'!$AI$3),NI178,0),
IF(AND(NS178='DD FD'!$J$6,NU178='DD FD'!$AI$3),NT178,0),
IF(AND(OD178='DD FD'!$J$6,OF178='DD FD'!$AI$3),OE178,0),
IF(AND(OO178='DD FD'!$J$6,OQ178='DD FD'!$AI$3),OP178,0),
),2)</f>
        <v>0</v>
      </c>
      <c r="PA178" s="617">
        <f>ROUNDUP(SUM(
IF(AND(LH178='DD FD'!$J$10,LJ178='DD FD'!$AI$3),LI178,0),
IF(AND(LR178='DD FD'!$J$10,LT178='DD FD'!$AI$3),LS178,0),
IF(AND(MB178='DD FD'!$J$10,MD178='DD FD'!$AI$3),MC178,0),
IF(AND(ML178='DD FD'!$J$10,MN178='DD FD'!$AI$3),MM178,0),
IF(AND(MW178='DD FD'!$J$10,MY178='DD FD'!$AI$3),MX178,0),
IF(AND(NH178='DD FD'!$J$10,NJ178='DD FD'!$AI$3),NI178,0),
IF(AND(NS178='DD FD'!$J$10,NU178='DD FD'!$AI$3),NT178,0),
IF(AND(OD178='DD FD'!$J$10,OF178='DD FD'!$AI$3),OE178,0),
IF(AND(OO178='DD FD'!$J$10,OQ178='DD FD'!$AI$3),OP178,0),
),2)</f>
        <v>0</v>
      </c>
      <c r="PB178" s="617">
        <f>ROUNDUP(SUM(
IF(AND(LH178='DD FD'!$J$8,LJ178='DD FD'!$AI$3),LI178,0),
IF(AND(LR178='DD FD'!$J$8,LT178='DD FD'!$AI$3),LS178,0),
IF(AND(MB178='DD FD'!$J$8,MD178='DD FD'!$AI$3),MC178,0),
IF(AND(ML178='DD FD'!$J$8,MN178='DD FD'!$AI$3),MM178,0),
IF(AND(MW178='DD FD'!$J$8,MY178='DD FD'!$AI$3),MX178,0),
IF(AND(NH178='DD FD'!$J$8,NJ178='DD FD'!$AI$3),NI178,0),
IF(AND(NS178='DD FD'!$J$8,NU178='DD FD'!$AI$3),NT178,0),
IF(AND(OD178='DD FD'!$J$8,OF178='DD FD'!$AI$3),OE178,0),
IF(AND(OO178='DD FD'!$J$8,OQ178='DD FD'!$AI$3),OP178,0),
),2)</f>
        <v>0</v>
      </c>
      <c r="PC178" s="617">
        <f>ROUNDUP(SUM(
IF(AND(LH178='DD FD'!$J$5,LJ178='DD FD'!$AI$3),LI178,0),
IF(AND(LR178='DD FD'!$J$5,LT178='DD FD'!$AI$3),LS178,0),
IF(AND(MB178='DD FD'!$J$5,MD178='DD FD'!$AI$3),MC178,0),
IF(AND(ML178='DD FD'!$J$5,MN178='DD FD'!$AI$3),MM178,0),
IF(AND(MW178='DD FD'!$J$5,MY178='DD FD'!$AI$3),MX178,0),
IF(AND(NH178='DD FD'!$J$5,NJ178='DD FD'!$AI$3),NI178,0),
IF(AND(NS178='DD FD'!$J$5,NU178='DD FD'!$AI$3),NT178,0),
IF(AND(OD178='DD FD'!$J$5,OF178='DD FD'!$AI$3),OE178,0),
IF(AND(OO178='DD FD'!$J$5,OQ178='DD FD'!$AI$3),OP178,0),
),2)</f>
        <v>0</v>
      </c>
      <c r="PD178" s="617">
        <f>ROUNDUP(SUM(
IF(AND(LH178='DD FD'!$J$9,LJ178='DD FD'!$AI$3),LI178,0),
IF(AND(LR178='DD FD'!$J$9,LT178='DD FD'!$AI$3),LS178,0),
IF(AND(MB178='DD FD'!$J$9,MD178='DD FD'!$AI$3),MC178,0),
IF(AND(ML178='DD FD'!$J$9,MN178='DD FD'!$AI$3),MM178,0),
IF(AND(MW178='DD FD'!$J$9,MY178='DD FD'!$AI$3),MX178,0),
IF(AND(NH178='DD FD'!$J$9,NJ178='DD FD'!$AI$3),NI178,0),
IF(AND(NS178='DD FD'!$J$9,NU178='DD FD'!$AI$3),NT178,0),
IF(AND(OD178='DD FD'!$J$9,OF178='DD FD'!$AI$3),OE178,0),
IF(AND(OO178='DD FD'!$J$9,OQ178='DD FD'!$AI$3),OP178,0),
),2)</f>
        <v>0</v>
      </c>
      <c r="PE178" s="617">
        <f>ROUNDUP(SUM(
IF(AND(LH178='DD FD'!$J$4,LJ178='DD FD'!$AI$3),LI178,0),
IF(AND(LR178='DD FD'!$J$4,LT178='DD FD'!$AI$3),LS178,0),
IF(AND(MB178='DD FD'!$J$4,MD178='DD FD'!$AI$3),MC178,0),
IF(AND(ML178='DD FD'!$J$4,MN178='DD FD'!$AI$3),MM178,0),
IF(AND(MW178='DD FD'!$J$4,MY178='DD FD'!$AI$3),MX178,0),
IF(AND(NH178='DD FD'!$J$4,NJ178='DD FD'!$AI$3),NI178,0),
IF(AND(NS178='DD FD'!$J$4,NU178='DD FD'!$AI$3),NT178,0),
IF(AND(OD178='DD FD'!$J$4,OF178='DD FD'!$AI$3),OE178,0),
IF(AND(OO178='DD FD'!$J$4,OQ178='DD FD'!$AI$3),OP178,0),
),2)</f>
        <v>0</v>
      </c>
      <c r="PF178" s="619">
        <f>ROUNDUP(SUM(
IF(AND(LH178='DD FD'!$J$11,LJ178='DD FD'!$AI$3),LI178,0),
IF(AND(LR178='DD FD'!$J$11,LT178='DD FD'!$AI$3),LS178,0),
IF(AND(MB178='DD FD'!$J$11,MD178='DD FD'!$AI$3),MC178,0),
IF(AND(ML178='DD FD'!$J$11,MN178='DD FD'!$AI$3),MM178,0),
IF(AND(MW178='DD FD'!$J$11,MY178='DD FD'!$AI$3),MX178,0),
IF(AND(NH178='DD FD'!$J$11,NJ178='DD FD'!$AI$3),NI178,0),
IF(AND(NS178='DD FD'!$J$11,NU178='DD FD'!$AI$3),NT178,0),
IF(AND(OD178='DD FD'!$J$11,OF178='DD FD'!$AI$3),OE178,0),
IF(AND(OO178='DD FD'!$J$11,OQ178='DD FD'!$AI$3),OP178,0),
),2)</f>
        <v>0</v>
      </c>
    </row>
    <row r="179" spans="1:422">
      <c r="A179" s="806"/>
      <c r="B179" s="934"/>
      <c r="C179" s="247"/>
      <c r="D179" s="842"/>
      <c r="E179" s="247"/>
      <c r="F179" s="158"/>
      <c r="G179" s="710"/>
      <c r="H179" s="712"/>
      <c r="I179" s="936"/>
      <c r="J179" s="803"/>
      <c r="K179" s="150"/>
      <c r="L179" s="146" t="str">
        <f t="shared" si="54"/>
        <v/>
      </c>
      <c r="M179" s="501" t="str">
        <f t="shared" si="71"/>
        <v/>
      </c>
      <c r="N179" s="504"/>
      <c r="O179" s="113" t="str">
        <f t="shared" si="72"/>
        <v/>
      </c>
      <c r="P179" s="114" t="str">
        <f t="shared" si="55"/>
        <v/>
      </c>
      <c r="Q179" s="152"/>
      <c r="R179" s="152"/>
      <c r="S179" s="115" t="str">
        <f t="shared" si="73"/>
        <v/>
      </c>
      <c r="T179" s="159"/>
      <c r="U179" s="159"/>
      <c r="V179" s="157"/>
      <c r="W179" s="157"/>
      <c r="X179" s="157"/>
      <c r="Y179" s="772"/>
      <c r="Z179" s="158"/>
      <c r="AA179" s="144"/>
      <c r="AB179" s="112"/>
      <c r="AC179" s="153"/>
      <c r="AD179" s="153"/>
      <c r="AE179" s="153"/>
      <c r="AF179" s="153"/>
      <c r="AG179" s="153"/>
      <c r="AH179" s="153"/>
      <c r="AI179" s="152"/>
      <c r="AJ179" s="158"/>
      <c r="AK179" s="158"/>
      <c r="AL179" s="158"/>
      <c r="AM179" s="116" t="str">
        <f t="shared" si="74"/>
        <v/>
      </c>
      <c r="AN179" s="116" t="str">
        <f t="shared" si="75"/>
        <v/>
      </c>
      <c r="AO179" s="324"/>
      <c r="AP179" s="503"/>
      <c r="AQ179" s="487" t="str">
        <f t="shared" si="76"/>
        <v/>
      </c>
      <c r="AR179" s="113" t="str">
        <f t="shared" si="56"/>
        <v/>
      </c>
      <c r="AS179" s="113" t="str">
        <f t="shared" si="57"/>
        <v/>
      </c>
      <c r="AT179" s="113" t="str">
        <f t="shared" si="58"/>
        <v/>
      </c>
      <c r="AU179" s="113" t="str">
        <f t="shared" si="59"/>
        <v/>
      </c>
      <c r="AV179" s="159"/>
      <c r="AW179" s="157"/>
      <c r="AX179" s="157"/>
      <c r="AY179" s="157"/>
      <c r="AZ179" s="157"/>
      <c r="BA179" s="116" t="str">
        <f t="shared" si="60"/>
        <v/>
      </c>
      <c r="BB179" s="316"/>
      <c r="BC179" s="116" t="str">
        <f t="shared" si="61"/>
        <v/>
      </c>
      <c r="BD179" s="133" t="str">
        <f t="shared" si="62"/>
        <v/>
      </c>
      <c r="BE179" s="157"/>
      <c r="BF179" s="1180"/>
      <c r="BG179" s="1180"/>
      <c r="BH179" s="158"/>
      <c r="BI179" s="490"/>
      <c r="BJ179" s="514" t="str">
        <f t="shared" si="77"/>
        <v/>
      </c>
      <c r="BK179" s="789"/>
      <c r="BL179" s="116" t="str">
        <f t="shared" si="78"/>
        <v/>
      </c>
      <c r="BM179" s="144"/>
      <c r="BN179" s="144"/>
      <c r="BO179" s="144"/>
      <c r="BP179" s="790"/>
      <c r="BQ179" s="790"/>
      <c r="BR179" s="790"/>
      <c r="BS179" s="116" t="str">
        <f t="shared" si="63"/>
        <v/>
      </c>
      <c r="BT179" s="790"/>
      <c r="BU179" s="808" t="str">
        <f t="shared" si="64"/>
        <v/>
      </c>
      <c r="BV179" s="791"/>
      <c r="BW179" s="144"/>
      <c r="BX179" s="20"/>
      <c r="BY179" s="20"/>
      <c r="BZ179" s="20"/>
      <c r="CA179" s="792"/>
      <c r="CB179" s="1201"/>
      <c r="CC179" s="144"/>
      <c r="CD179" s="144"/>
      <c r="CE179" s="144"/>
      <c r="CF179" s="144"/>
      <c r="CG179" s="144"/>
      <c r="CH179" s="144"/>
      <c r="CI179" s="144"/>
      <c r="CJ179" s="144"/>
      <c r="CK179" s="144"/>
      <c r="CL179" s="144"/>
      <c r="CM179" s="144"/>
      <c r="CN179" s="144"/>
      <c r="CO179" s="144"/>
      <c r="CP179" s="144"/>
      <c r="CQ179" s="144"/>
      <c r="CR179" s="144"/>
      <c r="CS179" s="144"/>
      <c r="CT179" s="144"/>
      <c r="CU179" s="144"/>
      <c r="CV179" s="144"/>
      <c r="CW179" s="144"/>
      <c r="CX179" s="144"/>
      <c r="CY179" s="144"/>
      <c r="CZ179" s="144"/>
      <c r="DA179" s="144"/>
      <c r="DB179" s="144"/>
      <c r="DC179" s="144"/>
      <c r="DD179" s="144"/>
      <c r="DE179" s="144"/>
      <c r="DF179" s="144"/>
      <c r="DG179" s="144"/>
      <c r="DH179" s="144"/>
      <c r="DI179" s="144"/>
      <c r="DJ179" s="144"/>
      <c r="DK179" s="144"/>
      <c r="DL179" s="144"/>
      <c r="DM179" s="144"/>
      <c r="DN179" s="144"/>
      <c r="DO179" s="144"/>
      <c r="DP179" s="144"/>
      <c r="DQ179" s="144"/>
      <c r="DR179" s="144"/>
      <c r="DS179" s="144"/>
      <c r="DT179" s="144"/>
      <c r="DU179" s="144"/>
      <c r="DV179" s="144"/>
      <c r="DW179" s="144"/>
      <c r="DX179" s="144"/>
      <c r="DY179" s="144"/>
      <c r="DZ179" s="144"/>
      <c r="EA179" s="144"/>
      <c r="EB179" s="144"/>
      <c r="EC179" s="144"/>
      <c r="ED179" s="782" t="str">
        <f t="shared" si="79"/>
        <v/>
      </c>
      <c r="EE179" s="519"/>
      <c r="EF179" s="793"/>
      <c r="EG179" s="519"/>
      <c r="EH179" s="794"/>
      <c r="EI179" s="790"/>
      <c r="EJ179" s="794"/>
      <c r="EK179" s="794"/>
      <c r="EL179" s="790"/>
      <c r="EM179" s="790"/>
      <c r="EN179" s="790"/>
      <c r="EO179" s="112" t="str">
        <f t="shared" si="65"/>
        <v/>
      </c>
      <c r="EP179" s="790"/>
      <c r="EQ179" s="488" t="str">
        <f t="shared" si="66"/>
        <v/>
      </c>
      <c r="ER179" s="1100"/>
      <c r="ES179" s="1099" t="str">
        <f t="shared" si="80"/>
        <v/>
      </c>
      <c r="ET179" s="525"/>
      <c r="EU179" s="148"/>
      <c r="EV179" s="148"/>
      <c r="EW179" s="148"/>
      <c r="EX179" s="148"/>
      <c r="EY179" s="148"/>
      <c r="EZ179" s="148"/>
      <c r="FA179" s="148"/>
      <c r="FB179" s="148"/>
      <c r="FC179" s="148"/>
      <c r="FD179" s="148"/>
      <c r="FE179" s="148"/>
      <c r="FF179" s="148"/>
      <c r="FG179" s="148"/>
      <c r="FH179" s="148"/>
      <c r="FI179" s="528"/>
      <c r="FJ179" s="513" t="str">
        <f t="shared" si="67"/>
        <v/>
      </c>
      <c r="FK179" s="158"/>
      <c r="FL179" s="850"/>
      <c r="FM179" s="850"/>
      <c r="FN179" s="850"/>
      <c r="FO179" s="850"/>
      <c r="FP179" s="850"/>
      <c r="FQ179" s="850"/>
      <c r="FR179" s="157"/>
      <c r="FS179" s="143"/>
      <c r="FT179" s="143"/>
      <c r="FU179" s="847" t="str">
        <f t="shared" si="68"/>
        <v/>
      </c>
      <c r="FV179" s="555"/>
      <c r="FW179" s="523" t="str">
        <f>IF(Table1[[#This Row],[Nonfood Inhaltstoffe - Komponente]]="","",VLOOKUP(Table1[[#This Row],[Nonfood Inhaltstoffe - Komponente]],'Dropdown Auswahl'!BJ:BK,2,FALSE))</f>
        <v/>
      </c>
      <c r="FX179" s="1013"/>
      <c r="FY179" s="1011" t="str">
        <f t="shared" si="69"/>
        <v/>
      </c>
      <c r="FZ179" s="152"/>
      <c r="GA179" s="152"/>
      <c r="GB179" s="152"/>
      <c r="GC179" s="529" t="str">
        <f t="shared" si="70"/>
        <v/>
      </c>
      <c r="GG179" s="21"/>
      <c r="GH179" s="21"/>
      <c r="GI179" s="1019"/>
      <c r="GJ179" s="1016" t="str">
        <f>IF(Table1[[#This Row],[Global Trade Item Number (GTIN)]]="","",Table1[[#This Row],[Global Trade Item Number (GTIN)]])</f>
        <v/>
      </c>
      <c r="GK179" s="555" t="str">
        <f>IF(Table1[[#This Row],[WAWI-Nr./ Kreditoren-Nummer
(ASDV)]]&lt;&gt;"",Table1[[#This Row],[WAWI-Nr./ Kreditoren-Nummer
(ASDV)]],"")</f>
        <v/>
      </c>
      <c r="GL179" s="165"/>
      <c r="GM179" s="165"/>
      <c r="GN179" s="165"/>
      <c r="GO179" s="485"/>
      <c r="GP179" s="534"/>
      <c r="GQ179" s="533"/>
      <c r="GR179" s="486"/>
      <c r="GS179" s="486"/>
      <c r="GT179" s="486"/>
      <c r="GU179" s="486"/>
      <c r="GV179" s="486"/>
      <c r="GW179" s="542"/>
      <c r="GX179" s="538"/>
      <c r="GY179" s="144"/>
      <c r="GZ179" s="480"/>
      <c r="HA179" s="158"/>
      <c r="HB179" s="480"/>
      <c r="HC179" s="480"/>
      <c r="HD179" s="480"/>
      <c r="HE179" s="480"/>
      <c r="HF179" s="480"/>
      <c r="HG179" s="480"/>
      <c r="HH179" s="538"/>
      <c r="HI179" s="480"/>
      <c r="HJ179" s="480"/>
      <c r="HK179" s="480"/>
      <c r="HL179" s="480"/>
      <c r="HM179" s="480"/>
      <c r="HN179" s="480"/>
      <c r="HO179" s="480"/>
      <c r="HP179" s="480"/>
      <c r="HQ179" s="480"/>
      <c r="HR179" s="538"/>
      <c r="HS179" s="480"/>
      <c r="HT179" s="480"/>
      <c r="HU179" s="480"/>
      <c r="HV179" s="480"/>
      <c r="HW179" s="480"/>
      <c r="HX179" s="480"/>
      <c r="HY179" s="480"/>
      <c r="HZ179" s="480"/>
      <c r="IA179" s="480"/>
      <c r="IB179" s="538"/>
      <c r="IC179" s="480"/>
      <c r="ID179" s="480"/>
      <c r="IE179" s="480"/>
      <c r="IF179" s="480"/>
      <c r="IG179" s="480"/>
      <c r="IH179" s="480"/>
      <c r="II179" s="480"/>
      <c r="IJ179" s="480"/>
      <c r="IK179" s="480"/>
      <c r="IL179" s="480"/>
      <c r="IM179" s="538"/>
      <c r="IN179" s="480"/>
      <c r="IO179" s="480"/>
      <c r="IP179" s="480"/>
      <c r="IQ179" s="480"/>
      <c r="IR179" s="480"/>
      <c r="IS179" s="480"/>
      <c r="IT179" s="480"/>
      <c r="IU179" s="480"/>
      <c r="IV179" s="480"/>
      <c r="IW179" s="480"/>
      <c r="IX179" s="538"/>
      <c r="IY179" s="480"/>
      <c r="IZ179" s="480"/>
      <c r="JA179" s="480"/>
      <c r="JB179" s="480"/>
      <c r="JC179" s="480"/>
      <c r="JD179" s="480"/>
      <c r="JE179" s="480"/>
      <c r="JF179" s="480"/>
      <c r="JG179" s="480"/>
      <c r="JH179" s="480"/>
      <c r="JI179" s="538"/>
      <c r="JJ179" s="480"/>
      <c r="JK179" s="480"/>
      <c r="JL179" s="480"/>
      <c r="JM179" s="480"/>
      <c r="JN179" s="480"/>
      <c r="JO179" s="480"/>
      <c r="JP179" s="480"/>
      <c r="JQ179" s="480"/>
      <c r="JR179" s="480"/>
      <c r="JS179" s="590"/>
      <c r="JT179" s="538"/>
      <c r="JU179" s="480"/>
      <c r="JV179" s="480"/>
      <c r="JW179" s="480"/>
      <c r="JX179" s="480"/>
      <c r="JY179" s="480"/>
      <c r="JZ179" s="480"/>
      <c r="KA179" s="480"/>
      <c r="KB179" s="480"/>
      <c r="KC179" s="480"/>
      <c r="KD179" s="480"/>
      <c r="KE179" s="538"/>
      <c r="KF179" s="480"/>
      <c r="KG179" s="480"/>
      <c r="KH179" s="480"/>
      <c r="KI179" s="480"/>
      <c r="KJ179" s="480"/>
      <c r="KK179" s="480"/>
      <c r="KL179" s="480"/>
      <c r="KM179" s="480"/>
      <c r="KN179" s="480"/>
      <c r="KO179" s="480"/>
      <c r="KR179" s="568" t="str">
        <f>IF(Table1[[#This Row],[GTIN]]&lt;&gt;"",Table1[[#This Row],[GTIN]],"")</f>
        <v/>
      </c>
      <c r="KS179" s="569" t="str">
        <f>Table1[[#This Row],[Kreditor]]</f>
        <v/>
      </c>
      <c r="KT179" s="570" t="str">
        <f>IF(Table1[[#This Row],[Gültig ab (Datum)]]&lt;&gt;"",Table1[[#This Row],[Gültig ab (Datum)]],"")</f>
        <v/>
      </c>
      <c r="KU179" s="570"/>
      <c r="KV179" s="583" t="str">
        <f>IF(Table1[[#This Row],[Artikel verpackt? 
(X=Ja)]]="","",Table1[[#This Row],[Artikel verpackt? 
(X=Ja)]])</f>
        <v/>
      </c>
      <c r="KW179" s="571" t="str">
        <f>IF(Table1[[#This Row],[Verpackung recyclingfähig?
(X=Ja)]]="","",Table1[[#This Row],[Verpackung recyclingfähig?
(X=Ja)]])</f>
        <v/>
      </c>
      <c r="KX179" s="572"/>
      <c r="KY179" s="573"/>
      <c r="KZ179" s="574"/>
      <c r="LA179" s="574"/>
      <c r="LB179" s="574"/>
      <c r="LC179" s="574"/>
      <c r="LD179" s="574"/>
      <c r="LE179" s="574"/>
      <c r="LF179" s="575"/>
      <c r="LG179" s="576" t="str">
        <f>IF(Table1[[#This Row],[Hauptkörper - B1 - Art]]="","",VLOOKUP(Table1[[#This Row],[Hauptkörper - B1 - Art]],'DD FD'!B:C,2,FALSE))</f>
        <v/>
      </c>
      <c r="LH179" s="577" t="str">
        <f>IF(Table1[[#This Row],[Hauptkörper - B1 - Fraktion]]="","",VLOOKUP(Table1[[#This Row],[Hauptkörper - B1 - Fraktion]],'DD FD'!H:J,3,FALSE))</f>
        <v/>
      </c>
      <c r="LI179" s="574" t="str">
        <f>IF(Table1[[#This Row],[Hauptkörper - B1 - Gewicht
(in G)]]="","",Table1[[#This Row],[Hauptkörper - B1 - Gewicht
(in G)]])</f>
        <v/>
      </c>
      <c r="LJ179" s="574" t="str">
        <f>IF(Table1[[#This Row],[Hauptkörper - B1 - Lizenzierungs-pflichtig? (X=Ja)]]="","",Table1[[#This Row],[Hauptkörper - B1 - Lizenzierungs-pflichtig? (X=Ja)]])</f>
        <v/>
      </c>
      <c r="LK179" s="577" t="str">
        <f>IF(Table1[[#This Row],[Hauptkörper - B1 - Virgin Material]]="","",VLOOKUP(Table1[[#This Row],[Hauptkörper - B1 - Virgin Material]],'DD FD'!AJ:AK,2,FALSE))</f>
        <v/>
      </c>
      <c r="LL179" s="578" t="str">
        <f>IF(Table1[[#This Row],[Hauptkörper - B1 - Virgin Material Anteil (in %)]]="","",Table1[[#This Row],[Hauptkörper - B1 - Virgin Material Anteil (in %)]])</f>
        <v/>
      </c>
      <c r="LM179" s="577" t="str">
        <f>IF(Table1[[#This Row],[Hauptkörper - B1 - Recyceltes Material]]="","",VLOOKUP(Table1[[#This Row],[Hauptkörper - B1 - Recyceltes Material]],'DD FD'!AL:AM,2,FALSE))</f>
        <v/>
      </c>
      <c r="LN179" s="578" t="str">
        <f>IF(Table1[[#This Row],[Hauptkörper - B1 - Recyceltes Material Anteil (in %)]]="","",Table1[[#This Row],[Hauptkörper - B1 - Recyceltes Material Anteil (in %)]])</f>
        <v/>
      </c>
      <c r="LO179" s="579" t="str">
        <f>IF(Table1[[#This Row],[Hauptkörper - B1 - Beschichtung]]="","",VLOOKUP(Table1[[#This Row],[Hauptkörper - B1 - Beschichtung]],'DD FD'!AE:AF,2,FALSE))</f>
        <v/>
      </c>
      <c r="LP179" s="580" t="str">
        <f>IF(Table1[[#This Row],[Hauptkörper - B1 - Beschichtung Anteil (in %)]]="","",Table1[[#This Row],[Hauptkörper - B1 - Beschichtung Anteil (in %)]])</f>
        <v/>
      </c>
      <c r="LQ179" s="576" t="str">
        <f>IF(Table1[[#This Row],[Hauptkörper - B2 - Art]]="","",VLOOKUP(Table1[[#This Row],[Hauptkörper - B2 - Art]],'DD FD'!B:C,2,FALSE))</f>
        <v/>
      </c>
      <c r="LR179" s="577" t="str">
        <f>IF(Table1[[#This Row],[Hauptkörper - B2 - Fraktion]]="","",VLOOKUP(Table1[[#This Row],[Hauptkörper - B2 - Fraktion]],'DD FD'!H:J,3,FALSE))</f>
        <v/>
      </c>
      <c r="LS179" s="574" t="str">
        <f>IF(Table1[[#This Row],[Hauptkörper - B2 - Gewicht
(in G)]]="","",Table1[[#This Row],[Hauptkörper - B2 - Gewicht
(in G)]])</f>
        <v/>
      </c>
      <c r="LT179" s="574" t="str">
        <f>IF(Table1[[#This Row],[Hauptkörper - B2 - Lizenzierungs-pflichtig? (X=Ja)]]="","",Table1[[#This Row],[Hauptkörper - B2 - Lizenzierungs-pflichtig? (X=Ja)]])</f>
        <v/>
      </c>
      <c r="LU179" s="577" t="str">
        <f>IF(Table1[[#This Row],[Hauptkörper - B2 - Virgin Material]]="","",VLOOKUP(Table1[[#This Row],[Hauptkörper - B2 - Virgin Material]],'DD FD'!AJ:AK,2,FALSE))</f>
        <v/>
      </c>
      <c r="LV179" s="578" t="str">
        <f>IF(Table1[[#This Row],[Hauptkörper - B2 - Virgin Material Anteil (in %)]]="","",Table1[[#This Row],[Hauptkörper - B2 - Virgin Material Anteil (in %)]])</f>
        <v/>
      </c>
      <c r="LW179" s="577" t="str">
        <f>IF(Table1[[#This Row],[Hauptkörper - B2 - Recyceltes Material]]="","",VLOOKUP(Table1[[#This Row],[Hauptkörper - B2 - Recyceltes Material]],'DD FD'!AL:AM,2,FALSE))</f>
        <v/>
      </c>
      <c r="LX179" s="578" t="str">
        <f>IF(Table1[[#This Row],[Hauptkörper - B2 - Recyceltes Material Anteil (in %)]]="","",Table1[[#This Row],[Hauptkörper - B2 - Recyceltes Material Anteil (in %)]])</f>
        <v/>
      </c>
      <c r="LY179" s="577" t="str">
        <f>IF(Table1[[#This Row],[Hauptkörper - B2 - Beschichtung]]="","",VLOOKUP(Table1[[#This Row],[Hauptkörper - B2 - Beschichtung]],'DD FD'!AE:AF,2,FALSE))</f>
        <v/>
      </c>
      <c r="LZ179" s="580" t="str">
        <f>IF(Table1[[#This Row],[Hauptkörper - B2 - Beschichtung Anteil (in %)]]="","",Table1[[#This Row],[Hauptkörper - B2 - Beschichtung Anteil (in %)]])</f>
        <v/>
      </c>
      <c r="MA179" s="576" t="str">
        <f>IF(Table1[[#This Row],[Hauptkörper - B3 - Art]]="","",VLOOKUP(Table1[[#This Row],[Hauptkörper - B3 - Art]],'DD FD'!B:C,2,FALSE))</f>
        <v/>
      </c>
      <c r="MB179" s="577" t="str">
        <f>IF(Table1[[#This Row],[Hauptkörper - B3 - Fraktion]]="","",VLOOKUP(Table1[[#This Row],[Hauptkörper - B3 - Fraktion]],'DD FD'!H:J,3,FALSE))</f>
        <v/>
      </c>
      <c r="MC179" s="574" t="str">
        <f>IF(Table1[[#This Row],[Hauptkörper - B3 - Gewicht
(in G)]]="","",Table1[[#This Row],[Hauptkörper - B3 - Gewicht
(in G)]])</f>
        <v/>
      </c>
      <c r="MD179" s="574" t="str">
        <f>IF(Table1[[#This Row],[Hauptkörper - B3 - Lizenzierungs-pflichtig? (X=Ja)]]="","",Table1[[#This Row],[Hauptkörper - B3 - Lizenzierungs-pflichtig? (X=Ja)]])</f>
        <v/>
      </c>
      <c r="ME179" s="577" t="str">
        <f>IF(Table1[[#This Row],[Hauptkörper - B3 - Virgin Material]]="","",VLOOKUP(Table1[[#This Row],[Hauptkörper - B3 - Virgin Material]],'DD FD'!AJ:AK,2,FALSE))</f>
        <v/>
      </c>
      <c r="MF179" s="578" t="str">
        <f>IF(Table1[[#This Row],[Hauptkörper - B3 - Virgin Material Anteil (in %)]]="","",Table1[[#This Row],[Hauptkörper - B3 - Virgin Material Anteil (in %)]])</f>
        <v/>
      </c>
      <c r="MG179" s="577" t="str">
        <f>IF(Table1[[#This Row],[Hauptkörper - B3 - Recyceltes Material]]="","",VLOOKUP(Table1[[#This Row],[Hauptkörper - B3 - Recyceltes Material]],'DD FD'!AL:AM,2,FALSE))</f>
        <v/>
      </c>
      <c r="MH179" s="578" t="str">
        <f>IF(Table1[[#This Row],[Hauptkörper - B3 - Recyceltes Material Anteil (in %)]]="","",Table1[[#This Row],[Hauptkörper - B3 - Recyceltes Material Anteil (in %)]])</f>
        <v/>
      </c>
      <c r="MI179" s="577" t="str">
        <f>IF(Table1[[#This Row],[Hauptkörper - B3 - Beschichtung]]="","",VLOOKUP(Table1[[#This Row],[Hauptkörper - B3 - Beschichtung]],'DD FD'!AE:AF,2,FALSE))</f>
        <v/>
      </c>
      <c r="MJ179" s="580" t="str">
        <f>IF(Table1[[#This Row],[Hauptkörper - B3 - Beschichtung Anteil (in %)]]="","",Table1[[#This Row],[Hauptkörper - B3 - Beschichtung Anteil (in %)]])</f>
        <v/>
      </c>
      <c r="MK179" s="576" t="str">
        <f>IF(Table1[[#This Row],[Verschluss - B1 - Art]]="","",VLOOKUP(Table1[[#This Row],[Verschluss - B1 - Art]],'DD FD'!D:E,2,FALSE))</f>
        <v/>
      </c>
      <c r="ML179" s="577" t="str">
        <f>IF(Table1[[#This Row],[Verschluss - B1 - Fraktion]]="","",VLOOKUP(Table1[[#This Row],[Verschluss - B1 - Fraktion]],'DD FD'!H:J,3,FALSE))</f>
        <v/>
      </c>
      <c r="MM179" s="574" t="str">
        <f>IF(Table1[[#This Row],[Verschluss - B1 - Gewicht (in G)]]="","",Table1[[#This Row],[Verschluss - B1 - Gewicht (in G)]])</f>
        <v/>
      </c>
      <c r="MN179" s="574" t="str">
        <f>IF(Table1[[#This Row],[Verschluss - B1 - Lizenzierungs-pflichtig? (X=Ja)]]="","",Table1[[#This Row],[Verschluss - B1 - Lizenzierungs-pflichtig? (X=Ja)]])</f>
        <v/>
      </c>
      <c r="MO179" s="574" t="str">
        <f>IF(Table1[[#This Row],[Verschluss - B1 - Trennbar vom Hauptkörper? (X=Ja)]]="","",Table1[[#This Row],[Verschluss - B1 - Trennbar vom Hauptkörper? (X=Ja)]])</f>
        <v/>
      </c>
      <c r="MP179" s="577" t="str">
        <f>IF(Table1[[#This Row],[Verschluss - B1 - Virgin Material]]="","",VLOOKUP(Table1[[#This Row],[Verschluss - B1 - Virgin Material]],'DD FD'!AJ:AK,2,FALSE))</f>
        <v/>
      </c>
      <c r="MQ179" s="578" t="str">
        <f>IF(Table1[[#This Row],[Verschluss - B1 - Virgin Material Anteil (in %)]]="","",Table1[[#This Row],[Verschluss - B1 - Virgin Material Anteil (in %)]])</f>
        <v/>
      </c>
      <c r="MR179" s="577" t="str">
        <f>IF(Table1[[#This Row],[Verschluss - B1 - Recyceltes Material]]="","",VLOOKUP(Table1[[#This Row],[Verschluss - B1 - Recyceltes Material]],'DD FD'!AL:AM,2,FALSE))</f>
        <v/>
      </c>
      <c r="MS179" s="578" t="str">
        <f>IF(Table1[[#This Row],[Verschluss - B1 - Recyceltes Material Anteil (in %)]]="","",Table1[[#This Row],[Verschluss - B1 - Recyceltes Material Anteil (in %)]])</f>
        <v/>
      </c>
      <c r="MT179" s="577" t="str">
        <f>IF(Table1[[#This Row],[Verschluss - B1 - Beschichtung]]="","",VLOOKUP(Table1[[#This Row],[Verschluss - B1 - Beschichtung]],'DD FD'!AE:AF,2,FALSE))</f>
        <v/>
      </c>
      <c r="MU179" s="580" t="str">
        <f>IF(Table1[[#This Row],[Verschluss - B1 - Beschichtung Anteil (in %)]]="","",Table1[[#This Row],[Verschluss - B1 - Beschichtung Anteil (in %)]])</f>
        <v/>
      </c>
      <c r="MV179" s="576" t="str">
        <f>IF(Table1[[#This Row],[Verschluss - B2 - Art]]="","",VLOOKUP(Table1[[#This Row],[Verschluss - B2 - Art]],'DD FD'!D:E,2,FALSE))</f>
        <v/>
      </c>
      <c r="MW179" s="577" t="str">
        <f>IF(Table1[[#This Row],[Verschluss - B2 - Fraktion]]="","",VLOOKUP(Table1[[#This Row],[Verschluss - B2 - Fraktion]],'DD FD'!H:J,3,FALSE))</f>
        <v/>
      </c>
      <c r="MX179" s="574" t="str">
        <f>IF(Table1[[#This Row],[Verschluss - B2 - Gewicht (in G)]]="","",Table1[[#This Row],[Verschluss - B2 - Gewicht (in G)]])</f>
        <v/>
      </c>
      <c r="MY179" s="574" t="str">
        <f>IF(Table1[[#This Row],[Verschluss - B2 - Lizenzierungs-pflichtig? (X=Ja)]]="","",Table1[[#This Row],[Verschluss - B2 - Lizenzierungs-pflichtig? (X=Ja)]])</f>
        <v/>
      </c>
      <c r="MZ179" s="574" t="str">
        <f>IF(Table1[[#This Row],[Verschluss - B2 - Trennbar vom Hauptkörper? (X=Ja)]]="","",Table1[[#This Row],[Verschluss - B2 - Trennbar vom Hauptkörper? (X=Ja)]])</f>
        <v/>
      </c>
      <c r="NA179" s="577" t="str">
        <f>IF(Table1[[#This Row],[Verschluss - B2 - Virgin Material]]="","",VLOOKUP(Table1[[#This Row],[Verschluss - B2 - Virgin Material]],'DD FD'!AJ:AK,2,FALSE))</f>
        <v/>
      </c>
      <c r="NB179" s="578" t="str">
        <f>IF(Table1[[#This Row],[Verschluss - B2 - Virgin Material Anteil (in %)]]="","",Table1[[#This Row],[Verschluss - B2 - Virgin Material Anteil (in %)]])</f>
        <v/>
      </c>
      <c r="NC179" s="577" t="str">
        <f>IF(Table1[[#This Row],[Verschluss - B2 - Recyceltes Material]]="","",VLOOKUP(Table1[[#This Row],[Verschluss - B2 - Recyceltes Material]],'DD FD'!AL:AM,2,FALSE))</f>
        <v/>
      </c>
      <c r="ND179" s="578" t="str">
        <f>IF(Table1[[#This Row],[Verschluss - B2 - Recyceltes Material Anteil (in %)]]="","",Table1[[#This Row],[Verschluss - B2 - Recyceltes Material Anteil (in %)]])</f>
        <v/>
      </c>
      <c r="NE179" s="577" t="str">
        <f>IF(Table1[[#This Row],[Verschluss - B2 - Beschichtung]]="","",VLOOKUP(Table1[[#This Row],[Verschluss - B2 - Beschichtung]],'DD FD'!AE:AF,2,FALSE))</f>
        <v/>
      </c>
      <c r="NF179" s="580" t="str">
        <f>IF(Table1[[#This Row],[Verschluss - B2 - Beschichtung Anteil (in %)]]="","",Table1[[#This Row],[Verschluss - B2 - Beschichtung Anteil (in %)]])</f>
        <v/>
      </c>
      <c r="NG179" s="576" t="str">
        <f>IF(Table1[[#This Row],[Verschluss - B3 - Art]]="","",VLOOKUP(Table1[[#This Row],[Verschluss - B3 - Art]],'DD FD'!D:E,2,FALSE))</f>
        <v/>
      </c>
      <c r="NH179" s="577" t="str">
        <f>IF(Table1[[#This Row],[Verschluss - B3 - Fraktion]]="","",VLOOKUP(Table1[[#This Row],[Verschluss - B3 - Fraktion]],'DD FD'!H:J,3,FALSE))</f>
        <v/>
      </c>
      <c r="NI179" s="574" t="str">
        <f>IF(Table1[[#This Row],[Verschluss - B3 - Gewicht (in G)]]="","",Table1[[#This Row],[Verschluss - B3 - Gewicht (in G)]])</f>
        <v/>
      </c>
      <c r="NJ179" s="574" t="str">
        <f>IF(Table1[[#This Row],[Verschluss - B3 - Lizenzierungs-pflichtig? (X=Ja)]]="","",Table1[[#This Row],[Verschluss - B3 - Lizenzierungs-pflichtig? (X=Ja)]])</f>
        <v/>
      </c>
      <c r="NK179" s="574" t="str">
        <f>IF(Table1[[#This Row],[Verschluss - B3 - Trennbar vom Hauptkörper? (X=Ja)]]="","",Table1[[#This Row],[Verschluss - B3 - Trennbar vom Hauptkörper? (X=Ja)]])</f>
        <v/>
      </c>
      <c r="NL179" s="577" t="str">
        <f>IF(Table1[[#This Row],[Verschluss - B3 - Virgin Material]]="","",VLOOKUP(Table1[[#This Row],[Verschluss - B3 - Virgin Material]],'DD FD'!AJ:AK,2,FALSE))</f>
        <v/>
      </c>
      <c r="NM179" s="578" t="str">
        <f>IF(Table1[[#This Row],[Verschluss - B3 - Virgin Material Anteil (in %)]]="","",Table1[[#This Row],[Verschluss - B3 - Virgin Material Anteil (in %)]])</f>
        <v/>
      </c>
      <c r="NN179" s="577" t="str">
        <f>IF(Table1[[#This Row],[Verschluss - B3 - Recyceltes Material]]="","",VLOOKUP(Table1[[#This Row],[Verschluss - B3 - Recyceltes Material]],'DD FD'!AL:AM,2,FALSE))</f>
        <v/>
      </c>
      <c r="NO179" s="578" t="str">
        <f>IF(Table1[[#This Row],[Verschluss - B3 - Recyceltes Material Anteil (in %)]]="","",Table1[[#This Row],[Verschluss - B3 - Recyceltes Material Anteil (in %)]])</f>
        <v/>
      </c>
      <c r="NP179" s="577" t="str">
        <f>IF(Table1[[#This Row],[Verschluss - B3 - Beschichtung]]="","",VLOOKUP(Table1[[#This Row],[Verschluss - B3 - Beschichtung]],'DD FD'!AE:AF,2,FALSE))</f>
        <v/>
      </c>
      <c r="NQ179" s="580" t="str">
        <f>IF(Table1[[#This Row],[Verschluss - B3 - Beschichtung Anteil (in %)]]="","",Table1[[#This Row],[Verschluss - B3 - Beschichtung Anteil (in %)]])</f>
        <v/>
      </c>
      <c r="NR179" s="576" t="str">
        <f>IF(Table1[[#This Row],[Etikett - B1 - Art]]="","",VLOOKUP(Table1[[#This Row],[Etikett - B1 - Art]],'DD FD'!F:G,2,FALSE))</f>
        <v/>
      </c>
      <c r="NS179" s="577" t="str">
        <f>IF(Table1[[#This Row],[Etikett - B1 - Fraktion]]="","",VLOOKUP(Table1[[#This Row],[Etikett - B1 - Fraktion]],'DD FD'!H:J,3,FALSE))</f>
        <v/>
      </c>
      <c r="NT179" s="574" t="str">
        <f>IF(Table1[[#This Row],[Etikett - B1 - Gewicht (in G)]]="","",Table1[[#This Row],[Etikett - B1 - Gewicht (in G)]])</f>
        <v/>
      </c>
      <c r="NU179" s="574" t="str">
        <f>IF(Table1[[#This Row],[Etikett - B1 - Lizenzierungs-pflichtig? (X=Ja)]]="","",Table1[[#This Row],[Etikett - B1 - Lizenzierungs-pflichtig? (X=Ja)]])</f>
        <v/>
      </c>
      <c r="NV179" s="574" t="str">
        <f>IF(Table1[[#This Row],[Etikett - B1 - Trennbar vom Hauptkörper? (X=Ja)]]="","",Table1[[#This Row],[Etikett - B1 - Trennbar vom Hauptkörper? (X=Ja)]])</f>
        <v/>
      </c>
      <c r="NW179" s="577" t="str">
        <f>IF(Table1[[#This Row],[Etikett - B1 - Virgin Material]]="","",VLOOKUP(Table1[[#This Row],[Etikett - B1 - Virgin Material]],'DD FD'!AJ:AK,2,FALSE))</f>
        <v/>
      </c>
      <c r="NX179" s="578" t="str">
        <f>IF(Table1[[#This Row],[Etikett - B1 - Virgin Material Anteil (in %)]]="","",Table1[[#This Row],[Etikett - B1 - Virgin Material Anteil (in %)]])</f>
        <v/>
      </c>
      <c r="NY179" s="577" t="str">
        <f>IF(Table1[[#This Row],[Etikett - B1 - Recyceltes Material]]="","",VLOOKUP(Table1[[#This Row],[Etikett - B1 - Recyceltes Material]],'DD FD'!AL:AM,2,FALSE))</f>
        <v/>
      </c>
      <c r="NZ179" s="578" t="str">
        <f>IF(Table1[[#This Row],[Etikett - B1 - Recyceltes Material Anteil (in %)]]="","",Table1[[#This Row],[Etikett - B1 - Recyceltes Material Anteil (in %)]])</f>
        <v/>
      </c>
      <c r="OA179" s="577" t="str">
        <f>IF(Table1[[#This Row],[Etikett - B1 - Beschichtung]]="","",VLOOKUP(Table1[[#This Row],[Etikett - B1 - Beschichtung]],'DD FD'!AE:AF,2,FALSE))</f>
        <v/>
      </c>
      <c r="OB179" s="580" t="str">
        <f>IF(Table1[[#This Row],[Etikett - B1 - Beschichtung Anteil (in %)]]="","",Table1[[#This Row],[Etikett - B1 - Beschichtung Anteil (in %)]])</f>
        <v/>
      </c>
      <c r="OC179" s="576" t="str">
        <f>IF(Table1[[#This Row],[Etikett - B2 - Art]]="","",VLOOKUP(Table1[[#This Row],[Etikett - B2 - Art]],'DD FD'!F:G,2,FALSE))</f>
        <v/>
      </c>
      <c r="OD179" s="577" t="str">
        <f>IF(Table1[[#This Row],[Etikett - B2 - Fraktion]]="","",VLOOKUP(Table1[[#This Row],[Etikett - B2 - Fraktion]],'DD FD'!H:J,3,FALSE))</f>
        <v/>
      </c>
      <c r="OE179" s="574" t="str">
        <f>IF(Table1[[#This Row],[Etikett - B2 - Gewicht (in G)]]="","",Table1[[#This Row],[Etikett - B2 - Gewicht (in G)]])</f>
        <v/>
      </c>
      <c r="OF179" s="574" t="str">
        <f>IF(Table1[[#This Row],[Etikett - B2 - Lizenzierungs-pflichtig? (X=Ja)]]="","",Table1[[#This Row],[Etikett - B2 - Lizenzierungs-pflichtig? (X=Ja)]])</f>
        <v/>
      </c>
      <c r="OG179" s="574" t="str">
        <f>IF(Table1[[#This Row],[Etikett - B2 - Trennbar vom Hauptkörper? (X=Ja)]]="","",Table1[[#This Row],[Etikett - B2 - Trennbar vom Hauptkörper? (X=Ja)]])</f>
        <v/>
      </c>
      <c r="OH179" s="577" t="str">
        <f>IF(Table1[[#This Row],[Etikett - B2 - Virgin Material]]="","",VLOOKUP(Table1[[#This Row],[Etikett - B2 - Virgin Material]],'DD FD'!AJ:AK,2,FALSE))</f>
        <v/>
      </c>
      <c r="OI179" s="578" t="str">
        <f>IF(Table1[[#This Row],[Etikett - B2 - Virgin Material Anteil (in %)]]="","",Table1[[#This Row],[Etikett - B2 - Virgin Material Anteil (in %)]])</f>
        <v/>
      </c>
      <c r="OJ179" s="577" t="str">
        <f>IF(Table1[[#This Row],[Etikett - B2 - Recyceltes Material]]="","",VLOOKUP(Table1[[#This Row],[Etikett - B2 - Recyceltes Material]],'DD FD'!AL:AM,2,FALSE))</f>
        <v/>
      </c>
      <c r="OK179" s="578" t="str">
        <f>IF(Table1[[#This Row],[Etikett - B2 - Recyceltes Material Anteil (in %)]]="","",Table1[[#This Row],[Etikett - B2 - Recyceltes Material Anteil (in %)]])</f>
        <v/>
      </c>
      <c r="OL179" s="577" t="str">
        <f>IF(Table1[[#This Row],[Etikett - B2 - Beschichtung]]="","",VLOOKUP(Table1[[#This Row],[Etikett - B2 - Beschichtung]],'DD FD'!AE:AF,2,FALSE))</f>
        <v/>
      </c>
      <c r="OM179" s="580" t="str">
        <f>IF(Table1[[#This Row],[Etikett - B2 - Beschichtung Anteil (in %)]]="","",Table1[[#This Row],[Etikett - B2 - Beschichtung Anteil (in %)]])</f>
        <v/>
      </c>
      <c r="ON179" s="576" t="str">
        <f>IF(Table1[[#This Row],[Etikett - B3 - Art]]="","",VLOOKUP(Table1[[#This Row],[Etikett - B3 - Art]],'DD FD'!F:G,2,FALSE))</f>
        <v/>
      </c>
      <c r="OO179" s="577" t="str">
        <f>IF(Table1[[#This Row],[Etikett - B3 - Fraktion]]="","",VLOOKUP(Table1[[#This Row],[Etikett - B3 - Fraktion]],'DD FD'!H:J,3,FALSE))</f>
        <v/>
      </c>
      <c r="OP179" s="574" t="str">
        <f>IF(Table1[[#This Row],[Etikett - B3 - Gewicht (in G)]]="","",Table1[[#This Row],[Etikett - B3 - Gewicht (in G)]])</f>
        <v/>
      </c>
      <c r="OQ179" s="574" t="str">
        <f>IF(Table1[[#This Row],[Etikett - B3 - Lizenzierungs-pflichtig? (X=Ja)]]="","",Table1[[#This Row],[Etikett - B3 - Lizenzierungs-pflichtig? (X=Ja)]])</f>
        <v/>
      </c>
      <c r="OR179" s="574" t="str">
        <f>IF(Table1[[#This Row],[Etikett - B3 - Trennbar vom Hauptkörper? (X=Ja)]]="","",Table1[[#This Row],[Etikett - B3 - Trennbar vom Hauptkörper? (X=Ja)]])</f>
        <v/>
      </c>
      <c r="OS179" s="577" t="str">
        <f>IF(Table1[[#This Row],[Etikett - B3 - Virgin Material]]="","",VLOOKUP(Table1[[#This Row],[Etikett - B3 - Virgin Material]],'DD FD'!AJ:AK,2,FALSE))</f>
        <v/>
      </c>
      <c r="OT179" s="578" t="str">
        <f>IF(Table1[[#This Row],[Etikett - B3 - Virgin Material Anteil (in %)]]="","",Table1[[#This Row],[Etikett - B3 - Virgin Material Anteil (in %)]])</f>
        <v/>
      </c>
      <c r="OU179" s="577" t="str">
        <f>IF(Table1[[#This Row],[Etikett - B3 - Recyceltes Material]]="","",VLOOKUP(Table1[[#This Row],[Etikett - B3 - Recyceltes Material]],'DD FD'!AL:AM,2,FALSE))</f>
        <v/>
      </c>
      <c r="OV179" s="578" t="str">
        <f>IF(Table1[[#This Row],[Etikett - B3 - Recyceltes Material Anteil (in %)]]="","",Table1[[#This Row],[Etikett - B3 - Recyceltes Material Anteil (in %)]])</f>
        <v/>
      </c>
      <c r="OW179" s="577" t="str">
        <f>IF(Table1[[#This Row],[Etikett - B3 - Beschichtung]]="","",VLOOKUP(Table1[[#This Row],[Etikett - B3 - Beschichtung]],'DD FD'!AE:AF,2,FALSE))</f>
        <v/>
      </c>
      <c r="OX179" s="613" t="str">
        <f>IF(Table1[[#This Row],[Etikett - B3 - Beschichtung Anteil (in %)]]="","",Table1[[#This Row],[Etikett - B3 - Beschichtung Anteil (in %)]])</f>
        <v/>
      </c>
      <c r="OY179" s="618">
        <f>ROUNDUP(SUM(
IF(AND(LH179='DD FD'!$J$7,LJ179='DD FD'!$AI$3),LI179,0),
IF(AND(LR179='DD FD'!$J$7,LT179='DD FD'!$AI$3),LS179,0),
IF(AND(MB179='DD FD'!$J$7,MD179='DD FD'!$AI$3),MC179,0),
IF(AND(ML179='DD FD'!$J$7,MN179='DD FD'!$AI$3),MM179,0),
IF(AND(MW179='DD FD'!$J$7,MY179='DD FD'!$AI$3),MX179,0),
IF(AND(NH179='DD FD'!$J$7,NJ179='DD FD'!$AI$3),NI179,0),
IF(AND(NS179='DD FD'!$J$7,NU179='DD FD'!$AI$3),NT179,0),
IF(AND(OD179='DD FD'!$J$7,OF179='DD FD'!$AI$3),OE179,0),
IF(AND(OO179='DD FD'!$J$7,OQ179='DD FD'!$AI$3),OP179,0),
),2)</f>
        <v>0</v>
      </c>
      <c r="OZ179" s="617">
        <f>ROUNDUP(SUM(
IF(AND(LH179='DD FD'!$J$6,LJ179='DD FD'!$AI$3),LI179,0),
IF(AND(LR179='DD FD'!$J$6,LT179='DD FD'!$AI$3),LS179,0),
IF(AND(MB179='DD FD'!$J$6,MD179='DD FD'!$AI$3),MC179,0),
IF(AND(ML179='DD FD'!$J$6,MN179='DD FD'!$AI$3),MM179,0),
IF(AND(MW179='DD FD'!$J$6,MY179='DD FD'!$AI$3),MX179,0),
IF(AND(NH179='DD FD'!$J$6,NJ179='DD FD'!$AI$3),NI179,0),
IF(AND(NS179='DD FD'!$J$6,NU179='DD FD'!$AI$3),NT179,0),
IF(AND(OD179='DD FD'!$J$6,OF179='DD FD'!$AI$3),OE179,0),
IF(AND(OO179='DD FD'!$J$6,OQ179='DD FD'!$AI$3),OP179,0),
),2)</f>
        <v>0</v>
      </c>
      <c r="PA179" s="617">
        <f>ROUNDUP(SUM(
IF(AND(LH179='DD FD'!$J$10,LJ179='DD FD'!$AI$3),LI179,0),
IF(AND(LR179='DD FD'!$J$10,LT179='DD FD'!$AI$3),LS179,0),
IF(AND(MB179='DD FD'!$J$10,MD179='DD FD'!$AI$3),MC179,0),
IF(AND(ML179='DD FD'!$J$10,MN179='DD FD'!$AI$3),MM179,0),
IF(AND(MW179='DD FD'!$J$10,MY179='DD FD'!$AI$3),MX179,0),
IF(AND(NH179='DD FD'!$J$10,NJ179='DD FD'!$AI$3),NI179,0),
IF(AND(NS179='DD FD'!$J$10,NU179='DD FD'!$AI$3),NT179,0),
IF(AND(OD179='DD FD'!$J$10,OF179='DD FD'!$AI$3),OE179,0),
IF(AND(OO179='DD FD'!$J$10,OQ179='DD FD'!$AI$3),OP179,0),
),2)</f>
        <v>0</v>
      </c>
      <c r="PB179" s="617">
        <f>ROUNDUP(SUM(
IF(AND(LH179='DD FD'!$J$8,LJ179='DD FD'!$AI$3),LI179,0),
IF(AND(LR179='DD FD'!$J$8,LT179='DD FD'!$AI$3),LS179,0),
IF(AND(MB179='DD FD'!$J$8,MD179='DD FD'!$AI$3),MC179,0),
IF(AND(ML179='DD FD'!$J$8,MN179='DD FD'!$AI$3),MM179,0),
IF(AND(MW179='DD FD'!$J$8,MY179='DD FD'!$AI$3),MX179,0),
IF(AND(NH179='DD FD'!$J$8,NJ179='DD FD'!$AI$3),NI179,0),
IF(AND(NS179='DD FD'!$J$8,NU179='DD FD'!$AI$3),NT179,0),
IF(AND(OD179='DD FD'!$J$8,OF179='DD FD'!$AI$3),OE179,0),
IF(AND(OO179='DD FD'!$J$8,OQ179='DD FD'!$AI$3),OP179,0),
),2)</f>
        <v>0</v>
      </c>
      <c r="PC179" s="617">
        <f>ROUNDUP(SUM(
IF(AND(LH179='DD FD'!$J$5,LJ179='DD FD'!$AI$3),LI179,0),
IF(AND(LR179='DD FD'!$J$5,LT179='DD FD'!$AI$3),LS179,0),
IF(AND(MB179='DD FD'!$J$5,MD179='DD FD'!$AI$3),MC179,0),
IF(AND(ML179='DD FD'!$J$5,MN179='DD FD'!$AI$3),MM179,0),
IF(AND(MW179='DD FD'!$J$5,MY179='DD FD'!$AI$3),MX179,0),
IF(AND(NH179='DD FD'!$J$5,NJ179='DD FD'!$AI$3),NI179,0),
IF(AND(NS179='DD FD'!$J$5,NU179='DD FD'!$AI$3),NT179,0),
IF(AND(OD179='DD FD'!$J$5,OF179='DD FD'!$AI$3),OE179,0),
IF(AND(OO179='DD FD'!$J$5,OQ179='DD FD'!$AI$3),OP179,0),
),2)</f>
        <v>0</v>
      </c>
      <c r="PD179" s="617">
        <f>ROUNDUP(SUM(
IF(AND(LH179='DD FD'!$J$9,LJ179='DD FD'!$AI$3),LI179,0),
IF(AND(LR179='DD FD'!$J$9,LT179='DD FD'!$AI$3),LS179,0),
IF(AND(MB179='DD FD'!$J$9,MD179='DD FD'!$AI$3),MC179,0),
IF(AND(ML179='DD FD'!$J$9,MN179='DD FD'!$AI$3),MM179,0),
IF(AND(MW179='DD FD'!$J$9,MY179='DD FD'!$AI$3),MX179,0),
IF(AND(NH179='DD FD'!$J$9,NJ179='DD FD'!$AI$3),NI179,0),
IF(AND(NS179='DD FD'!$J$9,NU179='DD FD'!$AI$3),NT179,0),
IF(AND(OD179='DD FD'!$J$9,OF179='DD FD'!$AI$3),OE179,0),
IF(AND(OO179='DD FD'!$J$9,OQ179='DD FD'!$AI$3),OP179,0),
),2)</f>
        <v>0</v>
      </c>
      <c r="PE179" s="617">
        <f>ROUNDUP(SUM(
IF(AND(LH179='DD FD'!$J$4,LJ179='DD FD'!$AI$3),LI179,0),
IF(AND(LR179='DD FD'!$J$4,LT179='DD FD'!$AI$3),LS179,0),
IF(AND(MB179='DD FD'!$J$4,MD179='DD FD'!$AI$3),MC179,0),
IF(AND(ML179='DD FD'!$J$4,MN179='DD FD'!$AI$3),MM179,0),
IF(AND(MW179='DD FD'!$J$4,MY179='DD FD'!$AI$3),MX179,0),
IF(AND(NH179='DD FD'!$J$4,NJ179='DD FD'!$AI$3),NI179,0),
IF(AND(NS179='DD FD'!$J$4,NU179='DD FD'!$AI$3),NT179,0),
IF(AND(OD179='DD FD'!$J$4,OF179='DD FD'!$AI$3),OE179,0),
IF(AND(OO179='DD FD'!$J$4,OQ179='DD FD'!$AI$3),OP179,0),
),2)</f>
        <v>0</v>
      </c>
      <c r="PF179" s="619">
        <f>ROUNDUP(SUM(
IF(AND(LH179='DD FD'!$J$11,LJ179='DD FD'!$AI$3),LI179,0),
IF(AND(LR179='DD FD'!$J$11,LT179='DD FD'!$AI$3),LS179,0),
IF(AND(MB179='DD FD'!$J$11,MD179='DD FD'!$AI$3),MC179,0),
IF(AND(ML179='DD FD'!$J$11,MN179='DD FD'!$AI$3),MM179,0),
IF(AND(MW179='DD FD'!$J$11,MY179='DD FD'!$AI$3),MX179,0),
IF(AND(NH179='DD FD'!$J$11,NJ179='DD FD'!$AI$3),NI179,0),
IF(AND(NS179='DD FD'!$J$11,NU179='DD FD'!$AI$3),NT179,0),
IF(AND(OD179='DD FD'!$J$11,OF179='DD FD'!$AI$3),OE179,0),
IF(AND(OO179='DD FD'!$J$11,OQ179='DD FD'!$AI$3),OP179,0),
),2)</f>
        <v>0</v>
      </c>
    </row>
    <row r="180" spans="1:422">
      <c r="A180" s="806"/>
      <c r="B180" s="934"/>
      <c r="C180" s="247"/>
      <c r="D180" s="842"/>
      <c r="E180" s="247"/>
      <c r="F180" s="158"/>
      <c r="G180" s="710"/>
      <c r="H180" s="712"/>
      <c r="I180" s="936"/>
      <c r="J180" s="803"/>
      <c r="K180" s="150"/>
      <c r="L180" s="146" t="str">
        <f t="shared" si="54"/>
        <v/>
      </c>
      <c r="M180" s="501" t="str">
        <f t="shared" si="71"/>
        <v/>
      </c>
      <c r="N180" s="504"/>
      <c r="O180" s="113" t="str">
        <f t="shared" si="72"/>
        <v/>
      </c>
      <c r="P180" s="114" t="str">
        <f t="shared" si="55"/>
        <v/>
      </c>
      <c r="Q180" s="152"/>
      <c r="R180" s="152"/>
      <c r="S180" s="115" t="str">
        <f t="shared" si="73"/>
        <v/>
      </c>
      <c r="T180" s="159"/>
      <c r="U180" s="159"/>
      <c r="V180" s="157"/>
      <c r="W180" s="157"/>
      <c r="X180" s="157"/>
      <c r="Y180" s="772"/>
      <c r="Z180" s="158"/>
      <c r="AA180" s="144"/>
      <c r="AB180" s="112"/>
      <c r="AC180" s="153"/>
      <c r="AD180" s="153"/>
      <c r="AE180" s="153"/>
      <c r="AF180" s="153"/>
      <c r="AG180" s="153"/>
      <c r="AH180" s="153"/>
      <c r="AI180" s="152"/>
      <c r="AJ180" s="158"/>
      <c r="AK180" s="158"/>
      <c r="AL180" s="158"/>
      <c r="AM180" s="116" t="str">
        <f t="shared" si="74"/>
        <v/>
      </c>
      <c r="AN180" s="116" t="str">
        <f t="shared" si="75"/>
        <v/>
      </c>
      <c r="AO180" s="324"/>
      <c r="AP180" s="503"/>
      <c r="AQ180" s="487" t="str">
        <f t="shared" si="76"/>
        <v/>
      </c>
      <c r="AR180" s="113" t="str">
        <f t="shared" si="56"/>
        <v/>
      </c>
      <c r="AS180" s="113" t="str">
        <f t="shared" si="57"/>
        <v/>
      </c>
      <c r="AT180" s="113" t="str">
        <f t="shared" si="58"/>
        <v/>
      </c>
      <c r="AU180" s="113" t="str">
        <f t="shared" si="59"/>
        <v/>
      </c>
      <c r="AV180" s="159"/>
      <c r="AW180" s="157"/>
      <c r="AX180" s="157"/>
      <c r="AY180" s="157"/>
      <c r="AZ180" s="157"/>
      <c r="BA180" s="116" t="str">
        <f t="shared" si="60"/>
        <v/>
      </c>
      <c r="BB180" s="316"/>
      <c r="BC180" s="116" t="str">
        <f t="shared" si="61"/>
        <v/>
      </c>
      <c r="BD180" s="133" t="str">
        <f t="shared" si="62"/>
        <v/>
      </c>
      <c r="BE180" s="157"/>
      <c r="BF180" s="1180"/>
      <c r="BG180" s="1180"/>
      <c r="BH180" s="158"/>
      <c r="BI180" s="490"/>
      <c r="BJ180" s="514" t="str">
        <f t="shared" si="77"/>
        <v/>
      </c>
      <c r="BK180" s="789"/>
      <c r="BL180" s="116" t="str">
        <f t="shared" si="78"/>
        <v/>
      </c>
      <c r="BM180" s="144"/>
      <c r="BN180" s="144"/>
      <c r="BO180" s="144"/>
      <c r="BP180" s="790"/>
      <c r="BQ180" s="790"/>
      <c r="BR180" s="790"/>
      <c r="BS180" s="116" t="str">
        <f t="shared" si="63"/>
        <v/>
      </c>
      <c r="BT180" s="790"/>
      <c r="BU180" s="808" t="str">
        <f t="shared" si="64"/>
        <v/>
      </c>
      <c r="BV180" s="791"/>
      <c r="BW180" s="144"/>
      <c r="BX180" s="20"/>
      <c r="BY180" s="20"/>
      <c r="BZ180" s="20"/>
      <c r="CA180" s="792"/>
      <c r="CB180" s="1201"/>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c r="CZ180" s="144"/>
      <c r="DA180" s="144"/>
      <c r="DB180" s="144"/>
      <c r="DC180" s="144"/>
      <c r="DD180" s="144"/>
      <c r="DE180" s="144"/>
      <c r="DF180" s="144"/>
      <c r="DG180" s="144"/>
      <c r="DH180" s="144"/>
      <c r="DI180" s="144"/>
      <c r="DJ180" s="144"/>
      <c r="DK180" s="144"/>
      <c r="DL180" s="144"/>
      <c r="DM180" s="144"/>
      <c r="DN180" s="144"/>
      <c r="DO180" s="144"/>
      <c r="DP180" s="144"/>
      <c r="DQ180" s="144"/>
      <c r="DR180" s="144"/>
      <c r="DS180" s="144"/>
      <c r="DT180" s="144"/>
      <c r="DU180" s="144"/>
      <c r="DV180" s="144"/>
      <c r="DW180" s="144"/>
      <c r="DX180" s="144"/>
      <c r="DY180" s="144"/>
      <c r="DZ180" s="144"/>
      <c r="EA180" s="144"/>
      <c r="EB180" s="144"/>
      <c r="EC180" s="144"/>
      <c r="ED180" s="782" t="str">
        <f t="shared" si="79"/>
        <v/>
      </c>
      <c r="EE180" s="519"/>
      <c r="EF180" s="793"/>
      <c r="EG180" s="519"/>
      <c r="EH180" s="794"/>
      <c r="EI180" s="790"/>
      <c r="EJ180" s="794"/>
      <c r="EK180" s="794"/>
      <c r="EL180" s="790"/>
      <c r="EM180" s="790"/>
      <c r="EN180" s="790"/>
      <c r="EO180" s="112" t="str">
        <f t="shared" si="65"/>
        <v/>
      </c>
      <c r="EP180" s="790"/>
      <c r="EQ180" s="488" t="str">
        <f t="shared" si="66"/>
        <v/>
      </c>
      <c r="ER180" s="1100"/>
      <c r="ES180" s="1099" t="str">
        <f t="shared" si="80"/>
        <v/>
      </c>
      <c r="ET180" s="525"/>
      <c r="EU180" s="148"/>
      <c r="EV180" s="148"/>
      <c r="EW180" s="148"/>
      <c r="EX180" s="148"/>
      <c r="EY180" s="148"/>
      <c r="EZ180" s="148"/>
      <c r="FA180" s="148"/>
      <c r="FB180" s="148"/>
      <c r="FC180" s="148"/>
      <c r="FD180" s="148"/>
      <c r="FE180" s="148"/>
      <c r="FF180" s="148"/>
      <c r="FG180" s="148"/>
      <c r="FH180" s="148"/>
      <c r="FI180" s="528"/>
      <c r="FJ180" s="513" t="str">
        <f t="shared" si="67"/>
        <v/>
      </c>
      <c r="FK180" s="158"/>
      <c r="FL180" s="850"/>
      <c r="FM180" s="850"/>
      <c r="FN180" s="850"/>
      <c r="FO180" s="850"/>
      <c r="FP180" s="850"/>
      <c r="FQ180" s="850"/>
      <c r="FR180" s="157"/>
      <c r="FS180" s="143"/>
      <c r="FT180" s="143"/>
      <c r="FU180" s="847" t="str">
        <f t="shared" si="68"/>
        <v/>
      </c>
      <c r="FV180" s="555"/>
      <c r="FW180" s="523" t="str">
        <f>IF(Table1[[#This Row],[Nonfood Inhaltstoffe - Komponente]]="","",VLOOKUP(Table1[[#This Row],[Nonfood Inhaltstoffe - Komponente]],'Dropdown Auswahl'!BJ:BK,2,FALSE))</f>
        <v/>
      </c>
      <c r="FX180" s="1013"/>
      <c r="FY180" s="1011" t="str">
        <f t="shared" si="69"/>
        <v/>
      </c>
      <c r="FZ180" s="152"/>
      <c r="GA180" s="152"/>
      <c r="GB180" s="152"/>
      <c r="GC180" s="529" t="str">
        <f t="shared" si="70"/>
        <v/>
      </c>
      <c r="GG180" s="21"/>
      <c r="GH180" s="21"/>
      <c r="GI180" s="1019"/>
      <c r="GJ180" s="1016" t="str">
        <f>IF(Table1[[#This Row],[Global Trade Item Number (GTIN)]]="","",Table1[[#This Row],[Global Trade Item Number (GTIN)]])</f>
        <v/>
      </c>
      <c r="GK180" s="555" t="str">
        <f>IF(Table1[[#This Row],[WAWI-Nr./ Kreditoren-Nummer
(ASDV)]]&lt;&gt;"",Table1[[#This Row],[WAWI-Nr./ Kreditoren-Nummer
(ASDV)]],"")</f>
        <v/>
      </c>
      <c r="GL180" s="165"/>
      <c r="GM180" s="165"/>
      <c r="GN180" s="165"/>
      <c r="GO180" s="485"/>
      <c r="GP180" s="534"/>
      <c r="GQ180" s="533"/>
      <c r="GR180" s="486"/>
      <c r="GS180" s="486"/>
      <c r="GT180" s="486"/>
      <c r="GU180" s="486"/>
      <c r="GV180" s="486"/>
      <c r="GW180" s="542"/>
      <c r="GX180" s="538"/>
      <c r="GY180" s="144"/>
      <c r="GZ180" s="480"/>
      <c r="HA180" s="158"/>
      <c r="HB180" s="480"/>
      <c r="HC180" s="480"/>
      <c r="HD180" s="480"/>
      <c r="HE180" s="480"/>
      <c r="HF180" s="480"/>
      <c r="HG180" s="480"/>
      <c r="HH180" s="538"/>
      <c r="HI180" s="480"/>
      <c r="HJ180" s="480"/>
      <c r="HK180" s="480"/>
      <c r="HL180" s="480"/>
      <c r="HM180" s="480"/>
      <c r="HN180" s="480"/>
      <c r="HO180" s="480"/>
      <c r="HP180" s="480"/>
      <c r="HQ180" s="480"/>
      <c r="HR180" s="538"/>
      <c r="HS180" s="480"/>
      <c r="HT180" s="480"/>
      <c r="HU180" s="480"/>
      <c r="HV180" s="480"/>
      <c r="HW180" s="480"/>
      <c r="HX180" s="480"/>
      <c r="HY180" s="480"/>
      <c r="HZ180" s="480"/>
      <c r="IA180" s="480"/>
      <c r="IB180" s="538"/>
      <c r="IC180" s="480"/>
      <c r="ID180" s="480"/>
      <c r="IE180" s="480"/>
      <c r="IF180" s="480"/>
      <c r="IG180" s="480"/>
      <c r="IH180" s="480"/>
      <c r="II180" s="480"/>
      <c r="IJ180" s="480"/>
      <c r="IK180" s="480"/>
      <c r="IL180" s="480"/>
      <c r="IM180" s="538"/>
      <c r="IN180" s="480"/>
      <c r="IO180" s="480"/>
      <c r="IP180" s="480"/>
      <c r="IQ180" s="480"/>
      <c r="IR180" s="480"/>
      <c r="IS180" s="480"/>
      <c r="IT180" s="480"/>
      <c r="IU180" s="480"/>
      <c r="IV180" s="480"/>
      <c r="IW180" s="480"/>
      <c r="IX180" s="538"/>
      <c r="IY180" s="480"/>
      <c r="IZ180" s="480"/>
      <c r="JA180" s="480"/>
      <c r="JB180" s="480"/>
      <c r="JC180" s="480"/>
      <c r="JD180" s="480"/>
      <c r="JE180" s="480"/>
      <c r="JF180" s="480"/>
      <c r="JG180" s="480"/>
      <c r="JH180" s="480"/>
      <c r="JI180" s="538"/>
      <c r="JJ180" s="480"/>
      <c r="JK180" s="480"/>
      <c r="JL180" s="480"/>
      <c r="JM180" s="480"/>
      <c r="JN180" s="480"/>
      <c r="JO180" s="480"/>
      <c r="JP180" s="480"/>
      <c r="JQ180" s="480"/>
      <c r="JR180" s="480"/>
      <c r="JS180" s="590"/>
      <c r="JT180" s="538"/>
      <c r="JU180" s="480"/>
      <c r="JV180" s="480"/>
      <c r="JW180" s="480"/>
      <c r="JX180" s="480"/>
      <c r="JY180" s="480"/>
      <c r="JZ180" s="480"/>
      <c r="KA180" s="480"/>
      <c r="KB180" s="480"/>
      <c r="KC180" s="480"/>
      <c r="KD180" s="480"/>
      <c r="KE180" s="538"/>
      <c r="KF180" s="480"/>
      <c r="KG180" s="480"/>
      <c r="KH180" s="480"/>
      <c r="KI180" s="480"/>
      <c r="KJ180" s="480"/>
      <c r="KK180" s="480"/>
      <c r="KL180" s="480"/>
      <c r="KM180" s="480"/>
      <c r="KN180" s="480"/>
      <c r="KO180" s="480"/>
      <c r="KR180" s="568" t="str">
        <f>IF(Table1[[#This Row],[GTIN]]&lt;&gt;"",Table1[[#This Row],[GTIN]],"")</f>
        <v/>
      </c>
      <c r="KS180" s="569" t="str">
        <f>Table1[[#This Row],[Kreditor]]</f>
        <v/>
      </c>
      <c r="KT180" s="570" t="str">
        <f>IF(Table1[[#This Row],[Gültig ab (Datum)]]&lt;&gt;"",Table1[[#This Row],[Gültig ab (Datum)]],"")</f>
        <v/>
      </c>
      <c r="KU180" s="570"/>
      <c r="KV180" s="583" t="str">
        <f>IF(Table1[[#This Row],[Artikel verpackt? 
(X=Ja)]]="","",Table1[[#This Row],[Artikel verpackt? 
(X=Ja)]])</f>
        <v/>
      </c>
      <c r="KW180" s="571" t="str">
        <f>IF(Table1[[#This Row],[Verpackung recyclingfähig?
(X=Ja)]]="","",Table1[[#This Row],[Verpackung recyclingfähig?
(X=Ja)]])</f>
        <v/>
      </c>
      <c r="KX180" s="572"/>
      <c r="KY180" s="573"/>
      <c r="KZ180" s="574"/>
      <c r="LA180" s="574"/>
      <c r="LB180" s="574"/>
      <c r="LC180" s="574"/>
      <c r="LD180" s="574"/>
      <c r="LE180" s="574"/>
      <c r="LF180" s="575"/>
      <c r="LG180" s="576" t="str">
        <f>IF(Table1[[#This Row],[Hauptkörper - B1 - Art]]="","",VLOOKUP(Table1[[#This Row],[Hauptkörper - B1 - Art]],'DD FD'!B:C,2,FALSE))</f>
        <v/>
      </c>
      <c r="LH180" s="577" t="str">
        <f>IF(Table1[[#This Row],[Hauptkörper - B1 - Fraktion]]="","",VLOOKUP(Table1[[#This Row],[Hauptkörper - B1 - Fraktion]],'DD FD'!H:J,3,FALSE))</f>
        <v/>
      </c>
      <c r="LI180" s="574" t="str">
        <f>IF(Table1[[#This Row],[Hauptkörper - B1 - Gewicht
(in G)]]="","",Table1[[#This Row],[Hauptkörper - B1 - Gewicht
(in G)]])</f>
        <v/>
      </c>
      <c r="LJ180" s="574" t="str">
        <f>IF(Table1[[#This Row],[Hauptkörper - B1 - Lizenzierungs-pflichtig? (X=Ja)]]="","",Table1[[#This Row],[Hauptkörper - B1 - Lizenzierungs-pflichtig? (X=Ja)]])</f>
        <v/>
      </c>
      <c r="LK180" s="577" t="str">
        <f>IF(Table1[[#This Row],[Hauptkörper - B1 - Virgin Material]]="","",VLOOKUP(Table1[[#This Row],[Hauptkörper - B1 - Virgin Material]],'DD FD'!AJ:AK,2,FALSE))</f>
        <v/>
      </c>
      <c r="LL180" s="578" t="str">
        <f>IF(Table1[[#This Row],[Hauptkörper - B1 - Virgin Material Anteil (in %)]]="","",Table1[[#This Row],[Hauptkörper - B1 - Virgin Material Anteil (in %)]])</f>
        <v/>
      </c>
      <c r="LM180" s="577" t="str">
        <f>IF(Table1[[#This Row],[Hauptkörper - B1 - Recyceltes Material]]="","",VLOOKUP(Table1[[#This Row],[Hauptkörper - B1 - Recyceltes Material]],'DD FD'!AL:AM,2,FALSE))</f>
        <v/>
      </c>
      <c r="LN180" s="578" t="str">
        <f>IF(Table1[[#This Row],[Hauptkörper - B1 - Recyceltes Material Anteil (in %)]]="","",Table1[[#This Row],[Hauptkörper - B1 - Recyceltes Material Anteil (in %)]])</f>
        <v/>
      </c>
      <c r="LO180" s="579" t="str">
        <f>IF(Table1[[#This Row],[Hauptkörper - B1 - Beschichtung]]="","",VLOOKUP(Table1[[#This Row],[Hauptkörper - B1 - Beschichtung]],'DD FD'!AE:AF,2,FALSE))</f>
        <v/>
      </c>
      <c r="LP180" s="580" t="str">
        <f>IF(Table1[[#This Row],[Hauptkörper - B1 - Beschichtung Anteil (in %)]]="","",Table1[[#This Row],[Hauptkörper - B1 - Beschichtung Anteil (in %)]])</f>
        <v/>
      </c>
      <c r="LQ180" s="576" t="str">
        <f>IF(Table1[[#This Row],[Hauptkörper - B2 - Art]]="","",VLOOKUP(Table1[[#This Row],[Hauptkörper - B2 - Art]],'DD FD'!B:C,2,FALSE))</f>
        <v/>
      </c>
      <c r="LR180" s="577" t="str">
        <f>IF(Table1[[#This Row],[Hauptkörper - B2 - Fraktion]]="","",VLOOKUP(Table1[[#This Row],[Hauptkörper - B2 - Fraktion]],'DD FD'!H:J,3,FALSE))</f>
        <v/>
      </c>
      <c r="LS180" s="574" t="str">
        <f>IF(Table1[[#This Row],[Hauptkörper - B2 - Gewicht
(in G)]]="","",Table1[[#This Row],[Hauptkörper - B2 - Gewicht
(in G)]])</f>
        <v/>
      </c>
      <c r="LT180" s="574" t="str">
        <f>IF(Table1[[#This Row],[Hauptkörper - B2 - Lizenzierungs-pflichtig? (X=Ja)]]="","",Table1[[#This Row],[Hauptkörper - B2 - Lizenzierungs-pflichtig? (X=Ja)]])</f>
        <v/>
      </c>
      <c r="LU180" s="577" t="str">
        <f>IF(Table1[[#This Row],[Hauptkörper - B2 - Virgin Material]]="","",VLOOKUP(Table1[[#This Row],[Hauptkörper - B2 - Virgin Material]],'DD FD'!AJ:AK,2,FALSE))</f>
        <v/>
      </c>
      <c r="LV180" s="578" t="str">
        <f>IF(Table1[[#This Row],[Hauptkörper - B2 - Virgin Material Anteil (in %)]]="","",Table1[[#This Row],[Hauptkörper - B2 - Virgin Material Anteil (in %)]])</f>
        <v/>
      </c>
      <c r="LW180" s="577" t="str">
        <f>IF(Table1[[#This Row],[Hauptkörper - B2 - Recyceltes Material]]="","",VLOOKUP(Table1[[#This Row],[Hauptkörper - B2 - Recyceltes Material]],'DD FD'!AL:AM,2,FALSE))</f>
        <v/>
      </c>
      <c r="LX180" s="578" t="str">
        <f>IF(Table1[[#This Row],[Hauptkörper - B2 - Recyceltes Material Anteil (in %)]]="","",Table1[[#This Row],[Hauptkörper - B2 - Recyceltes Material Anteil (in %)]])</f>
        <v/>
      </c>
      <c r="LY180" s="577" t="str">
        <f>IF(Table1[[#This Row],[Hauptkörper - B2 - Beschichtung]]="","",VLOOKUP(Table1[[#This Row],[Hauptkörper - B2 - Beschichtung]],'DD FD'!AE:AF,2,FALSE))</f>
        <v/>
      </c>
      <c r="LZ180" s="580" t="str">
        <f>IF(Table1[[#This Row],[Hauptkörper - B2 - Beschichtung Anteil (in %)]]="","",Table1[[#This Row],[Hauptkörper - B2 - Beschichtung Anteil (in %)]])</f>
        <v/>
      </c>
      <c r="MA180" s="576" t="str">
        <f>IF(Table1[[#This Row],[Hauptkörper - B3 - Art]]="","",VLOOKUP(Table1[[#This Row],[Hauptkörper - B3 - Art]],'DD FD'!B:C,2,FALSE))</f>
        <v/>
      </c>
      <c r="MB180" s="577" t="str">
        <f>IF(Table1[[#This Row],[Hauptkörper - B3 - Fraktion]]="","",VLOOKUP(Table1[[#This Row],[Hauptkörper - B3 - Fraktion]],'DD FD'!H:J,3,FALSE))</f>
        <v/>
      </c>
      <c r="MC180" s="574" t="str">
        <f>IF(Table1[[#This Row],[Hauptkörper - B3 - Gewicht
(in G)]]="","",Table1[[#This Row],[Hauptkörper - B3 - Gewicht
(in G)]])</f>
        <v/>
      </c>
      <c r="MD180" s="574" t="str">
        <f>IF(Table1[[#This Row],[Hauptkörper - B3 - Lizenzierungs-pflichtig? (X=Ja)]]="","",Table1[[#This Row],[Hauptkörper - B3 - Lizenzierungs-pflichtig? (X=Ja)]])</f>
        <v/>
      </c>
      <c r="ME180" s="577" t="str">
        <f>IF(Table1[[#This Row],[Hauptkörper - B3 - Virgin Material]]="","",VLOOKUP(Table1[[#This Row],[Hauptkörper - B3 - Virgin Material]],'DD FD'!AJ:AK,2,FALSE))</f>
        <v/>
      </c>
      <c r="MF180" s="578" t="str">
        <f>IF(Table1[[#This Row],[Hauptkörper - B3 - Virgin Material Anteil (in %)]]="","",Table1[[#This Row],[Hauptkörper - B3 - Virgin Material Anteil (in %)]])</f>
        <v/>
      </c>
      <c r="MG180" s="577" t="str">
        <f>IF(Table1[[#This Row],[Hauptkörper - B3 - Recyceltes Material]]="","",VLOOKUP(Table1[[#This Row],[Hauptkörper - B3 - Recyceltes Material]],'DD FD'!AL:AM,2,FALSE))</f>
        <v/>
      </c>
      <c r="MH180" s="578" t="str">
        <f>IF(Table1[[#This Row],[Hauptkörper - B3 - Recyceltes Material Anteil (in %)]]="","",Table1[[#This Row],[Hauptkörper - B3 - Recyceltes Material Anteil (in %)]])</f>
        <v/>
      </c>
      <c r="MI180" s="577" t="str">
        <f>IF(Table1[[#This Row],[Hauptkörper - B3 - Beschichtung]]="","",VLOOKUP(Table1[[#This Row],[Hauptkörper - B3 - Beschichtung]],'DD FD'!AE:AF,2,FALSE))</f>
        <v/>
      </c>
      <c r="MJ180" s="580" t="str">
        <f>IF(Table1[[#This Row],[Hauptkörper - B3 - Beschichtung Anteil (in %)]]="","",Table1[[#This Row],[Hauptkörper - B3 - Beschichtung Anteil (in %)]])</f>
        <v/>
      </c>
      <c r="MK180" s="576" t="str">
        <f>IF(Table1[[#This Row],[Verschluss - B1 - Art]]="","",VLOOKUP(Table1[[#This Row],[Verschluss - B1 - Art]],'DD FD'!D:E,2,FALSE))</f>
        <v/>
      </c>
      <c r="ML180" s="577" t="str">
        <f>IF(Table1[[#This Row],[Verschluss - B1 - Fraktion]]="","",VLOOKUP(Table1[[#This Row],[Verschluss - B1 - Fraktion]],'DD FD'!H:J,3,FALSE))</f>
        <v/>
      </c>
      <c r="MM180" s="574" t="str">
        <f>IF(Table1[[#This Row],[Verschluss - B1 - Gewicht (in G)]]="","",Table1[[#This Row],[Verschluss - B1 - Gewicht (in G)]])</f>
        <v/>
      </c>
      <c r="MN180" s="574" t="str">
        <f>IF(Table1[[#This Row],[Verschluss - B1 - Lizenzierungs-pflichtig? (X=Ja)]]="","",Table1[[#This Row],[Verschluss - B1 - Lizenzierungs-pflichtig? (X=Ja)]])</f>
        <v/>
      </c>
      <c r="MO180" s="574" t="str">
        <f>IF(Table1[[#This Row],[Verschluss - B1 - Trennbar vom Hauptkörper? (X=Ja)]]="","",Table1[[#This Row],[Verschluss - B1 - Trennbar vom Hauptkörper? (X=Ja)]])</f>
        <v/>
      </c>
      <c r="MP180" s="577" t="str">
        <f>IF(Table1[[#This Row],[Verschluss - B1 - Virgin Material]]="","",VLOOKUP(Table1[[#This Row],[Verschluss - B1 - Virgin Material]],'DD FD'!AJ:AK,2,FALSE))</f>
        <v/>
      </c>
      <c r="MQ180" s="578" t="str">
        <f>IF(Table1[[#This Row],[Verschluss - B1 - Virgin Material Anteil (in %)]]="","",Table1[[#This Row],[Verschluss - B1 - Virgin Material Anteil (in %)]])</f>
        <v/>
      </c>
      <c r="MR180" s="577" t="str">
        <f>IF(Table1[[#This Row],[Verschluss - B1 - Recyceltes Material]]="","",VLOOKUP(Table1[[#This Row],[Verschluss - B1 - Recyceltes Material]],'DD FD'!AL:AM,2,FALSE))</f>
        <v/>
      </c>
      <c r="MS180" s="578" t="str">
        <f>IF(Table1[[#This Row],[Verschluss - B1 - Recyceltes Material Anteil (in %)]]="","",Table1[[#This Row],[Verschluss - B1 - Recyceltes Material Anteil (in %)]])</f>
        <v/>
      </c>
      <c r="MT180" s="577" t="str">
        <f>IF(Table1[[#This Row],[Verschluss - B1 - Beschichtung]]="","",VLOOKUP(Table1[[#This Row],[Verschluss - B1 - Beschichtung]],'DD FD'!AE:AF,2,FALSE))</f>
        <v/>
      </c>
      <c r="MU180" s="580" t="str">
        <f>IF(Table1[[#This Row],[Verschluss - B1 - Beschichtung Anteil (in %)]]="","",Table1[[#This Row],[Verschluss - B1 - Beschichtung Anteil (in %)]])</f>
        <v/>
      </c>
      <c r="MV180" s="576" t="str">
        <f>IF(Table1[[#This Row],[Verschluss - B2 - Art]]="","",VLOOKUP(Table1[[#This Row],[Verschluss - B2 - Art]],'DD FD'!D:E,2,FALSE))</f>
        <v/>
      </c>
      <c r="MW180" s="577" t="str">
        <f>IF(Table1[[#This Row],[Verschluss - B2 - Fraktion]]="","",VLOOKUP(Table1[[#This Row],[Verschluss - B2 - Fraktion]],'DD FD'!H:J,3,FALSE))</f>
        <v/>
      </c>
      <c r="MX180" s="574" t="str">
        <f>IF(Table1[[#This Row],[Verschluss - B2 - Gewicht (in G)]]="","",Table1[[#This Row],[Verschluss - B2 - Gewicht (in G)]])</f>
        <v/>
      </c>
      <c r="MY180" s="574" t="str">
        <f>IF(Table1[[#This Row],[Verschluss - B2 - Lizenzierungs-pflichtig? (X=Ja)]]="","",Table1[[#This Row],[Verschluss - B2 - Lizenzierungs-pflichtig? (X=Ja)]])</f>
        <v/>
      </c>
      <c r="MZ180" s="574" t="str">
        <f>IF(Table1[[#This Row],[Verschluss - B2 - Trennbar vom Hauptkörper? (X=Ja)]]="","",Table1[[#This Row],[Verschluss - B2 - Trennbar vom Hauptkörper? (X=Ja)]])</f>
        <v/>
      </c>
      <c r="NA180" s="577" t="str">
        <f>IF(Table1[[#This Row],[Verschluss - B2 - Virgin Material]]="","",VLOOKUP(Table1[[#This Row],[Verschluss - B2 - Virgin Material]],'DD FD'!AJ:AK,2,FALSE))</f>
        <v/>
      </c>
      <c r="NB180" s="578" t="str">
        <f>IF(Table1[[#This Row],[Verschluss - B2 - Virgin Material Anteil (in %)]]="","",Table1[[#This Row],[Verschluss - B2 - Virgin Material Anteil (in %)]])</f>
        <v/>
      </c>
      <c r="NC180" s="577" t="str">
        <f>IF(Table1[[#This Row],[Verschluss - B2 - Recyceltes Material]]="","",VLOOKUP(Table1[[#This Row],[Verschluss - B2 - Recyceltes Material]],'DD FD'!AL:AM,2,FALSE))</f>
        <v/>
      </c>
      <c r="ND180" s="578" t="str">
        <f>IF(Table1[[#This Row],[Verschluss - B2 - Recyceltes Material Anteil (in %)]]="","",Table1[[#This Row],[Verschluss - B2 - Recyceltes Material Anteil (in %)]])</f>
        <v/>
      </c>
      <c r="NE180" s="577" t="str">
        <f>IF(Table1[[#This Row],[Verschluss - B2 - Beschichtung]]="","",VLOOKUP(Table1[[#This Row],[Verschluss - B2 - Beschichtung]],'DD FD'!AE:AF,2,FALSE))</f>
        <v/>
      </c>
      <c r="NF180" s="580" t="str">
        <f>IF(Table1[[#This Row],[Verschluss - B2 - Beschichtung Anteil (in %)]]="","",Table1[[#This Row],[Verschluss - B2 - Beschichtung Anteil (in %)]])</f>
        <v/>
      </c>
      <c r="NG180" s="576" t="str">
        <f>IF(Table1[[#This Row],[Verschluss - B3 - Art]]="","",VLOOKUP(Table1[[#This Row],[Verschluss - B3 - Art]],'DD FD'!D:E,2,FALSE))</f>
        <v/>
      </c>
      <c r="NH180" s="577" t="str">
        <f>IF(Table1[[#This Row],[Verschluss - B3 - Fraktion]]="","",VLOOKUP(Table1[[#This Row],[Verschluss - B3 - Fraktion]],'DD FD'!H:J,3,FALSE))</f>
        <v/>
      </c>
      <c r="NI180" s="574" t="str">
        <f>IF(Table1[[#This Row],[Verschluss - B3 - Gewicht (in G)]]="","",Table1[[#This Row],[Verschluss - B3 - Gewicht (in G)]])</f>
        <v/>
      </c>
      <c r="NJ180" s="574" t="str">
        <f>IF(Table1[[#This Row],[Verschluss - B3 - Lizenzierungs-pflichtig? (X=Ja)]]="","",Table1[[#This Row],[Verschluss - B3 - Lizenzierungs-pflichtig? (X=Ja)]])</f>
        <v/>
      </c>
      <c r="NK180" s="574" t="str">
        <f>IF(Table1[[#This Row],[Verschluss - B3 - Trennbar vom Hauptkörper? (X=Ja)]]="","",Table1[[#This Row],[Verschluss - B3 - Trennbar vom Hauptkörper? (X=Ja)]])</f>
        <v/>
      </c>
      <c r="NL180" s="577" t="str">
        <f>IF(Table1[[#This Row],[Verschluss - B3 - Virgin Material]]="","",VLOOKUP(Table1[[#This Row],[Verschluss - B3 - Virgin Material]],'DD FD'!AJ:AK,2,FALSE))</f>
        <v/>
      </c>
      <c r="NM180" s="578" t="str">
        <f>IF(Table1[[#This Row],[Verschluss - B3 - Virgin Material Anteil (in %)]]="","",Table1[[#This Row],[Verschluss - B3 - Virgin Material Anteil (in %)]])</f>
        <v/>
      </c>
      <c r="NN180" s="577" t="str">
        <f>IF(Table1[[#This Row],[Verschluss - B3 - Recyceltes Material]]="","",VLOOKUP(Table1[[#This Row],[Verschluss - B3 - Recyceltes Material]],'DD FD'!AL:AM,2,FALSE))</f>
        <v/>
      </c>
      <c r="NO180" s="578" t="str">
        <f>IF(Table1[[#This Row],[Verschluss - B3 - Recyceltes Material Anteil (in %)]]="","",Table1[[#This Row],[Verschluss - B3 - Recyceltes Material Anteil (in %)]])</f>
        <v/>
      </c>
      <c r="NP180" s="577" t="str">
        <f>IF(Table1[[#This Row],[Verschluss - B3 - Beschichtung]]="","",VLOOKUP(Table1[[#This Row],[Verschluss - B3 - Beschichtung]],'DD FD'!AE:AF,2,FALSE))</f>
        <v/>
      </c>
      <c r="NQ180" s="580" t="str">
        <f>IF(Table1[[#This Row],[Verschluss - B3 - Beschichtung Anteil (in %)]]="","",Table1[[#This Row],[Verschluss - B3 - Beschichtung Anteil (in %)]])</f>
        <v/>
      </c>
      <c r="NR180" s="576" t="str">
        <f>IF(Table1[[#This Row],[Etikett - B1 - Art]]="","",VLOOKUP(Table1[[#This Row],[Etikett - B1 - Art]],'DD FD'!F:G,2,FALSE))</f>
        <v/>
      </c>
      <c r="NS180" s="577" t="str">
        <f>IF(Table1[[#This Row],[Etikett - B1 - Fraktion]]="","",VLOOKUP(Table1[[#This Row],[Etikett - B1 - Fraktion]],'DD FD'!H:J,3,FALSE))</f>
        <v/>
      </c>
      <c r="NT180" s="574" t="str">
        <f>IF(Table1[[#This Row],[Etikett - B1 - Gewicht (in G)]]="","",Table1[[#This Row],[Etikett - B1 - Gewicht (in G)]])</f>
        <v/>
      </c>
      <c r="NU180" s="574" t="str">
        <f>IF(Table1[[#This Row],[Etikett - B1 - Lizenzierungs-pflichtig? (X=Ja)]]="","",Table1[[#This Row],[Etikett - B1 - Lizenzierungs-pflichtig? (X=Ja)]])</f>
        <v/>
      </c>
      <c r="NV180" s="574" t="str">
        <f>IF(Table1[[#This Row],[Etikett - B1 - Trennbar vom Hauptkörper? (X=Ja)]]="","",Table1[[#This Row],[Etikett - B1 - Trennbar vom Hauptkörper? (X=Ja)]])</f>
        <v/>
      </c>
      <c r="NW180" s="577" t="str">
        <f>IF(Table1[[#This Row],[Etikett - B1 - Virgin Material]]="","",VLOOKUP(Table1[[#This Row],[Etikett - B1 - Virgin Material]],'DD FD'!AJ:AK,2,FALSE))</f>
        <v/>
      </c>
      <c r="NX180" s="578" t="str">
        <f>IF(Table1[[#This Row],[Etikett - B1 - Virgin Material Anteil (in %)]]="","",Table1[[#This Row],[Etikett - B1 - Virgin Material Anteil (in %)]])</f>
        <v/>
      </c>
      <c r="NY180" s="577" t="str">
        <f>IF(Table1[[#This Row],[Etikett - B1 - Recyceltes Material]]="","",VLOOKUP(Table1[[#This Row],[Etikett - B1 - Recyceltes Material]],'DD FD'!AL:AM,2,FALSE))</f>
        <v/>
      </c>
      <c r="NZ180" s="578" t="str">
        <f>IF(Table1[[#This Row],[Etikett - B1 - Recyceltes Material Anteil (in %)]]="","",Table1[[#This Row],[Etikett - B1 - Recyceltes Material Anteil (in %)]])</f>
        <v/>
      </c>
      <c r="OA180" s="577" t="str">
        <f>IF(Table1[[#This Row],[Etikett - B1 - Beschichtung]]="","",VLOOKUP(Table1[[#This Row],[Etikett - B1 - Beschichtung]],'DD FD'!AE:AF,2,FALSE))</f>
        <v/>
      </c>
      <c r="OB180" s="580" t="str">
        <f>IF(Table1[[#This Row],[Etikett - B1 - Beschichtung Anteil (in %)]]="","",Table1[[#This Row],[Etikett - B1 - Beschichtung Anteil (in %)]])</f>
        <v/>
      </c>
      <c r="OC180" s="576" t="str">
        <f>IF(Table1[[#This Row],[Etikett - B2 - Art]]="","",VLOOKUP(Table1[[#This Row],[Etikett - B2 - Art]],'DD FD'!F:G,2,FALSE))</f>
        <v/>
      </c>
      <c r="OD180" s="577" t="str">
        <f>IF(Table1[[#This Row],[Etikett - B2 - Fraktion]]="","",VLOOKUP(Table1[[#This Row],[Etikett - B2 - Fraktion]],'DD FD'!H:J,3,FALSE))</f>
        <v/>
      </c>
      <c r="OE180" s="574" t="str">
        <f>IF(Table1[[#This Row],[Etikett - B2 - Gewicht (in G)]]="","",Table1[[#This Row],[Etikett - B2 - Gewicht (in G)]])</f>
        <v/>
      </c>
      <c r="OF180" s="574" t="str">
        <f>IF(Table1[[#This Row],[Etikett - B2 - Lizenzierungs-pflichtig? (X=Ja)]]="","",Table1[[#This Row],[Etikett - B2 - Lizenzierungs-pflichtig? (X=Ja)]])</f>
        <v/>
      </c>
      <c r="OG180" s="574" t="str">
        <f>IF(Table1[[#This Row],[Etikett - B2 - Trennbar vom Hauptkörper? (X=Ja)]]="","",Table1[[#This Row],[Etikett - B2 - Trennbar vom Hauptkörper? (X=Ja)]])</f>
        <v/>
      </c>
      <c r="OH180" s="577" t="str">
        <f>IF(Table1[[#This Row],[Etikett - B2 - Virgin Material]]="","",VLOOKUP(Table1[[#This Row],[Etikett - B2 - Virgin Material]],'DD FD'!AJ:AK,2,FALSE))</f>
        <v/>
      </c>
      <c r="OI180" s="578" t="str">
        <f>IF(Table1[[#This Row],[Etikett - B2 - Virgin Material Anteil (in %)]]="","",Table1[[#This Row],[Etikett - B2 - Virgin Material Anteil (in %)]])</f>
        <v/>
      </c>
      <c r="OJ180" s="577" t="str">
        <f>IF(Table1[[#This Row],[Etikett - B2 - Recyceltes Material]]="","",VLOOKUP(Table1[[#This Row],[Etikett - B2 - Recyceltes Material]],'DD FD'!AL:AM,2,FALSE))</f>
        <v/>
      </c>
      <c r="OK180" s="578" t="str">
        <f>IF(Table1[[#This Row],[Etikett - B2 - Recyceltes Material Anteil (in %)]]="","",Table1[[#This Row],[Etikett - B2 - Recyceltes Material Anteil (in %)]])</f>
        <v/>
      </c>
      <c r="OL180" s="577" t="str">
        <f>IF(Table1[[#This Row],[Etikett - B2 - Beschichtung]]="","",VLOOKUP(Table1[[#This Row],[Etikett - B2 - Beschichtung]],'DD FD'!AE:AF,2,FALSE))</f>
        <v/>
      </c>
      <c r="OM180" s="580" t="str">
        <f>IF(Table1[[#This Row],[Etikett - B2 - Beschichtung Anteil (in %)]]="","",Table1[[#This Row],[Etikett - B2 - Beschichtung Anteil (in %)]])</f>
        <v/>
      </c>
      <c r="ON180" s="576" t="str">
        <f>IF(Table1[[#This Row],[Etikett - B3 - Art]]="","",VLOOKUP(Table1[[#This Row],[Etikett - B3 - Art]],'DD FD'!F:G,2,FALSE))</f>
        <v/>
      </c>
      <c r="OO180" s="577" t="str">
        <f>IF(Table1[[#This Row],[Etikett - B3 - Fraktion]]="","",VLOOKUP(Table1[[#This Row],[Etikett - B3 - Fraktion]],'DD FD'!H:J,3,FALSE))</f>
        <v/>
      </c>
      <c r="OP180" s="574" t="str">
        <f>IF(Table1[[#This Row],[Etikett - B3 - Gewicht (in G)]]="","",Table1[[#This Row],[Etikett - B3 - Gewicht (in G)]])</f>
        <v/>
      </c>
      <c r="OQ180" s="574" t="str">
        <f>IF(Table1[[#This Row],[Etikett - B3 - Lizenzierungs-pflichtig? (X=Ja)]]="","",Table1[[#This Row],[Etikett - B3 - Lizenzierungs-pflichtig? (X=Ja)]])</f>
        <v/>
      </c>
      <c r="OR180" s="574" t="str">
        <f>IF(Table1[[#This Row],[Etikett - B3 - Trennbar vom Hauptkörper? (X=Ja)]]="","",Table1[[#This Row],[Etikett - B3 - Trennbar vom Hauptkörper? (X=Ja)]])</f>
        <v/>
      </c>
      <c r="OS180" s="577" t="str">
        <f>IF(Table1[[#This Row],[Etikett - B3 - Virgin Material]]="","",VLOOKUP(Table1[[#This Row],[Etikett - B3 - Virgin Material]],'DD FD'!AJ:AK,2,FALSE))</f>
        <v/>
      </c>
      <c r="OT180" s="578" t="str">
        <f>IF(Table1[[#This Row],[Etikett - B3 - Virgin Material Anteil (in %)]]="","",Table1[[#This Row],[Etikett - B3 - Virgin Material Anteil (in %)]])</f>
        <v/>
      </c>
      <c r="OU180" s="577" t="str">
        <f>IF(Table1[[#This Row],[Etikett - B3 - Recyceltes Material]]="","",VLOOKUP(Table1[[#This Row],[Etikett - B3 - Recyceltes Material]],'DD FD'!AL:AM,2,FALSE))</f>
        <v/>
      </c>
      <c r="OV180" s="578" t="str">
        <f>IF(Table1[[#This Row],[Etikett - B3 - Recyceltes Material Anteil (in %)]]="","",Table1[[#This Row],[Etikett - B3 - Recyceltes Material Anteil (in %)]])</f>
        <v/>
      </c>
      <c r="OW180" s="577" t="str">
        <f>IF(Table1[[#This Row],[Etikett - B3 - Beschichtung]]="","",VLOOKUP(Table1[[#This Row],[Etikett - B3 - Beschichtung]],'DD FD'!AE:AF,2,FALSE))</f>
        <v/>
      </c>
      <c r="OX180" s="613" t="str">
        <f>IF(Table1[[#This Row],[Etikett - B3 - Beschichtung Anteil (in %)]]="","",Table1[[#This Row],[Etikett - B3 - Beschichtung Anteil (in %)]])</f>
        <v/>
      </c>
      <c r="OY180" s="618">
        <f>ROUNDUP(SUM(
IF(AND(LH180='DD FD'!$J$7,LJ180='DD FD'!$AI$3),LI180,0),
IF(AND(LR180='DD FD'!$J$7,LT180='DD FD'!$AI$3),LS180,0),
IF(AND(MB180='DD FD'!$J$7,MD180='DD FD'!$AI$3),MC180,0),
IF(AND(ML180='DD FD'!$J$7,MN180='DD FD'!$AI$3),MM180,0),
IF(AND(MW180='DD FD'!$J$7,MY180='DD FD'!$AI$3),MX180,0),
IF(AND(NH180='DD FD'!$J$7,NJ180='DD FD'!$AI$3),NI180,0),
IF(AND(NS180='DD FD'!$J$7,NU180='DD FD'!$AI$3),NT180,0),
IF(AND(OD180='DD FD'!$J$7,OF180='DD FD'!$AI$3),OE180,0),
IF(AND(OO180='DD FD'!$J$7,OQ180='DD FD'!$AI$3),OP180,0),
),2)</f>
        <v>0</v>
      </c>
      <c r="OZ180" s="617">
        <f>ROUNDUP(SUM(
IF(AND(LH180='DD FD'!$J$6,LJ180='DD FD'!$AI$3),LI180,0),
IF(AND(LR180='DD FD'!$J$6,LT180='DD FD'!$AI$3),LS180,0),
IF(AND(MB180='DD FD'!$J$6,MD180='DD FD'!$AI$3),MC180,0),
IF(AND(ML180='DD FD'!$J$6,MN180='DD FD'!$AI$3),MM180,0),
IF(AND(MW180='DD FD'!$J$6,MY180='DD FD'!$AI$3),MX180,0),
IF(AND(NH180='DD FD'!$J$6,NJ180='DD FD'!$AI$3),NI180,0),
IF(AND(NS180='DD FD'!$J$6,NU180='DD FD'!$AI$3),NT180,0),
IF(AND(OD180='DD FD'!$J$6,OF180='DD FD'!$AI$3),OE180,0),
IF(AND(OO180='DD FD'!$J$6,OQ180='DD FD'!$AI$3),OP180,0),
),2)</f>
        <v>0</v>
      </c>
      <c r="PA180" s="617">
        <f>ROUNDUP(SUM(
IF(AND(LH180='DD FD'!$J$10,LJ180='DD FD'!$AI$3),LI180,0),
IF(AND(LR180='DD FD'!$J$10,LT180='DD FD'!$AI$3),LS180,0),
IF(AND(MB180='DD FD'!$J$10,MD180='DD FD'!$AI$3),MC180,0),
IF(AND(ML180='DD FD'!$J$10,MN180='DD FD'!$AI$3),MM180,0),
IF(AND(MW180='DD FD'!$J$10,MY180='DD FD'!$AI$3),MX180,0),
IF(AND(NH180='DD FD'!$J$10,NJ180='DD FD'!$AI$3),NI180,0),
IF(AND(NS180='DD FD'!$J$10,NU180='DD FD'!$AI$3),NT180,0),
IF(AND(OD180='DD FD'!$J$10,OF180='DD FD'!$AI$3),OE180,0),
IF(AND(OO180='DD FD'!$J$10,OQ180='DD FD'!$AI$3),OP180,0),
),2)</f>
        <v>0</v>
      </c>
      <c r="PB180" s="617">
        <f>ROUNDUP(SUM(
IF(AND(LH180='DD FD'!$J$8,LJ180='DD FD'!$AI$3),LI180,0),
IF(AND(LR180='DD FD'!$J$8,LT180='DD FD'!$AI$3),LS180,0),
IF(AND(MB180='DD FD'!$J$8,MD180='DD FD'!$AI$3),MC180,0),
IF(AND(ML180='DD FD'!$J$8,MN180='DD FD'!$AI$3),MM180,0),
IF(AND(MW180='DD FD'!$J$8,MY180='DD FD'!$AI$3),MX180,0),
IF(AND(NH180='DD FD'!$J$8,NJ180='DD FD'!$AI$3),NI180,0),
IF(AND(NS180='DD FD'!$J$8,NU180='DD FD'!$AI$3),NT180,0),
IF(AND(OD180='DD FD'!$J$8,OF180='DD FD'!$AI$3),OE180,0),
IF(AND(OO180='DD FD'!$J$8,OQ180='DD FD'!$AI$3),OP180,0),
),2)</f>
        <v>0</v>
      </c>
      <c r="PC180" s="617">
        <f>ROUNDUP(SUM(
IF(AND(LH180='DD FD'!$J$5,LJ180='DD FD'!$AI$3),LI180,0),
IF(AND(LR180='DD FD'!$J$5,LT180='DD FD'!$AI$3),LS180,0),
IF(AND(MB180='DD FD'!$J$5,MD180='DD FD'!$AI$3),MC180,0),
IF(AND(ML180='DD FD'!$J$5,MN180='DD FD'!$AI$3),MM180,0),
IF(AND(MW180='DD FD'!$J$5,MY180='DD FD'!$AI$3),MX180,0),
IF(AND(NH180='DD FD'!$J$5,NJ180='DD FD'!$AI$3),NI180,0),
IF(AND(NS180='DD FD'!$J$5,NU180='DD FD'!$AI$3),NT180,0),
IF(AND(OD180='DD FD'!$J$5,OF180='DD FD'!$AI$3),OE180,0),
IF(AND(OO180='DD FD'!$J$5,OQ180='DD FD'!$AI$3),OP180,0),
),2)</f>
        <v>0</v>
      </c>
      <c r="PD180" s="617">
        <f>ROUNDUP(SUM(
IF(AND(LH180='DD FD'!$J$9,LJ180='DD FD'!$AI$3),LI180,0),
IF(AND(LR180='DD FD'!$J$9,LT180='DD FD'!$AI$3),LS180,0),
IF(AND(MB180='DD FD'!$J$9,MD180='DD FD'!$AI$3),MC180,0),
IF(AND(ML180='DD FD'!$J$9,MN180='DD FD'!$AI$3),MM180,0),
IF(AND(MW180='DD FD'!$J$9,MY180='DD FD'!$AI$3),MX180,0),
IF(AND(NH180='DD FD'!$J$9,NJ180='DD FD'!$AI$3),NI180,0),
IF(AND(NS180='DD FD'!$J$9,NU180='DD FD'!$AI$3),NT180,0),
IF(AND(OD180='DD FD'!$J$9,OF180='DD FD'!$AI$3),OE180,0),
IF(AND(OO180='DD FD'!$J$9,OQ180='DD FD'!$AI$3),OP180,0),
),2)</f>
        <v>0</v>
      </c>
      <c r="PE180" s="617">
        <f>ROUNDUP(SUM(
IF(AND(LH180='DD FD'!$J$4,LJ180='DD FD'!$AI$3),LI180,0),
IF(AND(LR180='DD FD'!$J$4,LT180='DD FD'!$AI$3),LS180,0),
IF(AND(MB180='DD FD'!$J$4,MD180='DD FD'!$AI$3),MC180,0),
IF(AND(ML180='DD FD'!$J$4,MN180='DD FD'!$AI$3),MM180,0),
IF(AND(MW180='DD FD'!$J$4,MY180='DD FD'!$AI$3),MX180,0),
IF(AND(NH180='DD FD'!$J$4,NJ180='DD FD'!$AI$3),NI180,0),
IF(AND(NS180='DD FD'!$J$4,NU180='DD FD'!$AI$3),NT180,0),
IF(AND(OD180='DD FD'!$J$4,OF180='DD FD'!$AI$3),OE180,0),
IF(AND(OO180='DD FD'!$J$4,OQ180='DD FD'!$AI$3),OP180,0),
),2)</f>
        <v>0</v>
      </c>
      <c r="PF180" s="619">
        <f>ROUNDUP(SUM(
IF(AND(LH180='DD FD'!$J$11,LJ180='DD FD'!$AI$3),LI180,0),
IF(AND(LR180='DD FD'!$J$11,LT180='DD FD'!$AI$3),LS180,0),
IF(AND(MB180='DD FD'!$J$11,MD180='DD FD'!$AI$3),MC180,0),
IF(AND(ML180='DD FD'!$J$11,MN180='DD FD'!$AI$3),MM180,0),
IF(AND(MW180='DD FD'!$J$11,MY180='DD FD'!$AI$3),MX180,0),
IF(AND(NH180='DD FD'!$J$11,NJ180='DD FD'!$AI$3),NI180,0),
IF(AND(NS180='DD FD'!$J$11,NU180='DD FD'!$AI$3),NT180,0),
IF(AND(OD180='DD FD'!$J$11,OF180='DD FD'!$AI$3),OE180,0),
IF(AND(OO180='DD FD'!$J$11,OQ180='DD FD'!$AI$3),OP180,0),
),2)</f>
        <v>0</v>
      </c>
    </row>
    <row r="181" spans="1:422">
      <c r="A181" s="806"/>
      <c r="B181" s="934"/>
      <c r="C181" s="247"/>
      <c r="D181" s="842"/>
      <c r="E181" s="247"/>
      <c r="F181" s="158"/>
      <c r="G181" s="710"/>
      <c r="H181" s="712"/>
      <c r="I181" s="936"/>
      <c r="J181" s="803"/>
      <c r="K181" s="150"/>
      <c r="L181" s="146" t="str">
        <f t="shared" si="54"/>
        <v/>
      </c>
      <c r="M181" s="501" t="str">
        <f t="shared" si="71"/>
        <v/>
      </c>
      <c r="N181" s="504"/>
      <c r="O181" s="113" t="str">
        <f t="shared" si="72"/>
        <v/>
      </c>
      <c r="P181" s="114" t="str">
        <f t="shared" si="55"/>
        <v/>
      </c>
      <c r="Q181" s="152"/>
      <c r="R181" s="152"/>
      <c r="S181" s="115" t="str">
        <f t="shared" si="73"/>
        <v/>
      </c>
      <c r="T181" s="159"/>
      <c r="U181" s="159"/>
      <c r="V181" s="157"/>
      <c r="W181" s="157"/>
      <c r="X181" s="157"/>
      <c r="Y181" s="772"/>
      <c r="Z181" s="158"/>
      <c r="AA181" s="144"/>
      <c r="AB181" s="112"/>
      <c r="AC181" s="153"/>
      <c r="AD181" s="153"/>
      <c r="AE181" s="153"/>
      <c r="AF181" s="153"/>
      <c r="AG181" s="153"/>
      <c r="AH181" s="153"/>
      <c r="AI181" s="152"/>
      <c r="AJ181" s="158"/>
      <c r="AK181" s="158"/>
      <c r="AL181" s="158"/>
      <c r="AM181" s="116" t="str">
        <f t="shared" si="74"/>
        <v/>
      </c>
      <c r="AN181" s="116" t="str">
        <f t="shared" si="75"/>
        <v/>
      </c>
      <c r="AO181" s="324"/>
      <c r="AP181" s="503"/>
      <c r="AQ181" s="487" t="str">
        <f t="shared" si="76"/>
        <v/>
      </c>
      <c r="AR181" s="113" t="str">
        <f t="shared" si="56"/>
        <v/>
      </c>
      <c r="AS181" s="113" t="str">
        <f t="shared" si="57"/>
        <v/>
      </c>
      <c r="AT181" s="113" t="str">
        <f t="shared" si="58"/>
        <v/>
      </c>
      <c r="AU181" s="113" t="str">
        <f t="shared" si="59"/>
        <v/>
      </c>
      <c r="AV181" s="159"/>
      <c r="AW181" s="157"/>
      <c r="AX181" s="157"/>
      <c r="AY181" s="157"/>
      <c r="AZ181" s="157"/>
      <c r="BA181" s="116" t="str">
        <f t="shared" si="60"/>
        <v/>
      </c>
      <c r="BB181" s="316"/>
      <c r="BC181" s="116" t="str">
        <f t="shared" si="61"/>
        <v/>
      </c>
      <c r="BD181" s="133" t="str">
        <f t="shared" si="62"/>
        <v/>
      </c>
      <c r="BE181" s="157"/>
      <c r="BF181" s="1180"/>
      <c r="BG181" s="1180"/>
      <c r="BH181" s="158"/>
      <c r="BI181" s="490"/>
      <c r="BJ181" s="514" t="str">
        <f t="shared" si="77"/>
        <v/>
      </c>
      <c r="BK181" s="789"/>
      <c r="BL181" s="116" t="str">
        <f t="shared" si="78"/>
        <v/>
      </c>
      <c r="BM181" s="144"/>
      <c r="BN181" s="144"/>
      <c r="BO181" s="144"/>
      <c r="BP181" s="790"/>
      <c r="BQ181" s="790"/>
      <c r="BR181" s="790"/>
      <c r="BS181" s="116" t="str">
        <f t="shared" si="63"/>
        <v/>
      </c>
      <c r="BT181" s="790"/>
      <c r="BU181" s="808" t="str">
        <f t="shared" si="64"/>
        <v/>
      </c>
      <c r="BV181" s="791"/>
      <c r="BW181" s="144"/>
      <c r="BX181" s="20"/>
      <c r="BY181" s="20"/>
      <c r="BZ181" s="20"/>
      <c r="CA181" s="792"/>
      <c r="CB181" s="1201"/>
      <c r="CC181" s="144"/>
      <c r="CD181" s="144"/>
      <c r="CE181" s="144"/>
      <c r="CF181" s="144"/>
      <c r="CG181" s="144"/>
      <c r="CH181" s="144"/>
      <c r="CI181" s="144"/>
      <c r="CJ181" s="144"/>
      <c r="CK181" s="144"/>
      <c r="CL181" s="144"/>
      <c r="CM181" s="144"/>
      <c r="CN181" s="144"/>
      <c r="CO181" s="144"/>
      <c r="CP181" s="144"/>
      <c r="CQ181" s="144"/>
      <c r="CR181" s="144"/>
      <c r="CS181" s="144"/>
      <c r="CT181" s="144"/>
      <c r="CU181" s="144"/>
      <c r="CV181" s="144"/>
      <c r="CW181" s="144"/>
      <c r="CX181" s="144"/>
      <c r="CY181" s="144"/>
      <c r="CZ181" s="144"/>
      <c r="DA181" s="144"/>
      <c r="DB181" s="144"/>
      <c r="DC181" s="144"/>
      <c r="DD181" s="144"/>
      <c r="DE181" s="144"/>
      <c r="DF181" s="144"/>
      <c r="DG181" s="144"/>
      <c r="DH181" s="144"/>
      <c r="DI181" s="144"/>
      <c r="DJ181" s="144"/>
      <c r="DK181" s="144"/>
      <c r="DL181" s="144"/>
      <c r="DM181" s="144"/>
      <c r="DN181" s="144"/>
      <c r="DO181" s="144"/>
      <c r="DP181" s="144"/>
      <c r="DQ181" s="144"/>
      <c r="DR181" s="144"/>
      <c r="DS181" s="144"/>
      <c r="DT181" s="144"/>
      <c r="DU181" s="144"/>
      <c r="DV181" s="144"/>
      <c r="DW181" s="144"/>
      <c r="DX181" s="144"/>
      <c r="DY181" s="144"/>
      <c r="DZ181" s="144"/>
      <c r="EA181" s="144"/>
      <c r="EB181" s="144"/>
      <c r="EC181" s="144"/>
      <c r="ED181" s="782" t="str">
        <f t="shared" si="79"/>
        <v/>
      </c>
      <c r="EE181" s="519"/>
      <c r="EF181" s="793"/>
      <c r="EG181" s="519"/>
      <c r="EH181" s="794"/>
      <c r="EI181" s="790"/>
      <c r="EJ181" s="794"/>
      <c r="EK181" s="794"/>
      <c r="EL181" s="790"/>
      <c r="EM181" s="790"/>
      <c r="EN181" s="790"/>
      <c r="EO181" s="112" t="str">
        <f t="shared" si="65"/>
        <v/>
      </c>
      <c r="EP181" s="790"/>
      <c r="EQ181" s="488" t="str">
        <f t="shared" si="66"/>
        <v/>
      </c>
      <c r="ER181" s="1100"/>
      <c r="ES181" s="1099" t="str">
        <f t="shared" si="80"/>
        <v/>
      </c>
      <c r="ET181" s="525"/>
      <c r="EU181" s="148"/>
      <c r="EV181" s="148"/>
      <c r="EW181" s="148"/>
      <c r="EX181" s="148"/>
      <c r="EY181" s="148"/>
      <c r="EZ181" s="148"/>
      <c r="FA181" s="148"/>
      <c r="FB181" s="148"/>
      <c r="FC181" s="148"/>
      <c r="FD181" s="148"/>
      <c r="FE181" s="148"/>
      <c r="FF181" s="148"/>
      <c r="FG181" s="148"/>
      <c r="FH181" s="148"/>
      <c r="FI181" s="528"/>
      <c r="FJ181" s="513" t="str">
        <f t="shared" si="67"/>
        <v/>
      </c>
      <c r="FK181" s="158"/>
      <c r="FL181" s="850"/>
      <c r="FM181" s="850"/>
      <c r="FN181" s="850"/>
      <c r="FO181" s="850"/>
      <c r="FP181" s="850"/>
      <c r="FQ181" s="850"/>
      <c r="FR181" s="157"/>
      <c r="FS181" s="143"/>
      <c r="FT181" s="143"/>
      <c r="FU181" s="847" t="str">
        <f t="shared" si="68"/>
        <v/>
      </c>
      <c r="FV181" s="555"/>
      <c r="FW181" s="523" t="str">
        <f>IF(Table1[[#This Row],[Nonfood Inhaltstoffe - Komponente]]="","",VLOOKUP(Table1[[#This Row],[Nonfood Inhaltstoffe - Komponente]],'Dropdown Auswahl'!BJ:BK,2,FALSE))</f>
        <v/>
      </c>
      <c r="FX181" s="1013"/>
      <c r="FY181" s="1011" t="str">
        <f t="shared" si="69"/>
        <v/>
      </c>
      <c r="FZ181" s="152"/>
      <c r="GA181" s="152"/>
      <c r="GB181" s="152"/>
      <c r="GC181" s="529" t="str">
        <f t="shared" si="70"/>
        <v/>
      </c>
      <c r="GG181" s="21"/>
      <c r="GH181" s="21"/>
      <c r="GI181" s="1019"/>
      <c r="GJ181" s="1016" t="str">
        <f>IF(Table1[[#This Row],[Global Trade Item Number (GTIN)]]="","",Table1[[#This Row],[Global Trade Item Number (GTIN)]])</f>
        <v/>
      </c>
      <c r="GK181" s="555" t="str">
        <f>IF(Table1[[#This Row],[WAWI-Nr./ Kreditoren-Nummer
(ASDV)]]&lt;&gt;"",Table1[[#This Row],[WAWI-Nr./ Kreditoren-Nummer
(ASDV)]],"")</f>
        <v/>
      </c>
      <c r="GL181" s="165"/>
      <c r="GM181" s="165"/>
      <c r="GN181" s="165"/>
      <c r="GO181" s="485"/>
      <c r="GP181" s="534"/>
      <c r="GQ181" s="533"/>
      <c r="GR181" s="486"/>
      <c r="GS181" s="486"/>
      <c r="GT181" s="486"/>
      <c r="GU181" s="486"/>
      <c r="GV181" s="486"/>
      <c r="GW181" s="542"/>
      <c r="GX181" s="538"/>
      <c r="GY181" s="144"/>
      <c r="GZ181" s="480"/>
      <c r="HA181" s="158"/>
      <c r="HB181" s="480"/>
      <c r="HC181" s="480"/>
      <c r="HD181" s="480"/>
      <c r="HE181" s="480"/>
      <c r="HF181" s="480"/>
      <c r="HG181" s="480"/>
      <c r="HH181" s="538"/>
      <c r="HI181" s="480"/>
      <c r="HJ181" s="480"/>
      <c r="HK181" s="480"/>
      <c r="HL181" s="480"/>
      <c r="HM181" s="480"/>
      <c r="HN181" s="480"/>
      <c r="HO181" s="480"/>
      <c r="HP181" s="480"/>
      <c r="HQ181" s="480"/>
      <c r="HR181" s="538"/>
      <c r="HS181" s="480"/>
      <c r="HT181" s="480"/>
      <c r="HU181" s="480"/>
      <c r="HV181" s="480"/>
      <c r="HW181" s="480"/>
      <c r="HX181" s="480"/>
      <c r="HY181" s="480"/>
      <c r="HZ181" s="480"/>
      <c r="IA181" s="480"/>
      <c r="IB181" s="538"/>
      <c r="IC181" s="480"/>
      <c r="ID181" s="480"/>
      <c r="IE181" s="480"/>
      <c r="IF181" s="480"/>
      <c r="IG181" s="480"/>
      <c r="IH181" s="480"/>
      <c r="II181" s="480"/>
      <c r="IJ181" s="480"/>
      <c r="IK181" s="480"/>
      <c r="IL181" s="480"/>
      <c r="IM181" s="538"/>
      <c r="IN181" s="480"/>
      <c r="IO181" s="480"/>
      <c r="IP181" s="480"/>
      <c r="IQ181" s="480"/>
      <c r="IR181" s="480"/>
      <c r="IS181" s="480"/>
      <c r="IT181" s="480"/>
      <c r="IU181" s="480"/>
      <c r="IV181" s="480"/>
      <c r="IW181" s="480"/>
      <c r="IX181" s="538"/>
      <c r="IY181" s="480"/>
      <c r="IZ181" s="480"/>
      <c r="JA181" s="480"/>
      <c r="JB181" s="480"/>
      <c r="JC181" s="480"/>
      <c r="JD181" s="480"/>
      <c r="JE181" s="480"/>
      <c r="JF181" s="480"/>
      <c r="JG181" s="480"/>
      <c r="JH181" s="480"/>
      <c r="JI181" s="538"/>
      <c r="JJ181" s="480"/>
      <c r="JK181" s="480"/>
      <c r="JL181" s="480"/>
      <c r="JM181" s="480"/>
      <c r="JN181" s="480"/>
      <c r="JO181" s="480"/>
      <c r="JP181" s="480"/>
      <c r="JQ181" s="480"/>
      <c r="JR181" s="480"/>
      <c r="JS181" s="590"/>
      <c r="JT181" s="538"/>
      <c r="JU181" s="480"/>
      <c r="JV181" s="480"/>
      <c r="JW181" s="480"/>
      <c r="JX181" s="480"/>
      <c r="JY181" s="480"/>
      <c r="JZ181" s="480"/>
      <c r="KA181" s="480"/>
      <c r="KB181" s="480"/>
      <c r="KC181" s="480"/>
      <c r="KD181" s="480"/>
      <c r="KE181" s="538"/>
      <c r="KF181" s="480"/>
      <c r="KG181" s="480"/>
      <c r="KH181" s="480"/>
      <c r="KI181" s="480"/>
      <c r="KJ181" s="480"/>
      <c r="KK181" s="480"/>
      <c r="KL181" s="480"/>
      <c r="KM181" s="480"/>
      <c r="KN181" s="480"/>
      <c r="KO181" s="480"/>
      <c r="KR181" s="568" t="str">
        <f>IF(Table1[[#This Row],[GTIN]]&lt;&gt;"",Table1[[#This Row],[GTIN]],"")</f>
        <v/>
      </c>
      <c r="KS181" s="569" t="str">
        <f>Table1[[#This Row],[Kreditor]]</f>
        <v/>
      </c>
      <c r="KT181" s="570" t="str">
        <f>IF(Table1[[#This Row],[Gültig ab (Datum)]]&lt;&gt;"",Table1[[#This Row],[Gültig ab (Datum)]],"")</f>
        <v/>
      </c>
      <c r="KU181" s="570"/>
      <c r="KV181" s="583" t="str">
        <f>IF(Table1[[#This Row],[Artikel verpackt? 
(X=Ja)]]="","",Table1[[#This Row],[Artikel verpackt? 
(X=Ja)]])</f>
        <v/>
      </c>
      <c r="KW181" s="571" t="str">
        <f>IF(Table1[[#This Row],[Verpackung recyclingfähig?
(X=Ja)]]="","",Table1[[#This Row],[Verpackung recyclingfähig?
(X=Ja)]])</f>
        <v/>
      </c>
      <c r="KX181" s="572"/>
      <c r="KY181" s="573"/>
      <c r="KZ181" s="574"/>
      <c r="LA181" s="574"/>
      <c r="LB181" s="574"/>
      <c r="LC181" s="574"/>
      <c r="LD181" s="574"/>
      <c r="LE181" s="574"/>
      <c r="LF181" s="575"/>
      <c r="LG181" s="576" t="str">
        <f>IF(Table1[[#This Row],[Hauptkörper - B1 - Art]]="","",VLOOKUP(Table1[[#This Row],[Hauptkörper - B1 - Art]],'DD FD'!B:C,2,FALSE))</f>
        <v/>
      </c>
      <c r="LH181" s="577" t="str">
        <f>IF(Table1[[#This Row],[Hauptkörper - B1 - Fraktion]]="","",VLOOKUP(Table1[[#This Row],[Hauptkörper - B1 - Fraktion]],'DD FD'!H:J,3,FALSE))</f>
        <v/>
      </c>
      <c r="LI181" s="574" t="str">
        <f>IF(Table1[[#This Row],[Hauptkörper - B1 - Gewicht
(in G)]]="","",Table1[[#This Row],[Hauptkörper - B1 - Gewicht
(in G)]])</f>
        <v/>
      </c>
      <c r="LJ181" s="574" t="str">
        <f>IF(Table1[[#This Row],[Hauptkörper - B1 - Lizenzierungs-pflichtig? (X=Ja)]]="","",Table1[[#This Row],[Hauptkörper - B1 - Lizenzierungs-pflichtig? (X=Ja)]])</f>
        <v/>
      </c>
      <c r="LK181" s="577" t="str">
        <f>IF(Table1[[#This Row],[Hauptkörper - B1 - Virgin Material]]="","",VLOOKUP(Table1[[#This Row],[Hauptkörper - B1 - Virgin Material]],'DD FD'!AJ:AK,2,FALSE))</f>
        <v/>
      </c>
      <c r="LL181" s="578" t="str">
        <f>IF(Table1[[#This Row],[Hauptkörper - B1 - Virgin Material Anteil (in %)]]="","",Table1[[#This Row],[Hauptkörper - B1 - Virgin Material Anteil (in %)]])</f>
        <v/>
      </c>
      <c r="LM181" s="577" t="str">
        <f>IF(Table1[[#This Row],[Hauptkörper - B1 - Recyceltes Material]]="","",VLOOKUP(Table1[[#This Row],[Hauptkörper - B1 - Recyceltes Material]],'DD FD'!AL:AM,2,FALSE))</f>
        <v/>
      </c>
      <c r="LN181" s="578" t="str">
        <f>IF(Table1[[#This Row],[Hauptkörper - B1 - Recyceltes Material Anteil (in %)]]="","",Table1[[#This Row],[Hauptkörper - B1 - Recyceltes Material Anteil (in %)]])</f>
        <v/>
      </c>
      <c r="LO181" s="579" t="str">
        <f>IF(Table1[[#This Row],[Hauptkörper - B1 - Beschichtung]]="","",VLOOKUP(Table1[[#This Row],[Hauptkörper - B1 - Beschichtung]],'DD FD'!AE:AF,2,FALSE))</f>
        <v/>
      </c>
      <c r="LP181" s="580" t="str">
        <f>IF(Table1[[#This Row],[Hauptkörper - B1 - Beschichtung Anteil (in %)]]="","",Table1[[#This Row],[Hauptkörper - B1 - Beschichtung Anteil (in %)]])</f>
        <v/>
      </c>
      <c r="LQ181" s="576" t="str">
        <f>IF(Table1[[#This Row],[Hauptkörper - B2 - Art]]="","",VLOOKUP(Table1[[#This Row],[Hauptkörper - B2 - Art]],'DD FD'!B:C,2,FALSE))</f>
        <v/>
      </c>
      <c r="LR181" s="577" t="str">
        <f>IF(Table1[[#This Row],[Hauptkörper - B2 - Fraktion]]="","",VLOOKUP(Table1[[#This Row],[Hauptkörper - B2 - Fraktion]],'DD FD'!H:J,3,FALSE))</f>
        <v/>
      </c>
      <c r="LS181" s="574" t="str">
        <f>IF(Table1[[#This Row],[Hauptkörper - B2 - Gewicht
(in G)]]="","",Table1[[#This Row],[Hauptkörper - B2 - Gewicht
(in G)]])</f>
        <v/>
      </c>
      <c r="LT181" s="574" t="str">
        <f>IF(Table1[[#This Row],[Hauptkörper - B2 - Lizenzierungs-pflichtig? (X=Ja)]]="","",Table1[[#This Row],[Hauptkörper - B2 - Lizenzierungs-pflichtig? (X=Ja)]])</f>
        <v/>
      </c>
      <c r="LU181" s="577" t="str">
        <f>IF(Table1[[#This Row],[Hauptkörper - B2 - Virgin Material]]="","",VLOOKUP(Table1[[#This Row],[Hauptkörper - B2 - Virgin Material]],'DD FD'!AJ:AK,2,FALSE))</f>
        <v/>
      </c>
      <c r="LV181" s="578" t="str">
        <f>IF(Table1[[#This Row],[Hauptkörper - B2 - Virgin Material Anteil (in %)]]="","",Table1[[#This Row],[Hauptkörper - B2 - Virgin Material Anteil (in %)]])</f>
        <v/>
      </c>
      <c r="LW181" s="577" t="str">
        <f>IF(Table1[[#This Row],[Hauptkörper - B2 - Recyceltes Material]]="","",VLOOKUP(Table1[[#This Row],[Hauptkörper - B2 - Recyceltes Material]],'DD FD'!AL:AM,2,FALSE))</f>
        <v/>
      </c>
      <c r="LX181" s="578" t="str">
        <f>IF(Table1[[#This Row],[Hauptkörper - B2 - Recyceltes Material Anteil (in %)]]="","",Table1[[#This Row],[Hauptkörper - B2 - Recyceltes Material Anteil (in %)]])</f>
        <v/>
      </c>
      <c r="LY181" s="577" t="str">
        <f>IF(Table1[[#This Row],[Hauptkörper - B2 - Beschichtung]]="","",VLOOKUP(Table1[[#This Row],[Hauptkörper - B2 - Beschichtung]],'DD FD'!AE:AF,2,FALSE))</f>
        <v/>
      </c>
      <c r="LZ181" s="580" t="str">
        <f>IF(Table1[[#This Row],[Hauptkörper - B2 - Beschichtung Anteil (in %)]]="","",Table1[[#This Row],[Hauptkörper - B2 - Beschichtung Anteil (in %)]])</f>
        <v/>
      </c>
      <c r="MA181" s="576" t="str">
        <f>IF(Table1[[#This Row],[Hauptkörper - B3 - Art]]="","",VLOOKUP(Table1[[#This Row],[Hauptkörper - B3 - Art]],'DD FD'!B:C,2,FALSE))</f>
        <v/>
      </c>
      <c r="MB181" s="577" t="str">
        <f>IF(Table1[[#This Row],[Hauptkörper - B3 - Fraktion]]="","",VLOOKUP(Table1[[#This Row],[Hauptkörper - B3 - Fraktion]],'DD FD'!H:J,3,FALSE))</f>
        <v/>
      </c>
      <c r="MC181" s="574" t="str">
        <f>IF(Table1[[#This Row],[Hauptkörper - B3 - Gewicht
(in G)]]="","",Table1[[#This Row],[Hauptkörper - B3 - Gewicht
(in G)]])</f>
        <v/>
      </c>
      <c r="MD181" s="574" t="str">
        <f>IF(Table1[[#This Row],[Hauptkörper - B3 - Lizenzierungs-pflichtig? (X=Ja)]]="","",Table1[[#This Row],[Hauptkörper - B3 - Lizenzierungs-pflichtig? (X=Ja)]])</f>
        <v/>
      </c>
      <c r="ME181" s="577" t="str">
        <f>IF(Table1[[#This Row],[Hauptkörper - B3 - Virgin Material]]="","",VLOOKUP(Table1[[#This Row],[Hauptkörper - B3 - Virgin Material]],'DD FD'!AJ:AK,2,FALSE))</f>
        <v/>
      </c>
      <c r="MF181" s="578" t="str">
        <f>IF(Table1[[#This Row],[Hauptkörper - B3 - Virgin Material Anteil (in %)]]="","",Table1[[#This Row],[Hauptkörper - B3 - Virgin Material Anteil (in %)]])</f>
        <v/>
      </c>
      <c r="MG181" s="577" t="str">
        <f>IF(Table1[[#This Row],[Hauptkörper - B3 - Recyceltes Material]]="","",VLOOKUP(Table1[[#This Row],[Hauptkörper - B3 - Recyceltes Material]],'DD FD'!AL:AM,2,FALSE))</f>
        <v/>
      </c>
      <c r="MH181" s="578" t="str">
        <f>IF(Table1[[#This Row],[Hauptkörper - B3 - Recyceltes Material Anteil (in %)]]="","",Table1[[#This Row],[Hauptkörper - B3 - Recyceltes Material Anteil (in %)]])</f>
        <v/>
      </c>
      <c r="MI181" s="577" t="str">
        <f>IF(Table1[[#This Row],[Hauptkörper - B3 - Beschichtung]]="","",VLOOKUP(Table1[[#This Row],[Hauptkörper - B3 - Beschichtung]],'DD FD'!AE:AF,2,FALSE))</f>
        <v/>
      </c>
      <c r="MJ181" s="580" t="str">
        <f>IF(Table1[[#This Row],[Hauptkörper - B3 - Beschichtung Anteil (in %)]]="","",Table1[[#This Row],[Hauptkörper - B3 - Beschichtung Anteil (in %)]])</f>
        <v/>
      </c>
      <c r="MK181" s="576" t="str">
        <f>IF(Table1[[#This Row],[Verschluss - B1 - Art]]="","",VLOOKUP(Table1[[#This Row],[Verschluss - B1 - Art]],'DD FD'!D:E,2,FALSE))</f>
        <v/>
      </c>
      <c r="ML181" s="577" t="str">
        <f>IF(Table1[[#This Row],[Verschluss - B1 - Fraktion]]="","",VLOOKUP(Table1[[#This Row],[Verschluss - B1 - Fraktion]],'DD FD'!H:J,3,FALSE))</f>
        <v/>
      </c>
      <c r="MM181" s="574" t="str">
        <f>IF(Table1[[#This Row],[Verschluss - B1 - Gewicht (in G)]]="","",Table1[[#This Row],[Verschluss - B1 - Gewicht (in G)]])</f>
        <v/>
      </c>
      <c r="MN181" s="574" t="str">
        <f>IF(Table1[[#This Row],[Verschluss - B1 - Lizenzierungs-pflichtig? (X=Ja)]]="","",Table1[[#This Row],[Verschluss - B1 - Lizenzierungs-pflichtig? (X=Ja)]])</f>
        <v/>
      </c>
      <c r="MO181" s="574" t="str">
        <f>IF(Table1[[#This Row],[Verschluss - B1 - Trennbar vom Hauptkörper? (X=Ja)]]="","",Table1[[#This Row],[Verschluss - B1 - Trennbar vom Hauptkörper? (X=Ja)]])</f>
        <v/>
      </c>
      <c r="MP181" s="577" t="str">
        <f>IF(Table1[[#This Row],[Verschluss - B1 - Virgin Material]]="","",VLOOKUP(Table1[[#This Row],[Verschluss - B1 - Virgin Material]],'DD FD'!AJ:AK,2,FALSE))</f>
        <v/>
      </c>
      <c r="MQ181" s="578" t="str">
        <f>IF(Table1[[#This Row],[Verschluss - B1 - Virgin Material Anteil (in %)]]="","",Table1[[#This Row],[Verschluss - B1 - Virgin Material Anteil (in %)]])</f>
        <v/>
      </c>
      <c r="MR181" s="577" t="str">
        <f>IF(Table1[[#This Row],[Verschluss - B1 - Recyceltes Material]]="","",VLOOKUP(Table1[[#This Row],[Verschluss - B1 - Recyceltes Material]],'DD FD'!AL:AM,2,FALSE))</f>
        <v/>
      </c>
      <c r="MS181" s="578" t="str">
        <f>IF(Table1[[#This Row],[Verschluss - B1 - Recyceltes Material Anteil (in %)]]="","",Table1[[#This Row],[Verschluss - B1 - Recyceltes Material Anteil (in %)]])</f>
        <v/>
      </c>
      <c r="MT181" s="577" t="str">
        <f>IF(Table1[[#This Row],[Verschluss - B1 - Beschichtung]]="","",VLOOKUP(Table1[[#This Row],[Verschluss - B1 - Beschichtung]],'DD FD'!AE:AF,2,FALSE))</f>
        <v/>
      </c>
      <c r="MU181" s="580" t="str">
        <f>IF(Table1[[#This Row],[Verschluss - B1 - Beschichtung Anteil (in %)]]="","",Table1[[#This Row],[Verschluss - B1 - Beschichtung Anteil (in %)]])</f>
        <v/>
      </c>
      <c r="MV181" s="576" t="str">
        <f>IF(Table1[[#This Row],[Verschluss - B2 - Art]]="","",VLOOKUP(Table1[[#This Row],[Verschluss - B2 - Art]],'DD FD'!D:E,2,FALSE))</f>
        <v/>
      </c>
      <c r="MW181" s="577" t="str">
        <f>IF(Table1[[#This Row],[Verschluss - B2 - Fraktion]]="","",VLOOKUP(Table1[[#This Row],[Verschluss - B2 - Fraktion]],'DD FD'!H:J,3,FALSE))</f>
        <v/>
      </c>
      <c r="MX181" s="574" t="str">
        <f>IF(Table1[[#This Row],[Verschluss - B2 - Gewicht (in G)]]="","",Table1[[#This Row],[Verschluss - B2 - Gewicht (in G)]])</f>
        <v/>
      </c>
      <c r="MY181" s="574" t="str">
        <f>IF(Table1[[#This Row],[Verschluss - B2 - Lizenzierungs-pflichtig? (X=Ja)]]="","",Table1[[#This Row],[Verschluss - B2 - Lizenzierungs-pflichtig? (X=Ja)]])</f>
        <v/>
      </c>
      <c r="MZ181" s="574" t="str">
        <f>IF(Table1[[#This Row],[Verschluss - B2 - Trennbar vom Hauptkörper? (X=Ja)]]="","",Table1[[#This Row],[Verschluss - B2 - Trennbar vom Hauptkörper? (X=Ja)]])</f>
        <v/>
      </c>
      <c r="NA181" s="577" t="str">
        <f>IF(Table1[[#This Row],[Verschluss - B2 - Virgin Material]]="","",VLOOKUP(Table1[[#This Row],[Verschluss - B2 - Virgin Material]],'DD FD'!AJ:AK,2,FALSE))</f>
        <v/>
      </c>
      <c r="NB181" s="578" t="str">
        <f>IF(Table1[[#This Row],[Verschluss - B2 - Virgin Material Anteil (in %)]]="","",Table1[[#This Row],[Verschluss - B2 - Virgin Material Anteil (in %)]])</f>
        <v/>
      </c>
      <c r="NC181" s="577" t="str">
        <f>IF(Table1[[#This Row],[Verschluss - B2 - Recyceltes Material]]="","",VLOOKUP(Table1[[#This Row],[Verschluss - B2 - Recyceltes Material]],'DD FD'!AL:AM,2,FALSE))</f>
        <v/>
      </c>
      <c r="ND181" s="578" t="str">
        <f>IF(Table1[[#This Row],[Verschluss - B2 - Recyceltes Material Anteil (in %)]]="","",Table1[[#This Row],[Verschluss - B2 - Recyceltes Material Anteil (in %)]])</f>
        <v/>
      </c>
      <c r="NE181" s="577" t="str">
        <f>IF(Table1[[#This Row],[Verschluss - B2 - Beschichtung]]="","",VLOOKUP(Table1[[#This Row],[Verschluss - B2 - Beschichtung]],'DD FD'!AE:AF,2,FALSE))</f>
        <v/>
      </c>
      <c r="NF181" s="580" t="str">
        <f>IF(Table1[[#This Row],[Verschluss - B2 - Beschichtung Anteil (in %)]]="","",Table1[[#This Row],[Verschluss - B2 - Beschichtung Anteil (in %)]])</f>
        <v/>
      </c>
      <c r="NG181" s="576" t="str">
        <f>IF(Table1[[#This Row],[Verschluss - B3 - Art]]="","",VLOOKUP(Table1[[#This Row],[Verschluss - B3 - Art]],'DD FD'!D:E,2,FALSE))</f>
        <v/>
      </c>
      <c r="NH181" s="577" t="str">
        <f>IF(Table1[[#This Row],[Verschluss - B3 - Fraktion]]="","",VLOOKUP(Table1[[#This Row],[Verschluss - B3 - Fraktion]],'DD FD'!H:J,3,FALSE))</f>
        <v/>
      </c>
      <c r="NI181" s="574" t="str">
        <f>IF(Table1[[#This Row],[Verschluss - B3 - Gewicht (in G)]]="","",Table1[[#This Row],[Verschluss - B3 - Gewicht (in G)]])</f>
        <v/>
      </c>
      <c r="NJ181" s="574" t="str">
        <f>IF(Table1[[#This Row],[Verschluss - B3 - Lizenzierungs-pflichtig? (X=Ja)]]="","",Table1[[#This Row],[Verschluss - B3 - Lizenzierungs-pflichtig? (X=Ja)]])</f>
        <v/>
      </c>
      <c r="NK181" s="574" t="str">
        <f>IF(Table1[[#This Row],[Verschluss - B3 - Trennbar vom Hauptkörper? (X=Ja)]]="","",Table1[[#This Row],[Verschluss - B3 - Trennbar vom Hauptkörper? (X=Ja)]])</f>
        <v/>
      </c>
      <c r="NL181" s="577" t="str">
        <f>IF(Table1[[#This Row],[Verschluss - B3 - Virgin Material]]="","",VLOOKUP(Table1[[#This Row],[Verschluss - B3 - Virgin Material]],'DD FD'!AJ:AK,2,FALSE))</f>
        <v/>
      </c>
      <c r="NM181" s="578" t="str">
        <f>IF(Table1[[#This Row],[Verschluss - B3 - Virgin Material Anteil (in %)]]="","",Table1[[#This Row],[Verschluss - B3 - Virgin Material Anteil (in %)]])</f>
        <v/>
      </c>
      <c r="NN181" s="577" t="str">
        <f>IF(Table1[[#This Row],[Verschluss - B3 - Recyceltes Material]]="","",VLOOKUP(Table1[[#This Row],[Verschluss - B3 - Recyceltes Material]],'DD FD'!AL:AM,2,FALSE))</f>
        <v/>
      </c>
      <c r="NO181" s="578" t="str">
        <f>IF(Table1[[#This Row],[Verschluss - B3 - Recyceltes Material Anteil (in %)]]="","",Table1[[#This Row],[Verschluss - B3 - Recyceltes Material Anteil (in %)]])</f>
        <v/>
      </c>
      <c r="NP181" s="577" t="str">
        <f>IF(Table1[[#This Row],[Verschluss - B3 - Beschichtung]]="","",VLOOKUP(Table1[[#This Row],[Verschluss - B3 - Beschichtung]],'DD FD'!AE:AF,2,FALSE))</f>
        <v/>
      </c>
      <c r="NQ181" s="580" t="str">
        <f>IF(Table1[[#This Row],[Verschluss - B3 - Beschichtung Anteil (in %)]]="","",Table1[[#This Row],[Verschluss - B3 - Beschichtung Anteil (in %)]])</f>
        <v/>
      </c>
      <c r="NR181" s="576" t="str">
        <f>IF(Table1[[#This Row],[Etikett - B1 - Art]]="","",VLOOKUP(Table1[[#This Row],[Etikett - B1 - Art]],'DD FD'!F:G,2,FALSE))</f>
        <v/>
      </c>
      <c r="NS181" s="577" t="str">
        <f>IF(Table1[[#This Row],[Etikett - B1 - Fraktion]]="","",VLOOKUP(Table1[[#This Row],[Etikett - B1 - Fraktion]],'DD FD'!H:J,3,FALSE))</f>
        <v/>
      </c>
      <c r="NT181" s="574" t="str">
        <f>IF(Table1[[#This Row],[Etikett - B1 - Gewicht (in G)]]="","",Table1[[#This Row],[Etikett - B1 - Gewicht (in G)]])</f>
        <v/>
      </c>
      <c r="NU181" s="574" t="str">
        <f>IF(Table1[[#This Row],[Etikett - B1 - Lizenzierungs-pflichtig? (X=Ja)]]="","",Table1[[#This Row],[Etikett - B1 - Lizenzierungs-pflichtig? (X=Ja)]])</f>
        <v/>
      </c>
      <c r="NV181" s="574" t="str">
        <f>IF(Table1[[#This Row],[Etikett - B1 - Trennbar vom Hauptkörper? (X=Ja)]]="","",Table1[[#This Row],[Etikett - B1 - Trennbar vom Hauptkörper? (X=Ja)]])</f>
        <v/>
      </c>
      <c r="NW181" s="577" t="str">
        <f>IF(Table1[[#This Row],[Etikett - B1 - Virgin Material]]="","",VLOOKUP(Table1[[#This Row],[Etikett - B1 - Virgin Material]],'DD FD'!AJ:AK,2,FALSE))</f>
        <v/>
      </c>
      <c r="NX181" s="578" t="str">
        <f>IF(Table1[[#This Row],[Etikett - B1 - Virgin Material Anteil (in %)]]="","",Table1[[#This Row],[Etikett - B1 - Virgin Material Anteil (in %)]])</f>
        <v/>
      </c>
      <c r="NY181" s="577" t="str">
        <f>IF(Table1[[#This Row],[Etikett - B1 - Recyceltes Material]]="","",VLOOKUP(Table1[[#This Row],[Etikett - B1 - Recyceltes Material]],'DD FD'!AL:AM,2,FALSE))</f>
        <v/>
      </c>
      <c r="NZ181" s="578" t="str">
        <f>IF(Table1[[#This Row],[Etikett - B1 - Recyceltes Material Anteil (in %)]]="","",Table1[[#This Row],[Etikett - B1 - Recyceltes Material Anteil (in %)]])</f>
        <v/>
      </c>
      <c r="OA181" s="577" t="str">
        <f>IF(Table1[[#This Row],[Etikett - B1 - Beschichtung]]="","",VLOOKUP(Table1[[#This Row],[Etikett - B1 - Beschichtung]],'DD FD'!AE:AF,2,FALSE))</f>
        <v/>
      </c>
      <c r="OB181" s="580" t="str">
        <f>IF(Table1[[#This Row],[Etikett - B1 - Beschichtung Anteil (in %)]]="","",Table1[[#This Row],[Etikett - B1 - Beschichtung Anteil (in %)]])</f>
        <v/>
      </c>
      <c r="OC181" s="576" t="str">
        <f>IF(Table1[[#This Row],[Etikett - B2 - Art]]="","",VLOOKUP(Table1[[#This Row],[Etikett - B2 - Art]],'DD FD'!F:G,2,FALSE))</f>
        <v/>
      </c>
      <c r="OD181" s="577" t="str">
        <f>IF(Table1[[#This Row],[Etikett - B2 - Fraktion]]="","",VLOOKUP(Table1[[#This Row],[Etikett - B2 - Fraktion]],'DD FD'!H:J,3,FALSE))</f>
        <v/>
      </c>
      <c r="OE181" s="574" t="str">
        <f>IF(Table1[[#This Row],[Etikett - B2 - Gewicht (in G)]]="","",Table1[[#This Row],[Etikett - B2 - Gewicht (in G)]])</f>
        <v/>
      </c>
      <c r="OF181" s="574" t="str">
        <f>IF(Table1[[#This Row],[Etikett - B2 - Lizenzierungs-pflichtig? (X=Ja)]]="","",Table1[[#This Row],[Etikett - B2 - Lizenzierungs-pflichtig? (X=Ja)]])</f>
        <v/>
      </c>
      <c r="OG181" s="574" t="str">
        <f>IF(Table1[[#This Row],[Etikett - B2 - Trennbar vom Hauptkörper? (X=Ja)]]="","",Table1[[#This Row],[Etikett - B2 - Trennbar vom Hauptkörper? (X=Ja)]])</f>
        <v/>
      </c>
      <c r="OH181" s="577" t="str">
        <f>IF(Table1[[#This Row],[Etikett - B2 - Virgin Material]]="","",VLOOKUP(Table1[[#This Row],[Etikett - B2 - Virgin Material]],'DD FD'!AJ:AK,2,FALSE))</f>
        <v/>
      </c>
      <c r="OI181" s="578" t="str">
        <f>IF(Table1[[#This Row],[Etikett - B2 - Virgin Material Anteil (in %)]]="","",Table1[[#This Row],[Etikett - B2 - Virgin Material Anteil (in %)]])</f>
        <v/>
      </c>
      <c r="OJ181" s="577" t="str">
        <f>IF(Table1[[#This Row],[Etikett - B2 - Recyceltes Material]]="","",VLOOKUP(Table1[[#This Row],[Etikett - B2 - Recyceltes Material]],'DD FD'!AL:AM,2,FALSE))</f>
        <v/>
      </c>
      <c r="OK181" s="578" t="str">
        <f>IF(Table1[[#This Row],[Etikett - B2 - Recyceltes Material Anteil (in %)]]="","",Table1[[#This Row],[Etikett - B2 - Recyceltes Material Anteil (in %)]])</f>
        <v/>
      </c>
      <c r="OL181" s="577" t="str">
        <f>IF(Table1[[#This Row],[Etikett - B2 - Beschichtung]]="","",VLOOKUP(Table1[[#This Row],[Etikett - B2 - Beschichtung]],'DD FD'!AE:AF,2,FALSE))</f>
        <v/>
      </c>
      <c r="OM181" s="580" t="str">
        <f>IF(Table1[[#This Row],[Etikett - B2 - Beschichtung Anteil (in %)]]="","",Table1[[#This Row],[Etikett - B2 - Beschichtung Anteil (in %)]])</f>
        <v/>
      </c>
      <c r="ON181" s="576" t="str">
        <f>IF(Table1[[#This Row],[Etikett - B3 - Art]]="","",VLOOKUP(Table1[[#This Row],[Etikett - B3 - Art]],'DD FD'!F:G,2,FALSE))</f>
        <v/>
      </c>
      <c r="OO181" s="577" t="str">
        <f>IF(Table1[[#This Row],[Etikett - B3 - Fraktion]]="","",VLOOKUP(Table1[[#This Row],[Etikett - B3 - Fraktion]],'DD FD'!H:J,3,FALSE))</f>
        <v/>
      </c>
      <c r="OP181" s="574" t="str">
        <f>IF(Table1[[#This Row],[Etikett - B3 - Gewicht (in G)]]="","",Table1[[#This Row],[Etikett - B3 - Gewicht (in G)]])</f>
        <v/>
      </c>
      <c r="OQ181" s="574" t="str">
        <f>IF(Table1[[#This Row],[Etikett - B3 - Lizenzierungs-pflichtig? (X=Ja)]]="","",Table1[[#This Row],[Etikett - B3 - Lizenzierungs-pflichtig? (X=Ja)]])</f>
        <v/>
      </c>
      <c r="OR181" s="574" t="str">
        <f>IF(Table1[[#This Row],[Etikett - B3 - Trennbar vom Hauptkörper? (X=Ja)]]="","",Table1[[#This Row],[Etikett - B3 - Trennbar vom Hauptkörper? (X=Ja)]])</f>
        <v/>
      </c>
      <c r="OS181" s="577" t="str">
        <f>IF(Table1[[#This Row],[Etikett - B3 - Virgin Material]]="","",VLOOKUP(Table1[[#This Row],[Etikett - B3 - Virgin Material]],'DD FD'!AJ:AK,2,FALSE))</f>
        <v/>
      </c>
      <c r="OT181" s="578" t="str">
        <f>IF(Table1[[#This Row],[Etikett - B3 - Virgin Material Anteil (in %)]]="","",Table1[[#This Row],[Etikett - B3 - Virgin Material Anteil (in %)]])</f>
        <v/>
      </c>
      <c r="OU181" s="577" t="str">
        <f>IF(Table1[[#This Row],[Etikett - B3 - Recyceltes Material]]="","",VLOOKUP(Table1[[#This Row],[Etikett - B3 - Recyceltes Material]],'DD FD'!AL:AM,2,FALSE))</f>
        <v/>
      </c>
      <c r="OV181" s="578" t="str">
        <f>IF(Table1[[#This Row],[Etikett - B3 - Recyceltes Material Anteil (in %)]]="","",Table1[[#This Row],[Etikett - B3 - Recyceltes Material Anteil (in %)]])</f>
        <v/>
      </c>
      <c r="OW181" s="577" t="str">
        <f>IF(Table1[[#This Row],[Etikett - B3 - Beschichtung]]="","",VLOOKUP(Table1[[#This Row],[Etikett - B3 - Beschichtung]],'DD FD'!AE:AF,2,FALSE))</f>
        <v/>
      </c>
      <c r="OX181" s="613" t="str">
        <f>IF(Table1[[#This Row],[Etikett - B3 - Beschichtung Anteil (in %)]]="","",Table1[[#This Row],[Etikett - B3 - Beschichtung Anteil (in %)]])</f>
        <v/>
      </c>
      <c r="OY181" s="618">
        <f>ROUNDUP(SUM(
IF(AND(LH181='DD FD'!$J$7,LJ181='DD FD'!$AI$3),LI181,0),
IF(AND(LR181='DD FD'!$J$7,LT181='DD FD'!$AI$3),LS181,0),
IF(AND(MB181='DD FD'!$J$7,MD181='DD FD'!$AI$3),MC181,0),
IF(AND(ML181='DD FD'!$J$7,MN181='DD FD'!$AI$3),MM181,0),
IF(AND(MW181='DD FD'!$J$7,MY181='DD FD'!$AI$3),MX181,0),
IF(AND(NH181='DD FD'!$J$7,NJ181='DD FD'!$AI$3),NI181,0),
IF(AND(NS181='DD FD'!$J$7,NU181='DD FD'!$AI$3),NT181,0),
IF(AND(OD181='DD FD'!$J$7,OF181='DD FD'!$AI$3),OE181,0),
IF(AND(OO181='DD FD'!$J$7,OQ181='DD FD'!$AI$3),OP181,0),
),2)</f>
        <v>0</v>
      </c>
      <c r="OZ181" s="617">
        <f>ROUNDUP(SUM(
IF(AND(LH181='DD FD'!$J$6,LJ181='DD FD'!$AI$3),LI181,0),
IF(AND(LR181='DD FD'!$J$6,LT181='DD FD'!$AI$3),LS181,0),
IF(AND(MB181='DD FD'!$J$6,MD181='DD FD'!$AI$3),MC181,0),
IF(AND(ML181='DD FD'!$J$6,MN181='DD FD'!$AI$3),MM181,0),
IF(AND(MW181='DD FD'!$J$6,MY181='DD FD'!$AI$3),MX181,0),
IF(AND(NH181='DD FD'!$J$6,NJ181='DD FD'!$AI$3),NI181,0),
IF(AND(NS181='DD FD'!$J$6,NU181='DD FD'!$AI$3),NT181,0),
IF(AND(OD181='DD FD'!$J$6,OF181='DD FD'!$AI$3),OE181,0),
IF(AND(OO181='DD FD'!$J$6,OQ181='DD FD'!$AI$3),OP181,0),
),2)</f>
        <v>0</v>
      </c>
      <c r="PA181" s="617">
        <f>ROUNDUP(SUM(
IF(AND(LH181='DD FD'!$J$10,LJ181='DD FD'!$AI$3),LI181,0),
IF(AND(LR181='DD FD'!$J$10,LT181='DD FD'!$AI$3),LS181,0),
IF(AND(MB181='DD FD'!$J$10,MD181='DD FD'!$AI$3),MC181,0),
IF(AND(ML181='DD FD'!$J$10,MN181='DD FD'!$AI$3),MM181,0),
IF(AND(MW181='DD FD'!$J$10,MY181='DD FD'!$AI$3),MX181,0),
IF(AND(NH181='DD FD'!$J$10,NJ181='DD FD'!$AI$3),NI181,0),
IF(AND(NS181='DD FD'!$J$10,NU181='DD FD'!$AI$3),NT181,0),
IF(AND(OD181='DD FD'!$J$10,OF181='DD FD'!$AI$3),OE181,0),
IF(AND(OO181='DD FD'!$J$10,OQ181='DD FD'!$AI$3),OP181,0),
),2)</f>
        <v>0</v>
      </c>
      <c r="PB181" s="617">
        <f>ROUNDUP(SUM(
IF(AND(LH181='DD FD'!$J$8,LJ181='DD FD'!$AI$3),LI181,0),
IF(AND(LR181='DD FD'!$J$8,LT181='DD FD'!$AI$3),LS181,0),
IF(AND(MB181='DD FD'!$J$8,MD181='DD FD'!$AI$3),MC181,0),
IF(AND(ML181='DD FD'!$J$8,MN181='DD FD'!$AI$3),MM181,0),
IF(AND(MW181='DD FD'!$J$8,MY181='DD FD'!$AI$3),MX181,0),
IF(AND(NH181='DD FD'!$J$8,NJ181='DD FD'!$AI$3),NI181,0),
IF(AND(NS181='DD FD'!$J$8,NU181='DD FD'!$AI$3),NT181,0),
IF(AND(OD181='DD FD'!$J$8,OF181='DD FD'!$AI$3),OE181,0),
IF(AND(OO181='DD FD'!$J$8,OQ181='DD FD'!$AI$3),OP181,0),
),2)</f>
        <v>0</v>
      </c>
      <c r="PC181" s="617">
        <f>ROUNDUP(SUM(
IF(AND(LH181='DD FD'!$J$5,LJ181='DD FD'!$AI$3),LI181,0),
IF(AND(LR181='DD FD'!$J$5,LT181='DD FD'!$AI$3),LS181,0),
IF(AND(MB181='DD FD'!$J$5,MD181='DD FD'!$AI$3),MC181,0),
IF(AND(ML181='DD FD'!$J$5,MN181='DD FD'!$AI$3),MM181,0),
IF(AND(MW181='DD FD'!$J$5,MY181='DD FD'!$AI$3),MX181,0),
IF(AND(NH181='DD FD'!$J$5,NJ181='DD FD'!$AI$3),NI181,0),
IF(AND(NS181='DD FD'!$J$5,NU181='DD FD'!$AI$3),NT181,0),
IF(AND(OD181='DD FD'!$J$5,OF181='DD FD'!$AI$3),OE181,0),
IF(AND(OO181='DD FD'!$J$5,OQ181='DD FD'!$AI$3),OP181,0),
),2)</f>
        <v>0</v>
      </c>
      <c r="PD181" s="617">
        <f>ROUNDUP(SUM(
IF(AND(LH181='DD FD'!$J$9,LJ181='DD FD'!$AI$3),LI181,0),
IF(AND(LR181='DD FD'!$J$9,LT181='DD FD'!$AI$3),LS181,0),
IF(AND(MB181='DD FD'!$J$9,MD181='DD FD'!$AI$3),MC181,0),
IF(AND(ML181='DD FD'!$J$9,MN181='DD FD'!$AI$3),MM181,0),
IF(AND(MW181='DD FD'!$J$9,MY181='DD FD'!$AI$3),MX181,0),
IF(AND(NH181='DD FD'!$J$9,NJ181='DD FD'!$AI$3),NI181,0),
IF(AND(NS181='DD FD'!$J$9,NU181='DD FD'!$AI$3),NT181,0),
IF(AND(OD181='DD FD'!$J$9,OF181='DD FD'!$AI$3),OE181,0),
IF(AND(OO181='DD FD'!$J$9,OQ181='DD FD'!$AI$3),OP181,0),
),2)</f>
        <v>0</v>
      </c>
      <c r="PE181" s="617">
        <f>ROUNDUP(SUM(
IF(AND(LH181='DD FD'!$J$4,LJ181='DD FD'!$AI$3),LI181,0),
IF(AND(LR181='DD FD'!$J$4,LT181='DD FD'!$AI$3),LS181,0),
IF(AND(MB181='DD FD'!$J$4,MD181='DD FD'!$AI$3),MC181,0),
IF(AND(ML181='DD FD'!$J$4,MN181='DD FD'!$AI$3),MM181,0),
IF(AND(MW181='DD FD'!$J$4,MY181='DD FD'!$AI$3),MX181,0),
IF(AND(NH181='DD FD'!$J$4,NJ181='DD FD'!$AI$3),NI181,0),
IF(AND(NS181='DD FD'!$J$4,NU181='DD FD'!$AI$3),NT181,0),
IF(AND(OD181='DD FD'!$J$4,OF181='DD FD'!$AI$3),OE181,0),
IF(AND(OO181='DD FD'!$J$4,OQ181='DD FD'!$AI$3),OP181,0),
),2)</f>
        <v>0</v>
      </c>
      <c r="PF181" s="619">
        <f>ROUNDUP(SUM(
IF(AND(LH181='DD FD'!$J$11,LJ181='DD FD'!$AI$3),LI181,0),
IF(AND(LR181='DD FD'!$J$11,LT181='DD FD'!$AI$3),LS181,0),
IF(AND(MB181='DD FD'!$J$11,MD181='DD FD'!$AI$3),MC181,0),
IF(AND(ML181='DD FD'!$J$11,MN181='DD FD'!$AI$3),MM181,0),
IF(AND(MW181='DD FD'!$J$11,MY181='DD FD'!$AI$3),MX181,0),
IF(AND(NH181='DD FD'!$J$11,NJ181='DD FD'!$AI$3),NI181,0),
IF(AND(NS181='DD FD'!$J$11,NU181='DD FD'!$AI$3),NT181,0),
IF(AND(OD181='DD FD'!$J$11,OF181='DD FD'!$AI$3),OE181,0),
IF(AND(OO181='DD FD'!$J$11,OQ181='DD FD'!$AI$3),OP181,0),
),2)</f>
        <v>0</v>
      </c>
    </row>
    <row r="182" spans="1:422">
      <c r="A182" s="806"/>
      <c r="B182" s="934"/>
      <c r="C182" s="247"/>
      <c r="D182" s="842"/>
      <c r="E182" s="247"/>
      <c r="F182" s="158"/>
      <c r="G182" s="710"/>
      <c r="H182" s="712"/>
      <c r="I182" s="936"/>
      <c r="J182" s="803"/>
      <c r="K182" s="150"/>
      <c r="L182" s="146" t="str">
        <f t="shared" si="54"/>
        <v/>
      </c>
      <c r="M182" s="501" t="str">
        <f t="shared" si="71"/>
        <v/>
      </c>
      <c r="N182" s="504"/>
      <c r="O182" s="113" t="str">
        <f t="shared" si="72"/>
        <v/>
      </c>
      <c r="P182" s="114" t="str">
        <f t="shared" si="55"/>
        <v/>
      </c>
      <c r="Q182" s="152"/>
      <c r="R182" s="152"/>
      <c r="S182" s="115" t="str">
        <f t="shared" si="73"/>
        <v/>
      </c>
      <c r="T182" s="159"/>
      <c r="U182" s="159"/>
      <c r="V182" s="157"/>
      <c r="W182" s="157"/>
      <c r="X182" s="157"/>
      <c r="Y182" s="772"/>
      <c r="Z182" s="158"/>
      <c r="AA182" s="144"/>
      <c r="AB182" s="112"/>
      <c r="AC182" s="153"/>
      <c r="AD182" s="153"/>
      <c r="AE182" s="153"/>
      <c r="AF182" s="153"/>
      <c r="AG182" s="153"/>
      <c r="AH182" s="153"/>
      <c r="AI182" s="152"/>
      <c r="AJ182" s="158"/>
      <c r="AK182" s="158"/>
      <c r="AL182" s="158"/>
      <c r="AM182" s="116" t="str">
        <f t="shared" si="74"/>
        <v/>
      </c>
      <c r="AN182" s="116" t="str">
        <f t="shared" si="75"/>
        <v/>
      </c>
      <c r="AO182" s="324"/>
      <c r="AP182" s="503"/>
      <c r="AQ182" s="487" t="str">
        <f t="shared" si="76"/>
        <v/>
      </c>
      <c r="AR182" s="113" t="str">
        <f t="shared" si="56"/>
        <v/>
      </c>
      <c r="AS182" s="113" t="str">
        <f t="shared" si="57"/>
        <v/>
      </c>
      <c r="AT182" s="113" t="str">
        <f t="shared" si="58"/>
        <v/>
      </c>
      <c r="AU182" s="113" t="str">
        <f t="shared" si="59"/>
        <v/>
      </c>
      <c r="AV182" s="159"/>
      <c r="AW182" s="157"/>
      <c r="AX182" s="157"/>
      <c r="AY182" s="157"/>
      <c r="AZ182" s="157"/>
      <c r="BA182" s="116" t="str">
        <f t="shared" si="60"/>
        <v/>
      </c>
      <c r="BB182" s="316"/>
      <c r="BC182" s="116" t="str">
        <f t="shared" si="61"/>
        <v/>
      </c>
      <c r="BD182" s="133" t="str">
        <f t="shared" si="62"/>
        <v/>
      </c>
      <c r="BE182" s="157"/>
      <c r="BF182" s="1180"/>
      <c r="BG182" s="1180"/>
      <c r="BH182" s="158"/>
      <c r="BI182" s="490"/>
      <c r="BJ182" s="514" t="str">
        <f t="shared" si="77"/>
        <v/>
      </c>
      <c r="BK182" s="789"/>
      <c r="BL182" s="116" t="str">
        <f t="shared" si="78"/>
        <v/>
      </c>
      <c r="BM182" s="144"/>
      <c r="BN182" s="144"/>
      <c r="BO182" s="144"/>
      <c r="BP182" s="790"/>
      <c r="BQ182" s="790"/>
      <c r="BR182" s="790"/>
      <c r="BS182" s="116" t="str">
        <f t="shared" si="63"/>
        <v/>
      </c>
      <c r="BT182" s="790"/>
      <c r="BU182" s="808" t="str">
        <f t="shared" si="64"/>
        <v/>
      </c>
      <c r="BV182" s="791"/>
      <c r="BW182" s="144"/>
      <c r="BX182" s="20"/>
      <c r="BY182" s="20"/>
      <c r="BZ182" s="20"/>
      <c r="CA182" s="792"/>
      <c r="CB182" s="1201"/>
      <c r="CC182" s="144"/>
      <c r="CD182" s="144"/>
      <c r="CE182" s="144"/>
      <c r="CF182" s="144"/>
      <c r="CG182" s="144"/>
      <c r="CH182" s="144"/>
      <c r="CI182" s="144"/>
      <c r="CJ182" s="144"/>
      <c r="CK182" s="144"/>
      <c r="CL182" s="144"/>
      <c r="CM182" s="144"/>
      <c r="CN182" s="144"/>
      <c r="CO182" s="144"/>
      <c r="CP182" s="144"/>
      <c r="CQ182" s="144"/>
      <c r="CR182" s="144"/>
      <c r="CS182" s="144"/>
      <c r="CT182" s="144"/>
      <c r="CU182" s="144"/>
      <c r="CV182" s="144"/>
      <c r="CW182" s="144"/>
      <c r="CX182" s="144"/>
      <c r="CY182" s="144"/>
      <c r="CZ182" s="144"/>
      <c r="DA182" s="144"/>
      <c r="DB182" s="144"/>
      <c r="DC182" s="144"/>
      <c r="DD182" s="144"/>
      <c r="DE182" s="144"/>
      <c r="DF182" s="144"/>
      <c r="DG182" s="144"/>
      <c r="DH182" s="144"/>
      <c r="DI182" s="144"/>
      <c r="DJ182" s="144"/>
      <c r="DK182" s="144"/>
      <c r="DL182" s="144"/>
      <c r="DM182" s="144"/>
      <c r="DN182" s="144"/>
      <c r="DO182" s="144"/>
      <c r="DP182" s="144"/>
      <c r="DQ182" s="144"/>
      <c r="DR182" s="144"/>
      <c r="DS182" s="144"/>
      <c r="DT182" s="144"/>
      <c r="DU182" s="144"/>
      <c r="DV182" s="144"/>
      <c r="DW182" s="144"/>
      <c r="DX182" s="144"/>
      <c r="DY182" s="144"/>
      <c r="DZ182" s="144"/>
      <c r="EA182" s="144"/>
      <c r="EB182" s="144"/>
      <c r="EC182" s="144"/>
      <c r="ED182" s="782" t="str">
        <f t="shared" si="79"/>
        <v/>
      </c>
      <c r="EE182" s="519"/>
      <c r="EF182" s="793"/>
      <c r="EG182" s="519"/>
      <c r="EH182" s="794"/>
      <c r="EI182" s="790"/>
      <c r="EJ182" s="794"/>
      <c r="EK182" s="794"/>
      <c r="EL182" s="790"/>
      <c r="EM182" s="790"/>
      <c r="EN182" s="790"/>
      <c r="EO182" s="112" t="str">
        <f t="shared" si="65"/>
        <v/>
      </c>
      <c r="EP182" s="790"/>
      <c r="EQ182" s="488" t="str">
        <f t="shared" si="66"/>
        <v/>
      </c>
      <c r="ER182" s="1100"/>
      <c r="ES182" s="1099" t="str">
        <f t="shared" si="80"/>
        <v/>
      </c>
      <c r="ET182" s="525"/>
      <c r="EU182" s="148"/>
      <c r="EV182" s="148"/>
      <c r="EW182" s="148"/>
      <c r="EX182" s="148"/>
      <c r="EY182" s="148"/>
      <c r="EZ182" s="148"/>
      <c r="FA182" s="148"/>
      <c r="FB182" s="148"/>
      <c r="FC182" s="148"/>
      <c r="FD182" s="148"/>
      <c r="FE182" s="148"/>
      <c r="FF182" s="148"/>
      <c r="FG182" s="148"/>
      <c r="FH182" s="148"/>
      <c r="FI182" s="528"/>
      <c r="FJ182" s="513" t="str">
        <f t="shared" si="67"/>
        <v/>
      </c>
      <c r="FK182" s="158"/>
      <c r="FL182" s="850"/>
      <c r="FM182" s="850"/>
      <c r="FN182" s="850"/>
      <c r="FO182" s="850"/>
      <c r="FP182" s="850"/>
      <c r="FQ182" s="850"/>
      <c r="FR182" s="157"/>
      <c r="FS182" s="143"/>
      <c r="FT182" s="143"/>
      <c r="FU182" s="847" t="str">
        <f t="shared" si="68"/>
        <v/>
      </c>
      <c r="FV182" s="555"/>
      <c r="FW182" s="523" t="str">
        <f>IF(Table1[[#This Row],[Nonfood Inhaltstoffe - Komponente]]="","",VLOOKUP(Table1[[#This Row],[Nonfood Inhaltstoffe - Komponente]],'Dropdown Auswahl'!BJ:BK,2,FALSE))</f>
        <v/>
      </c>
      <c r="FX182" s="1013"/>
      <c r="FY182" s="1011" t="str">
        <f t="shared" si="69"/>
        <v/>
      </c>
      <c r="FZ182" s="152"/>
      <c r="GA182" s="152"/>
      <c r="GB182" s="152"/>
      <c r="GC182" s="529" t="str">
        <f t="shared" si="70"/>
        <v/>
      </c>
      <c r="GG182" s="21"/>
      <c r="GH182" s="21"/>
      <c r="GI182" s="1019"/>
      <c r="GJ182" s="1016" t="str">
        <f>IF(Table1[[#This Row],[Global Trade Item Number (GTIN)]]="","",Table1[[#This Row],[Global Trade Item Number (GTIN)]])</f>
        <v/>
      </c>
      <c r="GK182" s="555" t="str">
        <f>IF(Table1[[#This Row],[WAWI-Nr./ Kreditoren-Nummer
(ASDV)]]&lt;&gt;"",Table1[[#This Row],[WAWI-Nr./ Kreditoren-Nummer
(ASDV)]],"")</f>
        <v/>
      </c>
      <c r="GL182" s="165"/>
      <c r="GM182" s="165"/>
      <c r="GN182" s="165"/>
      <c r="GO182" s="485"/>
      <c r="GP182" s="534"/>
      <c r="GQ182" s="533"/>
      <c r="GR182" s="486"/>
      <c r="GS182" s="486"/>
      <c r="GT182" s="486"/>
      <c r="GU182" s="486"/>
      <c r="GV182" s="486"/>
      <c r="GW182" s="542"/>
      <c r="GX182" s="538"/>
      <c r="GY182" s="144"/>
      <c r="GZ182" s="480"/>
      <c r="HA182" s="158"/>
      <c r="HB182" s="480"/>
      <c r="HC182" s="480"/>
      <c r="HD182" s="480"/>
      <c r="HE182" s="480"/>
      <c r="HF182" s="480"/>
      <c r="HG182" s="480"/>
      <c r="HH182" s="538"/>
      <c r="HI182" s="480"/>
      <c r="HJ182" s="480"/>
      <c r="HK182" s="480"/>
      <c r="HL182" s="480"/>
      <c r="HM182" s="480"/>
      <c r="HN182" s="480"/>
      <c r="HO182" s="480"/>
      <c r="HP182" s="480"/>
      <c r="HQ182" s="480"/>
      <c r="HR182" s="538"/>
      <c r="HS182" s="480"/>
      <c r="HT182" s="480"/>
      <c r="HU182" s="480"/>
      <c r="HV182" s="480"/>
      <c r="HW182" s="480"/>
      <c r="HX182" s="480"/>
      <c r="HY182" s="480"/>
      <c r="HZ182" s="480"/>
      <c r="IA182" s="480"/>
      <c r="IB182" s="538"/>
      <c r="IC182" s="480"/>
      <c r="ID182" s="480"/>
      <c r="IE182" s="480"/>
      <c r="IF182" s="480"/>
      <c r="IG182" s="480"/>
      <c r="IH182" s="480"/>
      <c r="II182" s="480"/>
      <c r="IJ182" s="480"/>
      <c r="IK182" s="480"/>
      <c r="IL182" s="480"/>
      <c r="IM182" s="538"/>
      <c r="IN182" s="480"/>
      <c r="IO182" s="480"/>
      <c r="IP182" s="480"/>
      <c r="IQ182" s="480"/>
      <c r="IR182" s="480"/>
      <c r="IS182" s="480"/>
      <c r="IT182" s="480"/>
      <c r="IU182" s="480"/>
      <c r="IV182" s="480"/>
      <c r="IW182" s="480"/>
      <c r="IX182" s="538"/>
      <c r="IY182" s="480"/>
      <c r="IZ182" s="480"/>
      <c r="JA182" s="480"/>
      <c r="JB182" s="480"/>
      <c r="JC182" s="480"/>
      <c r="JD182" s="480"/>
      <c r="JE182" s="480"/>
      <c r="JF182" s="480"/>
      <c r="JG182" s="480"/>
      <c r="JH182" s="480"/>
      <c r="JI182" s="538"/>
      <c r="JJ182" s="480"/>
      <c r="JK182" s="480"/>
      <c r="JL182" s="480"/>
      <c r="JM182" s="480"/>
      <c r="JN182" s="480"/>
      <c r="JO182" s="480"/>
      <c r="JP182" s="480"/>
      <c r="JQ182" s="480"/>
      <c r="JR182" s="480"/>
      <c r="JS182" s="590"/>
      <c r="JT182" s="538"/>
      <c r="JU182" s="480"/>
      <c r="JV182" s="480"/>
      <c r="JW182" s="480"/>
      <c r="JX182" s="480"/>
      <c r="JY182" s="480"/>
      <c r="JZ182" s="480"/>
      <c r="KA182" s="480"/>
      <c r="KB182" s="480"/>
      <c r="KC182" s="480"/>
      <c r="KD182" s="480"/>
      <c r="KE182" s="538"/>
      <c r="KF182" s="480"/>
      <c r="KG182" s="480"/>
      <c r="KH182" s="480"/>
      <c r="KI182" s="480"/>
      <c r="KJ182" s="480"/>
      <c r="KK182" s="480"/>
      <c r="KL182" s="480"/>
      <c r="KM182" s="480"/>
      <c r="KN182" s="480"/>
      <c r="KO182" s="480"/>
      <c r="KR182" s="568" t="str">
        <f>IF(Table1[[#This Row],[GTIN]]&lt;&gt;"",Table1[[#This Row],[GTIN]],"")</f>
        <v/>
      </c>
      <c r="KS182" s="569" t="str">
        <f>Table1[[#This Row],[Kreditor]]</f>
        <v/>
      </c>
      <c r="KT182" s="570" t="str">
        <f>IF(Table1[[#This Row],[Gültig ab (Datum)]]&lt;&gt;"",Table1[[#This Row],[Gültig ab (Datum)]],"")</f>
        <v/>
      </c>
      <c r="KU182" s="570"/>
      <c r="KV182" s="583" t="str">
        <f>IF(Table1[[#This Row],[Artikel verpackt? 
(X=Ja)]]="","",Table1[[#This Row],[Artikel verpackt? 
(X=Ja)]])</f>
        <v/>
      </c>
      <c r="KW182" s="571" t="str">
        <f>IF(Table1[[#This Row],[Verpackung recyclingfähig?
(X=Ja)]]="","",Table1[[#This Row],[Verpackung recyclingfähig?
(X=Ja)]])</f>
        <v/>
      </c>
      <c r="KX182" s="572"/>
      <c r="KY182" s="573"/>
      <c r="KZ182" s="574"/>
      <c r="LA182" s="574"/>
      <c r="LB182" s="574"/>
      <c r="LC182" s="574"/>
      <c r="LD182" s="574"/>
      <c r="LE182" s="574"/>
      <c r="LF182" s="575"/>
      <c r="LG182" s="576" t="str">
        <f>IF(Table1[[#This Row],[Hauptkörper - B1 - Art]]="","",VLOOKUP(Table1[[#This Row],[Hauptkörper - B1 - Art]],'DD FD'!B:C,2,FALSE))</f>
        <v/>
      </c>
      <c r="LH182" s="577" t="str">
        <f>IF(Table1[[#This Row],[Hauptkörper - B1 - Fraktion]]="","",VLOOKUP(Table1[[#This Row],[Hauptkörper - B1 - Fraktion]],'DD FD'!H:J,3,FALSE))</f>
        <v/>
      </c>
      <c r="LI182" s="574" t="str">
        <f>IF(Table1[[#This Row],[Hauptkörper - B1 - Gewicht
(in G)]]="","",Table1[[#This Row],[Hauptkörper - B1 - Gewicht
(in G)]])</f>
        <v/>
      </c>
      <c r="LJ182" s="574" t="str">
        <f>IF(Table1[[#This Row],[Hauptkörper - B1 - Lizenzierungs-pflichtig? (X=Ja)]]="","",Table1[[#This Row],[Hauptkörper - B1 - Lizenzierungs-pflichtig? (X=Ja)]])</f>
        <v/>
      </c>
      <c r="LK182" s="577" t="str">
        <f>IF(Table1[[#This Row],[Hauptkörper - B1 - Virgin Material]]="","",VLOOKUP(Table1[[#This Row],[Hauptkörper - B1 - Virgin Material]],'DD FD'!AJ:AK,2,FALSE))</f>
        <v/>
      </c>
      <c r="LL182" s="578" t="str">
        <f>IF(Table1[[#This Row],[Hauptkörper - B1 - Virgin Material Anteil (in %)]]="","",Table1[[#This Row],[Hauptkörper - B1 - Virgin Material Anteil (in %)]])</f>
        <v/>
      </c>
      <c r="LM182" s="577" t="str">
        <f>IF(Table1[[#This Row],[Hauptkörper - B1 - Recyceltes Material]]="","",VLOOKUP(Table1[[#This Row],[Hauptkörper - B1 - Recyceltes Material]],'DD FD'!AL:AM,2,FALSE))</f>
        <v/>
      </c>
      <c r="LN182" s="578" t="str">
        <f>IF(Table1[[#This Row],[Hauptkörper - B1 - Recyceltes Material Anteil (in %)]]="","",Table1[[#This Row],[Hauptkörper - B1 - Recyceltes Material Anteil (in %)]])</f>
        <v/>
      </c>
      <c r="LO182" s="579" t="str">
        <f>IF(Table1[[#This Row],[Hauptkörper - B1 - Beschichtung]]="","",VLOOKUP(Table1[[#This Row],[Hauptkörper - B1 - Beschichtung]],'DD FD'!AE:AF,2,FALSE))</f>
        <v/>
      </c>
      <c r="LP182" s="580" t="str">
        <f>IF(Table1[[#This Row],[Hauptkörper - B1 - Beschichtung Anteil (in %)]]="","",Table1[[#This Row],[Hauptkörper - B1 - Beschichtung Anteil (in %)]])</f>
        <v/>
      </c>
      <c r="LQ182" s="576" t="str">
        <f>IF(Table1[[#This Row],[Hauptkörper - B2 - Art]]="","",VLOOKUP(Table1[[#This Row],[Hauptkörper - B2 - Art]],'DD FD'!B:C,2,FALSE))</f>
        <v/>
      </c>
      <c r="LR182" s="577" t="str">
        <f>IF(Table1[[#This Row],[Hauptkörper - B2 - Fraktion]]="","",VLOOKUP(Table1[[#This Row],[Hauptkörper - B2 - Fraktion]],'DD FD'!H:J,3,FALSE))</f>
        <v/>
      </c>
      <c r="LS182" s="574" t="str">
        <f>IF(Table1[[#This Row],[Hauptkörper - B2 - Gewicht
(in G)]]="","",Table1[[#This Row],[Hauptkörper - B2 - Gewicht
(in G)]])</f>
        <v/>
      </c>
      <c r="LT182" s="574" t="str">
        <f>IF(Table1[[#This Row],[Hauptkörper - B2 - Lizenzierungs-pflichtig? (X=Ja)]]="","",Table1[[#This Row],[Hauptkörper - B2 - Lizenzierungs-pflichtig? (X=Ja)]])</f>
        <v/>
      </c>
      <c r="LU182" s="577" t="str">
        <f>IF(Table1[[#This Row],[Hauptkörper - B2 - Virgin Material]]="","",VLOOKUP(Table1[[#This Row],[Hauptkörper - B2 - Virgin Material]],'DD FD'!AJ:AK,2,FALSE))</f>
        <v/>
      </c>
      <c r="LV182" s="578" t="str">
        <f>IF(Table1[[#This Row],[Hauptkörper - B2 - Virgin Material Anteil (in %)]]="","",Table1[[#This Row],[Hauptkörper - B2 - Virgin Material Anteil (in %)]])</f>
        <v/>
      </c>
      <c r="LW182" s="577" t="str">
        <f>IF(Table1[[#This Row],[Hauptkörper - B2 - Recyceltes Material]]="","",VLOOKUP(Table1[[#This Row],[Hauptkörper - B2 - Recyceltes Material]],'DD FD'!AL:AM,2,FALSE))</f>
        <v/>
      </c>
      <c r="LX182" s="578" t="str">
        <f>IF(Table1[[#This Row],[Hauptkörper - B2 - Recyceltes Material Anteil (in %)]]="","",Table1[[#This Row],[Hauptkörper - B2 - Recyceltes Material Anteil (in %)]])</f>
        <v/>
      </c>
      <c r="LY182" s="577" t="str">
        <f>IF(Table1[[#This Row],[Hauptkörper - B2 - Beschichtung]]="","",VLOOKUP(Table1[[#This Row],[Hauptkörper - B2 - Beschichtung]],'DD FD'!AE:AF,2,FALSE))</f>
        <v/>
      </c>
      <c r="LZ182" s="580" t="str">
        <f>IF(Table1[[#This Row],[Hauptkörper - B2 - Beschichtung Anteil (in %)]]="","",Table1[[#This Row],[Hauptkörper - B2 - Beschichtung Anteil (in %)]])</f>
        <v/>
      </c>
      <c r="MA182" s="576" t="str">
        <f>IF(Table1[[#This Row],[Hauptkörper - B3 - Art]]="","",VLOOKUP(Table1[[#This Row],[Hauptkörper - B3 - Art]],'DD FD'!B:C,2,FALSE))</f>
        <v/>
      </c>
      <c r="MB182" s="577" t="str">
        <f>IF(Table1[[#This Row],[Hauptkörper - B3 - Fraktion]]="","",VLOOKUP(Table1[[#This Row],[Hauptkörper - B3 - Fraktion]],'DD FD'!H:J,3,FALSE))</f>
        <v/>
      </c>
      <c r="MC182" s="574" t="str">
        <f>IF(Table1[[#This Row],[Hauptkörper - B3 - Gewicht
(in G)]]="","",Table1[[#This Row],[Hauptkörper - B3 - Gewicht
(in G)]])</f>
        <v/>
      </c>
      <c r="MD182" s="574" t="str">
        <f>IF(Table1[[#This Row],[Hauptkörper - B3 - Lizenzierungs-pflichtig? (X=Ja)]]="","",Table1[[#This Row],[Hauptkörper - B3 - Lizenzierungs-pflichtig? (X=Ja)]])</f>
        <v/>
      </c>
      <c r="ME182" s="577" t="str">
        <f>IF(Table1[[#This Row],[Hauptkörper - B3 - Virgin Material]]="","",VLOOKUP(Table1[[#This Row],[Hauptkörper - B3 - Virgin Material]],'DD FD'!AJ:AK,2,FALSE))</f>
        <v/>
      </c>
      <c r="MF182" s="578" t="str">
        <f>IF(Table1[[#This Row],[Hauptkörper - B3 - Virgin Material Anteil (in %)]]="","",Table1[[#This Row],[Hauptkörper - B3 - Virgin Material Anteil (in %)]])</f>
        <v/>
      </c>
      <c r="MG182" s="577" t="str">
        <f>IF(Table1[[#This Row],[Hauptkörper - B3 - Recyceltes Material]]="","",VLOOKUP(Table1[[#This Row],[Hauptkörper - B3 - Recyceltes Material]],'DD FD'!AL:AM,2,FALSE))</f>
        <v/>
      </c>
      <c r="MH182" s="578" t="str">
        <f>IF(Table1[[#This Row],[Hauptkörper - B3 - Recyceltes Material Anteil (in %)]]="","",Table1[[#This Row],[Hauptkörper - B3 - Recyceltes Material Anteil (in %)]])</f>
        <v/>
      </c>
      <c r="MI182" s="577" t="str">
        <f>IF(Table1[[#This Row],[Hauptkörper - B3 - Beschichtung]]="","",VLOOKUP(Table1[[#This Row],[Hauptkörper - B3 - Beschichtung]],'DD FD'!AE:AF,2,FALSE))</f>
        <v/>
      </c>
      <c r="MJ182" s="580" t="str">
        <f>IF(Table1[[#This Row],[Hauptkörper - B3 - Beschichtung Anteil (in %)]]="","",Table1[[#This Row],[Hauptkörper - B3 - Beschichtung Anteil (in %)]])</f>
        <v/>
      </c>
      <c r="MK182" s="576" t="str">
        <f>IF(Table1[[#This Row],[Verschluss - B1 - Art]]="","",VLOOKUP(Table1[[#This Row],[Verschluss - B1 - Art]],'DD FD'!D:E,2,FALSE))</f>
        <v/>
      </c>
      <c r="ML182" s="577" t="str">
        <f>IF(Table1[[#This Row],[Verschluss - B1 - Fraktion]]="","",VLOOKUP(Table1[[#This Row],[Verschluss - B1 - Fraktion]],'DD FD'!H:J,3,FALSE))</f>
        <v/>
      </c>
      <c r="MM182" s="574" t="str">
        <f>IF(Table1[[#This Row],[Verschluss - B1 - Gewicht (in G)]]="","",Table1[[#This Row],[Verschluss - B1 - Gewicht (in G)]])</f>
        <v/>
      </c>
      <c r="MN182" s="574" t="str">
        <f>IF(Table1[[#This Row],[Verschluss - B1 - Lizenzierungs-pflichtig? (X=Ja)]]="","",Table1[[#This Row],[Verschluss - B1 - Lizenzierungs-pflichtig? (X=Ja)]])</f>
        <v/>
      </c>
      <c r="MO182" s="574" t="str">
        <f>IF(Table1[[#This Row],[Verschluss - B1 - Trennbar vom Hauptkörper? (X=Ja)]]="","",Table1[[#This Row],[Verschluss - B1 - Trennbar vom Hauptkörper? (X=Ja)]])</f>
        <v/>
      </c>
      <c r="MP182" s="577" t="str">
        <f>IF(Table1[[#This Row],[Verschluss - B1 - Virgin Material]]="","",VLOOKUP(Table1[[#This Row],[Verschluss - B1 - Virgin Material]],'DD FD'!AJ:AK,2,FALSE))</f>
        <v/>
      </c>
      <c r="MQ182" s="578" t="str">
        <f>IF(Table1[[#This Row],[Verschluss - B1 - Virgin Material Anteil (in %)]]="","",Table1[[#This Row],[Verschluss - B1 - Virgin Material Anteil (in %)]])</f>
        <v/>
      </c>
      <c r="MR182" s="577" t="str">
        <f>IF(Table1[[#This Row],[Verschluss - B1 - Recyceltes Material]]="","",VLOOKUP(Table1[[#This Row],[Verschluss - B1 - Recyceltes Material]],'DD FD'!AL:AM,2,FALSE))</f>
        <v/>
      </c>
      <c r="MS182" s="578" t="str">
        <f>IF(Table1[[#This Row],[Verschluss - B1 - Recyceltes Material Anteil (in %)]]="","",Table1[[#This Row],[Verschluss - B1 - Recyceltes Material Anteil (in %)]])</f>
        <v/>
      </c>
      <c r="MT182" s="577" t="str">
        <f>IF(Table1[[#This Row],[Verschluss - B1 - Beschichtung]]="","",VLOOKUP(Table1[[#This Row],[Verschluss - B1 - Beschichtung]],'DD FD'!AE:AF,2,FALSE))</f>
        <v/>
      </c>
      <c r="MU182" s="580" t="str">
        <f>IF(Table1[[#This Row],[Verschluss - B1 - Beschichtung Anteil (in %)]]="","",Table1[[#This Row],[Verschluss - B1 - Beschichtung Anteil (in %)]])</f>
        <v/>
      </c>
      <c r="MV182" s="576" t="str">
        <f>IF(Table1[[#This Row],[Verschluss - B2 - Art]]="","",VLOOKUP(Table1[[#This Row],[Verschluss - B2 - Art]],'DD FD'!D:E,2,FALSE))</f>
        <v/>
      </c>
      <c r="MW182" s="577" t="str">
        <f>IF(Table1[[#This Row],[Verschluss - B2 - Fraktion]]="","",VLOOKUP(Table1[[#This Row],[Verschluss - B2 - Fraktion]],'DD FD'!H:J,3,FALSE))</f>
        <v/>
      </c>
      <c r="MX182" s="574" t="str">
        <f>IF(Table1[[#This Row],[Verschluss - B2 - Gewicht (in G)]]="","",Table1[[#This Row],[Verschluss - B2 - Gewicht (in G)]])</f>
        <v/>
      </c>
      <c r="MY182" s="574" t="str">
        <f>IF(Table1[[#This Row],[Verschluss - B2 - Lizenzierungs-pflichtig? (X=Ja)]]="","",Table1[[#This Row],[Verschluss - B2 - Lizenzierungs-pflichtig? (X=Ja)]])</f>
        <v/>
      </c>
      <c r="MZ182" s="574" t="str">
        <f>IF(Table1[[#This Row],[Verschluss - B2 - Trennbar vom Hauptkörper? (X=Ja)]]="","",Table1[[#This Row],[Verschluss - B2 - Trennbar vom Hauptkörper? (X=Ja)]])</f>
        <v/>
      </c>
      <c r="NA182" s="577" t="str">
        <f>IF(Table1[[#This Row],[Verschluss - B2 - Virgin Material]]="","",VLOOKUP(Table1[[#This Row],[Verschluss - B2 - Virgin Material]],'DD FD'!AJ:AK,2,FALSE))</f>
        <v/>
      </c>
      <c r="NB182" s="578" t="str">
        <f>IF(Table1[[#This Row],[Verschluss - B2 - Virgin Material Anteil (in %)]]="","",Table1[[#This Row],[Verschluss - B2 - Virgin Material Anteil (in %)]])</f>
        <v/>
      </c>
      <c r="NC182" s="577" t="str">
        <f>IF(Table1[[#This Row],[Verschluss - B2 - Recyceltes Material]]="","",VLOOKUP(Table1[[#This Row],[Verschluss - B2 - Recyceltes Material]],'DD FD'!AL:AM,2,FALSE))</f>
        <v/>
      </c>
      <c r="ND182" s="578" t="str">
        <f>IF(Table1[[#This Row],[Verschluss - B2 - Recyceltes Material Anteil (in %)]]="","",Table1[[#This Row],[Verschluss - B2 - Recyceltes Material Anteil (in %)]])</f>
        <v/>
      </c>
      <c r="NE182" s="577" t="str">
        <f>IF(Table1[[#This Row],[Verschluss - B2 - Beschichtung]]="","",VLOOKUP(Table1[[#This Row],[Verschluss - B2 - Beschichtung]],'DD FD'!AE:AF,2,FALSE))</f>
        <v/>
      </c>
      <c r="NF182" s="580" t="str">
        <f>IF(Table1[[#This Row],[Verschluss - B2 - Beschichtung Anteil (in %)]]="","",Table1[[#This Row],[Verschluss - B2 - Beschichtung Anteil (in %)]])</f>
        <v/>
      </c>
      <c r="NG182" s="576" t="str">
        <f>IF(Table1[[#This Row],[Verschluss - B3 - Art]]="","",VLOOKUP(Table1[[#This Row],[Verschluss - B3 - Art]],'DD FD'!D:E,2,FALSE))</f>
        <v/>
      </c>
      <c r="NH182" s="577" t="str">
        <f>IF(Table1[[#This Row],[Verschluss - B3 - Fraktion]]="","",VLOOKUP(Table1[[#This Row],[Verschluss - B3 - Fraktion]],'DD FD'!H:J,3,FALSE))</f>
        <v/>
      </c>
      <c r="NI182" s="574" t="str">
        <f>IF(Table1[[#This Row],[Verschluss - B3 - Gewicht (in G)]]="","",Table1[[#This Row],[Verschluss - B3 - Gewicht (in G)]])</f>
        <v/>
      </c>
      <c r="NJ182" s="574" t="str">
        <f>IF(Table1[[#This Row],[Verschluss - B3 - Lizenzierungs-pflichtig? (X=Ja)]]="","",Table1[[#This Row],[Verschluss - B3 - Lizenzierungs-pflichtig? (X=Ja)]])</f>
        <v/>
      </c>
      <c r="NK182" s="574" t="str">
        <f>IF(Table1[[#This Row],[Verschluss - B3 - Trennbar vom Hauptkörper? (X=Ja)]]="","",Table1[[#This Row],[Verschluss - B3 - Trennbar vom Hauptkörper? (X=Ja)]])</f>
        <v/>
      </c>
      <c r="NL182" s="577" t="str">
        <f>IF(Table1[[#This Row],[Verschluss - B3 - Virgin Material]]="","",VLOOKUP(Table1[[#This Row],[Verschluss - B3 - Virgin Material]],'DD FD'!AJ:AK,2,FALSE))</f>
        <v/>
      </c>
      <c r="NM182" s="578" t="str">
        <f>IF(Table1[[#This Row],[Verschluss - B3 - Virgin Material Anteil (in %)]]="","",Table1[[#This Row],[Verschluss - B3 - Virgin Material Anteil (in %)]])</f>
        <v/>
      </c>
      <c r="NN182" s="577" t="str">
        <f>IF(Table1[[#This Row],[Verschluss - B3 - Recyceltes Material]]="","",VLOOKUP(Table1[[#This Row],[Verschluss - B3 - Recyceltes Material]],'DD FD'!AL:AM,2,FALSE))</f>
        <v/>
      </c>
      <c r="NO182" s="578" t="str">
        <f>IF(Table1[[#This Row],[Verschluss - B3 - Recyceltes Material Anteil (in %)]]="","",Table1[[#This Row],[Verschluss - B3 - Recyceltes Material Anteil (in %)]])</f>
        <v/>
      </c>
      <c r="NP182" s="577" t="str">
        <f>IF(Table1[[#This Row],[Verschluss - B3 - Beschichtung]]="","",VLOOKUP(Table1[[#This Row],[Verschluss - B3 - Beschichtung]],'DD FD'!AE:AF,2,FALSE))</f>
        <v/>
      </c>
      <c r="NQ182" s="580" t="str">
        <f>IF(Table1[[#This Row],[Verschluss - B3 - Beschichtung Anteil (in %)]]="","",Table1[[#This Row],[Verschluss - B3 - Beschichtung Anteil (in %)]])</f>
        <v/>
      </c>
      <c r="NR182" s="576" t="str">
        <f>IF(Table1[[#This Row],[Etikett - B1 - Art]]="","",VLOOKUP(Table1[[#This Row],[Etikett - B1 - Art]],'DD FD'!F:G,2,FALSE))</f>
        <v/>
      </c>
      <c r="NS182" s="577" t="str">
        <f>IF(Table1[[#This Row],[Etikett - B1 - Fraktion]]="","",VLOOKUP(Table1[[#This Row],[Etikett - B1 - Fraktion]],'DD FD'!H:J,3,FALSE))</f>
        <v/>
      </c>
      <c r="NT182" s="574" t="str">
        <f>IF(Table1[[#This Row],[Etikett - B1 - Gewicht (in G)]]="","",Table1[[#This Row],[Etikett - B1 - Gewicht (in G)]])</f>
        <v/>
      </c>
      <c r="NU182" s="574" t="str">
        <f>IF(Table1[[#This Row],[Etikett - B1 - Lizenzierungs-pflichtig? (X=Ja)]]="","",Table1[[#This Row],[Etikett - B1 - Lizenzierungs-pflichtig? (X=Ja)]])</f>
        <v/>
      </c>
      <c r="NV182" s="574" t="str">
        <f>IF(Table1[[#This Row],[Etikett - B1 - Trennbar vom Hauptkörper? (X=Ja)]]="","",Table1[[#This Row],[Etikett - B1 - Trennbar vom Hauptkörper? (X=Ja)]])</f>
        <v/>
      </c>
      <c r="NW182" s="577" t="str">
        <f>IF(Table1[[#This Row],[Etikett - B1 - Virgin Material]]="","",VLOOKUP(Table1[[#This Row],[Etikett - B1 - Virgin Material]],'DD FD'!AJ:AK,2,FALSE))</f>
        <v/>
      </c>
      <c r="NX182" s="578" t="str">
        <f>IF(Table1[[#This Row],[Etikett - B1 - Virgin Material Anteil (in %)]]="","",Table1[[#This Row],[Etikett - B1 - Virgin Material Anteil (in %)]])</f>
        <v/>
      </c>
      <c r="NY182" s="577" t="str">
        <f>IF(Table1[[#This Row],[Etikett - B1 - Recyceltes Material]]="","",VLOOKUP(Table1[[#This Row],[Etikett - B1 - Recyceltes Material]],'DD FD'!AL:AM,2,FALSE))</f>
        <v/>
      </c>
      <c r="NZ182" s="578" t="str">
        <f>IF(Table1[[#This Row],[Etikett - B1 - Recyceltes Material Anteil (in %)]]="","",Table1[[#This Row],[Etikett - B1 - Recyceltes Material Anteil (in %)]])</f>
        <v/>
      </c>
      <c r="OA182" s="577" t="str">
        <f>IF(Table1[[#This Row],[Etikett - B1 - Beschichtung]]="","",VLOOKUP(Table1[[#This Row],[Etikett - B1 - Beschichtung]],'DD FD'!AE:AF,2,FALSE))</f>
        <v/>
      </c>
      <c r="OB182" s="580" t="str">
        <f>IF(Table1[[#This Row],[Etikett - B1 - Beschichtung Anteil (in %)]]="","",Table1[[#This Row],[Etikett - B1 - Beschichtung Anteil (in %)]])</f>
        <v/>
      </c>
      <c r="OC182" s="576" t="str">
        <f>IF(Table1[[#This Row],[Etikett - B2 - Art]]="","",VLOOKUP(Table1[[#This Row],[Etikett - B2 - Art]],'DD FD'!F:G,2,FALSE))</f>
        <v/>
      </c>
      <c r="OD182" s="577" t="str">
        <f>IF(Table1[[#This Row],[Etikett - B2 - Fraktion]]="","",VLOOKUP(Table1[[#This Row],[Etikett - B2 - Fraktion]],'DD FD'!H:J,3,FALSE))</f>
        <v/>
      </c>
      <c r="OE182" s="574" t="str">
        <f>IF(Table1[[#This Row],[Etikett - B2 - Gewicht (in G)]]="","",Table1[[#This Row],[Etikett - B2 - Gewicht (in G)]])</f>
        <v/>
      </c>
      <c r="OF182" s="574" t="str">
        <f>IF(Table1[[#This Row],[Etikett - B2 - Lizenzierungs-pflichtig? (X=Ja)]]="","",Table1[[#This Row],[Etikett - B2 - Lizenzierungs-pflichtig? (X=Ja)]])</f>
        <v/>
      </c>
      <c r="OG182" s="574" t="str">
        <f>IF(Table1[[#This Row],[Etikett - B2 - Trennbar vom Hauptkörper? (X=Ja)]]="","",Table1[[#This Row],[Etikett - B2 - Trennbar vom Hauptkörper? (X=Ja)]])</f>
        <v/>
      </c>
      <c r="OH182" s="577" t="str">
        <f>IF(Table1[[#This Row],[Etikett - B2 - Virgin Material]]="","",VLOOKUP(Table1[[#This Row],[Etikett - B2 - Virgin Material]],'DD FD'!AJ:AK,2,FALSE))</f>
        <v/>
      </c>
      <c r="OI182" s="578" t="str">
        <f>IF(Table1[[#This Row],[Etikett - B2 - Virgin Material Anteil (in %)]]="","",Table1[[#This Row],[Etikett - B2 - Virgin Material Anteil (in %)]])</f>
        <v/>
      </c>
      <c r="OJ182" s="577" t="str">
        <f>IF(Table1[[#This Row],[Etikett - B2 - Recyceltes Material]]="","",VLOOKUP(Table1[[#This Row],[Etikett - B2 - Recyceltes Material]],'DD FD'!AL:AM,2,FALSE))</f>
        <v/>
      </c>
      <c r="OK182" s="578" t="str">
        <f>IF(Table1[[#This Row],[Etikett - B2 - Recyceltes Material Anteil (in %)]]="","",Table1[[#This Row],[Etikett - B2 - Recyceltes Material Anteil (in %)]])</f>
        <v/>
      </c>
      <c r="OL182" s="577" t="str">
        <f>IF(Table1[[#This Row],[Etikett - B2 - Beschichtung]]="","",VLOOKUP(Table1[[#This Row],[Etikett - B2 - Beschichtung]],'DD FD'!AE:AF,2,FALSE))</f>
        <v/>
      </c>
      <c r="OM182" s="580" t="str">
        <f>IF(Table1[[#This Row],[Etikett - B2 - Beschichtung Anteil (in %)]]="","",Table1[[#This Row],[Etikett - B2 - Beschichtung Anteil (in %)]])</f>
        <v/>
      </c>
      <c r="ON182" s="576" t="str">
        <f>IF(Table1[[#This Row],[Etikett - B3 - Art]]="","",VLOOKUP(Table1[[#This Row],[Etikett - B3 - Art]],'DD FD'!F:G,2,FALSE))</f>
        <v/>
      </c>
      <c r="OO182" s="577" t="str">
        <f>IF(Table1[[#This Row],[Etikett - B3 - Fraktion]]="","",VLOOKUP(Table1[[#This Row],[Etikett - B3 - Fraktion]],'DD FD'!H:J,3,FALSE))</f>
        <v/>
      </c>
      <c r="OP182" s="574" t="str">
        <f>IF(Table1[[#This Row],[Etikett - B3 - Gewicht (in G)]]="","",Table1[[#This Row],[Etikett - B3 - Gewicht (in G)]])</f>
        <v/>
      </c>
      <c r="OQ182" s="574" t="str">
        <f>IF(Table1[[#This Row],[Etikett - B3 - Lizenzierungs-pflichtig? (X=Ja)]]="","",Table1[[#This Row],[Etikett - B3 - Lizenzierungs-pflichtig? (X=Ja)]])</f>
        <v/>
      </c>
      <c r="OR182" s="574" t="str">
        <f>IF(Table1[[#This Row],[Etikett - B3 - Trennbar vom Hauptkörper? (X=Ja)]]="","",Table1[[#This Row],[Etikett - B3 - Trennbar vom Hauptkörper? (X=Ja)]])</f>
        <v/>
      </c>
      <c r="OS182" s="577" t="str">
        <f>IF(Table1[[#This Row],[Etikett - B3 - Virgin Material]]="","",VLOOKUP(Table1[[#This Row],[Etikett - B3 - Virgin Material]],'DD FD'!AJ:AK,2,FALSE))</f>
        <v/>
      </c>
      <c r="OT182" s="578" t="str">
        <f>IF(Table1[[#This Row],[Etikett - B3 - Virgin Material Anteil (in %)]]="","",Table1[[#This Row],[Etikett - B3 - Virgin Material Anteil (in %)]])</f>
        <v/>
      </c>
      <c r="OU182" s="577" t="str">
        <f>IF(Table1[[#This Row],[Etikett - B3 - Recyceltes Material]]="","",VLOOKUP(Table1[[#This Row],[Etikett - B3 - Recyceltes Material]],'DD FD'!AL:AM,2,FALSE))</f>
        <v/>
      </c>
      <c r="OV182" s="578" t="str">
        <f>IF(Table1[[#This Row],[Etikett - B3 - Recyceltes Material Anteil (in %)]]="","",Table1[[#This Row],[Etikett - B3 - Recyceltes Material Anteil (in %)]])</f>
        <v/>
      </c>
      <c r="OW182" s="577" t="str">
        <f>IF(Table1[[#This Row],[Etikett - B3 - Beschichtung]]="","",VLOOKUP(Table1[[#This Row],[Etikett - B3 - Beschichtung]],'DD FD'!AE:AF,2,FALSE))</f>
        <v/>
      </c>
      <c r="OX182" s="613" t="str">
        <f>IF(Table1[[#This Row],[Etikett - B3 - Beschichtung Anteil (in %)]]="","",Table1[[#This Row],[Etikett - B3 - Beschichtung Anteil (in %)]])</f>
        <v/>
      </c>
      <c r="OY182" s="618">
        <f>ROUNDUP(SUM(
IF(AND(LH182='DD FD'!$J$7,LJ182='DD FD'!$AI$3),LI182,0),
IF(AND(LR182='DD FD'!$J$7,LT182='DD FD'!$AI$3),LS182,0),
IF(AND(MB182='DD FD'!$J$7,MD182='DD FD'!$AI$3),MC182,0),
IF(AND(ML182='DD FD'!$J$7,MN182='DD FD'!$AI$3),MM182,0),
IF(AND(MW182='DD FD'!$J$7,MY182='DD FD'!$AI$3),MX182,0),
IF(AND(NH182='DD FD'!$J$7,NJ182='DD FD'!$AI$3),NI182,0),
IF(AND(NS182='DD FD'!$J$7,NU182='DD FD'!$AI$3),NT182,0),
IF(AND(OD182='DD FD'!$J$7,OF182='DD FD'!$AI$3),OE182,0),
IF(AND(OO182='DD FD'!$J$7,OQ182='DD FD'!$AI$3),OP182,0),
),2)</f>
        <v>0</v>
      </c>
      <c r="OZ182" s="617">
        <f>ROUNDUP(SUM(
IF(AND(LH182='DD FD'!$J$6,LJ182='DD FD'!$AI$3),LI182,0),
IF(AND(LR182='DD FD'!$J$6,LT182='DD FD'!$AI$3),LS182,0),
IF(AND(MB182='DD FD'!$J$6,MD182='DD FD'!$AI$3),MC182,0),
IF(AND(ML182='DD FD'!$J$6,MN182='DD FD'!$AI$3),MM182,0),
IF(AND(MW182='DD FD'!$J$6,MY182='DD FD'!$AI$3),MX182,0),
IF(AND(NH182='DD FD'!$J$6,NJ182='DD FD'!$AI$3),NI182,0),
IF(AND(NS182='DD FD'!$J$6,NU182='DD FD'!$AI$3),NT182,0),
IF(AND(OD182='DD FD'!$J$6,OF182='DD FD'!$AI$3),OE182,0),
IF(AND(OO182='DD FD'!$J$6,OQ182='DD FD'!$AI$3),OP182,0),
),2)</f>
        <v>0</v>
      </c>
      <c r="PA182" s="617">
        <f>ROUNDUP(SUM(
IF(AND(LH182='DD FD'!$J$10,LJ182='DD FD'!$AI$3),LI182,0),
IF(AND(LR182='DD FD'!$J$10,LT182='DD FD'!$AI$3),LS182,0),
IF(AND(MB182='DD FD'!$J$10,MD182='DD FD'!$AI$3),MC182,0),
IF(AND(ML182='DD FD'!$J$10,MN182='DD FD'!$AI$3),MM182,0),
IF(AND(MW182='DD FD'!$J$10,MY182='DD FD'!$AI$3),MX182,0),
IF(AND(NH182='DD FD'!$J$10,NJ182='DD FD'!$AI$3),NI182,0),
IF(AND(NS182='DD FD'!$J$10,NU182='DD FD'!$AI$3),NT182,0),
IF(AND(OD182='DD FD'!$J$10,OF182='DD FD'!$AI$3),OE182,0),
IF(AND(OO182='DD FD'!$J$10,OQ182='DD FD'!$AI$3),OP182,0),
),2)</f>
        <v>0</v>
      </c>
      <c r="PB182" s="617">
        <f>ROUNDUP(SUM(
IF(AND(LH182='DD FD'!$J$8,LJ182='DD FD'!$AI$3),LI182,0),
IF(AND(LR182='DD FD'!$J$8,LT182='DD FD'!$AI$3),LS182,0),
IF(AND(MB182='DD FD'!$J$8,MD182='DD FD'!$AI$3),MC182,0),
IF(AND(ML182='DD FD'!$J$8,MN182='DD FD'!$AI$3),MM182,0),
IF(AND(MW182='DD FD'!$J$8,MY182='DD FD'!$AI$3),MX182,0),
IF(AND(NH182='DD FD'!$J$8,NJ182='DD FD'!$AI$3),NI182,0),
IF(AND(NS182='DD FD'!$J$8,NU182='DD FD'!$AI$3),NT182,0),
IF(AND(OD182='DD FD'!$J$8,OF182='DD FD'!$AI$3),OE182,0),
IF(AND(OO182='DD FD'!$J$8,OQ182='DD FD'!$AI$3),OP182,0),
),2)</f>
        <v>0</v>
      </c>
      <c r="PC182" s="617">
        <f>ROUNDUP(SUM(
IF(AND(LH182='DD FD'!$J$5,LJ182='DD FD'!$AI$3),LI182,0),
IF(AND(LR182='DD FD'!$J$5,LT182='DD FD'!$AI$3),LS182,0),
IF(AND(MB182='DD FD'!$J$5,MD182='DD FD'!$AI$3),MC182,0),
IF(AND(ML182='DD FD'!$J$5,MN182='DD FD'!$AI$3),MM182,0),
IF(AND(MW182='DD FD'!$J$5,MY182='DD FD'!$AI$3),MX182,0),
IF(AND(NH182='DD FD'!$J$5,NJ182='DD FD'!$AI$3),NI182,0),
IF(AND(NS182='DD FD'!$J$5,NU182='DD FD'!$AI$3),NT182,0),
IF(AND(OD182='DD FD'!$J$5,OF182='DD FD'!$AI$3),OE182,0),
IF(AND(OO182='DD FD'!$J$5,OQ182='DD FD'!$AI$3),OP182,0),
),2)</f>
        <v>0</v>
      </c>
      <c r="PD182" s="617">
        <f>ROUNDUP(SUM(
IF(AND(LH182='DD FD'!$J$9,LJ182='DD FD'!$AI$3),LI182,0),
IF(AND(LR182='DD FD'!$J$9,LT182='DD FD'!$AI$3),LS182,0),
IF(AND(MB182='DD FD'!$J$9,MD182='DD FD'!$AI$3),MC182,0),
IF(AND(ML182='DD FD'!$J$9,MN182='DD FD'!$AI$3),MM182,0),
IF(AND(MW182='DD FD'!$J$9,MY182='DD FD'!$AI$3),MX182,0),
IF(AND(NH182='DD FD'!$J$9,NJ182='DD FD'!$AI$3),NI182,0),
IF(AND(NS182='DD FD'!$J$9,NU182='DD FD'!$AI$3),NT182,0),
IF(AND(OD182='DD FD'!$J$9,OF182='DD FD'!$AI$3),OE182,0),
IF(AND(OO182='DD FD'!$J$9,OQ182='DD FD'!$AI$3),OP182,0),
),2)</f>
        <v>0</v>
      </c>
      <c r="PE182" s="617">
        <f>ROUNDUP(SUM(
IF(AND(LH182='DD FD'!$J$4,LJ182='DD FD'!$AI$3),LI182,0),
IF(AND(LR182='DD FD'!$J$4,LT182='DD FD'!$AI$3),LS182,0),
IF(AND(MB182='DD FD'!$J$4,MD182='DD FD'!$AI$3),MC182,0),
IF(AND(ML182='DD FD'!$J$4,MN182='DD FD'!$AI$3),MM182,0),
IF(AND(MW182='DD FD'!$J$4,MY182='DD FD'!$AI$3),MX182,0),
IF(AND(NH182='DD FD'!$J$4,NJ182='DD FD'!$AI$3),NI182,0),
IF(AND(NS182='DD FD'!$J$4,NU182='DD FD'!$AI$3),NT182,0),
IF(AND(OD182='DD FD'!$J$4,OF182='DD FD'!$AI$3),OE182,0),
IF(AND(OO182='DD FD'!$J$4,OQ182='DD FD'!$AI$3),OP182,0),
),2)</f>
        <v>0</v>
      </c>
      <c r="PF182" s="619">
        <f>ROUNDUP(SUM(
IF(AND(LH182='DD FD'!$J$11,LJ182='DD FD'!$AI$3),LI182,0),
IF(AND(LR182='DD FD'!$J$11,LT182='DD FD'!$AI$3),LS182,0),
IF(AND(MB182='DD FD'!$J$11,MD182='DD FD'!$AI$3),MC182,0),
IF(AND(ML182='DD FD'!$J$11,MN182='DD FD'!$AI$3),MM182,0),
IF(AND(MW182='DD FD'!$J$11,MY182='DD FD'!$AI$3),MX182,0),
IF(AND(NH182='DD FD'!$J$11,NJ182='DD FD'!$AI$3),NI182,0),
IF(AND(NS182='DD FD'!$J$11,NU182='DD FD'!$AI$3),NT182,0),
IF(AND(OD182='DD FD'!$J$11,OF182='DD FD'!$AI$3),OE182,0),
IF(AND(OO182='DD FD'!$J$11,OQ182='DD FD'!$AI$3),OP182,0),
),2)</f>
        <v>0</v>
      </c>
    </row>
    <row r="183" spans="1:422">
      <c r="A183" s="806"/>
      <c r="B183" s="934"/>
      <c r="C183" s="247"/>
      <c r="D183" s="842"/>
      <c r="E183" s="247"/>
      <c r="F183" s="158"/>
      <c r="G183" s="710"/>
      <c r="H183" s="712"/>
      <c r="I183" s="936"/>
      <c r="J183" s="803"/>
      <c r="K183" s="150"/>
      <c r="L183" s="146" t="str">
        <f t="shared" si="54"/>
        <v/>
      </c>
      <c r="M183" s="501" t="str">
        <f t="shared" si="71"/>
        <v/>
      </c>
      <c r="N183" s="504"/>
      <c r="O183" s="113" t="str">
        <f t="shared" si="72"/>
        <v/>
      </c>
      <c r="P183" s="114" t="str">
        <f t="shared" si="55"/>
        <v/>
      </c>
      <c r="Q183" s="152"/>
      <c r="R183" s="152"/>
      <c r="S183" s="115" t="str">
        <f t="shared" si="73"/>
        <v/>
      </c>
      <c r="T183" s="159"/>
      <c r="U183" s="159"/>
      <c r="V183" s="157"/>
      <c r="W183" s="157"/>
      <c r="X183" s="157"/>
      <c r="Y183" s="772"/>
      <c r="Z183" s="158"/>
      <c r="AA183" s="144"/>
      <c r="AB183" s="112"/>
      <c r="AC183" s="153"/>
      <c r="AD183" s="153"/>
      <c r="AE183" s="153"/>
      <c r="AF183" s="153"/>
      <c r="AG183" s="153"/>
      <c r="AH183" s="153"/>
      <c r="AI183" s="152"/>
      <c r="AJ183" s="158"/>
      <c r="AK183" s="158"/>
      <c r="AL183" s="158"/>
      <c r="AM183" s="116" t="str">
        <f t="shared" si="74"/>
        <v/>
      </c>
      <c r="AN183" s="116" t="str">
        <f t="shared" si="75"/>
        <v/>
      </c>
      <c r="AO183" s="324"/>
      <c r="AP183" s="503"/>
      <c r="AQ183" s="487" t="str">
        <f t="shared" si="76"/>
        <v/>
      </c>
      <c r="AR183" s="113" t="str">
        <f t="shared" si="56"/>
        <v/>
      </c>
      <c r="AS183" s="113" t="str">
        <f t="shared" si="57"/>
        <v/>
      </c>
      <c r="AT183" s="113" t="str">
        <f t="shared" si="58"/>
        <v/>
      </c>
      <c r="AU183" s="113" t="str">
        <f t="shared" si="59"/>
        <v/>
      </c>
      <c r="AV183" s="159"/>
      <c r="AW183" s="157"/>
      <c r="AX183" s="157"/>
      <c r="AY183" s="157"/>
      <c r="AZ183" s="157"/>
      <c r="BA183" s="116" t="str">
        <f t="shared" si="60"/>
        <v/>
      </c>
      <c r="BB183" s="316"/>
      <c r="BC183" s="116" t="str">
        <f t="shared" si="61"/>
        <v/>
      </c>
      <c r="BD183" s="133" t="str">
        <f t="shared" si="62"/>
        <v/>
      </c>
      <c r="BE183" s="157"/>
      <c r="BF183" s="1180"/>
      <c r="BG183" s="1180"/>
      <c r="BH183" s="158"/>
      <c r="BI183" s="490"/>
      <c r="BJ183" s="514" t="str">
        <f t="shared" si="77"/>
        <v/>
      </c>
      <c r="BK183" s="789"/>
      <c r="BL183" s="116" t="str">
        <f t="shared" si="78"/>
        <v/>
      </c>
      <c r="BM183" s="144"/>
      <c r="BN183" s="144"/>
      <c r="BO183" s="144"/>
      <c r="BP183" s="790"/>
      <c r="BQ183" s="790"/>
      <c r="BR183" s="790"/>
      <c r="BS183" s="116" t="str">
        <f t="shared" si="63"/>
        <v/>
      </c>
      <c r="BT183" s="790"/>
      <c r="BU183" s="808" t="str">
        <f t="shared" si="64"/>
        <v/>
      </c>
      <c r="BV183" s="791"/>
      <c r="BW183" s="144"/>
      <c r="BX183" s="20"/>
      <c r="BY183" s="20"/>
      <c r="BZ183" s="20"/>
      <c r="CA183" s="792"/>
      <c r="CB183" s="1201"/>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c r="CZ183" s="144"/>
      <c r="DA183" s="144"/>
      <c r="DB183" s="144"/>
      <c r="DC183" s="144"/>
      <c r="DD183" s="144"/>
      <c r="DE183" s="144"/>
      <c r="DF183" s="144"/>
      <c r="DG183" s="144"/>
      <c r="DH183" s="144"/>
      <c r="DI183" s="144"/>
      <c r="DJ183" s="144"/>
      <c r="DK183" s="144"/>
      <c r="DL183" s="144"/>
      <c r="DM183" s="144"/>
      <c r="DN183" s="144"/>
      <c r="DO183" s="144"/>
      <c r="DP183" s="144"/>
      <c r="DQ183" s="144"/>
      <c r="DR183" s="144"/>
      <c r="DS183" s="144"/>
      <c r="DT183" s="144"/>
      <c r="DU183" s="144"/>
      <c r="DV183" s="144"/>
      <c r="DW183" s="144"/>
      <c r="DX183" s="144"/>
      <c r="DY183" s="144"/>
      <c r="DZ183" s="144"/>
      <c r="EA183" s="144"/>
      <c r="EB183" s="144"/>
      <c r="EC183" s="144"/>
      <c r="ED183" s="782" t="str">
        <f t="shared" si="79"/>
        <v/>
      </c>
      <c r="EE183" s="519"/>
      <c r="EF183" s="793"/>
      <c r="EG183" s="519"/>
      <c r="EH183" s="794"/>
      <c r="EI183" s="790"/>
      <c r="EJ183" s="794"/>
      <c r="EK183" s="794"/>
      <c r="EL183" s="790"/>
      <c r="EM183" s="790"/>
      <c r="EN183" s="790"/>
      <c r="EO183" s="112" t="str">
        <f t="shared" si="65"/>
        <v/>
      </c>
      <c r="EP183" s="790"/>
      <c r="EQ183" s="488" t="str">
        <f t="shared" si="66"/>
        <v/>
      </c>
      <c r="ER183" s="1100"/>
      <c r="ES183" s="1099" t="str">
        <f t="shared" si="80"/>
        <v/>
      </c>
      <c r="ET183" s="525"/>
      <c r="EU183" s="148"/>
      <c r="EV183" s="148"/>
      <c r="EW183" s="148"/>
      <c r="EX183" s="148"/>
      <c r="EY183" s="148"/>
      <c r="EZ183" s="148"/>
      <c r="FA183" s="148"/>
      <c r="FB183" s="148"/>
      <c r="FC183" s="148"/>
      <c r="FD183" s="148"/>
      <c r="FE183" s="148"/>
      <c r="FF183" s="148"/>
      <c r="FG183" s="148"/>
      <c r="FH183" s="148"/>
      <c r="FI183" s="528"/>
      <c r="FJ183" s="513" t="str">
        <f t="shared" si="67"/>
        <v/>
      </c>
      <c r="FK183" s="158"/>
      <c r="FL183" s="850"/>
      <c r="FM183" s="850"/>
      <c r="FN183" s="850"/>
      <c r="FO183" s="850"/>
      <c r="FP183" s="850"/>
      <c r="FQ183" s="850"/>
      <c r="FR183" s="157"/>
      <c r="FS183" s="143"/>
      <c r="FT183" s="143"/>
      <c r="FU183" s="847" t="str">
        <f t="shared" si="68"/>
        <v/>
      </c>
      <c r="FV183" s="555"/>
      <c r="FW183" s="523" t="str">
        <f>IF(Table1[[#This Row],[Nonfood Inhaltstoffe - Komponente]]="","",VLOOKUP(Table1[[#This Row],[Nonfood Inhaltstoffe - Komponente]],'Dropdown Auswahl'!BJ:BK,2,FALSE))</f>
        <v/>
      </c>
      <c r="FX183" s="1013"/>
      <c r="FY183" s="1011" t="str">
        <f t="shared" si="69"/>
        <v/>
      </c>
      <c r="FZ183" s="152"/>
      <c r="GA183" s="152"/>
      <c r="GB183" s="152"/>
      <c r="GC183" s="529" t="str">
        <f t="shared" si="70"/>
        <v/>
      </c>
      <c r="GG183" s="21"/>
      <c r="GH183" s="21"/>
      <c r="GI183" s="1019"/>
      <c r="GJ183" s="1016" t="str">
        <f>IF(Table1[[#This Row],[Global Trade Item Number (GTIN)]]="","",Table1[[#This Row],[Global Trade Item Number (GTIN)]])</f>
        <v/>
      </c>
      <c r="GK183" s="555" t="str">
        <f>IF(Table1[[#This Row],[WAWI-Nr./ Kreditoren-Nummer
(ASDV)]]&lt;&gt;"",Table1[[#This Row],[WAWI-Nr./ Kreditoren-Nummer
(ASDV)]],"")</f>
        <v/>
      </c>
      <c r="GL183" s="165"/>
      <c r="GM183" s="165"/>
      <c r="GN183" s="165"/>
      <c r="GO183" s="485"/>
      <c r="GP183" s="534"/>
      <c r="GQ183" s="533"/>
      <c r="GR183" s="486"/>
      <c r="GS183" s="486"/>
      <c r="GT183" s="486"/>
      <c r="GU183" s="486"/>
      <c r="GV183" s="486"/>
      <c r="GW183" s="542"/>
      <c r="GX183" s="538"/>
      <c r="GY183" s="144"/>
      <c r="GZ183" s="480"/>
      <c r="HA183" s="158"/>
      <c r="HB183" s="480"/>
      <c r="HC183" s="480"/>
      <c r="HD183" s="480"/>
      <c r="HE183" s="480"/>
      <c r="HF183" s="480"/>
      <c r="HG183" s="480"/>
      <c r="HH183" s="538"/>
      <c r="HI183" s="480"/>
      <c r="HJ183" s="480"/>
      <c r="HK183" s="480"/>
      <c r="HL183" s="480"/>
      <c r="HM183" s="480"/>
      <c r="HN183" s="480"/>
      <c r="HO183" s="480"/>
      <c r="HP183" s="480"/>
      <c r="HQ183" s="480"/>
      <c r="HR183" s="538"/>
      <c r="HS183" s="480"/>
      <c r="HT183" s="480"/>
      <c r="HU183" s="480"/>
      <c r="HV183" s="480"/>
      <c r="HW183" s="480"/>
      <c r="HX183" s="480"/>
      <c r="HY183" s="480"/>
      <c r="HZ183" s="480"/>
      <c r="IA183" s="480"/>
      <c r="IB183" s="538"/>
      <c r="IC183" s="480"/>
      <c r="ID183" s="480"/>
      <c r="IE183" s="480"/>
      <c r="IF183" s="480"/>
      <c r="IG183" s="480"/>
      <c r="IH183" s="480"/>
      <c r="II183" s="480"/>
      <c r="IJ183" s="480"/>
      <c r="IK183" s="480"/>
      <c r="IL183" s="480"/>
      <c r="IM183" s="538"/>
      <c r="IN183" s="480"/>
      <c r="IO183" s="480"/>
      <c r="IP183" s="480"/>
      <c r="IQ183" s="480"/>
      <c r="IR183" s="480"/>
      <c r="IS183" s="480"/>
      <c r="IT183" s="480"/>
      <c r="IU183" s="480"/>
      <c r="IV183" s="480"/>
      <c r="IW183" s="480"/>
      <c r="IX183" s="538"/>
      <c r="IY183" s="480"/>
      <c r="IZ183" s="480"/>
      <c r="JA183" s="480"/>
      <c r="JB183" s="480"/>
      <c r="JC183" s="480"/>
      <c r="JD183" s="480"/>
      <c r="JE183" s="480"/>
      <c r="JF183" s="480"/>
      <c r="JG183" s="480"/>
      <c r="JH183" s="480"/>
      <c r="JI183" s="538"/>
      <c r="JJ183" s="480"/>
      <c r="JK183" s="480"/>
      <c r="JL183" s="480"/>
      <c r="JM183" s="480"/>
      <c r="JN183" s="480"/>
      <c r="JO183" s="480"/>
      <c r="JP183" s="480"/>
      <c r="JQ183" s="480"/>
      <c r="JR183" s="480"/>
      <c r="JS183" s="590"/>
      <c r="JT183" s="538"/>
      <c r="JU183" s="480"/>
      <c r="JV183" s="480"/>
      <c r="JW183" s="480"/>
      <c r="JX183" s="480"/>
      <c r="JY183" s="480"/>
      <c r="JZ183" s="480"/>
      <c r="KA183" s="480"/>
      <c r="KB183" s="480"/>
      <c r="KC183" s="480"/>
      <c r="KD183" s="480"/>
      <c r="KE183" s="538"/>
      <c r="KF183" s="480"/>
      <c r="KG183" s="480"/>
      <c r="KH183" s="480"/>
      <c r="KI183" s="480"/>
      <c r="KJ183" s="480"/>
      <c r="KK183" s="480"/>
      <c r="KL183" s="480"/>
      <c r="KM183" s="480"/>
      <c r="KN183" s="480"/>
      <c r="KO183" s="480"/>
      <c r="KR183" s="568" t="str">
        <f>IF(Table1[[#This Row],[GTIN]]&lt;&gt;"",Table1[[#This Row],[GTIN]],"")</f>
        <v/>
      </c>
      <c r="KS183" s="569" t="str">
        <f>Table1[[#This Row],[Kreditor]]</f>
        <v/>
      </c>
      <c r="KT183" s="570" t="str">
        <f>IF(Table1[[#This Row],[Gültig ab (Datum)]]&lt;&gt;"",Table1[[#This Row],[Gültig ab (Datum)]],"")</f>
        <v/>
      </c>
      <c r="KU183" s="570"/>
      <c r="KV183" s="583" t="str">
        <f>IF(Table1[[#This Row],[Artikel verpackt? 
(X=Ja)]]="","",Table1[[#This Row],[Artikel verpackt? 
(X=Ja)]])</f>
        <v/>
      </c>
      <c r="KW183" s="571" t="str">
        <f>IF(Table1[[#This Row],[Verpackung recyclingfähig?
(X=Ja)]]="","",Table1[[#This Row],[Verpackung recyclingfähig?
(X=Ja)]])</f>
        <v/>
      </c>
      <c r="KX183" s="572"/>
      <c r="KY183" s="573"/>
      <c r="KZ183" s="574"/>
      <c r="LA183" s="574"/>
      <c r="LB183" s="574"/>
      <c r="LC183" s="574"/>
      <c r="LD183" s="574"/>
      <c r="LE183" s="574"/>
      <c r="LF183" s="575"/>
      <c r="LG183" s="576" t="str">
        <f>IF(Table1[[#This Row],[Hauptkörper - B1 - Art]]="","",VLOOKUP(Table1[[#This Row],[Hauptkörper - B1 - Art]],'DD FD'!B:C,2,FALSE))</f>
        <v/>
      </c>
      <c r="LH183" s="577" t="str">
        <f>IF(Table1[[#This Row],[Hauptkörper - B1 - Fraktion]]="","",VLOOKUP(Table1[[#This Row],[Hauptkörper - B1 - Fraktion]],'DD FD'!H:J,3,FALSE))</f>
        <v/>
      </c>
      <c r="LI183" s="574" t="str">
        <f>IF(Table1[[#This Row],[Hauptkörper - B1 - Gewicht
(in G)]]="","",Table1[[#This Row],[Hauptkörper - B1 - Gewicht
(in G)]])</f>
        <v/>
      </c>
      <c r="LJ183" s="574" t="str">
        <f>IF(Table1[[#This Row],[Hauptkörper - B1 - Lizenzierungs-pflichtig? (X=Ja)]]="","",Table1[[#This Row],[Hauptkörper - B1 - Lizenzierungs-pflichtig? (X=Ja)]])</f>
        <v/>
      </c>
      <c r="LK183" s="577" t="str">
        <f>IF(Table1[[#This Row],[Hauptkörper - B1 - Virgin Material]]="","",VLOOKUP(Table1[[#This Row],[Hauptkörper - B1 - Virgin Material]],'DD FD'!AJ:AK,2,FALSE))</f>
        <v/>
      </c>
      <c r="LL183" s="578" t="str">
        <f>IF(Table1[[#This Row],[Hauptkörper - B1 - Virgin Material Anteil (in %)]]="","",Table1[[#This Row],[Hauptkörper - B1 - Virgin Material Anteil (in %)]])</f>
        <v/>
      </c>
      <c r="LM183" s="577" t="str">
        <f>IF(Table1[[#This Row],[Hauptkörper - B1 - Recyceltes Material]]="","",VLOOKUP(Table1[[#This Row],[Hauptkörper - B1 - Recyceltes Material]],'DD FD'!AL:AM,2,FALSE))</f>
        <v/>
      </c>
      <c r="LN183" s="578" t="str">
        <f>IF(Table1[[#This Row],[Hauptkörper - B1 - Recyceltes Material Anteil (in %)]]="","",Table1[[#This Row],[Hauptkörper - B1 - Recyceltes Material Anteil (in %)]])</f>
        <v/>
      </c>
      <c r="LO183" s="579" t="str">
        <f>IF(Table1[[#This Row],[Hauptkörper - B1 - Beschichtung]]="","",VLOOKUP(Table1[[#This Row],[Hauptkörper - B1 - Beschichtung]],'DD FD'!AE:AF,2,FALSE))</f>
        <v/>
      </c>
      <c r="LP183" s="580" t="str">
        <f>IF(Table1[[#This Row],[Hauptkörper - B1 - Beschichtung Anteil (in %)]]="","",Table1[[#This Row],[Hauptkörper - B1 - Beschichtung Anteil (in %)]])</f>
        <v/>
      </c>
      <c r="LQ183" s="576" t="str">
        <f>IF(Table1[[#This Row],[Hauptkörper - B2 - Art]]="","",VLOOKUP(Table1[[#This Row],[Hauptkörper - B2 - Art]],'DD FD'!B:C,2,FALSE))</f>
        <v/>
      </c>
      <c r="LR183" s="577" t="str">
        <f>IF(Table1[[#This Row],[Hauptkörper - B2 - Fraktion]]="","",VLOOKUP(Table1[[#This Row],[Hauptkörper - B2 - Fraktion]],'DD FD'!H:J,3,FALSE))</f>
        <v/>
      </c>
      <c r="LS183" s="574" t="str">
        <f>IF(Table1[[#This Row],[Hauptkörper - B2 - Gewicht
(in G)]]="","",Table1[[#This Row],[Hauptkörper - B2 - Gewicht
(in G)]])</f>
        <v/>
      </c>
      <c r="LT183" s="574" t="str">
        <f>IF(Table1[[#This Row],[Hauptkörper - B2 - Lizenzierungs-pflichtig? (X=Ja)]]="","",Table1[[#This Row],[Hauptkörper - B2 - Lizenzierungs-pflichtig? (X=Ja)]])</f>
        <v/>
      </c>
      <c r="LU183" s="577" t="str">
        <f>IF(Table1[[#This Row],[Hauptkörper - B2 - Virgin Material]]="","",VLOOKUP(Table1[[#This Row],[Hauptkörper - B2 - Virgin Material]],'DD FD'!AJ:AK,2,FALSE))</f>
        <v/>
      </c>
      <c r="LV183" s="578" t="str">
        <f>IF(Table1[[#This Row],[Hauptkörper - B2 - Virgin Material Anteil (in %)]]="","",Table1[[#This Row],[Hauptkörper - B2 - Virgin Material Anteil (in %)]])</f>
        <v/>
      </c>
      <c r="LW183" s="577" t="str">
        <f>IF(Table1[[#This Row],[Hauptkörper - B2 - Recyceltes Material]]="","",VLOOKUP(Table1[[#This Row],[Hauptkörper - B2 - Recyceltes Material]],'DD FD'!AL:AM,2,FALSE))</f>
        <v/>
      </c>
      <c r="LX183" s="578" t="str">
        <f>IF(Table1[[#This Row],[Hauptkörper - B2 - Recyceltes Material Anteil (in %)]]="","",Table1[[#This Row],[Hauptkörper - B2 - Recyceltes Material Anteil (in %)]])</f>
        <v/>
      </c>
      <c r="LY183" s="577" t="str">
        <f>IF(Table1[[#This Row],[Hauptkörper - B2 - Beschichtung]]="","",VLOOKUP(Table1[[#This Row],[Hauptkörper - B2 - Beschichtung]],'DD FD'!AE:AF,2,FALSE))</f>
        <v/>
      </c>
      <c r="LZ183" s="580" t="str">
        <f>IF(Table1[[#This Row],[Hauptkörper - B2 - Beschichtung Anteil (in %)]]="","",Table1[[#This Row],[Hauptkörper - B2 - Beschichtung Anteil (in %)]])</f>
        <v/>
      </c>
      <c r="MA183" s="576" t="str">
        <f>IF(Table1[[#This Row],[Hauptkörper - B3 - Art]]="","",VLOOKUP(Table1[[#This Row],[Hauptkörper - B3 - Art]],'DD FD'!B:C,2,FALSE))</f>
        <v/>
      </c>
      <c r="MB183" s="577" t="str">
        <f>IF(Table1[[#This Row],[Hauptkörper - B3 - Fraktion]]="","",VLOOKUP(Table1[[#This Row],[Hauptkörper - B3 - Fraktion]],'DD FD'!H:J,3,FALSE))</f>
        <v/>
      </c>
      <c r="MC183" s="574" t="str">
        <f>IF(Table1[[#This Row],[Hauptkörper - B3 - Gewicht
(in G)]]="","",Table1[[#This Row],[Hauptkörper - B3 - Gewicht
(in G)]])</f>
        <v/>
      </c>
      <c r="MD183" s="574" t="str">
        <f>IF(Table1[[#This Row],[Hauptkörper - B3 - Lizenzierungs-pflichtig? (X=Ja)]]="","",Table1[[#This Row],[Hauptkörper - B3 - Lizenzierungs-pflichtig? (X=Ja)]])</f>
        <v/>
      </c>
      <c r="ME183" s="577" t="str">
        <f>IF(Table1[[#This Row],[Hauptkörper - B3 - Virgin Material]]="","",VLOOKUP(Table1[[#This Row],[Hauptkörper - B3 - Virgin Material]],'DD FD'!AJ:AK,2,FALSE))</f>
        <v/>
      </c>
      <c r="MF183" s="578" t="str">
        <f>IF(Table1[[#This Row],[Hauptkörper - B3 - Virgin Material Anteil (in %)]]="","",Table1[[#This Row],[Hauptkörper - B3 - Virgin Material Anteil (in %)]])</f>
        <v/>
      </c>
      <c r="MG183" s="577" t="str">
        <f>IF(Table1[[#This Row],[Hauptkörper - B3 - Recyceltes Material]]="","",VLOOKUP(Table1[[#This Row],[Hauptkörper - B3 - Recyceltes Material]],'DD FD'!AL:AM,2,FALSE))</f>
        <v/>
      </c>
      <c r="MH183" s="578" t="str">
        <f>IF(Table1[[#This Row],[Hauptkörper - B3 - Recyceltes Material Anteil (in %)]]="","",Table1[[#This Row],[Hauptkörper - B3 - Recyceltes Material Anteil (in %)]])</f>
        <v/>
      </c>
      <c r="MI183" s="577" t="str">
        <f>IF(Table1[[#This Row],[Hauptkörper - B3 - Beschichtung]]="","",VLOOKUP(Table1[[#This Row],[Hauptkörper - B3 - Beschichtung]],'DD FD'!AE:AF,2,FALSE))</f>
        <v/>
      </c>
      <c r="MJ183" s="580" t="str">
        <f>IF(Table1[[#This Row],[Hauptkörper - B3 - Beschichtung Anteil (in %)]]="","",Table1[[#This Row],[Hauptkörper - B3 - Beschichtung Anteil (in %)]])</f>
        <v/>
      </c>
      <c r="MK183" s="576" t="str">
        <f>IF(Table1[[#This Row],[Verschluss - B1 - Art]]="","",VLOOKUP(Table1[[#This Row],[Verschluss - B1 - Art]],'DD FD'!D:E,2,FALSE))</f>
        <v/>
      </c>
      <c r="ML183" s="577" t="str">
        <f>IF(Table1[[#This Row],[Verschluss - B1 - Fraktion]]="","",VLOOKUP(Table1[[#This Row],[Verschluss - B1 - Fraktion]],'DD FD'!H:J,3,FALSE))</f>
        <v/>
      </c>
      <c r="MM183" s="574" t="str">
        <f>IF(Table1[[#This Row],[Verschluss - B1 - Gewicht (in G)]]="","",Table1[[#This Row],[Verschluss - B1 - Gewicht (in G)]])</f>
        <v/>
      </c>
      <c r="MN183" s="574" t="str">
        <f>IF(Table1[[#This Row],[Verschluss - B1 - Lizenzierungs-pflichtig? (X=Ja)]]="","",Table1[[#This Row],[Verschluss - B1 - Lizenzierungs-pflichtig? (X=Ja)]])</f>
        <v/>
      </c>
      <c r="MO183" s="574" t="str">
        <f>IF(Table1[[#This Row],[Verschluss - B1 - Trennbar vom Hauptkörper? (X=Ja)]]="","",Table1[[#This Row],[Verschluss - B1 - Trennbar vom Hauptkörper? (X=Ja)]])</f>
        <v/>
      </c>
      <c r="MP183" s="577" t="str">
        <f>IF(Table1[[#This Row],[Verschluss - B1 - Virgin Material]]="","",VLOOKUP(Table1[[#This Row],[Verschluss - B1 - Virgin Material]],'DD FD'!AJ:AK,2,FALSE))</f>
        <v/>
      </c>
      <c r="MQ183" s="578" t="str">
        <f>IF(Table1[[#This Row],[Verschluss - B1 - Virgin Material Anteil (in %)]]="","",Table1[[#This Row],[Verschluss - B1 - Virgin Material Anteil (in %)]])</f>
        <v/>
      </c>
      <c r="MR183" s="577" t="str">
        <f>IF(Table1[[#This Row],[Verschluss - B1 - Recyceltes Material]]="","",VLOOKUP(Table1[[#This Row],[Verschluss - B1 - Recyceltes Material]],'DD FD'!AL:AM,2,FALSE))</f>
        <v/>
      </c>
      <c r="MS183" s="578" t="str">
        <f>IF(Table1[[#This Row],[Verschluss - B1 - Recyceltes Material Anteil (in %)]]="","",Table1[[#This Row],[Verschluss - B1 - Recyceltes Material Anteil (in %)]])</f>
        <v/>
      </c>
      <c r="MT183" s="577" t="str">
        <f>IF(Table1[[#This Row],[Verschluss - B1 - Beschichtung]]="","",VLOOKUP(Table1[[#This Row],[Verschluss - B1 - Beschichtung]],'DD FD'!AE:AF,2,FALSE))</f>
        <v/>
      </c>
      <c r="MU183" s="580" t="str">
        <f>IF(Table1[[#This Row],[Verschluss - B1 - Beschichtung Anteil (in %)]]="","",Table1[[#This Row],[Verschluss - B1 - Beschichtung Anteil (in %)]])</f>
        <v/>
      </c>
      <c r="MV183" s="576" t="str">
        <f>IF(Table1[[#This Row],[Verschluss - B2 - Art]]="","",VLOOKUP(Table1[[#This Row],[Verschluss - B2 - Art]],'DD FD'!D:E,2,FALSE))</f>
        <v/>
      </c>
      <c r="MW183" s="577" t="str">
        <f>IF(Table1[[#This Row],[Verschluss - B2 - Fraktion]]="","",VLOOKUP(Table1[[#This Row],[Verschluss - B2 - Fraktion]],'DD FD'!H:J,3,FALSE))</f>
        <v/>
      </c>
      <c r="MX183" s="574" t="str">
        <f>IF(Table1[[#This Row],[Verschluss - B2 - Gewicht (in G)]]="","",Table1[[#This Row],[Verschluss - B2 - Gewicht (in G)]])</f>
        <v/>
      </c>
      <c r="MY183" s="574" t="str">
        <f>IF(Table1[[#This Row],[Verschluss - B2 - Lizenzierungs-pflichtig? (X=Ja)]]="","",Table1[[#This Row],[Verschluss - B2 - Lizenzierungs-pflichtig? (X=Ja)]])</f>
        <v/>
      </c>
      <c r="MZ183" s="574" t="str">
        <f>IF(Table1[[#This Row],[Verschluss - B2 - Trennbar vom Hauptkörper? (X=Ja)]]="","",Table1[[#This Row],[Verschluss - B2 - Trennbar vom Hauptkörper? (X=Ja)]])</f>
        <v/>
      </c>
      <c r="NA183" s="577" t="str">
        <f>IF(Table1[[#This Row],[Verschluss - B2 - Virgin Material]]="","",VLOOKUP(Table1[[#This Row],[Verschluss - B2 - Virgin Material]],'DD FD'!AJ:AK,2,FALSE))</f>
        <v/>
      </c>
      <c r="NB183" s="578" t="str">
        <f>IF(Table1[[#This Row],[Verschluss - B2 - Virgin Material Anteil (in %)]]="","",Table1[[#This Row],[Verschluss - B2 - Virgin Material Anteil (in %)]])</f>
        <v/>
      </c>
      <c r="NC183" s="577" t="str">
        <f>IF(Table1[[#This Row],[Verschluss - B2 - Recyceltes Material]]="","",VLOOKUP(Table1[[#This Row],[Verschluss - B2 - Recyceltes Material]],'DD FD'!AL:AM,2,FALSE))</f>
        <v/>
      </c>
      <c r="ND183" s="578" t="str">
        <f>IF(Table1[[#This Row],[Verschluss - B2 - Recyceltes Material Anteil (in %)]]="","",Table1[[#This Row],[Verschluss - B2 - Recyceltes Material Anteil (in %)]])</f>
        <v/>
      </c>
      <c r="NE183" s="577" t="str">
        <f>IF(Table1[[#This Row],[Verschluss - B2 - Beschichtung]]="","",VLOOKUP(Table1[[#This Row],[Verschluss - B2 - Beschichtung]],'DD FD'!AE:AF,2,FALSE))</f>
        <v/>
      </c>
      <c r="NF183" s="580" t="str">
        <f>IF(Table1[[#This Row],[Verschluss - B2 - Beschichtung Anteil (in %)]]="","",Table1[[#This Row],[Verschluss - B2 - Beschichtung Anteil (in %)]])</f>
        <v/>
      </c>
      <c r="NG183" s="576" t="str">
        <f>IF(Table1[[#This Row],[Verschluss - B3 - Art]]="","",VLOOKUP(Table1[[#This Row],[Verschluss - B3 - Art]],'DD FD'!D:E,2,FALSE))</f>
        <v/>
      </c>
      <c r="NH183" s="577" t="str">
        <f>IF(Table1[[#This Row],[Verschluss - B3 - Fraktion]]="","",VLOOKUP(Table1[[#This Row],[Verschluss - B3 - Fraktion]],'DD FD'!H:J,3,FALSE))</f>
        <v/>
      </c>
      <c r="NI183" s="574" t="str">
        <f>IF(Table1[[#This Row],[Verschluss - B3 - Gewicht (in G)]]="","",Table1[[#This Row],[Verschluss - B3 - Gewicht (in G)]])</f>
        <v/>
      </c>
      <c r="NJ183" s="574" t="str">
        <f>IF(Table1[[#This Row],[Verschluss - B3 - Lizenzierungs-pflichtig? (X=Ja)]]="","",Table1[[#This Row],[Verschluss - B3 - Lizenzierungs-pflichtig? (X=Ja)]])</f>
        <v/>
      </c>
      <c r="NK183" s="574" t="str">
        <f>IF(Table1[[#This Row],[Verschluss - B3 - Trennbar vom Hauptkörper? (X=Ja)]]="","",Table1[[#This Row],[Verschluss - B3 - Trennbar vom Hauptkörper? (X=Ja)]])</f>
        <v/>
      </c>
      <c r="NL183" s="577" t="str">
        <f>IF(Table1[[#This Row],[Verschluss - B3 - Virgin Material]]="","",VLOOKUP(Table1[[#This Row],[Verschluss - B3 - Virgin Material]],'DD FD'!AJ:AK,2,FALSE))</f>
        <v/>
      </c>
      <c r="NM183" s="578" t="str">
        <f>IF(Table1[[#This Row],[Verschluss - B3 - Virgin Material Anteil (in %)]]="","",Table1[[#This Row],[Verschluss - B3 - Virgin Material Anteil (in %)]])</f>
        <v/>
      </c>
      <c r="NN183" s="577" t="str">
        <f>IF(Table1[[#This Row],[Verschluss - B3 - Recyceltes Material]]="","",VLOOKUP(Table1[[#This Row],[Verschluss - B3 - Recyceltes Material]],'DD FD'!AL:AM,2,FALSE))</f>
        <v/>
      </c>
      <c r="NO183" s="578" t="str">
        <f>IF(Table1[[#This Row],[Verschluss - B3 - Recyceltes Material Anteil (in %)]]="","",Table1[[#This Row],[Verschluss - B3 - Recyceltes Material Anteil (in %)]])</f>
        <v/>
      </c>
      <c r="NP183" s="577" t="str">
        <f>IF(Table1[[#This Row],[Verschluss - B3 - Beschichtung]]="","",VLOOKUP(Table1[[#This Row],[Verschluss - B3 - Beschichtung]],'DD FD'!AE:AF,2,FALSE))</f>
        <v/>
      </c>
      <c r="NQ183" s="580" t="str">
        <f>IF(Table1[[#This Row],[Verschluss - B3 - Beschichtung Anteil (in %)]]="","",Table1[[#This Row],[Verschluss - B3 - Beschichtung Anteil (in %)]])</f>
        <v/>
      </c>
      <c r="NR183" s="576" t="str">
        <f>IF(Table1[[#This Row],[Etikett - B1 - Art]]="","",VLOOKUP(Table1[[#This Row],[Etikett - B1 - Art]],'DD FD'!F:G,2,FALSE))</f>
        <v/>
      </c>
      <c r="NS183" s="577" t="str">
        <f>IF(Table1[[#This Row],[Etikett - B1 - Fraktion]]="","",VLOOKUP(Table1[[#This Row],[Etikett - B1 - Fraktion]],'DD FD'!H:J,3,FALSE))</f>
        <v/>
      </c>
      <c r="NT183" s="574" t="str">
        <f>IF(Table1[[#This Row],[Etikett - B1 - Gewicht (in G)]]="","",Table1[[#This Row],[Etikett - B1 - Gewicht (in G)]])</f>
        <v/>
      </c>
      <c r="NU183" s="574" t="str">
        <f>IF(Table1[[#This Row],[Etikett - B1 - Lizenzierungs-pflichtig? (X=Ja)]]="","",Table1[[#This Row],[Etikett - B1 - Lizenzierungs-pflichtig? (X=Ja)]])</f>
        <v/>
      </c>
      <c r="NV183" s="574" t="str">
        <f>IF(Table1[[#This Row],[Etikett - B1 - Trennbar vom Hauptkörper? (X=Ja)]]="","",Table1[[#This Row],[Etikett - B1 - Trennbar vom Hauptkörper? (X=Ja)]])</f>
        <v/>
      </c>
      <c r="NW183" s="577" t="str">
        <f>IF(Table1[[#This Row],[Etikett - B1 - Virgin Material]]="","",VLOOKUP(Table1[[#This Row],[Etikett - B1 - Virgin Material]],'DD FD'!AJ:AK,2,FALSE))</f>
        <v/>
      </c>
      <c r="NX183" s="578" t="str">
        <f>IF(Table1[[#This Row],[Etikett - B1 - Virgin Material Anteil (in %)]]="","",Table1[[#This Row],[Etikett - B1 - Virgin Material Anteil (in %)]])</f>
        <v/>
      </c>
      <c r="NY183" s="577" t="str">
        <f>IF(Table1[[#This Row],[Etikett - B1 - Recyceltes Material]]="","",VLOOKUP(Table1[[#This Row],[Etikett - B1 - Recyceltes Material]],'DD FD'!AL:AM,2,FALSE))</f>
        <v/>
      </c>
      <c r="NZ183" s="578" t="str">
        <f>IF(Table1[[#This Row],[Etikett - B1 - Recyceltes Material Anteil (in %)]]="","",Table1[[#This Row],[Etikett - B1 - Recyceltes Material Anteil (in %)]])</f>
        <v/>
      </c>
      <c r="OA183" s="577" t="str">
        <f>IF(Table1[[#This Row],[Etikett - B1 - Beschichtung]]="","",VLOOKUP(Table1[[#This Row],[Etikett - B1 - Beschichtung]],'DD FD'!AE:AF,2,FALSE))</f>
        <v/>
      </c>
      <c r="OB183" s="580" t="str">
        <f>IF(Table1[[#This Row],[Etikett - B1 - Beschichtung Anteil (in %)]]="","",Table1[[#This Row],[Etikett - B1 - Beschichtung Anteil (in %)]])</f>
        <v/>
      </c>
      <c r="OC183" s="576" t="str">
        <f>IF(Table1[[#This Row],[Etikett - B2 - Art]]="","",VLOOKUP(Table1[[#This Row],[Etikett - B2 - Art]],'DD FD'!F:G,2,FALSE))</f>
        <v/>
      </c>
      <c r="OD183" s="577" t="str">
        <f>IF(Table1[[#This Row],[Etikett - B2 - Fraktion]]="","",VLOOKUP(Table1[[#This Row],[Etikett - B2 - Fraktion]],'DD FD'!H:J,3,FALSE))</f>
        <v/>
      </c>
      <c r="OE183" s="574" t="str">
        <f>IF(Table1[[#This Row],[Etikett - B2 - Gewicht (in G)]]="","",Table1[[#This Row],[Etikett - B2 - Gewicht (in G)]])</f>
        <v/>
      </c>
      <c r="OF183" s="574" t="str">
        <f>IF(Table1[[#This Row],[Etikett - B2 - Lizenzierungs-pflichtig? (X=Ja)]]="","",Table1[[#This Row],[Etikett - B2 - Lizenzierungs-pflichtig? (X=Ja)]])</f>
        <v/>
      </c>
      <c r="OG183" s="574" t="str">
        <f>IF(Table1[[#This Row],[Etikett - B2 - Trennbar vom Hauptkörper? (X=Ja)]]="","",Table1[[#This Row],[Etikett - B2 - Trennbar vom Hauptkörper? (X=Ja)]])</f>
        <v/>
      </c>
      <c r="OH183" s="577" t="str">
        <f>IF(Table1[[#This Row],[Etikett - B2 - Virgin Material]]="","",VLOOKUP(Table1[[#This Row],[Etikett - B2 - Virgin Material]],'DD FD'!AJ:AK,2,FALSE))</f>
        <v/>
      </c>
      <c r="OI183" s="578" t="str">
        <f>IF(Table1[[#This Row],[Etikett - B2 - Virgin Material Anteil (in %)]]="","",Table1[[#This Row],[Etikett - B2 - Virgin Material Anteil (in %)]])</f>
        <v/>
      </c>
      <c r="OJ183" s="577" t="str">
        <f>IF(Table1[[#This Row],[Etikett - B2 - Recyceltes Material]]="","",VLOOKUP(Table1[[#This Row],[Etikett - B2 - Recyceltes Material]],'DD FD'!AL:AM,2,FALSE))</f>
        <v/>
      </c>
      <c r="OK183" s="578" t="str">
        <f>IF(Table1[[#This Row],[Etikett - B2 - Recyceltes Material Anteil (in %)]]="","",Table1[[#This Row],[Etikett - B2 - Recyceltes Material Anteil (in %)]])</f>
        <v/>
      </c>
      <c r="OL183" s="577" t="str">
        <f>IF(Table1[[#This Row],[Etikett - B2 - Beschichtung]]="","",VLOOKUP(Table1[[#This Row],[Etikett - B2 - Beschichtung]],'DD FD'!AE:AF,2,FALSE))</f>
        <v/>
      </c>
      <c r="OM183" s="580" t="str">
        <f>IF(Table1[[#This Row],[Etikett - B2 - Beschichtung Anteil (in %)]]="","",Table1[[#This Row],[Etikett - B2 - Beschichtung Anteil (in %)]])</f>
        <v/>
      </c>
      <c r="ON183" s="576" t="str">
        <f>IF(Table1[[#This Row],[Etikett - B3 - Art]]="","",VLOOKUP(Table1[[#This Row],[Etikett - B3 - Art]],'DD FD'!F:G,2,FALSE))</f>
        <v/>
      </c>
      <c r="OO183" s="577" t="str">
        <f>IF(Table1[[#This Row],[Etikett - B3 - Fraktion]]="","",VLOOKUP(Table1[[#This Row],[Etikett - B3 - Fraktion]],'DD FD'!H:J,3,FALSE))</f>
        <v/>
      </c>
      <c r="OP183" s="574" t="str">
        <f>IF(Table1[[#This Row],[Etikett - B3 - Gewicht (in G)]]="","",Table1[[#This Row],[Etikett - B3 - Gewicht (in G)]])</f>
        <v/>
      </c>
      <c r="OQ183" s="574" t="str">
        <f>IF(Table1[[#This Row],[Etikett - B3 - Lizenzierungs-pflichtig? (X=Ja)]]="","",Table1[[#This Row],[Etikett - B3 - Lizenzierungs-pflichtig? (X=Ja)]])</f>
        <v/>
      </c>
      <c r="OR183" s="574" t="str">
        <f>IF(Table1[[#This Row],[Etikett - B3 - Trennbar vom Hauptkörper? (X=Ja)]]="","",Table1[[#This Row],[Etikett - B3 - Trennbar vom Hauptkörper? (X=Ja)]])</f>
        <v/>
      </c>
      <c r="OS183" s="577" t="str">
        <f>IF(Table1[[#This Row],[Etikett - B3 - Virgin Material]]="","",VLOOKUP(Table1[[#This Row],[Etikett - B3 - Virgin Material]],'DD FD'!AJ:AK,2,FALSE))</f>
        <v/>
      </c>
      <c r="OT183" s="578" t="str">
        <f>IF(Table1[[#This Row],[Etikett - B3 - Virgin Material Anteil (in %)]]="","",Table1[[#This Row],[Etikett - B3 - Virgin Material Anteil (in %)]])</f>
        <v/>
      </c>
      <c r="OU183" s="577" t="str">
        <f>IF(Table1[[#This Row],[Etikett - B3 - Recyceltes Material]]="","",VLOOKUP(Table1[[#This Row],[Etikett - B3 - Recyceltes Material]],'DD FD'!AL:AM,2,FALSE))</f>
        <v/>
      </c>
      <c r="OV183" s="578" t="str">
        <f>IF(Table1[[#This Row],[Etikett - B3 - Recyceltes Material Anteil (in %)]]="","",Table1[[#This Row],[Etikett - B3 - Recyceltes Material Anteil (in %)]])</f>
        <v/>
      </c>
      <c r="OW183" s="577" t="str">
        <f>IF(Table1[[#This Row],[Etikett - B3 - Beschichtung]]="","",VLOOKUP(Table1[[#This Row],[Etikett - B3 - Beschichtung]],'DD FD'!AE:AF,2,FALSE))</f>
        <v/>
      </c>
      <c r="OX183" s="613" t="str">
        <f>IF(Table1[[#This Row],[Etikett - B3 - Beschichtung Anteil (in %)]]="","",Table1[[#This Row],[Etikett - B3 - Beschichtung Anteil (in %)]])</f>
        <v/>
      </c>
      <c r="OY183" s="618">
        <f>ROUNDUP(SUM(
IF(AND(LH183='DD FD'!$J$7,LJ183='DD FD'!$AI$3),LI183,0),
IF(AND(LR183='DD FD'!$J$7,LT183='DD FD'!$AI$3),LS183,0),
IF(AND(MB183='DD FD'!$J$7,MD183='DD FD'!$AI$3),MC183,0),
IF(AND(ML183='DD FD'!$J$7,MN183='DD FD'!$AI$3),MM183,0),
IF(AND(MW183='DD FD'!$J$7,MY183='DD FD'!$AI$3),MX183,0),
IF(AND(NH183='DD FD'!$J$7,NJ183='DD FD'!$AI$3),NI183,0),
IF(AND(NS183='DD FD'!$J$7,NU183='DD FD'!$AI$3),NT183,0),
IF(AND(OD183='DD FD'!$J$7,OF183='DD FD'!$AI$3),OE183,0),
IF(AND(OO183='DD FD'!$J$7,OQ183='DD FD'!$AI$3),OP183,0),
),2)</f>
        <v>0</v>
      </c>
      <c r="OZ183" s="617">
        <f>ROUNDUP(SUM(
IF(AND(LH183='DD FD'!$J$6,LJ183='DD FD'!$AI$3),LI183,0),
IF(AND(LR183='DD FD'!$J$6,LT183='DD FD'!$AI$3),LS183,0),
IF(AND(MB183='DD FD'!$J$6,MD183='DD FD'!$AI$3),MC183,0),
IF(AND(ML183='DD FD'!$J$6,MN183='DD FD'!$AI$3),MM183,0),
IF(AND(MW183='DD FD'!$J$6,MY183='DD FD'!$AI$3),MX183,0),
IF(AND(NH183='DD FD'!$J$6,NJ183='DD FD'!$AI$3),NI183,0),
IF(AND(NS183='DD FD'!$J$6,NU183='DD FD'!$AI$3),NT183,0),
IF(AND(OD183='DD FD'!$J$6,OF183='DD FD'!$AI$3),OE183,0),
IF(AND(OO183='DD FD'!$J$6,OQ183='DD FD'!$AI$3),OP183,0),
),2)</f>
        <v>0</v>
      </c>
      <c r="PA183" s="617">
        <f>ROUNDUP(SUM(
IF(AND(LH183='DD FD'!$J$10,LJ183='DD FD'!$AI$3),LI183,0),
IF(AND(LR183='DD FD'!$J$10,LT183='DD FD'!$AI$3),LS183,0),
IF(AND(MB183='DD FD'!$J$10,MD183='DD FD'!$AI$3),MC183,0),
IF(AND(ML183='DD FD'!$J$10,MN183='DD FD'!$AI$3),MM183,0),
IF(AND(MW183='DD FD'!$J$10,MY183='DD FD'!$AI$3),MX183,0),
IF(AND(NH183='DD FD'!$J$10,NJ183='DD FD'!$AI$3),NI183,0),
IF(AND(NS183='DD FD'!$J$10,NU183='DD FD'!$AI$3),NT183,0),
IF(AND(OD183='DD FD'!$J$10,OF183='DD FD'!$AI$3),OE183,0),
IF(AND(OO183='DD FD'!$J$10,OQ183='DD FD'!$AI$3),OP183,0),
),2)</f>
        <v>0</v>
      </c>
      <c r="PB183" s="617">
        <f>ROUNDUP(SUM(
IF(AND(LH183='DD FD'!$J$8,LJ183='DD FD'!$AI$3),LI183,0),
IF(AND(LR183='DD FD'!$J$8,LT183='DD FD'!$AI$3),LS183,0),
IF(AND(MB183='DD FD'!$J$8,MD183='DD FD'!$AI$3),MC183,0),
IF(AND(ML183='DD FD'!$J$8,MN183='DD FD'!$AI$3),MM183,0),
IF(AND(MW183='DD FD'!$J$8,MY183='DD FD'!$AI$3),MX183,0),
IF(AND(NH183='DD FD'!$J$8,NJ183='DD FD'!$AI$3),NI183,0),
IF(AND(NS183='DD FD'!$J$8,NU183='DD FD'!$AI$3),NT183,0),
IF(AND(OD183='DD FD'!$J$8,OF183='DD FD'!$AI$3),OE183,0),
IF(AND(OO183='DD FD'!$J$8,OQ183='DD FD'!$AI$3),OP183,0),
),2)</f>
        <v>0</v>
      </c>
      <c r="PC183" s="617">
        <f>ROUNDUP(SUM(
IF(AND(LH183='DD FD'!$J$5,LJ183='DD FD'!$AI$3),LI183,0),
IF(AND(LR183='DD FD'!$J$5,LT183='DD FD'!$AI$3),LS183,0),
IF(AND(MB183='DD FD'!$J$5,MD183='DD FD'!$AI$3),MC183,0),
IF(AND(ML183='DD FD'!$J$5,MN183='DD FD'!$AI$3),MM183,0),
IF(AND(MW183='DD FD'!$J$5,MY183='DD FD'!$AI$3),MX183,0),
IF(AND(NH183='DD FD'!$J$5,NJ183='DD FD'!$AI$3),NI183,0),
IF(AND(NS183='DD FD'!$J$5,NU183='DD FD'!$AI$3),NT183,0),
IF(AND(OD183='DD FD'!$J$5,OF183='DD FD'!$AI$3),OE183,0),
IF(AND(OO183='DD FD'!$J$5,OQ183='DD FD'!$AI$3),OP183,0),
),2)</f>
        <v>0</v>
      </c>
      <c r="PD183" s="617">
        <f>ROUNDUP(SUM(
IF(AND(LH183='DD FD'!$J$9,LJ183='DD FD'!$AI$3),LI183,0),
IF(AND(LR183='DD FD'!$J$9,LT183='DD FD'!$AI$3),LS183,0),
IF(AND(MB183='DD FD'!$J$9,MD183='DD FD'!$AI$3),MC183,0),
IF(AND(ML183='DD FD'!$J$9,MN183='DD FD'!$AI$3),MM183,0),
IF(AND(MW183='DD FD'!$J$9,MY183='DD FD'!$AI$3),MX183,0),
IF(AND(NH183='DD FD'!$J$9,NJ183='DD FD'!$AI$3),NI183,0),
IF(AND(NS183='DD FD'!$J$9,NU183='DD FD'!$AI$3),NT183,0),
IF(AND(OD183='DD FD'!$J$9,OF183='DD FD'!$AI$3),OE183,0),
IF(AND(OO183='DD FD'!$J$9,OQ183='DD FD'!$AI$3),OP183,0),
),2)</f>
        <v>0</v>
      </c>
      <c r="PE183" s="617">
        <f>ROUNDUP(SUM(
IF(AND(LH183='DD FD'!$J$4,LJ183='DD FD'!$AI$3),LI183,0),
IF(AND(LR183='DD FD'!$J$4,LT183='DD FD'!$AI$3),LS183,0),
IF(AND(MB183='DD FD'!$J$4,MD183='DD FD'!$AI$3),MC183,0),
IF(AND(ML183='DD FD'!$J$4,MN183='DD FD'!$AI$3),MM183,0),
IF(AND(MW183='DD FD'!$J$4,MY183='DD FD'!$AI$3),MX183,0),
IF(AND(NH183='DD FD'!$J$4,NJ183='DD FD'!$AI$3),NI183,0),
IF(AND(NS183='DD FD'!$J$4,NU183='DD FD'!$AI$3),NT183,0),
IF(AND(OD183='DD FD'!$J$4,OF183='DD FD'!$AI$3),OE183,0),
IF(AND(OO183='DD FD'!$J$4,OQ183='DD FD'!$AI$3),OP183,0),
),2)</f>
        <v>0</v>
      </c>
      <c r="PF183" s="619">
        <f>ROUNDUP(SUM(
IF(AND(LH183='DD FD'!$J$11,LJ183='DD FD'!$AI$3),LI183,0),
IF(AND(LR183='DD FD'!$J$11,LT183='DD FD'!$AI$3),LS183,0),
IF(AND(MB183='DD FD'!$J$11,MD183='DD FD'!$AI$3),MC183,0),
IF(AND(ML183='DD FD'!$J$11,MN183='DD FD'!$AI$3),MM183,0),
IF(AND(MW183='DD FD'!$J$11,MY183='DD FD'!$AI$3),MX183,0),
IF(AND(NH183='DD FD'!$J$11,NJ183='DD FD'!$AI$3),NI183,0),
IF(AND(NS183='DD FD'!$J$11,NU183='DD FD'!$AI$3),NT183,0),
IF(AND(OD183='DD FD'!$J$11,OF183='DD FD'!$AI$3),OE183,0),
IF(AND(OO183='DD FD'!$J$11,OQ183='DD FD'!$AI$3),OP183,0),
),2)</f>
        <v>0</v>
      </c>
    </row>
    <row r="184" spans="1:422">
      <c r="A184" s="806"/>
      <c r="B184" s="934"/>
      <c r="C184" s="247"/>
      <c r="D184" s="842"/>
      <c r="E184" s="247"/>
      <c r="F184" s="158"/>
      <c r="G184" s="710"/>
      <c r="H184" s="712"/>
      <c r="I184" s="936"/>
      <c r="J184" s="803"/>
      <c r="K184" s="150"/>
      <c r="L184" s="146" t="str">
        <f t="shared" si="54"/>
        <v/>
      </c>
      <c r="M184" s="501" t="str">
        <f t="shared" si="71"/>
        <v/>
      </c>
      <c r="N184" s="504"/>
      <c r="O184" s="113" t="str">
        <f t="shared" si="72"/>
        <v/>
      </c>
      <c r="P184" s="114" t="str">
        <f t="shared" si="55"/>
        <v/>
      </c>
      <c r="Q184" s="152"/>
      <c r="R184" s="152"/>
      <c r="S184" s="115" t="str">
        <f t="shared" si="73"/>
        <v/>
      </c>
      <c r="T184" s="159"/>
      <c r="U184" s="159"/>
      <c r="V184" s="157"/>
      <c r="W184" s="157"/>
      <c r="X184" s="157"/>
      <c r="Y184" s="772"/>
      <c r="Z184" s="158"/>
      <c r="AA184" s="144"/>
      <c r="AB184" s="112"/>
      <c r="AC184" s="153"/>
      <c r="AD184" s="153"/>
      <c r="AE184" s="153"/>
      <c r="AF184" s="153"/>
      <c r="AG184" s="153"/>
      <c r="AH184" s="153"/>
      <c r="AI184" s="152"/>
      <c r="AJ184" s="158"/>
      <c r="AK184" s="158"/>
      <c r="AL184" s="158"/>
      <c r="AM184" s="116" t="str">
        <f t="shared" si="74"/>
        <v/>
      </c>
      <c r="AN184" s="116" t="str">
        <f t="shared" si="75"/>
        <v/>
      </c>
      <c r="AO184" s="324"/>
      <c r="AP184" s="503"/>
      <c r="AQ184" s="487" t="str">
        <f t="shared" si="76"/>
        <v/>
      </c>
      <c r="AR184" s="113" t="str">
        <f t="shared" si="56"/>
        <v/>
      </c>
      <c r="AS184" s="113" t="str">
        <f t="shared" si="57"/>
        <v/>
      </c>
      <c r="AT184" s="113" t="str">
        <f t="shared" si="58"/>
        <v/>
      </c>
      <c r="AU184" s="113" t="str">
        <f t="shared" si="59"/>
        <v/>
      </c>
      <c r="AV184" s="159"/>
      <c r="AW184" s="157"/>
      <c r="AX184" s="157"/>
      <c r="AY184" s="157"/>
      <c r="AZ184" s="157"/>
      <c r="BA184" s="116" t="str">
        <f t="shared" si="60"/>
        <v/>
      </c>
      <c r="BB184" s="316"/>
      <c r="BC184" s="116" t="str">
        <f t="shared" si="61"/>
        <v/>
      </c>
      <c r="BD184" s="133" t="str">
        <f t="shared" si="62"/>
        <v/>
      </c>
      <c r="BE184" s="157"/>
      <c r="BF184" s="1180"/>
      <c r="BG184" s="1180"/>
      <c r="BH184" s="158"/>
      <c r="BI184" s="490"/>
      <c r="BJ184" s="514" t="str">
        <f t="shared" si="77"/>
        <v/>
      </c>
      <c r="BK184" s="789"/>
      <c r="BL184" s="116" t="str">
        <f t="shared" si="78"/>
        <v/>
      </c>
      <c r="BM184" s="144"/>
      <c r="BN184" s="144"/>
      <c r="BO184" s="144"/>
      <c r="BP184" s="790"/>
      <c r="BQ184" s="790"/>
      <c r="BR184" s="790"/>
      <c r="BS184" s="116" t="str">
        <f t="shared" si="63"/>
        <v/>
      </c>
      <c r="BT184" s="790"/>
      <c r="BU184" s="808" t="str">
        <f t="shared" si="64"/>
        <v/>
      </c>
      <c r="BV184" s="791"/>
      <c r="BW184" s="144"/>
      <c r="BX184" s="20"/>
      <c r="BY184" s="20"/>
      <c r="BZ184" s="20"/>
      <c r="CA184" s="792"/>
      <c r="CB184" s="1201"/>
      <c r="CC184" s="144"/>
      <c r="CD184" s="144"/>
      <c r="CE184" s="144"/>
      <c r="CF184" s="144"/>
      <c r="CG184" s="144"/>
      <c r="CH184" s="144"/>
      <c r="CI184" s="144"/>
      <c r="CJ184" s="144"/>
      <c r="CK184" s="144"/>
      <c r="CL184" s="144"/>
      <c r="CM184" s="144"/>
      <c r="CN184" s="144"/>
      <c r="CO184" s="144"/>
      <c r="CP184" s="144"/>
      <c r="CQ184" s="144"/>
      <c r="CR184" s="144"/>
      <c r="CS184" s="144"/>
      <c r="CT184" s="144"/>
      <c r="CU184" s="144"/>
      <c r="CV184" s="144"/>
      <c r="CW184" s="144"/>
      <c r="CX184" s="144"/>
      <c r="CY184" s="144"/>
      <c r="CZ184" s="144"/>
      <c r="DA184" s="144"/>
      <c r="DB184" s="144"/>
      <c r="DC184" s="144"/>
      <c r="DD184" s="144"/>
      <c r="DE184" s="144"/>
      <c r="DF184" s="144"/>
      <c r="DG184" s="144"/>
      <c r="DH184" s="144"/>
      <c r="DI184" s="144"/>
      <c r="DJ184" s="144"/>
      <c r="DK184" s="144"/>
      <c r="DL184" s="144"/>
      <c r="DM184" s="144"/>
      <c r="DN184" s="144"/>
      <c r="DO184" s="144"/>
      <c r="DP184" s="144"/>
      <c r="DQ184" s="144"/>
      <c r="DR184" s="144"/>
      <c r="DS184" s="144"/>
      <c r="DT184" s="144"/>
      <c r="DU184" s="144"/>
      <c r="DV184" s="144"/>
      <c r="DW184" s="144"/>
      <c r="DX184" s="144"/>
      <c r="DY184" s="144"/>
      <c r="DZ184" s="144"/>
      <c r="EA184" s="144"/>
      <c r="EB184" s="144"/>
      <c r="EC184" s="144"/>
      <c r="ED184" s="782" t="str">
        <f t="shared" si="79"/>
        <v/>
      </c>
      <c r="EE184" s="519"/>
      <c r="EF184" s="793"/>
      <c r="EG184" s="519"/>
      <c r="EH184" s="794"/>
      <c r="EI184" s="790"/>
      <c r="EJ184" s="794"/>
      <c r="EK184" s="794"/>
      <c r="EL184" s="790"/>
      <c r="EM184" s="790"/>
      <c r="EN184" s="790"/>
      <c r="EO184" s="112" t="str">
        <f t="shared" si="65"/>
        <v/>
      </c>
      <c r="EP184" s="790"/>
      <c r="EQ184" s="488" t="str">
        <f t="shared" si="66"/>
        <v/>
      </c>
      <c r="ER184" s="1100"/>
      <c r="ES184" s="1099" t="str">
        <f t="shared" si="80"/>
        <v/>
      </c>
      <c r="ET184" s="525"/>
      <c r="EU184" s="148"/>
      <c r="EV184" s="148"/>
      <c r="EW184" s="148"/>
      <c r="EX184" s="148"/>
      <c r="EY184" s="148"/>
      <c r="EZ184" s="148"/>
      <c r="FA184" s="148"/>
      <c r="FB184" s="148"/>
      <c r="FC184" s="148"/>
      <c r="FD184" s="148"/>
      <c r="FE184" s="148"/>
      <c r="FF184" s="148"/>
      <c r="FG184" s="148"/>
      <c r="FH184" s="148"/>
      <c r="FI184" s="528"/>
      <c r="FJ184" s="513" t="str">
        <f t="shared" si="67"/>
        <v/>
      </c>
      <c r="FK184" s="158"/>
      <c r="FL184" s="850"/>
      <c r="FM184" s="850"/>
      <c r="FN184" s="850"/>
      <c r="FO184" s="850"/>
      <c r="FP184" s="850"/>
      <c r="FQ184" s="850"/>
      <c r="FR184" s="157"/>
      <c r="FS184" s="143"/>
      <c r="FT184" s="143"/>
      <c r="FU184" s="847" t="str">
        <f t="shared" si="68"/>
        <v/>
      </c>
      <c r="FV184" s="555"/>
      <c r="FW184" s="523" t="str">
        <f>IF(Table1[[#This Row],[Nonfood Inhaltstoffe - Komponente]]="","",VLOOKUP(Table1[[#This Row],[Nonfood Inhaltstoffe - Komponente]],'Dropdown Auswahl'!BJ:BK,2,FALSE))</f>
        <v/>
      </c>
      <c r="FX184" s="1013"/>
      <c r="FY184" s="1011" t="str">
        <f t="shared" si="69"/>
        <v/>
      </c>
      <c r="FZ184" s="152"/>
      <c r="GA184" s="152"/>
      <c r="GB184" s="152"/>
      <c r="GC184" s="529" t="str">
        <f t="shared" si="70"/>
        <v/>
      </c>
      <c r="GG184" s="21"/>
      <c r="GH184" s="21"/>
      <c r="GI184" s="1019"/>
      <c r="GJ184" s="1016" t="str">
        <f>IF(Table1[[#This Row],[Global Trade Item Number (GTIN)]]="","",Table1[[#This Row],[Global Trade Item Number (GTIN)]])</f>
        <v/>
      </c>
      <c r="GK184" s="555" t="str">
        <f>IF(Table1[[#This Row],[WAWI-Nr./ Kreditoren-Nummer
(ASDV)]]&lt;&gt;"",Table1[[#This Row],[WAWI-Nr./ Kreditoren-Nummer
(ASDV)]],"")</f>
        <v/>
      </c>
      <c r="GL184" s="165"/>
      <c r="GM184" s="165"/>
      <c r="GN184" s="165"/>
      <c r="GO184" s="485"/>
      <c r="GP184" s="534"/>
      <c r="GQ184" s="533"/>
      <c r="GR184" s="486"/>
      <c r="GS184" s="486"/>
      <c r="GT184" s="486"/>
      <c r="GU184" s="486"/>
      <c r="GV184" s="486"/>
      <c r="GW184" s="542"/>
      <c r="GX184" s="538"/>
      <c r="GY184" s="144"/>
      <c r="GZ184" s="480"/>
      <c r="HA184" s="158"/>
      <c r="HB184" s="480"/>
      <c r="HC184" s="480"/>
      <c r="HD184" s="480"/>
      <c r="HE184" s="480"/>
      <c r="HF184" s="480"/>
      <c r="HG184" s="480"/>
      <c r="HH184" s="538"/>
      <c r="HI184" s="480"/>
      <c r="HJ184" s="480"/>
      <c r="HK184" s="480"/>
      <c r="HL184" s="480"/>
      <c r="HM184" s="480"/>
      <c r="HN184" s="480"/>
      <c r="HO184" s="480"/>
      <c r="HP184" s="480"/>
      <c r="HQ184" s="480"/>
      <c r="HR184" s="538"/>
      <c r="HS184" s="480"/>
      <c r="HT184" s="480"/>
      <c r="HU184" s="480"/>
      <c r="HV184" s="480"/>
      <c r="HW184" s="480"/>
      <c r="HX184" s="480"/>
      <c r="HY184" s="480"/>
      <c r="HZ184" s="480"/>
      <c r="IA184" s="480"/>
      <c r="IB184" s="538"/>
      <c r="IC184" s="480"/>
      <c r="ID184" s="480"/>
      <c r="IE184" s="480"/>
      <c r="IF184" s="480"/>
      <c r="IG184" s="480"/>
      <c r="IH184" s="480"/>
      <c r="II184" s="480"/>
      <c r="IJ184" s="480"/>
      <c r="IK184" s="480"/>
      <c r="IL184" s="480"/>
      <c r="IM184" s="538"/>
      <c r="IN184" s="480"/>
      <c r="IO184" s="480"/>
      <c r="IP184" s="480"/>
      <c r="IQ184" s="480"/>
      <c r="IR184" s="480"/>
      <c r="IS184" s="480"/>
      <c r="IT184" s="480"/>
      <c r="IU184" s="480"/>
      <c r="IV184" s="480"/>
      <c r="IW184" s="480"/>
      <c r="IX184" s="538"/>
      <c r="IY184" s="480"/>
      <c r="IZ184" s="480"/>
      <c r="JA184" s="480"/>
      <c r="JB184" s="480"/>
      <c r="JC184" s="480"/>
      <c r="JD184" s="480"/>
      <c r="JE184" s="480"/>
      <c r="JF184" s="480"/>
      <c r="JG184" s="480"/>
      <c r="JH184" s="480"/>
      <c r="JI184" s="538"/>
      <c r="JJ184" s="480"/>
      <c r="JK184" s="480"/>
      <c r="JL184" s="480"/>
      <c r="JM184" s="480"/>
      <c r="JN184" s="480"/>
      <c r="JO184" s="480"/>
      <c r="JP184" s="480"/>
      <c r="JQ184" s="480"/>
      <c r="JR184" s="480"/>
      <c r="JS184" s="590"/>
      <c r="JT184" s="538"/>
      <c r="JU184" s="480"/>
      <c r="JV184" s="480"/>
      <c r="JW184" s="480"/>
      <c r="JX184" s="480"/>
      <c r="JY184" s="480"/>
      <c r="JZ184" s="480"/>
      <c r="KA184" s="480"/>
      <c r="KB184" s="480"/>
      <c r="KC184" s="480"/>
      <c r="KD184" s="480"/>
      <c r="KE184" s="538"/>
      <c r="KF184" s="480"/>
      <c r="KG184" s="480"/>
      <c r="KH184" s="480"/>
      <c r="KI184" s="480"/>
      <c r="KJ184" s="480"/>
      <c r="KK184" s="480"/>
      <c r="KL184" s="480"/>
      <c r="KM184" s="480"/>
      <c r="KN184" s="480"/>
      <c r="KO184" s="480"/>
      <c r="KR184" s="568" t="str">
        <f>IF(Table1[[#This Row],[GTIN]]&lt;&gt;"",Table1[[#This Row],[GTIN]],"")</f>
        <v/>
      </c>
      <c r="KS184" s="569" t="str">
        <f>Table1[[#This Row],[Kreditor]]</f>
        <v/>
      </c>
      <c r="KT184" s="570" t="str">
        <f>IF(Table1[[#This Row],[Gültig ab (Datum)]]&lt;&gt;"",Table1[[#This Row],[Gültig ab (Datum)]],"")</f>
        <v/>
      </c>
      <c r="KU184" s="570"/>
      <c r="KV184" s="583" t="str">
        <f>IF(Table1[[#This Row],[Artikel verpackt? 
(X=Ja)]]="","",Table1[[#This Row],[Artikel verpackt? 
(X=Ja)]])</f>
        <v/>
      </c>
      <c r="KW184" s="571" t="str">
        <f>IF(Table1[[#This Row],[Verpackung recyclingfähig?
(X=Ja)]]="","",Table1[[#This Row],[Verpackung recyclingfähig?
(X=Ja)]])</f>
        <v/>
      </c>
      <c r="KX184" s="572"/>
      <c r="KY184" s="573"/>
      <c r="KZ184" s="574"/>
      <c r="LA184" s="574"/>
      <c r="LB184" s="574"/>
      <c r="LC184" s="574"/>
      <c r="LD184" s="574"/>
      <c r="LE184" s="574"/>
      <c r="LF184" s="575"/>
      <c r="LG184" s="576" t="str">
        <f>IF(Table1[[#This Row],[Hauptkörper - B1 - Art]]="","",VLOOKUP(Table1[[#This Row],[Hauptkörper - B1 - Art]],'DD FD'!B:C,2,FALSE))</f>
        <v/>
      </c>
      <c r="LH184" s="577" t="str">
        <f>IF(Table1[[#This Row],[Hauptkörper - B1 - Fraktion]]="","",VLOOKUP(Table1[[#This Row],[Hauptkörper - B1 - Fraktion]],'DD FD'!H:J,3,FALSE))</f>
        <v/>
      </c>
      <c r="LI184" s="574" t="str">
        <f>IF(Table1[[#This Row],[Hauptkörper - B1 - Gewicht
(in G)]]="","",Table1[[#This Row],[Hauptkörper - B1 - Gewicht
(in G)]])</f>
        <v/>
      </c>
      <c r="LJ184" s="574" t="str">
        <f>IF(Table1[[#This Row],[Hauptkörper - B1 - Lizenzierungs-pflichtig? (X=Ja)]]="","",Table1[[#This Row],[Hauptkörper - B1 - Lizenzierungs-pflichtig? (X=Ja)]])</f>
        <v/>
      </c>
      <c r="LK184" s="577" t="str">
        <f>IF(Table1[[#This Row],[Hauptkörper - B1 - Virgin Material]]="","",VLOOKUP(Table1[[#This Row],[Hauptkörper - B1 - Virgin Material]],'DD FD'!AJ:AK,2,FALSE))</f>
        <v/>
      </c>
      <c r="LL184" s="578" t="str">
        <f>IF(Table1[[#This Row],[Hauptkörper - B1 - Virgin Material Anteil (in %)]]="","",Table1[[#This Row],[Hauptkörper - B1 - Virgin Material Anteil (in %)]])</f>
        <v/>
      </c>
      <c r="LM184" s="577" t="str">
        <f>IF(Table1[[#This Row],[Hauptkörper - B1 - Recyceltes Material]]="","",VLOOKUP(Table1[[#This Row],[Hauptkörper - B1 - Recyceltes Material]],'DD FD'!AL:AM,2,FALSE))</f>
        <v/>
      </c>
      <c r="LN184" s="578" t="str">
        <f>IF(Table1[[#This Row],[Hauptkörper - B1 - Recyceltes Material Anteil (in %)]]="","",Table1[[#This Row],[Hauptkörper - B1 - Recyceltes Material Anteil (in %)]])</f>
        <v/>
      </c>
      <c r="LO184" s="579" t="str">
        <f>IF(Table1[[#This Row],[Hauptkörper - B1 - Beschichtung]]="","",VLOOKUP(Table1[[#This Row],[Hauptkörper - B1 - Beschichtung]],'DD FD'!AE:AF,2,FALSE))</f>
        <v/>
      </c>
      <c r="LP184" s="580" t="str">
        <f>IF(Table1[[#This Row],[Hauptkörper - B1 - Beschichtung Anteil (in %)]]="","",Table1[[#This Row],[Hauptkörper - B1 - Beschichtung Anteil (in %)]])</f>
        <v/>
      </c>
      <c r="LQ184" s="576" t="str">
        <f>IF(Table1[[#This Row],[Hauptkörper - B2 - Art]]="","",VLOOKUP(Table1[[#This Row],[Hauptkörper - B2 - Art]],'DD FD'!B:C,2,FALSE))</f>
        <v/>
      </c>
      <c r="LR184" s="577" t="str">
        <f>IF(Table1[[#This Row],[Hauptkörper - B2 - Fraktion]]="","",VLOOKUP(Table1[[#This Row],[Hauptkörper - B2 - Fraktion]],'DD FD'!H:J,3,FALSE))</f>
        <v/>
      </c>
      <c r="LS184" s="574" t="str">
        <f>IF(Table1[[#This Row],[Hauptkörper - B2 - Gewicht
(in G)]]="","",Table1[[#This Row],[Hauptkörper - B2 - Gewicht
(in G)]])</f>
        <v/>
      </c>
      <c r="LT184" s="574" t="str">
        <f>IF(Table1[[#This Row],[Hauptkörper - B2 - Lizenzierungs-pflichtig? (X=Ja)]]="","",Table1[[#This Row],[Hauptkörper - B2 - Lizenzierungs-pflichtig? (X=Ja)]])</f>
        <v/>
      </c>
      <c r="LU184" s="577" t="str">
        <f>IF(Table1[[#This Row],[Hauptkörper - B2 - Virgin Material]]="","",VLOOKUP(Table1[[#This Row],[Hauptkörper - B2 - Virgin Material]],'DD FD'!AJ:AK,2,FALSE))</f>
        <v/>
      </c>
      <c r="LV184" s="578" t="str">
        <f>IF(Table1[[#This Row],[Hauptkörper - B2 - Virgin Material Anteil (in %)]]="","",Table1[[#This Row],[Hauptkörper - B2 - Virgin Material Anteil (in %)]])</f>
        <v/>
      </c>
      <c r="LW184" s="577" t="str">
        <f>IF(Table1[[#This Row],[Hauptkörper - B2 - Recyceltes Material]]="","",VLOOKUP(Table1[[#This Row],[Hauptkörper - B2 - Recyceltes Material]],'DD FD'!AL:AM,2,FALSE))</f>
        <v/>
      </c>
      <c r="LX184" s="578" t="str">
        <f>IF(Table1[[#This Row],[Hauptkörper - B2 - Recyceltes Material Anteil (in %)]]="","",Table1[[#This Row],[Hauptkörper - B2 - Recyceltes Material Anteil (in %)]])</f>
        <v/>
      </c>
      <c r="LY184" s="577" t="str">
        <f>IF(Table1[[#This Row],[Hauptkörper - B2 - Beschichtung]]="","",VLOOKUP(Table1[[#This Row],[Hauptkörper - B2 - Beschichtung]],'DD FD'!AE:AF,2,FALSE))</f>
        <v/>
      </c>
      <c r="LZ184" s="580" t="str">
        <f>IF(Table1[[#This Row],[Hauptkörper - B2 - Beschichtung Anteil (in %)]]="","",Table1[[#This Row],[Hauptkörper - B2 - Beschichtung Anteil (in %)]])</f>
        <v/>
      </c>
      <c r="MA184" s="576" t="str">
        <f>IF(Table1[[#This Row],[Hauptkörper - B3 - Art]]="","",VLOOKUP(Table1[[#This Row],[Hauptkörper - B3 - Art]],'DD FD'!B:C,2,FALSE))</f>
        <v/>
      </c>
      <c r="MB184" s="577" t="str">
        <f>IF(Table1[[#This Row],[Hauptkörper - B3 - Fraktion]]="","",VLOOKUP(Table1[[#This Row],[Hauptkörper - B3 - Fraktion]],'DD FD'!H:J,3,FALSE))</f>
        <v/>
      </c>
      <c r="MC184" s="574" t="str">
        <f>IF(Table1[[#This Row],[Hauptkörper - B3 - Gewicht
(in G)]]="","",Table1[[#This Row],[Hauptkörper - B3 - Gewicht
(in G)]])</f>
        <v/>
      </c>
      <c r="MD184" s="574" t="str">
        <f>IF(Table1[[#This Row],[Hauptkörper - B3 - Lizenzierungs-pflichtig? (X=Ja)]]="","",Table1[[#This Row],[Hauptkörper - B3 - Lizenzierungs-pflichtig? (X=Ja)]])</f>
        <v/>
      </c>
      <c r="ME184" s="577" t="str">
        <f>IF(Table1[[#This Row],[Hauptkörper - B3 - Virgin Material]]="","",VLOOKUP(Table1[[#This Row],[Hauptkörper - B3 - Virgin Material]],'DD FD'!AJ:AK,2,FALSE))</f>
        <v/>
      </c>
      <c r="MF184" s="578" t="str">
        <f>IF(Table1[[#This Row],[Hauptkörper - B3 - Virgin Material Anteil (in %)]]="","",Table1[[#This Row],[Hauptkörper - B3 - Virgin Material Anteil (in %)]])</f>
        <v/>
      </c>
      <c r="MG184" s="577" t="str">
        <f>IF(Table1[[#This Row],[Hauptkörper - B3 - Recyceltes Material]]="","",VLOOKUP(Table1[[#This Row],[Hauptkörper - B3 - Recyceltes Material]],'DD FD'!AL:AM,2,FALSE))</f>
        <v/>
      </c>
      <c r="MH184" s="578" t="str">
        <f>IF(Table1[[#This Row],[Hauptkörper - B3 - Recyceltes Material Anteil (in %)]]="","",Table1[[#This Row],[Hauptkörper - B3 - Recyceltes Material Anteil (in %)]])</f>
        <v/>
      </c>
      <c r="MI184" s="577" t="str">
        <f>IF(Table1[[#This Row],[Hauptkörper - B3 - Beschichtung]]="","",VLOOKUP(Table1[[#This Row],[Hauptkörper - B3 - Beschichtung]],'DD FD'!AE:AF,2,FALSE))</f>
        <v/>
      </c>
      <c r="MJ184" s="580" t="str">
        <f>IF(Table1[[#This Row],[Hauptkörper - B3 - Beschichtung Anteil (in %)]]="","",Table1[[#This Row],[Hauptkörper - B3 - Beschichtung Anteil (in %)]])</f>
        <v/>
      </c>
      <c r="MK184" s="576" t="str">
        <f>IF(Table1[[#This Row],[Verschluss - B1 - Art]]="","",VLOOKUP(Table1[[#This Row],[Verschluss - B1 - Art]],'DD FD'!D:E,2,FALSE))</f>
        <v/>
      </c>
      <c r="ML184" s="577" t="str">
        <f>IF(Table1[[#This Row],[Verschluss - B1 - Fraktion]]="","",VLOOKUP(Table1[[#This Row],[Verschluss - B1 - Fraktion]],'DD FD'!H:J,3,FALSE))</f>
        <v/>
      </c>
      <c r="MM184" s="574" t="str">
        <f>IF(Table1[[#This Row],[Verschluss - B1 - Gewicht (in G)]]="","",Table1[[#This Row],[Verschluss - B1 - Gewicht (in G)]])</f>
        <v/>
      </c>
      <c r="MN184" s="574" t="str">
        <f>IF(Table1[[#This Row],[Verschluss - B1 - Lizenzierungs-pflichtig? (X=Ja)]]="","",Table1[[#This Row],[Verschluss - B1 - Lizenzierungs-pflichtig? (X=Ja)]])</f>
        <v/>
      </c>
      <c r="MO184" s="574" t="str">
        <f>IF(Table1[[#This Row],[Verschluss - B1 - Trennbar vom Hauptkörper? (X=Ja)]]="","",Table1[[#This Row],[Verschluss - B1 - Trennbar vom Hauptkörper? (X=Ja)]])</f>
        <v/>
      </c>
      <c r="MP184" s="577" t="str">
        <f>IF(Table1[[#This Row],[Verschluss - B1 - Virgin Material]]="","",VLOOKUP(Table1[[#This Row],[Verschluss - B1 - Virgin Material]],'DD FD'!AJ:AK,2,FALSE))</f>
        <v/>
      </c>
      <c r="MQ184" s="578" t="str">
        <f>IF(Table1[[#This Row],[Verschluss - B1 - Virgin Material Anteil (in %)]]="","",Table1[[#This Row],[Verschluss - B1 - Virgin Material Anteil (in %)]])</f>
        <v/>
      </c>
      <c r="MR184" s="577" t="str">
        <f>IF(Table1[[#This Row],[Verschluss - B1 - Recyceltes Material]]="","",VLOOKUP(Table1[[#This Row],[Verschluss - B1 - Recyceltes Material]],'DD FD'!AL:AM,2,FALSE))</f>
        <v/>
      </c>
      <c r="MS184" s="578" t="str">
        <f>IF(Table1[[#This Row],[Verschluss - B1 - Recyceltes Material Anteil (in %)]]="","",Table1[[#This Row],[Verschluss - B1 - Recyceltes Material Anteil (in %)]])</f>
        <v/>
      </c>
      <c r="MT184" s="577" t="str">
        <f>IF(Table1[[#This Row],[Verschluss - B1 - Beschichtung]]="","",VLOOKUP(Table1[[#This Row],[Verschluss - B1 - Beschichtung]],'DD FD'!AE:AF,2,FALSE))</f>
        <v/>
      </c>
      <c r="MU184" s="580" t="str">
        <f>IF(Table1[[#This Row],[Verschluss - B1 - Beschichtung Anteil (in %)]]="","",Table1[[#This Row],[Verschluss - B1 - Beschichtung Anteil (in %)]])</f>
        <v/>
      </c>
      <c r="MV184" s="576" t="str">
        <f>IF(Table1[[#This Row],[Verschluss - B2 - Art]]="","",VLOOKUP(Table1[[#This Row],[Verschluss - B2 - Art]],'DD FD'!D:E,2,FALSE))</f>
        <v/>
      </c>
      <c r="MW184" s="577" t="str">
        <f>IF(Table1[[#This Row],[Verschluss - B2 - Fraktion]]="","",VLOOKUP(Table1[[#This Row],[Verschluss - B2 - Fraktion]],'DD FD'!H:J,3,FALSE))</f>
        <v/>
      </c>
      <c r="MX184" s="574" t="str">
        <f>IF(Table1[[#This Row],[Verschluss - B2 - Gewicht (in G)]]="","",Table1[[#This Row],[Verschluss - B2 - Gewicht (in G)]])</f>
        <v/>
      </c>
      <c r="MY184" s="574" t="str">
        <f>IF(Table1[[#This Row],[Verschluss - B2 - Lizenzierungs-pflichtig? (X=Ja)]]="","",Table1[[#This Row],[Verschluss - B2 - Lizenzierungs-pflichtig? (X=Ja)]])</f>
        <v/>
      </c>
      <c r="MZ184" s="574" t="str">
        <f>IF(Table1[[#This Row],[Verschluss - B2 - Trennbar vom Hauptkörper? (X=Ja)]]="","",Table1[[#This Row],[Verschluss - B2 - Trennbar vom Hauptkörper? (X=Ja)]])</f>
        <v/>
      </c>
      <c r="NA184" s="577" t="str">
        <f>IF(Table1[[#This Row],[Verschluss - B2 - Virgin Material]]="","",VLOOKUP(Table1[[#This Row],[Verschluss - B2 - Virgin Material]],'DD FD'!AJ:AK,2,FALSE))</f>
        <v/>
      </c>
      <c r="NB184" s="578" t="str">
        <f>IF(Table1[[#This Row],[Verschluss - B2 - Virgin Material Anteil (in %)]]="","",Table1[[#This Row],[Verschluss - B2 - Virgin Material Anteil (in %)]])</f>
        <v/>
      </c>
      <c r="NC184" s="577" t="str">
        <f>IF(Table1[[#This Row],[Verschluss - B2 - Recyceltes Material]]="","",VLOOKUP(Table1[[#This Row],[Verschluss - B2 - Recyceltes Material]],'DD FD'!AL:AM,2,FALSE))</f>
        <v/>
      </c>
      <c r="ND184" s="578" t="str">
        <f>IF(Table1[[#This Row],[Verschluss - B2 - Recyceltes Material Anteil (in %)]]="","",Table1[[#This Row],[Verschluss - B2 - Recyceltes Material Anteil (in %)]])</f>
        <v/>
      </c>
      <c r="NE184" s="577" t="str">
        <f>IF(Table1[[#This Row],[Verschluss - B2 - Beschichtung]]="","",VLOOKUP(Table1[[#This Row],[Verschluss - B2 - Beschichtung]],'DD FD'!AE:AF,2,FALSE))</f>
        <v/>
      </c>
      <c r="NF184" s="580" t="str">
        <f>IF(Table1[[#This Row],[Verschluss - B2 - Beschichtung Anteil (in %)]]="","",Table1[[#This Row],[Verschluss - B2 - Beschichtung Anteil (in %)]])</f>
        <v/>
      </c>
      <c r="NG184" s="576" t="str">
        <f>IF(Table1[[#This Row],[Verschluss - B3 - Art]]="","",VLOOKUP(Table1[[#This Row],[Verschluss - B3 - Art]],'DD FD'!D:E,2,FALSE))</f>
        <v/>
      </c>
      <c r="NH184" s="577" t="str">
        <f>IF(Table1[[#This Row],[Verschluss - B3 - Fraktion]]="","",VLOOKUP(Table1[[#This Row],[Verschluss - B3 - Fraktion]],'DD FD'!H:J,3,FALSE))</f>
        <v/>
      </c>
      <c r="NI184" s="574" t="str">
        <f>IF(Table1[[#This Row],[Verschluss - B3 - Gewicht (in G)]]="","",Table1[[#This Row],[Verschluss - B3 - Gewicht (in G)]])</f>
        <v/>
      </c>
      <c r="NJ184" s="574" t="str">
        <f>IF(Table1[[#This Row],[Verschluss - B3 - Lizenzierungs-pflichtig? (X=Ja)]]="","",Table1[[#This Row],[Verschluss - B3 - Lizenzierungs-pflichtig? (X=Ja)]])</f>
        <v/>
      </c>
      <c r="NK184" s="574" t="str">
        <f>IF(Table1[[#This Row],[Verschluss - B3 - Trennbar vom Hauptkörper? (X=Ja)]]="","",Table1[[#This Row],[Verschluss - B3 - Trennbar vom Hauptkörper? (X=Ja)]])</f>
        <v/>
      </c>
      <c r="NL184" s="577" t="str">
        <f>IF(Table1[[#This Row],[Verschluss - B3 - Virgin Material]]="","",VLOOKUP(Table1[[#This Row],[Verschluss - B3 - Virgin Material]],'DD FD'!AJ:AK,2,FALSE))</f>
        <v/>
      </c>
      <c r="NM184" s="578" t="str">
        <f>IF(Table1[[#This Row],[Verschluss - B3 - Virgin Material Anteil (in %)]]="","",Table1[[#This Row],[Verschluss - B3 - Virgin Material Anteil (in %)]])</f>
        <v/>
      </c>
      <c r="NN184" s="577" t="str">
        <f>IF(Table1[[#This Row],[Verschluss - B3 - Recyceltes Material]]="","",VLOOKUP(Table1[[#This Row],[Verschluss - B3 - Recyceltes Material]],'DD FD'!AL:AM,2,FALSE))</f>
        <v/>
      </c>
      <c r="NO184" s="578" t="str">
        <f>IF(Table1[[#This Row],[Verschluss - B3 - Recyceltes Material Anteil (in %)]]="","",Table1[[#This Row],[Verschluss - B3 - Recyceltes Material Anteil (in %)]])</f>
        <v/>
      </c>
      <c r="NP184" s="577" t="str">
        <f>IF(Table1[[#This Row],[Verschluss - B3 - Beschichtung]]="","",VLOOKUP(Table1[[#This Row],[Verschluss - B3 - Beschichtung]],'DD FD'!AE:AF,2,FALSE))</f>
        <v/>
      </c>
      <c r="NQ184" s="580" t="str">
        <f>IF(Table1[[#This Row],[Verschluss - B3 - Beschichtung Anteil (in %)]]="","",Table1[[#This Row],[Verschluss - B3 - Beschichtung Anteil (in %)]])</f>
        <v/>
      </c>
      <c r="NR184" s="576" t="str">
        <f>IF(Table1[[#This Row],[Etikett - B1 - Art]]="","",VLOOKUP(Table1[[#This Row],[Etikett - B1 - Art]],'DD FD'!F:G,2,FALSE))</f>
        <v/>
      </c>
      <c r="NS184" s="577" t="str">
        <f>IF(Table1[[#This Row],[Etikett - B1 - Fraktion]]="","",VLOOKUP(Table1[[#This Row],[Etikett - B1 - Fraktion]],'DD FD'!H:J,3,FALSE))</f>
        <v/>
      </c>
      <c r="NT184" s="574" t="str">
        <f>IF(Table1[[#This Row],[Etikett - B1 - Gewicht (in G)]]="","",Table1[[#This Row],[Etikett - B1 - Gewicht (in G)]])</f>
        <v/>
      </c>
      <c r="NU184" s="574" t="str">
        <f>IF(Table1[[#This Row],[Etikett - B1 - Lizenzierungs-pflichtig? (X=Ja)]]="","",Table1[[#This Row],[Etikett - B1 - Lizenzierungs-pflichtig? (X=Ja)]])</f>
        <v/>
      </c>
      <c r="NV184" s="574" t="str">
        <f>IF(Table1[[#This Row],[Etikett - B1 - Trennbar vom Hauptkörper? (X=Ja)]]="","",Table1[[#This Row],[Etikett - B1 - Trennbar vom Hauptkörper? (X=Ja)]])</f>
        <v/>
      </c>
      <c r="NW184" s="577" t="str">
        <f>IF(Table1[[#This Row],[Etikett - B1 - Virgin Material]]="","",VLOOKUP(Table1[[#This Row],[Etikett - B1 - Virgin Material]],'DD FD'!AJ:AK,2,FALSE))</f>
        <v/>
      </c>
      <c r="NX184" s="578" t="str">
        <f>IF(Table1[[#This Row],[Etikett - B1 - Virgin Material Anteil (in %)]]="","",Table1[[#This Row],[Etikett - B1 - Virgin Material Anteil (in %)]])</f>
        <v/>
      </c>
      <c r="NY184" s="577" t="str">
        <f>IF(Table1[[#This Row],[Etikett - B1 - Recyceltes Material]]="","",VLOOKUP(Table1[[#This Row],[Etikett - B1 - Recyceltes Material]],'DD FD'!AL:AM,2,FALSE))</f>
        <v/>
      </c>
      <c r="NZ184" s="578" t="str">
        <f>IF(Table1[[#This Row],[Etikett - B1 - Recyceltes Material Anteil (in %)]]="","",Table1[[#This Row],[Etikett - B1 - Recyceltes Material Anteil (in %)]])</f>
        <v/>
      </c>
      <c r="OA184" s="577" t="str">
        <f>IF(Table1[[#This Row],[Etikett - B1 - Beschichtung]]="","",VLOOKUP(Table1[[#This Row],[Etikett - B1 - Beschichtung]],'DD FD'!AE:AF,2,FALSE))</f>
        <v/>
      </c>
      <c r="OB184" s="580" t="str">
        <f>IF(Table1[[#This Row],[Etikett - B1 - Beschichtung Anteil (in %)]]="","",Table1[[#This Row],[Etikett - B1 - Beschichtung Anteil (in %)]])</f>
        <v/>
      </c>
      <c r="OC184" s="576" t="str">
        <f>IF(Table1[[#This Row],[Etikett - B2 - Art]]="","",VLOOKUP(Table1[[#This Row],[Etikett - B2 - Art]],'DD FD'!F:G,2,FALSE))</f>
        <v/>
      </c>
      <c r="OD184" s="577" t="str">
        <f>IF(Table1[[#This Row],[Etikett - B2 - Fraktion]]="","",VLOOKUP(Table1[[#This Row],[Etikett - B2 - Fraktion]],'DD FD'!H:J,3,FALSE))</f>
        <v/>
      </c>
      <c r="OE184" s="574" t="str">
        <f>IF(Table1[[#This Row],[Etikett - B2 - Gewicht (in G)]]="","",Table1[[#This Row],[Etikett - B2 - Gewicht (in G)]])</f>
        <v/>
      </c>
      <c r="OF184" s="574" t="str">
        <f>IF(Table1[[#This Row],[Etikett - B2 - Lizenzierungs-pflichtig? (X=Ja)]]="","",Table1[[#This Row],[Etikett - B2 - Lizenzierungs-pflichtig? (X=Ja)]])</f>
        <v/>
      </c>
      <c r="OG184" s="574" t="str">
        <f>IF(Table1[[#This Row],[Etikett - B2 - Trennbar vom Hauptkörper? (X=Ja)]]="","",Table1[[#This Row],[Etikett - B2 - Trennbar vom Hauptkörper? (X=Ja)]])</f>
        <v/>
      </c>
      <c r="OH184" s="577" t="str">
        <f>IF(Table1[[#This Row],[Etikett - B2 - Virgin Material]]="","",VLOOKUP(Table1[[#This Row],[Etikett - B2 - Virgin Material]],'DD FD'!AJ:AK,2,FALSE))</f>
        <v/>
      </c>
      <c r="OI184" s="578" t="str">
        <f>IF(Table1[[#This Row],[Etikett - B2 - Virgin Material Anteil (in %)]]="","",Table1[[#This Row],[Etikett - B2 - Virgin Material Anteil (in %)]])</f>
        <v/>
      </c>
      <c r="OJ184" s="577" t="str">
        <f>IF(Table1[[#This Row],[Etikett - B2 - Recyceltes Material]]="","",VLOOKUP(Table1[[#This Row],[Etikett - B2 - Recyceltes Material]],'DD FD'!AL:AM,2,FALSE))</f>
        <v/>
      </c>
      <c r="OK184" s="578" t="str">
        <f>IF(Table1[[#This Row],[Etikett - B2 - Recyceltes Material Anteil (in %)]]="","",Table1[[#This Row],[Etikett - B2 - Recyceltes Material Anteil (in %)]])</f>
        <v/>
      </c>
      <c r="OL184" s="577" t="str">
        <f>IF(Table1[[#This Row],[Etikett - B2 - Beschichtung]]="","",VLOOKUP(Table1[[#This Row],[Etikett - B2 - Beschichtung]],'DD FD'!AE:AF,2,FALSE))</f>
        <v/>
      </c>
      <c r="OM184" s="580" t="str">
        <f>IF(Table1[[#This Row],[Etikett - B2 - Beschichtung Anteil (in %)]]="","",Table1[[#This Row],[Etikett - B2 - Beschichtung Anteil (in %)]])</f>
        <v/>
      </c>
      <c r="ON184" s="576" t="str">
        <f>IF(Table1[[#This Row],[Etikett - B3 - Art]]="","",VLOOKUP(Table1[[#This Row],[Etikett - B3 - Art]],'DD FD'!F:G,2,FALSE))</f>
        <v/>
      </c>
      <c r="OO184" s="577" t="str">
        <f>IF(Table1[[#This Row],[Etikett - B3 - Fraktion]]="","",VLOOKUP(Table1[[#This Row],[Etikett - B3 - Fraktion]],'DD FD'!H:J,3,FALSE))</f>
        <v/>
      </c>
      <c r="OP184" s="574" t="str">
        <f>IF(Table1[[#This Row],[Etikett - B3 - Gewicht (in G)]]="","",Table1[[#This Row],[Etikett - B3 - Gewicht (in G)]])</f>
        <v/>
      </c>
      <c r="OQ184" s="574" t="str">
        <f>IF(Table1[[#This Row],[Etikett - B3 - Lizenzierungs-pflichtig? (X=Ja)]]="","",Table1[[#This Row],[Etikett - B3 - Lizenzierungs-pflichtig? (X=Ja)]])</f>
        <v/>
      </c>
      <c r="OR184" s="574" t="str">
        <f>IF(Table1[[#This Row],[Etikett - B3 - Trennbar vom Hauptkörper? (X=Ja)]]="","",Table1[[#This Row],[Etikett - B3 - Trennbar vom Hauptkörper? (X=Ja)]])</f>
        <v/>
      </c>
      <c r="OS184" s="577" t="str">
        <f>IF(Table1[[#This Row],[Etikett - B3 - Virgin Material]]="","",VLOOKUP(Table1[[#This Row],[Etikett - B3 - Virgin Material]],'DD FD'!AJ:AK,2,FALSE))</f>
        <v/>
      </c>
      <c r="OT184" s="578" t="str">
        <f>IF(Table1[[#This Row],[Etikett - B3 - Virgin Material Anteil (in %)]]="","",Table1[[#This Row],[Etikett - B3 - Virgin Material Anteil (in %)]])</f>
        <v/>
      </c>
      <c r="OU184" s="577" t="str">
        <f>IF(Table1[[#This Row],[Etikett - B3 - Recyceltes Material]]="","",VLOOKUP(Table1[[#This Row],[Etikett - B3 - Recyceltes Material]],'DD FD'!AL:AM,2,FALSE))</f>
        <v/>
      </c>
      <c r="OV184" s="578" t="str">
        <f>IF(Table1[[#This Row],[Etikett - B3 - Recyceltes Material Anteil (in %)]]="","",Table1[[#This Row],[Etikett - B3 - Recyceltes Material Anteil (in %)]])</f>
        <v/>
      </c>
      <c r="OW184" s="577" t="str">
        <f>IF(Table1[[#This Row],[Etikett - B3 - Beschichtung]]="","",VLOOKUP(Table1[[#This Row],[Etikett - B3 - Beschichtung]],'DD FD'!AE:AF,2,FALSE))</f>
        <v/>
      </c>
      <c r="OX184" s="613" t="str">
        <f>IF(Table1[[#This Row],[Etikett - B3 - Beschichtung Anteil (in %)]]="","",Table1[[#This Row],[Etikett - B3 - Beschichtung Anteil (in %)]])</f>
        <v/>
      </c>
      <c r="OY184" s="618">
        <f>ROUNDUP(SUM(
IF(AND(LH184='DD FD'!$J$7,LJ184='DD FD'!$AI$3),LI184,0),
IF(AND(LR184='DD FD'!$J$7,LT184='DD FD'!$AI$3),LS184,0),
IF(AND(MB184='DD FD'!$J$7,MD184='DD FD'!$AI$3),MC184,0),
IF(AND(ML184='DD FD'!$J$7,MN184='DD FD'!$AI$3),MM184,0),
IF(AND(MW184='DD FD'!$J$7,MY184='DD FD'!$AI$3),MX184,0),
IF(AND(NH184='DD FD'!$J$7,NJ184='DD FD'!$AI$3),NI184,0),
IF(AND(NS184='DD FD'!$J$7,NU184='DD FD'!$AI$3),NT184,0),
IF(AND(OD184='DD FD'!$J$7,OF184='DD FD'!$AI$3),OE184,0),
IF(AND(OO184='DD FD'!$J$7,OQ184='DD FD'!$AI$3),OP184,0),
),2)</f>
        <v>0</v>
      </c>
      <c r="OZ184" s="617">
        <f>ROUNDUP(SUM(
IF(AND(LH184='DD FD'!$J$6,LJ184='DD FD'!$AI$3),LI184,0),
IF(AND(LR184='DD FD'!$J$6,LT184='DD FD'!$AI$3),LS184,0),
IF(AND(MB184='DD FD'!$J$6,MD184='DD FD'!$AI$3),MC184,0),
IF(AND(ML184='DD FD'!$J$6,MN184='DD FD'!$AI$3),MM184,0),
IF(AND(MW184='DD FD'!$J$6,MY184='DD FD'!$AI$3),MX184,0),
IF(AND(NH184='DD FD'!$J$6,NJ184='DD FD'!$AI$3),NI184,0),
IF(AND(NS184='DD FD'!$J$6,NU184='DD FD'!$AI$3),NT184,0),
IF(AND(OD184='DD FD'!$J$6,OF184='DD FD'!$AI$3),OE184,0),
IF(AND(OO184='DD FD'!$J$6,OQ184='DD FD'!$AI$3),OP184,0),
),2)</f>
        <v>0</v>
      </c>
      <c r="PA184" s="617">
        <f>ROUNDUP(SUM(
IF(AND(LH184='DD FD'!$J$10,LJ184='DD FD'!$AI$3),LI184,0),
IF(AND(LR184='DD FD'!$J$10,LT184='DD FD'!$AI$3),LS184,0),
IF(AND(MB184='DD FD'!$J$10,MD184='DD FD'!$AI$3),MC184,0),
IF(AND(ML184='DD FD'!$J$10,MN184='DD FD'!$AI$3),MM184,0),
IF(AND(MW184='DD FD'!$J$10,MY184='DD FD'!$AI$3),MX184,0),
IF(AND(NH184='DD FD'!$J$10,NJ184='DD FD'!$AI$3),NI184,0),
IF(AND(NS184='DD FD'!$J$10,NU184='DD FD'!$AI$3),NT184,0),
IF(AND(OD184='DD FD'!$J$10,OF184='DD FD'!$AI$3),OE184,0),
IF(AND(OO184='DD FD'!$J$10,OQ184='DD FD'!$AI$3),OP184,0),
),2)</f>
        <v>0</v>
      </c>
      <c r="PB184" s="617">
        <f>ROUNDUP(SUM(
IF(AND(LH184='DD FD'!$J$8,LJ184='DD FD'!$AI$3),LI184,0),
IF(AND(LR184='DD FD'!$J$8,LT184='DD FD'!$AI$3),LS184,0),
IF(AND(MB184='DD FD'!$J$8,MD184='DD FD'!$AI$3),MC184,0),
IF(AND(ML184='DD FD'!$J$8,MN184='DD FD'!$AI$3),MM184,0),
IF(AND(MW184='DD FD'!$J$8,MY184='DD FD'!$AI$3),MX184,0),
IF(AND(NH184='DD FD'!$J$8,NJ184='DD FD'!$AI$3),NI184,0),
IF(AND(NS184='DD FD'!$J$8,NU184='DD FD'!$AI$3),NT184,0),
IF(AND(OD184='DD FD'!$J$8,OF184='DD FD'!$AI$3),OE184,0),
IF(AND(OO184='DD FD'!$J$8,OQ184='DD FD'!$AI$3),OP184,0),
),2)</f>
        <v>0</v>
      </c>
      <c r="PC184" s="617">
        <f>ROUNDUP(SUM(
IF(AND(LH184='DD FD'!$J$5,LJ184='DD FD'!$AI$3),LI184,0),
IF(AND(LR184='DD FD'!$J$5,LT184='DD FD'!$AI$3),LS184,0),
IF(AND(MB184='DD FD'!$J$5,MD184='DD FD'!$AI$3),MC184,0),
IF(AND(ML184='DD FD'!$J$5,MN184='DD FD'!$AI$3),MM184,0),
IF(AND(MW184='DD FD'!$J$5,MY184='DD FD'!$AI$3),MX184,0),
IF(AND(NH184='DD FD'!$J$5,NJ184='DD FD'!$AI$3),NI184,0),
IF(AND(NS184='DD FD'!$J$5,NU184='DD FD'!$AI$3),NT184,0),
IF(AND(OD184='DD FD'!$J$5,OF184='DD FD'!$AI$3),OE184,0),
IF(AND(OO184='DD FD'!$J$5,OQ184='DD FD'!$AI$3),OP184,0),
),2)</f>
        <v>0</v>
      </c>
      <c r="PD184" s="617">
        <f>ROUNDUP(SUM(
IF(AND(LH184='DD FD'!$J$9,LJ184='DD FD'!$AI$3),LI184,0),
IF(AND(LR184='DD FD'!$J$9,LT184='DD FD'!$AI$3),LS184,0),
IF(AND(MB184='DD FD'!$J$9,MD184='DD FD'!$AI$3),MC184,0),
IF(AND(ML184='DD FD'!$J$9,MN184='DD FD'!$AI$3),MM184,0),
IF(AND(MW184='DD FD'!$J$9,MY184='DD FD'!$AI$3),MX184,0),
IF(AND(NH184='DD FD'!$J$9,NJ184='DD FD'!$AI$3),NI184,0),
IF(AND(NS184='DD FD'!$J$9,NU184='DD FD'!$AI$3),NT184,0),
IF(AND(OD184='DD FD'!$J$9,OF184='DD FD'!$AI$3),OE184,0),
IF(AND(OO184='DD FD'!$J$9,OQ184='DD FD'!$AI$3),OP184,0),
),2)</f>
        <v>0</v>
      </c>
      <c r="PE184" s="617">
        <f>ROUNDUP(SUM(
IF(AND(LH184='DD FD'!$J$4,LJ184='DD FD'!$AI$3),LI184,0),
IF(AND(LR184='DD FD'!$J$4,LT184='DD FD'!$AI$3),LS184,0),
IF(AND(MB184='DD FD'!$J$4,MD184='DD FD'!$AI$3),MC184,0),
IF(AND(ML184='DD FD'!$J$4,MN184='DD FD'!$AI$3),MM184,0),
IF(AND(MW184='DD FD'!$J$4,MY184='DD FD'!$AI$3),MX184,0),
IF(AND(NH184='DD FD'!$J$4,NJ184='DD FD'!$AI$3),NI184,0),
IF(AND(NS184='DD FD'!$J$4,NU184='DD FD'!$AI$3),NT184,0),
IF(AND(OD184='DD FD'!$J$4,OF184='DD FD'!$AI$3),OE184,0),
IF(AND(OO184='DD FD'!$J$4,OQ184='DD FD'!$AI$3),OP184,0),
),2)</f>
        <v>0</v>
      </c>
      <c r="PF184" s="619">
        <f>ROUNDUP(SUM(
IF(AND(LH184='DD FD'!$J$11,LJ184='DD FD'!$AI$3),LI184,0),
IF(AND(LR184='DD FD'!$J$11,LT184='DD FD'!$AI$3),LS184,0),
IF(AND(MB184='DD FD'!$J$11,MD184='DD FD'!$AI$3),MC184,0),
IF(AND(ML184='DD FD'!$J$11,MN184='DD FD'!$AI$3),MM184,0),
IF(AND(MW184='DD FD'!$J$11,MY184='DD FD'!$AI$3),MX184,0),
IF(AND(NH184='DD FD'!$J$11,NJ184='DD FD'!$AI$3),NI184,0),
IF(AND(NS184='DD FD'!$J$11,NU184='DD FD'!$AI$3),NT184,0),
IF(AND(OD184='DD FD'!$J$11,OF184='DD FD'!$AI$3),OE184,0),
IF(AND(OO184='DD FD'!$J$11,OQ184='DD FD'!$AI$3),OP184,0),
),2)</f>
        <v>0</v>
      </c>
    </row>
    <row r="185" spans="1:422">
      <c r="A185" s="806"/>
      <c r="B185" s="934"/>
      <c r="C185" s="247"/>
      <c r="D185" s="842"/>
      <c r="E185" s="247"/>
      <c r="F185" s="158"/>
      <c r="G185" s="710"/>
      <c r="H185" s="712"/>
      <c r="I185" s="936"/>
      <c r="J185" s="803"/>
      <c r="K185" s="150"/>
      <c r="L185" s="146" t="str">
        <f t="shared" si="54"/>
        <v/>
      </c>
      <c r="M185" s="501" t="str">
        <f t="shared" si="71"/>
        <v/>
      </c>
      <c r="N185" s="504"/>
      <c r="O185" s="113" t="str">
        <f t="shared" si="72"/>
        <v/>
      </c>
      <c r="P185" s="114" t="str">
        <f t="shared" si="55"/>
        <v/>
      </c>
      <c r="Q185" s="152"/>
      <c r="R185" s="152"/>
      <c r="S185" s="115" t="str">
        <f t="shared" si="73"/>
        <v/>
      </c>
      <c r="T185" s="159"/>
      <c r="U185" s="159"/>
      <c r="V185" s="157"/>
      <c r="W185" s="157"/>
      <c r="X185" s="157"/>
      <c r="Y185" s="772"/>
      <c r="Z185" s="158"/>
      <c r="AA185" s="144"/>
      <c r="AB185" s="112"/>
      <c r="AC185" s="153"/>
      <c r="AD185" s="153"/>
      <c r="AE185" s="153"/>
      <c r="AF185" s="153"/>
      <c r="AG185" s="153"/>
      <c r="AH185" s="153"/>
      <c r="AI185" s="152"/>
      <c r="AJ185" s="158"/>
      <c r="AK185" s="158"/>
      <c r="AL185" s="158"/>
      <c r="AM185" s="116" t="str">
        <f t="shared" si="74"/>
        <v/>
      </c>
      <c r="AN185" s="116" t="str">
        <f t="shared" si="75"/>
        <v/>
      </c>
      <c r="AO185" s="324"/>
      <c r="AP185" s="503"/>
      <c r="AQ185" s="487" t="str">
        <f t="shared" si="76"/>
        <v/>
      </c>
      <c r="AR185" s="113" t="str">
        <f t="shared" si="56"/>
        <v/>
      </c>
      <c r="AS185" s="113" t="str">
        <f t="shared" si="57"/>
        <v/>
      </c>
      <c r="AT185" s="113" t="str">
        <f t="shared" si="58"/>
        <v/>
      </c>
      <c r="AU185" s="113" t="str">
        <f t="shared" si="59"/>
        <v/>
      </c>
      <c r="AV185" s="159"/>
      <c r="AW185" s="157"/>
      <c r="AX185" s="157"/>
      <c r="AY185" s="157"/>
      <c r="AZ185" s="157"/>
      <c r="BA185" s="116" t="str">
        <f t="shared" si="60"/>
        <v/>
      </c>
      <c r="BB185" s="316"/>
      <c r="BC185" s="116" t="str">
        <f t="shared" si="61"/>
        <v/>
      </c>
      <c r="BD185" s="133" t="str">
        <f t="shared" si="62"/>
        <v/>
      </c>
      <c r="BE185" s="157"/>
      <c r="BF185" s="1180"/>
      <c r="BG185" s="1180"/>
      <c r="BH185" s="158"/>
      <c r="BI185" s="490"/>
      <c r="BJ185" s="514" t="str">
        <f t="shared" si="77"/>
        <v/>
      </c>
      <c r="BK185" s="789"/>
      <c r="BL185" s="116" t="str">
        <f t="shared" si="78"/>
        <v/>
      </c>
      <c r="BM185" s="144"/>
      <c r="BN185" s="144"/>
      <c r="BO185" s="144"/>
      <c r="BP185" s="790"/>
      <c r="BQ185" s="790"/>
      <c r="BR185" s="790"/>
      <c r="BS185" s="116" t="str">
        <f t="shared" si="63"/>
        <v/>
      </c>
      <c r="BT185" s="790"/>
      <c r="BU185" s="808" t="str">
        <f t="shared" si="64"/>
        <v/>
      </c>
      <c r="BV185" s="791"/>
      <c r="BW185" s="144"/>
      <c r="BX185" s="20"/>
      <c r="BY185" s="20"/>
      <c r="BZ185" s="20"/>
      <c r="CA185" s="792"/>
      <c r="CB185" s="1201"/>
      <c r="CC185" s="144"/>
      <c r="CD185" s="144"/>
      <c r="CE185" s="144"/>
      <c r="CF185" s="144"/>
      <c r="CG185" s="144"/>
      <c r="CH185" s="144"/>
      <c r="CI185" s="144"/>
      <c r="CJ185" s="144"/>
      <c r="CK185" s="144"/>
      <c r="CL185" s="144"/>
      <c r="CM185" s="144"/>
      <c r="CN185" s="144"/>
      <c r="CO185" s="144"/>
      <c r="CP185" s="144"/>
      <c r="CQ185" s="144"/>
      <c r="CR185" s="144"/>
      <c r="CS185" s="144"/>
      <c r="CT185" s="144"/>
      <c r="CU185" s="144"/>
      <c r="CV185" s="144"/>
      <c r="CW185" s="144"/>
      <c r="CX185" s="144"/>
      <c r="CY185" s="144"/>
      <c r="CZ185" s="144"/>
      <c r="DA185" s="144"/>
      <c r="DB185" s="144"/>
      <c r="DC185" s="144"/>
      <c r="DD185" s="144"/>
      <c r="DE185" s="144"/>
      <c r="DF185" s="144"/>
      <c r="DG185" s="144"/>
      <c r="DH185" s="144"/>
      <c r="DI185" s="144"/>
      <c r="DJ185" s="144"/>
      <c r="DK185" s="144"/>
      <c r="DL185" s="144"/>
      <c r="DM185" s="144"/>
      <c r="DN185" s="144"/>
      <c r="DO185" s="144"/>
      <c r="DP185" s="144"/>
      <c r="DQ185" s="144"/>
      <c r="DR185" s="144"/>
      <c r="DS185" s="144"/>
      <c r="DT185" s="144"/>
      <c r="DU185" s="144"/>
      <c r="DV185" s="144"/>
      <c r="DW185" s="144"/>
      <c r="DX185" s="144"/>
      <c r="DY185" s="144"/>
      <c r="DZ185" s="144"/>
      <c r="EA185" s="144"/>
      <c r="EB185" s="144"/>
      <c r="EC185" s="144"/>
      <c r="ED185" s="782" t="str">
        <f t="shared" si="79"/>
        <v/>
      </c>
      <c r="EE185" s="519"/>
      <c r="EF185" s="793"/>
      <c r="EG185" s="519"/>
      <c r="EH185" s="794"/>
      <c r="EI185" s="790"/>
      <c r="EJ185" s="794"/>
      <c r="EK185" s="794"/>
      <c r="EL185" s="790"/>
      <c r="EM185" s="790"/>
      <c r="EN185" s="790"/>
      <c r="EO185" s="112" t="str">
        <f t="shared" si="65"/>
        <v/>
      </c>
      <c r="EP185" s="790"/>
      <c r="EQ185" s="488" t="str">
        <f t="shared" si="66"/>
        <v/>
      </c>
      <c r="ER185" s="1100"/>
      <c r="ES185" s="1099" t="str">
        <f t="shared" si="80"/>
        <v/>
      </c>
      <c r="ET185" s="525"/>
      <c r="EU185" s="148"/>
      <c r="EV185" s="148"/>
      <c r="EW185" s="148"/>
      <c r="EX185" s="148"/>
      <c r="EY185" s="148"/>
      <c r="EZ185" s="148"/>
      <c r="FA185" s="148"/>
      <c r="FB185" s="148"/>
      <c r="FC185" s="148"/>
      <c r="FD185" s="148"/>
      <c r="FE185" s="148"/>
      <c r="FF185" s="148"/>
      <c r="FG185" s="148"/>
      <c r="FH185" s="148"/>
      <c r="FI185" s="528"/>
      <c r="FJ185" s="513" t="str">
        <f t="shared" si="67"/>
        <v/>
      </c>
      <c r="FK185" s="158"/>
      <c r="FL185" s="850"/>
      <c r="FM185" s="850"/>
      <c r="FN185" s="850"/>
      <c r="FO185" s="850"/>
      <c r="FP185" s="850"/>
      <c r="FQ185" s="850"/>
      <c r="FR185" s="157"/>
      <c r="FS185" s="143"/>
      <c r="FT185" s="143"/>
      <c r="FU185" s="847" t="str">
        <f t="shared" si="68"/>
        <v/>
      </c>
      <c r="FV185" s="555"/>
      <c r="FW185" s="523" t="str">
        <f>IF(Table1[[#This Row],[Nonfood Inhaltstoffe - Komponente]]="","",VLOOKUP(Table1[[#This Row],[Nonfood Inhaltstoffe - Komponente]],'Dropdown Auswahl'!BJ:BK,2,FALSE))</f>
        <v/>
      </c>
      <c r="FX185" s="1013"/>
      <c r="FY185" s="1011" t="str">
        <f t="shared" si="69"/>
        <v/>
      </c>
      <c r="FZ185" s="152"/>
      <c r="GA185" s="152"/>
      <c r="GB185" s="152"/>
      <c r="GC185" s="529" t="str">
        <f t="shared" si="70"/>
        <v/>
      </c>
      <c r="GG185" s="21"/>
      <c r="GH185" s="21"/>
      <c r="GI185" s="1019"/>
      <c r="GJ185" s="1016" t="str">
        <f>IF(Table1[[#This Row],[Global Trade Item Number (GTIN)]]="","",Table1[[#This Row],[Global Trade Item Number (GTIN)]])</f>
        <v/>
      </c>
      <c r="GK185" s="555" t="str">
        <f>IF(Table1[[#This Row],[WAWI-Nr./ Kreditoren-Nummer
(ASDV)]]&lt;&gt;"",Table1[[#This Row],[WAWI-Nr./ Kreditoren-Nummer
(ASDV)]],"")</f>
        <v/>
      </c>
      <c r="GL185" s="165"/>
      <c r="GM185" s="165"/>
      <c r="GN185" s="165"/>
      <c r="GO185" s="485"/>
      <c r="GP185" s="534"/>
      <c r="GQ185" s="533"/>
      <c r="GR185" s="486"/>
      <c r="GS185" s="486"/>
      <c r="GT185" s="486"/>
      <c r="GU185" s="486"/>
      <c r="GV185" s="486"/>
      <c r="GW185" s="542"/>
      <c r="GX185" s="538"/>
      <c r="GY185" s="144"/>
      <c r="GZ185" s="480"/>
      <c r="HA185" s="158"/>
      <c r="HB185" s="480"/>
      <c r="HC185" s="480"/>
      <c r="HD185" s="480"/>
      <c r="HE185" s="480"/>
      <c r="HF185" s="480"/>
      <c r="HG185" s="480"/>
      <c r="HH185" s="538"/>
      <c r="HI185" s="480"/>
      <c r="HJ185" s="480"/>
      <c r="HK185" s="480"/>
      <c r="HL185" s="480"/>
      <c r="HM185" s="480"/>
      <c r="HN185" s="480"/>
      <c r="HO185" s="480"/>
      <c r="HP185" s="480"/>
      <c r="HQ185" s="480"/>
      <c r="HR185" s="538"/>
      <c r="HS185" s="480"/>
      <c r="HT185" s="480"/>
      <c r="HU185" s="480"/>
      <c r="HV185" s="480"/>
      <c r="HW185" s="480"/>
      <c r="HX185" s="480"/>
      <c r="HY185" s="480"/>
      <c r="HZ185" s="480"/>
      <c r="IA185" s="480"/>
      <c r="IB185" s="538"/>
      <c r="IC185" s="480"/>
      <c r="ID185" s="480"/>
      <c r="IE185" s="480"/>
      <c r="IF185" s="480"/>
      <c r="IG185" s="480"/>
      <c r="IH185" s="480"/>
      <c r="II185" s="480"/>
      <c r="IJ185" s="480"/>
      <c r="IK185" s="480"/>
      <c r="IL185" s="480"/>
      <c r="IM185" s="538"/>
      <c r="IN185" s="480"/>
      <c r="IO185" s="480"/>
      <c r="IP185" s="480"/>
      <c r="IQ185" s="480"/>
      <c r="IR185" s="480"/>
      <c r="IS185" s="480"/>
      <c r="IT185" s="480"/>
      <c r="IU185" s="480"/>
      <c r="IV185" s="480"/>
      <c r="IW185" s="480"/>
      <c r="IX185" s="538"/>
      <c r="IY185" s="480"/>
      <c r="IZ185" s="480"/>
      <c r="JA185" s="480"/>
      <c r="JB185" s="480"/>
      <c r="JC185" s="480"/>
      <c r="JD185" s="480"/>
      <c r="JE185" s="480"/>
      <c r="JF185" s="480"/>
      <c r="JG185" s="480"/>
      <c r="JH185" s="480"/>
      <c r="JI185" s="538"/>
      <c r="JJ185" s="480"/>
      <c r="JK185" s="480"/>
      <c r="JL185" s="480"/>
      <c r="JM185" s="480"/>
      <c r="JN185" s="480"/>
      <c r="JO185" s="480"/>
      <c r="JP185" s="480"/>
      <c r="JQ185" s="480"/>
      <c r="JR185" s="480"/>
      <c r="JS185" s="590"/>
      <c r="JT185" s="538"/>
      <c r="JU185" s="480"/>
      <c r="JV185" s="480"/>
      <c r="JW185" s="480"/>
      <c r="JX185" s="480"/>
      <c r="JY185" s="480"/>
      <c r="JZ185" s="480"/>
      <c r="KA185" s="480"/>
      <c r="KB185" s="480"/>
      <c r="KC185" s="480"/>
      <c r="KD185" s="480"/>
      <c r="KE185" s="538"/>
      <c r="KF185" s="480"/>
      <c r="KG185" s="480"/>
      <c r="KH185" s="480"/>
      <c r="KI185" s="480"/>
      <c r="KJ185" s="480"/>
      <c r="KK185" s="480"/>
      <c r="KL185" s="480"/>
      <c r="KM185" s="480"/>
      <c r="KN185" s="480"/>
      <c r="KO185" s="480"/>
      <c r="KR185" s="568" t="str">
        <f>IF(Table1[[#This Row],[GTIN]]&lt;&gt;"",Table1[[#This Row],[GTIN]],"")</f>
        <v/>
      </c>
      <c r="KS185" s="569" t="str">
        <f>Table1[[#This Row],[Kreditor]]</f>
        <v/>
      </c>
      <c r="KT185" s="570" t="str">
        <f>IF(Table1[[#This Row],[Gültig ab (Datum)]]&lt;&gt;"",Table1[[#This Row],[Gültig ab (Datum)]],"")</f>
        <v/>
      </c>
      <c r="KU185" s="570"/>
      <c r="KV185" s="583" t="str">
        <f>IF(Table1[[#This Row],[Artikel verpackt? 
(X=Ja)]]="","",Table1[[#This Row],[Artikel verpackt? 
(X=Ja)]])</f>
        <v/>
      </c>
      <c r="KW185" s="571" t="str">
        <f>IF(Table1[[#This Row],[Verpackung recyclingfähig?
(X=Ja)]]="","",Table1[[#This Row],[Verpackung recyclingfähig?
(X=Ja)]])</f>
        <v/>
      </c>
      <c r="KX185" s="572"/>
      <c r="KY185" s="573"/>
      <c r="KZ185" s="574"/>
      <c r="LA185" s="574"/>
      <c r="LB185" s="574"/>
      <c r="LC185" s="574"/>
      <c r="LD185" s="574"/>
      <c r="LE185" s="574"/>
      <c r="LF185" s="575"/>
      <c r="LG185" s="576" t="str">
        <f>IF(Table1[[#This Row],[Hauptkörper - B1 - Art]]="","",VLOOKUP(Table1[[#This Row],[Hauptkörper - B1 - Art]],'DD FD'!B:C,2,FALSE))</f>
        <v/>
      </c>
      <c r="LH185" s="577" t="str">
        <f>IF(Table1[[#This Row],[Hauptkörper - B1 - Fraktion]]="","",VLOOKUP(Table1[[#This Row],[Hauptkörper - B1 - Fraktion]],'DD FD'!H:J,3,FALSE))</f>
        <v/>
      </c>
      <c r="LI185" s="574" t="str">
        <f>IF(Table1[[#This Row],[Hauptkörper - B1 - Gewicht
(in G)]]="","",Table1[[#This Row],[Hauptkörper - B1 - Gewicht
(in G)]])</f>
        <v/>
      </c>
      <c r="LJ185" s="574" t="str">
        <f>IF(Table1[[#This Row],[Hauptkörper - B1 - Lizenzierungs-pflichtig? (X=Ja)]]="","",Table1[[#This Row],[Hauptkörper - B1 - Lizenzierungs-pflichtig? (X=Ja)]])</f>
        <v/>
      </c>
      <c r="LK185" s="577" t="str">
        <f>IF(Table1[[#This Row],[Hauptkörper - B1 - Virgin Material]]="","",VLOOKUP(Table1[[#This Row],[Hauptkörper - B1 - Virgin Material]],'DD FD'!AJ:AK,2,FALSE))</f>
        <v/>
      </c>
      <c r="LL185" s="578" t="str">
        <f>IF(Table1[[#This Row],[Hauptkörper - B1 - Virgin Material Anteil (in %)]]="","",Table1[[#This Row],[Hauptkörper - B1 - Virgin Material Anteil (in %)]])</f>
        <v/>
      </c>
      <c r="LM185" s="577" t="str">
        <f>IF(Table1[[#This Row],[Hauptkörper - B1 - Recyceltes Material]]="","",VLOOKUP(Table1[[#This Row],[Hauptkörper - B1 - Recyceltes Material]],'DD FD'!AL:AM,2,FALSE))</f>
        <v/>
      </c>
      <c r="LN185" s="578" t="str">
        <f>IF(Table1[[#This Row],[Hauptkörper - B1 - Recyceltes Material Anteil (in %)]]="","",Table1[[#This Row],[Hauptkörper - B1 - Recyceltes Material Anteil (in %)]])</f>
        <v/>
      </c>
      <c r="LO185" s="579" t="str">
        <f>IF(Table1[[#This Row],[Hauptkörper - B1 - Beschichtung]]="","",VLOOKUP(Table1[[#This Row],[Hauptkörper - B1 - Beschichtung]],'DD FD'!AE:AF,2,FALSE))</f>
        <v/>
      </c>
      <c r="LP185" s="580" t="str">
        <f>IF(Table1[[#This Row],[Hauptkörper - B1 - Beschichtung Anteil (in %)]]="","",Table1[[#This Row],[Hauptkörper - B1 - Beschichtung Anteil (in %)]])</f>
        <v/>
      </c>
      <c r="LQ185" s="576" t="str">
        <f>IF(Table1[[#This Row],[Hauptkörper - B2 - Art]]="","",VLOOKUP(Table1[[#This Row],[Hauptkörper - B2 - Art]],'DD FD'!B:C,2,FALSE))</f>
        <v/>
      </c>
      <c r="LR185" s="577" t="str">
        <f>IF(Table1[[#This Row],[Hauptkörper - B2 - Fraktion]]="","",VLOOKUP(Table1[[#This Row],[Hauptkörper - B2 - Fraktion]],'DD FD'!H:J,3,FALSE))</f>
        <v/>
      </c>
      <c r="LS185" s="574" t="str">
        <f>IF(Table1[[#This Row],[Hauptkörper - B2 - Gewicht
(in G)]]="","",Table1[[#This Row],[Hauptkörper - B2 - Gewicht
(in G)]])</f>
        <v/>
      </c>
      <c r="LT185" s="574" t="str">
        <f>IF(Table1[[#This Row],[Hauptkörper - B2 - Lizenzierungs-pflichtig? (X=Ja)]]="","",Table1[[#This Row],[Hauptkörper - B2 - Lizenzierungs-pflichtig? (X=Ja)]])</f>
        <v/>
      </c>
      <c r="LU185" s="577" t="str">
        <f>IF(Table1[[#This Row],[Hauptkörper - B2 - Virgin Material]]="","",VLOOKUP(Table1[[#This Row],[Hauptkörper - B2 - Virgin Material]],'DD FD'!AJ:AK,2,FALSE))</f>
        <v/>
      </c>
      <c r="LV185" s="578" t="str">
        <f>IF(Table1[[#This Row],[Hauptkörper - B2 - Virgin Material Anteil (in %)]]="","",Table1[[#This Row],[Hauptkörper - B2 - Virgin Material Anteil (in %)]])</f>
        <v/>
      </c>
      <c r="LW185" s="577" t="str">
        <f>IF(Table1[[#This Row],[Hauptkörper - B2 - Recyceltes Material]]="","",VLOOKUP(Table1[[#This Row],[Hauptkörper - B2 - Recyceltes Material]],'DD FD'!AL:AM,2,FALSE))</f>
        <v/>
      </c>
      <c r="LX185" s="578" t="str">
        <f>IF(Table1[[#This Row],[Hauptkörper - B2 - Recyceltes Material Anteil (in %)]]="","",Table1[[#This Row],[Hauptkörper - B2 - Recyceltes Material Anteil (in %)]])</f>
        <v/>
      </c>
      <c r="LY185" s="577" t="str">
        <f>IF(Table1[[#This Row],[Hauptkörper - B2 - Beschichtung]]="","",VLOOKUP(Table1[[#This Row],[Hauptkörper - B2 - Beschichtung]],'DD FD'!AE:AF,2,FALSE))</f>
        <v/>
      </c>
      <c r="LZ185" s="580" t="str">
        <f>IF(Table1[[#This Row],[Hauptkörper - B2 - Beschichtung Anteil (in %)]]="","",Table1[[#This Row],[Hauptkörper - B2 - Beschichtung Anteil (in %)]])</f>
        <v/>
      </c>
      <c r="MA185" s="576" t="str">
        <f>IF(Table1[[#This Row],[Hauptkörper - B3 - Art]]="","",VLOOKUP(Table1[[#This Row],[Hauptkörper - B3 - Art]],'DD FD'!B:C,2,FALSE))</f>
        <v/>
      </c>
      <c r="MB185" s="577" t="str">
        <f>IF(Table1[[#This Row],[Hauptkörper - B3 - Fraktion]]="","",VLOOKUP(Table1[[#This Row],[Hauptkörper - B3 - Fraktion]],'DD FD'!H:J,3,FALSE))</f>
        <v/>
      </c>
      <c r="MC185" s="574" t="str">
        <f>IF(Table1[[#This Row],[Hauptkörper - B3 - Gewicht
(in G)]]="","",Table1[[#This Row],[Hauptkörper - B3 - Gewicht
(in G)]])</f>
        <v/>
      </c>
      <c r="MD185" s="574" t="str">
        <f>IF(Table1[[#This Row],[Hauptkörper - B3 - Lizenzierungs-pflichtig? (X=Ja)]]="","",Table1[[#This Row],[Hauptkörper - B3 - Lizenzierungs-pflichtig? (X=Ja)]])</f>
        <v/>
      </c>
      <c r="ME185" s="577" t="str">
        <f>IF(Table1[[#This Row],[Hauptkörper - B3 - Virgin Material]]="","",VLOOKUP(Table1[[#This Row],[Hauptkörper - B3 - Virgin Material]],'DD FD'!AJ:AK,2,FALSE))</f>
        <v/>
      </c>
      <c r="MF185" s="578" t="str">
        <f>IF(Table1[[#This Row],[Hauptkörper - B3 - Virgin Material Anteil (in %)]]="","",Table1[[#This Row],[Hauptkörper - B3 - Virgin Material Anteil (in %)]])</f>
        <v/>
      </c>
      <c r="MG185" s="577" t="str">
        <f>IF(Table1[[#This Row],[Hauptkörper - B3 - Recyceltes Material]]="","",VLOOKUP(Table1[[#This Row],[Hauptkörper - B3 - Recyceltes Material]],'DD FD'!AL:AM,2,FALSE))</f>
        <v/>
      </c>
      <c r="MH185" s="578" t="str">
        <f>IF(Table1[[#This Row],[Hauptkörper - B3 - Recyceltes Material Anteil (in %)]]="","",Table1[[#This Row],[Hauptkörper - B3 - Recyceltes Material Anteil (in %)]])</f>
        <v/>
      </c>
      <c r="MI185" s="577" t="str">
        <f>IF(Table1[[#This Row],[Hauptkörper - B3 - Beschichtung]]="","",VLOOKUP(Table1[[#This Row],[Hauptkörper - B3 - Beschichtung]],'DD FD'!AE:AF,2,FALSE))</f>
        <v/>
      </c>
      <c r="MJ185" s="580" t="str">
        <f>IF(Table1[[#This Row],[Hauptkörper - B3 - Beschichtung Anteil (in %)]]="","",Table1[[#This Row],[Hauptkörper - B3 - Beschichtung Anteil (in %)]])</f>
        <v/>
      </c>
      <c r="MK185" s="576" t="str">
        <f>IF(Table1[[#This Row],[Verschluss - B1 - Art]]="","",VLOOKUP(Table1[[#This Row],[Verschluss - B1 - Art]],'DD FD'!D:E,2,FALSE))</f>
        <v/>
      </c>
      <c r="ML185" s="577" t="str">
        <f>IF(Table1[[#This Row],[Verschluss - B1 - Fraktion]]="","",VLOOKUP(Table1[[#This Row],[Verschluss - B1 - Fraktion]],'DD FD'!H:J,3,FALSE))</f>
        <v/>
      </c>
      <c r="MM185" s="574" t="str">
        <f>IF(Table1[[#This Row],[Verschluss - B1 - Gewicht (in G)]]="","",Table1[[#This Row],[Verschluss - B1 - Gewicht (in G)]])</f>
        <v/>
      </c>
      <c r="MN185" s="574" t="str">
        <f>IF(Table1[[#This Row],[Verschluss - B1 - Lizenzierungs-pflichtig? (X=Ja)]]="","",Table1[[#This Row],[Verschluss - B1 - Lizenzierungs-pflichtig? (X=Ja)]])</f>
        <v/>
      </c>
      <c r="MO185" s="574" t="str">
        <f>IF(Table1[[#This Row],[Verschluss - B1 - Trennbar vom Hauptkörper? (X=Ja)]]="","",Table1[[#This Row],[Verschluss - B1 - Trennbar vom Hauptkörper? (X=Ja)]])</f>
        <v/>
      </c>
      <c r="MP185" s="577" t="str">
        <f>IF(Table1[[#This Row],[Verschluss - B1 - Virgin Material]]="","",VLOOKUP(Table1[[#This Row],[Verschluss - B1 - Virgin Material]],'DD FD'!AJ:AK,2,FALSE))</f>
        <v/>
      </c>
      <c r="MQ185" s="578" t="str">
        <f>IF(Table1[[#This Row],[Verschluss - B1 - Virgin Material Anteil (in %)]]="","",Table1[[#This Row],[Verschluss - B1 - Virgin Material Anteil (in %)]])</f>
        <v/>
      </c>
      <c r="MR185" s="577" t="str">
        <f>IF(Table1[[#This Row],[Verschluss - B1 - Recyceltes Material]]="","",VLOOKUP(Table1[[#This Row],[Verschluss - B1 - Recyceltes Material]],'DD FD'!AL:AM,2,FALSE))</f>
        <v/>
      </c>
      <c r="MS185" s="578" t="str">
        <f>IF(Table1[[#This Row],[Verschluss - B1 - Recyceltes Material Anteil (in %)]]="","",Table1[[#This Row],[Verschluss - B1 - Recyceltes Material Anteil (in %)]])</f>
        <v/>
      </c>
      <c r="MT185" s="577" t="str">
        <f>IF(Table1[[#This Row],[Verschluss - B1 - Beschichtung]]="","",VLOOKUP(Table1[[#This Row],[Verschluss - B1 - Beschichtung]],'DD FD'!AE:AF,2,FALSE))</f>
        <v/>
      </c>
      <c r="MU185" s="580" t="str">
        <f>IF(Table1[[#This Row],[Verschluss - B1 - Beschichtung Anteil (in %)]]="","",Table1[[#This Row],[Verschluss - B1 - Beschichtung Anteil (in %)]])</f>
        <v/>
      </c>
      <c r="MV185" s="576" t="str">
        <f>IF(Table1[[#This Row],[Verschluss - B2 - Art]]="","",VLOOKUP(Table1[[#This Row],[Verschluss - B2 - Art]],'DD FD'!D:E,2,FALSE))</f>
        <v/>
      </c>
      <c r="MW185" s="577" t="str">
        <f>IF(Table1[[#This Row],[Verschluss - B2 - Fraktion]]="","",VLOOKUP(Table1[[#This Row],[Verschluss - B2 - Fraktion]],'DD FD'!H:J,3,FALSE))</f>
        <v/>
      </c>
      <c r="MX185" s="574" t="str">
        <f>IF(Table1[[#This Row],[Verschluss - B2 - Gewicht (in G)]]="","",Table1[[#This Row],[Verschluss - B2 - Gewicht (in G)]])</f>
        <v/>
      </c>
      <c r="MY185" s="574" t="str">
        <f>IF(Table1[[#This Row],[Verschluss - B2 - Lizenzierungs-pflichtig? (X=Ja)]]="","",Table1[[#This Row],[Verschluss - B2 - Lizenzierungs-pflichtig? (X=Ja)]])</f>
        <v/>
      </c>
      <c r="MZ185" s="574" t="str">
        <f>IF(Table1[[#This Row],[Verschluss - B2 - Trennbar vom Hauptkörper? (X=Ja)]]="","",Table1[[#This Row],[Verschluss - B2 - Trennbar vom Hauptkörper? (X=Ja)]])</f>
        <v/>
      </c>
      <c r="NA185" s="577" t="str">
        <f>IF(Table1[[#This Row],[Verschluss - B2 - Virgin Material]]="","",VLOOKUP(Table1[[#This Row],[Verschluss - B2 - Virgin Material]],'DD FD'!AJ:AK,2,FALSE))</f>
        <v/>
      </c>
      <c r="NB185" s="578" t="str">
        <f>IF(Table1[[#This Row],[Verschluss - B2 - Virgin Material Anteil (in %)]]="","",Table1[[#This Row],[Verschluss - B2 - Virgin Material Anteil (in %)]])</f>
        <v/>
      </c>
      <c r="NC185" s="577" t="str">
        <f>IF(Table1[[#This Row],[Verschluss - B2 - Recyceltes Material]]="","",VLOOKUP(Table1[[#This Row],[Verschluss - B2 - Recyceltes Material]],'DD FD'!AL:AM,2,FALSE))</f>
        <v/>
      </c>
      <c r="ND185" s="578" t="str">
        <f>IF(Table1[[#This Row],[Verschluss - B2 - Recyceltes Material Anteil (in %)]]="","",Table1[[#This Row],[Verschluss - B2 - Recyceltes Material Anteil (in %)]])</f>
        <v/>
      </c>
      <c r="NE185" s="577" t="str">
        <f>IF(Table1[[#This Row],[Verschluss - B2 - Beschichtung]]="","",VLOOKUP(Table1[[#This Row],[Verschluss - B2 - Beschichtung]],'DD FD'!AE:AF,2,FALSE))</f>
        <v/>
      </c>
      <c r="NF185" s="580" t="str">
        <f>IF(Table1[[#This Row],[Verschluss - B2 - Beschichtung Anteil (in %)]]="","",Table1[[#This Row],[Verschluss - B2 - Beschichtung Anteil (in %)]])</f>
        <v/>
      </c>
      <c r="NG185" s="576" t="str">
        <f>IF(Table1[[#This Row],[Verschluss - B3 - Art]]="","",VLOOKUP(Table1[[#This Row],[Verschluss - B3 - Art]],'DD FD'!D:E,2,FALSE))</f>
        <v/>
      </c>
      <c r="NH185" s="577" t="str">
        <f>IF(Table1[[#This Row],[Verschluss - B3 - Fraktion]]="","",VLOOKUP(Table1[[#This Row],[Verschluss - B3 - Fraktion]],'DD FD'!H:J,3,FALSE))</f>
        <v/>
      </c>
      <c r="NI185" s="574" t="str">
        <f>IF(Table1[[#This Row],[Verschluss - B3 - Gewicht (in G)]]="","",Table1[[#This Row],[Verschluss - B3 - Gewicht (in G)]])</f>
        <v/>
      </c>
      <c r="NJ185" s="574" t="str">
        <f>IF(Table1[[#This Row],[Verschluss - B3 - Lizenzierungs-pflichtig? (X=Ja)]]="","",Table1[[#This Row],[Verschluss - B3 - Lizenzierungs-pflichtig? (X=Ja)]])</f>
        <v/>
      </c>
      <c r="NK185" s="574" t="str">
        <f>IF(Table1[[#This Row],[Verschluss - B3 - Trennbar vom Hauptkörper? (X=Ja)]]="","",Table1[[#This Row],[Verschluss - B3 - Trennbar vom Hauptkörper? (X=Ja)]])</f>
        <v/>
      </c>
      <c r="NL185" s="577" t="str">
        <f>IF(Table1[[#This Row],[Verschluss - B3 - Virgin Material]]="","",VLOOKUP(Table1[[#This Row],[Verschluss - B3 - Virgin Material]],'DD FD'!AJ:AK,2,FALSE))</f>
        <v/>
      </c>
      <c r="NM185" s="578" t="str">
        <f>IF(Table1[[#This Row],[Verschluss - B3 - Virgin Material Anteil (in %)]]="","",Table1[[#This Row],[Verschluss - B3 - Virgin Material Anteil (in %)]])</f>
        <v/>
      </c>
      <c r="NN185" s="577" t="str">
        <f>IF(Table1[[#This Row],[Verschluss - B3 - Recyceltes Material]]="","",VLOOKUP(Table1[[#This Row],[Verschluss - B3 - Recyceltes Material]],'DD FD'!AL:AM,2,FALSE))</f>
        <v/>
      </c>
      <c r="NO185" s="578" t="str">
        <f>IF(Table1[[#This Row],[Verschluss - B3 - Recyceltes Material Anteil (in %)]]="","",Table1[[#This Row],[Verschluss - B3 - Recyceltes Material Anteil (in %)]])</f>
        <v/>
      </c>
      <c r="NP185" s="577" t="str">
        <f>IF(Table1[[#This Row],[Verschluss - B3 - Beschichtung]]="","",VLOOKUP(Table1[[#This Row],[Verschluss - B3 - Beschichtung]],'DD FD'!AE:AF,2,FALSE))</f>
        <v/>
      </c>
      <c r="NQ185" s="580" t="str">
        <f>IF(Table1[[#This Row],[Verschluss - B3 - Beschichtung Anteil (in %)]]="","",Table1[[#This Row],[Verschluss - B3 - Beschichtung Anteil (in %)]])</f>
        <v/>
      </c>
      <c r="NR185" s="576" t="str">
        <f>IF(Table1[[#This Row],[Etikett - B1 - Art]]="","",VLOOKUP(Table1[[#This Row],[Etikett - B1 - Art]],'DD FD'!F:G,2,FALSE))</f>
        <v/>
      </c>
      <c r="NS185" s="577" t="str">
        <f>IF(Table1[[#This Row],[Etikett - B1 - Fraktion]]="","",VLOOKUP(Table1[[#This Row],[Etikett - B1 - Fraktion]],'DD FD'!H:J,3,FALSE))</f>
        <v/>
      </c>
      <c r="NT185" s="574" t="str">
        <f>IF(Table1[[#This Row],[Etikett - B1 - Gewicht (in G)]]="","",Table1[[#This Row],[Etikett - B1 - Gewicht (in G)]])</f>
        <v/>
      </c>
      <c r="NU185" s="574" t="str">
        <f>IF(Table1[[#This Row],[Etikett - B1 - Lizenzierungs-pflichtig? (X=Ja)]]="","",Table1[[#This Row],[Etikett - B1 - Lizenzierungs-pflichtig? (X=Ja)]])</f>
        <v/>
      </c>
      <c r="NV185" s="574" t="str">
        <f>IF(Table1[[#This Row],[Etikett - B1 - Trennbar vom Hauptkörper? (X=Ja)]]="","",Table1[[#This Row],[Etikett - B1 - Trennbar vom Hauptkörper? (X=Ja)]])</f>
        <v/>
      </c>
      <c r="NW185" s="577" t="str">
        <f>IF(Table1[[#This Row],[Etikett - B1 - Virgin Material]]="","",VLOOKUP(Table1[[#This Row],[Etikett - B1 - Virgin Material]],'DD FD'!AJ:AK,2,FALSE))</f>
        <v/>
      </c>
      <c r="NX185" s="578" t="str">
        <f>IF(Table1[[#This Row],[Etikett - B1 - Virgin Material Anteil (in %)]]="","",Table1[[#This Row],[Etikett - B1 - Virgin Material Anteil (in %)]])</f>
        <v/>
      </c>
      <c r="NY185" s="577" t="str">
        <f>IF(Table1[[#This Row],[Etikett - B1 - Recyceltes Material]]="","",VLOOKUP(Table1[[#This Row],[Etikett - B1 - Recyceltes Material]],'DD FD'!AL:AM,2,FALSE))</f>
        <v/>
      </c>
      <c r="NZ185" s="578" t="str">
        <f>IF(Table1[[#This Row],[Etikett - B1 - Recyceltes Material Anteil (in %)]]="","",Table1[[#This Row],[Etikett - B1 - Recyceltes Material Anteil (in %)]])</f>
        <v/>
      </c>
      <c r="OA185" s="577" t="str">
        <f>IF(Table1[[#This Row],[Etikett - B1 - Beschichtung]]="","",VLOOKUP(Table1[[#This Row],[Etikett - B1 - Beschichtung]],'DD FD'!AE:AF,2,FALSE))</f>
        <v/>
      </c>
      <c r="OB185" s="580" t="str">
        <f>IF(Table1[[#This Row],[Etikett - B1 - Beschichtung Anteil (in %)]]="","",Table1[[#This Row],[Etikett - B1 - Beschichtung Anteil (in %)]])</f>
        <v/>
      </c>
      <c r="OC185" s="576" t="str">
        <f>IF(Table1[[#This Row],[Etikett - B2 - Art]]="","",VLOOKUP(Table1[[#This Row],[Etikett - B2 - Art]],'DD FD'!F:G,2,FALSE))</f>
        <v/>
      </c>
      <c r="OD185" s="577" t="str">
        <f>IF(Table1[[#This Row],[Etikett - B2 - Fraktion]]="","",VLOOKUP(Table1[[#This Row],[Etikett - B2 - Fraktion]],'DD FD'!H:J,3,FALSE))</f>
        <v/>
      </c>
      <c r="OE185" s="574" t="str">
        <f>IF(Table1[[#This Row],[Etikett - B2 - Gewicht (in G)]]="","",Table1[[#This Row],[Etikett - B2 - Gewicht (in G)]])</f>
        <v/>
      </c>
      <c r="OF185" s="574" t="str">
        <f>IF(Table1[[#This Row],[Etikett - B2 - Lizenzierungs-pflichtig? (X=Ja)]]="","",Table1[[#This Row],[Etikett - B2 - Lizenzierungs-pflichtig? (X=Ja)]])</f>
        <v/>
      </c>
      <c r="OG185" s="574" t="str">
        <f>IF(Table1[[#This Row],[Etikett - B2 - Trennbar vom Hauptkörper? (X=Ja)]]="","",Table1[[#This Row],[Etikett - B2 - Trennbar vom Hauptkörper? (X=Ja)]])</f>
        <v/>
      </c>
      <c r="OH185" s="577" t="str">
        <f>IF(Table1[[#This Row],[Etikett - B2 - Virgin Material]]="","",VLOOKUP(Table1[[#This Row],[Etikett - B2 - Virgin Material]],'DD FD'!AJ:AK,2,FALSE))</f>
        <v/>
      </c>
      <c r="OI185" s="578" t="str">
        <f>IF(Table1[[#This Row],[Etikett - B2 - Virgin Material Anteil (in %)]]="","",Table1[[#This Row],[Etikett - B2 - Virgin Material Anteil (in %)]])</f>
        <v/>
      </c>
      <c r="OJ185" s="577" t="str">
        <f>IF(Table1[[#This Row],[Etikett - B2 - Recyceltes Material]]="","",VLOOKUP(Table1[[#This Row],[Etikett - B2 - Recyceltes Material]],'DD FD'!AL:AM,2,FALSE))</f>
        <v/>
      </c>
      <c r="OK185" s="578" t="str">
        <f>IF(Table1[[#This Row],[Etikett - B2 - Recyceltes Material Anteil (in %)]]="","",Table1[[#This Row],[Etikett - B2 - Recyceltes Material Anteil (in %)]])</f>
        <v/>
      </c>
      <c r="OL185" s="577" t="str">
        <f>IF(Table1[[#This Row],[Etikett - B2 - Beschichtung]]="","",VLOOKUP(Table1[[#This Row],[Etikett - B2 - Beschichtung]],'DD FD'!AE:AF,2,FALSE))</f>
        <v/>
      </c>
      <c r="OM185" s="580" t="str">
        <f>IF(Table1[[#This Row],[Etikett - B2 - Beschichtung Anteil (in %)]]="","",Table1[[#This Row],[Etikett - B2 - Beschichtung Anteil (in %)]])</f>
        <v/>
      </c>
      <c r="ON185" s="576" t="str">
        <f>IF(Table1[[#This Row],[Etikett - B3 - Art]]="","",VLOOKUP(Table1[[#This Row],[Etikett - B3 - Art]],'DD FD'!F:G,2,FALSE))</f>
        <v/>
      </c>
      <c r="OO185" s="577" t="str">
        <f>IF(Table1[[#This Row],[Etikett - B3 - Fraktion]]="","",VLOOKUP(Table1[[#This Row],[Etikett - B3 - Fraktion]],'DD FD'!H:J,3,FALSE))</f>
        <v/>
      </c>
      <c r="OP185" s="574" t="str">
        <f>IF(Table1[[#This Row],[Etikett - B3 - Gewicht (in G)]]="","",Table1[[#This Row],[Etikett - B3 - Gewicht (in G)]])</f>
        <v/>
      </c>
      <c r="OQ185" s="574" t="str">
        <f>IF(Table1[[#This Row],[Etikett - B3 - Lizenzierungs-pflichtig? (X=Ja)]]="","",Table1[[#This Row],[Etikett - B3 - Lizenzierungs-pflichtig? (X=Ja)]])</f>
        <v/>
      </c>
      <c r="OR185" s="574" t="str">
        <f>IF(Table1[[#This Row],[Etikett - B3 - Trennbar vom Hauptkörper? (X=Ja)]]="","",Table1[[#This Row],[Etikett - B3 - Trennbar vom Hauptkörper? (X=Ja)]])</f>
        <v/>
      </c>
      <c r="OS185" s="577" t="str">
        <f>IF(Table1[[#This Row],[Etikett - B3 - Virgin Material]]="","",VLOOKUP(Table1[[#This Row],[Etikett - B3 - Virgin Material]],'DD FD'!AJ:AK,2,FALSE))</f>
        <v/>
      </c>
      <c r="OT185" s="578" t="str">
        <f>IF(Table1[[#This Row],[Etikett - B3 - Virgin Material Anteil (in %)]]="","",Table1[[#This Row],[Etikett - B3 - Virgin Material Anteil (in %)]])</f>
        <v/>
      </c>
      <c r="OU185" s="577" t="str">
        <f>IF(Table1[[#This Row],[Etikett - B3 - Recyceltes Material]]="","",VLOOKUP(Table1[[#This Row],[Etikett - B3 - Recyceltes Material]],'DD FD'!AL:AM,2,FALSE))</f>
        <v/>
      </c>
      <c r="OV185" s="578" t="str">
        <f>IF(Table1[[#This Row],[Etikett - B3 - Recyceltes Material Anteil (in %)]]="","",Table1[[#This Row],[Etikett - B3 - Recyceltes Material Anteil (in %)]])</f>
        <v/>
      </c>
      <c r="OW185" s="577" t="str">
        <f>IF(Table1[[#This Row],[Etikett - B3 - Beschichtung]]="","",VLOOKUP(Table1[[#This Row],[Etikett - B3 - Beschichtung]],'DD FD'!AE:AF,2,FALSE))</f>
        <v/>
      </c>
      <c r="OX185" s="613" t="str">
        <f>IF(Table1[[#This Row],[Etikett - B3 - Beschichtung Anteil (in %)]]="","",Table1[[#This Row],[Etikett - B3 - Beschichtung Anteil (in %)]])</f>
        <v/>
      </c>
      <c r="OY185" s="618">
        <f>ROUNDUP(SUM(
IF(AND(LH185='DD FD'!$J$7,LJ185='DD FD'!$AI$3),LI185,0),
IF(AND(LR185='DD FD'!$J$7,LT185='DD FD'!$AI$3),LS185,0),
IF(AND(MB185='DD FD'!$J$7,MD185='DD FD'!$AI$3),MC185,0),
IF(AND(ML185='DD FD'!$J$7,MN185='DD FD'!$AI$3),MM185,0),
IF(AND(MW185='DD FD'!$J$7,MY185='DD FD'!$AI$3),MX185,0),
IF(AND(NH185='DD FD'!$J$7,NJ185='DD FD'!$AI$3),NI185,0),
IF(AND(NS185='DD FD'!$J$7,NU185='DD FD'!$AI$3),NT185,0),
IF(AND(OD185='DD FD'!$J$7,OF185='DD FD'!$AI$3),OE185,0),
IF(AND(OO185='DD FD'!$J$7,OQ185='DD FD'!$AI$3),OP185,0),
),2)</f>
        <v>0</v>
      </c>
      <c r="OZ185" s="617">
        <f>ROUNDUP(SUM(
IF(AND(LH185='DD FD'!$J$6,LJ185='DD FD'!$AI$3),LI185,0),
IF(AND(LR185='DD FD'!$J$6,LT185='DD FD'!$AI$3),LS185,0),
IF(AND(MB185='DD FD'!$J$6,MD185='DD FD'!$AI$3),MC185,0),
IF(AND(ML185='DD FD'!$J$6,MN185='DD FD'!$AI$3),MM185,0),
IF(AND(MW185='DD FD'!$J$6,MY185='DD FD'!$AI$3),MX185,0),
IF(AND(NH185='DD FD'!$J$6,NJ185='DD FD'!$AI$3),NI185,0),
IF(AND(NS185='DD FD'!$J$6,NU185='DD FD'!$AI$3),NT185,0),
IF(AND(OD185='DD FD'!$J$6,OF185='DD FD'!$AI$3),OE185,0),
IF(AND(OO185='DD FD'!$J$6,OQ185='DD FD'!$AI$3),OP185,0),
),2)</f>
        <v>0</v>
      </c>
      <c r="PA185" s="617">
        <f>ROUNDUP(SUM(
IF(AND(LH185='DD FD'!$J$10,LJ185='DD FD'!$AI$3),LI185,0),
IF(AND(LR185='DD FD'!$J$10,LT185='DD FD'!$AI$3),LS185,0),
IF(AND(MB185='DD FD'!$J$10,MD185='DD FD'!$AI$3),MC185,0),
IF(AND(ML185='DD FD'!$J$10,MN185='DD FD'!$AI$3),MM185,0),
IF(AND(MW185='DD FD'!$J$10,MY185='DD FD'!$AI$3),MX185,0),
IF(AND(NH185='DD FD'!$J$10,NJ185='DD FD'!$AI$3),NI185,0),
IF(AND(NS185='DD FD'!$J$10,NU185='DD FD'!$AI$3),NT185,0),
IF(AND(OD185='DD FD'!$J$10,OF185='DD FD'!$AI$3),OE185,0),
IF(AND(OO185='DD FD'!$J$10,OQ185='DD FD'!$AI$3),OP185,0),
),2)</f>
        <v>0</v>
      </c>
      <c r="PB185" s="617">
        <f>ROUNDUP(SUM(
IF(AND(LH185='DD FD'!$J$8,LJ185='DD FD'!$AI$3),LI185,0),
IF(AND(LR185='DD FD'!$J$8,LT185='DD FD'!$AI$3),LS185,0),
IF(AND(MB185='DD FD'!$J$8,MD185='DD FD'!$AI$3),MC185,0),
IF(AND(ML185='DD FD'!$J$8,MN185='DD FD'!$AI$3),MM185,0),
IF(AND(MW185='DD FD'!$J$8,MY185='DD FD'!$AI$3),MX185,0),
IF(AND(NH185='DD FD'!$J$8,NJ185='DD FD'!$AI$3),NI185,0),
IF(AND(NS185='DD FD'!$J$8,NU185='DD FD'!$AI$3),NT185,0),
IF(AND(OD185='DD FD'!$J$8,OF185='DD FD'!$AI$3),OE185,0),
IF(AND(OO185='DD FD'!$J$8,OQ185='DD FD'!$AI$3),OP185,0),
),2)</f>
        <v>0</v>
      </c>
      <c r="PC185" s="617">
        <f>ROUNDUP(SUM(
IF(AND(LH185='DD FD'!$J$5,LJ185='DD FD'!$AI$3),LI185,0),
IF(AND(LR185='DD FD'!$J$5,LT185='DD FD'!$AI$3),LS185,0),
IF(AND(MB185='DD FD'!$J$5,MD185='DD FD'!$AI$3),MC185,0),
IF(AND(ML185='DD FD'!$J$5,MN185='DD FD'!$AI$3),MM185,0),
IF(AND(MW185='DD FD'!$J$5,MY185='DD FD'!$AI$3),MX185,0),
IF(AND(NH185='DD FD'!$J$5,NJ185='DD FD'!$AI$3),NI185,0),
IF(AND(NS185='DD FD'!$J$5,NU185='DD FD'!$AI$3),NT185,0),
IF(AND(OD185='DD FD'!$J$5,OF185='DD FD'!$AI$3),OE185,0),
IF(AND(OO185='DD FD'!$J$5,OQ185='DD FD'!$AI$3),OP185,0),
),2)</f>
        <v>0</v>
      </c>
      <c r="PD185" s="617">
        <f>ROUNDUP(SUM(
IF(AND(LH185='DD FD'!$J$9,LJ185='DD FD'!$AI$3),LI185,0),
IF(AND(LR185='DD FD'!$J$9,LT185='DD FD'!$AI$3),LS185,0),
IF(AND(MB185='DD FD'!$J$9,MD185='DD FD'!$AI$3),MC185,0),
IF(AND(ML185='DD FD'!$J$9,MN185='DD FD'!$AI$3),MM185,0),
IF(AND(MW185='DD FD'!$J$9,MY185='DD FD'!$AI$3),MX185,0),
IF(AND(NH185='DD FD'!$J$9,NJ185='DD FD'!$AI$3),NI185,0),
IF(AND(NS185='DD FD'!$J$9,NU185='DD FD'!$AI$3),NT185,0),
IF(AND(OD185='DD FD'!$J$9,OF185='DD FD'!$AI$3),OE185,0),
IF(AND(OO185='DD FD'!$J$9,OQ185='DD FD'!$AI$3),OP185,0),
),2)</f>
        <v>0</v>
      </c>
      <c r="PE185" s="617">
        <f>ROUNDUP(SUM(
IF(AND(LH185='DD FD'!$J$4,LJ185='DD FD'!$AI$3),LI185,0),
IF(AND(LR185='DD FD'!$J$4,LT185='DD FD'!$AI$3),LS185,0),
IF(AND(MB185='DD FD'!$J$4,MD185='DD FD'!$AI$3),MC185,0),
IF(AND(ML185='DD FD'!$J$4,MN185='DD FD'!$AI$3),MM185,0),
IF(AND(MW185='DD FD'!$J$4,MY185='DD FD'!$AI$3),MX185,0),
IF(AND(NH185='DD FD'!$J$4,NJ185='DD FD'!$AI$3),NI185,0),
IF(AND(NS185='DD FD'!$J$4,NU185='DD FD'!$AI$3),NT185,0),
IF(AND(OD185='DD FD'!$J$4,OF185='DD FD'!$AI$3),OE185,0),
IF(AND(OO185='DD FD'!$J$4,OQ185='DD FD'!$AI$3),OP185,0),
),2)</f>
        <v>0</v>
      </c>
      <c r="PF185" s="619">
        <f>ROUNDUP(SUM(
IF(AND(LH185='DD FD'!$J$11,LJ185='DD FD'!$AI$3),LI185,0),
IF(AND(LR185='DD FD'!$J$11,LT185='DD FD'!$AI$3),LS185,0),
IF(AND(MB185='DD FD'!$J$11,MD185='DD FD'!$AI$3),MC185,0),
IF(AND(ML185='DD FD'!$J$11,MN185='DD FD'!$AI$3),MM185,0),
IF(AND(MW185='DD FD'!$J$11,MY185='DD FD'!$AI$3),MX185,0),
IF(AND(NH185='DD FD'!$J$11,NJ185='DD FD'!$AI$3),NI185,0),
IF(AND(NS185='DD FD'!$J$11,NU185='DD FD'!$AI$3),NT185,0),
IF(AND(OD185='DD FD'!$J$11,OF185='DD FD'!$AI$3),OE185,0),
IF(AND(OO185='DD FD'!$J$11,OQ185='DD FD'!$AI$3),OP185,0),
),2)</f>
        <v>0</v>
      </c>
    </row>
    <row r="186" spans="1:422">
      <c r="A186" s="806"/>
      <c r="B186" s="934"/>
      <c r="C186" s="247"/>
      <c r="D186" s="842"/>
      <c r="E186" s="247"/>
      <c r="F186" s="158"/>
      <c r="G186" s="710"/>
      <c r="H186" s="712"/>
      <c r="I186" s="936"/>
      <c r="J186" s="803"/>
      <c r="K186" s="150"/>
      <c r="L186" s="146" t="str">
        <f t="shared" si="54"/>
        <v/>
      </c>
      <c r="M186" s="501" t="str">
        <f t="shared" si="71"/>
        <v/>
      </c>
      <c r="N186" s="504"/>
      <c r="O186" s="113" t="str">
        <f t="shared" si="72"/>
        <v/>
      </c>
      <c r="P186" s="114" t="str">
        <f t="shared" si="55"/>
        <v/>
      </c>
      <c r="Q186" s="152"/>
      <c r="R186" s="152"/>
      <c r="S186" s="115" t="str">
        <f t="shared" si="73"/>
        <v/>
      </c>
      <c r="T186" s="159"/>
      <c r="U186" s="159"/>
      <c r="V186" s="157"/>
      <c r="W186" s="157"/>
      <c r="X186" s="157"/>
      <c r="Y186" s="772"/>
      <c r="Z186" s="158"/>
      <c r="AA186" s="144"/>
      <c r="AB186" s="112"/>
      <c r="AC186" s="153"/>
      <c r="AD186" s="153"/>
      <c r="AE186" s="153"/>
      <c r="AF186" s="153"/>
      <c r="AG186" s="153"/>
      <c r="AH186" s="153"/>
      <c r="AI186" s="152"/>
      <c r="AJ186" s="158"/>
      <c r="AK186" s="158"/>
      <c r="AL186" s="158"/>
      <c r="AM186" s="116" t="str">
        <f t="shared" si="74"/>
        <v/>
      </c>
      <c r="AN186" s="116" t="str">
        <f t="shared" si="75"/>
        <v/>
      </c>
      <c r="AO186" s="324"/>
      <c r="AP186" s="503"/>
      <c r="AQ186" s="487" t="str">
        <f t="shared" si="76"/>
        <v/>
      </c>
      <c r="AR186" s="113" t="str">
        <f t="shared" si="56"/>
        <v/>
      </c>
      <c r="AS186" s="113" t="str">
        <f t="shared" si="57"/>
        <v/>
      </c>
      <c r="AT186" s="113" t="str">
        <f t="shared" si="58"/>
        <v/>
      </c>
      <c r="AU186" s="113" t="str">
        <f t="shared" si="59"/>
        <v/>
      </c>
      <c r="AV186" s="159"/>
      <c r="AW186" s="157"/>
      <c r="AX186" s="157"/>
      <c r="AY186" s="157"/>
      <c r="AZ186" s="157"/>
      <c r="BA186" s="116" t="str">
        <f t="shared" si="60"/>
        <v/>
      </c>
      <c r="BB186" s="316"/>
      <c r="BC186" s="116" t="str">
        <f t="shared" si="61"/>
        <v/>
      </c>
      <c r="BD186" s="133" t="str">
        <f t="shared" si="62"/>
        <v/>
      </c>
      <c r="BE186" s="157"/>
      <c r="BF186" s="1180"/>
      <c r="BG186" s="1180"/>
      <c r="BH186" s="158"/>
      <c r="BI186" s="490"/>
      <c r="BJ186" s="514" t="str">
        <f t="shared" si="77"/>
        <v/>
      </c>
      <c r="BK186" s="789"/>
      <c r="BL186" s="116" t="str">
        <f t="shared" si="78"/>
        <v/>
      </c>
      <c r="BM186" s="144"/>
      <c r="BN186" s="144"/>
      <c r="BO186" s="144"/>
      <c r="BP186" s="790"/>
      <c r="BQ186" s="790"/>
      <c r="BR186" s="790"/>
      <c r="BS186" s="116" t="str">
        <f t="shared" si="63"/>
        <v/>
      </c>
      <c r="BT186" s="790"/>
      <c r="BU186" s="808" t="str">
        <f t="shared" si="64"/>
        <v/>
      </c>
      <c r="BV186" s="791"/>
      <c r="BW186" s="144"/>
      <c r="BX186" s="20"/>
      <c r="BY186" s="20"/>
      <c r="BZ186" s="20"/>
      <c r="CA186" s="792"/>
      <c r="CB186" s="1201"/>
      <c r="CC186" s="144"/>
      <c r="CD186" s="144"/>
      <c r="CE186" s="144"/>
      <c r="CF186" s="144"/>
      <c r="CG186" s="144"/>
      <c r="CH186" s="144"/>
      <c r="CI186" s="144"/>
      <c r="CJ186" s="144"/>
      <c r="CK186" s="144"/>
      <c r="CL186" s="144"/>
      <c r="CM186" s="144"/>
      <c r="CN186" s="144"/>
      <c r="CO186" s="144"/>
      <c r="CP186" s="144"/>
      <c r="CQ186" s="144"/>
      <c r="CR186" s="144"/>
      <c r="CS186" s="144"/>
      <c r="CT186" s="144"/>
      <c r="CU186" s="144"/>
      <c r="CV186" s="144"/>
      <c r="CW186" s="144"/>
      <c r="CX186" s="144"/>
      <c r="CY186" s="144"/>
      <c r="CZ186" s="144"/>
      <c r="DA186" s="144"/>
      <c r="DB186" s="144"/>
      <c r="DC186" s="144"/>
      <c r="DD186" s="144"/>
      <c r="DE186" s="144"/>
      <c r="DF186" s="144"/>
      <c r="DG186" s="144"/>
      <c r="DH186" s="144"/>
      <c r="DI186" s="144"/>
      <c r="DJ186" s="144"/>
      <c r="DK186" s="144"/>
      <c r="DL186" s="144"/>
      <c r="DM186" s="144"/>
      <c r="DN186" s="144"/>
      <c r="DO186" s="144"/>
      <c r="DP186" s="144"/>
      <c r="DQ186" s="144"/>
      <c r="DR186" s="144"/>
      <c r="DS186" s="144"/>
      <c r="DT186" s="144"/>
      <c r="DU186" s="144"/>
      <c r="DV186" s="144"/>
      <c r="DW186" s="144"/>
      <c r="DX186" s="144"/>
      <c r="DY186" s="144"/>
      <c r="DZ186" s="144"/>
      <c r="EA186" s="144"/>
      <c r="EB186" s="144"/>
      <c r="EC186" s="144"/>
      <c r="ED186" s="782" t="str">
        <f t="shared" si="79"/>
        <v/>
      </c>
      <c r="EE186" s="519"/>
      <c r="EF186" s="793"/>
      <c r="EG186" s="519"/>
      <c r="EH186" s="794"/>
      <c r="EI186" s="790"/>
      <c r="EJ186" s="794"/>
      <c r="EK186" s="794"/>
      <c r="EL186" s="790"/>
      <c r="EM186" s="790"/>
      <c r="EN186" s="790"/>
      <c r="EO186" s="112" t="str">
        <f t="shared" si="65"/>
        <v/>
      </c>
      <c r="EP186" s="790"/>
      <c r="EQ186" s="488" t="str">
        <f t="shared" si="66"/>
        <v/>
      </c>
      <c r="ER186" s="1100"/>
      <c r="ES186" s="1099" t="str">
        <f t="shared" si="80"/>
        <v/>
      </c>
      <c r="ET186" s="525"/>
      <c r="EU186" s="148"/>
      <c r="EV186" s="148"/>
      <c r="EW186" s="148"/>
      <c r="EX186" s="148"/>
      <c r="EY186" s="148"/>
      <c r="EZ186" s="148"/>
      <c r="FA186" s="148"/>
      <c r="FB186" s="148"/>
      <c r="FC186" s="148"/>
      <c r="FD186" s="148"/>
      <c r="FE186" s="148"/>
      <c r="FF186" s="148"/>
      <c r="FG186" s="148"/>
      <c r="FH186" s="148"/>
      <c r="FI186" s="528"/>
      <c r="FJ186" s="513" t="str">
        <f t="shared" si="67"/>
        <v/>
      </c>
      <c r="FK186" s="158"/>
      <c r="FL186" s="850"/>
      <c r="FM186" s="850"/>
      <c r="FN186" s="850"/>
      <c r="FO186" s="850"/>
      <c r="FP186" s="850"/>
      <c r="FQ186" s="850"/>
      <c r="FR186" s="157"/>
      <c r="FS186" s="143"/>
      <c r="FT186" s="143"/>
      <c r="FU186" s="847" t="str">
        <f t="shared" si="68"/>
        <v/>
      </c>
      <c r="FV186" s="555"/>
      <c r="FW186" s="523" t="str">
        <f>IF(Table1[[#This Row],[Nonfood Inhaltstoffe - Komponente]]="","",VLOOKUP(Table1[[#This Row],[Nonfood Inhaltstoffe - Komponente]],'Dropdown Auswahl'!BJ:BK,2,FALSE))</f>
        <v/>
      </c>
      <c r="FX186" s="1013"/>
      <c r="FY186" s="1011" t="str">
        <f t="shared" si="69"/>
        <v/>
      </c>
      <c r="FZ186" s="152"/>
      <c r="GA186" s="152"/>
      <c r="GB186" s="152"/>
      <c r="GC186" s="529" t="str">
        <f t="shared" si="70"/>
        <v/>
      </c>
      <c r="GG186" s="21"/>
      <c r="GH186" s="21"/>
      <c r="GI186" s="1019"/>
      <c r="GJ186" s="1016" t="str">
        <f>IF(Table1[[#This Row],[Global Trade Item Number (GTIN)]]="","",Table1[[#This Row],[Global Trade Item Number (GTIN)]])</f>
        <v/>
      </c>
      <c r="GK186" s="555" t="str">
        <f>IF(Table1[[#This Row],[WAWI-Nr./ Kreditoren-Nummer
(ASDV)]]&lt;&gt;"",Table1[[#This Row],[WAWI-Nr./ Kreditoren-Nummer
(ASDV)]],"")</f>
        <v/>
      </c>
      <c r="GL186" s="165"/>
      <c r="GM186" s="165"/>
      <c r="GN186" s="165"/>
      <c r="GO186" s="485"/>
      <c r="GP186" s="534"/>
      <c r="GQ186" s="533"/>
      <c r="GR186" s="486"/>
      <c r="GS186" s="486"/>
      <c r="GT186" s="486"/>
      <c r="GU186" s="486"/>
      <c r="GV186" s="486"/>
      <c r="GW186" s="542"/>
      <c r="GX186" s="538"/>
      <c r="GY186" s="144"/>
      <c r="GZ186" s="480"/>
      <c r="HA186" s="158"/>
      <c r="HB186" s="480"/>
      <c r="HC186" s="480"/>
      <c r="HD186" s="480"/>
      <c r="HE186" s="480"/>
      <c r="HF186" s="480"/>
      <c r="HG186" s="480"/>
      <c r="HH186" s="538"/>
      <c r="HI186" s="480"/>
      <c r="HJ186" s="480"/>
      <c r="HK186" s="480"/>
      <c r="HL186" s="480"/>
      <c r="HM186" s="480"/>
      <c r="HN186" s="480"/>
      <c r="HO186" s="480"/>
      <c r="HP186" s="480"/>
      <c r="HQ186" s="480"/>
      <c r="HR186" s="538"/>
      <c r="HS186" s="480"/>
      <c r="HT186" s="480"/>
      <c r="HU186" s="480"/>
      <c r="HV186" s="480"/>
      <c r="HW186" s="480"/>
      <c r="HX186" s="480"/>
      <c r="HY186" s="480"/>
      <c r="HZ186" s="480"/>
      <c r="IA186" s="480"/>
      <c r="IB186" s="538"/>
      <c r="IC186" s="480"/>
      <c r="ID186" s="480"/>
      <c r="IE186" s="480"/>
      <c r="IF186" s="480"/>
      <c r="IG186" s="480"/>
      <c r="IH186" s="480"/>
      <c r="II186" s="480"/>
      <c r="IJ186" s="480"/>
      <c r="IK186" s="480"/>
      <c r="IL186" s="480"/>
      <c r="IM186" s="538"/>
      <c r="IN186" s="480"/>
      <c r="IO186" s="480"/>
      <c r="IP186" s="480"/>
      <c r="IQ186" s="480"/>
      <c r="IR186" s="480"/>
      <c r="IS186" s="480"/>
      <c r="IT186" s="480"/>
      <c r="IU186" s="480"/>
      <c r="IV186" s="480"/>
      <c r="IW186" s="480"/>
      <c r="IX186" s="538"/>
      <c r="IY186" s="480"/>
      <c r="IZ186" s="480"/>
      <c r="JA186" s="480"/>
      <c r="JB186" s="480"/>
      <c r="JC186" s="480"/>
      <c r="JD186" s="480"/>
      <c r="JE186" s="480"/>
      <c r="JF186" s="480"/>
      <c r="JG186" s="480"/>
      <c r="JH186" s="480"/>
      <c r="JI186" s="538"/>
      <c r="JJ186" s="480"/>
      <c r="JK186" s="480"/>
      <c r="JL186" s="480"/>
      <c r="JM186" s="480"/>
      <c r="JN186" s="480"/>
      <c r="JO186" s="480"/>
      <c r="JP186" s="480"/>
      <c r="JQ186" s="480"/>
      <c r="JR186" s="480"/>
      <c r="JS186" s="590"/>
      <c r="JT186" s="538"/>
      <c r="JU186" s="480"/>
      <c r="JV186" s="480"/>
      <c r="JW186" s="480"/>
      <c r="JX186" s="480"/>
      <c r="JY186" s="480"/>
      <c r="JZ186" s="480"/>
      <c r="KA186" s="480"/>
      <c r="KB186" s="480"/>
      <c r="KC186" s="480"/>
      <c r="KD186" s="480"/>
      <c r="KE186" s="538"/>
      <c r="KF186" s="480"/>
      <c r="KG186" s="480"/>
      <c r="KH186" s="480"/>
      <c r="KI186" s="480"/>
      <c r="KJ186" s="480"/>
      <c r="KK186" s="480"/>
      <c r="KL186" s="480"/>
      <c r="KM186" s="480"/>
      <c r="KN186" s="480"/>
      <c r="KO186" s="480"/>
      <c r="KR186" s="568" t="str">
        <f>IF(Table1[[#This Row],[GTIN]]&lt;&gt;"",Table1[[#This Row],[GTIN]],"")</f>
        <v/>
      </c>
      <c r="KS186" s="569" t="str">
        <f>Table1[[#This Row],[Kreditor]]</f>
        <v/>
      </c>
      <c r="KT186" s="570" t="str">
        <f>IF(Table1[[#This Row],[Gültig ab (Datum)]]&lt;&gt;"",Table1[[#This Row],[Gültig ab (Datum)]],"")</f>
        <v/>
      </c>
      <c r="KU186" s="570"/>
      <c r="KV186" s="583" t="str">
        <f>IF(Table1[[#This Row],[Artikel verpackt? 
(X=Ja)]]="","",Table1[[#This Row],[Artikel verpackt? 
(X=Ja)]])</f>
        <v/>
      </c>
      <c r="KW186" s="571" t="str">
        <f>IF(Table1[[#This Row],[Verpackung recyclingfähig?
(X=Ja)]]="","",Table1[[#This Row],[Verpackung recyclingfähig?
(X=Ja)]])</f>
        <v/>
      </c>
      <c r="KX186" s="572"/>
      <c r="KY186" s="573"/>
      <c r="KZ186" s="574"/>
      <c r="LA186" s="574"/>
      <c r="LB186" s="574"/>
      <c r="LC186" s="574"/>
      <c r="LD186" s="574"/>
      <c r="LE186" s="574"/>
      <c r="LF186" s="575"/>
      <c r="LG186" s="576" t="str">
        <f>IF(Table1[[#This Row],[Hauptkörper - B1 - Art]]="","",VLOOKUP(Table1[[#This Row],[Hauptkörper - B1 - Art]],'DD FD'!B:C,2,FALSE))</f>
        <v/>
      </c>
      <c r="LH186" s="577" t="str">
        <f>IF(Table1[[#This Row],[Hauptkörper - B1 - Fraktion]]="","",VLOOKUP(Table1[[#This Row],[Hauptkörper - B1 - Fraktion]],'DD FD'!H:J,3,FALSE))</f>
        <v/>
      </c>
      <c r="LI186" s="574" t="str">
        <f>IF(Table1[[#This Row],[Hauptkörper - B1 - Gewicht
(in G)]]="","",Table1[[#This Row],[Hauptkörper - B1 - Gewicht
(in G)]])</f>
        <v/>
      </c>
      <c r="LJ186" s="574" t="str">
        <f>IF(Table1[[#This Row],[Hauptkörper - B1 - Lizenzierungs-pflichtig? (X=Ja)]]="","",Table1[[#This Row],[Hauptkörper - B1 - Lizenzierungs-pflichtig? (X=Ja)]])</f>
        <v/>
      </c>
      <c r="LK186" s="577" t="str">
        <f>IF(Table1[[#This Row],[Hauptkörper - B1 - Virgin Material]]="","",VLOOKUP(Table1[[#This Row],[Hauptkörper - B1 - Virgin Material]],'DD FD'!AJ:AK,2,FALSE))</f>
        <v/>
      </c>
      <c r="LL186" s="578" t="str">
        <f>IF(Table1[[#This Row],[Hauptkörper - B1 - Virgin Material Anteil (in %)]]="","",Table1[[#This Row],[Hauptkörper - B1 - Virgin Material Anteil (in %)]])</f>
        <v/>
      </c>
      <c r="LM186" s="577" t="str">
        <f>IF(Table1[[#This Row],[Hauptkörper - B1 - Recyceltes Material]]="","",VLOOKUP(Table1[[#This Row],[Hauptkörper - B1 - Recyceltes Material]],'DD FD'!AL:AM,2,FALSE))</f>
        <v/>
      </c>
      <c r="LN186" s="578" t="str">
        <f>IF(Table1[[#This Row],[Hauptkörper - B1 - Recyceltes Material Anteil (in %)]]="","",Table1[[#This Row],[Hauptkörper - B1 - Recyceltes Material Anteil (in %)]])</f>
        <v/>
      </c>
      <c r="LO186" s="579" t="str">
        <f>IF(Table1[[#This Row],[Hauptkörper - B1 - Beschichtung]]="","",VLOOKUP(Table1[[#This Row],[Hauptkörper - B1 - Beschichtung]],'DD FD'!AE:AF,2,FALSE))</f>
        <v/>
      </c>
      <c r="LP186" s="580" t="str">
        <f>IF(Table1[[#This Row],[Hauptkörper - B1 - Beschichtung Anteil (in %)]]="","",Table1[[#This Row],[Hauptkörper - B1 - Beschichtung Anteil (in %)]])</f>
        <v/>
      </c>
      <c r="LQ186" s="576" t="str">
        <f>IF(Table1[[#This Row],[Hauptkörper - B2 - Art]]="","",VLOOKUP(Table1[[#This Row],[Hauptkörper - B2 - Art]],'DD FD'!B:C,2,FALSE))</f>
        <v/>
      </c>
      <c r="LR186" s="577" t="str">
        <f>IF(Table1[[#This Row],[Hauptkörper - B2 - Fraktion]]="","",VLOOKUP(Table1[[#This Row],[Hauptkörper - B2 - Fraktion]],'DD FD'!H:J,3,FALSE))</f>
        <v/>
      </c>
      <c r="LS186" s="574" t="str">
        <f>IF(Table1[[#This Row],[Hauptkörper - B2 - Gewicht
(in G)]]="","",Table1[[#This Row],[Hauptkörper - B2 - Gewicht
(in G)]])</f>
        <v/>
      </c>
      <c r="LT186" s="574" t="str">
        <f>IF(Table1[[#This Row],[Hauptkörper - B2 - Lizenzierungs-pflichtig? (X=Ja)]]="","",Table1[[#This Row],[Hauptkörper - B2 - Lizenzierungs-pflichtig? (X=Ja)]])</f>
        <v/>
      </c>
      <c r="LU186" s="577" t="str">
        <f>IF(Table1[[#This Row],[Hauptkörper - B2 - Virgin Material]]="","",VLOOKUP(Table1[[#This Row],[Hauptkörper - B2 - Virgin Material]],'DD FD'!AJ:AK,2,FALSE))</f>
        <v/>
      </c>
      <c r="LV186" s="578" t="str">
        <f>IF(Table1[[#This Row],[Hauptkörper - B2 - Virgin Material Anteil (in %)]]="","",Table1[[#This Row],[Hauptkörper - B2 - Virgin Material Anteil (in %)]])</f>
        <v/>
      </c>
      <c r="LW186" s="577" t="str">
        <f>IF(Table1[[#This Row],[Hauptkörper - B2 - Recyceltes Material]]="","",VLOOKUP(Table1[[#This Row],[Hauptkörper - B2 - Recyceltes Material]],'DD FD'!AL:AM,2,FALSE))</f>
        <v/>
      </c>
      <c r="LX186" s="578" t="str">
        <f>IF(Table1[[#This Row],[Hauptkörper - B2 - Recyceltes Material Anteil (in %)]]="","",Table1[[#This Row],[Hauptkörper - B2 - Recyceltes Material Anteil (in %)]])</f>
        <v/>
      </c>
      <c r="LY186" s="577" t="str">
        <f>IF(Table1[[#This Row],[Hauptkörper - B2 - Beschichtung]]="","",VLOOKUP(Table1[[#This Row],[Hauptkörper - B2 - Beschichtung]],'DD FD'!AE:AF,2,FALSE))</f>
        <v/>
      </c>
      <c r="LZ186" s="580" t="str">
        <f>IF(Table1[[#This Row],[Hauptkörper - B2 - Beschichtung Anteil (in %)]]="","",Table1[[#This Row],[Hauptkörper - B2 - Beschichtung Anteil (in %)]])</f>
        <v/>
      </c>
      <c r="MA186" s="576" t="str">
        <f>IF(Table1[[#This Row],[Hauptkörper - B3 - Art]]="","",VLOOKUP(Table1[[#This Row],[Hauptkörper - B3 - Art]],'DD FD'!B:C,2,FALSE))</f>
        <v/>
      </c>
      <c r="MB186" s="577" t="str">
        <f>IF(Table1[[#This Row],[Hauptkörper - B3 - Fraktion]]="","",VLOOKUP(Table1[[#This Row],[Hauptkörper - B3 - Fraktion]],'DD FD'!H:J,3,FALSE))</f>
        <v/>
      </c>
      <c r="MC186" s="574" t="str">
        <f>IF(Table1[[#This Row],[Hauptkörper - B3 - Gewicht
(in G)]]="","",Table1[[#This Row],[Hauptkörper - B3 - Gewicht
(in G)]])</f>
        <v/>
      </c>
      <c r="MD186" s="574" t="str">
        <f>IF(Table1[[#This Row],[Hauptkörper - B3 - Lizenzierungs-pflichtig? (X=Ja)]]="","",Table1[[#This Row],[Hauptkörper - B3 - Lizenzierungs-pflichtig? (X=Ja)]])</f>
        <v/>
      </c>
      <c r="ME186" s="577" t="str">
        <f>IF(Table1[[#This Row],[Hauptkörper - B3 - Virgin Material]]="","",VLOOKUP(Table1[[#This Row],[Hauptkörper - B3 - Virgin Material]],'DD FD'!AJ:AK,2,FALSE))</f>
        <v/>
      </c>
      <c r="MF186" s="578" t="str">
        <f>IF(Table1[[#This Row],[Hauptkörper - B3 - Virgin Material Anteil (in %)]]="","",Table1[[#This Row],[Hauptkörper - B3 - Virgin Material Anteil (in %)]])</f>
        <v/>
      </c>
      <c r="MG186" s="577" t="str">
        <f>IF(Table1[[#This Row],[Hauptkörper - B3 - Recyceltes Material]]="","",VLOOKUP(Table1[[#This Row],[Hauptkörper - B3 - Recyceltes Material]],'DD FD'!AL:AM,2,FALSE))</f>
        <v/>
      </c>
      <c r="MH186" s="578" t="str">
        <f>IF(Table1[[#This Row],[Hauptkörper - B3 - Recyceltes Material Anteil (in %)]]="","",Table1[[#This Row],[Hauptkörper - B3 - Recyceltes Material Anteil (in %)]])</f>
        <v/>
      </c>
      <c r="MI186" s="577" t="str">
        <f>IF(Table1[[#This Row],[Hauptkörper - B3 - Beschichtung]]="","",VLOOKUP(Table1[[#This Row],[Hauptkörper - B3 - Beschichtung]],'DD FD'!AE:AF,2,FALSE))</f>
        <v/>
      </c>
      <c r="MJ186" s="580" t="str">
        <f>IF(Table1[[#This Row],[Hauptkörper - B3 - Beschichtung Anteil (in %)]]="","",Table1[[#This Row],[Hauptkörper - B3 - Beschichtung Anteil (in %)]])</f>
        <v/>
      </c>
      <c r="MK186" s="576" t="str">
        <f>IF(Table1[[#This Row],[Verschluss - B1 - Art]]="","",VLOOKUP(Table1[[#This Row],[Verschluss - B1 - Art]],'DD FD'!D:E,2,FALSE))</f>
        <v/>
      </c>
      <c r="ML186" s="577" t="str">
        <f>IF(Table1[[#This Row],[Verschluss - B1 - Fraktion]]="","",VLOOKUP(Table1[[#This Row],[Verschluss - B1 - Fraktion]],'DD FD'!H:J,3,FALSE))</f>
        <v/>
      </c>
      <c r="MM186" s="574" t="str">
        <f>IF(Table1[[#This Row],[Verschluss - B1 - Gewicht (in G)]]="","",Table1[[#This Row],[Verschluss - B1 - Gewicht (in G)]])</f>
        <v/>
      </c>
      <c r="MN186" s="574" t="str">
        <f>IF(Table1[[#This Row],[Verschluss - B1 - Lizenzierungs-pflichtig? (X=Ja)]]="","",Table1[[#This Row],[Verschluss - B1 - Lizenzierungs-pflichtig? (X=Ja)]])</f>
        <v/>
      </c>
      <c r="MO186" s="574" t="str">
        <f>IF(Table1[[#This Row],[Verschluss - B1 - Trennbar vom Hauptkörper? (X=Ja)]]="","",Table1[[#This Row],[Verschluss - B1 - Trennbar vom Hauptkörper? (X=Ja)]])</f>
        <v/>
      </c>
      <c r="MP186" s="577" t="str">
        <f>IF(Table1[[#This Row],[Verschluss - B1 - Virgin Material]]="","",VLOOKUP(Table1[[#This Row],[Verschluss - B1 - Virgin Material]],'DD FD'!AJ:AK,2,FALSE))</f>
        <v/>
      </c>
      <c r="MQ186" s="578" t="str">
        <f>IF(Table1[[#This Row],[Verschluss - B1 - Virgin Material Anteil (in %)]]="","",Table1[[#This Row],[Verschluss - B1 - Virgin Material Anteil (in %)]])</f>
        <v/>
      </c>
      <c r="MR186" s="577" t="str">
        <f>IF(Table1[[#This Row],[Verschluss - B1 - Recyceltes Material]]="","",VLOOKUP(Table1[[#This Row],[Verschluss - B1 - Recyceltes Material]],'DD FD'!AL:AM,2,FALSE))</f>
        <v/>
      </c>
      <c r="MS186" s="578" t="str">
        <f>IF(Table1[[#This Row],[Verschluss - B1 - Recyceltes Material Anteil (in %)]]="","",Table1[[#This Row],[Verschluss - B1 - Recyceltes Material Anteil (in %)]])</f>
        <v/>
      </c>
      <c r="MT186" s="577" t="str">
        <f>IF(Table1[[#This Row],[Verschluss - B1 - Beschichtung]]="","",VLOOKUP(Table1[[#This Row],[Verschluss - B1 - Beschichtung]],'DD FD'!AE:AF,2,FALSE))</f>
        <v/>
      </c>
      <c r="MU186" s="580" t="str">
        <f>IF(Table1[[#This Row],[Verschluss - B1 - Beschichtung Anteil (in %)]]="","",Table1[[#This Row],[Verschluss - B1 - Beschichtung Anteil (in %)]])</f>
        <v/>
      </c>
      <c r="MV186" s="576" t="str">
        <f>IF(Table1[[#This Row],[Verschluss - B2 - Art]]="","",VLOOKUP(Table1[[#This Row],[Verschluss - B2 - Art]],'DD FD'!D:E,2,FALSE))</f>
        <v/>
      </c>
      <c r="MW186" s="577" t="str">
        <f>IF(Table1[[#This Row],[Verschluss - B2 - Fraktion]]="","",VLOOKUP(Table1[[#This Row],[Verschluss - B2 - Fraktion]],'DD FD'!H:J,3,FALSE))</f>
        <v/>
      </c>
      <c r="MX186" s="574" t="str">
        <f>IF(Table1[[#This Row],[Verschluss - B2 - Gewicht (in G)]]="","",Table1[[#This Row],[Verschluss - B2 - Gewicht (in G)]])</f>
        <v/>
      </c>
      <c r="MY186" s="574" t="str">
        <f>IF(Table1[[#This Row],[Verschluss - B2 - Lizenzierungs-pflichtig? (X=Ja)]]="","",Table1[[#This Row],[Verschluss - B2 - Lizenzierungs-pflichtig? (X=Ja)]])</f>
        <v/>
      </c>
      <c r="MZ186" s="574" t="str">
        <f>IF(Table1[[#This Row],[Verschluss - B2 - Trennbar vom Hauptkörper? (X=Ja)]]="","",Table1[[#This Row],[Verschluss - B2 - Trennbar vom Hauptkörper? (X=Ja)]])</f>
        <v/>
      </c>
      <c r="NA186" s="577" t="str">
        <f>IF(Table1[[#This Row],[Verschluss - B2 - Virgin Material]]="","",VLOOKUP(Table1[[#This Row],[Verschluss - B2 - Virgin Material]],'DD FD'!AJ:AK,2,FALSE))</f>
        <v/>
      </c>
      <c r="NB186" s="578" t="str">
        <f>IF(Table1[[#This Row],[Verschluss - B2 - Virgin Material Anteil (in %)]]="","",Table1[[#This Row],[Verschluss - B2 - Virgin Material Anteil (in %)]])</f>
        <v/>
      </c>
      <c r="NC186" s="577" t="str">
        <f>IF(Table1[[#This Row],[Verschluss - B2 - Recyceltes Material]]="","",VLOOKUP(Table1[[#This Row],[Verschluss - B2 - Recyceltes Material]],'DD FD'!AL:AM,2,FALSE))</f>
        <v/>
      </c>
      <c r="ND186" s="578" t="str">
        <f>IF(Table1[[#This Row],[Verschluss - B2 - Recyceltes Material Anteil (in %)]]="","",Table1[[#This Row],[Verschluss - B2 - Recyceltes Material Anteil (in %)]])</f>
        <v/>
      </c>
      <c r="NE186" s="577" t="str">
        <f>IF(Table1[[#This Row],[Verschluss - B2 - Beschichtung]]="","",VLOOKUP(Table1[[#This Row],[Verschluss - B2 - Beschichtung]],'DD FD'!AE:AF,2,FALSE))</f>
        <v/>
      </c>
      <c r="NF186" s="580" t="str">
        <f>IF(Table1[[#This Row],[Verschluss - B2 - Beschichtung Anteil (in %)]]="","",Table1[[#This Row],[Verschluss - B2 - Beschichtung Anteil (in %)]])</f>
        <v/>
      </c>
      <c r="NG186" s="576" t="str">
        <f>IF(Table1[[#This Row],[Verschluss - B3 - Art]]="","",VLOOKUP(Table1[[#This Row],[Verschluss - B3 - Art]],'DD FD'!D:E,2,FALSE))</f>
        <v/>
      </c>
      <c r="NH186" s="577" t="str">
        <f>IF(Table1[[#This Row],[Verschluss - B3 - Fraktion]]="","",VLOOKUP(Table1[[#This Row],[Verschluss - B3 - Fraktion]],'DD FD'!H:J,3,FALSE))</f>
        <v/>
      </c>
      <c r="NI186" s="574" t="str">
        <f>IF(Table1[[#This Row],[Verschluss - B3 - Gewicht (in G)]]="","",Table1[[#This Row],[Verschluss - B3 - Gewicht (in G)]])</f>
        <v/>
      </c>
      <c r="NJ186" s="574" t="str">
        <f>IF(Table1[[#This Row],[Verschluss - B3 - Lizenzierungs-pflichtig? (X=Ja)]]="","",Table1[[#This Row],[Verschluss - B3 - Lizenzierungs-pflichtig? (X=Ja)]])</f>
        <v/>
      </c>
      <c r="NK186" s="574" t="str">
        <f>IF(Table1[[#This Row],[Verschluss - B3 - Trennbar vom Hauptkörper? (X=Ja)]]="","",Table1[[#This Row],[Verschluss - B3 - Trennbar vom Hauptkörper? (X=Ja)]])</f>
        <v/>
      </c>
      <c r="NL186" s="577" t="str">
        <f>IF(Table1[[#This Row],[Verschluss - B3 - Virgin Material]]="","",VLOOKUP(Table1[[#This Row],[Verschluss - B3 - Virgin Material]],'DD FD'!AJ:AK,2,FALSE))</f>
        <v/>
      </c>
      <c r="NM186" s="578" t="str">
        <f>IF(Table1[[#This Row],[Verschluss - B3 - Virgin Material Anteil (in %)]]="","",Table1[[#This Row],[Verschluss - B3 - Virgin Material Anteil (in %)]])</f>
        <v/>
      </c>
      <c r="NN186" s="577" t="str">
        <f>IF(Table1[[#This Row],[Verschluss - B3 - Recyceltes Material]]="","",VLOOKUP(Table1[[#This Row],[Verschluss - B3 - Recyceltes Material]],'DD FD'!AL:AM,2,FALSE))</f>
        <v/>
      </c>
      <c r="NO186" s="578" t="str">
        <f>IF(Table1[[#This Row],[Verschluss - B3 - Recyceltes Material Anteil (in %)]]="","",Table1[[#This Row],[Verschluss - B3 - Recyceltes Material Anteil (in %)]])</f>
        <v/>
      </c>
      <c r="NP186" s="577" t="str">
        <f>IF(Table1[[#This Row],[Verschluss - B3 - Beschichtung]]="","",VLOOKUP(Table1[[#This Row],[Verschluss - B3 - Beschichtung]],'DD FD'!AE:AF,2,FALSE))</f>
        <v/>
      </c>
      <c r="NQ186" s="580" t="str">
        <f>IF(Table1[[#This Row],[Verschluss - B3 - Beschichtung Anteil (in %)]]="","",Table1[[#This Row],[Verschluss - B3 - Beschichtung Anteil (in %)]])</f>
        <v/>
      </c>
      <c r="NR186" s="576" t="str">
        <f>IF(Table1[[#This Row],[Etikett - B1 - Art]]="","",VLOOKUP(Table1[[#This Row],[Etikett - B1 - Art]],'DD FD'!F:G,2,FALSE))</f>
        <v/>
      </c>
      <c r="NS186" s="577" t="str">
        <f>IF(Table1[[#This Row],[Etikett - B1 - Fraktion]]="","",VLOOKUP(Table1[[#This Row],[Etikett - B1 - Fraktion]],'DD FD'!H:J,3,FALSE))</f>
        <v/>
      </c>
      <c r="NT186" s="574" t="str">
        <f>IF(Table1[[#This Row],[Etikett - B1 - Gewicht (in G)]]="","",Table1[[#This Row],[Etikett - B1 - Gewicht (in G)]])</f>
        <v/>
      </c>
      <c r="NU186" s="574" t="str">
        <f>IF(Table1[[#This Row],[Etikett - B1 - Lizenzierungs-pflichtig? (X=Ja)]]="","",Table1[[#This Row],[Etikett - B1 - Lizenzierungs-pflichtig? (X=Ja)]])</f>
        <v/>
      </c>
      <c r="NV186" s="574" t="str">
        <f>IF(Table1[[#This Row],[Etikett - B1 - Trennbar vom Hauptkörper? (X=Ja)]]="","",Table1[[#This Row],[Etikett - B1 - Trennbar vom Hauptkörper? (X=Ja)]])</f>
        <v/>
      </c>
      <c r="NW186" s="577" t="str">
        <f>IF(Table1[[#This Row],[Etikett - B1 - Virgin Material]]="","",VLOOKUP(Table1[[#This Row],[Etikett - B1 - Virgin Material]],'DD FD'!AJ:AK,2,FALSE))</f>
        <v/>
      </c>
      <c r="NX186" s="578" t="str">
        <f>IF(Table1[[#This Row],[Etikett - B1 - Virgin Material Anteil (in %)]]="","",Table1[[#This Row],[Etikett - B1 - Virgin Material Anteil (in %)]])</f>
        <v/>
      </c>
      <c r="NY186" s="577" t="str">
        <f>IF(Table1[[#This Row],[Etikett - B1 - Recyceltes Material]]="","",VLOOKUP(Table1[[#This Row],[Etikett - B1 - Recyceltes Material]],'DD FD'!AL:AM,2,FALSE))</f>
        <v/>
      </c>
      <c r="NZ186" s="578" t="str">
        <f>IF(Table1[[#This Row],[Etikett - B1 - Recyceltes Material Anteil (in %)]]="","",Table1[[#This Row],[Etikett - B1 - Recyceltes Material Anteil (in %)]])</f>
        <v/>
      </c>
      <c r="OA186" s="577" t="str">
        <f>IF(Table1[[#This Row],[Etikett - B1 - Beschichtung]]="","",VLOOKUP(Table1[[#This Row],[Etikett - B1 - Beschichtung]],'DD FD'!AE:AF,2,FALSE))</f>
        <v/>
      </c>
      <c r="OB186" s="580" t="str">
        <f>IF(Table1[[#This Row],[Etikett - B1 - Beschichtung Anteil (in %)]]="","",Table1[[#This Row],[Etikett - B1 - Beschichtung Anteil (in %)]])</f>
        <v/>
      </c>
      <c r="OC186" s="576" t="str">
        <f>IF(Table1[[#This Row],[Etikett - B2 - Art]]="","",VLOOKUP(Table1[[#This Row],[Etikett - B2 - Art]],'DD FD'!F:G,2,FALSE))</f>
        <v/>
      </c>
      <c r="OD186" s="577" t="str">
        <f>IF(Table1[[#This Row],[Etikett - B2 - Fraktion]]="","",VLOOKUP(Table1[[#This Row],[Etikett - B2 - Fraktion]],'DD FD'!H:J,3,FALSE))</f>
        <v/>
      </c>
      <c r="OE186" s="574" t="str">
        <f>IF(Table1[[#This Row],[Etikett - B2 - Gewicht (in G)]]="","",Table1[[#This Row],[Etikett - B2 - Gewicht (in G)]])</f>
        <v/>
      </c>
      <c r="OF186" s="574" t="str">
        <f>IF(Table1[[#This Row],[Etikett - B2 - Lizenzierungs-pflichtig? (X=Ja)]]="","",Table1[[#This Row],[Etikett - B2 - Lizenzierungs-pflichtig? (X=Ja)]])</f>
        <v/>
      </c>
      <c r="OG186" s="574" t="str">
        <f>IF(Table1[[#This Row],[Etikett - B2 - Trennbar vom Hauptkörper? (X=Ja)]]="","",Table1[[#This Row],[Etikett - B2 - Trennbar vom Hauptkörper? (X=Ja)]])</f>
        <v/>
      </c>
      <c r="OH186" s="577" t="str">
        <f>IF(Table1[[#This Row],[Etikett - B2 - Virgin Material]]="","",VLOOKUP(Table1[[#This Row],[Etikett - B2 - Virgin Material]],'DD FD'!AJ:AK,2,FALSE))</f>
        <v/>
      </c>
      <c r="OI186" s="578" t="str">
        <f>IF(Table1[[#This Row],[Etikett - B2 - Virgin Material Anteil (in %)]]="","",Table1[[#This Row],[Etikett - B2 - Virgin Material Anteil (in %)]])</f>
        <v/>
      </c>
      <c r="OJ186" s="577" t="str">
        <f>IF(Table1[[#This Row],[Etikett - B2 - Recyceltes Material]]="","",VLOOKUP(Table1[[#This Row],[Etikett - B2 - Recyceltes Material]],'DD FD'!AL:AM,2,FALSE))</f>
        <v/>
      </c>
      <c r="OK186" s="578" t="str">
        <f>IF(Table1[[#This Row],[Etikett - B2 - Recyceltes Material Anteil (in %)]]="","",Table1[[#This Row],[Etikett - B2 - Recyceltes Material Anteil (in %)]])</f>
        <v/>
      </c>
      <c r="OL186" s="577" t="str">
        <f>IF(Table1[[#This Row],[Etikett - B2 - Beschichtung]]="","",VLOOKUP(Table1[[#This Row],[Etikett - B2 - Beschichtung]],'DD FD'!AE:AF,2,FALSE))</f>
        <v/>
      </c>
      <c r="OM186" s="580" t="str">
        <f>IF(Table1[[#This Row],[Etikett - B2 - Beschichtung Anteil (in %)]]="","",Table1[[#This Row],[Etikett - B2 - Beschichtung Anteil (in %)]])</f>
        <v/>
      </c>
      <c r="ON186" s="576" t="str">
        <f>IF(Table1[[#This Row],[Etikett - B3 - Art]]="","",VLOOKUP(Table1[[#This Row],[Etikett - B3 - Art]],'DD FD'!F:G,2,FALSE))</f>
        <v/>
      </c>
      <c r="OO186" s="577" t="str">
        <f>IF(Table1[[#This Row],[Etikett - B3 - Fraktion]]="","",VLOOKUP(Table1[[#This Row],[Etikett - B3 - Fraktion]],'DD FD'!H:J,3,FALSE))</f>
        <v/>
      </c>
      <c r="OP186" s="574" t="str">
        <f>IF(Table1[[#This Row],[Etikett - B3 - Gewicht (in G)]]="","",Table1[[#This Row],[Etikett - B3 - Gewicht (in G)]])</f>
        <v/>
      </c>
      <c r="OQ186" s="574" t="str">
        <f>IF(Table1[[#This Row],[Etikett - B3 - Lizenzierungs-pflichtig? (X=Ja)]]="","",Table1[[#This Row],[Etikett - B3 - Lizenzierungs-pflichtig? (X=Ja)]])</f>
        <v/>
      </c>
      <c r="OR186" s="574" t="str">
        <f>IF(Table1[[#This Row],[Etikett - B3 - Trennbar vom Hauptkörper? (X=Ja)]]="","",Table1[[#This Row],[Etikett - B3 - Trennbar vom Hauptkörper? (X=Ja)]])</f>
        <v/>
      </c>
      <c r="OS186" s="577" t="str">
        <f>IF(Table1[[#This Row],[Etikett - B3 - Virgin Material]]="","",VLOOKUP(Table1[[#This Row],[Etikett - B3 - Virgin Material]],'DD FD'!AJ:AK,2,FALSE))</f>
        <v/>
      </c>
      <c r="OT186" s="578" t="str">
        <f>IF(Table1[[#This Row],[Etikett - B3 - Virgin Material Anteil (in %)]]="","",Table1[[#This Row],[Etikett - B3 - Virgin Material Anteil (in %)]])</f>
        <v/>
      </c>
      <c r="OU186" s="577" t="str">
        <f>IF(Table1[[#This Row],[Etikett - B3 - Recyceltes Material]]="","",VLOOKUP(Table1[[#This Row],[Etikett - B3 - Recyceltes Material]],'DD FD'!AL:AM,2,FALSE))</f>
        <v/>
      </c>
      <c r="OV186" s="578" t="str">
        <f>IF(Table1[[#This Row],[Etikett - B3 - Recyceltes Material Anteil (in %)]]="","",Table1[[#This Row],[Etikett - B3 - Recyceltes Material Anteil (in %)]])</f>
        <v/>
      </c>
      <c r="OW186" s="577" t="str">
        <f>IF(Table1[[#This Row],[Etikett - B3 - Beschichtung]]="","",VLOOKUP(Table1[[#This Row],[Etikett - B3 - Beschichtung]],'DD FD'!AE:AF,2,FALSE))</f>
        <v/>
      </c>
      <c r="OX186" s="613" t="str">
        <f>IF(Table1[[#This Row],[Etikett - B3 - Beschichtung Anteil (in %)]]="","",Table1[[#This Row],[Etikett - B3 - Beschichtung Anteil (in %)]])</f>
        <v/>
      </c>
      <c r="OY186" s="618">
        <f>ROUNDUP(SUM(
IF(AND(LH186='DD FD'!$J$7,LJ186='DD FD'!$AI$3),LI186,0),
IF(AND(LR186='DD FD'!$J$7,LT186='DD FD'!$AI$3),LS186,0),
IF(AND(MB186='DD FD'!$J$7,MD186='DD FD'!$AI$3),MC186,0),
IF(AND(ML186='DD FD'!$J$7,MN186='DD FD'!$AI$3),MM186,0),
IF(AND(MW186='DD FD'!$J$7,MY186='DD FD'!$AI$3),MX186,0),
IF(AND(NH186='DD FD'!$J$7,NJ186='DD FD'!$AI$3),NI186,0),
IF(AND(NS186='DD FD'!$J$7,NU186='DD FD'!$AI$3),NT186,0),
IF(AND(OD186='DD FD'!$J$7,OF186='DD FD'!$AI$3),OE186,0),
IF(AND(OO186='DD FD'!$J$7,OQ186='DD FD'!$AI$3),OP186,0),
),2)</f>
        <v>0</v>
      </c>
      <c r="OZ186" s="617">
        <f>ROUNDUP(SUM(
IF(AND(LH186='DD FD'!$J$6,LJ186='DD FD'!$AI$3),LI186,0),
IF(AND(LR186='DD FD'!$J$6,LT186='DD FD'!$AI$3),LS186,0),
IF(AND(MB186='DD FD'!$J$6,MD186='DD FD'!$AI$3),MC186,0),
IF(AND(ML186='DD FD'!$J$6,MN186='DD FD'!$AI$3),MM186,0),
IF(AND(MW186='DD FD'!$J$6,MY186='DD FD'!$AI$3),MX186,0),
IF(AND(NH186='DD FD'!$J$6,NJ186='DD FD'!$AI$3),NI186,0),
IF(AND(NS186='DD FD'!$J$6,NU186='DD FD'!$AI$3),NT186,0),
IF(AND(OD186='DD FD'!$J$6,OF186='DD FD'!$AI$3),OE186,0),
IF(AND(OO186='DD FD'!$J$6,OQ186='DD FD'!$AI$3),OP186,0),
),2)</f>
        <v>0</v>
      </c>
      <c r="PA186" s="617">
        <f>ROUNDUP(SUM(
IF(AND(LH186='DD FD'!$J$10,LJ186='DD FD'!$AI$3),LI186,0),
IF(AND(LR186='DD FD'!$J$10,LT186='DD FD'!$AI$3),LS186,0),
IF(AND(MB186='DD FD'!$J$10,MD186='DD FD'!$AI$3),MC186,0),
IF(AND(ML186='DD FD'!$J$10,MN186='DD FD'!$AI$3),MM186,0),
IF(AND(MW186='DD FD'!$J$10,MY186='DD FD'!$AI$3),MX186,0),
IF(AND(NH186='DD FD'!$J$10,NJ186='DD FD'!$AI$3),NI186,0),
IF(AND(NS186='DD FD'!$J$10,NU186='DD FD'!$AI$3),NT186,0),
IF(AND(OD186='DD FD'!$J$10,OF186='DD FD'!$AI$3),OE186,0),
IF(AND(OO186='DD FD'!$J$10,OQ186='DD FD'!$AI$3),OP186,0),
),2)</f>
        <v>0</v>
      </c>
      <c r="PB186" s="617">
        <f>ROUNDUP(SUM(
IF(AND(LH186='DD FD'!$J$8,LJ186='DD FD'!$AI$3),LI186,0),
IF(AND(LR186='DD FD'!$J$8,LT186='DD FD'!$AI$3),LS186,0),
IF(AND(MB186='DD FD'!$J$8,MD186='DD FD'!$AI$3),MC186,0),
IF(AND(ML186='DD FD'!$J$8,MN186='DD FD'!$AI$3),MM186,0),
IF(AND(MW186='DD FD'!$J$8,MY186='DD FD'!$AI$3),MX186,0),
IF(AND(NH186='DD FD'!$J$8,NJ186='DD FD'!$AI$3),NI186,0),
IF(AND(NS186='DD FD'!$J$8,NU186='DD FD'!$AI$3),NT186,0),
IF(AND(OD186='DD FD'!$J$8,OF186='DD FD'!$AI$3),OE186,0),
IF(AND(OO186='DD FD'!$J$8,OQ186='DD FD'!$AI$3),OP186,0),
),2)</f>
        <v>0</v>
      </c>
      <c r="PC186" s="617">
        <f>ROUNDUP(SUM(
IF(AND(LH186='DD FD'!$J$5,LJ186='DD FD'!$AI$3),LI186,0),
IF(AND(LR186='DD FD'!$J$5,LT186='DD FD'!$AI$3),LS186,0),
IF(AND(MB186='DD FD'!$J$5,MD186='DD FD'!$AI$3),MC186,0),
IF(AND(ML186='DD FD'!$J$5,MN186='DD FD'!$AI$3),MM186,0),
IF(AND(MW186='DD FD'!$J$5,MY186='DD FD'!$AI$3),MX186,0),
IF(AND(NH186='DD FD'!$J$5,NJ186='DD FD'!$AI$3),NI186,0),
IF(AND(NS186='DD FD'!$J$5,NU186='DD FD'!$AI$3),NT186,0),
IF(AND(OD186='DD FD'!$J$5,OF186='DD FD'!$AI$3),OE186,0),
IF(AND(OO186='DD FD'!$J$5,OQ186='DD FD'!$AI$3),OP186,0),
),2)</f>
        <v>0</v>
      </c>
      <c r="PD186" s="617">
        <f>ROUNDUP(SUM(
IF(AND(LH186='DD FD'!$J$9,LJ186='DD FD'!$AI$3),LI186,0),
IF(AND(LR186='DD FD'!$J$9,LT186='DD FD'!$AI$3),LS186,0),
IF(AND(MB186='DD FD'!$J$9,MD186='DD FD'!$AI$3),MC186,0),
IF(AND(ML186='DD FD'!$J$9,MN186='DD FD'!$AI$3),MM186,0),
IF(AND(MW186='DD FD'!$J$9,MY186='DD FD'!$AI$3),MX186,0),
IF(AND(NH186='DD FD'!$J$9,NJ186='DD FD'!$AI$3),NI186,0),
IF(AND(NS186='DD FD'!$J$9,NU186='DD FD'!$AI$3),NT186,0),
IF(AND(OD186='DD FD'!$J$9,OF186='DD FD'!$AI$3),OE186,0),
IF(AND(OO186='DD FD'!$J$9,OQ186='DD FD'!$AI$3),OP186,0),
),2)</f>
        <v>0</v>
      </c>
      <c r="PE186" s="617">
        <f>ROUNDUP(SUM(
IF(AND(LH186='DD FD'!$J$4,LJ186='DD FD'!$AI$3),LI186,0),
IF(AND(LR186='DD FD'!$J$4,LT186='DD FD'!$AI$3),LS186,0),
IF(AND(MB186='DD FD'!$J$4,MD186='DD FD'!$AI$3),MC186,0),
IF(AND(ML186='DD FD'!$J$4,MN186='DD FD'!$AI$3),MM186,0),
IF(AND(MW186='DD FD'!$J$4,MY186='DD FD'!$AI$3),MX186,0),
IF(AND(NH186='DD FD'!$J$4,NJ186='DD FD'!$AI$3),NI186,0),
IF(AND(NS186='DD FD'!$J$4,NU186='DD FD'!$AI$3),NT186,0),
IF(AND(OD186='DD FD'!$J$4,OF186='DD FD'!$AI$3),OE186,0),
IF(AND(OO186='DD FD'!$J$4,OQ186='DD FD'!$AI$3),OP186,0),
),2)</f>
        <v>0</v>
      </c>
      <c r="PF186" s="619">
        <f>ROUNDUP(SUM(
IF(AND(LH186='DD FD'!$J$11,LJ186='DD FD'!$AI$3),LI186,0),
IF(AND(LR186='DD FD'!$J$11,LT186='DD FD'!$AI$3),LS186,0),
IF(AND(MB186='DD FD'!$J$11,MD186='DD FD'!$AI$3),MC186,0),
IF(AND(ML186='DD FD'!$J$11,MN186='DD FD'!$AI$3),MM186,0),
IF(AND(MW186='DD FD'!$J$11,MY186='DD FD'!$AI$3),MX186,0),
IF(AND(NH186='DD FD'!$J$11,NJ186='DD FD'!$AI$3),NI186,0),
IF(AND(NS186='DD FD'!$J$11,NU186='DD FD'!$AI$3),NT186,0),
IF(AND(OD186='DD FD'!$J$11,OF186='DD FD'!$AI$3),OE186,0),
IF(AND(OO186='DD FD'!$J$11,OQ186='DD FD'!$AI$3),OP186,0),
),2)</f>
        <v>0</v>
      </c>
    </row>
    <row r="187" spans="1:422">
      <c r="A187" s="806"/>
      <c r="B187" s="934"/>
      <c r="C187" s="247"/>
      <c r="D187" s="842"/>
      <c r="E187" s="247"/>
      <c r="F187" s="158"/>
      <c r="G187" s="710"/>
      <c r="H187" s="712"/>
      <c r="I187" s="936"/>
      <c r="J187" s="803"/>
      <c r="K187" s="150"/>
      <c r="L187" s="146" t="str">
        <f t="shared" si="54"/>
        <v/>
      </c>
      <c r="M187" s="501" t="str">
        <f t="shared" si="71"/>
        <v/>
      </c>
      <c r="N187" s="504"/>
      <c r="O187" s="113" t="str">
        <f t="shared" si="72"/>
        <v/>
      </c>
      <c r="P187" s="114" t="str">
        <f t="shared" si="55"/>
        <v/>
      </c>
      <c r="Q187" s="152"/>
      <c r="R187" s="152"/>
      <c r="S187" s="115" t="str">
        <f t="shared" si="73"/>
        <v/>
      </c>
      <c r="T187" s="159"/>
      <c r="U187" s="159"/>
      <c r="V187" s="157"/>
      <c r="W187" s="157"/>
      <c r="X187" s="157"/>
      <c r="Y187" s="772"/>
      <c r="Z187" s="158"/>
      <c r="AA187" s="144"/>
      <c r="AB187" s="112"/>
      <c r="AC187" s="153"/>
      <c r="AD187" s="153"/>
      <c r="AE187" s="153"/>
      <c r="AF187" s="153"/>
      <c r="AG187" s="153"/>
      <c r="AH187" s="153"/>
      <c r="AI187" s="152"/>
      <c r="AJ187" s="158"/>
      <c r="AK187" s="158"/>
      <c r="AL187" s="158"/>
      <c r="AM187" s="116" t="str">
        <f t="shared" si="74"/>
        <v/>
      </c>
      <c r="AN187" s="116" t="str">
        <f t="shared" si="75"/>
        <v/>
      </c>
      <c r="AO187" s="324"/>
      <c r="AP187" s="503"/>
      <c r="AQ187" s="487" t="str">
        <f t="shared" si="76"/>
        <v/>
      </c>
      <c r="AR187" s="113" t="str">
        <f t="shared" si="56"/>
        <v/>
      </c>
      <c r="AS187" s="113" t="str">
        <f t="shared" si="57"/>
        <v/>
      </c>
      <c r="AT187" s="113" t="str">
        <f t="shared" si="58"/>
        <v/>
      </c>
      <c r="AU187" s="113" t="str">
        <f t="shared" si="59"/>
        <v/>
      </c>
      <c r="AV187" s="159"/>
      <c r="AW187" s="157"/>
      <c r="AX187" s="157"/>
      <c r="AY187" s="157"/>
      <c r="AZ187" s="157"/>
      <c r="BA187" s="116" t="str">
        <f t="shared" si="60"/>
        <v/>
      </c>
      <c r="BB187" s="316"/>
      <c r="BC187" s="116" t="str">
        <f t="shared" si="61"/>
        <v/>
      </c>
      <c r="BD187" s="133" t="str">
        <f t="shared" si="62"/>
        <v/>
      </c>
      <c r="BE187" s="157"/>
      <c r="BF187" s="1180"/>
      <c r="BG187" s="1180"/>
      <c r="BH187" s="158"/>
      <c r="BI187" s="490"/>
      <c r="BJ187" s="514" t="str">
        <f t="shared" si="77"/>
        <v/>
      </c>
      <c r="BK187" s="789"/>
      <c r="BL187" s="116" t="str">
        <f t="shared" si="78"/>
        <v/>
      </c>
      <c r="BM187" s="144"/>
      <c r="BN187" s="144"/>
      <c r="BO187" s="144"/>
      <c r="BP187" s="790"/>
      <c r="BQ187" s="790"/>
      <c r="BR187" s="790"/>
      <c r="BS187" s="116" t="str">
        <f t="shared" si="63"/>
        <v/>
      </c>
      <c r="BT187" s="790"/>
      <c r="BU187" s="808" t="str">
        <f t="shared" si="64"/>
        <v/>
      </c>
      <c r="BV187" s="791"/>
      <c r="BW187" s="144"/>
      <c r="BX187" s="20"/>
      <c r="BY187" s="20"/>
      <c r="BZ187" s="20"/>
      <c r="CA187" s="792"/>
      <c r="CB187" s="1201"/>
      <c r="CC187" s="144"/>
      <c r="CD187" s="144"/>
      <c r="CE187" s="144"/>
      <c r="CF187" s="144"/>
      <c r="CG187" s="144"/>
      <c r="CH187" s="144"/>
      <c r="CI187" s="144"/>
      <c r="CJ187" s="144"/>
      <c r="CK187" s="144"/>
      <c r="CL187" s="144"/>
      <c r="CM187" s="144"/>
      <c r="CN187" s="144"/>
      <c r="CO187" s="144"/>
      <c r="CP187" s="144"/>
      <c r="CQ187" s="144"/>
      <c r="CR187" s="144"/>
      <c r="CS187" s="144"/>
      <c r="CT187" s="144"/>
      <c r="CU187" s="144"/>
      <c r="CV187" s="144"/>
      <c r="CW187" s="144"/>
      <c r="CX187" s="144"/>
      <c r="CY187" s="144"/>
      <c r="CZ187" s="144"/>
      <c r="DA187" s="144"/>
      <c r="DB187" s="144"/>
      <c r="DC187" s="144"/>
      <c r="DD187" s="144"/>
      <c r="DE187" s="144"/>
      <c r="DF187" s="144"/>
      <c r="DG187" s="144"/>
      <c r="DH187" s="144"/>
      <c r="DI187" s="144"/>
      <c r="DJ187" s="144"/>
      <c r="DK187" s="144"/>
      <c r="DL187" s="144"/>
      <c r="DM187" s="144"/>
      <c r="DN187" s="144"/>
      <c r="DO187" s="144"/>
      <c r="DP187" s="144"/>
      <c r="DQ187" s="144"/>
      <c r="DR187" s="144"/>
      <c r="DS187" s="144"/>
      <c r="DT187" s="144"/>
      <c r="DU187" s="144"/>
      <c r="DV187" s="144"/>
      <c r="DW187" s="144"/>
      <c r="DX187" s="144"/>
      <c r="DY187" s="144"/>
      <c r="DZ187" s="144"/>
      <c r="EA187" s="144"/>
      <c r="EB187" s="144"/>
      <c r="EC187" s="144"/>
      <c r="ED187" s="782" t="str">
        <f t="shared" si="79"/>
        <v/>
      </c>
      <c r="EE187" s="519"/>
      <c r="EF187" s="793"/>
      <c r="EG187" s="519"/>
      <c r="EH187" s="794"/>
      <c r="EI187" s="790"/>
      <c r="EJ187" s="794"/>
      <c r="EK187" s="794"/>
      <c r="EL187" s="790"/>
      <c r="EM187" s="790"/>
      <c r="EN187" s="790"/>
      <c r="EO187" s="112" t="str">
        <f t="shared" si="65"/>
        <v/>
      </c>
      <c r="EP187" s="790"/>
      <c r="EQ187" s="488" t="str">
        <f t="shared" si="66"/>
        <v/>
      </c>
      <c r="ER187" s="1100"/>
      <c r="ES187" s="1099" t="str">
        <f t="shared" si="80"/>
        <v/>
      </c>
      <c r="ET187" s="525"/>
      <c r="EU187" s="148"/>
      <c r="EV187" s="148"/>
      <c r="EW187" s="148"/>
      <c r="EX187" s="148"/>
      <c r="EY187" s="148"/>
      <c r="EZ187" s="148"/>
      <c r="FA187" s="148"/>
      <c r="FB187" s="148"/>
      <c r="FC187" s="148"/>
      <c r="FD187" s="148"/>
      <c r="FE187" s="148"/>
      <c r="FF187" s="148"/>
      <c r="FG187" s="148"/>
      <c r="FH187" s="148"/>
      <c r="FI187" s="528"/>
      <c r="FJ187" s="513" t="str">
        <f t="shared" si="67"/>
        <v/>
      </c>
      <c r="FK187" s="158"/>
      <c r="FL187" s="850"/>
      <c r="FM187" s="850"/>
      <c r="FN187" s="850"/>
      <c r="FO187" s="850"/>
      <c r="FP187" s="850"/>
      <c r="FQ187" s="850"/>
      <c r="FR187" s="157"/>
      <c r="FS187" s="143"/>
      <c r="FT187" s="143"/>
      <c r="FU187" s="847" t="str">
        <f t="shared" si="68"/>
        <v/>
      </c>
      <c r="FV187" s="555"/>
      <c r="FW187" s="523" t="str">
        <f>IF(Table1[[#This Row],[Nonfood Inhaltstoffe - Komponente]]="","",VLOOKUP(Table1[[#This Row],[Nonfood Inhaltstoffe - Komponente]],'Dropdown Auswahl'!BJ:BK,2,FALSE))</f>
        <v/>
      </c>
      <c r="FX187" s="1013"/>
      <c r="FY187" s="1011" t="str">
        <f t="shared" si="69"/>
        <v/>
      </c>
      <c r="FZ187" s="152"/>
      <c r="GA187" s="152"/>
      <c r="GB187" s="152"/>
      <c r="GC187" s="529" t="str">
        <f t="shared" si="70"/>
        <v/>
      </c>
      <c r="GG187" s="21"/>
      <c r="GH187" s="21"/>
      <c r="GI187" s="1019"/>
      <c r="GJ187" s="1016" t="str">
        <f>IF(Table1[[#This Row],[Global Trade Item Number (GTIN)]]="","",Table1[[#This Row],[Global Trade Item Number (GTIN)]])</f>
        <v/>
      </c>
      <c r="GK187" s="555" t="str">
        <f>IF(Table1[[#This Row],[WAWI-Nr./ Kreditoren-Nummer
(ASDV)]]&lt;&gt;"",Table1[[#This Row],[WAWI-Nr./ Kreditoren-Nummer
(ASDV)]],"")</f>
        <v/>
      </c>
      <c r="GL187" s="165"/>
      <c r="GM187" s="165"/>
      <c r="GN187" s="165"/>
      <c r="GO187" s="485"/>
      <c r="GP187" s="534"/>
      <c r="GQ187" s="533"/>
      <c r="GR187" s="486"/>
      <c r="GS187" s="486"/>
      <c r="GT187" s="486"/>
      <c r="GU187" s="486"/>
      <c r="GV187" s="486"/>
      <c r="GW187" s="542"/>
      <c r="GX187" s="538"/>
      <c r="GY187" s="144"/>
      <c r="GZ187" s="480"/>
      <c r="HA187" s="158"/>
      <c r="HB187" s="480"/>
      <c r="HC187" s="480"/>
      <c r="HD187" s="480"/>
      <c r="HE187" s="480"/>
      <c r="HF187" s="480"/>
      <c r="HG187" s="480"/>
      <c r="HH187" s="538"/>
      <c r="HI187" s="480"/>
      <c r="HJ187" s="480"/>
      <c r="HK187" s="480"/>
      <c r="HL187" s="480"/>
      <c r="HM187" s="480"/>
      <c r="HN187" s="480"/>
      <c r="HO187" s="480"/>
      <c r="HP187" s="480"/>
      <c r="HQ187" s="480"/>
      <c r="HR187" s="538"/>
      <c r="HS187" s="480"/>
      <c r="HT187" s="480"/>
      <c r="HU187" s="480"/>
      <c r="HV187" s="480"/>
      <c r="HW187" s="480"/>
      <c r="HX187" s="480"/>
      <c r="HY187" s="480"/>
      <c r="HZ187" s="480"/>
      <c r="IA187" s="480"/>
      <c r="IB187" s="538"/>
      <c r="IC187" s="480"/>
      <c r="ID187" s="480"/>
      <c r="IE187" s="480"/>
      <c r="IF187" s="480"/>
      <c r="IG187" s="480"/>
      <c r="IH187" s="480"/>
      <c r="II187" s="480"/>
      <c r="IJ187" s="480"/>
      <c r="IK187" s="480"/>
      <c r="IL187" s="480"/>
      <c r="IM187" s="538"/>
      <c r="IN187" s="480"/>
      <c r="IO187" s="480"/>
      <c r="IP187" s="480"/>
      <c r="IQ187" s="480"/>
      <c r="IR187" s="480"/>
      <c r="IS187" s="480"/>
      <c r="IT187" s="480"/>
      <c r="IU187" s="480"/>
      <c r="IV187" s="480"/>
      <c r="IW187" s="480"/>
      <c r="IX187" s="538"/>
      <c r="IY187" s="480"/>
      <c r="IZ187" s="480"/>
      <c r="JA187" s="480"/>
      <c r="JB187" s="480"/>
      <c r="JC187" s="480"/>
      <c r="JD187" s="480"/>
      <c r="JE187" s="480"/>
      <c r="JF187" s="480"/>
      <c r="JG187" s="480"/>
      <c r="JH187" s="480"/>
      <c r="JI187" s="538"/>
      <c r="JJ187" s="480"/>
      <c r="JK187" s="480"/>
      <c r="JL187" s="480"/>
      <c r="JM187" s="480"/>
      <c r="JN187" s="480"/>
      <c r="JO187" s="480"/>
      <c r="JP187" s="480"/>
      <c r="JQ187" s="480"/>
      <c r="JR187" s="480"/>
      <c r="JS187" s="590"/>
      <c r="JT187" s="538"/>
      <c r="JU187" s="480"/>
      <c r="JV187" s="480"/>
      <c r="JW187" s="480"/>
      <c r="JX187" s="480"/>
      <c r="JY187" s="480"/>
      <c r="JZ187" s="480"/>
      <c r="KA187" s="480"/>
      <c r="KB187" s="480"/>
      <c r="KC187" s="480"/>
      <c r="KD187" s="480"/>
      <c r="KE187" s="538"/>
      <c r="KF187" s="480"/>
      <c r="KG187" s="480"/>
      <c r="KH187" s="480"/>
      <c r="KI187" s="480"/>
      <c r="KJ187" s="480"/>
      <c r="KK187" s="480"/>
      <c r="KL187" s="480"/>
      <c r="KM187" s="480"/>
      <c r="KN187" s="480"/>
      <c r="KO187" s="480"/>
      <c r="KR187" s="568" t="str">
        <f>IF(Table1[[#This Row],[GTIN]]&lt;&gt;"",Table1[[#This Row],[GTIN]],"")</f>
        <v/>
      </c>
      <c r="KS187" s="569" t="str">
        <f>Table1[[#This Row],[Kreditor]]</f>
        <v/>
      </c>
      <c r="KT187" s="570" t="str">
        <f>IF(Table1[[#This Row],[Gültig ab (Datum)]]&lt;&gt;"",Table1[[#This Row],[Gültig ab (Datum)]],"")</f>
        <v/>
      </c>
      <c r="KU187" s="570"/>
      <c r="KV187" s="583" t="str">
        <f>IF(Table1[[#This Row],[Artikel verpackt? 
(X=Ja)]]="","",Table1[[#This Row],[Artikel verpackt? 
(X=Ja)]])</f>
        <v/>
      </c>
      <c r="KW187" s="571" t="str">
        <f>IF(Table1[[#This Row],[Verpackung recyclingfähig?
(X=Ja)]]="","",Table1[[#This Row],[Verpackung recyclingfähig?
(X=Ja)]])</f>
        <v/>
      </c>
      <c r="KX187" s="572"/>
      <c r="KY187" s="573"/>
      <c r="KZ187" s="574"/>
      <c r="LA187" s="574"/>
      <c r="LB187" s="574"/>
      <c r="LC187" s="574"/>
      <c r="LD187" s="574"/>
      <c r="LE187" s="574"/>
      <c r="LF187" s="575"/>
      <c r="LG187" s="576" t="str">
        <f>IF(Table1[[#This Row],[Hauptkörper - B1 - Art]]="","",VLOOKUP(Table1[[#This Row],[Hauptkörper - B1 - Art]],'DD FD'!B:C,2,FALSE))</f>
        <v/>
      </c>
      <c r="LH187" s="577" t="str">
        <f>IF(Table1[[#This Row],[Hauptkörper - B1 - Fraktion]]="","",VLOOKUP(Table1[[#This Row],[Hauptkörper - B1 - Fraktion]],'DD FD'!H:J,3,FALSE))</f>
        <v/>
      </c>
      <c r="LI187" s="574" t="str">
        <f>IF(Table1[[#This Row],[Hauptkörper - B1 - Gewicht
(in G)]]="","",Table1[[#This Row],[Hauptkörper - B1 - Gewicht
(in G)]])</f>
        <v/>
      </c>
      <c r="LJ187" s="574" t="str">
        <f>IF(Table1[[#This Row],[Hauptkörper - B1 - Lizenzierungs-pflichtig? (X=Ja)]]="","",Table1[[#This Row],[Hauptkörper - B1 - Lizenzierungs-pflichtig? (X=Ja)]])</f>
        <v/>
      </c>
      <c r="LK187" s="577" t="str">
        <f>IF(Table1[[#This Row],[Hauptkörper - B1 - Virgin Material]]="","",VLOOKUP(Table1[[#This Row],[Hauptkörper - B1 - Virgin Material]],'DD FD'!AJ:AK,2,FALSE))</f>
        <v/>
      </c>
      <c r="LL187" s="578" t="str">
        <f>IF(Table1[[#This Row],[Hauptkörper - B1 - Virgin Material Anteil (in %)]]="","",Table1[[#This Row],[Hauptkörper - B1 - Virgin Material Anteil (in %)]])</f>
        <v/>
      </c>
      <c r="LM187" s="577" t="str">
        <f>IF(Table1[[#This Row],[Hauptkörper - B1 - Recyceltes Material]]="","",VLOOKUP(Table1[[#This Row],[Hauptkörper - B1 - Recyceltes Material]],'DD FD'!AL:AM,2,FALSE))</f>
        <v/>
      </c>
      <c r="LN187" s="578" t="str">
        <f>IF(Table1[[#This Row],[Hauptkörper - B1 - Recyceltes Material Anteil (in %)]]="","",Table1[[#This Row],[Hauptkörper - B1 - Recyceltes Material Anteil (in %)]])</f>
        <v/>
      </c>
      <c r="LO187" s="579" t="str">
        <f>IF(Table1[[#This Row],[Hauptkörper - B1 - Beschichtung]]="","",VLOOKUP(Table1[[#This Row],[Hauptkörper - B1 - Beschichtung]],'DD FD'!AE:AF,2,FALSE))</f>
        <v/>
      </c>
      <c r="LP187" s="580" t="str">
        <f>IF(Table1[[#This Row],[Hauptkörper - B1 - Beschichtung Anteil (in %)]]="","",Table1[[#This Row],[Hauptkörper - B1 - Beschichtung Anteil (in %)]])</f>
        <v/>
      </c>
      <c r="LQ187" s="576" t="str">
        <f>IF(Table1[[#This Row],[Hauptkörper - B2 - Art]]="","",VLOOKUP(Table1[[#This Row],[Hauptkörper - B2 - Art]],'DD FD'!B:C,2,FALSE))</f>
        <v/>
      </c>
      <c r="LR187" s="577" t="str">
        <f>IF(Table1[[#This Row],[Hauptkörper - B2 - Fraktion]]="","",VLOOKUP(Table1[[#This Row],[Hauptkörper - B2 - Fraktion]],'DD FD'!H:J,3,FALSE))</f>
        <v/>
      </c>
      <c r="LS187" s="574" t="str">
        <f>IF(Table1[[#This Row],[Hauptkörper - B2 - Gewicht
(in G)]]="","",Table1[[#This Row],[Hauptkörper - B2 - Gewicht
(in G)]])</f>
        <v/>
      </c>
      <c r="LT187" s="574" t="str">
        <f>IF(Table1[[#This Row],[Hauptkörper - B2 - Lizenzierungs-pflichtig? (X=Ja)]]="","",Table1[[#This Row],[Hauptkörper - B2 - Lizenzierungs-pflichtig? (X=Ja)]])</f>
        <v/>
      </c>
      <c r="LU187" s="577" t="str">
        <f>IF(Table1[[#This Row],[Hauptkörper - B2 - Virgin Material]]="","",VLOOKUP(Table1[[#This Row],[Hauptkörper - B2 - Virgin Material]],'DD FD'!AJ:AK,2,FALSE))</f>
        <v/>
      </c>
      <c r="LV187" s="578" t="str">
        <f>IF(Table1[[#This Row],[Hauptkörper - B2 - Virgin Material Anteil (in %)]]="","",Table1[[#This Row],[Hauptkörper - B2 - Virgin Material Anteil (in %)]])</f>
        <v/>
      </c>
      <c r="LW187" s="577" t="str">
        <f>IF(Table1[[#This Row],[Hauptkörper - B2 - Recyceltes Material]]="","",VLOOKUP(Table1[[#This Row],[Hauptkörper - B2 - Recyceltes Material]],'DD FD'!AL:AM,2,FALSE))</f>
        <v/>
      </c>
      <c r="LX187" s="578" t="str">
        <f>IF(Table1[[#This Row],[Hauptkörper - B2 - Recyceltes Material Anteil (in %)]]="","",Table1[[#This Row],[Hauptkörper - B2 - Recyceltes Material Anteil (in %)]])</f>
        <v/>
      </c>
      <c r="LY187" s="577" t="str">
        <f>IF(Table1[[#This Row],[Hauptkörper - B2 - Beschichtung]]="","",VLOOKUP(Table1[[#This Row],[Hauptkörper - B2 - Beschichtung]],'DD FD'!AE:AF,2,FALSE))</f>
        <v/>
      </c>
      <c r="LZ187" s="580" t="str">
        <f>IF(Table1[[#This Row],[Hauptkörper - B2 - Beschichtung Anteil (in %)]]="","",Table1[[#This Row],[Hauptkörper - B2 - Beschichtung Anteil (in %)]])</f>
        <v/>
      </c>
      <c r="MA187" s="576" t="str">
        <f>IF(Table1[[#This Row],[Hauptkörper - B3 - Art]]="","",VLOOKUP(Table1[[#This Row],[Hauptkörper - B3 - Art]],'DD FD'!B:C,2,FALSE))</f>
        <v/>
      </c>
      <c r="MB187" s="577" t="str">
        <f>IF(Table1[[#This Row],[Hauptkörper - B3 - Fraktion]]="","",VLOOKUP(Table1[[#This Row],[Hauptkörper - B3 - Fraktion]],'DD FD'!H:J,3,FALSE))</f>
        <v/>
      </c>
      <c r="MC187" s="574" t="str">
        <f>IF(Table1[[#This Row],[Hauptkörper - B3 - Gewicht
(in G)]]="","",Table1[[#This Row],[Hauptkörper - B3 - Gewicht
(in G)]])</f>
        <v/>
      </c>
      <c r="MD187" s="574" t="str">
        <f>IF(Table1[[#This Row],[Hauptkörper - B3 - Lizenzierungs-pflichtig? (X=Ja)]]="","",Table1[[#This Row],[Hauptkörper - B3 - Lizenzierungs-pflichtig? (X=Ja)]])</f>
        <v/>
      </c>
      <c r="ME187" s="577" t="str">
        <f>IF(Table1[[#This Row],[Hauptkörper - B3 - Virgin Material]]="","",VLOOKUP(Table1[[#This Row],[Hauptkörper - B3 - Virgin Material]],'DD FD'!AJ:AK,2,FALSE))</f>
        <v/>
      </c>
      <c r="MF187" s="578" t="str">
        <f>IF(Table1[[#This Row],[Hauptkörper - B3 - Virgin Material Anteil (in %)]]="","",Table1[[#This Row],[Hauptkörper - B3 - Virgin Material Anteil (in %)]])</f>
        <v/>
      </c>
      <c r="MG187" s="577" t="str">
        <f>IF(Table1[[#This Row],[Hauptkörper - B3 - Recyceltes Material]]="","",VLOOKUP(Table1[[#This Row],[Hauptkörper - B3 - Recyceltes Material]],'DD FD'!AL:AM,2,FALSE))</f>
        <v/>
      </c>
      <c r="MH187" s="578" t="str">
        <f>IF(Table1[[#This Row],[Hauptkörper - B3 - Recyceltes Material Anteil (in %)]]="","",Table1[[#This Row],[Hauptkörper - B3 - Recyceltes Material Anteil (in %)]])</f>
        <v/>
      </c>
      <c r="MI187" s="577" t="str">
        <f>IF(Table1[[#This Row],[Hauptkörper - B3 - Beschichtung]]="","",VLOOKUP(Table1[[#This Row],[Hauptkörper - B3 - Beschichtung]],'DD FD'!AE:AF,2,FALSE))</f>
        <v/>
      </c>
      <c r="MJ187" s="580" t="str">
        <f>IF(Table1[[#This Row],[Hauptkörper - B3 - Beschichtung Anteil (in %)]]="","",Table1[[#This Row],[Hauptkörper - B3 - Beschichtung Anteil (in %)]])</f>
        <v/>
      </c>
      <c r="MK187" s="576" t="str">
        <f>IF(Table1[[#This Row],[Verschluss - B1 - Art]]="","",VLOOKUP(Table1[[#This Row],[Verschluss - B1 - Art]],'DD FD'!D:E,2,FALSE))</f>
        <v/>
      </c>
      <c r="ML187" s="577" t="str">
        <f>IF(Table1[[#This Row],[Verschluss - B1 - Fraktion]]="","",VLOOKUP(Table1[[#This Row],[Verschluss - B1 - Fraktion]],'DD FD'!H:J,3,FALSE))</f>
        <v/>
      </c>
      <c r="MM187" s="574" t="str">
        <f>IF(Table1[[#This Row],[Verschluss - B1 - Gewicht (in G)]]="","",Table1[[#This Row],[Verschluss - B1 - Gewicht (in G)]])</f>
        <v/>
      </c>
      <c r="MN187" s="574" t="str">
        <f>IF(Table1[[#This Row],[Verschluss - B1 - Lizenzierungs-pflichtig? (X=Ja)]]="","",Table1[[#This Row],[Verschluss - B1 - Lizenzierungs-pflichtig? (X=Ja)]])</f>
        <v/>
      </c>
      <c r="MO187" s="574" t="str">
        <f>IF(Table1[[#This Row],[Verschluss - B1 - Trennbar vom Hauptkörper? (X=Ja)]]="","",Table1[[#This Row],[Verschluss - B1 - Trennbar vom Hauptkörper? (X=Ja)]])</f>
        <v/>
      </c>
      <c r="MP187" s="577" t="str">
        <f>IF(Table1[[#This Row],[Verschluss - B1 - Virgin Material]]="","",VLOOKUP(Table1[[#This Row],[Verschluss - B1 - Virgin Material]],'DD FD'!AJ:AK,2,FALSE))</f>
        <v/>
      </c>
      <c r="MQ187" s="578" t="str">
        <f>IF(Table1[[#This Row],[Verschluss - B1 - Virgin Material Anteil (in %)]]="","",Table1[[#This Row],[Verschluss - B1 - Virgin Material Anteil (in %)]])</f>
        <v/>
      </c>
      <c r="MR187" s="577" t="str">
        <f>IF(Table1[[#This Row],[Verschluss - B1 - Recyceltes Material]]="","",VLOOKUP(Table1[[#This Row],[Verschluss - B1 - Recyceltes Material]],'DD FD'!AL:AM,2,FALSE))</f>
        <v/>
      </c>
      <c r="MS187" s="578" t="str">
        <f>IF(Table1[[#This Row],[Verschluss - B1 - Recyceltes Material Anteil (in %)]]="","",Table1[[#This Row],[Verschluss - B1 - Recyceltes Material Anteil (in %)]])</f>
        <v/>
      </c>
      <c r="MT187" s="577" t="str">
        <f>IF(Table1[[#This Row],[Verschluss - B1 - Beschichtung]]="","",VLOOKUP(Table1[[#This Row],[Verschluss - B1 - Beschichtung]],'DD FD'!AE:AF,2,FALSE))</f>
        <v/>
      </c>
      <c r="MU187" s="580" t="str">
        <f>IF(Table1[[#This Row],[Verschluss - B1 - Beschichtung Anteil (in %)]]="","",Table1[[#This Row],[Verschluss - B1 - Beschichtung Anteil (in %)]])</f>
        <v/>
      </c>
      <c r="MV187" s="576" t="str">
        <f>IF(Table1[[#This Row],[Verschluss - B2 - Art]]="","",VLOOKUP(Table1[[#This Row],[Verschluss - B2 - Art]],'DD FD'!D:E,2,FALSE))</f>
        <v/>
      </c>
      <c r="MW187" s="577" t="str">
        <f>IF(Table1[[#This Row],[Verschluss - B2 - Fraktion]]="","",VLOOKUP(Table1[[#This Row],[Verschluss - B2 - Fraktion]],'DD FD'!H:J,3,FALSE))</f>
        <v/>
      </c>
      <c r="MX187" s="574" t="str">
        <f>IF(Table1[[#This Row],[Verschluss - B2 - Gewicht (in G)]]="","",Table1[[#This Row],[Verschluss - B2 - Gewicht (in G)]])</f>
        <v/>
      </c>
      <c r="MY187" s="574" t="str">
        <f>IF(Table1[[#This Row],[Verschluss - B2 - Lizenzierungs-pflichtig? (X=Ja)]]="","",Table1[[#This Row],[Verschluss - B2 - Lizenzierungs-pflichtig? (X=Ja)]])</f>
        <v/>
      </c>
      <c r="MZ187" s="574" t="str">
        <f>IF(Table1[[#This Row],[Verschluss - B2 - Trennbar vom Hauptkörper? (X=Ja)]]="","",Table1[[#This Row],[Verschluss - B2 - Trennbar vom Hauptkörper? (X=Ja)]])</f>
        <v/>
      </c>
      <c r="NA187" s="577" t="str">
        <f>IF(Table1[[#This Row],[Verschluss - B2 - Virgin Material]]="","",VLOOKUP(Table1[[#This Row],[Verschluss - B2 - Virgin Material]],'DD FD'!AJ:AK,2,FALSE))</f>
        <v/>
      </c>
      <c r="NB187" s="578" t="str">
        <f>IF(Table1[[#This Row],[Verschluss - B2 - Virgin Material Anteil (in %)]]="","",Table1[[#This Row],[Verschluss - B2 - Virgin Material Anteil (in %)]])</f>
        <v/>
      </c>
      <c r="NC187" s="577" t="str">
        <f>IF(Table1[[#This Row],[Verschluss - B2 - Recyceltes Material]]="","",VLOOKUP(Table1[[#This Row],[Verschluss - B2 - Recyceltes Material]],'DD FD'!AL:AM,2,FALSE))</f>
        <v/>
      </c>
      <c r="ND187" s="578" t="str">
        <f>IF(Table1[[#This Row],[Verschluss - B2 - Recyceltes Material Anteil (in %)]]="","",Table1[[#This Row],[Verschluss - B2 - Recyceltes Material Anteil (in %)]])</f>
        <v/>
      </c>
      <c r="NE187" s="577" t="str">
        <f>IF(Table1[[#This Row],[Verschluss - B2 - Beschichtung]]="","",VLOOKUP(Table1[[#This Row],[Verschluss - B2 - Beschichtung]],'DD FD'!AE:AF,2,FALSE))</f>
        <v/>
      </c>
      <c r="NF187" s="580" t="str">
        <f>IF(Table1[[#This Row],[Verschluss - B2 - Beschichtung Anteil (in %)]]="","",Table1[[#This Row],[Verschluss - B2 - Beschichtung Anteil (in %)]])</f>
        <v/>
      </c>
      <c r="NG187" s="576" t="str">
        <f>IF(Table1[[#This Row],[Verschluss - B3 - Art]]="","",VLOOKUP(Table1[[#This Row],[Verschluss - B3 - Art]],'DD FD'!D:E,2,FALSE))</f>
        <v/>
      </c>
      <c r="NH187" s="577" t="str">
        <f>IF(Table1[[#This Row],[Verschluss - B3 - Fraktion]]="","",VLOOKUP(Table1[[#This Row],[Verschluss - B3 - Fraktion]],'DD FD'!H:J,3,FALSE))</f>
        <v/>
      </c>
      <c r="NI187" s="574" t="str">
        <f>IF(Table1[[#This Row],[Verschluss - B3 - Gewicht (in G)]]="","",Table1[[#This Row],[Verschluss - B3 - Gewicht (in G)]])</f>
        <v/>
      </c>
      <c r="NJ187" s="574" t="str">
        <f>IF(Table1[[#This Row],[Verschluss - B3 - Lizenzierungs-pflichtig? (X=Ja)]]="","",Table1[[#This Row],[Verschluss - B3 - Lizenzierungs-pflichtig? (X=Ja)]])</f>
        <v/>
      </c>
      <c r="NK187" s="574" t="str">
        <f>IF(Table1[[#This Row],[Verschluss - B3 - Trennbar vom Hauptkörper? (X=Ja)]]="","",Table1[[#This Row],[Verschluss - B3 - Trennbar vom Hauptkörper? (X=Ja)]])</f>
        <v/>
      </c>
      <c r="NL187" s="577" t="str">
        <f>IF(Table1[[#This Row],[Verschluss - B3 - Virgin Material]]="","",VLOOKUP(Table1[[#This Row],[Verschluss - B3 - Virgin Material]],'DD FD'!AJ:AK,2,FALSE))</f>
        <v/>
      </c>
      <c r="NM187" s="578" t="str">
        <f>IF(Table1[[#This Row],[Verschluss - B3 - Virgin Material Anteil (in %)]]="","",Table1[[#This Row],[Verschluss - B3 - Virgin Material Anteil (in %)]])</f>
        <v/>
      </c>
      <c r="NN187" s="577" t="str">
        <f>IF(Table1[[#This Row],[Verschluss - B3 - Recyceltes Material]]="","",VLOOKUP(Table1[[#This Row],[Verschluss - B3 - Recyceltes Material]],'DD FD'!AL:AM,2,FALSE))</f>
        <v/>
      </c>
      <c r="NO187" s="578" t="str">
        <f>IF(Table1[[#This Row],[Verschluss - B3 - Recyceltes Material Anteil (in %)]]="","",Table1[[#This Row],[Verschluss - B3 - Recyceltes Material Anteil (in %)]])</f>
        <v/>
      </c>
      <c r="NP187" s="577" t="str">
        <f>IF(Table1[[#This Row],[Verschluss - B3 - Beschichtung]]="","",VLOOKUP(Table1[[#This Row],[Verschluss - B3 - Beschichtung]],'DD FD'!AE:AF,2,FALSE))</f>
        <v/>
      </c>
      <c r="NQ187" s="580" t="str">
        <f>IF(Table1[[#This Row],[Verschluss - B3 - Beschichtung Anteil (in %)]]="","",Table1[[#This Row],[Verschluss - B3 - Beschichtung Anteil (in %)]])</f>
        <v/>
      </c>
      <c r="NR187" s="576" t="str">
        <f>IF(Table1[[#This Row],[Etikett - B1 - Art]]="","",VLOOKUP(Table1[[#This Row],[Etikett - B1 - Art]],'DD FD'!F:G,2,FALSE))</f>
        <v/>
      </c>
      <c r="NS187" s="577" t="str">
        <f>IF(Table1[[#This Row],[Etikett - B1 - Fraktion]]="","",VLOOKUP(Table1[[#This Row],[Etikett - B1 - Fraktion]],'DD FD'!H:J,3,FALSE))</f>
        <v/>
      </c>
      <c r="NT187" s="574" t="str">
        <f>IF(Table1[[#This Row],[Etikett - B1 - Gewicht (in G)]]="","",Table1[[#This Row],[Etikett - B1 - Gewicht (in G)]])</f>
        <v/>
      </c>
      <c r="NU187" s="574" t="str">
        <f>IF(Table1[[#This Row],[Etikett - B1 - Lizenzierungs-pflichtig? (X=Ja)]]="","",Table1[[#This Row],[Etikett - B1 - Lizenzierungs-pflichtig? (X=Ja)]])</f>
        <v/>
      </c>
      <c r="NV187" s="574" t="str">
        <f>IF(Table1[[#This Row],[Etikett - B1 - Trennbar vom Hauptkörper? (X=Ja)]]="","",Table1[[#This Row],[Etikett - B1 - Trennbar vom Hauptkörper? (X=Ja)]])</f>
        <v/>
      </c>
      <c r="NW187" s="577" t="str">
        <f>IF(Table1[[#This Row],[Etikett - B1 - Virgin Material]]="","",VLOOKUP(Table1[[#This Row],[Etikett - B1 - Virgin Material]],'DD FD'!AJ:AK,2,FALSE))</f>
        <v/>
      </c>
      <c r="NX187" s="578" t="str">
        <f>IF(Table1[[#This Row],[Etikett - B1 - Virgin Material Anteil (in %)]]="","",Table1[[#This Row],[Etikett - B1 - Virgin Material Anteil (in %)]])</f>
        <v/>
      </c>
      <c r="NY187" s="577" t="str">
        <f>IF(Table1[[#This Row],[Etikett - B1 - Recyceltes Material]]="","",VLOOKUP(Table1[[#This Row],[Etikett - B1 - Recyceltes Material]],'DD FD'!AL:AM,2,FALSE))</f>
        <v/>
      </c>
      <c r="NZ187" s="578" t="str">
        <f>IF(Table1[[#This Row],[Etikett - B1 - Recyceltes Material Anteil (in %)]]="","",Table1[[#This Row],[Etikett - B1 - Recyceltes Material Anteil (in %)]])</f>
        <v/>
      </c>
      <c r="OA187" s="577" t="str">
        <f>IF(Table1[[#This Row],[Etikett - B1 - Beschichtung]]="","",VLOOKUP(Table1[[#This Row],[Etikett - B1 - Beschichtung]],'DD FD'!AE:AF,2,FALSE))</f>
        <v/>
      </c>
      <c r="OB187" s="580" t="str">
        <f>IF(Table1[[#This Row],[Etikett - B1 - Beschichtung Anteil (in %)]]="","",Table1[[#This Row],[Etikett - B1 - Beschichtung Anteil (in %)]])</f>
        <v/>
      </c>
      <c r="OC187" s="576" t="str">
        <f>IF(Table1[[#This Row],[Etikett - B2 - Art]]="","",VLOOKUP(Table1[[#This Row],[Etikett - B2 - Art]],'DD FD'!F:G,2,FALSE))</f>
        <v/>
      </c>
      <c r="OD187" s="577" t="str">
        <f>IF(Table1[[#This Row],[Etikett - B2 - Fraktion]]="","",VLOOKUP(Table1[[#This Row],[Etikett - B2 - Fraktion]],'DD FD'!H:J,3,FALSE))</f>
        <v/>
      </c>
      <c r="OE187" s="574" t="str">
        <f>IF(Table1[[#This Row],[Etikett - B2 - Gewicht (in G)]]="","",Table1[[#This Row],[Etikett - B2 - Gewicht (in G)]])</f>
        <v/>
      </c>
      <c r="OF187" s="574" t="str">
        <f>IF(Table1[[#This Row],[Etikett - B2 - Lizenzierungs-pflichtig? (X=Ja)]]="","",Table1[[#This Row],[Etikett - B2 - Lizenzierungs-pflichtig? (X=Ja)]])</f>
        <v/>
      </c>
      <c r="OG187" s="574" t="str">
        <f>IF(Table1[[#This Row],[Etikett - B2 - Trennbar vom Hauptkörper? (X=Ja)]]="","",Table1[[#This Row],[Etikett - B2 - Trennbar vom Hauptkörper? (X=Ja)]])</f>
        <v/>
      </c>
      <c r="OH187" s="577" t="str">
        <f>IF(Table1[[#This Row],[Etikett - B2 - Virgin Material]]="","",VLOOKUP(Table1[[#This Row],[Etikett - B2 - Virgin Material]],'DD FD'!AJ:AK,2,FALSE))</f>
        <v/>
      </c>
      <c r="OI187" s="578" t="str">
        <f>IF(Table1[[#This Row],[Etikett - B2 - Virgin Material Anteil (in %)]]="","",Table1[[#This Row],[Etikett - B2 - Virgin Material Anteil (in %)]])</f>
        <v/>
      </c>
      <c r="OJ187" s="577" t="str">
        <f>IF(Table1[[#This Row],[Etikett - B2 - Recyceltes Material]]="","",VLOOKUP(Table1[[#This Row],[Etikett - B2 - Recyceltes Material]],'DD FD'!AL:AM,2,FALSE))</f>
        <v/>
      </c>
      <c r="OK187" s="578" t="str">
        <f>IF(Table1[[#This Row],[Etikett - B2 - Recyceltes Material Anteil (in %)]]="","",Table1[[#This Row],[Etikett - B2 - Recyceltes Material Anteil (in %)]])</f>
        <v/>
      </c>
      <c r="OL187" s="577" t="str">
        <f>IF(Table1[[#This Row],[Etikett - B2 - Beschichtung]]="","",VLOOKUP(Table1[[#This Row],[Etikett - B2 - Beschichtung]],'DD FD'!AE:AF,2,FALSE))</f>
        <v/>
      </c>
      <c r="OM187" s="580" t="str">
        <f>IF(Table1[[#This Row],[Etikett - B2 - Beschichtung Anteil (in %)]]="","",Table1[[#This Row],[Etikett - B2 - Beschichtung Anteil (in %)]])</f>
        <v/>
      </c>
      <c r="ON187" s="576" t="str">
        <f>IF(Table1[[#This Row],[Etikett - B3 - Art]]="","",VLOOKUP(Table1[[#This Row],[Etikett - B3 - Art]],'DD FD'!F:G,2,FALSE))</f>
        <v/>
      </c>
      <c r="OO187" s="577" t="str">
        <f>IF(Table1[[#This Row],[Etikett - B3 - Fraktion]]="","",VLOOKUP(Table1[[#This Row],[Etikett - B3 - Fraktion]],'DD FD'!H:J,3,FALSE))</f>
        <v/>
      </c>
      <c r="OP187" s="574" t="str">
        <f>IF(Table1[[#This Row],[Etikett - B3 - Gewicht (in G)]]="","",Table1[[#This Row],[Etikett - B3 - Gewicht (in G)]])</f>
        <v/>
      </c>
      <c r="OQ187" s="574" t="str">
        <f>IF(Table1[[#This Row],[Etikett - B3 - Lizenzierungs-pflichtig? (X=Ja)]]="","",Table1[[#This Row],[Etikett - B3 - Lizenzierungs-pflichtig? (X=Ja)]])</f>
        <v/>
      </c>
      <c r="OR187" s="574" t="str">
        <f>IF(Table1[[#This Row],[Etikett - B3 - Trennbar vom Hauptkörper? (X=Ja)]]="","",Table1[[#This Row],[Etikett - B3 - Trennbar vom Hauptkörper? (X=Ja)]])</f>
        <v/>
      </c>
      <c r="OS187" s="577" t="str">
        <f>IF(Table1[[#This Row],[Etikett - B3 - Virgin Material]]="","",VLOOKUP(Table1[[#This Row],[Etikett - B3 - Virgin Material]],'DD FD'!AJ:AK,2,FALSE))</f>
        <v/>
      </c>
      <c r="OT187" s="578" t="str">
        <f>IF(Table1[[#This Row],[Etikett - B3 - Virgin Material Anteil (in %)]]="","",Table1[[#This Row],[Etikett - B3 - Virgin Material Anteil (in %)]])</f>
        <v/>
      </c>
      <c r="OU187" s="577" t="str">
        <f>IF(Table1[[#This Row],[Etikett - B3 - Recyceltes Material]]="","",VLOOKUP(Table1[[#This Row],[Etikett - B3 - Recyceltes Material]],'DD FD'!AL:AM,2,FALSE))</f>
        <v/>
      </c>
      <c r="OV187" s="578" t="str">
        <f>IF(Table1[[#This Row],[Etikett - B3 - Recyceltes Material Anteil (in %)]]="","",Table1[[#This Row],[Etikett - B3 - Recyceltes Material Anteil (in %)]])</f>
        <v/>
      </c>
      <c r="OW187" s="577" t="str">
        <f>IF(Table1[[#This Row],[Etikett - B3 - Beschichtung]]="","",VLOOKUP(Table1[[#This Row],[Etikett - B3 - Beschichtung]],'DD FD'!AE:AF,2,FALSE))</f>
        <v/>
      </c>
      <c r="OX187" s="613" t="str">
        <f>IF(Table1[[#This Row],[Etikett - B3 - Beschichtung Anteil (in %)]]="","",Table1[[#This Row],[Etikett - B3 - Beschichtung Anteil (in %)]])</f>
        <v/>
      </c>
      <c r="OY187" s="618">
        <f>ROUNDUP(SUM(
IF(AND(LH187='DD FD'!$J$7,LJ187='DD FD'!$AI$3),LI187,0),
IF(AND(LR187='DD FD'!$J$7,LT187='DD FD'!$AI$3),LS187,0),
IF(AND(MB187='DD FD'!$J$7,MD187='DD FD'!$AI$3),MC187,0),
IF(AND(ML187='DD FD'!$J$7,MN187='DD FD'!$AI$3),MM187,0),
IF(AND(MW187='DD FD'!$J$7,MY187='DD FD'!$AI$3),MX187,0),
IF(AND(NH187='DD FD'!$J$7,NJ187='DD FD'!$AI$3),NI187,0),
IF(AND(NS187='DD FD'!$J$7,NU187='DD FD'!$AI$3),NT187,0),
IF(AND(OD187='DD FD'!$J$7,OF187='DD FD'!$AI$3),OE187,0),
IF(AND(OO187='DD FD'!$J$7,OQ187='DD FD'!$AI$3),OP187,0),
),2)</f>
        <v>0</v>
      </c>
      <c r="OZ187" s="617">
        <f>ROUNDUP(SUM(
IF(AND(LH187='DD FD'!$J$6,LJ187='DD FD'!$AI$3),LI187,0),
IF(AND(LR187='DD FD'!$J$6,LT187='DD FD'!$AI$3),LS187,0),
IF(AND(MB187='DD FD'!$J$6,MD187='DD FD'!$AI$3),MC187,0),
IF(AND(ML187='DD FD'!$J$6,MN187='DD FD'!$AI$3),MM187,0),
IF(AND(MW187='DD FD'!$J$6,MY187='DD FD'!$AI$3),MX187,0),
IF(AND(NH187='DD FD'!$J$6,NJ187='DD FD'!$AI$3),NI187,0),
IF(AND(NS187='DD FD'!$J$6,NU187='DD FD'!$AI$3),NT187,0),
IF(AND(OD187='DD FD'!$J$6,OF187='DD FD'!$AI$3),OE187,0),
IF(AND(OO187='DD FD'!$J$6,OQ187='DD FD'!$AI$3),OP187,0),
),2)</f>
        <v>0</v>
      </c>
      <c r="PA187" s="617">
        <f>ROUNDUP(SUM(
IF(AND(LH187='DD FD'!$J$10,LJ187='DD FD'!$AI$3),LI187,0),
IF(AND(LR187='DD FD'!$J$10,LT187='DD FD'!$AI$3),LS187,0),
IF(AND(MB187='DD FD'!$J$10,MD187='DD FD'!$AI$3),MC187,0),
IF(AND(ML187='DD FD'!$J$10,MN187='DD FD'!$AI$3),MM187,0),
IF(AND(MW187='DD FD'!$J$10,MY187='DD FD'!$AI$3),MX187,0),
IF(AND(NH187='DD FD'!$J$10,NJ187='DD FD'!$AI$3),NI187,0),
IF(AND(NS187='DD FD'!$J$10,NU187='DD FD'!$AI$3),NT187,0),
IF(AND(OD187='DD FD'!$J$10,OF187='DD FD'!$AI$3),OE187,0),
IF(AND(OO187='DD FD'!$J$10,OQ187='DD FD'!$AI$3),OP187,0),
),2)</f>
        <v>0</v>
      </c>
      <c r="PB187" s="617">
        <f>ROUNDUP(SUM(
IF(AND(LH187='DD FD'!$J$8,LJ187='DD FD'!$AI$3),LI187,0),
IF(AND(LR187='DD FD'!$J$8,LT187='DD FD'!$AI$3),LS187,0),
IF(AND(MB187='DD FD'!$J$8,MD187='DD FD'!$AI$3),MC187,0),
IF(AND(ML187='DD FD'!$J$8,MN187='DD FD'!$AI$3),MM187,0),
IF(AND(MW187='DD FD'!$J$8,MY187='DD FD'!$AI$3),MX187,0),
IF(AND(NH187='DD FD'!$J$8,NJ187='DD FD'!$AI$3),NI187,0),
IF(AND(NS187='DD FD'!$J$8,NU187='DD FD'!$AI$3),NT187,0),
IF(AND(OD187='DD FD'!$J$8,OF187='DD FD'!$AI$3),OE187,0),
IF(AND(OO187='DD FD'!$J$8,OQ187='DD FD'!$AI$3),OP187,0),
),2)</f>
        <v>0</v>
      </c>
      <c r="PC187" s="617">
        <f>ROUNDUP(SUM(
IF(AND(LH187='DD FD'!$J$5,LJ187='DD FD'!$AI$3),LI187,0),
IF(AND(LR187='DD FD'!$J$5,LT187='DD FD'!$AI$3),LS187,0),
IF(AND(MB187='DD FD'!$J$5,MD187='DD FD'!$AI$3),MC187,0),
IF(AND(ML187='DD FD'!$J$5,MN187='DD FD'!$AI$3),MM187,0),
IF(AND(MW187='DD FD'!$J$5,MY187='DD FD'!$AI$3),MX187,0),
IF(AND(NH187='DD FD'!$J$5,NJ187='DD FD'!$AI$3),NI187,0),
IF(AND(NS187='DD FD'!$J$5,NU187='DD FD'!$AI$3),NT187,0),
IF(AND(OD187='DD FD'!$J$5,OF187='DD FD'!$AI$3),OE187,0),
IF(AND(OO187='DD FD'!$J$5,OQ187='DD FD'!$AI$3),OP187,0),
),2)</f>
        <v>0</v>
      </c>
      <c r="PD187" s="617">
        <f>ROUNDUP(SUM(
IF(AND(LH187='DD FD'!$J$9,LJ187='DD FD'!$AI$3),LI187,0),
IF(AND(LR187='DD FD'!$J$9,LT187='DD FD'!$AI$3),LS187,0),
IF(AND(MB187='DD FD'!$J$9,MD187='DD FD'!$AI$3),MC187,0),
IF(AND(ML187='DD FD'!$J$9,MN187='DD FD'!$AI$3),MM187,0),
IF(AND(MW187='DD FD'!$J$9,MY187='DD FD'!$AI$3),MX187,0),
IF(AND(NH187='DD FD'!$J$9,NJ187='DD FD'!$AI$3),NI187,0),
IF(AND(NS187='DD FD'!$J$9,NU187='DD FD'!$AI$3),NT187,0),
IF(AND(OD187='DD FD'!$J$9,OF187='DD FD'!$AI$3),OE187,0),
IF(AND(OO187='DD FD'!$J$9,OQ187='DD FD'!$AI$3),OP187,0),
),2)</f>
        <v>0</v>
      </c>
      <c r="PE187" s="617">
        <f>ROUNDUP(SUM(
IF(AND(LH187='DD FD'!$J$4,LJ187='DD FD'!$AI$3),LI187,0),
IF(AND(LR187='DD FD'!$J$4,LT187='DD FD'!$AI$3),LS187,0),
IF(AND(MB187='DD FD'!$J$4,MD187='DD FD'!$AI$3),MC187,0),
IF(AND(ML187='DD FD'!$J$4,MN187='DD FD'!$AI$3),MM187,0),
IF(AND(MW187='DD FD'!$J$4,MY187='DD FD'!$AI$3),MX187,0),
IF(AND(NH187='DD FD'!$J$4,NJ187='DD FD'!$AI$3),NI187,0),
IF(AND(NS187='DD FD'!$J$4,NU187='DD FD'!$AI$3),NT187,0),
IF(AND(OD187='DD FD'!$J$4,OF187='DD FD'!$AI$3),OE187,0),
IF(AND(OO187='DD FD'!$J$4,OQ187='DD FD'!$AI$3),OP187,0),
),2)</f>
        <v>0</v>
      </c>
      <c r="PF187" s="619">
        <f>ROUNDUP(SUM(
IF(AND(LH187='DD FD'!$J$11,LJ187='DD FD'!$AI$3),LI187,0),
IF(AND(LR187='DD FD'!$J$11,LT187='DD FD'!$AI$3),LS187,0),
IF(AND(MB187='DD FD'!$J$11,MD187='DD FD'!$AI$3),MC187,0),
IF(AND(ML187='DD FD'!$J$11,MN187='DD FD'!$AI$3),MM187,0),
IF(AND(MW187='DD FD'!$J$11,MY187='DD FD'!$AI$3),MX187,0),
IF(AND(NH187='DD FD'!$J$11,NJ187='DD FD'!$AI$3),NI187,0),
IF(AND(NS187='DD FD'!$J$11,NU187='DD FD'!$AI$3),NT187,0),
IF(AND(OD187='DD FD'!$J$11,OF187='DD FD'!$AI$3),OE187,0),
IF(AND(OO187='DD FD'!$J$11,OQ187='DD FD'!$AI$3),OP187,0),
),2)</f>
        <v>0</v>
      </c>
    </row>
    <row r="188" spans="1:422">
      <c r="A188" s="806"/>
      <c r="B188" s="934"/>
      <c r="C188" s="247"/>
      <c r="D188" s="842"/>
      <c r="E188" s="247"/>
      <c r="F188" s="158"/>
      <c r="G188" s="710"/>
      <c r="H188" s="712"/>
      <c r="I188" s="936"/>
      <c r="J188" s="803"/>
      <c r="K188" s="150"/>
      <c r="L188" s="146" t="str">
        <f t="shared" si="54"/>
        <v/>
      </c>
      <c r="M188" s="501" t="str">
        <f t="shared" si="71"/>
        <v/>
      </c>
      <c r="N188" s="504"/>
      <c r="O188" s="113" t="str">
        <f t="shared" si="72"/>
        <v/>
      </c>
      <c r="P188" s="114" t="str">
        <f t="shared" si="55"/>
        <v/>
      </c>
      <c r="Q188" s="152"/>
      <c r="R188" s="152"/>
      <c r="S188" s="115" t="str">
        <f t="shared" si="73"/>
        <v/>
      </c>
      <c r="T188" s="159"/>
      <c r="U188" s="159"/>
      <c r="V188" s="157"/>
      <c r="W188" s="157"/>
      <c r="X188" s="157"/>
      <c r="Y188" s="772"/>
      <c r="Z188" s="158"/>
      <c r="AA188" s="144"/>
      <c r="AB188" s="112"/>
      <c r="AC188" s="153"/>
      <c r="AD188" s="153"/>
      <c r="AE188" s="153"/>
      <c r="AF188" s="153"/>
      <c r="AG188" s="153"/>
      <c r="AH188" s="153"/>
      <c r="AI188" s="152"/>
      <c r="AJ188" s="158"/>
      <c r="AK188" s="158"/>
      <c r="AL188" s="158"/>
      <c r="AM188" s="116" t="str">
        <f t="shared" si="74"/>
        <v/>
      </c>
      <c r="AN188" s="116" t="str">
        <f t="shared" si="75"/>
        <v/>
      </c>
      <c r="AO188" s="324"/>
      <c r="AP188" s="503"/>
      <c r="AQ188" s="487" t="str">
        <f t="shared" si="76"/>
        <v/>
      </c>
      <c r="AR188" s="113" t="str">
        <f t="shared" si="56"/>
        <v/>
      </c>
      <c r="AS188" s="113" t="str">
        <f t="shared" si="57"/>
        <v/>
      </c>
      <c r="AT188" s="113" t="str">
        <f t="shared" si="58"/>
        <v/>
      </c>
      <c r="AU188" s="113" t="str">
        <f t="shared" si="59"/>
        <v/>
      </c>
      <c r="AV188" s="159"/>
      <c r="AW188" s="157"/>
      <c r="AX188" s="157"/>
      <c r="AY188" s="157"/>
      <c r="AZ188" s="157"/>
      <c r="BA188" s="116" t="str">
        <f t="shared" si="60"/>
        <v/>
      </c>
      <c r="BB188" s="316"/>
      <c r="BC188" s="116" t="str">
        <f t="shared" si="61"/>
        <v/>
      </c>
      <c r="BD188" s="133" t="str">
        <f t="shared" si="62"/>
        <v/>
      </c>
      <c r="BE188" s="157"/>
      <c r="BF188" s="1180"/>
      <c r="BG188" s="1180"/>
      <c r="BH188" s="158"/>
      <c r="BI188" s="490"/>
      <c r="BJ188" s="514" t="str">
        <f t="shared" si="77"/>
        <v/>
      </c>
      <c r="BK188" s="789"/>
      <c r="BL188" s="116" t="str">
        <f t="shared" si="78"/>
        <v/>
      </c>
      <c r="BM188" s="144"/>
      <c r="BN188" s="144"/>
      <c r="BO188" s="144"/>
      <c r="BP188" s="790"/>
      <c r="BQ188" s="790"/>
      <c r="BR188" s="790"/>
      <c r="BS188" s="116" t="str">
        <f t="shared" si="63"/>
        <v/>
      </c>
      <c r="BT188" s="790"/>
      <c r="BU188" s="808" t="str">
        <f t="shared" si="64"/>
        <v/>
      </c>
      <c r="BV188" s="791"/>
      <c r="BW188" s="144"/>
      <c r="BX188" s="20"/>
      <c r="BY188" s="20"/>
      <c r="BZ188" s="20"/>
      <c r="CA188" s="792"/>
      <c r="CB188" s="1201"/>
      <c r="CC188" s="144"/>
      <c r="CD188" s="144"/>
      <c r="CE188" s="144"/>
      <c r="CF188" s="144"/>
      <c r="CG188" s="144"/>
      <c r="CH188" s="144"/>
      <c r="CI188" s="144"/>
      <c r="CJ188" s="144"/>
      <c r="CK188" s="144"/>
      <c r="CL188" s="144"/>
      <c r="CM188" s="144"/>
      <c r="CN188" s="144"/>
      <c r="CO188" s="144"/>
      <c r="CP188" s="144"/>
      <c r="CQ188" s="144"/>
      <c r="CR188" s="144"/>
      <c r="CS188" s="144"/>
      <c r="CT188" s="144"/>
      <c r="CU188" s="144"/>
      <c r="CV188" s="144"/>
      <c r="CW188" s="144"/>
      <c r="CX188" s="144"/>
      <c r="CY188" s="144"/>
      <c r="CZ188" s="144"/>
      <c r="DA188" s="144"/>
      <c r="DB188" s="144"/>
      <c r="DC188" s="144"/>
      <c r="DD188" s="144"/>
      <c r="DE188" s="144"/>
      <c r="DF188" s="144"/>
      <c r="DG188" s="144"/>
      <c r="DH188" s="144"/>
      <c r="DI188" s="144"/>
      <c r="DJ188" s="144"/>
      <c r="DK188" s="144"/>
      <c r="DL188" s="144"/>
      <c r="DM188" s="144"/>
      <c r="DN188" s="144"/>
      <c r="DO188" s="144"/>
      <c r="DP188" s="144"/>
      <c r="DQ188" s="144"/>
      <c r="DR188" s="144"/>
      <c r="DS188" s="144"/>
      <c r="DT188" s="144"/>
      <c r="DU188" s="144"/>
      <c r="DV188" s="144"/>
      <c r="DW188" s="144"/>
      <c r="DX188" s="144"/>
      <c r="DY188" s="144"/>
      <c r="DZ188" s="144"/>
      <c r="EA188" s="144"/>
      <c r="EB188" s="144"/>
      <c r="EC188" s="144"/>
      <c r="ED188" s="782" t="str">
        <f t="shared" si="79"/>
        <v/>
      </c>
      <c r="EE188" s="519"/>
      <c r="EF188" s="793"/>
      <c r="EG188" s="519"/>
      <c r="EH188" s="794"/>
      <c r="EI188" s="790"/>
      <c r="EJ188" s="794"/>
      <c r="EK188" s="794"/>
      <c r="EL188" s="790"/>
      <c r="EM188" s="790"/>
      <c r="EN188" s="790"/>
      <c r="EO188" s="112" t="str">
        <f t="shared" si="65"/>
        <v/>
      </c>
      <c r="EP188" s="790"/>
      <c r="EQ188" s="488" t="str">
        <f t="shared" si="66"/>
        <v/>
      </c>
      <c r="ER188" s="1100"/>
      <c r="ES188" s="1099" t="str">
        <f t="shared" si="80"/>
        <v/>
      </c>
      <c r="ET188" s="525"/>
      <c r="EU188" s="148"/>
      <c r="EV188" s="148"/>
      <c r="EW188" s="148"/>
      <c r="EX188" s="148"/>
      <c r="EY188" s="148"/>
      <c r="EZ188" s="148"/>
      <c r="FA188" s="148"/>
      <c r="FB188" s="148"/>
      <c r="FC188" s="148"/>
      <c r="FD188" s="148"/>
      <c r="FE188" s="148"/>
      <c r="FF188" s="148"/>
      <c r="FG188" s="148"/>
      <c r="FH188" s="148"/>
      <c r="FI188" s="528"/>
      <c r="FJ188" s="513" t="str">
        <f t="shared" si="67"/>
        <v/>
      </c>
      <c r="FK188" s="158"/>
      <c r="FL188" s="850"/>
      <c r="FM188" s="850"/>
      <c r="FN188" s="850"/>
      <c r="FO188" s="850"/>
      <c r="FP188" s="850"/>
      <c r="FQ188" s="850"/>
      <c r="FR188" s="157"/>
      <c r="FS188" s="143"/>
      <c r="FT188" s="143"/>
      <c r="FU188" s="847" t="str">
        <f t="shared" si="68"/>
        <v/>
      </c>
      <c r="FV188" s="555"/>
      <c r="FW188" s="523" t="str">
        <f>IF(Table1[[#This Row],[Nonfood Inhaltstoffe - Komponente]]="","",VLOOKUP(Table1[[#This Row],[Nonfood Inhaltstoffe - Komponente]],'Dropdown Auswahl'!BJ:BK,2,FALSE))</f>
        <v/>
      </c>
      <c r="FX188" s="1013"/>
      <c r="FY188" s="1011" t="str">
        <f t="shared" si="69"/>
        <v/>
      </c>
      <c r="FZ188" s="152"/>
      <c r="GA188" s="152"/>
      <c r="GB188" s="152"/>
      <c r="GC188" s="529" t="str">
        <f t="shared" si="70"/>
        <v/>
      </c>
      <c r="GG188" s="21"/>
      <c r="GH188" s="21"/>
      <c r="GI188" s="1019"/>
      <c r="GJ188" s="1016" t="str">
        <f>IF(Table1[[#This Row],[Global Trade Item Number (GTIN)]]="","",Table1[[#This Row],[Global Trade Item Number (GTIN)]])</f>
        <v/>
      </c>
      <c r="GK188" s="555" t="str">
        <f>IF(Table1[[#This Row],[WAWI-Nr./ Kreditoren-Nummer
(ASDV)]]&lt;&gt;"",Table1[[#This Row],[WAWI-Nr./ Kreditoren-Nummer
(ASDV)]],"")</f>
        <v/>
      </c>
      <c r="GL188" s="165"/>
      <c r="GM188" s="165"/>
      <c r="GN188" s="165"/>
      <c r="GO188" s="485"/>
      <c r="GP188" s="534"/>
      <c r="GQ188" s="533"/>
      <c r="GR188" s="486"/>
      <c r="GS188" s="486"/>
      <c r="GT188" s="486"/>
      <c r="GU188" s="486"/>
      <c r="GV188" s="486"/>
      <c r="GW188" s="542"/>
      <c r="GX188" s="538"/>
      <c r="GY188" s="144"/>
      <c r="GZ188" s="480"/>
      <c r="HA188" s="158"/>
      <c r="HB188" s="480"/>
      <c r="HC188" s="480"/>
      <c r="HD188" s="480"/>
      <c r="HE188" s="480"/>
      <c r="HF188" s="480"/>
      <c r="HG188" s="480"/>
      <c r="HH188" s="538"/>
      <c r="HI188" s="480"/>
      <c r="HJ188" s="480"/>
      <c r="HK188" s="480"/>
      <c r="HL188" s="480"/>
      <c r="HM188" s="480"/>
      <c r="HN188" s="480"/>
      <c r="HO188" s="480"/>
      <c r="HP188" s="480"/>
      <c r="HQ188" s="480"/>
      <c r="HR188" s="538"/>
      <c r="HS188" s="480"/>
      <c r="HT188" s="480"/>
      <c r="HU188" s="480"/>
      <c r="HV188" s="480"/>
      <c r="HW188" s="480"/>
      <c r="HX188" s="480"/>
      <c r="HY188" s="480"/>
      <c r="HZ188" s="480"/>
      <c r="IA188" s="480"/>
      <c r="IB188" s="538"/>
      <c r="IC188" s="480"/>
      <c r="ID188" s="480"/>
      <c r="IE188" s="480"/>
      <c r="IF188" s="480"/>
      <c r="IG188" s="480"/>
      <c r="IH188" s="480"/>
      <c r="II188" s="480"/>
      <c r="IJ188" s="480"/>
      <c r="IK188" s="480"/>
      <c r="IL188" s="480"/>
      <c r="IM188" s="538"/>
      <c r="IN188" s="480"/>
      <c r="IO188" s="480"/>
      <c r="IP188" s="480"/>
      <c r="IQ188" s="480"/>
      <c r="IR188" s="480"/>
      <c r="IS188" s="480"/>
      <c r="IT188" s="480"/>
      <c r="IU188" s="480"/>
      <c r="IV188" s="480"/>
      <c r="IW188" s="480"/>
      <c r="IX188" s="538"/>
      <c r="IY188" s="480"/>
      <c r="IZ188" s="480"/>
      <c r="JA188" s="480"/>
      <c r="JB188" s="480"/>
      <c r="JC188" s="480"/>
      <c r="JD188" s="480"/>
      <c r="JE188" s="480"/>
      <c r="JF188" s="480"/>
      <c r="JG188" s="480"/>
      <c r="JH188" s="480"/>
      <c r="JI188" s="538"/>
      <c r="JJ188" s="480"/>
      <c r="JK188" s="480"/>
      <c r="JL188" s="480"/>
      <c r="JM188" s="480"/>
      <c r="JN188" s="480"/>
      <c r="JO188" s="480"/>
      <c r="JP188" s="480"/>
      <c r="JQ188" s="480"/>
      <c r="JR188" s="480"/>
      <c r="JS188" s="590"/>
      <c r="JT188" s="538"/>
      <c r="JU188" s="480"/>
      <c r="JV188" s="480"/>
      <c r="JW188" s="480"/>
      <c r="JX188" s="480"/>
      <c r="JY188" s="480"/>
      <c r="JZ188" s="480"/>
      <c r="KA188" s="480"/>
      <c r="KB188" s="480"/>
      <c r="KC188" s="480"/>
      <c r="KD188" s="480"/>
      <c r="KE188" s="538"/>
      <c r="KF188" s="480"/>
      <c r="KG188" s="480"/>
      <c r="KH188" s="480"/>
      <c r="KI188" s="480"/>
      <c r="KJ188" s="480"/>
      <c r="KK188" s="480"/>
      <c r="KL188" s="480"/>
      <c r="KM188" s="480"/>
      <c r="KN188" s="480"/>
      <c r="KO188" s="480"/>
      <c r="KR188" s="568" t="str">
        <f>IF(Table1[[#This Row],[GTIN]]&lt;&gt;"",Table1[[#This Row],[GTIN]],"")</f>
        <v/>
      </c>
      <c r="KS188" s="569" t="str">
        <f>Table1[[#This Row],[Kreditor]]</f>
        <v/>
      </c>
      <c r="KT188" s="570" t="str">
        <f>IF(Table1[[#This Row],[Gültig ab (Datum)]]&lt;&gt;"",Table1[[#This Row],[Gültig ab (Datum)]],"")</f>
        <v/>
      </c>
      <c r="KU188" s="570"/>
      <c r="KV188" s="583" t="str">
        <f>IF(Table1[[#This Row],[Artikel verpackt? 
(X=Ja)]]="","",Table1[[#This Row],[Artikel verpackt? 
(X=Ja)]])</f>
        <v/>
      </c>
      <c r="KW188" s="571" t="str">
        <f>IF(Table1[[#This Row],[Verpackung recyclingfähig?
(X=Ja)]]="","",Table1[[#This Row],[Verpackung recyclingfähig?
(X=Ja)]])</f>
        <v/>
      </c>
      <c r="KX188" s="572"/>
      <c r="KY188" s="573"/>
      <c r="KZ188" s="574"/>
      <c r="LA188" s="574"/>
      <c r="LB188" s="574"/>
      <c r="LC188" s="574"/>
      <c r="LD188" s="574"/>
      <c r="LE188" s="574"/>
      <c r="LF188" s="575"/>
      <c r="LG188" s="576" t="str">
        <f>IF(Table1[[#This Row],[Hauptkörper - B1 - Art]]="","",VLOOKUP(Table1[[#This Row],[Hauptkörper - B1 - Art]],'DD FD'!B:C,2,FALSE))</f>
        <v/>
      </c>
      <c r="LH188" s="577" t="str">
        <f>IF(Table1[[#This Row],[Hauptkörper - B1 - Fraktion]]="","",VLOOKUP(Table1[[#This Row],[Hauptkörper - B1 - Fraktion]],'DD FD'!H:J,3,FALSE))</f>
        <v/>
      </c>
      <c r="LI188" s="574" t="str">
        <f>IF(Table1[[#This Row],[Hauptkörper - B1 - Gewicht
(in G)]]="","",Table1[[#This Row],[Hauptkörper - B1 - Gewicht
(in G)]])</f>
        <v/>
      </c>
      <c r="LJ188" s="574" t="str">
        <f>IF(Table1[[#This Row],[Hauptkörper - B1 - Lizenzierungs-pflichtig? (X=Ja)]]="","",Table1[[#This Row],[Hauptkörper - B1 - Lizenzierungs-pflichtig? (X=Ja)]])</f>
        <v/>
      </c>
      <c r="LK188" s="577" t="str">
        <f>IF(Table1[[#This Row],[Hauptkörper - B1 - Virgin Material]]="","",VLOOKUP(Table1[[#This Row],[Hauptkörper - B1 - Virgin Material]],'DD FD'!AJ:AK,2,FALSE))</f>
        <v/>
      </c>
      <c r="LL188" s="578" t="str">
        <f>IF(Table1[[#This Row],[Hauptkörper - B1 - Virgin Material Anteil (in %)]]="","",Table1[[#This Row],[Hauptkörper - B1 - Virgin Material Anteil (in %)]])</f>
        <v/>
      </c>
      <c r="LM188" s="577" t="str">
        <f>IF(Table1[[#This Row],[Hauptkörper - B1 - Recyceltes Material]]="","",VLOOKUP(Table1[[#This Row],[Hauptkörper - B1 - Recyceltes Material]],'DD FD'!AL:AM,2,FALSE))</f>
        <v/>
      </c>
      <c r="LN188" s="578" t="str">
        <f>IF(Table1[[#This Row],[Hauptkörper - B1 - Recyceltes Material Anteil (in %)]]="","",Table1[[#This Row],[Hauptkörper - B1 - Recyceltes Material Anteil (in %)]])</f>
        <v/>
      </c>
      <c r="LO188" s="579" t="str">
        <f>IF(Table1[[#This Row],[Hauptkörper - B1 - Beschichtung]]="","",VLOOKUP(Table1[[#This Row],[Hauptkörper - B1 - Beschichtung]],'DD FD'!AE:AF,2,FALSE))</f>
        <v/>
      </c>
      <c r="LP188" s="580" t="str">
        <f>IF(Table1[[#This Row],[Hauptkörper - B1 - Beschichtung Anteil (in %)]]="","",Table1[[#This Row],[Hauptkörper - B1 - Beschichtung Anteil (in %)]])</f>
        <v/>
      </c>
      <c r="LQ188" s="576" t="str">
        <f>IF(Table1[[#This Row],[Hauptkörper - B2 - Art]]="","",VLOOKUP(Table1[[#This Row],[Hauptkörper - B2 - Art]],'DD FD'!B:C,2,FALSE))</f>
        <v/>
      </c>
      <c r="LR188" s="577" t="str">
        <f>IF(Table1[[#This Row],[Hauptkörper - B2 - Fraktion]]="","",VLOOKUP(Table1[[#This Row],[Hauptkörper - B2 - Fraktion]],'DD FD'!H:J,3,FALSE))</f>
        <v/>
      </c>
      <c r="LS188" s="574" t="str">
        <f>IF(Table1[[#This Row],[Hauptkörper - B2 - Gewicht
(in G)]]="","",Table1[[#This Row],[Hauptkörper - B2 - Gewicht
(in G)]])</f>
        <v/>
      </c>
      <c r="LT188" s="574" t="str">
        <f>IF(Table1[[#This Row],[Hauptkörper - B2 - Lizenzierungs-pflichtig? (X=Ja)]]="","",Table1[[#This Row],[Hauptkörper - B2 - Lizenzierungs-pflichtig? (X=Ja)]])</f>
        <v/>
      </c>
      <c r="LU188" s="577" t="str">
        <f>IF(Table1[[#This Row],[Hauptkörper - B2 - Virgin Material]]="","",VLOOKUP(Table1[[#This Row],[Hauptkörper - B2 - Virgin Material]],'DD FD'!AJ:AK,2,FALSE))</f>
        <v/>
      </c>
      <c r="LV188" s="578" t="str">
        <f>IF(Table1[[#This Row],[Hauptkörper - B2 - Virgin Material Anteil (in %)]]="","",Table1[[#This Row],[Hauptkörper - B2 - Virgin Material Anteil (in %)]])</f>
        <v/>
      </c>
      <c r="LW188" s="577" t="str">
        <f>IF(Table1[[#This Row],[Hauptkörper - B2 - Recyceltes Material]]="","",VLOOKUP(Table1[[#This Row],[Hauptkörper - B2 - Recyceltes Material]],'DD FD'!AL:AM,2,FALSE))</f>
        <v/>
      </c>
      <c r="LX188" s="578" t="str">
        <f>IF(Table1[[#This Row],[Hauptkörper - B2 - Recyceltes Material Anteil (in %)]]="","",Table1[[#This Row],[Hauptkörper - B2 - Recyceltes Material Anteil (in %)]])</f>
        <v/>
      </c>
      <c r="LY188" s="577" t="str">
        <f>IF(Table1[[#This Row],[Hauptkörper - B2 - Beschichtung]]="","",VLOOKUP(Table1[[#This Row],[Hauptkörper - B2 - Beschichtung]],'DD FD'!AE:AF,2,FALSE))</f>
        <v/>
      </c>
      <c r="LZ188" s="580" t="str">
        <f>IF(Table1[[#This Row],[Hauptkörper - B2 - Beschichtung Anteil (in %)]]="","",Table1[[#This Row],[Hauptkörper - B2 - Beschichtung Anteil (in %)]])</f>
        <v/>
      </c>
      <c r="MA188" s="576" t="str">
        <f>IF(Table1[[#This Row],[Hauptkörper - B3 - Art]]="","",VLOOKUP(Table1[[#This Row],[Hauptkörper - B3 - Art]],'DD FD'!B:C,2,FALSE))</f>
        <v/>
      </c>
      <c r="MB188" s="577" t="str">
        <f>IF(Table1[[#This Row],[Hauptkörper - B3 - Fraktion]]="","",VLOOKUP(Table1[[#This Row],[Hauptkörper - B3 - Fraktion]],'DD FD'!H:J,3,FALSE))</f>
        <v/>
      </c>
      <c r="MC188" s="574" t="str">
        <f>IF(Table1[[#This Row],[Hauptkörper - B3 - Gewicht
(in G)]]="","",Table1[[#This Row],[Hauptkörper - B3 - Gewicht
(in G)]])</f>
        <v/>
      </c>
      <c r="MD188" s="574" t="str">
        <f>IF(Table1[[#This Row],[Hauptkörper - B3 - Lizenzierungs-pflichtig? (X=Ja)]]="","",Table1[[#This Row],[Hauptkörper - B3 - Lizenzierungs-pflichtig? (X=Ja)]])</f>
        <v/>
      </c>
      <c r="ME188" s="577" t="str">
        <f>IF(Table1[[#This Row],[Hauptkörper - B3 - Virgin Material]]="","",VLOOKUP(Table1[[#This Row],[Hauptkörper - B3 - Virgin Material]],'DD FD'!AJ:AK,2,FALSE))</f>
        <v/>
      </c>
      <c r="MF188" s="578" t="str">
        <f>IF(Table1[[#This Row],[Hauptkörper - B3 - Virgin Material Anteil (in %)]]="","",Table1[[#This Row],[Hauptkörper - B3 - Virgin Material Anteil (in %)]])</f>
        <v/>
      </c>
      <c r="MG188" s="577" t="str">
        <f>IF(Table1[[#This Row],[Hauptkörper - B3 - Recyceltes Material]]="","",VLOOKUP(Table1[[#This Row],[Hauptkörper - B3 - Recyceltes Material]],'DD FD'!AL:AM,2,FALSE))</f>
        <v/>
      </c>
      <c r="MH188" s="578" t="str">
        <f>IF(Table1[[#This Row],[Hauptkörper - B3 - Recyceltes Material Anteil (in %)]]="","",Table1[[#This Row],[Hauptkörper - B3 - Recyceltes Material Anteil (in %)]])</f>
        <v/>
      </c>
      <c r="MI188" s="577" t="str">
        <f>IF(Table1[[#This Row],[Hauptkörper - B3 - Beschichtung]]="","",VLOOKUP(Table1[[#This Row],[Hauptkörper - B3 - Beschichtung]],'DD FD'!AE:AF,2,FALSE))</f>
        <v/>
      </c>
      <c r="MJ188" s="580" t="str">
        <f>IF(Table1[[#This Row],[Hauptkörper - B3 - Beschichtung Anteil (in %)]]="","",Table1[[#This Row],[Hauptkörper - B3 - Beschichtung Anteil (in %)]])</f>
        <v/>
      </c>
      <c r="MK188" s="576" t="str">
        <f>IF(Table1[[#This Row],[Verschluss - B1 - Art]]="","",VLOOKUP(Table1[[#This Row],[Verschluss - B1 - Art]],'DD FD'!D:E,2,FALSE))</f>
        <v/>
      </c>
      <c r="ML188" s="577" t="str">
        <f>IF(Table1[[#This Row],[Verschluss - B1 - Fraktion]]="","",VLOOKUP(Table1[[#This Row],[Verschluss - B1 - Fraktion]],'DD FD'!H:J,3,FALSE))</f>
        <v/>
      </c>
      <c r="MM188" s="574" t="str">
        <f>IF(Table1[[#This Row],[Verschluss - B1 - Gewicht (in G)]]="","",Table1[[#This Row],[Verschluss - B1 - Gewicht (in G)]])</f>
        <v/>
      </c>
      <c r="MN188" s="574" t="str">
        <f>IF(Table1[[#This Row],[Verschluss - B1 - Lizenzierungs-pflichtig? (X=Ja)]]="","",Table1[[#This Row],[Verschluss - B1 - Lizenzierungs-pflichtig? (X=Ja)]])</f>
        <v/>
      </c>
      <c r="MO188" s="574" t="str">
        <f>IF(Table1[[#This Row],[Verschluss - B1 - Trennbar vom Hauptkörper? (X=Ja)]]="","",Table1[[#This Row],[Verschluss - B1 - Trennbar vom Hauptkörper? (X=Ja)]])</f>
        <v/>
      </c>
      <c r="MP188" s="577" t="str">
        <f>IF(Table1[[#This Row],[Verschluss - B1 - Virgin Material]]="","",VLOOKUP(Table1[[#This Row],[Verschluss - B1 - Virgin Material]],'DD FD'!AJ:AK,2,FALSE))</f>
        <v/>
      </c>
      <c r="MQ188" s="578" t="str">
        <f>IF(Table1[[#This Row],[Verschluss - B1 - Virgin Material Anteil (in %)]]="","",Table1[[#This Row],[Verschluss - B1 - Virgin Material Anteil (in %)]])</f>
        <v/>
      </c>
      <c r="MR188" s="577" t="str">
        <f>IF(Table1[[#This Row],[Verschluss - B1 - Recyceltes Material]]="","",VLOOKUP(Table1[[#This Row],[Verschluss - B1 - Recyceltes Material]],'DD FD'!AL:AM,2,FALSE))</f>
        <v/>
      </c>
      <c r="MS188" s="578" t="str">
        <f>IF(Table1[[#This Row],[Verschluss - B1 - Recyceltes Material Anteil (in %)]]="","",Table1[[#This Row],[Verschluss - B1 - Recyceltes Material Anteil (in %)]])</f>
        <v/>
      </c>
      <c r="MT188" s="577" t="str">
        <f>IF(Table1[[#This Row],[Verschluss - B1 - Beschichtung]]="","",VLOOKUP(Table1[[#This Row],[Verschluss - B1 - Beschichtung]],'DD FD'!AE:AF,2,FALSE))</f>
        <v/>
      </c>
      <c r="MU188" s="580" t="str">
        <f>IF(Table1[[#This Row],[Verschluss - B1 - Beschichtung Anteil (in %)]]="","",Table1[[#This Row],[Verschluss - B1 - Beschichtung Anteil (in %)]])</f>
        <v/>
      </c>
      <c r="MV188" s="576" t="str">
        <f>IF(Table1[[#This Row],[Verschluss - B2 - Art]]="","",VLOOKUP(Table1[[#This Row],[Verschluss - B2 - Art]],'DD FD'!D:E,2,FALSE))</f>
        <v/>
      </c>
      <c r="MW188" s="577" t="str">
        <f>IF(Table1[[#This Row],[Verschluss - B2 - Fraktion]]="","",VLOOKUP(Table1[[#This Row],[Verschluss - B2 - Fraktion]],'DD FD'!H:J,3,FALSE))</f>
        <v/>
      </c>
      <c r="MX188" s="574" t="str">
        <f>IF(Table1[[#This Row],[Verschluss - B2 - Gewicht (in G)]]="","",Table1[[#This Row],[Verschluss - B2 - Gewicht (in G)]])</f>
        <v/>
      </c>
      <c r="MY188" s="574" t="str">
        <f>IF(Table1[[#This Row],[Verschluss - B2 - Lizenzierungs-pflichtig? (X=Ja)]]="","",Table1[[#This Row],[Verschluss - B2 - Lizenzierungs-pflichtig? (X=Ja)]])</f>
        <v/>
      </c>
      <c r="MZ188" s="574" t="str">
        <f>IF(Table1[[#This Row],[Verschluss - B2 - Trennbar vom Hauptkörper? (X=Ja)]]="","",Table1[[#This Row],[Verschluss - B2 - Trennbar vom Hauptkörper? (X=Ja)]])</f>
        <v/>
      </c>
      <c r="NA188" s="577" t="str">
        <f>IF(Table1[[#This Row],[Verschluss - B2 - Virgin Material]]="","",VLOOKUP(Table1[[#This Row],[Verschluss - B2 - Virgin Material]],'DD FD'!AJ:AK,2,FALSE))</f>
        <v/>
      </c>
      <c r="NB188" s="578" t="str">
        <f>IF(Table1[[#This Row],[Verschluss - B2 - Virgin Material Anteil (in %)]]="","",Table1[[#This Row],[Verschluss - B2 - Virgin Material Anteil (in %)]])</f>
        <v/>
      </c>
      <c r="NC188" s="577" t="str">
        <f>IF(Table1[[#This Row],[Verschluss - B2 - Recyceltes Material]]="","",VLOOKUP(Table1[[#This Row],[Verschluss - B2 - Recyceltes Material]],'DD FD'!AL:AM,2,FALSE))</f>
        <v/>
      </c>
      <c r="ND188" s="578" t="str">
        <f>IF(Table1[[#This Row],[Verschluss - B2 - Recyceltes Material Anteil (in %)]]="","",Table1[[#This Row],[Verschluss - B2 - Recyceltes Material Anteil (in %)]])</f>
        <v/>
      </c>
      <c r="NE188" s="577" t="str">
        <f>IF(Table1[[#This Row],[Verschluss - B2 - Beschichtung]]="","",VLOOKUP(Table1[[#This Row],[Verschluss - B2 - Beschichtung]],'DD FD'!AE:AF,2,FALSE))</f>
        <v/>
      </c>
      <c r="NF188" s="580" t="str">
        <f>IF(Table1[[#This Row],[Verschluss - B2 - Beschichtung Anteil (in %)]]="","",Table1[[#This Row],[Verschluss - B2 - Beschichtung Anteil (in %)]])</f>
        <v/>
      </c>
      <c r="NG188" s="576" t="str">
        <f>IF(Table1[[#This Row],[Verschluss - B3 - Art]]="","",VLOOKUP(Table1[[#This Row],[Verschluss - B3 - Art]],'DD FD'!D:E,2,FALSE))</f>
        <v/>
      </c>
      <c r="NH188" s="577" t="str">
        <f>IF(Table1[[#This Row],[Verschluss - B3 - Fraktion]]="","",VLOOKUP(Table1[[#This Row],[Verschluss - B3 - Fraktion]],'DD FD'!H:J,3,FALSE))</f>
        <v/>
      </c>
      <c r="NI188" s="574" t="str">
        <f>IF(Table1[[#This Row],[Verschluss - B3 - Gewicht (in G)]]="","",Table1[[#This Row],[Verschluss - B3 - Gewicht (in G)]])</f>
        <v/>
      </c>
      <c r="NJ188" s="574" t="str">
        <f>IF(Table1[[#This Row],[Verschluss - B3 - Lizenzierungs-pflichtig? (X=Ja)]]="","",Table1[[#This Row],[Verschluss - B3 - Lizenzierungs-pflichtig? (X=Ja)]])</f>
        <v/>
      </c>
      <c r="NK188" s="574" t="str">
        <f>IF(Table1[[#This Row],[Verschluss - B3 - Trennbar vom Hauptkörper? (X=Ja)]]="","",Table1[[#This Row],[Verschluss - B3 - Trennbar vom Hauptkörper? (X=Ja)]])</f>
        <v/>
      </c>
      <c r="NL188" s="577" t="str">
        <f>IF(Table1[[#This Row],[Verschluss - B3 - Virgin Material]]="","",VLOOKUP(Table1[[#This Row],[Verschluss - B3 - Virgin Material]],'DD FD'!AJ:AK,2,FALSE))</f>
        <v/>
      </c>
      <c r="NM188" s="578" t="str">
        <f>IF(Table1[[#This Row],[Verschluss - B3 - Virgin Material Anteil (in %)]]="","",Table1[[#This Row],[Verschluss - B3 - Virgin Material Anteil (in %)]])</f>
        <v/>
      </c>
      <c r="NN188" s="577" t="str">
        <f>IF(Table1[[#This Row],[Verschluss - B3 - Recyceltes Material]]="","",VLOOKUP(Table1[[#This Row],[Verschluss - B3 - Recyceltes Material]],'DD FD'!AL:AM,2,FALSE))</f>
        <v/>
      </c>
      <c r="NO188" s="578" t="str">
        <f>IF(Table1[[#This Row],[Verschluss - B3 - Recyceltes Material Anteil (in %)]]="","",Table1[[#This Row],[Verschluss - B3 - Recyceltes Material Anteil (in %)]])</f>
        <v/>
      </c>
      <c r="NP188" s="577" t="str">
        <f>IF(Table1[[#This Row],[Verschluss - B3 - Beschichtung]]="","",VLOOKUP(Table1[[#This Row],[Verschluss - B3 - Beschichtung]],'DD FD'!AE:AF,2,FALSE))</f>
        <v/>
      </c>
      <c r="NQ188" s="580" t="str">
        <f>IF(Table1[[#This Row],[Verschluss - B3 - Beschichtung Anteil (in %)]]="","",Table1[[#This Row],[Verschluss - B3 - Beschichtung Anteil (in %)]])</f>
        <v/>
      </c>
      <c r="NR188" s="576" t="str">
        <f>IF(Table1[[#This Row],[Etikett - B1 - Art]]="","",VLOOKUP(Table1[[#This Row],[Etikett - B1 - Art]],'DD FD'!F:G,2,FALSE))</f>
        <v/>
      </c>
      <c r="NS188" s="577" t="str">
        <f>IF(Table1[[#This Row],[Etikett - B1 - Fraktion]]="","",VLOOKUP(Table1[[#This Row],[Etikett - B1 - Fraktion]],'DD FD'!H:J,3,FALSE))</f>
        <v/>
      </c>
      <c r="NT188" s="574" t="str">
        <f>IF(Table1[[#This Row],[Etikett - B1 - Gewicht (in G)]]="","",Table1[[#This Row],[Etikett - B1 - Gewicht (in G)]])</f>
        <v/>
      </c>
      <c r="NU188" s="574" t="str">
        <f>IF(Table1[[#This Row],[Etikett - B1 - Lizenzierungs-pflichtig? (X=Ja)]]="","",Table1[[#This Row],[Etikett - B1 - Lizenzierungs-pflichtig? (X=Ja)]])</f>
        <v/>
      </c>
      <c r="NV188" s="574" t="str">
        <f>IF(Table1[[#This Row],[Etikett - B1 - Trennbar vom Hauptkörper? (X=Ja)]]="","",Table1[[#This Row],[Etikett - B1 - Trennbar vom Hauptkörper? (X=Ja)]])</f>
        <v/>
      </c>
      <c r="NW188" s="577" t="str">
        <f>IF(Table1[[#This Row],[Etikett - B1 - Virgin Material]]="","",VLOOKUP(Table1[[#This Row],[Etikett - B1 - Virgin Material]],'DD FD'!AJ:AK,2,FALSE))</f>
        <v/>
      </c>
      <c r="NX188" s="578" t="str">
        <f>IF(Table1[[#This Row],[Etikett - B1 - Virgin Material Anteil (in %)]]="","",Table1[[#This Row],[Etikett - B1 - Virgin Material Anteil (in %)]])</f>
        <v/>
      </c>
      <c r="NY188" s="577" t="str">
        <f>IF(Table1[[#This Row],[Etikett - B1 - Recyceltes Material]]="","",VLOOKUP(Table1[[#This Row],[Etikett - B1 - Recyceltes Material]],'DD FD'!AL:AM,2,FALSE))</f>
        <v/>
      </c>
      <c r="NZ188" s="578" t="str">
        <f>IF(Table1[[#This Row],[Etikett - B1 - Recyceltes Material Anteil (in %)]]="","",Table1[[#This Row],[Etikett - B1 - Recyceltes Material Anteil (in %)]])</f>
        <v/>
      </c>
      <c r="OA188" s="577" t="str">
        <f>IF(Table1[[#This Row],[Etikett - B1 - Beschichtung]]="","",VLOOKUP(Table1[[#This Row],[Etikett - B1 - Beschichtung]],'DD FD'!AE:AF,2,FALSE))</f>
        <v/>
      </c>
      <c r="OB188" s="580" t="str">
        <f>IF(Table1[[#This Row],[Etikett - B1 - Beschichtung Anteil (in %)]]="","",Table1[[#This Row],[Etikett - B1 - Beschichtung Anteil (in %)]])</f>
        <v/>
      </c>
      <c r="OC188" s="576" t="str">
        <f>IF(Table1[[#This Row],[Etikett - B2 - Art]]="","",VLOOKUP(Table1[[#This Row],[Etikett - B2 - Art]],'DD FD'!F:G,2,FALSE))</f>
        <v/>
      </c>
      <c r="OD188" s="577" t="str">
        <f>IF(Table1[[#This Row],[Etikett - B2 - Fraktion]]="","",VLOOKUP(Table1[[#This Row],[Etikett - B2 - Fraktion]],'DD FD'!H:J,3,FALSE))</f>
        <v/>
      </c>
      <c r="OE188" s="574" t="str">
        <f>IF(Table1[[#This Row],[Etikett - B2 - Gewicht (in G)]]="","",Table1[[#This Row],[Etikett - B2 - Gewicht (in G)]])</f>
        <v/>
      </c>
      <c r="OF188" s="574" t="str">
        <f>IF(Table1[[#This Row],[Etikett - B2 - Lizenzierungs-pflichtig? (X=Ja)]]="","",Table1[[#This Row],[Etikett - B2 - Lizenzierungs-pflichtig? (X=Ja)]])</f>
        <v/>
      </c>
      <c r="OG188" s="574" t="str">
        <f>IF(Table1[[#This Row],[Etikett - B2 - Trennbar vom Hauptkörper? (X=Ja)]]="","",Table1[[#This Row],[Etikett - B2 - Trennbar vom Hauptkörper? (X=Ja)]])</f>
        <v/>
      </c>
      <c r="OH188" s="577" t="str">
        <f>IF(Table1[[#This Row],[Etikett - B2 - Virgin Material]]="","",VLOOKUP(Table1[[#This Row],[Etikett - B2 - Virgin Material]],'DD FD'!AJ:AK,2,FALSE))</f>
        <v/>
      </c>
      <c r="OI188" s="578" t="str">
        <f>IF(Table1[[#This Row],[Etikett - B2 - Virgin Material Anteil (in %)]]="","",Table1[[#This Row],[Etikett - B2 - Virgin Material Anteil (in %)]])</f>
        <v/>
      </c>
      <c r="OJ188" s="577" t="str">
        <f>IF(Table1[[#This Row],[Etikett - B2 - Recyceltes Material]]="","",VLOOKUP(Table1[[#This Row],[Etikett - B2 - Recyceltes Material]],'DD FD'!AL:AM,2,FALSE))</f>
        <v/>
      </c>
      <c r="OK188" s="578" t="str">
        <f>IF(Table1[[#This Row],[Etikett - B2 - Recyceltes Material Anteil (in %)]]="","",Table1[[#This Row],[Etikett - B2 - Recyceltes Material Anteil (in %)]])</f>
        <v/>
      </c>
      <c r="OL188" s="577" t="str">
        <f>IF(Table1[[#This Row],[Etikett - B2 - Beschichtung]]="","",VLOOKUP(Table1[[#This Row],[Etikett - B2 - Beschichtung]],'DD FD'!AE:AF,2,FALSE))</f>
        <v/>
      </c>
      <c r="OM188" s="580" t="str">
        <f>IF(Table1[[#This Row],[Etikett - B2 - Beschichtung Anteil (in %)]]="","",Table1[[#This Row],[Etikett - B2 - Beschichtung Anteil (in %)]])</f>
        <v/>
      </c>
      <c r="ON188" s="576" t="str">
        <f>IF(Table1[[#This Row],[Etikett - B3 - Art]]="","",VLOOKUP(Table1[[#This Row],[Etikett - B3 - Art]],'DD FD'!F:G,2,FALSE))</f>
        <v/>
      </c>
      <c r="OO188" s="577" t="str">
        <f>IF(Table1[[#This Row],[Etikett - B3 - Fraktion]]="","",VLOOKUP(Table1[[#This Row],[Etikett - B3 - Fraktion]],'DD FD'!H:J,3,FALSE))</f>
        <v/>
      </c>
      <c r="OP188" s="574" t="str">
        <f>IF(Table1[[#This Row],[Etikett - B3 - Gewicht (in G)]]="","",Table1[[#This Row],[Etikett - B3 - Gewicht (in G)]])</f>
        <v/>
      </c>
      <c r="OQ188" s="574" t="str">
        <f>IF(Table1[[#This Row],[Etikett - B3 - Lizenzierungs-pflichtig? (X=Ja)]]="","",Table1[[#This Row],[Etikett - B3 - Lizenzierungs-pflichtig? (X=Ja)]])</f>
        <v/>
      </c>
      <c r="OR188" s="574" t="str">
        <f>IF(Table1[[#This Row],[Etikett - B3 - Trennbar vom Hauptkörper? (X=Ja)]]="","",Table1[[#This Row],[Etikett - B3 - Trennbar vom Hauptkörper? (X=Ja)]])</f>
        <v/>
      </c>
      <c r="OS188" s="577" t="str">
        <f>IF(Table1[[#This Row],[Etikett - B3 - Virgin Material]]="","",VLOOKUP(Table1[[#This Row],[Etikett - B3 - Virgin Material]],'DD FD'!AJ:AK,2,FALSE))</f>
        <v/>
      </c>
      <c r="OT188" s="578" t="str">
        <f>IF(Table1[[#This Row],[Etikett - B3 - Virgin Material Anteil (in %)]]="","",Table1[[#This Row],[Etikett - B3 - Virgin Material Anteil (in %)]])</f>
        <v/>
      </c>
      <c r="OU188" s="577" t="str">
        <f>IF(Table1[[#This Row],[Etikett - B3 - Recyceltes Material]]="","",VLOOKUP(Table1[[#This Row],[Etikett - B3 - Recyceltes Material]],'DD FD'!AL:AM,2,FALSE))</f>
        <v/>
      </c>
      <c r="OV188" s="578" t="str">
        <f>IF(Table1[[#This Row],[Etikett - B3 - Recyceltes Material Anteil (in %)]]="","",Table1[[#This Row],[Etikett - B3 - Recyceltes Material Anteil (in %)]])</f>
        <v/>
      </c>
      <c r="OW188" s="577" t="str">
        <f>IF(Table1[[#This Row],[Etikett - B3 - Beschichtung]]="","",VLOOKUP(Table1[[#This Row],[Etikett - B3 - Beschichtung]],'DD FD'!AE:AF,2,FALSE))</f>
        <v/>
      </c>
      <c r="OX188" s="613" t="str">
        <f>IF(Table1[[#This Row],[Etikett - B3 - Beschichtung Anteil (in %)]]="","",Table1[[#This Row],[Etikett - B3 - Beschichtung Anteil (in %)]])</f>
        <v/>
      </c>
      <c r="OY188" s="618">
        <f>ROUNDUP(SUM(
IF(AND(LH188='DD FD'!$J$7,LJ188='DD FD'!$AI$3),LI188,0),
IF(AND(LR188='DD FD'!$J$7,LT188='DD FD'!$AI$3),LS188,0),
IF(AND(MB188='DD FD'!$J$7,MD188='DD FD'!$AI$3),MC188,0),
IF(AND(ML188='DD FD'!$J$7,MN188='DD FD'!$AI$3),MM188,0),
IF(AND(MW188='DD FD'!$J$7,MY188='DD FD'!$AI$3),MX188,0),
IF(AND(NH188='DD FD'!$J$7,NJ188='DD FD'!$AI$3),NI188,0),
IF(AND(NS188='DD FD'!$J$7,NU188='DD FD'!$AI$3),NT188,0),
IF(AND(OD188='DD FD'!$J$7,OF188='DD FD'!$AI$3),OE188,0),
IF(AND(OO188='DD FD'!$J$7,OQ188='DD FD'!$AI$3),OP188,0),
),2)</f>
        <v>0</v>
      </c>
      <c r="OZ188" s="617">
        <f>ROUNDUP(SUM(
IF(AND(LH188='DD FD'!$J$6,LJ188='DD FD'!$AI$3),LI188,0),
IF(AND(LR188='DD FD'!$J$6,LT188='DD FD'!$AI$3),LS188,0),
IF(AND(MB188='DD FD'!$J$6,MD188='DD FD'!$AI$3),MC188,0),
IF(AND(ML188='DD FD'!$J$6,MN188='DD FD'!$AI$3),MM188,0),
IF(AND(MW188='DD FD'!$J$6,MY188='DD FD'!$AI$3),MX188,0),
IF(AND(NH188='DD FD'!$J$6,NJ188='DD FD'!$AI$3),NI188,0),
IF(AND(NS188='DD FD'!$J$6,NU188='DD FD'!$AI$3),NT188,0),
IF(AND(OD188='DD FD'!$J$6,OF188='DD FD'!$AI$3),OE188,0),
IF(AND(OO188='DD FD'!$J$6,OQ188='DD FD'!$AI$3),OP188,0),
),2)</f>
        <v>0</v>
      </c>
      <c r="PA188" s="617">
        <f>ROUNDUP(SUM(
IF(AND(LH188='DD FD'!$J$10,LJ188='DD FD'!$AI$3),LI188,0),
IF(AND(LR188='DD FD'!$J$10,LT188='DD FD'!$AI$3),LS188,0),
IF(AND(MB188='DD FD'!$J$10,MD188='DD FD'!$AI$3),MC188,0),
IF(AND(ML188='DD FD'!$J$10,MN188='DD FD'!$AI$3),MM188,0),
IF(AND(MW188='DD FD'!$J$10,MY188='DD FD'!$AI$3),MX188,0),
IF(AND(NH188='DD FD'!$J$10,NJ188='DD FD'!$AI$3),NI188,0),
IF(AND(NS188='DD FD'!$J$10,NU188='DD FD'!$AI$3),NT188,0),
IF(AND(OD188='DD FD'!$J$10,OF188='DD FD'!$AI$3),OE188,0),
IF(AND(OO188='DD FD'!$J$10,OQ188='DD FD'!$AI$3),OP188,0),
),2)</f>
        <v>0</v>
      </c>
      <c r="PB188" s="617">
        <f>ROUNDUP(SUM(
IF(AND(LH188='DD FD'!$J$8,LJ188='DD FD'!$AI$3),LI188,0),
IF(AND(LR188='DD FD'!$J$8,LT188='DD FD'!$AI$3),LS188,0),
IF(AND(MB188='DD FD'!$J$8,MD188='DD FD'!$AI$3),MC188,0),
IF(AND(ML188='DD FD'!$J$8,MN188='DD FD'!$AI$3),MM188,0),
IF(AND(MW188='DD FD'!$J$8,MY188='DD FD'!$AI$3),MX188,0),
IF(AND(NH188='DD FD'!$J$8,NJ188='DD FD'!$AI$3),NI188,0),
IF(AND(NS188='DD FD'!$J$8,NU188='DD FD'!$AI$3),NT188,0),
IF(AND(OD188='DD FD'!$J$8,OF188='DD FD'!$AI$3),OE188,0),
IF(AND(OO188='DD FD'!$J$8,OQ188='DD FD'!$AI$3),OP188,0),
),2)</f>
        <v>0</v>
      </c>
      <c r="PC188" s="617">
        <f>ROUNDUP(SUM(
IF(AND(LH188='DD FD'!$J$5,LJ188='DD FD'!$AI$3),LI188,0),
IF(AND(LR188='DD FD'!$J$5,LT188='DD FD'!$AI$3),LS188,0),
IF(AND(MB188='DD FD'!$J$5,MD188='DD FD'!$AI$3),MC188,0),
IF(AND(ML188='DD FD'!$J$5,MN188='DD FD'!$AI$3),MM188,0),
IF(AND(MW188='DD FD'!$J$5,MY188='DD FD'!$AI$3),MX188,0),
IF(AND(NH188='DD FD'!$J$5,NJ188='DD FD'!$AI$3),NI188,0),
IF(AND(NS188='DD FD'!$J$5,NU188='DD FD'!$AI$3),NT188,0),
IF(AND(OD188='DD FD'!$J$5,OF188='DD FD'!$AI$3),OE188,0),
IF(AND(OO188='DD FD'!$J$5,OQ188='DD FD'!$AI$3),OP188,0),
),2)</f>
        <v>0</v>
      </c>
      <c r="PD188" s="617">
        <f>ROUNDUP(SUM(
IF(AND(LH188='DD FD'!$J$9,LJ188='DD FD'!$AI$3),LI188,0),
IF(AND(LR188='DD FD'!$J$9,LT188='DD FD'!$AI$3),LS188,0),
IF(AND(MB188='DD FD'!$J$9,MD188='DD FD'!$AI$3),MC188,0),
IF(AND(ML188='DD FD'!$J$9,MN188='DD FD'!$AI$3),MM188,0),
IF(AND(MW188='DD FD'!$J$9,MY188='DD FD'!$AI$3),MX188,0),
IF(AND(NH188='DD FD'!$J$9,NJ188='DD FD'!$AI$3),NI188,0),
IF(AND(NS188='DD FD'!$J$9,NU188='DD FD'!$AI$3),NT188,0),
IF(AND(OD188='DD FD'!$J$9,OF188='DD FD'!$AI$3),OE188,0),
IF(AND(OO188='DD FD'!$J$9,OQ188='DD FD'!$AI$3),OP188,0),
),2)</f>
        <v>0</v>
      </c>
      <c r="PE188" s="617">
        <f>ROUNDUP(SUM(
IF(AND(LH188='DD FD'!$J$4,LJ188='DD FD'!$AI$3),LI188,0),
IF(AND(LR188='DD FD'!$J$4,LT188='DD FD'!$AI$3),LS188,0),
IF(AND(MB188='DD FD'!$J$4,MD188='DD FD'!$AI$3),MC188,0),
IF(AND(ML188='DD FD'!$J$4,MN188='DD FD'!$AI$3),MM188,0),
IF(AND(MW188='DD FD'!$J$4,MY188='DD FD'!$AI$3),MX188,0),
IF(AND(NH188='DD FD'!$J$4,NJ188='DD FD'!$AI$3),NI188,0),
IF(AND(NS188='DD FD'!$J$4,NU188='DD FD'!$AI$3),NT188,0),
IF(AND(OD188='DD FD'!$J$4,OF188='DD FD'!$AI$3),OE188,0),
IF(AND(OO188='DD FD'!$J$4,OQ188='DD FD'!$AI$3),OP188,0),
),2)</f>
        <v>0</v>
      </c>
      <c r="PF188" s="619">
        <f>ROUNDUP(SUM(
IF(AND(LH188='DD FD'!$J$11,LJ188='DD FD'!$AI$3),LI188,0),
IF(AND(LR188='DD FD'!$J$11,LT188='DD FD'!$AI$3),LS188,0),
IF(AND(MB188='DD FD'!$J$11,MD188='DD FD'!$AI$3),MC188,0),
IF(AND(ML188='DD FD'!$J$11,MN188='DD FD'!$AI$3),MM188,0),
IF(AND(MW188='DD FD'!$J$11,MY188='DD FD'!$AI$3),MX188,0),
IF(AND(NH188='DD FD'!$J$11,NJ188='DD FD'!$AI$3),NI188,0),
IF(AND(NS188='DD FD'!$J$11,NU188='DD FD'!$AI$3),NT188,0),
IF(AND(OD188='DD FD'!$J$11,OF188='DD FD'!$AI$3),OE188,0),
IF(AND(OO188='DD FD'!$J$11,OQ188='DD FD'!$AI$3),OP188,0),
),2)</f>
        <v>0</v>
      </c>
    </row>
    <row r="189" spans="1:422">
      <c r="A189" s="806"/>
      <c r="B189" s="934"/>
      <c r="C189" s="247"/>
      <c r="D189" s="842"/>
      <c r="E189" s="247"/>
      <c r="F189" s="158"/>
      <c r="G189" s="710"/>
      <c r="H189" s="712"/>
      <c r="I189" s="936"/>
      <c r="J189" s="803"/>
      <c r="K189" s="150"/>
      <c r="L189" s="146" t="str">
        <f t="shared" si="54"/>
        <v/>
      </c>
      <c r="M189" s="501" t="str">
        <f t="shared" si="71"/>
        <v/>
      </c>
      <c r="N189" s="504"/>
      <c r="O189" s="113" t="str">
        <f t="shared" si="72"/>
        <v/>
      </c>
      <c r="P189" s="114" t="str">
        <f t="shared" si="55"/>
        <v/>
      </c>
      <c r="Q189" s="152"/>
      <c r="R189" s="152"/>
      <c r="S189" s="115" t="str">
        <f t="shared" si="73"/>
        <v/>
      </c>
      <c r="T189" s="159"/>
      <c r="U189" s="159"/>
      <c r="V189" s="157"/>
      <c r="W189" s="157"/>
      <c r="X189" s="157"/>
      <c r="Y189" s="772"/>
      <c r="Z189" s="158"/>
      <c r="AA189" s="144"/>
      <c r="AB189" s="112"/>
      <c r="AC189" s="153"/>
      <c r="AD189" s="153"/>
      <c r="AE189" s="153"/>
      <c r="AF189" s="153"/>
      <c r="AG189" s="153"/>
      <c r="AH189" s="153"/>
      <c r="AI189" s="152"/>
      <c r="AJ189" s="158"/>
      <c r="AK189" s="158"/>
      <c r="AL189" s="158"/>
      <c r="AM189" s="116" t="str">
        <f t="shared" si="74"/>
        <v/>
      </c>
      <c r="AN189" s="116" t="str">
        <f t="shared" si="75"/>
        <v/>
      </c>
      <c r="AO189" s="324"/>
      <c r="AP189" s="503"/>
      <c r="AQ189" s="487" t="str">
        <f t="shared" si="76"/>
        <v/>
      </c>
      <c r="AR189" s="113" t="str">
        <f t="shared" si="56"/>
        <v/>
      </c>
      <c r="AS189" s="113" t="str">
        <f t="shared" si="57"/>
        <v/>
      </c>
      <c r="AT189" s="113" t="str">
        <f t="shared" si="58"/>
        <v/>
      </c>
      <c r="AU189" s="113" t="str">
        <f t="shared" si="59"/>
        <v/>
      </c>
      <c r="AV189" s="159"/>
      <c r="AW189" s="157"/>
      <c r="AX189" s="157"/>
      <c r="AY189" s="157"/>
      <c r="AZ189" s="157"/>
      <c r="BA189" s="116" t="str">
        <f t="shared" si="60"/>
        <v/>
      </c>
      <c r="BB189" s="316"/>
      <c r="BC189" s="116" t="str">
        <f t="shared" si="61"/>
        <v/>
      </c>
      <c r="BD189" s="133" t="str">
        <f t="shared" si="62"/>
        <v/>
      </c>
      <c r="BE189" s="157"/>
      <c r="BF189" s="1180"/>
      <c r="BG189" s="1180"/>
      <c r="BH189" s="158"/>
      <c r="BI189" s="490"/>
      <c r="BJ189" s="514" t="str">
        <f t="shared" si="77"/>
        <v/>
      </c>
      <c r="BK189" s="789"/>
      <c r="BL189" s="116" t="str">
        <f t="shared" si="78"/>
        <v/>
      </c>
      <c r="BM189" s="144"/>
      <c r="BN189" s="144"/>
      <c r="BO189" s="144"/>
      <c r="BP189" s="790"/>
      <c r="BQ189" s="790"/>
      <c r="BR189" s="790"/>
      <c r="BS189" s="116" t="str">
        <f t="shared" si="63"/>
        <v/>
      </c>
      <c r="BT189" s="790"/>
      <c r="BU189" s="808" t="str">
        <f t="shared" si="64"/>
        <v/>
      </c>
      <c r="BV189" s="791"/>
      <c r="BW189" s="144"/>
      <c r="BX189" s="20"/>
      <c r="BY189" s="20"/>
      <c r="BZ189" s="20"/>
      <c r="CA189" s="792"/>
      <c r="CB189" s="1201"/>
      <c r="CC189" s="144"/>
      <c r="CD189" s="144"/>
      <c r="CE189" s="144"/>
      <c r="CF189" s="144"/>
      <c r="CG189" s="144"/>
      <c r="CH189" s="144"/>
      <c r="CI189" s="144"/>
      <c r="CJ189" s="144"/>
      <c r="CK189" s="144"/>
      <c r="CL189" s="144"/>
      <c r="CM189" s="144"/>
      <c r="CN189" s="144"/>
      <c r="CO189" s="144"/>
      <c r="CP189" s="144"/>
      <c r="CQ189" s="144"/>
      <c r="CR189" s="144"/>
      <c r="CS189" s="144"/>
      <c r="CT189" s="144"/>
      <c r="CU189" s="144"/>
      <c r="CV189" s="144"/>
      <c r="CW189" s="144"/>
      <c r="CX189" s="144"/>
      <c r="CY189" s="144"/>
      <c r="CZ189" s="144"/>
      <c r="DA189" s="144"/>
      <c r="DB189" s="144"/>
      <c r="DC189" s="144"/>
      <c r="DD189" s="144"/>
      <c r="DE189" s="144"/>
      <c r="DF189" s="144"/>
      <c r="DG189" s="144"/>
      <c r="DH189" s="144"/>
      <c r="DI189" s="144"/>
      <c r="DJ189" s="144"/>
      <c r="DK189" s="144"/>
      <c r="DL189" s="144"/>
      <c r="DM189" s="144"/>
      <c r="DN189" s="144"/>
      <c r="DO189" s="144"/>
      <c r="DP189" s="144"/>
      <c r="DQ189" s="144"/>
      <c r="DR189" s="144"/>
      <c r="DS189" s="144"/>
      <c r="DT189" s="144"/>
      <c r="DU189" s="144"/>
      <c r="DV189" s="144"/>
      <c r="DW189" s="144"/>
      <c r="DX189" s="144"/>
      <c r="DY189" s="144"/>
      <c r="DZ189" s="144"/>
      <c r="EA189" s="144"/>
      <c r="EB189" s="144"/>
      <c r="EC189" s="144"/>
      <c r="ED189" s="782" t="str">
        <f t="shared" si="79"/>
        <v/>
      </c>
      <c r="EE189" s="519"/>
      <c r="EF189" s="793"/>
      <c r="EG189" s="519"/>
      <c r="EH189" s="794"/>
      <c r="EI189" s="790"/>
      <c r="EJ189" s="794"/>
      <c r="EK189" s="794"/>
      <c r="EL189" s="790"/>
      <c r="EM189" s="790"/>
      <c r="EN189" s="790"/>
      <c r="EO189" s="112" t="str">
        <f t="shared" si="65"/>
        <v/>
      </c>
      <c r="EP189" s="790"/>
      <c r="EQ189" s="488" t="str">
        <f t="shared" si="66"/>
        <v/>
      </c>
      <c r="ER189" s="1100"/>
      <c r="ES189" s="1099" t="str">
        <f t="shared" si="80"/>
        <v/>
      </c>
      <c r="ET189" s="525"/>
      <c r="EU189" s="148"/>
      <c r="EV189" s="148"/>
      <c r="EW189" s="148"/>
      <c r="EX189" s="148"/>
      <c r="EY189" s="148"/>
      <c r="EZ189" s="148"/>
      <c r="FA189" s="148"/>
      <c r="FB189" s="148"/>
      <c r="FC189" s="148"/>
      <c r="FD189" s="148"/>
      <c r="FE189" s="148"/>
      <c r="FF189" s="148"/>
      <c r="FG189" s="148"/>
      <c r="FH189" s="148"/>
      <c r="FI189" s="528"/>
      <c r="FJ189" s="513" t="str">
        <f t="shared" si="67"/>
        <v/>
      </c>
      <c r="FK189" s="158"/>
      <c r="FL189" s="850"/>
      <c r="FM189" s="850"/>
      <c r="FN189" s="850"/>
      <c r="FO189" s="850"/>
      <c r="FP189" s="850"/>
      <c r="FQ189" s="850"/>
      <c r="FR189" s="157"/>
      <c r="FS189" s="143"/>
      <c r="FT189" s="143"/>
      <c r="FU189" s="847" t="str">
        <f t="shared" si="68"/>
        <v/>
      </c>
      <c r="FV189" s="555"/>
      <c r="FW189" s="523" t="str">
        <f>IF(Table1[[#This Row],[Nonfood Inhaltstoffe - Komponente]]="","",VLOOKUP(Table1[[#This Row],[Nonfood Inhaltstoffe - Komponente]],'Dropdown Auswahl'!BJ:BK,2,FALSE))</f>
        <v/>
      </c>
      <c r="FX189" s="1013"/>
      <c r="FY189" s="1011" t="str">
        <f t="shared" si="69"/>
        <v/>
      </c>
      <c r="FZ189" s="152"/>
      <c r="GA189" s="152"/>
      <c r="GB189" s="152"/>
      <c r="GC189" s="529" t="str">
        <f t="shared" si="70"/>
        <v/>
      </c>
      <c r="GG189" s="21"/>
      <c r="GH189" s="21"/>
      <c r="GI189" s="1019"/>
      <c r="GJ189" s="1016" t="str">
        <f>IF(Table1[[#This Row],[Global Trade Item Number (GTIN)]]="","",Table1[[#This Row],[Global Trade Item Number (GTIN)]])</f>
        <v/>
      </c>
      <c r="GK189" s="555" t="str">
        <f>IF(Table1[[#This Row],[WAWI-Nr./ Kreditoren-Nummer
(ASDV)]]&lt;&gt;"",Table1[[#This Row],[WAWI-Nr./ Kreditoren-Nummer
(ASDV)]],"")</f>
        <v/>
      </c>
      <c r="GL189" s="165"/>
      <c r="GM189" s="165"/>
      <c r="GN189" s="165"/>
      <c r="GO189" s="485"/>
      <c r="GP189" s="534"/>
      <c r="GQ189" s="533"/>
      <c r="GR189" s="486"/>
      <c r="GS189" s="486"/>
      <c r="GT189" s="486"/>
      <c r="GU189" s="486"/>
      <c r="GV189" s="486"/>
      <c r="GW189" s="542"/>
      <c r="GX189" s="538"/>
      <c r="GY189" s="144"/>
      <c r="GZ189" s="480"/>
      <c r="HA189" s="158"/>
      <c r="HB189" s="480"/>
      <c r="HC189" s="480"/>
      <c r="HD189" s="480"/>
      <c r="HE189" s="480"/>
      <c r="HF189" s="480"/>
      <c r="HG189" s="480"/>
      <c r="HH189" s="538"/>
      <c r="HI189" s="480"/>
      <c r="HJ189" s="480"/>
      <c r="HK189" s="480"/>
      <c r="HL189" s="480"/>
      <c r="HM189" s="480"/>
      <c r="HN189" s="480"/>
      <c r="HO189" s="480"/>
      <c r="HP189" s="480"/>
      <c r="HQ189" s="480"/>
      <c r="HR189" s="538"/>
      <c r="HS189" s="480"/>
      <c r="HT189" s="480"/>
      <c r="HU189" s="480"/>
      <c r="HV189" s="480"/>
      <c r="HW189" s="480"/>
      <c r="HX189" s="480"/>
      <c r="HY189" s="480"/>
      <c r="HZ189" s="480"/>
      <c r="IA189" s="480"/>
      <c r="IB189" s="538"/>
      <c r="IC189" s="480"/>
      <c r="ID189" s="480"/>
      <c r="IE189" s="480"/>
      <c r="IF189" s="480"/>
      <c r="IG189" s="480"/>
      <c r="IH189" s="480"/>
      <c r="II189" s="480"/>
      <c r="IJ189" s="480"/>
      <c r="IK189" s="480"/>
      <c r="IL189" s="480"/>
      <c r="IM189" s="538"/>
      <c r="IN189" s="480"/>
      <c r="IO189" s="480"/>
      <c r="IP189" s="480"/>
      <c r="IQ189" s="480"/>
      <c r="IR189" s="480"/>
      <c r="IS189" s="480"/>
      <c r="IT189" s="480"/>
      <c r="IU189" s="480"/>
      <c r="IV189" s="480"/>
      <c r="IW189" s="480"/>
      <c r="IX189" s="538"/>
      <c r="IY189" s="480"/>
      <c r="IZ189" s="480"/>
      <c r="JA189" s="480"/>
      <c r="JB189" s="480"/>
      <c r="JC189" s="480"/>
      <c r="JD189" s="480"/>
      <c r="JE189" s="480"/>
      <c r="JF189" s="480"/>
      <c r="JG189" s="480"/>
      <c r="JH189" s="480"/>
      <c r="JI189" s="538"/>
      <c r="JJ189" s="480"/>
      <c r="JK189" s="480"/>
      <c r="JL189" s="480"/>
      <c r="JM189" s="480"/>
      <c r="JN189" s="480"/>
      <c r="JO189" s="480"/>
      <c r="JP189" s="480"/>
      <c r="JQ189" s="480"/>
      <c r="JR189" s="480"/>
      <c r="JS189" s="590"/>
      <c r="JT189" s="538"/>
      <c r="JU189" s="480"/>
      <c r="JV189" s="480"/>
      <c r="JW189" s="480"/>
      <c r="JX189" s="480"/>
      <c r="JY189" s="480"/>
      <c r="JZ189" s="480"/>
      <c r="KA189" s="480"/>
      <c r="KB189" s="480"/>
      <c r="KC189" s="480"/>
      <c r="KD189" s="480"/>
      <c r="KE189" s="538"/>
      <c r="KF189" s="480"/>
      <c r="KG189" s="480"/>
      <c r="KH189" s="480"/>
      <c r="KI189" s="480"/>
      <c r="KJ189" s="480"/>
      <c r="KK189" s="480"/>
      <c r="KL189" s="480"/>
      <c r="KM189" s="480"/>
      <c r="KN189" s="480"/>
      <c r="KO189" s="480"/>
      <c r="KR189" s="568" t="str">
        <f>IF(Table1[[#This Row],[GTIN]]&lt;&gt;"",Table1[[#This Row],[GTIN]],"")</f>
        <v/>
      </c>
      <c r="KS189" s="569" t="str">
        <f>Table1[[#This Row],[Kreditor]]</f>
        <v/>
      </c>
      <c r="KT189" s="570" t="str">
        <f>IF(Table1[[#This Row],[Gültig ab (Datum)]]&lt;&gt;"",Table1[[#This Row],[Gültig ab (Datum)]],"")</f>
        <v/>
      </c>
      <c r="KU189" s="570"/>
      <c r="KV189" s="583" t="str">
        <f>IF(Table1[[#This Row],[Artikel verpackt? 
(X=Ja)]]="","",Table1[[#This Row],[Artikel verpackt? 
(X=Ja)]])</f>
        <v/>
      </c>
      <c r="KW189" s="571" t="str">
        <f>IF(Table1[[#This Row],[Verpackung recyclingfähig?
(X=Ja)]]="","",Table1[[#This Row],[Verpackung recyclingfähig?
(X=Ja)]])</f>
        <v/>
      </c>
      <c r="KX189" s="572"/>
      <c r="KY189" s="573"/>
      <c r="KZ189" s="574"/>
      <c r="LA189" s="574"/>
      <c r="LB189" s="574"/>
      <c r="LC189" s="574"/>
      <c r="LD189" s="574"/>
      <c r="LE189" s="574"/>
      <c r="LF189" s="575"/>
      <c r="LG189" s="576" t="str">
        <f>IF(Table1[[#This Row],[Hauptkörper - B1 - Art]]="","",VLOOKUP(Table1[[#This Row],[Hauptkörper - B1 - Art]],'DD FD'!B:C,2,FALSE))</f>
        <v/>
      </c>
      <c r="LH189" s="577" t="str">
        <f>IF(Table1[[#This Row],[Hauptkörper - B1 - Fraktion]]="","",VLOOKUP(Table1[[#This Row],[Hauptkörper - B1 - Fraktion]],'DD FD'!H:J,3,FALSE))</f>
        <v/>
      </c>
      <c r="LI189" s="574" t="str">
        <f>IF(Table1[[#This Row],[Hauptkörper - B1 - Gewicht
(in G)]]="","",Table1[[#This Row],[Hauptkörper - B1 - Gewicht
(in G)]])</f>
        <v/>
      </c>
      <c r="LJ189" s="574" t="str">
        <f>IF(Table1[[#This Row],[Hauptkörper - B1 - Lizenzierungs-pflichtig? (X=Ja)]]="","",Table1[[#This Row],[Hauptkörper - B1 - Lizenzierungs-pflichtig? (X=Ja)]])</f>
        <v/>
      </c>
      <c r="LK189" s="577" t="str">
        <f>IF(Table1[[#This Row],[Hauptkörper - B1 - Virgin Material]]="","",VLOOKUP(Table1[[#This Row],[Hauptkörper - B1 - Virgin Material]],'DD FD'!AJ:AK,2,FALSE))</f>
        <v/>
      </c>
      <c r="LL189" s="578" t="str">
        <f>IF(Table1[[#This Row],[Hauptkörper - B1 - Virgin Material Anteil (in %)]]="","",Table1[[#This Row],[Hauptkörper - B1 - Virgin Material Anteil (in %)]])</f>
        <v/>
      </c>
      <c r="LM189" s="577" t="str">
        <f>IF(Table1[[#This Row],[Hauptkörper - B1 - Recyceltes Material]]="","",VLOOKUP(Table1[[#This Row],[Hauptkörper - B1 - Recyceltes Material]],'DD FD'!AL:AM,2,FALSE))</f>
        <v/>
      </c>
      <c r="LN189" s="578" t="str">
        <f>IF(Table1[[#This Row],[Hauptkörper - B1 - Recyceltes Material Anteil (in %)]]="","",Table1[[#This Row],[Hauptkörper - B1 - Recyceltes Material Anteil (in %)]])</f>
        <v/>
      </c>
      <c r="LO189" s="579" t="str">
        <f>IF(Table1[[#This Row],[Hauptkörper - B1 - Beschichtung]]="","",VLOOKUP(Table1[[#This Row],[Hauptkörper - B1 - Beschichtung]],'DD FD'!AE:AF,2,FALSE))</f>
        <v/>
      </c>
      <c r="LP189" s="580" t="str">
        <f>IF(Table1[[#This Row],[Hauptkörper - B1 - Beschichtung Anteil (in %)]]="","",Table1[[#This Row],[Hauptkörper - B1 - Beschichtung Anteil (in %)]])</f>
        <v/>
      </c>
      <c r="LQ189" s="576" t="str">
        <f>IF(Table1[[#This Row],[Hauptkörper - B2 - Art]]="","",VLOOKUP(Table1[[#This Row],[Hauptkörper - B2 - Art]],'DD FD'!B:C,2,FALSE))</f>
        <v/>
      </c>
      <c r="LR189" s="577" t="str">
        <f>IF(Table1[[#This Row],[Hauptkörper - B2 - Fraktion]]="","",VLOOKUP(Table1[[#This Row],[Hauptkörper - B2 - Fraktion]],'DD FD'!H:J,3,FALSE))</f>
        <v/>
      </c>
      <c r="LS189" s="574" t="str">
        <f>IF(Table1[[#This Row],[Hauptkörper - B2 - Gewicht
(in G)]]="","",Table1[[#This Row],[Hauptkörper - B2 - Gewicht
(in G)]])</f>
        <v/>
      </c>
      <c r="LT189" s="574" t="str">
        <f>IF(Table1[[#This Row],[Hauptkörper - B2 - Lizenzierungs-pflichtig? (X=Ja)]]="","",Table1[[#This Row],[Hauptkörper - B2 - Lizenzierungs-pflichtig? (X=Ja)]])</f>
        <v/>
      </c>
      <c r="LU189" s="577" t="str">
        <f>IF(Table1[[#This Row],[Hauptkörper - B2 - Virgin Material]]="","",VLOOKUP(Table1[[#This Row],[Hauptkörper - B2 - Virgin Material]],'DD FD'!AJ:AK,2,FALSE))</f>
        <v/>
      </c>
      <c r="LV189" s="578" t="str">
        <f>IF(Table1[[#This Row],[Hauptkörper - B2 - Virgin Material Anteil (in %)]]="","",Table1[[#This Row],[Hauptkörper - B2 - Virgin Material Anteil (in %)]])</f>
        <v/>
      </c>
      <c r="LW189" s="577" t="str">
        <f>IF(Table1[[#This Row],[Hauptkörper - B2 - Recyceltes Material]]="","",VLOOKUP(Table1[[#This Row],[Hauptkörper - B2 - Recyceltes Material]],'DD FD'!AL:AM,2,FALSE))</f>
        <v/>
      </c>
      <c r="LX189" s="578" t="str">
        <f>IF(Table1[[#This Row],[Hauptkörper - B2 - Recyceltes Material Anteil (in %)]]="","",Table1[[#This Row],[Hauptkörper - B2 - Recyceltes Material Anteil (in %)]])</f>
        <v/>
      </c>
      <c r="LY189" s="577" t="str">
        <f>IF(Table1[[#This Row],[Hauptkörper - B2 - Beschichtung]]="","",VLOOKUP(Table1[[#This Row],[Hauptkörper - B2 - Beschichtung]],'DD FD'!AE:AF,2,FALSE))</f>
        <v/>
      </c>
      <c r="LZ189" s="580" t="str">
        <f>IF(Table1[[#This Row],[Hauptkörper - B2 - Beschichtung Anteil (in %)]]="","",Table1[[#This Row],[Hauptkörper - B2 - Beschichtung Anteil (in %)]])</f>
        <v/>
      </c>
      <c r="MA189" s="576" t="str">
        <f>IF(Table1[[#This Row],[Hauptkörper - B3 - Art]]="","",VLOOKUP(Table1[[#This Row],[Hauptkörper - B3 - Art]],'DD FD'!B:C,2,FALSE))</f>
        <v/>
      </c>
      <c r="MB189" s="577" t="str">
        <f>IF(Table1[[#This Row],[Hauptkörper - B3 - Fraktion]]="","",VLOOKUP(Table1[[#This Row],[Hauptkörper - B3 - Fraktion]],'DD FD'!H:J,3,FALSE))</f>
        <v/>
      </c>
      <c r="MC189" s="574" t="str">
        <f>IF(Table1[[#This Row],[Hauptkörper - B3 - Gewicht
(in G)]]="","",Table1[[#This Row],[Hauptkörper - B3 - Gewicht
(in G)]])</f>
        <v/>
      </c>
      <c r="MD189" s="574" t="str">
        <f>IF(Table1[[#This Row],[Hauptkörper - B3 - Lizenzierungs-pflichtig? (X=Ja)]]="","",Table1[[#This Row],[Hauptkörper - B3 - Lizenzierungs-pflichtig? (X=Ja)]])</f>
        <v/>
      </c>
      <c r="ME189" s="577" t="str">
        <f>IF(Table1[[#This Row],[Hauptkörper - B3 - Virgin Material]]="","",VLOOKUP(Table1[[#This Row],[Hauptkörper - B3 - Virgin Material]],'DD FD'!AJ:AK,2,FALSE))</f>
        <v/>
      </c>
      <c r="MF189" s="578" t="str">
        <f>IF(Table1[[#This Row],[Hauptkörper - B3 - Virgin Material Anteil (in %)]]="","",Table1[[#This Row],[Hauptkörper - B3 - Virgin Material Anteil (in %)]])</f>
        <v/>
      </c>
      <c r="MG189" s="577" t="str">
        <f>IF(Table1[[#This Row],[Hauptkörper - B3 - Recyceltes Material]]="","",VLOOKUP(Table1[[#This Row],[Hauptkörper - B3 - Recyceltes Material]],'DD FD'!AL:AM,2,FALSE))</f>
        <v/>
      </c>
      <c r="MH189" s="578" t="str">
        <f>IF(Table1[[#This Row],[Hauptkörper - B3 - Recyceltes Material Anteil (in %)]]="","",Table1[[#This Row],[Hauptkörper - B3 - Recyceltes Material Anteil (in %)]])</f>
        <v/>
      </c>
      <c r="MI189" s="577" t="str">
        <f>IF(Table1[[#This Row],[Hauptkörper - B3 - Beschichtung]]="","",VLOOKUP(Table1[[#This Row],[Hauptkörper - B3 - Beschichtung]],'DD FD'!AE:AF,2,FALSE))</f>
        <v/>
      </c>
      <c r="MJ189" s="580" t="str">
        <f>IF(Table1[[#This Row],[Hauptkörper - B3 - Beschichtung Anteil (in %)]]="","",Table1[[#This Row],[Hauptkörper - B3 - Beschichtung Anteil (in %)]])</f>
        <v/>
      </c>
      <c r="MK189" s="576" t="str">
        <f>IF(Table1[[#This Row],[Verschluss - B1 - Art]]="","",VLOOKUP(Table1[[#This Row],[Verschluss - B1 - Art]],'DD FD'!D:E,2,FALSE))</f>
        <v/>
      </c>
      <c r="ML189" s="577" t="str">
        <f>IF(Table1[[#This Row],[Verschluss - B1 - Fraktion]]="","",VLOOKUP(Table1[[#This Row],[Verschluss - B1 - Fraktion]],'DD FD'!H:J,3,FALSE))</f>
        <v/>
      </c>
      <c r="MM189" s="574" t="str">
        <f>IF(Table1[[#This Row],[Verschluss - B1 - Gewicht (in G)]]="","",Table1[[#This Row],[Verschluss - B1 - Gewicht (in G)]])</f>
        <v/>
      </c>
      <c r="MN189" s="574" t="str">
        <f>IF(Table1[[#This Row],[Verschluss - B1 - Lizenzierungs-pflichtig? (X=Ja)]]="","",Table1[[#This Row],[Verschluss - B1 - Lizenzierungs-pflichtig? (X=Ja)]])</f>
        <v/>
      </c>
      <c r="MO189" s="574" t="str">
        <f>IF(Table1[[#This Row],[Verschluss - B1 - Trennbar vom Hauptkörper? (X=Ja)]]="","",Table1[[#This Row],[Verschluss - B1 - Trennbar vom Hauptkörper? (X=Ja)]])</f>
        <v/>
      </c>
      <c r="MP189" s="577" t="str">
        <f>IF(Table1[[#This Row],[Verschluss - B1 - Virgin Material]]="","",VLOOKUP(Table1[[#This Row],[Verschluss - B1 - Virgin Material]],'DD FD'!AJ:AK,2,FALSE))</f>
        <v/>
      </c>
      <c r="MQ189" s="578" t="str">
        <f>IF(Table1[[#This Row],[Verschluss - B1 - Virgin Material Anteil (in %)]]="","",Table1[[#This Row],[Verschluss - B1 - Virgin Material Anteil (in %)]])</f>
        <v/>
      </c>
      <c r="MR189" s="577" t="str">
        <f>IF(Table1[[#This Row],[Verschluss - B1 - Recyceltes Material]]="","",VLOOKUP(Table1[[#This Row],[Verschluss - B1 - Recyceltes Material]],'DD FD'!AL:AM,2,FALSE))</f>
        <v/>
      </c>
      <c r="MS189" s="578" t="str">
        <f>IF(Table1[[#This Row],[Verschluss - B1 - Recyceltes Material Anteil (in %)]]="","",Table1[[#This Row],[Verschluss - B1 - Recyceltes Material Anteil (in %)]])</f>
        <v/>
      </c>
      <c r="MT189" s="577" t="str">
        <f>IF(Table1[[#This Row],[Verschluss - B1 - Beschichtung]]="","",VLOOKUP(Table1[[#This Row],[Verschluss - B1 - Beschichtung]],'DD FD'!AE:AF,2,FALSE))</f>
        <v/>
      </c>
      <c r="MU189" s="580" t="str">
        <f>IF(Table1[[#This Row],[Verschluss - B1 - Beschichtung Anteil (in %)]]="","",Table1[[#This Row],[Verschluss - B1 - Beschichtung Anteil (in %)]])</f>
        <v/>
      </c>
      <c r="MV189" s="576" t="str">
        <f>IF(Table1[[#This Row],[Verschluss - B2 - Art]]="","",VLOOKUP(Table1[[#This Row],[Verschluss - B2 - Art]],'DD FD'!D:E,2,FALSE))</f>
        <v/>
      </c>
      <c r="MW189" s="577" t="str">
        <f>IF(Table1[[#This Row],[Verschluss - B2 - Fraktion]]="","",VLOOKUP(Table1[[#This Row],[Verschluss - B2 - Fraktion]],'DD FD'!H:J,3,FALSE))</f>
        <v/>
      </c>
      <c r="MX189" s="574" t="str">
        <f>IF(Table1[[#This Row],[Verschluss - B2 - Gewicht (in G)]]="","",Table1[[#This Row],[Verschluss - B2 - Gewicht (in G)]])</f>
        <v/>
      </c>
      <c r="MY189" s="574" t="str">
        <f>IF(Table1[[#This Row],[Verschluss - B2 - Lizenzierungs-pflichtig? (X=Ja)]]="","",Table1[[#This Row],[Verschluss - B2 - Lizenzierungs-pflichtig? (X=Ja)]])</f>
        <v/>
      </c>
      <c r="MZ189" s="574" t="str">
        <f>IF(Table1[[#This Row],[Verschluss - B2 - Trennbar vom Hauptkörper? (X=Ja)]]="","",Table1[[#This Row],[Verschluss - B2 - Trennbar vom Hauptkörper? (X=Ja)]])</f>
        <v/>
      </c>
      <c r="NA189" s="577" t="str">
        <f>IF(Table1[[#This Row],[Verschluss - B2 - Virgin Material]]="","",VLOOKUP(Table1[[#This Row],[Verschluss - B2 - Virgin Material]],'DD FD'!AJ:AK,2,FALSE))</f>
        <v/>
      </c>
      <c r="NB189" s="578" t="str">
        <f>IF(Table1[[#This Row],[Verschluss - B2 - Virgin Material Anteil (in %)]]="","",Table1[[#This Row],[Verschluss - B2 - Virgin Material Anteil (in %)]])</f>
        <v/>
      </c>
      <c r="NC189" s="577" t="str">
        <f>IF(Table1[[#This Row],[Verschluss - B2 - Recyceltes Material]]="","",VLOOKUP(Table1[[#This Row],[Verschluss - B2 - Recyceltes Material]],'DD FD'!AL:AM,2,FALSE))</f>
        <v/>
      </c>
      <c r="ND189" s="578" t="str">
        <f>IF(Table1[[#This Row],[Verschluss - B2 - Recyceltes Material Anteil (in %)]]="","",Table1[[#This Row],[Verschluss - B2 - Recyceltes Material Anteil (in %)]])</f>
        <v/>
      </c>
      <c r="NE189" s="577" t="str">
        <f>IF(Table1[[#This Row],[Verschluss - B2 - Beschichtung]]="","",VLOOKUP(Table1[[#This Row],[Verschluss - B2 - Beschichtung]],'DD FD'!AE:AF,2,FALSE))</f>
        <v/>
      </c>
      <c r="NF189" s="580" t="str">
        <f>IF(Table1[[#This Row],[Verschluss - B2 - Beschichtung Anteil (in %)]]="","",Table1[[#This Row],[Verschluss - B2 - Beschichtung Anteil (in %)]])</f>
        <v/>
      </c>
      <c r="NG189" s="576" t="str">
        <f>IF(Table1[[#This Row],[Verschluss - B3 - Art]]="","",VLOOKUP(Table1[[#This Row],[Verschluss - B3 - Art]],'DD FD'!D:E,2,FALSE))</f>
        <v/>
      </c>
      <c r="NH189" s="577" t="str">
        <f>IF(Table1[[#This Row],[Verschluss - B3 - Fraktion]]="","",VLOOKUP(Table1[[#This Row],[Verschluss - B3 - Fraktion]],'DD FD'!H:J,3,FALSE))</f>
        <v/>
      </c>
      <c r="NI189" s="574" t="str">
        <f>IF(Table1[[#This Row],[Verschluss - B3 - Gewicht (in G)]]="","",Table1[[#This Row],[Verschluss - B3 - Gewicht (in G)]])</f>
        <v/>
      </c>
      <c r="NJ189" s="574" t="str">
        <f>IF(Table1[[#This Row],[Verschluss - B3 - Lizenzierungs-pflichtig? (X=Ja)]]="","",Table1[[#This Row],[Verschluss - B3 - Lizenzierungs-pflichtig? (X=Ja)]])</f>
        <v/>
      </c>
      <c r="NK189" s="574" t="str">
        <f>IF(Table1[[#This Row],[Verschluss - B3 - Trennbar vom Hauptkörper? (X=Ja)]]="","",Table1[[#This Row],[Verschluss - B3 - Trennbar vom Hauptkörper? (X=Ja)]])</f>
        <v/>
      </c>
      <c r="NL189" s="577" t="str">
        <f>IF(Table1[[#This Row],[Verschluss - B3 - Virgin Material]]="","",VLOOKUP(Table1[[#This Row],[Verschluss - B3 - Virgin Material]],'DD FD'!AJ:AK,2,FALSE))</f>
        <v/>
      </c>
      <c r="NM189" s="578" t="str">
        <f>IF(Table1[[#This Row],[Verschluss - B3 - Virgin Material Anteil (in %)]]="","",Table1[[#This Row],[Verschluss - B3 - Virgin Material Anteil (in %)]])</f>
        <v/>
      </c>
      <c r="NN189" s="577" t="str">
        <f>IF(Table1[[#This Row],[Verschluss - B3 - Recyceltes Material]]="","",VLOOKUP(Table1[[#This Row],[Verschluss - B3 - Recyceltes Material]],'DD FD'!AL:AM,2,FALSE))</f>
        <v/>
      </c>
      <c r="NO189" s="578" t="str">
        <f>IF(Table1[[#This Row],[Verschluss - B3 - Recyceltes Material Anteil (in %)]]="","",Table1[[#This Row],[Verschluss - B3 - Recyceltes Material Anteil (in %)]])</f>
        <v/>
      </c>
      <c r="NP189" s="577" t="str">
        <f>IF(Table1[[#This Row],[Verschluss - B3 - Beschichtung]]="","",VLOOKUP(Table1[[#This Row],[Verschluss - B3 - Beschichtung]],'DD FD'!AE:AF,2,FALSE))</f>
        <v/>
      </c>
      <c r="NQ189" s="580" t="str">
        <f>IF(Table1[[#This Row],[Verschluss - B3 - Beschichtung Anteil (in %)]]="","",Table1[[#This Row],[Verschluss - B3 - Beschichtung Anteil (in %)]])</f>
        <v/>
      </c>
      <c r="NR189" s="576" t="str">
        <f>IF(Table1[[#This Row],[Etikett - B1 - Art]]="","",VLOOKUP(Table1[[#This Row],[Etikett - B1 - Art]],'DD FD'!F:G,2,FALSE))</f>
        <v/>
      </c>
      <c r="NS189" s="577" t="str">
        <f>IF(Table1[[#This Row],[Etikett - B1 - Fraktion]]="","",VLOOKUP(Table1[[#This Row],[Etikett - B1 - Fraktion]],'DD FD'!H:J,3,FALSE))</f>
        <v/>
      </c>
      <c r="NT189" s="574" t="str">
        <f>IF(Table1[[#This Row],[Etikett - B1 - Gewicht (in G)]]="","",Table1[[#This Row],[Etikett - B1 - Gewicht (in G)]])</f>
        <v/>
      </c>
      <c r="NU189" s="574" t="str">
        <f>IF(Table1[[#This Row],[Etikett - B1 - Lizenzierungs-pflichtig? (X=Ja)]]="","",Table1[[#This Row],[Etikett - B1 - Lizenzierungs-pflichtig? (X=Ja)]])</f>
        <v/>
      </c>
      <c r="NV189" s="574" t="str">
        <f>IF(Table1[[#This Row],[Etikett - B1 - Trennbar vom Hauptkörper? (X=Ja)]]="","",Table1[[#This Row],[Etikett - B1 - Trennbar vom Hauptkörper? (X=Ja)]])</f>
        <v/>
      </c>
      <c r="NW189" s="577" t="str">
        <f>IF(Table1[[#This Row],[Etikett - B1 - Virgin Material]]="","",VLOOKUP(Table1[[#This Row],[Etikett - B1 - Virgin Material]],'DD FD'!AJ:AK,2,FALSE))</f>
        <v/>
      </c>
      <c r="NX189" s="578" t="str">
        <f>IF(Table1[[#This Row],[Etikett - B1 - Virgin Material Anteil (in %)]]="","",Table1[[#This Row],[Etikett - B1 - Virgin Material Anteil (in %)]])</f>
        <v/>
      </c>
      <c r="NY189" s="577" t="str">
        <f>IF(Table1[[#This Row],[Etikett - B1 - Recyceltes Material]]="","",VLOOKUP(Table1[[#This Row],[Etikett - B1 - Recyceltes Material]],'DD FD'!AL:AM,2,FALSE))</f>
        <v/>
      </c>
      <c r="NZ189" s="578" t="str">
        <f>IF(Table1[[#This Row],[Etikett - B1 - Recyceltes Material Anteil (in %)]]="","",Table1[[#This Row],[Etikett - B1 - Recyceltes Material Anteil (in %)]])</f>
        <v/>
      </c>
      <c r="OA189" s="577" t="str">
        <f>IF(Table1[[#This Row],[Etikett - B1 - Beschichtung]]="","",VLOOKUP(Table1[[#This Row],[Etikett - B1 - Beschichtung]],'DD FD'!AE:AF,2,FALSE))</f>
        <v/>
      </c>
      <c r="OB189" s="580" t="str">
        <f>IF(Table1[[#This Row],[Etikett - B1 - Beschichtung Anteil (in %)]]="","",Table1[[#This Row],[Etikett - B1 - Beschichtung Anteil (in %)]])</f>
        <v/>
      </c>
      <c r="OC189" s="576" t="str">
        <f>IF(Table1[[#This Row],[Etikett - B2 - Art]]="","",VLOOKUP(Table1[[#This Row],[Etikett - B2 - Art]],'DD FD'!F:G,2,FALSE))</f>
        <v/>
      </c>
      <c r="OD189" s="577" t="str">
        <f>IF(Table1[[#This Row],[Etikett - B2 - Fraktion]]="","",VLOOKUP(Table1[[#This Row],[Etikett - B2 - Fraktion]],'DD FD'!H:J,3,FALSE))</f>
        <v/>
      </c>
      <c r="OE189" s="574" t="str">
        <f>IF(Table1[[#This Row],[Etikett - B2 - Gewicht (in G)]]="","",Table1[[#This Row],[Etikett - B2 - Gewicht (in G)]])</f>
        <v/>
      </c>
      <c r="OF189" s="574" t="str">
        <f>IF(Table1[[#This Row],[Etikett - B2 - Lizenzierungs-pflichtig? (X=Ja)]]="","",Table1[[#This Row],[Etikett - B2 - Lizenzierungs-pflichtig? (X=Ja)]])</f>
        <v/>
      </c>
      <c r="OG189" s="574" t="str">
        <f>IF(Table1[[#This Row],[Etikett - B2 - Trennbar vom Hauptkörper? (X=Ja)]]="","",Table1[[#This Row],[Etikett - B2 - Trennbar vom Hauptkörper? (X=Ja)]])</f>
        <v/>
      </c>
      <c r="OH189" s="577" t="str">
        <f>IF(Table1[[#This Row],[Etikett - B2 - Virgin Material]]="","",VLOOKUP(Table1[[#This Row],[Etikett - B2 - Virgin Material]],'DD FD'!AJ:AK,2,FALSE))</f>
        <v/>
      </c>
      <c r="OI189" s="578" t="str">
        <f>IF(Table1[[#This Row],[Etikett - B2 - Virgin Material Anteil (in %)]]="","",Table1[[#This Row],[Etikett - B2 - Virgin Material Anteil (in %)]])</f>
        <v/>
      </c>
      <c r="OJ189" s="577" t="str">
        <f>IF(Table1[[#This Row],[Etikett - B2 - Recyceltes Material]]="","",VLOOKUP(Table1[[#This Row],[Etikett - B2 - Recyceltes Material]],'DD FD'!AL:AM,2,FALSE))</f>
        <v/>
      </c>
      <c r="OK189" s="578" t="str">
        <f>IF(Table1[[#This Row],[Etikett - B2 - Recyceltes Material Anteil (in %)]]="","",Table1[[#This Row],[Etikett - B2 - Recyceltes Material Anteil (in %)]])</f>
        <v/>
      </c>
      <c r="OL189" s="577" t="str">
        <f>IF(Table1[[#This Row],[Etikett - B2 - Beschichtung]]="","",VLOOKUP(Table1[[#This Row],[Etikett - B2 - Beschichtung]],'DD FD'!AE:AF,2,FALSE))</f>
        <v/>
      </c>
      <c r="OM189" s="580" t="str">
        <f>IF(Table1[[#This Row],[Etikett - B2 - Beschichtung Anteil (in %)]]="","",Table1[[#This Row],[Etikett - B2 - Beschichtung Anteil (in %)]])</f>
        <v/>
      </c>
      <c r="ON189" s="576" t="str">
        <f>IF(Table1[[#This Row],[Etikett - B3 - Art]]="","",VLOOKUP(Table1[[#This Row],[Etikett - B3 - Art]],'DD FD'!F:G,2,FALSE))</f>
        <v/>
      </c>
      <c r="OO189" s="577" t="str">
        <f>IF(Table1[[#This Row],[Etikett - B3 - Fraktion]]="","",VLOOKUP(Table1[[#This Row],[Etikett - B3 - Fraktion]],'DD FD'!H:J,3,FALSE))</f>
        <v/>
      </c>
      <c r="OP189" s="574" t="str">
        <f>IF(Table1[[#This Row],[Etikett - B3 - Gewicht (in G)]]="","",Table1[[#This Row],[Etikett - B3 - Gewicht (in G)]])</f>
        <v/>
      </c>
      <c r="OQ189" s="574" t="str">
        <f>IF(Table1[[#This Row],[Etikett - B3 - Lizenzierungs-pflichtig? (X=Ja)]]="","",Table1[[#This Row],[Etikett - B3 - Lizenzierungs-pflichtig? (X=Ja)]])</f>
        <v/>
      </c>
      <c r="OR189" s="574" t="str">
        <f>IF(Table1[[#This Row],[Etikett - B3 - Trennbar vom Hauptkörper? (X=Ja)]]="","",Table1[[#This Row],[Etikett - B3 - Trennbar vom Hauptkörper? (X=Ja)]])</f>
        <v/>
      </c>
      <c r="OS189" s="577" t="str">
        <f>IF(Table1[[#This Row],[Etikett - B3 - Virgin Material]]="","",VLOOKUP(Table1[[#This Row],[Etikett - B3 - Virgin Material]],'DD FD'!AJ:AK,2,FALSE))</f>
        <v/>
      </c>
      <c r="OT189" s="578" t="str">
        <f>IF(Table1[[#This Row],[Etikett - B3 - Virgin Material Anteil (in %)]]="","",Table1[[#This Row],[Etikett - B3 - Virgin Material Anteil (in %)]])</f>
        <v/>
      </c>
      <c r="OU189" s="577" t="str">
        <f>IF(Table1[[#This Row],[Etikett - B3 - Recyceltes Material]]="","",VLOOKUP(Table1[[#This Row],[Etikett - B3 - Recyceltes Material]],'DD FD'!AL:AM,2,FALSE))</f>
        <v/>
      </c>
      <c r="OV189" s="578" t="str">
        <f>IF(Table1[[#This Row],[Etikett - B3 - Recyceltes Material Anteil (in %)]]="","",Table1[[#This Row],[Etikett - B3 - Recyceltes Material Anteil (in %)]])</f>
        <v/>
      </c>
      <c r="OW189" s="577" t="str">
        <f>IF(Table1[[#This Row],[Etikett - B3 - Beschichtung]]="","",VLOOKUP(Table1[[#This Row],[Etikett - B3 - Beschichtung]],'DD FD'!AE:AF,2,FALSE))</f>
        <v/>
      </c>
      <c r="OX189" s="613" t="str">
        <f>IF(Table1[[#This Row],[Etikett - B3 - Beschichtung Anteil (in %)]]="","",Table1[[#This Row],[Etikett - B3 - Beschichtung Anteil (in %)]])</f>
        <v/>
      </c>
      <c r="OY189" s="618">
        <f>ROUNDUP(SUM(
IF(AND(LH189='DD FD'!$J$7,LJ189='DD FD'!$AI$3),LI189,0),
IF(AND(LR189='DD FD'!$J$7,LT189='DD FD'!$AI$3),LS189,0),
IF(AND(MB189='DD FD'!$J$7,MD189='DD FD'!$AI$3),MC189,0),
IF(AND(ML189='DD FD'!$J$7,MN189='DD FD'!$AI$3),MM189,0),
IF(AND(MW189='DD FD'!$J$7,MY189='DD FD'!$AI$3),MX189,0),
IF(AND(NH189='DD FD'!$J$7,NJ189='DD FD'!$AI$3),NI189,0),
IF(AND(NS189='DD FD'!$J$7,NU189='DD FD'!$AI$3),NT189,0),
IF(AND(OD189='DD FD'!$J$7,OF189='DD FD'!$AI$3),OE189,0),
IF(AND(OO189='DD FD'!$J$7,OQ189='DD FD'!$AI$3),OP189,0),
),2)</f>
        <v>0</v>
      </c>
      <c r="OZ189" s="617">
        <f>ROUNDUP(SUM(
IF(AND(LH189='DD FD'!$J$6,LJ189='DD FD'!$AI$3),LI189,0),
IF(AND(LR189='DD FD'!$J$6,LT189='DD FD'!$AI$3),LS189,0),
IF(AND(MB189='DD FD'!$J$6,MD189='DD FD'!$AI$3),MC189,0),
IF(AND(ML189='DD FD'!$J$6,MN189='DD FD'!$AI$3),MM189,0),
IF(AND(MW189='DD FD'!$J$6,MY189='DD FD'!$AI$3),MX189,0),
IF(AND(NH189='DD FD'!$J$6,NJ189='DD FD'!$AI$3),NI189,0),
IF(AND(NS189='DD FD'!$J$6,NU189='DD FD'!$AI$3),NT189,0),
IF(AND(OD189='DD FD'!$J$6,OF189='DD FD'!$AI$3),OE189,0),
IF(AND(OO189='DD FD'!$J$6,OQ189='DD FD'!$AI$3),OP189,0),
),2)</f>
        <v>0</v>
      </c>
      <c r="PA189" s="617">
        <f>ROUNDUP(SUM(
IF(AND(LH189='DD FD'!$J$10,LJ189='DD FD'!$AI$3),LI189,0),
IF(AND(LR189='DD FD'!$J$10,LT189='DD FD'!$AI$3),LS189,0),
IF(AND(MB189='DD FD'!$J$10,MD189='DD FD'!$AI$3),MC189,0),
IF(AND(ML189='DD FD'!$J$10,MN189='DD FD'!$AI$3),MM189,0),
IF(AND(MW189='DD FD'!$J$10,MY189='DD FD'!$AI$3),MX189,0),
IF(AND(NH189='DD FD'!$J$10,NJ189='DD FD'!$AI$3),NI189,0),
IF(AND(NS189='DD FD'!$J$10,NU189='DD FD'!$AI$3),NT189,0),
IF(AND(OD189='DD FD'!$J$10,OF189='DD FD'!$AI$3),OE189,0),
IF(AND(OO189='DD FD'!$J$10,OQ189='DD FD'!$AI$3),OP189,0),
),2)</f>
        <v>0</v>
      </c>
      <c r="PB189" s="617">
        <f>ROUNDUP(SUM(
IF(AND(LH189='DD FD'!$J$8,LJ189='DD FD'!$AI$3),LI189,0),
IF(AND(LR189='DD FD'!$J$8,LT189='DD FD'!$AI$3),LS189,0),
IF(AND(MB189='DD FD'!$J$8,MD189='DD FD'!$AI$3),MC189,0),
IF(AND(ML189='DD FD'!$J$8,MN189='DD FD'!$AI$3),MM189,0),
IF(AND(MW189='DD FD'!$J$8,MY189='DD FD'!$AI$3),MX189,0),
IF(AND(NH189='DD FD'!$J$8,NJ189='DD FD'!$AI$3),NI189,0),
IF(AND(NS189='DD FD'!$J$8,NU189='DD FD'!$AI$3),NT189,0),
IF(AND(OD189='DD FD'!$J$8,OF189='DD FD'!$AI$3),OE189,0),
IF(AND(OO189='DD FD'!$J$8,OQ189='DD FD'!$AI$3),OP189,0),
),2)</f>
        <v>0</v>
      </c>
      <c r="PC189" s="617">
        <f>ROUNDUP(SUM(
IF(AND(LH189='DD FD'!$J$5,LJ189='DD FD'!$AI$3),LI189,0),
IF(AND(LR189='DD FD'!$J$5,LT189='DD FD'!$AI$3),LS189,0),
IF(AND(MB189='DD FD'!$J$5,MD189='DD FD'!$AI$3),MC189,0),
IF(AND(ML189='DD FD'!$J$5,MN189='DD FD'!$AI$3),MM189,0),
IF(AND(MW189='DD FD'!$J$5,MY189='DD FD'!$AI$3),MX189,0),
IF(AND(NH189='DD FD'!$J$5,NJ189='DD FD'!$AI$3),NI189,0),
IF(AND(NS189='DD FD'!$J$5,NU189='DD FD'!$AI$3),NT189,0),
IF(AND(OD189='DD FD'!$J$5,OF189='DD FD'!$AI$3),OE189,0),
IF(AND(OO189='DD FD'!$J$5,OQ189='DD FD'!$AI$3),OP189,0),
),2)</f>
        <v>0</v>
      </c>
      <c r="PD189" s="617">
        <f>ROUNDUP(SUM(
IF(AND(LH189='DD FD'!$J$9,LJ189='DD FD'!$AI$3),LI189,0),
IF(AND(LR189='DD FD'!$J$9,LT189='DD FD'!$AI$3),LS189,0),
IF(AND(MB189='DD FD'!$J$9,MD189='DD FD'!$AI$3),MC189,0),
IF(AND(ML189='DD FD'!$J$9,MN189='DD FD'!$AI$3),MM189,0),
IF(AND(MW189='DD FD'!$J$9,MY189='DD FD'!$AI$3),MX189,0),
IF(AND(NH189='DD FD'!$J$9,NJ189='DD FD'!$AI$3),NI189,0),
IF(AND(NS189='DD FD'!$J$9,NU189='DD FD'!$AI$3),NT189,0),
IF(AND(OD189='DD FD'!$J$9,OF189='DD FD'!$AI$3),OE189,0),
IF(AND(OO189='DD FD'!$J$9,OQ189='DD FD'!$AI$3),OP189,0),
),2)</f>
        <v>0</v>
      </c>
      <c r="PE189" s="617">
        <f>ROUNDUP(SUM(
IF(AND(LH189='DD FD'!$J$4,LJ189='DD FD'!$AI$3),LI189,0),
IF(AND(LR189='DD FD'!$J$4,LT189='DD FD'!$AI$3),LS189,0),
IF(AND(MB189='DD FD'!$J$4,MD189='DD FD'!$AI$3),MC189,0),
IF(AND(ML189='DD FD'!$J$4,MN189='DD FD'!$AI$3),MM189,0),
IF(AND(MW189='DD FD'!$J$4,MY189='DD FD'!$AI$3),MX189,0),
IF(AND(NH189='DD FD'!$J$4,NJ189='DD FD'!$AI$3),NI189,0),
IF(AND(NS189='DD FD'!$J$4,NU189='DD FD'!$AI$3),NT189,0),
IF(AND(OD189='DD FD'!$J$4,OF189='DD FD'!$AI$3),OE189,0),
IF(AND(OO189='DD FD'!$J$4,OQ189='DD FD'!$AI$3),OP189,0),
),2)</f>
        <v>0</v>
      </c>
      <c r="PF189" s="619">
        <f>ROUNDUP(SUM(
IF(AND(LH189='DD FD'!$J$11,LJ189='DD FD'!$AI$3),LI189,0),
IF(AND(LR189='DD FD'!$J$11,LT189='DD FD'!$AI$3),LS189,0),
IF(AND(MB189='DD FD'!$J$11,MD189='DD FD'!$AI$3),MC189,0),
IF(AND(ML189='DD FD'!$J$11,MN189='DD FD'!$AI$3),MM189,0),
IF(AND(MW189='DD FD'!$J$11,MY189='DD FD'!$AI$3),MX189,0),
IF(AND(NH189='DD FD'!$J$11,NJ189='DD FD'!$AI$3),NI189,0),
IF(AND(NS189='DD FD'!$J$11,NU189='DD FD'!$AI$3),NT189,0),
IF(AND(OD189='DD FD'!$J$11,OF189='DD FD'!$AI$3),OE189,0),
IF(AND(OO189='DD FD'!$J$11,OQ189='DD FD'!$AI$3),OP189,0),
),2)</f>
        <v>0</v>
      </c>
    </row>
    <row r="190" spans="1:422">
      <c r="A190" s="806"/>
      <c r="B190" s="934"/>
      <c r="C190" s="247"/>
      <c r="D190" s="842"/>
      <c r="E190" s="247"/>
      <c r="F190" s="158"/>
      <c r="G190" s="710"/>
      <c r="H190" s="712"/>
      <c r="I190" s="936"/>
      <c r="J190" s="803"/>
      <c r="K190" s="150"/>
      <c r="L190" s="146" t="str">
        <f t="shared" si="54"/>
        <v/>
      </c>
      <c r="M190" s="501" t="str">
        <f t="shared" si="71"/>
        <v/>
      </c>
      <c r="N190" s="504"/>
      <c r="O190" s="113" t="str">
        <f t="shared" si="72"/>
        <v/>
      </c>
      <c r="P190" s="114" t="str">
        <f t="shared" si="55"/>
        <v/>
      </c>
      <c r="Q190" s="152"/>
      <c r="R190" s="152"/>
      <c r="S190" s="115" t="str">
        <f t="shared" si="73"/>
        <v/>
      </c>
      <c r="T190" s="159"/>
      <c r="U190" s="159"/>
      <c r="V190" s="157"/>
      <c r="W190" s="157"/>
      <c r="X190" s="157"/>
      <c r="Y190" s="772"/>
      <c r="Z190" s="158"/>
      <c r="AA190" s="144"/>
      <c r="AB190" s="112"/>
      <c r="AC190" s="153"/>
      <c r="AD190" s="153"/>
      <c r="AE190" s="153"/>
      <c r="AF190" s="153"/>
      <c r="AG190" s="153"/>
      <c r="AH190" s="153"/>
      <c r="AI190" s="152"/>
      <c r="AJ190" s="158"/>
      <c r="AK190" s="158"/>
      <c r="AL190" s="158"/>
      <c r="AM190" s="116" t="str">
        <f t="shared" si="74"/>
        <v/>
      </c>
      <c r="AN190" s="116" t="str">
        <f t="shared" si="75"/>
        <v/>
      </c>
      <c r="AO190" s="324"/>
      <c r="AP190" s="503"/>
      <c r="AQ190" s="487" t="str">
        <f t="shared" si="76"/>
        <v/>
      </c>
      <c r="AR190" s="113" t="str">
        <f t="shared" si="56"/>
        <v/>
      </c>
      <c r="AS190" s="113" t="str">
        <f t="shared" si="57"/>
        <v/>
      </c>
      <c r="AT190" s="113" t="str">
        <f t="shared" si="58"/>
        <v/>
      </c>
      <c r="AU190" s="113" t="str">
        <f t="shared" si="59"/>
        <v/>
      </c>
      <c r="AV190" s="159"/>
      <c r="AW190" s="157"/>
      <c r="AX190" s="157"/>
      <c r="AY190" s="157"/>
      <c r="AZ190" s="157"/>
      <c r="BA190" s="116" t="str">
        <f t="shared" si="60"/>
        <v/>
      </c>
      <c r="BB190" s="316"/>
      <c r="BC190" s="116" t="str">
        <f t="shared" si="61"/>
        <v/>
      </c>
      <c r="BD190" s="133" t="str">
        <f t="shared" si="62"/>
        <v/>
      </c>
      <c r="BE190" s="157"/>
      <c r="BF190" s="1180"/>
      <c r="BG190" s="1180"/>
      <c r="BH190" s="158"/>
      <c r="BI190" s="490"/>
      <c r="BJ190" s="514" t="str">
        <f t="shared" si="77"/>
        <v/>
      </c>
      <c r="BK190" s="789"/>
      <c r="BL190" s="116" t="str">
        <f t="shared" si="78"/>
        <v/>
      </c>
      <c r="BM190" s="144"/>
      <c r="BN190" s="144"/>
      <c r="BO190" s="144"/>
      <c r="BP190" s="790"/>
      <c r="BQ190" s="790"/>
      <c r="BR190" s="790"/>
      <c r="BS190" s="116" t="str">
        <f t="shared" si="63"/>
        <v/>
      </c>
      <c r="BT190" s="790"/>
      <c r="BU190" s="808" t="str">
        <f t="shared" si="64"/>
        <v/>
      </c>
      <c r="BV190" s="791"/>
      <c r="BW190" s="144"/>
      <c r="BX190" s="20"/>
      <c r="BY190" s="20"/>
      <c r="BZ190" s="20"/>
      <c r="CA190" s="792"/>
      <c r="CB190" s="1201"/>
      <c r="CC190" s="144"/>
      <c r="CD190" s="144"/>
      <c r="CE190" s="144"/>
      <c r="CF190" s="144"/>
      <c r="CG190" s="144"/>
      <c r="CH190" s="144"/>
      <c r="CI190" s="144"/>
      <c r="CJ190" s="144"/>
      <c r="CK190" s="144"/>
      <c r="CL190" s="144"/>
      <c r="CM190" s="144"/>
      <c r="CN190" s="144"/>
      <c r="CO190" s="144"/>
      <c r="CP190" s="144"/>
      <c r="CQ190" s="144"/>
      <c r="CR190" s="144"/>
      <c r="CS190" s="144"/>
      <c r="CT190" s="144"/>
      <c r="CU190" s="144"/>
      <c r="CV190" s="144"/>
      <c r="CW190" s="144"/>
      <c r="CX190" s="144"/>
      <c r="CY190" s="144"/>
      <c r="CZ190" s="144"/>
      <c r="DA190" s="144"/>
      <c r="DB190" s="144"/>
      <c r="DC190" s="144"/>
      <c r="DD190" s="144"/>
      <c r="DE190" s="144"/>
      <c r="DF190" s="144"/>
      <c r="DG190" s="144"/>
      <c r="DH190" s="144"/>
      <c r="DI190" s="144"/>
      <c r="DJ190" s="144"/>
      <c r="DK190" s="144"/>
      <c r="DL190" s="144"/>
      <c r="DM190" s="144"/>
      <c r="DN190" s="144"/>
      <c r="DO190" s="144"/>
      <c r="DP190" s="144"/>
      <c r="DQ190" s="144"/>
      <c r="DR190" s="144"/>
      <c r="DS190" s="144"/>
      <c r="DT190" s="144"/>
      <c r="DU190" s="144"/>
      <c r="DV190" s="144"/>
      <c r="DW190" s="144"/>
      <c r="DX190" s="144"/>
      <c r="DY190" s="144"/>
      <c r="DZ190" s="144"/>
      <c r="EA190" s="144"/>
      <c r="EB190" s="144"/>
      <c r="EC190" s="144"/>
      <c r="ED190" s="782" t="str">
        <f t="shared" si="79"/>
        <v/>
      </c>
      <c r="EE190" s="519"/>
      <c r="EF190" s="793"/>
      <c r="EG190" s="519"/>
      <c r="EH190" s="794"/>
      <c r="EI190" s="790"/>
      <c r="EJ190" s="794"/>
      <c r="EK190" s="794"/>
      <c r="EL190" s="790"/>
      <c r="EM190" s="790"/>
      <c r="EN190" s="790"/>
      <c r="EO190" s="112" t="str">
        <f t="shared" si="65"/>
        <v/>
      </c>
      <c r="EP190" s="790"/>
      <c r="EQ190" s="488" t="str">
        <f t="shared" si="66"/>
        <v/>
      </c>
      <c r="ER190" s="1100"/>
      <c r="ES190" s="1099" t="str">
        <f t="shared" si="80"/>
        <v/>
      </c>
      <c r="ET190" s="525"/>
      <c r="EU190" s="148"/>
      <c r="EV190" s="148"/>
      <c r="EW190" s="148"/>
      <c r="EX190" s="148"/>
      <c r="EY190" s="148"/>
      <c r="EZ190" s="148"/>
      <c r="FA190" s="148"/>
      <c r="FB190" s="148"/>
      <c r="FC190" s="148"/>
      <c r="FD190" s="148"/>
      <c r="FE190" s="148"/>
      <c r="FF190" s="148"/>
      <c r="FG190" s="148"/>
      <c r="FH190" s="148"/>
      <c r="FI190" s="528"/>
      <c r="FJ190" s="513" t="str">
        <f t="shared" si="67"/>
        <v/>
      </c>
      <c r="FK190" s="158"/>
      <c r="FL190" s="850"/>
      <c r="FM190" s="850"/>
      <c r="FN190" s="850"/>
      <c r="FO190" s="850"/>
      <c r="FP190" s="850"/>
      <c r="FQ190" s="850"/>
      <c r="FR190" s="157"/>
      <c r="FS190" s="143"/>
      <c r="FT190" s="143"/>
      <c r="FU190" s="847" t="str">
        <f t="shared" si="68"/>
        <v/>
      </c>
      <c r="FV190" s="555"/>
      <c r="FW190" s="523" t="str">
        <f>IF(Table1[[#This Row],[Nonfood Inhaltstoffe - Komponente]]="","",VLOOKUP(Table1[[#This Row],[Nonfood Inhaltstoffe - Komponente]],'Dropdown Auswahl'!BJ:BK,2,FALSE))</f>
        <v/>
      </c>
      <c r="FX190" s="1013"/>
      <c r="FY190" s="1011" t="str">
        <f t="shared" si="69"/>
        <v/>
      </c>
      <c r="FZ190" s="152"/>
      <c r="GA190" s="152"/>
      <c r="GB190" s="152"/>
      <c r="GC190" s="529" t="str">
        <f t="shared" si="70"/>
        <v/>
      </c>
      <c r="GG190" s="21"/>
      <c r="GH190" s="21"/>
      <c r="GI190" s="1019"/>
      <c r="GJ190" s="1016" t="str">
        <f>IF(Table1[[#This Row],[Global Trade Item Number (GTIN)]]="","",Table1[[#This Row],[Global Trade Item Number (GTIN)]])</f>
        <v/>
      </c>
      <c r="GK190" s="555" t="str">
        <f>IF(Table1[[#This Row],[WAWI-Nr./ Kreditoren-Nummer
(ASDV)]]&lt;&gt;"",Table1[[#This Row],[WAWI-Nr./ Kreditoren-Nummer
(ASDV)]],"")</f>
        <v/>
      </c>
      <c r="GL190" s="165"/>
      <c r="GM190" s="165"/>
      <c r="GN190" s="165"/>
      <c r="GO190" s="485"/>
      <c r="GP190" s="534"/>
      <c r="GQ190" s="533"/>
      <c r="GR190" s="486"/>
      <c r="GS190" s="486"/>
      <c r="GT190" s="486"/>
      <c r="GU190" s="486"/>
      <c r="GV190" s="486"/>
      <c r="GW190" s="542"/>
      <c r="GX190" s="538"/>
      <c r="GY190" s="144"/>
      <c r="GZ190" s="480"/>
      <c r="HA190" s="158"/>
      <c r="HB190" s="480"/>
      <c r="HC190" s="480"/>
      <c r="HD190" s="480"/>
      <c r="HE190" s="480"/>
      <c r="HF190" s="480"/>
      <c r="HG190" s="480"/>
      <c r="HH190" s="538"/>
      <c r="HI190" s="480"/>
      <c r="HJ190" s="480"/>
      <c r="HK190" s="480"/>
      <c r="HL190" s="480"/>
      <c r="HM190" s="480"/>
      <c r="HN190" s="480"/>
      <c r="HO190" s="480"/>
      <c r="HP190" s="480"/>
      <c r="HQ190" s="480"/>
      <c r="HR190" s="538"/>
      <c r="HS190" s="480"/>
      <c r="HT190" s="480"/>
      <c r="HU190" s="480"/>
      <c r="HV190" s="480"/>
      <c r="HW190" s="480"/>
      <c r="HX190" s="480"/>
      <c r="HY190" s="480"/>
      <c r="HZ190" s="480"/>
      <c r="IA190" s="480"/>
      <c r="IB190" s="538"/>
      <c r="IC190" s="480"/>
      <c r="ID190" s="480"/>
      <c r="IE190" s="480"/>
      <c r="IF190" s="480"/>
      <c r="IG190" s="480"/>
      <c r="IH190" s="480"/>
      <c r="II190" s="480"/>
      <c r="IJ190" s="480"/>
      <c r="IK190" s="480"/>
      <c r="IL190" s="480"/>
      <c r="IM190" s="538"/>
      <c r="IN190" s="480"/>
      <c r="IO190" s="480"/>
      <c r="IP190" s="480"/>
      <c r="IQ190" s="480"/>
      <c r="IR190" s="480"/>
      <c r="IS190" s="480"/>
      <c r="IT190" s="480"/>
      <c r="IU190" s="480"/>
      <c r="IV190" s="480"/>
      <c r="IW190" s="480"/>
      <c r="IX190" s="538"/>
      <c r="IY190" s="480"/>
      <c r="IZ190" s="480"/>
      <c r="JA190" s="480"/>
      <c r="JB190" s="480"/>
      <c r="JC190" s="480"/>
      <c r="JD190" s="480"/>
      <c r="JE190" s="480"/>
      <c r="JF190" s="480"/>
      <c r="JG190" s="480"/>
      <c r="JH190" s="480"/>
      <c r="JI190" s="538"/>
      <c r="JJ190" s="480"/>
      <c r="JK190" s="480"/>
      <c r="JL190" s="480"/>
      <c r="JM190" s="480"/>
      <c r="JN190" s="480"/>
      <c r="JO190" s="480"/>
      <c r="JP190" s="480"/>
      <c r="JQ190" s="480"/>
      <c r="JR190" s="480"/>
      <c r="JS190" s="590"/>
      <c r="JT190" s="538"/>
      <c r="JU190" s="480"/>
      <c r="JV190" s="480"/>
      <c r="JW190" s="480"/>
      <c r="JX190" s="480"/>
      <c r="JY190" s="480"/>
      <c r="JZ190" s="480"/>
      <c r="KA190" s="480"/>
      <c r="KB190" s="480"/>
      <c r="KC190" s="480"/>
      <c r="KD190" s="480"/>
      <c r="KE190" s="538"/>
      <c r="KF190" s="480"/>
      <c r="KG190" s="480"/>
      <c r="KH190" s="480"/>
      <c r="KI190" s="480"/>
      <c r="KJ190" s="480"/>
      <c r="KK190" s="480"/>
      <c r="KL190" s="480"/>
      <c r="KM190" s="480"/>
      <c r="KN190" s="480"/>
      <c r="KO190" s="480"/>
      <c r="KR190" s="568" t="str">
        <f>IF(Table1[[#This Row],[GTIN]]&lt;&gt;"",Table1[[#This Row],[GTIN]],"")</f>
        <v/>
      </c>
      <c r="KS190" s="569" t="str">
        <f>Table1[[#This Row],[Kreditor]]</f>
        <v/>
      </c>
      <c r="KT190" s="570" t="str">
        <f>IF(Table1[[#This Row],[Gültig ab (Datum)]]&lt;&gt;"",Table1[[#This Row],[Gültig ab (Datum)]],"")</f>
        <v/>
      </c>
      <c r="KU190" s="570"/>
      <c r="KV190" s="583" t="str">
        <f>IF(Table1[[#This Row],[Artikel verpackt? 
(X=Ja)]]="","",Table1[[#This Row],[Artikel verpackt? 
(X=Ja)]])</f>
        <v/>
      </c>
      <c r="KW190" s="571" t="str">
        <f>IF(Table1[[#This Row],[Verpackung recyclingfähig?
(X=Ja)]]="","",Table1[[#This Row],[Verpackung recyclingfähig?
(X=Ja)]])</f>
        <v/>
      </c>
      <c r="KX190" s="572"/>
      <c r="KY190" s="573"/>
      <c r="KZ190" s="574"/>
      <c r="LA190" s="574"/>
      <c r="LB190" s="574"/>
      <c r="LC190" s="574"/>
      <c r="LD190" s="574"/>
      <c r="LE190" s="574"/>
      <c r="LF190" s="575"/>
      <c r="LG190" s="576" t="str">
        <f>IF(Table1[[#This Row],[Hauptkörper - B1 - Art]]="","",VLOOKUP(Table1[[#This Row],[Hauptkörper - B1 - Art]],'DD FD'!B:C,2,FALSE))</f>
        <v/>
      </c>
      <c r="LH190" s="577" t="str">
        <f>IF(Table1[[#This Row],[Hauptkörper - B1 - Fraktion]]="","",VLOOKUP(Table1[[#This Row],[Hauptkörper - B1 - Fraktion]],'DD FD'!H:J,3,FALSE))</f>
        <v/>
      </c>
      <c r="LI190" s="574" t="str">
        <f>IF(Table1[[#This Row],[Hauptkörper - B1 - Gewicht
(in G)]]="","",Table1[[#This Row],[Hauptkörper - B1 - Gewicht
(in G)]])</f>
        <v/>
      </c>
      <c r="LJ190" s="574" t="str">
        <f>IF(Table1[[#This Row],[Hauptkörper - B1 - Lizenzierungs-pflichtig? (X=Ja)]]="","",Table1[[#This Row],[Hauptkörper - B1 - Lizenzierungs-pflichtig? (X=Ja)]])</f>
        <v/>
      </c>
      <c r="LK190" s="577" t="str">
        <f>IF(Table1[[#This Row],[Hauptkörper - B1 - Virgin Material]]="","",VLOOKUP(Table1[[#This Row],[Hauptkörper - B1 - Virgin Material]],'DD FD'!AJ:AK,2,FALSE))</f>
        <v/>
      </c>
      <c r="LL190" s="578" t="str">
        <f>IF(Table1[[#This Row],[Hauptkörper - B1 - Virgin Material Anteil (in %)]]="","",Table1[[#This Row],[Hauptkörper - B1 - Virgin Material Anteil (in %)]])</f>
        <v/>
      </c>
      <c r="LM190" s="577" t="str">
        <f>IF(Table1[[#This Row],[Hauptkörper - B1 - Recyceltes Material]]="","",VLOOKUP(Table1[[#This Row],[Hauptkörper - B1 - Recyceltes Material]],'DD FD'!AL:AM,2,FALSE))</f>
        <v/>
      </c>
      <c r="LN190" s="578" t="str">
        <f>IF(Table1[[#This Row],[Hauptkörper - B1 - Recyceltes Material Anteil (in %)]]="","",Table1[[#This Row],[Hauptkörper - B1 - Recyceltes Material Anteil (in %)]])</f>
        <v/>
      </c>
      <c r="LO190" s="579" t="str">
        <f>IF(Table1[[#This Row],[Hauptkörper - B1 - Beschichtung]]="","",VLOOKUP(Table1[[#This Row],[Hauptkörper - B1 - Beschichtung]],'DD FD'!AE:AF,2,FALSE))</f>
        <v/>
      </c>
      <c r="LP190" s="580" t="str">
        <f>IF(Table1[[#This Row],[Hauptkörper - B1 - Beschichtung Anteil (in %)]]="","",Table1[[#This Row],[Hauptkörper - B1 - Beschichtung Anteil (in %)]])</f>
        <v/>
      </c>
      <c r="LQ190" s="576" t="str">
        <f>IF(Table1[[#This Row],[Hauptkörper - B2 - Art]]="","",VLOOKUP(Table1[[#This Row],[Hauptkörper - B2 - Art]],'DD FD'!B:C,2,FALSE))</f>
        <v/>
      </c>
      <c r="LR190" s="577" t="str">
        <f>IF(Table1[[#This Row],[Hauptkörper - B2 - Fraktion]]="","",VLOOKUP(Table1[[#This Row],[Hauptkörper - B2 - Fraktion]],'DD FD'!H:J,3,FALSE))</f>
        <v/>
      </c>
      <c r="LS190" s="574" t="str">
        <f>IF(Table1[[#This Row],[Hauptkörper - B2 - Gewicht
(in G)]]="","",Table1[[#This Row],[Hauptkörper - B2 - Gewicht
(in G)]])</f>
        <v/>
      </c>
      <c r="LT190" s="574" t="str">
        <f>IF(Table1[[#This Row],[Hauptkörper - B2 - Lizenzierungs-pflichtig? (X=Ja)]]="","",Table1[[#This Row],[Hauptkörper - B2 - Lizenzierungs-pflichtig? (X=Ja)]])</f>
        <v/>
      </c>
      <c r="LU190" s="577" t="str">
        <f>IF(Table1[[#This Row],[Hauptkörper - B2 - Virgin Material]]="","",VLOOKUP(Table1[[#This Row],[Hauptkörper - B2 - Virgin Material]],'DD FD'!AJ:AK,2,FALSE))</f>
        <v/>
      </c>
      <c r="LV190" s="578" t="str">
        <f>IF(Table1[[#This Row],[Hauptkörper - B2 - Virgin Material Anteil (in %)]]="","",Table1[[#This Row],[Hauptkörper - B2 - Virgin Material Anteil (in %)]])</f>
        <v/>
      </c>
      <c r="LW190" s="577" t="str">
        <f>IF(Table1[[#This Row],[Hauptkörper - B2 - Recyceltes Material]]="","",VLOOKUP(Table1[[#This Row],[Hauptkörper - B2 - Recyceltes Material]],'DD FD'!AL:AM,2,FALSE))</f>
        <v/>
      </c>
      <c r="LX190" s="578" t="str">
        <f>IF(Table1[[#This Row],[Hauptkörper - B2 - Recyceltes Material Anteil (in %)]]="","",Table1[[#This Row],[Hauptkörper - B2 - Recyceltes Material Anteil (in %)]])</f>
        <v/>
      </c>
      <c r="LY190" s="577" t="str">
        <f>IF(Table1[[#This Row],[Hauptkörper - B2 - Beschichtung]]="","",VLOOKUP(Table1[[#This Row],[Hauptkörper - B2 - Beschichtung]],'DD FD'!AE:AF,2,FALSE))</f>
        <v/>
      </c>
      <c r="LZ190" s="580" t="str">
        <f>IF(Table1[[#This Row],[Hauptkörper - B2 - Beschichtung Anteil (in %)]]="","",Table1[[#This Row],[Hauptkörper - B2 - Beschichtung Anteil (in %)]])</f>
        <v/>
      </c>
      <c r="MA190" s="576" t="str">
        <f>IF(Table1[[#This Row],[Hauptkörper - B3 - Art]]="","",VLOOKUP(Table1[[#This Row],[Hauptkörper - B3 - Art]],'DD FD'!B:C,2,FALSE))</f>
        <v/>
      </c>
      <c r="MB190" s="577" t="str">
        <f>IF(Table1[[#This Row],[Hauptkörper - B3 - Fraktion]]="","",VLOOKUP(Table1[[#This Row],[Hauptkörper - B3 - Fraktion]],'DD FD'!H:J,3,FALSE))</f>
        <v/>
      </c>
      <c r="MC190" s="574" t="str">
        <f>IF(Table1[[#This Row],[Hauptkörper - B3 - Gewicht
(in G)]]="","",Table1[[#This Row],[Hauptkörper - B3 - Gewicht
(in G)]])</f>
        <v/>
      </c>
      <c r="MD190" s="574" t="str">
        <f>IF(Table1[[#This Row],[Hauptkörper - B3 - Lizenzierungs-pflichtig? (X=Ja)]]="","",Table1[[#This Row],[Hauptkörper - B3 - Lizenzierungs-pflichtig? (X=Ja)]])</f>
        <v/>
      </c>
      <c r="ME190" s="577" t="str">
        <f>IF(Table1[[#This Row],[Hauptkörper - B3 - Virgin Material]]="","",VLOOKUP(Table1[[#This Row],[Hauptkörper - B3 - Virgin Material]],'DD FD'!AJ:AK,2,FALSE))</f>
        <v/>
      </c>
      <c r="MF190" s="578" t="str">
        <f>IF(Table1[[#This Row],[Hauptkörper - B3 - Virgin Material Anteil (in %)]]="","",Table1[[#This Row],[Hauptkörper - B3 - Virgin Material Anteil (in %)]])</f>
        <v/>
      </c>
      <c r="MG190" s="577" t="str">
        <f>IF(Table1[[#This Row],[Hauptkörper - B3 - Recyceltes Material]]="","",VLOOKUP(Table1[[#This Row],[Hauptkörper - B3 - Recyceltes Material]],'DD FD'!AL:AM,2,FALSE))</f>
        <v/>
      </c>
      <c r="MH190" s="578" t="str">
        <f>IF(Table1[[#This Row],[Hauptkörper - B3 - Recyceltes Material Anteil (in %)]]="","",Table1[[#This Row],[Hauptkörper - B3 - Recyceltes Material Anteil (in %)]])</f>
        <v/>
      </c>
      <c r="MI190" s="577" t="str">
        <f>IF(Table1[[#This Row],[Hauptkörper - B3 - Beschichtung]]="","",VLOOKUP(Table1[[#This Row],[Hauptkörper - B3 - Beschichtung]],'DD FD'!AE:AF,2,FALSE))</f>
        <v/>
      </c>
      <c r="MJ190" s="580" t="str">
        <f>IF(Table1[[#This Row],[Hauptkörper - B3 - Beschichtung Anteil (in %)]]="","",Table1[[#This Row],[Hauptkörper - B3 - Beschichtung Anteil (in %)]])</f>
        <v/>
      </c>
      <c r="MK190" s="576" t="str">
        <f>IF(Table1[[#This Row],[Verschluss - B1 - Art]]="","",VLOOKUP(Table1[[#This Row],[Verschluss - B1 - Art]],'DD FD'!D:E,2,FALSE))</f>
        <v/>
      </c>
      <c r="ML190" s="577" t="str">
        <f>IF(Table1[[#This Row],[Verschluss - B1 - Fraktion]]="","",VLOOKUP(Table1[[#This Row],[Verschluss - B1 - Fraktion]],'DD FD'!H:J,3,FALSE))</f>
        <v/>
      </c>
      <c r="MM190" s="574" t="str">
        <f>IF(Table1[[#This Row],[Verschluss - B1 - Gewicht (in G)]]="","",Table1[[#This Row],[Verschluss - B1 - Gewicht (in G)]])</f>
        <v/>
      </c>
      <c r="MN190" s="574" t="str">
        <f>IF(Table1[[#This Row],[Verschluss - B1 - Lizenzierungs-pflichtig? (X=Ja)]]="","",Table1[[#This Row],[Verschluss - B1 - Lizenzierungs-pflichtig? (X=Ja)]])</f>
        <v/>
      </c>
      <c r="MO190" s="574" t="str">
        <f>IF(Table1[[#This Row],[Verschluss - B1 - Trennbar vom Hauptkörper? (X=Ja)]]="","",Table1[[#This Row],[Verschluss - B1 - Trennbar vom Hauptkörper? (X=Ja)]])</f>
        <v/>
      </c>
      <c r="MP190" s="577" t="str">
        <f>IF(Table1[[#This Row],[Verschluss - B1 - Virgin Material]]="","",VLOOKUP(Table1[[#This Row],[Verschluss - B1 - Virgin Material]],'DD FD'!AJ:AK,2,FALSE))</f>
        <v/>
      </c>
      <c r="MQ190" s="578" t="str">
        <f>IF(Table1[[#This Row],[Verschluss - B1 - Virgin Material Anteil (in %)]]="","",Table1[[#This Row],[Verschluss - B1 - Virgin Material Anteil (in %)]])</f>
        <v/>
      </c>
      <c r="MR190" s="577" t="str">
        <f>IF(Table1[[#This Row],[Verschluss - B1 - Recyceltes Material]]="","",VLOOKUP(Table1[[#This Row],[Verschluss - B1 - Recyceltes Material]],'DD FD'!AL:AM,2,FALSE))</f>
        <v/>
      </c>
      <c r="MS190" s="578" t="str">
        <f>IF(Table1[[#This Row],[Verschluss - B1 - Recyceltes Material Anteil (in %)]]="","",Table1[[#This Row],[Verschluss - B1 - Recyceltes Material Anteil (in %)]])</f>
        <v/>
      </c>
      <c r="MT190" s="577" t="str">
        <f>IF(Table1[[#This Row],[Verschluss - B1 - Beschichtung]]="","",VLOOKUP(Table1[[#This Row],[Verschluss - B1 - Beschichtung]],'DD FD'!AE:AF,2,FALSE))</f>
        <v/>
      </c>
      <c r="MU190" s="580" t="str">
        <f>IF(Table1[[#This Row],[Verschluss - B1 - Beschichtung Anteil (in %)]]="","",Table1[[#This Row],[Verschluss - B1 - Beschichtung Anteil (in %)]])</f>
        <v/>
      </c>
      <c r="MV190" s="576" t="str">
        <f>IF(Table1[[#This Row],[Verschluss - B2 - Art]]="","",VLOOKUP(Table1[[#This Row],[Verschluss - B2 - Art]],'DD FD'!D:E,2,FALSE))</f>
        <v/>
      </c>
      <c r="MW190" s="577" t="str">
        <f>IF(Table1[[#This Row],[Verschluss - B2 - Fraktion]]="","",VLOOKUP(Table1[[#This Row],[Verschluss - B2 - Fraktion]],'DD FD'!H:J,3,FALSE))</f>
        <v/>
      </c>
      <c r="MX190" s="574" t="str">
        <f>IF(Table1[[#This Row],[Verschluss - B2 - Gewicht (in G)]]="","",Table1[[#This Row],[Verschluss - B2 - Gewicht (in G)]])</f>
        <v/>
      </c>
      <c r="MY190" s="574" t="str">
        <f>IF(Table1[[#This Row],[Verschluss - B2 - Lizenzierungs-pflichtig? (X=Ja)]]="","",Table1[[#This Row],[Verschluss - B2 - Lizenzierungs-pflichtig? (X=Ja)]])</f>
        <v/>
      </c>
      <c r="MZ190" s="574" t="str">
        <f>IF(Table1[[#This Row],[Verschluss - B2 - Trennbar vom Hauptkörper? (X=Ja)]]="","",Table1[[#This Row],[Verschluss - B2 - Trennbar vom Hauptkörper? (X=Ja)]])</f>
        <v/>
      </c>
      <c r="NA190" s="577" t="str">
        <f>IF(Table1[[#This Row],[Verschluss - B2 - Virgin Material]]="","",VLOOKUP(Table1[[#This Row],[Verschluss - B2 - Virgin Material]],'DD FD'!AJ:AK,2,FALSE))</f>
        <v/>
      </c>
      <c r="NB190" s="578" t="str">
        <f>IF(Table1[[#This Row],[Verschluss - B2 - Virgin Material Anteil (in %)]]="","",Table1[[#This Row],[Verschluss - B2 - Virgin Material Anteil (in %)]])</f>
        <v/>
      </c>
      <c r="NC190" s="577" t="str">
        <f>IF(Table1[[#This Row],[Verschluss - B2 - Recyceltes Material]]="","",VLOOKUP(Table1[[#This Row],[Verschluss - B2 - Recyceltes Material]],'DD FD'!AL:AM,2,FALSE))</f>
        <v/>
      </c>
      <c r="ND190" s="578" t="str">
        <f>IF(Table1[[#This Row],[Verschluss - B2 - Recyceltes Material Anteil (in %)]]="","",Table1[[#This Row],[Verschluss - B2 - Recyceltes Material Anteil (in %)]])</f>
        <v/>
      </c>
      <c r="NE190" s="577" t="str">
        <f>IF(Table1[[#This Row],[Verschluss - B2 - Beschichtung]]="","",VLOOKUP(Table1[[#This Row],[Verschluss - B2 - Beschichtung]],'DD FD'!AE:AF,2,FALSE))</f>
        <v/>
      </c>
      <c r="NF190" s="580" t="str">
        <f>IF(Table1[[#This Row],[Verschluss - B2 - Beschichtung Anteil (in %)]]="","",Table1[[#This Row],[Verschluss - B2 - Beschichtung Anteil (in %)]])</f>
        <v/>
      </c>
      <c r="NG190" s="576" t="str">
        <f>IF(Table1[[#This Row],[Verschluss - B3 - Art]]="","",VLOOKUP(Table1[[#This Row],[Verschluss - B3 - Art]],'DD FD'!D:E,2,FALSE))</f>
        <v/>
      </c>
      <c r="NH190" s="577" t="str">
        <f>IF(Table1[[#This Row],[Verschluss - B3 - Fraktion]]="","",VLOOKUP(Table1[[#This Row],[Verschluss - B3 - Fraktion]],'DD FD'!H:J,3,FALSE))</f>
        <v/>
      </c>
      <c r="NI190" s="574" t="str">
        <f>IF(Table1[[#This Row],[Verschluss - B3 - Gewicht (in G)]]="","",Table1[[#This Row],[Verschluss - B3 - Gewicht (in G)]])</f>
        <v/>
      </c>
      <c r="NJ190" s="574" t="str">
        <f>IF(Table1[[#This Row],[Verschluss - B3 - Lizenzierungs-pflichtig? (X=Ja)]]="","",Table1[[#This Row],[Verschluss - B3 - Lizenzierungs-pflichtig? (X=Ja)]])</f>
        <v/>
      </c>
      <c r="NK190" s="574" t="str">
        <f>IF(Table1[[#This Row],[Verschluss - B3 - Trennbar vom Hauptkörper? (X=Ja)]]="","",Table1[[#This Row],[Verschluss - B3 - Trennbar vom Hauptkörper? (X=Ja)]])</f>
        <v/>
      </c>
      <c r="NL190" s="577" t="str">
        <f>IF(Table1[[#This Row],[Verschluss - B3 - Virgin Material]]="","",VLOOKUP(Table1[[#This Row],[Verschluss - B3 - Virgin Material]],'DD FD'!AJ:AK,2,FALSE))</f>
        <v/>
      </c>
      <c r="NM190" s="578" t="str">
        <f>IF(Table1[[#This Row],[Verschluss - B3 - Virgin Material Anteil (in %)]]="","",Table1[[#This Row],[Verschluss - B3 - Virgin Material Anteil (in %)]])</f>
        <v/>
      </c>
      <c r="NN190" s="577" t="str">
        <f>IF(Table1[[#This Row],[Verschluss - B3 - Recyceltes Material]]="","",VLOOKUP(Table1[[#This Row],[Verschluss - B3 - Recyceltes Material]],'DD FD'!AL:AM,2,FALSE))</f>
        <v/>
      </c>
      <c r="NO190" s="578" t="str">
        <f>IF(Table1[[#This Row],[Verschluss - B3 - Recyceltes Material Anteil (in %)]]="","",Table1[[#This Row],[Verschluss - B3 - Recyceltes Material Anteil (in %)]])</f>
        <v/>
      </c>
      <c r="NP190" s="577" t="str">
        <f>IF(Table1[[#This Row],[Verschluss - B3 - Beschichtung]]="","",VLOOKUP(Table1[[#This Row],[Verschluss - B3 - Beschichtung]],'DD FD'!AE:AF,2,FALSE))</f>
        <v/>
      </c>
      <c r="NQ190" s="580" t="str">
        <f>IF(Table1[[#This Row],[Verschluss - B3 - Beschichtung Anteil (in %)]]="","",Table1[[#This Row],[Verschluss - B3 - Beschichtung Anteil (in %)]])</f>
        <v/>
      </c>
      <c r="NR190" s="576" t="str">
        <f>IF(Table1[[#This Row],[Etikett - B1 - Art]]="","",VLOOKUP(Table1[[#This Row],[Etikett - B1 - Art]],'DD FD'!F:G,2,FALSE))</f>
        <v/>
      </c>
      <c r="NS190" s="577" t="str">
        <f>IF(Table1[[#This Row],[Etikett - B1 - Fraktion]]="","",VLOOKUP(Table1[[#This Row],[Etikett - B1 - Fraktion]],'DD FD'!H:J,3,FALSE))</f>
        <v/>
      </c>
      <c r="NT190" s="574" t="str">
        <f>IF(Table1[[#This Row],[Etikett - B1 - Gewicht (in G)]]="","",Table1[[#This Row],[Etikett - B1 - Gewicht (in G)]])</f>
        <v/>
      </c>
      <c r="NU190" s="574" t="str">
        <f>IF(Table1[[#This Row],[Etikett - B1 - Lizenzierungs-pflichtig? (X=Ja)]]="","",Table1[[#This Row],[Etikett - B1 - Lizenzierungs-pflichtig? (X=Ja)]])</f>
        <v/>
      </c>
      <c r="NV190" s="574" t="str">
        <f>IF(Table1[[#This Row],[Etikett - B1 - Trennbar vom Hauptkörper? (X=Ja)]]="","",Table1[[#This Row],[Etikett - B1 - Trennbar vom Hauptkörper? (X=Ja)]])</f>
        <v/>
      </c>
      <c r="NW190" s="577" t="str">
        <f>IF(Table1[[#This Row],[Etikett - B1 - Virgin Material]]="","",VLOOKUP(Table1[[#This Row],[Etikett - B1 - Virgin Material]],'DD FD'!AJ:AK,2,FALSE))</f>
        <v/>
      </c>
      <c r="NX190" s="578" t="str">
        <f>IF(Table1[[#This Row],[Etikett - B1 - Virgin Material Anteil (in %)]]="","",Table1[[#This Row],[Etikett - B1 - Virgin Material Anteil (in %)]])</f>
        <v/>
      </c>
      <c r="NY190" s="577" t="str">
        <f>IF(Table1[[#This Row],[Etikett - B1 - Recyceltes Material]]="","",VLOOKUP(Table1[[#This Row],[Etikett - B1 - Recyceltes Material]],'DD FD'!AL:AM,2,FALSE))</f>
        <v/>
      </c>
      <c r="NZ190" s="578" t="str">
        <f>IF(Table1[[#This Row],[Etikett - B1 - Recyceltes Material Anteil (in %)]]="","",Table1[[#This Row],[Etikett - B1 - Recyceltes Material Anteil (in %)]])</f>
        <v/>
      </c>
      <c r="OA190" s="577" t="str">
        <f>IF(Table1[[#This Row],[Etikett - B1 - Beschichtung]]="","",VLOOKUP(Table1[[#This Row],[Etikett - B1 - Beschichtung]],'DD FD'!AE:AF,2,FALSE))</f>
        <v/>
      </c>
      <c r="OB190" s="580" t="str">
        <f>IF(Table1[[#This Row],[Etikett - B1 - Beschichtung Anteil (in %)]]="","",Table1[[#This Row],[Etikett - B1 - Beschichtung Anteil (in %)]])</f>
        <v/>
      </c>
      <c r="OC190" s="576" t="str">
        <f>IF(Table1[[#This Row],[Etikett - B2 - Art]]="","",VLOOKUP(Table1[[#This Row],[Etikett - B2 - Art]],'DD FD'!F:G,2,FALSE))</f>
        <v/>
      </c>
      <c r="OD190" s="577" t="str">
        <f>IF(Table1[[#This Row],[Etikett - B2 - Fraktion]]="","",VLOOKUP(Table1[[#This Row],[Etikett - B2 - Fraktion]],'DD FD'!H:J,3,FALSE))</f>
        <v/>
      </c>
      <c r="OE190" s="574" t="str">
        <f>IF(Table1[[#This Row],[Etikett - B2 - Gewicht (in G)]]="","",Table1[[#This Row],[Etikett - B2 - Gewicht (in G)]])</f>
        <v/>
      </c>
      <c r="OF190" s="574" t="str">
        <f>IF(Table1[[#This Row],[Etikett - B2 - Lizenzierungs-pflichtig? (X=Ja)]]="","",Table1[[#This Row],[Etikett - B2 - Lizenzierungs-pflichtig? (X=Ja)]])</f>
        <v/>
      </c>
      <c r="OG190" s="574" t="str">
        <f>IF(Table1[[#This Row],[Etikett - B2 - Trennbar vom Hauptkörper? (X=Ja)]]="","",Table1[[#This Row],[Etikett - B2 - Trennbar vom Hauptkörper? (X=Ja)]])</f>
        <v/>
      </c>
      <c r="OH190" s="577" t="str">
        <f>IF(Table1[[#This Row],[Etikett - B2 - Virgin Material]]="","",VLOOKUP(Table1[[#This Row],[Etikett - B2 - Virgin Material]],'DD FD'!AJ:AK,2,FALSE))</f>
        <v/>
      </c>
      <c r="OI190" s="578" t="str">
        <f>IF(Table1[[#This Row],[Etikett - B2 - Virgin Material Anteil (in %)]]="","",Table1[[#This Row],[Etikett - B2 - Virgin Material Anteil (in %)]])</f>
        <v/>
      </c>
      <c r="OJ190" s="577" t="str">
        <f>IF(Table1[[#This Row],[Etikett - B2 - Recyceltes Material]]="","",VLOOKUP(Table1[[#This Row],[Etikett - B2 - Recyceltes Material]],'DD FD'!AL:AM,2,FALSE))</f>
        <v/>
      </c>
      <c r="OK190" s="578" t="str">
        <f>IF(Table1[[#This Row],[Etikett - B2 - Recyceltes Material Anteil (in %)]]="","",Table1[[#This Row],[Etikett - B2 - Recyceltes Material Anteil (in %)]])</f>
        <v/>
      </c>
      <c r="OL190" s="577" t="str">
        <f>IF(Table1[[#This Row],[Etikett - B2 - Beschichtung]]="","",VLOOKUP(Table1[[#This Row],[Etikett - B2 - Beschichtung]],'DD FD'!AE:AF,2,FALSE))</f>
        <v/>
      </c>
      <c r="OM190" s="580" t="str">
        <f>IF(Table1[[#This Row],[Etikett - B2 - Beschichtung Anteil (in %)]]="","",Table1[[#This Row],[Etikett - B2 - Beschichtung Anteil (in %)]])</f>
        <v/>
      </c>
      <c r="ON190" s="576" t="str">
        <f>IF(Table1[[#This Row],[Etikett - B3 - Art]]="","",VLOOKUP(Table1[[#This Row],[Etikett - B3 - Art]],'DD FD'!F:G,2,FALSE))</f>
        <v/>
      </c>
      <c r="OO190" s="577" t="str">
        <f>IF(Table1[[#This Row],[Etikett - B3 - Fraktion]]="","",VLOOKUP(Table1[[#This Row],[Etikett - B3 - Fraktion]],'DD FD'!H:J,3,FALSE))</f>
        <v/>
      </c>
      <c r="OP190" s="574" t="str">
        <f>IF(Table1[[#This Row],[Etikett - B3 - Gewicht (in G)]]="","",Table1[[#This Row],[Etikett - B3 - Gewicht (in G)]])</f>
        <v/>
      </c>
      <c r="OQ190" s="574" t="str">
        <f>IF(Table1[[#This Row],[Etikett - B3 - Lizenzierungs-pflichtig? (X=Ja)]]="","",Table1[[#This Row],[Etikett - B3 - Lizenzierungs-pflichtig? (X=Ja)]])</f>
        <v/>
      </c>
      <c r="OR190" s="574" t="str">
        <f>IF(Table1[[#This Row],[Etikett - B3 - Trennbar vom Hauptkörper? (X=Ja)]]="","",Table1[[#This Row],[Etikett - B3 - Trennbar vom Hauptkörper? (X=Ja)]])</f>
        <v/>
      </c>
      <c r="OS190" s="577" t="str">
        <f>IF(Table1[[#This Row],[Etikett - B3 - Virgin Material]]="","",VLOOKUP(Table1[[#This Row],[Etikett - B3 - Virgin Material]],'DD FD'!AJ:AK,2,FALSE))</f>
        <v/>
      </c>
      <c r="OT190" s="578" t="str">
        <f>IF(Table1[[#This Row],[Etikett - B3 - Virgin Material Anteil (in %)]]="","",Table1[[#This Row],[Etikett - B3 - Virgin Material Anteil (in %)]])</f>
        <v/>
      </c>
      <c r="OU190" s="577" t="str">
        <f>IF(Table1[[#This Row],[Etikett - B3 - Recyceltes Material]]="","",VLOOKUP(Table1[[#This Row],[Etikett - B3 - Recyceltes Material]],'DD FD'!AL:AM,2,FALSE))</f>
        <v/>
      </c>
      <c r="OV190" s="578" t="str">
        <f>IF(Table1[[#This Row],[Etikett - B3 - Recyceltes Material Anteil (in %)]]="","",Table1[[#This Row],[Etikett - B3 - Recyceltes Material Anteil (in %)]])</f>
        <v/>
      </c>
      <c r="OW190" s="577" t="str">
        <f>IF(Table1[[#This Row],[Etikett - B3 - Beschichtung]]="","",VLOOKUP(Table1[[#This Row],[Etikett - B3 - Beschichtung]],'DD FD'!AE:AF,2,FALSE))</f>
        <v/>
      </c>
      <c r="OX190" s="613" t="str">
        <f>IF(Table1[[#This Row],[Etikett - B3 - Beschichtung Anteil (in %)]]="","",Table1[[#This Row],[Etikett - B3 - Beschichtung Anteil (in %)]])</f>
        <v/>
      </c>
      <c r="OY190" s="618">
        <f>ROUNDUP(SUM(
IF(AND(LH190='DD FD'!$J$7,LJ190='DD FD'!$AI$3),LI190,0),
IF(AND(LR190='DD FD'!$J$7,LT190='DD FD'!$AI$3),LS190,0),
IF(AND(MB190='DD FD'!$J$7,MD190='DD FD'!$AI$3),MC190,0),
IF(AND(ML190='DD FD'!$J$7,MN190='DD FD'!$AI$3),MM190,0),
IF(AND(MW190='DD FD'!$J$7,MY190='DD FD'!$AI$3),MX190,0),
IF(AND(NH190='DD FD'!$J$7,NJ190='DD FD'!$AI$3),NI190,0),
IF(AND(NS190='DD FD'!$J$7,NU190='DD FD'!$AI$3),NT190,0),
IF(AND(OD190='DD FD'!$J$7,OF190='DD FD'!$AI$3),OE190,0),
IF(AND(OO190='DD FD'!$J$7,OQ190='DD FD'!$AI$3),OP190,0),
),2)</f>
        <v>0</v>
      </c>
      <c r="OZ190" s="617">
        <f>ROUNDUP(SUM(
IF(AND(LH190='DD FD'!$J$6,LJ190='DD FD'!$AI$3),LI190,0),
IF(AND(LR190='DD FD'!$J$6,LT190='DD FD'!$AI$3),LS190,0),
IF(AND(MB190='DD FD'!$J$6,MD190='DD FD'!$AI$3),MC190,0),
IF(AND(ML190='DD FD'!$J$6,MN190='DD FD'!$AI$3),MM190,0),
IF(AND(MW190='DD FD'!$J$6,MY190='DD FD'!$AI$3),MX190,0),
IF(AND(NH190='DD FD'!$J$6,NJ190='DD FD'!$AI$3),NI190,0),
IF(AND(NS190='DD FD'!$J$6,NU190='DD FD'!$AI$3),NT190,0),
IF(AND(OD190='DD FD'!$J$6,OF190='DD FD'!$AI$3),OE190,0),
IF(AND(OO190='DD FD'!$J$6,OQ190='DD FD'!$AI$3),OP190,0),
),2)</f>
        <v>0</v>
      </c>
      <c r="PA190" s="617">
        <f>ROUNDUP(SUM(
IF(AND(LH190='DD FD'!$J$10,LJ190='DD FD'!$AI$3),LI190,0),
IF(AND(LR190='DD FD'!$J$10,LT190='DD FD'!$AI$3),LS190,0),
IF(AND(MB190='DD FD'!$J$10,MD190='DD FD'!$AI$3),MC190,0),
IF(AND(ML190='DD FD'!$J$10,MN190='DD FD'!$AI$3),MM190,0),
IF(AND(MW190='DD FD'!$J$10,MY190='DD FD'!$AI$3),MX190,0),
IF(AND(NH190='DD FD'!$J$10,NJ190='DD FD'!$AI$3),NI190,0),
IF(AND(NS190='DD FD'!$J$10,NU190='DD FD'!$AI$3),NT190,0),
IF(AND(OD190='DD FD'!$J$10,OF190='DD FD'!$AI$3),OE190,0),
IF(AND(OO190='DD FD'!$J$10,OQ190='DD FD'!$AI$3),OP190,0),
),2)</f>
        <v>0</v>
      </c>
      <c r="PB190" s="617">
        <f>ROUNDUP(SUM(
IF(AND(LH190='DD FD'!$J$8,LJ190='DD FD'!$AI$3),LI190,0),
IF(AND(LR190='DD FD'!$J$8,LT190='DD FD'!$AI$3),LS190,0),
IF(AND(MB190='DD FD'!$J$8,MD190='DD FD'!$AI$3),MC190,0),
IF(AND(ML190='DD FD'!$J$8,MN190='DD FD'!$AI$3),MM190,0),
IF(AND(MW190='DD FD'!$J$8,MY190='DD FD'!$AI$3),MX190,0),
IF(AND(NH190='DD FD'!$J$8,NJ190='DD FD'!$AI$3),NI190,0),
IF(AND(NS190='DD FD'!$J$8,NU190='DD FD'!$AI$3),NT190,0),
IF(AND(OD190='DD FD'!$J$8,OF190='DD FD'!$AI$3),OE190,0),
IF(AND(OO190='DD FD'!$J$8,OQ190='DD FD'!$AI$3),OP190,0),
),2)</f>
        <v>0</v>
      </c>
      <c r="PC190" s="617">
        <f>ROUNDUP(SUM(
IF(AND(LH190='DD FD'!$J$5,LJ190='DD FD'!$AI$3),LI190,0),
IF(AND(LR190='DD FD'!$J$5,LT190='DD FD'!$AI$3),LS190,0),
IF(AND(MB190='DD FD'!$J$5,MD190='DD FD'!$AI$3),MC190,0),
IF(AND(ML190='DD FD'!$J$5,MN190='DD FD'!$AI$3),MM190,0),
IF(AND(MW190='DD FD'!$J$5,MY190='DD FD'!$AI$3),MX190,0),
IF(AND(NH190='DD FD'!$J$5,NJ190='DD FD'!$AI$3),NI190,0),
IF(AND(NS190='DD FD'!$J$5,NU190='DD FD'!$AI$3),NT190,0),
IF(AND(OD190='DD FD'!$J$5,OF190='DD FD'!$AI$3),OE190,0),
IF(AND(OO190='DD FD'!$J$5,OQ190='DD FD'!$AI$3),OP190,0),
),2)</f>
        <v>0</v>
      </c>
      <c r="PD190" s="617">
        <f>ROUNDUP(SUM(
IF(AND(LH190='DD FD'!$J$9,LJ190='DD FD'!$AI$3),LI190,0),
IF(AND(LR190='DD FD'!$J$9,LT190='DD FD'!$AI$3),LS190,0),
IF(AND(MB190='DD FD'!$J$9,MD190='DD FD'!$AI$3),MC190,0),
IF(AND(ML190='DD FD'!$J$9,MN190='DD FD'!$AI$3),MM190,0),
IF(AND(MW190='DD FD'!$J$9,MY190='DD FD'!$AI$3),MX190,0),
IF(AND(NH190='DD FD'!$J$9,NJ190='DD FD'!$AI$3),NI190,0),
IF(AND(NS190='DD FD'!$J$9,NU190='DD FD'!$AI$3),NT190,0),
IF(AND(OD190='DD FD'!$J$9,OF190='DD FD'!$AI$3),OE190,0),
IF(AND(OO190='DD FD'!$J$9,OQ190='DD FD'!$AI$3),OP190,0),
),2)</f>
        <v>0</v>
      </c>
      <c r="PE190" s="617">
        <f>ROUNDUP(SUM(
IF(AND(LH190='DD FD'!$J$4,LJ190='DD FD'!$AI$3),LI190,0),
IF(AND(LR190='DD FD'!$J$4,LT190='DD FD'!$AI$3),LS190,0),
IF(AND(MB190='DD FD'!$J$4,MD190='DD FD'!$AI$3),MC190,0),
IF(AND(ML190='DD FD'!$J$4,MN190='DD FD'!$AI$3),MM190,0),
IF(AND(MW190='DD FD'!$J$4,MY190='DD FD'!$AI$3),MX190,0),
IF(AND(NH190='DD FD'!$J$4,NJ190='DD FD'!$AI$3),NI190,0),
IF(AND(NS190='DD FD'!$J$4,NU190='DD FD'!$AI$3),NT190,0),
IF(AND(OD190='DD FD'!$J$4,OF190='DD FD'!$AI$3),OE190,0),
IF(AND(OO190='DD FD'!$J$4,OQ190='DD FD'!$AI$3),OP190,0),
),2)</f>
        <v>0</v>
      </c>
      <c r="PF190" s="619">
        <f>ROUNDUP(SUM(
IF(AND(LH190='DD FD'!$J$11,LJ190='DD FD'!$AI$3),LI190,0),
IF(AND(LR190='DD FD'!$J$11,LT190='DD FD'!$AI$3),LS190,0),
IF(AND(MB190='DD FD'!$J$11,MD190='DD FD'!$AI$3),MC190,0),
IF(AND(ML190='DD FD'!$J$11,MN190='DD FD'!$AI$3),MM190,0),
IF(AND(MW190='DD FD'!$J$11,MY190='DD FD'!$AI$3),MX190,0),
IF(AND(NH190='DD FD'!$J$11,NJ190='DD FD'!$AI$3),NI190,0),
IF(AND(NS190='DD FD'!$J$11,NU190='DD FD'!$AI$3),NT190,0),
IF(AND(OD190='DD FD'!$J$11,OF190='DD FD'!$AI$3),OE190,0),
IF(AND(OO190='DD FD'!$J$11,OQ190='DD FD'!$AI$3),OP190,0),
),2)</f>
        <v>0</v>
      </c>
    </row>
    <row r="191" spans="1:422">
      <c r="A191" s="806"/>
      <c r="B191" s="934"/>
      <c r="C191" s="247"/>
      <c r="D191" s="842"/>
      <c r="E191" s="247"/>
      <c r="F191" s="158"/>
      <c r="G191" s="710"/>
      <c r="H191" s="712"/>
      <c r="I191" s="936"/>
      <c r="J191" s="803"/>
      <c r="K191" s="150"/>
      <c r="L191" s="146" t="str">
        <f t="shared" si="54"/>
        <v/>
      </c>
      <c r="M191" s="501" t="str">
        <f t="shared" si="71"/>
        <v/>
      </c>
      <c r="N191" s="504"/>
      <c r="O191" s="113" t="str">
        <f t="shared" si="72"/>
        <v/>
      </c>
      <c r="P191" s="114" t="str">
        <f t="shared" si="55"/>
        <v/>
      </c>
      <c r="Q191" s="152"/>
      <c r="R191" s="152"/>
      <c r="S191" s="115" t="str">
        <f t="shared" si="73"/>
        <v/>
      </c>
      <c r="T191" s="159"/>
      <c r="U191" s="159"/>
      <c r="V191" s="157"/>
      <c r="W191" s="157"/>
      <c r="X191" s="157"/>
      <c r="Y191" s="772"/>
      <c r="Z191" s="158"/>
      <c r="AA191" s="144"/>
      <c r="AB191" s="112"/>
      <c r="AC191" s="153"/>
      <c r="AD191" s="153"/>
      <c r="AE191" s="153"/>
      <c r="AF191" s="153"/>
      <c r="AG191" s="153"/>
      <c r="AH191" s="153"/>
      <c r="AI191" s="152"/>
      <c r="AJ191" s="158"/>
      <c r="AK191" s="158"/>
      <c r="AL191" s="158"/>
      <c r="AM191" s="116" t="str">
        <f t="shared" si="74"/>
        <v/>
      </c>
      <c r="AN191" s="116" t="str">
        <f t="shared" si="75"/>
        <v/>
      </c>
      <c r="AO191" s="324"/>
      <c r="AP191" s="503"/>
      <c r="AQ191" s="487" t="str">
        <f t="shared" si="76"/>
        <v/>
      </c>
      <c r="AR191" s="113" t="str">
        <f t="shared" si="56"/>
        <v/>
      </c>
      <c r="AS191" s="113" t="str">
        <f t="shared" si="57"/>
        <v/>
      </c>
      <c r="AT191" s="113" t="str">
        <f t="shared" si="58"/>
        <v/>
      </c>
      <c r="AU191" s="113" t="str">
        <f t="shared" si="59"/>
        <v/>
      </c>
      <c r="AV191" s="159"/>
      <c r="AW191" s="157"/>
      <c r="AX191" s="157"/>
      <c r="AY191" s="157"/>
      <c r="AZ191" s="157"/>
      <c r="BA191" s="116" t="str">
        <f t="shared" si="60"/>
        <v/>
      </c>
      <c r="BB191" s="316"/>
      <c r="BC191" s="116" t="str">
        <f t="shared" si="61"/>
        <v/>
      </c>
      <c r="BD191" s="133" t="str">
        <f t="shared" si="62"/>
        <v/>
      </c>
      <c r="BE191" s="157"/>
      <c r="BF191" s="1180"/>
      <c r="BG191" s="1180"/>
      <c r="BH191" s="158"/>
      <c r="BI191" s="490"/>
      <c r="BJ191" s="514" t="str">
        <f t="shared" si="77"/>
        <v/>
      </c>
      <c r="BK191" s="789"/>
      <c r="BL191" s="116" t="str">
        <f t="shared" si="78"/>
        <v/>
      </c>
      <c r="BM191" s="144"/>
      <c r="BN191" s="144"/>
      <c r="BO191" s="144"/>
      <c r="BP191" s="790"/>
      <c r="BQ191" s="790"/>
      <c r="BR191" s="790"/>
      <c r="BS191" s="116" t="str">
        <f t="shared" si="63"/>
        <v/>
      </c>
      <c r="BT191" s="790"/>
      <c r="BU191" s="808" t="str">
        <f t="shared" si="64"/>
        <v/>
      </c>
      <c r="BV191" s="791"/>
      <c r="BW191" s="144"/>
      <c r="BX191" s="20"/>
      <c r="BY191" s="20"/>
      <c r="BZ191" s="20"/>
      <c r="CA191" s="792"/>
      <c r="CB191" s="1201"/>
      <c r="CC191" s="144"/>
      <c r="CD191" s="144"/>
      <c r="CE191" s="144"/>
      <c r="CF191" s="144"/>
      <c r="CG191" s="144"/>
      <c r="CH191" s="144"/>
      <c r="CI191" s="144"/>
      <c r="CJ191" s="144"/>
      <c r="CK191" s="144"/>
      <c r="CL191" s="144"/>
      <c r="CM191" s="144"/>
      <c r="CN191" s="144"/>
      <c r="CO191" s="144"/>
      <c r="CP191" s="144"/>
      <c r="CQ191" s="144"/>
      <c r="CR191" s="144"/>
      <c r="CS191" s="144"/>
      <c r="CT191" s="144"/>
      <c r="CU191" s="144"/>
      <c r="CV191" s="144"/>
      <c r="CW191" s="144"/>
      <c r="CX191" s="144"/>
      <c r="CY191" s="144"/>
      <c r="CZ191" s="144"/>
      <c r="DA191" s="144"/>
      <c r="DB191" s="144"/>
      <c r="DC191" s="144"/>
      <c r="DD191" s="144"/>
      <c r="DE191" s="144"/>
      <c r="DF191" s="144"/>
      <c r="DG191" s="144"/>
      <c r="DH191" s="144"/>
      <c r="DI191" s="144"/>
      <c r="DJ191" s="144"/>
      <c r="DK191" s="144"/>
      <c r="DL191" s="144"/>
      <c r="DM191" s="144"/>
      <c r="DN191" s="144"/>
      <c r="DO191" s="144"/>
      <c r="DP191" s="144"/>
      <c r="DQ191" s="144"/>
      <c r="DR191" s="144"/>
      <c r="DS191" s="144"/>
      <c r="DT191" s="144"/>
      <c r="DU191" s="144"/>
      <c r="DV191" s="144"/>
      <c r="DW191" s="144"/>
      <c r="DX191" s="144"/>
      <c r="DY191" s="144"/>
      <c r="DZ191" s="144"/>
      <c r="EA191" s="144"/>
      <c r="EB191" s="144"/>
      <c r="EC191" s="144"/>
      <c r="ED191" s="782" t="str">
        <f t="shared" si="79"/>
        <v/>
      </c>
      <c r="EE191" s="519"/>
      <c r="EF191" s="793"/>
      <c r="EG191" s="519"/>
      <c r="EH191" s="794"/>
      <c r="EI191" s="790"/>
      <c r="EJ191" s="794"/>
      <c r="EK191" s="794"/>
      <c r="EL191" s="790"/>
      <c r="EM191" s="790"/>
      <c r="EN191" s="790"/>
      <c r="EO191" s="112" t="str">
        <f t="shared" si="65"/>
        <v/>
      </c>
      <c r="EP191" s="790"/>
      <c r="EQ191" s="488" t="str">
        <f t="shared" si="66"/>
        <v/>
      </c>
      <c r="ER191" s="1100"/>
      <c r="ES191" s="1099" t="str">
        <f t="shared" si="80"/>
        <v/>
      </c>
      <c r="ET191" s="525"/>
      <c r="EU191" s="148"/>
      <c r="EV191" s="148"/>
      <c r="EW191" s="148"/>
      <c r="EX191" s="148"/>
      <c r="EY191" s="148"/>
      <c r="EZ191" s="148"/>
      <c r="FA191" s="148"/>
      <c r="FB191" s="148"/>
      <c r="FC191" s="148"/>
      <c r="FD191" s="148"/>
      <c r="FE191" s="148"/>
      <c r="FF191" s="148"/>
      <c r="FG191" s="148"/>
      <c r="FH191" s="148"/>
      <c r="FI191" s="528"/>
      <c r="FJ191" s="513" t="str">
        <f t="shared" si="67"/>
        <v/>
      </c>
      <c r="FK191" s="158"/>
      <c r="FL191" s="850"/>
      <c r="FM191" s="850"/>
      <c r="FN191" s="850"/>
      <c r="FO191" s="850"/>
      <c r="FP191" s="850"/>
      <c r="FQ191" s="850"/>
      <c r="FR191" s="157"/>
      <c r="FS191" s="143"/>
      <c r="FT191" s="143"/>
      <c r="FU191" s="847" t="str">
        <f t="shared" si="68"/>
        <v/>
      </c>
      <c r="FV191" s="555"/>
      <c r="FW191" s="523" t="str">
        <f>IF(Table1[[#This Row],[Nonfood Inhaltstoffe - Komponente]]="","",VLOOKUP(Table1[[#This Row],[Nonfood Inhaltstoffe - Komponente]],'Dropdown Auswahl'!BJ:BK,2,FALSE))</f>
        <v/>
      </c>
      <c r="FX191" s="1013"/>
      <c r="FY191" s="1011" t="str">
        <f t="shared" si="69"/>
        <v/>
      </c>
      <c r="FZ191" s="152"/>
      <c r="GA191" s="152"/>
      <c r="GB191" s="152"/>
      <c r="GC191" s="529" t="str">
        <f t="shared" si="70"/>
        <v/>
      </c>
      <c r="GG191" s="21"/>
      <c r="GH191" s="21"/>
      <c r="GI191" s="1019"/>
      <c r="GJ191" s="1016" t="str">
        <f>IF(Table1[[#This Row],[Global Trade Item Number (GTIN)]]="","",Table1[[#This Row],[Global Trade Item Number (GTIN)]])</f>
        <v/>
      </c>
      <c r="GK191" s="555" t="str">
        <f>IF(Table1[[#This Row],[WAWI-Nr./ Kreditoren-Nummer
(ASDV)]]&lt;&gt;"",Table1[[#This Row],[WAWI-Nr./ Kreditoren-Nummer
(ASDV)]],"")</f>
        <v/>
      </c>
      <c r="GL191" s="165"/>
      <c r="GM191" s="165"/>
      <c r="GN191" s="165"/>
      <c r="GO191" s="485"/>
      <c r="GP191" s="534"/>
      <c r="GQ191" s="533"/>
      <c r="GR191" s="486"/>
      <c r="GS191" s="486"/>
      <c r="GT191" s="486"/>
      <c r="GU191" s="486"/>
      <c r="GV191" s="486"/>
      <c r="GW191" s="542"/>
      <c r="GX191" s="538"/>
      <c r="GY191" s="144"/>
      <c r="GZ191" s="480"/>
      <c r="HA191" s="158"/>
      <c r="HB191" s="480"/>
      <c r="HC191" s="480"/>
      <c r="HD191" s="480"/>
      <c r="HE191" s="480"/>
      <c r="HF191" s="480"/>
      <c r="HG191" s="480"/>
      <c r="HH191" s="538"/>
      <c r="HI191" s="480"/>
      <c r="HJ191" s="480"/>
      <c r="HK191" s="480"/>
      <c r="HL191" s="480"/>
      <c r="HM191" s="480"/>
      <c r="HN191" s="480"/>
      <c r="HO191" s="480"/>
      <c r="HP191" s="480"/>
      <c r="HQ191" s="480"/>
      <c r="HR191" s="538"/>
      <c r="HS191" s="480"/>
      <c r="HT191" s="480"/>
      <c r="HU191" s="480"/>
      <c r="HV191" s="480"/>
      <c r="HW191" s="480"/>
      <c r="HX191" s="480"/>
      <c r="HY191" s="480"/>
      <c r="HZ191" s="480"/>
      <c r="IA191" s="480"/>
      <c r="IB191" s="538"/>
      <c r="IC191" s="480"/>
      <c r="ID191" s="480"/>
      <c r="IE191" s="480"/>
      <c r="IF191" s="480"/>
      <c r="IG191" s="480"/>
      <c r="IH191" s="480"/>
      <c r="II191" s="480"/>
      <c r="IJ191" s="480"/>
      <c r="IK191" s="480"/>
      <c r="IL191" s="480"/>
      <c r="IM191" s="538"/>
      <c r="IN191" s="480"/>
      <c r="IO191" s="480"/>
      <c r="IP191" s="480"/>
      <c r="IQ191" s="480"/>
      <c r="IR191" s="480"/>
      <c r="IS191" s="480"/>
      <c r="IT191" s="480"/>
      <c r="IU191" s="480"/>
      <c r="IV191" s="480"/>
      <c r="IW191" s="480"/>
      <c r="IX191" s="538"/>
      <c r="IY191" s="480"/>
      <c r="IZ191" s="480"/>
      <c r="JA191" s="480"/>
      <c r="JB191" s="480"/>
      <c r="JC191" s="480"/>
      <c r="JD191" s="480"/>
      <c r="JE191" s="480"/>
      <c r="JF191" s="480"/>
      <c r="JG191" s="480"/>
      <c r="JH191" s="480"/>
      <c r="JI191" s="538"/>
      <c r="JJ191" s="480"/>
      <c r="JK191" s="480"/>
      <c r="JL191" s="480"/>
      <c r="JM191" s="480"/>
      <c r="JN191" s="480"/>
      <c r="JO191" s="480"/>
      <c r="JP191" s="480"/>
      <c r="JQ191" s="480"/>
      <c r="JR191" s="480"/>
      <c r="JS191" s="590"/>
      <c r="JT191" s="538"/>
      <c r="JU191" s="480"/>
      <c r="JV191" s="480"/>
      <c r="JW191" s="480"/>
      <c r="JX191" s="480"/>
      <c r="JY191" s="480"/>
      <c r="JZ191" s="480"/>
      <c r="KA191" s="480"/>
      <c r="KB191" s="480"/>
      <c r="KC191" s="480"/>
      <c r="KD191" s="480"/>
      <c r="KE191" s="538"/>
      <c r="KF191" s="480"/>
      <c r="KG191" s="480"/>
      <c r="KH191" s="480"/>
      <c r="KI191" s="480"/>
      <c r="KJ191" s="480"/>
      <c r="KK191" s="480"/>
      <c r="KL191" s="480"/>
      <c r="KM191" s="480"/>
      <c r="KN191" s="480"/>
      <c r="KO191" s="480"/>
      <c r="KR191" s="568" t="str">
        <f>IF(Table1[[#This Row],[GTIN]]&lt;&gt;"",Table1[[#This Row],[GTIN]],"")</f>
        <v/>
      </c>
      <c r="KS191" s="569" t="str">
        <f>Table1[[#This Row],[Kreditor]]</f>
        <v/>
      </c>
      <c r="KT191" s="570" t="str">
        <f>IF(Table1[[#This Row],[Gültig ab (Datum)]]&lt;&gt;"",Table1[[#This Row],[Gültig ab (Datum)]],"")</f>
        <v/>
      </c>
      <c r="KU191" s="570"/>
      <c r="KV191" s="583" t="str">
        <f>IF(Table1[[#This Row],[Artikel verpackt? 
(X=Ja)]]="","",Table1[[#This Row],[Artikel verpackt? 
(X=Ja)]])</f>
        <v/>
      </c>
      <c r="KW191" s="571" t="str">
        <f>IF(Table1[[#This Row],[Verpackung recyclingfähig?
(X=Ja)]]="","",Table1[[#This Row],[Verpackung recyclingfähig?
(X=Ja)]])</f>
        <v/>
      </c>
      <c r="KX191" s="572"/>
      <c r="KY191" s="573"/>
      <c r="KZ191" s="574"/>
      <c r="LA191" s="574"/>
      <c r="LB191" s="574"/>
      <c r="LC191" s="574"/>
      <c r="LD191" s="574"/>
      <c r="LE191" s="574"/>
      <c r="LF191" s="575"/>
      <c r="LG191" s="576" t="str">
        <f>IF(Table1[[#This Row],[Hauptkörper - B1 - Art]]="","",VLOOKUP(Table1[[#This Row],[Hauptkörper - B1 - Art]],'DD FD'!B:C,2,FALSE))</f>
        <v/>
      </c>
      <c r="LH191" s="577" t="str">
        <f>IF(Table1[[#This Row],[Hauptkörper - B1 - Fraktion]]="","",VLOOKUP(Table1[[#This Row],[Hauptkörper - B1 - Fraktion]],'DD FD'!H:J,3,FALSE))</f>
        <v/>
      </c>
      <c r="LI191" s="574" t="str">
        <f>IF(Table1[[#This Row],[Hauptkörper - B1 - Gewicht
(in G)]]="","",Table1[[#This Row],[Hauptkörper - B1 - Gewicht
(in G)]])</f>
        <v/>
      </c>
      <c r="LJ191" s="574" t="str">
        <f>IF(Table1[[#This Row],[Hauptkörper - B1 - Lizenzierungs-pflichtig? (X=Ja)]]="","",Table1[[#This Row],[Hauptkörper - B1 - Lizenzierungs-pflichtig? (X=Ja)]])</f>
        <v/>
      </c>
      <c r="LK191" s="577" t="str">
        <f>IF(Table1[[#This Row],[Hauptkörper - B1 - Virgin Material]]="","",VLOOKUP(Table1[[#This Row],[Hauptkörper - B1 - Virgin Material]],'DD FD'!AJ:AK,2,FALSE))</f>
        <v/>
      </c>
      <c r="LL191" s="578" t="str">
        <f>IF(Table1[[#This Row],[Hauptkörper - B1 - Virgin Material Anteil (in %)]]="","",Table1[[#This Row],[Hauptkörper - B1 - Virgin Material Anteil (in %)]])</f>
        <v/>
      </c>
      <c r="LM191" s="577" t="str">
        <f>IF(Table1[[#This Row],[Hauptkörper - B1 - Recyceltes Material]]="","",VLOOKUP(Table1[[#This Row],[Hauptkörper - B1 - Recyceltes Material]],'DD FD'!AL:AM,2,FALSE))</f>
        <v/>
      </c>
      <c r="LN191" s="578" t="str">
        <f>IF(Table1[[#This Row],[Hauptkörper - B1 - Recyceltes Material Anteil (in %)]]="","",Table1[[#This Row],[Hauptkörper - B1 - Recyceltes Material Anteil (in %)]])</f>
        <v/>
      </c>
      <c r="LO191" s="579" t="str">
        <f>IF(Table1[[#This Row],[Hauptkörper - B1 - Beschichtung]]="","",VLOOKUP(Table1[[#This Row],[Hauptkörper - B1 - Beschichtung]],'DD FD'!AE:AF,2,FALSE))</f>
        <v/>
      </c>
      <c r="LP191" s="580" t="str">
        <f>IF(Table1[[#This Row],[Hauptkörper - B1 - Beschichtung Anteil (in %)]]="","",Table1[[#This Row],[Hauptkörper - B1 - Beschichtung Anteil (in %)]])</f>
        <v/>
      </c>
      <c r="LQ191" s="576" t="str">
        <f>IF(Table1[[#This Row],[Hauptkörper - B2 - Art]]="","",VLOOKUP(Table1[[#This Row],[Hauptkörper - B2 - Art]],'DD FD'!B:C,2,FALSE))</f>
        <v/>
      </c>
      <c r="LR191" s="577" t="str">
        <f>IF(Table1[[#This Row],[Hauptkörper - B2 - Fraktion]]="","",VLOOKUP(Table1[[#This Row],[Hauptkörper - B2 - Fraktion]],'DD FD'!H:J,3,FALSE))</f>
        <v/>
      </c>
      <c r="LS191" s="574" t="str">
        <f>IF(Table1[[#This Row],[Hauptkörper - B2 - Gewicht
(in G)]]="","",Table1[[#This Row],[Hauptkörper - B2 - Gewicht
(in G)]])</f>
        <v/>
      </c>
      <c r="LT191" s="574" t="str">
        <f>IF(Table1[[#This Row],[Hauptkörper - B2 - Lizenzierungs-pflichtig? (X=Ja)]]="","",Table1[[#This Row],[Hauptkörper - B2 - Lizenzierungs-pflichtig? (X=Ja)]])</f>
        <v/>
      </c>
      <c r="LU191" s="577" t="str">
        <f>IF(Table1[[#This Row],[Hauptkörper - B2 - Virgin Material]]="","",VLOOKUP(Table1[[#This Row],[Hauptkörper - B2 - Virgin Material]],'DD FD'!AJ:AK,2,FALSE))</f>
        <v/>
      </c>
      <c r="LV191" s="578" t="str">
        <f>IF(Table1[[#This Row],[Hauptkörper - B2 - Virgin Material Anteil (in %)]]="","",Table1[[#This Row],[Hauptkörper - B2 - Virgin Material Anteil (in %)]])</f>
        <v/>
      </c>
      <c r="LW191" s="577" t="str">
        <f>IF(Table1[[#This Row],[Hauptkörper - B2 - Recyceltes Material]]="","",VLOOKUP(Table1[[#This Row],[Hauptkörper - B2 - Recyceltes Material]],'DD FD'!AL:AM,2,FALSE))</f>
        <v/>
      </c>
      <c r="LX191" s="578" t="str">
        <f>IF(Table1[[#This Row],[Hauptkörper - B2 - Recyceltes Material Anteil (in %)]]="","",Table1[[#This Row],[Hauptkörper - B2 - Recyceltes Material Anteil (in %)]])</f>
        <v/>
      </c>
      <c r="LY191" s="577" t="str">
        <f>IF(Table1[[#This Row],[Hauptkörper - B2 - Beschichtung]]="","",VLOOKUP(Table1[[#This Row],[Hauptkörper - B2 - Beschichtung]],'DD FD'!AE:AF,2,FALSE))</f>
        <v/>
      </c>
      <c r="LZ191" s="580" t="str">
        <f>IF(Table1[[#This Row],[Hauptkörper - B2 - Beschichtung Anteil (in %)]]="","",Table1[[#This Row],[Hauptkörper - B2 - Beschichtung Anteil (in %)]])</f>
        <v/>
      </c>
      <c r="MA191" s="576" t="str">
        <f>IF(Table1[[#This Row],[Hauptkörper - B3 - Art]]="","",VLOOKUP(Table1[[#This Row],[Hauptkörper - B3 - Art]],'DD FD'!B:C,2,FALSE))</f>
        <v/>
      </c>
      <c r="MB191" s="577" t="str">
        <f>IF(Table1[[#This Row],[Hauptkörper - B3 - Fraktion]]="","",VLOOKUP(Table1[[#This Row],[Hauptkörper - B3 - Fraktion]],'DD FD'!H:J,3,FALSE))</f>
        <v/>
      </c>
      <c r="MC191" s="574" t="str">
        <f>IF(Table1[[#This Row],[Hauptkörper - B3 - Gewicht
(in G)]]="","",Table1[[#This Row],[Hauptkörper - B3 - Gewicht
(in G)]])</f>
        <v/>
      </c>
      <c r="MD191" s="574" t="str">
        <f>IF(Table1[[#This Row],[Hauptkörper - B3 - Lizenzierungs-pflichtig? (X=Ja)]]="","",Table1[[#This Row],[Hauptkörper - B3 - Lizenzierungs-pflichtig? (X=Ja)]])</f>
        <v/>
      </c>
      <c r="ME191" s="577" t="str">
        <f>IF(Table1[[#This Row],[Hauptkörper - B3 - Virgin Material]]="","",VLOOKUP(Table1[[#This Row],[Hauptkörper - B3 - Virgin Material]],'DD FD'!AJ:AK,2,FALSE))</f>
        <v/>
      </c>
      <c r="MF191" s="578" t="str">
        <f>IF(Table1[[#This Row],[Hauptkörper - B3 - Virgin Material Anteil (in %)]]="","",Table1[[#This Row],[Hauptkörper - B3 - Virgin Material Anteil (in %)]])</f>
        <v/>
      </c>
      <c r="MG191" s="577" t="str">
        <f>IF(Table1[[#This Row],[Hauptkörper - B3 - Recyceltes Material]]="","",VLOOKUP(Table1[[#This Row],[Hauptkörper - B3 - Recyceltes Material]],'DD FD'!AL:AM,2,FALSE))</f>
        <v/>
      </c>
      <c r="MH191" s="578" t="str">
        <f>IF(Table1[[#This Row],[Hauptkörper - B3 - Recyceltes Material Anteil (in %)]]="","",Table1[[#This Row],[Hauptkörper - B3 - Recyceltes Material Anteil (in %)]])</f>
        <v/>
      </c>
      <c r="MI191" s="577" t="str">
        <f>IF(Table1[[#This Row],[Hauptkörper - B3 - Beschichtung]]="","",VLOOKUP(Table1[[#This Row],[Hauptkörper - B3 - Beschichtung]],'DD FD'!AE:AF,2,FALSE))</f>
        <v/>
      </c>
      <c r="MJ191" s="580" t="str">
        <f>IF(Table1[[#This Row],[Hauptkörper - B3 - Beschichtung Anteil (in %)]]="","",Table1[[#This Row],[Hauptkörper - B3 - Beschichtung Anteil (in %)]])</f>
        <v/>
      </c>
      <c r="MK191" s="576" t="str">
        <f>IF(Table1[[#This Row],[Verschluss - B1 - Art]]="","",VLOOKUP(Table1[[#This Row],[Verschluss - B1 - Art]],'DD FD'!D:E,2,FALSE))</f>
        <v/>
      </c>
      <c r="ML191" s="577" t="str">
        <f>IF(Table1[[#This Row],[Verschluss - B1 - Fraktion]]="","",VLOOKUP(Table1[[#This Row],[Verschluss - B1 - Fraktion]],'DD FD'!H:J,3,FALSE))</f>
        <v/>
      </c>
      <c r="MM191" s="574" t="str">
        <f>IF(Table1[[#This Row],[Verschluss - B1 - Gewicht (in G)]]="","",Table1[[#This Row],[Verschluss - B1 - Gewicht (in G)]])</f>
        <v/>
      </c>
      <c r="MN191" s="574" t="str">
        <f>IF(Table1[[#This Row],[Verschluss - B1 - Lizenzierungs-pflichtig? (X=Ja)]]="","",Table1[[#This Row],[Verschluss - B1 - Lizenzierungs-pflichtig? (X=Ja)]])</f>
        <v/>
      </c>
      <c r="MO191" s="574" t="str">
        <f>IF(Table1[[#This Row],[Verschluss - B1 - Trennbar vom Hauptkörper? (X=Ja)]]="","",Table1[[#This Row],[Verschluss - B1 - Trennbar vom Hauptkörper? (X=Ja)]])</f>
        <v/>
      </c>
      <c r="MP191" s="577" t="str">
        <f>IF(Table1[[#This Row],[Verschluss - B1 - Virgin Material]]="","",VLOOKUP(Table1[[#This Row],[Verschluss - B1 - Virgin Material]],'DD FD'!AJ:AK,2,FALSE))</f>
        <v/>
      </c>
      <c r="MQ191" s="578" t="str">
        <f>IF(Table1[[#This Row],[Verschluss - B1 - Virgin Material Anteil (in %)]]="","",Table1[[#This Row],[Verschluss - B1 - Virgin Material Anteil (in %)]])</f>
        <v/>
      </c>
      <c r="MR191" s="577" t="str">
        <f>IF(Table1[[#This Row],[Verschluss - B1 - Recyceltes Material]]="","",VLOOKUP(Table1[[#This Row],[Verschluss - B1 - Recyceltes Material]],'DD FD'!AL:AM,2,FALSE))</f>
        <v/>
      </c>
      <c r="MS191" s="578" t="str">
        <f>IF(Table1[[#This Row],[Verschluss - B1 - Recyceltes Material Anteil (in %)]]="","",Table1[[#This Row],[Verschluss - B1 - Recyceltes Material Anteil (in %)]])</f>
        <v/>
      </c>
      <c r="MT191" s="577" t="str">
        <f>IF(Table1[[#This Row],[Verschluss - B1 - Beschichtung]]="","",VLOOKUP(Table1[[#This Row],[Verschluss - B1 - Beschichtung]],'DD FD'!AE:AF,2,FALSE))</f>
        <v/>
      </c>
      <c r="MU191" s="580" t="str">
        <f>IF(Table1[[#This Row],[Verschluss - B1 - Beschichtung Anteil (in %)]]="","",Table1[[#This Row],[Verschluss - B1 - Beschichtung Anteil (in %)]])</f>
        <v/>
      </c>
      <c r="MV191" s="576" t="str">
        <f>IF(Table1[[#This Row],[Verschluss - B2 - Art]]="","",VLOOKUP(Table1[[#This Row],[Verschluss - B2 - Art]],'DD FD'!D:E,2,FALSE))</f>
        <v/>
      </c>
      <c r="MW191" s="577" t="str">
        <f>IF(Table1[[#This Row],[Verschluss - B2 - Fraktion]]="","",VLOOKUP(Table1[[#This Row],[Verschluss - B2 - Fraktion]],'DD FD'!H:J,3,FALSE))</f>
        <v/>
      </c>
      <c r="MX191" s="574" t="str">
        <f>IF(Table1[[#This Row],[Verschluss - B2 - Gewicht (in G)]]="","",Table1[[#This Row],[Verschluss - B2 - Gewicht (in G)]])</f>
        <v/>
      </c>
      <c r="MY191" s="574" t="str">
        <f>IF(Table1[[#This Row],[Verschluss - B2 - Lizenzierungs-pflichtig? (X=Ja)]]="","",Table1[[#This Row],[Verschluss - B2 - Lizenzierungs-pflichtig? (X=Ja)]])</f>
        <v/>
      </c>
      <c r="MZ191" s="574" t="str">
        <f>IF(Table1[[#This Row],[Verschluss - B2 - Trennbar vom Hauptkörper? (X=Ja)]]="","",Table1[[#This Row],[Verschluss - B2 - Trennbar vom Hauptkörper? (X=Ja)]])</f>
        <v/>
      </c>
      <c r="NA191" s="577" t="str">
        <f>IF(Table1[[#This Row],[Verschluss - B2 - Virgin Material]]="","",VLOOKUP(Table1[[#This Row],[Verschluss - B2 - Virgin Material]],'DD FD'!AJ:AK,2,FALSE))</f>
        <v/>
      </c>
      <c r="NB191" s="578" t="str">
        <f>IF(Table1[[#This Row],[Verschluss - B2 - Virgin Material Anteil (in %)]]="","",Table1[[#This Row],[Verschluss - B2 - Virgin Material Anteil (in %)]])</f>
        <v/>
      </c>
      <c r="NC191" s="577" t="str">
        <f>IF(Table1[[#This Row],[Verschluss - B2 - Recyceltes Material]]="","",VLOOKUP(Table1[[#This Row],[Verschluss - B2 - Recyceltes Material]],'DD FD'!AL:AM,2,FALSE))</f>
        <v/>
      </c>
      <c r="ND191" s="578" t="str">
        <f>IF(Table1[[#This Row],[Verschluss - B2 - Recyceltes Material Anteil (in %)]]="","",Table1[[#This Row],[Verschluss - B2 - Recyceltes Material Anteil (in %)]])</f>
        <v/>
      </c>
      <c r="NE191" s="577" t="str">
        <f>IF(Table1[[#This Row],[Verschluss - B2 - Beschichtung]]="","",VLOOKUP(Table1[[#This Row],[Verschluss - B2 - Beschichtung]],'DD FD'!AE:AF,2,FALSE))</f>
        <v/>
      </c>
      <c r="NF191" s="580" t="str">
        <f>IF(Table1[[#This Row],[Verschluss - B2 - Beschichtung Anteil (in %)]]="","",Table1[[#This Row],[Verschluss - B2 - Beschichtung Anteil (in %)]])</f>
        <v/>
      </c>
      <c r="NG191" s="576" t="str">
        <f>IF(Table1[[#This Row],[Verschluss - B3 - Art]]="","",VLOOKUP(Table1[[#This Row],[Verschluss - B3 - Art]],'DD FD'!D:E,2,FALSE))</f>
        <v/>
      </c>
      <c r="NH191" s="577" t="str">
        <f>IF(Table1[[#This Row],[Verschluss - B3 - Fraktion]]="","",VLOOKUP(Table1[[#This Row],[Verschluss - B3 - Fraktion]],'DD FD'!H:J,3,FALSE))</f>
        <v/>
      </c>
      <c r="NI191" s="574" t="str">
        <f>IF(Table1[[#This Row],[Verschluss - B3 - Gewicht (in G)]]="","",Table1[[#This Row],[Verschluss - B3 - Gewicht (in G)]])</f>
        <v/>
      </c>
      <c r="NJ191" s="574" t="str">
        <f>IF(Table1[[#This Row],[Verschluss - B3 - Lizenzierungs-pflichtig? (X=Ja)]]="","",Table1[[#This Row],[Verschluss - B3 - Lizenzierungs-pflichtig? (X=Ja)]])</f>
        <v/>
      </c>
      <c r="NK191" s="574" t="str">
        <f>IF(Table1[[#This Row],[Verschluss - B3 - Trennbar vom Hauptkörper? (X=Ja)]]="","",Table1[[#This Row],[Verschluss - B3 - Trennbar vom Hauptkörper? (X=Ja)]])</f>
        <v/>
      </c>
      <c r="NL191" s="577" t="str">
        <f>IF(Table1[[#This Row],[Verschluss - B3 - Virgin Material]]="","",VLOOKUP(Table1[[#This Row],[Verschluss - B3 - Virgin Material]],'DD FD'!AJ:AK,2,FALSE))</f>
        <v/>
      </c>
      <c r="NM191" s="578" t="str">
        <f>IF(Table1[[#This Row],[Verschluss - B3 - Virgin Material Anteil (in %)]]="","",Table1[[#This Row],[Verschluss - B3 - Virgin Material Anteil (in %)]])</f>
        <v/>
      </c>
      <c r="NN191" s="577" t="str">
        <f>IF(Table1[[#This Row],[Verschluss - B3 - Recyceltes Material]]="","",VLOOKUP(Table1[[#This Row],[Verschluss - B3 - Recyceltes Material]],'DD FD'!AL:AM,2,FALSE))</f>
        <v/>
      </c>
      <c r="NO191" s="578" t="str">
        <f>IF(Table1[[#This Row],[Verschluss - B3 - Recyceltes Material Anteil (in %)]]="","",Table1[[#This Row],[Verschluss - B3 - Recyceltes Material Anteil (in %)]])</f>
        <v/>
      </c>
      <c r="NP191" s="577" t="str">
        <f>IF(Table1[[#This Row],[Verschluss - B3 - Beschichtung]]="","",VLOOKUP(Table1[[#This Row],[Verschluss - B3 - Beschichtung]],'DD FD'!AE:AF,2,FALSE))</f>
        <v/>
      </c>
      <c r="NQ191" s="580" t="str">
        <f>IF(Table1[[#This Row],[Verschluss - B3 - Beschichtung Anteil (in %)]]="","",Table1[[#This Row],[Verschluss - B3 - Beschichtung Anteil (in %)]])</f>
        <v/>
      </c>
      <c r="NR191" s="576" t="str">
        <f>IF(Table1[[#This Row],[Etikett - B1 - Art]]="","",VLOOKUP(Table1[[#This Row],[Etikett - B1 - Art]],'DD FD'!F:G,2,FALSE))</f>
        <v/>
      </c>
      <c r="NS191" s="577" t="str">
        <f>IF(Table1[[#This Row],[Etikett - B1 - Fraktion]]="","",VLOOKUP(Table1[[#This Row],[Etikett - B1 - Fraktion]],'DD FD'!H:J,3,FALSE))</f>
        <v/>
      </c>
      <c r="NT191" s="574" t="str">
        <f>IF(Table1[[#This Row],[Etikett - B1 - Gewicht (in G)]]="","",Table1[[#This Row],[Etikett - B1 - Gewicht (in G)]])</f>
        <v/>
      </c>
      <c r="NU191" s="574" t="str">
        <f>IF(Table1[[#This Row],[Etikett - B1 - Lizenzierungs-pflichtig? (X=Ja)]]="","",Table1[[#This Row],[Etikett - B1 - Lizenzierungs-pflichtig? (X=Ja)]])</f>
        <v/>
      </c>
      <c r="NV191" s="574" t="str">
        <f>IF(Table1[[#This Row],[Etikett - B1 - Trennbar vom Hauptkörper? (X=Ja)]]="","",Table1[[#This Row],[Etikett - B1 - Trennbar vom Hauptkörper? (X=Ja)]])</f>
        <v/>
      </c>
      <c r="NW191" s="577" t="str">
        <f>IF(Table1[[#This Row],[Etikett - B1 - Virgin Material]]="","",VLOOKUP(Table1[[#This Row],[Etikett - B1 - Virgin Material]],'DD FD'!AJ:AK,2,FALSE))</f>
        <v/>
      </c>
      <c r="NX191" s="578" t="str">
        <f>IF(Table1[[#This Row],[Etikett - B1 - Virgin Material Anteil (in %)]]="","",Table1[[#This Row],[Etikett - B1 - Virgin Material Anteil (in %)]])</f>
        <v/>
      </c>
      <c r="NY191" s="577" t="str">
        <f>IF(Table1[[#This Row],[Etikett - B1 - Recyceltes Material]]="","",VLOOKUP(Table1[[#This Row],[Etikett - B1 - Recyceltes Material]],'DD FD'!AL:AM,2,FALSE))</f>
        <v/>
      </c>
      <c r="NZ191" s="578" t="str">
        <f>IF(Table1[[#This Row],[Etikett - B1 - Recyceltes Material Anteil (in %)]]="","",Table1[[#This Row],[Etikett - B1 - Recyceltes Material Anteil (in %)]])</f>
        <v/>
      </c>
      <c r="OA191" s="577" t="str">
        <f>IF(Table1[[#This Row],[Etikett - B1 - Beschichtung]]="","",VLOOKUP(Table1[[#This Row],[Etikett - B1 - Beschichtung]],'DD FD'!AE:AF,2,FALSE))</f>
        <v/>
      </c>
      <c r="OB191" s="580" t="str">
        <f>IF(Table1[[#This Row],[Etikett - B1 - Beschichtung Anteil (in %)]]="","",Table1[[#This Row],[Etikett - B1 - Beschichtung Anteil (in %)]])</f>
        <v/>
      </c>
      <c r="OC191" s="576" t="str">
        <f>IF(Table1[[#This Row],[Etikett - B2 - Art]]="","",VLOOKUP(Table1[[#This Row],[Etikett - B2 - Art]],'DD FD'!F:G,2,FALSE))</f>
        <v/>
      </c>
      <c r="OD191" s="577" t="str">
        <f>IF(Table1[[#This Row],[Etikett - B2 - Fraktion]]="","",VLOOKUP(Table1[[#This Row],[Etikett - B2 - Fraktion]],'DD FD'!H:J,3,FALSE))</f>
        <v/>
      </c>
      <c r="OE191" s="574" t="str">
        <f>IF(Table1[[#This Row],[Etikett - B2 - Gewicht (in G)]]="","",Table1[[#This Row],[Etikett - B2 - Gewicht (in G)]])</f>
        <v/>
      </c>
      <c r="OF191" s="574" t="str">
        <f>IF(Table1[[#This Row],[Etikett - B2 - Lizenzierungs-pflichtig? (X=Ja)]]="","",Table1[[#This Row],[Etikett - B2 - Lizenzierungs-pflichtig? (X=Ja)]])</f>
        <v/>
      </c>
      <c r="OG191" s="574" t="str">
        <f>IF(Table1[[#This Row],[Etikett - B2 - Trennbar vom Hauptkörper? (X=Ja)]]="","",Table1[[#This Row],[Etikett - B2 - Trennbar vom Hauptkörper? (X=Ja)]])</f>
        <v/>
      </c>
      <c r="OH191" s="577" t="str">
        <f>IF(Table1[[#This Row],[Etikett - B2 - Virgin Material]]="","",VLOOKUP(Table1[[#This Row],[Etikett - B2 - Virgin Material]],'DD FD'!AJ:AK,2,FALSE))</f>
        <v/>
      </c>
      <c r="OI191" s="578" t="str">
        <f>IF(Table1[[#This Row],[Etikett - B2 - Virgin Material Anteil (in %)]]="","",Table1[[#This Row],[Etikett - B2 - Virgin Material Anteil (in %)]])</f>
        <v/>
      </c>
      <c r="OJ191" s="577" t="str">
        <f>IF(Table1[[#This Row],[Etikett - B2 - Recyceltes Material]]="","",VLOOKUP(Table1[[#This Row],[Etikett - B2 - Recyceltes Material]],'DD FD'!AL:AM,2,FALSE))</f>
        <v/>
      </c>
      <c r="OK191" s="578" t="str">
        <f>IF(Table1[[#This Row],[Etikett - B2 - Recyceltes Material Anteil (in %)]]="","",Table1[[#This Row],[Etikett - B2 - Recyceltes Material Anteil (in %)]])</f>
        <v/>
      </c>
      <c r="OL191" s="577" t="str">
        <f>IF(Table1[[#This Row],[Etikett - B2 - Beschichtung]]="","",VLOOKUP(Table1[[#This Row],[Etikett - B2 - Beschichtung]],'DD FD'!AE:AF,2,FALSE))</f>
        <v/>
      </c>
      <c r="OM191" s="580" t="str">
        <f>IF(Table1[[#This Row],[Etikett - B2 - Beschichtung Anteil (in %)]]="","",Table1[[#This Row],[Etikett - B2 - Beschichtung Anteil (in %)]])</f>
        <v/>
      </c>
      <c r="ON191" s="576" t="str">
        <f>IF(Table1[[#This Row],[Etikett - B3 - Art]]="","",VLOOKUP(Table1[[#This Row],[Etikett - B3 - Art]],'DD FD'!F:G,2,FALSE))</f>
        <v/>
      </c>
      <c r="OO191" s="577" t="str">
        <f>IF(Table1[[#This Row],[Etikett - B3 - Fraktion]]="","",VLOOKUP(Table1[[#This Row],[Etikett - B3 - Fraktion]],'DD FD'!H:J,3,FALSE))</f>
        <v/>
      </c>
      <c r="OP191" s="574" t="str">
        <f>IF(Table1[[#This Row],[Etikett - B3 - Gewicht (in G)]]="","",Table1[[#This Row],[Etikett - B3 - Gewicht (in G)]])</f>
        <v/>
      </c>
      <c r="OQ191" s="574" t="str">
        <f>IF(Table1[[#This Row],[Etikett - B3 - Lizenzierungs-pflichtig? (X=Ja)]]="","",Table1[[#This Row],[Etikett - B3 - Lizenzierungs-pflichtig? (X=Ja)]])</f>
        <v/>
      </c>
      <c r="OR191" s="574" t="str">
        <f>IF(Table1[[#This Row],[Etikett - B3 - Trennbar vom Hauptkörper? (X=Ja)]]="","",Table1[[#This Row],[Etikett - B3 - Trennbar vom Hauptkörper? (X=Ja)]])</f>
        <v/>
      </c>
      <c r="OS191" s="577" t="str">
        <f>IF(Table1[[#This Row],[Etikett - B3 - Virgin Material]]="","",VLOOKUP(Table1[[#This Row],[Etikett - B3 - Virgin Material]],'DD FD'!AJ:AK,2,FALSE))</f>
        <v/>
      </c>
      <c r="OT191" s="578" t="str">
        <f>IF(Table1[[#This Row],[Etikett - B3 - Virgin Material Anteil (in %)]]="","",Table1[[#This Row],[Etikett - B3 - Virgin Material Anteil (in %)]])</f>
        <v/>
      </c>
      <c r="OU191" s="577" t="str">
        <f>IF(Table1[[#This Row],[Etikett - B3 - Recyceltes Material]]="","",VLOOKUP(Table1[[#This Row],[Etikett - B3 - Recyceltes Material]],'DD FD'!AL:AM,2,FALSE))</f>
        <v/>
      </c>
      <c r="OV191" s="578" t="str">
        <f>IF(Table1[[#This Row],[Etikett - B3 - Recyceltes Material Anteil (in %)]]="","",Table1[[#This Row],[Etikett - B3 - Recyceltes Material Anteil (in %)]])</f>
        <v/>
      </c>
      <c r="OW191" s="577" t="str">
        <f>IF(Table1[[#This Row],[Etikett - B3 - Beschichtung]]="","",VLOOKUP(Table1[[#This Row],[Etikett - B3 - Beschichtung]],'DD FD'!AE:AF,2,FALSE))</f>
        <v/>
      </c>
      <c r="OX191" s="613" t="str">
        <f>IF(Table1[[#This Row],[Etikett - B3 - Beschichtung Anteil (in %)]]="","",Table1[[#This Row],[Etikett - B3 - Beschichtung Anteil (in %)]])</f>
        <v/>
      </c>
      <c r="OY191" s="618">
        <f>ROUNDUP(SUM(
IF(AND(LH191='DD FD'!$J$7,LJ191='DD FD'!$AI$3),LI191,0),
IF(AND(LR191='DD FD'!$J$7,LT191='DD FD'!$AI$3),LS191,0),
IF(AND(MB191='DD FD'!$J$7,MD191='DD FD'!$AI$3),MC191,0),
IF(AND(ML191='DD FD'!$J$7,MN191='DD FD'!$AI$3),MM191,0),
IF(AND(MW191='DD FD'!$J$7,MY191='DD FD'!$AI$3),MX191,0),
IF(AND(NH191='DD FD'!$J$7,NJ191='DD FD'!$AI$3),NI191,0),
IF(AND(NS191='DD FD'!$J$7,NU191='DD FD'!$AI$3),NT191,0),
IF(AND(OD191='DD FD'!$J$7,OF191='DD FD'!$AI$3),OE191,0),
IF(AND(OO191='DD FD'!$J$7,OQ191='DD FD'!$AI$3),OP191,0),
),2)</f>
        <v>0</v>
      </c>
      <c r="OZ191" s="617">
        <f>ROUNDUP(SUM(
IF(AND(LH191='DD FD'!$J$6,LJ191='DD FD'!$AI$3),LI191,0),
IF(AND(LR191='DD FD'!$J$6,LT191='DD FD'!$AI$3),LS191,0),
IF(AND(MB191='DD FD'!$J$6,MD191='DD FD'!$AI$3),MC191,0),
IF(AND(ML191='DD FD'!$J$6,MN191='DD FD'!$AI$3),MM191,0),
IF(AND(MW191='DD FD'!$J$6,MY191='DD FD'!$AI$3),MX191,0),
IF(AND(NH191='DD FD'!$J$6,NJ191='DD FD'!$AI$3),NI191,0),
IF(AND(NS191='DD FD'!$J$6,NU191='DD FD'!$AI$3),NT191,0),
IF(AND(OD191='DD FD'!$J$6,OF191='DD FD'!$AI$3),OE191,0),
IF(AND(OO191='DD FD'!$J$6,OQ191='DD FD'!$AI$3),OP191,0),
),2)</f>
        <v>0</v>
      </c>
      <c r="PA191" s="617">
        <f>ROUNDUP(SUM(
IF(AND(LH191='DD FD'!$J$10,LJ191='DD FD'!$AI$3),LI191,0),
IF(AND(LR191='DD FD'!$J$10,LT191='DD FD'!$AI$3),LS191,0),
IF(AND(MB191='DD FD'!$J$10,MD191='DD FD'!$AI$3),MC191,0),
IF(AND(ML191='DD FD'!$J$10,MN191='DD FD'!$AI$3),MM191,0),
IF(AND(MW191='DD FD'!$J$10,MY191='DD FD'!$AI$3),MX191,0),
IF(AND(NH191='DD FD'!$J$10,NJ191='DD FD'!$AI$3),NI191,0),
IF(AND(NS191='DD FD'!$J$10,NU191='DD FD'!$AI$3),NT191,0),
IF(AND(OD191='DD FD'!$J$10,OF191='DD FD'!$AI$3),OE191,0),
IF(AND(OO191='DD FD'!$J$10,OQ191='DD FD'!$AI$3),OP191,0),
),2)</f>
        <v>0</v>
      </c>
      <c r="PB191" s="617">
        <f>ROUNDUP(SUM(
IF(AND(LH191='DD FD'!$J$8,LJ191='DD FD'!$AI$3),LI191,0),
IF(AND(LR191='DD FD'!$J$8,LT191='DD FD'!$AI$3),LS191,0),
IF(AND(MB191='DD FD'!$J$8,MD191='DD FD'!$AI$3),MC191,0),
IF(AND(ML191='DD FD'!$J$8,MN191='DD FD'!$AI$3),MM191,0),
IF(AND(MW191='DD FD'!$J$8,MY191='DD FD'!$AI$3),MX191,0),
IF(AND(NH191='DD FD'!$J$8,NJ191='DD FD'!$AI$3),NI191,0),
IF(AND(NS191='DD FD'!$J$8,NU191='DD FD'!$AI$3),NT191,0),
IF(AND(OD191='DD FD'!$J$8,OF191='DD FD'!$AI$3),OE191,0),
IF(AND(OO191='DD FD'!$J$8,OQ191='DD FD'!$AI$3),OP191,0),
),2)</f>
        <v>0</v>
      </c>
      <c r="PC191" s="617">
        <f>ROUNDUP(SUM(
IF(AND(LH191='DD FD'!$J$5,LJ191='DD FD'!$AI$3),LI191,0),
IF(AND(LR191='DD FD'!$J$5,LT191='DD FD'!$AI$3),LS191,0),
IF(AND(MB191='DD FD'!$J$5,MD191='DD FD'!$AI$3),MC191,0),
IF(AND(ML191='DD FD'!$J$5,MN191='DD FD'!$AI$3),MM191,0),
IF(AND(MW191='DD FD'!$J$5,MY191='DD FD'!$AI$3),MX191,0),
IF(AND(NH191='DD FD'!$J$5,NJ191='DD FD'!$AI$3),NI191,0),
IF(AND(NS191='DD FD'!$J$5,NU191='DD FD'!$AI$3),NT191,0),
IF(AND(OD191='DD FD'!$J$5,OF191='DD FD'!$AI$3),OE191,0),
IF(AND(OO191='DD FD'!$J$5,OQ191='DD FD'!$AI$3),OP191,0),
),2)</f>
        <v>0</v>
      </c>
      <c r="PD191" s="617">
        <f>ROUNDUP(SUM(
IF(AND(LH191='DD FD'!$J$9,LJ191='DD FD'!$AI$3),LI191,0),
IF(AND(LR191='DD FD'!$J$9,LT191='DD FD'!$AI$3),LS191,0),
IF(AND(MB191='DD FD'!$J$9,MD191='DD FD'!$AI$3),MC191,0),
IF(AND(ML191='DD FD'!$J$9,MN191='DD FD'!$AI$3),MM191,0),
IF(AND(MW191='DD FD'!$J$9,MY191='DD FD'!$AI$3),MX191,0),
IF(AND(NH191='DD FD'!$J$9,NJ191='DD FD'!$AI$3),NI191,0),
IF(AND(NS191='DD FD'!$J$9,NU191='DD FD'!$AI$3),NT191,0),
IF(AND(OD191='DD FD'!$J$9,OF191='DD FD'!$AI$3),OE191,0),
IF(AND(OO191='DD FD'!$J$9,OQ191='DD FD'!$AI$3),OP191,0),
),2)</f>
        <v>0</v>
      </c>
      <c r="PE191" s="617">
        <f>ROUNDUP(SUM(
IF(AND(LH191='DD FD'!$J$4,LJ191='DD FD'!$AI$3),LI191,0),
IF(AND(LR191='DD FD'!$J$4,LT191='DD FD'!$AI$3),LS191,0),
IF(AND(MB191='DD FD'!$J$4,MD191='DD FD'!$AI$3),MC191,0),
IF(AND(ML191='DD FD'!$J$4,MN191='DD FD'!$AI$3),MM191,0),
IF(AND(MW191='DD FD'!$J$4,MY191='DD FD'!$AI$3),MX191,0),
IF(AND(NH191='DD FD'!$J$4,NJ191='DD FD'!$AI$3),NI191,0),
IF(AND(NS191='DD FD'!$J$4,NU191='DD FD'!$AI$3),NT191,0),
IF(AND(OD191='DD FD'!$J$4,OF191='DD FD'!$AI$3),OE191,0),
IF(AND(OO191='DD FD'!$J$4,OQ191='DD FD'!$AI$3),OP191,0),
),2)</f>
        <v>0</v>
      </c>
      <c r="PF191" s="619">
        <f>ROUNDUP(SUM(
IF(AND(LH191='DD FD'!$J$11,LJ191='DD FD'!$AI$3),LI191,0),
IF(AND(LR191='DD FD'!$J$11,LT191='DD FD'!$AI$3),LS191,0),
IF(AND(MB191='DD FD'!$J$11,MD191='DD FD'!$AI$3),MC191,0),
IF(AND(ML191='DD FD'!$J$11,MN191='DD FD'!$AI$3),MM191,0),
IF(AND(MW191='DD FD'!$J$11,MY191='DD FD'!$AI$3),MX191,0),
IF(AND(NH191='DD FD'!$J$11,NJ191='DD FD'!$AI$3),NI191,0),
IF(AND(NS191='DD FD'!$J$11,NU191='DD FD'!$AI$3),NT191,0),
IF(AND(OD191='DD FD'!$J$11,OF191='DD FD'!$AI$3),OE191,0),
IF(AND(OO191='DD FD'!$J$11,OQ191='DD FD'!$AI$3),OP191,0),
),2)</f>
        <v>0</v>
      </c>
    </row>
    <row r="192" spans="1:422">
      <c r="A192" s="806"/>
      <c r="B192" s="934"/>
      <c r="C192" s="247"/>
      <c r="D192" s="842"/>
      <c r="E192" s="247"/>
      <c r="F192" s="158"/>
      <c r="G192" s="710"/>
      <c r="H192" s="712"/>
      <c r="I192" s="936"/>
      <c r="J192" s="803"/>
      <c r="K192" s="150"/>
      <c r="L192" s="146" t="str">
        <f t="shared" si="54"/>
        <v/>
      </c>
      <c r="M192" s="501" t="str">
        <f t="shared" si="71"/>
        <v/>
      </c>
      <c r="N192" s="504"/>
      <c r="O192" s="113" t="str">
        <f t="shared" si="72"/>
        <v/>
      </c>
      <c r="P192" s="114" t="str">
        <f t="shared" si="55"/>
        <v/>
      </c>
      <c r="Q192" s="152"/>
      <c r="R192" s="152"/>
      <c r="S192" s="115" t="str">
        <f t="shared" si="73"/>
        <v/>
      </c>
      <c r="T192" s="159"/>
      <c r="U192" s="159"/>
      <c r="V192" s="157"/>
      <c r="W192" s="157"/>
      <c r="X192" s="157"/>
      <c r="Y192" s="772"/>
      <c r="Z192" s="158"/>
      <c r="AA192" s="144"/>
      <c r="AB192" s="112"/>
      <c r="AC192" s="153"/>
      <c r="AD192" s="153"/>
      <c r="AE192" s="153"/>
      <c r="AF192" s="153"/>
      <c r="AG192" s="153"/>
      <c r="AH192" s="153"/>
      <c r="AI192" s="152"/>
      <c r="AJ192" s="158"/>
      <c r="AK192" s="158"/>
      <c r="AL192" s="158"/>
      <c r="AM192" s="116" t="str">
        <f t="shared" si="74"/>
        <v/>
      </c>
      <c r="AN192" s="116" t="str">
        <f t="shared" si="75"/>
        <v/>
      </c>
      <c r="AO192" s="324"/>
      <c r="AP192" s="503"/>
      <c r="AQ192" s="487" t="str">
        <f t="shared" si="76"/>
        <v/>
      </c>
      <c r="AR192" s="113" t="str">
        <f t="shared" si="56"/>
        <v/>
      </c>
      <c r="AS192" s="113" t="str">
        <f t="shared" si="57"/>
        <v/>
      </c>
      <c r="AT192" s="113" t="str">
        <f t="shared" si="58"/>
        <v/>
      </c>
      <c r="AU192" s="113" t="str">
        <f t="shared" si="59"/>
        <v/>
      </c>
      <c r="AV192" s="159"/>
      <c r="AW192" s="157"/>
      <c r="AX192" s="157"/>
      <c r="AY192" s="157"/>
      <c r="AZ192" s="157"/>
      <c r="BA192" s="116" t="str">
        <f t="shared" si="60"/>
        <v/>
      </c>
      <c r="BB192" s="316"/>
      <c r="BC192" s="116" t="str">
        <f t="shared" si="61"/>
        <v/>
      </c>
      <c r="BD192" s="133" t="str">
        <f t="shared" si="62"/>
        <v/>
      </c>
      <c r="BE192" s="157"/>
      <c r="BF192" s="1180"/>
      <c r="BG192" s="1180"/>
      <c r="BH192" s="158"/>
      <c r="BI192" s="490"/>
      <c r="BJ192" s="514" t="str">
        <f t="shared" si="77"/>
        <v/>
      </c>
      <c r="BK192" s="789"/>
      <c r="BL192" s="116" t="str">
        <f t="shared" si="78"/>
        <v/>
      </c>
      <c r="BM192" s="144"/>
      <c r="BN192" s="144"/>
      <c r="BO192" s="144"/>
      <c r="BP192" s="790"/>
      <c r="BQ192" s="790"/>
      <c r="BR192" s="790"/>
      <c r="BS192" s="116" t="str">
        <f t="shared" si="63"/>
        <v/>
      </c>
      <c r="BT192" s="790"/>
      <c r="BU192" s="808" t="str">
        <f t="shared" si="64"/>
        <v/>
      </c>
      <c r="BV192" s="791"/>
      <c r="BW192" s="144"/>
      <c r="BX192" s="20"/>
      <c r="BY192" s="20"/>
      <c r="BZ192" s="20"/>
      <c r="CA192" s="792"/>
      <c r="CB192" s="1201"/>
      <c r="CC192" s="144"/>
      <c r="CD192" s="144"/>
      <c r="CE192" s="144"/>
      <c r="CF192" s="144"/>
      <c r="CG192" s="144"/>
      <c r="CH192" s="144"/>
      <c r="CI192" s="144"/>
      <c r="CJ192" s="144"/>
      <c r="CK192" s="144"/>
      <c r="CL192" s="144"/>
      <c r="CM192" s="144"/>
      <c r="CN192" s="144"/>
      <c r="CO192" s="144"/>
      <c r="CP192" s="144"/>
      <c r="CQ192" s="144"/>
      <c r="CR192" s="144"/>
      <c r="CS192" s="144"/>
      <c r="CT192" s="144"/>
      <c r="CU192" s="144"/>
      <c r="CV192" s="144"/>
      <c r="CW192" s="144"/>
      <c r="CX192" s="144"/>
      <c r="CY192" s="144"/>
      <c r="CZ192" s="144"/>
      <c r="DA192" s="144"/>
      <c r="DB192" s="144"/>
      <c r="DC192" s="144"/>
      <c r="DD192" s="144"/>
      <c r="DE192" s="144"/>
      <c r="DF192" s="144"/>
      <c r="DG192" s="144"/>
      <c r="DH192" s="144"/>
      <c r="DI192" s="144"/>
      <c r="DJ192" s="144"/>
      <c r="DK192" s="144"/>
      <c r="DL192" s="144"/>
      <c r="DM192" s="144"/>
      <c r="DN192" s="144"/>
      <c r="DO192" s="144"/>
      <c r="DP192" s="144"/>
      <c r="DQ192" s="144"/>
      <c r="DR192" s="144"/>
      <c r="DS192" s="144"/>
      <c r="DT192" s="144"/>
      <c r="DU192" s="144"/>
      <c r="DV192" s="144"/>
      <c r="DW192" s="144"/>
      <c r="DX192" s="144"/>
      <c r="DY192" s="144"/>
      <c r="DZ192" s="144"/>
      <c r="EA192" s="144"/>
      <c r="EB192" s="144"/>
      <c r="EC192" s="144"/>
      <c r="ED192" s="782" t="str">
        <f t="shared" si="79"/>
        <v/>
      </c>
      <c r="EE192" s="519"/>
      <c r="EF192" s="793"/>
      <c r="EG192" s="519"/>
      <c r="EH192" s="794"/>
      <c r="EI192" s="790"/>
      <c r="EJ192" s="794"/>
      <c r="EK192" s="794"/>
      <c r="EL192" s="790"/>
      <c r="EM192" s="790"/>
      <c r="EN192" s="790"/>
      <c r="EO192" s="112" t="str">
        <f t="shared" si="65"/>
        <v/>
      </c>
      <c r="EP192" s="790"/>
      <c r="EQ192" s="488" t="str">
        <f t="shared" si="66"/>
        <v/>
      </c>
      <c r="ER192" s="1100"/>
      <c r="ES192" s="1099" t="str">
        <f t="shared" si="80"/>
        <v/>
      </c>
      <c r="ET192" s="525"/>
      <c r="EU192" s="148"/>
      <c r="EV192" s="148"/>
      <c r="EW192" s="148"/>
      <c r="EX192" s="148"/>
      <c r="EY192" s="148"/>
      <c r="EZ192" s="148"/>
      <c r="FA192" s="148"/>
      <c r="FB192" s="148"/>
      <c r="FC192" s="148"/>
      <c r="FD192" s="148"/>
      <c r="FE192" s="148"/>
      <c r="FF192" s="148"/>
      <c r="FG192" s="148"/>
      <c r="FH192" s="148"/>
      <c r="FI192" s="528"/>
      <c r="FJ192" s="513" t="str">
        <f t="shared" si="67"/>
        <v/>
      </c>
      <c r="FK192" s="158"/>
      <c r="FL192" s="850"/>
      <c r="FM192" s="850"/>
      <c r="FN192" s="850"/>
      <c r="FO192" s="850"/>
      <c r="FP192" s="850"/>
      <c r="FQ192" s="850"/>
      <c r="FR192" s="157"/>
      <c r="FS192" s="143"/>
      <c r="FT192" s="143"/>
      <c r="FU192" s="847" t="str">
        <f t="shared" si="68"/>
        <v/>
      </c>
      <c r="FV192" s="555"/>
      <c r="FW192" s="523" t="str">
        <f>IF(Table1[[#This Row],[Nonfood Inhaltstoffe - Komponente]]="","",VLOOKUP(Table1[[#This Row],[Nonfood Inhaltstoffe - Komponente]],'Dropdown Auswahl'!BJ:BK,2,FALSE))</f>
        <v/>
      </c>
      <c r="FX192" s="1013"/>
      <c r="FY192" s="1011" t="str">
        <f t="shared" si="69"/>
        <v/>
      </c>
      <c r="FZ192" s="152"/>
      <c r="GA192" s="152"/>
      <c r="GB192" s="152"/>
      <c r="GC192" s="529" t="str">
        <f t="shared" si="70"/>
        <v/>
      </c>
      <c r="GG192" s="21"/>
      <c r="GH192" s="21"/>
      <c r="GI192" s="1019"/>
      <c r="GJ192" s="1016" t="str">
        <f>IF(Table1[[#This Row],[Global Trade Item Number (GTIN)]]="","",Table1[[#This Row],[Global Trade Item Number (GTIN)]])</f>
        <v/>
      </c>
      <c r="GK192" s="555" t="str">
        <f>IF(Table1[[#This Row],[WAWI-Nr./ Kreditoren-Nummer
(ASDV)]]&lt;&gt;"",Table1[[#This Row],[WAWI-Nr./ Kreditoren-Nummer
(ASDV)]],"")</f>
        <v/>
      </c>
      <c r="GL192" s="165"/>
      <c r="GM192" s="165"/>
      <c r="GN192" s="165"/>
      <c r="GO192" s="485"/>
      <c r="GP192" s="534"/>
      <c r="GQ192" s="533"/>
      <c r="GR192" s="486"/>
      <c r="GS192" s="486"/>
      <c r="GT192" s="486"/>
      <c r="GU192" s="486"/>
      <c r="GV192" s="486"/>
      <c r="GW192" s="542"/>
      <c r="GX192" s="538"/>
      <c r="GY192" s="144"/>
      <c r="GZ192" s="480"/>
      <c r="HA192" s="158"/>
      <c r="HB192" s="480"/>
      <c r="HC192" s="480"/>
      <c r="HD192" s="480"/>
      <c r="HE192" s="480"/>
      <c r="HF192" s="480"/>
      <c r="HG192" s="480"/>
      <c r="HH192" s="538"/>
      <c r="HI192" s="480"/>
      <c r="HJ192" s="480"/>
      <c r="HK192" s="480"/>
      <c r="HL192" s="480"/>
      <c r="HM192" s="480"/>
      <c r="HN192" s="480"/>
      <c r="HO192" s="480"/>
      <c r="HP192" s="480"/>
      <c r="HQ192" s="480"/>
      <c r="HR192" s="538"/>
      <c r="HS192" s="480"/>
      <c r="HT192" s="480"/>
      <c r="HU192" s="480"/>
      <c r="HV192" s="480"/>
      <c r="HW192" s="480"/>
      <c r="HX192" s="480"/>
      <c r="HY192" s="480"/>
      <c r="HZ192" s="480"/>
      <c r="IA192" s="480"/>
      <c r="IB192" s="538"/>
      <c r="IC192" s="480"/>
      <c r="ID192" s="480"/>
      <c r="IE192" s="480"/>
      <c r="IF192" s="480"/>
      <c r="IG192" s="480"/>
      <c r="IH192" s="480"/>
      <c r="II192" s="480"/>
      <c r="IJ192" s="480"/>
      <c r="IK192" s="480"/>
      <c r="IL192" s="480"/>
      <c r="IM192" s="538"/>
      <c r="IN192" s="480"/>
      <c r="IO192" s="480"/>
      <c r="IP192" s="480"/>
      <c r="IQ192" s="480"/>
      <c r="IR192" s="480"/>
      <c r="IS192" s="480"/>
      <c r="IT192" s="480"/>
      <c r="IU192" s="480"/>
      <c r="IV192" s="480"/>
      <c r="IW192" s="480"/>
      <c r="IX192" s="538"/>
      <c r="IY192" s="480"/>
      <c r="IZ192" s="480"/>
      <c r="JA192" s="480"/>
      <c r="JB192" s="480"/>
      <c r="JC192" s="480"/>
      <c r="JD192" s="480"/>
      <c r="JE192" s="480"/>
      <c r="JF192" s="480"/>
      <c r="JG192" s="480"/>
      <c r="JH192" s="480"/>
      <c r="JI192" s="538"/>
      <c r="JJ192" s="480"/>
      <c r="JK192" s="480"/>
      <c r="JL192" s="480"/>
      <c r="JM192" s="480"/>
      <c r="JN192" s="480"/>
      <c r="JO192" s="480"/>
      <c r="JP192" s="480"/>
      <c r="JQ192" s="480"/>
      <c r="JR192" s="480"/>
      <c r="JS192" s="590"/>
      <c r="JT192" s="538"/>
      <c r="JU192" s="480"/>
      <c r="JV192" s="480"/>
      <c r="JW192" s="480"/>
      <c r="JX192" s="480"/>
      <c r="JY192" s="480"/>
      <c r="JZ192" s="480"/>
      <c r="KA192" s="480"/>
      <c r="KB192" s="480"/>
      <c r="KC192" s="480"/>
      <c r="KD192" s="480"/>
      <c r="KE192" s="538"/>
      <c r="KF192" s="480"/>
      <c r="KG192" s="480"/>
      <c r="KH192" s="480"/>
      <c r="KI192" s="480"/>
      <c r="KJ192" s="480"/>
      <c r="KK192" s="480"/>
      <c r="KL192" s="480"/>
      <c r="KM192" s="480"/>
      <c r="KN192" s="480"/>
      <c r="KO192" s="480"/>
      <c r="KR192" s="568" t="str">
        <f>IF(Table1[[#This Row],[GTIN]]&lt;&gt;"",Table1[[#This Row],[GTIN]],"")</f>
        <v/>
      </c>
      <c r="KS192" s="569" t="str">
        <f>Table1[[#This Row],[Kreditor]]</f>
        <v/>
      </c>
      <c r="KT192" s="570" t="str">
        <f>IF(Table1[[#This Row],[Gültig ab (Datum)]]&lt;&gt;"",Table1[[#This Row],[Gültig ab (Datum)]],"")</f>
        <v/>
      </c>
      <c r="KU192" s="570"/>
      <c r="KV192" s="583" t="str">
        <f>IF(Table1[[#This Row],[Artikel verpackt? 
(X=Ja)]]="","",Table1[[#This Row],[Artikel verpackt? 
(X=Ja)]])</f>
        <v/>
      </c>
      <c r="KW192" s="571" t="str">
        <f>IF(Table1[[#This Row],[Verpackung recyclingfähig?
(X=Ja)]]="","",Table1[[#This Row],[Verpackung recyclingfähig?
(X=Ja)]])</f>
        <v/>
      </c>
      <c r="KX192" s="572"/>
      <c r="KY192" s="573"/>
      <c r="KZ192" s="574"/>
      <c r="LA192" s="574"/>
      <c r="LB192" s="574"/>
      <c r="LC192" s="574"/>
      <c r="LD192" s="574"/>
      <c r="LE192" s="574"/>
      <c r="LF192" s="575"/>
      <c r="LG192" s="576" t="str">
        <f>IF(Table1[[#This Row],[Hauptkörper - B1 - Art]]="","",VLOOKUP(Table1[[#This Row],[Hauptkörper - B1 - Art]],'DD FD'!B:C,2,FALSE))</f>
        <v/>
      </c>
      <c r="LH192" s="577" t="str">
        <f>IF(Table1[[#This Row],[Hauptkörper - B1 - Fraktion]]="","",VLOOKUP(Table1[[#This Row],[Hauptkörper - B1 - Fraktion]],'DD FD'!H:J,3,FALSE))</f>
        <v/>
      </c>
      <c r="LI192" s="574" t="str">
        <f>IF(Table1[[#This Row],[Hauptkörper - B1 - Gewicht
(in G)]]="","",Table1[[#This Row],[Hauptkörper - B1 - Gewicht
(in G)]])</f>
        <v/>
      </c>
      <c r="LJ192" s="574" t="str">
        <f>IF(Table1[[#This Row],[Hauptkörper - B1 - Lizenzierungs-pflichtig? (X=Ja)]]="","",Table1[[#This Row],[Hauptkörper - B1 - Lizenzierungs-pflichtig? (X=Ja)]])</f>
        <v/>
      </c>
      <c r="LK192" s="577" t="str">
        <f>IF(Table1[[#This Row],[Hauptkörper - B1 - Virgin Material]]="","",VLOOKUP(Table1[[#This Row],[Hauptkörper - B1 - Virgin Material]],'DD FD'!AJ:AK,2,FALSE))</f>
        <v/>
      </c>
      <c r="LL192" s="578" t="str">
        <f>IF(Table1[[#This Row],[Hauptkörper - B1 - Virgin Material Anteil (in %)]]="","",Table1[[#This Row],[Hauptkörper - B1 - Virgin Material Anteil (in %)]])</f>
        <v/>
      </c>
      <c r="LM192" s="577" t="str">
        <f>IF(Table1[[#This Row],[Hauptkörper - B1 - Recyceltes Material]]="","",VLOOKUP(Table1[[#This Row],[Hauptkörper - B1 - Recyceltes Material]],'DD FD'!AL:AM,2,FALSE))</f>
        <v/>
      </c>
      <c r="LN192" s="578" t="str">
        <f>IF(Table1[[#This Row],[Hauptkörper - B1 - Recyceltes Material Anteil (in %)]]="","",Table1[[#This Row],[Hauptkörper - B1 - Recyceltes Material Anteil (in %)]])</f>
        <v/>
      </c>
      <c r="LO192" s="579" t="str">
        <f>IF(Table1[[#This Row],[Hauptkörper - B1 - Beschichtung]]="","",VLOOKUP(Table1[[#This Row],[Hauptkörper - B1 - Beschichtung]],'DD FD'!AE:AF,2,FALSE))</f>
        <v/>
      </c>
      <c r="LP192" s="580" t="str">
        <f>IF(Table1[[#This Row],[Hauptkörper - B1 - Beschichtung Anteil (in %)]]="","",Table1[[#This Row],[Hauptkörper - B1 - Beschichtung Anteil (in %)]])</f>
        <v/>
      </c>
      <c r="LQ192" s="576" t="str">
        <f>IF(Table1[[#This Row],[Hauptkörper - B2 - Art]]="","",VLOOKUP(Table1[[#This Row],[Hauptkörper - B2 - Art]],'DD FD'!B:C,2,FALSE))</f>
        <v/>
      </c>
      <c r="LR192" s="577" t="str">
        <f>IF(Table1[[#This Row],[Hauptkörper - B2 - Fraktion]]="","",VLOOKUP(Table1[[#This Row],[Hauptkörper - B2 - Fraktion]],'DD FD'!H:J,3,FALSE))</f>
        <v/>
      </c>
      <c r="LS192" s="574" t="str">
        <f>IF(Table1[[#This Row],[Hauptkörper - B2 - Gewicht
(in G)]]="","",Table1[[#This Row],[Hauptkörper - B2 - Gewicht
(in G)]])</f>
        <v/>
      </c>
      <c r="LT192" s="574" t="str">
        <f>IF(Table1[[#This Row],[Hauptkörper - B2 - Lizenzierungs-pflichtig? (X=Ja)]]="","",Table1[[#This Row],[Hauptkörper - B2 - Lizenzierungs-pflichtig? (X=Ja)]])</f>
        <v/>
      </c>
      <c r="LU192" s="577" t="str">
        <f>IF(Table1[[#This Row],[Hauptkörper - B2 - Virgin Material]]="","",VLOOKUP(Table1[[#This Row],[Hauptkörper - B2 - Virgin Material]],'DD FD'!AJ:AK,2,FALSE))</f>
        <v/>
      </c>
      <c r="LV192" s="578" t="str">
        <f>IF(Table1[[#This Row],[Hauptkörper - B2 - Virgin Material Anteil (in %)]]="","",Table1[[#This Row],[Hauptkörper - B2 - Virgin Material Anteil (in %)]])</f>
        <v/>
      </c>
      <c r="LW192" s="577" t="str">
        <f>IF(Table1[[#This Row],[Hauptkörper - B2 - Recyceltes Material]]="","",VLOOKUP(Table1[[#This Row],[Hauptkörper - B2 - Recyceltes Material]],'DD FD'!AL:AM,2,FALSE))</f>
        <v/>
      </c>
      <c r="LX192" s="578" t="str">
        <f>IF(Table1[[#This Row],[Hauptkörper - B2 - Recyceltes Material Anteil (in %)]]="","",Table1[[#This Row],[Hauptkörper - B2 - Recyceltes Material Anteil (in %)]])</f>
        <v/>
      </c>
      <c r="LY192" s="577" t="str">
        <f>IF(Table1[[#This Row],[Hauptkörper - B2 - Beschichtung]]="","",VLOOKUP(Table1[[#This Row],[Hauptkörper - B2 - Beschichtung]],'DD FD'!AE:AF,2,FALSE))</f>
        <v/>
      </c>
      <c r="LZ192" s="580" t="str">
        <f>IF(Table1[[#This Row],[Hauptkörper - B2 - Beschichtung Anteil (in %)]]="","",Table1[[#This Row],[Hauptkörper - B2 - Beschichtung Anteil (in %)]])</f>
        <v/>
      </c>
      <c r="MA192" s="576" t="str">
        <f>IF(Table1[[#This Row],[Hauptkörper - B3 - Art]]="","",VLOOKUP(Table1[[#This Row],[Hauptkörper - B3 - Art]],'DD FD'!B:C,2,FALSE))</f>
        <v/>
      </c>
      <c r="MB192" s="577" t="str">
        <f>IF(Table1[[#This Row],[Hauptkörper - B3 - Fraktion]]="","",VLOOKUP(Table1[[#This Row],[Hauptkörper - B3 - Fraktion]],'DD FD'!H:J,3,FALSE))</f>
        <v/>
      </c>
      <c r="MC192" s="574" t="str">
        <f>IF(Table1[[#This Row],[Hauptkörper - B3 - Gewicht
(in G)]]="","",Table1[[#This Row],[Hauptkörper - B3 - Gewicht
(in G)]])</f>
        <v/>
      </c>
      <c r="MD192" s="574" t="str">
        <f>IF(Table1[[#This Row],[Hauptkörper - B3 - Lizenzierungs-pflichtig? (X=Ja)]]="","",Table1[[#This Row],[Hauptkörper - B3 - Lizenzierungs-pflichtig? (X=Ja)]])</f>
        <v/>
      </c>
      <c r="ME192" s="577" t="str">
        <f>IF(Table1[[#This Row],[Hauptkörper - B3 - Virgin Material]]="","",VLOOKUP(Table1[[#This Row],[Hauptkörper - B3 - Virgin Material]],'DD FD'!AJ:AK,2,FALSE))</f>
        <v/>
      </c>
      <c r="MF192" s="578" t="str">
        <f>IF(Table1[[#This Row],[Hauptkörper - B3 - Virgin Material Anteil (in %)]]="","",Table1[[#This Row],[Hauptkörper - B3 - Virgin Material Anteil (in %)]])</f>
        <v/>
      </c>
      <c r="MG192" s="577" t="str">
        <f>IF(Table1[[#This Row],[Hauptkörper - B3 - Recyceltes Material]]="","",VLOOKUP(Table1[[#This Row],[Hauptkörper - B3 - Recyceltes Material]],'DD FD'!AL:AM,2,FALSE))</f>
        <v/>
      </c>
      <c r="MH192" s="578" t="str">
        <f>IF(Table1[[#This Row],[Hauptkörper - B3 - Recyceltes Material Anteil (in %)]]="","",Table1[[#This Row],[Hauptkörper - B3 - Recyceltes Material Anteil (in %)]])</f>
        <v/>
      </c>
      <c r="MI192" s="577" t="str">
        <f>IF(Table1[[#This Row],[Hauptkörper - B3 - Beschichtung]]="","",VLOOKUP(Table1[[#This Row],[Hauptkörper - B3 - Beschichtung]],'DD FD'!AE:AF,2,FALSE))</f>
        <v/>
      </c>
      <c r="MJ192" s="580" t="str">
        <f>IF(Table1[[#This Row],[Hauptkörper - B3 - Beschichtung Anteil (in %)]]="","",Table1[[#This Row],[Hauptkörper - B3 - Beschichtung Anteil (in %)]])</f>
        <v/>
      </c>
      <c r="MK192" s="576" t="str">
        <f>IF(Table1[[#This Row],[Verschluss - B1 - Art]]="","",VLOOKUP(Table1[[#This Row],[Verschluss - B1 - Art]],'DD FD'!D:E,2,FALSE))</f>
        <v/>
      </c>
      <c r="ML192" s="577" t="str">
        <f>IF(Table1[[#This Row],[Verschluss - B1 - Fraktion]]="","",VLOOKUP(Table1[[#This Row],[Verschluss - B1 - Fraktion]],'DD FD'!H:J,3,FALSE))</f>
        <v/>
      </c>
      <c r="MM192" s="574" t="str">
        <f>IF(Table1[[#This Row],[Verschluss - B1 - Gewicht (in G)]]="","",Table1[[#This Row],[Verschluss - B1 - Gewicht (in G)]])</f>
        <v/>
      </c>
      <c r="MN192" s="574" t="str">
        <f>IF(Table1[[#This Row],[Verschluss - B1 - Lizenzierungs-pflichtig? (X=Ja)]]="","",Table1[[#This Row],[Verschluss - B1 - Lizenzierungs-pflichtig? (X=Ja)]])</f>
        <v/>
      </c>
      <c r="MO192" s="574" t="str">
        <f>IF(Table1[[#This Row],[Verschluss - B1 - Trennbar vom Hauptkörper? (X=Ja)]]="","",Table1[[#This Row],[Verschluss - B1 - Trennbar vom Hauptkörper? (X=Ja)]])</f>
        <v/>
      </c>
      <c r="MP192" s="577" t="str">
        <f>IF(Table1[[#This Row],[Verschluss - B1 - Virgin Material]]="","",VLOOKUP(Table1[[#This Row],[Verschluss - B1 - Virgin Material]],'DD FD'!AJ:AK,2,FALSE))</f>
        <v/>
      </c>
      <c r="MQ192" s="578" t="str">
        <f>IF(Table1[[#This Row],[Verschluss - B1 - Virgin Material Anteil (in %)]]="","",Table1[[#This Row],[Verschluss - B1 - Virgin Material Anteil (in %)]])</f>
        <v/>
      </c>
      <c r="MR192" s="577" t="str">
        <f>IF(Table1[[#This Row],[Verschluss - B1 - Recyceltes Material]]="","",VLOOKUP(Table1[[#This Row],[Verschluss - B1 - Recyceltes Material]],'DD FD'!AL:AM,2,FALSE))</f>
        <v/>
      </c>
      <c r="MS192" s="578" t="str">
        <f>IF(Table1[[#This Row],[Verschluss - B1 - Recyceltes Material Anteil (in %)]]="","",Table1[[#This Row],[Verschluss - B1 - Recyceltes Material Anteil (in %)]])</f>
        <v/>
      </c>
      <c r="MT192" s="577" t="str">
        <f>IF(Table1[[#This Row],[Verschluss - B1 - Beschichtung]]="","",VLOOKUP(Table1[[#This Row],[Verschluss - B1 - Beschichtung]],'DD FD'!AE:AF,2,FALSE))</f>
        <v/>
      </c>
      <c r="MU192" s="580" t="str">
        <f>IF(Table1[[#This Row],[Verschluss - B1 - Beschichtung Anteil (in %)]]="","",Table1[[#This Row],[Verschluss - B1 - Beschichtung Anteil (in %)]])</f>
        <v/>
      </c>
      <c r="MV192" s="576" t="str">
        <f>IF(Table1[[#This Row],[Verschluss - B2 - Art]]="","",VLOOKUP(Table1[[#This Row],[Verschluss - B2 - Art]],'DD FD'!D:E,2,FALSE))</f>
        <v/>
      </c>
      <c r="MW192" s="577" t="str">
        <f>IF(Table1[[#This Row],[Verschluss - B2 - Fraktion]]="","",VLOOKUP(Table1[[#This Row],[Verschluss - B2 - Fraktion]],'DD FD'!H:J,3,FALSE))</f>
        <v/>
      </c>
      <c r="MX192" s="574" t="str">
        <f>IF(Table1[[#This Row],[Verschluss - B2 - Gewicht (in G)]]="","",Table1[[#This Row],[Verschluss - B2 - Gewicht (in G)]])</f>
        <v/>
      </c>
      <c r="MY192" s="574" t="str">
        <f>IF(Table1[[#This Row],[Verschluss - B2 - Lizenzierungs-pflichtig? (X=Ja)]]="","",Table1[[#This Row],[Verschluss - B2 - Lizenzierungs-pflichtig? (X=Ja)]])</f>
        <v/>
      </c>
      <c r="MZ192" s="574" t="str">
        <f>IF(Table1[[#This Row],[Verschluss - B2 - Trennbar vom Hauptkörper? (X=Ja)]]="","",Table1[[#This Row],[Verschluss - B2 - Trennbar vom Hauptkörper? (X=Ja)]])</f>
        <v/>
      </c>
      <c r="NA192" s="577" t="str">
        <f>IF(Table1[[#This Row],[Verschluss - B2 - Virgin Material]]="","",VLOOKUP(Table1[[#This Row],[Verschluss - B2 - Virgin Material]],'DD FD'!AJ:AK,2,FALSE))</f>
        <v/>
      </c>
      <c r="NB192" s="578" t="str">
        <f>IF(Table1[[#This Row],[Verschluss - B2 - Virgin Material Anteil (in %)]]="","",Table1[[#This Row],[Verschluss - B2 - Virgin Material Anteil (in %)]])</f>
        <v/>
      </c>
      <c r="NC192" s="577" t="str">
        <f>IF(Table1[[#This Row],[Verschluss - B2 - Recyceltes Material]]="","",VLOOKUP(Table1[[#This Row],[Verschluss - B2 - Recyceltes Material]],'DD FD'!AL:AM,2,FALSE))</f>
        <v/>
      </c>
      <c r="ND192" s="578" t="str">
        <f>IF(Table1[[#This Row],[Verschluss - B2 - Recyceltes Material Anteil (in %)]]="","",Table1[[#This Row],[Verschluss - B2 - Recyceltes Material Anteil (in %)]])</f>
        <v/>
      </c>
      <c r="NE192" s="577" t="str">
        <f>IF(Table1[[#This Row],[Verschluss - B2 - Beschichtung]]="","",VLOOKUP(Table1[[#This Row],[Verschluss - B2 - Beschichtung]],'DD FD'!AE:AF,2,FALSE))</f>
        <v/>
      </c>
      <c r="NF192" s="580" t="str">
        <f>IF(Table1[[#This Row],[Verschluss - B2 - Beschichtung Anteil (in %)]]="","",Table1[[#This Row],[Verschluss - B2 - Beschichtung Anteil (in %)]])</f>
        <v/>
      </c>
      <c r="NG192" s="576" t="str">
        <f>IF(Table1[[#This Row],[Verschluss - B3 - Art]]="","",VLOOKUP(Table1[[#This Row],[Verschluss - B3 - Art]],'DD FD'!D:E,2,FALSE))</f>
        <v/>
      </c>
      <c r="NH192" s="577" t="str">
        <f>IF(Table1[[#This Row],[Verschluss - B3 - Fraktion]]="","",VLOOKUP(Table1[[#This Row],[Verschluss - B3 - Fraktion]],'DD FD'!H:J,3,FALSE))</f>
        <v/>
      </c>
      <c r="NI192" s="574" t="str">
        <f>IF(Table1[[#This Row],[Verschluss - B3 - Gewicht (in G)]]="","",Table1[[#This Row],[Verschluss - B3 - Gewicht (in G)]])</f>
        <v/>
      </c>
      <c r="NJ192" s="574" t="str">
        <f>IF(Table1[[#This Row],[Verschluss - B3 - Lizenzierungs-pflichtig? (X=Ja)]]="","",Table1[[#This Row],[Verschluss - B3 - Lizenzierungs-pflichtig? (X=Ja)]])</f>
        <v/>
      </c>
      <c r="NK192" s="574" t="str">
        <f>IF(Table1[[#This Row],[Verschluss - B3 - Trennbar vom Hauptkörper? (X=Ja)]]="","",Table1[[#This Row],[Verschluss - B3 - Trennbar vom Hauptkörper? (X=Ja)]])</f>
        <v/>
      </c>
      <c r="NL192" s="577" t="str">
        <f>IF(Table1[[#This Row],[Verschluss - B3 - Virgin Material]]="","",VLOOKUP(Table1[[#This Row],[Verschluss - B3 - Virgin Material]],'DD FD'!AJ:AK,2,FALSE))</f>
        <v/>
      </c>
      <c r="NM192" s="578" t="str">
        <f>IF(Table1[[#This Row],[Verschluss - B3 - Virgin Material Anteil (in %)]]="","",Table1[[#This Row],[Verschluss - B3 - Virgin Material Anteil (in %)]])</f>
        <v/>
      </c>
      <c r="NN192" s="577" t="str">
        <f>IF(Table1[[#This Row],[Verschluss - B3 - Recyceltes Material]]="","",VLOOKUP(Table1[[#This Row],[Verschluss - B3 - Recyceltes Material]],'DD FD'!AL:AM,2,FALSE))</f>
        <v/>
      </c>
      <c r="NO192" s="578" t="str">
        <f>IF(Table1[[#This Row],[Verschluss - B3 - Recyceltes Material Anteil (in %)]]="","",Table1[[#This Row],[Verschluss - B3 - Recyceltes Material Anteil (in %)]])</f>
        <v/>
      </c>
      <c r="NP192" s="577" t="str">
        <f>IF(Table1[[#This Row],[Verschluss - B3 - Beschichtung]]="","",VLOOKUP(Table1[[#This Row],[Verschluss - B3 - Beschichtung]],'DD FD'!AE:AF,2,FALSE))</f>
        <v/>
      </c>
      <c r="NQ192" s="580" t="str">
        <f>IF(Table1[[#This Row],[Verschluss - B3 - Beschichtung Anteil (in %)]]="","",Table1[[#This Row],[Verschluss - B3 - Beschichtung Anteil (in %)]])</f>
        <v/>
      </c>
      <c r="NR192" s="576" t="str">
        <f>IF(Table1[[#This Row],[Etikett - B1 - Art]]="","",VLOOKUP(Table1[[#This Row],[Etikett - B1 - Art]],'DD FD'!F:G,2,FALSE))</f>
        <v/>
      </c>
      <c r="NS192" s="577" t="str">
        <f>IF(Table1[[#This Row],[Etikett - B1 - Fraktion]]="","",VLOOKUP(Table1[[#This Row],[Etikett - B1 - Fraktion]],'DD FD'!H:J,3,FALSE))</f>
        <v/>
      </c>
      <c r="NT192" s="574" t="str">
        <f>IF(Table1[[#This Row],[Etikett - B1 - Gewicht (in G)]]="","",Table1[[#This Row],[Etikett - B1 - Gewicht (in G)]])</f>
        <v/>
      </c>
      <c r="NU192" s="574" t="str">
        <f>IF(Table1[[#This Row],[Etikett - B1 - Lizenzierungs-pflichtig? (X=Ja)]]="","",Table1[[#This Row],[Etikett - B1 - Lizenzierungs-pflichtig? (X=Ja)]])</f>
        <v/>
      </c>
      <c r="NV192" s="574" t="str">
        <f>IF(Table1[[#This Row],[Etikett - B1 - Trennbar vom Hauptkörper? (X=Ja)]]="","",Table1[[#This Row],[Etikett - B1 - Trennbar vom Hauptkörper? (X=Ja)]])</f>
        <v/>
      </c>
      <c r="NW192" s="577" t="str">
        <f>IF(Table1[[#This Row],[Etikett - B1 - Virgin Material]]="","",VLOOKUP(Table1[[#This Row],[Etikett - B1 - Virgin Material]],'DD FD'!AJ:AK,2,FALSE))</f>
        <v/>
      </c>
      <c r="NX192" s="578" t="str">
        <f>IF(Table1[[#This Row],[Etikett - B1 - Virgin Material Anteil (in %)]]="","",Table1[[#This Row],[Etikett - B1 - Virgin Material Anteil (in %)]])</f>
        <v/>
      </c>
      <c r="NY192" s="577" t="str">
        <f>IF(Table1[[#This Row],[Etikett - B1 - Recyceltes Material]]="","",VLOOKUP(Table1[[#This Row],[Etikett - B1 - Recyceltes Material]],'DD FD'!AL:AM,2,FALSE))</f>
        <v/>
      </c>
      <c r="NZ192" s="578" t="str">
        <f>IF(Table1[[#This Row],[Etikett - B1 - Recyceltes Material Anteil (in %)]]="","",Table1[[#This Row],[Etikett - B1 - Recyceltes Material Anteil (in %)]])</f>
        <v/>
      </c>
      <c r="OA192" s="577" t="str">
        <f>IF(Table1[[#This Row],[Etikett - B1 - Beschichtung]]="","",VLOOKUP(Table1[[#This Row],[Etikett - B1 - Beschichtung]],'DD FD'!AE:AF,2,FALSE))</f>
        <v/>
      </c>
      <c r="OB192" s="580" t="str">
        <f>IF(Table1[[#This Row],[Etikett - B1 - Beschichtung Anteil (in %)]]="","",Table1[[#This Row],[Etikett - B1 - Beschichtung Anteil (in %)]])</f>
        <v/>
      </c>
      <c r="OC192" s="576" t="str">
        <f>IF(Table1[[#This Row],[Etikett - B2 - Art]]="","",VLOOKUP(Table1[[#This Row],[Etikett - B2 - Art]],'DD FD'!F:G,2,FALSE))</f>
        <v/>
      </c>
      <c r="OD192" s="577" t="str">
        <f>IF(Table1[[#This Row],[Etikett - B2 - Fraktion]]="","",VLOOKUP(Table1[[#This Row],[Etikett - B2 - Fraktion]],'DD FD'!H:J,3,FALSE))</f>
        <v/>
      </c>
      <c r="OE192" s="574" t="str">
        <f>IF(Table1[[#This Row],[Etikett - B2 - Gewicht (in G)]]="","",Table1[[#This Row],[Etikett - B2 - Gewicht (in G)]])</f>
        <v/>
      </c>
      <c r="OF192" s="574" t="str">
        <f>IF(Table1[[#This Row],[Etikett - B2 - Lizenzierungs-pflichtig? (X=Ja)]]="","",Table1[[#This Row],[Etikett - B2 - Lizenzierungs-pflichtig? (X=Ja)]])</f>
        <v/>
      </c>
      <c r="OG192" s="574" t="str">
        <f>IF(Table1[[#This Row],[Etikett - B2 - Trennbar vom Hauptkörper? (X=Ja)]]="","",Table1[[#This Row],[Etikett - B2 - Trennbar vom Hauptkörper? (X=Ja)]])</f>
        <v/>
      </c>
      <c r="OH192" s="577" t="str">
        <f>IF(Table1[[#This Row],[Etikett - B2 - Virgin Material]]="","",VLOOKUP(Table1[[#This Row],[Etikett - B2 - Virgin Material]],'DD FD'!AJ:AK,2,FALSE))</f>
        <v/>
      </c>
      <c r="OI192" s="578" t="str">
        <f>IF(Table1[[#This Row],[Etikett - B2 - Virgin Material Anteil (in %)]]="","",Table1[[#This Row],[Etikett - B2 - Virgin Material Anteil (in %)]])</f>
        <v/>
      </c>
      <c r="OJ192" s="577" t="str">
        <f>IF(Table1[[#This Row],[Etikett - B2 - Recyceltes Material]]="","",VLOOKUP(Table1[[#This Row],[Etikett - B2 - Recyceltes Material]],'DD FD'!AL:AM,2,FALSE))</f>
        <v/>
      </c>
      <c r="OK192" s="578" t="str">
        <f>IF(Table1[[#This Row],[Etikett - B2 - Recyceltes Material Anteil (in %)]]="","",Table1[[#This Row],[Etikett - B2 - Recyceltes Material Anteil (in %)]])</f>
        <v/>
      </c>
      <c r="OL192" s="577" t="str">
        <f>IF(Table1[[#This Row],[Etikett - B2 - Beschichtung]]="","",VLOOKUP(Table1[[#This Row],[Etikett - B2 - Beschichtung]],'DD FD'!AE:AF,2,FALSE))</f>
        <v/>
      </c>
      <c r="OM192" s="580" t="str">
        <f>IF(Table1[[#This Row],[Etikett - B2 - Beschichtung Anteil (in %)]]="","",Table1[[#This Row],[Etikett - B2 - Beschichtung Anteil (in %)]])</f>
        <v/>
      </c>
      <c r="ON192" s="576" t="str">
        <f>IF(Table1[[#This Row],[Etikett - B3 - Art]]="","",VLOOKUP(Table1[[#This Row],[Etikett - B3 - Art]],'DD FD'!F:G,2,FALSE))</f>
        <v/>
      </c>
      <c r="OO192" s="577" t="str">
        <f>IF(Table1[[#This Row],[Etikett - B3 - Fraktion]]="","",VLOOKUP(Table1[[#This Row],[Etikett - B3 - Fraktion]],'DD FD'!H:J,3,FALSE))</f>
        <v/>
      </c>
      <c r="OP192" s="574" t="str">
        <f>IF(Table1[[#This Row],[Etikett - B3 - Gewicht (in G)]]="","",Table1[[#This Row],[Etikett - B3 - Gewicht (in G)]])</f>
        <v/>
      </c>
      <c r="OQ192" s="574" t="str">
        <f>IF(Table1[[#This Row],[Etikett - B3 - Lizenzierungs-pflichtig? (X=Ja)]]="","",Table1[[#This Row],[Etikett - B3 - Lizenzierungs-pflichtig? (X=Ja)]])</f>
        <v/>
      </c>
      <c r="OR192" s="574" t="str">
        <f>IF(Table1[[#This Row],[Etikett - B3 - Trennbar vom Hauptkörper? (X=Ja)]]="","",Table1[[#This Row],[Etikett - B3 - Trennbar vom Hauptkörper? (X=Ja)]])</f>
        <v/>
      </c>
      <c r="OS192" s="577" t="str">
        <f>IF(Table1[[#This Row],[Etikett - B3 - Virgin Material]]="","",VLOOKUP(Table1[[#This Row],[Etikett - B3 - Virgin Material]],'DD FD'!AJ:AK,2,FALSE))</f>
        <v/>
      </c>
      <c r="OT192" s="578" t="str">
        <f>IF(Table1[[#This Row],[Etikett - B3 - Virgin Material Anteil (in %)]]="","",Table1[[#This Row],[Etikett - B3 - Virgin Material Anteil (in %)]])</f>
        <v/>
      </c>
      <c r="OU192" s="577" t="str">
        <f>IF(Table1[[#This Row],[Etikett - B3 - Recyceltes Material]]="","",VLOOKUP(Table1[[#This Row],[Etikett - B3 - Recyceltes Material]],'DD FD'!AL:AM,2,FALSE))</f>
        <v/>
      </c>
      <c r="OV192" s="578" t="str">
        <f>IF(Table1[[#This Row],[Etikett - B3 - Recyceltes Material Anteil (in %)]]="","",Table1[[#This Row],[Etikett - B3 - Recyceltes Material Anteil (in %)]])</f>
        <v/>
      </c>
      <c r="OW192" s="577" t="str">
        <f>IF(Table1[[#This Row],[Etikett - B3 - Beschichtung]]="","",VLOOKUP(Table1[[#This Row],[Etikett - B3 - Beschichtung]],'DD FD'!AE:AF,2,FALSE))</f>
        <v/>
      </c>
      <c r="OX192" s="613" t="str">
        <f>IF(Table1[[#This Row],[Etikett - B3 - Beschichtung Anteil (in %)]]="","",Table1[[#This Row],[Etikett - B3 - Beschichtung Anteil (in %)]])</f>
        <v/>
      </c>
      <c r="OY192" s="618">
        <f>ROUNDUP(SUM(
IF(AND(LH192='DD FD'!$J$7,LJ192='DD FD'!$AI$3),LI192,0),
IF(AND(LR192='DD FD'!$J$7,LT192='DD FD'!$AI$3),LS192,0),
IF(AND(MB192='DD FD'!$J$7,MD192='DD FD'!$AI$3),MC192,0),
IF(AND(ML192='DD FD'!$J$7,MN192='DD FD'!$AI$3),MM192,0),
IF(AND(MW192='DD FD'!$J$7,MY192='DD FD'!$AI$3),MX192,0),
IF(AND(NH192='DD FD'!$J$7,NJ192='DD FD'!$AI$3),NI192,0),
IF(AND(NS192='DD FD'!$J$7,NU192='DD FD'!$AI$3),NT192,0),
IF(AND(OD192='DD FD'!$J$7,OF192='DD FD'!$AI$3),OE192,0),
IF(AND(OO192='DD FD'!$J$7,OQ192='DD FD'!$AI$3),OP192,0),
),2)</f>
        <v>0</v>
      </c>
      <c r="OZ192" s="617">
        <f>ROUNDUP(SUM(
IF(AND(LH192='DD FD'!$J$6,LJ192='DD FD'!$AI$3),LI192,0),
IF(AND(LR192='DD FD'!$J$6,LT192='DD FD'!$AI$3),LS192,0),
IF(AND(MB192='DD FD'!$J$6,MD192='DD FD'!$AI$3),MC192,0),
IF(AND(ML192='DD FD'!$J$6,MN192='DD FD'!$AI$3),MM192,0),
IF(AND(MW192='DD FD'!$J$6,MY192='DD FD'!$AI$3),MX192,0),
IF(AND(NH192='DD FD'!$J$6,NJ192='DD FD'!$AI$3),NI192,0),
IF(AND(NS192='DD FD'!$J$6,NU192='DD FD'!$AI$3),NT192,0),
IF(AND(OD192='DD FD'!$J$6,OF192='DD FD'!$AI$3),OE192,0),
IF(AND(OO192='DD FD'!$J$6,OQ192='DD FD'!$AI$3),OP192,0),
),2)</f>
        <v>0</v>
      </c>
      <c r="PA192" s="617">
        <f>ROUNDUP(SUM(
IF(AND(LH192='DD FD'!$J$10,LJ192='DD FD'!$AI$3),LI192,0),
IF(AND(LR192='DD FD'!$J$10,LT192='DD FD'!$AI$3),LS192,0),
IF(AND(MB192='DD FD'!$J$10,MD192='DD FD'!$AI$3),MC192,0),
IF(AND(ML192='DD FD'!$J$10,MN192='DD FD'!$AI$3),MM192,0),
IF(AND(MW192='DD FD'!$J$10,MY192='DD FD'!$AI$3),MX192,0),
IF(AND(NH192='DD FD'!$J$10,NJ192='DD FD'!$AI$3),NI192,0),
IF(AND(NS192='DD FD'!$J$10,NU192='DD FD'!$AI$3),NT192,0),
IF(AND(OD192='DD FD'!$J$10,OF192='DD FD'!$AI$3),OE192,0),
IF(AND(OO192='DD FD'!$J$10,OQ192='DD FD'!$AI$3),OP192,0),
),2)</f>
        <v>0</v>
      </c>
      <c r="PB192" s="617">
        <f>ROUNDUP(SUM(
IF(AND(LH192='DD FD'!$J$8,LJ192='DD FD'!$AI$3),LI192,0),
IF(AND(LR192='DD FD'!$J$8,LT192='DD FD'!$AI$3),LS192,0),
IF(AND(MB192='DD FD'!$J$8,MD192='DD FD'!$AI$3),MC192,0),
IF(AND(ML192='DD FD'!$J$8,MN192='DD FD'!$AI$3),MM192,0),
IF(AND(MW192='DD FD'!$J$8,MY192='DD FD'!$AI$3),MX192,0),
IF(AND(NH192='DD FD'!$J$8,NJ192='DD FD'!$AI$3),NI192,0),
IF(AND(NS192='DD FD'!$J$8,NU192='DD FD'!$AI$3),NT192,0),
IF(AND(OD192='DD FD'!$J$8,OF192='DD FD'!$AI$3),OE192,0),
IF(AND(OO192='DD FD'!$J$8,OQ192='DD FD'!$AI$3),OP192,0),
),2)</f>
        <v>0</v>
      </c>
      <c r="PC192" s="617">
        <f>ROUNDUP(SUM(
IF(AND(LH192='DD FD'!$J$5,LJ192='DD FD'!$AI$3),LI192,0),
IF(AND(LR192='DD FD'!$J$5,LT192='DD FD'!$AI$3),LS192,0),
IF(AND(MB192='DD FD'!$J$5,MD192='DD FD'!$AI$3),MC192,0),
IF(AND(ML192='DD FD'!$J$5,MN192='DD FD'!$AI$3),MM192,0),
IF(AND(MW192='DD FD'!$J$5,MY192='DD FD'!$AI$3),MX192,0),
IF(AND(NH192='DD FD'!$J$5,NJ192='DD FD'!$AI$3),NI192,0),
IF(AND(NS192='DD FD'!$J$5,NU192='DD FD'!$AI$3),NT192,0),
IF(AND(OD192='DD FD'!$J$5,OF192='DD FD'!$AI$3),OE192,0),
IF(AND(OO192='DD FD'!$J$5,OQ192='DD FD'!$AI$3),OP192,0),
),2)</f>
        <v>0</v>
      </c>
      <c r="PD192" s="617">
        <f>ROUNDUP(SUM(
IF(AND(LH192='DD FD'!$J$9,LJ192='DD FD'!$AI$3),LI192,0),
IF(AND(LR192='DD FD'!$J$9,LT192='DD FD'!$AI$3),LS192,0),
IF(AND(MB192='DD FD'!$J$9,MD192='DD FD'!$AI$3),MC192,0),
IF(AND(ML192='DD FD'!$J$9,MN192='DD FD'!$AI$3),MM192,0),
IF(AND(MW192='DD FD'!$J$9,MY192='DD FD'!$AI$3),MX192,0),
IF(AND(NH192='DD FD'!$J$9,NJ192='DD FD'!$AI$3),NI192,0),
IF(AND(NS192='DD FD'!$J$9,NU192='DD FD'!$AI$3),NT192,0),
IF(AND(OD192='DD FD'!$J$9,OF192='DD FD'!$AI$3),OE192,0),
IF(AND(OO192='DD FD'!$J$9,OQ192='DD FD'!$AI$3),OP192,0),
),2)</f>
        <v>0</v>
      </c>
      <c r="PE192" s="617">
        <f>ROUNDUP(SUM(
IF(AND(LH192='DD FD'!$J$4,LJ192='DD FD'!$AI$3),LI192,0),
IF(AND(LR192='DD FD'!$J$4,LT192='DD FD'!$AI$3),LS192,0),
IF(AND(MB192='DD FD'!$J$4,MD192='DD FD'!$AI$3),MC192,0),
IF(AND(ML192='DD FD'!$J$4,MN192='DD FD'!$AI$3),MM192,0),
IF(AND(MW192='DD FD'!$J$4,MY192='DD FD'!$AI$3),MX192,0),
IF(AND(NH192='DD FD'!$J$4,NJ192='DD FD'!$AI$3),NI192,0),
IF(AND(NS192='DD FD'!$J$4,NU192='DD FD'!$AI$3),NT192,0),
IF(AND(OD192='DD FD'!$J$4,OF192='DD FD'!$AI$3),OE192,0),
IF(AND(OO192='DD FD'!$J$4,OQ192='DD FD'!$AI$3),OP192,0),
),2)</f>
        <v>0</v>
      </c>
      <c r="PF192" s="619">
        <f>ROUNDUP(SUM(
IF(AND(LH192='DD FD'!$J$11,LJ192='DD FD'!$AI$3),LI192,0),
IF(AND(LR192='DD FD'!$J$11,LT192='DD FD'!$AI$3),LS192,0),
IF(AND(MB192='DD FD'!$J$11,MD192='DD FD'!$AI$3),MC192,0),
IF(AND(ML192='DD FD'!$J$11,MN192='DD FD'!$AI$3),MM192,0),
IF(AND(MW192='DD FD'!$J$11,MY192='DD FD'!$AI$3),MX192,0),
IF(AND(NH192='DD FD'!$J$11,NJ192='DD FD'!$AI$3),NI192,0),
IF(AND(NS192='DD FD'!$J$11,NU192='DD FD'!$AI$3),NT192,0),
IF(AND(OD192='DD FD'!$J$11,OF192='DD FD'!$AI$3),OE192,0),
IF(AND(OO192='DD FD'!$J$11,OQ192='DD FD'!$AI$3),OP192,0),
),2)</f>
        <v>0</v>
      </c>
    </row>
    <row r="193" spans="1:422">
      <c r="A193" s="806"/>
      <c r="B193" s="934"/>
      <c r="C193" s="247"/>
      <c r="D193" s="842"/>
      <c r="E193" s="247"/>
      <c r="F193" s="158"/>
      <c r="G193" s="710"/>
      <c r="H193" s="712"/>
      <c r="I193" s="936"/>
      <c r="J193" s="803"/>
      <c r="K193" s="150"/>
      <c r="L193" s="146" t="str">
        <f t="shared" si="54"/>
        <v/>
      </c>
      <c r="M193" s="501" t="str">
        <f t="shared" si="71"/>
        <v/>
      </c>
      <c r="N193" s="504"/>
      <c r="O193" s="113" t="str">
        <f t="shared" si="72"/>
        <v/>
      </c>
      <c r="P193" s="114" t="str">
        <f t="shared" si="55"/>
        <v/>
      </c>
      <c r="Q193" s="152"/>
      <c r="R193" s="152"/>
      <c r="S193" s="115" t="str">
        <f t="shared" si="73"/>
        <v/>
      </c>
      <c r="T193" s="159"/>
      <c r="U193" s="159"/>
      <c r="V193" s="157"/>
      <c r="W193" s="157"/>
      <c r="X193" s="157"/>
      <c r="Y193" s="772"/>
      <c r="Z193" s="158"/>
      <c r="AA193" s="144"/>
      <c r="AB193" s="112"/>
      <c r="AC193" s="153"/>
      <c r="AD193" s="153"/>
      <c r="AE193" s="153"/>
      <c r="AF193" s="153"/>
      <c r="AG193" s="153"/>
      <c r="AH193" s="153"/>
      <c r="AI193" s="152"/>
      <c r="AJ193" s="158"/>
      <c r="AK193" s="158"/>
      <c r="AL193" s="158"/>
      <c r="AM193" s="116" t="str">
        <f t="shared" si="74"/>
        <v/>
      </c>
      <c r="AN193" s="116" t="str">
        <f t="shared" si="75"/>
        <v/>
      </c>
      <c r="AO193" s="324"/>
      <c r="AP193" s="503"/>
      <c r="AQ193" s="487" t="str">
        <f t="shared" si="76"/>
        <v/>
      </c>
      <c r="AR193" s="113" t="str">
        <f t="shared" si="56"/>
        <v/>
      </c>
      <c r="AS193" s="113" t="str">
        <f t="shared" si="57"/>
        <v/>
      </c>
      <c r="AT193" s="113" t="str">
        <f t="shared" si="58"/>
        <v/>
      </c>
      <c r="AU193" s="113" t="str">
        <f t="shared" si="59"/>
        <v/>
      </c>
      <c r="AV193" s="159"/>
      <c r="AW193" s="157"/>
      <c r="AX193" s="157"/>
      <c r="AY193" s="157"/>
      <c r="AZ193" s="157"/>
      <c r="BA193" s="116" t="str">
        <f t="shared" si="60"/>
        <v/>
      </c>
      <c r="BB193" s="316"/>
      <c r="BC193" s="116" t="str">
        <f t="shared" si="61"/>
        <v/>
      </c>
      <c r="BD193" s="133" t="str">
        <f t="shared" si="62"/>
        <v/>
      </c>
      <c r="BE193" s="157"/>
      <c r="BF193" s="1180"/>
      <c r="BG193" s="1180"/>
      <c r="BH193" s="158"/>
      <c r="BI193" s="490"/>
      <c r="BJ193" s="514" t="str">
        <f t="shared" si="77"/>
        <v/>
      </c>
      <c r="BK193" s="789"/>
      <c r="BL193" s="116" t="str">
        <f t="shared" si="78"/>
        <v/>
      </c>
      <c r="BM193" s="144"/>
      <c r="BN193" s="144"/>
      <c r="BO193" s="144"/>
      <c r="BP193" s="790"/>
      <c r="BQ193" s="790"/>
      <c r="BR193" s="790"/>
      <c r="BS193" s="116" t="str">
        <f t="shared" si="63"/>
        <v/>
      </c>
      <c r="BT193" s="790"/>
      <c r="BU193" s="808" t="str">
        <f t="shared" si="64"/>
        <v/>
      </c>
      <c r="BV193" s="791"/>
      <c r="BW193" s="144"/>
      <c r="BX193" s="20"/>
      <c r="BY193" s="20"/>
      <c r="BZ193" s="20"/>
      <c r="CA193" s="792"/>
      <c r="CB193" s="1201"/>
      <c r="CC193" s="144"/>
      <c r="CD193" s="144"/>
      <c r="CE193" s="144"/>
      <c r="CF193" s="144"/>
      <c r="CG193" s="144"/>
      <c r="CH193" s="144"/>
      <c r="CI193" s="144"/>
      <c r="CJ193" s="144"/>
      <c r="CK193" s="144"/>
      <c r="CL193" s="144"/>
      <c r="CM193" s="144"/>
      <c r="CN193" s="144"/>
      <c r="CO193" s="144"/>
      <c r="CP193" s="144"/>
      <c r="CQ193" s="144"/>
      <c r="CR193" s="144"/>
      <c r="CS193" s="144"/>
      <c r="CT193" s="144"/>
      <c r="CU193" s="144"/>
      <c r="CV193" s="144"/>
      <c r="CW193" s="144"/>
      <c r="CX193" s="144"/>
      <c r="CY193" s="144"/>
      <c r="CZ193" s="144"/>
      <c r="DA193" s="144"/>
      <c r="DB193" s="144"/>
      <c r="DC193" s="144"/>
      <c r="DD193" s="144"/>
      <c r="DE193" s="144"/>
      <c r="DF193" s="144"/>
      <c r="DG193" s="144"/>
      <c r="DH193" s="144"/>
      <c r="DI193" s="144"/>
      <c r="DJ193" s="144"/>
      <c r="DK193" s="144"/>
      <c r="DL193" s="144"/>
      <c r="DM193" s="144"/>
      <c r="DN193" s="144"/>
      <c r="DO193" s="144"/>
      <c r="DP193" s="144"/>
      <c r="DQ193" s="144"/>
      <c r="DR193" s="144"/>
      <c r="DS193" s="144"/>
      <c r="DT193" s="144"/>
      <c r="DU193" s="144"/>
      <c r="DV193" s="144"/>
      <c r="DW193" s="144"/>
      <c r="DX193" s="144"/>
      <c r="DY193" s="144"/>
      <c r="DZ193" s="144"/>
      <c r="EA193" s="144"/>
      <c r="EB193" s="144"/>
      <c r="EC193" s="144"/>
      <c r="ED193" s="782" t="str">
        <f t="shared" si="79"/>
        <v/>
      </c>
      <c r="EE193" s="519"/>
      <c r="EF193" s="793"/>
      <c r="EG193" s="519"/>
      <c r="EH193" s="794"/>
      <c r="EI193" s="790"/>
      <c r="EJ193" s="794"/>
      <c r="EK193" s="794"/>
      <c r="EL193" s="790"/>
      <c r="EM193" s="790"/>
      <c r="EN193" s="790"/>
      <c r="EO193" s="112" t="str">
        <f t="shared" si="65"/>
        <v/>
      </c>
      <c r="EP193" s="790"/>
      <c r="EQ193" s="488" t="str">
        <f t="shared" si="66"/>
        <v/>
      </c>
      <c r="ER193" s="1100"/>
      <c r="ES193" s="1099" t="str">
        <f t="shared" si="80"/>
        <v/>
      </c>
      <c r="ET193" s="525"/>
      <c r="EU193" s="148"/>
      <c r="EV193" s="148"/>
      <c r="EW193" s="148"/>
      <c r="EX193" s="148"/>
      <c r="EY193" s="148"/>
      <c r="EZ193" s="148"/>
      <c r="FA193" s="148"/>
      <c r="FB193" s="148"/>
      <c r="FC193" s="148"/>
      <c r="FD193" s="148"/>
      <c r="FE193" s="148"/>
      <c r="FF193" s="148"/>
      <c r="FG193" s="148"/>
      <c r="FH193" s="148"/>
      <c r="FI193" s="528"/>
      <c r="FJ193" s="513" t="str">
        <f t="shared" si="67"/>
        <v/>
      </c>
      <c r="FK193" s="158"/>
      <c r="FL193" s="850"/>
      <c r="FM193" s="850"/>
      <c r="FN193" s="850"/>
      <c r="FO193" s="850"/>
      <c r="FP193" s="850"/>
      <c r="FQ193" s="850"/>
      <c r="FR193" s="157"/>
      <c r="FS193" s="143"/>
      <c r="FT193" s="143"/>
      <c r="FU193" s="847" t="str">
        <f t="shared" si="68"/>
        <v/>
      </c>
      <c r="FV193" s="555"/>
      <c r="FW193" s="523" t="str">
        <f>IF(Table1[[#This Row],[Nonfood Inhaltstoffe - Komponente]]="","",VLOOKUP(Table1[[#This Row],[Nonfood Inhaltstoffe - Komponente]],'Dropdown Auswahl'!BJ:BK,2,FALSE))</f>
        <v/>
      </c>
      <c r="FX193" s="1013"/>
      <c r="FY193" s="1011" t="str">
        <f t="shared" si="69"/>
        <v/>
      </c>
      <c r="FZ193" s="152"/>
      <c r="GA193" s="152"/>
      <c r="GB193" s="152"/>
      <c r="GC193" s="529" t="str">
        <f t="shared" si="70"/>
        <v/>
      </c>
      <c r="GG193" s="21"/>
      <c r="GH193" s="21"/>
      <c r="GI193" s="1019"/>
      <c r="GJ193" s="1016" t="str">
        <f>IF(Table1[[#This Row],[Global Trade Item Number (GTIN)]]="","",Table1[[#This Row],[Global Trade Item Number (GTIN)]])</f>
        <v/>
      </c>
      <c r="GK193" s="555" t="str">
        <f>IF(Table1[[#This Row],[WAWI-Nr./ Kreditoren-Nummer
(ASDV)]]&lt;&gt;"",Table1[[#This Row],[WAWI-Nr./ Kreditoren-Nummer
(ASDV)]],"")</f>
        <v/>
      </c>
      <c r="GL193" s="165"/>
      <c r="GM193" s="165"/>
      <c r="GN193" s="165"/>
      <c r="GO193" s="485"/>
      <c r="GP193" s="534"/>
      <c r="GQ193" s="533"/>
      <c r="GR193" s="486"/>
      <c r="GS193" s="486"/>
      <c r="GT193" s="486"/>
      <c r="GU193" s="486"/>
      <c r="GV193" s="486"/>
      <c r="GW193" s="542"/>
      <c r="GX193" s="538"/>
      <c r="GY193" s="144"/>
      <c r="GZ193" s="480"/>
      <c r="HA193" s="158"/>
      <c r="HB193" s="480"/>
      <c r="HC193" s="480"/>
      <c r="HD193" s="480"/>
      <c r="HE193" s="480"/>
      <c r="HF193" s="480"/>
      <c r="HG193" s="480"/>
      <c r="HH193" s="538"/>
      <c r="HI193" s="480"/>
      <c r="HJ193" s="480"/>
      <c r="HK193" s="480"/>
      <c r="HL193" s="480"/>
      <c r="HM193" s="480"/>
      <c r="HN193" s="480"/>
      <c r="HO193" s="480"/>
      <c r="HP193" s="480"/>
      <c r="HQ193" s="480"/>
      <c r="HR193" s="538"/>
      <c r="HS193" s="480"/>
      <c r="HT193" s="480"/>
      <c r="HU193" s="480"/>
      <c r="HV193" s="480"/>
      <c r="HW193" s="480"/>
      <c r="HX193" s="480"/>
      <c r="HY193" s="480"/>
      <c r="HZ193" s="480"/>
      <c r="IA193" s="480"/>
      <c r="IB193" s="538"/>
      <c r="IC193" s="480"/>
      <c r="ID193" s="480"/>
      <c r="IE193" s="480"/>
      <c r="IF193" s="480"/>
      <c r="IG193" s="480"/>
      <c r="IH193" s="480"/>
      <c r="II193" s="480"/>
      <c r="IJ193" s="480"/>
      <c r="IK193" s="480"/>
      <c r="IL193" s="480"/>
      <c r="IM193" s="538"/>
      <c r="IN193" s="480"/>
      <c r="IO193" s="480"/>
      <c r="IP193" s="480"/>
      <c r="IQ193" s="480"/>
      <c r="IR193" s="480"/>
      <c r="IS193" s="480"/>
      <c r="IT193" s="480"/>
      <c r="IU193" s="480"/>
      <c r="IV193" s="480"/>
      <c r="IW193" s="480"/>
      <c r="IX193" s="538"/>
      <c r="IY193" s="480"/>
      <c r="IZ193" s="480"/>
      <c r="JA193" s="480"/>
      <c r="JB193" s="480"/>
      <c r="JC193" s="480"/>
      <c r="JD193" s="480"/>
      <c r="JE193" s="480"/>
      <c r="JF193" s="480"/>
      <c r="JG193" s="480"/>
      <c r="JH193" s="480"/>
      <c r="JI193" s="538"/>
      <c r="JJ193" s="480"/>
      <c r="JK193" s="480"/>
      <c r="JL193" s="480"/>
      <c r="JM193" s="480"/>
      <c r="JN193" s="480"/>
      <c r="JO193" s="480"/>
      <c r="JP193" s="480"/>
      <c r="JQ193" s="480"/>
      <c r="JR193" s="480"/>
      <c r="JS193" s="590"/>
      <c r="JT193" s="538"/>
      <c r="JU193" s="480"/>
      <c r="JV193" s="480"/>
      <c r="JW193" s="480"/>
      <c r="JX193" s="480"/>
      <c r="JY193" s="480"/>
      <c r="JZ193" s="480"/>
      <c r="KA193" s="480"/>
      <c r="KB193" s="480"/>
      <c r="KC193" s="480"/>
      <c r="KD193" s="480"/>
      <c r="KE193" s="538"/>
      <c r="KF193" s="480"/>
      <c r="KG193" s="480"/>
      <c r="KH193" s="480"/>
      <c r="KI193" s="480"/>
      <c r="KJ193" s="480"/>
      <c r="KK193" s="480"/>
      <c r="KL193" s="480"/>
      <c r="KM193" s="480"/>
      <c r="KN193" s="480"/>
      <c r="KO193" s="480"/>
      <c r="KR193" s="568" t="str">
        <f>IF(Table1[[#This Row],[GTIN]]&lt;&gt;"",Table1[[#This Row],[GTIN]],"")</f>
        <v/>
      </c>
      <c r="KS193" s="569" t="str">
        <f>Table1[[#This Row],[Kreditor]]</f>
        <v/>
      </c>
      <c r="KT193" s="570" t="str">
        <f>IF(Table1[[#This Row],[Gültig ab (Datum)]]&lt;&gt;"",Table1[[#This Row],[Gültig ab (Datum)]],"")</f>
        <v/>
      </c>
      <c r="KU193" s="570"/>
      <c r="KV193" s="583" t="str">
        <f>IF(Table1[[#This Row],[Artikel verpackt? 
(X=Ja)]]="","",Table1[[#This Row],[Artikel verpackt? 
(X=Ja)]])</f>
        <v/>
      </c>
      <c r="KW193" s="571" t="str">
        <f>IF(Table1[[#This Row],[Verpackung recyclingfähig?
(X=Ja)]]="","",Table1[[#This Row],[Verpackung recyclingfähig?
(X=Ja)]])</f>
        <v/>
      </c>
      <c r="KX193" s="572"/>
      <c r="KY193" s="573"/>
      <c r="KZ193" s="574"/>
      <c r="LA193" s="574"/>
      <c r="LB193" s="574"/>
      <c r="LC193" s="574"/>
      <c r="LD193" s="574"/>
      <c r="LE193" s="574"/>
      <c r="LF193" s="575"/>
      <c r="LG193" s="576" t="str">
        <f>IF(Table1[[#This Row],[Hauptkörper - B1 - Art]]="","",VLOOKUP(Table1[[#This Row],[Hauptkörper - B1 - Art]],'DD FD'!B:C,2,FALSE))</f>
        <v/>
      </c>
      <c r="LH193" s="577" t="str">
        <f>IF(Table1[[#This Row],[Hauptkörper - B1 - Fraktion]]="","",VLOOKUP(Table1[[#This Row],[Hauptkörper - B1 - Fraktion]],'DD FD'!H:J,3,FALSE))</f>
        <v/>
      </c>
      <c r="LI193" s="574" t="str">
        <f>IF(Table1[[#This Row],[Hauptkörper - B1 - Gewicht
(in G)]]="","",Table1[[#This Row],[Hauptkörper - B1 - Gewicht
(in G)]])</f>
        <v/>
      </c>
      <c r="LJ193" s="574" t="str">
        <f>IF(Table1[[#This Row],[Hauptkörper - B1 - Lizenzierungs-pflichtig? (X=Ja)]]="","",Table1[[#This Row],[Hauptkörper - B1 - Lizenzierungs-pflichtig? (X=Ja)]])</f>
        <v/>
      </c>
      <c r="LK193" s="577" t="str">
        <f>IF(Table1[[#This Row],[Hauptkörper - B1 - Virgin Material]]="","",VLOOKUP(Table1[[#This Row],[Hauptkörper - B1 - Virgin Material]],'DD FD'!AJ:AK,2,FALSE))</f>
        <v/>
      </c>
      <c r="LL193" s="578" t="str">
        <f>IF(Table1[[#This Row],[Hauptkörper - B1 - Virgin Material Anteil (in %)]]="","",Table1[[#This Row],[Hauptkörper - B1 - Virgin Material Anteil (in %)]])</f>
        <v/>
      </c>
      <c r="LM193" s="577" t="str">
        <f>IF(Table1[[#This Row],[Hauptkörper - B1 - Recyceltes Material]]="","",VLOOKUP(Table1[[#This Row],[Hauptkörper - B1 - Recyceltes Material]],'DD FD'!AL:AM,2,FALSE))</f>
        <v/>
      </c>
      <c r="LN193" s="578" t="str">
        <f>IF(Table1[[#This Row],[Hauptkörper - B1 - Recyceltes Material Anteil (in %)]]="","",Table1[[#This Row],[Hauptkörper - B1 - Recyceltes Material Anteil (in %)]])</f>
        <v/>
      </c>
      <c r="LO193" s="579" t="str">
        <f>IF(Table1[[#This Row],[Hauptkörper - B1 - Beschichtung]]="","",VLOOKUP(Table1[[#This Row],[Hauptkörper - B1 - Beschichtung]],'DD FD'!AE:AF,2,FALSE))</f>
        <v/>
      </c>
      <c r="LP193" s="580" t="str">
        <f>IF(Table1[[#This Row],[Hauptkörper - B1 - Beschichtung Anteil (in %)]]="","",Table1[[#This Row],[Hauptkörper - B1 - Beschichtung Anteil (in %)]])</f>
        <v/>
      </c>
      <c r="LQ193" s="576" t="str">
        <f>IF(Table1[[#This Row],[Hauptkörper - B2 - Art]]="","",VLOOKUP(Table1[[#This Row],[Hauptkörper - B2 - Art]],'DD FD'!B:C,2,FALSE))</f>
        <v/>
      </c>
      <c r="LR193" s="577" t="str">
        <f>IF(Table1[[#This Row],[Hauptkörper - B2 - Fraktion]]="","",VLOOKUP(Table1[[#This Row],[Hauptkörper - B2 - Fraktion]],'DD FD'!H:J,3,FALSE))</f>
        <v/>
      </c>
      <c r="LS193" s="574" t="str">
        <f>IF(Table1[[#This Row],[Hauptkörper - B2 - Gewicht
(in G)]]="","",Table1[[#This Row],[Hauptkörper - B2 - Gewicht
(in G)]])</f>
        <v/>
      </c>
      <c r="LT193" s="574" t="str">
        <f>IF(Table1[[#This Row],[Hauptkörper - B2 - Lizenzierungs-pflichtig? (X=Ja)]]="","",Table1[[#This Row],[Hauptkörper - B2 - Lizenzierungs-pflichtig? (X=Ja)]])</f>
        <v/>
      </c>
      <c r="LU193" s="577" t="str">
        <f>IF(Table1[[#This Row],[Hauptkörper - B2 - Virgin Material]]="","",VLOOKUP(Table1[[#This Row],[Hauptkörper - B2 - Virgin Material]],'DD FD'!AJ:AK,2,FALSE))</f>
        <v/>
      </c>
      <c r="LV193" s="578" t="str">
        <f>IF(Table1[[#This Row],[Hauptkörper - B2 - Virgin Material Anteil (in %)]]="","",Table1[[#This Row],[Hauptkörper - B2 - Virgin Material Anteil (in %)]])</f>
        <v/>
      </c>
      <c r="LW193" s="577" t="str">
        <f>IF(Table1[[#This Row],[Hauptkörper - B2 - Recyceltes Material]]="","",VLOOKUP(Table1[[#This Row],[Hauptkörper - B2 - Recyceltes Material]],'DD FD'!AL:AM,2,FALSE))</f>
        <v/>
      </c>
      <c r="LX193" s="578" t="str">
        <f>IF(Table1[[#This Row],[Hauptkörper - B2 - Recyceltes Material Anteil (in %)]]="","",Table1[[#This Row],[Hauptkörper - B2 - Recyceltes Material Anteil (in %)]])</f>
        <v/>
      </c>
      <c r="LY193" s="577" t="str">
        <f>IF(Table1[[#This Row],[Hauptkörper - B2 - Beschichtung]]="","",VLOOKUP(Table1[[#This Row],[Hauptkörper - B2 - Beschichtung]],'DD FD'!AE:AF,2,FALSE))</f>
        <v/>
      </c>
      <c r="LZ193" s="580" t="str">
        <f>IF(Table1[[#This Row],[Hauptkörper - B2 - Beschichtung Anteil (in %)]]="","",Table1[[#This Row],[Hauptkörper - B2 - Beschichtung Anteil (in %)]])</f>
        <v/>
      </c>
      <c r="MA193" s="576" t="str">
        <f>IF(Table1[[#This Row],[Hauptkörper - B3 - Art]]="","",VLOOKUP(Table1[[#This Row],[Hauptkörper - B3 - Art]],'DD FD'!B:C,2,FALSE))</f>
        <v/>
      </c>
      <c r="MB193" s="577" t="str">
        <f>IF(Table1[[#This Row],[Hauptkörper - B3 - Fraktion]]="","",VLOOKUP(Table1[[#This Row],[Hauptkörper - B3 - Fraktion]],'DD FD'!H:J,3,FALSE))</f>
        <v/>
      </c>
      <c r="MC193" s="574" t="str">
        <f>IF(Table1[[#This Row],[Hauptkörper - B3 - Gewicht
(in G)]]="","",Table1[[#This Row],[Hauptkörper - B3 - Gewicht
(in G)]])</f>
        <v/>
      </c>
      <c r="MD193" s="574" t="str">
        <f>IF(Table1[[#This Row],[Hauptkörper - B3 - Lizenzierungs-pflichtig? (X=Ja)]]="","",Table1[[#This Row],[Hauptkörper - B3 - Lizenzierungs-pflichtig? (X=Ja)]])</f>
        <v/>
      </c>
      <c r="ME193" s="577" t="str">
        <f>IF(Table1[[#This Row],[Hauptkörper - B3 - Virgin Material]]="","",VLOOKUP(Table1[[#This Row],[Hauptkörper - B3 - Virgin Material]],'DD FD'!AJ:AK,2,FALSE))</f>
        <v/>
      </c>
      <c r="MF193" s="578" t="str">
        <f>IF(Table1[[#This Row],[Hauptkörper - B3 - Virgin Material Anteil (in %)]]="","",Table1[[#This Row],[Hauptkörper - B3 - Virgin Material Anteil (in %)]])</f>
        <v/>
      </c>
      <c r="MG193" s="577" t="str">
        <f>IF(Table1[[#This Row],[Hauptkörper - B3 - Recyceltes Material]]="","",VLOOKUP(Table1[[#This Row],[Hauptkörper - B3 - Recyceltes Material]],'DD FD'!AL:AM,2,FALSE))</f>
        <v/>
      </c>
      <c r="MH193" s="578" t="str">
        <f>IF(Table1[[#This Row],[Hauptkörper - B3 - Recyceltes Material Anteil (in %)]]="","",Table1[[#This Row],[Hauptkörper - B3 - Recyceltes Material Anteil (in %)]])</f>
        <v/>
      </c>
      <c r="MI193" s="577" t="str">
        <f>IF(Table1[[#This Row],[Hauptkörper - B3 - Beschichtung]]="","",VLOOKUP(Table1[[#This Row],[Hauptkörper - B3 - Beschichtung]],'DD FD'!AE:AF,2,FALSE))</f>
        <v/>
      </c>
      <c r="MJ193" s="580" t="str">
        <f>IF(Table1[[#This Row],[Hauptkörper - B3 - Beschichtung Anteil (in %)]]="","",Table1[[#This Row],[Hauptkörper - B3 - Beschichtung Anteil (in %)]])</f>
        <v/>
      </c>
      <c r="MK193" s="576" t="str">
        <f>IF(Table1[[#This Row],[Verschluss - B1 - Art]]="","",VLOOKUP(Table1[[#This Row],[Verschluss - B1 - Art]],'DD FD'!D:E,2,FALSE))</f>
        <v/>
      </c>
      <c r="ML193" s="577" t="str">
        <f>IF(Table1[[#This Row],[Verschluss - B1 - Fraktion]]="","",VLOOKUP(Table1[[#This Row],[Verschluss - B1 - Fraktion]],'DD FD'!H:J,3,FALSE))</f>
        <v/>
      </c>
      <c r="MM193" s="574" t="str">
        <f>IF(Table1[[#This Row],[Verschluss - B1 - Gewicht (in G)]]="","",Table1[[#This Row],[Verschluss - B1 - Gewicht (in G)]])</f>
        <v/>
      </c>
      <c r="MN193" s="574" t="str">
        <f>IF(Table1[[#This Row],[Verschluss - B1 - Lizenzierungs-pflichtig? (X=Ja)]]="","",Table1[[#This Row],[Verschluss - B1 - Lizenzierungs-pflichtig? (X=Ja)]])</f>
        <v/>
      </c>
      <c r="MO193" s="574" t="str">
        <f>IF(Table1[[#This Row],[Verschluss - B1 - Trennbar vom Hauptkörper? (X=Ja)]]="","",Table1[[#This Row],[Verschluss - B1 - Trennbar vom Hauptkörper? (X=Ja)]])</f>
        <v/>
      </c>
      <c r="MP193" s="577" t="str">
        <f>IF(Table1[[#This Row],[Verschluss - B1 - Virgin Material]]="","",VLOOKUP(Table1[[#This Row],[Verschluss - B1 - Virgin Material]],'DD FD'!AJ:AK,2,FALSE))</f>
        <v/>
      </c>
      <c r="MQ193" s="578" t="str">
        <f>IF(Table1[[#This Row],[Verschluss - B1 - Virgin Material Anteil (in %)]]="","",Table1[[#This Row],[Verschluss - B1 - Virgin Material Anteil (in %)]])</f>
        <v/>
      </c>
      <c r="MR193" s="577" t="str">
        <f>IF(Table1[[#This Row],[Verschluss - B1 - Recyceltes Material]]="","",VLOOKUP(Table1[[#This Row],[Verschluss - B1 - Recyceltes Material]],'DD FD'!AL:AM,2,FALSE))</f>
        <v/>
      </c>
      <c r="MS193" s="578" t="str">
        <f>IF(Table1[[#This Row],[Verschluss - B1 - Recyceltes Material Anteil (in %)]]="","",Table1[[#This Row],[Verschluss - B1 - Recyceltes Material Anteil (in %)]])</f>
        <v/>
      </c>
      <c r="MT193" s="577" t="str">
        <f>IF(Table1[[#This Row],[Verschluss - B1 - Beschichtung]]="","",VLOOKUP(Table1[[#This Row],[Verschluss - B1 - Beschichtung]],'DD FD'!AE:AF,2,FALSE))</f>
        <v/>
      </c>
      <c r="MU193" s="580" t="str">
        <f>IF(Table1[[#This Row],[Verschluss - B1 - Beschichtung Anteil (in %)]]="","",Table1[[#This Row],[Verschluss - B1 - Beschichtung Anteil (in %)]])</f>
        <v/>
      </c>
      <c r="MV193" s="576" t="str">
        <f>IF(Table1[[#This Row],[Verschluss - B2 - Art]]="","",VLOOKUP(Table1[[#This Row],[Verschluss - B2 - Art]],'DD FD'!D:E,2,FALSE))</f>
        <v/>
      </c>
      <c r="MW193" s="577" t="str">
        <f>IF(Table1[[#This Row],[Verschluss - B2 - Fraktion]]="","",VLOOKUP(Table1[[#This Row],[Verschluss - B2 - Fraktion]],'DD FD'!H:J,3,FALSE))</f>
        <v/>
      </c>
      <c r="MX193" s="574" t="str">
        <f>IF(Table1[[#This Row],[Verschluss - B2 - Gewicht (in G)]]="","",Table1[[#This Row],[Verschluss - B2 - Gewicht (in G)]])</f>
        <v/>
      </c>
      <c r="MY193" s="574" t="str">
        <f>IF(Table1[[#This Row],[Verschluss - B2 - Lizenzierungs-pflichtig? (X=Ja)]]="","",Table1[[#This Row],[Verschluss - B2 - Lizenzierungs-pflichtig? (X=Ja)]])</f>
        <v/>
      </c>
      <c r="MZ193" s="574" t="str">
        <f>IF(Table1[[#This Row],[Verschluss - B2 - Trennbar vom Hauptkörper? (X=Ja)]]="","",Table1[[#This Row],[Verschluss - B2 - Trennbar vom Hauptkörper? (X=Ja)]])</f>
        <v/>
      </c>
      <c r="NA193" s="577" t="str">
        <f>IF(Table1[[#This Row],[Verschluss - B2 - Virgin Material]]="","",VLOOKUP(Table1[[#This Row],[Verschluss - B2 - Virgin Material]],'DD FD'!AJ:AK,2,FALSE))</f>
        <v/>
      </c>
      <c r="NB193" s="578" t="str">
        <f>IF(Table1[[#This Row],[Verschluss - B2 - Virgin Material Anteil (in %)]]="","",Table1[[#This Row],[Verschluss - B2 - Virgin Material Anteil (in %)]])</f>
        <v/>
      </c>
      <c r="NC193" s="577" t="str">
        <f>IF(Table1[[#This Row],[Verschluss - B2 - Recyceltes Material]]="","",VLOOKUP(Table1[[#This Row],[Verschluss - B2 - Recyceltes Material]],'DD FD'!AL:AM,2,FALSE))</f>
        <v/>
      </c>
      <c r="ND193" s="578" t="str">
        <f>IF(Table1[[#This Row],[Verschluss - B2 - Recyceltes Material Anteil (in %)]]="","",Table1[[#This Row],[Verschluss - B2 - Recyceltes Material Anteil (in %)]])</f>
        <v/>
      </c>
      <c r="NE193" s="577" t="str">
        <f>IF(Table1[[#This Row],[Verschluss - B2 - Beschichtung]]="","",VLOOKUP(Table1[[#This Row],[Verschluss - B2 - Beschichtung]],'DD FD'!AE:AF,2,FALSE))</f>
        <v/>
      </c>
      <c r="NF193" s="580" t="str">
        <f>IF(Table1[[#This Row],[Verschluss - B2 - Beschichtung Anteil (in %)]]="","",Table1[[#This Row],[Verschluss - B2 - Beschichtung Anteil (in %)]])</f>
        <v/>
      </c>
      <c r="NG193" s="576" t="str">
        <f>IF(Table1[[#This Row],[Verschluss - B3 - Art]]="","",VLOOKUP(Table1[[#This Row],[Verschluss - B3 - Art]],'DD FD'!D:E,2,FALSE))</f>
        <v/>
      </c>
      <c r="NH193" s="577" t="str">
        <f>IF(Table1[[#This Row],[Verschluss - B3 - Fraktion]]="","",VLOOKUP(Table1[[#This Row],[Verschluss - B3 - Fraktion]],'DD FD'!H:J,3,FALSE))</f>
        <v/>
      </c>
      <c r="NI193" s="574" t="str">
        <f>IF(Table1[[#This Row],[Verschluss - B3 - Gewicht (in G)]]="","",Table1[[#This Row],[Verschluss - B3 - Gewicht (in G)]])</f>
        <v/>
      </c>
      <c r="NJ193" s="574" t="str">
        <f>IF(Table1[[#This Row],[Verschluss - B3 - Lizenzierungs-pflichtig? (X=Ja)]]="","",Table1[[#This Row],[Verschluss - B3 - Lizenzierungs-pflichtig? (X=Ja)]])</f>
        <v/>
      </c>
      <c r="NK193" s="574" t="str">
        <f>IF(Table1[[#This Row],[Verschluss - B3 - Trennbar vom Hauptkörper? (X=Ja)]]="","",Table1[[#This Row],[Verschluss - B3 - Trennbar vom Hauptkörper? (X=Ja)]])</f>
        <v/>
      </c>
      <c r="NL193" s="577" t="str">
        <f>IF(Table1[[#This Row],[Verschluss - B3 - Virgin Material]]="","",VLOOKUP(Table1[[#This Row],[Verschluss - B3 - Virgin Material]],'DD FD'!AJ:AK,2,FALSE))</f>
        <v/>
      </c>
      <c r="NM193" s="578" t="str">
        <f>IF(Table1[[#This Row],[Verschluss - B3 - Virgin Material Anteil (in %)]]="","",Table1[[#This Row],[Verschluss - B3 - Virgin Material Anteil (in %)]])</f>
        <v/>
      </c>
      <c r="NN193" s="577" t="str">
        <f>IF(Table1[[#This Row],[Verschluss - B3 - Recyceltes Material]]="","",VLOOKUP(Table1[[#This Row],[Verschluss - B3 - Recyceltes Material]],'DD FD'!AL:AM,2,FALSE))</f>
        <v/>
      </c>
      <c r="NO193" s="578" t="str">
        <f>IF(Table1[[#This Row],[Verschluss - B3 - Recyceltes Material Anteil (in %)]]="","",Table1[[#This Row],[Verschluss - B3 - Recyceltes Material Anteil (in %)]])</f>
        <v/>
      </c>
      <c r="NP193" s="577" t="str">
        <f>IF(Table1[[#This Row],[Verschluss - B3 - Beschichtung]]="","",VLOOKUP(Table1[[#This Row],[Verschluss - B3 - Beschichtung]],'DD FD'!AE:AF,2,FALSE))</f>
        <v/>
      </c>
      <c r="NQ193" s="580" t="str">
        <f>IF(Table1[[#This Row],[Verschluss - B3 - Beschichtung Anteil (in %)]]="","",Table1[[#This Row],[Verschluss - B3 - Beschichtung Anteil (in %)]])</f>
        <v/>
      </c>
      <c r="NR193" s="576" t="str">
        <f>IF(Table1[[#This Row],[Etikett - B1 - Art]]="","",VLOOKUP(Table1[[#This Row],[Etikett - B1 - Art]],'DD FD'!F:G,2,FALSE))</f>
        <v/>
      </c>
      <c r="NS193" s="577" t="str">
        <f>IF(Table1[[#This Row],[Etikett - B1 - Fraktion]]="","",VLOOKUP(Table1[[#This Row],[Etikett - B1 - Fraktion]],'DD FD'!H:J,3,FALSE))</f>
        <v/>
      </c>
      <c r="NT193" s="574" t="str">
        <f>IF(Table1[[#This Row],[Etikett - B1 - Gewicht (in G)]]="","",Table1[[#This Row],[Etikett - B1 - Gewicht (in G)]])</f>
        <v/>
      </c>
      <c r="NU193" s="574" t="str">
        <f>IF(Table1[[#This Row],[Etikett - B1 - Lizenzierungs-pflichtig? (X=Ja)]]="","",Table1[[#This Row],[Etikett - B1 - Lizenzierungs-pflichtig? (X=Ja)]])</f>
        <v/>
      </c>
      <c r="NV193" s="574" t="str">
        <f>IF(Table1[[#This Row],[Etikett - B1 - Trennbar vom Hauptkörper? (X=Ja)]]="","",Table1[[#This Row],[Etikett - B1 - Trennbar vom Hauptkörper? (X=Ja)]])</f>
        <v/>
      </c>
      <c r="NW193" s="577" t="str">
        <f>IF(Table1[[#This Row],[Etikett - B1 - Virgin Material]]="","",VLOOKUP(Table1[[#This Row],[Etikett - B1 - Virgin Material]],'DD FD'!AJ:AK,2,FALSE))</f>
        <v/>
      </c>
      <c r="NX193" s="578" t="str">
        <f>IF(Table1[[#This Row],[Etikett - B1 - Virgin Material Anteil (in %)]]="","",Table1[[#This Row],[Etikett - B1 - Virgin Material Anteil (in %)]])</f>
        <v/>
      </c>
      <c r="NY193" s="577" t="str">
        <f>IF(Table1[[#This Row],[Etikett - B1 - Recyceltes Material]]="","",VLOOKUP(Table1[[#This Row],[Etikett - B1 - Recyceltes Material]],'DD FD'!AL:AM,2,FALSE))</f>
        <v/>
      </c>
      <c r="NZ193" s="578" t="str">
        <f>IF(Table1[[#This Row],[Etikett - B1 - Recyceltes Material Anteil (in %)]]="","",Table1[[#This Row],[Etikett - B1 - Recyceltes Material Anteil (in %)]])</f>
        <v/>
      </c>
      <c r="OA193" s="577" t="str">
        <f>IF(Table1[[#This Row],[Etikett - B1 - Beschichtung]]="","",VLOOKUP(Table1[[#This Row],[Etikett - B1 - Beschichtung]],'DD FD'!AE:AF,2,FALSE))</f>
        <v/>
      </c>
      <c r="OB193" s="580" t="str">
        <f>IF(Table1[[#This Row],[Etikett - B1 - Beschichtung Anteil (in %)]]="","",Table1[[#This Row],[Etikett - B1 - Beschichtung Anteil (in %)]])</f>
        <v/>
      </c>
      <c r="OC193" s="576" t="str">
        <f>IF(Table1[[#This Row],[Etikett - B2 - Art]]="","",VLOOKUP(Table1[[#This Row],[Etikett - B2 - Art]],'DD FD'!F:G,2,FALSE))</f>
        <v/>
      </c>
      <c r="OD193" s="577" t="str">
        <f>IF(Table1[[#This Row],[Etikett - B2 - Fraktion]]="","",VLOOKUP(Table1[[#This Row],[Etikett - B2 - Fraktion]],'DD FD'!H:J,3,FALSE))</f>
        <v/>
      </c>
      <c r="OE193" s="574" t="str">
        <f>IF(Table1[[#This Row],[Etikett - B2 - Gewicht (in G)]]="","",Table1[[#This Row],[Etikett - B2 - Gewicht (in G)]])</f>
        <v/>
      </c>
      <c r="OF193" s="574" t="str">
        <f>IF(Table1[[#This Row],[Etikett - B2 - Lizenzierungs-pflichtig? (X=Ja)]]="","",Table1[[#This Row],[Etikett - B2 - Lizenzierungs-pflichtig? (X=Ja)]])</f>
        <v/>
      </c>
      <c r="OG193" s="574" t="str">
        <f>IF(Table1[[#This Row],[Etikett - B2 - Trennbar vom Hauptkörper? (X=Ja)]]="","",Table1[[#This Row],[Etikett - B2 - Trennbar vom Hauptkörper? (X=Ja)]])</f>
        <v/>
      </c>
      <c r="OH193" s="577" t="str">
        <f>IF(Table1[[#This Row],[Etikett - B2 - Virgin Material]]="","",VLOOKUP(Table1[[#This Row],[Etikett - B2 - Virgin Material]],'DD FD'!AJ:AK,2,FALSE))</f>
        <v/>
      </c>
      <c r="OI193" s="578" t="str">
        <f>IF(Table1[[#This Row],[Etikett - B2 - Virgin Material Anteil (in %)]]="","",Table1[[#This Row],[Etikett - B2 - Virgin Material Anteil (in %)]])</f>
        <v/>
      </c>
      <c r="OJ193" s="577" t="str">
        <f>IF(Table1[[#This Row],[Etikett - B2 - Recyceltes Material]]="","",VLOOKUP(Table1[[#This Row],[Etikett - B2 - Recyceltes Material]],'DD FD'!AL:AM,2,FALSE))</f>
        <v/>
      </c>
      <c r="OK193" s="578" t="str">
        <f>IF(Table1[[#This Row],[Etikett - B2 - Recyceltes Material Anteil (in %)]]="","",Table1[[#This Row],[Etikett - B2 - Recyceltes Material Anteil (in %)]])</f>
        <v/>
      </c>
      <c r="OL193" s="577" t="str">
        <f>IF(Table1[[#This Row],[Etikett - B2 - Beschichtung]]="","",VLOOKUP(Table1[[#This Row],[Etikett - B2 - Beschichtung]],'DD FD'!AE:AF,2,FALSE))</f>
        <v/>
      </c>
      <c r="OM193" s="580" t="str">
        <f>IF(Table1[[#This Row],[Etikett - B2 - Beschichtung Anteil (in %)]]="","",Table1[[#This Row],[Etikett - B2 - Beschichtung Anteil (in %)]])</f>
        <v/>
      </c>
      <c r="ON193" s="576" t="str">
        <f>IF(Table1[[#This Row],[Etikett - B3 - Art]]="","",VLOOKUP(Table1[[#This Row],[Etikett - B3 - Art]],'DD FD'!F:G,2,FALSE))</f>
        <v/>
      </c>
      <c r="OO193" s="577" t="str">
        <f>IF(Table1[[#This Row],[Etikett - B3 - Fraktion]]="","",VLOOKUP(Table1[[#This Row],[Etikett - B3 - Fraktion]],'DD FD'!H:J,3,FALSE))</f>
        <v/>
      </c>
      <c r="OP193" s="574" t="str">
        <f>IF(Table1[[#This Row],[Etikett - B3 - Gewicht (in G)]]="","",Table1[[#This Row],[Etikett - B3 - Gewicht (in G)]])</f>
        <v/>
      </c>
      <c r="OQ193" s="574" t="str">
        <f>IF(Table1[[#This Row],[Etikett - B3 - Lizenzierungs-pflichtig? (X=Ja)]]="","",Table1[[#This Row],[Etikett - B3 - Lizenzierungs-pflichtig? (X=Ja)]])</f>
        <v/>
      </c>
      <c r="OR193" s="574" t="str">
        <f>IF(Table1[[#This Row],[Etikett - B3 - Trennbar vom Hauptkörper? (X=Ja)]]="","",Table1[[#This Row],[Etikett - B3 - Trennbar vom Hauptkörper? (X=Ja)]])</f>
        <v/>
      </c>
      <c r="OS193" s="577" t="str">
        <f>IF(Table1[[#This Row],[Etikett - B3 - Virgin Material]]="","",VLOOKUP(Table1[[#This Row],[Etikett - B3 - Virgin Material]],'DD FD'!AJ:AK,2,FALSE))</f>
        <v/>
      </c>
      <c r="OT193" s="578" t="str">
        <f>IF(Table1[[#This Row],[Etikett - B3 - Virgin Material Anteil (in %)]]="","",Table1[[#This Row],[Etikett - B3 - Virgin Material Anteil (in %)]])</f>
        <v/>
      </c>
      <c r="OU193" s="577" t="str">
        <f>IF(Table1[[#This Row],[Etikett - B3 - Recyceltes Material]]="","",VLOOKUP(Table1[[#This Row],[Etikett - B3 - Recyceltes Material]],'DD FD'!AL:AM,2,FALSE))</f>
        <v/>
      </c>
      <c r="OV193" s="578" t="str">
        <f>IF(Table1[[#This Row],[Etikett - B3 - Recyceltes Material Anteil (in %)]]="","",Table1[[#This Row],[Etikett - B3 - Recyceltes Material Anteil (in %)]])</f>
        <v/>
      </c>
      <c r="OW193" s="577" t="str">
        <f>IF(Table1[[#This Row],[Etikett - B3 - Beschichtung]]="","",VLOOKUP(Table1[[#This Row],[Etikett - B3 - Beschichtung]],'DD FD'!AE:AF,2,FALSE))</f>
        <v/>
      </c>
      <c r="OX193" s="613" t="str">
        <f>IF(Table1[[#This Row],[Etikett - B3 - Beschichtung Anteil (in %)]]="","",Table1[[#This Row],[Etikett - B3 - Beschichtung Anteil (in %)]])</f>
        <v/>
      </c>
      <c r="OY193" s="618">
        <f>ROUNDUP(SUM(
IF(AND(LH193='DD FD'!$J$7,LJ193='DD FD'!$AI$3),LI193,0),
IF(AND(LR193='DD FD'!$J$7,LT193='DD FD'!$AI$3),LS193,0),
IF(AND(MB193='DD FD'!$J$7,MD193='DD FD'!$AI$3),MC193,0),
IF(AND(ML193='DD FD'!$J$7,MN193='DD FD'!$AI$3),MM193,0),
IF(AND(MW193='DD FD'!$J$7,MY193='DD FD'!$AI$3),MX193,0),
IF(AND(NH193='DD FD'!$J$7,NJ193='DD FD'!$AI$3),NI193,0),
IF(AND(NS193='DD FD'!$J$7,NU193='DD FD'!$AI$3),NT193,0),
IF(AND(OD193='DD FD'!$J$7,OF193='DD FD'!$AI$3),OE193,0),
IF(AND(OO193='DD FD'!$J$7,OQ193='DD FD'!$AI$3),OP193,0),
),2)</f>
        <v>0</v>
      </c>
      <c r="OZ193" s="617">
        <f>ROUNDUP(SUM(
IF(AND(LH193='DD FD'!$J$6,LJ193='DD FD'!$AI$3),LI193,0),
IF(AND(LR193='DD FD'!$J$6,LT193='DD FD'!$AI$3),LS193,0),
IF(AND(MB193='DD FD'!$J$6,MD193='DD FD'!$AI$3),MC193,0),
IF(AND(ML193='DD FD'!$J$6,MN193='DD FD'!$AI$3),MM193,0),
IF(AND(MW193='DD FD'!$J$6,MY193='DD FD'!$AI$3),MX193,0),
IF(AND(NH193='DD FD'!$J$6,NJ193='DD FD'!$AI$3),NI193,0),
IF(AND(NS193='DD FD'!$J$6,NU193='DD FD'!$AI$3),NT193,0),
IF(AND(OD193='DD FD'!$J$6,OF193='DD FD'!$AI$3),OE193,0),
IF(AND(OO193='DD FD'!$J$6,OQ193='DD FD'!$AI$3),OP193,0),
),2)</f>
        <v>0</v>
      </c>
      <c r="PA193" s="617">
        <f>ROUNDUP(SUM(
IF(AND(LH193='DD FD'!$J$10,LJ193='DD FD'!$AI$3),LI193,0),
IF(AND(LR193='DD FD'!$J$10,LT193='DD FD'!$AI$3),LS193,0),
IF(AND(MB193='DD FD'!$J$10,MD193='DD FD'!$AI$3),MC193,0),
IF(AND(ML193='DD FD'!$J$10,MN193='DD FD'!$AI$3),MM193,0),
IF(AND(MW193='DD FD'!$J$10,MY193='DD FD'!$AI$3),MX193,0),
IF(AND(NH193='DD FD'!$J$10,NJ193='DD FD'!$AI$3),NI193,0),
IF(AND(NS193='DD FD'!$J$10,NU193='DD FD'!$AI$3),NT193,0),
IF(AND(OD193='DD FD'!$J$10,OF193='DD FD'!$AI$3),OE193,0),
IF(AND(OO193='DD FD'!$J$10,OQ193='DD FD'!$AI$3),OP193,0),
),2)</f>
        <v>0</v>
      </c>
      <c r="PB193" s="617">
        <f>ROUNDUP(SUM(
IF(AND(LH193='DD FD'!$J$8,LJ193='DD FD'!$AI$3),LI193,0),
IF(AND(LR193='DD FD'!$J$8,LT193='DD FD'!$AI$3),LS193,0),
IF(AND(MB193='DD FD'!$J$8,MD193='DD FD'!$AI$3),MC193,0),
IF(AND(ML193='DD FD'!$J$8,MN193='DD FD'!$AI$3),MM193,0),
IF(AND(MW193='DD FD'!$J$8,MY193='DD FD'!$AI$3),MX193,0),
IF(AND(NH193='DD FD'!$J$8,NJ193='DD FD'!$AI$3),NI193,0),
IF(AND(NS193='DD FD'!$J$8,NU193='DD FD'!$AI$3),NT193,0),
IF(AND(OD193='DD FD'!$J$8,OF193='DD FD'!$AI$3),OE193,0),
IF(AND(OO193='DD FD'!$J$8,OQ193='DD FD'!$AI$3),OP193,0),
),2)</f>
        <v>0</v>
      </c>
      <c r="PC193" s="617">
        <f>ROUNDUP(SUM(
IF(AND(LH193='DD FD'!$J$5,LJ193='DD FD'!$AI$3),LI193,0),
IF(AND(LR193='DD FD'!$J$5,LT193='DD FD'!$AI$3),LS193,0),
IF(AND(MB193='DD FD'!$J$5,MD193='DD FD'!$AI$3),MC193,0),
IF(AND(ML193='DD FD'!$J$5,MN193='DD FD'!$AI$3),MM193,0),
IF(AND(MW193='DD FD'!$J$5,MY193='DD FD'!$AI$3),MX193,0),
IF(AND(NH193='DD FD'!$J$5,NJ193='DD FD'!$AI$3),NI193,0),
IF(AND(NS193='DD FD'!$J$5,NU193='DD FD'!$AI$3),NT193,0),
IF(AND(OD193='DD FD'!$J$5,OF193='DD FD'!$AI$3),OE193,0),
IF(AND(OO193='DD FD'!$J$5,OQ193='DD FD'!$AI$3),OP193,0),
),2)</f>
        <v>0</v>
      </c>
      <c r="PD193" s="617">
        <f>ROUNDUP(SUM(
IF(AND(LH193='DD FD'!$J$9,LJ193='DD FD'!$AI$3),LI193,0),
IF(AND(LR193='DD FD'!$J$9,LT193='DD FD'!$AI$3),LS193,0),
IF(AND(MB193='DD FD'!$J$9,MD193='DD FD'!$AI$3),MC193,0),
IF(AND(ML193='DD FD'!$J$9,MN193='DD FD'!$AI$3),MM193,0),
IF(AND(MW193='DD FD'!$J$9,MY193='DD FD'!$AI$3),MX193,0),
IF(AND(NH193='DD FD'!$J$9,NJ193='DD FD'!$AI$3),NI193,0),
IF(AND(NS193='DD FD'!$J$9,NU193='DD FD'!$AI$3),NT193,0),
IF(AND(OD193='DD FD'!$J$9,OF193='DD FD'!$AI$3),OE193,0),
IF(AND(OO193='DD FD'!$J$9,OQ193='DD FD'!$AI$3),OP193,0),
),2)</f>
        <v>0</v>
      </c>
      <c r="PE193" s="617">
        <f>ROUNDUP(SUM(
IF(AND(LH193='DD FD'!$J$4,LJ193='DD FD'!$AI$3),LI193,0),
IF(AND(LR193='DD FD'!$J$4,LT193='DD FD'!$AI$3),LS193,0),
IF(AND(MB193='DD FD'!$J$4,MD193='DD FD'!$AI$3),MC193,0),
IF(AND(ML193='DD FD'!$J$4,MN193='DD FD'!$AI$3),MM193,0),
IF(AND(MW193='DD FD'!$J$4,MY193='DD FD'!$AI$3),MX193,0),
IF(AND(NH193='DD FD'!$J$4,NJ193='DD FD'!$AI$3),NI193,0),
IF(AND(NS193='DD FD'!$J$4,NU193='DD FD'!$AI$3),NT193,0),
IF(AND(OD193='DD FD'!$J$4,OF193='DD FD'!$AI$3),OE193,0),
IF(AND(OO193='DD FD'!$J$4,OQ193='DD FD'!$AI$3),OP193,0),
),2)</f>
        <v>0</v>
      </c>
      <c r="PF193" s="619">
        <f>ROUNDUP(SUM(
IF(AND(LH193='DD FD'!$J$11,LJ193='DD FD'!$AI$3),LI193,0),
IF(AND(LR193='DD FD'!$J$11,LT193='DD FD'!$AI$3),LS193,0),
IF(AND(MB193='DD FD'!$J$11,MD193='DD FD'!$AI$3),MC193,0),
IF(AND(ML193='DD FD'!$J$11,MN193='DD FD'!$AI$3),MM193,0),
IF(AND(MW193='DD FD'!$J$11,MY193='DD FD'!$AI$3),MX193,0),
IF(AND(NH193='DD FD'!$J$11,NJ193='DD FD'!$AI$3),NI193,0),
IF(AND(NS193='DD FD'!$J$11,NU193='DD FD'!$AI$3),NT193,0),
IF(AND(OD193='DD FD'!$J$11,OF193='DD FD'!$AI$3),OE193,0),
IF(AND(OO193='DD FD'!$J$11,OQ193='DD FD'!$AI$3),OP193,0),
),2)</f>
        <v>0</v>
      </c>
    </row>
    <row r="194" spans="1:422">
      <c r="A194" s="806"/>
      <c r="B194" s="934"/>
      <c r="C194" s="247"/>
      <c r="D194" s="842"/>
      <c r="E194" s="247"/>
      <c r="F194" s="158"/>
      <c r="G194" s="710"/>
      <c r="H194" s="712"/>
      <c r="I194" s="936"/>
      <c r="J194" s="803"/>
      <c r="K194" s="150"/>
      <c r="L194" s="146" t="str">
        <f t="shared" si="54"/>
        <v/>
      </c>
      <c r="M194" s="501" t="str">
        <f t="shared" si="71"/>
        <v/>
      </c>
      <c r="N194" s="504"/>
      <c r="O194" s="113" t="str">
        <f t="shared" si="72"/>
        <v/>
      </c>
      <c r="P194" s="114" t="str">
        <f t="shared" si="55"/>
        <v/>
      </c>
      <c r="Q194" s="152"/>
      <c r="R194" s="152"/>
      <c r="S194" s="115" t="str">
        <f t="shared" si="73"/>
        <v/>
      </c>
      <c r="T194" s="159"/>
      <c r="U194" s="159"/>
      <c r="V194" s="157"/>
      <c r="W194" s="157"/>
      <c r="X194" s="157"/>
      <c r="Y194" s="772"/>
      <c r="Z194" s="158"/>
      <c r="AA194" s="144"/>
      <c r="AB194" s="112"/>
      <c r="AC194" s="153"/>
      <c r="AD194" s="153"/>
      <c r="AE194" s="153"/>
      <c r="AF194" s="153"/>
      <c r="AG194" s="153"/>
      <c r="AH194" s="153"/>
      <c r="AI194" s="152"/>
      <c r="AJ194" s="158"/>
      <c r="AK194" s="158"/>
      <c r="AL194" s="158"/>
      <c r="AM194" s="116" t="str">
        <f t="shared" si="74"/>
        <v/>
      </c>
      <c r="AN194" s="116" t="str">
        <f t="shared" si="75"/>
        <v/>
      </c>
      <c r="AO194" s="324"/>
      <c r="AP194" s="503"/>
      <c r="AQ194" s="487" t="str">
        <f t="shared" si="76"/>
        <v/>
      </c>
      <c r="AR194" s="113" t="str">
        <f t="shared" si="56"/>
        <v/>
      </c>
      <c r="AS194" s="113" t="str">
        <f t="shared" si="57"/>
        <v/>
      </c>
      <c r="AT194" s="113" t="str">
        <f t="shared" si="58"/>
        <v/>
      </c>
      <c r="AU194" s="113" t="str">
        <f t="shared" si="59"/>
        <v/>
      </c>
      <c r="AV194" s="159"/>
      <c r="AW194" s="157"/>
      <c r="AX194" s="157"/>
      <c r="AY194" s="157"/>
      <c r="AZ194" s="157"/>
      <c r="BA194" s="116" t="str">
        <f t="shared" si="60"/>
        <v/>
      </c>
      <c r="BB194" s="316"/>
      <c r="BC194" s="116" t="str">
        <f t="shared" si="61"/>
        <v/>
      </c>
      <c r="BD194" s="133" t="str">
        <f t="shared" si="62"/>
        <v/>
      </c>
      <c r="BE194" s="157"/>
      <c r="BF194" s="1180"/>
      <c r="BG194" s="1180"/>
      <c r="BH194" s="158"/>
      <c r="BI194" s="490"/>
      <c r="BJ194" s="514" t="str">
        <f t="shared" si="77"/>
        <v/>
      </c>
      <c r="BK194" s="789"/>
      <c r="BL194" s="116" t="str">
        <f t="shared" si="78"/>
        <v/>
      </c>
      <c r="BM194" s="144"/>
      <c r="BN194" s="144"/>
      <c r="BO194" s="144"/>
      <c r="BP194" s="790"/>
      <c r="BQ194" s="790"/>
      <c r="BR194" s="790"/>
      <c r="BS194" s="116" t="str">
        <f t="shared" si="63"/>
        <v/>
      </c>
      <c r="BT194" s="790"/>
      <c r="BU194" s="808" t="str">
        <f t="shared" si="64"/>
        <v/>
      </c>
      <c r="BV194" s="791"/>
      <c r="BW194" s="144"/>
      <c r="BX194" s="20"/>
      <c r="BY194" s="20"/>
      <c r="BZ194" s="20"/>
      <c r="CA194" s="792"/>
      <c r="CB194" s="1201"/>
      <c r="CC194" s="144"/>
      <c r="CD194" s="144"/>
      <c r="CE194" s="144"/>
      <c r="CF194" s="144"/>
      <c r="CG194" s="144"/>
      <c r="CH194" s="144"/>
      <c r="CI194" s="144"/>
      <c r="CJ194" s="144"/>
      <c r="CK194" s="144"/>
      <c r="CL194" s="144"/>
      <c r="CM194" s="144"/>
      <c r="CN194" s="144"/>
      <c r="CO194" s="144"/>
      <c r="CP194" s="144"/>
      <c r="CQ194" s="144"/>
      <c r="CR194" s="144"/>
      <c r="CS194" s="144"/>
      <c r="CT194" s="144"/>
      <c r="CU194" s="144"/>
      <c r="CV194" s="144"/>
      <c r="CW194" s="144"/>
      <c r="CX194" s="144"/>
      <c r="CY194" s="144"/>
      <c r="CZ194" s="144"/>
      <c r="DA194" s="144"/>
      <c r="DB194" s="144"/>
      <c r="DC194" s="144"/>
      <c r="DD194" s="144"/>
      <c r="DE194" s="144"/>
      <c r="DF194" s="144"/>
      <c r="DG194" s="144"/>
      <c r="DH194" s="144"/>
      <c r="DI194" s="144"/>
      <c r="DJ194" s="144"/>
      <c r="DK194" s="144"/>
      <c r="DL194" s="144"/>
      <c r="DM194" s="144"/>
      <c r="DN194" s="144"/>
      <c r="DO194" s="144"/>
      <c r="DP194" s="144"/>
      <c r="DQ194" s="144"/>
      <c r="DR194" s="144"/>
      <c r="DS194" s="144"/>
      <c r="DT194" s="144"/>
      <c r="DU194" s="144"/>
      <c r="DV194" s="144"/>
      <c r="DW194" s="144"/>
      <c r="DX194" s="144"/>
      <c r="DY194" s="144"/>
      <c r="DZ194" s="144"/>
      <c r="EA194" s="144"/>
      <c r="EB194" s="144"/>
      <c r="EC194" s="144"/>
      <c r="ED194" s="782" t="str">
        <f t="shared" si="79"/>
        <v/>
      </c>
      <c r="EE194" s="519"/>
      <c r="EF194" s="793"/>
      <c r="EG194" s="519"/>
      <c r="EH194" s="794"/>
      <c r="EI194" s="790"/>
      <c r="EJ194" s="794"/>
      <c r="EK194" s="794"/>
      <c r="EL194" s="790"/>
      <c r="EM194" s="790"/>
      <c r="EN194" s="790"/>
      <c r="EO194" s="112" t="str">
        <f t="shared" si="65"/>
        <v/>
      </c>
      <c r="EP194" s="790"/>
      <c r="EQ194" s="488" t="str">
        <f t="shared" si="66"/>
        <v/>
      </c>
      <c r="ER194" s="1100"/>
      <c r="ES194" s="1099" t="str">
        <f t="shared" si="80"/>
        <v/>
      </c>
      <c r="ET194" s="525"/>
      <c r="EU194" s="148"/>
      <c r="EV194" s="148"/>
      <c r="EW194" s="148"/>
      <c r="EX194" s="148"/>
      <c r="EY194" s="148"/>
      <c r="EZ194" s="148"/>
      <c r="FA194" s="148"/>
      <c r="FB194" s="148"/>
      <c r="FC194" s="148"/>
      <c r="FD194" s="148"/>
      <c r="FE194" s="148"/>
      <c r="FF194" s="148"/>
      <c r="FG194" s="148"/>
      <c r="FH194" s="148"/>
      <c r="FI194" s="528"/>
      <c r="FJ194" s="513" t="str">
        <f t="shared" si="67"/>
        <v/>
      </c>
      <c r="FK194" s="158"/>
      <c r="FL194" s="850"/>
      <c r="FM194" s="850"/>
      <c r="FN194" s="850"/>
      <c r="FO194" s="850"/>
      <c r="FP194" s="850"/>
      <c r="FQ194" s="850"/>
      <c r="FR194" s="157"/>
      <c r="FS194" s="143"/>
      <c r="FT194" s="143"/>
      <c r="FU194" s="847" t="str">
        <f t="shared" si="68"/>
        <v/>
      </c>
      <c r="FV194" s="555"/>
      <c r="FW194" s="523" t="str">
        <f>IF(Table1[[#This Row],[Nonfood Inhaltstoffe - Komponente]]="","",VLOOKUP(Table1[[#This Row],[Nonfood Inhaltstoffe - Komponente]],'Dropdown Auswahl'!BJ:BK,2,FALSE))</f>
        <v/>
      </c>
      <c r="FX194" s="1013"/>
      <c r="FY194" s="1011" t="str">
        <f t="shared" si="69"/>
        <v/>
      </c>
      <c r="FZ194" s="152"/>
      <c r="GA194" s="152"/>
      <c r="GB194" s="152"/>
      <c r="GC194" s="529" t="str">
        <f t="shared" si="70"/>
        <v/>
      </c>
      <c r="GG194" s="21"/>
      <c r="GH194" s="21"/>
      <c r="GI194" s="1019"/>
      <c r="GJ194" s="1016" t="str">
        <f>IF(Table1[[#This Row],[Global Trade Item Number (GTIN)]]="","",Table1[[#This Row],[Global Trade Item Number (GTIN)]])</f>
        <v/>
      </c>
      <c r="GK194" s="555" t="str">
        <f>IF(Table1[[#This Row],[WAWI-Nr./ Kreditoren-Nummer
(ASDV)]]&lt;&gt;"",Table1[[#This Row],[WAWI-Nr./ Kreditoren-Nummer
(ASDV)]],"")</f>
        <v/>
      </c>
      <c r="GL194" s="165"/>
      <c r="GM194" s="165"/>
      <c r="GN194" s="165"/>
      <c r="GO194" s="485"/>
      <c r="GP194" s="534"/>
      <c r="GQ194" s="533"/>
      <c r="GR194" s="486"/>
      <c r="GS194" s="486"/>
      <c r="GT194" s="486"/>
      <c r="GU194" s="486"/>
      <c r="GV194" s="486"/>
      <c r="GW194" s="542"/>
      <c r="GX194" s="538"/>
      <c r="GY194" s="144"/>
      <c r="GZ194" s="480"/>
      <c r="HA194" s="158"/>
      <c r="HB194" s="480"/>
      <c r="HC194" s="480"/>
      <c r="HD194" s="480"/>
      <c r="HE194" s="480"/>
      <c r="HF194" s="480"/>
      <c r="HG194" s="480"/>
      <c r="HH194" s="538"/>
      <c r="HI194" s="480"/>
      <c r="HJ194" s="480"/>
      <c r="HK194" s="480"/>
      <c r="HL194" s="480"/>
      <c r="HM194" s="480"/>
      <c r="HN194" s="480"/>
      <c r="HO194" s="480"/>
      <c r="HP194" s="480"/>
      <c r="HQ194" s="480"/>
      <c r="HR194" s="538"/>
      <c r="HS194" s="480"/>
      <c r="HT194" s="480"/>
      <c r="HU194" s="480"/>
      <c r="HV194" s="480"/>
      <c r="HW194" s="480"/>
      <c r="HX194" s="480"/>
      <c r="HY194" s="480"/>
      <c r="HZ194" s="480"/>
      <c r="IA194" s="480"/>
      <c r="IB194" s="538"/>
      <c r="IC194" s="480"/>
      <c r="ID194" s="480"/>
      <c r="IE194" s="480"/>
      <c r="IF194" s="480"/>
      <c r="IG194" s="480"/>
      <c r="IH194" s="480"/>
      <c r="II194" s="480"/>
      <c r="IJ194" s="480"/>
      <c r="IK194" s="480"/>
      <c r="IL194" s="480"/>
      <c r="IM194" s="538"/>
      <c r="IN194" s="480"/>
      <c r="IO194" s="480"/>
      <c r="IP194" s="480"/>
      <c r="IQ194" s="480"/>
      <c r="IR194" s="480"/>
      <c r="IS194" s="480"/>
      <c r="IT194" s="480"/>
      <c r="IU194" s="480"/>
      <c r="IV194" s="480"/>
      <c r="IW194" s="480"/>
      <c r="IX194" s="538"/>
      <c r="IY194" s="480"/>
      <c r="IZ194" s="480"/>
      <c r="JA194" s="480"/>
      <c r="JB194" s="480"/>
      <c r="JC194" s="480"/>
      <c r="JD194" s="480"/>
      <c r="JE194" s="480"/>
      <c r="JF194" s="480"/>
      <c r="JG194" s="480"/>
      <c r="JH194" s="480"/>
      <c r="JI194" s="538"/>
      <c r="JJ194" s="480"/>
      <c r="JK194" s="480"/>
      <c r="JL194" s="480"/>
      <c r="JM194" s="480"/>
      <c r="JN194" s="480"/>
      <c r="JO194" s="480"/>
      <c r="JP194" s="480"/>
      <c r="JQ194" s="480"/>
      <c r="JR194" s="480"/>
      <c r="JS194" s="590"/>
      <c r="JT194" s="538"/>
      <c r="JU194" s="480"/>
      <c r="JV194" s="480"/>
      <c r="JW194" s="480"/>
      <c r="JX194" s="480"/>
      <c r="JY194" s="480"/>
      <c r="JZ194" s="480"/>
      <c r="KA194" s="480"/>
      <c r="KB194" s="480"/>
      <c r="KC194" s="480"/>
      <c r="KD194" s="480"/>
      <c r="KE194" s="538"/>
      <c r="KF194" s="480"/>
      <c r="KG194" s="480"/>
      <c r="KH194" s="480"/>
      <c r="KI194" s="480"/>
      <c r="KJ194" s="480"/>
      <c r="KK194" s="480"/>
      <c r="KL194" s="480"/>
      <c r="KM194" s="480"/>
      <c r="KN194" s="480"/>
      <c r="KO194" s="480"/>
      <c r="KR194" s="568" t="str">
        <f>IF(Table1[[#This Row],[GTIN]]&lt;&gt;"",Table1[[#This Row],[GTIN]],"")</f>
        <v/>
      </c>
      <c r="KS194" s="569" t="str">
        <f>Table1[[#This Row],[Kreditor]]</f>
        <v/>
      </c>
      <c r="KT194" s="570" t="str">
        <f>IF(Table1[[#This Row],[Gültig ab (Datum)]]&lt;&gt;"",Table1[[#This Row],[Gültig ab (Datum)]],"")</f>
        <v/>
      </c>
      <c r="KU194" s="570"/>
      <c r="KV194" s="583" t="str">
        <f>IF(Table1[[#This Row],[Artikel verpackt? 
(X=Ja)]]="","",Table1[[#This Row],[Artikel verpackt? 
(X=Ja)]])</f>
        <v/>
      </c>
      <c r="KW194" s="571" t="str">
        <f>IF(Table1[[#This Row],[Verpackung recyclingfähig?
(X=Ja)]]="","",Table1[[#This Row],[Verpackung recyclingfähig?
(X=Ja)]])</f>
        <v/>
      </c>
      <c r="KX194" s="572"/>
      <c r="KY194" s="573"/>
      <c r="KZ194" s="574"/>
      <c r="LA194" s="574"/>
      <c r="LB194" s="574"/>
      <c r="LC194" s="574"/>
      <c r="LD194" s="574"/>
      <c r="LE194" s="574"/>
      <c r="LF194" s="575"/>
      <c r="LG194" s="576" t="str">
        <f>IF(Table1[[#This Row],[Hauptkörper - B1 - Art]]="","",VLOOKUP(Table1[[#This Row],[Hauptkörper - B1 - Art]],'DD FD'!B:C,2,FALSE))</f>
        <v/>
      </c>
      <c r="LH194" s="577" t="str">
        <f>IF(Table1[[#This Row],[Hauptkörper - B1 - Fraktion]]="","",VLOOKUP(Table1[[#This Row],[Hauptkörper - B1 - Fraktion]],'DD FD'!H:J,3,FALSE))</f>
        <v/>
      </c>
      <c r="LI194" s="574" t="str">
        <f>IF(Table1[[#This Row],[Hauptkörper - B1 - Gewicht
(in G)]]="","",Table1[[#This Row],[Hauptkörper - B1 - Gewicht
(in G)]])</f>
        <v/>
      </c>
      <c r="LJ194" s="574" t="str">
        <f>IF(Table1[[#This Row],[Hauptkörper - B1 - Lizenzierungs-pflichtig? (X=Ja)]]="","",Table1[[#This Row],[Hauptkörper - B1 - Lizenzierungs-pflichtig? (X=Ja)]])</f>
        <v/>
      </c>
      <c r="LK194" s="577" t="str">
        <f>IF(Table1[[#This Row],[Hauptkörper - B1 - Virgin Material]]="","",VLOOKUP(Table1[[#This Row],[Hauptkörper - B1 - Virgin Material]],'DD FD'!AJ:AK,2,FALSE))</f>
        <v/>
      </c>
      <c r="LL194" s="578" t="str">
        <f>IF(Table1[[#This Row],[Hauptkörper - B1 - Virgin Material Anteil (in %)]]="","",Table1[[#This Row],[Hauptkörper - B1 - Virgin Material Anteil (in %)]])</f>
        <v/>
      </c>
      <c r="LM194" s="577" t="str">
        <f>IF(Table1[[#This Row],[Hauptkörper - B1 - Recyceltes Material]]="","",VLOOKUP(Table1[[#This Row],[Hauptkörper - B1 - Recyceltes Material]],'DD FD'!AL:AM,2,FALSE))</f>
        <v/>
      </c>
      <c r="LN194" s="578" t="str">
        <f>IF(Table1[[#This Row],[Hauptkörper - B1 - Recyceltes Material Anteil (in %)]]="","",Table1[[#This Row],[Hauptkörper - B1 - Recyceltes Material Anteil (in %)]])</f>
        <v/>
      </c>
      <c r="LO194" s="579" t="str">
        <f>IF(Table1[[#This Row],[Hauptkörper - B1 - Beschichtung]]="","",VLOOKUP(Table1[[#This Row],[Hauptkörper - B1 - Beschichtung]],'DD FD'!AE:AF,2,FALSE))</f>
        <v/>
      </c>
      <c r="LP194" s="580" t="str">
        <f>IF(Table1[[#This Row],[Hauptkörper - B1 - Beschichtung Anteil (in %)]]="","",Table1[[#This Row],[Hauptkörper - B1 - Beschichtung Anteil (in %)]])</f>
        <v/>
      </c>
      <c r="LQ194" s="576" t="str">
        <f>IF(Table1[[#This Row],[Hauptkörper - B2 - Art]]="","",VLOOKUP(Table1[[#This Row],[Hauptkörper - B2 - Art]],'DD FD'!B:C,2,FALSE))</f>
        <v/>
      </c>
      <c r="LR194" s="577" t="str">
        <f>IF(Table1[[#This Row],[Hauptkörper - B2 - Fraktion]]="","",VLOOKUP(Table1[[#This Row],[Hauptkörper - B2 - Fraktion]],'DD FD'!H:J,3,FALSE))</f>
        <v/>
      </c>
      <c r="LS194" s="574" t="str">
        <f>IF(Table1[[#This Row],[Hauptkörper - B2 - Gewicht
(in G)]]="","",Table1[[#This Row],[Hauptkörper - B2 - Gewicht
(in G)]])</f>
        <v/>
      </c>
      <c r="LT194" s="574" t="str">
        <f>IF(Table1[[#This Row],[Hauptkörper - B2 - Lizenzierungs-pflichtig? (X=Ja)]]="","",Table1[[#This Row],[Hauptkörper - B2 - Lizenzierungs-pflichtig? (X=Ja)]])</f>
        <v/>
      </c>
      <c r="LU194" s="577" t="str">
        <f>IF(Table1[[#This Row],[Hauptkörper - B2 - Virgin Material]]="","",VLOOKUP(Table1[[#This Row],[Hauptkörper - B2 - Virgin Material]],'DD FD'!AJ:AK,2,FALSE))</f>
        <v/>
      </c>
      <c r="LV194" s="578" t="str">
        <f>IF(Table1[[#This Row],[Hauptkörper - B2 - Virgin Material Anteil (in %)]]="","",Table1[[#This Row],[Hauptkörper - B2 - Virgin Material Anteil (in %)]])</f>
        <v/>
      </c>
      <c r="LW194" s="577" t="str">
        <f>IF(Table1[[#This Row],[Hauptkörper - B2 - Recyceltes Material]]="","",VLOOKUP(Table1[[#This Row],[Hauptkörper - B2 - Recyceltes Material]],'DD FD'!AL:AM,2,FALSE))</f>
        <v/>
      </c>
      <c r="LX194" s="578" t="str">
        <f>IF(Table1[[#This Row],[Hauptkörper - B2 - Recyceltes Material Anteil (in %)]]="","",Table1[[#This Row],[Hauptkörper - B2 - Recyceltes Material Anteil (in %)]])</f>
        <v/>
      </c>
      <c r="LY194" s="577" t="str">
        <f>IF(Table1[[#This Row],[Hauptkörper - B2 - Beschichtung]]="","",VLOOKUP(Table1[[#This Row],[Hauptkörper - B2 - Beschichtung]],'DD FD'!AE:AF,2,FALSE))</f>
        <v/>
      </c>
      <c r="LZ194" s="580" t="str">
        <f>IF(Table1[[#This Row],[Hauptkörper - B2 - Beschichtung Anteil (in %)]]="","",Table1[[#This Row],[Hauptkörper - B2 - Beschichtung Anteil (in %)]])</f>
        <v/>
      </c>
      <c r="MA194" s="576" t="str">
        <f>IF(Table1[[#This Row],[Hauptkörper - B3 - Art]]="","",VLOOKUP(Table1[[#This Row],[Hauptkörper - B3 - Art]],'DD FD'!B:C,2,FALSE))</f>
        <v/>
      </c>
      <c r="MB194" s="577" t="str">
        <f>IF(Table1[[#This Row],[Hauptkörper - B3 - Fraktion]]="","",VLOOKUP(Table1[[#This Row],[Hauptkörper - B3 - Fraktion]],'DD FD'!H:J,3,FALSE))</f>
        <v/>
      </c>
      <c r="MC194" s="574" t="str">
        <f>IF(Table1[[#This Row],[Hauptkörper - B3 - Gewicht
(in G)]]="","",Table1[[#This Row],[Hauptkörper - B3 - Gewicht
(in G)]])</f>
        <v/>
      </c>
      <c r="MD194" s="574" t="str">
        <f>IF(Table1[[#This Row],[Hauptkörper - B3 - Lizenzierungs-pflichtig? (X=Ja)]]="","",Table1[[#This Row],[Hauptkörper - B3 - Lizenzierungs-pflichtig? (X=Ja)]])</f>
        <v/>
      </c>
      <c r="ME194" s="577" t="str">
        <f>IF(Table1[[#This Row],[Hauptkörper - B3 - Virgin Material]]="","",VLOOKUP(Table1[[#This Row],[Hauptkörper - B3 - Virgin Material]],'DD FD'!AJ:AK,2,FALSE))</f>
        <v/>
      </c>
      <c r="MF194" s="578" t="str">
        <f>IF(Table1[[#This Row],[Hauptkörper - B3 - Virgin Material Anteil (in %)]]="","",Table1[[#This Row],[Hauptkörper - B3 - Virgin Material Anteil (in %)]])</f>
        <v/>
      </c>
      <c r="MG194" s="577" t="str">
        <f>IF(Table1[[#This Row],[Hauptkörper - B3 - Recyceltes Material]]="","",VLOOKUP(Table1[[#This Row],[Hauptkörper - B3 - Recyceltes Material]],'DD FD'!AL:AM,2,FALSE))</f>
        <v/>
      </c>
      <c r="MH194" s="578" t="str">
        <f>IF(Table1[[#This Row],[Hauptkörper - B3 - Recyceltes Material Anteil (in %)]]="","",Table1[[#This Row],[Hauptkörper - B3 - Recyceltes Material Anteil (in %)]])</f>
        <v/>
      </c>
      <c r="MI194" s="577" t="str">
        <f>IF(Table1[[#This Row],[Hauptkörper - B3 - Beschichtung]]="","",VLOOKUP(Table1[[#This Row],[Hauptkörper - B3 - Beschichtung]],'DD FD'!AE:AF,2,FALSE))</f>
        <v/>
      </c>
      <c r="MJ194" s="580" t="str">
        <f>IF(Table1[[#This Row],[Hauptkörper - B3 - Beschichtung Anteil (in %)]]="","",Table1[[#This Row],[Hauptkörper - B3 - Beschichtung Anteil (in %)]])</f>
        <v/>
      </c>
      <c r="MK194" s="576" t="str">
        <f>IF(Table1[[#This Row],[Verschluss - B1 - Art]]="","",VLOOKUP(Table1[[#This Row],[Verschluss - B1 - Art]],'DD FD'!D:E,2,FALSE))</f>
        <v/>
      </c>
      <c r="ML194" s="577" t="str">
        <f>IF(Table1[[#This Row],[Verschluss - B1 - Fraktion]]="","",VLOOKUP(Table1[[#This Row],[Verschluss - B1 - Fraktion]],'DD FD'!H:J,3,FALSE))</f>
        <v/>
      </c>
      <c r="MM194" s="574" t="str">
        <f>IF(Table1[[#This Row],[Verschluss - B1 - Gewicht (in G)]]="","",Table1[[#This Row],[Verschluss - B1 - Gewicht (in G)]])</f>
        <v/>
      </c>
      <c r="MN194" s="574" t="str">
        <f>IF(Table1[[#This Row],[Verschluss - B1 - Lizenzierungs-pflichtig? (X=Ja)]]="","",Table1[[#This Row],[Verschluss - B1 - Lizenzierungs-pflichtig? (X=Ja)]])</f>
        <v/>
      </c>
      <c r="MO194" s="574" t="str">
        <f>IF(Table1[[#This Row],[Verschluss - B1 - Trennbar vom Hauptkörper? (X=Ja)]]="","",Table1[[#This Row],[Verschluss - B1 - Trennbar vom Hauptkörper? (X=Ja)]])</f>
        <v/>
      </c>
      <c r="MP194" s="577" t="str">
        <f>IF(Table1[[#This Row],[Verschluss - B1 - Virgin Material]]="","",VLOOKUP(Table1[[#This Row],[Verschluss - B1 - Virgin Material]],'DD FD'!AJ:AK,2,FALSE))</f>
        <v/>
      </c>
      <c r="MQ194" s="578" t="str">
        <f>IF(Table1[[#This Row],[Verschluss - B1 - Virgin Material Anteil (in %)]]="","",Table1[[#This Row],[Verschluss - B1 - Virgin Material Anteil (in %)]])</f>
        <v/>
      </c>
      <c r="MR194" s="577" t="str">
        <f>IF(Table1[[#This Row],[Verschluss - B1 - Recyceltes Material]]="","",VLOOKUP(Table1[[#This Row],[Verschluss - B1 - Recyceltes Material]],'DD FD'!AL:AM,2,FALSE))</f>
        <v/>
      </c>
      <c r="MS194" s="578" t="str">
        <f>IF(Table1[[#This Row],[Verschluss - B1 - Recyceltes Material Anteil (in %)]]="","",Table1[[#This Row],[Verschluss - B1 - Recyceltes Material Anteil (in %)]])</f>
        <v/>
      </c>
      <c r="MT194" s="577" t="str">
        <f>IF(Table1[[#This Row],[Verschluss - B1 - Beschichtung]]="","",VLOOKUP(Table1[[#This Row],[Verschluss - B1 - Beschichtung]],'DD FD'!AE:AF,2,FALSE))</f>
        <v/>
      </c>
      <c r="MU194" s="580" t="str">
        <f>IF(Table1[[#This Row],[Verschluss - B1 - Beschichtung Anteil (in %)]]="","",Table1[[#This Row],[Verschluss - B1 - Beschichtung Anteil (in %)]])</f>
        <v/>
      </c>
      <c r="MV194" s="576" t="str">
        <f>IF(Table1[[#This Row],[Verschluss - B2 - Art]]="","",VLOOKUP(Table1[[#This Row],[Verschluss - B2 - Art]],'DD FD'!D:E,2,FALSE))</f>
        <v/>
      </c>
      <c r="MW194" s="577" t="str">
        <f>IF(Table1[[#This Row],[Verschluss - B2 - Fraktion]]="","",VLOOKUP(Table1[[#This Row],[Verschluss - B2 - Fraktion]],'DD FD'!H:J,3,FALSE))</f>
        <v/>
      </c>
      <c r="MX194" s="574" t="str">
        <f>IF(Table1[[#This Row],[Verschluss - B2 - Gewicht (in G)]]="","",Table1[[#This Row],[Verschluss - B2 - Gewicht (in G)]])</f>
        <v/>
      </c>
      <c r="MY194" s="574" t="str">
        <f>IF(Table1[[#This Row],[Verschluss - B2 - Lizenzierungs-pflichtig? (X=Ja)]]="","",Table1[[#This Row],[Verschluss - B2 - Lizenzierungs-pflichtig? (X=Ja)]])</f>
        <v/>
      </c>
      <c r="MZ194" s="574" t="str">
        <f>IF(Table1[[#This Row],[Verschluss - B2 - Trennbar vom Hauptkörper? (X=Ja)]]="","",Table1[[#This Row],[Verschluss - B2 - Trennbar vom Hauptkörper? (X=Ja)]])</f>
        <v/>
      </c>
      <c r="NA194" s="577" t="str">
        <f>IF(Table1[[#This Row],[Verschluss - B2 - Virgin Material]]="","",VLOOKUP(Table1[[#This Row],[Verschluss - B2 - Virgin Material]],'DD FD'!AJ:AK,2,FALSE))</f>
        <v/>
      </c>
      <c r="NB194" s="578" t="str">
        <f>IF(Table1[[#This Row],[Verschluss - B2 - Virgin Material Anteil (in %)]]="","",Table1[[#This Row],[Verschluss - B2 - Virgin Material Anteil (in %)]])</f>
        <v/>
      </c>
      <c r="NC194" s="577" t="str">
        <f>IF(Table1[[#This Row],[Verschluss - B2 - Recyceltes Material]]="","",VLOOKUP(Table1[[#This Row],[Verschluss - B2 - Recyceltes Material]],'DD FD'!AL:AM,2,FALSE))</f>
        <v/>
      </c>
      <c r="ND194" s="578" t="str">
        <f>IF(Table1[[#This Row],[Verschluss - B2 - Recyceltes Material Anteil (in %)]]="","",Table1[[#This Row],[Verschluss - B2 - Recyceltes Material Anteil (in %)]])</f>
        <v/>
      </c>
      <c r="NE194" s="577" t="str">
        <f>IF(Table1[[#This Row],[Verschluss - B2 - Beschichtung]]="","",VLOOKUP(Table1[[#This Row],[Verschluss - B2 - Beschichtung]],'DD FD'!AE:AF,2,FALSE))</f>
        <v/>
      </c>
      <c r="NF194" s="580" t="str">
        <f>IF(Table1[[#This Row],[Verschluss - B2 - Beschichtung Anteil (in %)]]="","",Table1[[#This Row],[Verschluss - B2 - Beschichtung Anteil (in %)]])</f>
        <v/>
      </c>
      <c r="NG194" s="576" t="str">
        <f>IF(Table1[[#This Row],[Verschluss - B3 - Art]]="","",VLOOKUP(Table1[[#This Row],[Verschluss - B3 - Art]],'DD FD'!D:E,2,FALSE))</f>
        <v/>
      </c>
      <c r="NH194" s="577" t="str">
        <f>IF(Table1[[#This Row],[Verschluss - B3 - Fraktion]]="","",VLOOKUP(Table1[[#This Row],[Verschluss - B3 - Fraktion]],'DD FD'!H:J,3,FALSE))</f>
        <v/>
      </c>
      <c r="NI194" s="574" t="str">
        <f>IF(Table1[[#This Row],[Verschluss - B3 - Gewicht (in G)]]="","",Table1[[#This Row],[Verschluss - B3 - Gewicht (in G)]])</f>
        <v/>
      </c>
      <c r="NJ194" s="574" t="str">
        <f>IF(Table1[[#This Row],[Verschluss - B3 - Lizenzierungs-pflichtig? (X=Ja)]]="","",Table1[[#This Row],[Verschluss - B3 - Lizenzierungs-pflichtig? (X=Ja)]])</f>
        <v/>
      </c>
      <c r="NK194" s="574" t="str">
        <f>IF(Table1[[#This Row],[Verschluss - B3 - Trennbar vom Hauptkörper? (X=Ja)]]="","",Table1[[#This Row],[Verschluss - B3 - Trennbar vom Hauptkörper? (X=Ja)]])</f>
        <v/>
      </c>
      <c r="NL194" s="577" t="str">
        <f>IF(Table1[[#This Row],[Verschluss - B3 - Virgin Material]]="","",VLOOKUP(Table1[[#This Row],[Verschluss - B3 - Virgin Material]],'DD FD'!AJ:AK,2,FALSE))</f>
        <v/>
      </c>
      <c r="NM194" s="578" t="str">
        <f>IF(Table1[[#This Row],[Verschluss - B3 - Virgin Material Anteil (in %)]]="","",Table1[[#This Row],[Verschluss - B3 - Virgin Material Anteil (in %)]])</f>
        <v/>
      </c>
      <c r="NN194" s="577" t="str">
        <f>IF(Table1[[#This Row],[Verschluss - B3 - Recyceltes Material]]="","",VLOOKUP(Table1[[#This Row],[Verschluss - B3 - Recyceltes Material]],'DD FD'!AL:AM,2,FALSE))</f>
        <v/>
      </c>
      <c r="NO194" s="578" t="str">
        <f>IF(Table1[[#This Row],[Verschluss - B3 - Recyceltes Material Anteil (in %)]]="","",Table1[[#This Row],[Verschluss - B3 - Recyceltes Material Anteil (in %)]])</f>
        <v/>
      </c>
      <c r="NP194" s="577" t="str">
        <f>IF(Table1[[#This Row],[Verschluss - B3 - Beschichtung]]="","",VLOOKUP(Table1[[#This Row],[Verschluss - B3 - Beschichtung]],'DD FD'!AE:AF,2,FALSE))</f>
        <v/>
      </c>
      <c r="NQ194" s="580" t="str">
        <f>IF(Table1[[#This Row],[Verschluss - B3 - Beschichtung Anteil (in %)]]="","",Table1[[#This Row],[Verschluss - B3 - Beschichtung Anteil (in %)]])</f>
        <v/>
      </c>
      <c r="NR194" s="576" t="str">
        <f>IF(Table1[[#This Row],[Etikett - B1 - Art]]="","",VLOOKUP(Table1[[#This Row],[Etikett - B1 - Art]],'DD FD'!F:G,2,FALSE))</f>
        <v/>
      </c>
      <c r="NS194" s="577" t="str">
        <f>IF(Table1[[#This Row],[Etikett - B1 - Fraktion]]="","",VLOOKUP(Table1[[#This Row],[Etikett - B1 - Fraktion]],'DD FD'!H:J,3,FALSE))</f>
        <v/>
      </c>
      <c r="NT194" s="574" t="str">
        <f>IF(Table1[[#This Row],[Etikett - B1 - Gewicht (in G)]]="","",Table1[[#This Row],[Etikett - B1 - Gewicht (in G)]])</f>
        <v/>
      </c>
      <c r="NU194" s="574" t="str">
        <f>IF(Table1[[#This Row],[Etikett - B1 - Lizenzierungs-pflichtig? (X=Ja)]]="","",Table1[[#This Row],[Etikett - B1 - Lizenzierungs-pflichtig? (X=Ja)]])</f>
        <v/>
      </c>
      <c r="NV194" s="574" t="str">
        <f>IF(Table1[[#This Row],[Etikett - B1 - Trennbar vom Hauptkörper? (X=Ja)]]="","",Table1[[#This Row],[Etikett - B1 - Trennbar vom Hauptkörper? (X=Ja)]])</f>
        <v/>
      </c>
      <c r="NW194" s="577" t="str">
        <f>IF(Table1[[#This Row],[Etikett - B1 - Virgin Material]]="","",VLOOKUP(Table1[[#This Row],[Etikett - B1 - Virgin Material]],'DD FD'!AJ:AK,2,FALSE))</f>
        <v/>
      </c>
      <c r="NX194" s="578" t="str">
        <f>IF(Table1[[#This Row],[Etikett - B1 - Virgin Material Anteil (in %)]]="","",Table1[[#This Row],[Etikett - B1 - Virgin Material Anteil (in %)]])</f>
        <v/>
      </c>
      <c r="NY194" s="577" t="str">
        <f>IF(Table1[[#This Row],[Etikett - B1 - Recyceltes Material]]="","",VLOOKUP(Table1[[#This Row],[Etikett - B1 - Recyceltes Material]],'DD FD'!AL:AM,2,FALSE))</f>
        <v/>
      </c>
      <c r="NZ194" s="578" t="str">
        <f>IF(Table1[[#This Row],[Etikett - B1 - Recyceltes Material Anteil (in %)]]="","",Table1[[#This Row],[Etikett - B1 - Recyceltes Material Anteil (in %)]])</f>
        <v/>
      </c>
      <c r="OA194" s="577" t="str">
        <f>IF(Table1[[#This Row],[Etikett - B1 - Beschichtung]]="","",VLOOKUP(Table1[[#This Row],[Etikett - B1 - Beschichtung]],'DD FD'!AE:AF,2,FALSE))</f>
        <v/>
      </c>
      <c r="OB194" s="580" t="str">
        <f>IF(Table1[[#This Row],[Etikett - B1 - Beschichtung Anteil (in %)]]="","",Table1[[#This Row],[Etikett - B1 - Beschichtung Anteil (in %)]])</f>
        <v/>
      </c>
      <c r="OC194" s="576" t="str">
        <f>IF(Table1[[#This Row],[Etikett - B2 - Art]]="","",VLOOKUP(Table1[[#This Row],[Etikett - B2 - Art]],'DD FD'!F:G,2,FALSE))</f>
        <v/>
      </c>
      <c r="OD194" s="577" t="str">
        <f>IF(Table1[[#This Row],[Etikett - B2 - Fraktion]]="","",VLOOKUP(Table1[[#This Row],[Etikett - B2 - Fraktion]],'DD FD'!H:J,3,FALSE))</f>
        <v/>
      </c>
      <c r="OE194" s="574" t="str">
        <f>IF(Table1[[#This Row],[Etikett - B2 - Gewicht (in G)]]="","",Table1[[#This Row],[Etikett - B2 - Gewicht (in G)]])</f>
        <v/>
      </c>
      <c r="OF194" s="574" t="str">
        <f>IF(Table1[[#This Row],[Etikett - B2 - Lizenzierungs-pflichtig? (X=Ja)]]="","",Table1[[#This Row],[Etikett - B2 - Lizenzierungs-pflichtig? (X=Ja)]])</f>
        <v/>
      </c>
      <c r="OG194" s="574" t="str">
        <f>IF(Table1[[#This Row],[Etikett - B2 - Trennbar vom Hauptkörper? (X=Ja)]]="","",Table1[[#This Row],[Etikett - B2 - Trennbar vom Hauptkörper? (X=Ja)]])</f>
        <v/>
      </c>
      <c r="OH194" s="577" t="str">
        <f>IF(Table1[[#This Row],[Etikett - B2 - Virgin Material]]="","",VLOOKUP(Table1[[#This Row],[Etikett - B2 - Virgin Material]],'DD FD'!AJ:AK,2,FALSE))</f>
        <v/>
      </c>
      <c r="OI194" s="578" t="str">
        <f>IF(Table1[[#This Row],[Etikett - B2 - Virgin Material Anteil (in %)]]="","",Table1[[#This Row],[Etikett - B2 - Virgin Material Anteil (in %)]])</f>
        <v/>
      </c>
      <c r="OJ194" s="577" t="str">
        <f>IF(Table1[[#This Row],[Etikett - B2 - Recyceltes Material]]="","",VLOOKUP(Table1[[#This Row],[Etikett - B2 - Recyceltes Material]],'DD FD'!AL:AM,2,FALSE))</f>
        <v/>
      </c>
      <c r="OK194" s="578" t="str">
        <f>IF(Table1[[#This Row],[Etikett - B2 - Recyceltes Material Anteil (in %)]]="","",Table1[[#This Row],[Etikett - B2 - Recyceltes Material Anteil (in %)]])</f>
        <v/>
      </c>
      <c r="OL194" s="577" t="str">
        <f>IF(Table1[[#This Row],[Etikett - B2 - Beschichtung]]="","",VLOOKUP(Table1[[#This Row],[Etikett - B2 - Beschichtung]],'DD FD'!AE:AF,2,FALSE))</f>
        <v/>
      </c>
      <c r="OM194" s="580" t="str">
        <f>IF(Table1[[#This Row],[Etikett - B2 - Beschichtung Anteil (in %)]]="","",Table1[[#This Row],[Etikett - B2 - Beschichtung Anteil (in %)]])</f>
        <v/>
      </c>
      <c r="ON194" s="576" t="str">
        <f>IF(Table1[[#This Row],[Etikett - B3 - Art]]="","",VLOOKUP(Table1[[#This Row],[Etikett - B3 - Art]],'DD FD'!F:G,2,FALSE))</f>
        <v/>
      </c>
      <c r="OO194" s="577" t="str">
        <f>IF(Table1[[#This Row],[Etikett - B3 - Fraktion]]="","",VLOOKUP(Table1[[#This Row],[Etikett - B3 - Fraktion]],'DD FD'!H:J,3,FALSE))</f>
        <v/>
      </c>
      <c r="OP194" s="574" t="str">
        <f>IF(Table1[[#This Row],[Etikett - B3 - Gewicht (in G)]]="","",Table1[[#This Row],[Etikett - B3 - Gewicht (in G)]])</f>
        <v/>
      </c>
      <c r="OQ194" s="574" t="str">
        <f>IF(Table1[[#This Row],[Etikett - B3 - Lizenzierungs-pflichtig? (X=Ja)]]="","",Table1[[#This Row],[Etikett - B3 - Lizenzierungs-pflichtig? (X=Ja)]])</f>
        <v/>
      </c>
      <c r="OR194" s="574" t="str">
        <f>IF(Table1[[#This Row],[Etikett - B3 - Trennbar vom Hauptkörper? (X=Ja)]]="","",Table1[[#This Row],[Etikett - B3 - Trennbar vom Hauptkörper? (X=Ja)]])</f>
        <v/>
      </c>
      <c r="OS194" s="577" t="str">
        <f>IF(Table1[[#This Row],[Etikett - B3 - Virgin Material]]="","",VLOOKUP(Table1[[#This Row],[Etikett - B3 - Virgin Material]],'DD FD'!AJ:AK,2,FALSE))</f>
        <v/>
      </c>
      <c r="OT194" s="578" t="str">
        <f>IF(Table1[[#This Row],[Etikett - B3 - Virgin Material Anteil (in %)]]="","",Table1[[#This Row],[Etikett - B3 - Virgin Material Anteil (in %)]])</f>
        <v/>
      </c>
      <c r="OU194" s="577" t="str">
        <f>IF(Table1[[#This Row],[Etikett - B3 - Recyceltes Material]]="","",VLOOKUP(Table1[[#This Row],[Etikett - B3 - Recyceltes Material]],'DD FD'!AL:AM,2,FALSE))</f>
        <v/>
      </c>
      <c r="OV194" s="578" t="str">
        <f>IF(Table1[[#This Row],[Etikett - B3 - Recyceltes Material Anteil (in %)]]="","",Table1[[#This Row],[Etikett - B3 - Recyceltes Material Anteil (in %)]])</f>
        <v/>
      </c>
      <c r="OW194" s="577" t="str">
        <f>IF(Table1[[#This Row],[Etikett - B3 - Beschichtung]]="","",VLOOKUP(Table1[[#This Row],[Etikett - B3 - Beschichtung]],'DD FD'!AE:AF,2,FALSE))</f>
        <v/>
      </c>
      <c r="OX194" s="613" t="str">
        <f>IF(Table1[[#This Row],[Etikett - B3 - Beschichtung Anteil (in %)]]="","",Table1[[#This Row],[Etikett - B3 - Beschichtung Anteil (in %)]])</f>
        <v/>
      </c>
      <c r="OY194" s="618">
        <f>ROUNDUP(SUM(
IF(AND(LH194='DD FD'!$J$7,LJ194='DD FD'!$AI$3),LI194,0),
IF(AND(LR194='DD FD'!$J$7,LT194='DD FD'!$AI$3),LS194,0),
IF(AND(MB194='DD FD'!$J$7,MD194='DD FD'!$AI$3),MC194,0),
IF(AND(ML194='DD FD'!$J$7,MN194='DD FD'!$AI$3),MM194,0),
IF(AND(MW194='DD FD'!$J$7,MY194='DD FD'!$AI$3),MX194,0),
IF(AND(NH194='DD FD'!$J$7,NJ194='DD FD'!$AI$3),NI194,0),
IF(AND(NS194='DD FD'!$J$7,NU194='DD FD'!$AI$3),NT194,0),
IF(AND(OD194='DD FD'!$J$7,OF194='DD FD'!$AI$3),OE194,0),
IF(AND(OO194='DD FD'!$J$7,OQ194='DD FD'!$AI$3),OP194,0),
),2)</f>
        <v>0</v>
      </c>
      <c r="OZ194" s="617">
        <f>ROUNDUP(SUM(
IF(AND(LH194='DD FD'!$J$6,LJ194='DD FD'!$AI$3),LI194,0),
IF(AND(LR194='DD FD'!$J$6,LT194='DD FD'!$AI$3),LS194,0),
IF(AND(MB194='DD FD'!$J$6,MD194='DD FD'!$AI$3),MC194,0),
IF(AND(ML194='DD FD'!$J$6,MN194='DD FD'!$AI$3),MM194,0),
IF(AND(MW194='DD FD'!$J$6,MY194='DD FD'!$AI$3),MX194,0),
IF(AND(NH194='DD FD'!$J$6,NJ194='DD FD'!$AI$3),NI194,0),
IF(AND(NS194='DD FD'!$J$6,NU194='DD FD'!$AI$3),NT194,0),
IF(AND(OD194='DD FD'!$J$6,OF194='DD FD'!$AI$3),OE194,0),
IF(AND(OO194='DD FD'!$J$6,OQ194='DD FD'!$AI$3),OP194,0),
),2)</f>
        <v>0</v>
      </c>
      <c r="PA194" s="617">
        <f>ROUNDUP(SUM(
IF(AND(LH194='DD FD'!$J$10,LJ194='DD FD'!$AI$3),LI194,0),
IF(AND(LR194='DD FD'!$J$10,LT194='DD FD'!$AI$3),LS194,0),
IF(AND(MB194='DD FD'!$J$10,MD194='DD FD'!$AI$3),MC194,0),
IF(AND(ML194='DD FD'!$J$10,MN194='DD FD'!$AI$3),MM194,0),
IF(AND(MW194='DD FD'!$J$10,MY194='DD FD'!$AI$3),MX194,0),
IF(AND(NH194='DD FD'!$J$10,NJ194='DD FD'!$AI$3),NI194,0),
IF(AND(NS194='DD FD'!$J$10,NU194='DD FD'!$AI$3),NT194,0),
IF(AND(OD194='DD FD'!$J$10,OF194='DD FD'!$AI$3),OE194,0),
IF(AND(OO194='DD FD'!$J$10,OQ194='DD FD'!$AI$3),OP194,0),
),2)</f>
        <v>0</v>
      </c>
      <c r="PB194" s="617">
        <f>ROUNDUP(SUM(
IF(AND(LH194='DD FD'!$J$8,LJ194='DD FD'!$AI$3),LI194,0),
IF(AND(LR194='DD FD'!$J$8,LT194='DD FD'!$AI$3),LS194,0),
IF(AND(MB194='DD FD'!$J$8,MD194='DD FD'!$AI$3),MC194,0),
IF(AND(ML194='DD FD'!$J$8,MN194='DD FD'!$AI$3),MM194,0),
IF(AND(MW194='DD FD'!$J$8,MY194='DD FD'!$AI$3),MX194,0),
IF(AND(NH194='DD FD'!$J$8,NJ194='DD FD'!$AI$3),NI194,0),
IF(AND(NS194='DD FD'!$J$8,NU194='DD FD'!$AI$3),NT194,0),
IF(AND(OD194='DD FD'!$J$8,OF194='DD FD'!$AI$3),OE194,0),
IF(AND(OO194='DD FD'!$J$8,OQ194='DD FD'!$AI$3),OP194,0),
),2)</f>
        <v>0</v>
      </c>
      <c r="PC194" s="617">
        <f>ROUNDUP(SUM(
IF(AND(LH194='DD FD'!$J$5,LJ194='DD FD'!$AI$3),LI194,0),
IF(AND(LR194='DD FD'!$J$5,LT194='DD FD'!$AI$3),LS194,0),
IF(AND(MB194='DD FD'!$J$5,MD194='DD FD'!$AI$3),MC194,0),
IF(AND(ML194='DD FD'!$J$5,MN194='DD FD'!$AI$3),MM194,0),
IF(AND(MW194='DD FD'!$J$5,MY194='DD FD'!$AI$3),MX194,0),
IF(AND(NH194='DD FD'!$J$5,NJ194='DD FD'!$AI$3),NI194,0),
IF(AND(NS194='DD FD'!$J$5,NU194='DD FD'!$AI$3),NT194,0),
IF(AND(OD194='DD FD'!$J$5,OF194='DD FD'!$AI$3),OE194,0),
IF(AND(OO194='DD FD'!$J$5,OQ194='DD FD'!$AI$3),OP194,0),
),2)</f>
        <v>0</v>
      </c>
      <c r="PD194" s="617">
        <f>ROUNDUP(SUM(
IF(AND(LH194='DD FD'!$J$9,LJ194='DD FD'!$AI$3),LI194,0),
IF(AND(LR194='DD FD'!$J$9,LT194='DD FD'!$AI$3),LS194,0),
IF(AND(MB194='DD FD'!$J$9,MD194='DD FD'!$AI$3),MC194,0),
IF(AND(ML194='DD FD'!$J$9,MN194='DD FD'!$AI$3),MM194,0),
IF(AND(MW194='DD FD'!$J$9,MY194='DD FD'!$AI$3),MX194,0),
IF(AND(NH194='DD FD'!$J$9,NJ194='DD FD'!$AI$3),NI194,0),
IF(AND(NS194='DD FD'!$J$9,NU194='DD FD'!$AI$3),NT194,0),
IF(AND(OD194='DD FD'!$J$9,OF194='DD FD'!$AI$3),OE194,0),
IF(AND(OO194='DD FD'!$J$9,OQ194='DD FD'!$AI$3),OP194,0),
),2)</f>
        <v>0</v>
      </c>
      <c r="PE194" s="617">
        <f>ROUNDUP(SUM(
IF(AND(LH194='DD FD'!$J$4,LJ194='DD FD'!$AI$3),LI194,0),
IF(AND(LR194='DD FD'!$J$4,LT194='DD FD'!$AI$3),LS194,0),
IF(AND(MB194='DD FD'!$J$4,MD194='DD FD'!$AI$3),MC194,0),
IF(AND(ML194='DD FD'!$J$4,MN194='DD FD'!$AI$3),MM194,0),
IF(AND(MW194='DD FD'!$J$4,MY194='DD FD'!$AI$3),MX194,0),
IF(AND(NH194='DD FD'!$J$4,NJ194='DD FD'!$AI$3),NI194,0),
IF(AND(NS194='DD FD'!$J$4,NU194='DD FD'!$AI$3),NT194,0),
IF(AND(OD194='DD FD'!$J$4,OF194='DD FD'!$AI$3),OE194,0),
IF(AND(OO194='DD FD'!$J$4,OQ194='DD FD'!$AI$3),OP194,0),
),2)</f>
        <v>0</v>
      </c>
      <c r="PF194" s="619">
        <f>ROUNDUP(SUM(
IF(AND(LH194='DD FD'!$J$11,LJ194='DD FD'!$AI$3),LI194,0),
IF(AND(LR194='DD FD'!$J$11,LT194='DD FD'!$AI$3),LS194,0),
IF(AND(MB194='DD FD'!$J$11,MD194='DD FD'!$AI$3),MC194,0),
IF(AND(ML194='DD FD'!$J$11,MN194='DD FD'!$AI$3),MM194,0),
IF(AND(MW194='DD FD'!$J$11,MY194='DD FD'!$AI$3),MX194,0),
IF(AND(NH194='DD FD'!$J$11,NJ194='DD FD'!$AI$3),NI194,0),
IF(AND(NS194='DD FD'!$J$11,NU194='DD FD'!$AI$3),NT194,0),
IF(AND(OD194='DD FD'!$J$11,OF194='DD FD'!$AI$3),OE194,0),
IF(AND(OO194='DD FD'!$J$11,OQ194='DD FD'!$AI$3),OP194,0),
),2)</f>
        <v>0</v>
      </c>
    </row>
    <row r="195" spans="1:422">
      <c r="A195" s="806"/>
      <c r="B195" s="934"/>
      <c r="C195" s="247"/>
      <c r="D195" s="842"/>
      <c r="E195" s="247"/>
      <c r="F195" s="158"/>
      <c r="G195" s="710"/>
      <c r="H195" s="712"/>
      <c r="I195" s="936"/>
      <c r="J195" s="803"/>
      <c r="K195" s="150"/>
      <c r="L195" s="146" t="str">
        <f t="shared" si="54"/>
        <v/>
      </c>
      <c r="M195" s="501" t="str">
        <f t="shared" si="71"/>
        <v/>
      </c>
      <c r="N195" s="504"/>
      <c r="O195" s="113" t="str">
        <f t="shared" si="72"/>
        <v/>
      </c>
      <c r="P195" s="114" t="str">
        <f t="shared" si="55"/>
        <v/>
      </c>
      <c r="Q195" s="152"/>
      <c r="R195" s="152"/>
      <c r="S195" s="115" t="str">
        <f t="shared" si="73"/>
        <v/>
      </c>
      <c r="T195" s="159"/>
      <c r="U195" s="159"/>
      <c r="V195" s="157"/>
      <c r="W195" s="157"/>
      <c r="X195" s="157"/>
      <c r="Y195" s="772"/>
      <c r="Z195" s="158"/>
      <c r="AA195" s="144"/>
      <c r="AB195" s="112"/>
      <c r="AC195" s="153"/>
      <c r="AD195" s="153"/>
      <c r="AE195" s="153"/>
      <c r="AF195" s="153"/>
      <c r="AG195" s="153"/>
      <c r="AH195" s="153"/>
      <c r="AI195" s="152"/>
      <c r="AJ195" s="158"/>
      <c r="AK195" s="158"/>
      <c r="AL195" s="158"/>
      <c r="AM195" s="116" t="str">
        <f t="shared" si="74"/>
        <v/>
      </c>
      <c r="AN195" s="116" t="str">
        <f t="shared" si="75"/>
        <v/>
      </c>
      <c r="AO195" s="324"/>
      <c r="AP195" s="503"/>
      <c r="AQ195" s="487" t="str">
        <f t="shared" si="76"/>
        <v/>
      </c>
      <c r="AR195" s="113" t="str">
        <f t="shared" si="56"/>
        <v/>
      </c>
      <c r="AS195" s="113" t="str">
        <f t="shared" si="57"/>
        <v/>
      </c>
      <c r="AT195" s="113" t="str">
        <f t="shared" si="58"/>
        <v/>
      </c>
      <c r="AU195" s="113" t="str">
        <f t="shared" si="59"/>
        <v/>
      </c>
      <c r="AV195" s="159"/>
      <c r="AW195" s="157"/>
      <c r="AX195" s="157"/>
      <c r="AY195" s="157"/>
      <c r="AZ195" s="157"/>
      <c r="BA195" s="116" t="str">
        <f t="shared" si="60"/>
        <v/>
      </c>
      <c r="BB195" s="316"/>
      <c r="BC195" s="116" t="str">
        <f t="shared" si="61"/>
        <v/>
      </c>
      <c r="BD195" s="133" t="str">
        <f t="shared" si="62"/>
        <v/>
      </c>
      <c r="BE195" s="157"/>
      <c r="BF195" s="1180"/>
      <c r="BG195" s="1180"/>
      <c r="BH195" s="158"/>
      <c r="BI195" s="490"/>
      <c r="BJ195" s="514" t="str">
        <f t="shared" si="77"/>
        <v/>
      </c>
      <c r="BK195" s="789"/>
      <c r="BL195" s="116" t="str">
        <f t="shared" si="78"/>
        <v/>
      </c>
      <c r="BM195" s="144"/>
      <c r="BN195" s="144"/>
      <c r="BO195" s="144"/>
      <c r="BP195" s="790"/>
      <c r="BQ195" s="790"/>
      <c r="BR195" s="790"/>
      <c r="BS195" s="116" t="str">
        <f t="shared" si="63"/>
        <v/>
      </c>
      <c r="BT195" s="790"/>
      <c r="BU195" s="808" t="str">
        <f t="shared" si="64"/>
        <v/>
      </c>
      <c r="BV195" s="791"/>
      <c r="BW195" s="144"/>
      <c r="BX195" s="20"/>
      <c r="BY195" s="20"/>
      <c r="BZ195" s="20"/>
      <c r="CA195" s="792"/>
      <c r="CB195" s="1201"/>
      <c r="CC195" s="144"/>
      <c r="CD195" s="144"/>
      <c r="CE195" s="144"/>
      <c r="CF195" s="144"/>
      <c r="CG195" s="144"/>
      <c r="CH195" s="144"/>
      <c r="CI195" s="144"/>
      <c r="CJ195" s="144"/>
      <c r="CK195" s="144"/>
      <c r="CL195" s="144"/>
      <c r="CM195" s="144"/>
      <c r="CN195" s="144"/>
      <c r="CO195" s="144"/>
      <c r="CP195" s="144"/>
      <c r="CQ195" s="144"/>
      <c r="CR195" s="144"/>
      <c r="CS195" s="144"/>
      <c r="CT195" s="144"/>
      <c r="CU195" s="144"/>
      <c r="CV195" s="144"/>
      <c r="CW195" s="144"/>
      <c r="CX195" s="144"/>
      <c r="CY195" s="144"/>
      <c r="CZ195" s="144"/>
      <c r="DA195" s="144"/>
      <c r="DB195" s="144"/>
      <c r="DC195" s="144"/>
      <c r="DD195" s="144"/>
      <c r="DE195" s="144"/>
      <c r="DF195" s="144"/>
      <c r="DG195" s="144"/>
      <c r="DH195" s="144"/>
      <c r="DI195" s="144"/>
      <c r="DJ195" s="144"/>
      <c r="DK195" s="144"/>
      <c r="DL195" s="144"/>
      <c r="DM195" s="144"/>
      <c r="DN195" s="144"/>
      <c r="DO195" s="144"/>
      <c r="DP195" s="144"/>
      <c r="DQ195" s="144"/>
      <c r="DR195" s="144"/>
      <c r="DS195" s="144"/>
      <c r="DT195" s="144"/>
      <c r="DU195" s="144"/>
      <c r="DV195" s="144"/>
      <c r="DW195" s="144"/>
      <c r="DX195" s="144"/>
      <c r="DY195" s="144"/>
      <c r="DZ195" s="144"/>
      <c r="EA195" s="144"/>
      <c r="EB195" s="144"/>
      <c r="EC195" s="144"/>
      <c r="ED195" s="782" t="str">
        <f t="shared" si="79"/>
        <v/>
      </c>
      <c r="EE195" s="519"/>
      <c r="EF195" s="793"/>
      <c r="EG195" s="519"/>
      <c r="EH195" s="794"/>
      <c r="EI195" s="790"/>
      <c r="EJ195" s="794"/>
      <c r="EK195" s="794"/>
      <c r="EL195" s="790"/>
      <c r="EM195" s="790"/>
      <c r="EN195" s="790"/>
      <c r="EO195" s="112" t="str">
        <f t="shared" si="65"/>
        <v/>
      </c>
      <c r="EP195" s="790"/>
      <c r="EQ195" s="488" t="str">
        <f t="shared" si="66"/>
        <v/>
      </c>
      <c r="ER195" s="1100"/>
      <c r="ES195" s="1099" t="str">
        <f t="shared" si="80"/>
        <v/>
      </c>
      <c r="ET195" s="525"/>
      <c r="EU195" s="148"/>
      <c r="EV195" s="148"/>
      <c r="EW195" s="148"/>
      <c r="EX195" s="148"/>
      <c r="EY195" s="148"/>
      <c r="EZ195" s="148"/>
      <c r="FA195" s="148"/>
      <c r="FB195" s="148"/>
      <c r="FC195" s="148"/>
      <c r="FD195" s="148"/>
      <c r="FE195" s="148"/>
      <c r="FF195" s="148"/>
      <c r="FG195" s="148"/>
      <c r="FH195" s="148"/>
      <c r="FI195" s="528"/>
      <c r="FJ195" s="513" t="str">
        <f t="shared" si="67"/>
        <v/>
      </c>
      <c r="FK195" s="158"/>
      <c r="FL195" s="850"/>
      <c r="FM195" s="850"/>
      <c r="FN195" s="850"/>
      <c r="FO195" s="850"/>
      <c r="FP195" s="850"/>
      <c r="FQ195" s="850"/>
      <c r="FR195" s="157"/>
      <c r="FS195" s="143"/>
      <c r="FT195" s="143"/>
      <c r="FU195" s="847" t="str">
        <f t="shared" si="68"/>
        <v/>
      </c>
      <c r="FV195" s="555"/>
      <c r="FW195" s="523" t="str">
        <f>IF(Table1[[#This Row],[Nonfood Inhaltstoffe - Komponente]]="","",VLOOKUP(Table1[[#This Row],[Nonfood Inhaltstoffe - Komponente]],'Dropdown Auswahl'!BJ:BK,2,FALSE))</f>
        <v/>
      </c>
      <c r="FX195" s="1013"/>
      <c r="FY195" s="1011" t="str">
        <f t="shared" si="69"/>
        <v/>
      </c>
      <c r="FZ195" s="152"/>
      <c r="GA195" s="152"/>
      <c r="GB195" s="152"/>
      <c r="GC195" s="529" t="str">
        <f t="shared" si="70"/>
        <v/>
      </c>
      <c r="GG195" s="21"/>
      <c r="GH195" s="21"/>
      <c r="GI195" s="1019"/>
      <c r="GJ195" s="1016" t="str">
        <f>IF(Table1[[#This Row],[Global Trade Item Number (GTIN)]]="","",Table1[[#This Row],[Global Trade Item Number (GTIN)]])</f>
        <v/>
      </c>
      <c r="GK195" s="555" t="str">
        <f>IF(Table1[[#This Row],[WAWI-Nr./ Kreditoren-Nummer
(ASDV)]]&lt;&gt;"",Table1[[#This Row],[WAWI-Nr./ Kreditoren-Nummer
(ASDV)]],"")</f>
        <v/>
      </c>
      <c r="GL195" s="165"/>
      <c r="GM195" s="165"/>
      <c r="GN195" s="165"/>
      <c r="GO195" s="485"/>
      <c r="GP195" s="534"/>
      <c r="GQ195" s="533"/>
      <c r="GR195" s="486"/>
      <c r="GS195" s="486"/>
      <c r="GT195" s="486"/>
      <c r="GU195" s="486"/>
      <c r="GV195" s="486"/>
      <c r="GW195" s="542"/>
      <c r="GX195" s="538"/>
      <c r="GY195" s="144"/>
      <c r="GZ195" s="480"/>
      <c r="HA195" s="158"/>
      <c r="HB195" s="480"/>
      <c r="HC195" s="480"/>
      <c r="HD195" s="480"/>
      <c r="HE195" s="480"/>
      <c r="HF195" s="480"/>
      <c r="HG195" s="480"/>
      <c r="HH195" s="538"/>
      <c r="HI195" s="480"/>
      <c r="HJ195" s="480"/>
      <c r="HK195" s="480"/>
      <c r="HL195" s="480"/>
      <c r="HM195" s="480"/>
      <c r="HN195" s="480"/>
      <c r="HO195" s="480"/>
      <c r="HP195" s="480"/>
      <c r="HQ195" s="480"/>
      <c r="HR195" s="538"/>
      <c r="HS195" s="480"/>
      <c r="HT195" s="480"/>
      <c r="HU195" s="480"/>
      <c r="HV195" s="480"/>
      <c r="HW195" s="480"/>
      <c r="HX195" s="480"/>
      <c r="HY195" s="480"/>
      <c r="HZ195" s="480"/>
      <c r="IA195" s="480"/>
      <c r="IB195" s="538"/>
      <c r="IC195" s="480"/>
      <c r="ID195" s="480"/>
      <c r="IE195" s="480"/>
      <c r="IF195" s="480"/>
      <c r="IG195" s="480"/>
      <c r="IH195" s="480"/>
      <c r="II195" s="480"/>
      <c r="IJ195" s="480"/>
      <c r="IK195" s="480"/>
      <c r="IL195" s="480"/>
      <c r="IM195" s="538"/>
      <c r="IN195" s="480"/>
      <c r="IO195" s="480"/>
      <c r="IP195" s="480"/>
      <c r="IQ195" s="480"/>
      <c r="IR195" s="480"/>
      <c r="IS195" s="480"/>
      <c r="IT195" s="480"/>
      <c r="IU195" s="480"/>
      <c r="IV195" s="480"/>
      <c r="IW195" s="480"/>
      <c r="IX195" s="538"/>
      <c r="IY195" s="480"/>
      <c r="IZ195" s="480"/>
      <c r="JA195" s="480"/>
      <c r="JB195" s="480"/>
      <c r="JC195" s="480"/>
      <c r="JD195" s="480"/>
      <c r="JE195" s="480"/>
      <c r="JF195" s="480"/>
      <c r="JG195" s="480"/>
      <c r="JH195" s="480"/>
      <c r="JI195" s="538"/>
      <c r="JJ195" s="480"/>
      <c r="JK195" s="480"/>
      <c r="JL195" s="480"/>
      <c r="JM195" s="480"/>
      <c r="JN195" s="480"/>
      <c r="JO195" s="480"/>
      <c r="JP195" s="480"/>
      <c r="JQ195" s="480"/>
      <c r="JR195" s="480"/>
      <c r="JS195" s="590"/>
      <c r="JT195" s="538"/>
      <c r="JU195" s="480"/>
      <c r="JV195" s="480"/>
      <c r="JW195" s="480"/>
      <c r="JX195" s="480"/>
      <c r="JY195" s="480"/>
      <c r="JZ195" s="480"/>
      <c r="KA195" s="480"/>
      <c r="KB195" s="480"/>
      <c r="KC195" s="480"/>
      <c r="KD195" s="480"/>
      <c r="KE195" s="538"/>
      <c r="KF195" s="480"/>
      <c r="KG195" s="480"/>
      <c r="KH195" s="480"/>
      <c r="KI195" s="480"/>
      <c r="KJ195" s="480"/>
      <c r="KK195" s="480"/>
      <c r="KL195" s="480"/>
      <c r="KM195" s="480"/>
      <c r="KN195" s="480"/>
      <c r="KO195" s="480"/>
      <c r="KR195" s="568" t="str">
        <f>IF(Table1[[#This Row],[GTIN]]&lt;&gt;"",Table1[[#This Row],[GTIN]],"")</f>
        <v/>
      </c>
      <c r="KS195" s="569" t="str">
        <f>Table1[[#This Row],[Kreditor]]</f>
        <v/>
      </c>
      <c r="KT195" s="570" t="str">
        <f>IF(Table1[[#This Row],[Gültig ab (Datum)]]&lt;&gt;"",Table1[[#This Row],[Gültig ab (Datum)]],"")</f>
        <v/>
      </c>
      <c r="KU195" s="570"/>
      <c r="KV195" s="583" t="str">
        <f>IF(Table1[[#This Row],[Artikel verpackt? 
(X=Ja)]]="","",Table1[[#This Row],[Artikel verpackt? 
(X=Ja)]])</f>
        <v/>
      </c>
      <c r="KW195" s="571" t="str">
        <f>IF(Table1[[#This Row],[Verpackung recyclingfähig?
(X=Ja)]]="","",Table1[[#This Row],[Verpackung recyclingfähig?
(X=Ja)]])</f>
        <v/>
      </c>
      <c r="KX195" s="572"/>
      <c r="KY195" s="573"/>
      <c r="KZ195" s="574"/>
      <c r="LA195" s="574"/>
      <c r="LB195" s="574"/>
      <c r="LC195" s="574"/>
      <c r="LD195" s="574"/>
      <c r="LE195" s="574"/>
      <c r="LF195" s="575"/>
      <c r="LG195" s="576" t="str">
        <f>IF(Table1[[#This Row],[Hauptkörper - B1 - Art]]="","",VLOOKUP(Table1[[#This Row],[Hauptkörper - B1 - Art]],'DD FD'!B:C,2,FALSE))</f>
        <v/>
      </c>
      <c r="LH195" s="577" t="str">
        <f>IF(Table1[[#This Row],[Hauptkörper - B1 - Fraktion]]="","",VLOOKUP(Table1[[#This Row],[Hauptkörper - B1 - Fraktion]],'DD FD'!H:J,3,FALSE))</f>
        <v/>
      </c>
      <c r="LI195" s="574" t="str">
        <f>IF(Table1[[#This Row],[Hauptkörper - B1 - Gewicht
(in G)]]="","",Table1[[#This Row],[Hauptkörper - B1 - Gewicht
(in G)]])</f>
        <v/>
      </c>
      <c r="LJ195" s="574" t="str">
        <f>IF(Table1[[#This Row],[Hauptkörper - B1 - Lizenzierungs-pflichtig? (X=Ja)]]="","",Table1[[#This Row],[Hauptkörper - B1 - Lizenzierungs-pflichtig? (X=Ja)]])</f>
        <v/>
      </c>
      <c r="LK195" s="577" t="str">
        <f>IF(Table1[[#This Row],[Hauptkörper - B1 - Virgin Material]]="","",VLOOKUP(Table1[[#This Row],[Hauptkörper - B1 - Virgin Material]],'DD FD'!AJ:AK,2,FALSE))</f>
        <v/>
      </c>
      <c r="LL195" s="578" t="str">
        <f>IF(Table1[[#This Row],[Hauptkörper - B1 - Virgin Material Anteil (in %)]]="","",Table1[[#This Row],[Hauptkörper - B1 - Virgin Material Anteil (in %)]])</f>
        <v/>
      </c>
      <c r="LM195" s="577" t="str">
        <f>IF(Table1[[#This Row],[Hauptkörper - B1 - Recyceltes Material]]="","",VLOOKUP(Table1[[#This Row],[Hauptkörper - B1 - Recyceltes Material]],'DD FD'!AL:AM,2,FALSE))</f>
        <v/>
      </c>
      <c r="LN195" s="578" t="str">
        <f>IF(Table1[[#This Row],[Hauptkörper - B1 - Recyceltes Material Anteil (in %)]]="","",Table1[[#This Row],[Hauptkörper - B1 - Recyceltes Material Anteil (in %)]])</f>
        <v/>
      </c>
      <c r="LO195" s="579" t="str">
        <f>IF(Table1[[#This Row],[Hauptkörper - B1 - Beschichtung]]="","",VLOOKUP(Table1[[#This Row],[Hauptkörper - B1 - Beschichtung]],'DD FD'!AE:AF,2,FALSE))</f>
        <v/>
      </c>
      <c r="LP195" s="580" t="str">
        <f>IF(Table1[[#This Row],[Hauptkörper - B1 - Beschichtung Anteil (in %)]]="","",Table1[[#This Row],[Hauptkörper - B1 - Beschichtung Anteil (in %)]])</f>
        <v/>
      </c>
      <c r="LQ195" s="576" t="str">
        <f>IF(Table1[[#This Row],[Hauptkörper - B2 - Art]]="","",VLOOKUP(Table1[[#This Row],[Hauptkörper - B2 - Art]],'DD FD'!B:C,2,FALSE))</f>
        <v/>
      </c>
      <c r="LR195" s="577" t="str">
        <f>IF(Table1[[#This Row],[Hauptkörper - B2 - Fraktion]]="","",VLOOKUP(Table1[[#This Row],[Hauptkörper - B2 - Fraktion]],'DD FD'!H:J,3,FALSE))</f>
        <v/>
      </c>
      <c r="LS195" s="574" t="str">
        <f>IF(Table1[[#This Row],[Hauptkörper - B2 - Gewicht
(in G)]]="","",Table1[[#This Row],[Hauptkörper - B2 - Gewicht
(in G)]])</f>
        <v/>
      </c>
      <c r="LT195" s="574" t="str">
        <f>IF(Table1[[#This Row],[Hauptkörper - B2 - Lizenzierungs-pflichtig? (X=Ja)]]="","",Table1[[#This Row],[Hauptkörper - B2 - Lizenzierungs-pflichtig? (X=Ja)]])</f>
        <v/>
      </c>
      <c r="LU195" s="577" t="str">
        <f>IF(Table1[[#This Row],[Hauptkörper - B2 - Virgin Material]]="","",VLOOKUP(Table1[[#This Row],[Hauptkörper - B2 - Virgin Material]],'DD FD'!AJ:AK,2,FALSE))</f>
        <v/>
      </c>
      <c r="LV195" s="578" t="str">
        <f>IF(Table1[[#This Row],[Hauptkörper - B2 - Virgin Material Anteil (in %)]]="","",Table1[[#This Row],[Hauptkörper - B2 - Virgin Material Anteil (in %)]])</f>
        <v/>
      </c>
      <c r="LW195" s="577" t="str">
        <f>IF(Table1[[#This Row],[Hauptkörper - B2 - Recyceltes Material]]="","",VLOOKUP(Table1[[#This Row],[Hauptkörper - B2 - Recyceltes Material]],'DD FD'!AL:AM,2,FALSE))</f>
        <v/>
      </c>
      <c r="LX195" s="578" t="str">
        <f>IF(Table1[[#This Row],[Hauptkörper - B2 - Recyceltes Material Anteil (in %)]]="","",Table1[[#This Row],[Hauptkörper - B2 - Recyceltes Material Anteil (in %)]])</f>
        <v/>
      </c>
      <c r="LY195" s="577" t="str">
        <f>IF(Table1[[#This Row],[Hauptkörper - B2 - Beschichtung]]="","",VLOOKUP(Table1[[#This Row],[Hauptkörper - B2 - Beschichtung]],'DD FD'!AE:AF,2,FALSE))</f>
        <v/>
      </c>
      <c r="LZ195" s="580" t="str">
        <f>IF(Table1[[#This Row],[Hauptkörper - B2 - Beschichtung Anteil (in %)]]="","",Table1[[#This Row],[Hauptkörper - B2 - Beschichtung Anteil (in %)]])</f>
        <v/>
      </c>
      <c r="MA195" s="576" t="str">
        <f>IF(Table1[[#This Row],[Hauptkörper - B3 - Art]]="","",VLOOKUP(Table1[[#This Row],[Hauptkörper - B3 - Art]],'DD FD'!B:C,2,FALSE))</f>
        <v/>
      </c>
      <c r="MB195" s="577" t="str">
        <f>IF(Table1[[#This Row],[Hauptkörper - B3 - Fraktion]]="","",VLOOKUP(Table1[[#This Row],[Hauptkörper - B3 - Fraktion]],'DD FD'!H:J,3,FALSE))</f>
        <v/>
      </c>
      <c r="MC195" s="574" t="str">
        <f>IF(Table1[[#This Row],[Hauptkörper - B3 - Gewicht
(in G)]]="","",Table1[[#This Row],[Hauptkörper - B3 - Gewicht
(in G)]])</f>
        <v/>
      </c>
      <c r="MD195" s="574" t="str">
        <f>IF(Table1[[#This Row],[Hauptkörper - B3 - Lizenzierungs-pflichtig? (X=Ja)]]="","",Table1[[#This Row],[Hauptkörper - B3 - Lizenzierungs-pflichtig? (X=Ja)]])</f>
        <v/>
      </c>
      <c r="ME195" s="577" t="str">
        <f>IF(Table1[[#This Row],[Hauptkörper - B3 - Virgin Material]]="","",VLOOKUP(Table1[[#This Row],[Hauptkörper - B3 - Virgin Material]],'DD FD'!AJ:AK,2,FALSE))</f>
        <v/>
      </c>
      <c r="MF195" s="578" t="str">
        <f>IF(Table1[[#This Row],[Hauptkörper - B3 - Virgin Material Anteil (in %)]]="","",Table1[[#This Row],[Hauptkörper - B3 - Virgin Material Anteil (in %)]])</f>
        <v/>
      </c>
      <c r="MG195" s="577" t="str">
        <f>IF(Table1[[#This Row],[Hauptkörper - B3 - Recyceltes Material]]="","",VLOOKUP(Table1[[#This Row],[Hauptkörper - B3 - Recyceltes Material]],'DD FD'!AL:AM,2,FALSE))</f>
        <v/>
      </c>
      <c r="MH195" s="578" t="str">
        <f>IF(Table1[[#This Row],[Hauptkörper - B3 - Recyceltes Material Anteil (in %)]]="","",Table1[[#This Row],[Hauptkörper - B3 - Recyceltes Material Anteil (in %)]])</f>
        <v/>
      </c>
      <c r="MI195" s="577" t="str">
        <f>IF(Table1[[#This Row],[Hauptkörper - B3 - Beschichtung]]="","",VLOOKUP(Table1[[#This Row],[Hauptkörper - B3 - Beschichtung]],'DD FD'!AE:AF,2,FALSE))</f>
        <v/>
      </c>
      <c r="MJ195" s="580" t="str">
        <f>IF(Table1[[#This Row],[Hauptkörper - B3 - Beschichtung Anteil (in %)]]="","",Table1[[#This Row],[Hauptkörper - B3 - Beschichtung Anteil (in %)]])</f>
        <v/>
      </c>
      <c r="MK195" s="576" t="str">
        <f>IF(Table1[[#This Row],[Verschluss - B1 - Art]]="","",VLOOKUP(Table1[[#This Row],[Verschluss - B1 - Art]],'DD FD'!D:E,2,FALSE))</f>
        <v/>
      </c>
      <c r="ML195" s="577" t="str">
        <f>IF(Table1[[#This Row],[Verschluss - B1 - Fraktion]]="","",VLOOKUP(Table1[[#This Row],[Verschluss - B1 - Fraktion]],'DD FD'!H:J,3,FALSE))</f>
        <v/>
      </c>
      <c r="MM195" s="574" t="str">
        <f>IF(Table1[[#This Row],[Verschluss - B1 - Gewicht (in G)]]="","",Table1[[#This Row],[Verschluss - B1 - Gewicht (in G)]])</f>
        <v/>
      </c>
      <c r="MN195" s="574" t="str">
        <f>IF(Table1[[#This Row],[Verschluss - B1 - Lizenzierungs-pflichtig? (X=Ja)]]="","",Table1[[#This Row],[Verschluss - B1 - Lizenzierungs-pflichtig? (X=Ja)]])</f>
        <v/>
      </c>
      <c r="MO195" s="574" t="str">
        <f>IF(Table1[[#This Row],[Verschluss - B1 - Trennbar vom Hauptkörper? (X=Ja)]]="","",Table1[[#This Row],[Verschluss - B1 - Trennbar vom Hauptkörper? (X=Ja)]])</f>
        <v/>
      </c>
      <c r="MP195" s="577" t="str">
        <f>IF(Table1[[#This Row],[Verschluss - B1 - Virgin Material]]="","",VLOOKUP(Table1[[#This Row],[Verschluss - B1 - Virgin Material]],'DD FD'!AJ:AK,2,FALSE))</f>
        <v/>
      </c>
      <c r="MQ195" s="578" t="str">
        <f>IF(Table1[[#This Row],[Verschluss - B1 - Virgin Material Anteil (in %)]]="","",Table1[[#This Row],[Verschluss - B1 - Virgin Material Anteil (in %)]])</f>
        <v/>
      </c>
      <c r="MR195" s="577" t="str">
        <f>IF(Table1[[#This Row],[Verschluss - B1 - Recyceltes Material]]="","",VLOOKUP(Table1[[#This Row],[Verschluss - B1 - Recyceltes Material]],'DD FD'!AL:AM,2,FALSE))</f>
        <v/>
      </c>
      <c r="MS195" s="578" t="str">
        <f>IF(Table1[[#This Row],[Verschluss - B1 - Recyceltes Material Anteil (in %)]]="","",Table1[[#This Row],[Verschluss - B1 - Recyceltes Material Anteil (in %)]])</f>
        <v/>
      </c>
      <c r="MT195" s="577" t="str">
        <f>IF(Table1[[#This Row],[Verschluss - B1 - Beschichtung]]="","",VLOOKUP(Table1[[#This Row],[Verschluss - B1 - Beschichtung]],'DD FD'!AE:AF,2,FALSE))</f>
        <v/>
      </c>
      <c r="MU195" s="580" t="str">
        <f>IF(Table1[[#This Row],[Verschluss - B1 - Beschichtung Anteil (in %)]]="","",Table1[[#This Row],[Verschluss - B1 - Beschichtung Anteil (in %)]])</f>
        <v/>
      </c>
      <c r="MV195" s="576" t="str">
        <f>IF(Table1[[#This Row],[Verschluss - B2 - Art]]="","",VLOOKUP(Table1[[#This Row],[Verschluss - B2 - Art]],'DD FD'!D:E,2,FALSE))</f>
        <v/>
      </c>
      <c r="MW195" s="577" t="str">
        <f>IF(Table1[[#This Row],[Verschluss - B2 - Fraktion]]="","",VLOOKUP(Table1[[#This Row],[Verschluss - B2 - Fraktion]],'DD FD'!H:J,3,FALSE))</f>
        <v/>
      </c>
      <c r="MX195" s="574" t="str">
        <f>IF(Table1[[#This Row],[Verschluss - B2 - Gewicht (in G)]]="","",Table1[[#This Row],[Verschluss - B2 - Gewicht (in G)]])</f>
        <v/>
      </c>
      <c r="MY195" s="574" t="str">
        <f>IF(Table1[[#This Row],[Verschluss - B2 - Lizenzierungs-pflichtig? (X=Ja)]]="","",Table1[[#This Row],[Verschluss - B2 - Lizenzierungs-pflichtig? (X=Ja)]])</f>
        <v/>
      </c>
      <c r="MZ195" s="574" t="str">
        <f>IF(Table1[[#This Row],[Verschluss - B2 - Trennbar vom Hauptkörper? (X=Ja)]]="","",Table1[[#This Row],[Verschluss - B2 - Trennbar vom Hauptkörper? (X=Ja)]])</f>
        <v/>
      </c>
      <c r="NA195" s="577" t="str">
        <f>IF(Table1[[#This Row],[Verschluss - B2 - Virgin Material]]="","",VLOOKUP(Table1[[#This Row],[Verschluss - B2 - Virgin Material]],'DD FD'!AJ:AK,2,FALSE))</f>
        <v/>
      </c>
      <c r="NB195" s="578" t="str">
        <f>IF(Table1[[#This Row],[Verschluss - B2 - Virgin Material Anteil (in %)]]="","",Table1[[#This Row],[Verschluss - B2 - Virgin Material Anteil (in %)]])</f>
        <v/>
      </c>
      <c r="NC195" s="577" t="str">
        <f>IF(Table1[[#This Row],[Verschluss - B2 - Recyceltes Material]]="","",VLOOKUP(Table1[[#This Row],[Verschluss - B2 - Recyceltes Material]],'DD FD'!AL:AM,2,FALSE))</f>
        <v/>
      </c>
      <c r="ND195" s="578" t="str">
        <f>IF(Table1[[#This Row],[Verschluss - B2 - Recyceltes Material Anteil (in %)]]="","",Table1[[#This Row],[Verschluss - B2 - Recyceltes Material Anteil (in %)]])</f>
        <v/>
      </c>
      <c r="NE195" s="577" t="str">
        <f>IF(Table1[[#This Row],[Verschluss - B2 - Beschichtung]]="","",VLOOKUP(Table1[[#This Row],[Verschluss - B2 - Beschichtung]],'DD FD'!AE:AF,2,FALSE))</f>
        <v/>
      </c>
      <c r="NF195" s="580" t="str">
        <f>IF(Table1[[#This Row],[Verschluss - B2 - Beschichtung Anteil (in %)]]="","",Table1[[#This Row],[Verschluss - B2 - Beschichtung Anteil (in %)]])</f>
        <v/>
      </c>
      <c r="NG195" s="576" t="str">
        <f>IF(Table1[[#This Row],[Verschluss - B3 - Art]]="","",VLOOKUP(Table1[[#This Row],[Verschluss - B3 - Art]],'DD FD'!D:E,2,FALSE))</f>
        <v/>
      </c>
      <c r="NH195" s="577" t="str">
        <f>IF(Table1[[#This Row],[Verschluss - B3 - Fraktion]]="","",VLOOKUP(Table1[[#This Row],[Verschluss - B3 - Fraktion]],'DD FD'!H:J,3,FALSE))</f>
        <v/>
      </c>
      <c r="NI195" s="574" t="str">
        <f>IF(Table1[[#This Row],[Verschluss - B3 - Gewicht (in G)]]="","",Table1[[#This Row],[Verschluss - B3 - Gewicht (in G)]])</f>
        <v/>
      </c>
      <c r="NJ195" s="574" t="str">
        <f>IF(Table1[[#This Row],[Verschluss - B3 - Lizenzierungs-pflichtig? (X=Ja)]]="","",Table1[[#This Row],[Verschluss - B3 - Lizenzierungs-pflichtig? (X=Ja)]])</f>
        <v/>
      </c>
      <c r="NK195" s="574" t="str">
        <f>IF(Table1[[#This Row],[Verschluss - B3 - Trennbar vom Hauptkörper? (X=Ja)]]="","",Table1[[#This Row],[Verschluss - B3 - Trennbar vom Hauptkörper? (X=Ja)]])</f>
        <v/>
      </c>
      <c r="NL195" s="577" t="str">
        <f>IF(Table1[[#This Row],[Verschluss - B3 - Virgin Material]]="","",VLOOKUP(Table1[[#This Row],[Verschluss - B3 - Virgin Material]],'DD FD'!AJ:AK,2,FALSE))</f>
        <v/>
      </c>
      <c r="NM195" s="578" t="str">
        <f>IF(Table1[[#This Row],[Verschluss - B3 - Virgin Material Anteil (in %)]]="","",Table1[[#This Row],[Verschluss - B3 - Virgin Material Anteil (in %)]])</f>
        <v/>
      </c>
      <c r="NN195" s="577" t="str">
        <f>IF(Table1[[#This Row],[Verschluss - B3 - Recyceltes Material]]="","",VLOOKUP(Table1[[#This Row],[Verschluss - B3 - Recyceltes Material]],'DD FD'!AL:AM,2,FALSE))</f>
        <v/>
      </c>
      <c r="NO195" s="578" t="str">
        <f>IF(Table1[[#This Row],[Verschluss - B3 - Recyceltes Material Anteil (in %)]]="","",Table1[[#This Row],[Verschluss - B3 - Recyceltes Material Anteil (in %)]])</f>
        <v/>
      </c>
      <c r="NP195" s="577" t="str">
        <f>IF(Table1[[#This Row],[Verschluss - B3 - Beschichtung]]="","",VLOOKUP(Table1[[#This Row],[Verschluss - B3 - Beschichtung]],'DD FD'!AE:AF,2,FALSE))</f>
        <v/>
      </c>
      <c r="NQ195" s="580" t="str">
        <f>IF(Table1[[#This Row],[Verschluss - B3 - Beschichtung Anteil (in %)]]="","",Table1[[#This Row],[Verschluss - B3 - Beschichtung Anteil (in %)]])</f>
        <v/>
      </c>
      <c r="NR195" s="576" t="str">
        <f>IF(Table1[[#This Row],[Etikett - B1 - Art]]="","",VLOOKUP(Table1[[#This Row],[Etikett - B1 - Art]],'DD FD'!F:G,2,FALSE))</f>
        <v/>
      </c>
      <c r="NS195" s="577" t="str">
        <f>IF(Table1[[#This Row],[Etikett - B1 - Fraktion]]="","",VLOOKUP(Table1[[#This Row],[Etikett - B1 - Fraktion]],'DD FD'!H:J,3,FALSE))</f>
        <v/>
      </c>
      <c r="NT195" s="574" t="str">
        <f>IF(Table1[[#This Row],[Etikett - B1 - Gewicht (in G)]]="","",Table1[[#This Row],[Etikett - B1 - Gewicht (in G)]])</f>
        <v/>
      </c>
      <c r="NU195" s="574" t="str">
        <f>IF(Table1[[#This Row],[Etikett - B1 - Lizenzierungs-pflichtig? (X=Ja)]]="","",Table1[[#This Row],[Etikett - B1 - Lizenzierungs-pflichtig? (X=Ja)]])</f>
        <v/>
      </c>
      <c r="NV195" s="574" t="str">
        <f>IF(Table1[[#This Row],[Etikett - B1 - Trennbar vom Hauptkörper? (X=Ja)]]="","",Table1[[#This Row],[Etikett - B1 - Trennbar vom Hauptkörper? (X=Ja)]])</f>
        <v/>
      </c>
      <c r="NW195" s="577" t="str">
        <f>IF(Table1[[#This Row],[Etikett - B1 - Virgin Material]]="","",VLOOKUP(Table1[[#This Row],[Etikett - B1 - Virgin Material]],'DD FD'!AJ:AK,2,FALSE))</f>
        <v/>
      </c>
      <c r="NX195" s="578" t="str">
        <f>IF(Table1[[#This Row],[Etikett - B1 - Virgin Material Anteil (in %)]]="","",Table1[[#This Row],[Etikett - B1 - Virgin Material Anteil (in %)]])</f>
        <v/>
      </c>
      <c r="NY195" s="577" t="str">
        <f>IF(Table1[[#This Row],[Etikett - B1 - Recyceltes Material]]="","",VLOOKUP(Table1[[#This Row],[Etikett - B1 - Recyceltes Material]],'DD FD'!AL:AM,2,FALSE))</f>
        <v/>
      </c>
      <c r="NZ195" s="578" t="str">
        <f>IF(Table1[[#This Row],[Etikett - B1 - Recyceltes Material Anteil (in %)]]="","",Table1[[#This Row],[Etikett - B1 - Recyceltes Material Anteil (in %)]])</f>
        <v/>
      </c>
      <c r="OA195" s="577" t="str">
        <f>IF(Table1[[#This Row],[Etikett - B1 - Beschichtung]]="","",VLOOKUP(Table1[[#This Row],[Etikett - B1 - Beschichtung]],'DD FD'!AE:AF,2,FALSE))</f>
        <v/>
      </c>
      <c r="OB195" s="580" t="str">
        <f>IF(Table1[[#This Row],[Etikett - B1 - Beschichtung Anteil (in %)]]="","",Table1[[#This Row],[Etikett - B1 - Beschichtung Anteil (in %)]])</f>
        <v/>
      </c>
      <c r="OC195" s="576" t="str">
        <f>IF(Table1[[#This Row],[Etikett - B2 - Art]]="","",VLOOKUP(Table1[[#This Row],[Etikett - B2 - Art]],'DD FD'!F:G,2,FALSE))</f>
        <v/>
      </c>
      <c r="OD195" s="577" t="str">
        <f>IF(Table1[[#This Row],[Etikett - B2 - Fraktion]]="","",VLOOKUP(Table1[[#This Row],[Etikett - B2 - Fraktion]],'DD FD'!H:J,3,FALSE))</f>
        <v/>
      </c>
      <c r="OE195" s="574" t="str">
        <f>IF(Table1[[#This Row],[Etikett - B2 - Gewicht (in G)]]="","",Table1[[#This Row],[Etikett - B2 - Gewicht (in G)]])</f>
        <v/>
      </c>
      <c r="OF195" s="574" t="str">
        <f>IF(Table1[[#This Row],[Etikett - B2 - Lizenzierungs-pflichtig? (X=Ja)]]="","",Table1[[#This Row],[Etikett - B2 - Lizenzierungs-pflichtig? (X=Ja)]])</f>
        <v/>
      </c>
      <c r="OG195" s="574" t="str">
        <f>IF(Table1[[#This Row],[Etikett - B2 - Trennbar vom Hauptkörper? (X=Ja)]]="","",Table1[[#This Row],[Etikett - B2 - Trennbar vom Hauptkörper? (X=Ja)]])</f>
        <v/>
      </c>
      <c r="OH195" s="577" t="str">
        <f>IF(Table1[[#This Row],[Etikett - B2 - Virgin Material]]="","",VLOOKUP(Table1[[#This Row],[Etikett - B2 - Virgin Material]],'DD FD'!AJ:AK,2,FALSE))</f>
        <v/>
      </c>
      <c r="OI195" s="578" t="str">
        <f>IF(Table1[[#This Row],[Etikett - B2 - Virgin Material Anteil (in %)]]="","",Table1[[#This Row],[Etikett - B2 - Virgin Material Anteil (in %)]])</f>
        <v/>
      </c>
      <c r="OJ195" s="577" t="str">
        <f>IF(Table1[[#This Row],[Etikett - B2 - Recyceltes Material]]="","",VLOOKUP(Table1[[#This Row],[Etikett - B2 - Recyceltes Material]],'DD FD'!AL:AM,2,FALSE))</f>
        <v/>
      </c>
      <c r="OK195" s="578" t="str">
        <f>IF(Table1[[#This Row],[Etikett - B2 - Recyceltes Material Anteil (in %)]]="","",Table1[[#This Row],[Etikett - B2 - Recyceltes Material Anteil (in %)]])</f>
        <v/>
      </c>
      <c r="OL195" s="577" t="str">
        <f>IF(Table1[[#This Row],[Etikett - B2 - Beschichtung]]="","",VLOOKUP(Table1[[#This Row],[Etikett - B2 - Beschichtung]],'DD FD'!AE:AF,2,FALSE))</f>
        <v/>
      </c>
      <c r="OM195" s="580" t="str">
        <f>IF(Table1[[#This Row],[Etikett - B2 - Beschichtung Anteil (in %)]]="","",Table1[[#This Row],[Etikett - B2 - Beschichtung Anteil (in %)]])</f>
        <v/>
      </c>
      <c r="ON195" s="576" t="str">
        <f>IF(Table1[[#This Row],[Etikett - B3 - Art]]="","",VLOOKUP(Table1[[#This Row],[Etikett - B3 - Art]],'DD FD'!F:G,2,FALSE))</f>
        <v/>
      </c>
      <c r="OO195" s="577" t="str">
        <f>IF(Table1[[#This Row],[Etikett - B3 - Fraktion]]="","",VLOOKUP(Table1[[#This Row],[Etikett - B3 - Fraktion]],'DD FD'!H:J,3,FALSE))</f>
        <v/>
      </c>
      <c r="OP195" s="574" t="str">
        <f>IF(Table1[[#This Row],[Etikett - B3 - Gewicht (in G)]]="","",Table1[[#This Row],[Etikett - B3 - Gewicht (in G)]])</f>
        <v/>
      </c>
      <c r="OQ195" s="574" t="str">
        <f>IF(Table1[[#This Row],[Etikett - B3 - Lizenzierungs-pflichtig? (X=Ja)]]="","",Table1[[#This Row],[Etikett - B3 - Lizenzierungs-pflichtig? (X=Ja)]])</f>
        <v/>
      </c>
      <c r="OR195" s="574" t="str">
        <f>IF(Table1[[#This Row],[Etikett - B3 - Trennbar vom Hauptkörper? (X=Ja)]]="","",Table1[[#This Row],[Etikett - B3 - Trennbar vom Hauptkörper? (X=Ja)]])</f>
        <v/>
      </c>
      <c r="OS195" s="577" t="str">
        <f>IF(Table1[[#This Row],[Etikett - B3 - Virgin Material]]="","",VLOOKUP(Table1[[#This Row],[Etikett - B3 - Virgin Material]],'DD FD'!AJ:AK,2,FALSE))</f>
        <v/>
      </c>
      <c r="OT195" s="578" t="str">
        <f>IF(Table1[[#This Row],[Etikett - B3 - Virgin Material Anteil (in %)]]="","",Table1[[#This Row],[Etikett - B3 - Virgin Material Anteil (in %)]])</f>
        <v/>
      </c>
      <c r="OU195" s="577" t="str">
        <f>IF(Table1[[#This Row],[Etikett - B3 - Recyceltes Material]]="","",VLOOKUP(Table1[[#This Row],[Etikett - B3 - Recyceltes Material]],'DD FD'!AL:AM,2,FALSE))</f>
        <v/>
      </c>
      <c r="OV195" s="578" t="str">
        <f>IF(Table1[[#This Row],[Etikett - B3 - Recyceltes Material Anteil (in %)]]="","",Table1[[#This Row],[Etikett - B3 - Recyceltes Material Anteil (in %)]])</f>
        <v/>
      </c>
      <c r="OW195" s="577" t="str">
        <f>IF(Table1[[#This Row],[Etikett - B3 - Beschichtung]]="","",VLOOKUP(Table1[[#This Row],[Etikett - B3 - Beschichtung]],'DD FD'!AE:AF,2,FALSE))</f>
        <v/>
      </c>
      <c r="OX195" s="613" t="str">
        <f>IF(Table1[[#This Row],[Etikett - B3 - Beschichtung Anteil (in %)]]="","",Table1[[#This Row],[Etikett - B3 - Beschichtung Anteil (in %)]])</f>
        <v/>
      </c>
      <c r="OY195" s="618">
        <f>ROUNDUP(SUM(
IF(AND(LH195='DD FD'!$J$7,LJ195='DD FD'!$AI$3),LI195,0),
IF(AND(LR195='DD FD'!$J$7,LT195='DD FD'!$AI$3),LS195,0),
IF(AND(MB195='DD FD'!$J$7,MD195='DD FD'!$AI$3),MC195,0),
IF(AND(ML195='DD FD'!$J$7,MN195='DD FD'!$AI$3),MM195,0),
IF(AND(MW195='DD FD'!$J$7,MY195='DD FD'!$AI$3),MX195,0),
IF(AND(NH195='DD FD'!$J$7,NJ195='DD FD'!$AI$3),NI195,0),
IF(AND(NS195='DD FD'!$J$7,NU195='DD FD'!$AI$3),NT195,0),
IF(AND(OD195='DD FD'!$J$7,OF195='DD FD'!$AI$3),OE195,0),
IF(AND(OO195='DD FD'!$J$7,OQ195='DD FD'!$AI$3),OP195,0),
),2)</f>
        <v>0</v>
      </c>
      <c r="OZ195" s="617">
        <f>ROUNDUP(SUM(
IF(AND(LH195='DD FD'!$J$6,LJ195='DD FD'!$AI$3),LI195,0),
IF(AND(LR195='DD FD'!$J$6,LT195='DD FD'!$AI$3),LS195,0),
IF(AND(MB195='DD FD'!$J$6,MD195='DD FD'!$AI$3),MC195,0),
IF(AND(ML195='DD FD'!$J$6,MN195='DD FD'!$AI$3),MM195,0),
IF(AND(MW195='DD FD'!$J$6,MY195='DD FD'!$AI$3),MX195,0),
IF(AND(NH195='DD FD'!$J$6,NJ195='DD FD'!$AI$3),NI195,0),
IF(AND(NS195='DD FD'!$J$6,NU195='DD FD'!$AI$3),NT195,0),
IF(AND(OD195='DD FD'!$J$6,OF195='DD FD'!$AI$3),OE195,0),
IF(AND(OO195='DD FD'!$J$6,OQ195='DD FD'!$AI$3),OP195,0),
),2)</f>
        <v>0</v>
      </c>
      <c r="PA195" s="617">
        <f>ROUNDUP(SUM(
IF(AND(LH195='DD FD'!$J$10,LJ195='DD FD'!$AI$3),LI195,0),
IF(AND(LR195='DD FD'!$J$10,LT195='DD FD'!$AI$3),LS195,0),
IF(AND(MB195='DD FD'!$J$10,MD195='DD FD'!$AI$3),MC195,0),
IF(AND(ML195='DD FD'!$J$10,MN195='DD FD'!$AI$3),MM195,0),
IF(AND(MW195='DD FD'!$J$10,MY195='DD FD'!$AI$3),MX195,0),
IF(AND(NH195='DD FD'!$J$10,NJ195='DD FD'!$AI$3),NI195,0),
IF(AND(NS195='DD FD'!$J$10,NU195='DD FD'!$AI$3),NT195,0),
IF(AND(OD195='DD FD'!$J$10,OF195='DD FD'!$AI$3),OE195,0),
IF(AND(OO195='DD FD'!$J$10,OQ195='DD FD'!$AI$3),OP195,0),
),2)</f>
        <v>0</v>
      </c>
      <c r="PB195" s="617">
        <f>ROUNDUP(SUM(
IF(AND(LH195='DD FD'!$J$8,LJ195='DD FD'!$AI$3),LI195,0),
IF(AND(LR195='DD FD'!$J$8,LT195='DD FD'!$AI$3),LS195,0),
IF(AND(MB195='DD FD'!$J$8,MD195='DD FD'!$AI$3),MC195,0),
IF(AND(ML195='DD FD'!$J$8,MN195='DD FD'!$AI$3),MM195,0),
IF(AND(MW195='DD FD'!$J$8,MY195='DD FD'!$AI$3),MX195,0),
IF(AND(NH195='DD FD'!$J$8,NJ195='DD FD'!$AI$3),NI195,0),
IF(AND(NS195='DD FD'!$J$8,NU195='DD FD'!$AI$3),NT195,0),
IF(AND(OD195='DD FD'!$J$8,OF195='DD FD'!$AI$3),OE195,0),
IF(AND(OO195='DD FD'!$J$8,OQ195='DD FD'!$AI$3),OP195,0),
),2)</f>
        <v>0</v>
      </c>
      <c r="PC195" s="617">
        <f>ROUNDUP(SUM(
IF(AND(LH195='DD FD'!$J$5,LJ195='DD FD'!$AI$3),LI195,0),
IF(AND(LR195='DD FD'!$J$5,LT195='DD FD'!$AI$3),LS195,0),
IF(AND(MB195='DD FD'!$J$5,MD195='DD FD'!$AI$3),MC195,0),
IF(AND(ML195='DD FD'!$J$5,MN195='DD FD'!$AI$3),MM195,0),
IF(AND(MW195='DD FD'!$J$5,MY195='DD FD'!$AI$3),MX195,0),
IF(AND(NH195='DD FD'!$J$5,NJ195='DD FD'!$AI$3),NI195,0),
IF(AND(NS195='DD FD'!$J$5,NU195='DD FD'!$AI$3),NT195,0),
IF(AND(OD195='DD FD'!$J$5,OF195='DD FD'!$AI$3),OE195,0),
IF(AND(OO195='DD FD'!$J$5,OQ195='DD FD'!$AI$3),OP195,0),
),2)</f>
        <v>0</v>
      </c>
      <c r="PD195" s="617">
        <f>ROUNDUP(SUM(
IF(AND(LH195='DD FD'!$J$9,LJ195='DD FD'!$AI$3),LI195,0),
IF(AND(LR195='DD FD'!$J$9,LT195='DD FD'!$AI$3),LS195,0),
IF(AND(MB195='DD FD'!$J$9,MD195='DD FD'!$AI$3),MC195,0),
IF(AND(ML195='DD FD'!$J$9,MN195='DD FD'!$AI$3),MM195,0),
IF(AND(MW195='DD FD'!$J$9,MY195='DD FD'!$AI$3),MX195,0),
IF(AND(NH195='DD FD'!$J$9,NJ195='DD FD'!$AI$3),NI195,0),
IF(AND(NS195='DD FD'!$J$9,NU195='DD FD'!$AI$3),NT195,0),
IF(AND(OD195='DD FD'!$J$9,OF195='DD FD'!$AI$3),OE195,0),
IF(AND(OO195='DD FD'!$J$9,OQ195='DD FD'!$AI$3),OP195,0),
),2)</f>
        <v>0</v>
      </c>
      <c r="PE195" s="617">
        <f>ROUNDUP(SUM(
IF(AND(LH195='DD FD'!$J$4,LJ195='DD FD'!$AI$3),LI195,0),
IF(AND(LR195='DD FD'!$J$4,LT195='DD FD'!$AI$3),LS195,0),
IF(AND(MB195='DD FD'!$J$4,MD195='DD FD'!$AI$3),MC195,0),
IF(AND(ML195='DD FD'!$J$4,MN195='DD FD'!$AI$3),MM195,0),
IF(AND(MW195='DD FD'!$J$4,MY195='DD FD'!$AI$3),MX195,0),
IF(AND(NH195='DD FD'!$J$4,NJ195='DD FD'!$AI$3),NI195,0),
IF(AND(NS195='DD FD'!$J$4,NU195='DD FD'!$AI$3),NT195,0),
IF(AND(OD195='DD FD'!$J$4,OF195='DD FD'!$AI$3),OE195,0),
IF(AND(OO195='DD FD'!$J$4,OQ195='DD FD'!$AI$3),OP195,0),
),2)</f>
        <v>0</v>
      </c>
      <c r="PF195" s="619">
        <f>ROUNDUP(SUM(
IF(AND(LH195='DD FD'!$J$11,LJ195='DD FD'!$AI$3),LI195,0),
IF(AND(LR195='DD FD'!$J$11,LT195='DD FD'!$AI$3),LS195,0),
IF(AND(MB195='DD FD'!$J$11,MD195='DD FD'!$AI$3),MC195,0),
IF(AND(ML195='DD FD'!$J$11,MN195='DD FD'!$AI$3),MM195,0),
IF(AND(MW195='DD FD'!$J$11,MY195='DD FD'!$AI$3),MX195,0),
IF(AND(NH195='DD FD'!$J$11,NJ195='DD FD'!$AI$3),NI195,0),
IF(AND(NS195='DD FD'!$J$11,NU195='DD FD'!$AI$3),NT195,0),
IF(AND(OD195='DD FD'!$J$11,OF195='DD FD'!$AI$3),OE195,0),
IF(AND(OO195='DD FD'!$J$11,OQ195='DD FD'!$AI$3),OP195,0),
),2)</f>
        <v>0</v>
      </c>
    </row>
    <row r="196" spans="1:422">
      <c r="A196" s="806"/>
      <c r="B196" s="934"/>
      <c r="C196" s="247"/>
      <c r="D196" s="842"/>
      <c r="E196" s="247"/>
      <c r="F196" s="158"/>
      <c r="G196" s="710"/>
      <c r="H196" s="712"/>
      <c r="I196" s="936"/>
      <c r="J196" s="803"/>
      <c r="K196" s="150"/>
      <c r="L196" s="146" t="str">
        <f t="shared" si="54"/>
        <v/>
      </c>
      <c r="M196" s="501" t="str">
        <f t="shared" si="71"/>
        <v/>
      </c>
      <c r="N196" s="504"/>
      <c r="O196" s="113" t="str">
        <f t="shared" si="72"/>
        <v/>
      </c>
      <c r="P196" s="114" t="str">
        <f t="shared" si="55"/>
        <v/>
      </c>
      <c r="Q196" s="152"/>
      <c r="R196" s="152"/>
      <c r="S196" s="115" t="str">
        <f t="shared" si="73"/>
        <v/>
      </c>
      <c r="T196" s="159"/>
      <c r="U196" s="159"/>
      <c r="V196" s="157"/>
      <c r="W196" s="157"/>
      <c r="X196" s="157"/>
      <c r="Y196" s="772"/>
      <c r="Z196" s="158"/>
      <c r="AA196" s="144"/>
      <c r="AB196" s="112"/>
      <c r="AC196" s="153"/>
      <c r="AD196" s="153"/>
      <c r="AE196" s="153"/>
      <c r="AF196" s="153"/>
      <c r="AG196" s="153"/>
      <c r="AH196" s="153"/>
      <c r="AI196" s="152"/>
      <c r="AJ196" s="158"/>
      <c r="AK196" s="158"/>
      <c r="AL196" s="158"/>
      <c r="AM196" s="116" t="str">
        <f t="shared" si="74"/>
        <v/>
      </c>
      <c r="AN196" s="116" t="str">
        <f t="shared" si="75"/>
        <v/>
      </c>
      <c r="AO196" s="324"/>
      <c r="AP196" s="503"/>
      <c r="AQ196" s="487" t="str">
        <f t="shared" si="76"/>
        <v/>
      </c>
      <c r="AR196" s="113" t="str">
        <f t="shared" si="56"/>
        <v/>
      </c>
      <c r="AS196" s="113" t="str">
        <f t="shared" si="57"/>
        <v/>
      </c>
      <c r="AT196" s="113" t="str">
        <f t="shared" si="58"/>
        <v/>
      </c>
      <c r="AU196" s="113" t="str">
        <f t="shared" si="59"/>
        <v/>
      </c>
      <c r="AV196" s="159"/>
      <c r="AW196" s="157"/>
      <c r="AX196" s="157"/>
      <c r="AY196" s="157"/>
      <c r="AZ196" s="157"/>
      <c r="BA196" s="116" t="str">
        <f t="shared" si="60"/>
        <v/>
      </c>
      <c r="BB196" s="316"/>
      <c r="BC196" s="116" t="str">
        <f t="shared" si="61"/>
        <v/>
      </c>
      <c r="BD196" s="133" t="str">
        <f t="shared" si="62"/>
        <v/>
      </c>
      <c r="BE196" s="157"/>
      <c r="BF196" s="1180"/>
      <c r="BG196" s="1180"/>
      <c r="BH196" s="158"/>
      <c r="BI196" s="490"/>
      <c r="BJ196" s="514" t="str">
        <f t="shared" si="77"/>
        <v/>
      </c>
      <c r="BK196" s="789"/>
      <c r="BL196" s="116" t="str">
        <f t="shared" si="78"/>
        <v/>
      </c>
      <c r="BM196" s="144"/>
      <c r="BN196" s="144"/>
      <c r="BO196" s="144"/>
      <c r="BP196" s="790"/>
      <c r="BQ196" s="790"/>
      <c r="BR196" s="790"/>
      <c r="BS196" s="116" t="str">
        <f t="shared" si="63"/>
        <v/>
      </c>
      <c r="BT196" s="790"/>
      <c r="BU196" s="808" t="str">
        <f t="shared" si="64"/>
        <v/>
      </c>
      <c r="BV196" s="791"/>
      <c r="BW196" s="144"/>
      <c r="BX196" s="20"/>
      <c r="BY196" s="20"/>
      <c r="BZ196" s="20"/>
      <c r="CA196" s="792"/>
      <c r="CB196" s="1201"/>
      <c r="CC196" s="144"/>
      <c r="CD196" s="144"/>
      <c r="CE196" s="144"/>
      <c r="CF196" s="144"/>
      <c r="CG196" s="144"/>
      <c r="CH196" s="144"/>
      <c r="CI196" s="144"/>
      <c r="CJ196" s="144"/>
      <c r="CK196" s="144"/>
      <c r="CL196" s="144"/>
      <c r="CM196" s="144"/>
      <c r="CN196" s="144"/>
      <c r="CO196" s="144"/>
      <c r="CP196" s="144"/>
      <c r="CQ196" s="144"/>
      <c r="CR196" s="144"/>
      <c r="CS196" s="144"/>
      <c r="CT196" s="144"/>
      <c r="CU196" s="144"/>
      <c r="CV196" s="144"/>
      <c r="CW196" s="144"/>
      <c r="CX196" s="144"/>
      <c r="CY196" s="144"/>
      <c r="CZ196" s="144"/>
      <c r="DA196" s="144"/>
      <c r="DB196" s="144"/>
      <c r="DC196" s="144"/>
      <c r="DD196" s="144"/>
      <c r="DE196" s="144"/>
      <c r="DF196" s="144"/>
      <c r="DG196" s="144"/>
      <c r="DH196" s="144"/>
      <c r="DI196" s="144"/>
      <c r="DJ196" s="144"/>
      <c r="DK196" s="144"/>
      <c r="DL196" s="144"/>
      <c r="DM196" s="144"/>
      <c r="DN196" s="144"/>
      <c r="DO196" s="144"/>
      <c r="DP196" s="144"/>
      <c r="DQ196" s="144"/>
      <c r="DR196" s="144"/>
      <c r="DS196" s="144"/>
      <c r="DT196" s="144"/>
      <c r="DU196" s="144"/>
      <c r="DV196" s="144"/>
      <c r="DW196" s="144"/>
      <c r="DX196" s="144"/>
      <c r="DY196" s="144"/>
      <c r="DZ196" s="144"/>
      <c r="EA196" s="144"/>
      <c r="EB196" s="144"/>
      <c r="EC196" s="144"/>
      <c r="ED196" s="782" t="str">
        <f t="shared" si="79"/>
        <v/>
      </c>
      <c r="EE196" s="519"/>
      <c r="EF196" s="793"/>
      <c r="EG196" s="519"/>
      <c r="EH196" s="794"/>
      <c r="EI196" s="790"/>
      <c r="EJ196" s="794"/>
      <c r="EK196" s="794"/>
      <c r="EL196" s="790"/>
      <c r="EM196" s="790"/>
      <c r="EN196" s="790"/>
      <c r="EO196" s="112" t="str">
        <f t="shared" si="65"/>
        <v/>
      </c>
      <c r="EP196" s="790"/>
      <c r="EQ196" s="488" t="str">
        <f t="shared" si="66"/>
        <v/>
      </c>
      <c r="ER196" s="1100"/>
      <c r="ES196" s="1099" t="str">
        <f t="shared" si="80"/>
        <v/>
      </c>
      <c r="ET196" s="525"/>
      <c r="EU196" s="148"/>
      <c r="EV196" s="148"/>
      <c r="EW196" s="148"/>
      <c r="EX196" s="148"/>
      <c r="EY196" s="148"/>
      <c r="EZ196" s="148"/>
      <c r="FA196" s="148"/>
      <c r="FB196" s="148"/>
      <c r="FC196" s="148"/>
      <c r="FD196" s="148"/>
      <c r="FE196" s="148"/>
      <c r="FF196" s="148"/>
      <c r="FG196" s="148"/>
      <c r="FH196" s="148"/>
      <c r="FI196" s="528"/>
      <c r="FJ196" s="513" t="str">
        <f t="shared" si="67"/>
        <v/>
      </c>
      <c r="FK196" s="158"/>
      <c r="FL196" s="850"/>
      <c r="FM196" s="850"/>
      <c r="FN196" s="850"/>
      <c r="FO196" s="850"/>
      <c r="FP196" s="850"/>
      <c r="FQ196" s="850"/>
      <c r="FR196" s="157"/>
      <c r="FS196" s="143"/>
      <c r="FT196" s="143"/>
      <c r="FU196" s="847" t="str">
        <f t="shared" si="68"/>
        <v/>
      </c>
      <c r="FV196" s="555"/>
      <c r="FW196" s="523" t="str">
        <f>IF(Table1[[#This Row],[Nonfood Inhaltstoffe - Komponente]]="","",VLOOKUP(Table1[[#This Row],[Nonfood Inhaltstoffe - Komponente]],'Dropdown Auswahl'!BJ:BK,2,FALSE))</f>
        <v/>
      </c>
      <c r="FX196" s="1013"/>
      <c r="FY196" s="1011" t="str">
        <f t="shared" si="69"/>
        <v/>
      </c>
      <c r="FZ196" s="152"/>
      <c r="GA196" s="152"/>
      <c r="GB196" s="152"/>
      <c r="GC196" s="529" t="str">
        <f t="shared" si="70"/>
        <v/>
      </c>
      <c r="GG196" s="21"/>
      <c r="GH196" s="21"/>
      <c r="GI196" s="1019"/>
      <c r="GJ196" s="1016" t="str">
        <f>IF(Table1[[#This Row],[Global Trade Item Number (GTIN)]]="","",Table1[[#This Row],[Global Trade Item Number (GTIN)]])</f>
        <v/>
      </c>
      <c r="GK196" s="555" t="str">
        <f>IF(Table1[[#This Row],[WAWI-Nr./ Kreditoren-Nummer
(ASDV)]]&lt;&gt;"",Table1[[#This Row],[WAWI-Nr./ Kreditoren-Nummer
(ASDV)]],"")</f>
        <v/>
      </c>
      <c r="GL196" s="165"/>
      <c r="GM196" s="165"/>
      <c r="GN196" s="165"/>
      <c r="GO196" s="485"/>
      <c r="GP196" s="534"/>
      <c r="GQ196" s="533"/>
      <c r="GR196" s="486"/>
      <c r="GS196" s="486"/>
      <c r="GT196" s="486"/>
      <c r="GU196" s="486"/>
      <c r="GV196" s="486"/>
      <c r="GW196" s="542"/>
      <c r="GX196" s="538"/>
      <c r="GY196" s="144"/>
      <c r="GZ196" s="480"/>
      <c r="HA196" s="158"/>
      <c r="HB196" s="480"/>
      <c r="HC196" s="480"/>
      <c r="HD196" s="480"/>
      <c r="HE196" s="480"/>
      <c r="HF196" s="480"/>
      <c r="HG196" s="480"/>
      <c r="HH196" s="538"/>
      <c r="HI196" s="480"/>
      <c r="HJ196" s="480"/>
      <c r="HK196" s="480"/>
      <c r="HL196" s="480"/>
      <c r="HM196" s="480"/>
      <c r="HN196" s="480"/>
      <c r="HO196" s="480"/>
      <c r="HP196" s="480"/>
      <c r="HQ196" s="480"/>
      <c r="HR196" s="538"/>
      <c r="HS196" s="480"/>
      <c r="HT196" s="480"/>
      <c r="HU196" s="480"/>
      <c r="HV196" s="480"/>
      <c r="HW196" s="480"/>
      <c r="HX196" s="480"/>
      <c r="HY196" s="480"/>
      <c r="HZ196" s="480"/>
      <c r="IA196" s="480"/>
      <c r="IB196" s="538"/>
      <c r="IC196" s="480"/>
      <c r="ID196" s="480"/>
      <c r="IE196" s="480"/>
      <c r="IF196" s="480"/>
      <c r="IG196" s="480"/>
      <c r="IH196" s="480"/>
      <c r="II196" s="480"/>
      <c r="IJ196" s="480"/>
      <c r="IK196" s="480"/>
      <c r="IL196" s="480"/>
      <c r="IM196" s="538"/>
      <c r="IN196" s="480"/>
      <c r="IO196" s="480"/>
      <c r="IP196" s="480"/>
      <c r="IQ196" s="480"/>
      <c r="IR196" s="480"/>
      <c r="IS196" s="480"/>
      <c r="IT196" s="480"/>
      <c r="IU196" s="480"/>
      <c r="IV196" s="480"/>
      <c r="IW196" s="480"/>
      <c r="IX196" s="538"/>
      <c r="IY196" s="480"/>
      <c r="IZ196" s="480"/>
      <c r="JA196" s="480"/>
      <c r="JB196" s="480"/>
      <c r="JC196" s="480"/>
      <c r="JD196" s="480"/>
      <c r="JE196" s="480"/>
      <c r="JF196" s="480"/>
      <c r="JG196" s="480"/>
      <c r="JH196" s="480"/>
      <c r="JI196" s="538"/>
      <c r="JJ196" s="480"/>
      <c r="JK196" s="480"/>
      <c r="JL196" s="480"/>
      <c r="JM196" s="480"/>
      <c r="JN196" s="480"/>
      <c r="JO196" s="480"/>
      <c r="JP196" s="480"/>
      <c r="JQ196" s="480"/>
      <c r="JR196" s="480"/>
      <c r="JS196" s="590"/>
      <c r="JT196" s="538"/>
      <c r="JU196" s="480"/>
      <c r="JV196" s="480"/>
      <c r="JW196" s="480"/>
      <c r="JX196" s="480"/>
      <c r="JY196" s="480"/>
      <c r="JZ196" s="480"/>
      <c r="KA196" s="480"/>
      <c r="KB196" s="480"/>
      <c r="KC196" s="480"/>
      <c r="KD196" s="480"/>
      <c r="KE196" s="538"/>
      <c r="KF196" s="480"/>
      <c r="KG196" s="480"/>
      <c r="KH196" s="480"/>
      <c r="KI196" s="480"/>
      <c r="KJ196" s="480"/>
      <c r="KK196" s="480"/>
      <c r="KL196" s="480"/>
      <c r="KM196" s="480"/>
      <c r="KN196" s="480"/>
      <c r="KO196" s="480"/>
      <c r="KR196" s="568" t="str">
        <f>IF(Table1[[#This Row],[GTIN]]&lt;&gt;"",Table1[[#This Row],[GTIN]],"")</f>
        <v/>
      </c>
      <c r="KS196" s="569" t="str">
        <f>Table1[[#This Row],[Kreditor]]</f>
        <v/>
      </c>
      <c r="KT196" s="570" t="str">
        <f>IF(Table1[[#This Row],[Gültig ab (Datum)]]&lt;&gt;"",Table1[[#This Row],[Gültig ab (Datum)]],"")</f>
        <v/>
      </c>
      <c r="KU196" s="570"/>
      <c r="KV196" s="583" t="str">
        <f>IF(Table1[[#This Row],[Artikel verpackt? 
(X=Ja)]]="","",Table1[[#This Row],[Artikel verpackt? 
(X=Ja)]])</f>
        <v/>
      </c>
      <c r="KW196" s="571" t="str">
        <f>IF(Table1[[#This Row],[Verpackung recyclingfähig?
(X=Ja)]]="","",Table1[[#This Row],[Verpackung recyclingfähig?
(X=Ja)]])</f>
        <v/>
      </c>
      <c r="KX196" s="572"/>
      <c r="KY196" s="573"/>
      <c r="KZ196" s="574"/>
      <c r="LA196" s="574"/>
      <c r="LB196" s="574"/>
      <c r="LC196" s="574"/>
      <c r="LD196" s="574"/>
      <c r="LE196" s="574"/>
      <c r="LF196" s="575"/>
      <c r="LG196" s="576" t="str">
        <f>IF(Table1[[#This Row],[Hauptkörper - B1 - Art]]="","",VLOOKUP(Table1[[#This Row],[Hauptkörper - B1 - Art]],'DD FD'!B:C,2,FALSE))</f>
        <v/>
      </c>
      <c r="LH196" s="577" t="str">
        <f>IF(Table1[[#This Row],[Hauptkörper - B1 - Fraktion]]="","",VLOOKUP(Table1[[#This Row],[Hauptkörper - B1 - Fraktion]],'DD FD'!H:J,3,FALSE))</f>
        <v/>
      </c>
      <c r="LI196" s="574" t="str">
        <f>IF(Table1[[#This Row],[Hauptkörper - B1 - Gewicht
(in G)]]="","",Table1[[#This Row],[Hauptkörper - B1 - Gewicht
(in G)]])</f>
        <v/>
      </c>
      <c r="LJ196" s="574" t="str">
        <f>IF(Table1[[#This Row],[Hauptkörper - B1 - Lizenzierungs-pflichtig? (X=Ja)]]="","",Table1[[#This Row],[Hauptkörper - B1 - Lizenzierungs-pflichtig? (X=Ja)]])</f>
        <v/>
      </c>
      <c r="LK196" s="577" t="str">
        <f>IF(Table1[[#This Row],[Hauptkörper - B1 - Virgin Material]]="","",VLOOKUP(Table1[[#This Row],[Hauptkörper - B1 - Virgin Material]],'DD FD'!AJ:AK,2,FALSE))</f>
        <v/>
      </c>
      <c r="LL196" s="578" t="str">
        <f>IF(Table1[[#This Row],[Hauptkörper - B1 - Virgin Material Anteil (in %)]]="","",Table1[[#This Row],[Hauptkörper - B1 - Virgin Material Anteil (in %)]])</f>
        <v/>
      </c>
      <c r="LM196" s="577" t="str">
        <f>IF(Table1[[#This Row],[Hauptkörper - B1 - Recyceltes Material]]="","",VLOOKUP(Table1[[#This Row],[Hauptkörper - B1 - Recyceltes Material]],'DD FD'!AL:AM,2,FALSE))</f>
        <v/>
      </c>
      <c r="LN196" s="578" t="str">
        <f>IF(Table1[[#This Row],[Hauptkörper - B1 - Recyceltes Material Anteil (in %)]]="","",Table1[[#This Row],[Hauptkörper - B1 - Recyceltes Material Anteil (in %)]])</f>
        <v/>
      </c>
      <c r="LO196" s="579" t="str">
        <f>IF(Table1[[#This Row],[Hauptkörper - B1 - Beschichtung]]="","",VLOOKUP(Table1[[#This Row],[Hauptkörper - B1 - Beschichtung]],'DD FD'!AE:AF,2,FALSE))</f>
        <v/>
      </c>
      <c r="LP196" s="580" t="str">
        <f>IF(Table1[[#This Row],[Hauptkörper - B1 - Beschichtung Anteil (in %)]]="","",Table1[[#This Row],[Hauptkörper - B1 - Beschichtung Anteil (in %)]])</f>
        <v/>
      </c>
      <c r="LQ196" s="576" t="str">
        <f>IF(Table1[[#This Row],[Hauptkörper - B2 - Art]]="","",VLOOKUP(Table1[[#This Row],[Hauptkörper - B2 - Art]],'DD FD'!B:C,2,FALSE))</f>
        <v/>
      </c>
      <c r="LR196" s="577" t="str">
        <f>IF(Table1[[#This Row],[Hauptkörper - B2 - Fraktion]]="","",VLOOKUP(Table1[[#This Row],[Hauptkörper - B2 - Fraktion]],'DD FD'!H:J,3,FALSE))</f>
        <v/>
      </c>
      <c r="LS196" s="574" t="str">
        <f>IF(Table1[[#This Row],[Hauptkörper - B2 - Gewicht
(in G)]]="","",Table1[[#This Row],[Hauptkörper - B2 - Gewicht
(in G)]])</f>
        <v/>
      </c>
      <c r="LT196" s="574" t="str">
        <f>IF(Table1[[#This Row],[Hauptkörper - B2 - Lizenzierungs-pflichtig? (X=Ja)]]="","",Table1[[#This Row],[Hauptkörper - B2 - Lizenzierungs-pflichtig? (X=Ja)]])</f>
        <v/>
      </c>
      <c r="LU196" s="577" t="str">
        <f>IF(Table1[[#This Row],[Hauptkörper - B2 - Virgin Material]]="","",VLOOKUP(Table1[[#This Row],[Hauptkörper - B2 - Virgin Material]],'DD FD'!AJ:AK,2,FALSE))</f>
        <v/>
      </c>
      <c r="LV196" s="578" t="str">
        <f>IF(Table1[[#This Row],[Hauptkörper - B2 - Virgin Material Anteil (in %)]]="","",Table1[[#This Row],[Hauptkörper - B2 - Virgin Material Anteil (in %)]])</f>
        <v/>
      </c>
      <c r="LW196" s="577" t="str">
        <f>IF(Table1[[#This Row],[Hauptkörper - B2 - Recyceltes Material]]="","",VLOOKUP(Table1[[#This Row],[Hauptkörper - B2 - Recyceltes Material]],'DD FD'!AL:AM,2,FALSE))</f>
        <v/>
      </c>
      <c r="LX196" s="578" t="str">
        <f>IF(Table1[[#This Row],[Hauptkörper - B2 - Recyceltes Material Anteil (in %)]]="","",Table1[[#This Row],[Hauptkörper - B2 - Recyceltes Material Anteil (in %)]])</f>
        <v/>
      </c>
      <c r="LY196" s="577" t="str">
        <f>IF(Table1[[#This Row],[Hauptkörper - B2 - Beschichtung]]="","",VLOOKUP(Table1[[#This Row],[Hauptkörper - B2 - Beschichtung]],'DD FD'!AE:AF,2,FALSE))</f>
        <v/>
      </c>
      <c r="LZ196" s="580" t="str">
        <f>IF(Table1[[#This Row],[Hauptkörper - B2 - Beschichtung Anteil (in %)]]="","",Table1[[#This Row],[Hauptkörper - B2 - Beschichtung Anteil (in %)]])</f>
        <v/>
      </c>
      <c r="MA196" s="576" t="str">
        <f>IF(Table1[[#This Row],[Hauptkörper - B3 - Art]]="","",VLOOKUP(Table1[[#This Row],[Hauptkörper - B3 - Art]],'DD FD'!B:C,2,FALSE))</f>
        <v/>
      </c>
      <c r="MB196" s="577" t="str">
        <f>IF(Table1[[#This Row],[Hauptkörper - B3 - Fraktion]]="","",VLOOKUP(Table1[[#This Row],[Hauptkörper - B3 - Fraktion]],'DD FD'!H:J,3,FALSE))</f>
        <v/>
      </c>
      <c r="MC196" s="574" t="str">
        <f>IF(Table1[[#This Row],[Hauptkörper - B3 - Gewicht
(in G)]]="","",Table1[[#This Row],[Hauptkörper - B3 - Gewicht
(in G)]])</f>
        <v/>
      </c>
      <c r="MD196" s="574" t="str">
        <f>IF(Table1[[#This Row],[Hauptkörper - B3 - Lizenzierungs-pflichtig? (X=Ja)]]="","",Table1[[#This Row],[Hauptkörper - B3 - Lizenzierungs-pflichtig? (X=Ja)]])</f>
        <v/>
      </c>
      <c r="ME196" s="577" t="str">
        <f>IF(Table1[[#This Row],[Hauptkörper - B3 - Virgin Material]]="","",VLOOKUP(Table1[[#This Row],[Hauptkörper - B3 - Virgin Material]],'DD FD'!AJ:AK,2,FALSE))</f>
        <v/>
      </c>
      <c r="MF196" s="578" t="str">
        <f>IF(Table1[[#This Row],[Hauptkörper - B3 - Virgin Material Anteil (in %)]]="","",Table1[[#This Row],[Hauptkörper - B3 - Virgin Material Anteil (in %)]])</f>
        <v/>
      </c>
      <c r="MG196" s="577" t="str">
        <f>IF(Table1[[#This Row],[Hauptkörper - B3 - Recyceltes Material]]="","",VLOOKUP(Table1[[#This Row],[Hauptkörper - B3 - Recyceltes Material]],'DD FD'!AL:AM,2,FALSE))</f>
        <v/>
      </c>
      <c r="MH196" s="578" t="str">
        <f>IF(Table1[[#This Row],[Hauptkörper - B3 - Recyceltes Material Anteil (in %)]]="","",Table1[[#This Row],[Hauptkörper - B3 - Recyceltes Material Anteil (in %)]])</f>
        <v/>
      </c>
      <c r="MI196" s="577" t="str">
        <f>IF(Table1[[#This Row],[Hauptkörper - B3 - Beschichtung]]="","",VLOOKUP(Table1[[#This Row],[Hauptkörper - B3 - Beschichtung]],'DD FD'!AE:AF,2,FALSE))</f>
        <v/>
      </c>
      <c r="MJ196" s="580" t="str">
        <f>IF(Table1[[#This Row],[Hauptkörper - B3 - Beschichtung Anteil (in %)]]="","",Table1[[#This Row],[Hauptkörper - B3 - Beschichtung Anteil (in %)]])</f>
        <v/>
      </c>
      <c r="MK196" s="576" t="str">
        <f>IF(Table1[[#This Row],[Verschluss - B1 - Art]]="","",VLOOKUP(Table1[[#This Row],[Verschluss - B1 - Art]],'DD FD'!D:E,2,FALSE))</f>
        <v/>
      </c>
      <c r="ML196" s="577" t="str">
        <f>IF(Table1[[#This Row],[Verschluss - B1 - Fraktion]]="","",VLOOKUP(Table1[[#This Row],[Verschluss - B1 - Fraktion]],'DD FD'!H:J,3,FALSE))</f>
        <v/>
      </c>
      <c r="MM196" s="574" t="str">
        <f>IF(Table1[[#This Row],[Verschluss - B1 - Gewicht (in G)]]="","",Table1[[#This Row],[Verschluss - B1 - Gewicht (in G)]])</f>
        <v/>
      </c>
      <c r="MN196" s="574" t="str">
        <f>IF(Table1[[#This Row],[Verschluss - B1 - Lizenzierungs-pflichtig? (X=Ja)]]="","",Table1[[#This Row],[Verschluss - B1 - Lizenzierungs-pflichtig? (X=Ja)]])</f>
        <v/>
      </c>
      <c r="MO196" s="574" t="str">
        <f>IF(Table1[[#This Row],[Verschluss - B1 - Trennbar vom Hauptkörper? (X=Ja)]]="","",Table1[[#This Row],[Verschluss - B1 - Trennbar vom Hauptkörper? (X=Ja)]])</f>
        <v/>
      </c>
      <c r="MP196" s="577" t="str">
        <f>IF(Table1[[#This Row],[Verschluss - B1 - Virgin Material]]="","",VLOOKUP(Table1[[#This Row],[Verschluss - B1 - Virgin Material]],'DD FD'!AJ:AK,2,FALSE))</f>
        <v/>
      </c>
      <c r="MQ196" s="578" t="str">
        <f>IF(Table1[[#This Row],[Verschluss - B1 - Virgin Material Anteil (in %)]]="","",Table1[[#This Row],[Verschluss - B1 - Virgin Material Anteil (in %)]])</f>
        <v/>
      </c>
      <c r="MR196" s="577" t="str">
        <f>IF(Table1[[#This Row],[Verschluss - B1 - Recyceltes Material]]="","",VLOOKUP(Table1[[#This Row],[Verschluss - B1 - Recyceltes Material]],'DD FD'!AL:AM,2,FALSE))</f>
        <v/>
      </c>
      <c r="MS196" s="578" t="str">
        <f>IF(Table1[[#This Row],[Verschluss - B1 - Recyceltes Material Anteil (in %)]]="","",Table1[[#This Row],[Verschluss - B1 - Recyceltes Material Anteil (in %)]])</f>
        <v/>
      </c>
      <c r="MT196" s="577" t="str">
        <f>IF(Table1[[#This Row],[Verschluss - B1 - Beschichtung]]="","",VLOOKUP(Table1[[#This Row],[Verschluss - B1 - Beschichtung]],'DD FD'!AE:AF,2,FALSE))</f>
        <v/>
      </c>
      <c r="MU196" s="580" t="str">
        <f>IF(Table1[[#This Row],[Verschluss - B1 - Beschichtung Anteil (in %)]]="","",Table1[[#This Row],[Verschluss - B1 - Beschichtung Anteil (in %)]])</f>
        <v/>
      </c>
      <c r="MV196" s="576" t="str">
        <f>IF(Table1[[#This Row],[Verschluss - B2 - Art]]="","",VLOOKUP(Table1[[#This Row],[Verschluss - B2 - Art]],'DD FD'!D:E,2,FALSE))</f>
        <v/>
      </c>
      <c r="MW196" s="577" t="str">
        <f>IF(Table1[[#This Row],[Verschluss - B2 - Fraktion]]="","",VLOOKUP(Table1[[#This Row],[Verschluss - B2 - Fraktion]],'DD FD'!H:J,3,FALSE))</f>
        <v/>
      </c>
      <c r="MX196" s="574" t="str">
        <f>IF(Table1[[#This Row],[Verschluss - B2 - Gewicht (in G)]]="","",Table1[[#This Row],[Verschluss - B2 - Gewicht (in G)]])</f>
        <v/>
      </c>
      <c r="MY196" s="574" t="str">
        <f>IF(Table1[[#This Row],[Verschluss - B2 - Lizenzierungs-pflichtig? (X=Ja)]]="","",Table1[[#This Row],[Verschluss - B2 - Lizenzierungs-pflichtig? (X=Ja)]])</f>
        <v/>
      </c>
      <c r="MZ196" s="574" t="str">
        <f>IF(Table1[[#This Row],[Verschluss - B2 - Trennbar vom Hauptkörper? (X=Ja)]]="","",Table1[[#This Row],[Verschluss - B2 - Trennbar vom Hauptkörper? (X=Ja)]])</f>
        <v/>
      </c>
      <c r="NA196" s="577" t="str">
        <f>IF(Table1[[#This Row],[Verschluss - B2 - Virgin Material]]="","",VLOOKUP(Table1[[#This Row],[Verschluss - B2 - Virgin Material]],'DD FD'!AJ:AK,2,FALSE))</f>
        <v/>
      </c>
      <c r="NB196" s="578" t="str">
        <f>IF(Table1[[#This Row],[Verschluss - B2 - Virgin Material Anteil (in %)]]="","",Table1[[#This Row],[Verschluss - B2 - Virgin Material Anteil (in %)]])</f>
        <v/>
      </c>
      <c r="NC196" s="577" t="str">
        <f>IF(Table1[[#This Row],[Verschluss - B2 - Recyceltes Material]]="","",VLOOKUP(Table1[[#This Row],[Verschluss - B2 - Recyceltes Material]],'DD FD'!AL:AM,2,FALSE))</f>
        <v/>
      </c>
      <c r="ND196" s="578" t="str">
        <f>IF(Table1[[#This Row],[Verschluss - B2 - Recyceltes Material Anteil (in %)]]="","",Table1[[#This Row],[Verschluss - B2 - Recyceltes Material Anteil (in %)]])</f>
        <v/>
      </c>
      <c r="NE196" s="577" t="str">
        <f>IF(Table1[[#This Row],[Verschluss - B2 - Beschichtung]]="","",VLOOKUP(Table1[[#This Row],[Verschluss - B2 - Beschichtung]],'DD FD'!AE:AF,2,FALSE))</f>
        <v/>
      </c>
      <c r="NF196" s="580" t="str">
        <f>IF(Table1[[#This Row],[Verschluss - B2 - Beschichtung Anteil (in %)]]="","",Table1[[#This Row],[Verschluss - B2 - Beschichtung Anteil (in %)]])</f>
        <v/>
      </c>
      <c r="NG196" s="576" t="str">
        <f>IF(Table1[[#This Row],[Verschluss - B3 - Art]]="","",VLOOKUP(Table1[[#This Row],[Verschluss - B3 - Art]],'DD FD'!D:E,2,FALSE))</f>
        <v/>
      </c>
      <c r="NH196" s="577" t="str">
        <f>IF(Table1[[#This Row],[Verschluss - B3 - Fraktion]]="","",VLOOKUP(Table1[[#This Row],[Verschluss - B3 - Fraktion]],'DD FD'!H:J,3,FALSE))</f>
        <v/>
      </c>
      <c r="NI196" s="574" t="str">
        <f>IF(Table1[[#This Row],[Verschluss - B3 - Gewicht (in G)]]="","",Table1[[#This Row],[Verschluss - B3 - Gewicht (in G)]])</f>
        <v/>
      </c>
      <c r="NJ196" s="574" t="str">
        <f>IF(Table1[[#This Row],[Verschluss - B3 - Lizenzierungs-pflichtig? (X=Ja)]]="","",Table1[[#This Row],[Verschluss - B3 - Lizenzierungs-pflichtig? (X=Ja)]])</f>
        <v/>
      </c>
      <c r="NK196" s="574" t="str">
        <f>IF(Table1[[#This Row],[Verschluss - B3 - Trennbar vom Hauptkörper? (X=Ja)]]="","",Table1[[#This Row],[Verschluss - B3 - Trennbar vom Hauptkörper? (X=Ja)]])</f>
        <v/>
      </c>
      <c r="NL196" s="577" t="str">
        <f>IF(Table1[[#This Row],[Verschluss - B3 - Virgin Material]]="","",VLOOKUP(Table1[[#This Row],[Verschluss - B3 - Virgin Material]],'DD FD'!AJ:AK,2,FALSE))</f>
        <v/>
      </c>
      <c r="NM196" s="578" t="str">
        <f>IF(Table1[[#This Row],[Verschluss - B3 - Virgin Material Anteil (in %)]]="","",Table1[[#This Row],[Verschluss - B3 - Virgin Material Anteil (in %)]])</f>
        <v/>
      </c>
      <c r="NN196" s="577" t="str">
        <f>IF(Table1[[#This Row],[Verschluss - B3 - Recyceltes Material]]="","",VLOOKUP(Table1[[#This Row],[Verschluss - B3 - Recyceltes Material]],'DD FD'!AL:AM,2,FALSE))</f>
        <v/>
      </c>
      <c r="NO196" s="578" t="str">
        <f>IF(Table1[[#This Row],[Verschluss - B3 - Recyceltes Material Anteil (in %)]]="","",Table1[[#This Row],[Verschluss - B3 - Recyceltes Material Anteil (in %)]])</f>
        <v/>
      </c>
      <c r="NP196" s="577" t="str">
        <f>IF(Table1[[#This Row],[Verschluss - B3 - Beschichtung]]="","",VLOOKUP(Table1[[#This Row],[Verschluss - B3 - Beschichtung]],'DD FD'!AE:AF,2,FALSE))</f>
        <v/>
      </c>
      <c r="NQ196" s="580" t="str">
        <f>IF(Table1[[#This Row],[Verschluss - B3 - Beschichtung Anteil (in %)]]="","",Table1[[#This Row],[Verschluss - B3 - Beschichtung Anteil (in %)]])</f>
        <v/>
      </c>
      <c r="NR196" s="576" t="str">
        <f>IF(Table1[[#This Row],[Etikett - B1 - Art]]="","",VLOOKUP(Table1[[#This Row],[Etikett - B1 - Art]],'DD FD'!F:G,2,FALSE))</f>
        <v/>
      </c>
      <c r="NS196" s="577" t="str">
        <f>IF(Table1[[#This Row],[Etikett - B1 - Fraktion]]="","",VLOOKUP(Table1[[#This Row],[Etikett - B1 - Fraktion]],'DD FD'!H:J,3,FALSE))</f>
        <v/>
      </c>
      <c r="NT196" s="574" t="str">
        <f>IF(Table1[[#This Row],[Etikett - B1 - Gewicht (in G)]]="","",Table1[[#This Row],[Etikett - B1 - Gewicht (in G)]])</f>
        <v/>
      </c>
      <c r="NU196" s="574" t="str">
        <f>IF(Table1[[#This Row],[Etikett - B1 - Lizenzierungs-pflichtig? (X=Ja)]]="","",Table1[[#This Row],[Etikett - B1 - Lizenzierungs-pflichtig? (X=Ja)]])</f>
        <v/>
      </c>
      <c r="NV196" s="574" t="str">
        <f>IF(Table1[[#This Row],[Etikett - B1 - Trennbar vom Hauptkörper? (X=Ja)]]="","",Table1[[#This Row],[Etikett - B1 - Trennbar vom Hauptkörper? (X=Ja)]])</f>
        <v/>
      </c>
      <c r="NW196" s="577" t="str">
        <f>IF(Table1[[#This Row],[Etikett - B1 - Virgin Material]]="","",VLOOKUP(Table1[[#This Row],[Etikett - B1 - Virgin Material]],'DD FD'!AJ:AK,2,FALSE))</f>
        <v/>
      </c>
      <c r="NX196" s="578" t="str">
        <f>IF(Table1[[#This Row],[Etikett - B1 - Virgin Material Anteil (in %)]]="","",Table1[[#This Row],[Etikett - B1 - Virgin Material Anteil (in %)]])</f>
        <v/>
      </c>
      <c r="NY196" s="577" t="str">
        <f>IF(Table1[[#This Row],[Etikett - B1 - Recyceltes Material]]="","",VLOOKUP(Table1[[#This Row],[Etikett - B1 - Recyceltes Material]],'DD FD'!AL:AM,2,FALSE))</f>
        <v/>
      </c>
      <c r="NZ196" s="578" t="str">
        <f>IF(Table1[[#This Row],[Etikett - B1 - Recyceltes Material Anteil (in %)]]="","",Table1[[#This Row],[Etikett - B1 - Recyceltes Material Anteil (in %)]])</f>
        <v/>
      </c>
      <c r="OA196" s="577" t="str">
        <f>IF(Table1[[#This Row],[Etikett - B1 - Beschichtung]]="","",VLOOKUP(Table1[[#This Row],[Etikett - B1 - Beschichtung]],'DD FD'!AE:AF,2,FALSE))</f>
        <v/>
      </c>
      <c r="OB196" s="580" t="str">
        <f>IF(Table1[[#This Row],[Etikett - B1 - Beschichtung Anteil (in %)]]="","",Table1[[#This Row],[Etikett - B1 - Beschichtung Anteil (in %)]])</f>
        <v/>
      </c>
      <c r="OC196" s="576" t="str">
        <f>IF(Table1[[#This Row],[Etikett - B2 - Art]]="","",VLOOKUP(Table1[[#This Row],[Etikett - B2 - Art]],'DD FD'!F:G,2,FALSE))</f>
        <v/>
      </c>
      <c r="OD196" s="577" t="str">
        <f>IF(Table1[[#This Row],[Etikett - B2 - Fraktion]]="","",VLOOKUP(Table1[[#This Row],[Etikett - B2 - Fraktion]],'DD FD'!H:J,3,FALSE))</f>
        <v/>
      </c>
      <c r="OE196" s="574" t="str">
        <f>IF(Table1[[#This Row],[Etikett - B2 - Gewicht (in G)]]="","",Table1[[#This Row],[Etikett - B2 - Gewicht (in G)]])</f>
        <v/>
      </c>
      <c r="OF196" s="574" t="str">
        <f>IF(Table1[[#This Row],[Etikett - B2 - Lizenzierungs-pflichtig? (X=Ja)]]="","",Table1[[#This Row],[Etikett - B2 - Lizenzierungs-pflichtig? (X=Ja)]])</f>
        <v/>
      </c>
      <c r="OG196" s="574" t="str">
        <f>IF(Table1[[#This Row],[Etikett - B2 - Trennbar vom Hauptkörper? (X=Ja)]]="","",Table1[[#This Row],[Etikett - B2 - Trennbar vom Hauptkörper? (X=Ja)]])</f>
        <v/>
      </c>
      <c r="OH196" s="577" t="str">
        <f>IF(Table1[[#This Row],[Etikett - B2 - Virgin Material]]="","",VLOOKUP(Table1[[#This Row],[Etikett - B2 - Virgin Material]],'DD FD'!AJ:AK,2,FALSE))</f>
        <v/>
      </c>
      <c r="OI196" s="578" t="str">
        <f>IF(Table1[[#This Row],[Etikett - B2 - Virgin Material Anteil (in %)]]="","",Table1[[#This Row],[Etikett - B2 - Virgin Material Anteil (in %)]])</f>
        <v/>
      </c>
      <c r="OJ196" s="577" t="str">
        <f>IF(Table1[[#This Row],[Etikett - B2 - Recyceltes Material]]="","",VLOOKUP(Table1[[#This Row],[Etikett - B2 - Recyceltes Material]],'DD FD'!AL:AM,2,FALSE))</f>
        <v/>
      </c>
      <c r="OK196" s="578" t="str">
        <f>IF(Table1[[#This Row],[Etikett - B2 - Recyceltes Material Anteil (in %)]]="","",Table1[[#This Row],[Etikett - B2 - Recyceltes Material Anteil (in %)]])</f>
        <v/>
      </c>
      <c r="OL196" s="577" t="str">
        <f>IF(Table1[[#This Row],[Etikett - B2 - Beschichtung]]="","",VLOOKUP(Table1[[#This Row],[Etikett - B2 - Beschichtung]],'DD FD'!AE:AF,2,FALSE))</f>
        <v/>
      </c>
      <c r="OM196" s="580" t="str">
        <f>IF(Table1[[#This Row],[Etikett - B2 - Beschichtung Anteil (in %)]]="","",Table1[[#This Row],[Etikett - B2 - Beschichtung Anteil (in %)]])</f>
        <v/>
      </c>
      <c r="ON196" s="576" t="str">
        <f>IF(Table1[[#This Row],[Etikett - B3 - Art]]="","",VLOOKUP(Table1[[#This Row],[Etikett - B3 - Art]],'DD FD'!F:G,2,FALSE))</f>
        <v/>
      </c>
      <c r="OO196" s="577" t="str">
        <f>IF(Table1[[#This Row],[Etikett - B3 - Fraktion]]="","",VLOOKUP(Table1[[#This Row],[Etikett - B3 - Fraktion]],'DD FD'!H:J,3,FALSE))</f>
        <v/>
      </c>
      <c r="OP196" s="574" t="str">
        <f>IF(Table1[[#This Row],[Etikett - B3 - Gewicht (in G)]]="","",Table1[[#This Row],[Etikett - B3 - Gewicht (in G)]])</f>
        <v/>
      </c>
      <c r="OQ196" s="574" t="str">
        <f>IF(Table1[[#This Row],[Etikett - B3 - Lizenzierungs-pflichtig? (X=Ja)]]="","",Table1[[#This Row],[Etikett - B3 - Lizenzierungs-pflichtig? (X=Ja)]])</f>
        <v/>
      </c>
      <c r="OR196" s="574" t="str">
        <f>IF(Table1[[#This Row],[Etikett - B3 - Trennbar vom Hauptkörper? (X=Ja)]]="","",Table1[[#This Row],[Etikett - B3 - Trennbar vom Hauptkörper? (X=Ja)]])</f>
        <v/>
      </c>
      <c r="OS196" s="577" t="str">
        <f>IF(Table1[[#This Row],[Etikett - B3 - Virgin Material]]="","",VLOOKUP(Table1[[#This Row],[Etikett - B3 - Virgin Material]],'DD FD'!AJ:AK,2,FALSE))</f>
        <v/>
      </c>
      <c r="OT196" s="578" t="str">
        <f>IF(Table1[[#This Row],[Etikett - B3 - Virgin Material Anteil (in %)]]="","",Table1[[#This Row],[Etikett - B3 - Virgin Material Anteil (in %)]])</f>
        <v/>
      </c>
      <c r="OU196" s="577" t="str">
        <f>IF(Table1[[#This Row],[Etikett - B3 - Recyceltes Material]]="","",VLOOKUP(Table1[[#This Row],[Etikett - B3 - Recyceltes Material]],'DD FD'!AL:AM,2,FALSE))</f>
        <v/>
      </c>
      <c r="OV196" s="578" t="str">
        <f>IF(Table1[[#This Row],[Etikett - B3 - Recyceltes Material Anteil (in %)]]="","",Table1[[#This Row],[Etikett - B3 - Recyceltes Material Anteil (in %)]])</f>
        <v/>
      </c>
      <c r="OW196" s="577" t="str">
        <f>IF(Table1[[#This Row],[Etikett - B3 - Beschichtung]]="","",VLOOKUP(Table1[[#This Row],[Etikett - B3 - Beschichtung]],'DD FD'!AE:AF,2,FALSE))</f>
        <v/>
      </c>
      <c r="OX196" s="613" t="str">
        <f>IF(Table1[[#This Row],[Etikett - B3 - Beschichtung Anteil (in %)]]="","",Table1[[#This Row],[Etikett - B3 - Beschichtung Anteil (in %)]])</f>
        <v/>
      </c>
      <c r="OY196" s="618">
        <f>ROUNDUP(SUM(
IF(AND(LH196='DD FD'!$J$7,LJ196='DD FD'!$AI$3),LI196,0),
IF(AND(LR196='DD FD'!$J$7,LT196='DD FD'!$AI$3),LS196,0),
IF(AND(MB196='DD FD'!$J$7,MD196='DD FD'!$AI$3),MC196,0),
IF(AND(ML196='DD FD'!$J$7,MN196='DD FD'!$AI$3),MM196,0),
IF(AND(MW196='DD FD'!$J$7,MY196='DD FD'!$AI$3),MX196,0),
IF(AND(NH196='DD FD'!$J$7,NJ196='DD FD'!$AI$3),NI196,0),
IF(AND(NS196='DD FD'!$J$7,NU196='DD FD'!$AI$3),NT196,0),
IF(AND(OD196='DD FD'!$J$7,OF196='DD FD'!$AI$3),OE196,0),
IF(AND(OO196='DD FD'!$J$7,OQ196='DD FD'!$AI$3),OP196,0),
),2)</f>
        <v>0</v>
      </c>
      <c r="OZ196" s="617">
        <f>ROUNDUP(SUM(
IF(AND(LH196='DD FD'!$J$6,LJ196='DD FD'!$AI$3),LI196,0),
IF(AND(LR196='DD FD'!$J$6,LT196='DD FD'!$AI$3),LS196,0),
IF(AND(MB196='DD FD'!$J$6,MD196='DD FD'!$AI$3),MC196,0),
IF(AND(ML196='DD FD'!$J$6,MN196='DD FD'!$AI$3),MM196,0),
IF(AND(MW196='DD FD'!$J$6,MY196='DD FD'!$AI$3),MX196,0),
IF(AND(NH196='DD FD'!$J$6,NJ196='DD FD'!$AI$3),NI196,0),
IF(AND(NS196='DD FD'!$J$6,NU196='DD FD'!$AI$3),NT196,0),
IF(AND(OD196='DD FD'!$J$6,OF196='DD FD'!$AI$3),OE196,0),
IF(AND(OO196='DD FD'!$J$6,OQ196='DD FD'!$AI$3),OP196,0),
),2)</f>
        <v>0</v>
      </c>
      <c r="PA196" s="617">
        <f>ROUNDUP(SUM(
IF(AND(LH196='DD FD'!$J$10,LJ196='DD FD'!$AI$3),LI196,0),
IF(AND(LR196='DD FD'!$J$10,LT196='DD FD'!$AI$3),LS196,0),
IF(AND(MB196='DD FD'!$J$10,MD196='DD FD'!$AI$3),MC196,0),
IF(AND(ML196='DD FD'!$J$10,MN196='DD FD'!$AI$3),MM196,0),
IF(AND(MW196='DD FD'!$J$10,MY196='DD FD'!$AI$3),MX196,0),
IF(AND(NH196='DD FD'!$J$10,NJ196='DD FD'!$AI$3),NI196,0),
IF(AND(NS196='DD FD'!$J$10,NU196='DD FD'!$AI$3),NT196,0),
IF(AND(OD196='DD FD'!$J$10,OF196='DD FD'!$AI$3),OE196,0),
IF(AND(OO196='DD FD'!$J$10,OQ196='DD FD'!$AI$3),OP196,0),
),2)</f>
        <v>0</v>
      </c>
      <c r="PB196" s="617">
        <f>ROUNDUP(SUM(
IF(AND(LH196='DD FD'!$J$8,LJ196='DD FD'!$AI$3),LI196,0),
IF(AND(LR196='DD FD'!$J$8,LT196='DD FD'!$AI$3),LS196,0),
IF(AND(MB196='DD FD'!$J$8,MD196='DD FD'!$AI$3),MC196,0),
IF(AND(ML196='DD FD'!$J$8,MN196='DD FD'!$AI$3),MM196,0),
IF(AND(MW196='DD FD'!$J$8,MY196='DD FD'!$AI$3),MX196,0),
IF(AND(NH196='DD FD'!$J$8,NJ196='DD FD'!$AI$3),NI196,0),
IF(AND(NS196='DD FD'!$J$8,NU196='DD FD'!$AI$3),NT196,0),
IF(AND(OD196='DD FD'!$J$8,OF196='DD FD'!$AI$3),OE196,0),
IF(AND(OO196='DD FD'!$J$8,OQ196='DD FD'!$AI$3),OP196,0),
),2)</f>
        <v>0</v>
      </c>
      <c r="PC196" s="617">
        <f>ROUNDUP(SUM(
IF(AND(LH196='DD FD'!$J$5,LJ196='DD FD'!$AI$3),LI196,0),
IF(AND(LR196='DD FD'!$J$5,LT196='DD FD'!$AI$3),LS196,0),
IF(AND(MB196='DD FD'!$J$5,MD196='DD FD'!$AI$3),MC196,0),
IF(AND(ML196='DD FD'!$J$5,MN196='DD FD'!$AI$3),MM196,0),
IF(AND(MW196='DD FD'!$J$5,MY196='DD FD'!$AI$3),MX196,0),
IF(AND(NH196='DD FD'!$J$5,NJ196='DD FD'!$AI$3),NI196,0),
IF(AND(NS196='DD FD'!$J$5,NU196='DD FD'!$AI$3),NT196,0),
IF(AND(OD196='DD FD'!$J$5,OF196='DD FD'!$AI$3),OE196,0),
IF(AND(OO196='DD FD'!$J$5,OQ196='DD FD'!$AI$3),OP196,0),
),2)</f>
        <v>0</v>
      </c>
      <c r="PD196" s="617">
        <f>ROUNDUP(SUM(
IF(AND(LH196='DD FD'!$J$9,LJ196='DD FD'!$AI$3),LI196,0),
IF(AND(LR196='DD FD'!$J$9,LT196='DD FD'!$AI$3),LS196,0),
IF(AND(MB196='DD FD'!$J$9,MD196='DD FD'!$AI$3),MC196,0),
IF(AND(ML196='DD FD'!$J$9,MN196='DD FD'!$AI$3),MM196,0),
IF(AND(MW196='DD FD'!$J$9,MY196='DD FD'!$AI$3),MX196,0),
IF(AND(NH196='DD FD'!$J$9,NJ196='DD FD'!$AI$3),NI196,0),
IF(AND(NS196='DD FD'!$J$9,NU196='DD FD'!$AI$3),NT196,0),
IF(AND(OD196='DD FD'!$J$9,OF196='DD FD'!$AI$3),OE196,0),
IF(AND(OO196='DD FD'!$J$9,OQ196='DD FD'!$AI$3),OP196,0),
),2)</f>
        <v>0</v>
      </c>
      <c r="PE196" s="617">
        <f>ROUNDUP(SUM(
IF(AND(LH196='DD FD'!$J$4,LJ196='DD FD'!$AI$3),LI196,0),
IF(AND(LR196='DD FD'!$J$4,LT196='DD FD'!$AI$3),LS196,0),
IF(AND(MB196='DD FD'!$J$4,MD196='DD FD'!$AI$3),MC196,0),
IF(AND(ML196='DD FD'!$J$4,MN196='DD FD'!$AI$3),MM196,0),
IF(AND(MW196='DD FD'!$J$4,MY196='DD FD'!$AI$3),MX196,0),
IF(AND(NH196='DD FD'!$J$4,NJ196='DD FD'!$AI$3),NI196,0),
IF(AND(NS196='DD FD'!$J$4,NU196='DD FD'!$AI$3),NT196,0),
IF(AND(OD196='DD FD'!$J$4,OF196='DD FD'!$AI$3),OE196,0),
IF(AND(OO196='DD FD'!$J$4,OQ196='DD FD'!$AI$3),OP196,0),
),2)</f>
        <v>0</v>
      </c>
      <c r="PF196" s="619">
        <f>ROUNDUP(SUM(
IF(AND(LH196='DD FD'!$J$11,LJ196='DD FD'!$AI$3),LI196,0),
IF(AND(LR196='DD FD'!$J$11,LT196='DD FD'!$AI$3),LS196,0),
IF(AND(MB196='DD FD'!$J$11,MD196='DD FD'!$AI$3),MC196,0),
IF(AND(ML196='DD FD'!$J$11,MN196='DD FD'!$AI$3),MM196,0),
IF(AND(MW196='DD FD'!$J$11,MY196='DD FD'!$AI$3),MX196,0),
IF(AND(NH196='DD FD'!$J$11,NJ196='DD FD'!$AI$3),NI196,0),
IF(AND(NS196='DD FD'!$J$11,NU196='DD FD'!$AI$3),NT196,0),
IF(AND(OD196='DD FD'!$J$11,OF196='DD FD'!$AI$3),OE196,0),
IF(AND(OO196='DD FD'!$J$11,OQ196='DD FD'!$AI$3),OP196,0),
),2)</f>
        <v>0</v>
      </c>
    </row>
    <row r="197" spans="1:422">
      <c r="A197" s="806"/>
      <c r="B197" s="934"/>
      <c r="C197" s="247"/>
      <c r="D197" s="842"/>
      <c r="E197" s="247"/>
      <c r="F197" s="158"/>
      <c r="G197" s="710"/>
      <c r="H197" s="712"/>
      <c r="I197" s="936"/>
      <c r="J197" s="803"/>
      <c r="K197" s="150"/>
      <c r="L197" s="146" t="str">
        <f t="shared" ref="L197:L260" si="81">IF(B197&lt;&gt;"",IF(AND(F197="",A197=""),"30",IF(AND(F197="",A197="x"),"10",IF(F197&lt;&gt;"",""))),"")</f>
        <v/>
      </c>
      <c r="M197" s="501" t="str">
        <f t="shared" si="71"/>
        <v/>
      </c>
      <c r="N197" s="504"/>
      <c r="O197" s="113" t="str">
        <f t="shared" si="72"/>
        <v/>
      </c>
      <c r="P197" s="114" t="str">
        <f t="shared" ref="P197:P260" si="82">IF(B197&lt;&gt;"",IF(AND(F197="",A197=""),"00",IF(AND(F197="",A197="x"),"12",IF(F197&lt;&gt;"",""))),"")</f>
        <v/>
      </c>
      <c r="Q197" s="152"/>
      <c r="R197" s="152"/>
      <c r="S197" s="115" t="str">
        <f t="shared" si="73"/>
        <v/>
      </c>
      <c r="T197" s="159"/>
      <c r="U197" s="159"/>
      <c r="V197" s="157"/>
      <c r="W197" s="157"/>
      <c r="X197" s="157"/>
      <c r="Y197" s="772"/>
      <c r="Z197" s="158"/>
      <c r="AA197" s="144"/>
      <c r="AB197" s="112"/>
      <c r="AC197" s="153"/>
      <c r="AD197" s="153"/>
      <c r="AE197" s="153"/>
      <c r="AF197" s="153"/>
      <c r="AG197" s="153"/>
      <c r="AH197" s="153"/>
      <c r="AI197" s="152"/>
      <c r="AJ197" s="158"/>
      <c r="AK197" s="158"/>
      <c r="AL197" s="158"/>
      <c r="AM197" s="116" t="str">
        <f t="shared" si="74"/>
        <v/>
      </c>
      <c r="AN197" s="116" t="str">
        <f t="shared" si="75"/>
        <v/>
      </c>
      <c r="AO197" s="324"/>
      <c r="AP197" s="503"/>
      <c r="AQ197" s="487" t="str">
        <f t="shared" si="76"/>
        <v/>
      </c>
      <c r="AR197" s="113" t="str">
        <f t="shared" ref="AR197:AR260" si="83">IF(L197&lt;&gt;"","ST","")</f>
        <v/>
      </c>
      <c r="AS197" s="113" t="str">
        <f t="shared" ref="AS197:AS260" si="84">IF(L197&lt;&gt;"","1","")</f>
        <v/>
      </c>
      <c r="AT197" s="113" t="str">
        <f t="shared" ref="AT197:AT260" si="85">IF(N197&lt;&gt;"","ST","")</f>
        <v/>
      </c>
      <c r="AU197" s="113" t="str">
        <f t="shared" ref="AU197:AU260" si="86">IF(N197&lt;&gt;"","x","")</f>
        <v/>
      </c>
      <c r="AV197" s="159"/>
      <c r="AW197" s="157"/>
      <c r="AX197" s="157"/>
      <c r="AY197" s="157"/>
      <c r="AZ197" s="157"/>
      <c r="BA197" s="116" t="str">
        <f t="shared" ref="BA197:BA260" si="87">IF(L197&lt;&gt;"",$BA$4,"")</f>
        <v/>
      </c>
      <c r="BB197" s="316"/>
      <c r="BC197" s="116" t="str">
        <f t="shared" ref="BC197:BC260" si="88">IF(L197&lt;&gt;"",$BC$4,"")</f>
        <v/>
      </c>
      <c r="BD197" s="133" t="str">
        <f t="shared" ref="BD197:BD260" si="89">IF(E197="","",E197)</f>
        <v/>
      </c>
      <c r="BE197" s="157"/>
      <c r="BF197" s="1180"/>
      <c r="BG197" s="1180"/>
      <c r="BH197" s="158"/>
      <c r="BI197" s="490"/>
      <c r="BJ197" s="514" t="str">
        <f t="shared" si="77"/>
        <v/>
      </c>
      <c r="BK197" s="789"/>
      <c r="BL197" s="116" t="str">
        <f t="shared" si="78"/>
        <v/>
      </c>
      <c r="BM197" s="144"/>
      <c r="BN197" s="144"/>
      <c r="BO197" s="144"/>
      <c r="BP197" s="790"/>
      <c r="BQ197" s="790"/>
      <c r="BR197" s="790"/>
      <c r="BS197" s="116" t="str">
        <f t="shared" ref="BS197:BS260" si="90">IF(L197&lt;&gt;"",IF($BS$4="","MM",$BS$4),"")</f>
        <v/>
      </c>
      <c r="BT197" s="790"/>
      <c r="BU197" s="808" t="str">
        <f t="shared" ref="BU197:BU260" si="91">IF(L197&lt;&gt;"",IF($BU$4="","G",$BU$4),"")</f>
        <v/>
      </c>
      <c r="BV197" s="791"/>
      <c r="BW197" s="144"/>
      <c r="BX197" s="20"/>
      <c r="BY197" s="20"/>
      <c r="BZ197" s="20"/>
      <c r="CA197" s="792"/>
      <c r="CB197" s="1201"/>
      <c r="CC197" s="144"/>
      <c r="CD197" s="144"/>
      <c r="CE197" s="144"/>
      <c r="CF197" s="144"/>
      <c r="CG197" s="144"/>
      <c r="CH197" s="144"/>
      <c r="CI197" s="144"/>
      <c r="CJ197" s="144"/>
      <c r="CK197" s="144"/>
      <c r="CL197" s="144"/>
      <c r="CM197" s="144"/>
      <c r="CN197" s="144"/>
      <c r="CO197" s="144"/>
      <c r="CP197" s="144"/>
      <c r="CQ197" s="144"/>
      <c r="CR197" s="144"/>
      <c r="CS197" s="144"/>
      <c r="CT197" s="144"/>
      <c r="CU197" s="144"/>
      <c r="CV197" s="144"/>
      <c r="CW197" s="144"/>
      <c r="CX197" s="144"/>
      <c r="CY197" s="144"/>
      <c r="CZ197" s="144"/>
      <c r="DA197" s="144"/>
      <c r="DB197" s="144"/>
      <c r="DC197" s="144"/>
      <c r="DD197" s="144"/>
      <c r="DE197" s="144"/>
      <c r="DF197" s="144"/>
      <c r="DG197" s="144"/>
      <c r="DH197" s="144"/>
      <c r="DI197" s="144"/>
      <c r="DJ197" s="144"/>
      <c r="DK197" s="144"/>
      <c r="DL197" s="144"/>
      <c r="DM197" s="144"/>
      <c r="DN197" s="144"/>
      <c r="DO197" s="144"/>
      <c r="DP197" s="144"/>
      <c r="DQ197" s="144"/>
      <c r="DR197" s="144"/>
      <c r="DS197" s="144"/>
      <c r="DT197" s="144"/>
      <c r="DU197" s="144"/>
      <c r="DV197" s="144"/>
      <c r="DW197" s="144"/>
      <c r="DX197" s="144"/>
      <c r="DY197" s="144"/>
      <c r="DZ197" s="144"/>
      <c r="EA197" s="144"/>
      <c r="EB197" s="144"/>
      <c r="EC197" s="144"/>
      <c r="ED197" s="782" t="str">
        <f t="shared" si="79"/>
        <v/>
      </c>
      <c r="EE197" s="519"/>
      <c r="EF197" s="793"/>
      <c r="EG197" s="519"/>
      <c r="EH197" s="794"/>
      <c r="EI197" s="790"/>
      <c r="EJ197" s="794"/>
      <c r="EK197" s="794"/>
      <c r="EL197" s="790"/>
      <c r="EM197" s="790"/>
      <c r="EN197" s="790"/>
      <c r="EO197" s="112" t="str">
        <f t="shared" ref="EO197:EO260" si="92">IF(L197&lt;&gt;"",IF($EO$4="","MM",$EO$4),"")</f>
        <v/>
      </c>
      <c r="EP197" s="790"/>
      <c r="EQ197" s="488" t="str">
        <f t="shared" ref="EQ197:EQ260" si="93">IF(L197&lt;&gt;"",IF($EQ$4="","G",$EQ$4),"")</f>
        <v/>
      </c>
      <c r="ER197" s="1100"/>
      <c r="ES197" s="1099" t="str">
        <f t="shared" si="80"/>
        <v/>
      </c>
      <c r="ET197" s="525"/>
      <c r="EU197" s="148"/>
      <c r="EV197" s="148"/>
      <c r="EW197" s="148"/>
      <c r="EX197" s="148"/>
      <c r="EY197" s="148"/>
      <c r="EZ197" s="148"/>
      <c r="FA197" s="148"/>
      <c r="FB197" s="148"/>
      <c r="FC197" s="148"/>
      <c r="FD197" s="148"/>
      <c r="FE197" s="148"/>
      <c r="FF197" s="148"/>
      <c r="FG197" s="148"/>
      <c r="FH197" s="148"/>
      <c r="FI197" s="528"/>
      <c r="FJ197" s="513" t="str">
        <f t="shared" ref="FJ197:FJ260" si="94">IF(B197&lt;&gt;"",$FJ$4,"")</f>
        <v/>
      </c>
      <c r="FK197" s="158"/>
      <c r="FL197" s="850"/>
      <c r="FM197" s="850"/>
      <c r="FN197" s="850"/>
      <c r="FO197" s="850"/>
      <c r="FP197" s="850"/>
      <c r="FQ197" s="850"/>
      <c r="FR197" s="157"/>
      <c r="FS197" s="143"/>
      <c r="FT197" s="143"/>
      <c r="FU197" s="847" t="str">
        <f t="shared" ref="FU197:FU260" si="95">IF(AND(B197&lt;&gt;"",$FU$4&lt;&gt;";;;;;"),$FU$4,"")</f>
        <v/>
      </c>
      <c r="FV197" s="555"/>
      <c r="FW197" s="523" t="str">
        <f>IF(Table1[[#This Row],[Nonfood Inhaltstoffe - Komponente]]="","",VLOOKUP(Table1[[#This Row],[Nonfood Inhaltstoffe - Komponente]],'Dropdown Auswahl'!BJ:BK,2,FALSE))</f>
        <v/>
      </c>
      <c r="FX197" s="1013"/>
      <c r="FY197" s="1011" t="str">
        <f t="shared" ref="FY197:FY260" si="96">IF(L197&lt;&gt;"","ST","")</f>
        <v/>
      </c>
      <c r="FZ197" s="152"/>
      <c r="GA197" s="152"/>
      <c r="GB197" s="152"/>
      <c r="GC197" s="529" t="str">
        <f t="shared" ref="GC197:GC260" si="97">IF(L197&lt;&gt;"",G197,"")</f>
        <v/>
      </c>
      <c r="GG197" s="21"/>
      <c r="GH197" s="21"/>
      <c r="GI197" s="1019"/>
      <c r="GJ197" s="1016" t="str">
        <f>IF(Table1[[#This Row],[Global Trade Item Number (GTIN)]]="","",Table1[[#This Row],[Global Trade Item Number (GTIN)]])</f>
        <v/>
      </c>
      <c r="GK197" s="555" t="str">
        <f>IF(Table1[[#This Row],[WAWI-Nr./ Kreditoren-Nummer
(ASDV)]]&lt;&gt;"",Table1[[#This Row],[WAWI-Nr./ Kreditoren-Nummer
(ASDV)]],"")</f>
        <v/>
      </c>
      <c r="GL197" s="165"/>
      <c r="GM197" s="165"/>
      <c r="GN197" s="165"/>
      <c r="GO197" s="485"/>
      <c r="GP197" s="534"/>
      <c r="GQ197" s="533"/>
      <c r="GR197" s="486"/>
      <c r="GS197" s="486"/>
      <c r="GT197" s="486"/>
      <c r="GU197" s="486"/>
      <c r="GV197" s="486"/>
      <c r="GW197" s="542"/>
      <c r="GX197" s="538"/>
      <c r="GY197" s="144"/>
      <c r="GZ197" s="480"/>
      <c r="HA197" s="158"/>
      <c r="HB197" s="480"/>
      <c r="HC197" s="480"/>
      <c r="HD197" s="480"/>
      <c r="HE197" s="480"/>
      <c r="HF197" s="480"/>
      <c r="HG197" s="480"/>
      <c r="HH197" s="538"/>
      <c r="HI197" s="480"/>
      <c r="HJ197" s="480"/>
      <c r="HK197" s="480"/>
      <c r="HL197" s="480"/>
      <c r="HM197" s="480"/>
      <c r="HN197" s="480"/>
      <c r="HO197" s="480"/>
      <c r="HP197" s="480"/>
      <c r="HQ197" s="480"/>
      <c r="HR197" s="538"/>
      <c r="HS197" s="480"/>
      <c r="HT197" s="480"/>
      <c r="HU197" s="480"/>
      <c r="HV197" s="480"/>
      <c r="HW197" s="480"/>
      <c r="HX197" s="480"/>
      <c r="HY197" s="480"/>
      <c r="HZ197" s="480"/>
      <c r="IA197" s="480"/>
      <c r="IB197" s="538"/>
      <c r="IC197" s="480"/>
      <c r="ID197" s="480"/>
      <c r="IE197" s="480"/>
      <c r="IF197" s="480"/>
      <c r="IG197" s="480"/>
      <c r="IH197" s="480"/>
      <c r="II197" s="480"/>
      <c r="IJ197" s="480"/>
      <c r="IK197" s="480"/>
      <c r="IL197" s="480"/>
      <c r="IM197" s="538"/>
      <c r="IN197" s="480"/>
      <c r="IO197" s="480"/>
      <c r="IP197" s="480"/>
      <c r="IQ197" s="480"/>
      <c r="IR197" s="480"/>
      <c r="IS197" s="480"/>
      <c r="IT197" s="480"/>
      <c r="IU197" s="480"/>
      <c r="IV197" s="480"/>
      <c r="IW197" s="480"/>
      <c r="IX197" s="538"/>
      <c r="IY197" s="480"/>
      <c r="IZ197" s="480"/>
      <c r="JA197" s="480"/>
      <c r="JB197" s="480"/>
      <c r="JC197" s="480"/>
      <c r="JD197" s="480"/>
      <c r="JE197" s="480"/>
      <c r="JF197" s="480"/>
      <c r="JG197" s="480"/>
      <c r="JH197" s="480"/>
      <c r="JI197" s="538"/>
      <c r="JJ197" s="480"/>
      <c r="JK197" s="480"/>
      <c r="JL197" s="480"/>
      <c r="JM197" s="480"/>
      <c r="JN197" s="480"/>
      <c r="JO197" s="480"/>
      <c r="JP197" s="480"/>
      <c r="JQ197" s="480"/>
      <c r="JR197" s="480"/>
      <c r="JS197" s="590"/>
      <c r="JT197" s="538"/>
      <c r="JU197" s="480"/>
      <c r="JV197" s="480"/>
      <c r="JW197" s="480"/>
      <c r="JX197" s="480"/>
      <c r="JY197" s="480"/>
      <c r="JZ197" s="480"/>
      <c r="KA197" s="480"/>
      <c r="KB197" s="480"/>
      <c r="KC197" s="480"/>
      <c r="KD197" s="480"/>
      <c r="KE197" s="538"/>
      <c r="KF197" s="480"/>
      <c r="KG197" s="480"/>
      <c r="KH197" s="480"/>
      <c r="KI197" s="480"/>
      <c r="KJ197" s="480"/>
      <c r="KK197" s="480"/>
      <c r="KL197" s="480"/>
      <c r="KM197" s="480"/>
      <c r="KN197" s="480"/>
      <c r="KO197" s="480"/>
      <c r="KR197" s="568" t="str">
        <f>IF(Table1[[#This Row],[GTIN]]&lt;&gt;"",Table1[[#This Row],[GTIN]],"")</f>
        <v/>
      </c>
      <c r="KS197" s="569" t="str">
        <f>Table1[[#This Row],[Kreditor]]</f>
        <v/>
      </c>
      <c r="KT197" s="570" t="str">
        <f>IF(Table1[[#This Row],[Gültig ab (Datum)]]&lt;&gt;"",Table1[[#This Row],[Gültig ab (Datum)]],"")</f>
        <v/>
      </c>
      <c r="KU197" s="570"/>
      <c r="KV197" s="583" t="str">
        <f>IF(Table1[[#This Row],[Artikel verpackt? 
(X=Ja)]]="","",Table1[[#This Row],[Artikel verpackt? 
(X=Ja)]])</f>
        <v/>
      </c>
      <c r="KW197" s="571" t="str">
        <f>IF(Table1[[#This Row],[Verpackung recyclingfähig?
(X=Ja)]]="","",Table1[[#This Row],[Verpackung recyclingfähig?
(X=Ja)]])</f>
        <v/>
      </c>
      <c r="KX197" s="572"/>
      <c r="KY197" s="573"/>
      <c r="KZ197" s="574"/>
      <c r="LA197" s="574"/>
      <c r="LB197" s="574"/>
      <c r="LC197" s="574"/>
      <c r="LD197" s="574"/>
      <c r="LE197" s="574"/>
      <c r="LF197" s="575"/>
      <c r="LG197" s="576" t="str">
        <f>IF(Table1[[#This Row],[Hauptkörper - B1 - Art]]="","",VLOOKUP(Table1[[#This Row],[Hauptkörper - B1 - Art]],'DD FD'!B:C,2,FALSE))</f>
        <v/>
      </c>
      <c r="LH197" s="577" t="str">
        <f>IF(Table1[[#This Row],[Hauptkörper - B1 - Fraktion]]="","",VLOOKUP(Table1[[#This Row],[Hauptkörper - B1 - Fraktion]],'DD FD'!H:J,3,FALSE))</f>
        <v/>
      </c>
      <c r="LI197" s="574" t="str">
        <f>IF(Table1[[#This Row],[Hauptkörper - B1 - Gewicht
(in G)]]="","",Table1[[#This Row],[Hauptkörper - B1 - Gewicht
(in G)]])</f>
        <v/>
      </c>
      <c r="LJ197" s="574" t="str">
        <f>IF(Table1[[#This Row],[Hauptkörper - B1 - Lizenzierungs-pflichtig? (X=Ja)]]="","",Table1[[#This Row],[Hauptkörper - B1 - Lizenzierungs-pflichtig? (X=Ja)]])</f>
        <v/>
      </c>
      <c r="LK197" s="577" t="str">
        <f>IF(Table1[[#This Row],[Hauptkörper - B1 - Virgin Material]]="","",VLOOKUP(Table1[[#This Row],[Hauptkörper - B1 - Virgin Material]],'DD FD'!AJ:AK,2,FALSE))</f>
        <v/>
      </c>
      <c r="LL197" s="578" t="str">
        <f>IF(Table1[[#This Row],[Hauptkörper - B1 - Virgin Material Anteil (in %)]]="","",Table1[[#This Row],[Hauptkörper - B1 - Virgin Material Anteil (in %)]])</f>
        <v/>
      </c>
      <c r="LM197" s="577" t="str">
        <f>IF(Table1[[#This Row],[Hauptkörper - B1 - Recyceltes Material]]="","",VLOOKUP(Table1[[#This Row],[Hauptkörper - B1 - Recyceltes Material]],'DD FD'!AL:AM,2,FALSE))</f>
        <v/>
      </c>
      <c r="LN197" s="578" t="str">
        <f>IF(Table1[[#This Row],[Hauptkörper - B1 - Recyceltes Material Anteil (in %)]]="","",Table1[[#This Row],[Hauptkörper - B1 - Recyceltes Material Anteil (in %)]])</f>
        <v/>
      </c>
      <c r="LO197" s="579" t="str">
        <f>IF(Table1[[#This Row],[Hauptkörper - B1 - Beschichtung]]="","",VLOOKUP(Table1[[#This Row],[Hauptkörper - B1 - Beschichtung]],'DD FD'!AE:AF,2,FALSE))</f>
        <v/>
      </c>
      <c r="LP197" s="580" t="str">
        <f>IF(Table1[[#This Row],[Hauptkörper - B1 - Beschichtung Anteil (in %)]]="","",Table1[[#This Row],[Hauptkörper - B1 - Beschichtung Anteil (in %)]])</f>
        <v/>
      </c>
      <c r="LQ197" s="576" t="str">
        <f>IF(Table1[[#This Row],[Hauptkörper - B2 - Art]]="","",VLOOKUP(Table1[[#This Row],[Hauptkörper - B2 - Art]],'DD FD'!B:C,2,FALSE))</f>
        <v/>
      </c>
      <c r="LR197" s="577" t="str">
        <f>IF(Table1[[#This Row],[Hauptkörper - B2 - Fraktion]]="","",VLOOKUP(Table1[[#This Row],[Hauptkörper - B2 - Fraktion]],'DD FD'!H:J,3,FALSE))</f>
        <v/>
      </c>
      <c r="LS197" s="574" t="str">
        <f>IF(Table1[[#This Row],[Hauptkörper - B2 - Gewicht
(in G)]]="","",Table1[[#This Row],[Hauptkörper - B2 - Gewicht
(in G)]])</f>
        <v/>
      </c>
      <c r="LT197" s="574" t="str">
        <f>IF(Table1[[#This Row],[Hauptkörper - B2 - Lizenzierungs-pflichtig? (X=Ja)]]="","",Table1[[#This Row],[Hauptkörper - B2 - Lizenzierungs-pflichtig? (X=Ja)]])</f>
        <v/>
      </c>
      <c r="LU197" s="577" t="str">
        <f>IF(Table1[[#This Row],[Hauptkörper - B2 - Virgin Material]]="","",VLOOKUP(Table1[[#This Row],[Hauptkörper - B2 - Virgin Material]],'DD FD'!AJ:AK,2,FALSE))</f>
        <v/>
      </c>
      <c r="LV197" s="578" t="str">
        <f>IF(Table1[[#This Row],[Hauptkörper - B2 - Virgin Material Anteil (in %)]]="","",Table1[[#This Row],[Hauptkörper - B2 - Virgin Material Anteil (in %)]])</f>
        <v/>
      </c>
      <c r="LW197" s="577" t="str">
        <f>IF(Table1[[#This Row],[Hauptkörper - B2 - Recyceltes Material]]="","",VLOOKUP(Table1[[#This Row],[Hauptkörper - B2 - Recyceltes Material]],'DD FD'!AL:AM,2,FALSE))</f>
        <v/>
      </c>
      <c r="LX197" s="578" t="str">
        <f>IF(Table1[[#This Row],[Hauptkörper - B2 - Recyceltes Material Anteil (in %)]]="","",Table1[[#This Row],[Hauptkörper - B2 - Recyceltes Material Anteil (in %)]])</f>
        <v/>
      </c>
      <c r="LY197" s="577" t="str">
        <f>IF(Table1[[#This Row],[Hauptkörper - B2 - Beschichtung]]="","",VLOOKUP(Table1[[#This Row],[Hauptkörper - B2 - Beschichtung]],'DD FD'!AE:AF,2,FALSE))</f>
        <v/>
      </c>
      <c r="LZ197" s="580" t="str">
        <f>IF(Table1[[#This Row],[Hauptkörper - B2 - Beschichtung Anteil (in %)]]="","",Table1[[#This Row],[Hauptkörper - B2 - Beschichtung Anteil (in %)]])</f>
        <v/>
      </c>
      <c r="MA197" s="576" t="str">
        <f>IF(Table1[[#This Row],[Hauptkörper - B3 - Art]]="","",VLOOKUP(Table1[[#This Row],[Hauptkörper - B3 - Art]],'DD FD'!B:C,2,FALSE))</f>
        <v/>
      </c>
      <c r="MB197" s="577" t="str">
        <f>IF(Table1[[#This Row],[Hauptkörper - B3 - Fraktion]]="","",VLOOKUP(Table1[[#This Row],[Hauptkörper - B3 - Fraktion]],'DD FD'!H:J,3,FALSE))</f>
        <v/>
      </c>
      <c r="MC197" s="574" t="str">
        <f>IF(Table1[[#This Row],[Hauptkörper - B3 - Gewicht
(in G)]]="","",Table1[[#This Row],[Hauptkörper - B3 - Gewicht
(in G)]])</f>
        <v/>
      </c>
      <c r="MD197" s="574" t="str">
        <f>IF(Table1[[#This Row],[Hauptkörper - B3 - Lizenzierungs-pflichtig? (X=Ja)]]="","",Table1[[#This Row],[Hauptkörper - B3 - Lizenzierungs-pflichtig? (X=Ja)]])</f>
        <v/>
      </c>
      <c r="ME197" s="577" t="str">
        <f>IF(Table1[[#This Row],[Hauptkörper - B3 - Virgin Material]]="","",VLOOKUP(Table1[[#This Row],[Hauptkörper - B3 - Virgin Material]],'DD FD'!AJ:AK,2,FALSE))</f>
        <v/>
      </c>
      <c r="MF197" s="578" t="str">
        <f>IF(Table1[[#This Row],[Hauptkörper - B3 - Virgin Material Anteil (in %)]]="","",Table1[[#This Row],[Hauptkörper - B3 - Virgin Material Anteil (in %)]])</f>
        <v/>
      </c>
      <c r="MG197" s="577" t="str">
        <f>IF(Table1[[#This Row],[Hauptkörper - B3 - Recyceltes Material]]="","",VLOOKUP(Table1[[#This Row],[Hauptkörper - B3 - Recyceltes Material]],'DD FD'!AL:AM,2,FALSE))</f>
        <v/>
      </c>
      <c r="MH197" s="578" t="str">
        <f>IF(Table1[[#This Row],[Hauptkörper - B3 - Recyceltes Material Anteil (in %)]]="","",Table1[[#This Row],[Hauptkörper - B3 - Recyceltes Material Anteil (in %)]])</f>
        <v/>
      </c>
      <c r="MI197" s="577" t="str">
        <f>IF(Table1[[#This Row],[Hauptkörper - B3 - Beschichtung]]="","",VLOOKUP(Table1[[#This Row],[Hauptkörper - B3 - Beschichtung]],'DD FD'!AE:AF,2,FALSE))</f>
        <v/>
      </c>
      <c r="MJ197" s="580" t="str">
        <f>IF(Table1[[#This Row],[Hauptkörper - B3 - Beschichtung Anteil (in %)]]="","",Table1[[#This Row],[Hauptkörper - B3 - Beschichtung Anteil (in %)]])</f>
        <v/>
      </c>
      <c r="MK197" s="576" t="str">
        <f>IF(Table1[[#This Row],[Verschluss - B1 - Art]]="","",VLOOKUP(Table1[[#This Row],[Verschluss - B1 - Art]],'DD FD'!D:E,2,FALSE))</f>
        <v/>
      </c>
      <c r="ML197" s="577" t="str">
        <f>IF(Table1[[#This Row],[Verschluss - B1 - Fraktion]]="","",VLOOKUP(Table1[[#This Row],[Verschluss - B1 - Fraktion]],'DD FD'!H:J,3,FALSE))</f>
        <v/>
      </c>
      <c r="MM197" s="574" t="str">
        <f>IF(Table1[[#This Row],[Verschluss - B1 - Gewicht (in G)]]="","",Table1[[#This Row],[Verschluss - B1 - Gewicht (in G)]])</f>
        <v/>
      </c>
      <c r="MN197" s="574" t="str">
        <f>IF(Table1[[#This Row],[Verschluss - B1 - Lizenzierungs-pflichtig? (X=Ja)]]="","",Table1[[#This Row],[Verschluss - B1 - Lizenzierungs-pflichtig? (X=Ja)]])</f>
        <v/>
      </c>
      <c r="MO197" s="574" t="str">
        <f>IF(Table1[[#This Row],[Verschluss - B1 - Trennbar vom Hauptkörper? (X=Ja)]]="","",Table1[[#This Row],[Verschluss - B1 - Trennbar vom Hauptkörper? (X=Ja)]])</f>
        <v/>
      </c>
      <c r="MP197" s="577" t="str">
        <f>IF(Table1[[#This Row],[Verschluss - B1 - Virgin Material]]="","",VLOOKUP(Table1[[#This Row],[Verschluss - B1 - Virgin Material]],'DD FD'!AJ:AK,2,FALSE))</f>
        <v/>
      </c>
      <c r="MQ197" s="578" t="str">
        <f>IF(Table1[[#This Row],[Verschluss - B1 - Virgin Material Anteil (in %)]]="","",Table1[[#This Row],[Verschluss - B1 - Virgin Material Anteil (in %)]])</f>
        <v/>
      </c>
      <c r="MR197" s="577" t="str">
        <f>IF(Table1[[#This Row],[Verschluss - B1 - Recyceltes Material]]="","",VLOOKUP(Table1[[#This Row],[Verschluss - B1 - Recyceltes Material]],'DD FD'!AL:AM,2,FALSE))</f>
        <v/>
      </c>
      <c r="MS197" s="578" t="str">
        <f>IF(Table1[[#This Row],[Verschluss - B1 - Recyceltes Material Anteil (in %)]]="","",Table1[[#This Row],[Verschluss - B1 - Recyceltes Material Anteil (in %)]])</f>
        <v/>
      </c>
      <c r="MT197" s="577" t="str">
        <f>IF(Table1[[#This Row],[Verschluss - B1 - Beschichtung]]="","",VLOOKUP(Table1[[#This Row],[Verschluss - B1 - Beschichtung]],'DD FD'!AE:AF,2,FALSE))</f>
        <v/>
      </c>
      <c r="MU197" s="580" t="str">
        <f>IF(Table1[[#This Row],[Verschluss - B1 - Beschichtung Anteil (in %)]]="","",Table1[[#This Row],[Verschluss - B1 - Beschichtung Anteil (in %)]])</f>
        <v/>
      </c>
      <c r="MV197" s="576" t="str">
        <f>IF(Table1[[#This Row],[Verschluss - B2 - Art]]="","",VLOOKUP(Table1[[#This Row],[Verschluss - B2 - Art]],'DD FD'!D:E,2,FALSE))</f>
        <v/>
      </c>
      <c r="MW197" s="577" t="str">
        <f>IF(Table1[[#This Row],[Verschluss - B2 - Fraktion]]="","",VLOOKUP(Table1[[#This Row],[Verschluss - B2 - Fraktion]],'DD FD'!H:J,3,FALSE))</f>
        <v/>
      </c>
      <c r="MX197" s="574" t="str">
        <f>IF(Table1[[#This Row],[Verschluss - B2 - Gewicht (in G)]]="","",Table1[[#This Row],[Verschluss - B2 - Gewicht (in G)]])</f>
        <v/>
      </c>
      <c r="MY197" s="574" t="str">
        <f>IF(Table1[[#This Row],[Verschluss - B2 - Lizenzierungs-pflichtig? (X=Ja)]]="","",Table1[[#This Row],[Verschluss - B2 - Lizenzierungs-pflichtig? (X=Ja)]])</f>
        <v/>
      </c>
      <c r="MZ197" s="574" t="str">
        <f>IF(Table1[[#This Row],[Verschluss - B2 - Trennbar vom Hauptkörper? (X=Ja)]]="","",Table1[[#This Row],[Verschluss - B2 - Trennbar vom Hauptkörper? (X=Ja)]])</f>
        <v/>
      </c>
      <c r="NA197" s="577" t="str">
        <f>IF(Table1[[#This Row],[Verschluss - B2 - Virgin Material]]="","",VLOOKUP(Table1[[#This Row],[Verschluss - B2 - Virgin Material]],'DD FD'!AJ:AK,2,FALSE))</f>
        <v/>
      </c>
      <c r="NB197" s="578" t="str">
        <f>IF(Table1[[#This Row],[Verschluss - B2 - Virgin Material Anteil (in %)]]="","",Table1[[#This Row],[Verschluss - B2 - Virgin Material Anteil (in %)]])</f>
        <v/>
      </c>
      <c r="NC197" s="577" t="str">
        <f>IF(Table1[[#This Row],[Verschluss - B2 - Recyceltes Material]]="","",VLOOKUP(Table1[[#This Row],[Verschluss - B2 - Recyceltes Material]],'DD FD'!AL:AM,2,FALSE))</f>
        <v/>
      </c>
      <c r="ND197" s="578" t="str">
        <f>IF(Table1[[#This Row],[Verschluss - B2 - Recyceltes Material Anteil (in %)]]="","",Table1[[#This Row],[Verschluss - B2 - Recyceltes Material Anteil (in %)]])</f>
        <v/>
      </c>
      <c r="NE197" s="577" t="str">
        <f>IF(Table1[[#This Row],[Verschluss - B2 - Beschichtung]]="","",VLOOKUP(Table1[[#This Row],[Verschluss - B2 - Beschichtung]],'DD FD'!AE:AF,2,FALSE))</f>
        <v/>
      </c>
      <c r="NF197" s="580" t="str">
        <f>IF(Table1[[#This Row],[Verschluss - B2 - Beschichtung Anteil (in %)]]="","",Table1[[#This Row],[Verschluss - B2 - Beschichtung Anteil (in %)]])</f>
        <v/>
      </c>
      <c r="NG197" s="576" t="str">
        <f>IF(Table1[[#This Row],[Verschluss - B3 - Art]]="","",VLOOKUP(Table1[[#This Row],[Verschluss - B3 - Art]],'DD FD'!D:E,2,FALSE))</f>
        <v/>
      </c>
      <c r="NH197" s="577" t="str">
        <f>IF(Table1[[#This Row],[Verschluss - B3 - Fraktion]]="","",VLOOKUP(Table1[[#This Row],[Verschluss - B3 - Fraktion]],'DD FD'!H:J,3,FALSE))</f>
        <v/>
      </c>
      <c r="NI197" s="574" t="str">
        <f>IF(Table1[[#This Row],[Verschluss - B3 - Gewicht (in G)]]="","",Table1[[#This Row],[Verschluss - B3 - Gewicht (in G)]])</f>
        <v/>
      </c>
      <c r="NJ197" s="574" t="str">
        <f>IF(Table1[[#This Row],[Verschluss - B3 - Lizenzierungs-pflichtig? (X=Ja)]]="","",Table1[[#This Row],[Verschluss - B3 - Lizenzierungs-pflichtig? (X=Ja)]])</f>
        <v/>
      </c>
      <c r="NK197" s="574" t="str">
        <f>IF(Table1[[#This Row],[Verschluss - B3 - Trennbar vom Hauptkörper? (X=Ja)]]="","",Table1[[#This Row],[Verschluss - B3 - Trennbar vom Hauptkörper? (X=Ja)]])</f>
        <v/>
      </c>
      <c r="NL197" s="577" t="str">
        <f>IF(Table1[[#This Row],[Verschluss - B3 - Virgin Material]]="","",VLOOKUP(Table1[[#This Row],[Verschluss - B3 - Virgin Material]],'DD FD'!AJ:AK,2,FALSE))</f>
        <v/>
      </c>
      <c r="NM197" s="578" t="str">
        <f>IF(Table1[[#This Row],[Verschluss - B3 - Virgin Material Anteil (in %)]]="","",Table1[[#This Row],[Verschluss - B3 - Virgin Material Anteil (in %)]])</f>
        <v/>
      </c>
      <c r="NN197" s="577" t="str">
        <f>IF(Table1[[#This Row],[Verschluss - B3 - Recyceltes Material]]="","",VLOOKUP(Table1[[#This Row],[Verschluss - B3 - Recyceltes Material]],'DD FD'!AL:AM,2,FALSE))</f>
        <v/>
      </c>
      <c r="NO197" s="578" t="str">
        <f>IF(Table1[[#This Row],[Verschluss - B3 - Recyceltes Material Anteil (in %)]]="","",Table1[[#This Row],[Verschluss - B3 - Recyceltes Material Anteil (in %)]])</f>
        <v/>
      </c>
      <c r="NP197" s="577" t="str">
        <f>IF(Table1[[#This Row],[Verschluss - B3 - Beschichtung]]="","",VLOOKUP(Table1[[#This Row],[Verschluss - B3 - Beschichtung]],'DD FD'!AE:AF,2,FALSE))</f>
        <v/>
      </c>
      <c r="NQ197" s="580" t="str">
        <f>IF(Table1[[#This Row],[Verschluss - B3 - Beschichtung Anteil (in %)]]="","",Table1[[#This Row],[Verschluss - B3 - Beschichtung Anteil (in %)]])</f>
        <v/>
      </c>
      <c r="NR197" s="576" t="str">
        <f>IF(Table1[[#This Row],[Etikett - B1 - Art]]="","",VLOOKUP(Table1[[#This Row],[Etikett - B1 - Art]],'DD FD'!F:G,2,FALSE))</f>
        <v/>
      </c>
      <c r="NS197" s="577" t="str">
        <f>IF(Table1[[#This Row],[Etikett - B1 - Fraktion]]="","",VLOOKUP(Table1[[#This Row],[Etikett - B1 - Fraktion]],'DD FD'!H:J,3,FALSE))</f>
        <v/>
      </c>
      <c r="NT197" s="574" t="str">
        <f>IF(Table1[[#This Row],[Etikett - B1 - Gewicht (in G)]]="","",Table1[[#This Row],[Etikett - B1 - Gewicht (in G)]])</f>
        <v/>
      </c>
      <c r="NU197" s="574" t="str">
        <f>IF(Table1[[#This Row],[Etikett - B1 - Lizenzierungs-pflichtig? (X=Ja)]]="","",Table1[[#This Row],[Etikett - B1 - Lizenzierungs-pflichtig? (X=Ja)]])</f>
        <v/>
      </c>
      <c r="NV197" s="574" t="str">
        <f>IF(Table1[[#This Row],[Etikett - B1 - Trennbar vom Hauptkörper? (X=Ja)]]="","",Table1[[#This Row],[Etikett - B1 - Trennbar vom Hauptkörper? (X=Ja)]])</f>
        <v/>
      </c>
      <c r="NW197" s="577" t="str">
        <f>IF(Table1[[#This Row],[Etikett - B1 - Virgin Material]]="","",VLOOKUP(Table1[[#This Row],[Etikett - B1 - Virgin Material]],'DD FD'!AJ:AK,2,FALSE))</f>
        <v/>
      </c>
      <c r="NX197" s="578" t="str">
        <f>IF(Table1[[#This Row],[Etikett - B1 - Virgin Material Anteil (in %)]]="","",Table1[[#This Row],[Etikett - B1 - Virgin Material Anteil (in %)]])</f>
        <v/>
      </c>
      <c r="NY197" s="577" t="str">
        <f>IF(Table1[[#This Row],[Etikett - B1 - Recyceltes Material]]="","",VLOOKUP(Table1[[#This Row],[Etikett - B1 - Recyceltes Material]],'DD FD'!AL:AM,2,FALSE))</f>
        <v/>
      </c>
      <c r="NZ197" s="578" t="str">
        <f>IF(Table1[[#This Row],[Etikett - B1 - Recyceltes Material Anteil (in %)]]="","",Table1[[#This Row],[Etikett - B1 - Recyceltes Material Anteil (in %)]])</f>
        <v/>
      </c>
      <c r="OA197" s="577" t="str">
        <f>IF(Table1[[#This Row],[Etikett - B1 - Beschichtung]]="","",VLOOKUP(Table1[[#This Row],[Etikett - B1 - Beschichtung]],'DD FD'!AE:AF,2,FALSE))</f>
        <v/>
      </c>
      <c r="OB197" s="580" t="str">
        <f>IF(Table1[[#This Row],[Etikett - B1 - Beschichtung Anteil (in %)]]="","",Table1[[#This Row],[Etikett - B1 - Beschichtung Anteil (in %)]])</f>
        <v/>
      </c>
      <c r="OC197" s="576" t="str">
        <f>IF(Table1[[#This Row],[Etikett - B2 - Art]]="","",VLOOKUP(Table1[[#This Row],[Etikett - B2 - Art]],'DD FD'!F:G,2,FALSE))</f>
        <v/>
      </c>
      <c r="OD197" s="577" t="str">
        <f>IF(Table1[[#This Row],[Etikett - B2 - Fraktion]]="","",VLOOKUP(Table1[[#This Row],[Etikett - B2 - Fraktion]],'DD FD'!H:J,3,FALSE))</f>
        <v/>
      </c>
      <c r="OE197" s="574" t="str">
        <f>IF(Table1[[#This Row],[Etikett - B2 - Gewicht (in G)]]="","",Table1[[#This Row],[Etikett - B2 - Gewicht (in G)]])</f>
        <v/>
      </c>
      <c r="OF197" s="574" t="str">
        <f>IF(Table1[[#This Row],[Etikett - B2 - Lizenzierungs-pflichtig? (X=Ja)]]="","",Table1[[#This Row],[Etikett - B2 - Lizenzierungs-pflichtig? (X=Ja)]])</f>
        <v/>
      </c>
      <c r="OG197" s="574" t="str">
        <f>IF(Table1[[#This Row],[Etikett - B2 - Trennbar vom Hauptkörper? (X=Ja)]]="","",Table1[[#This Row],[Etikett - B2 - Trennbar vom Hauptkörper? (X=Ja)]])</f>
        <v/>
      </c>
      <c r="OH197" s="577" t="str">
        <f>IF(Table1[[#This Row],[Etikett - B2 - Virgin Material]]="","",VLOOKUP(Table1[[#This Row],[Etikett - B2 - Virgin Material]],'DD FD'!AJ:AK,2,FALSE))</f>
        <v/>
      </c>
      <c r="OI197" s="578" t="str">
        <f>IF(Table1[[#This Row],[Etikett - B2 - Virgin Material Anteil (in %)]]="","",Table1[[#This Row],[Etikett - B2 - Virgin Material Anteil (in %)]])</f>
        <v/>
      </c>
      <c r="OJ197" s="577" t="str">
        <f>IF(Table1[[#This Row],[Etikett - B2 - Recyceltes Material]]="","",VLOOKUP(Table1[[#This Row],[Etikett - B2 - Recyceltes Material]],'DD FD'!AL:AM,2,FALSE))</f>
        <v/>
      </c>
      <c r="OK197" s="578" t="str">
        <f>IF(Table1[[#This Row],[Etikett - B2 - Recyceltes Material Anteil (in %)]]="","",Table1[[#This Row],[Etikett - B2 - Recyceltes Material Anteil (in %)]])</f>
        <v/>
      </c>
      <c r="OL197" s="577" t="str">
        <f>IF(Table1[[#This Row],[Etikett - B2 - Beschichtung]]="","",VLOOKUP(Table1[[#This Row],[Etikett - B2 - Beschichtung]],'DD FD'!AE:AF,2,FALSE))</f>
        <v/>
      </c>
      <c r="OM197" s="580" t="str">
        <f>IF(Table1[[#This Row],[Etikett - B2 - Beschichtung Anteil (in %)]]="","",Table1[[#This Row],[Etikett - B2 - Beschichtung Anteil (in %)]])</f>
        <v/>
      </c>
      <c r="ON197" s="576" t="str">
        <f>IF(Table1[[#This Row],[Etikett - B3 - Art]]="","",VLOOKUP(Table1[[#This Row],[Etikett - B3 - Art]],'DD FD'!F:G,2,FALSE))</f>
        <v/>
      </c>
      <c r="OO197" s="577" t="str">
        <f>IF(Table1[[#This Row],[Etikett - B3 - Fraktion]]="","",VLOOKUP(Table1[[#This Row],[Etikett - B3 - Fraktion]],'DD FD'!H:J,3,FALSE))</f>
        <v/>
      </c>
      <c r="OP197" s="574" t="str">
        <f>IF(Table1[[#This Row],[Etikett - B3 - Gewicht (in G)]]="","",Table1[[#This Row],[Etikett - B3 - Gewicht (in G)]])</f>
        <v/>
      </c>
      <c r="OQ197" s="574" t="str">
        <f>IF(Table1[[#This Row],[Etikett - B3 - Lizenzierungs-pflichtig? (X=Ja)]]="","",Table1[[#This Row],[Etikett - B3 - Lizenzierungs-pflichtig? (X=Ja)]])</f>
        <v/>
      </c>
      <c r="OR197" s="574" t="str">
        <f>IF(Table1[[#This Row],[Etikett - B3 - Trennbar vom Hauptkörper? (X=Ja)]]="","",Table1[[#This Row],[Etikett - B3 - Trennbar vom Hauptkörper? (X=Ja)]])</f>
        <v/>
      </c>
      <c r="OS197" s="577" t="str">
        <f>IF(Table1[[#This Row],[Etikett - B3 - Virgin Material]]="","",VLOOKUP(Table1[[#This Row],[Etikett - B3 - Virgin Material]],'DD FD'!AJ:AK,2,FALSE))</f>
        <v/>
      </c>
      <c r="OT197" s="578" t="str">
        <f>IF(Table1[[#This Row],[Etikett - B3 - Virgin Material Anteil (in %)]]="","",Table1[[#This Row],[Etikett - B3 - Virgin Material Anteil (in %)]])</f>
        <v/>
      </c>
      <c r="OU197" s="577" t="str">
        <f>IF(Table1[[#This Row],[Etikett - B3 - Recyceltes Material]]="","",VLOOKUP(Table1[[#This Row],[Etikett - B3 - Recyceltes Material]],'DD FD'!AL:AM,2,FALSE))</f>
        <v/>
      </c>
      <c r="OV197" s="578" t="str">
        <f>IF(Table1[[#This Row],[Etikett - B3 - Recyceltes Material Anteil (in %)]]="","",Table1[[#This Row],[Etikett - B3 - Recyceltes Material Anteil (in %)]])</f>
        <v/>
      </c>
      <c r="OW197" s="577" t="str">
        <f>IF(Table1[[#This Row],[Etikett - B3 - Beschichtung]]="","",VLOOKUP(Table1[[#This Row],[Etikett - B3 - Beschichtung]],'DD FD'!AE:AF,2,FALSE))</f>
        <v/>
      </c>
      <c r="OX197" s="613" t="str">
        <f>IF(Table1[[#This Row],[Etikett - B3 - Beschichtung Anteil (in %)]]="","",Table1[[#This Row],[Etikett - B3 - Beschichtung Anteil (in %)]])</f>
        <v/>
      </c>
      <c r="OY197" s="618">
        <f>ROUNDUP(SUM(
IF(AND(LH197='DD FD'!$J$7,LJ197='DD FD'!$AI$3),LI197,0),
IF(AND(LR197='DD FD'!$J$7,LT197='DD FD'!$AI$3),LS197,0),
IF(AND(MB197='DD FD'!$J$7,MD197='DD FD'!$AI$3),MC197,0),
IF(AND(ML197='DD FD'!$J$7,MN197='DD FD'!$AI$3),MM197,0),
IF(AND(MW197='DD FD'!$J$7,MY197='DD FD'!$AI$3),MX197,0),
IF(AND(NH197='DD FD'!$J$7,NJ197='DD FD'!$AI$3),NI197,0),
IF(AND(NS197='DD FD'!$J$7,NU197='DD FD'!$AI$3),NT197,0),
IF(AND(OD197='DD FD'!$J$7,OF197='DD FD'!$AI$3),OE197,0),
IF(AND(OO197='DD FD'!$J$7,OQ197='DD FD'!$AI$3),OP197,0),
),2)</f>
        <v>0</v>
      </c>
      <c r="OZ197" s="617">
        <f>ROUNDUP(SUM(
IF(AND(LH197='DD FD'!$J$6,LJ197='DD FD'!$AI$3),LI197,0),
IF(AND(LR197='DD FD'!$J$6,LT197='DD FD'!$AI$3),LS197,0),
IF(AND(MB197='DD FD'!$J$6,MD197='DD FD'!$AI$3),MC197,0),
IF(AND(ML197='DD FD'!$J$6,MN197='DD FD'!$AI$3),MM197,0),
IF(AND(MW197='DD FD'!$J$6,MY197='DD FD'!$AI$3),MX197,0),
IF(AND(NH197='DD FD'!$J$6,NJ197='DD FD'!$AI$3),NI197,0),
IF(AND(NS197='DD FD'!$J$6,NU197='DD FD'!$AI$3),NT197,0),
IF(AND(OD197='DD FD'!$J$6,OF197='DD FD'!$AI$3),OE197,0),
IF(AND(OO197='DD FD'!$J$6,OQ197='DD FD'!$AI$3),OP197,0),
),2)</f>
        <v>0</v>
      </c>
      <c r="PA197" s="617">
        <f>ROUNDUP(SUM(
IF(AND(LH197='DD FD'!$J$10,LJ197='DD FD'!$AI$3),LI197,0),
IF(AND(LR197='DD FD'!$J$10,LT197='DD FD'!$AI$3),LS197,0),
IF(AND(MB197='DD FD'!$J$10,MD197='DD FD'!$AI$3),MC197,0),
IF(AND(ML197='DD FD'!$J$10,MN197='DD FD'!$AI$3),MM197,0),
IF(AND(MW197='DD FD'!$J$10,MY197='DD FD'!$AI$3),MX197,0),
IF(AND(NH197='DD FD'!$J$10,NJ197='DD FD'!$AI$3),NI197,0),
IF(AND(NS197='DD FD'!$J$10,NU197='DD FD'!$AI$3),NT197,0),
IF(AND(OD197='DD FD'!$J$10,OF197='DD FD'!$AI$3),OE197,0),
IF(AND(OO197='DD FD'!$J$10,OQ197='DD FD'!$AI$3),OP197,0),
),2)</f>
        <v>0</v>
      </c>
      <c r="PB197" s="617">
        <f>ROUNDUP(SUM(
IF(AND(LH197='DD FD'!$J$8,LJ197='DD FD'!$AI$3),LI197,0),
IF(AND(LR197='DD FD'!$J$8,LT197='DD FD'!$AI$3),LS197,0),
IF(AND(MB197='DD FD'!$J$8,MD197='DD FD'!$AI$3),MC197,0),
IF(AND(ML197='DD FD'!$J$8,MN197='DD FD'!$AI$3),MM197,0),
IF(AND(MW197='DD FD'!$J$8,MY197='DD FD'!$AI$3),MX197,0),
IF(AND(NH197='DD FD'!$J$8,NJ197='DD FD'!$AI$3),NI197,0),
IF(AND(NS197='DD FD'!$J$8,NU197='DD FD'!$AI$3),NT197,0),
IF(AND(OD197='DD FD'!$J$8,OF197='DD FD'!$AI$3),OE197,0),
IF(AND(OO197='DD FD'!$J$8,OQ197='DD FD'!$AI$3),OP197,0),
),2)</f>
        <v>0</v>
      </c>
      <c r="PC197" s="617">
        <f>ROUNDUP(SUM(
IF(AND(LH197='DD FD'!$J$5,LJ197='DD FD'!$AI$3),LI197,0),
IF(AND(LR197='DD FD'!$J$5,LT197='DD FD'!$AI$3),LS197,0),
IF(AND(MB197='DD FD'!$J$5,MD197='DD FD'!$AI$3),MC197,0),
IF(AND(ML197='DD FD'!$J$5,MN197='DD FD'!$AI$3),MM197,0),
IF(AND(MW197='DD FD'!$J$5,MY197='DD FD'!$AI$3),MX197,0),
IF(AND(NH197='DD FD'!$J$5,NJ197='DD FD'!$AI$3),NI197,0),
IF(AND(NS197='DD FD'!$J$5,NU197='DD FD'!$AI$3),NT197,0),
IF(AND(OD197='DD FD'!$J$5,OF197='DD FD'!$AI$3),OE197,0),
IF(AND(OO197='DD FD'!$J$5,OQ197='DD FD'!$AI$3),OP197,0),
),2)</f>
        <v>0</v>
      </c>
      <c r="PD197" s="617">
        <f>ROUNDUP(SUM(
IF(AND(LH197='DD FD'!$J$9,LJ197='DD FD'!$AI$3),LI197,0),
IF(AND(LR197='DD FD'!$J$9,LT197='DD FD'!$AI$3),LS197,0),
IF(AND(MB197='DD FD'!$J$9,MD197='DD FD'!$AI$3),MC197,0),
IF(AND(ML197='DD FD'!$J$9,MN197='DD FD'!$AI$3),MM197,0),
IF(AND(MW197='DD FD'!$J$9,MY197='DD FD'!$AI$3),MX197,0),
IF(AND(NH197='DD FD'!$J$9,NJ197='DD FD'!$AI$3),NI197,0),
IF(AND(NS197='DD FD'!$J$9,NU197='DD FD'!$AI$3),NT197,0),
IF(AND(OD197='DD FD'!$J$9,OF197='DD FD'!$AI$3),OE197,0),
IF(AND(OO197='DD FD'!$J$9,OQ197='DD FD'!$AI$3),OP197,0),
),2)</f>
        <v>0</v>
      </c>
      <c r="PE197" s="617">
        <f>ROUNDUP(SUM(
IF(AND(LH197='DD FD'!$J$4,LJ197='DD FD'!$AI$3),LI197,0),
IF(AND(LR197='DD FD'!$J$4,LT197='DD FD'!$AI$3),LS197,0),
IF(AND(MB197='DD FD'!$J$4,MD197='DD FD'!$AI$3),MC197,0),
IF(AND(ML197='DD FD'!$J$4,MN197='DD FD'!$AI$3),MM197,0),
IF(AND(MW197='DD FD'!$J$4,MY197='DD FD'!$AI$3),MX197,0),
IF(AND(NH197='DD FD'!$J$4,NJ197='DD FD'!$AI$3),NI197,0),
IF(AND(NS197='DD FD'!$J$4,NU197='DD FD'!$AI$3),NT197,0),
IF(AND(OD197='DD FD'!$J$4,OF197='DD FD'!$AI$3),OE197,0),
IF(AND(OO197='DD FD'!$J$4,OQ197='DD FD'!$AI$3),OP197,0),
),2)</f>
        <v>0</v>
      </c>
      <c r="PF197" s="619">
        <f>ROUNDUP(SUM(
IF(AND(LH197='DD FD'!$J$11,LJ197='DD FD'!$AI$3),LI197,0),
IF(AND(LR197='DD FD'!$J$11,LT197='DD FD'!$AI$3),LS197,0),
IF(AND(MB197='DD FD'!$J$11,MD197='DD FD'!$AI$3),MC197,0),
IF(AND(ML197='DD FD'!$J$11,MN197='DD FD'!$AI$3),MM197,0),
IF(AND(MW197='DD FD'!$J$11,MY197='DD FD'!$AI$3),MX197,0),
IF(AND(NH197='DD FD'!$J$11,NJ197='DD FD'!$AI$3),NI197,0),
IF(AND(NS197='DD FD'!$J$11,NU197='DD FD'!$AI$3),NT197,0),
IF(AND(OD197='DD FD'!$J$11,OF197='DD FD'!$AI$3),OE197,0),
IF(AND(OO197='DD FD'!$J$11,OQ197='DD FD'!$AI$3),OP197,0),
),2)</f>
        <v>0</v>
      </c>
    </row>
    <row r="198" spans="1:422">
      <c r="A198" s="806"/>
      <c r="B198" s="934"/>
      <c r="C198" s="247"/>
      <c r="D198" s="842"/>
      <c r="E198" s="247"/>
      <c r="F198" s="158"/>
      <c r="G198" s="710"/>
      <c r="H198" s="712"/>
      <c r="I198" s="936"/>
      <c r="J198" s="803"/>
      <c r="K198" s="150"/>
      <c r="L198" s="146" t="str">
        <f t="shared" si="81"/>
        <v/>
      </c>
      <c r="M198" s="501" t="str">
        <f t="shared" ref="M198:M261" si="98">IF(L198="30","x","")</f>
        <v/>
      </c>
      <c r="N198" s="504"/>
      <c r="O198" s="113" t="str">
        <f t="shared" ref="O198:O261" si="99">IF(L198&lt;&gt;"","ZIDE","")</f>
        <v/>
      </c>
      <c r="P198" s="114" t="str">
        <f t="shared" si="82"/>
        <v/>
      </c>
      <c r="Q198" s="152"/>
      <c r="R198" s="152"/>
      <c r="S198" s="115" t="str">
        <f t="shared" ref="S198:S261" si="100">IF(L198&lt;&gt;"",$S$4,"")</f>
        <v/>
      </c>
      <c r="T198" s="159"/>
      <c r="U198" s="159"/>
      <c r="V198" s="157"/>
      <c r="W198" s="157"/>
      <c r="X198" s="157"/>
      <c r="Y198" s="772"/>
      <c r="Z198" s="158"/>
      <c r="AA198" s="144"/>
      <c r="AB198" s="112"/>
      <c r="AC198" s="153"/>
      <c r="AD198" s="153"/>
      <c r="AE198" s="153"/>
      <c r="AF198" s="153"/>
      <c r="AG198" s="153"/>
      <c r="AH198" s="153"/>
      <c r="AI198" s="152"/>
      <c r="AJ198" s="158"/>
      <c r="AK198" s="158"/>
      <c r="AL198" s="158"/>
      <c r="AM198" s="116" t="str">
        <f t="shared" ref="AM198:AM261" si="101">IF(L198&lt;&gt;"",$AM$4,"")</f>
        <v/>
      </c>
      <c r="AN198" s="116" t="str">
        <f t="shared" ref="AN198:AN261" si="102">IF(L198&lt;&gt;"",$AN$4,"")</f>
        <v/>
      </c>
      <c r="AO198" s="324"/>
      <c r="AP198" s="503"/>
      <c r="AQ198" s="487" t="str">
        <f t="shared" ref="AQ198:AQ261" si="103">IF(L198&lt;&gt;"","ST","")</f>
        <v/>
      </c>
      <c r="AR198" s="113" t="str">
        <f t="shared" si="83"/>
        <v/>
      </c>
      <c r="AS198" s="113" t="str">
        <f t="shared" si="84"/>
        <v/>
      </c>
      <c r="AT198" s="113" t="str">
        <f t="shared" si="85"/>
        <v/>
      </c>
      <c r="AU198" s="113" t="str">
        <f t="shared" si="86"/>
        <v/>
      </c>
      <c r="AV198" s="159"/>
      <c r="AW198" s="157"/>
      <c r="AX198" s="157"/>
      <c r="AY198" s="157"/>
      <c r="AZ198" s="157"/>
      <c r="BA198" s="116" t="str">
        <f t="shared" si="87"/>
        <v/>
      </c>
      <c r="BB198" s="316"/>
      <c r="BC198" s="116" t="str">
        <f t="shared" si="88"/>
        <v/>
      </c>
      <c r="BD198" s="133" t="str">
        <f t="shared" si="89"/>
        <v/>
      </c>
      <c r="BE198" s="157"/>
      <c r="BF198" s="1180"/>
      <c r="BG198" s="1180"/>
      <c r="BH198" s="158"/>
      <c r="BI198" s="490"/>
      <c r="BJ198" s="514" t="str">
        <f t="shared" ref="BJ198:BJ261" si="104">IF(BK198&lt;&gt;"","K01","")</f>
        <v/>
      </c>
      <c r="BK198" s="789"/>
      <c r="BL198" s="116" t="str">
        <f t="shared" ref="BL198:BL261" si="105">IF(BK198&lt;&gt;"","ST","")</f>
        <v/>
      </c>
      <c r="BM198" s="144"/>
      <c r="BN198" s="144"/>
      <c r="BO198" s="144"/>
      <c r="BP198" s="790"/>
      <c r="BQ198" s="790"/>
      <c r="BR198" s="790"/>
      <c r="BS198" s="116" t="str">
        <f t="shared" si="90"/>
        <v/>
      </c>
      <c r="BT198" s="790"/>
      <c r="BU198" s="808" t="str">
        <f t="shared" si="91"/>
        <v/>
      </c>
      <c r="BV198" s="791"/>
      <c r="BW198" s="144"/>
      <c r="BX198" s="20"/>
      <c r="BY198" s="20"/>
      <c r="BZ198" s="20"/>
      <c r="CA198" s="792"/>
      <c r="CB198" s="1201"/>
      <c r="CC198" s="144"/>
      <c r="CD198" s="144"/>
      <c r="CE198" s="144"/>
      <c r="CF198" s="144"/>
      <c r="CG198" s="144"/>
      <c r="CH198" s="144"/>
      <c r="CI198" s="144"/>
      <c r="CJ198" s="144"/>
      <c r="CK198" s="144"/>
      <c r="CL198" s="144"/>
      <c r="CM198" s="144"/>
      <c r="CN198" s="144"/>
      <c r="CO198" s="144"/>
      <c r="CP198" s="144"/>
      <c r="CQ198" s="144"/>
      <c r="CR198" s="144"/>
      <c r="CS198" s="144"/>
      <c r="CT198" s="144"/>
      <c r="CU198" s="144"/>
      <c r="CV198" s="144"/>
      <c r="CW198" s="144"/>
      <c r="CX198" s="144"/>
      <c r="CY198" s="144"/>
      <c r="CZ198" s="144"/>
      <c r="DA198" s="144"/>
      <c r="DB198" s="144"/>
      <c r="DC198" s="144"/>
      <c r="DD198" s="144"/>
      <c r="DE198" s="144"/>
      <c r="DF198" s="144"/>
      <c r="DG198" s="144"/>
      <c r="DH198" s="144"/>
      <c r="DI198" s="144"/>
      <c r="DJ198" s="144"/>
      <c r="DK198" s="144"/>
      <c r="DL198" s="144"/>
      <c r="DM198" s="144"/>
      <c r="DN198" s="144"/>
      <c r="DO198" s="144"/>
      <c r="DP198" s="144"/>
      <c r="DQ198" s="144"/>
      <c r="DR198" s="144"/>
      <c r="DS198" s="144"/>
      <c r="DT198" s="144"/>
      <c r="DU198" s="144"/>
      <c r="DV198" s="144"/>
      <c r="DW198" s="144"/>
      <c r="DX198" s="144"/>
      <c r="DY198" s="144"/>
      <c r="DZ198" s="144"/>
      <c r="EA198" s="144"/>
      <c r="EB198" s="144"/>
      <c r="EC198" s="144"/>
      <c r="ED198" s="782" t="str">
        <f t="shared" ref="ED198:ED261" si="106">IF(EE198&lt;&gt;"","P01","")</f>
        <v/>
      </c>
      <c r="EE198" s="519"/>
      <c r="EF198" s="793"/>
      <c r="EG198" s="519"/>
      <c r="EH198" s="794"/>
      <c r="EI198" s="790"/>
      <c r="EJ198" s="794"/>
      <c r="EK198" s="794"/>
      <c r="EL198" s="790"/>
      <c r="EM198" s="790"/>
      <c r="EN198" s="790"/>
      <c r="EO198" s="112" t="str">
        <f t="shared" si="92"/>
        <v/>
      </c>
      <c r="EP198" s="790"/>
      <c r="EQ198" s="488" t="str">
        <f t="shared" si="93"/>
        <v/>
      </c>
      <c r="ER198" s="1100"/>
      <c r="ES198" s="1099" t="str">
        <f t="shared" ref="ES198:ES261" si="107">IF(EE198&lt;&gt;"","ZD","")</f>
        <v/>
      </c>
      <c r="ET198" s="525"/>
      <c r="EU198" s="148"/>
      <c r="EV198" s="148"/>
      <c r="EW198" s="148"/>
      <c r="EX198" s="148"/>
      <c r="EY198" s="148"/>
      <c r="EZ198" s="148"/>
      <c r="FA198" s="148"/>
      <c r="FB198" s="148"/>
      <c r="FC198" s="148"/>
      <c r="FD198" s="148"/>
      <c r="FE198" s="148"/>
      <c r="FF198" s="148"/>
      <c r="FG198" s="148"/>
      <c r="FH198" s="148"/>
      <c r="FI198" s="528"/>
      <c r="FJ198" s="513" t="str">
        <f t="shared" si="94"/>
        <v/>
      </c>
      <c r="FK198" s="158"/>
      <c r="FL198" s="850"/>
      <c r="FM198" s="850"/>
      <c r="FN198" s="850"/>
      <c r="FO198" s="850"/>
      <c r="FP198" s="850"/>
      <c r="FQ198" s="850"/>
      <c r="FR198" s="157"/>
      <c r="FS198" s="143"/>
      <c r="FT198" s="143"/>
      <c r="FU198" s="847" t="str">
        <f t="shared" si="95"/>
        <v/>
      </c>
      <c r="FV198" s="555"/>
      <c r="FW198" s="523" t="str">
        <f>IF(Table1[[#This Row],[Nonfood Inhaltstoffe - Komponente]]="","",VLOOKUP(Table1[[#This Row],[Nonfood Inhaltstoffe - Komponente]],'Dropdown Auswahl'!BJ:BK,2,FALSE))</f>
        <v/>
      </c>
      <c r="FX198" s="1013"/>
      <c r="FY198" s="1011" t="str">
        <f t="shared" si="96"/>
        <v/>
      </c>
      <c r="FZ198" s="152"/>
      <c r="GA198" s="152"/>
      <c r="GB198" s="152"/>
      <c r="GC198" s="529" t="str">
        <f t="shared" si="97"/>
        <v/>
      </c>
      <c r="GG198" s="21"/>
      <c r="GH198" s="21"/>
      <c r="GI198" s="1019"/>
      <c r="GJ198" s="1016" t="str">
        <f>IF(Table1[[#This Row],[Global Trade Item Number (GTIN)]]="","",Table1[[#This Row],[Global Trade Item Number (GTIN)]])</f>
        <v/>
      </c>
      <c r="GK198" s="555" t="str">
        <f>IF(Table1[[#This Row],[WAWI-Nr./ Kreditoren-Nummer
(ASDV)]]&lt;&gt;"",Table1[[#This Row],[WAWI-Nr./ Kreditoren-Nummer
(ASDV)]],"")</f>
        <v/>
      </c>
      <c r="GL198" s="165"/>
      <c r="GM198" s="165"/>
      <c r="GN198" s="165"/>
      <c r="GO198" s="485"/>
      <c r="GP198" s="534"/>
      <c r="GQ198" s="533"/>
      <c r="GR198" s="486"/>
      <c r="GS198" s="486"/>
      <c r="GT198" s="486"/>
      <c r="GU198" s="486"/>
      <c r="GV198" s="486"/>
      <c r="GW198" s="542"/>
      <c r="GX198" s="538"/>
      <c r="GY198" s="144"/>
      <c r="GZ198" s="480"/>
      <c r="HA198" s="158"/>
      <c r="HB198" s="480"/>
      <c r="HC198" s="480"/>
      <c r="HD198" s="480"/>
      <c r="HE198" s="480"/>
      <c r="HF198" s="480"/>
      <c r="HG198" s="480"/>
      <c r="HH198" s="538"/>
      <c r="HI198" s="480"/>
      <c r="HJ198" s="480"/>
      <c r="HK198" s="480"/>
      <c r="HL198" s="480"/>
      <c r="HM198" s="480"/>
      <c r="HN198" s="480"/>
      <c r="HO198" s="480"/>
      <c r="HP198" s="480"/>
      <c r="HQ198" s="480"/>
      <c r="HR198" s="538"/>
      <c r="HS198" s="480"/>
      <c r="HT198" s="480"/>
      <c r="HU198" s="480"/>
      <c r="HV198" s="480"/>
      <c r="HW198" s="480"/>
      <c r="HX198" s="480"/>
      <c r="HY198" s="480"/>
      <c r="HZ198" s="480"/>
      <c r="IA198" s="480"/>
      <c r="IB198" s="538"/>
      <c r="IC198" s="480"/>
      <c r="ID198" s="480"/>
      <c r="IE198" s="480"/>
      <c r="IF198" s="480"/>
      <c r="IG198" s="480"/>
      <c r="IH198" s="480"/>
      <c r="II198" s="480"/>
      <c r="IJ198" s="480"/>
      <c r="IK198" s="480"/>
      <c r="IL198" s="480"/>
      <c r="IM198" s="538"/>
      <c r="IN198" s="480"/>
      <c r="IO198" s="480"/>
      <c r="IP198" s="480"/>
      <c r="IQ198" s="480"/>
      <c r="IR198" s="480"/>
      <c r="IS198" s="480"/>
      <c r="IT198" s="480"/>
      <c r="IU198" s="480"/>
      <c r="IV198" s="480"/>
      <c r="IW198" s="480"/>
      <c r="IX198" s="538"/>
      <c r="IY198" s="480"/>
      <c r="IZ198" s="480"/>
      <c r="JA198" s="480"/>
      <c r="JB198" s="480"/>
      <c r="JC198" s="480"/>
      <c r="JD198" s="480"/>
      <c r="JE198" s="480"/>
      <c r="JF198" s="480"/>
      <c r="JG198" s="480"/>
      <c r="JH198" s="480"/>
      <c r="JI198" s="538"/>
      <c r="JJ198" s="480"/>
      <c r="JK198" s="480"/>
      <c r="JL198" s="480"/>
      <c r="JM198" s="480"/>
      <c r="JN198" s="480"/>
      <c r="JO198" s="480"/>
      <c r="JP198" s="480"/>
      <c r="JQ198" s="480"/>
      <c r="JR198" s="480"/>
      <c r="JS198" s="590"/>
      <c r="JT198" s="538"/>
      <c r="JU198" s="480"/>
      <c r="JV198" s="480"/>
      <c r="JW198" s="480"/>
      <c r="JX198" s="480"/>
      <c r="JY198" s="480"/>
      <c r="JZ198" s="480"/>
      <c r="KA198" s="480"/>
      <c r="KB198" s="480"/>
      <c r="KC198" s="480"/>
      <c r="KD198" s="480"/>
      <c r="KE198" s="538"/>
      <c r="KF198" s="480"/>
      <c r="KG198" s="480"/>
      <c r="KH198" s="480"/>
      <c r="KI198" s="480"/>
      <c r="KJ198" s="480"/>
      <c r="KK198" s="480"/>
      <c r="KL198" s="480"/>
      <c r="KM198" s="480"/>
      <c r="KN198" s="480"/>
      <c r="KO198" s="480"/>
      <c r="KR198" s="568" t="str">
        <f>IF(Table1[[#This Row],[GTIN]]&lt;&gt;"",Table1[[#This Row],[GTIN]],"")</f>
        <v/>
      </c>
      <c r="KS198" s="569" t="str">
        <f>Table1[[#This Row],[Kreditor]]</f>
        <v/>
      </c>
      <c r="KT198" s="570" t="str">
        <f>IF(Table1[[#This Row],[Gültig ab (Datum)]]&lt;&gt;"",Table1[[#This Row],[Gültig ab (Datum)]],"")</f>
        <v/>
      </c>
      <c r="KU198" s="570"/>
      <c r="KV198" s="583" t="str">
        <f>IF(Table1[[#This Row],[Artikel verpackt? 
(X=Ja)]]="","",Table1[[#This Row],[Artikel verpackt? 
(X=Ja)]])</f>
        <v/>
      </c>
      <c r="KW198" s="571" t="str">
        <f>IF(Table1[[#This Row],[Verpackung recyclingfähig?
(X=Ja)]]="","",Table1[[#This Row],[Verpackung recyclingfähig?
(X=Ja)]])</f>
        <v/>
      </c>
      <c r="KX198" s="572"/>
      <c r="KY198" s="573"/>
      <c r="KZ198" s="574"/>
      <c r="LA198" s="574"/>
      <c r="LB198" s="574"/>
      <c r="LC198" s="574"/>
      <c r="LD198" s="574"/>
      <c r="LE198" s="574"/>
      <c r="LF198" s="575"/>
      <c r="LG198" s="576" t="str">
        <f>IF(Table1[[#This Row],[Hauptkörper - B1 - Art]]="","",VLOOKUP(Table1[[#This Row],[Hauptkörper - B1 - Art]],'DD FD'!B:C,2,FALSE))</f>
        <v/>
      </c>
      <c r="LH198" s="577" t="str">
        <f>IF(Table1[[#This Row],[Hauptkörper - B1 - Fraktion]]="","",VLOOKUP(Table1[[#This Row],[Hauptkörper - B1 - Fraktion]],'DD FD'!H:J,3,FALSE))</f>
        <v/>
      </c>
      <c r="LI198" s="574" t="str">
        <f>IF(Table1[[#This Row],[Hauptkörper - B1 - Gewicht
(in G)]]="","",Table1[[#This Row],[Hauptkörper - B1 - Gewicht
(in G)]])</f>
        <v/>
      </c>
      <c r="LJ198" s="574" t="str">
        <f>IF(Table1[[#This Row],[Hauptkörper - B1 - Lizenzierungs-pflichtig? (X=Ja)]]="","",Table1[[#This Row],[Hauptkörper - B1 - Lizenzierungs-pflichtig? (X=Ja)]])</f>
        <v/>
      </c>
      <c r="LK198" s="577" t="str">
        <f>IF(Table1[[#This Row],[Hauptkörper - B1 - Virgin Material]]="","",VLOOKUP(Table1[[#This Row],[Hauptkörper - B1 - Virgin Material]],'DD FD'!AJ:AK,2,FALSE))</f>
        <v/>
      </c>
      <c r="LL198" s="578" t="str">
        <f>IF(Table1[[#This Row],[Hauptkörper - B1 - Virgin Material Anteil (in %)]]="","",Table1[[#This Row],[Hauptkörper - B1 - Virgin Material Anteil (in %)]])</f>
        <v/>
      </c>
      <c r="LM198" s="577" t="str">
        <f>IF(Table1[[#This Row],[Hauptkörper - B1 - Recyceltes Material]]="","",VLOOKUP(Table1[[#This Row],[Hauptkörper - B1 - Recyceltes Material]],'DD FD'!AL:AM,2,FALSE))</f>
        <v/>
      </c>
      <c r="LN198" s="578" t="str">
        <f>IF(Table1[[#This Row],[Hauptkörper - B1 - Recyceltes Material Anteil (in %)]]="","",Table1[[#This Row],[Hauptkörper - B1 - Recyceltes Material Anteil (in %)]])</f>
        <v/>
      </c>
      <c r="LO198" s="579" t="str">
        <f>IF(Table1[[#This Row],[Hauptkörper - B1 - Beschichtung]]="","",VLOOKUP(Table1[[#This Row],[Hauptkörper - B1 - Beschichtung]],'DD FD'!AE:AF,2,FALSE))</f>
        <v/>
      </c>
      <c r="LP198" s="580" t="str">
        <f>IF(Table1[[#This Row],[Hauptkörper - B1 - Beschichtung Anteil (in %)]]="","",Table1[[#This Row],[Hauptkörper - B1 - Beschichtung Anteil (in %)]])</f>
        <v/>
      </c>
      <c r="LQ198" s="576" t="str">
        <f>IF(Table1[[#This Row],[Hauptkörper - B2 - Art]]="","",VLOOKUP(Table1[[#This Row],[Hauptkörper - B2 - Art]],'DD FD'!B:C,2,FALSE))</f>
        <v/>
      </c>
      <c r="LR198" s="577" t="str">
        <f>IF(Table1[[#This Row],[Hauptkörper - B2 - Fraktion]]="","",VLOOKUP(Table1[[#This Row],[Hauptkörper - B2 - Fraktion]],'DD FD'!H:J,3,FALSE))</f>
        <v/>
      </c>
      <c r="LS198" s="574" t="str">
        <f>IF(Table1[[#This Row],[Hauptkörper - B2 - Gewicht
(in G)]]="","",Table1[[#This Row],[Hauptkörper - B2 - Gewicht
(in G)]])</f>
        <v/>
      </c>
      <c r="LT198" s="574" t="str">
        <f>IF(Table1[[#This Row],[Hauptkörper - B2 - Lizenzierungs-pflichtig? (X=Ja)]]="","",Table1[[#This Row],[Hauptkörper - B2 - Lizenzierungs-pflichtig? (X=Ja)]])</f>
        <v/>
      </c>
      <c r="LU198" s="577" t="str">
        <f>IF(Table1[[#This Row],[Hauptkörper - B2 - Virgin Material]]="","",VLOOKUP(Table1[[#This Row],[Hauptkörper - B2 - Virgin Material]],'DD FD'!AJ:AK,2,FALSE))</f>
        <v/>
      </c>
      <c r="LV198" s="578" t="str">
        <f>IF(Table1[[#This Row],[Hauptkörper - B2 - Virgin Material Anteil (in %)]]="","",Table1[[#This Row],[Hauptkörper - B2 - Virgin Material Anteil (in %)]])</f>
        <v/>
      </c>
      <c r="LW198" s="577" t="str">
        <f>IF(Table1[[#This Row],[Hauptkörper - B2 - Recyceltes Material]]="","",VLOOKUP(Table1[[#This Row],[Hauptkörper - B2 - Recyceltes Material]],'DD FD'!AL:AM,2,FALSE))</f>
        <v/>
      </c>
      <c r="LX198" s="578" t="str">
        <f>IF(Table1[[#This Row],[Hauptkörper - B2 - Recyceltes Material Anteil (in %)]]="","",Table1[[#This Row],[Hauptkörper - B2 - Recyceltes Material Anteil (in %)]])</f>
        <v/>
      </c>
      <c r="LY198" s="577" t="str">
        <f>IF(Table1[[#This Row],[Hauptkörper - B2 - Beschichtung]]="","",VLOOKUP(Table1[[#This Row],[Hauptkörper - B2 - Beschichtung]],'DD FD'!AE:AF,2,FALSE))</f>
        <v/>
      </c>
      <c r="LZ198" s="580" t="str">
        <f>IF(Table1[[#This Row],[Hauptkörper - B2 - Beschichtung Anteil (in %)]]="","",Table1[[#This Row],[Hauptkörper - B2 - Beschichtung Anteil (in %)]])</f>
        <v/>
      </c>
      <c r="MA198" s="576" t="str">
        <f>IF(Table1[[#This Row],[Hauptkörper - B3 - Art]]="","",VLOOKUP(Table1[[#This Row],[Hauptkörper - B3 - Art]],'DD FD'!B:C,2,FALSE))</f>
        <v/>
      </c>
      <c r="MB198" s="577" t="str">
        <f>IF(Table1[[#This Row],[Hauptkörper - B3 - Fraktion]]="","",VLOOKUP(Table1[[#This Row],[Hauptkörper - B3 - Fraktion]],'DD FD'!H:J,3,FALSE))</f>
        <v/>
      </c>
      <c r="MC198" s="574" t="str">
        <f>IF(Table1[[#This Row],[Hauptkörper - B3 - Gewicht
(in G)]]="","",Table1[[#This Row],[Hauptkörper - B3 - Gewicht
(in G)]])</f>
        <v/>
      </c>
      <c r="MD198" s="574" t="str">
        <f>IF(Table1[[#This Row],[Hauptkörper - B3 - Lizenzierungs-pflichtig? (X=Ja)]]="","",Table1[[#This Row],[Hauptkörper - B3 - Lizenzierungs-pflichtig? (X=Ja)]])</f>
        <v/>
      </c>
      <c r="ME198" s="577" t="str">
        <f>IF(Table1[[#This Row],[Hauptkörper - B3 - Virgin Material]]="","",VLOOKUP(Table1[[#This Row],[Hauptkörper - B3 - Virgin Material]],'DD FD'!AJ:AK,2,FALSE))</f>
        <v/>
      </c>
      <c r="MF198" s="578" t="str">
        <f>IF(Table1[[#This Row],[Hauptkörper - B3 - Virgin Material Anteil (in %)]]="","",Table1[[#This Row],[Hauptkörper - B3 - Virgin Material Anteil (in %)]])</f>
        <v/>
      </c>
      <c r="MG198" s="577" t="str">
        <f>IF(Table1[[#This Row],[Hauptkörper - B3 - Recyceltes Material]]="","",VLOOKUP(Table1[[#This Row],[Hauptkörper - B3 - Recyceltes Material]],'DD FD'!AL:AM,2,FALSE))</f>
        <v/>
      </c>
      <c r="MH198" s="578" t="str">
        <f>IF(Table1[[#This Row],[Hauptkörper - B3 - Recyceltes Material Anteil (in %)]]="","",Table1[[#This Row],[Hauptkörper - B3 - Recyceltes Material Anteil (in %)]])</f>
        <v/>
      </c>
      <c r="MI198" s="577" t="str">
        <f>IF(Table1[[#This Row],[Hauptkörper - B3 - Beschichtung]]="","",VLOOKUP(Table1[[#This Row],[Hauptkörper - B3 - Beschichtung]],'DD FD'!AE:AF,2,FALSE))</f>
        <v/>
      </c>
      <c r="MJ198" s="580" t="str">
        <f>IF(Table1[[#This Row],[Hauptkörper - B3 - Beschichtung Anteil (in %)]]="","",Table1[[#This Row],[Hauptkörper - B3 - Beschichtung Anteil (in %)]])</f>
        <v/>
      </c>
      <c r="MK198" s="576" t="str">
        <f>IF(Table1[[#This Row],[Verschluss - B1 - Art]]="","",VLOOKUP(Table1[[#This Row],[Verschluss - B1 - Art]],'DD FD'!D:E,2,FALSE))</f>
        <v/>
      </c>
      <c r="ML198" s="577" t="str">
        <f>IF(Table1[[#This Row],[Verschluss - B1 - Fraktion]]="","",VLOOKUP(Table1[[#This Row],[Verschluss - B1 - Fraktion]],'DD FD'!H:J,3,FALSE))</f>
        <v/>
      </c>
      <c r="MM198" s="574" t="str">
        <f>IF(Table1[[#This Row],[Verschluss - B1 - Gewicht (in G)]]="","",Table1[[#This Row],[Verschluss - B1 - Gewicht (in G)]])</f>
        <v/>
      </c>
      <c r="MN198" s="574" t="str">
        <f>IF(Table1[[#This Row],[Verschluss - B1 - Lizenzierungs-pflichtig? (X=Ja)]]="","",Table1[[#This Row],[Verschluss - B1 - Lizenzierungs-pflichtig? (X=Ja)]])</f>
        <v/>
      </c>
      <c r="MO198" s="574" t="str">
        <f>IF(Table1[[#This Row],[Verschluss - B1 - Trennbar vom Hauptkörper? (X=Ja)]]="","",Table1[[#This Row],[Verschluss - B1 - Trennbar vom Hauptkörper? (X=Ja)]])</f>
        <v/>
      </c>
      <c r="MP198" s="577" t="str">
        <f>IF(Table1[[#This Row],[Verschluss - B1 - Virgin Material]]="","",VLOOKUP(Table1[[#This Row],[Verschluss - B1 - Virgin Material]],'DD FD'!AJ:AK,2,FALSE))</f>
        <v/>
      </c>
      <c r="MQ198" s="578" t="str">
        <f>IF(Table1[[#This Row],[Verschluss - B1 - Virgin Material Anteil (in %)]]="","",Table1[[#This Row],[Verschluss - B1 - Virgin Material Anteil (in %)]])</f>
        <v/>
      </c>
      <c r="MR198" s="577" t="str">
        <f>IF(Table1[[#This Row],[Verschluss - B1 - Recyceltes Material]]="","",VLOOKUP(Table1[[#This Row],[Verschluss - B1 - Recyceltes Material]],'DD FD'!AL:AM,2,FALSE))</f>
        <v/>
      </c>
      <c r="MS198" s="578" t="str">
        <f>IF(Table1[[#This Row],[Verschluss - B1 - Recyceltes Material Anteil (in %)]]="","",Table1[[#This Row],[Verschluss - B1 - Recyceltes Material Anteil (in %)]])</f>
        <v/>
      </c>
      <c r="MT198" s="577" t="str">
        <f>IF(Table1[[#This Row],[Verschluss - B1 - Beschichtung]]="","",VLOOKUP(Table1[[#This Row],[Verschluss - B1 - Beschichtung]],'DD FD'!AE:AF,2,FALSE))</f>
        <v/>
      </c>
      <c r="MU198" s="580" t="str">
        <f>IF(Table1[[#This Row],[Verschluss - B1 - Beschichtung Anteil (in %)]]="","",Table1[[#This Row],[Verschluss - B1 - Beschichtung Anteil (in %)]])</f>
        <v/>
      </c>
      <c r="MV198" s="576" t="str">
        <f>IF(Table1[[#This Row],[Verschluss - B2 - Art]]="","",VLOOKUP(Table1[[#This Row],[Verschluss - B2 - Art]],'DD FD'!D:E,2,FALSE))</f>
        <v/>
      </c>
      <c r="MW198" s="577" t="str">
        <f>IF(Table1[[#This Row],[Verschluss - B2 - Fraktion]]="","",VLOOKUP(Table1[[#This Row],[Verschluss - B2 - Fraktion]],'DD FD'!H:J,3,FALSE))</f>
        <v/>
      </c>
      <c r="MX198" s="574" t="str">
        <f>IF(Table1[[#This Row],[Verschluss - B2 - Gewicht (in G)]]="","",Table1[[#This Row],[Verschluss - B2 - Gewicht (in G)]])</f>
        <v/>
      </c>
      <c r="MY198" s="574" t="str">
        <f>IF(Table1[[#This Row],[Verschluss - B2 - Lizenzierungs-pflichtig? (X=Ja)]]="","",Table1[[#This Row],[Verschluss - B2 - Lizenzierungs-pflichtig? (X=Ja)]])</f>
        <v/>
      </c>
      <c r="MZ198" s="574" t="str">
        <f>IF(Table1[[#This Row],[Verschluss - B2 - Trennbar vom Hauptkörper? (X=Ja)]]="","",Table1[[#This Row],[Verschluss - B2 - Trennbar vom Hauptkörper? (X=Ja)]])</f>
        <v/>
      </c>
      <c r="NA198" s="577" t="str">
        <f>IF(Table1[[#This Row],[Verschluss - B2 - Virgin Material]]="","",VLOOKUP(Table1[[#This Row],[Verschluss - B2 - Virgin Material]],'DD FD'!AJ:AK,2,FALSE))</f>
        <v/>
      </c>
      <c r="NB198" s="578" t="str">
        <f>IF(Table1[[#This Row],[Verschluss - B2 - Virgin Material Anteil (in %)]]="","",Table1[[#This Row],[Verschluss - B2 - Virgin Material Anteil (in %)]])</f>
        <v/>
      </c>
      <c r="NC198" s="577" t="str">
        <f>IF(Table1[[#This Row],[Verschluss - B2 - Recyceltes Material]]="","",VLOOKUP(Table1[[#This Row],[Verschluss - B2 - Recyceltes Material]],'DD FD'!AL:AM,2,FALSE))</f>
        <v/>
      </c>
      <c r="ND198" s="578" t="str">
        <f>IF(Table1[[#This Row],[Verschluss - B2 - Recyceltes Material Anteil (in %)]]="","",Table1[[#This Row],[Verschluss - B2 - Recyceltes Material Anteil (in %)]])</f>
        <v/>
      </c>
      <c r="NE198" s="577" t="str">
        <f>IF(Table1[[#This Row],[Verschluss - B2 - Beschichtung]]="","",VLOOKUP(Table1[[#This Row],[Verschluss - B2 - Beschichtung]],'DD FD'!AE:AF,2,FALSE))</f>
        <v/>
      </c>
      <c r="NF198" s="580" t="str">
        <f>IF(Table1[[#This Row],[Verschluss - B2 - Beschichtung Anteil (in %)]]="","",Table1[[#This Row],[Verschluss - B2 - Beschichtung Anteil (in %)]])</f>
        <v/>
      </c>
      <c r="NG198" s="576" t="str">
        <f>IF(Table1[[#This Row],[Verschluss - B3 - Art]]="","",VLOOKUP(Table1[[#This Row],[Verschluss - B3 - Art]],'DD FD'!D:E,2,FALSE))</f>
        <v/>
      </c>
      <c r="NH198" s="577" t="str">
        <f>IF(Table1[[#This Row],[Verschluss - B3 - Fraktion]]="","",VLOOKUP(Table1[[#This Row],[Verschluss - B3 - Fraktion]],'DD FD'!H:J,3,FALSE))</f>
        <v/>
      </c>
      <c r="NI198" s="574" t="str">
        <f>IF(Table1[[#This Row],[Verschluss - B3 - Gewicht (in G)]]="","",Table1[[#This Row],[Verschluss - B3 - Gewicht (in G)]])</f>
        <v/>
      </c>
      <c r="NJ198" s="574" t="str">
        <f>IF(Table1[[#This Row],[Verschluss - B3 - Lizenzierungs-pflichtig? (X=Ja)]]="","",Table1[[#This Row],[Verschluss - B3 - Lizenzierungs-pflichtig? (X=Ja)]])</f>
        <v/>
      </c>
      <c r="NK198" s="574" t="str">
        <f>IF(Table1[[#This Row],[Verschluss - B3 - Trennbar vom Hauptkörper? (X=Ja)]]="","",Table1[[#This Row],[Verschluss - B3 - Trennbar vom Hauptkörper? (X=Ja)]])</f>
        <v/>
      </c>
      <c r="NL198" s="577" t="str">
        <f>IF(Table1[[#This Row],[Verschluss - B3 - Virgin Material]]="","",VLOOKUP(Table1[[#This Row],[Verschluss - B3 - Virgin Material]],'DD FD'!AJ:AK,2,FALSE))</f>
        <v/>
      </c>
      <c r="NM198" s="578" t="str">
        <f>IF(Table1[[#This Row],[Verschluss - B3 - Virgin Material Anteil (in %)]]="","",Table1[[#This Row],[Verschluss - B3 - Virgin Material Anteil (in %)]])</f>
        <v/>
      </c>
      <c r="NN198" s="577" t="str">
        <f>IF(Table1[[#This Row],[Verschluss - B3 - Recyceltes Material]]="","",VLOOKUP(Table1[[#This Row],[Verschluss - B3 - Recyceltes Material]],'DD FD'!AL:AM,2,FALSE))</f>
        <v/>
      </c>
      <c r="NO198" s="578" t="str">
        <f>IF(Table1[[#This Row],[Verschluss - B3 - Recyceltes Material Anteil (in %)]]="","",Table1[[#This Row],[Verschluss - B3 - Recyceltes Material Anteil (in %)]])</f>
        <v/>
      </c>
      <c r="NP198" s="577" t="str">
        <f>IF(Table1[[#This Row],[Verschluss - B3 - Beschichtung]]="","",VLOOKUP(Table1[[#This Row],[Verschluss - B3 - Beschichtung]],'DD FD'!AE:AF,2,FALSE))</f>
        <v/>
      </c>
      <c r="NQ198" s="580" t="str">
        <f>IF(Table1[[#This Row],[Verschluss - B3 - Beschichtung Anteil (in %)]]="","",Table1[[#This Row],[Verschluss - B3 - Beschichtung Anteil (in %)]])</f>
        <v/>
      </c>
      <c r="NR198" s="576" t="str">
        <f>IF(Table1[[#This Row],[Etikett - B1 - Art]]="","",VLOOKUP(Table1[[#This Row],[Etikett - B1 - Art]],'DD FD'!F:G,2,FALSE))</f>
        <v/>
      </c>
      <c r="NS198" s="577" t="str">
        <f>IF(Table1[[#This Row],[Etikett - B1 - Fraktion]]="","",VLOOKUP(Table1[[#This Row],[Etikett - B1 - Fraktion]],'DD FD'!H:J,3,FALSE))</f>
        <v/>
      </c>
      <c r="NT198" s="574" t="str">
        <f>IF(Table1[[#This Row],[Etikett - B1 - Gewicht (in G)]]="","",Table1[[#This Row],[Etikett - B1 - Gewicht (in G)]])</f>
        <v/>
      </c>
      <c r="NU198" s="574" t="str">
        <f>IF(Table1[[#This Row],[Etikett - B1 - Lizenzierungs-pflichtig? (X=Ja)]]="","",Table1[[#This Row],[Etikett - B1 - Lizenzierungs-pflichtig? (X=Ja)]])</f>
        <v/>
      </c>
      <c r="NV198" s="574" t="str">
        <f>IF(Table1[[#This Row],[Etikett - B1 - Trennbar vom Hauptkörper? (X=Ja)]]="","",Table1[[#This Row],[Etikett - B1 - Trennbar vom Hauptkörper? (X=Ja)]])</f>
        <v/>
      </c>
      <c r="NW198" s="577" t="str">
        <f>IF(Table1[[#This Row],[Etikett - B1 - Virgin Material]]="","",VLOOKUP(Table1[[#This Row],[Etikett - B1 - Virgin Material]],'DD FD'!AJ:AK,2,FALSE))</f>
        <v/>
      </c>
      <c r="NX198" s="578" t="str">
        <f>IF(Table1[[#This Row],[Etikett - B1 - Virgin Material Anteil (in %)]]="","",Table1[[#This Row],[Etikett - B1 - Virgin Material Anteil (in %)]])</f>
        <v/>
      </c>
      <c r="NY198" s="577" t="str">
        <f>IF(Table1[[#This Row],[Etikett - B1 - Recyceltes Material]]="","",VLOOKUP(Table1[[#This Row],[Etikett - B1 - Recyceltes Material]],'DD FD'!AL:AM,2,FALSE))</f>
        <v/>
      </c>
      <c r="NZ198" s="578" t="str">
        <f>IF(Table1[[#This Row],[Etikett - B1 - Recyceltes Material Anteil (in %)]]="","",Table1[[#This Row],[Etikett - B1 - Recyceltes Material Anteil (in %)]])</f>
        <v/>
      </c>
      <c r="OA198" s="577" t="str">
        <f>IF(Table1[[#This Row],[Etikett - B1 - Beschichtung]]="","",VLOOKUP(Table1[[#This Row],[Etikett - B1 - Beschichtung]],'DD FD'!AE:AF,2,FALSE))</f>
        <v/>
      </c>
      <c r="OB198" s="580" t="str">
        <f>IF(Table1[[#This Row],[Etikett - B1 - Beschichtung Anteil (in %)]]="","",Table1[[#This Row],[Etikett - B1 - Beschichtung Anteil (in %)]])</f>
        <v/>
      </c>
      <c r="OC198" s="576" t="str">
        <f>IF(Table1[[#This Row],[Etikett - B2 - Art]]="","",VLOOKUP(Table1[[#This Row],[Etikett - B2 - Art]],'DD FD'!F:G,2,FALSE))</f>
        <v/>
      </c>
      <c r="OD198" s="577" t="str">
        <f>IF(Table1[[#This Row],[Etikett - B2 - Fraktion]]="","",VLOOKUP(Table1[[#This Row],[Etikett - B2 - Fraktion]],'DD FD'!H:J,3,FALSE))</f>
        <v/>
      </c>
      <c r="OE198" s="574" t="str">
        <f>IF(Table1[[#This Row],[Etikett - B2 - Gewicht (in G)]]="","",Table1[[#This Row],[Etikett - B2 - Gewicht (in G)]])</f>
        <v/>
      </c>
      <c r="OF198" s="574" t="str">
        <f>IF(Table1[[#This Row],[Etikett - B2 - Lizenzierungs-pflichtig? (X=Ja)]]="","",Table1[[#This Row],[Etikett - B2 - Lizenzierungs-pflichtig? (X=Ja)]])</f>
        <v/>
      </c>
      <c r="OG198" s="574" t="str">
        <f>IF(Table1[[#This Row],[Etikett - B2 - Trennbar vom Hauptkörper? (X=Ja)]]="","",Table1[[#This Row],[Etikett - B2 - Trennbar vom Hauptkörper? (X=Ja)]])</f>
        <v/>
      </c>
      <c r="OH198" s="577" t="str">
        <f>IF(Table1[[#This Row],[Etikett - B2 - Virgin Material]]="","",VLOOKUP(Table1[[#This Row],[Etikett - B2 - Virgin Material]],'DD FD'!AJ:AK,2,FALSE))</f>
        <v/>
      </c>
      <c r="OI198" s="578" t="str">
        <f>IF(Table1[[#This Row],[Etikett - B2 - Virgin Material Anteil (in %)]]="","",Table1[[#This Row],[Etikett - B2 - Virgin Material Anteil (in %)]])</f>
        <v/>
      </c>
      <c r="OJ198" s="577" t="str">
        <f>IF(Table1[[#This Row],[Etikett - B2 - Recyceltes Material]]="","",VLOOKUP(Table1[[#This Row],[Etikett - B2 - Recyceltes Material]],'DD FD'!AL:AM,2,FALSE))</f>
        <v/>
      </c>
      <c r="OK198" s="578" t="str">
        <f>IF(Table1[[#This Row],[Etikett - B2 - Recyceltes Material Anteil (in %)]]="","",Table1[[#This Row],[Etikett - B2 - Recyceltes Material Anteil (in %)]])</f>
        <v/>
      </c>
      <c r="OL198" s="577" t="str">
        <f>IF(Table1[[#This Row],[Etikett - B2 - Beschichtung]]="","",VLOOKUP(Table1[[#This Row],[Etikett - B2 - Beschichtung]],'DD FD'!AE:AF,2,FALSE))</f>
        <v/>
      </c>
      <c r="OM198" s="580" t="str">
        <f>IF(Table1[[#This Row],[Etikett - B2 - Beschichtung Anteil (in %)]]="","",Table1[[#This Row],[Etikett - B2 - Beschichtung Anteil (in %)]])</f>
        <v/>
      </c>
      <c r="ON198" s="576" t="str">
        <f>IF(Table1[[#This Row],[Etikett - B3 - Art]]="","",VLOOKUP(Table1[[#This Row],[Etikett - B3 - Art]],'DD FD'!F:G,2,FALSE))</f>
        <v/>
      </c>
      <c r="OO198" s="577" t="str">
        <f>IF(Table1[[#This Row],[Etikett - B3 - Fraktion]]="","",VLOOKUP(Table1[[#This Row],[Etikett - B3 - Fraktion]],'DD FD'!H:J,3,FALSE))</f>
        <v/>
      </c>
      <c r="OP198" s="574" t="str">
        <f>IF(Table1[[#This Row],[Etikett - B3 - Gewicht (in G)]]="","",Table1[[#This Row],[Etikett - B3 - Gewicht (in G)]])</f>
        <v/>
      </c>
      <c r="OQ198" s="574" t="str">
        <f>IF(Table1[[#This Row],[Etikett - B3 - Lizenzierungs-pflichtig? (X=Ja)]]="","",Table1[[#This Row],[Etikett - B3 - Lizenzierungs-pflichtig? (X=Ja)]])</f>
        <v/>
      </c>
      <c r="OR198" s="574" t="str">
        <f>IF(Table1[[#This Row],[Etikett - B3 - Trennbar vom Hauptkörper? (X=Ja)]]="","",Table1[[#This Row],[Etikett - B3 - Trennbar vom Hauptkörper? (X=Ja)]])</f>
        <v/>
      </c>
      <c r="OS198" s="577" t="str">
        <f>IF(Table1[[#This Row],[Etikett - B3 - Virgin Material]]="","",VLOOKUP(Table1[[#This Row],[Etikett - B3 - Virgin Material]],'DD FD'!AJ:AK,2,FALSE))</f>
        <v/>
      </c>
      <c r="OT198" s="578" t="str">
        <f>IF(Table1[[#This Row],[Etikett - B3 - Virgin Material Anteil (in %)]]="","",Table1[[#This Row],[Etikett - B3 - Virgin Material Anteil (in %)]])</f>
        <v/>
      </c>
      <c r="OU198" s="577" t="str">
        <f>IF(Table1[[#This Row],[Etikett - B3 - Recyceltes Material]]="","",VLOOKUP(Table1[[#This Row],[Etikett - B3 - Recyceltes Material]],'DD FD'!AL:AM,2,FALSE))</f>
        <v/>
      </c>
      <c r="OV198" s="578" t="str">
        <f>IF(Table1[[#This Row],[Etikett - B3 - Recyceltes Material Anteil (in %)]]="","",Table1[[#This Row],[Etikett - B3 - Recyceltes Material Anteil (in %)]])</f>
        <v/>
      </c>
      <c r="OW198" s="577" t="str">
        <f>IF(Table1[[#This Row],[Etikett - B3 - Beschichtung]]="","",VLOOKUP(Table1[[#This Row],[Etikett - B3 - Beschichtung]],'DD FD'!AE:AF,2,FALSE))</f>
        <v/>
      </c>
      <c r="OX198" s="613" t="str">
        <f>IF(Table1[[#This Row],[Etikett - B3 - Beschichtung Anteil (in %)]]="","",Table1[[#This Row],[Etikett - B3 - Beschichtung Anteil (in %)]])</f>
        <v/>
      </c>
      <c r="OY198" s="618">
        <f>ROUNDUP(SUM(
IF(AND(LH198='DD FD'!$J$7,LJ198='DD FD'!$AI$3),LI198,0),
IF(AND(LR198='DD FD'!$J$7,LT198='DD FD'!$AI$3),LS198,0),
IF(AND(MB198='DD FD'!$J$7,MD198='DD FD'!$AI$3),MC198,0),
IF(AND(ML198='DD FD'!$J$7,MN198='DD FD'!$AI$3),MM198,0),
IF(AND(MW198='DD FD'!$J$7,MY198='DD FD'!$AI$3),MX198,0),
IF(AND(NH198='DD FD'!$J$7,NJ198='DD FD'!$AI$3),NI198,0),
IF(AND(NS198='DD FD'!$J$7,NU198='DD FD'!$AI$3),NT198,0),
IF(AND(OD198='DD FD'!$J$7,OF198='DD FD'!$AI$3),OE198,0),
IF(AND(OO198='DD FD'!$J$7,OQ198='DD FD'!$AI$3),OP198,0),
),2)</f>
        <v>0</v>
      </c>
      <c r="OZ198" s="617">
        <f>ROUNDUP(SUM(
IF(AND(LH198='DD FD'!$J$6,LJ198='DD FD'!$AI$3),LI198,0),
IF(AND(LR198='DD FD'!$J$6,LT198='DD FD'!$AI$3),LS198,0),
IF(AND(MB198='DD FD'!$J$6,MD198='DD FD'!$AI$3),MC198,0),
IF(AND(ML198='DD FD'!$J$6,MN198='DD FD'!$AI$3),MM198,0),
IF(AND(MW198='DD FD'!$J$6,MY198='DD FD'!$AI$3),MX198,0),
IF(AND(NH198='DD FD'!$J$6,NJ198='DD FD'!$AI$3),NI198,0),
IF(AND(NS198='DD FD'!$J$6,NU198='DD FD'!$AI$3),NT198,0),
IF(AND(OD198='DD FD'!$J$6,OF198='DD FD'!$AI$3),OE198,0),
IF(AND(OO198='DD FD'!$J$6,OQ198='DD FD'!$AI$3),OP198,0),
),2)</f>
        <v>0</v>
      </c>
      <c r="PA198" s="617">
        <f>ROUNDUP(SUM(
IF(AND(LH198='DD FD'!$J$10,LJ198='DD FD'!$AI$3),LI198,0),
IF(AND(LR198='DD FD'!$J$10,LT198='DD FD'!$AI$3),LS198,0),
IF(AND(MB198='DD FD'!$J$10,MD198='DD FD'!$AI$3),MC198,0),
IF(AND(ML198='DD FD'!$J$10,MN198='DD FD'!$AI$3),MM198,0),
IF(AND(MW198='DD FD'!$J$10,MY198='DD FD'!$AI$3),MX198,0),
IF(AND(NH198='DD FD'!$J$10,NJ198='DD FD'!$AI$3),NI198,0),
IF(AND(NS198='DD FD'!$J$10,NU198='DD FD'!$AI$3),NT198,0),
IF(AND(OD198='DD FD'!$J$10,OF198='DD FD'!$AI$3),OE198,0),
IF(AND(OO198='DD FD'!$J$10,OQ198='DD FD'!$AI$3),OP198,0),
),2)</f>
        <v>0</v>
      </c>
      <c r="PB198" s="617">
        <f>ROUNDUP(SUM(
IF(AND(LH198='DD FD'!$J$8,LJ198='DD FD'!$AI$3),LI198,0),
IF(AND(LR198='DD FD'!$J$8,LT198='DD FD'!$AI$3),LS198,0),
IF(AND(MB198='DD FD'!$J$8,MD198='DD FD'!$AI$3),MC198,0),
IF(AND(ML198='DD FD'!$J$8,MN198='DD FD'!$AI$3),MM198,0),
IF(AND(MW198='DD FD'!$J$8,MY198='DD FD'!$AI$3),MX198,0),
IF(AND(NH198='DD FD'!$J$8,NJ198='DD FD'!$AI$3),NI198,0),
IF(AND(NS198='DD FD'!$J$8,NU198='DD FD'!$AI$3),NT198,0),
IF(AND(OD198='DD FD'!$J$8,OF198='DD FD'!$AI$3),OE198,0),
IF(AND(OO198='DD FD'!$J$8,OQ198='DD FD'!$AI$3),OP198,0),
),2)</f>
        <v>0</v>
      </c>
      <c r="PC198" s="617">
        <f>ROUNDUP(SUM(
IF(AND(LH198='DD FD'!$J$5,LJ198='DD FD'!$AI$3),LI198,0),
IF(AND(LR198='DD FD'!$J$5,LT198='DD FD'!$AI$3),LS198,0),
IF(AND(MB198='DD FD'!$J$5,MD198='DD FD'!$AI$3),MC198,0),
IF(AND(ML198='DD FD'!$J$5,MN198='DD FD'!$AI$3),MM198,0),
IF(AND(MW198='DD FD'!$J$5,MY198='DD FD'!$AI$3),MX198,0),
IF(AND(NH198='DD FD'!$J$5,NJ198='DD FD'!$AI$3),NI198,0),
IF(AND(NS198='DD FD'!$J$5,NU198='DD FD'!$AI$3),NT198,0),
IF(AND(OD198='DD FD'!$J$5,OF198='DD FD'!$AI$3),OE198,0),
IF(AND(OO198='DD FD'!$J$5,OQ198='DD FD'!$AI$3),OP198,0),
),2)</f>
        <v>0</v>
      </c>
      <c r="PD198" s="617">
        <f>ROUNDUP(SUM(
IF(AND(LH198='DD FD'!$J$9,LJ198='DD FD'!$AI$3),LI198,0),
IF(AND(LR198='DD FD'!$J$9,LT198='DD FD'!$AI$3),LS198,0),
IF(AND(MB198='DD FD'!$J$9,MD198='DD FD'!$AI$3),MC198,0),
IF(AND(ML198='DD FD'!$J$9,MN198='DD FD'!$AI$3),MM198,0),
IF(AND(MW198='DD FD'!$J$9,MY198='DD FD'!$AI$3),MX198,0),
IF(AND(NH198='DD FD'!$J$9,NJ198='DD FD'!$AI$3),NI198,0),
IF(AND(NS198='DD FD'!$J$9,NU198='DD FD'!$AI$3),NT198,0),
IF(AND(OD198='DD FD'!$J$9,OF198='DD FD'!$AI$3),OE198,0),
IF(AND(OO198='DD FD'!$J$9,OQ198='DD FD'!$AI$3),OP198,0),
),2)</f>
        <v>0</v>
      </c>
      <c r="PE198" s="617">
        <f>ROUNDUP(SUM(
IF(AND(LH198='DD FD'!$J$4,LJ198='DD FD'!$AI$3),LI198,0),
IF(AND(LR198='DD FD'!$J$4,LT198='DD FD'!$AI$3),LS198,0),
IF(AND(MB198='DD FD'!$J$4,MD198='DD FD'!$AI$3),MC198,0),
IF(AND(ML198='DD FD'!$J$4,MN198='DD FD'!$AI$3),MM198,0),
IF(AND(MW198='DD FD'!$J$4,MY198='DD FD'!$AI$3),MX198,0),
IF(AND(NH198='DD FD'!$J$4,NJ198='DD FD'!$AI$3),NI198,0),
IF(AND(NS198='DD FD'!$J$4,NU198='DD FD'!$AI$3),NT198,0),
IF(AND(OD198='DD FD'!$J$4,OF198='DD FD'!$AI$3),OE198,0),
IF(AND(OO198='DD FD'!$J$4,OQ198='DD FD'!$AI$3),OP198,0),
),2)</f>
        <v>0</v>
      </c>
      <c r="PF198" s="619">
        <f>ROUNDUP(SUM(
IF(AND(LH198='DD FD'!$J$11,LJ198='DD FD'!$AI$3),LI198,0),
IF(AND(LR198='DD FD'!$J$11,LT198='DD FD'!$AI$3),LS198,0),
IF(AND(MB198='DD FD'!$J$11,MD198='DD FD'!$AI$3),MC198,0),
IF(AND(ML198='DD FD'!$J$11,MN198='DD FD'!$AI$3),MM198,0),
IF(AND(MW198='DD FD'!$J$11,MY198='DD FD'!$AI$3),MX198,0),
IF(AND(NH198='DD FD'!$J$11,NJ198='DD FD'!$AI$3),NI198,0),
IF(AND(NS198='DD FD'!$J$11,NU198='DD FD'!$AI$3),NT198,0),
IF(AND(OD198='DD FD'!$J$11,OF198='DD FD'!$AI$3),OE198,0),
IF(AND(OO198='DD FD'!$J$11,OQ198='DD FD'!$AI$3),OP198,0),
),2)</f>
        <v>0</v>
      </c>
    </row>
    <row r="199" spans="1:422">
      <c r="A199" s="806"/>
      <c r="B199" s="934"/>
      <c r="C199" s="247"/>
      <c r="D199" s="842"/>
      <c r="E199" s="247"/>
      <c r="F199" s="158"/>
      <c r="G199" s="710"/>
      <c r="H199" s="712"/>
      <c r="I199" s="936"/>
      <c r="J199" s="803"/>
      <c r="K199" s="150"/>
      <c r="L199" s="146" t="str">
        <f t="shared" si="81"/>
        <v/>
      </c>
      <c r="M199" s="501" t="str">
        <f t="shared" si="98"/>
        <v/>
      </c>
      <c r="N199" s="504"/>
      <c r="O199" s="113" t="str">
        <f t="shared" si="99"/>
        <v/>
      </c>
      <c r="P199" s="114" t="str">
        <f t="shared" si="82"/>
        <v/>
      </c>
      <c r="Q199" s="152"/>
      <c r="R199" s="152"/>
      <c r="S199" s="115" t="str">
        <f t="shared" si="100"/>
        <v/>
      </c>
      <c r="T199" s="159"/>
      <c r="U199" s="159"/>
      <c r="V199" s="157"/>
      <c r="W199" s="157"/>
      <c r="X199" s="157"/>
      <c r="Y199" s="772"/>
      <c r="Z199" s="158"/>
      <c r="AA199" s="144"/>
      <c r="AB199" s="112"/>
      <c r="AC199" s="153"/>
      <c r="AD199" s="153"/>
      <c r="AE199" s="153"/>
      <c r="AF199" s="153"/>
      <c r="AG199" s="153"/>
      <c r="AH199" s="153"/>
      <c r="AI199" s="152"/>
      <c r="AJ199" s="158"/>
      <c r="AK199" s="158"/>
      <c r="AL199" s="158"/>
      <c r="AM199" s="116" t="str">
        <f t="shared" si="101"/>
        <v/>
      </c>
      <c r="AN199" s="116" t="str">
        <f t="shared" si="102"/>
        <v/>
      </c>
      <c r="AO199" s="324"/>
      <c r="AP199" s="503"/>
      <c r="AQ199" s="487" t="str">
        <f t="shared" si="103"/>
        <v/>
      </c>
      <c r="AR199" s="113" t="str">
        <f t="shared" si="83"/>
        <v/>
      </c>
      <c r="AS199" s="113" t="str">
        <f t="shared" si="84"/>
        <v/>
      </c>
      <c r="AT199" s="113" t="str">
        <f t="shared" si="85"/>
        <v/>
      </c>
      <c r="AU199" s="113" t="str">
        <f t="shared" si="86"/>
        <v/>
      </c>
      <c r="AV199" s="159"/>
      <c r="AW199" s="157"/>
      <c r="AX199" s="157"/>
      <c r="AY199" s="157"/>
      <c r="AZ199" s="157"/>
      <c r="BA199" s="116" t="str">
        <f t="shared" si="87"/>
        <v/>
      </c>
      <c r="BB199" s="316"/>
      <c r="BC199" s="116" t="str">
        <f t="shared" si="88"/>
        <v/>
      </c>
      <c r="BD199" s="133" t="str">
        <f t="shared" si="89"/>
        <v/>
      </c>
      <c r="BE199" s="157"/>
      <c r="BF199" s="1180"/>
      <c r="BG199" s="1180"/>
      <c r="BH199" s="158"/>
      <c r="BI199" s="490"/>
      <c r="BJ199" s="514" t="str">
        <f t="shared" si="104"/>
        <v/>
      </c>
      <c r="BK199" s="789"/>
      <c r="BL199" s="116" t="str">
        <f t="shared" si="105"/>
        <v/>
      </c>
      <c r="BM199" s="144"/>
      <c r="BN199" s="144"/>
      <c r="BO199" s="144"/>
      <c r="BP199" s="790"/>
      <c r="BQ199" s="790"/>
      <c r="BR199" s="790"/>
      <c r="BS199" s="116" t="str">
        <f t="shared" si="90"/>
        <v/>
      </c>
      <c r="BT199" s="790"/>
      <c r="BU199" s="808" t="str">
        <f t="shared" si="91"/>
        <v/>
      </c>
      <c r="BV199" s="791"/>
      <c r="BW199" s="144"/>
      <c r="BX199" s="20"/>
      <c r="BY199" s="20"/>
      <c r="BZ199" s="20"/>
      <c r="CA199" s="792"/>
      <c r="CB199" s="1201"/>
      <c r="CC199" s="144"/>
      <c r="CD199" s="144"/>
      <c r="CE199" s="144"/>
      <c r="CF199" s="144"/>
      <c r="CG199" s="144"/>
      <c r="CH199" s="144"/>
      <c r="CI199" s="144"/>
      <c r="CJ199" s="144"/>
      <c r="CK199" s="144"/>
      <c r="CL199" s="144"/>
      <c r="CM199" s="144"/>
      <c r="CN199" s="144"/>
      <c r="CO199" s="144"/>
      <c r="CP199" s="144"/>
      <c r="CQ199" s="144"/>
      <c r="CR199" s="144"/>
      <c r="CS199" s="144"/>
      <c r="CT199" s="144"/>
      <c r="CU199" s="144"/>
      <c r="CV199" s="144"/>
      <c r="CW199" s="144"/>
      <c r="CX199" s="144"/>
      <c r="CY199" s="144"/>
      <c r="CZ199" s="144"/>
      <c r="DA199" s="144"/>
      <c r="DB199" s="144"/>
      <c r="DC199" s="144"/>
      <c r="DD199" s="144"/>
      <c r="DE199" s="144"/>
      <c r="DF199" s="144"/>
      <c r="DG199" s="144"/>
      <c r="DH199" s="144"/>
      <c r="DI199" s="144"/>
      <c r="DJ199" s="144"/>
      <c r="DK199" s="144"/>
      <c r="DL199" s="144"/>
      <c r="DM199" s="144"/>
      <c r="DN199" s="144"/>
      <c r="DO199" s="144"/>
      <c r="DP199" s="144"/>
      <c r="DQ199" s="144"/>
      <c r="DR199" s="144"/>
      <c r="DS199" s="144"/>
      <c r="DT199" s="144"/>
      <c r="DU199" s="144"/>
      <c r="DV199" s="144"/>
      <c r="DW199" s="144"/>
      <c r="DX199" s="144"/>
      <c r="DY199" s="144"/>
      <c r="DZ199" s="144"/>
      <c r="EA199" s="144"/>
      <c r="EB199" s="144"/>
      <c r="EC199" s="144"/>
      <c r="ED199" s="782" t="str">
        <f t="shared" si="106"/>
        <v/>
      </c>
      <c r="EE199" s="519"/>
      <c r="EF199" s="793"/>
      <c r="EG199" s="519"/>
      <c r="EH199" s="794"/>
      <c r="EI199" s="790"/>
      <c r="EJ199" s="794"/>
      <c r="EK199" s="794"/>
      <c r="EL199" s="790"/>
      <c r="EM199" s="790"/>
      <c r="EN199" s="790"/>
      <c r="EO199" s="112" t="str">
        <f t="shared" si="92"/>
        <v/>
      </c>
      <c r="EP199" s="790"/>
      <c r="EQ199" s="488" t="str">
        <f t="shared" si="93"/>
        <v/>
      </c>
      <c r="ER199" s="1100"/>
      <c r="ES199" s="1099" t="str">
        <f t="shared" si="107"/>
        <v/>
      </c>
      <c r="ET199" s="525"/>
      <c r="EU199" s="148"/>
      <c r="EV199" s="148"/>
      <c r="EW199" s="148"/>
      <c r="EX199" s="148"/>
      <c r="EY199" s="148"/>
      <c r="EZ199" s="148"/>
      <c r="FA199" s="148"/>
      <c r="FB199" s="148"/>
      <c r="FC199" s="148"/>
      <c r="FD199" s="148"/>
      <c r="FE199" s="148"/>
      <c r="FF199" s="148"/>
      <c r="FG199" s="148"/>
      <c r="FH199" s="148"/>
      <c r="FI199" s="528"/>
      <c r="FJ199" s="513" t="str">
        <f t="shared" si="94"/>
        <v/>
      </c>
      <c r="FK199" s="158"/>
      <c r="FL199" s="850"/>
      <c r="FM199" s="850"/>
      <c r="FN199" s="850"/>
      <c r="FO199" s="850"/>
      <c r="FP199" s="850"/>
      <c r="FQ199" s="850"/>
      <c r="FR199" s="157"/>
      <c r="FS199" s="143"/>
      <c r="FT199" s="143"/>
      <c r="FU199" s="847" t="str">
        <f t="shared" si="95"/>
        <v/>
      </c>
      <c r="FV199" s="555"/>
      <c r="FW199" s="523" t="str">
        <f>IF(Table1[[#This Row],[Nonfood Inhaltstoffe - Komponente]]="","",VLOOKUP(Table1[[#This Row],[Nonfood Inhaltstoffe - Komponente]],'Dropdown Auswahl'!BJ:BK,2,FALSE))</f>
        <v/>
      </c>
      <c r="FX199" s="1013"/>
      <c r="FY199" s="1011" t="str">
        <f t="shared" si="96"/>
        <v/>
      </c>
      <c r="FZ199" s="152"/>
      <c r="GA199" s="152"/>
      <c r="GB199" s="152"/>
      <c r="GC199" s="529" t="str">
        <f t="shared" si="97"/>
        <v/>
      </c>
      <c r="GG199" s="21"/>
      <c r="GH199" s="21"/>
      <c r="GI199" s="1019"/>
      <c r="GJ199" s="1016" t="str">
        <f>IF(Table1[[#This Row],[Global Trade Item Number (GTIN)]]="","",Table1[[#This Row],[Global Trade Item Number (GTIN)]])</f>
        <v/>
      </c>
      <c r="GK199" s="555" t="str">
        <f>IF(Table1[[#This Row],[WAWI-Nr./ Kreditoren-Nummer
(ASDV)]]&lt;&gt;"",Table1[[#This Row],[WAWI-Nr./ Kreditoren-Nummer
(ASDV)]],"")</f>
        <v/>
      </c>
      <c r="GL199" s="165"/>
      <c r="GM199" s="165"/>
      <c r="GN199" s="165"/>
      <c r="GO199" s="485"/>
      <c r="GP199" s="534"/>
      <c r="GQ199" s="533"/>
      <c r="GR199" s="486"/>
      <c r="GS199" s="486"/>
      <c r="GT199" s="486"/>
      <c r="GU199" s="486"/>
      <c r="GV199" s="486"/>
      <c r="GW199" s="542"/>
      <c r="GX199" s="538"/>
      <c r="GY199" s="144"/>
      <c r="GZ199" s="480"/>
      <c r="HA199" s="158"/>
      <c r="HB199" s="480"/>
      <c r="HC199" s="480"/>
      <c r="HD199" s="480"/>
      <c r="HE199" s="480"/>
      <c r="HF199" s="480"/>
      <c r="HG199" s="480"/>
      <c r="HH199" s="538"/>
      <c r="HI199" s="480"/>
      <c r="HJ199" s="480"/>
      <c r="HK199" s="480"/>
      <c r="HL199" s="480"/>
      <c r="HM199" s="480"/>
      <c r="HN199" s="480"/>
      <c r="HO199" s="480"/>
      <c r="HP199" s="480"/>
      <c r="HQ199" s="480"/>
      <c r="HR199" s="538"/>
      <c r="HS199" s="480"/>
      <c r="HT199" s="480"/>
      <c r="HU199" s="480"/>
      <c r="HV199" s="480"/>
      <c r="HW199" s="480"/>
      <c r="HX199" s="480"/>
      <c r="HY199" s="480"/>
      <c r="HZ199" s="480"/>
      <c r="IA199" s="480"/>
      <c r="IB199" s="538"/>
      <c r="IC199" s="480"/>
      <c r="ID199" s="480"/>
      <c r="IE199" s="480"/>
      <c r="IF199" s="480"/>
      <c r="IG199" s="480"/>
      <c r="IH199" s="480"/>
      <c r="II199" s="480"/>
      <c r="IJ199" s="480"/>
      <c r="IK199" s="480"/>
      <c r="IL199" s="480"/>
      <c r="IM199" s="538"/>
      <c r="IN199" s="480"/>
      <c r="IO199" s="480"/>
      <c r="IP199" s="480"/>
      <c r="IQ199" s="480"/>
      <c r="IR199" s="480"/>
      <c r="IS199" s="480"/>
      <c r="IT199" s="480"/>
      <c r="IU199" s="480"/>
      <c r="IV199" s="480"/>
      <c r="IW199" s="480"/>
      <c r="IX199" s="538"/>
      <c r="IY199" s="480"/>
      <c r="IZ199" s="480"/>
      <c r="JA199" s="480"/>
      <c r="JB199" s="480"/>
      <c r="JC199" s="480"/>
      <c r="JD199" s="480"/>
      <c r="JE199" s="480"/>
      <c r="JF199" s="480"/>
      <c r="JG199" s="480"/>
      <c r="JH199" s="480"/>
      <c r="JI199" s="538"/>
      <c r="JJ199" s="480"/>
      <c r="JK199" s="480"/>
      <c r="JL199" s="480"/>
      <c r="JM199" s="480"/>
      <c r="JN199" s="480"/>
      <c r="JO199" s="480"/>
      <c r="JP199" s="480"/>
      <c r="JQ199" s="480"/>
      <c r="JR199" s="480"/>
      <c r="JS199" s="590"/>
      <c r="JT199" s="538"/>
      <c r="JU199" s="480"/>
      <c r="JV199" s="480"/>
      <c r="JW199" s="480"/>
      <c r="JX199" s="480"/>
      <c r="JY199" s="480"/>
      <c r="JZ199" s="480"/>
      <c r="KA199" s="480"/>
      <c r="KB199" s="480"/>
      <c r="KC199" s="480"/>
      <c r="KD199" s="480"/>
      <c r="KE199" s="538"/>
      <c r="KF199" s="480"/>
      <c r="KG199" s="480"/>
      <c r="KH199" s="480"/>
      <c r="KI199" s="480"/>
      <c r="KJ199" s="480"/>
      <c r="KK199" s="480"/>
      <c r="KL199" s="480"/>
      <c r="KM199" s="480"/>
      <c r="KN199" s="480"/>
      <c r="KO199" s="480"/>
      <c r="KR199" s="568" t="str">
        <f>IF(Table1[[#This Row],[GTIN]]&lt;&gt;"",Table1[[#This Row],[GTIN]],"")</f>
        <v/>
      </c>
      <c r="KS199" s="569" t="str">
        <f>Table1[[#This Row],[Kreditor]]</f>
        <v/>
      </c>
      <c r="KT199" s="570" t="str">
        <f>IF(Table1[[#This Row],[Gültig ab (Datum)]]&lt;&gt;"",Table1[[#This Row],[Gültig ab (Datum)]],"")</f>
        <v/>
      </c>
      <c r="KU199" s="570"/>
      <c r="KV199" s="583" t="str">
        <f>IF(Table1[[#This Row],[Artikel verpackt? 
(X=Ja)]]="","",Table1[[#This Row],[Artikel verpackt? 
(X=Ja)]])</f>
        <v/>
      </c>
      <c r="KW199" s="571" t="str">
        <f>IF(Table1[[#This Row],[Verpackung recyclingfähig?
(X=Ja)]]="","",Table1[[#This Row],[Verpackung recyclingfähig?
(X=Ja)]])</f>
        <v/>
      </c>
      <c r="KX199" s="572"/>
      <c r="KY199" s="573"/>
      <c r="KZ199" s="574"/>
      <c r="LA199" s="574"/>
      <c r="LB199" s="574"/>
      <c r="LC199" s="574"/>
      <c r="LD199" s="574"/>
      <c r="LE199" s="574"/>
      <c r="LF199" s="575"/>
      <c r="LG199" s="576" t="str">
        <f>IF(Table1[[#This Row],[Hauptkörper - B1 - Art]]="","",VLOOKUP(Table1[[#This Row],[Hauptkörper - B1 - Art]],'DD FD'!B:C,2,FALSE))</f>
        <v/>
      </c>
      <c r="LH199" s="577" t="str">
        <f>IF(Table1[[#This Row],[Hauptkörper - B1 - Fraktion]]="","",VLOOKUP(Table1[[#This Row],[Hauptkörper - B1 - Fraktion]],'DD FD'!H:J,3,FALSE))</f>
        <v/>
      </c>
      <c r="LI199" s="574" t="str">
        <f>IF(Table1[[#This Row],[Hauptkörper - B1 - Gewicht
(in G)]]="","",Table1[[#This Row],[Hauptkörper - B1 - Gewicht
(in G)]])</f>
        <v/>
      </c>
      <c r="LJ199" s="574" t="str">
        <f>IF(Table1[[#This Row],[Hauptkörper - B1 - Lizenzierungs-pflichtig? (X=Ja)]]="","",Table1[[#This Row],[Hauptkörper - B1 - Lizenzierungs-pflichtig? (X=Ja)]])</f>
        <v/>
      </c>
      <c r="LK199" s="577" t="str">
        <f>IF(Table1[[#This Row],[Hauptkörper - B1 - Virgin Material]]="","",VLOOKUP(Table1[[#This Row],[Hauptkörper - B1 - Virgin Material]],'DD FD'!AJ:AK,2,FALSE))</f>
        <v/>
      </c>
      <c r="LL199" s="578" t="str">
        <f>IF(Table1[[#This Row],[Hauptkörper - B1 - Virgin Material Anteil (in %)]]="","",Table1[[#This Row],[Hauptkörper - B1 - Virgin Material Anteil (in %)]])</f>
        <v/>
      </c>
      <c r="LM199" s="577" t="str">
        <f>IF(Table1[[#This Row],[Hauptkörper - B1 - Recyceltes Material]]="","",VLOOKUP(Table1[[#This Row],[Hauptkörper - B1 - Recyceltes Material]],'DD FD'!AL:AM,2,FALSE))</f>
        <v/>
      </c>
      <c r="LN199" s="578" t="str">
        <f>IF(Table1[[#This Row],[Hauptkörper - B1 - Recyceltes Material Anteil (in %)]]="","",Table1[[#This Row],[Hauptkörper - B1 - Recyceltes Material Anteil (in %)]])</f>
        <v/>
      </c>
      <c r="LO199" s="579" t="str">
        <f>IF(Table1[[#This Row],[Hauptkörper - B1 - Beschichtung]]="","",VLOOKUP(Table1[[#This Row],[Hauptkörper - B1 - Beschichtung]],'DD FD'!AE:AF,2,FALSE))</f>
        <v/>
      </c>
      <c r="LP199" s="580" t="str">
        <f>IF(Table1[[#This Row],[Hauptkörper - B1 - Beschichtung Anteil (in %)]]="","",Table1[[#This Row],[Hauptkörper - B1 - Beschichtung Anteil (in %)]])</f>
        <v/>
      </c>
      <c r="LQ199" s="576" t="str">
        <f>IF(Table1[[#This Row],[Hauptkörper - B2 - Art]]="","",VLOOKUP(Table1[[#This Row],[Hauptkörper - B2 - Art]],'DD FD'!B:C,2,FALSE))</f>
        <v/>
      </c>
      <c r="LR199" s="577" t="str">
        <f>IF(Table1[[#This Row],[Hauptkörper - B2 - Fraktion]]="","",VLOOKUP(Table1[[#This Row],[Hauptkörper - B2 - Fraktion]],'DD FD'!H:J,3,FALSE))</f>
        <v/>
      </c>
      <c r="LS199" s="574" t="str">
        <f>IF(Table1[[#This Row],[Hauptkörper - B2 - Gewicht
(in G)]]="","",Table1[[#This Row],[Hauptkörper - B2 - Gewicht
(in G)]])</f>
        <v/>
      </c>
      <c r="LT199" s="574" t="str">
        <f>IF(Table1[[#This Row],[Hauptkörper - B2 - Lizenzierungs-pflichtig? (X=Ja)]]="","",Table1[[#This Row],[Hauptkörper - B2 - Lizenzierungs-pflichtig? (X=Ja)]])</f>
        <v/>
      </c>
      <c r="LU199" s="577" t="str">
        <f>IF(Table1[[#This Row],[Hauptkörper - B2 - Virgin Material]]="","",VLOOKUP(Table1[[#This Row],[Hauptkörper - B2 - Virgin Material]],'DD FD'!AJ:AK,2,FALSE))</f>
        <v/>
      </c>
      <c r="LV199" s="578" t="str">
        <f>IF(Table1[[#This Row],[Hauptkörper - B2 - Virgin Material Anteil (in %)]]="","",Table1[[#This Row],[Hauptkörper - B2 - Virgin Material Anteil (in %)]])</f>
        <v/>
      </c>
      <c r="LW199" s="577" t="str">
        <f>IF(Table1[[#This Row],[Hauptkörper - B2 - Recyceltes Material]]="","",VLOOKUP(Table1[[#This Row],[Hauptkörper - B2 - Recyceltes Material]],'DD FD'!AL:AM,2,FALSE))</f>
        <v/>
      </c>
      <c r="LX199" s="578" t="str">
        <f>IF(Table1[[#This Row],[Hauptkörper - B2 - Recyceltes Material Anteil (in %)]]="","",Table1[[#This Row],[Hauptkörper - B2 - Recyceltes Material Anteil (in %)]])</f>
        <v/>
      </c>
      <c r="LY199" s="577" t="str">
        <f>IF(Table1[[#This Row],[Hauptkörper - B2 - Beschichtung]]="","",VLOOKUP(Table1[[#This Row],[Hauptkörper - B2 - Beschichtung]],'DD FD'!AE:AF,2,FALSE))</f>
        <v/>
      </c>
      <c r="LZ199" s="580" t="str">
        <f>IF(Table1[[#This Row],[Hauptkörper - B2 - Beschichtung Anteil (in %)]]="","",Table1[[#This Row],[Hauptkörper - B2 - Beschichtung Anteil (in %)]])</f>
        <v/>
      </c>
      <c r="MA199" s="576" t="str">
        <f>IF(Table1[[#This Row],[Hauptkörper - B3 - Art]]="","",VLOOKUP(Table1[[#This Row],[Hauptkörper - B3 - Art]],'DD FD'!B:C,2,FALSE))</f>
        <v/>
      </c>
      <c r="MB199" s="577" t="str">
        <f>IF(Table1[[#This Row],[Hauptkörper - B3 - Fraktion]]="","",VLOOKUP(Table1[[#This Row],[Hauptkörper - B3 - Fraktion]],'DD FD'!H:J,3,FALSE))</f>
        <v/>
      </c>
      <c r="MC199" s="574" t="str">
        <f>IF(Table1[[#This Row],[Hauptkörper - B3 - Gewicht
(in G)]]="","",Table1[[#This Row],[Hauptkörper - B3 - Gewicht
(in G)]])</f>
        <v/>
      </c>
      <c r="MD199" s="574" t="str">
        <f>IF(Table1[[#This Row],[Hauptkörper - B3 - Lizenzierungs-pflichtig? (X=Ja)]]="","",Table1[[#This Row],[Hauptkörper - B3 - Lizenzierungs-pflichtig? (X=Ja)]])</f>
        <v/>
      </c>
      <c r="ME199" s="577" t="str">
        <f>IF(Table1[[#This Row],[Hauptkörper - B3 - Virgin Material]]="","",VLOOKUP(Table1[[#This Row],[Hauptkörper - B3 - Virgin Material]],'DD FD'!AJ:AK,2,FALSE))</f>
        <v/>
      </c>
      <c r="MF199" s="578" t="str">
        <f>IF(Table1[[#This Row],[Hauptkörper - B3 - Virgin Material Anteil (in %)]]="","",Table1[[#This Row],[Hauptkörper - B3 - Virgin Material Anteil (in %)]])</f>
        <v/>
      </c>
      <c r="MG199" s="577" t="str">
        <f>IF(Table1[[#This Row],[Hauptkörper - B3 - Recyceltes Material]]="","",VLOOKUP(Table1[[#This Row],[Hauptkörper - B3 - Recyceltes Material]],'DD FD'!AL:AM,2,FALSE))</f>
        <v/>
      </c>
      <c r="MH199" s="578" t="str">
        <f>IF(Table1[[#This Row],[Hauptkörper - B3 - Recyceltes Material Anteil (in %)]]="","",Table1[[#This Row],[Hauptkörper - B3 - Recyceltes Material Anteil (in %)]])</f>
        <v/>
      </c>
      <c r="MI199" s="577" t="str">
        <f>IF(Table1[[#This Row],[Hauptkörper - B3 - Beschichtung]]="","",VLOOKUP(Table1[[#This Row],[Hauptkörper - B3 - Beschichtung]],'DD FD'!AE:AF,2,FALSE))</f>
        <v/>
      </c>
      <c r="MJ199" s="580" t="str">
        <f>IF(Table1[[#This Row],[Hauptkörper - B3 - Beschichtung Anteil (in %)]]="","",Table1[[#This Row],[Hauptkörper - B3 - Beschichtung Anteil (in %)]])</f>
        <v/>
      </c>
      <c r="MK199" s="576" t="str">
        <f>IF(Table1[[#This Row],[Verschluss - B1 - Art]]="","",VLOOKUP(Table1[[#This Row],[Verschluss - B1 - Art]],'DD FD'!D:E,2,FALSE))</f>
        <v/>
      </c>
      <c r="ML199" s="577" t="str">
        <f>IF(Table1[[#This Row],[Verschluss - B1 - Fraktion]]="","",VLOOKUP(Table1[[#This Row],[Verschluss - B1 - Fraktion]],'DD FD'!H:J,3,FALSE))</f>
        <v/>
      </c>
      <c r="MM199" s="574" t="str">
        <f>IF(Table1[[#This Row],[Verschluss - B1 - Gewicht (in G)]]="","",Table1[[#This Row],[Verschluss - B1 - Gewicht (in G)]])</f>
        <v/>
      </c>
      <c r="MN199" s="574" t="str">
        <f>IF(Table1[[#This Row],[Verschluss - B1 - Lizenzierungs-pflichtig? (X=Ja)]]="","",Table1[[#This Row],[Verschluss - B1 - Lizenzierungs-pflichtig? (X=Ja)]])</f>
        <v/>
      </c>
      <c r="MO199" s="574" t="str">
        <f>IF(Table1[[#This Row],[Verschluss - B1 - Trennbar vom Hauptkörper? (X=Ja)]]="","",Table1[[#This Row],[Verschluss - B1 - Trennbar vom Hauptkörper? (X=Ja)]])</f>
        <v/>
      </c>
      <c r="MP199" s="577" t="str">
        <f>IF(Table1[[#This Row],[Verschluss - B1 - Virgin Material]]="","",VLOOKUP(Table1[[#This Row],[Verschluss - B1 - Virgin Material]],'DD FD'!AJ:AK,2,FALSE))</f>
        <v/>
      </c>
      <c r="MQ199" s="578" t="str">
        <f>IF(Table1[[#This Row],[Verschluss - B1 - Virgin Material Anteil (in %)]]="","",Table1[[#This Row],[Verschluss - B1 - Virgin Material Anteil (in %)]])</f>
        <v/>
      </c>
      <c r="MR199" s="577" t="str">
        <f>IF(Table1[[#This Row],[Verschluss - B1 - Recyceltes Material]]="","",VLOOKUP(Table1[[#This Row],[Verschluss - B1 - Recyceltes Material]],'DD FD'!AL:AM,2,FALSE))</f>
        <v/>
      </c>
      <c r="MS199" s="578" t="str">
        <f>IF(Table1[[#This Row],[Verschluss - B1 - Recyceltes Material Anteil (in %)]]="","",Table1[[#This Row],[Verschluss - B1 - Recyceltes Material Anteil (in %)]])</f>
        <v/>
      </c>
      <c r="MT199" s="577" t="str">
        <f>IF(Table1[[#This Row],[Verschluss - B1 - Beschichtung]]="","",VLOOKUP(Table1[[#This Row],[Verschluss - B1 - Beschichtung]],'DD FD'!AE:AF,2,FALSE))</f>
        <v/>
      </c>
      <c r="MU199" s="580" t="str">
        <f>IF(Table1[[#This Row],[Verschluss - B1 - Beschichtung Anteil (in %)]]="","",Table1[[#This Row],[Verschluss - B1 - Beschichtung Anteil (in %)]])</f>
        <v/>
      </c>
      <c r="MV199" s="576" t="str">
        <f>IF(Table1[[#This Row],[Verschluss - B2 - Art]]="","",VLOOKUP(Table1[[#This Row],[Verschluss - B2 - Art]],'DD FD'!D:E,2,FALSE))</f>
        <v/>
      </c>
      <c r="MW199" s="577" t="str">
        <f>IF(Table1[[#This Row],[Verschluss - B2 - Fraktion]]="","",VLOOKUP(Table1[[#This Row],[Verschluss - B2 - Fraktion]],'DD FD'!H:J,3,FALSE))</f>
        <v/>
      </c>
      <c r="MX199" s="574" t="str">
        <f>IF(Table1[[#This Row],[Verschluss - B2 - Gewicht (in G)]]="","",Table1[[#This Row],[Verschluss - B2 - Gewicht (in G)]])</f>
        <v/>
      </c>
      <c r="MY199" s="574" t="str">
        <f>IF(Table1[[#This Row],[Verschluss - B2 - Lizenzierungs-pflichtig? (X=Ja)]]="","",Table1[[#This Row],[Verschluss - B2 - Lizenzierungs-pflichtig? (X=Ja)]])</f>
        <v/>
      </c>
      <c r="MZ199" s="574" t="str">
        <f>IF(Table1[[#This Row],[Verschluss - B2 - Trennbar vom Hauptkörper? (X=Ja)]]="","",Table1[[#This Row],[Verschluss - B2 - Trennbar vom Hauptkörper? (X=Ja)]])</f>
        <v/>
      </c>
      <c r="NA199" s="577" t="str">
        <f>IF(Table1[[#This Row],[Verschluss - B2 - Virgin Material]]="","",VLOOKUP(Table1[[#This Row],[Verschluss - B2 - Virgin Material]],'DD FD'!AJ:AK,2,FALSE))</f>
        <v/>
      </c>
      <c r="NB199" s="578" t="str">
        <f>IF(Table1[[#This Row],[Verschluss - B2 - Virgin Material Anteil (in %)]]="","",Table1[[#This Row],[Verschluss - B2 - Virgin Material Anteil (in %)]])</f>
        <v/>
      </c>
      <c r="NC199" s="577" t="str">
        <f>IF(Table1[[#This Row],[Verschluss - B2 - Recyceltes Material]]="","",VLOOKUP(Table1[[#This Row],[Verschluss - B2 - Recyceltes Material]],'DD FD'!AL:AM,2,FALSE))</f>
        <v/>
      </c>
      <c r="ND199" s="578" t="str">
        <f>IF(Table1[[#This Row],[Verschluss - B2 - Recyceltes Material Anteil (in %)]]="","",Table1[[#This Row],[Verschluss - B2 - Recyceltes Material Anteil (in %)]])</f>
        <v/>
      </c>
      <c r="NE199" s="577" t="str">
        <f>IF(Table1[[#This Row],[Verschluss - B2 - Beschichtung]]="","",VLOOKUP(Table1[[#This Row],[Verschluss - B2 - Beschichtung]],'DD FD'!AE:AF,2,FALSE))</f>
        <v/>
      </c>
      <c r="NF199" s="580" t="str">
        <f>IF(Table1[[#This Row],[Verschluss - B2 - Beschichtung Anteil (in %)]]="","",Table1[[#This Row],[Verschluss - B2 - Beschichtung Anteil (in %)]])</f>
        <v/>
      </c>
      <c r="NG199" s="576" t="str">
        <f>IF(Table1[[#This Row],[Verschluss - B3 - Art]]="","",VLOOKUP(Table1[[#This Row],[Verschluss - B3 - Art]],'DD FD'!D:E,2,FALSE))</f>
        <v/>
      </c>
      <c r="NH199" s="577" t="str">
        <f>IF(Table1[[#This Row],[Verschluss - B3 - Fraktion]]="","",VLOOKUP(Table1[[#This Row],[Verschluss - B3 - Fraktion]],'DD FD'!H:J,3,FALSE))</f>
        <v/>
      </c>
      <c r="NI199" s="574" t="str">
        <f>IF(Table1[[#This Row],[Verschluss - B3 - Gewicht (in G)]]="","",Table1[[#This Row],[Verschluss - B3 - Gewicht (in G)]])</f>
        <v/>
      </c>
      <c r="NJ199" s="574" t="str">
        <f>IF(Table1[[#This Row],[Verschluss - B3 - Lizenzierungs-pflichtig? (X=Ja)]]="","",Table1[[#This Row],[Verschluss - B3 - Lizenzierungs-pflichtig? (X=Ja)]])</f>
        <v/>
      </c>
      <c r="NK199" s="574" t="str">
        <f>IF(Table1[[#This Row],[Verschluss - B3 - Trennbar vom Hauptkörper? (X=Ja)]]="","",Table1[[#This Row],[Verschluss - B3 - Trennbar vom Hauptkörper? (X=Ja)]])</f>
        <v/>
      </c>
      <c r="NL199" s="577" t="str">
        <f>IF(Table1[[#This Row],[Verschluss - B3 - Virgin Material]]="","",VLOOKUP(Table1[[#This Row],[Verschluss - B3 - Virgin Material]],'DD FD'!AJ:AK,2,FALSE))</f>
        <v/>
      </c>
      <c r="NM199" s="578" t="str">
        <f>IF(Table1[[#This Row],[Verschluss - B3 - Virgin Material Anteil (in %)]]="","",Table1[[#This Row],[Verschluss - B3 - Virgin Material Anteil (in %)]])</f>
        <v/>
      </c>
      <c r="NN199" s="577" t="str">
        <f>IF(Table1[[#This Row],[Verschluss - B3 - Recyceltes Material]]="","",VLOOKUP(Table1[[#This Row],[Verschluss - B3 - Recyceltes Material]],'DD FD'!AL:AM,2,FALSE))</f>
        <v/>
      </c>
      <c r="NO199" s="578" t="str">
        <f>IF(Table1[[#This Row],[Verschluss - B3 - Recyceltes Material Anteil (in %)]]="","",Table1[[#This Row],[Verschluss - B3 - Recyceltes Material Anteil (in %)]])</f>
        <v/>
      </c>
      <c r="NP199" s="577" t="str">
        <f>IF(Table1[[#This Row],[Verschluss - B3 - Beschichtung]]="","",VLOOKUP(Table1[[#This Row],[Verschluss - B3 - Beschichtung]],'DD FD'!AE:AF,2,FALSE))</f>
        <v/>
      </c>
      <c r="NQ199" s="580" t="str">
        <f>IF(Table1[[#This Row],[Verschluss - B3 - Beschichtung Anteil (in %)]]="","",Table1[[#This Row],[Verschluss - B3 - Beschichtung Anteil (in %)]])</f>
        <v/>
      </c>
      <c r="NR199" s="576" t="str">
        <f>IF(Table1[[#This Row],[Etikett - B1 - Art]]="","",VLOOKUP(Table1[[#This Row],[Etikett - B1 - Art]],'DD FD'!F:G,2,FALSE))</f>
        <v/>
      </c>
      <c r="NS199" s="577" t="str">
        <f>IF(Table1[[#This Row],[Etikett - B1 - Fraktion]]="","",VLOOKUP(Table1[[#This Row],[Etikett - B1 - Fraktion]],'DD FD'!H:J,3,FALSE))</f>
        <v/>
      </c>
      <c r="NT199" s="574" t="str">
        <f>IF(Table1[[#This Row],[Etikett - B1 - Gewicht (in G)]]="","",Table1[[#This Row],[Etikett - B1 - Gewicht (in G)]])</f>
        <v/>
      </c>
      <c r="NU199" s="574" t="str">
        <f>IF(Table1[[#This Row],[Etikett - B1 - Lizenzierungs-pflichtig? (X=Ja)]]="","",Table1[[#This Row],[Etikett - B1 - Lizenzierungs-pflichtig? (X=Ja)]])</f>
        <v/>
      </c>
      <c r="NV199" s="574" t="str">
        <f>IF(Table1[[#This Row],[Etikett - B1 - Trennbar vom Hauptkörper? (X=Ja)]]="","",Table1[[#This Row],[Etikett - B1 - Trennbar vom Hauptkörper? (X=Ja)]])</f>
        <v/>
      </c>
      <c r="NW199" s="577" t="str">
        <f>IF(Table1[[#This Row],[Etikett - B1 - Virgin Material]]="","",VLOOKUP(Table1[[#This Row],[Etikett - B1 - Virgin Material]],'DD FD'!AJ:AK,2,FALSE))</f>
        <v/>
      </c>
      <c r="NX199" s="578" t="str">
        <f>IF(Table1[[#This Row],[Etikett - B1 - Virgin Material Anteil (in %)]]="","",Table1[[#This Row],[Etikett - B1 - Virgin Material Anteil (in %)]])</f>
        <v/>
      </c>
      <c r="NY199" s="577" t="str">
        <f>IF(Table1[[#This Row],[Etikett - B1 - Recyceltes Material]]="","",VLOOKUP(Table1[[#This Row],[Etikett - B1 - Recyceltes Material]],'DD FD'!AL:AM,2,FALSE))</f>
        <v/>
      </c>
      <c r="NZ199" s="578" t="str">
        <f>IF(Table1[[#This Row],[Etikett - B1 - Recyceltes Material Anteil (in %)]]="","",Table1[[#This Row],[Etikett - B1 - Recyceltes Material Anteil (in %)]])</f>
        <v/>
      </c>
      <c r="OA199" s="577" t="str">
        <f>IF(Table1[[#This Row],[Etikett - B1 - Beschichtung]]="","",VLOOKUP(Table1[[#This Row],[Etikett - B1 - Beschichtung]],'DD FD'!AE:AF,2,FALSE))</f>
        <v/>
      </c>
      <c r="OB199" s="580" t="str">
        <f>IF(Table1[[#This Row],[Etikett - B1 - Beschichtung Anteil (in %)]]="","",Table1[[#This Row],[Etikett - B1 - Beschichtung Anteil (in %)]])</f>
        <v/>
      </c>
      <c r="OC199" s="576" t="str">
        <f>IF(Table1[[#This Row],[Etikett - B2 - Art]]="","",VLOOKUP(Table1[[#This Row],[Etikett - B2 - Art]],'DD FD'!F:G,2,FALSE))</f>
        <v/>
      </c>
      <c r="OD199" s="577" t="str">
        <f>IF(Table1[[#This Row],[Etikett - B2 - Fraktion]]="","",VLOOKUP(Table1[[#This Row],[Etikett - B2 - Fraktion]],'DD FD'!H:J,3,FALSE))</f>
        <v/>
      </c>
      <c r="OE199" s="574" t="str">
        <f>IF(Table1[[#This Row],[Etikett - B2 - Gewicht (in G)]]="","",Table1[[#This Row],[Etikett - B2 - Gewicht (in G)]])</f>
        <v/>
      </c>
      <c r="OF199" s="574" t="str">
        <f>IF(Table1[[#This Row],[Etikett - B2 - Lizenzierungs-pflichtig? (X=Ja)]]="","",Table1[[#This Row],[Etikett - B2 - Lizenzierungs-pflichtig? (X=Ja)]])</f>
        <v/>
      </c>
      <c r="OG199" s="574" t="str">
        <f>IF(Table1[[#This Row],[Etikett - B2 - Trennbar vom Hauptkörper? (X=Ja)]]="","",Table1[[#This Row],[Etikett - B2 - Trennbar vom Hauptkörper? (X=Ja)]])</f>
        <v/>
      </c>
      <c r="OH199" s="577" t="str">
        <f>IF(Table1[[#This Row],[Etikett - B2 - Virgin Material]]="","",VLOOKUP(Table1[[#This Row],[Etikett - B2 - Virgin Material]],'DD FD'!AJ:AK,2,FALSE))</f>
        <v/>
      </c>
      <c r="OI199" s="578" t="str">
        <f>IF(Table1[[#This Row],[Etikett - B2 - Virgin Material Anteil (in %)]]="","",Table1[[#This Row],[Etikett - B2 - Virgin Material Anteil (in %)]])</f>
        <v/>
      </c>
      <c r="OJ199" s="577" t="str">
        <f>IF(Table1[[#This Row],[Etikett - B2 - Recyceltes Material]]="","",VLOOKUP(Table1[[#This Row],[Etikett - B2 - Recyceltes Material]],'DD FD'!AL:AM,2,FALSE))</f>
        <v/>
      </c>
      <c r="OK199" s="578" t="str">
        <f>IF(Table1[[#This Row],[Etikett - B2 - Recyceltes Material Anteil (in %)]]="","",Table1[[#This Row],[Etikett - B2 - Recyceltes Material Anteil (in %)]])</f>
        <v/>
      </c>
      <c r="OL199" s="577" t="str">
        <f>IF(Table1[[#This Row],[Etikett - B2 - Beschichtung]]="","",VLOOKUP(Table1[[#This Row],[Etikett - B2 - Beschichtung]],'DD FD'!AE:AF,2,FALSE))</f>
        <v/>
      </c>
      <c r="OM199" s="580" t="str">
        <f>IF(Table1[[#This Row],[Etikett - B2 - Beschichtung Anteil (in %)]]="","",Table1[[#This Row],[Etikett - B2 - Beschichtung Anteil (in %)]])</f>
        <v/>
      </c>
      <c r="ON199" s="576" t="str">
        <f>IF(Table1[[#This Row],[Etikett - B3 - Art]]="","",VLOOKUP(Table1[[#This Row],[Etikett - B3 - Art]],'DD FD'!F:G,2,FALSE))</f>
        <v/>
      </c>
      <c r="OO199" s="577" t="str">
        <f>IF(Table1[[#This Row],[Etikett - B3 - Fraktion]]="","",VLOOKUP(Table1[[#This Row],[Etikett - B3 - Fraktion]],'DD FD'!H:J,3,FALSE))</f>
        <v/>
      </c>
      <c r="OP199" s="574" t="str">
        <f>IF(Table1[[#This Row],[Etikett - B3 - Gewicht (in G)]]="","",Table1[[#This Row],[Etikett - B3 - Gewicht (in G)]])</f>
        <v/>
      </c>
      <c r="OQ199" s="574" t="str">
        <f>IF(Table1[[#This Row],[Etikett - B3 - Lizenzierungs-pflichtig? (X=Ja)]]="","",Table1[[#This Row],[Etikett - B3 - Lizenzierungs-pflichtig? (X=Ja)]])</f>
        <v/>
      </c>
      <c r="OR199" s="574" t="str">
        <f>IF(Table1[[#This Row],[Etikett - B3 - Trennbar vom Hauptkörper? (X=Ja)]]="","",Table1[[#This Row],[Etikett - B3 - Trennbar vom Hauptkörper? (X=Ja)]])</f>
        <v/>
      </c>
      <c r="OS199" s="577" t="str">
        <f>IF(Table1[[#This Row],[Etikett - B3 - Virgin Material]]="","",VLOOKUP(Table1[[#This Row],[Etikett - B3 - Virgin Material]],'DD FD'!AJ:AK,2,FALSE))</f>
        <v/>
      </c>
      <c r="OT199" s="578" t="str">
        <f>IF(Table1[[#This Row],[Etikett - B3 - Virgin Material Anteil (in %)]]="","",Table1[[#This Row],[Etikett - B3 - Virgin Material Anteil (in %)]])</f>
        <v/>
      </c>
      <c r="OU199" s="577" t="str">
        <f>IF(Table1[[#This Row],[Etikett - B3 - Recyceltes Material]]="","",VLOOKUP(Table1[[#This Row],[Etikett - B3 - Recyceltes Material]],'DD FD'!AL:AM,2,FALSE))</f>
        <v/>
      </c>
      <c r="OV199" s="578" t="str">
        <f>IF(Table1[[#This Row],[Etikett - B3 - Recyceltes Material Anteil (in %)]]="","",Table1[[#This Row],[Etikett - B3 - Recyceltes Material Anteil (in %)]])</f>
        <v/>
      </c>
      <c r="OW199" s="577" t="str">
        <f>IF(Table1[[#This Row],[Etikett - B3 - Beschichtung]]="","",VLOOKUP(Table1[[#This Row],[Etikett - B3 - Beschichtung]],'DD FD'!AE:AF,2,FALSE))</f>
        <v/>
      </c>
      <c r="OX199" s="613" t="str">
        <f>IF(Table1[[#This Row],[Etikett - B3 - Beschichtung Anteil (in %)]]="","",Table1[[#This Row],[Etikett - B3 - Beschichtung Anteil (in %)]])</f>
        <v/>
      </c>
      <c r="OY199" s="618">
        <f>ROUNDUP(SUM(
IF(AND(LH199='DD FD'!$J$7,LJ199='DD FD'!$AI$3),LI199,0),
IF(AND(LR199='DD FD'!$J$7,LT199='DD FD'!$AI$3),LS199,0),
IF(AND(MB199='DD FD'!$J$7,MD199='DD FD'!$AI$3),MC199,0),
IF(AND(ML199='DD FD'!$J$7,MN199='DD FD'!$AI$3),MM199,0),
IF(AND(MW199='DD FD'!$J$7,MY199='DD FD'!$AI$3),MX199,0),
IF(AND(NH199='DD FD'!$J$7,NJ199='DD FD'!$AI$3),NI199,0),
IF(AND(NS199='DD FD'!$J$7,NU199='DD FD'!$AI$3),NT199,0),
IF(AND(OD199='DD FD'!$J$7,OF199='DD FD'!$AI$3),OE199,0),
IF(AND(OO199='DD FD'!$J$7,OQ199='DD FD'!$AI$3),OP199,0),
),2)</f>
        <v>0</v>
      </c>
      <c r="OZ199" s="617">
        <f>ROUNDUP(SUM(
IF(AND(LH199='DD FD'!$J$6,LJ199='DD FD'!$AI$3),LI199,0),
IF(AND(LR199='DD FD'!$J$6,LT199='DD FD'!$AI$3),LS199,0),
IF(AND(MB199='DD FD'!$J$6,MD199='DD FD'!$AI$3),MC199,0),
IF(AND(ML199='DD FD'!$J$6,MN199='DD FD'!$AI$3),MM199,0),
IF(AND(MW199='DD FD'!$J$6,MY199='DD FD'!$AI$3),MX199,0),
IF(AND(NH199='DD FD'!$J$6,NJ199='DD FD'!$AI$3),NI199,0),
IF(AND(NS199='DD FD'!$J$6,NU199='DD FD'!$AI$3),NT199,0),
IF(AND(OD199='DD FD'!$J$6,OF199='DD FD'!$AI$3),OE199,0),
IF(AND(OO199='DD FD'!$J$6,OQ199='DD FD'!$AI$3),OP199,0),
),2)</f>
        <v>0</v>
      </c>
      <c r="PA199" s="617">
        <f>ROUNDUP(SUM(
IF(AND(LH199='DD FD'!$J$10,LJ199='DD FD'!$AI$3),LI199,0),
IF(AND(LR199='DD FD'!$J$10,LT199='DD FD'!$AI$3),LS199,0),
IF(AND(MB199='DD FD'!$J$10,MD199='DD FD'!$AI$3),MC199,0),
IF(AND(ML199='DD FD'!$J$10,MN199='DD FD'!$AI$3),MM199,0),
IF(AND(MW199='DD FD'!$J$10,MY199='DD FD'!$AI$3),MX199,0),
IF(AND(NH199='DD FD'!$J$10,NJ199='DD FD'!$AI$3),NI199,0),
IF(AND(NS199='DD FD'!$J$10,NU199='DD FD'!$AI$3),NT199,0),
IF(AND(OD199='DD FD'!$J$10,OF199='DD FD'!$AI$3),OE199,0),
IF(AND(OO199='DD FD'!$J$10,OQ199='DD FD'!$AI$3),OP199,0),
),2)</f>
        <v>0</v>
      </c>
      <c r="PB199" s="617">
        <f>ROUNDUP(SUM(
IF(AND(LH199='DD FD'!$J$8,LJ199='DD FD'!$AI$3),LI199,0),
IF(AND(LR199='DD FD'!$J$8,LT199='DD FD'!$AI$3),LS199,0),
IF(AND(MB199='DD FD'!$J$8,MD199='DD FD'!$AI$3),MC199,0),
IF(AND(ML199='DD FD'!$J$8,MN199='DD FD'!$AI$3),MM199,0),
IF(AND(MW199='DD FD'!$J$8,MY199='DD FD'!$AI$3),MX199,0),
IF(AND(NH199='DD FD'!$J$8,NJ199='DD FD'!$AI$3),NI199,0),
IF(AND(NS199='DD FD'!$J$8,NU199='DD FD'!$AI$3),NT199,0),
IF(AND(OD199='DD FD'!$J$8,OF199='DD FD'!$AI$3),OE199,0),
IF(AND(OO199='DD FD'!$J$8,OQ199='DD FD'!$AI$3),OP199,0),
),2)</f>
        <v>0</v>
      </c>
      <c r="PC199" s="617">
        <f>ROUNDUP(SUM(
IF(AND(LH199='DD FD'!$J$5,LJ199='DD FD'!$AI$3),LI199,0),
IF(AND(LR199='DD FD'!$J$5,LT199='DD FD'!$AI$3),LS199,0),
IF(AND(MB199='DD FD'!$J$5,MD199='DD FD'!$AI$3),MC199,0),
IF(AND(ML199='DD FD'!$J$5,MN199='DD FD'!$AI$3),MM199,0),
IF(AND(MW199='DD FD'!$J$5,MY199='DD FD'!$AI$3),MX199,0),
IF(AND(NH199='DD FD'!$J$5,NJ199='DD FD'!$AI$3),NI199,0),
IF(AND(NS199='DD FD'!$J$5,NU199='DD FD'!$AI$3),NT199,0),
IF(AND(OD199='DD FD'!$J$5,OF199='DD FD'!$AI$3),OE199,0),
IF(AND(OO199='DD FD'!$J$5,OQ199='DD FD'!$AI$3),OP199,0),
),2)</f>
        <v>0</v>
      </c>
      <c r="PD199" s="617">
        <f>ROUNDUP(SUM(
IF(AND(LH199='DD FD'!$J$9,LJ199='DD FD'!$AI$3),LI199,0),
IF(AND(LR199='DD FD'!$J$9,LT199='DD FD'!$AI$3),LS199,0),
IF(AND(MB199='DD FD'!$J$9,MD199='DD FD'!$AI$3),MC199,0),
IF(AND(ML199='DD FD'!$J$9,MN199='DD FD'!$AI$3),MM199,0),
IF(AND(MW199='DD FD'!$J$9,MY199='DD FD'!$AI$3),MX199,0),
IF(AND(NH199='DD FD'!$J$9,NJ199='DD FD'!$AI$3),NI199,0),
IF(AND(NS199='DD FD'!$J$9,NU199='DD FD'!$AI$3),NT199,0),
IF(AND(OD199='DD FD'!$J$9,OF199='DD FD'!$AI$3),OE199,0),
IF(AND(OO199='DD FD'!$J$9,OQ199='DD FD'!$AI$3),OP199,0),
),2)</f>
        <v>0</v>
      </c>
      <c r="PE199" s="617">
        <f>ROUNDUP(SUM(
IF(AND(LH199='DD FD'!$J$4,LJ199='DD FD'!$AI$3),LI199,0),
IF(AND(LR199='DD FD'!$J$4,LT199='DD FD'!$AI$3),LS199,0),
IF(AND(MB199='DD FD'!$J$4,MD199='DD FD'!$AI$3),MC199,0),
IF(AND(ML199='DD FD'!$J$4,MN199='DD FD'!$AI$3),MM199,0),
IF(AND(MW199='DD FD'!$J$4,MY199='DD FD'!$AI$3),MX199,0),
IF(AND(NH199='DD FD'!$J$4,NJ199='DD FD'!$AI$3),NI199,0),
IF(AND(NS199='DD FD'!$J$4,NU199='DD FD'!$AI$3),NT199,0),
IF(AND(OD199='DD FD'!$J$4,OF199='DD FD'!$AI$3),OE199,0),
IF(AND(OO199='DD FD'!$J$4,OQ199='DD FD'!$AI$3),OP199,0),
),2)</f>
        <v>0</v>
      </c>
      <c r="PF199" s="619">
        <f>ROUNDUP(SUM(
IF(AND(LH199='DD FD'!$J$11,LJ199='DD FD'!$AI$3),LI199,0),
IF(AND(LR199='DD FD'!$J$11,LT199='DD FD'!$AI$3),LS199,0),
IF(AND(MB199='DD FD'!$J$11,MD199='DD FD'!$AI$3),MC199,0),
IF(AND(ML199='DD FD'!$J$11,MN199='DD FD'!$AI$3),MM199,0),
IF(AND(MW199='DD FD'!$J$11,MY199='DD FD'!$AI$3),MX199,0),
IF(AND(NH199='DD FD'!$J$11,NJ199='DD FD'!$AI$3),NI199,0),
IF(AND(NS199='DD FD'!$J$11,NU199='DD FD'!$AI$3),NT199,0),
IF(AND(OD199='DD FD'!$J$11,OF199='DD FD'!$AI$3),OE199,0),
IF(AND(OO199='DD FD'!$J$11,OQ199='DD FD'!$AI$3),OP199,0),
),2)</f>
        <v>0</v>
      </c>
    </row>
    <row r="200" spans="1:422">
      <c r="A200" s="806"/>
      <c r="B200" s="934"/>
      <c r="C200" s="247"/>
      <c r="D200" s="842"/>
      <c r="E200" s="247"/>
      <c r="F200" s="158"/>
      <c r="G200" s="710"/>
      <c r="H200" s="712"/>
      <c r="I200" s="936"/>
      <c r="J200" s="803"/>
      <c r="K200" s="150"/>
      <c r="L200" s="146" t="str">
        <f t="shared" si="81"/>
        <v/>
      </c>
      <c r="M200" s="501" t="str">
        <f t="shared" si="98"/>
        <v/>
      </c>
      <c r="N200" s="504"/>
      <c r="O200" s="113" t="str">
        <f t="shared" si="99"/>
        <v/>
      </c>
      <c r="P200" s="114" t="str">
        <f t="shared" si="82"/>
        <v/>
      </c>
      <c r="Q200" s="152"/>
      <c r="R200" s="152"/>
      <c r="S200" s="115" t="str">
        <f t="shared" si="100"/>
        <v/>
      </c>
      <c r="T200" s="159"/>
      <c r="U200" s="159"/>
      <c r="V200" s="157"/>
      <c r="W200" s="157"/>
      <c r="X200" s="157"/>
      <c r="Y200" s="772"/>
      <c r="Z200" s="158"/>
      <c r="AA200" s="144"/>
      <c r="AB200" s="112"/>
      <c r="AC200" s="153"/>
      <c r="AD200" s="153"/>
      <c r="AE200" s="153"/>
      <c r="AF200" s="153"/>
      <c r="AG200" s="153"/>
      <c r="AH200" s="153"/>
      <c r="AI200" s="152"/>
      <c r="AJ200" s="158"/>
      <c r="AK200" s="158"/>
      <c r="AL200" s="158"/>
      <c r="AM200" s="116" t="str">
        <f t="shared" si="101"/>
        <v/>
      </c>
      <c r="AN200" s="116" t="str">
        <f t="shared" si="102"/>
        <v/>
      </c>
      <c r="AO200" s="324"/>
      <c r="AP200" s="503"/>
      <c r="AQ200" s="487" t="str">
        <f t="shared" si="103"/>
        <v/>
      </c>
      <c r="AR200" s="113" t="str">
        <f t="shared" si="83"/>
        <v/>
      </c>
      <c r="AS200" s="113" t="str">
        <f t="shared" si="84"/>
        <v/>
      </c>
      <c r="AT200" s="113" t="str">
        <f t="shared" si="85"/>
        <v/>
      </c>
      <c r="AU200" s="113" t="str">
        <f t="shared" si="86"/>
        <v/>
      </c>
      <c r="AV200" s="159"/>
      <c r="AW200" s="157"/>
      <c r="AX200" s="157"/>
      <c r="AY200" s="157"/>
      <c r="AZ200" s="157"/>
      <c r="BA200" s="116" t="str">
        <f t="shared" si="87"/>
        <v/>
      </c>
      <c r="BB200" s="316"/>
      <c r="BC200" s="116" t="str">
        <f t="shared" si="88"/>
        <v/>
      </c>
      <c r="BD200" s="133" t="str">
        <f t="shared" si="89"/>
        <v/>
      </c>
      <c r="BE200" s="157"/>
      <c r="BF200" s="1180"/>
      <c r="BG200" s="1180"/>
      <c r="BH200" s="158"/>
      <c r="BI200" s="490"/>
      <c r="BJ200" s="514" t="str">
        <f t="shared" si="104"/>
        <v/>
      </c>
      <c r="BK200" s="789"/>
      <c r="BL200" s="116" t="str">
        <f t="shared" si="105"/>
        <v/>
      </c>
      <c r="BM200" s="144"/>
      <c r="BN200" s="144"/>
      <c r="BO200" s="144"/>
      <c r="BP200" s="790"/>
      <c r="BQ200" s="790"/>
      <c r="BR200" s="790"/>
      <c r="BS200" s="116" t="str">
        <f t="shared" si="90"/>
        <v/>
      </c>
      <c r="BT200" s="790"/>
      <c r="BU200" s="808" t="str">
        <f t="shared" si="91"/>
        <v/>
      </c>
      <c r="BV200" s="791"/>
      <c r="BW200" s="144"/>
      <c r="BX200" s="20"/>
      <c r="BY200" s="20"/>
      <c r="BZ200" s="20"/>
      <c r="CA200" s="792"/>
      <c r="CB200" s="1201"/>
      <c r="CC200" s="144"/>
      <c r="CD200" s="144"/>
      <c r="CE200" s="144"/>
      <c r="CF200" s="144"/>
      <c r="CG200" s="144"/>
      <c r="CH200" s="144"/>
      <c r="CI200" s="144"/>
      <c r="CJ200" s="144"/>
      <c r="CK200" s="144"/>
      <c r="CL200" s="144"/>
      <c r="CM200" s="144"/>
      <c r="CN200" s="144"/>
      <c r="CO200" s="144"/>
      <c r="CP200" s="144"/>
      <c r="CQ200" s="144"/>
      <c r="CR200" s="144"/>
      <c r="CS200" s="144"/>
      <c r="CT200" s="144"/>
      <c r="CU200" s="144"/>
      <c r="CV200" s="144"/>
      <c r="CW200" s="144"/>
      <c r="CX200" s="144"/>
      <c r="CY200" s="144"/>
      <c r="CZ200" s="144"/>
      <c r="DA200" s="144"/>
      <c r="DB200" s="144"/>
      <c r="DC200" s="144"/>
      <c r="DD200" s="144"/>
      <c r="DE200" s="144"/>
      <c r="DF200" s="144"/>
      <c r="DG200" s="144"/>
      <c r="DH200" s="144"/>
      <c r="DI200" s="144"/>
      <c r="DJ200" s="144"/>
      <c r="DK200" s="144"/>
      <c r="DL200" s="144"/>
      <c r="DM200" s="144"/>
      <c r="DN200" s="144"/>
      <c r="DO200" s="144"/>
      <c r="DP200" s="144"/>
      <c r="DQ200" s="144"/>
      <c r="DR200" s="144"/>
      <c r="DS200" s="144"/>
      <c r="DT200" s="144"/>
      <c r="DU200" s="144"/>
      <c r="DV200" s="144"/>
      <c r="DW200" s="144"/>
      <c r="DX200" s="144"/>
      <c r="DY200" s="144"/>
      <c r="DZ200" s="144"/>
      <c r="EA200" s="144"/>
      <c r="EB200" s="144"/>
      <c r="EC200" s="144"/>
      <c r="ED200" s="782" t="str">
        <f t="shared" si="106"/>
        <v/>
      </c>
      <c r="EE200" s="519"/>
      <c r="EF200" s="793"/>
      <c r="EG200" s="519"/>
      <c r="EH200" s="794"/>
      <c r="EI200" s="790"/>
      <c r="EJ200" s="794"/>
      <c r="EK200" s="794"/>
      <c r="EL200" s="790"/>
      <c r="EM200" s="790"/>
      <c r="EN200" s="790"/>
      <c r="EO200" s="112" t="str">
        <f t="shared" si="92"/>
        <v/>
      </c>
      <c r="EP200" s="790"/>
      <c r="EQ200" s="488" t="str">
        <f t="shared" si="93"/>
        <v/>
      </c>
      <c r="ER200" s="1100"/>
      <c r="ES200" s="1099" t="str">
        <f t="shared" si="107"/>
        <v/>
      </c>
      <c r="ET200" s="525"/>
      <c r="EU200" s="148"/>
      <c r="EV200" s="148"/>
      <c r="EW200" s="148"/>
      <c r="EX200" s="148"/>
      <c r="EY200" s="148"/>
      <c r="EZ200" s="148"/>
      <c r="FA200" s="148"/>
      <c r="FB200" s="148"/>
      <c r="FC200" s="148"/>
      <c r="FD200" s="148"/>
      <c r="FE200" s="148"/>
      <c r="FF200" s="148"/>
      <c r="FG200" s="148"/>
      <c r="FH200" s="148"/>
      <c r="FI200" s="528"/>
      <c r="FJ200" s="513" t="str">
        <f t="shared" si="94"/>
        <v/>
      </c>
      <c r="FK200" s="158"/>
      <c r="FL200" s="850"/>
      <c r="FM200" s="850"/>
      <c r="FN200" s="850"/>
      <c r="FO200" s="850"/>
      <c r="FP200" s="850"/>
      <c r="FQ200" s="850"/>
      <c r="FR200" s="157"/>
      <c r="FS200" s="143"/>
      <c r="FT200" s="143"/>
      <c r="FU200" s="847" t="str">
        <f t="shared" si="95"/>
        <v/>
      </c>
      <c r="FV200" s="555"/>
      <c r="FW200" s="523" t="str">
        <f>IF(Table1[[#This Row],[Nonfood Inhaltstoffe - Komponente]]="","",VLOOKUP(Table1[[#This Row],[Nonfood Inhaltstoffe - Komponente]],'Dropdown Auswahl'!BJ:BK,2,FALSE))</f>
        <v/>
      </c>
      <c r="FX200" s="1013"/>
      <c r="FY200" s="1011" t="str">
        <f t="shared" si="96"/>
        <v/>
      </c>
      <c r="FZ200" s="152"/>
      <c r="GA200" s="152"/>
      <c r="GB200" s="152"/>
      <c r="GC200" s="529" t="str">
        <f t="shared" si="97"/>
        <v/>
      </c>
      <c r="GG200" s="21"/>
      <c r="GH200" s="21"/>
      <c r="GI200" s="1019"/>
      <c r="GJ200" s="1016" t="str">
        <f>IF(Table1[[#This Row],[Global Trade Item Number (GTIN)]]="","",Table1[[#This Row],[Global Trade Item Number (GTIN)]])</f>
        <v/>
      </c>
      <c r="GK200" s="555" t="str">
        <f>IF(Table1[[#This Row],[WAWI-Nr./ Kreditoren-Nummer
(ASDV)]]&lt;&gt;"",Table1[[#This Row],[WAWI-Nr./ Kreditoren-Nummer
(ASDV)]],"")</f>
        <v/>
      </c>
      <c r="GL200" s="165"/>
      <c r="GM200" s="165"/>
      <c r="GN200" s="165"/>
      <c r="GO200" s="485"/>
      <c r="GP200" s="534"/>
      <c r="GQ200" s="533"/>
      <c r="GR200" s="486"/>
      <c r="GS200" s="486"/>
      <c r="GT200" s="486"/>
      <c r="GU200" s="486"/>
      <c r="GV200" s="486"/>
      <c r="GW200" s="542"/>
      <c r="GX200" s="538"/>
      <c r="GY200" s="144"/>
      <c r="GZ200" s="480"/>
      <c r="HA200" s="158"/>
      <c r="HB200" s="480"/>
      <c r="HC200" s="480"/>
      <c r="HD200" s="480"/>
      <c r="HE200" s="480"/>
      <c r="HF200" s="480"/>
      <c r="HG200" s="480"/>
      <c r="HH200" s="538"/>
      <c r="HI200" s="480"/>
      <c r="HJ200" s="480"/>
      <c r="HK200" s="480"/>
      <c r="HL200" s="480"/>
      <c r="HM200" s="480"/>
      <c r="HN200" s="480"/>
      <c r="HO200" s="480"/>
      <c r="HP200" s="480"/>
      <c r="HQ200" s="480"/>
      <c r="HR200" s="538"/>
      <c r="HS200" s="480"/>
      <c r="HT200" s="480"/>
      <c r="HU200" s="480"/>
      <c r="HV200" s="480"/>
      <c r="HW200" s="480"/>
      <c r="HX200" s="480"/>
      <c r="HY200" s="480"/>
      <c r="HZ200" s="480"/>
      <c r="IA200" s="480"/>
      <c r="IB200" s="538"/>
      <c r="IC200" s="480"/>
      <c r="ID200" s="480"/>
      <c r="IE200" s="480"/>
      <c r="IF200" s="480"/>
      <c r="IG200" s="480"/>
      <c r="IH200" s="480"/>
      <c r="II200" s="480"/>
      <c r="IJ200" s="480"/>
      <c r="IK200" s="480"/>
      <c r="IL200" s="480"/>
      <c r="IM200" s="538"/>
      <c r="IN200" s="480"/>
      <c r="IO200" s="480"/>
      <c r="IP200" s="480"/>
      <c r="IQ200" s="480"/>
      <c r="IR200" s="480"/>
      <c r="IS200" s="480"/>
      <c r="IT200" s="480"/>
      <c r="IU200" s="480"/>
      <c r="IV200" s="480"/>
      <c r="IW200" s="480"/>
      <c r="IX200" s="538"/>
      <c r="IY200" s="480"/>
      <c r="IZ200" s="480"/>
      <c r="JA200" s="480"/>
      <c r="JB200" s="480"/>
      <c r="JC200" s="480"/>
      <c r="JD200" s="480"/>
      <c r="JE200" s="480"/>
      <c r="JF200" s="480"/>
      <c r="JG200" s="480"/>
      <c r="JH200" s="480"/>
      <c r="JI200" s="538"/>
      <c r="JJ200" s="480"/>
      <c r="JK200" s="480"/>
      <c r="JL200" s="480"/>
      <c r="JM200" s="480"/>
      <c r="JN200" s="480"/>
      <c r="JO200" s="480"/>
      <c r="JP200" s="480"/>
      <c r="JQ200" s="480"/>
      <c r="JR200" s="480"/>
      <c r="JS200" s="590"/>
      <c r="JT200" s="538"/>
      <c r="JU200" s="480"/>
      <c r="JV200" s="480"/>
      <c r="JW200" s="480"/>
      <c r="JX200" s="480"/>
      <c r="JY200" s="480"/>
      <c r="JZ200" s="480"/>
      <c r="KA200" s="480"/>
      <c r="KB200" s="480"/>
      <c r="KC200" s="480"/>
      <c r="KD200" s="480"/>
      <c r="KE200" s="538"/>
      <c r="KF200" s="480"/>
      <c r="KG200" s="480"/>
      <c r="KH200" s="480"/>
      <c r="KI200" s="480"/>
      <c r="KJ200" s="480"/>
      <c r="KK200" s="480"/>
      <c r="KL200" s="480"/>
      <c r="KM200" s="480"/>
      <c r="KN200" s="480"/>
      <c r="KO200" s="480"/>
      <c r="KR200" s="568" t="str">
        <f>IF(Table1[[#This Row],[GTIN]]&lt;&gt;"",Table1[[#This Row],[GTIN]],"")</f>
        <v/>
      </c>
      <c r="KS200" s="569" t="str">
        <f>Table1[[#This Row],[Kreditor]]</f>
        <v/>
      </c>
      <c r="KT200" s="570" t="str">
        <f>IF(Table1[[#This Row],[Gültig ab (Datum)]]&lt;&gt;"",Table1[[#This Row],[Gültig ab (Datum)]],"")</f>
        <v/>
      </c>
      <c r="KU200" s="570"/>
      <c r="KV200" s="583" t="str">
        <f>IF(Table1[[#This Row],[Artikel verpackt? 
(X=Ja)]]="","",Table1[[#This Row],[Artikel verpackt? 
(X=Ja)]])</f>
        <v/>
      </c>
      <c r="KW200" s="571" t="str">
        <f>IF(Table1[[#This Row],[Verpackung recyclingfähig?
(X=Ja)]]="","",Table1[[#This Row],[Verpackung recyclingfähig?
(X=Ja)]])</f>
        <v/>
      </c>
      <c r="KX200" s="572"/>
      <c r="KY200" s="573"/>
      <c r="KZ200" s="574"/>
      <c r="LA200" s="574"/>
      <c r="LB200" s="574"/>
      <c r="LC200" s="574"/>
      <c r="LD200" s="574"/>
      <c r="LE200" s="574"/>
      <c r="LF200" s="575"/>
      <c r="LG200" s="576" t="str">
        <f>IF(Table1[[#This Row],[Hauptkörper - B1 - Art]]="","",VLOOKUP(Table1[[#This Row],[Hauptkörper - B1 - Art]],'DD FD'!B:C,2,FALSE))</f>
        <v/>
      </c>
      <c r="LH200" s="577" t="str">
        <f>IF(Table1[[#This Row],[Hauptkörper - B1 - Fraktion]]="","",VLOOKUP(Table1[[#This Row],[Hauptkörper - B1 - Fraktion]],'DD FD'!H:J,3,FALSE))</f>
        <v/>
      </c>
      <c r="LI200" s="574" t="str">
        <f>IF(Table1[[#This Row],[Hauptkörper - B1 - Gewicht
(in G)]]="","",Table1[[#This Row],[Hauptkörper - B1 - Gewicht
(in G)]])</f>
        <v/>
      </c>
      <c r="LJ200" s="574" t="str">
        <f>IF(Table1[[#This Row],[Hauptkörper - B1 - Lizenzierungs-pflichtig? (X=Ja)]]="","",Table1[[#This Row],[Hauptkörper - B1 - Lizenzierungs-pflichtig? (X=Ja)]])</f>
        <v/>
      </c>
      <c r="LK200" s="577" t="str">
        <f>IF(Table1[[#This Row],[Hauptkörper - B1 - Virgin Material]]="","",VLOOKUP(Table1[[#This Row],[Hauptkörper - B1 - Virgin Material]],'DD FD'!AJ:AK,2,FALSE))</f>
        <v/>
      </c>
      <c r="LL200" s="578" t="str">
        <f>IF(Table1[[#This Row],[Hauptkörper - B1 - Virgin Material Anteil (in %)]]="","",Table1[[#This Row],[Hauptkörper - B1 - Virgin Material Anteil (in %)]])</f>
        <v/>
      </c>
      <c r="LM200" s="577" t="str">
        <f>IF(Table1[[#This Row],[Hauptkörper - B1 - Recyceltes Material]]="","",VLOOKUP(Table1[[#This Row],[Hauptkörper - B1 - Recyceltes Material]],'DD FD'!AL:AM,2,FALSE))</f>
        <v/>
      </c>
      <c r="LN200" s="578" t="str">
        <f>IF(Table1[[#This Row],[Hauptkörper - B1 - Recyceltes Material Anteil (in %)]]="","",Table1[[#This Row],[Hauptkörper - B1 - Recyceltes Material Anteil (in %)]])</f>
        <v/>
      </c>
      <c r="LO200" s="579" t="str">
        <f>IF(Table1[[#This Row],[Hauptkörper - B1 - Beschichtung]]="","",VLOOKUP(Table1[[#This Row],[Hauptkörper - B1 - Beschichtung]],'DD FD'!AE:AF,2,FALSE))</f>
        <v/>
      </c>
      <c r="LP200" s="580" t="str">
        <f>IF(Table1[[#This Row],[Hauptkörper - B1 - Beschichtung Anteil (in %)]]="","",Table1[[#This Row],[Hauptkörper - B1 - Beschichtung Anteil (in %)]])</f>
        <v/>
      </c>
      <c r="LQ200" s="576" t="str">
        <f>IF(Table1[[#This Row],[Hauptkörper - B2 - Art]]="","",VLOOKUP(Table1[[#This Row],[Hauptkörper - B2 - Art]],'DD FD'!B:C,2,FALSE))</f>
        <v/>
      </c>
      <c r="LR200" s="577" t="str">
        <f>IF(Table1[[#This Row],[Hauptkörper - B2 - Fraktion]]="","",VLOOKUP(Table1[[#This Row],[Hauptkörper - B2 - Fraktion]],'DD FD'!H:J,3,FALSE))</f>
        <v/>
      </c>
      <c r="LS200" s="574" t="str">
        <f>IF(Table1[[#This Row],[Hauptkörper - B2 - Gewicht
(in G)]]="","",Table1[[#This Row],[Hauptkörper - B2 - Gewicht
(in G)]])</f>
        <v/>
      </c>
      <c r="LT200" s="574" t="str">
        <f>IF(Table1[[#This Row],[Hauptkörper - B2 - Lizenzierungs-pflichtig? (X=Ja)]]="","",Table1[[#This Row],[Hauptkörper - B2 - Lizenzierungs-pflichtig? (X=Ja)]])</f>
        <v/>
      </c>
      <c r="LU200" s="577" t="str">
        <f>IF(Table1[[#This Row],[Hauptkörper - B2 - Virgin Material]]="","",VLOOKUP(Table1[[#This Row],[Hauptkörper - B2 - Virgin Material]],'DD FD'!AJ:AK,2,FALSE))</f>
        <v/>
      </c>
      <c r="LV200" s="578" t="str">
        <f>IF(Table1[[#This Row],[Hauptkörper - B2 - Virgin Material Anteil (in %)]]="","",Table1[[#This Row],[Hauptkörper - B2 - Virgin Material Anteil (in %)]])</f>
        <v/>
      </c>
      <c r="LW200" s="577" t="str">
        <f>IF(Table1[[#This Row],[Hauptkörper - B2 - Recyceltes Material]]="","",VLOOKUP(Table1[[#This Row],[Hauptkörper - B2 - Recyceltes Material]],'DD FD'!AL:AM,2,FALSE))</f>
        <v/>
      </c>
      <c r="LX200" s="578" t="str">
        <f>IF(Table1[[#This Row],[Hauptkörper - B2 - Recyceltes Material Anteil (in %)]]="","",Table1[[#This Row],[Hauptkörper - B2 - Recyceltes Material Anteil (in %)]])</f>
        <v/>
      </c>
      <c r="LY200" s="577" t="str">
        <f>IF(Table1[[#This Row],[Hauptkörper - B2 - Beschichtung]]="","",VLOOKUP(Table1[[#This Row],[Hauptkörper - B2 - Beschichtung]],'DD FD'!AE:AF,2,FALSE))</f>
        <v/>
      </c>
      <c r="LZ200" s="580" t="str">
        <f>IF(Table1[[#This Row],[Hauptkörper - B2 - Beschichtung Anteil (in %)]]="","",Table1[[#This Row],[Hauptkörper - B2 - Beschichtung Anteil (in %)]])</f>
        <v/>
      </c>
      <c r="MA200" s="576" t="str">
        <f>IF(Table1[[#This Row],[Hauptkörper - B3 - Art]]="","",VLOOKUP(Table1[[#This Row],[Hauptkörper - B3 - Art]],'DD FD'!B:C,2,FALSE))</f>
        <v/>
      </c>
      <c r="MB200" s="577" t="str">
        <f>IF(Table1[[#This Row],[Hauptkörper - B3 - Fraktion]]="","",VLOOKUP(Table1[[#This Row],[Hauptkörper - B3 - Fraktion]],'DD FD'!H:J,3,FALSE))</f>
        <v/>
      </c>
      <c r="MC200" s="574" t="str">
        <f>IF(Table1[[#This Row],[Hauptkörper - B3 - Gewicht
(in G)]]="","",Table1[[#This Row],[Hauptkörper - B3 - Gewicht
(in G)]])</f>
        <v/>
      </c>
      <c r="MD200" s="574" t="str">
        <f>IF(Table1[[#This Row],[Hauptkörper - B3 - Lizenzierungs-pflichtig? (X=Ja)]]="","",Table1[[#This Row],[Hauptkörper - B3 - Lizenzierungs-pflichtig? (X=Ja)]])</f>
        <v/>
      </c>
      <c r="ME200" s="577" t="str">
        <f>IF(Table1[[#This Row],[Hauptkörper - B3 - Virgin Material]]="","",VLOOKUP(Table1[[#This Row],[Hauptkörper - B3 - Virgin Material]],'DD FD'!AJ:AK,2,FALSE))</f>
        <v/>
      </c>
      <c r="MF200" s="578" t="str">
        <f>IF(Table1[[#This Row],[Hauptkörper - B3 - Virgin Material Anteil (in %)]]="","",Table1[[#This Row],[Hauptkörper - B3 - Virgin Material Anteil (in %)]])</f>
        <v/>
      </c>
      <c r="MG200" s="577" t="str">
        <f>IF(Table1[[#This Row],[Hauptkörper - B3 - Recyceltes Material]]="","",VLOOKUP(Table1[[#This Row],[Hauptkörper - B3 - Recyceltes Material]],'DD FD'!AL:AM,2,FALSE))</f>
        <v/>
      </c>
      <c r="MH200" s="578" t="str">
        <f>IF(Table1[[#This Row],[Hauptkörper - B3 - Recyceltes Material Anteil (in %)]]="","",Table1[[#This Row],[Hauptkörper - B3 - Recyceltes Material Anteil (in %)]])</f>
        <v/>
      </c>
      <c r="MI200" s="577" t="str">
        <f>IF(Table1[[#This Row],[Hauptkörper - B3 - Beschichtung]]="","",VLOOKUP(Table1[[#This Row],[Hauptkörper - B3 - Beschichtung]],'DD FD'!AE:AF,2,FALSE))</f>
        <v/>
      </c>
      <c r="MJ200" s="580" t="str">
        <f>IF(Table1[[#This Row],[Hauptkörper - B3 - Beschichtung Anteil (in %)]]="","",Table1[[#This Row],[Hauptkörper - B3 - Beschichtung Anteil (in %)]])</f>
        <v/>
      </c>
      <c r="MK200" s="576" t="str">
        <f>IF(Table1[[#This Row],[Verschluss - B1 - Art]]="","",VLOOKUP(Table1[[#This Row],[Verschluss - B1 - Art]],'DD FD'!D:E,2,FALSE))</f>
        <v/>
      </c>
      <c r="ML200" s="577" t="str">
        <f>IF(Table1[[#This Row],[Verschluss - B1 - Fraktion]]="","",VLOOKUP(Table1[[#This Row],[Verschluss - B1 - Fraktion]],'DD FD'!H:J,3,FALSE))</f>
        <v/>
      </c>
      <c r="MM200" s="574" t="str">
        <f>IF(Table1[[#This Row],[Verschluss - B1 - Gewicht (in G)]]="","",Table1[[#This Row],[Verschluss - B1 - Gewicht (in G)]])</f>
        <v/>
      </c>
      <c r="MN200" s="574" t="str">
        <f>IF(Table1[[#This Row],[Verschluss - B1 - Lizenzierungs-pflichtig? (X=Ja)]]="","",Table1[[#This Row],[Verschluss - B1 - Lizenzierungs-pflichtig? (X=Ja)]])</f>
        <v/>
      </c>
      <c r="MO200" s="574" t="str">
        <f>IF(Table1[[#This Row],[Verschluss - B1 - Trennbar vom Hauptkörper? (X=Ja)]]="","",Table1[[#This Row],[Verschluss - B1 - Trennbar vom Hauptkörper? (X=Ja)]])</f>
        <v/>
      </c>
      <c r="MP200" s="577" t="str">
        <f>IF(Table1[[#This Row],[Verschluss - B1 - Virgin Material]]="","",VLOOKUP(Table1[[#This Row],[Verschluss - B1 - Virgin Material]],'DD FD'!AJ:AK,2,FALSE))</f>
        <v/>
      </c>
      <c r="MQ200" s="578" t="str">
        <f>IF(Table1[[#This Row],[Verschluss - B1 - Virgin Material Anteil (in %)]]="","",Table1[[#This Row],[Verschluss - B1 - Virgin Material Anteil (in %)]])</f>
        <v/>
      </c>
      <c r="MR200" s="577" t="str">
        <f>IF(Table1[[#This Row],[Verschluss - B1 - Recyceltes Material]]="","",VLOOKUP(Table1[[#This Row],[Verschluss - B1 - Recyceltes Material]],'DD FD'!AL:AM,2,FALSE))</f>
        <v/>
      </c>
      <c r="MS200" s="578" t="str">
        <f>IF(Table1[[#This Row],[Verschluss - B1 - Recyceltes Material Anteil (in %)]]="","",Table1[[#This Row],[Verschluss - B1 - Recyceltes Material Anteil (in %)]])</f>
        <v/>
      </c>
      <c r="MT200" s="577" t="str">
        <f>IF(Table1[[#This Row],[Verschluss - B1 - Beschichtung]]="","",VLOOKUP(Table1[[#This Row],[Verschluss - B1 - Beschichtung]],'DD FD'!AE:AF,2,FALSE))</f>
        <v/>
      </c>
      <c r="MU200" s="580" t="str">
        <f>IF(Table1[[#This Row],[Verschluss - B1 - Beschichtung Anteil (in %)]]="","",Table1[[#This Row],[Verschluss - B1 - Beschichtung Anteil (in %)]])</f>
        <v/>
      </c>
      <c r="MV200" s="576" t="str">
        <f>IF(Table1[[#This Row],[Verschluss - B2 - Art]]="","",VLOOKUP(Table1[[#This Row],[Verschluss - B2 - Art]],'DD FD'!D:E,2,FALSE))</f>
        <v/>
      </c>
      <c r="MW200" s="577" t="str">
        <f>IF(Table1[[#This Row],[Verschluss - B2 - Fraktion]]="","",VLOOKUP(Table1[[#This Row],[Verschluss - B2 - Fraktion]],'DD FD'!H:J,3,FALSE))</f>
        <v/>
      </c>
      <c r="MX200" s="574" t="str">
        <f>IF(Table1[[#This Row],[Verschluss - B2 - Gewicht (in G)]]="","",Table1[[#This Row],[Verschluss - B2 - Gewicht (in G)]])</f>
        <v/>
      </c>
      <c r="MY200" s="574" t="str">
        <f>IF(Table1[[#This Row],[Verschluss - B2 - Lizenzierungs-pflichtig? (X=Ja)]]="","",Table1[[#This Row],[Verschluss - B2 - Lizenzierungs-pflichtig? (X=Ja)]])</f>
        <v/>
      </c>
      <c r="MZ200" s="574" t="str">
        <f>IF(Table1[[#This Row],[Verschluss - B2 - Trennbar vom Hauptkörper? (X=Ja)]]="","",Table1[[#This Row],[Verschluss - B2 - Trennbar vom Hauptkörper? (X=Ja)]])</f>
        <v/>
      </c>
      <c r="NA200" s="577" t="str">
        <f>IF(Table1[[#This Row],[Verschluss - B2 - Virgin Material]]="","",VLOOKUP(Table1[[#This Row],[Verschluss - B2 - Virgin Material]],'DD FD'!AJ:AK,2,FALSE))</f>
        <v/>
      </c>
      <c r="NB200" s="578" t="str">
        <f>IF(Table1[[#This Row],[Verschluss - B2 - Virgin Material Anteil (in %)]]="","",Table1[[#This Row],[Verschluss - B2 - Virgin Material Anteil (in %)]])</f>
        <v/>
      </c>
      <c r="NC200" s="577" t="str">
        <f>IF(Table1[[#This Row],[Verschluss - B2 - Recyceltes Material]]="","",VLOOKUP(Table1[[#This Row],[Verschluss - B2 - Recyceltes Material]],'DD FD'!AL:AM,2,FALSE))</f>
        <v/>
      </c>
      <c r="ND200" s="578" t="str">
        <f>IF(Table1[[#This Row],[Verschluss - B2 - Recyceltes Material Anteil (in %)]]="","",Table1[[#This Row],[Verschluss - B2 - Recyceltes Material Anteil (in %)]])</f>
        <v/>
      </c>
      <c r="NE200" s="577" t="str">
        <f>IF(Table1[[#This Row],[Verschluss - B2 - Beschichtung]]="","",VLOOKUP(Table1[[#This Row],[Verschluss - B2 - Beschichtung]],'DD FD'!AE:AF,2,FALSE))</f>
        <v/>
      </c>
      <c r="NF200" s="580" t="str">
        <f>IF(Table1[[#This Row],[Verschluss - B2 - Beschichtung Anteil (in %)]]="","",Table1[[#This Row],[Verschluss - B2 - Beschichtung Anteil (in %)]])</f>
        <v/>
      </c>
      <c r="NG200" s="576" t="str">
        <f>IF(Table1[[#This Row],[Verschluss - B3 - Art]]="","",VLOOKUP(Table1[[#This Row],[Verschluss - B3 - Art]],'DD FD'!D:E,2,FALSE))</f>
        <v/>
      </c>
      <c r="NH200" s="577" t="str">
        <f>IF(Table1[[#This Row],[Verschluss - B3 - Fraktion]]="","",VLOOKUP(Table1[[#This Row],[Verschluss - B3 - Fraktion]],'DD FD'!H:J,3,FALSE))</f>
        <v/>
      </c>
      <c r="NI200" s="574" t="str">
        <f>IF(Table1[[#This Row],[Verschluss - B3 - Gewicht (in G)]]="","",Table1[[#This Row],[Verschluss - B3 - Gewicht (in G)]])</f>
        <v/>
      </c>
      <c r="NJ200" s="574" t="str">
        <f>IF(Table1[[#This Row],[Verschluss - B3 - Lizenzierungs-pflichtig? (X=Ja)]]="","",Table1[[#This Row],[Verschluss - B3 - Lizenzierungs-pflichtig? (X=Ja)]])</f>
        <v/>
      </c>
      <c r="NK200" s="574" t="str">
        <f>IF(Table1[[#This Row],[Verschluss - B3 - Trennbar vom Hauptkörper? (X=Ja)]]="","",Table1[[#This Row],[Verschluss - B3 - Trennbar vom Hauptkörper? (X=Ja)]])</f>
        <v/>
      </c>
      <c r="NL200" s="577" t="str">
        <f>IF(Table1[[#This Row],[Verschluss - B3 - Virgin Material]]="","",VLOOKUP(Table1[[#This Row],[Verschluss - B3 - Virgin Material]],'DD FD'!AJ:AK,2,FALSE))</f>
        <v/>
      </c>
      <c r="NM200" s="578" t="str">
        <f>IF(Table1[[#This Row],[Verschluss - B3 - Virgin Material Anteil (in %)]]="","",Table1[[#This Row],[Verschluss - B3 - Virgin Material Anteil (in %)]])</f>
        <v/>
      </c>
      <c r="NN200" s="577" t="str">
        <f>IF(Table1[[#This Row],[Verschluss - B3 - Recyceltes Material]]="","",VLOOKUP(Table1[[#This Row],[Verschluss - B3 - Recyceltes Material]],'DD FD'!AL:AM,2,FALSE))</f>
        <v/>
      </c>
      <c r="NO200" s="578" t="str">
        <f>IF(Table1[[#This Row],[Verschluss - B3 - Recyceltes Material Anteil (in %)]]="","",Table1[[#This Row],[Verschluss - B3 - Recyceltes Material Anteil (in %)]])</f>
        <v/>
      </c>
      <c r="NP200" s="577" t="str">
        <f>IF(Table1[[#This Row],[Verschluss - B3 - Beschichtung]]="","",VLOOKUP(Table1[[#This Row],[Verschluss - B3 - Beschichtung]],'DD FD'!AE:AF,2,FALSE))</f>
        <v/>
      </c>
      <c r="NQ200" s="580" t="str">
        <f>IF(Table1[[#This Row],[Verschluss - B3 - Beschichtung Anteil (in %)]]="","",Table1[[#This Row],[Verschluss - B3 - Beschichtung Anteil (in %)]])</f>
        <v/>
      </c>
      <c r="NR200" s="576" t="str">
        <f>IF(Table1[[#This Row],[Etikett - B1 - Art]]="","",VLOOKUP(Table1[[#This Row],[Etikett - B1 - Art]],'DD FD'!F:G,2,FALSE))</f>
        <v/>
      </c>
      <c r="NS200" s="577" t="str">
        <f>IF(Table1[[#This Row],[Etikett - B1 - Fraktion]]="","",VLOOKUP(Table1[[#This Row],[Etikett - B1 - Fraktion]],'DD FD'!H:J,3,FALSE))</f>
        <v/>
      </c>
      <c r="NT200" s="574" t="str">
        <f>IF(Table1[[#This Row],[Etikett - B1 - Gewicht (in G)]]="","",Table1[[#This Row],[Etikett - B1 - Gewicht (in G)]])</f>
        <v/>
      </c>
      <c r="NU200" s="574" t="str">
        <f>IF(Table1[[#This Row],[Etikett - B1 - Lizenzierungs-pflichtig? (X=Ja)]]="","",Table1[[#This Row],[Etikett - B1 - Lizenzierungs-pflichtig? (X=Ja)]])</f>
        <v/>
      </c>
      <c r="NV200" s="574" t="str">
        <f>IF(Table1[[#This Row],[Etikett - B1 - Trennbar vom Hauptkörper? (X=Ja)]]="","",Table1[[#This Row],[Etikett - B1 - Trennbar vom Hauptkörper? (X=Ja)]])</f>
        <v/>
      </c>
      <c r="NW200" s="577" t="str">
        <f>IF(Table1[[#This Row],[Etikett - B1 - Virgin Material]]="","",VLOOKUP(Table1[[#This Row],[Etikett - B1 - Virgin Material]],'DD FD'!AJ:AK,2,FALSE))</f>
        <v/>
      </c>
      <c r="NX200" s="578" t="str">
        <f>IF(Table1[[#This Row],[Etikett - B1 - Virgin Material Anteil (in %)]]="","",Table1[[#This Row],[Etikett - B1 - Virgin Material Anteil (in %)]])</f>
        <v/>
      </c>
      <c r="NY200" s="577" t="str">
        <f>IF(Table1[[#This Row],[Etikett - B1 - Recyceltes Material]]="","",VLOOKUP(Table1[[#This Row],[Etikett - B1 - Recyceltes Material]],'DD FD'!AL:AM,2,FALSE))</f>
        <v/>
      </c>
      <c r="NZ200" s="578" t="str">
        <f>IF(Table1[[#This Row],[Etikett - B1 - Recyceltes Material Anteil (in %)]]="","",Table1[[#This Row],[Etikett - B1 - Recyceltes Material Anteil (in %)]])</f>
        <v/>
      </c>
      <c r="OA200" s="577" t="str">
        <f>IF(Table1[[#This Row],[Etikett - B1 - Beschichtung]]="","",VLOOKUP(Table1[[#This Row],[Etikett - B1 - Beschichtung]],'DD FD'!AE:AF,2,FALSE))</f>
        <v/>
      </c>
      <c r="OB200" s="580" t="str">
        <f>IF(Table1[[#This Row],[Etikett - B1 - Beschichtung Anteil (in %)]]="","",Table1[[#This Row],[Etikett - B1 - Beschichtung Anteil (in %)]])</f>
        <v/>
      </c>
      <c r="OC200" s="576" t="str">
        <f>IF(Table1[[#This Row],[Etikett - B2 - Art]]="","",VLOOKUP(Table1[[#This Row],[Etikett - B2 - Art]],'DD FD'!F:G,2,FALSE))</f>
        <v/>
      </c>
      <c r="OD200" s="577" t="str">
        <f>IF(Table1[[#This Row],[Etikett - B2 - Fraktion]]="","",VLOOKUP(Table1[[#This Row],[Etikett - B2 - Fraktion]],'DD FD'!H:J,3,FALSE))</f>
        <v/>
      </c>
      <c r="OE200" s="574" t="str">
        <f>IF(Table1[[#This Row],[Etikett - B2 - Gewicht (in G)]]="","",Table1[[#This Row],[Etikett - B2 - Gewicht (in G)]])</f>
        <v/>
      </c>
      <c r="OF200" s="574" t="str">
        <f>IF(Table1[[#This Row],[Etikett - B2 - Lizenzierungs-pflichtig? (X=Ja)]]="","",Table1[[#This Row],[Etikett - B2 - Lizenzierungs-pflichtig? (X=Ja)]])</f>
        <v/>
      </c>
      <c r="OG200" s="574" t="str">
        <f>IF(Table1[[#This Row],[Etikett - B2 - Trennbar vom Hauptkörper? (X=Ja)]]="","",Table1[[#This Row],[Etikett - B2 - Trennbar vom Hauptkörper? (X=Ja)]])</f>
        <v/>
      </c>
      <c r="OH200" s="577" t="str">
        <f>IF(Table1[[#This Row],[Etikett - B2 - Virgin Material]]="","",VLOOKUP(Table1[[#This Row],[Etikett - B2 - Virgin Material]],'DD FD'!AJ:AK,2,FALSE))</f>
        <v/>
      </c>
      <c r="OI200" s="578" t="str">
        <f>IF(Table1[[#This Row],[Etikett - B2 - Virgin Material Anteil (in %)]]="","",Table1[[#This Row],[Etikett - B2 - Virgin Material Anteil (in %)]])</f>
        <v/>
      </c>
      <c r="OJ200" s="577" t="str">
        <f>IF(Table1[[#This Row],[Etikett - B2 - Recyceltes Material]]="","",VLOOKUP(Table1[[#This Row],[Etikett - B2 - Recyceltes Material]],'DD FD'!AL:AM,2,FALSE))</f>
        <v/>
      </c>
      <c r="OK200" s="578" t="str">
        <f>IF(Table1[[#This Row],[Etikett - B2 - Recyceltes Material Anteil (in %)]]="","",Table1[[#This Row],[Etikett - B2 - Recyceltes Material Anteil (in %)]])</f>
        <v/>
      </c>
      <c r="OL200" s="577" t="str">
        <f>IF(Table1[[#This Row],[Etikett - B2 - Beschichtung]]="","",VLOOKUP(Table1[[#This Row],[Etikett - B2 - Beschichtung]],'DD FD'!AE:AF,2,FALSE))</f>
        <v/>
      </c>
      <c r="OM200" s="580" t="str">
        <f>IF(Table1[[#This Row],[Etikett - B2 - Beschichtung Anteil (in %)]]="","",Table1[[#This Row],[Etikett - B2 - Beschichtung Anteil (in %)]])</f>
        <v/>
      </c>
      <c r="ON200" s="576" t="str">
        <f>IF(Table1[[#This Row],[Etikett - B3 - Art]]="","",VLOOKUP(Table1[[#This Row],[Etikett - B3 - Art]],'DD FD'!F:G,2,FALSE))</f>
        <v/>
      </c>
      <c r="OO200" s="577" t="str">
        <f>IF(Table1[[#This Row],[Etikett - B3 - Fraktion]]="","",VLOOKUP(Table1[[#This Row],[Etikett - B3 - Fraktion]],'DD FD'!H:J,3,FALSE))</f>
        <v/>
      </c>
      <c r="OP200" s="574" t="str">
        <f>IF(Table1[[#This Row],[Etikett - B3 - Gewicht (in G)]]="","",Table1[[#This Row],[Etikett - B3 - Gewicht (in G)]])</f>
        <v/>
      </c>
      <c r="OQ200" s="574" t="str">
        <f>IF(Table1[[#This Row],[Etikett - B3 - Lizenzierungs-pflichtig? (X=Ja)]]="","",Table1[[#This Row],[Etikett - B3 - Lizenzierungs-pflichtig? (X=Ja)]])</f>
        <v/>
      </c>
      <c r="OR200" s="574" t="str">
        <f>IF(Table1[[#This Row],[Etikett - B3 - Trennbar vom Hauptkörper? (X=Ja)]]="","",Table1[[#This Row],[Etikett - B3 - Trennbar vom Hauptkörper? (X=Ja)]])</f>
        <v/>
      </c>
      <c r="OS200" s="577" t="str">
        <f>IF(Table1[[#This Row],[Etikett - B3 - Virgin Material]]="","",VLOOKUP(Table1[[#This Row],[Etikett - B3 - Virgin Material]],'DD FD'!AJ:AK,2,FALSE))</f>
        <v/>
      </c>
      <c r="OT200" s="578" t="str">
        <f>IF(Table1[[#This Row],[Etikett - B3 - Virgin Material Anteil (in %)]]="","",Table1[[#This Row],[Etikett - B3 - Virgin Material Anteil (in %)]])</f>
        <v/>
      </c>
      <c r="OU200" s="577" t="str">
        <f>IF(Table1[[#This Row],[Etikett - B3 - Recyceltes Material]]="","",VLOOKUP(Table1[[#This Row],[Etikett - B3 - Recyceltes Material]],'DD FD'!AL:AM,2,FALSE))</f>
        <v/>
      </c>
      <c r="OV200" s="578" t="str">
        <f>IF(Table1[[#This Row],[Etikett - B3 - Recyceltes Material Anteil (in %)]]="","",Table1[[#This Row],[Etikett - B3 - Recyceltes Material Anteil (in %)]])</f>
        <v/>
      </c>
      <c r="OW200" s="577" t="str">
        <f>IF(Table1[[#This Row],[Etikett - B3 - Beschichtung]]="","",VLOOKUP(Table1[[#This Row],[Etikett - B3 - Beschichtung]],'DD FD'!AE:AF,2,FALSE))</f>
        <v/>
      </c>
      <c r="OX200" s="613" t="str">
        <f>IF(Table1[[#This Row],[Etikett - B3 - Beschichtung Anteil (in %)]]="","",Table1[[#This Row],[Etikett - B3 - Beschichtung Anteil (in %)]])</f>
        <v/>
      </c>
      <c r="OY200" s="618">
        <f>ROUNDUP(SUM(
IF(AND(LH200='DD FD'!$J$7,LJ200='DD FD'!$AI$3),LI200,0),
IF(AND(LR200='DD FD'!$J$7,LT200='DD FD'!$AI$3),LS200,0),
IF(AND(MB200='DD FD'!$J$7,MD200='DD FD'!$AI$3),MC200,0),
IF(AND(ML200='DD FD'!$J$7,MN200='DD FD'!$AI$3),MM200,0),
IF(AND(MW200='DD FD'!$J$7,MY200='DD FD'!$AI$3),MX200,0),
IF(AND(NH200='DD FD'!$J$7,NJ200='DD FD'!$AI$3),NI200,0),
IF(AND(NS200='DD FD'!$J$7,NU200='DD FD'!$AI$3),NT200,0),
IF(AND(OD200='DD FD'!$J$7,OF200='DD FD'!$AI$3),OE200,0),
IF(AND(OO200='DD FD'!$J$7,OQ200='DD FD'!$AI$3),OP200,0),
),2)</f>
        <v>0</v>
      </c>
      <c r="OZ200" s="617">
        <f>ROUNDUP(SUM(
IF(AND(LH200='DD FD'!$J$6,LJ200='DD FD'!$AI$3),LI200,0),
IF(AND(LR200='DD FD'!$J$6,LT200='DD FD'!$AI$3),LS200,0),
IF(AND(MB200='DD FD'!$J$6,MD200='DD FD'!$AI$3),MC200,0),
IF(AND(ML200='DD FD'!$J$6,MN200='DD FD'!$AI$3),MM200,0),
IF(AND(MW200='DD FD'!$J$6,MY200='DD FD'!$AI$3),MX200,0),
IF(AND(NH200='DD FD'!$J$6,NJ200='DD FD'!$AI$3),NI200,0),
IF(AND(NS200='DD FD'!$J$6,NU200='DD FD'!$AI$3),NT200,0),
IF(AND(OD200='DD FD'!$J$6,OF200='DD FD'!$AI$3),OE200,0),
IF(AND(OO200='DD FD'!$J$6,OQ200='DD FD'!$AI$3),OP200,0),
),2)</f>
        <v>0</v>
      </c>
      <c r="PA200" s="617">
        <f>ROUNDUP(SUM(
IF(AND(LH200='DD FD'!$J$10,LJ200='DD FD'!$AI$3),LI200,0),
IF(AND(LR200='DD FD'!$J$10,LT200='DD FD'!$AI$3),LS200,0),
IF(AND(MB200='DD FD'!$J$10,MD200='DD FD'!$AI$3),MC200,0),
IF(AND(ML200='DD FD'!$J$10,MN200='DD FD'!$AI$3),MM200,0),
IF(AND(MW200='DD FD'!$J$10,MY200='DD FD'!$AI$3),MX200,0),
IF(AND(NH200='DD FD'!$J$10,NJ200='DD FD'!$AI$3),NI200,0),
IF(AND(NS200='DD FD'!$J$10,NU200='DD FD'!$AI$3),NT200,0),
IF(AND(OD200='DD FD'!$J$10,OF200='DD FD'!$AI$3),OE200,0),
IF(AND(OO200='DD FD'!$J$10,OQ200='DD FD'!$AI$3),OP200,0),
),2)</f>
        <v>0</v>
      </c>
      <c r="PB200" s="617">
        <f>ROUNDUP(SUM(
IF(AND(LH200='DD FD'!$J$8,LJ200='DD FD'!$AI$3),LI200,0),
IF(AND(LR200='DD FD'!$J$8,LT200='DD FD'!$AI$3),LS200,0),
IF(AND(MB200='DD FD'!$J$8,MD200='DD FD'!$AI$3),MC200,0),
IF(AND(ML200='DD FD'!$J$8,MN200='DD FD'!$AI$3),MM200,0),
IF(AND(MW200='DD FD'!$J$8,MY200='DD FD'!$AI$3),MX200,0),
IF(AND(NH200='DD FD'!$J$8,NJ200='DD FD'!$AI$3),NI200,0),
IF(AND(NS200='DD FD'!$J$8,NU200='DD FD'!$AI$3),NT200,0),
IF(AND(OD200='DD FD'!$J$8,OF200='DD FD'!$AI$3),OE200,0),
IF(AND(OO200='DD FD'!$J$8,OQ200='DD FD'!$AI$3),OP200,0),
),2)</f>
        <v>0</v>
      </c>
      <c r="PC200" s="617">
        <f>ROUNDUP(SUM(
IF(AND(LH200='DD FD'!$J$5,LJ200='DD FD'!$AI$3),LI200,0),
IF(AND(LR200='DD FD'!$J$5,LT200='DD FD'!$AI$3),LS200,0),
IF(AND(MB200='DD FD'!$J$5,MD200='DD FD'!$AI$3),MC200,0),
IF(AND(ML200='DD FD'!$J$5,MN200='DD FD'!$AI$3),MM200,0),
IF(AND(MW200='DD FD'!$J$5,MY200='DD FD'!$AI$3),MX200,0),
IF(AND(NH200='DD FD'!$J$5,NJ200='DD FD'!$AI$3),NI200,0),
IF(AND(NS200='DD FD'!$J$5,NU200='DD FD'!$AI$3),NT200,0),
IF(AND(OD200='DD FD'!$J$5,OF200='DD FD'!$AI$3),OE200,0),
IF(AND(OO200='DD FD'!$J$5,OQ200='DD FD'!$AI$3),OP200,0),
),2)</f>
        <v>0</v>
      </c>
      <c r="PD200" s="617">
        <f>ROUNDUP(SUM(
IF(AND(LH200='DD FD'!$J$9,LJ200='DD FD'!$AI$3),LI200,0),
IF(AND(LR200='DD FD'!$J$9,LT200='DD FD'!$AI$3),LS200,0),
IF(AND(MB200='DD FD'!$J$9,MD200='DD FD'!$AI$3),MC200,0),
IF(AND(ML200='DD FD'!$J$9,MN200='DD FD'!$AI$3),MM200,0),
IF(AND(MW200='DD FD'!$J$9,MY200='DD FD'!$AI$3),MX200,0),
IF(AND(NH200='DD FD'!$J$9,NJ200='DD FD'!$AI$3),NI200,0),
IF(AND(NS200='DD FD'!$J$9,NU200='DD FD'!$AI$3),NT200,0),
IF(AND(OD200='DD FD'!$J$9,OF200='DD FD'!$AI$3),OE200,0),
IF(AND(OO200='DD FD'!$J$9,OQ200='DD FD'!$AI$3),OP200,0),
),2)</f>
        <v>0</v>
      </c>
      <c r="PE200" s="617">
        <f>ROUNDUP(SUM(
IF(AND(LH200='DD FD'!$J$4,LJ200='DD FD'!$AI$3),LI200,0),
IF(AND(LR200='DD FD'!$J$4,LT200='DD FD'!$AI$3),LS200,0),
IF(AND(MB200='DD FD'!$J$4,MD200='DD FD'!$AI$3),MC200,0),
IF(AND(ML200='DD FD'!$J$4,MN200='DD FD'!$AI$3),MM200,0),
IF(AND(MW200='DD FD'!$J$4,MY200='DD FD'!$AI$3),MX200,0),
IF(AND(NH200='DD FD'!$J$4,NJ200='DD FD'!$AI$3),NI200,0),
IF(AND(NS200='DD FD'!$J$4,NU200='DD FD'!$AI$3),NT200,0),
IF(AND(OD200='DD FD'!$J$4,OF200='DD FD'!$AI$3),OE200,0),
IF(AND(OO200='DD FD'!$J$4,OQ200='DD FD'!$AI$3),OP200,0),
),2)</f>
        <v>0</v>
      </c>
      <c r="PF200" s="619">
        <f>ROUNDUP(SUM(
IF(AND(LH200='DD FD'!$J$11,LJ200='DD FD'!$AI$3),LI200,0),
IF(AND(LR200='DD FD'!$J$11,LT200='DD FD'!$AI$3),LS200,0),
IF(AND(MB200='DD FD'!$J$11,MD200='DD FD'!$AI$3),MC200,0),
IF(AND(ML200='DD FD'!$J$11,MN200='DD FD'!$AI$3),MM200,0),
IF(AND(MW200='DD FD'!$J$11,MY200='DD FD'!$AI$3),MX200,0),
IF(AND(NH200='DD FD'!$J$11,NJ200='DD FD'!$AI$3),NI200,0),
IF(AND(NS200='DD FD'!$J$11,NU200='DD FD'!$AI$3),NT200,0),
IF(AND(OD200='DD FD'!$J$11,OF200='DD FD'!$AI$3),OE200,0),
IF(AND(OO200='DD FD'!$J$11,OQ200='DD FD'!$AI$3),OP200,0),
),2)</f>
        <v>0</v>
      </c>
    </row>
    <row r="201" spans="1:422">
      <c r="A201" s="806"/>
      <c r="B201" s="934"/>
      <c r="C201" s="247"/>
      <c r="D201" s="842"/>
      <c r="E201" s="247"/>
      <c r="F201" s="158"/>
      <c r="G201" s="710"/>
      <c r="H201" s="712"/>
      <c r="I201" s="936"/>
      <c r="J201" s="803"/>
      <c r="K201" s="150"/>
      <c r="L201" s="146" t="str">
        <f t="shared" si="81"/>
        <v/>
      </c>
      <c r="M201" s="501" t="str">
        <f t="shared" si="98"/>
        <v/>
      </c>
      <c r="N201" s="504"/>
      <c r="O201" s="113" t="str">
        <f t="shared" si="99"/>
        <v/>
      </c>
      <c r="P201" s="114" t="str">
        <f t="shared" si="82"/>
        <v/>
      </c>
      <c r="Q201" s="152"/>
      <c r="R201" s="152"/>
      <c r="S201" s="115" t="str">
        <f t="shared" si="100"/>
        <v/>
      </c>
      <c r="T201" s="159"/>
      <c r="U201" s="159"/>
      <c r="V201" s="157"/>
      <c r="W201" s="157"/>
      <c r="X201" s="157"/>
      <c r="Y201" s="772"/>
      <c r="Z201" s="158"/>
      <c r="AA201" s="144"/>
      <c r="AB201" s="112"/>
      <c r="AC201" s="153"/>
      <c r="AD201" s="153"/>
      <c r="AE201" s="153"/>
      <c r="AF201" s="153"/>
      <c r="AG201" s="153"/>
      <c r="AH201" s="153"/>
      <c r="AI201" s="152"/>
      <c r="AJ201" s="158"/>
      <c r="AK201" s="158"/>
      <c r="AL201" s="158"/>
      <c r="AM201" s="116" t="str">
        <f t="shared" si="101"/>
        <v/>
      </c>
      <c r="AN201" s="116" t="str">
        <f t="shared" si="102"/>
        <v/>
      </c>
      <c r="AO201" s="324"/>
      <c r="AP201" s="503"/>
      <c r="AQ201" s="487" t="str">
        <f t="shared" si="103"/>
        <v/>
      </c>
      <c r="AR201" s="113" t="str">
        <f t="shared" si="83"/>
        <v/>
      </c>
      <c r="AS201" s="113" t="str">
        <f t="shared" si="84"/>
        <v/>
      </c>
      <c r="AT201" s="113" t="str">
        <f t="shared" si="85"/>
        <v/>
      </c>
      <c r="AU201" s="113" t="str">
        <f t="shared" si="86"/>
        <v/>
      </c>
      <c r="AV201" s="159"/>
      <c r="AW201" s="157"/>
      <c r="AX201" s="157"/>
      <c r="AY201" s="157"/>
      <c r="AZ201" s="157"/>
      <c r="BA201" s="116" t="str">
        <f t="shared" si="87"/>
        <v/>
      </c>
      <c r="BB201" s="316"/>
      <c r="BC201" s="116" t="str">
        <f t="shared" si="88"/>
        <v/>
      </c>
      <c r="BD201" s="133" t="str">
        <f t="shared" si="89"/>
        <v/>
      </c>
      <c r="BE201" s="157"/>
      <c r="BF201" s="1180"/>
      <c r="BG201" s="1180"/>
      <c r="BH201" s="158"/>
      <c r="BI201" s="490"/>
      <c r="BJ201" s="514" t="str">
        <f t="shared" si="104"/>
        <v/>
      </c>
      <c r="BK201" s="789"/>
      <c r="BL201" s="116" t="str">
        <f t="shared" si="105"/>
        <v/>
      </c>
      <c r="BM201" s="144"/>
      <c r="BN201" s="144"/>
      <c r="BO201" s="144"/>
      <c r="BP201" s="790"/>
      <c r="BQ201" s="790"/>
      <c r="BR201" s="790"/>
      <c r="BS201" s="116" t="str">
        <f t="shared" si="90"/>
        <v/>
      </c>
      <c r="BT201" s="790"/>
      <c r="BU201" s="808" t="str">
        <f t="shared" si="91"/>
        <v/>
      </c>
      <c r="BV201" s="791"/>
      <c r="BW201" s="144"/>
      <c r="BX201" s="20"/>
      <c r="BY201" s="20"/>
      <c r="BZ201" s="20"/>
      <c r="CA201" s="792"/>
      <c r="CB201" s="1201"/>
      <c r="CC201" s="144"/>
      <c r="CD201" s="144"/>
      <c r="CE201" s="144"/>
      <c r="CF201" s="144"/>
      <c r="CG201" s="144"/>
      <c r="CH201" s="144"/>
      <c r="CI201" s="144"/>
      <c r="CJ201" s="144"/>
      <c r="CK201" s="144"/>
      <c r="CL201" s="144"/>
      <c r="CM201" s="144"/>
      <c r="CN201" s="144"/>
      <c r="CO201" s="144"/>
      <c r="CP201" s="144"/>
      <c r="CQ201" s="144"/>
      <c r="CR201" s="144"/>
      <c r="CS201" s="144"/>
      <c r="CT201" s="144"/>
      <c r="CU201" s="144"/>
      <c r="CV201" s="144"/>
      <c r="CW201" s="144"/>
      <c r="CX201" s="144"/>
      <c r="CY201" s="144"/>
      <c r="CZ201" s="144"/>
      <c r="DA201" s="144"/>
      <c r="DB201" s="144"/>
      <c r="DC201" s="144"/>
      <c r="DD201" s="144"/>
      <c r="DE201" s="144"/>
      <c r="DF201" s="144"/>
      <c r="DG201" s="144"/>
      <c r="DH201" s="144"/>
      <c r="DI201" s="144"/>
      <c r="DJ201" s="144"/>
      <c r="DK201" s="144"/>
      <c r="DL201" s="144"/>
      <c r="DM201" s="144"/>
      <c r="DN201" s="144"/>
      <c r="DO201" s="144"/>
      <c r="DP201" s="144"/>
      <c r="DQ201" s="144"/>
      <c r="DR201" s="144"/>
      <c r="DS201" s="144"/>
      <c r="DT201" s="144"/>
      <c r="DU201" s="144"/>
      <c r="DV201" s="144"/>
      <c r="DW201" s="144"/>
      <c r="DX201" s="144"/>
      <c r="DY201" s="144"/>
      <c r="DZ201" s="144"/>
      <c r="EA201" s="144"/>
      <c r="EB201" s="144"/>
      <c r="EC201" s="144"/>
      <c r="ED201" s="782" t="str">
        <f t="shared" si="106"/>
        <v/>
      </c>
      <c r="EE201" s="519"/>
      <c r="EF201" s="793"/>
      <c r="EG201" s="519"/>
      <c r="EH201" s="794"/>
      <c r="EI201" s="790"/>
      <c r="EJ201" s="794"/>
      <c r="EK201" s="794"/>
      <c r="EL201" s="790"/>
      <c r="EM201" s="790"/>
      <c r="EN201" s="790"/>
      <c r="EO201" s="112" t="str">
        <f t="shared" si="92"/>
        <v/>
      </c>
      <c r="EP201" s="790"/>
      <c r="EQ201" s="488" t="str">
        <f t="shared" si="93"/>
        <v/>
      </c>
      <c r="ER201" s="1100"/>
      <c r="ES201" s="1099" t="str">
        <f t="shared" si="107"/>
        <v/>
      </c>
      <c r="ET201" s="525"/>
      <c r="EU201" s="148"/>
      <c r="EV201" s="148"/>
      <c r="EW201" s="148"/>
      <c r="EX201" s="148"/>
      <c r="EY201" s="148"/>
      <c r="EZ201" s="148"/>
      <c r="FA201" s="148"/>
      <c r="FB201" s="148"/>
      <c r="FC201" s="148"/>
      <c r="FD201" s="148"/>
      <c r="FE201" s="148"/>
      <c r="FF201" s="148"/>
      <c r="FG201" s="148"/>
      <c r="FH201" s="148"/>
      <c r="FI201" s="528"/>
      <c r="FJ201" s="513" t="str">
        <f t="shared" si="94"/>
        <v/>
      </c>
      <c r="FK201" s="158"/>
      <c r="FL201" s="850"/>
      <c r="FM201" s="850"/>
      <c r="FN201" s="850"/>
      <c r="FO201" s="850"/>
      <c r="FP201" s="850"/>
      <c r="FQ201" s="850"/>
      <c r="FR201" s="157"/>
      <c r="FS201" s="143"/>
      <c r="FT201" s="143"/>
      <c r="FU201" s="847" t="str">
        <f t="shared" si="95"/>
        <v/>
      </c>
      <c r="FV201" s="555"/>
      <c r="FW201" s="523" t="str">
        <f>IF(Table1[[#This Row],[Nonfood Inhaltstoffe - Komponente]]="","",VLOOKUP(Table1[[#This Row],[Nonfood Inhaltstoffe - Komponente]],'Dropdown Auswahl'!BJ:BK,2,FALSE))</f>
        <v/>
      </c>
      <c r="FX201" s="1013"/>
      <c r="FY201" s="1011" t="str">
        <f t="shared" si="96"/>
        <v/>
      </c>
      <c r="FZ201" s="152"/>
      <c r="GA201" s="152"/>
      <c r="GB201" s="152"/>
      <c r="GC201" s="529" t="str">
        <f t="shared" si="97"/>
        <v/>
      </c>
      <c r="GG201" s="21"/>
      <c r="GH201" s="21"/>
      <c r="GI201" s="1019"/>
      <c r="GJ201" s="1016" t="str">
        <f>IF(Table1[[#This Row],[Global Trade Item Number (GTIN)]]="","",Table1[[#This Row],[Global Trade Item Number (GTIN)]])</f>
        <v/>
      </c>
      <c r="GK201" s="555" t="str">
        <f>IF(Table1[[#This Row],[WAWI-Nr./ Kreditoren-Nummer
(ASDV)]]&lt;&gt;"",Table1[[#This Row],[WAWI-Nr./ Kreditoren-Nummer
(ASDV)]],"")</f>
        <v/>
      </c>
      <c r="GL201" s="165"/>
      <c r="GM201" s="165"/>
      <c r="GN201" s="165"/>
      <c r="GO201" s="485"/>
      <c r="GP201" s="534"/>
      <c r="GQ201" s="533"/>
      <c r="GR201" s="486"/>
      <c r="GS201" s="486"/>
      <c r="GT201" s="486"/>
      <c r="GU201" s="486"/>
      <c r="GV201" s="486"/>
      <c r="GW201" s="542"/>
      <c r="GX201" s="538"/>
      <c r="GY201" s="144"/>
      <c r="GZ201" s="480"/>
      <c r="HA201" s="158"/>
      <c r="HB201" s="480"/>
      <c r="HC201" s="480"/>
      <c r="HD201" s="480"/>
      <c r="HE201" s="480"/>
      <c r="HF201" s="480"/>
      <c r="HG201" s="480"/>
      <c r="HH201" s="538"/>
      <c r="HI201" s="480"/>
      <c r="HJ201" s="480"/>
      <c r="HK201" s="480"/>
      <c r="HL201" s="480"/>
      <c r="HM201" s="480"/>
      <c r="HN201" s="480"/>
      <c r="HO201" s="480"/>
      <c r="HP201" s="480"/>
      <c r="HQ201" s="480"/>
      <c r="HR201" s="538"/>
      <c r="HS201" s="480"/>
      <c r="HT201" s="480"/>
      <c r="HU201" s="480"/>
      <c r="HV201" s="480"/>
      <c r="HW201" s="480"/>
      <c r="HX201" s="480"/>
      <c r="HY201" s="480"/>
      <c r="HZ201" s="480"/>
      <c r="IA201" s="480"/>
      <c r="IB201" s="538"/>
      <c r="IC201" s="480"/>
      <c r="ID201" s="480"/>
      <c r="IE201" s="480"/>
      <c r="IF201" s="480"/>
      <c r="IG201" s="480"/>
      <c r="IH201" s="480"/>
      <c r="II201" s="480"/>
      <c r="IJ201" s="480"/>
      <c r="IK201" s="480"/>
      <c r="IL201" s="480"/>
      <c r="IM201" s="538"/>
      <c r="IN201" s="480"/>
      <c r="IO201" s="480"/>
      <c r="IP201" s="480"/>
      <c r="IQ201" s="480"/>
      <c r="IR201" s="480"/>
      <c r="IS201" s="480"/>
      <c r="IT201" s="480"/>
      <c r="IU201" s="480"/>
      <c r="IV201" s="480"/>
      <c r="IW201" s="480"/>
      <c r="IX201" s="538"/>
      <c r="IY201" s="480"/>
      <c r="IZ201" s="480"/>
      <c r="JA201" s="480"/>
      <c r="JB201" s="480"/>
      <c r="JC201" s="480"/>
      <c r="JD201" s="480"/>
      <c r="JE201" s="480"/>
      <c r="JF201" s="480"/>
      <c r="JG201" s="480"/>
      <c r="JH201" s="480"/>
      <c r="JI201" s="538"/>
      <c r="JJ201" s="480"/>
      <c r="JK201" s="480"/>
      <c r="JL201" s="480"/>
      <c r="JM201" s="480"/>
      <c r="JN201" s="480"/>
      <c r="JO201" s="480"/>
      <c r="JP201" s="480"/>
      <c r="JQ201" s="480"/>
      <c r="JR201" s="480"/>
      <c r="JS201" s="590"/>
      <c r="JT201" s="538"/>
      <c r="JU201" s="480"/>
      <c r="JV201" s="480"/>
      <c r="JW201" s="480"/>
      <c r="JX201" s="480"/>
      <c r="JY201" s="480"/>
      <c r="JZ201" s="480"/>
      <c r="KA201" s="480"/>
      <c r="KB201" s="480"/>
      <c r="KC201" s="480"/>
      <c r="KD201" s="480"/>
      <c r="KE201" s="538"/>
      <c r="KF201" s="480"/>
      <c r="KG201" s="480"/>
      <c r="KH201" s="480"/>
      <c r="KI201" s="480"/>
      <c r="KJ201" s="480"/>
      <c r="KK201" s="480"/>
      <c r="KL201" s="480"/>
      <c r="KM201" s="480"/>
      <c r="KN201" s="480"/>
      <c r="KO201" s="480"/>
      <c r="KR201" s="568" t="str">
        <f>IF(Table1[[#This Row],[GTIN]]&lt;&gt;"",Table1[[#This Row],[GTIN]],"")</f>
        <v/>
      </c>
      <c r="KS201" s="569" t="str">
        <f>Table1[[#This Row],[Kreditor]]</f>
        <v/>
      </c>
      <c r="KT201" s="570" t="str">
        <f>IF(Table1[[#This Row],[Gültig ab (Datum)]]&lt;&gt;"",Table1[[#This Row],[Gültig ab (Datum)]],"")</f>
        <v/>
      </c>
      <c r="KU201" s="570"/>
      <c r="KV201" s="583" t="str">
        <f>IF(Table1[[#This Row],[Artikel verpackt? 
(X=Ja)]]="","",Table1[[#This Row],[Artikel verpackt? 
(X=Ja)]])</f>
        <v/>
      </c>
      <c r="KW201" s="571" t="str">
        <f>IF(Table1[[#This Row],[Verpackung recyclingfähig?
(X=Ja)]]="","",Table1[[#This Row],[Verpackung recyclingfähig?
(X=Ja)]])</f>
        <v/>
      </c>
      <c r="KX201" s="572"/>
      <c r="KY201" s="573"/>
      <c r="KZ201" s="574"/>
      <c r="LA201" s="574"/>
      <c r="LB201" s="574"/>
      <c r="LC201" s="574"/>
      <c r="LD201" s="574"/>
      <c r="LE201" s="574"/>
      <c r="LF201" s="575"/>
      <c r="LG201" s="576" t="str">
        <f>IF(Table1[[#This Row],[Hauptkörper - B1 - Art]]="","",VLOOKUP(Table1[[#This Row],[Hauptkörper - B1 - Art]],'DD FD'!B:C,2,FALSE))</f>
        <v/>
      </c>
      <c r="LH201" s="577" t="str">
        <f>IF(Table1[[#This Row],[Hauptkörper - B1 - Fraktion]]="","",VLOOKUP(Table1[[#This Row],[Hauptkörper - B1 - Fraktion]],'DD FD'!H:J,3,FALSE))</f>
        <v/>
      </c>
      <c r="LI201" s="574" t="str">
        <f>IF(Table1[[#This Row],[Hauptkörper - B1 - Gewicht
(in G)]]="","",Table1[[#This Row],[Hauptkörper - B1 - Gewicht
(in G)]])</f>
        <v/>
      </c>
      <c r="LJ201" s="574" t="str">
        <f>IF(Table1[[#This Row],[Hauptkörper - B1 - Lizenzierungs-pflichtig? (X=Ja)]]="","",Table1[[#This Row],[Hauptkörper - B1 - Lizenzierungs-pflichtig? (X=Ja)]])</f>
        <v/>
      </c>
      <c r="LK201" s="577" t="str">
        <f>IF(Table1[[#This Row],[Hauptkörper - B1 - Virgin Material]]="","",VLOOKUP(Table1[[#This Row],[Hauptkörper - B1 - Virgin Material]],'DD FD'!AJ:AK,2,FALSE))</f>
        <v/>
      </c>
      <c r="LL201" s="578" t="str">
        <f>IF(Table1[[#This Row],[Hauptkörper - B1 - Virgin Material Anteil (in %)]]="","",Table1[[#This Row],[Hauptkörper - B1 - Virgin Material Anteil (in %)]])</f>
        <v/>
      </c>
      <c r="LM201" s="577" t="str">
        <f>IF(Table1[[#This Row],[Hauptkörper - B1 - Recyceltes Material]]="","",VLOOKUP(Table1[[#This Row],[Hauptkörper - B1 - Recyceltes Material]],'DD FD'!AL:AM,2,FALSE))</f>
        <v/>
      </c>
      <c r="LN201" s="578" t="str">
        <f>IF(Table1[[#This Row],[Hauptkörper - B1 - Recyceltes Material Anteil (in %)]]="","",Table1[[#This Row],[Hauptkörper - B1 - Recyceltes Material Anteil (in %)]])</f>
        <v/>
      </c>
      <c r="LO201" s="579" t="str">
        <f>IF(Table1[[#This Row],[Hauptkörper - B1 - Beschichtung]]="","",VLOOKUP(Table1[[#This Row],[Hauptkörper - B1 - Beschichtung]],'DD FD'!AE:AF,2,FALSE))</f>
        <v/>
      </c>
      <c r="LP201" s="580" t="str">
        <f>IF(Table1[[#This Row],[Hauptkörper - B1 - Beschichtung Anteil (in %)]]="","",Table1[[#This Row],[Hauptkörper - B1 - Beschichtung Anteil (in %)]])</f>
        <v/>
      </c>
      <c r="LQ201" s="576" t="str">
        <f>IF(Table1[[#This Row],[Hauptkörper - B2 - Art]]="","",VLOOKUP(Table1[[#This Row],[Hauptkörper - B2 - Art]],'DD FD'!B:C,2,FALSE))</f>
        <v/>
      </c>
      <c r="LR201" s="577" t="str">
        <f>IF(Table1[[#This Row],[Hauptkörper - B2 - Fraktion]]="","",VLOOKUP(Table1[[#This Row],[Hauptkörper - B2 - Fraktion]],'DD FD'!H:J,3,FALSE))</f>
        <v/>
      </c>
      <c r="LS201" s="574" t="str">
        <f>IF(Table1[[#This Row],[Hauptkörper - B2 - Gewicht
(in G)]]="","",Table1[[#This Row],[Hauptkörper - B2 - Gewicht
(in G)]])</f>
        <v/>
      </c>
      <c r="LT201" s="574" t="str">
        <f>IF(Table1[[#This Row],[Hauptkörper - B2 - Lizenzierungs-pflichtig? (X=Ja)]]="","",Table1[[#This Row],[Hauptkörper - B2 - Lizenzierungs-pflichtig? (X=Ja)]])</f>
        <v/>
      </c>
      <c r="LU201" s="577" t="str">
        <f>IF(Table1[[#This Row],[Hauptkörper - B2 - Virgin Material]]="","",VLOOKUP(Table1[[#This Row],[Hauptkörper - B2 - Virgin Material]],'DD FD'!AJ:AK,2,FALSE))</f>
        <v/>
      </c>
      <c r="LV201" s="578" t="str">
        <f>IF(Table1[[#This Row],[Hauptkörper - B2 - Virgin Material Anteil (in %)]]="","",Table1[[#This Row],[Hauptkörper - B2 - Virgin Material Anteil (in %)]])</f>
        <v/>
      </c>
      <c r="LW201" s="577" t="str">
        <f>IF(Table1[[#This Row],[Hauptkörper - B2 - Recyceltes Material]]="","",VLOOKUP(Table1[[#This Row],[Hauptkörper - B2 - Recyceltes Material]],'DD FD'!AL:AM,2,FALSE))</f>
        <v/>
      </c>
      <c r="LX201" s="578" t="str">
        <f>IF(Table1[[#This Row],[Hauptkörper - B2 - Recyceltes Material Anteil (in %)]]="","",Table1[[#This Row],[Hauptkörper - B2 - Recyceltes Material Anteil (in %)]])</f>
        <v/>
      </c>
      <c r="LY201" s="577" t="str">
        <f>IF(Table1[[#This Row],[Hauptkörper - B2 - Beschichtung]]="","",VLOOKUP(Table1[[#This Row],[Hauptkörper - B2 - Beschichtung]],'DD FD'!AE:AF,2,FALSE))</f>
        <v/>
      </c>
      <c r="LZ201" s="580" t="str">
        <f>IF(Table1[[#This Row],[Hauptkörper - B2 - Beschichtung Anteil (in %)]]="","",Table1[[#This Row],[Hauptkörper - B2 - Beschichtung Anteil (in %)]])</f>
        <v/>
      </c>
      <c r="MA201" s="576" t="str">
        <f>IF(Table1[[#This Row],[Hauptkörper - B3 - Art]]="","",VLOOKUP(Table1[[#This Row],[Hauptkörper - B3 - Art]],'DD FD'!B:C,2,FALSE))</f>
        <v/>
      </c>
      <c r="MB201" s="577" t="str">
        <f>IF(Table1[[#This Row],[Hauptkörper - B3 - Fraktion]]="","",VLOOKUP(Table1[[#This Row],[Hauptkörper - B3 - Fraktion]],'DD FD'!H:J,3,FALSE))</f>
        <v/>
      </c>
      <c r="MC201" s="574" t="str">
        <f>IF(Table1[[#This Row],[Hauptkörper - B3 - Gewicht
(in G)]]="","",Table1[[#This Row],[Hauptkörper - B3 - Gewicht
(in G)]])</f>
        <v/>
      </c>
      <c r="MD201" s="574" t="str">
        <f>IF(Table1[[#This Row],[Hauptkörper - B3 - Lizenzierungs-pflichtig? (X=Ja)]]="","",Table1[[#This Row],[Hauptkörper - B3 - Lizenzierungs-pflichtig? (X=Ja)]])</f>
        <v/>
      </c>
      <c r="ME201" s="577" t="str">
        <f>IF(Table1[[#This Row],[Hauptkörper - B3 - Virgin Material]]="","",VLOOKUP(Table1[[#This Row],[Hauptkörper - B3 - Virgin Material]],'DD FD'!AJ:AK,2,FALSE))</f>
        <v/>
      </c>
      <c r="MF201" s="578" t="str">
        <f>IF(Table1[[#This Row],[Hauptkörper - B3 - Virgin Material Anteil (in %)]]="","",Table1[[#This Row],[Hauptkörper - B3 - Virgin Material Anteil (in %)]])</f>
        <v/>
      </c>
      <c r="MG201" s="577" t="str">
        <f>IF(Table1[[#This Row],[Hauptkörper - B3 - Recyceltes Material]]="","",VLOOKUP(Table1[[#This Row],[Hauptkörper - B3 - Recyceltes Material]],'DD FD'!AL:AM,2,FALSE))</f>
        <v/>
      </c>
      <c r="MH201" s="578" t="str">
        <f>IF(Table1[[#This Row],[Hauptkörper - B3 - Recyceltes Material Anteil (in %)]]="","",Table1[[#This Row],[Hauptkörper - B3 - Recyceltes Material Anteil (in %)]])</f>
        <v/>
      </c>
      <c r="MI201" s="577" t="str">
        <f>IF(Table1[[#This Row],[Hauptkörper - B3 - Beschichtung]]="","",VLOOKUP(Table1[[#This Row],[Hauptkörper - B3 - Beschichtung]],'DD FD'!AE:AF,2,FALSE))</f>
        <v/>
      </c>
      <c r="MJ201" s="580" t="str">
        <f>IF(Table1[[#This Row],[Hauptkörper - B3 - Beschichtung Anteil (in %)]]="","",Table1[[#This Row],[Hauptkörper - B3 - Beschichtung Anteil (in %)]])</f>
        <v/>
      </c>
      <c r="MK201" s="576" t="str">
        <f>IF(Table1[[#This Row],[Verschluss - B1 - Art]]="","",VLOOKUP(Table1[[#This Row],[Verschluss - B1 - Art]],'DD FD'!D:E,2,FALSE))</f>
        <v/>
      </c>
      <c r="ML201" s="577" t="str">
        <f>IF(Table1[[#This Row],[Verschluss - B1 - Fraktion]]="","",VLOOKUP(Table1[[#This Row],[Verschluss - B1 - Fraktion]],'DD FD'!H:J,3,FALSE))</f>
        <v/>
      </c>
      <c r="MM201" s="574" t="str">
        <f>IF(Table1[[#This Row],[Verschluss - B1 - Gewicht (in G)]]="","",Table1[[#This Row],[Verschluss - B1 - Gewicht (in G)]])</f>
        <v/>
      </c>
      <c r="MN201" s="574" t="str">
        <f>IF(Table1[[#This Row],[Verschluss - B1 - Lizenzierungs-pflichtig? (X=Ja)]]="","",Table1[[#This Row],[Verschluss - B1 - Lizenzierungs-pflichtig? (X=Ja)]])</f>
        <v/>
      </c>
      <c r="MO201" s="574" t="str">
        <f>IF(Table1[[#This Row],[Verschluss - B1 - Trennbar vom Hauptkörper? (X=Ja)]]="","",Table1[[#This Row],[Verschluss - B1 - Trennbar vom Hauptkörper? (X=Ja)]])</f>
        <v/>
      </c>
      <c r="MP201" s="577" t="str">
        <f>IF(Table1[[#This Row],[Verschluss - B1 - Virgin Material]]="","",VLOOKUP(Table1[[#This Row],[Verschluss - B1 - Virgin Material]],'DD FD'!AJ:AK,2,FALSE))</f>
        <v/>
      </c>
      <c r="MQ201" s="578" t="str">
        <f>IF(Table1[[#This Row],[Verschluss - B1 - Virgin Material Anteil (in %)]]="","",Table1[[#This Row],[Verschluss - B1 - Virgin Material Anteil (in %)]])</f>
        <v/>
      </c>
      <c r="MR201" s="577" t="str">
        <f>IF(Table1[[#This Row],[Verschluss - B1 - Recyceltes Material]]="","",VLOOKUP(Table1[[#This Row],[Verschluss - B1 - Recyceltes Material]],'DD FD'!AL:AM,2,FALSE))</f>
        <v/>
      </c>
      <c r="MS201" s="578" t="str">
        <f>IF(Table1[[#This Row],[Verschluss - B1 - Recyceltes Material Anteil (in %)]]="","",Table1[[#This Row],[Verschluss - B1 - Recyceltes Material Anteil (in %)]])</f>
        <v/>
      </c>
      <c r="MT201" s="577" t="str">
        <f>IF(Table1[[#This Row],[Verschluss - B1 - Beschichtung]]="","",VLOOKUP(Table1[[#This Row],[Verschluss - B1 - Beschichtung]],'DD FD'!AE:AF,2,FALSE))</f>
        <v/>
      </c>
      <c r="MU201" s="580" t="str">
        <f>IF(Table1[[#This Row],[Verschluss - B1 - Beschichtung Anteil (in %)]]="","",Table1[[#This Row],[Verschluss - B1 - Beschichtung Anteil (in %)]])</f>
        <v/>
      </c>
      <c r="MV201" s="576" t="str">
        <f>IF(Table1[[#This Row],[Verschluss - B2 - Art]]="","",VLOOKUP(Table1[[#This Row],[Verschluss - B2 - Art]],'DD FD'!D:E,2,FALSE))</f>
        <v/>
      </c>
      <c r="MW201" s="577" t="str">
        <f>IF(Table1[[#This Row],[Verschluss - B2 - Fraktion]]="","",VLOOKUP(Table1[[#This Row],[Verschluss - B2 - Fraktion]],'DD FD'!H:J,3,FALSE))</f>
        <v/>
      </c>
      <c r="MX201" s="574" t="str">
        <f>IF(Table1[[#This Row],[Verschluss - B2 - Gewicht (in G)]]="","",Table1[[#This Row],[Verschluss - B2 - Gewicht (in G)]])</f>
        <v/>
      </c>
      <c r="MY201" s="574" t="str">
        <f>IF(Table1[[#This Row],[Verschluss - B2 - Lizenzierungs-pflichtig? (X=Ja)]]="","",Table1[[#This Row],[Verschluss - B2 - Lizenzierungs-pflichtig? (X=Ja)]])</f>
        <v/>
      </c>
      <c r="MZ201" s="574" t="str">
        <f>IF(Table1[[#This Row],[Verschluss - B2 - Trennbar vom Hauptkörper? (X=Ja)]]="","",Table1[[#This Row],[Verschluss - B2 - Trennbar vom Hauptkörper? (X=Ja)]])</f>
        <v/>
      </c>
      <c r="NA201" s="577" t="str">
        <f>IF(Table1[[#This Row],[Verschluss - B2 - Virgin Material]]="","",VLOOKUP(Table1[[#This Row],[Verschluss - B2 - Virgin Material]],'DD FD'!AJ:AK,2,FALSE))</f>
        <v/>
      </c>
      <c r="NB201" s="578" t="str">
        <f>IF(Table1[[#This Row],[Verschluss - B2 - Virgin Material Anteil (in %)]]="","",Table1[[#This Row],[Verschluss - B2 - Virgin Material Anteil (in %)]])</f>
        <v/>
      </c>
      <c r="NC201" s="577" t="str">
        <f>IF(Table1[[#This Row],[Verschluss - B2 - Recyceltes Material]]="","",VLOOKUP(Table1[[#This Row],[Verschluss - B2 - Recyceltes Material]],'DD FD'!AL:AM,2,FALSE))</f>
        <v/>
      </c>
      <c r="ND201" s="578" t="str">
        <f>IF(Table1[[#This Row],[Verschluss - B2 - Recyceltes Material Anteil (in %)]]="","",Table1[[#This Row],[Verschluss - B2 - Recyceltes Material Anteil (in %)]])</f>
        <v/>
      </c>
      <c r="NE201" s="577" t="str">
        <f>IF(Table1[[#This Row],[Verschluss - B2 - Beschichtung]]="","",VLOOKUP(Table1[[#This Row],[Verschluss - B2 - Beschichtung]],'DD FD'!AE:AF,2,FALSE))</f>
        <v/>
      </c>
      <c r="NF201" s="580" t="str">
        <f>IF(Table1[[#This Row],[Verschluss - B2 - Beschichtung Anteil (in %)]]="","",Table1[[#This Row],[Verschluss - B2 - Beschichtung Anteil (in %)]])</f>
        <v/>
      </c>
      <c r="NG201" s="576" t="str">
        <f>IF(Table1[[#This Row],[Verschluss - B3 - Art]]="","",VLOOKUP(Table1[[#This Row],[Verschluss - B3 - Art]],'DD FD'!D:E,2,FALSE))</f>
        <v/>
      </c>
      <c r="NH201" s="577" t="str">
        <f>IF(Table1[[#This Row],[Verschluss - B3 - Fraktion]]="","",VLOOKUP(Table1[[#This Row],[Verschluss - B3 - Fraktion]],'DD FD'!H:J,3,FALSE))</f>
        <v/>
      </c>
      <c r="NI201" s="574" t="str">
        <f>IF(Table1[[#This Row],[Verschluss - B3 - Gewicht (in G)]]="","",Table1[[#This Row],[Verschluss - B3 - Gewicht (in G)]])</f>
        <v/>
      </c>
      <c r="NJ201" s="574" t="str">
        <f>IF(Table1[[#This Row],[Verschluss - B3 - Lizenzierungs-pflichtig? (X=Ja)]]="","",Table1[[#This Row],[Verschluss - B3 - Lizenzierungs-pflichtig? (X=Ja)]])</f>
        <v/>
      </c>
      <c r="NK201" s="574" t="str">
        <f>IF(Table1[[#This Row],[Verschluss - B3 - Trennbar vom Hauptkörper? (X=Ja)]]="","",Table1[[#This Row],[Verschluss - B3 - Trennbar vom Hauptkörper? (X=Ja)]])</f>
        <v/>
      </c>
      <c r="NL201" s="577" t="str">
        <f>IF(Table1[[#This Row],[Verschluss - B3 - Virgin Material]]="","",VLOOKUP(Table1[[#This Row],[Verschluss - B3 - Virgin Material]],'DD FD'!AJ:AK,2,FALSE))</f>
        <v/>
      </c>
      <c r="NM201" s="578" t="str">
        <f>IF(Table1[[#This Row],[Verschluss - B3 - Virgin Material Anteil (in %)]]="","",Table1[[#This Row],[Verschluss - B3 - Virgin Material Anteil (in %)]])</f>
        <v/>
      </c>
      <c r="NN201" s="577" t="str">
        <f>IF(Table1[[#This Row],[Verschluss - B3 - Recyceltes Material]]="","",VLOOKUP(Table1[[#This Row],[Verschluss - B3 - Recyceltes Material]],'DD FD'!AL:AM,2,FALSE))</f>
        <v/>
      </c>
      <c r="NO201" s="578" t="str">
        <f>IF(Table1[[#This Row],[Verschluss - B3 - Recyceltes Material Anteil (in %)]]="","",Table1[[#This Row],[Verschluss - B3 - Recyceltes Material Anteil (in %)]])</f>
        <v/>
      </c>
      <c r="NP201" s="577" t="str">
        <f>IF(Table1[[#This Row],[Verschluss - B3 - Beschichtung]]="","",VLOOKUP(Table1[[#This Row],[Verschluss - B3 - Beschichtung]],'DD FD'!AE:AF,2,FALSE))</f>
        <v/>
      </c>
      <c r="NQ201" s="580" t="str">
        <f>IF(Table1[[#This Row],[Verschluss - B3 - Beschichtung Anteil (in %)]]="","",Table1[[#This Row],[Verschluss - B3 - Beschichtung Anteil (in %)]])</f>
        <v/>
      </c>
      <c r="NR201" s="576" t="str">
        <f>IF(Table1[[#This Row],[Etikett - B1 - Art]]="","",VLOOKUP(Table1[[#This Row],[Etikett - B1 - Art]],'DD FD'!F:G,2,FALSE))</f>
        <v/>
      </c>
      <c r="NS201" s="577" t="str">
        <f>IF(Table1[[#This Row],[Etikett - B1 - Fraktion]]="","",VLOOKUP(Table1[[#This Row],[Etikett - B1 - Fraktion]],'DD FD'!H:J,3,FALSE))</f>
        <v/>
      </c>
      <c r="NT201" s="574" t="str">
        <f>IF(Table1[[#This Row],[Etikett - B1 - Gewicht (in G)]]="","",Table1[[#This Row],[Etikett - B1 - Gewicht (in G)]])</f>
        <v/>
      </c>
      <c r="NU201" s="574" t="str">
        <f>IF(Table1[[#This Row],[Etikett - B1 - Lizenzierungs-pflichtig? (X=Ja)]]="","",Table1[[#This Row],[Etikett - B1 - Lizenzierungs-pflichtig? (X=Ja)]])</f>
        <v/>
      </c>
      <c r="NV201" s="574" t="str">
        <f>IF(Table1[[#This Row],[Etikett - B1 - Trennbar vom Hauptkörper? (X=Ja)]]="","",Table1[[#This Row],[Etikett - B1 - Trennbar vom Hauptkörper? (X=Ja)]])</f>
        <v/>
      </c>
      <c r="NW201" s="577" t="str">
        <f>IF(Table1[[#This Row],[Etikett - B1 - Virgin Material]]="","",VLOOKUP(Table1[[#This Row],[Etikett - B1 - Virgin Material]],'DD FD'!AJ:AK,2,FALSE))</f>
        <v/>
      </c>
      <c r="NX201" s="578" t="str">
        <f>IF(Table1[[#This Row],[Etikett - B1 - Virgin Material Anteil (in %)]]="","",Table1[[#This Row],[Etikett - B1 - Virgin Material Anteil (in %)]])</f>
        <v/>
      </c>
      <c r="NY201" s="577" t="str">
        <f>IF(Table1[[#This Row],[Etikett - B1 - Recyceltes Material]]="","",VLOOKUP(Table1[[#This Row],[Etikett - B1 - Recyceltes Material]],'DD FD'!AL:AM,2,FALSE))</f>
        <v/>
      </c>
      <c r="NZ201" s="578" t="str">
        <f>IF(Table1[[#This Row],[Etikett - B1 - Recyceltes Material Anteil (in %)]]="","",Table1[[#This Row],[Etikett - B1 - Recyceltes Material Anteil (in %)]])</f>
        <v/>
      </c>
      <c r="OA201" s="577" t="str">
        <f>IF(Table1[[#This Row],[Etikett - B1 - Beschichtung]]="","",VLOOKUP(Table1[[#This Row],[Etikett - B1 - Beschichtung]],'DD FD'!AE:AF,2,FALSE))</f>
        <v/>
      </c>
      <c r="OB201" s="580" t="str">
        <f>IF(Table1[[#This Row],[Etikett - B1 - Beschichtung Anteil (in %)]]="","",Table1[[#This Row],[Etikett - B1 - Beschichtung Anteil (in %)]])</f>
        <v/>
      </c>
      <c r="OC201" s="576" t="str">
        <f>IF(Table1[[#This Row],[Etikett - B2 - Art]]="","",VLOOKUP(Table1[[#This Row],[Etikett - B2 - Art]],'DD FD'!F:G,2,FALSE))</f>
        <v/>
      </c>
      <c r="OD201" s="577" t="str">
        <f>IF(Table1[[#This Row],[Etikett - B2 - Fraktion]]="","",VLOOKUP(Table1[[#This Row],[Etikett - B2 - Fraktion]],'DD FD'!H:J,3,FALSE))</f>
        <v/>
      </c>
      <c r="OE201" s="574" t="str">
        <f>IF(Table1[[#This Row],[Etikett - B2 - Gewicht (in G)]]="","",Table1[[#This Row],[Etikett - B2 - Gewicht (in G)]])</f>
        <v/>
      </c>
      <c r="OF201" s="574" t="str">
        <f>IF(Table1[[#This Row],[Etikett - B2 - Lizenzierungs-pflichtig? (X=Ja)]]="","",Table1[[#This Row],[Etikett - B2 - Lizenzierungs-pflichtig? (X=Ja)]])</f>
        <v/>
      </c>
      <c r="OG201" s="574" t="str">
        <f>IF(Table1[[#This Row],[Etikett - B2 - Trennbar vom Hauptkörper? (X=Ja)]]="","",Table1[[#This Row],[Etikett - B2 - Trennbar vom Hauptkörper? (X=Ja)]])</f>
        <v/>
      </c>
      <c r="OH201" s="577" t="str">
        <f>IF(Table1[[#This Row],[Etikett - B2 - Virgin Material]]="","",VLOOKUP(Table1[[#This Row],[Etikett - B2 - Virgin Material]],'DD FD'!AJ:AK,2,FALSE))</f>
        <v/>
      </c>
      <c r="OI201" s="578" t="str">
        <f>IF(Table1[[#This Row],[Etikett - B2 - Virgin Material Anteil (in %)]]="","",Table1[[#This Row],[Etikett - B2 - Virgin Material Anteil (in %)]])</f>
        <v/>
      </c>
      <c r="OJ201" s="577" t="str">
        <f>IF(Table1[[#This Row],[Etikett - B2 - Recyceltes Material]]="","",VLOOKUP(Table1[[#This Row],[Etikett - B2 - Recyceltes Material]],'DD FD'!AL:AM,2,FALSE))</f>
        <v/>
      </c>
      <c r="OK201" s="578" t="str">
        <f>IF(Table1[[#This Row],[Etikett - B2 - Recyceltes Material Anteil (in %)]]="","",Table1[[#This Row],[Etikett - B2 - Recyceltes Material Anteil (in %)]])</f>
        <v/>
      </c>
      <c r="OL201" s="577" t="str">
        <f>IF(Table1[[#This Row],[Etikett - B2 - Beschichtung]]="","",VLOOKUP(Table1[[#This Row],[Etikett - B2 - Beschichtung]],'DD FD'!AE:AF,2,FALSE))</f>
        <v/>
      </c>
      <c r="OM201" s="580" t="str">
        <f>IF(Table1[[#This Row],[Etikett - B2 - Beschichtung Anteil (in %)]]="","",Table1[[#This Row],[Etikett - B2 - Beschichtung Anteil (in %)]])</f>
        <v/>
      </c>
      <c r="ON201" s="576" t="str">
        <f>IF(Table1[[#This Row],[Etikett - B3 - Art]]="","",VLOOKUP(Table1[[#This Row],[Etikett - B3 - Art]],'DD FD'!F:G,2,FALSE))</f>
        <v/>
      </c>
      <c r="OO201" s="577" t="str">
        <f>IF(Table1[[#This Row],[Etikett - B3 - Fraktion]]="","",VLOOKUP(Table1[[#This Row],[Etikett - B3 - Fraktion]],'DD FD'!H:J,3,FALSE))</f>
        <v/>
      </c>
      <c r="OP201" s="574" t="str">
        <f>IF(Table1[[#This Row],[Etikett - B3 - Gewicht (in G)]]="","",Table1[[#This Row],[Etikett - B3 - Gewicht (in G)]])</f>
        <v/>
      </c>
      <c r="OQ201" s="574" t="str">
        <f>IF(Table1[[#This Row],[Etikett - B3 - Lizenzierungs-pflichtig? (X=Ja)]]="","",Table1[[#This Row],[Etikett - B3 - Lizenzierungs-pflichtig? (X=Ja)]])</f>
        <v/>
      </c>
      <c r="OR201" s="574" t="str">
        <f>IF(Table1[[#This Row],[Etikett - B3 - Trennbar vom Hauptkörper? (X=Ja)]]="","",Table1[[#This Row],[Etikett - B3 - Trennbar vom Hauptkörper? (X=Ja)]])</f>
        <v/>
      </c>
      <c r="OS201" s="577" t="str">
        <f>IF(Table1[[#This Row],[Etikett - B3 - Virgin Material]]="","",VLOOKUP(Table1[[#This Row],[Etikett - B3 - Virgin Material]],'DD FD'!AJ:AK,2,FALSE))</f>
        <v/>
      </c>
      <c r="OT201" s="578" t="str">
        <f>IF(Table1[[#This Row],[Etikett - B3 - Virgin Material Anteil (in %)]]="","",Table1[[#This Row],[Etikett - B3 - Virgin Material Anteil (in %)]])</f>
        <v/>
      </c>
      <c r="OU201" s="577" t="str">
        <f>IF(Table1[[#This Row],[Etikett - B3 - Recyceltes Material]]="","",VLOOKUP(Table1[[#This Row],[Etikett - B3 - Recyceltes Material]],'DD FD'!AL:AM,2,FALSE))</f>
        <v/>
      </c>
      <c r="OV201" s="578" t="str">
        <f>IF(Table1[[#This Row],[Etikett - B3 - Recyceltes Material Anteil (in %)]]="","",Table1[[#This Row],[Etikett - B3 - Recyceltes Material Anteil (in %)]])</f>
        <v/>
      </c>
      <c r="OW201" s="577" t="str">
        <f>IF(Table1[[#This Row],[Etikett - B3 - Beschichtung]]="","",VLOOKUP(Table1[[#This Row],[Etikett - B3 - Beschichtung]],'DD FD'!AE:AF,2,FALSE))</f>
        <v/>
      </c>
      <c r="OX201" s="613" t="str">
        <f>IF(Table1[[#This Row],[Etikett - B3 - Beschichtung Anteil (in %)]]="","",Table1[[#This Row],[Etikett - B3 - Beschichtung Anteil (in %)]])</f>
        <v/>
      </c>
      <c r="OY201" s="618">
        <f>ROUNDUP(SUM(
IF(AND(LH201='DD FD'!$J$7,LJ201='DD FD'!$AI$3),LI201,0),
IF(AND(LR201='DD FD'!$J$7,LT201='DD FD'!$AI$3),LS201,0),
IF(AND(MB201='DD FD'!$J$7,MD201='DD FD'!$AI$3),MC201,0),
IF(AND(ML201='DD FD'!$J$7,MN201='DD FD'!$AI$3),MM201,0),
IF(AND(MW201='DD FD'!$J$7,MY201='DD FD'!$AI$3),MX201,0),
IF(AND(NH201='DD FD'!$J$7,NJ201='DD FD'!$AI$3),NI201,0),
IF(AND(NS201='DD FD'!$J$7,NU201='DD FD'!$AI$3),NT201,0),
IF(AND(OD201='DD FD'!$J$7,OF201='DD FD'!$AI$3),OE201,0),
IF(AND(OO201='DD FD'!$J$7,OQ201='DD FD'!$AI$3),OP201,0),
),2)</f>
        <v>0</v>
      </c>
      <c r="OZ201" s="617">
        <f>ROUNDUP(SUM(
IF(AND(LH201='DD FD'!$J$6,LJ201='DD FD'!$AI$3),LI201,0),
IF(AND(LR201='DD FD'!$J$6,LT201='DD FD'!$AI$3),LS201,0),
IF(AND(MB201='DD FD'!$J$6,MD201='DD FD'!$AI$3),MC201,0),
IF(AND(ML201='DD FD'!$J$6,MN201='DD FD'!$AI$3),MM201,0),
IF(AND(MW201='DD FD'!$J$6,MY201='DD FD'!$AI$3),MX201,0),
IF(AND(NH201='DD FD'!$J$6,NJ201='DD FD'!$AI$3),NI201,0),
IF(AND(NS201='DD FD'!$J$6,NU201='DD FD'!$AI$3),NT201,0),
IF(AND(OD201='DD FD'!$J$6,OF201='DD FD'!$AI$3),OE201,0),
IF(AND(OO201='DD FD'!$J$6,OQ201='DD FD'!$AI$3),OP201,0),
),2)</f>
        <v>0</v>
      </c>
      <c r="PA201" s="617">
        <f>ROUNDUP(SUM(
IF(AND(LH201='DD FD'!$J$10,LJ201='DD FD'!$AI$3),LI201,0),
IF(AND(LR201='DD FD'!$J$10,LT201='DD FD'!$AI$3),LS201,0),
IF(AND(MB201='DD FD'!$J$10,MD201='DD FD'!$AI$3),MC201,0),
IF(AND(ML201='DD FD'!$J$10,MN201='DD FD'!$AI$3),MM201,0),
IF(AND(MW201='DD FD'!$J$10,MY201='DD FD'!$AI$3),MX201,0),
IF(AND(NH201='DD FD'!$J$10,NJ201='DD FD'!$AI$3),NI201,0),
IF(AND(NS201='DD FD'!$J$10,NU201='DD FD'!$AI$3),NT201,0),
IF(AND(OD201='DD FD'!$J$10,OF201='DD FD'!$AI$3),OE201,0),
IF(AND(OO201='DD FD'!$J$10,OQ201='DD FD'!$AI$3),OP201,0),
),2)</f>
        <v>0</v>
      </c>
      <c r="PB201" s="617">
        <f>ROUNDUP(SUM(
IF(AND(LH201='DD FD'!$J$8,LJ201='DD FD'!$AI$3),LI201,0),
IF(AND(LR201='DD FD'!$J$8,LT201='DD FD'!$AI$3),LS201,0),
IF(AND(MB201='DD FD'!$J$8,MD201='DD FD'!$AI$3),MC201,0),
IF(AND(ML201='DD FD'!$J$8,MN201='DD FD'!$AI$3),MM201,0),
IF(AND(MW201='DD FD'!$J$8,MY201='DD FD'!$AI$3),MX201,0),
IF(AND(NH201='DD FD'!$J$8,NJ201='DD FD'!$AI$3),NI201,0),
IF(AND(NS201='DD FD'!$J$8,NU201='DD FD'!$AI$3),NT201,0),
IF(AND(OD201='DD FD'!$J$8,OF201='DD FD'!$AI$3),OE201,0),
IF(AND(OO201='DD FD'!$J$8,OQ201='DD FD'!$AI$3),OP201,0),
),2)</f>
        <v>0</v>
      </c>
      <c r="PC201" s="617">
        <f>ROUNDUP(SUM(
IF(AND(LH201='DD FD'!$J$5,LJ201='DD FD'!$AI$3),LI201,0),
IF(AND(LR201='DD FD'!$J$5,LT201='DD FD'!$AI$3),LS201,0),
IF(AND(MB201='DD FD'!$J$5,MD201='DD FD'!$AI$3),MC201,0),
IF(AND(ML201='DD FD'!$J$5,MN201='DD FD'!$AI$3),MM201,0),
IF(AND(MW201='DD FD'!$J$5,MY201='DD FD'!$AI$3),MX201,0),
IF(AND(NH201='DD FD'!$J$5,NJ201='DD FD'!$AI$3),NI201,0),
IF(AND(NS201='DD FD'!$J$5,NU201='DD FD'!$AI$3),NT201,0),
IF(AND(OD201='DD FD'!$J$5,OF201='DD FD'!$AI$3),OE201,0),
IF(AND(OO201='DD FD'!$J$5,OQ201='DD FD'!$AI$3),OP201,0),
),2)</f>
        <v>0</v>
      </c>
      <c r="PD201" s="617">
        <f>ROUNDUP(SUM(
IF(AND(LH201='DD FD'!$J$9,LJ201='DD FD'!$AI$3),LI201,0),
IF(AND(LR201='DD FD'!$J$9,LT201='DD FD'!$AI$3),LS201,0),
IF(AND(MB201='DD FD'!$J$9,MD201='DD FD'!$AI$3),MC201,0),
IF(AND(ML201='DD FD'!$J$9,MN201='DD FD'!$AI$3),MM201,0),
IF(AND(MW201='DD FD'!$J$9,MY201='DD FD'!$AI$3),MX201,0),
IF(AND(NH201='DD FD'!$J$9,NJ201='DD FD'!$AI$3),NI201,0),
IF(AND(NS201='DD FD'!$J$9,NU201='DD FD'!$AI$3),NT201,0),
IF(AND(OD201='DD FD'!$J$9,OF201='DD FD'!$AI$3),OE201,0),
IF(AND(OO201='DD FD'!$J$9,OQ201='DD FD'!$AI$3),OP201,0),
),2)</f>
        <v>0</v>
      </c>
      <c r="PE201" s="617">
        <f>ROUNDUP(SUM(
IF(AND(LH201='DD FD'!$J$4,LJ201='DD FD'!$AI$3),LI201,0),
IF(AND(LR201='DD FD'!$J$4,LT201='DD FD'!$AI$3),LS201,0),
IF(AND(MB201='DD FD'!$J$4,MD201='DD FD'!$AI$3),MC201,0),
IF(AND(ML201='DD FD'!$J$4,MN201='DD FD'!$AI$3),MM201,0),
IF(AND(MW201='DD FD'!$J$4,MY201='DD FD'!$AI$3),MX201,0),
IF(AND(NH201='DD FD'!$J$4,NJ201='DD FD'!$AI$3),NI201,0),
IF(AND(NS201='DD FD'!$J$4,NU201='DD FD'!$AI$3),NT201,0),
IF(AND(OD201='DD FD'!$J$4,OF201='DD FD'!$AI$3),OE201,0),
IF(AND(OO201='DD FD'!$J$4,OQ201='DD FD'!$AI$3),OP201,0),
),2)</f>
        <v>0</v>
      </c>
      <c r="PF201" s="619">
        <f>ROUNDUP(SUM(
IF(AND(LH201='DD FD'!$J$11,LJ201='DD FD'!$AI$3),LI201,0),
IF(AND(LR201='DD FD'!$J$11,LT201='DD FD'!$AI$3),LS201,0),
IF(AND(MB201='DD FD'!$J$11,MD201='DD FD'!$AI$3),MC201,0),
IF(AND(ML201='DD FD'!$J$11,MN201='DD FD'!$AI$3),MM201,0),
IF(AND(MW201='DD FD'!$J$11,MY201='DD FD'!$AI$3),MX201,0),
IF(AND(NH201='DD FD'!$J$11,NJ201='DD FD'!$AI$3),NI201,0),
IF(AND(NS201='DD FD'!$J$11,NU201='DD FD'!$AI$3),NT201,0),
IF(AND(OD201='DD FD'!$J$11,OF201='DD FD'!$AI$3),OE201,0),
IF(AND(OO201='DD FD'!$J$11,OQ201='DD FD'!$AI$3),OP201,0),
),2)</f>
        <v>0</v>
      </c>
    </row>
    <row r="202" spans="1:422">
      <c r="A202" s="806"/>
      <c r="B202" s="934"/>
      <c r="C202" s="247"/>
      <c r="D202" s="842"/>
      <c r="E202" s="247"/>
      <c r="F202" s="158"/>
      <c r="G202" s="710"/>
      <c r="H202" s="712"/>
      <c r="I202" s="936"/>
      <c r="J202" s="803"/>
      <c r="K202" s="150"/>
      <c r="L202" s="146" t="str">
        <f t="shared" si="81"/>
        <v/>
      </c>
      <c r="M202" s="501" t="str">
        <f t="shared" si="98"/>
        <v/>
      </c>
      <c r="N202" s="504"/>
      <c r="O202" s="113" t="str">
        <f t="shared" si="99"/>
        <v/>
      </c>
      <c r="P202" s="114" t="str">
        <f t="shared" si="82"/>
        <v/>
      </c>
      <c r="Q202" s="152"/>
      <c r="R202" s="152"/>
      <c r="S202" s="115" t="str">
        <f t="shared" si="100"/>
        <v/>
      </c>
      <c r="T202" s="159"/>
      <c r="U202" s="159"/>
      <c r="V202" s="157"/>
      <c r="W202" s="157"/>
      <c r="X202" s="157"/>
      <c r="Y202" s="772"/>
      <c r="Z202" s="158"/>
      <c r="AA202" s="144"/>
      <c r="AB202" s="112"/>
      <c r="AC202" s="153"/>
      <c r="AD202" s="153"/>
      <c r="AE202" s="153"/>
      <c r="AF202" s="153"/>
      <c r="AG202" s="153"/>
      <c r="AH202" s="153"/>
      <c r="AI202" s="152"/>
      <c r="AJ202" s="158"/>
      <c r="AK202" s="158"/>
      <c r="AL202" s="158"/>
      <c r="AM202" s="116" t="str">
        <f t="shared" si="101"/>
        <v/>
      </c>
      <c r="AN202" s="116" t="str">
        <f t="shared" si="102"/>
        <v/>
      </c>
      <c r="AO202" s="324"/>
      <c r="AP202" s="503"/>
      <c r="AQ202" s="487" t="str">
        <f t="shared" si="103"/>
        <v/>
      </c>
      <c r="AR202" s="113" t="str">
        <f t="shared" si="83"/>
        <v/>
      </c>
      <c r="AS202" s="113" t="str">
        <f t="shared" si="84"/>
        <v/>
      </c>
      <c r="AT202" s="113" t="str">
        <f t="shared" si="85"/>
        <v/>
      </c>
      <c r="AU202" s="113" t="str">
        <f t="shared" si="86"/>
        <v/>
      </c>
      <c r="AV202" s="159"/>
      <c r="AW202" s="157"/>
      <c r="AX202" s="157"/>
      <c r="AY202" s="157"/>
      <c r="AZ202" s="157"/>
      <c r="BA202" s="116" t="str">
        <f t="shared" si="87"/>
        <v/>
      </c>
      <c r="BB202" s="316"/>
      <c r="BC202" s="116" t="str">
        <f t="shared" si="88"/>
        <v/>
      </c>
      <c r="BD202" s="133" t="str">
        <f t="shared" si="89"/>
        <v/>
      </c>
      <c r="BE202" s="157"/>
      <c r="BF202" s="1180"/>
      <c r="BG202" s="1180"/>
      <c r="BH202" s="158"/>
      <c r="BI202" s="490"/>
      <c r="BJ202" s="514" t="str">
        <f t="shared" si="104"/>
        <v/>
      </c>
      <c r="BK202" s="789"/>
      <c r="BL202" s="116" t="str">
        <f t="shared" si="105"/>
        <v/>
      </c>
      <c r="BM202" s="144"/>
      <c r="BN202" s="144"/>
      <c r="BO202" s="144"/>
      <c r="BP202" s="790"/>
      <c r="BQ202" s="790"/>
      <c r="BR202" s="790"/>
      <c r="BS202" s="116" t="str">
        <f t="shared" si="90"/>
        <v/>
      </c>
      <c r="BT202" s="790"/>
      <c r="BU202" s="808" t="str">
        <f t="shared" si="91"/>
        <v/>
      </c>
      <c r="BV202" s="791"/>
      <c r="BW202" s="144"/>
      <c r="BX202" s="20"/>
      <c r="BY202" s="20"/>
      <c r="BZ202" s="20"/>
      <c r="CA202" s="792"/>
      <c r="CB202" s="1201"/>
      <c r="CC202" s="144"/>
      <c r="CD202" s="144"/>
      <c r="CE202" s="144"/>
      <c r="CF202" s="144"/>
      <c r="CG202" s="144"/>
      <c r="CH202" s="144"/>
      <c r="CI202" s="144"/>
      <c r="CJ202" s="144"/>
      <c r="CK202" s="144"/>
      <c r="CL202" s="144"/>
      <c r="CM202" s="144"/>
      <c r="CN202" s="144"/>
      <c r="CO202" s="144"/>
      <c r="CP202" s="144"/>
      <c r="CQ202" s="144"/>
      <c r="CR202" s="144"/>
      <c r="CS202" s="144"/>
      <c r="CT202" s="144"/>
      <c r="CU202" s="144"/>
      <c r="CV202" s="144"/>
      <c r="CW202" s="144"/>
      <c r="CX202" s="144"/>
      <c r="CY202" s="144"/>
      <c r="CZ202" s="144"/>
      <c r="DA202" s="144"/>
      <c r="DB202" s="144"/>
      <c r="DC202" s="144"/>
      <c r="DD202" s="144"/>
      <c r="DE202" s="144"/>
      <c r="DF202" s="144"/>
      <c r="DG202" s="144"/>
      <c r="DH202" s="144"/>
      <c r="DI202" s="144"/>
      <c r="DJ202" s="144"/>
      <c r="DK202" s="144"/>
      <c r="DL202" s="144"/>
      <c r="DM202" s="144"/>
      <c r="DN202" s="144"/>
      <c r="DO202" s="144"/>
      <c r="DP202" s="144"/>
      <c r="DQ202" s="144"/>
      <c r="DR202" s="144"/>
      <c r="DS202" s="144"/>
      <c r="DT202" s="144"/>
      <c r="DU202" s="144"/>
      <c r="DV202" s="144"/>
      <c r="DW202" s="144"/>
      <c r="DX202" s="144"/>
      <c r="DY202" s="144"/>
      <c r="DZ202" s="144"/>
      <c r="EA202" s="144"/>
      <c r="EB202" s="144"/>
      <c r="EC202" s="144"/>
      <c r="ED202" s="782" t="str">
        <f t="shared" si="106"/>
        <v/>
      </c>
      <c r="EE202" s="519"/>
      <c r="EF202" s="793"/>
      <c r="EG202" s="519"/>
      <c r="EH202" s="794"/>
      <c r="EI202" s="790"/>
      <c r="EJ202" s="794"/>
      <c r="EK202" s="794"/>
      <c r="EL202" s="790"/>
      <c r="EM202" s="790"/>
      <c r="EN202" s="790"/>
      <c r="EO202" s="112" t="str">
        <f t="shared" si="92"/>
        <v/>
      </c>
      <c r="EP202" s="790"/>
      <c r="EQ202" s="488" t="str">
        <f t="shared" si="93"/>
        <v/>
      </c>
      <c r="ER202" s="1100"/>
      <c r="ES202" s="1099" t="str">
        <f t="shared" si="107"/>
        <v/>
      </c>
      <c r="ET202" s="525"/>
      <c r="EU202" s="148"/>
      <c r="EV202" s="148"/>
      <c r="EW202" s="148"/>
      <c r="EX202" s="148"/>
      <c r="EY202" s="148"/>
      <c r="EZ202" s="148"/>
      <c r="FA202" s="148"/>
      <c r="FB202" s="148"/>
      <c r="FC202" s="148"/>
      <c r="FD202" s="148"/>
      <c r="FE202" s="148"/>
      <c r="FF202" s="148"/>
      <c r="FG202" s="148"/>
      <c r="FH202" s="148"/>
      <c r="FI202" s="528"/>
      <c r="FJ202" s="513" t="str">
        <f t="shared" si="94"/>
        <v/>
      </c>
      <c r="FK202" s="158"/>
      <c r="FL202" s="850"/>
      <c r="FM202" s="850"/>
      <c r="FN202" s="850"/>
      <c r="FO202" s="850"/>
      <c r="FP202" s="850"/>
      <c r="FQ202" s="850"/>
      <c r="FR202" s="157"/>
      <c r="FS202" s="143"/>
      <c r="FT202" s="143"/>
      <c r="FU202" s="847" t="str">
        <f t="shared" si="95"/>
        <v/>
      </c>
      <c r="FV202" s="555"/>
      <c r="FW202" s="523" t="str">
        <f>IF(Table1[[#This Row],[Nonfood Inhaltstoffe - Komponente]]="","",VLOOKUP(Table1[[#This Row],[Nonfood Inhaltstoffe - Komponente]],'Dropdown Auswahl'!BJ:BK,2,FALSE))</f>
        <v/>
      </c>
      <c r="FX202" s="1013"/>
      <c r="FY202" s="1011" t="str">
        <f t="shared" si="96"/>
        <v/>
      </c>
      <c r="FZ202" s="152"/>
      <c r="GA202" s="152"/>
      <c r="GB202" s="152"/>
      <c r="GC202" s="529" t="str">
        <f t="shared" si="97"/>
        <v/>
      </c>
      <c r="GG202" s="21"/>
      <c r="GH202" s="21"/>
      <c r="GI202" s="1019"/>
      <c r="GJ202" s="1016" t="str">
        <f>IF(Table1[[#This Row],[Global Trade Item Number (GTIN)]]="","",Table1[[#This Row],[Global Trade Item Number (GTIN)]])</f>
        <v/>
      </c>
      <c r="GK202" s="555" t="str">
        <f>IF(Table1[[#This Row],[WAWI-Nr./ Kreditoren-Nummer
(ASDV)]]&lt;&gt;"",Table1[[#This Row],[WAWI-Nr./ Kreditoren-Nummer
(ASDV)]],"")</f>
        <v/>
      </c>
      <c r="GL202" s="165"/>
      <c r="GM202" s="165"/>
      <c r="GN202" s="165"/>
      <c r="GO202" s="485"/>
      <c r="GP202" s="534"/>
      <c r="GQ202" s="533"/>
      <c r="GR202" s="486"/>
      <c r="GS202" s="486"/>
      <c r="GT202" s="486"/>
      <c r="GU202" s="486"/>
      <c r="GV202" s="486"/>
      <c r="GW202" s="542"/>
      <c r="GX202" s="538"/>
      <c r="GY202" s="144"/>
      <c r="GZ202" s="480"/>
      <c r="HA202" s="158"/>
      <c r="HB202" s="480"/>
      <c r="HC202" s="480"/>
      <c r="HD202" s="480"/>
      <c r="HE202" s="480"/>
      <c r="HF202" s="480"/>
      <c r="HG202" s="480"/>
      <c r="HH202" s="538"/>
      <c r="HI202" s="480"/>
      <c r="HJ202" s="480"/>
      <c r="HK202" s="480"/>
      <c r="HL202" s="480"/>
      <c r="HM202" s="480"/>
      <c r="HN202" s="480"/>
      <c r="HO202" s="480"/>
      <c r="HP202" s="480"/>
      <c r="HQ202" s="480"/>
      <c r="HR202" s="538"/>
      <c r="HS202" s="480"/>
      <c r="HT202" s="480"/>
      <c r="HU202" s="480"/>
      <c r="HV202" s="480"/>
      <c r="HW202" s="480"/>
      <c r="HX202" s="480"/>
      <c r="HY202" s="480"/>
      <c r="HZ202" s="480"/>
      <c r="IA202" s="480"/>
      <c r="IB202" s="538"/>
      <c r="IC202" s="480"/>
      <c r="ID202" s="480"/>
      <c r="IE202" s="480"/>
      <c r="IF202" s="480"/>
      <c r="IG202" s="480"/>
      <c r="IH202" s="480"/>
      <c r="II202" s="480"/>
      <c r="IJ202" s="480"/>
      <c r="IK202" s="480"/>
      <c r="IL202" s="480"/>
      <c r="IM202" s="538"/>
      <c r="IN202" s="480"/>
      <c r="IO202" s="480"/>
      <c r="IP202" s="480"/>
      <c r="IQ202" s="480"/>
      <c r="IR202" s="480"/>
      <c r="IS202" s="480"/>
      <c r="IT202" s="480"/>
      <c r="IU202" s="480"/>
      <c r="IV202" s="480"/>
      <c r="IW202" s="480"/>
      <c r="IX202" s="538"/>
      <c r="IY202" s="480"/>
      <c r="IZ202" s="480"/>
      <c r="JA202" s="480"/>
      <c r="JB202" s="480"/>
      <c r="JC202" s="480"/>
      <c r="JD202" s="480"/>
      <c r="JE202" s="480"/>
      <c r="JF202" s="480"/>
      <c r="JG202" s="480"/>
      <c r="JH202" s="480"/>
      <c r="JI202" s="538"/>
      <c r="JJ202" s="480"/>
      <c r="JK202" s="480"/>
      <c r="JL202" s="480"/>
      <c r="JM202" s="480"/>
      <c r="JN202" s="480"/>
      <c r="JO202" s="480"/>
      <c r="JP202" s="480"/>
      <c r="JQ202" s="480"/>
      <c r="JR202" s="480"/>
      <c r="JS202" s="590"/>
      <c r="JT202" s="538"/>
      <c r="JU202" s="480"/>
      <c r="JV202" s="480"/>
      <c r="JW202" s="480"/>
      <c r="JX202" s="480"/>
      <c r="JY202" s="480"/>
      <c r="JZ202" s="480"/>
      <c r="KA202" s="480"/>
      <c r="KB202" s="480"/>
      <c r="KC202" s="480"/>
      <c r="KD202" s="480"/>
      <c r="KE202" s="538"/>
      <c r="KF202" s="480"/>
      <c r="KG202" s="480"/>
      <c r="KH202" s="480"/>
      <c r="KI202" s="480"/>
      <c r="KJ202" s="480"/>
      <c r="KK202" s="480"/>
      <c r="KL202" s="480"/>
      <c r="KM202" s="480"/>
      <c r="KN202" s="480"/>
      <c r="KO202" s="480"/>
      <c r="KR202" s="568" t="str">
        <f>IF(Table1[[#This Row],[GTIN]]&lt;&gt;"",Table1[[#This Row],[GTIN]],"")</f>
        <v/>
      </c>
      <c r="KS202" s="569" t="str">
        <f>Table1[[#This Row],[Kreditor]]</f>
        <v/>
      </c>
      <c r="KT202" s="570" t="str">
        <f>IF(Table1[[#This Row],[Gültig ab (Datum)]]&lt;&gt;"",Table1[[#This Row],[Gültig ab (Datum)]],"")</f>
        <v/>
      </c>
      <c r="KU202" s="570"/>
      <c r="KV202" s="583" t="str">
        <f>IF(Table1[[#This Row],[Artikel verpackt? 
(X=Ja)]]="","",Table1[[#This Row],[Artikel verpackt? 
(X=Ja)]])</f>
        <v/>
      </c>
      <c r="KW202" s="571" t="str">
        <f>IF(Table1[[#This Row],[Verpackung recyclingfähig?
(X=Ja)]]="","",Table1[[#This Row],[Verpackung recyclingfähig?
(X=Ja)]])</f>
        <v/>
      </c>
      <c r="KX202" s="572"/>
      <c r="KY202" s="573"/>
      <c r="KZ202" s="574"/>
      <c r="LA202" s="574"/>
      <c r="LB202" s="574"/>
      <c r="LC202" s="574"/>
      <c r="LD202" s="574"/>
      <c r="LE202" s="574"/>
      <c r="LF202" s="575"/>
      <c r="LG202" s="576" t="str">
        <f>IF(Table1[[#This Row],[Hauptkörper - B1 - Art]]="","",VLOOKUP(Table1[[#This Row],[Hauptkörper - B1 - Art]],'DD FD'!B:C,2,FALSE))</f>
        <v/>
      </c>
      <c r="LH202" s="577" t="str">
        <f>IF(Table1[[#This Row],[Hauptkörper - B1 - Fraktion]]="","",VLOOKUP(Table1[[#This Row],[Hauptkörper - B1 - Fraktion]],'DD FD'!H:J,3,FALSE))</f>
        <v/>
      </c>
      <c r="LI202" s="574" t="str">
        <f>IF(Table1[[#This Row],[Hauptkörper - B1 - Gewicht
(in G)]]="","",Table1[[#This Row],[Hauptkörper - B1 - Gewicht
(in G)]])</f>
        <v/>
      </c>
      <c r="LJ202" s="574" t="str">
        <f>IF(Table1[[#This Row],[Hauptkörper - B1 - Lizenzierungs-pflichtig? (X=Ja)]]="","",Table1[[#This Row],[Hauptkörper - B1 - Lizenzierungs-pflichtig? (X=Ja)]])</f>
        <v/>
      </c>
      <c r="LK202" s="577" t="str">
        <f>IF(Table1[[#This Row],[Hauptkörper - B1 - Virgin Material]]="","",VLOOKUP(Table1[[#This Row],[Hauptkörper - B1 - Virgin Material]],'DD FD'!AJ:AK,2,FALSE))</f>
        <v/>
      </c>
      <c r="LL202" s="578" t="str">
        <f>IF(Table1[[#This Row],[Hauptkörper - B1 - Virgin Material Anteil (in %)]]="","",Table1[[#This Row],[Hauptkörper - B1 - Virgin Material Anteil (in %)]])</f>
        <v/>
      </c>
      <c r="LM202" s="577" t="str">
        <f>IF(Table1[[#This Row],[Hauptkörper - B1 - Recyceltes Material]]="","",VLOOKUP(Table1[[#This Row],[Hauptkörper - B1 - Recyceltes Material]],'DD FD'!AL:AM,2,FALSE))</f>
        <v/>
      </c>
      <c r="LN202" s="578" t="str">
        <f>IF(Table1[[#This Row],[Hauptkörper - B1 - Recyceltes Material Anteil (in %)]]="","",Table1[[#This Row],[Hauptkörper - B1 - Recyceltes Material Anteil (in %)]])</f>
        <v/>
      </c>
      <c r="LO202" s="579" t="str">
        <f>IF(Table1[[#This Row],[Hauptkörper - B1 - Beschichtung]]="","",VLOOKUP(Table1[[#This Row],[Hauptkörper - B1 - Beschichtung]],'DD FD'!AE:AF,2,FALSE))</f>
        <v/>
      </c>
      <c r="LP202" s="580" t="str">
        <f>IF(Table1[[#This Row],[Hauptkörper - B1 - Beschichtung Anteil (in %)]]="","",Table1[[#This Row],[Hauptkörper - B1 - Beschichtung Anteil (in %)]])</f>
        <v/>
      </c>
      <c r="LQ202" s="576" t="str">
        <f>IF(Table1[[#This Row],[Hauptkörper - B2 - Art]]="","",VLOOKUP(Table1[[#This Row],[Hauptkörper - B2 - Art]],'DD FD'!B:C,2,FALSE))</f>
        <v/>
      </c>
      <c r="LR202" s="577" t="str">
        <f>IF(Table1[[#This Row],[Hauptkörper - B2 - Fraktion]]="","",VLOOKUP(Table1[[#This Row],[Hauptkörper - B2 - Fraktion]],'DD FD'!H:J,3,FALSE))</f>
        <v/>
      </c>
      <c r="LS202" s="574" t="str">
        <f>IF(Table1[[#This Row],[Hauptkörper - B2 - Gewicht
(in G)]]="","",Table1[[#This Row],[Hauptkörper - B2 - Gewicht
(in G)]])</f>
        <v/>
      </c>
      <c r="LT202" s="574" t="str">
        <f>IF(Table1[[#This Row],[Hauptkörper - B2 - Lizenzierungs-pflichtig? (X=Ja)]]="","",Table1[[#This Row],[Hauptkörper - B2 - Lizenzierungs-pflichtig? (X=Ja)]])</f>
        <v/>
      </c>
      <c r="LU202" s="577" t="str">
        <f>IF(Table1[[#This Row],[Hauptkörper - B2 - Virgin Material]]="","",VLOOKUP(Table1[[#This Row],[Hauptkörper - B2 - Virgin Material]],'DD FD'!AJ:AK,2,FALSE))</f>
        <v/>
      </c>
      <c r="LV202" s="578" t="str">
        <f>IF(Table1[[#This Row],[Hauptkörper - B2 - Virgin Material Anteil (in %)]]="","",Table1[[#This Row],[Hauptkörper - B2 - Virgin Material Anteil (in %)]])</f>
        <v/>
      </c>
      <c r="LW202" s="577" t="str">
        <f>IF(Table1[[#This Row],[Hauptkörper - B2 - Recyceltes Material]]="","",VLOOKUP(Table1[[#This Row],[Hauptkörper - B2 - Recyceltes Material]],'DD FD'!AL:AM,2,FALSE))</f>
        <v/>
      </c>
      <c r="LX202" s="578" t="str">
        <f>IF(Table1[[#This Row],[Hauptkörper - B2 - Recyceltes Material Anteil (in %)]]="","",Table1[[#This Row],[Hauptkörper - B2 - Recyceltes Material Anteil (in %)]])</f>
        <v/>
      </c>
      <c r="LY202" s="577" t="str">
        <f>IF(Table1[[#This Row],[Hauptkörper - B2 - Beschichtung]]="","",VLOOKUP(Table1[[#This Row],[Hauptkörper - B2 - Beschichtung]],'DD FD'!AE:AF,2,FALSE))</f>
        <v/>
      </c>
      <c r="LZ202" s="580" t="str">
        <f>IF(Table1[[#This Row],[Hauptkörper - B2 - Beschichtung Anteil (in %)]]="","",Table1[[#This Row],[Hauptkörper - B2 - Beschichtung Anteil (in %)]])</f>
        <v/>
      </c>
      <c r="MA202" s="576" t="str">
        <f>IF(Table1[[#This Row],[Hauptkörper - B3 - Art]]="","",VLOOKUP(Table1[[#This Row],[Hauptkörper - B3 - Art]],'DD FD'!B:C,2,FALSE))</f>
        <v/>
      </c>
      <c r="MB202" s="577" t="str">
        <f>IF(Table1[[#This Row],[Hauptkörper - B3 - Fraktion]]="","",VLOOKUP(Table1[[#This Row],[Hauptkörper - B3 - Fraktion]],'DD FD'!H:J,3,FALSE))</f>
        <v/>
      </c>
      <c r="MC202" s="574" t="str">
        <f>IF(Table1[[#This Row],[Hauptkörper - B3 - Gewicht
(in G)]]="","",Table1[[#This Row],[Hauptkörper - B3 - Gewicht
(in G)]])</f>
        <v/>
      </c>
      <c r="MD202" s="574" t="str">
        <f>IF(Table1[[#This Row],[Hauptkörper - B3 - Lizenzierungs-pflichtig? (X=Ja)]]="","",Table1[[#This Row],[Hauptkörper - B3 - Lizenzierungs-pflichtig? (X=Ja)]])</f>
        <v/>
      </c>
      <c r="ME202" s="577" t="str">
        <f>IF(Table1[[#This Row],[Hauptkörper - B3 - Virgin Material]]="","",VLOOKUP(Table1[[#This Row],[Hauptkörper - B3 - Virgin Material]],'DD FD'!AJ:AK,2,FALSE))</f>
        <v/>
      </c>
      <c r="MF202" s="578" t="str">
        <f>IF(Table1[[#This Row],[Hauptkörper - B3 - Virgin Material Anteil (in %)]]="","",Table1[[#This Row],[Hauptkörper - B3 - Virgin Material Anteil (in %)]])</f>
        <v/>
      </c>
      <c r="MG202" s="577" t="str">
        <f>IF(Table1[[#This Row],[Hauptkörper - B3 - Recyceltes Material]]="","",VLOOKUP(Table1[[#This Row],[Hauptkörper - B3 - Recyceltes Material]],'DD FD'!AL:AM,2,FALSE))</f>
        <v/>
      </c>
      <c r="MH202" s="578" t="str">
        <f>IF(Table1[[#This Row],[Hauptkörper - B3 - Recyceltes Material Anteil (in %)]]="","",Table1[[#This Row],[Hauptkörper - B3 - Recyceltes Material Anteil (in %)]])</f>
        <v/>
      </c>
      <c r="MI202" s="577" t="str">
        <f>IF(Table1[[#This Row],[Hauptkörper - B3 - Beschichtung]]="","",VLOOKUP(Table1[[#This Row],[Hauptkörper - B3 - Beschichtung]],'DD FD'!AE:AF,2,FALSE))</f>
        <v/>
      </c>
      <c r="MJ202" s="580" t="str">
        <f>IF(Table1[[#This Row],[Hauptkörper - B3 - Beschichtung Anteil (in %)]]="","",Table1[[#This Row],[Hauptkörper - B3 - Beschichtung Anteil (in %)]])</f>
        <v/>
      </c>
      <c r="MK202" s="576" t="str">
        <f>IF(Table1[[#This Row],[Verschluss - B1 - Art]]="","",VLOOKUP(Table1[[#This Row],[Verschluss - B1 - Art]],'DD FD'!D:E,2,FALSE))</f>
        <v/>
      </c>
      <c r="ML202" s="577" t="str">
        <f>IF(Table1[[#This Row],[Verschluss - B1 - Fraktion]]="","",VLOOKUP(Table1[[#This Row],[Verschluss - B1 - Fraktion]],'DD FD'!H:J,3,FALSE))</f>
        <v/>
      </c>
      <c r="MM202" s="574" t="str">
        <f>IF(Table1[[#This Row],[Verschluss - B1 - Gewicht (in G)]]="","",Table1[[#This Row],[Verschluss - B1 - Gewicht (in G)]])</f>
        <v/>
      </c>
      <c r="MN202" s="574" t="str">
        <f>IF(Table1[[#This Row],[Verschluss - B1 - Lizenzierungs-pflichtig? (X=Ja)]]="","",Table1[[#This Row],[Verschluss - B1 - Lizenzierungs-pflichtig? (X=Ja)]])</f>
        <v/>
      </c>
      <c r="MO202" s="574" t="str">
        <f>IF(Table1[[#This Row],[Verschluss - B1 - Trennbar vom Hauptkörper? (X=Ja)]]="","",Table1[[#This Row],[Verschluss - B1 - Trennbar vom Hauptkörper? (X=Ja)]])</f>
        <v/>
      </c>
      <c r="MP202" s="577" t="str">
        <f>IF(Table1[[#This Row],[Verschluss - B1 - Virgin Material]]="","",VLOOKUP(Table1[[#This Row],[Verschluss - B1 - Virgin Material]],'DD FD'!AJ:AK,2,FALSE))</f>
        <v/>
      </c>
      <c r="MQ202" s="578" t="str">
        <f>IF(Table1[[#This Row],[Verschluss - B1 - Virgin Material Anteil (in %)]]="","",Table1[[#This Row],[Verschluss - B1 - Virgin Material Anteil (in %)]])</f>
        <v/>
      </c>
      <c r="MR202" s="577" t="str">
        <f>IF(Table1[[#This Row],[Verschluss - B1 - Recyceltes Material]]="","",VLOOKUP(Table1[[#This Row],[Verschluss - B1 - Recyceltes Material]],'DD FD'!AL:AM,2,FALSE))</f>
        <v/>
      </c>
      <c r="MS202" s="578" t="str">
        <f>IF(Table1[[#This Row],[Verschluss - B1 - Recyceltes Material Anteil (in %)]]="","",Table1[[#This Row],[Verschluss - B1 - Recyceltes Material Anteil (in %)]])</f>
        <v/>
      </c>
      <c r="MT202" s="577" t="str">
        <f>IF(Table1[[#This Row],[Verschluss - B1 - Beschichtung]]="","",VLOOKUP(Table1[[#This Row],[Verschluss - B1 - Beschichtung]],'DD FD'!AE:AF,2,FALSE))</f>
        <v/>
      </c>
      <c r="MU202" s="580" t="str">
        <f>IF(Table1[[#This Row],[Verschluss - B1 - Beschichtung Anteil (in %)]]="","",Table1[[#This Row],[Verschluss - B1 - Beschichtung Anteil (in %)]])</f>
        <v/>
      </c>
      <c r="MV202" s="576" t="str">
        <f>IF(Table1[[#This Row],[Verschluss - B2 - Art]]="","",VLOOKUP(Table1[[#This Row],[Verschluss - B2 - Art]],'DD FD'!D:E,2,FALSE))</f>
        <v/>
      </c>
      <c r="MW202" s="577" t="str">
        <f>IF(Table1[[#This Row],[Verschluss - B2 - Fraktion]]="","",VLOOKUP(Table1[[#This Row],[Verschluss - B2 - Fraktion]],'DD FD'!H:J,3,FALSE))</f>
        <v/>
      </c>
      <c r="MX202" s="574" t="str">
        <f>IF(Table1[[#This Row],[Verschluss - B2 - Gewicht (in G)]]="","",Table1[[#This Row],[Verschluss - B2 - Gewicht (in G)]])</f>
        <v/>
      </c>
      <c r="MY202" s="574" t="str">
        <f>IF(Table1[[#This Row],[Verschluss - B2 - Lizenzierungs-pflichtig? (X=Ja)]]="","",Table1[[#This Row],[Verschluss - B2 - Lizenzierungs-pflichtig? (X=Ja)]])</f>
        <v/>
      </c>
      <c r="MZ202" s="574" t="str">
        <f>IF(Table1[[#This Row],[Verschluss - B2 - Trennbar vom Hauptkörper? (X=Ja)]]="","",Table1[[#This Row],[Verschluss - B2 - Trennbar vom Hauptkörper? (X=Ja)]])</f>
        <v/>
      </c>
      <c r="NA202" s="577" t="str">
        <f>IF(Table1[[#This Row],[Verschluss - B2 - Virgin Material]]="","",VLOOKUP(Table1[[#This Row],[Verschluss - B2 - Virgin Material]],'DD FD'!AJ:AK,2,FALSE))</f>
        <v/>
      </c>
      <c r="NB202" s="578" t="str">
        <f>IF(Table1[[#This Row],[Verschluss - B2 - Virgin Material Anteil (in %)]]="","",Table1[[#This Row],[Verschluss - B2 - Virgin Material Anteil (in %)]])</f>
        <v/>
      </c>
      <c r="NC202" s="577" t="str">
        <f>IF(Table1[[#This Row],[Verschluss - B2 - Recyceltes Material]]="","",VLOOKUP(Table1[[#This Row],[Verschluss - B2 - Recyceltes Material]],'DD FD'!AL:AM,2,FALSE))</f>
        <v/>
      </c>
      <c r="ND202" s="578" t="str">
        <f>IF(Table1[[#This Row],[Verschluss - B2 - Recyceltes Material Anteil (in %)]]="","",Table1[[#This Row],[Verschluss - B2 - Recyceltes Material Anteil (in %)]])</f>
        <v/>
      </c>
      <c r="NE202" s="577" t="str">
        <f>IF(Table1[[#This Row],[Verschluss - B2 - Beschichtung]]="","",VLOOKUP(Table1[[#This Row],[Verschluss - B2 - Beschichtung]],'DD FD'!AE:AF,2,FALSE))</f>
        <v/>
      </c>
      <c r="NF202" s="580" t="str">
        <f>IF(Table1[[#This Row],[Verschluss - B2 - Beschichtung Anteil (in %)]]="","",Table1[[#This Row],[Verschluss - B2 - Beschichtung Anteil (in %)]])</f>
        <v/>
      </c>
      <c r="NG202" s="576" t="str">
        <f>IF(Table1[[#This Row],[Verschluss - B3 - Art]]="","",VLOOKUP(Table1[[#This Row],[Verschluss - B3 - Art]],'DD FD'!D:E,2,FALSE))</f>
        <v/>
      </c>
      <c r="NH202" s="577" t="str">
        <f>IF(Table1[[#This Row],[Verschluss - B3 - Fraktion]]="","",VLOOKUP(Table1[[#This Row],[Verschluss - B3 - Fraktion]],'DD FD'!H:J,3,FALSE))</f>
        <v/>
      </c>
      <c r="NI202" s="574" t="str">
        <f>IF(Table1[[#This Row],[Verschluss - B3 - Gewicht (in G)]]="","",Table1[[#This Row],[Verschluss - B3 - Gewicht (in G)]])</f>
        <v/>
      </c>
      <c r="NJ202" s="574" t="str">
        <f>IF(Table1[[#This Row],[Verschluss - B3 - Lizenzierungs-pflichtig? (X=Ja)]]="","",Table1[[#This Row],[Verschluss - B3 - Lizenzierungs-pflichtig? (X=Ja)]])</f>
        <v/>
      </c>
      <c r="NK202" s="574" t="str">
        <f>IF(Table1[[#This Row],[Verschluss - B3 - Trennbar vom Hauptkörper? (X=Ja)]]="","",Table1[[#This Row],[Verschluss - B3 - Trennbar vom Hauptkörper? (X=Ja)]])</f>
        <v/>
      </c>
      <c r="NL202" s="577" t="str">
        <f>IF(Table1[[#This Row],[Verschluss - B3 - Virgin Material]]="","",VLOOKUP(Table1[[#This Row],[Verschluss - B3 - Virgin Material]],'DD FD'!AJ:AK,2,FALSE))</f>
        <v/>
      </c>
      <c r="NM202" s="578" t="str">
        <f>IF(Table1[[#This Row],[Verschluss - B3 - Virgin Material Anteil (in %)]]="","",Table1[[#This Row],[Verschluss - B3 - Virgin Material Anteil (in %)]])</f>
        <v/>
      </c>
      <c r="NN202" s="577" t="str">
        <f>IF(Table1[[#This Row],[Verschluss - B3 - Recyceltes Material]]="","",VLOOKUP(Table1[[#This Row],[Verschluss - B3 - Recyceltes Material]],'DD FD'!AL:AM,2,FALSE))</f>
        <v/>
      </c>
      <c r="NO202" s="578" t="str">
        <f>IF(Table1[[#This Row],[Verschluss - B3 - Recyceltes Material Anteil (in %)]]="","",Table1[[#This Row],[Verschluss - B3 - Recyceltes Material Anteil (in %)]])</f>
        <v/>
      </c>
      <c r="NP202" s="577" t="str">
        <f>IF(Table1[[#This Row],[Verschluss - B3 - Beschichtung]]="","",VLOOKUP(Table1[[#This Row],[Verschluss - B3 - Beschichtung]],'DD FD'!AE:AF,2,FALSE))</f>
        <v/>
      </c>
      <c r="NQ202" s="580" t="str">
        <f>IF(Table1[[#This Row],[Verschluss - B3 - Beschichtung Anteil (in %)]]="","",Table1[[#This Row],[Verschluss - B3 - Beschichtung Anteil (in %)]])</f>
        <v/>
      </c>
      <c r="NR202" s="576" t="str">
        <f>IF(Table1[[#This Row],[Etikett - B1 - Art]]="","",VLOOKUP(Table1[[#This Row],[Etikett - B1 - Art]],'DD FD'!F:G,2,FALSE))</f>
        <v/>
      </c>
      <c r="NS202" s="577" t="str">
        <f>IF(Table1[[#This Row],[Etikett - B1 - Fraktion]]="","",VLOOKUP(Table1[[#This Row],[Etikett - B1 - Fraktion]],'DD FD'!H:J,3,FALSE))</f>
        <v/>
      </c>
      <c r="NT202" s="574" t="str">
        <f>IF(Table1[[#This Row],[Etikett - B1 - Gewicht (in G)]]="","",Table1[[#This Row],[Etikett - B1 - Gewicht (in G)]])</f>
        <v/>
      </c>
      <c r="NU202" s="574" t="str">
        <f>IF(Table1[[#This Row],[Etikett - B1 - Lizenzierungs-pflichtig? (X=Ja)]]="","",Table1[[#This Row],[Etikett - B1 - Lizenzierungs-pflichtig? (X=Ja)]])</f>
        <v/>
      </c>
      <c r="NV202" s="574" t="str">
        <f>IF(Table1[[#This Row],[Etikett - B1 - Trennbar vom Hauptkörper? (X=Ja)]]="","",Table1[[#This Row],[Etikett - B1 - Trennbar vom Hauptkörper? (X=Ja)]])</f>
        <v/>
      </c>
      <c r="NW202" s="577" t="str">
        <f>IF(Table1[[#This Row],[Etikett - B1 - Virgin Material]]="","",VLOOKUP(Table1[[#This Row],[Etikett - B1 - Virgin Material]],'DD FD'!AJ:AK,2,FALSE))</f>
        <v/>
      </c>
      <c r="NX202" s="578" t="str">
        <f>IF(Table1[[#This Row],[Etikett - B1 - Virgin Material Anteil (in %)]]="","",Table1[[#This Row],[Etikett - B1 - Virgin Material Anteil (in %)]])</f>
        <v/>
      </c>
      <c r="NY202" s="577" t="str">
        <f>IF(Table1[[#This Row],[Etikett - B1 - Recyceltes Material]]="","",VLOOKUP(Table1[[#This Row],[Etikett - B1 - Recyceltes Material]],'DD FD'!AL:AM,2,FALSE))</f>
        <v/>
      </c>
      <c r="NZ202" s="578" t="str">
        <f>IF(Table1[[#This Row],[Etikett - B1 - Recyceltes Material Anteil (in %)]]="","",Table1[[#This Row],[Etikett - B1 - Recyceltes Material Anteil (in %)]])</f>
        <v/>
      </c>
      <c r="OA202" s="577" t="str">
        <f>IF(Table1[[#This Row],[Etikett - B1 - Beschichtung]]="","",VLOOKUP(Table1[[#This Row],[Etikett - B1 - Beschichtung]],'DD FD'!AE:AF,2,FALSE))</f>
        <v/>
      </c>
      <c r="OB202" s="580" t="str">
        <f>IF(Table1[[#This Row],[Etikett - B1 - Beschichtung Anteil (in %)]]="","",Table1[[#This Row],[Etikett - B1 - Beschichtung Anteil (in %)]])</f>
        <v/>
      </c>
      <c r="OC202" s="576" t="str">
        <f>IF(Table1[[#This Row],[Etikett - B2 - Art]]="","",VLOOKUP(Table1[[#This Row],[Etikett - B2 - Art]],'DD FD'!F:G,2,FALSE))</f>
        <v/>
      </c>
      <c r="OD202" s="577" t="str">
        <f>IF(Table1[[#This Row],[Etikett - B2 - Fraktion]]="","",VLOOKUP(Table1[[#This Row],[Etikett - B2 - Fraktion]],'DD FD'!H:J,3,FALSE))</f>
        <v/>
      </c>
      <c r="OE202" s="574" t="str">
        <f>IF(Table1[[#This Row],[Etikett - B2 - Gewicht (in G)]]="","",Table1[[#This Row],[Etikett - B2 - Gewicht (in G)]])</f>
        <v/>
      </c>
      <c r="OF202" s="574" t="str">
        <f>IF(Table1[[#This Row],[Etikett - B2 - Lizenzierungs-pflichtig? (X=Ja)]]="","",Table1[[#This Row],[Etikett - B2 - Lizenzierungs-pflichtig? (X=Ja)]])</f>
        <v/>
      </c>
      <c r="OG202" s="574" t="str">
        <f>IF(Table1[[#This Row],[Etikett - B2 - Trennbar vom Hauptkörper? (X=Ja)]]="","",Table1[[#This Row],[Etikett - B2 - Trennbar vom Hauptkörper? (X=Ja)]])</f>
        <v/>
      </c>
      <c r="OH202" s="577" t="str">
        <f>IF(Table1[[#This Row],[Etikett - B2 - Virgin Material]]="","",VLOOKUP(Table1[[#This Row],[Etikett - B2 - Virgin Material]],'DD FD'!AJ:AK,2,FALSE))</f>
        <v/>
      </c>
      <c r="OI202" s="578" t="str">
        <f>IF(Table1[[#This Row],[Etikett - B2 - Virgin Material Anteil (in %)]]="","",Table1[[#This Row],[Etikett - B2 - Virgin Material Anteil (in %)]])</f>
        <v/>
      </c>
      <c r="OJ202" s="577" t="str">
        <f>IF(Table1[[#This Row],[Etikett - B2 - Recyceltes Material]]="","",VLOOKUP(Table1[[#This Row],[Etikett - B2 - Recyceltes Material]],'DD FD'!AL:AM,2,FALSE))</f>
        <v/>
      </c>
      <c r="OK202" s="578" t="str">
        <f>IF(Table1[[#This Row],[Etikett - B2 - Recyceltes Material Anteil (in %)]]="","",Table1[[#This Row],[Etikett - B2 - Recyceltes Material Anteil (in %)]])</f>
        <v/>
      </c>
      <c r="OL202" s="577" t="str">
        <f>IF(Table1[[#This Row],[Etikett - B2 - Beschichtung]]="","",VLOOKUP(Table1[[#This Row],[Etikett - B2 - Beschichtung]],'DD FD'!AE:AF,2,FALSE))</f>
        <v/>
      </c>
      <c r="OM202" s="580" t="str">
        <f>IF(Table1[[#This Row],[Etikett - B2 - Beschichtung Anteil (in %)]]="","",Table1[[#This Row],[Etikett - B2 - Beschichtung Anteil (in %)]])</f>
        <v/>
      </c>
      <c r="ON202" s="576" t="str">
        <f>IF(Table1[[#This Row],[Etikett - B3 - Art]]="","",VLOOKUP(Table1[[#This Row],[Etikett - B3 - Art]],'DD FD'!F:G,2,FALSE))</f>
        <v/>
      </c>
      <c r="OO202" s="577" t="str">
        <f>IF(Table1[[#This Row],[Etikett - B3 - Fraktion]]="","",VLOOKUP(Table1[[#This Row],[Etikett - B3 - Fraktion]],'DD FD'!H:J,3,FALSE))</f>
        <v/>
      </c>
      <c r="OP202" s="574" t="str">
        <f>IF(Table1[[#This Row],[Etikett - B3 - Gewicht (in G)]]="","",Table1[[#This Row],[Etikett - B3 - Gewicht (in G)]])</f>
        <v/>
      </c>
      <c r="OQ202" s="574" t="str">
        <f>IF(Table1[[#This Row],[Etikett - B3 - Lizenzierungs-pflichtig? (X=Ja)]]="","",Table1[[#This Row],[Etikett - B3 - Lizenzierungs-pflichtig? (X=Ja)]])</f>
        <v/>
      </c>
      <c r="OR202" s="574" t="str">
        <f>IF(Table1[[#This Row],[Etikett - B3 - Trennbar vom Hauptkörper? (X=Ja)]]="","",Table1[[#This Row],[Etikett - B3 - Trennbar vom Hauptkörper? (X=Ja)]])</f>
        <v/>
      </c>
      <c r="OS202" s="577" t="str">
        <f>IF(Table1[[#This Row],[Etikett - B3 - Virgin Material]]="","",VLOOKUP(Table1[[#This Row],[Etikett - B3 - Virgin Material]],'DD FD'!AJ:AK,2,FALSE))</f>
        <v/>
      </c>
      <c r="OT202" s="578" t="str">
        <f>IF(Table1[[#This Row],[Etikett - B3 - Virgin Material Anteil (in %)]]="","",Table1[[#This Row],[Etikett - B3 - Virgin Material Anteil (in %)]])</f>
        <v/>
      </c>
      <c r="OU202" s="577" t="str">
        <f>IF(Table1[[#This Row],[Etikett - B3 - Recyceltes Material]]="","",VLOOKUP(Table1[[#This Row],[Etikett - B3 - Recyceltes Material]],'DD FD'!AL:AM,2,FALSE))</f>
        <v/>
      </c>
      <c r="OV202" s="578" t="str">
        <f>IF(Table1[[#This Row],[Etikett - B3 - Recyceltes Material Anteil (in %)]]="","",Table1[[#This Row],[Etikett - B3 - Recyceltes Material Anteil (in %)]])</f>
        <v/>
      </c>
      <c r="OW202" s="577" t="str">
        <f>IF(Table1[[#This Row],[Etikett - B3 - Beschichtung]]="","",VLOOKUP(Table1[[#This Row],[Etikett - B3 - Beschichtung]],'DD FD'!AE:AF,2,FALSE))</f>
        <v/>
      </c>
      <c r="OX202" s="613" t="str">
        <f>IF(Table1[[#This Row],[Etikett - B3 - Beschichtung Anteil (in %)]]="","",Table1[[#This Row],[Etikett - B3 - Beschichtung Anteil (in %)]])</f>
        <v/>
      </c>
      <c r="OY202" s="618">
        <f>ROUNDUP(SUM(
IF(AND(LH202='DD FD'!$J$7,LJ202='DD FD'!$AI$3),LI202,0),
IF(AND(LR202='DD FD'!$J$7,LT202='DD FD'!$AI$3),LS202,0),
IF(AND(MB202='DD FD'!$J$7,MD202='DD FD'!$AI$3),MC202,0),
IF(AND(ML202='DD FD'!$J$7,MN202='DD FD'!$AI$3),MM202,0),
IF(AND(MW202='DD FD'!$J$7,MY202='DD FD'!$AI$3),MX202,0),
IF(AND(NH202='DD FD'!$J$7,NJ202='DD FD'!$AI$3),NI202,0),
IF(AND(NS202='DD FD'!$J$7,NU202='DD FD'!$AI$3),NT202,0),
IF(AND(OD202='DD FD'!$J$7,OF202='DD FD'!$AI$3),OE202,0),
IF(AND(OO202='DD FD'!$J$7,OQ202='DD FD'!$AI$3),OP202,0),
),2)</f>
        <v>0</v>
      </c>
      <c r="OZ202" s="617">
        <f>ROUNDUP(SUM(
IF(AND(LH202='DD FD'!$J$6,LJ202='DD FD'!$AI$3),LI202,0),
IF(AND(LR202='DD FD'!$J$6,LT202='DD FD'!$AI$3),LS202,0),
IF(AND(MB202='DD FD'!$J$6,MD202='DD FD'!$AI$3),MC202,0),
IF(AND(ML202='DD FD'!$J$6,MN202='DD FD'!$AI$3),MM202,0),
IF(AND(MW202='DD FD'!$J$6,MY202='DD FD'!$AI$3),MX202,0),
IF(AND(NH202='DD FD'!$J$6,NJ202='DD FD'!$AI$3),NI202,0),
IF(AND(NS202='DD FD'!$J$6,NU202='DD FD'!$AI$3),NT202,0),
IF(AND(OD202='DD FD'!$J$6,OF202='DD FD'!$AI$3),OE202,0),
IF(AND(OO202='DD FD'!$J$6,OQ202='DD FD'!$AI$3),OP202,0),
),2)</f>
        <v>0</v>
      </c>
      <c r="PA202" s="617">
        <f>ROUNDUP(SUM(
IF(AND(LH202='DD FD'!$J$10,LJ202='DD FD'!$AI$3),LI202,0),
IF(AND(LR202='DD FD'!$J$10,LT202='DD FD'!$AI$3),LS202,0),
IF(AND(MB202='DD FD'!$J$10,MD202='DD FD'!$AI$3),MC202,0),
IF(AND(ML202='DD FD'!$J$10,MN202='DD FD'!$AI$3),MM202,0),
IF(AND(MW202='DD FD'!$J$10,MY202='DD FD'!$AI$3),MX202,0),
IF(AND(NH202='DD FD'!$J$10,NJ202='DD FD'!$AI$3),NI202,0),
IF(AND(NS202='DD FD'!$J$10,NU202='DD FD'!$AI$3),NT202,0),
IF(AND(OD202='DD FD'!$J$10,OF202='DD FD'!$AI$3),OE202,0),
IF(AND(OO202='DD FD'!$J$10,OQ202='DD FD'!$AI$3),OP202,0),
),2)</f>
        <v>0</v>
      </c>
      <c r="PB202" s="617">
        <f>ROUNDUP(SUM(
IF(AND(LH202='DD FD'!$J$8,LJ202='DD FD'!$AI$3),LI202,0),
IF(AND(LR202='DD FD'!$J$8,LT202='DD FD'!$AI$3),LS202,0),
IF(AND(MB202='DD FD'!$J$8,MD202='DD FD'!$AI$3),MC202,0),
IF(AND(ML202='DD FD'!$J$8,MN202='DD FD'!$AI$3),MM202,0),
IF(AND(MW202='DD FD'!$J$8,MY202='DD FD'!$AI$3),MX202,0),
IF(AND(NH202='DD FD'!$J$8,NJ202='DD FD'!$AI$3),NI202,0),
IF(AND(NS202='DD FD'!$J$8,NU202='DD FD'!$AI$3),NT202,0),
IF(AND(OD202='DD FD'!$J$8,OF202='DD FD'!$AI$3),OE202,0),
IF(AND(OO202='DD FD'!$J$8,OQ202='DD FD'!$AI$3),OP202,0),
),2)</f>
        <v>0</v>
      </c>
      <c r="PC202" s="617">
        <f>ROUNDUP(SUM(
IF(AND(LH202='DD FD'!$J$5,LJ202='DD FD'!$AI$3),LI202,0),
IF(AND(LR202='DD FD'!$J$5,LT202='DD FD'!$AI$3),LS202,0),
IF(AND(MB202='DD FD'!$J$5,MD202='DD FD'!$AI$3),MC202,0),
IF(AND(ML202='DD FD'!$J$5,MN202='DD FD'!$AI$3),MM202,0),
IF(AND(MW202='DD FD'!$J$5,MY202='DD FD'!$AI$3),MX202,0),
IF(AND(NH202='DD FD'!$J$5,NJ202='DD FD'!$AI$3),NI202,0),
IF(AND(NS202='DD FD'!$J$5,NU202='DD FD'!$AI$3),NT202,0),
IF(AND(OD202='DD FD'!$J$5,OF202='DD FD'!$AI$3),OE202,0),
IF(AND(OO202='DD FD'!$J$5,OQ202='DD FD'!$AI$3),OP202,0),
),2)</f>
        <v>0</v>
      </c>
      <c r="PD202" s="617">
        <f>ROUNDUP(SUM(
IF(AND(LH202='DD FD'!$J$9,LJ202='DD FD'!$AI$3),LI202,0),
IF(AND(LR202='DD FD'!$J$9,LT202='DD FD'!$AI$3),LS202,0),
IF(AND(MB202='DD FD'!$J$9,MD202='DD FD'!$AI$3),MC202,0),
IF(AND(ML202='DD FD'!$J$9,MN202='DD FD'!$AI$3),MM202,0),
IF(AND(MW202='DD FD'!$J$9,MY202='DD FD'!$AI$3),MX202,0),
IF(AND(NH202='DD FD'!$J$9,NJ202='DD FD'!$AI$3),NI202,0),
IF(AND(NS202='DD FD'!$J$9,NU202='DD FD'!$AI$3),NT202,0),
IF(AND(OD202='DD FD'!$J$9,OF202='DD FD'!$AI$3),OE202,0),
IF(AND(OO202='DD FD'!$J$9,OQ202='DD FD'!$AI$3),OP202,0),
),2)</f>
        <v>0</v>
      </c>
      <c r="PE202" s="617">
        <f>ROUNDUP(SUM(
IF(AND(LH202='DD FD'!$J$4,LJ202='DD FD'!$AI$3),LI202,0),
IF(AND(LR202='DD FD'!$J$4,LT202='DD FD'!$AI$3),LS202,0),
IF(AND(MB202='DD FD'!$J$4,MD202='DD FD'!$AI$3),MC202,0),
IF(AND(ML202='DD FD'!$J$4,MN202='DD FD'!$AI$3),MM202,0),
IF(AND(MW202='DD FD'!$J$4,MY202='DD FD'!$AI$3),MX202,0),
IF(AND(NH202='DD FD'!$J$4,NJ202='DD FD'!$AI$3),NI202,0),
IF(AND(NS202='DD FD'!$J$4,NU202='DD FD'!$AI$3),NT202,0),
IF(AND(OD202='DD FD'!$J$4,OF202='DD FD'!$AI$3),OE202,0),
IF(AND(OO202='DD FD'!$J$4,OQ202='DD FD'!$AI$3),OP202,0),
),2)</f>
        <v>0</v>
      </c>
      <c r="PF202" s="619">
        <f>ROUNDUP(SUM(
IF(AND(LH202='DD FD'!$J$11,LJ202='DD FD'!$AI$3),LI202,0),
IF(AND(LR202='DD FD'!$J$11,LT202='DD FD'!$AI$3),LS202,0),
IF(AND(MB202='DD FD'!$J$11,MD202='DD FD'!$AI$3),MC202,0),
IF(AND(ML202='DD FD'!$J$11,MN202='DD FD'!$AI$3),MM202,0),
IF(AND(MW202='DD FD'!$J$11,MY202='DD FD'!$AI$3),MX202,0),
IF(AND(NH202='DD FD'!$J$11,NJ202='DD FD'!$AI$3),NI202,0),
IF(AND(NS202='DD FD'!$J$11,NU202='DD FD'!$AI$3),NT202,0),
IF(AND(OD202='DD FD'!$J$11,OF202='DD FD'!$AI$3),OE202,0),
IF(AND(OO202='DD FD'!$J$11,OQ202='DD FD'!$AI$3),OP202,0),
),2)</f>
        <v>0</v>
      </c>
    </row>
    <row r="203" spans="1:422">
      <c r="A203" s="806"/>
      <c r="B203" s="934"/>
      <c r="C203" s="247"/>
      <c r="D203" s="842"/>
      <c r="E203" s="247"/>
      <c r="F203" s="158"/>
      <c r="G203" s="710"/>
      <c r="H203" s="712"/>
      <c r="I203" s="936"/>
      <c r="J203" s="803"/>
      <c r="K203" s="150"/>
      <c r="L203" s="146" t="str">
        <f t="shared" si="81"/>
        <v/>
      </c>
      <c r="M203" s="501" t="str">
        <f t="shared" si="98"/>
        <v/>
      </c>
      <c r="N203" s="504"/>
      <c r="O203" s="113" t="str">
        <f t="shared" si="99"/>
        <v/>
      </c>
      <c r="P203" s="114" t="str">
        <f t="shared" si="82"/>
        <v/>
      </c>
      <c r="Q203" s="152"/>
      <c r="R203" s="152"/>
      <c r="S203" s="115" t="str">
        <f t="shared" si="100"/>
        <v/>
      </c>
      <c r="T203" s="159"/>
      <c r="U203" s="159"/>
      <c r="V203" s="157"/>
      <c r="W203" s="157"/>
      <c r="X203" s="157"/>
      <c r="Y203" s="772"/>
      <c r="Z203" s="158"/>
      <c r="AA203" s="144"/>
      <c r="AB203" s="112"/>
      <c r="AC203" s="153"/>
      <c r="AD203" s="153"/>
      <c r="AE203" s="153"/>
      <c r="AF203" s="153"/>
      <c r="AG203" s="153"/>
      <c r="AH203" s="153"/>
      <c r="AI203" s="152"/>
      <c r="AJ203" s="158"/>
      <c r="AK203" s="158"/>
      <c r="AL203" s="158"/>
      <c r="AM203" s="116" t="str">
        <f t="shared" si="101"/>
        <v/>
      </c>
      <c r="AN203" s="116" t="str">
        <f t="shared" si="102"/>
        <v/>
      </c>
      <c r="AO203" s="324"/>
      <c r="AP203" s="503"/>
      <c r="AQ203" s="487" t="str">
        <f t="shared" si="103"/>
        <v/>
      </c>
      <c r="AR203" s="113" t="str">
        <f t="shared" si="83"/>
        <v/>
      </c>
      <c r="AS203" s="113" t="str">
        <f t="shared" si="84"/>
        <v/>
      </c>
      <c r="AT203" s="113" t="str">
        <f t="shared" si="85"/>
        <v/>
      </c>
      <c r="AU203" s="113" t="str">
        <f t="shared" si="86"/>
        <v/>
      </c>
      <c r="AV203" s="159"/>
      <c r="AW203" s="157"/>
      <c r="AX203" s="157"/>
      <c r="AY203" s="157"/>
      <c r="AZ203" s="157"/>
      <c r="BA203" s="116" t="str">
        <f t="shared" si="87"/>
        <v/>
      </c>
      <c r="BB203" s="316"/>
      <c r="BC203" s="116" t="str">
        <f t="shared" si="88"/>
        <v/>
      </c>
      <c r="BD203" s="133" t="str">
        <f t="shared" si="89"/>
        <v/>
      </c>
      <c r="BE203" s="157"/>
      <c r="BF203" s="1180"/>
      <c r="BG203" s="1180"/>
      <c r="BH203" s="158"/>
      <c r="BI203" s="490"/>
      <c r="BJ203" s="514" t="str">
        <f t="shared" si="104"/>
        <v/>
      </c>
      <c r="BK203" s="789"/>
      <c r="BL203" s="116" t="str">
        <f t="shared" si="105"/>
        <v/>
      </c>
      <c r="BM203" s="144"/>
      <c r="BN203" s="144"/>
      <c r="BO203" s="144"/>
      <c r="BP203" s="790"/>
      <c r="BQ203" s="790"/>
      <c r="BR203" s="790"/>
      <c r="BS203" s="116" t="str">
        <f t="shared" si="90"/>
        <v/>
      </c>
      <c r="BT203" s="790"/>
      <c r="BU203" s="808" t="str">
        <f t="shared" si="91"/>
        <v/>
      </c>
      <c r="BV203" s="791"/>
      <c r="BW203" s="144"/>
      <c r="BX203" s="20"/>
      <c r="BY203" s="20"/>
      <c r="BZ203" s="20"/>
      <c r="CA203" s="792"/>
      <c r="CB203" s="1201"/>
      <c r="CC203" s="144"/>
      <c r="CD203" s="144"/>
      <c r="CE203" s="144"/>
      <c r="CF203" s="144"/>
      <c r="CG203" s="144"/>
      <c r="CH203" s="144"/>
      <c r="CI203" s="144"/>
      <c r="CJ203" s="144"/>
      <c r="CK203" s="144"/>
      <c r="CL203" s="144"/>
      <c r="CM203" s="144"/>
      <c r="CN203" s="144"/>
      <c r="CO203" s="144"/>
      <c r="CP203" s="144"/>
      <c r="CQ203" s="144"/>
      <c r="CR203" s="144"/>
      <c r="CS203" s="144"/>
      <c r="CT203" s="144"/>
      <c r="CU203" s="144"/>
      <c r="CV203" s="144"/>
      <c r="CW203" s="144"/>
      <c r="CX203" s="144"/>
      <c r="CY203" s="144"/>
      <c r="CZ203" s="144"/>
      <c r="DA203" s="144"/>
      <c r="DB203" s="144"/>
      <c r="DC203" s="144"/>
      <c r="DD203" s="144"/>
      <c r="DE203" s="144"/>
      <c r="DF203" s="144"/>
      <c r="DG203" s="144"/>
      <c r="DH203" s="144"/>
      <c r="DI203" s="144"/>
      <c r="DJ203" s="144"/>
      <c r="DK203" s="144"/>
      <c r="DL203" s="144"/>
      <c r="DM203" s="144"/>
      <c r="DN203" s="144"/>
      <c r="DO203" s="144"/>
      <c r="DP203" s="144"/>
      <c r="DQ203" s="144"/>
      <c r="DR203" s="144"/>
      <c r="DS203" s="144"/>
      <c r="DT203" s="144"/>
      <c r="DU203" s="144"/>
      <c r="DV203" s="144"/>
      <c r="DW203" s="144"/>
      <c r="DX203" s="144"/>
      <c r="DY203" s="144"/>
      <c r="DZ203" s="144"/>
      <c r="EA203" s="144"/>
      <c r="EB203" s="144"/>
      <c r="EC203" s="144"/>
      <c r="ED203" s="782" t="str">
        <f t="shared" si="106"/>
        <v/>
      </c>
      <c r="EE203" s="519"/>
      <c r="EF203" s="793"/>
      <c r="EG203" s="519"/>
      <c r="EH203" s="794"/>
      <c r="EI203" s="790"/>
      <c r="EJ203" s="794"/>
      <c r="EK203" s="794"/>
      <c r="EL203" s="790"/>
      <c r="EM203" s="790"/>
      <c r="EN203" s="790"/>
      <c r="EO203" s="112" t="str">
        <f t="shared" si="92"/>
        <v/>
      </c>
      <c r="EP203" s="790"/>
      <c r="EQ203" s="488" t="str">
        <f t="shared" si="93"/>
        <v/>
      </c>
      <c r="ER203" s="1100"/>
      <c r="ES203" s="1099" t="str">
        <f t="shared" si="107"/>
        <v/>
      </c>
      <c r="ET203" s="525"/>
      <c r="EU203" s="148"/>
      <c r="EV203" s="148"/>
      <c r="EW203" s="148"/>
      <c r="EX203" s="148"/>
      <c r="EY203" s="148"/>
      <c r="EZ203" s="148"/>
      <c r="FA203" s="148"/>
      <c r="FB203" s="148"/>
      <c r="FC203" s="148"/>
      <c r="FD203" s="148"/>
      <c r="FE203" s="148"/>
      <c r="FF203" s="148"/>
      <c r="FG203" s="148"/>
      <c r="FH203" s="148"/>
      <c r="FI203" s="528"/>
      <c r="FJ203" s="513" t="str">
        <f t="shared" si="94"/>
        <v/>
      </c>
      <c r="FK203" s="158"/>
      <c r="FL203" s="850"/>
      <c r="FM203" s="850"/>
      <c r="FN203" s="850"/>
      <c r="FO203" s="850"/>
      <c r="FP203" s="850"/>
      <c r="FQ203" s="850"/>
      <c r="FR203" s="157"/>
      <c r="FS203" s="143"/>
      <c r="FT203" s="143"/>
      <c r="FU203" s="847" t="str">
        <f t="shared" si="95"/>
        <v/>
      </c>
      <c r="FV203" s="555"/>
      <c r="FW203" s="523" t="str">
        <f>IF(Table1[[#This Row],[Nonfood Inhaltstoffe - Komponente]]="","",VLOOKUP(Table1[[#This Row],[Nonfood Inhaltstoffe - Komponente]],'Dropdown Auswahl'!BJ:BK,2,FALSE))</f>
        <v/>
      </c>
      <c r="FX203" s="1013"/>
      <c r="FY203" s="1011" t="str">
        <f t="shared" si="96"/>
        <v/>
      </c>
      <c r="FZ203" s="152"/>
      <c r="GA203" s="152"/>
      <c r="GB203" s="152"/>
      <c r="GC203" s="529" t="str">
        <f t="shared" si="97"/>
        <v/>
      </c>
      <c r="GG203" s="21"/>
      <c r="GH203" s="21"/>
      <c r="GI203" s="1019"/>
      <c r="GJ203" s="1016" t="str">
        <f>IF(Table1[[#This Row],[Global Trade Item Number (GTIN)]]="","",Table1[[#This Row],[Global Trade Item Number (GTIN)]])</f>
        <v/>
      </c>
      <c r="GK203" s="555" t="str">
        <f>IF(Table1[[#This Row],[WAWI-Nr./ Kreditoren-Nummer
(ASDV)]]&lt;&gt;"",Table1[[#This Row],[WAWI-Nr./ Kreditoren-Nummer
(ASDV)]],"")</f>
        <v/>
      </c>
      <c r="GL203" s="165"/>
      <c r="GM203" s="165"/>
      <c r="GN203" s="165"/>
      <c r="GO203" s="485"/>
      <c r="GP203" s="534"/>
      <c r="GQ203" s="533"/>
      <c r="GR203" s="486"/>
      <c r="GS203" s="486"/>
      <c r="GT203" s="486"/>
      <c r="GU203" s="486"/>
      <c r="GV203" s="486"/>
      <c r="GW203" s="542"/>
      <c r="GX203" s="538"/>
      <c r="GY203" s="144"/>
      <c r="GZ203" s="480"/>
      <c r="HA203" s="158"/>
      <c r="HB203" s="480"/>
      <c r="HC203" s="480"/>
      <c r="HD203" s="480"/>
      <c r="HE203" s="480"/>
      <c r="HF203" s="480"/>
      <c r="HG203" s="480"/>
      <c r="HH203" s="538"/>
      <c r="HI203" s="480"/>
      <c r="HJ203" s="480"/>
      <c r="HK203" s="480"/>
      <c r="HL203" s="480"/>
      <c r="HM203" s="480"/>
      <c r="HN203" s="480"/>
      <c r="HO203" s="480"/>
      <c r="HP203" s="480"/>
      <c r="HQ203" s="480"/>
      <c r="HR203" s="538"/>
      <c r="HS203" s="480"/>
      <c r="HT203" s="480"/>
      <c r="HU203" s="480"/>
      <c r="HV203" s="480"/>
      <c r="HW203" s="480"/>
      <c r="HX203" s="480"/>
      <c r="HY203" s="480"/>
      <c r="HZ203" s="480"/>
      <c r="IA203" s="480"/>
      <c r="IB203" s="538"/>
      <c r="IC203" s="480"/>
      <c r="ID203" s="480"/>
      <c r="IE203" s="480"/>
      <c r="IF203" s="480"/>
      <c r="IG203" s="480"/>
      <c r="IH203" s="480"/>
      <c r="II203" s="480"/>
      <c r="IJ203" s="480"/>
      <c r="IK203" s="480"/>
      <c r="IL203" s="480"/>
      <c r="IM203" s="538"/>
      <c r="IN203" s="480"/>
      <c r="IO203" s="480"/>
      <c r="IP203" s="480"/>
      <c r="IQ203" s="480"/>
      <c r="IR203" s="480"/>
      <c r="IS203" s="480"/>
      <c r="IT203" s="480"/>
      <c r="IU203" s="480"/>
      <c r="IV203" s="480"/>
      <c r="IW203" s="480"/>
      <c r="IX203" s="538"/>
      <c r="IY203" s="480"/>
      <c r="IZ203" s="480"/>
      <c r="JA203" s="480"/>
      <c r="JB203" s="480"/>
      <c r="JC203" s="480"/>
      <c r="JD203" s="480"/>
      <c r="JE203" s="480"/>
      <c r="JF203" s="480"/>
      <c r="JG203" s="480"/>
      <c r="JH203" s="480"/>
      <c r="JI203" s="538"/>
      <c r="JJ203" s="480"/>
      <c r="JK203" s="480"/>
      <c r="JL203" s="480"/>
      <c r="JM203" s="480"/>
      <c r="JN203" s="480"/>
      <c r="JO203" s="480"/>
      <c r="JP203" s="480"/>
      <c r="JQ203" s="480"/>
      <c r="JR203" s="480"/>
      <c r="JS203" s="590"/>
      <c r="JT203" s="538"/>
      <c r="JU203" s="480"/>
      <c r="JV203" s="480"/>
      <c r="JW203" s="480"/>
      <c r="JX203" s="480"/>
      <c r="JY203" s="480"/>
      <c r="JZ203" s="480"/>
      <c r="KA203" s="480"/>
      <c r="KB203" s="480"/>
      <c r="KC203" s="480"/>
      <c r="KD203" s="480"/>
      <c r="KE203" s="538"/>
      <c r="KF203" s="480"/>
      <c r="KG203" s="480"/>
      <c r="KH203" s="480"/>
      <c r="KI203" s="480"/>
      <c r="KJ203" s="480"/>
      <c r="KK203" s="480"/>
      <c r="KL203" s="480"/>
      <c r="KM203" s="480"/>
      <c r="KN203" s="480"/>
      <c r="KO203" s="480"/>
      <c r="KR203" s="568" t="str">
        <f>IF(Table1[[#This Row],[GTIN]]&lt;&gt;"",Table1[[#This Row],[GTIN]],"")</f>
        <v/>
      </c>
      <c r="KS203" s="569" t="str">
        <f>Table1[[#This Row],[Kreditor]]</f>
        <v/>
      </c>
      <c r="KT203" s="570" t="str">
        <f>IF(Table1[[#This Row],[Gültig ab (Datum)]]&lt;&gt;"",Table1[[#This Row],[Gültig ab (Datum)]],"")</f>
        <v/>
      </c>
      <c r="KU203" s="570"/>
      <c r="KV203" s="583" t="str">
        <f>IF(Table1[[#This Row],[Artikel verpackt? 
(X=Ja)]]="","",Table1[[#This Row],[Artikel verpackt? 
(X=Ja)]])</f>
        <v/>
      </c>
      <c r="KW203" s="571" t="str">
        <f>IF(Table1[[#This Row],[Verpackung recyclingfähig?
(X=Ja)]]="","",Table1[[#This Row],[Verpackung recyclingfähig?
(X=Ja)]])</f>
        <v/>
      </c>
      <c r="KX203" s="572"/>
      <c r="KY203" s="573"/>
      <c r="KZ203" s="574"/>
      <c r="LA203" s="574"/>
      <c r="LB203" s="574"/>
      <c r="LC203" s="574"/>
      <c r="LD203" s="574"/>
      <c r="LE203" s="574"/>
      <c r="LF203" s="575"/>
      <c r="LG203" s="576" t="str">
        <f>IF(Table1[[#This Row],[Hauptkörper - B1 - Art]]="","",VLOOKUP(Table1[[#This Row],[Hauptkörper - B1 - Art]],'DD FD'!B:C,2,FALSE))</f>
        <v/>
      </c>
      <c r="LH203" s="577" t="str">
        <f>IF(Table1[[#This Row],[Hauptkörper - B1 - Fraktion]]="","",VLOOKUP(Table1[[#This Row],[Hauptkörper - B1 - Fraktion]],'DD FD'!H:J,3,FALSE))</f>
        <v/>
      </c>
      <c r="LI203" s="574" t="str">
        <f>IF(Table1[[#This Row],[Hauptkörper - B1 - Gewicht
(in G)]]="","",Table1[[#This Row],[Hauptkörper - B1 - Gewicht
(in G)]])</f>
        <v/>
      </c>
      <c r="LJ203" s="574" t="str">
        <f>IF(Table1[[#This Row],[Hauptkörper - B1 - Lizenzierungs-pflichtig? (X=Ja)]]="","",Table1[[#This Row],[Hauptkörper - B1 - Lizenzierungs-pflichtig? (X=Ja)]])</f>
        <v/>
      </c>
      <c r="LK203" s="577" t="str">
        <f>IF(Table1[[#This Row],[Hauptkörper - B1 - Virgin Material]]="","",VLOOKUP(Table1[[#This Row],[Hauptkörper - B1 - Virgin Material]],'DD FD'!AJ:AK,2,FALSE))</f>
        <v/>
      </c>
      <c r="LL203" s="578" t="str">
        <f>IF(Table1[[#This Row],[Hauptkörper - B1 - Virgin Material Anteil (in %)]]="","",Table1[[#This Row],[Hauptkörper - B1 - Virgin Material Anteil (in %)]])</f>
        <v/>
      </c>
      <c r="LM203" s="577" t="str">
        <f>IF(Table1[[#This Row],[Hauptkörper - B1 - Recyceltes Material]]="","",VLOOKUP(Table1[[#This Row],[Hauptkörper - B1 - Recyceltes Material]],'DD FD'!AL:AM,2,FALSE))</f>
        <v/>
      </c>
      <c r="LN203" s="578" t="str">
        <f>IF(Table1[[#This Row],[Hauptkörper - B1 - Recyceltes Material Anteil (in %)]]="","",Table1[[#This Row],[Hauptkörper - B1 - Recyceltes Material Anteil (in %)]])</f>
        <v/>
      </c>
      <c r="LO203" s="579" t="str">
        <f>IF(Table1[[#This Row],[Hauptkörper - B1 - Beschichtung]]="","",VLOOKUP(Table1[[#This Row],[Hauptkörper - B1 - Beschichtung]],'DD FD'!AE:AF,2,FALSE))</f>
        <v/>
      </c>
      <c r="LP203" s="580" t="str">
        <f>IF(Table1[[#This Row],[Hauptkörper - B1 - Beschichtung Anteil (in %)]]="","",Table1[[#This Row],[Hauptkörper - B1 - Beschichtung Anteil (in %)]])</f>
        <v/>
      </c>
      <c r="LQ203" s="576" t="str">
        <f>IF(Table1[[#This Row],[Hauptkörper - B2 - Art]]="","",VLOOKUP(Table1[[#This Row],[Hauptkörper - B2 - Art]],'DD FD'!B:C,2,FALSE))</f>
        <v/>
      </c>
      <c r="LR203" s="577" t="str">
        <f>IF(Table1[[#This Row],[Hauptkörper - B2 - Fraktion]]="","",VLOOKUP(Table1[[#This Row],[Hauptkörper - B2 - Fraktion]],'DD FD'!H:J,3,FALSE))</f>
        <v/>
      </c>
      <c r="LS203" s="574" t="str">
        <f>IF(Table1[[#This Row],[Hauptkörper - B2 - Gewicht
(in G)]]="","",Table1[[#This Row],[Hauptkörper - B2 - Gewicht
(in G)]])</f>
        <v/>
      </c>
      <c r="LT203" s="574" t="str">
        <f>IF(Table1[[#This Row],[Hauptkörper - B2 - Lizenzierungs-pflichtig? (X=Ja)]]="","",Table1[[#This Row],[Hauptkörper - B2 - Lizenzierungs-pflichtig? (X=Ja)]])</f>
        <v/>
      </c>
      <c r="LU203" s="577" t="str">
        <f>IF(Table1[[#This Row],[Hauptkörper - B2 - Virgin Material]]="","",VLOOKUP(Table1[[#This Row],[Hauptkörper - B2 - Virgin Material]],'DD FD'!AJ:AK,2,FALSE))</f>
        <v/>
      </c>
      <c r="LV203" s="578" t="str">
        <f>IF(Table1[[#This Row],[Hauptkörper - B2 - Virgin Material Anteil (in %)]]="","",Table1[[#This Row],[Hauptkörper - B2 - Virgin Material Anteil (in %)]])</f>
        <v/>
      </c>
      <c r="LW203" s="577" t="str">
        <f>IF(Table1[[#This Row],[Hauptkörper - B2 - Recyceltes Material]]="","",VLOOKUP(Table1[[#This Row],[Hauptkörper - B2 - Recyceltes Material]],'DD FD'!AL:AM,2,FALSE))</f>
        <v/>
      </c>
      <c r="LX203" s="578" t="str">
        <f>IF(Table1[[#This Row],[Hauptkörper - B2 - Recyceltes Material Anteil (in %)]]="","",Table1[[#This Row],[Hauptkörper - B2 - Recyceltes Material Anteil (in %)]])</f>
        <v/>
      </c>
      <c r="LY203" s="577" t="str">
        <f>IF(Table1[[#This Row],[Hauptkörper - B2 - Beschichtung]]="","",VLOOKUP(Table1[[#This Row],[Hauptkörper - B2 - Beschichtung]],'DD FD'!AE:AF,2,FALSE))</f>
        <v/>
      </c>
      <c r="LZ203" s="580" t="str">
        <f>IF(Table1[[#This Row],[Hauptkörper - B2 - Beschichtung Anteil (in %)]]="","",Table1[[#This Row],[Hauptkörper - B2 - Beschichtung Anteil (in %)]])</f>
        <v/>
      </c>
      <c r="MA203" s="576" t="str">
        <f>IF(Table1[[#This Row],[Hauptkörper - B3 - Art]]="","",VLOOKUP(Table1[[#This Row],[Hauptkörper - B3 - Art]],'DD FD'!B:C,2,FALSE))</f>
        <v/>
      </c>
      <c r="MB203" s="577" t="str">
        <f>IF(Table1[[#This Row],[Hauptkörper - B3 - Fraktion]]="","",VLOOKUP(Table1[[#This Row],[Hauptkörper - B3 - Fraktion]],'DD FD'!H:J,3,FALSE))</f>
        <v/>
      </c>
      <c r="MC203" s="574" t="str">
        <f>IF(Table1[[#This Row],[Hauptkörper - B3 - Gewicht
(in G)]]="","",Table1[[#This Row],[Hauptkörper - B3 - Gewicht
(in G)]])</f>
        <v/>
      </c>
      <c r="MD203" s="574" t="str">
        <f>IF(Table1[[#This Row],[Hauptkörper - B3 - Lizenzierungs-pflichtig? (X=Ja)]]="","",Table1[[#This Row],[Hauptkörper - B3 - Lizenzierungs-pflichtig? (X=Ja)]])</f>
        <v/>
      </c>
      <c r="ME203" s="577" t="str">
        <f>IF(Table1[[#This Row],[Hauptkörper - B3 - Virgin Material]]="","",VLOOKUP(Table1[[#This Row],[Hauptkörper - B3 - Virgin Material]],'DD FD'!AJ:AK,2,FALSE))</f>
        <v/>
      </c>
      <c r="MF203" s="578" t="str">
        <f>IF(Table1[[#This Row],[Hauptkörper - B3 - Virgin Material Anteil (in %)]]="","",Table1[[#This Row],[Hauptkörper - B3 - Virgin Material Anteil (in %)]])</f>
        <v/>
      </c>
      <c r="MG203" s="577" t="str">
        <f>IF(Table1[[#This Row],[Hauptkörper - B3 - Recyceltes Material]]="","",VLOOKUP(Table1[[#This Row],[Hauptkörper - B3 - Recyceltes Material]],'DD FD'!AL:AM,2,FALSE))</f>
        <v/>
      </c>
      <c r="MH203" s="578" t="str">
        <f>IF(Table1[[#This Row],[Hauptkörper - B3 - Recyceltes Material Anteil (in %)]]="","",Table1[[#This Row],[Hauptkörper - B3 - Recyceltes Material Anteil (in %)]])</f>
        <v/>
      </c>
      <c r="MI203" s="577" t="str">
        <f>IF(Table1[[#This Row],[Hauptkörper - B3 - Beschichtung]]="","",VLOOKUP(Table1[[#This Row],[Hauptkörper - B3 - Beschichtung]],'DD FD'!AE:AF,2,FALSE))</f>
        <v/>
      </c>
      <c r="MJ203" s="580" t="str">
        <f>IF(Table1[[#This Row],[Hauptkörper - B3 - Beschichtung Anteil (in %)]]="","",Table1[[#This Row],[Hauptkörper - B3 - Beschichtung Anteil (in %)]])</f>
        <v/>
      </c>
      <c r="MK203" s="576" t="str">
        <f>IF(Table1[[#This Row],[Verschluss - B1 - Art]]="","",VLOOKUP(Table1[[#This Row],[Verschluss - B1 - Art]],'DD FD'!D:E,2,FALSE))</f>
        <v/>
      </c>
      <c r="ML203" s="577" t="str">
        <f>IF(Table1[[#This Row],[Verschluss - B1 - Fraktion]]="","",VLOOKUP(Table1[[#This Row],[Verschluss - B1 - Fraktion]],'DD FD'!H:J,3,FALSE))</f>
        <v/>
      </c>
      <c r="MM203" s="574" t="str">
        <f>IF(Table1[[#This Row],[Verschluss - B1 - Gewicht (in G)]]="","",Table1[[#This Row],[Verschluss - B1 - Gewicht (in G)]])</f>
        <v/>
      </c>
      <c r="MN203" s="574" t="str">
        <f>IF(Table1[[#This Row],[Verschluss - B1 - Lizenzierungs-pflichtig? (X=Ja)]]="","",Table1[[#This Row],[Verschluss - B1 - Lizenzierungs-pflichtig? (X=Ja)]])</f>
        <v/>
      </c>
      <c r="MO203" s="574" t="str">
        <f>IF(Table1[[#This Row],[Verschluss - B1 - Trennbar vom Hauptkörper? (X=Ja)]]="","",Table1[[#This Row],[Verschluss - B1 - Trennbar vom Hauptkörper? (X=Ja)]])</f>
        <v/>
      </c>
      <c r="MP203" s="577" t="str">
        <f>IF(Table1[[#This Row],[Verschluss - B1 - Virgin Material]]="","",VLOOKUP(Table1[[#This Row],[Verschluss - B1 - Virgin Material]],'DD FD'!AJ:AK,2,FALSE))</f>
        <v/>
      </c>
      <c r="MQ203" s="578" t="str">
        <f>IF(Table1[[#This Row],[Verschluss - B1 - Virgin Material Anteil (in %)]]="","",Table1[[#This Row],[Verschluss - B1 - Virgin Material Anteil (in %)]])</f>
        <v/>
      </c>
      <c r="MR203" s="577" t="str">
        <f>IF(Table1[[#This Row],[Verschluss - B1 - Recyceltes Material]]="","",VLOOKUP(Table1[[#This Row],[Verschluss - B1 - Recyceltes Material]],'DD FD'!AL:AM,2,FALSE))</f>
        <v/>
      </c>
      <c r="MS203" s="578" t="str">
        <f>IF(Table1[[#This Row],[Verschluss - B1 - Recyceltes Material Anteil (in %)]]="","",Table1[[#This Row],[Verschluss - B1 - Recyceltes Material Anteil (in %)]])</f>
        <v/>
      </c>
      <c r="MT203" s="577" t="str">
        <f>IF(Table1[[#This Row],[Verschluss - B1 - Beschichtung]]="","",VLOOKUP(Table1[[#This Row],[Verschluss - B1 - Beschichtung]],'DD FD'!AE:AF,2,FALSE))</f>
        <v/>
      </c>
      <c r="MU203" s="580" t="str">
        <f>IF(Table1[[#This Row],[Verschluss - B1 - Beschichtung Anteil (in %)]]="","",Table1[[#This Row],[Verschluss - B1 - Beschichtung Anteil (in %)]])</f>
        <v/>
      </c>
      <c r="MV203" s="576" t="str">
        <f>IF(Table1[[#This Row],[Verschluss - B2 - Art]]="","",VLOOKUP(Table1[[#This Row],[Verschluss - B2 - Art]],'DD FD'!D:E,2,FALSE))</f>
        <v/>
      </c>
      <c r="MW203" s="577" t="str">
        <f>IF(Table1[[#This Row],[Verschluss - B2 - Fraktion]]="","",VLOOKUP(Table1[[#This Row],[Verschluss - B2 - Fraktion]],'DD FD'!H:J,3,FALSE))</f>
        <v/>
      </c>
      <c r="MX203" s="574" t="str">
        <f>IF(Table1[[#This Row],[Verschluss - B2 - Gewicht (in G)]]="","",Table1[[#This Row],[Verschluss - B2 - Gewicht (in G)]])</f>
        <v/>
      </c>
      <c r="MY203" s="574" t="str">
        <f>IF(Table1[[#This Row],[Verschluss - B2 - Lizenzierungs-pflichtig? (X=Ja)]]="","",Table1[[#This Row],[Verschluss - B2 - Lizenzierungs-pflichtig? (X=Ja)]])</f>
        <v/>
      </c>
      <c r="MZ203" s="574" t="str">
        <f>IF(Table1[[#This Row],[Verschluss - B2 - Trennbar vom Hauptkörper? (X=Ja)]]="","",Table1[[#This Row],[Verschluss - B2 - Trennbar vom Hauptkörper? (X=Ja)]])</f>
        <v/>
      </c>
      <c r="NA203" s="577" t="str">
        <f>IF(Table1[[#This Row],[Verschluss - B2 - Virgin Material]]="","",VLOOKUP(Table1[[#This Row],[Verschluss - B2 - Virgin Material]],'DD FD'!AJ:AK,2,FALSE))</f>
        <v/>
      </c>
      <c r="NB203" s="578" t="str">
        <f>IF(Table1[[#This Row],[Verschluss - B2 - Virgin Material Anteil (in %)]]="","",Table1[[#This Row],[Verschluss - B2 - Virgin Material Anteil (in %)]])</f>
        <v/>
      </c>
      <c r="NC203" s="577" t="str">
        <f>IF(Table1[[#This Row],[Verschluss - B2 - Recyceltes Material]]="","",VLOOKUP(Table1[[#This Row],[Verschluss - B2 - Recyceltes Material]],'DD FD'!AL:AM,2,FALSE))</f>
        <v/>
      </c>
      <c r="ND203" s="578" t="str">
        <f>IF(Table1[[#This Row],[Verschluss - B2 - Recyceltes Material Anteil (in %)]]="","",Table1[[#This Row],[Verschluss - B2 - Recyceltes Material Anteil (in %)]])</f>
        <v/>
      </c>
      <c r="NE203" s="577" t="str">
        <f>IF(Table1[[#This Row],[Verschluss - B2 - Beschichtung]]="","",VLOOKUP(Table1[[#This Row],[Verschluss - B2 - Beschichtung]],'DD FD'!AE:AF,2,FALSE))</f>
        <v/>
      </c>
      <c r="NF203" s="580" t="str">
        <f>IF(Table1[[#This Row],[Verschluss - B2 - Beschichtung Anteil (in %)]]="","",Table1[[#This Row],[Verschluss - B2 - Beschichtung Anteil (in %)]])</f>
        <v/>
      </c>
      <c r="NG203" s="576" t="str">
        <f>IF(Table1[[#This Row],[Verschluss - B3 - Art]]="","",VLOOKUP(Table1[[#This Row],[Verschluss - B3 - Art]],'DD FD'!D:E,2,FALSE))</f>
        <v/>
      </c>
      <c r="NH203" s="577" t="str">
        <f>IF(Table1[[#This Row],[Verschluss - B3 - Fraktion]]="","",VLOOKUP(Table1[[#This Row],[Verschluss - B3 - Fraktion]],'DD FD'!H:J,3,FALSE))</f>
        <v/>
      </c>
      <c r="NI203" s="574" t="str">
        <f>IF(Table1[[#This Row],[Verschluss - B3 - Gewicht (in G)]]="","",Table1[[#This Row],[Verschluss - B3 - Gewicht (in G)]])</f>
        <v/>
      </c>
      <c r="NJ203" s="574" t="str">
        <f>IF(Table1[[#This Row],[Verschluss - B3 - Lizenzierungs-pflichtig? (X=Ja)]]="","",Table1[[#This Row],[Verschluss - B3 - Lizenzierungs-pflichtig? (X=Ja)]])</f>
        <v/>
      </c>
      <c r="NK203" s="574" t="str">
        <f>IF(Table1[[#This Row],[Verschluss - B3 - Trennbar vom Hauptkörper? (X=Ja)]]="","",Table1[[#This Row],[Verschluss - B3 - Trennbar vom Hauptkörper? (X=Ja)]])</f>
        <v/>
      </c>
      <c r="NL203" s="577" t="str">
        <f>IF(Table1[[#This Row],[Verschluss - B3 - Virgin Material]]="","",VLOOKUP(Table1[[#This Row],[Verschluss - B3 - Virgin Material]],'DD FD'!AJ:AK,2,FALSE))</f>
        <v/>
      </c>
      <c r="NM203" s="578" t="str">
        <f>IF(Table1[[#This Row],[Verschluss - B3 - Virgin Material Anteil (in %)]]="","",Table1[[#This Row],[Verschluss - B3 - Virgin Material Anteil (in %)]])</f>
        <v/>
      </c>
      <c r="NN203" s="577" t="str">
        <f>IF(Table1[[#This Row],[Verschluss - B3 - Recyceltes Material]]="","",VLOOKUP(Table1[[#This Row],[Verschluss - B3 - Recyceltes Material]],'DD FD'!AL:AM,2,FALSE))</f>
        <v/>
      </c>
      <c r="NO203" s="578" t="str">
        <f>IF(Table1[[#This Row],[Verschluss - B3 - Recyceltes Material Anteil (in %)]]="","",Table1[[#This Row],[Verschluss - B3 - Recyceltes Material Anteil (in %)]])</f>
        <v/>
      </c>
      <c r="NP203" s="577" t="str">
        <f>IF(Table1[[#This Row],[Verschluss - B3 - Beschichtung]]="","",VLOOKUP(Table1[[#This Row],[Verschluss - B3 - Beschichtung]],'DD FD'!AE:AF,2,FALSE))</f>
        <v/>
      </c>
      <c r="NQ203" s="580" t="str">
        <f>IF(Table1[[#This Row],[Verschluss - B3 - Beschichtung Anteil (in %)]]="","",Table1[[#This Row],[Verschluss - B3 - Beschichtung Anteil (in %)]])</f>
        <v/>
      </c>
      <c r="NR203" s="576" t="str">
        <f>IF(Table1[[#This Row],[Etikett - B1 - Art]]="","",VLOOKUP(Table1[[#This Row],[Etikett - B1 - Art]],'DD FD'!F:G,2,FALSE))</f>
        <v/>
      </c>
      <c r="NS203" s="577" t="str">
        <f>IF(Table1[[#This Row],[Etikett - B1 - Fraktion]]="","",VLOOKUP(Table1[[#This Row],[Etikett - B1 - Fraktion]],'DD FD'!H:J,3,FALSE))</f>
        <v/>
      </c>
      <c r="NT203" s="574" t="str">
        <f>IF(Table1[[#This Row],[Etikett - B1 - Gewicht (in G)]]="","",Table1[[#This Row],[Etikett - B1 - Gewicht (in G)]])</f>
        <v/>
      </c>
      <c r="NU203" s="574" t="str">
        <f>IF(Table1[[#This Row],[Etikett - B1 - Lizenzierungs-pflichtig? (X=Ja)]]="","",Table1[[#This Row],[Etikett - B1 - Lizenzierungs-pflichtig? (X=Ja)]])</f>
        <v/>
      </c>
      <c r="NV203" s="574" t="str">
        <f>IF(Table1[[#This Row],[Etikett - B1 - Trennbar vom Hauptkörper? (X=Ja)]]="","",Table1[[#This Row],[Etikett - B1 - Trennbar vom Hauptkörper? (X=Ja)]])</f>
        <v/>
      </c>
      <c r="NW203" s="577" t="str">
        <f>IF(Table1[[#This Row],[Etikett - B1 - Virgin Material]]="","",VLOOKUP(Table1[[#This Row],[Etikett - B1 - Virgin Material]],'DD FD'!AJ:AK,2,FALSE))</f>
        <v/>
      </c>
      <c r="NX203" s="578" t="str">
        <f>IF(Table1[[#This Row],[Etikett - B1 - Virgin Material Anteil (in %)]]="","",Table1[[#This Row],[Etikett - B1 - Virgin Material Anteil (in %)]])</f>
        <v/>
      </c>
      <c r="NY203" s="577" t="str">
        <f>IF(Table1[[#This Row],[Etikett - B1 - Recyceltes Material]]="","",VLOOKUP(Table1[[#This Row],[Etikett - B1 - Recyceltes Material]],'DD FD'!AL:AM,2,FALSE))</f>
        <v/>
      </c>
      <c r="NZ203" s="578" t="str">
        <f>IF(Table1[[#This Row],[Etikett - B1 - Recyceltes Material Anteil (in %)]]="","",Table1[[#This Row],[Etikett - B1 - Recyceltes Material Anteil (in %)]])</f>
        <v/>
      </c>
      <c r="OA203" s="577" t="str">
        <f>IF(Table1[[#This Row],[Etikett - B1 - Beschichtung]]="","",VLOOKUP(Table1[[#This Row],[Etikett - B1 - Beschichtung]],'DD FD'!AE:AF,2,FALSE))</f>
        <v/>
      </c>
      <c r="OB203" s="580" t="str">
        <f>IF(Table1[[#This Row],[Etikett - B1 - Beschichtung Anteil (in %)]]="","",Table1[[#This Row],[Etikett - B1 - Beschichtung Anteil (in %)]])</f>
        <v/>
      </c>
      <c r="OC203" s="576" t="str">
        <f>IF(Table1[[#This Row],[Etikett - B2 - Art]]="","",VLOOKUP(Table1[[#This Row],[Etikett - B2 - Art]],'DD FD'!F:G,2,FALSE))</f>
        <v/>
      </c>
      <c r="OD203" s="577" t="str">
        <f>IF(Table1[[#This Row],[Etikett - B2 - Fraktion]]="","",VLOOKUP(Table1[[#This Row],[Etikett - B2 - Fraktion]],'DD FD'!H:J,3,FALSE))</f>
        <v/>
      </c>
      <c r="OE203" s="574" t="str">
        <f>IF(Table1[[#This Row],[Etikett - B2 - Gewicht (in G)]]="","",Table1[[#This Row],[Etikett - B2 - Gewicht (in G)]])</f>
        <v/>
      </c>
      <c r="OF203" s="574" t="str">
        <f>IF(Table1[[#This Row],[Etikett - B2 - Lizenzierungs-pflichtig? (X=Ja)]]="","",Table1[[#This Row],[Etikett - B2 - Lizenzierungs-pflichtig? (X=Ja)]])</f>
        <v/>
      </c>
      <c r="OG203" s="574" t="str">
        <f>IF(Table1[[#This Row],[Etikett - B2 - Trennbar vom Hauptkörper? (X=Ja)]]="","",Table1[[#This Row],[Etikett - B2 - Trennbar vom Hauptkörper? (X=Ja)]])</f>
        <v/>
      </c>
      <c r="OH203" s="577" t="str">
        <f>IF(Table1[[#This Row],[Etikett - B2 - Virgin Material]]="","",VLOOKUP(Table1[[#This Row],[Etikett - B2 - Virgin Material]],'DD FD'!AJ:AK,2,FALSE))</f>
        <v/>
      </c>
      <c r="OI203" s="578" t="str">
        <f>IF(Table1[[#This Row],[Etikett - B2 - Virgin Material Anteil (in %)]]="","",Table1[[#This Row],[Etikett - B2 - Virgin Material Anteil (in %)]])</f>
        <v/>
      </c>
      <c r="OJ203" s="577" t="str">
        <f>IF(Table1[[#This Row],[Etikett - B2 - Recyceltes Material]]="","",VLOOKUP(Table1[[#This Row],[Etikett - B2 - Recyceltes Material]],'DD FD'!AL:AM,2,FALSE))</f>
        <v/>
      </c>
      <c r="OK203" s="578" t="str">
        <f>IF(Table1[[#This Row],[Etikett - B2 - Recyceltes Material Anteil (in %)]]="","",Table1[[#This Row],[Etikett - B2 - Recyceltes Material Anteil (in %)]])</f>
        <v/>
      </c>
      <c r="OL203" s="577" t="str">
        <f>IF(Table1[[#This Row],[Etikett - B2 - Beschichtung]]="","",VLOOKUP(Table1[[#This Row],[Etikett - B2 - Beschichtung]],'DD FD'!AE:AF,2,FALSE))</f>
        <v/>
      </c>
      <c r="OM203" s="580" t="str">
        <f>IF(Table1[[#This Row],[Etikett - B2 - Beschichtung Anteil (in %)]]="","",Table1[[#This Row],[Etikett - B2 - Beschichtung Anteil (in %)]])</f>
        <v/>
      </c>
      <c r="ON203" s="576" t="str">
        <f>IF(Table1[[#This Row],[Etikett - B3 - Art]]="","",VLOOKUP(Table1[[#This Row],[Etikett - B3 - Art]],'DD FD'!F:G,2,FALSE))</f>
        <v/>
      </c>
      <c r="OO203" s="577" t="str">
        <f>IF(Table1[[#This Row],[Etikett - B3 - Fraktion]]="","",VLOOKUP(Table1[[#This Row],[Etikett - B3 - Fraktion]],'DD FD'!H:J,3,FALSE))</f>
        <v/>
      </c>
      <c r="OP203" s="574" t="str">
        <f>IF(Table1[[#This Row],[Etikett - B3 - Gewicht (in G)]]="","",Table1[[#This Row],[Etikett - B3 - Gewicht (in G)]])</f>
        <v/>
      </c>
      <c r="OQ203" s="574" t="str">
        <f>IF(Table1[[#This Row],[Etikett - B3 - Lizenzierungs-pflichtig? (X=Ja)]]="","",Table1[[#This Row],[Etikett - B3 - Lizenzierungs-pflichtig? (X=Ja)]])</f>
        <v/>
      </c>
      <c r="OR203" s="574" t="str">
        <f>IF(Table1[[#This Row],[Etikett - B3 - Trennbar vom Hauptkörper? (X=Ja)]]="","",Table1[[#This Row],[Etikett - B3 - Trennbar vom Hauptkörper? (X=Ja)]])</f>
        <v/>
      </c>
      <c r="OS203" s="577" t="str">
        <f>IF(Table1[[#This Row],[Etikett - B3 - Virgin Material]]="","",VLOOKUP(Table1[[#This Row],[Etikett - B3 - Virgin Material]],'DD FD'!AJ:AK,2,FALSE))</f>
        <v/>
      </c>
      <c r="OT203" s="578" t="str">
        <f>IF(Table1[[#This Row],[Etikett - B3 - Virgin Material Anteil (in %)]]="","",Table1[[#This Row],[Etikett - B3 - Virgin Material Anteil (in %)]])</f>
        <v/>
      </c>
      <c r="OU203" s="577" t="str">
        <f>IF(Table1[[#This Row],[Etikett - B3 - Recyceltes Material]]="","",VLOOKUP(Table1[[#This Row],[Etikett - B3 - Recyceltes Material]],'DD FD'!AL:AM,2,FALSE))</f>
        <v/>
      </c>
      <c r="OV203" s="578" t="str">
        <f>IF(Table1[[#This Row],[Etikett - B3 - Recyceltes Material Anteil (in %)]]="","",Table1[[#This Row],[Etikett - B3 - Recyceltes Material Anteil (in %)]])</f>
        <v/>
      </c>
      <c r="OW203" s="577" t="str">
        <f>IF(Table1[[#This Row],[Etikett - B3 - Beschichtung]]="","",VLOOKUP(Table1[[#This Row],[Etikett - B3 - Beschichtung]],'DD FD'!AE:AF,2,FALSE))</f>
        <v/>
      </c>
      <c r="OX203" s="613" t="str">
        <f>IF(Table1[[#This Row],[Etikett - B3 - Beschichtung Anteil (in %)]]="","",Table1[[#This Row],[Etikett - B3 - Beschichtung Anteil (in %)]])</f>
        <v/>
      </c>
      <c r="OY203" s="618">
        <f>ROUNDUP(SUM(
IF(AND(LH203='DD FD'!$J$7,LJ203='DD FD'!$AI$3),LI203,0),
IF(AND(LR203='DD FD'!$J$7,LT203='DD FD'!$AI$3),LS203,0),
IF(AND(MB203='DD FD'!$J$7,MD203='DD FD'!$AI$3),MC203,0),
IF(AND(ML203='DD FD'!$J$7,MN203='DD FD'!$AI$3),MM203,0),
IF(AND(MW203='DD FD'!$J$7,MY203='DD FD'!$AI$3),MX203,0),
IF(AND(NH203='DD FD'!$J$7,NJ203='DD FD'!$AI$3),NI203,0),
IF(AND(NS203='DD FD'!$J$7,NU203='DD FD'!$AI$3),NT203,0),
IF(AND(OD203='DD FD'!$J$7,OF203='DD FD'!$AI$3),OE203,0),
IF(AND(OO203='DD FD'!$J$7,OQ203='DD FD'!$AI$3),OP203,0),
),2)</f>
        <v>0</v>
      </c>
      <c r="OZ203" s="617">
        <f>ROUNDUP(SUM(
IF(AND(LH203='DD FD'!$J$6,LJ203='DD FD'!$AI$3),LI203,0),
IF(AND(LR203='DD FD'!$J$6,LT203='DD FD'!$AI$3),LS203,0),
IF(AND(MB203='DD FD'!$J$6,MD203='DD FD'!$AI$3),MC203,0),
IF(AND(ML203='DD FD'!$J$6,MN203='DD FD'!$AI$3),MM203,0),
IF(AND(MW203='DD FD'!$J$6,MY203='DD FD'!$AI$3),MX203,0),
IF(AND(NH203='DD FD'!$J$6,NJ203='DD FD'!$AI$3),NI203,0),
IF(AND(NS203='DD FD'!$J$6,NU203='DD FD'!$AI$3),NT203,0),
IF(AND(OD203='DD FD'!$J$6,OF203='DD FD'!$AI$3),OE203,0),
IF(AND(OO203='DD FD'!$J$6,OQ203='DD FD'!$AI$3),OP203,0),
),2)</f>
        <v>0</v>
      </c>
      <c r="PA203" s="617">
        <f>ROUNDUP(SUM(
IF(AND(LH203='DD FD'!$J$10,LJ203='DD FD'!$AI$3),LI203,0),
IF(AND(LR203='DD FD'!$J$10,LT203='DD FD'!$AI$3),LS203,0),
IF(AND(MB203='DD FD'!$J$10,MD203='DD FD'!$AI$3),MC203,0),
IF(AND(ML203='DD FD'!$J$10,MN203='DD FD'!$AI$3),MM203,0),
IF(AND(MW203='DD FD'!$J$10,MY203='DD FD'!$AI$3),MX203,0),
IF(AND(NH203='DD FD'!$J$10,NJ203='DD FD'!$AI$3),NI203,0),
IF(AND(NS203='DD FD'!$J$10,NU203='DD FD'!$AI$3),NT203,0),
IF(AND(OD203='DD FD'!$J$10,OF203='DD FD'!$AI$3),OE203,0),
IF(AND(OO203='DD FD'!$J$10,OQ203='DD FD'!$AI$3),OP203,0),
),2)</f>
        <v>0</v>
      </c>
      <c r="PB203" s="617">
        <f>ROUNDUP(SUM(
IF(AND(LH203='DD FD'!$J$8,LJ203='DD FD'!$AI$3),LI203,0),
IF(AND(LR203='DD FD'!$J$8,LT203='DD FD'!$AI$3),LS203,0),
IF(AND(MB203='DD FD'!$J$8,MD203='DD FD'!$AI$3),MC203,0),
IF(AND(ML203='DD FD'!$J$8,MN203='DD FD'!$AI$3),MM203,0),
IF(AND(MW203='DD FD'!$J$8,MY203='DD FD'!$AI$3),MX203,0),
IF(AND(NH203='DD FD'!$J$8,NJ203='DD FD'!$AI$3),NI203,0),
IF(AND(NS203='DD FD'!$J$8,NU203='DD FD'!$AI$3),NT203,0),
IF(AND(OD203='DD FD'!$J$8,OF203='DD FD'!$AI$3),OE203,0),
IF(AND(OO203='DD FD'!$J$8,OQ203='DD FD'!$AI$3),OP203,0),
),2)</f>
        <v>0</v>
      </c>
      <c r="PC203" s="617">
        <f>ROUNDUP(SUM(
IF(AND(LH203='DD FD'!$J$5,LJ203='DD FD'!$AI$3),LI203,0),
IF(AND(LR203='DD FD'!$J$5,LT203='DD FD'!$AI$3),LS203,0),
IF(AND(MB203='DD FD'!$J$5,MD203='DD FD'!$AI$3),MC203,0),
IF(AND(ML203='DD FD'!$J$5,MN203='DD FD'!$AI$3),MM203,0),
IF(AND(MW203='DD FD'!$J$5,MY203='DD FD'!$AI$3),MX203,0),
IF(AND(NH203='DD FD'!$J$5,NJ203='DD FD'!$AI$3),NI203,0),
IF(AND(NS203='DD FD'!$J$5,NU203='DD FD'!$AI$3),NT203,0),
IF(AND(OD203='DD FD'!$J$5,OF203='DD FD'!$AI$3),OE203,0),
IF(AND(OO203='DD FD'!$J$5,OQ203='DD FD'!$AI$3),OP203,0),
),2)</f>
        <v>0</v>
      </c>
      <c r="PD203" s="617">
        <f>ROUNDUP(SUM(
IF(AND(LH203='DD FD'!$J$9,LJ203='DD FD'!$AI$3),LI203,0),
IF(AND(LR203='DD FD'!$J$9,LT203='DD FD'!$AI$3),LS203,0),
IF(AND(MB203='DD FD'!$J$9,MD203='DD FD'!$AI$3),MC203,0),
IF(AND(ML203='DD FD'!$J$9,MN203='DD FD'!$AI$3),MM203,0),
IF(AND(MW203='DD FD'!$J$9,MY203='DD FD'!$AI$3),MX203,0),
IF(AND(NH203='DD FD'!$J$9,NJ203='DD FD'!$AI$3),NI203,0),
IF(AND(NS203='DD FD'!$J$9,NU203='DD FD'!$AI$3),NT203,0),
IF(AND(OD203='DD FD'!$J$9,OF203='DD FD'!$AI$3),OE203,0),
IF(AND(OO203='DD FD'!$J$9,OQ203='DD FD'!$AI$3),OP203,0),
),2)</f>
        <v>0</v>
      </c>
      <c r="PE203" s="617">
        <f>ROUNDUP(SUM(
IF(AND(LH203='DD FD'!$J$4,LJ203='DD FD'!$AI$3),LI203,0),
IF(AND(LR203='DD FD'!$J$4,LT203='DD FD'!$AI$3),LS203,0),
IF(AND(MB203='DD FD'!$J$4,MD203='DD FD'!$AI$3),MC203,0),
IF(AND(ML203='DD FD'!$J$4,MN203='DD FD'!$AI$3),MM203,0),
IF(AND(MW203='DD FD'!$J$4,MY203='DD FD'!$AI$3),MX203,0),
IF(AND(NH203='DD FD'!$J$4,NJ203='DD FD'!$AI$3),NI203,0),
IF(AND(NS203='DD FD'!$J$4,NU203='DD FD'!$AI$3),NT203,0),
IF(AND(OD203='DD FD'!$J$4,OF203='DD FD'!$AI$3),OE203,0),
IF(AND(OO203='DD FD'!$J$4,OQ203='DD FD'!$AI$3),OP203,0),
),2)</f>
        <v>0</v>
      </c>
      <c r="PF203" s="619">
        <f>ROUNDUP(SUM(
IF(AND(LH203='DD FD'!$J$11,LJ203='DD FD'!$AI$3),LI203,0),
IF(AND(LR203='DD FD'!$J$11,LT203='DD FD'!$AI$3),LS203,0),
IF(AND(MB203='DD FD'!$J$11,MD203='DD FD'!$AI$3),MC203,0),
IF(AND(ML203='DD FD'!$J$11,MN203='DD FD'!$AI$3),MM203,0),
IF(AND(MW203='DD FD'!$J$11,MY203='DD FD'!$AI$3),MX203,0),
IF(AND(NH203='DD FD'!$J$11,NJ203='DD FD'!$AI$3),NI203,0),
IF(AND(NS203='DD FD'!$J$11,NU203='DD FD'!$AI$3),NT203,0),
IF(AND(OD203='DD FD'!$J$11,OF203='DD FD'!$AI$3),OE203,0),
IF(AND(OO203='DD FD'!$J$11,OQ203='DD FD'!$AI$3),OP203,0),
),2)</f>
        <v>0</v>
      </c>
    </row>
    <row r="204" spans="1:422">
      <c r="A204" s="806"/>
      <c r="B204" s="934"/>
      <c r="C204" s="247"/>
      <c r="D204" s="842"/>
      <c r="E204" s="247"/>
      <c r="F204" s="158"/>
      <c r="G204" s="710"/>
      <c r="H204" s="712"/>
      <c r="I204" s="936"/>
      <c r="J204" s="803"/>
      <c r="K204" s="150"/>
      <c r="L204" s="146" t="str">
        <f t="shared" si="81"/>
        <v/>
      </c>
      <c r="M204" s="501" t="str">
        <f t="shared" si="98"/>
        <v/>
      </c>
      <c r="N204" s="504"/>
      <c r="O204" s="113" t="str">
        <f t="shared" si="99"/>
        <v/>
      </c>
      <c r="P204" s="114" t="str">
        <f t="shared" si="82"/>
        <v/>
      </c>
      <c r="Q204" s="152"/>
      <c r="R204" s="152"/>
      <c r="S204" s="115" t="str">
        <f t="shared" si="100"/>
        <v/>
      </c>
      <c r="T204" s="159"/>
      <c r="U204" s="159"/>
      <c r="V204" s="157"/>
      <c r="W204" s="157"/>
      <c r="X204" s="157"/>
      <c r="Y204" s="772"/>
      <c r="Z204" s="158"/>
      <c r="AA204" s="144"/>
      <c r="AB204" s="112"/>
      <c r="AC204" s="153"/>
      <c r="AD204" s="153"/>
      <c r="AE204" s="153"/>
      <c r="AF204" s="153"/>
      <c r="AG204" s="153"/>
      <c r="AH204" s="153"/>
      <c r="AI204" s="152"/>
      <c r="AJ204" s="158"/>
      <c r="AK204" s="158"/>
      <c r="AL204" s="158"/>
      <c r="AM204" s="116" t="str">
        <f t="shared" si="101"/>
        <v/>
      </c>
      <c r="AN204" s="116" t="str">
        <f t="shared" si="102"/>
        <v/>
      </c>
      <c r="AO204" s="324"/>
      <c r="AP204" s="503"/>
      <c r="AQ204" s="487" t="str">
        <f t="shared" si="103"/>
        <v/>
      </c>
      <c r="AR204" s="113" t="str">
        <f t="shared" si="83"/>
        <v/>
      </c>
      <c r="AS204" s="113" t="str">
        <f t="shared" si="84"/>
        <v/>
      </c>
      <c r="AT204" s="113" t="str">
        <f t="shared" si="85"/>
        <v/>
      </c>
      <c r="AU204" s="113" t="str">
        <f t="shared" si="86"/>
        <v/>
      </c>
      <c r="AV204" s="159"/>
      <c r="AW204" s="157"/>
      <c r="AX204" s="157"/>
      <c r="AY204" s="157"/>
      <c r="AZ204" s="157"/>
      <c r="BA204" s="116" t="str">
        <f t="shared" si="87"/>
        <v/>
      </c>
      <c r="BB204" s="316"/>
      <c r="BC204" s="116" t="str">
        <f t="shared" si="88"/>
        <v/>
      </c>
      <c r="BD204" s="133" t="str">
        <f t="shared" si="89"/>
        <v/>
      </c>
      <c r="BE204" s="157"/>
      <c r="BF204" s="1180"/>
      <c r="BG204" s="1180"/>
      <c r="BH204" s="158"/>
      <c r="BI204" s="490"/>
      <c r="BJ204" s="514" t="str">
        <f t="shared" si="104"/>
        <v/>
      </c>
      <c r="BK204" s="789"/>
      <c r="BL204" s="116" t="str">
        <f t="shared" si="105"/>
        <v/>
      </c>
      <c r="BM204" s="144"/>
      <c r="BN204" s="144"/>
      <c r="BO204" s="144"/>
      <c r="BP204" s="790"/>
      <c r="BQ204" s="790"/>
      <c r="BR204" s="790"/>
      <c r="BS204" s="116" t="str">
        <f t="shared" si="90"/>
        <v/>
      </c>
      <c r="BT204" s="790"/>
      <c r="BU204" s="808" t="str">
        <f t="shared" si="91"/>
        <v/>
      </c>
      <c r="BV204" s="791"/>
      <c r="BW204" s="144"/>
      <c r="BX204" s="20"/>
      <c r="BY204" s="20"/>
      <c r="BZ204" s="20"/>
      <c r="CA204" s="792"/>
      <c r="CB204" s="1201"/>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c r="CZ204" s="144"/>
      <c r="DA204" s="144"/>
      <c r="DB204" s="144"/>
      <c r="DC204" s="144"/>
      <c r="DD204" s="144"/>
      <c r="DE204" s="144"/>
      <c r="DF204" s="144"/>
      <c r="DG204" s="144"/>
      <c r="DH204" s="144"/>
      <c r="DI204" s="144"/>
      <c r="DJ204" s="144"/>
      <c r="DK204" s="144"/>
      <c r="DL204" s="144"/>
      <c r="DM204" s="144"/>
      <c r="DN204" s="144"/>
      <c r="DO204" s="144"/>
      <c r="DP204" s="144"/>
      <c r="DQ204" s="144"/>
      <c r="DR204" s="144"/>
      <c r="DS204" s="144"/>
      <c r="DT204" s="144"/>
      <c r="DU204" s="144"/>
      <c r="DV204" s="144"/>
      <c r="DW204" s="144"/>
      <c r="DX204" s="144"/>
      <c r="DY204" s="144"/>
      <c r="DZ204" s="144"/>
      <c r="EA204" s="144"/>
      <c r="EB204" s="144"/>
      <c r="EC204" s="144"/>
      <c r="ED204" s="782" t="str">
        <f t="shared" si="106"/>
        <v/>
      </c>
      <c r="EE204" s="519"/>
      <c r="EF204" s="793"/>
      <c r="EG204" s="519"/>
      <c r="EH204" s="794"/>
      <c r="EI204" s="790"/>
      <c r="EJ204" s="794"/>
      <c r="EK204" s="794"/>
      <c r="EL204" s="790"/>
      <c r="EM204" s="790"/>
      <c r="EN204" s="790"/>
      <c r="EO204" s="112" t="str">
        <f t="shared" si="92"/>
        <v/>
      </c>
      <c r="EP204" s="790"/>
      <c r="EQ204" s="488" t="str">
        <f t="shared" si="93"/>
        <v/>
      </c>
      <c r="ER204" s="1100"/>
      <c r="ES204" s="1099" t="str">
        <f t="shared" si="107"/>
        <v/>
      </c>
      <c r="ET204" s="525"/>
      <c r="EU204" s="148"/>
      <c r="EV204" s="148"/>
      <c r="EW204" s="148"/>
      <c r="EX204" s="148"/>
      <c r="EY204" s="148"/>
      <c r="EZ204" s="148"/>
      <c r="FA204" s="148"/>
      <c r="FB204" s="148"/>
      <c r="FC204" s="148"/>
      <c r="FD204" s="148"/>
      <c r="FE204" s="148"/>
      <c r="FF204" s="148"/>
      <c r="FG204" s="148"/>
      <c r="FH204" s="148"/>
      <c r="FI204" s="528"/>
      <c r="FJ204" s="513" t="str">
        <f t="shared" si="94"/>
        <v/>
      </c>
      <c r="FK204" s="158"/>
      <c r="FL204" s="850"/>
      <c r="FM204" s="850"/>
      <c r="FN204" s="850"/>
      <c r="FO204" s="850"/>
      <c r="FP204" s="850"/>
      <c r="FQ204" s="850"/>
      <c r="FR204" s="157"/>
      <c r="FS204" s="143"/>
      <c r="FT204" s="143"/>
      <c r="FU204" s="847" t="str">
        <f t="shared" si="95"/>
        <v/>
      </c>
      <c r="FV204" s="555"/>
      <c r="FW204" s="523" t="str">
        <f>IF(Table1[[#This Row],[Nonfood Inhaltstoffe - Komponente]]="","",VLOOKUP(Table1[[#This Row],[Nonfood Inhaltstoffe - Komponente]],'Dropdown Auswahl'!BJ:BK,2,FALSE))</f>
        <v/>
      </c>
      <c r="FX204" s="1013"/>
      <c r="FY204" s="1011" t="str">
        <f t="shared" si="96"/>
        <v/>
      </c>
      <c r="FZ204" s="152"/>
      <c r="GA204" s="152"/>
      <c r="GB204" s="152"/>
      <c r="GC204" s="529" t="str">
        <f t="shared" si="97"/>
        <v/>
      </c>
      <c r="GG204" s="21"/>
      <c r="GH204" s="21"/>
      <c r="GI204" s="1019"/>
      <c r="GJ204" s="1016" t="str">
        <f>IF(Table1[[#This Row],[Global Trade Item Number (GTIN)]]="","",Table1[[#This Row],[Global Trade Item Number (GTIN)]])</f>
        <v/>
      </c>
      <c r="GK204" s="555" t="str">
        <f>IF(Table1[[#This Row],[WAWI-Nr./ Kreditoren-Nummer
(ASDV)]]&lt;&gt;"",Table1[[#This Row],[WAWI-Nr./ Kreditoren-Nummer
(ASDV)]],"")</f>
        <v/>
      </c>
      <c r="GL204" s="165"/>
      <c r="GM204" s="165"/>
      <c r="GN204" s="165"/>
      <c r="GO204" s="485"/>
      <c r="GP204" s="534"/>
      <c r="GQ204" s="533"/>
      <c r="GR204" s="486"/>
      <c r="GS204" s="486"/>
      <c r="GT204" s="486"/>
      <c r="GU204" s="486"/>
      <c r="GV204" s="486"/>
      <c r="GW204" s="542"/>
      <c r="GX204" s="538"/>
      <c r="GY204" s="144"/>
      <c r="GZ204" s="480"/>
      <c r="HA204" s="158"/>
      <c r="HB204" s="480"/>
      <c r="HC204" s="480"/>
      <c r="HD204" s="480"/>
      <c r="HE204" s="480"/>
      <c r="HF204" s="480"/>
      <c r="HG204" s="480"/>
      <c r="HH204" s="538"/>
      <c r="HI204" s="480"/>
      <c r="HJ204" s="480"/>
      <c r="HK204" s="480"/>
      <c r="HL204" s="480"/>
      <c r="HM204" s="480"/>
      <c r="HN204" s="480"/>
      <c r="HO204" s="480"/>
      <c r="HP204" s="480"/>
      <c r="HQ204" s="480"/>
      <c r="HR204" s="538"/>
      <c r="HS204" s="480"/>
      <c r="HT204" s="480"/>
      <c r="HU204" s="480"/>
      <c r="HV204" s="480"/>
      <c r="HW204" s="480"/>
      <c r="HX204" s="480"/>
      <c r="HY204" s="480"/>
      <c r="HZ204" s="480"/>
      <c r="IA204" s="480"/>
      <c r="IB204" s="538"/>
      <c r="IC204" s="480"/>
      <c r="ID204" s="480"/>
      <c r="IE204" s="480"/>
      <c r="IF204" s="480"/>
      <c r="IG204" s="480"/>
      <c r="IH204" s="480"/>
      <c r="II204" s="480"/>
      <c r="IJ204" s="480"/>
      <c r="IK204" s="480"/>
      <c r="IL204" s="480"/>
      <c r="IM204" s="538"/>
      <c r="IN204" s="480"/>
      <c r="IO204" s="480"/>
      <c r="IP204" s="480"/>
      <c r="IQ204" s="480"/>
      <c r="IR204" s="480"/>
      <c r="IS204" s="480"/>
      <c r="IT204" s="480"/>
      <c r="IU204" s="480"/>
      <c r="IV204" s="480"/>
      <c r="IW204" s="480"/>
      <c r="IX204" s="538"/>
      <c r="IY204" s="480"/>
      <c r="IZ204" s="480"/>
      <c r="JA204" s="480"/>
      <c r="JB204" s="480"/>
      <c r="JC204" s="480"/>
      <c r="JD204" s="480"/>
      <c r="JE204" s="480"/>
      <c r="JF204" s="480"/>
      <c r="JG204" s="480"/>
      <c r="JH204" s="480"/>
      <c r="JI204" s="538"/>
      <c r="JJ204" s="480"/>
      <c r="JK204" s="480"/>
      <c r="JL204" s="480"/>
      <c r="JM204" s="480"/>
      <c r="JN204" s="480"/>
      <c r="JO204" s="480"/>
      <c r="JP204" s="480"/>
      <c r="JQ204" s="480"/>
      <c r="JR204" s="480"/>
      <c r="JS204" s="590"/>
      <c r="JT204" s="538"/>
      <c r="JU204" s="480"/>
      <c r="JV204" s="480"/>
      <c r="JW204" s="480"/>
      <c r="JX204" s="480"/>
      <c r="JY204" s="480"/>
      <c r="JZ204" s="480"/>
      <c r="KA204" s="480"/>
      <c r="KB204" s="480"/>
      <c r="KC204" s="480"/>
      <c r="KD204" s="480"/>
      <c r="KE204" s="538"/>
      <c r="KF204" s="480"/>
      <c r="KG204" s="480"/>
      <c r="KH204" s="480"/>
      <c r="KI204" s="480"/>
      <c r="KJ204" s="480"/>
      <c r="KK204" s="480"/>
      <c r="KL204" s="480"/>
      <c r="KM204" s="480"/>
      <c r="KN204" s="480"/>
      <c r="KO204" s="480"/>
      <c r="KR204" s="568" t="str">
        <f>IF(Table1[[#This Row],[GTIN]]&lt;&gt;"",Table1[[#This Row],[GTIN]],"")</f>
        <v/>
      </c>
      <c r="KS204" s="569" t="str">
        <f>Table1[[#This Row],[Kreditor]]</f>
        <v/>
      </c>
      <c r="KT204" s="570" t="str">
        <f>IF(Table1[[#This Row],[Gültig ab (Datum)]]&lt;&gt;"",Table1[[#This Row],[Gültig ab (Datum)]],"")</f>
        <v/>
      </c>
      <c r="KU204" s="570"/>
      <c r="KV204" s="583" t="str">
        <f>IF(Table1[[#This Row],[Artikel verpackt? 
(X=Ja)]]="","",Table1[[#This Row],[Artikel verpackt? 
(X=Ja)]])</f>
        <v/>
      </c>
      <c r="KW204" s="571" t="str">
        <f>IF(Table1[[#This Row],[Verpackung recyclingfähig?
(X=Ja)]]="","",Table1[[#This Row],[Verpackung recyclingfähig?
(X=Ja)]])</f>
        <v/>
      </c>
      <c r="KX204" s="572"/>
      <c r="KY204" s="573"/>
      <c r="KZ204" s="574"/>
      <c r="LA204" s="574"/>
      <c r="LB204" s="574"/>
      <c r="LC204" s="574"/>
      <c r="LD204" s="574"/>
      <c r="LE204" s="574"/>
      <c r="LF204" s="575"/>
      <c r="LG204" s="576" t="str">
        <f>IF(Table1[[#This Row],[Hauptkörper - B1 - Art]]="","",VLOOKUP(Table1[[#This Row],[Hauptkörper - B1 - Art]],'DD FD'!B:C,2,FALSE))</f>
        <v/>
      </c>
      <c r="LH204" s="577" t="str">
        <f>IF(Table1[[#This Row],[Hauptkörper - B1 - Fraktion]]="","",VLOOKUP(Table1[[#This Row],[Hauptkörper - B1 - Fraktion]],'DD FD'!H:J,3,FALSE))</f>
        <v/>
      </c>
      <c r="LI204" s="574" t="str">
        <f>IF(Table1[[#This Row],[Hauptkörper - B1 - Gewicht
(in G)]]="","",Table1[[#This Row],[Hauptkörper - B1 - Gewicht
(in G)]])</f>
        <v/>
      </c>
      <c r="LJ204" s="574" t="str">
        <f>IF(Table1[[#This Row],[Hauptkörper - B1 - Lizenzierungs-pflichtig? (X=Ja)]]="","",Table1[[#This Row],[Hauptkörper - B1 - Lizenzierungs-pflichtig? (X=Ja)]])</f>
        <v/>
      </c>
      <c r="LK204" s="577" t="str">
        <f>IF(Table1[[#This Row],[Hauptkörper - B1 - Virgin Material]]="","",VLOOKUP(Table1[[#This Row],[Hauptkörper - B1 - Virgin Material]],'DD FD'!AJ:AK,2,FALSE))</f>
        <v/>
      </c>
      <c r="LL204" s="578" t="str">
        <f>IF(Table1[[#This Row],[Hauptkörper - B1 - Virgin Material Anteil (in %)]]="","",Table1[[#This Row],[Hauptkörper - B1 - Virgin Material Anteil (in %)]])</f>
        <v/>
      </c>
      <c r="LM204" s="577" t="str">
        <f>IF(Table1[[#This Row],[Hauptkörper - B1 - Recyceltes Material]]="","",VLOOKUP(Table1[[#This Row],[Hauptkörper - B1 - Recyceltes Material]],'DD FD'!AL:AM,2,FALSE))</f>
        <v/>
      </c>
      <c r="LN204" s="578" t="str">
        <f>IF(Table1[[#This Row],[Hauptkörper - B1 - Recyceltes Material Anteil (in %)]]="","",Table1[[#This Row],[Hauptkörper - B1 - Recyceltes Material Anteil (in %)]])</f>
        <v/>
      </c>
      <c r="LO204" s="579" t="str">
        <f>IF(Table1[[#This Row],[Hauptkörper - B1 - Beschichtung]]="","",VLOOKUP(Table1[[#This Row],[Hauptkörper - B1 - Beschichtung]],'DD FD'!AE:AF,2,FALSE))</f>
        <v/>
      </c>
      <c r="LP204" s="580" t="str">
        <f>IF(Table1[[#This Row],[Hauptkörper - B1 - Beschichtung Anteil (in %)]]="","",Table1[[#This Row],[Hauptkörper - B1 - Beschichtung Anteil (in %)]])</f>
        <v/>
      </c>
      <c r="LQ204" s="576" t="str">
        <f>IF(Table1[[#This Row],[Hauptkörper - B2 - Art]]="","",VLOOKUP(Table1[[#This Row],[Hauptkörper - B2 - Art]],'DD FD'!B:C,2,FALSE))</f>
        <v/>
      </c>
      <c r="LR204" s="577" t="str">
        <f>IF(Table1[[#This Row],[Hauptkörper - B2 - Fraktion]]="","",VLOOKUP(Table1[[#This Row],[Hauptkörper - B2 - Fraktion]],'DD FD'!H:J,3,FALSE))</f>
        <v/>
      </c>
      <c r="LS204" s="574" t="str">
        <f>IF(Table1[[#This Row],[Hauptkörper - B2 - Gewicht
(in G)]]="","",Table1[[#This Row],[Hauptkörper - B2 - Gewicht
(in G)]])</f>
        <v/>
      </c>
      <c r="LT204" s="574" t="str">
        <f>IF(Table1[[#This Row],[Hauptkörper - B2 - Lizenzierungs-pflichtig? (X=Ja)]]="","",Table1[[#This Row],[Hauptkörper - B2 - Lizenzierungs-pflichtig? (X=Ja)]])</f>
        <v/>
      </c>
      <c r="LU204" s="577" t="str">
        <f>IF(Table1[[#This Row],[Hauptkörper - B2 - Virgin Material]]="","",VLOOKUP(Table1[[#This Row],[Hauptkörper - B2 - Virgin Material]],'DD FD'!AJ:AK,2,FALSE))</f>
        <v/>
      </c>
      <c r="LV204" s="578" t="str">
        <f>IF(Table1[[#This Row],[Hauptkörper - B2 - Virgin Material Anteil (in %)]]="","",Table1[[#This Row],[Hauptkörper - B2 - Virgin Material Anteil (in %)]])</f>
        <v/>
      </c>
      <c r="LW204" s="577" t="str">
        <f>IF(Table1[[#This Row],[Hauptkörper - B2 - Recyceltes Material]]="","",VLOOKUP(Table1[[#This Row],[Hauptkörper - B2 - Recyceltes Material]],'DD FD'!AL:AM,2,FALSE))</f>
        <v/>
      </c>
      <c r="LX204" s="578" t="str">
        <f>IF(Table1[[#This Row],[Hauptkörper - B2 - Recyceltes Material Anteil (in %)]]="","",Table1[[#This Row],[Hauptkörper - B2 - Recyceltes Material Anteil (in %)]])</f>
        <v/>
      </c>
      <c r="LY204" s="577" t="str">
        <f>IF(Table1[[#This Row],[Hauptkörper - B2 - Beschichtung]]="","",VLOOKUP(Table1[[#This Row],[Hauptkörper - B2 - Beschichtung]],'DD FD'!AE:AF,2,FALSE))</f>
        <v/>
      </c>
      <c r="LZ204" s="580" t="str">
        <f>IF(Table1[[#This Row],[Hauptkörper - B2 - Beschichtung Anteil (in %)]]="","",Table1[[#This Row],[Hauptkörper - B2 - Beschichtung Anteil (in %)]])</f>
        <v/>
      </c>
      <c r="MA204" s="576" t="str">
        <f>IF(Table1[[#This Row],[Hauptkörper - B3 - Art]]="","",VLOOKUP(Table1[[#This Row],[Hauptkörper - B3 - Art]],'DD FD'!B:C,2,FALSE))</f>
        <v/>
      </c>
      <c r="MB204" s="577" t="str">
        <f>IF(Table1[[#This Row],[Hauptkörper - B3 - Fraktion]]="","",VLOOKUP(Table1[[#This Row],[Hauptkörper - B3 - Fraktion]],'DD FD'!H:J,3,FALSE))</f>
        <v/>
      </c>
      <c r="MC204" s="574" t="str">
        <f>IF(Table1[[#This Row],[Hauptkörper - B3 - Gewicht
(in G)]]="","",Table1[[#This Row],[Hauptkörper - B3 - Gewicht
(in G)]])</f>
        <v/>
      </c>
      <c r="MD204" s="574" t="str">
        <f>IF(Table1[[#This Row],[Hauptkörper - B3 - Lizenzierungs-pflichtig? (X=Ja)]]="","",Table1[[#This Row],[Hauptkörper - B3 - Lizenzierungs-pflichtig? (X=Ja)]])</f>
        <v/>
      </c>
      <c r="ME204" s="577" t="str">
        <f>IF(Table1[[#This Row],[Hauptkörper - B3 - Virgin Material]]="","",VLOOKUP(Table1[[#This Row],[Hauptkörper - B3 - Virgin Material]],'DD FD'!AJ:AK,2,FALSE))</f>
        <v/>
      </c>
      <c r="MF204" s="578" t="str">
        <f>IF(Table1[[#This Row],[Hauptkörper - B3 - Virgin Material Anteil (in %)]]="","",Table1[[#This Row],[Hauptkörper - B3 - Virgin Material Anteil (in %)]])</f>
        <v/>
      </c>
      <c r="MG204" s="577" t="str">
        <f>IF(Table1[[#This Row],[Hauptkörper - B3 - Recyceltes Material]]="","",VLOOKUP(Table1[[#This Row],[Hauptkörper - B3 - Recyceltes Material]],'DD FD'!AL:AM,2,FALSE))</f>
        <v/>
      </c>
      <c r="MH204" s="578" t="str">
        <f>IF(Table1[[#This Row],[Hauptkörper - B3 - Recyceltes Material Anteil (in %)]]="","",Table1[[#This Row],[Hauptkörper - B3 - Recyceltes Material Anteil (in %)]])</f>
        <v/>
      </c>
      <c r="MI204" s="577" t="str">
        <f>IF(Table1[[#This Row],[Hauptkörper - B3 - Beschichtung]]="","",VLOOKUP(Table1[[#This Row],[Hauptkörper - B3 - Beschichtung]],'DD FD'!AE:AF,2,FALSE))</f>
        <v/>
      </c>
      <c r="MJ204" s="580" t="str">
        <f>IF(Table1[[#This Row],[Hauptkörper - B3 - Beschichtung Anteil (in %)]]="","",Table1[[#This Row],[Hauptkörper - B3 - Beschichtung Anteil (in %)]])</f>
        <v/>
      </c>
      <c r="MK204" s="576" t="str">
        <f>IF(Table1[[#This Row],[Verschluss - B1 - Art]]="","",VLOOKUP(Table1[[#This Row],[Verschluss - B1 - Art]],'DD FD'!D:E,2,FALSE))</f>
        <v/>
      </c>
      <c r="ML204" s="577" t="str">
        <f>IF(Table1[[#This Row],[Verschluss - B1 - Fraktion]]="","",VLOOKUP(Table1[[#This Row],[Verschluss - B1 - Fraktion]],'DD FD'!H:J,3,FALSE))</f>
        <v/>
      </c>
      <c r="MM204" s="574" t="str">
        <f>IF(Table1[[#This Row],[Verschluss - B1 - Gewicht (in G)]]="","",Table1[[#This Row],[Verschluss - B1 - Gewicht (in G)]])</f>
        <v/>
      </c>
      <c r="MN204" s="574" t="str">
        <f>IF(Table1[[#This Row],[Verschluss - B1 - Lizenzierungs-pflichtig? (X=Ja)]]="","",Table1[[#This Row],[Verschluss - B1 - Lizenzierungs-pflichtig? (X=Ja)]])</f>
        <v/>
      </c>
      <c r="MO204" s="574" t="str">
        <f>IF(Table1[[#This Row],[Verschluss - B1 - Trennbar vom Hauptkörper? (X=Ja)]]="","",Table1[[#This Row],[Verschluss - B1 - Trennbar vom Hauptkörper? (X=Ja)]])</f>
        <v/>
      </c>
      <c r="MP204" s="577" t="str">
        <f>IF(Table1[[#This Row],[Verschluss - B1 - Virgin Material]]="","",VLOOKUP(Table1[[#This Row],[Verschluss - B1 - Virgin Material]],'DD FD'!AJ:AK,2,FALSE))</f>
        <v/>
      </c>
      <c r="MQ204" s="578" t="str">
        <f>IF(Table1[[#This Row],[Verschluss - B1 - Virgin Material Anteil (in %)]]="","",Table1[[#This Row],[Verschluss - B1 - Virgin Material Anteil (in %)]])</f>
        <v/>
      </c>
      <c r="MR204" s="577" t="str">
        <f>IF(Table1[[#This Row],[Verschluss - B1 - Recyceltes Material]]="","",VLOOKUP(Table1[[#This Row],[Verschluss - B1 - Recyceltes Material]],'DD FD'!AL:AM,2,FALSE))</f>
        <v/>
      </c>
      <c r="MS204" s="578" t="str">
        <f>IF(Table1[[#This Row],[Verschluss - B1 - Recyceltes Material Anteil (in %)]]="","",Table1[[#This Row],[Verschluss - B1 - Recyceltes Material Anteil (in %)]])</f>
        <v/>
      </c>
      <c r="MT204" s="577" t="str">
        <f>IF(Table1[[#This Row],[Verschluss - B1 - Beschichtung]]="","",VLOOKUP(Table1[[#This Row],[Verschluss - B1 - Beschichtung]],'DD FD'!AE:AF,2,FALSE))</f>
        <v/>
      </c>
      <c r="MU204" s="580" t="str">
        <f>IF(Table1[[#This Row],[Verschluss - B1 - Beschichtung Anteil (in %)]]="","",Table1[[#This Row],[Verschluss - B1 - Beschichtung Anteil (in %)]])</f>
        <v/>
      </c>
      <c r="MV204" s="576" t="str">
        <f>IF(Table1[[#This Row],[Verschluss - B2 - Art]]="","",VLOOKUP(Table1[[#This Row],[Verschluss - B2 - Art]],'DD FD'!D:E,2,FALSE))</f>
        <v/>
      </c>
      <c r="MW204" s="577" t="str">
        <f>IF(Table1[[#This Row],[Verschluss - B2 - Fraktion]]="","",VLOOKUP(Table1[[#This Row],[Verschluss - B2 - Fraktion]],'DD FD'!H:J,3,FALSE))</f>
        <v/>
      </c>
      <c r="MX204" s="574" t="str">
        <f>IF(Table1[[#This Row],[Verschluss - B2 - Gewicht (in G)]]="","",Table1[[#This Row],[Verschluss - B2 - Gewicht (in G)]])</f>
        <v/>
      </c>
      <c r="MY204" s="574" t="str">
        <f>IF(Table1[[#This Row],[Verschluss - B2 - Lizenzierungs-pflichtig? (X=Ja)]]="","",Table1[[#This Row],[Verschluss - B2 - Lizenzierungs-pflichtig? (X=Ja)]])</f>
        <v/>
      </c>
      <c r="MZ204" s="574" t="str">
        <f>IF(Table1[[#This Row],[Verschluss - B2 - Trennbar vom Hauptkörper? (X=Ja)]]="","",Table1[[#This Row],[Verschluss - B2 - Trennbar vom Hauptkörper? (X=Ja)]])</f>
        <v/>
      </c>
      <c r="NA204" s="577" t="str">
        <f>IF(Table1[[#This Row],[Verschluss - B2 - Virgin Material]]="","",VLOOKUP(Table1[[#This Row],[Verschluss - B2 - Virgin Material]],'DD FD'!AJ:AK,2,FALSE))</f>
        <v/>
      </c>
      <c r="NB204" s="578" t="str">
        <f>IF(Table1[[#This Row],[Verschluss - B2 - Virgin Material Anteil (in %)]]="","",Table1[[#This Row],[Verschluss - B2 - Virgin Material Anteil (in %)]])</f>
        <v/>
      </c>
      <c r="NC204" s="577" t="str">
        <f>IF(Table1[[#This Row],[Verschluss - B2 - Recyceltes Material]]="","",VLOOKUP(Table1[[#This Row],[Verschluss - B2 - Recyceltes Material]],'DD FD'!AL:AM,2,FALSE))</f>
        <v/>
      </c>
      <c r="ND204" s="578" t="str">
        <f>IF(Table1[[#This Row],[Verschluss - B2 - Recyceltes Material Anteil (in %)]]="","",Table1[[#This Row],[Verschluss - B2 - Recyceltes Material Anteil (in %)]])</f>
        <v/>
      </c>
      <c r="NE204" s="577" t="str">
        <f>IF(Table1[[#This Row],[Verschluss - B2 - Beschichtung]]="","",VLOOKUP(Table1[[#This Row],[Verschluss - B2 - Beschichtung]],'DD FD'!AE:AF,2,FALSE))</f>
        <v/>
      </c>
      <c r="NF204" s="580" t="str">
        <f>IF(Table1[[#This Row],[Verschluss - B2 - Beschichtung Anteil (in %)]]="","",Table1[[#This Row],[Verschluss - B2 - Beschichtung Anteil (in %)]])</f>
        <v/>
      </c>
      <c r="NG204" s="576" t="str">
        <f>IF(Table1[[#This Row],[Verschluss - B3 - Art]]="","",VLOOKUP(Table1[[#This Row],[Verschluss - B3 - Art]],'DD FD'!D:E,2,FALSE))</f>
        <v/>
      </c>
      <c r="NH204" s="577" t="str">
        <f>IF(Table1[[#This Row],[Verschluss - B3 - Fraktion]]="","",VLOOKUP(Table1[[#This Row],[Verschluss - B3 - Fraktion]],'DD FD'!H:J,3,FALSE))</f>
        <v/>
      </c>
      <c r="NI204" s="574" t="str">
        <f>IF(Table1[[#This Row],[Verschluss - B3 - Gewicht (in G)]]="","",Table1[[#This Row],[Verschluss - B3 - Gewicht (in G)]])</f>
        <v/>
      </c>
      <c r="NJ204" s="574" t="str">
        <f>IF(Table1[[#This Row],[Verschluss - B3 - Lizenzierungs-pflichtig? (X=Ja)]]="","",Table1[[#This Row],[Verschluss - B3 - Lizenzierungs-pflichtig? (X=Ja)]])</f>
        <v/>
      </c>
      <c r="NK204" s="574" t="str">
        <f>IF(Table1[[#This Row],[Verschluss - B3 - Trennbar vom Hauptkörper? (X=Ja)]]="","",Table1[[#This Row],[Verschluss - B3 - Trennbar vom Hauptkörper? (X=Ja)]])</f>
        <v/>
      </c>
      <c r="NL204" s="577" t="str">
        <f>IF(Table1[[#This Row],[Verschluss - B3 - Virgin Material]]="","",VLOOKUP(Table1[[#This Row],[Verschluss - B3 - Virgin Material]],'DD FD'!AJ:AK,2,FALSE))</f>
        <v/>
      </c>
      <c r="NM204" s="578" t="str">
        <f>IF(Table1[[#This Row],[Verschluss - B3 - Virgin Material Anteil (in %)]]="","",Table1[[#This Row],[Verschluss - B3 - Virgin Material Anteil (in %)]])</f>
        <v/>
      </c>
      <c r="NN204" s="577" t="str">
        <f>IF(Table1[[#This Row],[Verschluss - B3 - Recyceltes Material]]="","",VLOOKUP(Table1[[#This Row],[Verschluss - B3 - Recyceltes Material]],'DD FD'!AL:AM,2,FALSE))</f>
        <v/>
      </c>
      <c r="NO204" s="578" t="str">
        <f>IF(Table1[[#This Row],[Verschluss - B3 - Recyceltes Material Anteil (in %)]]="","",Table1[[#This Row],[Verschluss - B3 - Recyceltes Material Anteil (in %)]])</f>
        <v/>
      </c>
      <c r="NP204" s="577" t="str">
        <f>IF(Table1[[#This Row],[Verschluss - B3 - Beschichtung]]="","",VLOOKUP(Table1[[#This Row],[Verschluss - B3 - Beschichtung]],'DD FD'!AE:AF,2,FALSE))</f>
        <v/>
      </c>
      <c r="NQ204" s="580" t="str">
        <f>IF(Table1[[#This Row],[Verschluss - B3 - Beschichtung Anteil (in %)]]="","",Table1[[#This Row],[Verschluss - B3 - Beschichtung Anteil (in %)]])</f>
        <v/>
      </c>
      <c r="NR204" s="576" t="str">
        <f>IF(Table1[[#This Row],[Etikett - B1 - Art]]="","",VLOOKUP(Table1[[#This Row],[Etikett - B1 - Art]],'DD FD'!F:G,2,FALSE))</f>
        <v/>
      </c>
      <c r="NS204" s="577" t="str">
        <f>IF(Table1[[#This Row],[Etikett - B1 - Fraktion]]="","",VLOOKUP(Table1[[#This Row],[Etikett - B1 - Fraktion]],'DD FD'!H:J,3,FALSE))</f>
        <v/>
      </c>
      <c r="NT204" s="574" t="str">
        <f>IF(Table1[[#This Row],[Etikett - B1 - Gewicht (in G)]]="","",Table1[[#This Row],[Etikett - B1 - Gewicht (in G)]])</f>
        <v/>
      </c>
      <c r="NU204" s="574" t="str">
        <f>IF(Table1[[#This Row],[Etikett - B1 - Lizenzierungs-pflichtig? (X=Ja)]]="","",Table1[[#This Row],[Etikett - B1 - Lizenzierungs-pflichtig? (X=Ja)]])</f>
        <v/>
      </c>
      <c r="NV204" s="574" t="str">
        <f>IF(Table1[[#This Row],[Etikett - B1 - Trennbar vom Hauptkörper? (X=Ja)]]="","",Table1[[#This Row],[Etikett - B1 - Trennbar vom Hauptkörper? (X=Ja)]])</f>
        <v/>
      </c>
      <c r="NW204" s="577" t="str">
        <f>IF(Table1[[#This Row],[Etikett - B1 - Virgin Material]]="","",VLOOKUP(Table1[[#This Row],[Etikett - B1 - Virgin Material]],'DD FD'!AJ:AK,2,FALSE))</f>
        <v/>
      </c>
      <c r="NX204" s="578" t="str">
        <f>IF(Table1[[#This Row],[Etikett - B1 - Virgin Material Anteil (in %)]]="","",Table1[[#This Row],[Etikett - B1 - Virgin Material Anteil (in %)]])</f>
        <v/>
      </c>
      <c r="NY204" s="577" t="str">
        <f>IF(Table1[[#This Row],[Etikett - B1 - Recyceltes Material]]="","",VLOOKUP(Table1[[#This Row],[Etikett - B1 - Recyceltes Material]],'DD FD'!AL:AM,2,FALSE))</f>
        <v/>
      </c>
      <c r="NZ204" s="578" t="str">
        <f>IF(Table1[[#This Row],[Etikett - B1 - Recyceltes Material Anteil (in %)]]="","",Table1[[#This Row],[Etikett - B1 - Recyceltes Material Anteil (in %)]])</f>
        <v/>
      </c>
      <c r="OA204" s="577" t="str">
        <f>IF(Table1[[#This Row],[Etikett - B1 - Beschichtung]]="","",VLOOKUP(Table1[[#This Row],[Etikett - B1 - Beschichtung]],'DD FD'!AE:AF,2,FALSE))</f>
        <v/>
      </c>
      <c r="OB204" s="580" t="str">
        <f>IF(Table1[[#This Row],[Etikett - B1 - Beschichtung Anteil (in %)]]="","",Table1[[#This Row],[Etikett - B1 - Beschichtung Anteil (in %)]])</f>
        <v/>
      </c>
      <c r="OC204" s="576" t="str">
        <f>IF(Table1[[#This Row],[Etikett - B2 - Art]]="","",VLOOKUP(Table1[[#This Row],[Etikett - B2 - Art]],'DD FD'!F:G,2,FALSE))</f>
        <v/>
      </c>
      <c r="OD204" s="577" t="str">
        <f>IF(Table1[[#This Row],[Etikett - B2 - Fraktion]]="","",VLOOKUP(Table1[[#This Row],[Etikett - B2 - Fraktion]],'DD FD'!H:J,3,FALSE))</f>
        <v/>
      </c>
      <c r="OE204" s="574" t="str">
        <f>IF(Table1[[#This Row],[Etikett - B2 - Gewicht (in G)]]="","",Table1[[#This Row],[Etikett - B2 - Gewicht (in G)]])</f>
        <v/>
      </c>
      <c r="OF204" s="574" t="str">
        <f>IF(Table1[[#This Row],[Etikett - B2 - Lizenzierungs-pflichtig? (X=Ja)]]="","",Table1[[#This Row],[Etikett - B2 - Lizenzierungs-pflichtig? (X=Ja)]])</f>
        <v/>
      </c>
      <c r="OG204" s="574" t="str">
        <f>IF(Table1[[#This Row],[Etikett - B2 - Trennbar vom Hauptkörper? (X=Ja)]]="","",Table1[[#This Row],[Etikett - B2 - Trennbar vom Hauptkörper? (X=Ja)]])</f>
        <v/>
      </c>
      <c r="OH204" s="577" t="str">
        <f>IF(Table1[[#This Row],[Etikett - B2 - Virgin Material]]="","",VLOOKUP(Table1[[#This Row],[Etikett - B2 - Virgin Material]],'DD FD'!AJ:AK,2,FALSE))</f>
        <v/>
      </c>
      <c r="OI204" s="578" t="str">
        <f>IF(Table1[[#This Row],[Etikett - B2 - Virgin Material Anteil (in %)]]="","",Table1[[#This Row],[Etikett - B2 - Virgin Material Anteil (in %)]])</f>
        <v/>
      </c>
      <c r="OJ204" s="577" t="str">
        <f>IF(Table1[[#This Row],[Etikett - B2 - Recyceltes Material]]="","",VLOOKUP(Table1[[#This Row],[Etikett - B2 - Recyceltes Material]],'DD FD'!AL:AM,2,FALSE))</f>
        <v/>
      </c>
      <c r="OK204" s="578" t="str">
        <f>IF(Table1[[#This Row],[Etikett - B2 - Recyceltes Material Anteil (in %)]]="","",Table1[[#This Row],[Etikett - B2 - Recyceltes Material Anteil (in %)]])</f>
        <v/>
      </c>
      <c r="OL204" s="577" t="str">
        <f>IF(Table1[[#This Row],[Etikett - B2 - Beschichtung]]="","",VLOOKUP(Table1[[#This Row],[Etikett - B2 - Beschichtung]],'DD FD'!AE:AF,2,FALSE))</f>
        <v/>
      </c>
      <c r="OM204" s="580" t="str">
        <f>IF(Table1[[#This Row],[Etikett - B2 - Beschichtung Anteil (in %)]]="","",Table1[[#This Row],[Etikett - B2 - Beschichtung Anteil (in %)]])</f>
        <v/>
      </c>
      <c r="ON204" s="576" t="str">
        <f>IF(Table1[[#This Row],[Etikett - B3 - Art]]="","",VLOOKUP(Table1[[#This Row],[Etikett - B3 - Art]],'DD FD'!F:G,2,FALSE))</f>
        <v/>
      </c>
      <c r="OO204" s="577" t="str">
        <f>IF(Table1[[#This Row],[Etikett - B3 - Fraktion]]="","",VLOOKUP(Table1[[#This Row],[Etikett - B3 - Fraktion]],'DD FD'!H:J,3,FALSE))</f>
        <v/>
      </c>
      <c r="OP204" s="574" t="str">
        <f>IF(Table1[[#This Row],[Etikett - B3 - Gewicht (in G)]]="","",Table1[[#This Row],[Etikett - B3 - Gewicht (in G)]])</f>
        <v/>
      </c>
      <c r="OQ204" s="574" t="str">
        <f>IF(Table1[[#This Row],[Etikett - B3 - Lizenzierungs-pflichtig? (X=Ja)]]="","",Table1[[#This Row],[Etikett - B3 - Lizenzierungs-pflichtig? (X=Ja)]])</f>
        <v/>
      </c>
      <c r="OR204" s="574" t="str">
        <f>IF(Table1[[#This Row],[Etikett - B3 - Trennbar vom Hauptkörper? (X=Ja)]]="","",Table1[[#This Row],[Etikett - B3 - Trennbar vom Hauptkörper? (X=Ja)]])</f>
        <v/>
      </c>
      <c r="OS204" s="577" t="str">
        <f>IF(Table1[[#This Row],[Etikett - B3 - Virgin Material]]="","",VLOOKUP(Table1[[#This Row],[Etikett - B3 - Virgin Material]],'DD FD'!AJ:AK,2,FALSE))</f>
        <v/>
      </c>
      <c r="OT204" s="578" t="str">
        <f>IF(Table1[[#This Row],[Etikett - B3 - Virgin Material Anteil (in %)]]="","",Table1[[#This Row],[Etikett - B3 - Virgin Material Anteil (in %)]])</f>
        <v/>
      </c>
      <c r="OU204" s="577" t="str">
        <f>IF(Table1[[#This Row],[Etikett - B3 - Recyceltes Material]]="","",VLOOKUP(Table1[[#This Row],[Etikett - B3 - Recyceltes Material]],'DD FD'!AL:AM,2,FALSE))</f>
        <v/>
      </c>
      <c r="OV204" s="578" t="str">
        <f>IF(Table1[[#This Row],[Etikett - B3 - Recyceltes Material Anteil (in %)]]="","",Table1[[#This Row],[Etikett - B3 - Recyceltes Material Anteil (in %)]])</f>
        <v/>
      </c>
      <c r="OW204" s="577" t="str">
        <f>IF(Table1[[#This Row],[Etikett - B3 - Beschichtung]]="","",VLOOKUP(Table1[[#This Row],[Etikett - B3 - Beschichtung]],'DD FD'!AE:AF,2,FALSE))</f>
        <v/>
      </c>
      <c r="OX204" s="613" t="str">
        <f>IF(Table1[[#This Row],[Etikett - B3 - Beschichtung Anteil (in %)]]="","",Table1[[#This Row],[Etikett - B3 - Beschichtung Anteil (in %)]])</f>
        <v/>
      </c>
      <c r="OY204" s="618">
        <f>ROUNDUP(SUM(
IF(AND(LH204='DD FD'!$J$7,LJ204='DD FD'!$AI$3),LI204,0),
IF(AND(LR204='DD FD'!$J$7,LT204='DD FD'!$AI$3),LS204,0),
IF(AND(MB204='DD FD'!$J$7,MD204='DD FD'!$AI$3),MC204,0),
IF(AND(ML204='DD FD'!$J$7,MN204='DD FD'!$AI$3),MM204,0),
IF(AND(MW204='DD FD'!$J$7,MY204='DD FD'!$AI$3),MX204,0),
IF(AND(NH204='DD FD'!$J$7,NJ204='DD FD'!$AI$3),NI204,0),
IF(AND(NS204='DD FD'!$J$7,NU204='DD FD'!$AI$3),NT204,0),
IF(AND(OD204='DD FD'!$J$7,OF204='DD FD'!$AI$3),OE204,0),
IF(AND(OO204='DD FD'!$J$7,OQ204='DD FD'!$AI$3),OP204,0),
),2)</f>
        <v>0</v>
      </c>
      <c r="OZ204" s="617">
        <f>ROUNDUP(SUM(
IF(AND(LH204='DD FD'!$J$6,LJ204='DD FD'!$AI$3),LI204,0),
IF(AND(LR204='DD FD'!$J$6,LT204='DD FD'!$AI$3),LS204,0),
IF(AND(MB204='DD FD'!$J$6,MD204='DD FD'!$AI$3),MC204,0),
IF(AND(ML204='DD FD'!$J$6,MN204='DD FD'!$AI$3),MM204,0),
IF(AND(MW204='DD FD'!$J$6,MY204='DD FD'!$AI$3),MX204,0),
IF(AND(NH204='DD FD'!$J$6,NJ204='DD FD'!$AI$3),NI204,0),
IF(AND(NS204='DD FD'!$J$6,NU204='DD FD'!$AI$3),NT204,0),
IF(AND(OD204='DD FD'!$J$6,OF204='DD FD'!$AI$3),OE204,0),
IF(AND(OO204='DD FD'!$J$6,OQ204='DD FD'!$AI$3),OP204,0),
),2)</f>
        <v>0</v>
      </c>
      <c r="PA204" s="617">
        <f>ROUNDUP(SUM(
IF(AND(LH204='DD FD'!$J$10,LJ204='DD FD'!$AI$3),LI204,0),
IF(AND(LR204='DD FD'!$J$10,LT204='DD FD'!$AI$3),LS204,0),
IF(AND(MB204='DD FD'!$J$10,MD204='DD FD'!$AI$3),MC204,0),
IF(AND(ML204='DD FD'!$J$10,MN204='DD FD'!$AI$3),MM204,0),
IF(AND(MW204='DD FD'!$J$10,MY204='DD FD'!$AI$3),MX204,0),
IF(AND(NH204='DD FD'!$J$10,NJ204='DD FD'!$AI$3),NI204,0),
IF(AND(NS204='DD FD'!$J$10,NU204='DD FD'!$AI$3),NT204,0),
IF(AND(OD204='DD FD'!$J$10,OF204='DD FD'!$AI$3),OE204,0),
IF(AND(OO204='DD FD'!$J$10,OQ204='DD FD'!$AI$3),OP204,0),
),2)</f>
        <v>0</v>
      </c>
      <c r="PB204" s="617">
        <f>ROUNDUP(SUM(
IF(AND(LH204='DD FD'!$J$8,LJ204='DD FD'!$AI$3),LI204,0),
IF(AND(LR204='DD FD'!$J$8,LT204='DD FD'!$AI$3),LS204,0),
IF(AND(MB204='DD FD'!$J$8,MD204='DD FD'!$AI$3),MC204,0),
IF(AND(ML204='DD FD'!$J$8,MN204='DD FD'!$AI$3),MM204,0),
IF(AND(MW204='DD FD'!$J$8,MY204='DD FD'!$AI$3),MX204,0),
IF(AND(NH204='DD FD'!$J$8,NJ204='DD FD'!$AI$3),NI204,0),
IF(AND(NS204='DD FD'!$J$8,NU204='DD FD'!$AI$3),NT204,0),
IF(AND(OD204='DD FD'!$J$8,OF204='DD FD'!$AI$3),OE204,0),
IF(AND(OO204='DD FD'!$J$8,OQ204='DD FD'!$AI$3),OP204,0),
),2)</f>
        <v>0</v>
      </c>
      <c r="PC204" s="617">
        <f>ROUNDUP(SUM(
IF(AND(LH204='DD FD'!$J$5,LJ204='DD FD'!$AI$3),LI204,0),
IF(AND(LR204='DD FD'!$J$5,LT204='DD FD'!$AI$3),LS204,0),
IF(AND(MB204='DD FD'!$J$5,MD204='DD FD'!$AI$3),MC204,0),
IF(AND(ML204='DD FD'!$J$5,MN204='DD FD'!$AI$3),MM204,0),
IF(AND(MW204='DD FD'!$J$5,MY204='DD FD'!$AI$3),MX204,0),
IF(AND(NH204='DD FD'!$J$5,NJ204='DD FD'!$AI$3),NI204,0),
IF(AND(NS204='DD FD'!$J$5,NU204='DD FD'!$AI$3),NT204,0),
IF(AND(OD204='DD FD'!$J$5,OF204='DD FD'!$AI$3),OE204,0),
IF(AND(OO204='DD FD'!$J$5,OQ204='DD FD'!$AI$3),OP204,0),
),2)</f>
        <v>0</v>
      </c>
      <c r="PD204" s="617">
        <f>ROUNDUP(SUM(
IF(AND(LH204='DD FD'!$J$9,LJ204='DD FD'!$AI$3),LI204,0),
IF(AND(LR204='DD FD'!$J$9,LT204='DD FD'!$AI$3),LS204,0),
IF(AND(MB204='DD FD'!$J$9,MD204='DD FD'!$AI$3),MC204,0),
IF(AND(ML204='DD FD'!$J$9,MN204='DD FD'!$AI$3),MM204,0),
IF(AND(MW204='DD FD'!$J$9,MY204='DD FD'!$AI$3),MX204,0),
IF(AND(NH204='DD FD'!$J$9,NJ204='DD FD'!$AI$3),NI204,0),
IF(AND(NS204='DD FD'!$J$9,NU204='DD FD'!$AI$3),NT204,0),
IF(AND(OD204='DD FD'!$J$9,OF204='DD FD'!$AI$3),OE204,0),
IF(AND(OO204='DD FD'!$J$9,OQ204='DD FD'!$AI$3),OP204,0),
),2)</f>
        <v>0</v>
      </c>
      <c r="PE204" s="617">
        <f>ROUNDUP(SUM(
IF(AND(LH204='DD FD'!$J$4,LJ204='DD FD'!$AI$3),LI204,0),
IF(AND(LR204='DD FD'!$J$4,LT204='DD FD'!$AI$3),LS204,0),
IF(AND(MB204='DD FD'!$J$4,MD204='DD FD'!$AI$3),MC204,0),
IF(AND(ML204='DD FD'!$J$4,MN204='DD FD'!$AI$3),MM204,0),
IF(AND(MW204='DD FD'!$J$4,MY204='DD FD'!$AI$3),MX204,0),
IF(AND(NH204='DD FD'!$J$4,NJ204='DD FD'!$AI$3),NI204,0),
IF(AND(NS204='DD FD'!$J$4,NU204='DD FD'!$AI$3),NT204,0),
IF(AND(OD204='DD FD'!$J$4,OF204='DD FD'!$AI$3),OE204,0),
IF(AND(OO204='DD FD'!$J$4,OQ204='DD FD'!$AI$3),OP204,0),
),2)</f>
        <v>0</v>
      </c>
      <c r="PF204" s="619">
        <f>ROUNDUP(SUM(
IF(AND(LH204='DD FD'!$J$11,LJ204='DD FD'!$AI$3),LI204,0),
IF(AND(LR204='DD FD'!$J$11,LT204='DD FD'!$AI$3),LS204,0),
IF(AND(MB204='DD FD'!$J$11,MD204='DD FD'!$AI$3),MC204,0),
IF(AND(ML204='DD FD'!$J$11,MN204='DD FD'!$AI$3),MM204,0),
IF(AND(MW204='DD FD'!$J$11,MY204='DD FD'!$AI$3),MX204,0),
IF(AND(NH204='DD FD'!$J$11,NJ204='DD FD'!$AI$3),NI204,0),
IF(AND(NS204='DD FD'!$J$11,NU204='DD FD'!$AI$3),NT204,0),
IF(AND(OD204='DD FD'!$J$11,OF204='DD FD'!$AI$3),OE204,0),
IF(AND(OO204='DD FD'!$J$11,OQ204='DD FD'!$AI$3),OP204,0),
),2)</f>
        <v>0</v>
      </c>
    </row>
    <row r="205" spans="1:422">
      <c r="A205" s="806"/>
      <c r="B205" s="934"/>
      <c r="C205" s="247"/>
      <c r="D205" s="842"/>
      <c r="E205" s="247"/>
      <c r="F205" s="158"/>
      <c r="G205" s="710"/>
      <c r="H205" s="712"/>
      <c r="I205" s="936"/>
      <c r="J205" s="803"/>
      <c r="K205" s="150"/>
      <c r="L205" s="146" t="str">
        <f t="shared" si="81"/>
        <v/>
      </c>
      <c r="M205" s="501" t="str">
        <f t="shared" si="98"/>
        <v/>
      </c>
      <c r="N205" s="504"/>
      <c r="O205" s="113" t="str">
        <f t="shared" si="99"/>
        <v/>
      </c>
      <c r="P205" s="114" t="str">
        <f t="shared" si="82"/>
        <v/>
      </c>
      <c r="Q205" s="152"/>
      <c r="R205" s="152"/>
      <c r="S205" s="115" t="str">
        <f t="shared" si="100"/>
        <v/>
      </c>
      <c r="T205" s="159"/>
      <c r="U205" s="159"/>
      <c r="V205" s="157"/>
      <c r="W205" s="157"/>
      <c r="X205" s="157"/>
      <c r="Y205" s="772"/>
      <c r="Z205" s="158"/>
      <c r="AA205" s="144"/>
      <c r="AB205" s="112"/>
      <c r="AC205" s="153"/>
      <c r="AD205" s="153"/>
      <c r="AE205" s="153"/>
      <c r="AF205" s="153"/>
      <c r="AG205" s="153"/>
      <c r="AH205" s="153"/>
      <c r="AI205" s="152"/>
      <c r="AJ205" s="158"/>
      <c r="AK205" s="158"/>
      <c r="AL205" s="158"/>
      <c r="AM205" s="116" t="str">
        <f t="shared" si="101"/>
        <v/>
      </c>
      <c r="AN205" s="116" t="str">
        <f t="shared" si="102"/>
        <v/>
      </c>
      <c r="AO205" s="324"/>
      <c r="AP205" s="503"/>
      <c r="AQ205" s="487" t="str">
        <f t="shared" si="103"/>
        <v/>
      </c>
      <c r="AR205" s="113" t="str">
        <f t="shared" si="83"/>
        <v/>
      </c>
      <c r="AS205" s="113" t="str">
        <f t="shared" si="84"/>
        <v/>
      </c>
      <c r="AT205" s="113" t="str">
        <f t="shared" si="85"/>
        <v/>
      </c>
      <c r="AU205" s="113" t="str">
        <f t="shared" si="86"/>
        <v/>
      </c>
      <c r="AV205" s="159"/>
      <c r="AW205" s="157"/>
      <c r="AX205" s="157"/>
      <c r="AY205" s="157"/>
      <c r="AZ205" s="157"/>
      <c r="BA205" s="116" t="str">
        <f t="shared" si="87"/>
        <v/>
      </c>
      <c r="BB205" s="316"/>
      <c r="BC205" s="116" t="str">
        <f t="shared" si="88"/>
        <v/>
      </c>
      <c r="BD205" s="133" t="str">
        <f t="shared" si="89"/>
        <v/>
      </c>
      <c r="BE205" s="157"/>
      <c r="BF205" s="1180"/>
      <c r="BG205" s="1180"/>
      <c r="BH205" s="158"/>
      <c r="BI205" s="490"/>
      <c r="BJ205" s="514" t="str">
        <f t="shared" si="104"/>
        <v/>
      </c>
      <c r="BK205" s="789"/>
      <c r="BL205" s="116" t="str">
        <f t="shared" si="105"/>
        <v/>
      </c>
      <c r="BM205" s="144"/>
      <c r="BN205" s="144"/>
      <c r="BO205" s="144"/>
      <c r="BP205" s="790"/>
      <c r="BQ205" s="790"/>
      <c r="BR205" s="790"/>
      <c r="BS205" s="116" t="str">
        <f t="shared" si="90"/>
        <v/>
      </c>
      <c r="BT205" s="790"/>
      <c r="BU205" s="808" t="str">
        <f t="shared" si="91"/>
        <v/>
      </c>
      <c r="BV205" s="791"/>
      <c r="BW205" s="144"/>
      <c r="BX205" s="20"/>
      <c r="BY205" s="20"/>
      <c r="BZ205" s="20"/>
      <c r="CA205" s="792"/>
      <c r="CB205" s="1201"/>
      <c r="CC205" s="144"/>
      <c r="CD205" s="144"/>
      <c r="CE205" s="144"/>
      <c r="CF205" s="144"/>
      <c r="CG205" s="144"/>
      <c r="CH205" s="144"/>
      <c r="CI205" s="144"/>
      <c r="CJ205" s="144"/>
      <c r="CK205" s="144"/>
      <c r="CL205" s="144"/>
      <c r="CM205" s="144"/>
      <c r="CN205" s="144"/>
      <c r="CO205" s="144"/>
      <c r="CP205" s="144"/>
      <c r="CQ205" s="144"/>
      <c r="CR205" s="144"/>
      <c r="CS205" s="144"/>
      <c r="CT205" s="144"/>
      <c r="CU205" s="144"/>
      <c r="CV205" s="144"/>
      <c r="CW205" s="144"/>
      <c r="CX205" s="144"/>
      <c r="CY205" s="144"/>
      <c r="CZ205" s="144"/>
      <c r="DA205" s="144"/>
      <c r="DB205" s="144"/>
      <c r="DC205" s="144"/>
      <c r="DD205" s="144"/>
      <c r="DE205" s="144"/>
      <c r="DF205" s="144"/>
      <c r="DG205" s="144"/>
      <c r="DH205" s="144"/>
      <c r="DI205" s="144"/>
      <c r="DJ205" s="144"/>
      <c r="DK205" s="144"/>
      <c r="DL205" s="144"/>
      <c r="DM205" s="144"/>
      <c r="DN205" s="144"/>
      <c r="DO205" s="144"/>
      <c r="DP205" s="144"/>
      <c r="DQ205" s="144"/>
      <c r="DR205" s="144"/>
      <c r="DS205" s="144"/>
      <c r="DT205" s="144"/>
      <c r="DU205" s="144"/>
      <c r="DV205" s="144"/>
      <c r="DW205" s="144"/>
      <c r="DX205" s="144"/>
      <c r="DY205" s="144"/>
      <c r="DZ205" s="144"/>
      <c r="EA205" s="144"/>
      <c r="EB205" s="144"/>
      <c r="EC205" s="144"/>
      <c r="ED205" s="782" t="str">
        <f t="shared" si="106"/>
        <v/>
      </c>
      <c r="EE205" s="519"/>
      <c r="EF205" s="793"/>
      <c r="EG205" s="519"/>
      <c r="EH205" s="794"/>
      <c r="EI205" s="790"/>
      <c r="EJ205" s="794"/>
      <c r="EK205" s="794"/>
      <c r="EL205" s="790"/>
      <c r="EM205" s="790"/>
      <c r="EN205" s="790"/>
      <c r="EO205" s="112" t="str">
        <f t="shared" si="92"/>
        <v/>
      </c>
      <c r="EP205" s="790"/>
      <c r="EQ205" s="488" t="str">
        <f t="shared" si="93"/>
        <v/>
      </c>
      <c r="ER205" s="1100"/>
      <c r="ES205" s="1099" t="str">
        <f t="shared" si="107"/>
        <v/>
      </c>
      <c r="ET205" s="525"/>
      <c r="EU205" s="148"/>
      <c r="EV205" s="148"/>
      <c r="EW205" s="148"/>
      <c r="EX205" s="148"/>
      <c r="EY205" s="148"/>
      <c r="EZ205" s="148"/>
      <c r="FA205" s="148"/>
      <c r="FB205" s="148"/>
      <c r="FC205" s="148"/>
      <c r="FD205" s="148"/>
      <c r="FE205" s="148"/>
      <c r="FF205" s="148"/>
      <c r="FG205" s="148"/>
      <c r="FH205" s="148"/>
      <c r="FI205" s="528"/>
      <c r="FJ205" s="513" t="str">
        <f t="shared" si="94"/>
        <v/>
      </c>
      <c r="FK205" s="158"/>
      <c r="FL205" s="850"/>
      <c r="FM205" s="850"/>
      <c r="FN205" s="850"/>
      <c r="FO205" s="850"/>
      <c r="FP205" s="850"/>
      <c r="FQ205" s="850"/>
      <c r="FR205" s="157"/>
      <c r="FS205" s="143"/>
      <c r="FT205" s="143"/>
      <c r="FU205" s="847" t="str">
        <f t="shared" si="95"/>
        <v/>
      </c>
      <c r="FV205" s="555"/>
      <c r="FW205" s="523" t="str">
        <f>IF(Table1[[#This Row],[Nonfood Inhaltstoffe - Komponente]]="","",VLOOKUP(Table1[[#This Row],[Nonfood Inhaltstoffe - Komponente]],'Dropdown Auswahl'!BJ:BK,2,FALSE))</f>
        <v/>
      </c>
      <c r="FX205" s="1013"/>
      <c r="FY205" s="1011" t="str">
        <f t="shared" si="96"/>
        <v/>
      </c>
      <c r="FZ205" s="152"/>
      <c r="GA205" s="152"/>
      <c r="GB205" s="152"/>
      <c r="GC205" s="529" t="str">
        <f t="shared" si="97"/>
        <v/>
      </c>
      <c r="GG205" s="21"/>
      <c r="GH205" s="21"/>
      <c r="GI205" s="1019"/>
      <c r="GJ205" s="1016" t="str">
        <f>IF(Table1[[#This Row],[Global Trade Item Number (GTIN)]]="","",Table1[[#This Row],[Global Trade Item Number (GTIN)]])</f>
        <v/>
      </c>
      <c r="GK205" s="555" t="str">
        <f>IF(Table1[[#This Row],[WAWI-Nr./ Kreditoren-Nummer
(ASDV)]]&lt;&gt;"",Table1[[#This Row],[WAWI-Nr./ Kreditoren-Nummer
(ASDV)]],"")</f>
        <v/>
      </c>
      <c r="GL205" s="165"/>
      <c r="GM205" s="165"/>
      <c r="GN205" s="165"/>
      <c r="GO205" s="485"/>
      <c r="GP205" s="534"/>
      <c r="GQ205" s="533"/>
      <c r="GR205" s="486"/>
      <c r="GS205" s="486"/>
      <c r="GT205" s="486"/>
      <c r="GU205" s="486"/>
      <c r="GV205" s="486"/>
      <c r="GW205" s="542"/>
      <c r="GX205" s="538"/>
      <c r="GY205" s="144"/>
      <c r="GZ205" s="480"/>
      <c r="HA205" s="158"/>
      <c r="HB205" s="480"/>
      <c r="HC205" s="480"/>
      <c r="HD205" s="480"/>
      <c r="HE205" s="480"/>
      <c r="HF205" s="480"/>
      <c r="HG205" s="480"/>
      <c r="HH205" s="538"/>
      <c r="HI205" s="480"/>
      <c r="HJ205" s="480"/>
      <c r="HK205" s="480"/>
      <c r="HL205" s="480"/>
      <c r="HM205" s="480"/>
      <c r="HN205" s="480"/>
      <c r="HO205" s="480"/>
      <c r="HP205" s="480"/>
      <c r="HQ205" s="480"/>
      <c r="HR205" s="538"/>
      <c r="HS205" s="480"/>
      <c r="HT205" s="480"/>
      <c r="HU205" s="480"/>
      <c r="HV205" s="480"/>
      <c r="HW205" s="480"/>
      <c r="HX205" s="480"/>
      <c r="HY205" s="480"/>
      <c r="HZ205" s="480"/>
      <c r="IA205" s="480"/>
      <c r="IB205" s="538"/>
      <c r="IC205" s="480"/>
      <c r="ID205" s="480"/>
      <c r="IE205" s="480"/>
      <c r="IF205" s="480"/>
      <c r="IG205" s="480"/>
      <c r="IH205" s="480"/>
      <c r="II205" s="480"/>
      <c r="IJ205" s="480"/>
      <c r="IK205" s="480"/>
      <c r="IL205" s="480"/>
      <c r="IM205" s="538"/>
      <c r="IN205" s="480"/>
      <c r="IO205" s="480"/>
      <c r="IP205" s="480"/>
      <c r="IQ205" s="480"/>
      <c r="IR205" s="480"/>
      <c r="IS205" s="480"/>
      <c r="IT205" s="480"/>
      <c r="IU205" s="480"/>
      <c r="IV205" s="480"/>
      <c r="IW205" s="480"/>
      <c r="IX205" s="538"/>
      <c r="IY205" s="480"/>
      <c r="IZ205" s="480"/>
      <c r="JA205" s="480"/>
      <c r="JB205" s="480"/>
      <c r="JC205" s="480"/>
      <c r="JD205" s="480"/>
      <c r="JE205" s="480"/>
      <c r="JF205" s="480"/>
      <c r="JG205" s="480"/>
      <c r="JH205" s="480"/>
      <c r="JI205" s="538"/>
      <c r="JJ205" s="480"/>
      <c r="JK205" s="480"/>
      <c r="JL205" s="480"/>
      <c r="JM205" s="480"/>
      <c r="JN205" s="480"/>
      <c r="JO205" s="480"/>
      <c r="JP205" s="480"/>
      <c r="JQ205" s="480"/>
      <c r="JR205" s="480"/>
      <c r="JS205" s="590"/>
      <c r="JT205" s="538"/>
      <c r="JU205" s="480"/>
      <c r="JV205" s="480"/>
      <c r="JW205" s="480"/>
      <c r="JX205" s="480"/>
      <c r="JY205" s="480"/>
      <c r="JZ205" s="480"/>
      <c r="KA205" s="480"/>
      <c r="KB205" s="480"/>
      <c r="KC205" s="480"/>
      <c r="KD205" s="480"/>
      <c r="KE205" s="538"/>
      <c r="KF205" s="480"/>
      <c r="KG205" s="480"/>
      <c r="KH205" s="480"/>
      <c r="KI205" s="480"/>
      <c r="KJ205" s="480"/>
      <c r="KK205" s="480"/>
      <c r="KL205" s="480"/>
      <c r="KM205" s="480"/>
      <c r="KN205" s="480"/>
      <c r="KO205" s="480"/>
      <c r="KR205" s="568" t="str">
        <f>IF(Table1[[#This Row],[GTIN]]&lt;&gt;"",Table1[[#This Row],[GTIN]],"")</f>
        <v/>
      </c>
      <c r="KS205" s="569" t="str">
        <f>Table1[[#This Row],[Kreditor]]</f>
        <v/>
      </c>
      <c r="KT205" s="570" t="str">
        <f>IF(Table1[[#This Row],[Gültig ab (Datum)]]&lt;&gt;"",Table1[[#This Row],[Gültig ab (Datum)]],"")</f>
        <v/>
      </c>
      <c r="KU205" s="570"/>
      <c r="KV205" s="583" t="str">
        <f>IF(Table1[[#This Row],[Artikel verpackt? 
(X=Ja)]]="","",Table1[[#This Row],[Artikel verpackt? 
(X=Ja)]])</f>
        <v/>
      </c>
      <c r="KW205" s="571" t="str">
        <f>IF(Table1[[#This Row],[Verpackung recyclingfähig?
(X=Ja)]]="","",Table1[[#This Row],[Verpackung recyclingfähig?
(X=Ja)]])</f>
        <v/>
      </c>
      <c r="KX205" s="572"/>
      <c r="KY205" s="573"/>
      <c r="KZ205" s="574"/>
      <c r="LA205" s="574"/>
      <c r="LB205" s="574"/>
      <c r="LC205" s="574"/>
      <c r="LD205" s="574"/>
      <c r="LE205" s="574"/>
      <c r="LF205" s="575"/>
      <c r="LG205" s="576" t="str">
        <f>IF(Table1[[#This Row],[Hauptkörper - B1 - Art]]="","",VLOOKUP(Table1[[#This Row],[Hauptkörper - B1 - Art]],'DD FD'!B:C,2,FALSE))</f>
        <v/>
      </c>
      <c r="LH205" s="577" t="str">
        <f>IF(Table1[[#This Row],[Hauptkörper - B1 - Fraktion]]="","",VLOOKUP(Table1[[#This Row],[Hauptkörper - B1 - Fraktion]],'DD FD'!H:J,3,FALSE))</f>
        <v/>
      </c>
      <c r="LI205" s="574" t="str">
        <f>IF(Table1[[#This Row],[Hauptkörper - B1 - Gewicht
(in G)]]="","",Table1[[#This Row],[Hauptkörper - B1 - Gewicht
(in G)]])</f>
        <v/>
      </c>
      <c r="LJ205" s="574" t="str">
        <f>IF(Table1[[#This Row],[Hauptkörper - B1 - Lizenzierungs-pflichtig? (X=Ja)]]="","",Table1[[#This Row],[Hauptkörper - B1 - Lizenzierungs-pflichtig? (X=Ja)]])</f>
        <v/>
      </c>
      <c r="LK205" s="577" t="str">
        <f>IF(Table1[[#This Row],[Hauptkörper - B1 - Virgin Material]]="","",VLOOKUP(Table1[[#This Row],[Hauptkörper - B1 - Virgin Material]],'DD FD'!AJ:AK,2,FALSE))</f>
        <v/>
      </c>
      <c r="LL205" s="578" t="str">
        <f>IF(Table1[[#This Row],[Hauptkörper - B1 - Virgin Material Anteil (in %)]]="","",Table1[[#This Row],[Hauptkörper - B1 - Virgin Material Anteil (in %)]])</f>
        <v/>
      </c>
      <c r="LM205" s="577" t="str">
        <f>IF(Table1[[#This Row],[Hauptkörper - B1 - Recyceltes Material]]="","",VLOOKUP(Table1[[#This Row],[Hauptkörper - B1 - Recyceltes Material]],'DD FD'!AL:AM,2,FALSE))</f>
        <v/>
      </c>
      <c r="LN205" s="578" t="str">
        <f>IF(Table1[[#This Row],[Hauptkörper - B1 - Recyceltes Material Anteil (in %)]]="","",Table1[[#This Row],[Hauptkörper - B1 - Recyceltes Material Anteil (in %)]])</f>
        <v/>
      </c>
      <c r="LO205" s="579" t="str">
        <f>IF(Table1[[#This Row],[Hauptkörper - B1 - Beschichtung]]="","",VLOOKUP(Table1[[#This Row],[Hauptkörper - B1 - Beschichtung]],'DD FD'!AE:AF,2,FALSE))</f>
        <v/>
      </c>
      <c r="LP205" s="580" t="str">
        <f>IF(Table1[[#This Row],[Hauptkörper - B1 - Beschichtung Anteil (in %)]]="","",Table1[[#This Row],[Hauptkörper - B1 - Beschichtung Anteil (in %)]])</f>
        <v/>
      </c>
      <c r="LQ205" s="576" t="str">
        <f>IF(Table1[[#This Row],[Hauptkörper - B2 - Art]]="","",VLOOKUP(Table1[[#This Row],[Hauptkörper - B2 - Art]],'DD FD'!B:C,2,FALSE))</f>
        <v/>
      </c>
      <c r="LR205" s="577" t="str">
        <f>IF(Table1[[#This Row],[Hauptkörper - B2 - Fraktion]]="","",VLOOKUP(Table1[[#This Row],[Hauptkörper - B2 - Fraktion]],'DD FD'!H:J,3,FALSE))</f>
        <v/>
      </c>
      <c r="LS205" s="574" t="str">
        <f>IF(Table1[[#This Row],[Hauptkörper - B2 - Gewicht
(in G)]]="","",Table1[[#This Row],[Hauptkörper - B2 - Gewicht
(in G)]])</f>
        <v/>
      </c>
      <c r="LT205" s="574" t="str">
        <f>IF(Table1[[#This Row],[Hauptkörper - B2 - Lizenzierungs-pflichtig? (X=Ja)]]="","",Table1[[#This Row],[Hauptkörper - B2 - Lizenzierungs-pflichtig? (X=Ja)]])</f>
        <v/>
      </c>
      <c r="LU205" s="577" t="str">
        <f>IF(Table1[[#This Row],[Hauptkörper - B2 - Virgin Material]]="","",VLOOKUP(Table1[[#This Row],[Hauptkörper - B2 - Virgin Material]],'DD FD'!AJ:AK,2,FALSE))</f>
        <v/>
      </c>
      <c r="LV205" s="578" t="str">
        <f>IF(Table1[[#This Row],[Hauptkörper - B2 - Virgin Material Anteil (in %)]]="","",Table1[[#This Row],[Hauptkörper - B2 - Virgin Material Anteil (in %)]])</f>
        <v/>
      </c>
      <c r="LW205" s="577" t="str">
        <f>IF(Table1[[#This Row],[Hauptkörper - B2 - Recyceltes Material]]="","",VLOOKUP(Table1[[#This Row],[Hauptkörper - B2 - Recyceltes Material]],'DD FD'!AL:AM,2,FALSE))</f>
        <v/>
      </c>
      <c r="LX205" s="578" t="str">
        <f>IF(Table1[[#This Row],[Hauptkörper - B2 - Recyceltes Material Anteil (in %)]]="","",Table1[[#This Row],[Hauptkörper - B2 - Recyceltes Material Anteil (in %)]])</f>
        <v/>
      </c>
      <c r="LY205" s="577" t="str">
        <f>IF(Table1[[#This Row],[Hauptkörper - B2 - Beschichtung]]="","",VLOOKUP(Table1[[#This Row],[Hauptkörper - B2 - Beschichtung]],'DD FD'!AE:AF,2,FALSE))</f>
        <v/>
      </c>
      <c r="LZ205" s="580" t="str">
        <f>IF(Table1[[#This Row],[Hauptkörper - B2 - Beschichtung Anteil (in %)]]="","",Table1[[#This Row],[Hauptkörper - B2 - Beschichtung Anteil (in %)]])</f>
        <v/>
      </c>
      <c r="MA205" s="576" t="str">
        <f>IF(Table1[[#This Row],[Hauptkörper - B3 - Art]]="","",VLOOKUP(Table1[[#This Row],[Hauptkörper - B3 - Art]],'DD FD'!B:C,2,FALSE))</f>
        <v/>
      </c>
      <c r="MB205" s="577" t="str">
        <f>IF(Table1[[#This Row],[Hauptkörper - B3 - Fraktion]]="","",VLOOKUP(Table1[[#This Row],[Hauptkörper - B3 - Fraktion]],'DD FD'!H:J,3,FALSE))</f>
        <v/>
      </c>
      <c r="MC205" s="574" t="str">
        <f>IF(Table1[[#This Row],[Hauptkörper - B3 - Gewicht
(in G)]]="","",Table1[[#This Row],[Hauptkörper - B3 - Gewicht
(in G)]])</f>
        <v/>
      </c>
      <c r="MD205" s="574" t="str">
        <f>IF(Table1[[#This Row],[Hauptkörper - B3 - Lizenzierungs-pflichtig? (X=Ja)]]="","",Table1[[#This Row],[Hauptkörper - B3 - Lizenzierungs-pflichtig? (X=Ja)]])</f>
        <v/>
      </c>
      <c r="ME205" s="577" t="str">
        <f>IF(Table1[[#This Row],[Hauptkörper - B3 - Virgin Material]]="","",VLOOKUP(Table1[[#This Row],[Hauptkörper - B3 - Virgin Material]],'DD FD'!AJ:AK,2,FALSE))</f>
        <v/>
      </c>
      <c r="MF205" s="578" t="str">
        <f>IF(Table1[[#This Row],[Hauptkörper - B3 - Virgin Material Anteil (in %)]]="","",Table1[[#This Row],[Hauptkörper - B3 - Virgin Material Anteil (in %)]])</f>
        <v/>
      </c>
      <c r="MG205" s="577" t="str">
        <f>IF(Table1[[#This Row],[Hauptkörper - B3 - Recyceltes Material]]="","",VLOOKUP(Table1[[#This Row],[Hauptkörper - B3 - Recyceltes Material]],'DD FD'!AL:AM,2,FALSE))</f>
        <v/>
      </c>
      <c r="MH205" s="578" t="str">
        <f>IF(Table1[[#This Row],[Hauptkörper - B3 - Recyceltes Material Anteil (in %)]]="","",Table1[[#This Row],[Hauptkörper - B3 - Recyceltes Material Anteil (in %)]])</f>
        <v/>
      </c>
      <c r="MI205" s="577" t="str">
        <f>IF(Table1[[#This Row],[Hauptkörper - B3 - Beschichtung]]="","",VLOOKUP(Table1[[#This Row],[Hauptkörper - B3 - Beschichtung]],'DD FD'!AE:AF,2,FALSE))</f>
        <v/>
      </c>
      <c r="MJ205" s="580" t="str">
        <f>IF(Table1[[#This Row],[Hauptkörper - B3 - Beschichtung Anteil (in %)]]="","",Table1[[#This Row],[Hauptkörper - B3 - Beschichtung Anteil (in %)]])</f>
        <v/>
      </c>
      <c r="MK205" s="576" t="str">
        <f>IF(Table1[[#This Row],[Verschluss - B1 - Art]]="","",VLOOKUP(Table1[[#This Row],[Verschluss - B1 - Art]],'DD FD'!D:E,2,FALSE))</f>
        <v/>
      </c>
      <c r="ML205" s="577" t="str">
        <f>IF(Table1[[#This Row],[Verschluss - B1 - Fraktion]]="","",VLOOKUP(Table1[[#This Row],[Verschluss - B1 - Fraktion]],'DD FD'!H:J,3,FALSE))</f>
        <v/>
      </c>
      <c r="MM205" s="574" t="str">
        <f>IF(Table1[[#This Row],[Verschluss - B1 - Gewicht (in G)]]="","",Table1[[#This Row],[Verschluss - B1 - Gewicht (in G)]])</f>
        <v/>
      </c>
      <c r="MN205" s="574" t="str">
        <f>IF(Table1[[#This Row],[Verschluss - B1 - Lizenzierungs-pflichtig? (X=Ja)]]="","",Table1[[#This Row],[Verschluss - B1 - Lizenzierungs-pflichtig? (X=Ja)]])</f>
        <v/>
      </c>
      <c r="MO205" s="574" t="str">
        <f>IF(Table1[[#This Row],[Verschluss - B1 - Trennbar vom Hauptkörper? (X=Ja)]]="","",Table1[[#This Row],[Verschluss - B1 - Trennbar vom Hauptkörper? (X=Ja)]])</f>
        <v/>
      </c>
      <c r="MP205" s="577" t="str">
        <f>IF(Table1[[#This Row],[Verschluss - B1 - Virgin Material]]="","",VLOOKUP(Table1[[#This Row],[Verschluss - B1 - Virgin Material]],'DD FD'!AJ:AK,2,FALSE))</f>
        <v/>
      </c>
      <c r="MQ205" s="578" t="str">
        <f>IF(Table1[[#This Row],[Verschluss - B1 - Virgin Material Anteil (in %)]]="","",Table1[[#This Row],[Verschluss - B1 - Virgin Material Anteil (in %)]])</f>
        <v/>
      </c>
      <c r="MR205" s="577" t="str">
        <f>IF(Table1[[#This Row],[Verschluss - B1 - Recyceltes Material]]="","",VLOOKUP(Table1[[#This Row],[Verschluss - B1 - Recyceltes Material]],'DD FD'!AL:AM,2,FALSE))</f>
        <v/>
      </c>
      <c r="MS205" s="578" t="str">
        <f>IF(Table1[[#This Row],[Verschluss - B1 - Recyceltes Material Anteil (in %)]]="","",Table1[[#This Row],[Verschluss - B1 - Recyceltes Material Anteil (in %)]])</f>
        <v/>
      </c>
      <c r="MT205" s="577" t="str">
        <f>IF(Table1[[#This Row],[Verschluss - B1 - Beschichtung]]="","",VLOOKUP(Table1[[#This Row],[Verschluss - B1 - Beschichtung]],'DD FD'!AE:AF,2,FALSE))</f>
        <v/>
      </c>
      <c r="MU205" s="580" t="str">
        <f>IF(Table1[[#This Row],[Verschluss - B1 - Beschichtung Anteil (in %)]]="","",Table1[[#This Row],[Verschluss - B1 - Beschichtung Anteil (in %)]])</f>
        <v/>
      </c>
      <c r="MV205" s="576" t="str">
        <f>IF(Table1[[#This Row],[Verschluss - B2 - Art]]="","",VLOOKUP(Table1[[#This Row],[Verschluss - B2 - Art]],'DD FD'!D:E,2,FALSE))</f>
        <v/>
      </c>
      <c r="MW205" s="577" t="str">
        <f>IF(Table1[[#This Row],[Verschluss - B2 - Fraktion]]="","",VLOOKUP(Table1[[#This Row],[Verschluss - B2 - Fraktion]],'DD FD'!H:J,3,FALSE))</f>
        <v/>
      </c>
      <c r="MX205" s="574" t="str">
        <f>IF(Table1[[#This Row],[Verschluss - B2 - Gewicht (in G)]]="","",Table1[[#This Row],[Verschluss - B2 - Gewicht (in G)]])</f>
        <v/>
      </c>
      <c r="MY205" s="574" t="str">
        <f>IF(Table1[[#This Row],[Verschluss - B2 - Lizenzierungs-pflichtig? (X=Ja)]]="","",Table1[[#This Row],[Verschluss - B2 - Lizenzierungs-pflichtig? (X=Ja)]])</f>
        <v/>
      </c>
      <c r="MZ205" s="574" t="str">
        <f>IF(Table1[[#This Row],[Verschluss - B2 - Trennbar vom Hauptkörper? (X=Ja)]]="","",Table1[[#This Row],[Verschluss - B2 - Trennbar vom Hauptkörper? (X=Ja)]])</f>
        <v/>
      </c>
      <c r="NA205" s="577" t="str">
        <f>IF(Table1[[#This Row],[Verschluss - B2 - Virgin Material]]="","",VLOOKUP(Table1[[#This Row],[Verschluss - B2 - Virgin Material]],'DD FD'!AJ:AK,2,FALSE))</f>
        <v/>
      </c>
      <c r="NB205" s="578" t="str">
        <f>IF(Table1[[#This Row],[Verschluss - B2 - Virgin Material Anteil (in %)]]="","",Table1[[#This Row],[Verschluss - B2 - Virgin Material Anteil (in %)]])</f>
        <v/>
      </c>
      <c r="NC205" s="577" t="str">
        <f>IF(Table1[[#This Row],[Verschluss - B2 - Recyceltes Material]]="","",VLOOKUP(Table1[[#This Row],[Verschluss - B2 - Recyceltes Material]],'DD FD'!AL:AM,2,FALSE))</f>
        <v/>
      </c>
      <c r="ND205" s="578" t="str">
        <f>IF(Table1[[#This Row],[Verschluss - B2 - Recyceltes Material Anteil (in %)]]="","",Table1[[#This Row],[Verschluss - B2 - Recyceltes Material Anteil (in %)]])</f>
        <v/>
      </c>
      <c r="NE205" s="577" t="str">
        <f>IF(Table1[[#This Row],[Verschluss - B2 - Beschichtung]]="","",VLOOKUP(Table1[[#This Row],[Verschluss - B2 - Beschichtung]],'DD FD'!AE:AF,2,FALSE))</f>
        <v/>
      </c>
      <c r="NF205" s="580" t="str">
        <f>IF(Table1[[#This Row],[Verschluss - B2 - Beschichtung Anteil (in %)]]="","",Table1[[#This Row],[Verschluss - B2 - Beschichtung Anteil (in %)]])</f>
        <v/>
      </c>
      <c r="NG205" s="576" t="str">
        <f>IF(Table1[[#This Row],[Verschluss - B3 - Art]]="","",VLOOKUP(Table1[[#This Row],[Verschluss - B3 - Art]],'DD FD'!D:E,2,FALSE))</f>
        <v/>
      </c>
      <c r="NH205" s="577" t="str">
        <f>IF(Table1[[#This Row],[Verschluss - B3 - Fraktion]]="","",VLOOKUP(Table1[[#This Row],[Verschluss - B3 - Fraktion]],'DD FD'!H:J,3,FALSE))</f>
        <v/>
      </c>
      <c r="NI205" s="574" t="str">
        <f>IF(Table1[[#This Row],[Verschluss - B3 - Gewicht (in G)]]="","",Table1[[#This Row],[Verschluss - B3 - Gewicht (in G)]])</f>
        <v/>
      </c>
      <c r="NJ205" s="574" t="str">
        <f>IF(Table1[[#This Row],[Verschluss - B3 - Lizenzierungs-pflichtig? (X=Ja)]]="","",Table1[[#This Row],[Verschluss - B3 - Lizenzierungs-pflichtig? (X=Ja)]])</f>
        <v/>
      </c>
      <c r="NK205" s="574" t="str">
        <f>IF(Table1[[#This Row],[Verschluss - B3 - Trennbar vom Hauptkörper? (X=Ja)]]="","",Table1[[#This Row],[Verschluss - B3 - Trennbar vom Hauptkörper? (X=Ja)]])</f>
        <v/>
      </c>
      <c r="NL205" s="577" t="str">
        <f>IF(Table1[[#This Row],[Verschluss - B3 - Virgin Material]]="","",VLOOKUP(Table1[[#This Row],[Verschluss - B3 - Virgin Material]],'DD FD'!AJ:AK,2,FALSE))</f>
        <v/>
      </c>
      <c r="NM205" s="578" t="str">
        <f>IF(Table1[[#This Row],[Verschluss - B3 - Virgin Material Anteil (in %)]]="","",Table1[[#This Row],[Verschluss - B3 - Virgin Material Anteil (in %)]])</f>
        <v/>
      </c>
      <c r="NN205" s="577" t="str">
        <f>IF(Table1[[#This Row],[Verschluss - B3 - Recyceltes Material]]="","",VLOOKUP(Table1[[#This Row],[Verschluss - B3 - Recyceltes Material]],'DD FD'!AL:AM,2,FALSE))</f>
        <v/>
      </c>
      <c r="NO205" s="578" t="str">
        <f>IF(Table1[[#This Row],[Verschluss - B3 - Recyceltes Material Anteil (in %)]]="","",Table1[[#This Row],[Verschluss - B3 - Recyceltes Material Anteil (in %)]])</f>
        <v/>
      </c>
      <c r="NP205" s="577" t="str">
        <f>IF(Table1[[#This Row],[Verschluss - B3 - Beschichtung]]="","",VLOOKUP(Table1[[#This Row],[Verschluss - B3 - Beschichtung]],'DD FD'!AE:AF,2,FALSE))</f>
        <v/>
      </c>
      <c r="NQ205" s="580" t="str">
        <f>IF(Table1[[#This Row],[Verschluss - B3 - Beschichtung Anteil (in %)]]="","",Table1[[#This Row],[Verschluss - B3 - Beschichtung Anteil (in %)]])</f>
        <v/>
      </c>
      <c r="NR205" s="576" t="str">
        <f>IF(Table1[[#This Row],[Etikett - B1 - Art]]="","",VLOOKUP(Table1[[#This Row],[Etikett - B1 - Art]],'DD FD'!F:G,2,FALSE))</f>
        <v/>
      </c>
      <c r="NS205" s="577" t="str">
        <f>IF(Table1[[#This Row],[Etikett - B1 - Fraktion]]="","",VLOOKUP(Table1[[#This Row],[Etikett - B1 - Fraktion]],'DD FD'!H:J,3,FALSE))</f>
        <v/>
      </c>
      <c r="NT205" s="574" t="str">
        <f>IF(Table1[[#This Row],[Etikett - B1 - Gewicht (in G)]]="","",Table1[[#This Row],[Etikett - B1 - Gewicht (in G)]])</f>
        <v/>
      </c>
      <c r="NU205" s="574" t="str">
        <f>IF(Table1[[#This Row],[Etikett - B1 - Lizenzierungs-pflichtig? (X=Ja)]]="","",Table1[[#This Row],[Etikett - B1 - Lizenzierungs-pflichtig? (X=Ja)]])</f>
        <v/>
      </c>
      <c r="NV205" s="574" t="str">
        <f>IF(Table1[[#This Row],[Etikett - B1 - Trennbar vom Hauptkörper? (X=Ja)]]="","",Table1[[#This Row],[Etikett - B1 - Trennbar vom Hauptkörper? (X=Ja)]])</f>
        <v/>
      </c>
      <c r="NW205" s="577" t="str">
        <f>IF(Table1[[#This Row],[Etikett - B1 - Virgin Material]]="","",VLOOKUP(Table1[[#This Row],[Etikett - B1 - Virgin Material]],'DD FD'!AJ:AK,2,FALSE))</f>
        <v/>
      </c>
      <c r="NX205" s="578" t="str">
        <f>IF(Table1[[#This Row],[Etikett - B1 - Virgin Material Anteil (in %)]]="","",Table1[[#This Row],[Etikett - B1 - Virgin Material Anteil (in %)]])</f>
        <v/>
      </c>
      <c r="NY205" s="577" t="str">
        <f>IF(Table1[[#This Row],[Etikett - B1 - Recyceltes Material]]="","",VLOOKUP(Table1[[#This Row],[Etikett - B1 - Recyceltes Material]],'DD FD'!AL:AM,2,FALSE))</f>
        <v/>
      </c>
      <c r="NZ205" s="578" t="str">
        <f>IF(Table1[[#This Row],[Etikett - B1 - Recyceltes Material Anteil (in %)]]="","",Table1[[#This Row],[Etikett - B1 - Recyceltes Material Anteil (in %)]])</f>
        <v/>
      </c>
      <c r="OA205" s="577" t="str">
        <f>IF(Table1[[#This Row],[Etikett - B1 - Beschichtung]]="","",VLOOKUP(Table1[[#This Row],[Etikett - B1 - Beschichtung]],'DD FD'!AE:AF,2,FALSE))</f>
        <v/>
      </c>
      <c r="OB205" s="580" t="str">
        <f>IF(Table1[[#This Row],[Etikett - B1 - Beschichtung Anteil (in %)]]="","",Table1[[#This Row],[Etikett - B1 - Beschichtung Anteil (in %)]])</f>
        <v/>
      </c>
      <c r="OC205" s="576" t="str">
        <f>IF(Table1[[#This Row],[Etikett - B2 - Art]]="","",VLOOKUP(Table1[[#This Row],[Etikett - B2 - Art]],'DD FD'!F:G,2,FALSE))</f>
        <v/>
      </c>
      <c r="OD205" s="577" t="str">
        <f>IF(Table1[[#This Row],[Etikett - B2 - Fraktion]]="","",VLOOKUP(Table1[[#This Row],[Etikett - B2 - Fraktion]],'DD FD'!H:J,3,FALSE))</f>
        <v/>
      </c>
      <c r="OE205" s="574" t="str">
        <f>IF(Table1[[#This Row],[Etikett - B2 - Gewicht (in G)]]="","",Table1[[#This Row],[Etikett - B2 - Gewicht (in G)]])</f>
        <v/>
      </c>
      <c r="OF205" s="574" t="str">
        <f>IF(Table1[[#This Row],[Etikett - B2 - Lizenzierungs-pflichtig? (X=Ja)]]="","",Table1[[#This Row],[Etikett - B2 - Lizenzierungs-pflichtig? (X=Ja)]])</f>
        <v/>
      </c>
      <c r="OG205" s="574" t="str">
        <f>IF(Table1[[#This Row],[Etikett - B2 - Trennbar vom Hauptkörper? (X=Ja)]]="","",Table1[[#This Row],[Etikett - B2 - Trennbar vom Hauptkörper? (X=Ja)]])</f>
        <v/>
      </c>
      <c r="OH205" s="577" t="str">
        <f>IF(Table1[[#This Row],[Etikett - B2 - Virgin Material]]="","",VLOOKUP(Table1[[#This Row],[Etikett - B2 - Virgin Material]],'DD FD'!AJ:AK,2,FALSE))</f>
        <v/>
      </c>
      <c r="OI205" s="578" t="str">
        <f>IF(Table1[[#This Row],[Etikett - B2 - Virgin Material Anteil (in %)]]="","",Table1[[#This Row],[Etikett - B2 - Virgin Material Anteil (in %)]])</f>
        <v/>
      </c>
      <c r="OJ205" s="577" t="str">
        <f>IF(Table1[[#This Row],[Etikett - B2 - Recyceltes Material]]="","",VLOOKUP(Table1[[#This Row],[Etikett - B2 - Recyceltes Material]],'DD FD'!AL:AM,2,FALSE))</f>
        <v/>
      </c>
      <c r="OK205" s="578" t="str">
        <f>IF(Table1[[#This Row],[Etikett - B2 - Recyceltes Material Anteil (in %)]]="","",Table1[[#This Row],[Etikett - B2 - Recyceltes Material Anteil (in %)]])</f>
        <v/>
      </c>
      <c r="OL205" s="577" t="str">
        <f>IF(Table1[[#This Row],[Etikett - B2 - Beschichtung]]="","",VLOOKUP(Table1[[#This Row],[Etikett - B2 - Beschichtung]],'DD FD'!AE:AF,2,FALSE))</f>
        <v/>
      </c>
      <c r="OM205" s="580" t="str">
        <f>IF(Table1[[#This Row],[Etikett - B2 - Beschichtung Anteil (in %)]]="","",Table1[[#This Row],[Etikett - B2 - Beschichtung Anteil (in %)]])</f>
        <v/>
      </c>
      <c r="ON205" s="576" t="str">
        <f>IF(Table1[[#This Row],[Etikett - B3 - Art]]="","",VLOOKUP(Table1[[#This Row],[Etikett - B3 - Art]],'DD FD'!F:G,2,FALSE))</f>
        <v/>
      </c>
      <c r="OO205" s="577" t="str">
        <f>IF(Table1[[#This Row],[Etikett - B3 - Fraktion]]="","",VLOOKUP(Table1[[#This Row],[Etikett - B3 - Fraktion]],'DD FD'!H:J,3,FALSE))</f>
        <v/>
      </c>
      <c r="OP205" s="574" t="str">
        <f>IF(Table1[[#This Row],[Etikett - B3 - Gewicht (in G)]]="","",Table1[[#This Row],[Etikett - B3 - Gewicht (in G)]])</f>
        <v/>
      </c>
      <c r="OQ205" s="574" t="str">
        <f>IF(Table1[[#This Row],[Etikett - B3 - Lizenzierungs-pflichtig? (X=Ja)]]="","",Table1[[#This Row],[Etikett - B3 - Lizenzierungs-pflichtig? (X=Ja)]])</f>
        <v/>
      </c>
      <c r="OR205" s="574" t="str">
        <f>IF(Table1[[#This Row],[Etikett - B3 - Trennbar vom Hauptkörper? (X=Ja)]]="","",Table1[[#This Row],[Etikett - B3 - Trennbar vom Hauptkörper? (X=Ja)]])</f>
        <v/>
      </c>
      <c r="OS205" s="577" t="str">
        <f>IF(Table1[[#This Row],[Etikett - B3 - Virgin Material]]="","",VLOOKUP(Table1[[#This Row],[Etikett - B3 - Virgin Material]],'DD FD'!AJ:AK,2,FALSE))</f>
        <v/>
      </c>
      <c r="OT205" s="578" t="str">
        <f>IF(Table1[[#This Row],[Etikett - B3 - Virgin Material Anteil (in %)]]="","",Table1[[#This Row],[Etikett - B3 - Virgin Material Anteil (in %)]])</f>
        <v/>
      </c>
      <c r="OU205" s="577" t="str">
        <f>IF(Table1[[#This Row],[Etikett - B3 - Recyceltes Material]]="","",VLOOKUP(Table1[[#This Row],[Etikett - B3 - Recyceltes Material]],'DD FD'!AL:AM,2,FALSE))</f>
        <v/>
      </c>
      <c r="OV205" s="578" t="str">
        <f>IF(Table1[[#This Row],[Etikett - B3 - Recyceltes Material Anteil (in %)]]="","",Table1[[#This Row],[Etikett - B3 - Recyceltes Material Anteil (in %)]])</f>
        <v/>
      </c>
      <c r="OW205" s="577" t="str">
        <f>IF(Table1[[#This Row],[Etikett - B3 - Beschichtung]]="","",VLOOKUP(Table1[[#This Row],[Etikett - B3 - Beschichtung]],'DD FD'!AE:AF,2,FALSE))</f>
        <v/>
      </c>
      <c r="OX205" s="613" t="str">
        <f>IF(Table1[[#This Row],[Etikett - B3 - Beschichtung Anteil (in %)]]="","",Table1[[#This Row],[Etikett - B3 - Beschichtung Anteil (in %)]])</f>
        <v/>
      </c>
      <c r="OY205" s="618">
        <f>ROUNDUP(SUM(
IF(AND(LH205='DD FD'!$J$7,LJ205='DD FD'!$AI$3),LI205,0),
IF(AND(LR205='DD FD'!$J$7,LT205='DD FD'!$AI$3),LS205,0),
IF(AND(MB205='DD FD'!$J$7,MD205='DD FD'!$AI$3),MC205,0),
IF(AND(ML205='DD FD'!$J$7,MN205='DD FD'!$AI$3),MM205,0),
IF(AND(MW205='DD FD'!$J$7,MY205='DD FD'!$AI$3),MX205,0),
IF(AND(NH205='DD FD'!$J$7,NJ205='DD FD'!$AI$3),NI205,0),
IF(AND(NS205='DD FD'!$J$7,NU205='DD FD'!$AI$3),NT205,0),
IF(AND(OD205='DD FD'!$J$7,OF205='DD FD'!$AI$3),OE205,0),
IF(AND(OO205='DD FD'!$J$7,OQ205='DD FD'!$AI$3),OP205,0),
),2)</f>
        <v>0</v>
      </c>
      <c r="OZ205" s="617">
        <f>ROUNDUP(SUM(
IF(AND(LH205='DD FD'!$J$6,LJ205='DD FD'!$AI$3),LI205,0),
IF(AND(LR205='DD FD'!$J$6,LT205='DD FD'!$AI$3),LS205,0),
IF(AND(MB205='DD FD'!$J$6,MD205='DD FD'!$AI$3),MC205,0),
IF(AND(ML205='DD FD'!$J$6,MN205='DD FD'!$AI$3),MM205,0),
IF(AND(MW205='DD FD'!$J$6,MY205='DD FD'!$AI$3),MX205,0),
IF(AND(NH205='DD FD'!$J$6,NJ205='DD FD'!$AI$3),NI205,0),
IF(AND(NS205='DD FD'!$J$6,NU205='DD FD'!$AI$3),NT205,0),
IF(AND(OD205='DD FD'!$J$6,OF205='DD FD'!$AI$3),OE205,0),
IF(AND(OO205='DD FD'!$J$6,OQ205='DD FD'!$AI$3),OP205,0),
),2)</f>
        <v>0</v>
      </c>
      <c r="PA205" s="617">
        <f>ROUNDUP(SUM(
IF(AND(LH205='DD FD'!$J$10,LJ205='DD FD'!$AI$3),LI205,0),
IF(AND(LR205='DD FD'!$J$10,LT205='DD FD'!$AI$3),LS205,0),
IF(AND(MB205='DD FD'!$J$10,MD205='DD FD'!$AI$3),MC205,0),
IF(AND(ML205='DD FD'!$J$10,MN205='DD FD'!$AI$3),MM205,0),
IF(AND(MW205='DD FD'!$J$10,MY205='DD FD'!$AI$3),MX205,0),
IF(AND(NH205='DD FD'!$J$10,NJ205='DD FD'!$AI$3),NI205,0),
IF(AND(NS205='DD FD'!$J$10,NU205='DD FD'!$AI$3),NT205,0),
IF(AND(OD205='DD FD'!$J$10,OF205='DD FD'!$AI$3),OE205,0),
IF(AND(OO205='DD FD'!$J$10,OQ205='DD FD'!$AI$3),OP205,0),
),2)</f>
        <v>0</v>
      </c>
      <c r="PB205" s="617">
        <f>ROUNDUP(SUM(
IF(AND(LH205='DD FD'!$J$8,LJ205='DD FD'!$AI$3),LI205,0),
IF(AND(LR205='DD FD'!$J$8,LT205='DD FD'!$AI$3),LS205,0),
IF(AND(MB205='DD FD'!$J$8,MD205='DD FD'!$AI$3),MC205,0),
IF(AND(ML205='DD FD'!$J$8,MN205='DD FD'!$AI$3),MM205,0),
IF(AND(MW205='DD FD'!$J$8,MY205='DD FD'!$AI$3),MX205,0),
IF(AND(NH205='DD FD'!$J$8,NJ205='DD FD'!$AI$3),NI205,0),
IF(AND(NS205='DD FD'!$J$8,NU205='DD FD'!$AI$3),NT205,0),
IF(AND(OD205='DD FD'!$J$8,OF205='DD FD'!$AI$3),OE205,0),
IF(AND(OO205='DD FD'!$J$8,OQ205='DD FD'!$AI$3),OP205,0),
),2)</f>
        <v>0</v>
      </c>
      <c r="PC205" s="617">
        <f>ROUNDUP(SUM(
IF(AND(LH205='DD FD'!$J$5,LJ205='DD FD'!$AI$3),LI205,0),
IF(AND(LR205='DD FD'!$J$5,LT205='DD FD'!$AI$3),LS205,0),
IF(AND(MB205='DD FD'!$J$5,MD205='DD FD'!$AI$3),MC205,0),
IF(AND(ML205='DD FD'!$J$5,MN205='DD FD'!$AI$3),MM205,0),
IF(AND(MW205='DD FD'!$J$5,MY205='DD FD'!$AI$3),MX205,0),
IF(AND(NH205='DD FD'!$J$5,NJ205='DD FD'!$AI$3),NI205,0),
IF(AND(NS205='DD FD'!$J$5,NU205='DD FD'!$AI$3),NT205,0),
IF(AND(OD205='DD FD'!$J$5,OF205='DD FD'!$AI$3),OE205,0),
IF(AND(OO205='DD FD'!$J$5,OQ205='DD FD'!$AI$3),OP205,0),
),2)</f>
        <v>0</v>
      </c>
      <c r="PD205" s="617">
        <f>ROUNDUP(SUM(
IF(AND(LH205='DD FD'!$J$9,LJ205='DD FD'!$AI$3),LI205,0),
IF(AND(LR205='DD FD'!$J$9,LT205='DD FD'!$AI$3),LS205,0),
IF(AND(MB205='DD FD'!$J$9,MD205='DD FD'!$AI$3),MC205,0),
IF(AND(ML205='DD FD'!$J$9,MN205='DD FD'!$AI$3),MM205,0),
IF(AND(MW205='DD FD'!$J$9,MY205='DD FD'!$AI$3),MX205,0),
IF(AND(NH205='DD FD'!$J$9,NJ205='DD FD'!$AI$3),NI205,0),
IF(AND(NS205='DD FD'!$J$9,NU205='DD FD'!$AI$3),NT205,0),
IF(AND(OD205='DD FD'!$J$9,OF205='DD FD'!$AI$3),OE205,0),
IF(AND(OO205='DD FD'!$J$9,OQ205='DD FD'!$AI$3),OP205,0),
),2)</f>
        <v>0</v>
      </c>
      <c r="PE205" s="617">
        <f>ROUNDUP(SUM(
IF(AND(LH205='DD FD'!$J$4,LJ205='DD FD'!$AI$3),LI205,0),
IF(AND(LR205='DD FD'!$J$4,LT205='DD FD'!$AI$3),LS205,0),
IF(AND(MB205='DD FD'!$J$4,MD205='DD FD'!$AI$3),MC205,0),
IF(AND(ML205='DD FD'!$J$4,MN205='DD FD'!$AI$3),MM205,0),
IF(AND(MW205='DD FD'!$J$4,MY205='DD FD'!$AI$3),MX205,0),
IF(AND(NH205='DD FD'!$J$4,NJ205='DD FD'!$AI$3),NI205,0),
IF(AND(NS205='DD FD'!$J$4,NU205='DD FD'!$AI$3),NT205,0),
IF(AND(OD205='DD FD'!$J$4,OF205='DD FD'!$AI$3),OE205,0),
IF(AND(OO205='DD FD'!$J$4,OQ205='DD FD'!$AI$3),OP205,0),
),2)</f>
        <v>0</v>
      </c>
      <c r="PF205" s="619">
        <f>ROUNDUP(SUM(
IF(AND(LH205='DD FD'!$J$11,LJ205='DD FD'!$AI$3),LI205,0),
IF(AND(LR205='DD FD'!$J$11,LT205='DD FD'!$AI$3),LS205,0),
IF(AND(MB205='DD FD'!$J$11,MD205='DD FD'!$AI$3),MC205,0),
IF(AND(ML205='DD FD'!$J$11,MN205='DD FD'!$AI$3),MM205,0),
IF(AND(MW205='DD FD'!$J$11,MY205='DD FD'!$AI$3),MX205,0),
IF(AND(NH205='DD FD'!$J$11,NJ205='DD FD'!$AI$3),NI205,0),
IF(AND(NS205='DD FD'!$J$11,NU205='DD FD'!$AI$3),NT205,0),
IF(AND(OD205='DD FD'!$J$11,OF205='DD FD'!$AI$3),OE205,0),
IF(AND(OO205='DD FD'!$J$11,OQ205='DD FD'!$AI$3),OP205,0),
),2)</f>
        <v>0</v>
      </c>
    </row>
    <row r="206" spans="1:422">
      <c r="A206" s="806"/>
      <c r="B206" s="934"/>
      <c r="C206" s="247"/>
      <c r="D206" s="842"/>
      <c r="E206" s="247"/>
      <c r="F206" s="158"/>
      <c r="G206" s="710"/>
      <c r="H206" s="712"/>
      <c r="I206" s="936"/>
      <c r="J206" s="803"/>
      <c r="K206" s="150"/>
      <c r="L206" s="146" t="str">
        <f t="shared" si="81"/>
        <v/>
      </c>
      <c r="M206" s="501" t="str">
        <f t="shared" si="98"/>
        <v/>
      </c>
      <c r="N206" s="504"/>
      <c r="O206" s="113" t="str">
        <f t="shared" si="99"/>
        <v/>
      </c>
      <c r="P206" s="114" t="str">
        <f t="shared" si="82"/>
        <v/>
      </c>
      <c r="Q206" s="152"/>
      <c r="R206" s="152"/>
      <c r="S206" s="115" t="str">
        <f t="shared" si="100"/>
        <v/>
      </c>
      <c r="T206" s="159"/>
      <c r="U206" s="159"/>
      <c r="V206" s="157"/>
      <c r="W206" s="157"/>
      <c r="X206" s="157"/>
      <c r="Y206" s="772"/>
      <c r="Z206" s="158"/>
      <c r="AA206" s="144"/>
      <c r="AB206" s="112"/>
      <c r="AC206" s="153"/>
      <c r="AD206" s="153"/>
      <c r="AE206" s="153"/>
      <c r="AF206" s="153"/>
      <c r="AG206" s="153"/>
      <c r="AH206" s="153"/>
      <c r="AI206" s="152"/>
      <c r="AJ206" s="158"/>
      <c r="AK206" s="158"/>
      <c r="AL206" s="158"/>
      <c r="AM206" s="116" t="str">
        <f t="shared" si="101"/>
        <v/>
      </c>
      <c r="AN206" s="116" t="str">
        <f t="shared" si="102"/>
        <v/>
      </c>
      <c r="AO206" s="324"/>
      <c r="AP206" s="503"/>
      <c r="AQ206" s="487" t="str">
        <f t="shared" si="103"/>
        <v/>
      </c>
      <c r="AR206" s="113" t="str">
        <f t="shared" si="83"/>
        <v/>
      </c>
      <c r="AS206" s="113" t="str">
        <f t="shared" si="84"/>
        <v/>
      </c>
      <c r="AT206" s="113" t="str">
        <f t="shared" si="85"/>
        <v/>
      </c>
      <c r="AU206" s="113" t="str">
        <f t="shared" si="86"/>
        <v/>
      </c>
      <c r="AV206" s="159"/>
      <c r="AW206" s="157"/>
      <c r="AX206" s="157"/>
      <c r="AY206" s="157"/>
      <c r="AZ206" s="157"/>
      <c r="BA206" s="116" t="str">
        <f t="shared" si="87"/>
        <v/>
      </c>
      <c r="BB206" s="316"/>
      <c r="BC206" s="116" t="str">
        <f t="shared" si="88"/>
        <v/>
      </c>
      <c r="BD206" s="133" t="str">
        <f t="shared" si="89"/>
        <v/>
      </c>
      <c r="BE206" s="157"/>
      <c r="BF206" s="1180"/>
      <c r="BG206" s="1180"/>
      <c r="BH206" s="158"/>
      <c r="BI206" s="490"/>
      <c r="BJ206" s="514" t="str">
        <f t="shared" si="104"/>
        <v/>
      </c>
      <c r="BK206" s="789"/>
      <c r="BL206" s="116" t="str">
        <f t="shared" si="105"/>
        <v/>
      </c>
      <c r="BM206" s="144"/>
      <c r="BN206" s="144"/>
      <c r="BO206" s="144"/>
      <c r="BP206" s="790"/>
      <c r="BQ206" s="790"/>
      <c r="BR206" s="790"/>
      <c r="BS206" s="116" t="str">
        <f t="shared" si="90"/>
        <v/>
      </c>
      <c r="BT206" s="790"/>
      <c r="BU206" s="808" t="str">
        <f t="shared" si="91"/>
        <v/>
      </c>
      <c r="BV206" s="791"/>
      <c r="BW206" s="144"/>
      <c r="BX206" s="20"/>
      <c r="BY206" s="20"/>
      <c r="BZ206" s="20"/>
      <c r="CA206" s="792"/>
      <c r="CB206" s="1201"/>
      <c r="CC206" s="144"/>
      <c r="CD206" s="144"/>
      <c r="CE206" s="144"/>
      <c r="CF206" s="144"/>
      <c r="CG206" s="144"/>
      <c r="CH206" s="144"/>
      <c r="CI206" s="144"/>
      <c r="CJ206" s="144"/>
      <c r="CK206" s="144"/>
      <c r="CL206" s="144"/>
      <c r="CM206" s="144"/>
      <c r="CN206" s="144"/>
      <c r="CO206" s="144"/>
      <c r="CP206" s="144"/>
      <c r="CQ206" s="144"/>
      <c r="CR206" s="144"/>
      <c r="CS206" s="144"/>
      <c r="CT206" s="144"/>
      <c r="CU206" s="144"/>
      <c r="CV206" s="144"/>
      <c r="CW206" s="144"/>
      <c r="CX206" s="144"/>
      <c r="CY206" s="144"/>
      <c r="CZ206" s="144"/>
      <c r="DA206" s="144"/>
      <c r="DB206" s="144"/>
      <c r="DC206" s="144"/>
      <c r="DD206" s="144"/>
      <c r="DE206" s="144"/>
      <c r="DF206" s="144"/>
      <c r="DG206" s="144"/>
      <c r="DH206" s="144"/>
      <c r="DI206" s="144"/>
      <c r="DJ206" s="144"/>
      <c r="DK206" s="144"/>
      <c r="DL206" s="144"/>
      <c r="DM206" s="144"/>
      <c r="DN206" s="144"/>
      <c r="DO206" s="144"/>
      <c r="DP206" s="144"/>
      <c r="DQ206" s="144"/>
      <c r="DR206" s="144"/>
      <c r="DS206" s="144"/>
      <c r="DT206" s="144"/>
      <c r="DU206" s="144"/>
      <c r="DV206" s="144"/>
      <c r="DW206" s="144"/>
      <c r="DX206" s="144"/>
      <c r="DY206" s="144"/>
      <c r="DZ206" s="144"/>
      <c r="EA206" s="144"/>
      <c r="EB206" s="144"/>
      <c r="EC206" s="144"/>
      <c r="ED206" s="782" t="str">
        <f t="shared" si="106"/>
        <v/>
      </c>
      <c r="EE206" s="519"/>
      <c r="EF206" s="793"/>
      <c r="EG206" s="519"/>
      <c r="EH206" s="794"/>
      <c r="EI206" s="790"/>
      <c r="EJ206" s="794"/>
      <c r="EK206" s="794"/>
      <c r="EL206" s="790"/>
      <c r="EM206" s="790"/>
      <c r="EN206" s="790"/>
      <c r="EO206" s="112" t="str">
        <f t="shared" si="92"/>
        <v/>
      </c>
      <c r="EP206" s="790"/>
      <c r="EQ206" s="488" t="str">
        <f t="shared" si="93"/>
        <v/>
      </c>
      <c r="ER206" s="1100"/>
      <c r="ES206" s="1099" t="str">
        <f t="shared" si="107"/>
        <v/>
      </c>
      <c r="ET206" s="525"/>
      <c r="EU206" s="148"/>
      <c r="EV206" s="148"/>
      <c r="EW206" s="148"/>
      <c r="EX206" s="148"/>
      <c r="EY206" s="148"/>
      <c r="EZ206" s="148"/>
      <c r="FA206" s="148"/>
      <c r="FB206" s="148"/>
      <c r="FC206" s="148"/>
      <c r="FD206" s="148"/>
      <c r="FE206" s="148"/>
      <c r="FF206" s="148"/>
      <c r="FG206" s="148"/>
      <c r="FH206" s="148"/>
      <c r="FI206" s="528"/>
      <c r="FJ206" s="513" t="str">
        <f t="shared" si="94"/>
        <v/>
      </c>
      <c r="FK206" s="158"/>
      <c r="FL206" s="850"/>
      <c r="FM206" s="850"/>
      <c r="FN206" s="850"/>
      <c r="FO206" s="850"/>
      <c r="FP206" s="850"/>
      <c r="FQ206" s="850"/>
      <c r="FR206" s="157"/>
      <c r="FS206" s="143"/>
      <c r="FT206" s="143"/>
      <c r="FU206" s="847" t="str">
        <f t="shared" si="95"/>
        <v/>
      </c>
      <c r="FV206" s="555"/>
      <c r="FW206" s="523" t="str">
        <f>IF(Table1[[#This Row],[Nonfood Inhaltstoffe - Komponente]]="","",VLOOKUP(Table1[[#This Row],[Nonfood Inhaltstoffe - Komponente]],'Dropdown Auswahl'!BJ:BK,2,FALSE))</f>
        <v/>
      </c>
      <c r="FX206" s="1013"/>
      <c r="FY206" s="1011" t="str">
        <f t="shared" si="96"/>
        <v/>
      </c>
      <c r="FZ206" s="152"/>
      <c r="GA206" s="152"/>
      <c r="GB206" s="152"/>
      <c r="GC206" s="529" t="str">
        <f t="shared" si="97"/>
        <v/>
      </c>
      <c r="GG206" s="21"/>
      <c r="GH206" s="21"/>
      <c r="GI206" s="1019"/>
      <c r="GJ206" s="1016" t="str">
        <f>IF(Table1[[#This Row],[Global Trade Item Number (GTIN)]]="","",Table1[[#This Row],[Global Trade Item Number (GTIN)]])</f>
        <v/>
      </c>
      <c r="GK206" s="555" t="str">
        <f>IF(Table1[[#This Row],[WAWI-Nr./ Kreditoren-Nummer
(ASDV)]]&lt;&gt;"",Table1[[#This Row],[WAWI-Nr./ Kreditoren-Nummer
(ASDV)]],"")</f>
        <v/>
      </c>
      <c r="GL206" s="165"/>
      <c r="GM206" s="165"/>
      <c r="GN206" s="165"/>
      <c r="GO206" s="485"/>
      <c r="GP206" s="534"/>
      <c r="GQ206" s="533"/>
      <c r="GR206" s="486"/>
      <c r="GS206" s="486"/>
      <c r="GT206" s="486"/>
      <c r="GU206" s="486"/>
      <c r="GV206" s="486"/>
      <c r="GW206" s="542"/>
      <c r="GX206" s="538"/>
      <c r="GY206" s="144"/>
      <c r="GZ206" s="480"/>
      <c r="HA206" s="158"/>
      <c r="HB206" s="480"/>
      <c r="HC206" s="480"/>
      <c r="HD206" s="480"/>
      <c r="HE206" s="480"/>
      <c r="HF206" s="480"/>
      <c r="HG206" s="480"/>
      <c r="HH206" s="538"/>
      <c r="HI206" s="480"/>
      <c r="HJ206" s="480"/>
      <c r="HK206" s="480"/>
      <c r="HL206" s="480"/>
      <c r="HM206" s="480"/>
      <c r="HN206" s="480"/>
      <c r="HO206" s="480"/>
      <c r="HP206" s="480"/>
      <c r="HQ206" s="480"/>
      <c r="HR206" s="538"/>
      <c r="HS206" s="480"/>
      <c r="HT206" s="480"/>
      <c r="HU206" s="480"/>
      <c r="HV206" s="480"/>
      <c r="HW206" s="480"/>
      <c r="HX206" s="480"/>
      <c r="HY206" s="480"/>
      <c r="HZ206" s="480"/>
      <c r="IA206" s="480"/>
      <c r="IB206" s="538"/>
      <c r="IC206" s="480"/>
      <c r="ID206" s="480"/>
      <c r="IE206" s="480"/>
      <c r="IF206" s="480"/>
      <c r="IG206" s="480"/>
      <c r="IH206" s="480"/>
      <c r="II206" s="480"/>
      <c r="IJ206" s="480"/>
      <c r="IK206" s="480"/>
      <c r="IL206" s="480"/>
      <c r="IM206" s="538"/>
      <c r="IN206" s="480"/>
      <c r="IO206" s="480"/>
      <c r="IP206" s="480"/>
      <c r="IQ206" s="480"/>
      <c r="IR206" s="480"/>
      <c r="IS206" s="480"/>
      <c r="IT206" s="480"/>
      <c r="IU206" s="480"/>
      <c r="IV206" s="480"/>
      <c r="IW206" s="480"/>
      <c r="IX206" s="538"/>
      <c r="IY206" s="480"/>
      <c r="IZ206" s="480"/>
      <c r="JA206" s="480"/>
      <c r="JB206" s="480"/>
      <c r="JC206" s="480"/>
      <c r="JD206" s="480"/>
      <c r="JE206" s="480"/>
      <c r="JF206" s="480"/>
      <c r="JG206" s="480"/>
      <c r="JH206" s="480"/>
      <c r="JI206" s="538"/>
      <c r="JJ206" s="480"/>
      <c r="JK206" s="480"/>
      <c r="JL206" s="480"/>
      <c r="JM206" s="480"/>
      <c r="JN206" s="480"/>
      <c r="JO206" s="480"/>
      <c r="JP206" s="480"/>
      <c r="JQ206" s="480"/>
      <c r="JR206" s="480"/>
      <c r="JS206" s="590"/>
      <c r="JT206" s="538"/>
      <c r="JU206" s="480"/>
      <c r="JV206" s="480"/>
      <c r="JW206" s="480"/>
      <c r="JX206" s="480"/>
      <c r="JY206" s="480"/>
      <c r="JZ206" s="480"/>
      <c r="KA206" s="480"/>
      <c r="KB206" s="480"/>
      <c r="KC206" s="480"/>
      <c r="KD206" s="480"/>
      <c r="KE206" s="538"/>
      <c r="KF206" s="480"/>
      <c r="KG206" s="480"/>
      <c r="KH206" s="480"/>
      <c r="KI206" s="480"/>
      <c r="KJ206" s="480"/>
      <c r="KK206" s="480"/>
      <c r="KL206" s="480"/>
      <c r="KM206" s="480"/>
      <c r="KN206" s="480"/>
      <c r="KO206" s="480"/>
      <c r="KR206" s="568" t="str">
        <f>IF(Table1[[#This Row],[GTIN]]&lt;&gt;"",Table1[[#This Row],[GTIN]],"")</f>
        <v/>
      </c>
      <c r="KS206" s="569" t="str">
        <f>Table1[[#This Row],[Kreditor]]</f>
        <v/>
      </c>
      <c r="KT206" s="570" t="str">
        <f>IF(Table1[[#This Row],[Gültig ab (Datum)]]&lt;&gt;"",Table1[[#This Row],[Gültig ab (Datum)]],"")</f>
        <v/>
      </c>
      <c r="KU206" s="570"/>
      <c r="KV206" s="583" t="str">
        <f>IF(Table1[[#This Row],[Artikel verpackt? 
(X=Ja)]]="","",Table1[[#This Row],[Artikel verpackt? 
(X=Ja)]])</f>
        <v/>
      </c>
      <c r="KW206" s="571" t="str">
        <f>IF(Table1[[#This Row],[Verpackung recyclingfähig?
(X=Ja)]]="","",Table1[[#This Row],[Verpackung recyclingfähig?
(X=Ja)]])</f>
        <v/>
      </c>
      <c r="KX206" s="572"/>
      <c r="KY206" s="573"/>
      <c r="KZ206" s="574"/>
      <c r="LA206" s="574"/>
      <c r="LB206" s="574"/>
      <c r="LC206" s="574"/>
      <c r="LD206" s="574"/>
      <c r="LE206" s="574"/>
      <c r="LF206" s="575"/>
      <c r="LG206" s="576" t="str">
        <f>IF(Table1[[#This Row],[Hauptkörper - B1 - Art]]="","",VLOOKUP(Table1[[#This Row],[Hauptkörper - B1 - Art]],'DD FD'!B:C,2,FALSE))</f>
        <v/>
      </c>
      <c r="LH206" s="577" t="str">
        <f>IF(Table1[[#This Row],[Hauptkörper - B1 - Fraktion]]="","",VLOOKUP(Table1[[#This Row],[Hauptkörper - B1 - Fraktion]],'DD FD'!H:J,3,FALSE))</f>
        <v/>
      </c>
      <c r="LI206" s="574" t="str">
        <f>IF(Table1[[#This Row],[Hauptkörper - B1 - Gewicht
(in G)]]="","",Table1[[#This Row],[Hauptkörper - B1 - Gewicht
(in G)]])</f>
        <v/>
      </c>
      <c r="LJ206" s="574" t="str">
        <f>IF(Table1[[#This Row],[Hauptkörper - B1 - Lizenzierungs-pflichtig? (X=Ja)]]="","",Table1[[#This Row],[Hauptkörper - B1 - Lizenzierungs-pflichtig? (X=Ja)]])</f>
        <v/>
      </c>
      <c r="LK206" s="577" t="str">
        <f>IF(Table1[[#This Row],[Hauptkörper - B1 - Virgin Material]]="","",VLOOKUP(Table1[[#This Row],[Hauptkörper - B1 - Virgin Material]],'DD FD'!AJ:AK,2,FALSE))</f>
        <v/>
      </c>
      <c r="LL206" s="578" t="str">
        <f>IF(Table1[[#This Row],[Hauptkörper - B1 - Virgin Material Anteil (in %)]]="","",Table1[[#This Row],[Hauptkörper - B1 - Virgin Material Anteil (in %)]])</f>
        <v/>
      </c>
      <c r="LM206" s="577" t="str">
        <f>IF(Table1[[#This Row],[Hauptkörper - B1 - Recyceltes Material]]="","",VLOOKUP(Table1[[#This Row],[Hauptkörper - B1 - Recyceltes Material]],'DD FD'!AL:AM,2,FALSE))</f>
        <v/>
      </c>
      <c r="LN206" s="578" t="str">
        <f>IF(Table1[[#This Row],[Hauptkörper - B1 - Recyceltes Material Anteil (in %)]]="","",Table1[[#This Row],[Hauptkörper - B1 - Recyceltes Material Anteil (in %)]])</f>
        <v/>
      </c>
      <c r="LO206" s="579" t="str">
        <f>IF(Table1[[#This Row],[Hauptkörper - B1 - Beschichtung]]="","",VLOOKUP(Table1[[#This Row],[Hauptkörper - B1 - Beschichtung]],'DD FD'!AE:AF,2,FALSE))</f>
        <v/>
      </c>
      <c r="LP206" s="580" t="str">
        <f>IF(Table1[[#This Row],[Hauptkörper - B1 - Beschichtung Anteil (in %)]]="","",Table1[[#This Row],[Hauptkörper - B1 - Beschichtung Anteil (in %)]])</f>
        <v/>
      </c>
      <c r="LQ206" s="576" t="str">
        <f>IF(Table1[[#This Row],[Hauptkörper - B2 - Art]]="","",VLOOKUP(Table1[[#This Row],[Hauptkörper - B2 - Art]],'DD FD'!B:C,2,FALSE))</f>
        <v/>
      </c>
      <c r="LR206" s="577" t="str">
        <f>IF(Table1[[#This Row],[Hauptkörper - B2 - Fraktion]]="","",VLOOKUP(Table1[[#This Row],[Hauptkörper - B2 - Fraktion]],'DD FD'!H:J,3,FALSE))</f>
        <v/>
      </c>
      <c r="LS206" s="574" t="str">
        <f>IF(Table1[[#This Row],[Hauptkörper - B2 - Gewicht
(in G)]]="","",Table1[[#This Row],[Hauptkörper - B2 - Gewicht
(in G)]])</f>
        <v/>
      </c>
      <c r="LT206" s="574" t="str">
        <f>IF(Table1[[#This Row],[Hauptkörper - B2 - Lizenzierungs-pflichtig? (X=Ja)]]="","",Table1[[#This Row],[Hauptkörper - B2 - Lizenzierungs-pflichtig? (X=Ja)]])</f>
        <v/>
      </c>
      <c r="LU206" s="577" t="str">
        <f>IF(Table1[[#This Row],[Hauptkörper - B2 - Virgin Material]]="","",VLOOKUP(Table1[[#This Row],[Hauptkörper - B2 - Virgin Material]],'DD FD'!AJ:AK,2,FALSE))</f>
        <v/>
      </c>
      <c r="LV206" s="578" t="str">
        <f>IF(Table1[[#This Row],[Hauptkörper - B2 - Virgin Material Anteil (in %)]]="","",Table1[[#This Row],[Hauptkörper - B2 - Virgin Material Anteil (in %)]])</f>
        <v/>
      </c>
      <c r="LW206" s="577" t="str">
        <f>IF(Table1[[#This Row],[Hauptkörper - B2 - Recyceltes Material]]="","",VLOOKUP(Table1[[#This Row],[Hauptkörper - B2 - Recyceltes Material]],'DD FD'!AL:AM,2,FALSE))</f>
        <v/>
      </c>
      <c r="LX206" s="578" t="str">
        <f>IF(Table1[[#This Row],[Hauptkörper - B2 - Recyceltes Material Anteil (in %)]]="","",Table1[[#This Row],[Hauptkörper - B2 - Recyceltes Material Anteil (in %)]])</f>
        <v/>
      </c>
      <c r="LY206" s="577" t="str">
        <f>IF(Table1[[#This Row],[Hauptkörper - B2 - Beschichtung]]="","",VLOOKUP(Table1[[#This Row],[Hauptkörper - B2 - Beschichtung]],'DD FD'!AE:AF,2,FALSE))</f>
        <v/>
      </c>
      <c r="LZ206" s="580" t="str">
        <f>IF(Table1[[#This Row],[Hauptkörper - B2 - Beschichtung Anteil (in %)]]="","",Table1[[#This Row],[Hauptkörper - B2 - Beschichtung Anteil (in %)]])</f>
        <v/>
      </c>
      <c r="MA206" s="576" t="str">
        <f>IF(Table1[[#This Row],[Hauptkörper - B3 - Art]]="","",VLOOKUP(Table1[[#This Row],[Hauptkörper - B3 - Art]],'DD FD'!B:C,2,FALSE))</f>
        <v/>
      </c>
      <c r="MB206" s="577" t="str">
        <f>IF(Table1[[#This Row],[Hauptkörper - B3 - Fraktion]]="","",VLOOKUP(Table1[[#This Row],[Hauptkörper - B3 - Fraktion]],'DD FD'!H:J,3,FALSE))</f>
        <v/>
      </c>
      <c r="MC206" s="574" t="str">
        <f>IF(Table1[[#This Row],[Hauptkörper - B3 - Gewicht
(in G)]]="","",Table1[[#This Row],[Hauptkörper - B3 - Gewicht
(in G)]])</f>
        <v/>
      </c>
      <c r="MD206" s="574" t="str">
        <f>IF(Table1[[#This Row],[Hauptkörper - B3 - Lizenzierungs-pflichtig? (X=Ja)]]="","",Table1[[#This Row],[Hauptkörper - B3 - Lizenzierungs-pflichtig? (X=Ja)]])</f>
        <v/>
      </c>
      <c r="ME206" s="577" t="str">
        <f>IF(Table1[[#This Row],[Hauptkörper - B3 - Virgin Material]]="","",VLOOKUP(Table1[[#This Row],[Hauptkörper - B3 - Virgin Material]],'DD FD'!AJ:AK,2,FALSE))</f>
        <v/>
      </c>
      <c r="MF206" s="578" t="str">
        <f>IF(Table1[[#This Row],[Hauptkörper - B3 - Virgin Material Anteil (in %)]]="","",Table1[[#This Row],[Hauptkörper - B3 - Virgin Material Anteil (in %)]])</f>
        <v/>
      </c>
      <c r="MG206" s="577" t="str">
        <f>IF(Table1[[#This Row],[Hauptkörper - B3 - Recyceltes Material]]="","",VLOOKUP(Table1[[#This Row],[Hauptkörper - B3 - Recyceltes Material]],'DD FD'!AL:AM,2,FALSE))</f>
        <v/>
      </c>
      <c r="MH206" s="578" t="str">
        <f>IF(Table1[[#This Row],[Hauptkörper - B3 - Recyceltes Material Anteil (in %)]]="","",Table1[[#This Row],[Hauptkörper - B3 - Recyceltes Material Anteil (in %)]])</f>
        <v/>
      </c>
      <c r="MI206" s="577" t="str">
        <f>IF(Table1[[#This Row],[Hauptkörper - B3 - Beschichtung]]="","",VLOOKUP(Table1[[#This Row],[Hauptkörper - B3 - Beschichtung]],'DD FD'!AE:AF,2,FALSE))</f>
        <v/>
      </c>
      <c r="MJ206" s="580" t="str">
        <f>IF(Table1[[#This Row],[Hauptkörper - B3 - Beschichtung Anteil (in %)]]="","",Table1[[#This Row],[Hauptkörper - B3 - Beschichtung Anteil (in %)]])</f>
        <v/>
      </c>
      <c r="MK206" s="576" t="str">
        <f>IF(Table1[[#This Row],[Verschluss - B1 - Art]]="","",VLOOKUP(Table1[[#This Row],[Verschluss - B1 - Art]],'DD FD'!D:E,2,FALSE))</f>
        <v/>
      </c>
      <c r="ML206" s="577" t="str">
        <f>IF(Table1[[#This Row],[Verschluss - B1 - Fraktion]]="","",VLOOKUP(Table1[[#This Row],[Verschluss - B1 - Fraktion]],'DD FD'!H:J,3,FALSE))</f>
        <v/>
      </c>
      <c r="MM206" s="574" t="str">
        <f>IF(Table1[[#This Row],[Verschluss - B1 - Gewicht (in G)]]="","",Table1[[#This Row],[Verschluss - B1 - Gewicht (in G)]])</f>
        <v/>
      </c>
      <c r="MN206" s="574" t="str">
        <f>IF(Table1[[#This Row],[Verschluss - B1 - Lizenzierungs-pflichtig? (X=Ja)]]="","",Table1[[#This Row],[Verschluss - B1 - Lizenzierungs-pflichtig? (X=Ja)]])</f>
        <v/>
      </c>
      <c r="MO206" s="574" t="str">
        <f>IF(Table1[[#This Row],[Verschluss - B1 - Trennbar vom Hauptkörper? (X=Ja)]]="","",Table1[[#This Row],[Verschluss - B1 - Trennbar vom Hauptkörper? (X=Ja)]])</f>
        <v/>
      </c>
      <c r="MP206" s="577" t="str">
        <f>IF(Table1[[#This Row],[Verschluss - B1 - Virgin Material]]="","",VLOOKUP(Table1[[#This Row],[Verschluss - B1 - Virgin Material]],'DD FD'!AJ:AK,2,FALSE))</f>
        <v/>
      </c>
      <c r="MQ206" s="578" t="str">
        <f>IF(Table1[[#This Row],[Verschluss - B1 - Virgin Material Anteil (in %)]]="","",Table1[[#This Row],[Verschluss - B1 - Virgin Material Anteil (in %)]])</f>
        <v/>
      </c>
      <c r="MR206" s="577" t="str">
        <f>IF(Table1[[#This Row],[Verschluss - B1 - Recyceltes Material]]="","",VLOOKUP(Table1[[#This Row],[Verschluss - B1 - Recyceltes Material]],'DD FD'!AL:AM,2,FALSE))</f>
        <v/>
      </c>
      <c r="MS206" s="578" t="str">
        <f>IF(Table1[[#This Row],[Verschluss - B1 - Recyceltes Material Anteil (in %)]]="","",Table1[[#This Row],[Verschluss - B1 - Recyceltes Material Anteil (in %)]])</f>
        <v/>
      </c>
      <c r="MT206" s="577" t="str">
        <f>IF(Table1[[#This Row],[Verschluss - B1 - Beschichtung]]="","",VLOOKUP(Table1[[#This Row],[Verschluss - B1 - Beschichtung]],'DD FD'!AE:AF,2,FALSE))</f>
        <v/>
      </c>
      <c r="MU206" s="580" t="str">
        <f>IF(Table1[[#This Row],[Verschluss - B1 - Beschichtung Anteil (in %)]]="","",Table1[[#This Row],[Verschluss - B1 - Beschichtung Anteil (in %)]])</f>
        <v/>
      </c>
      <c r="MV206" s="576" t="str">
        <f>IF(Table1[[#This Row],[Verschluss - B2 - Art]]="","",VLOOKUP(Table1[[#This Row],[Verschluss - B2 - Art]],'DD FD'!D:E,2,FALSE))</f>
        <v/>
      </c>
      <c r="MW206" s="577" t="str">
        <f>IF(Table1[[#This Row],[Verschluss - B2 - Fraktion]]="","",VLOOKUP(Table1[[#This Row],[Verschluss - B2 - Fraktion]],'DD FD'!H:J,3,FALSE))</f>
        <v/>
      </c>
      <c r="MX206" s="574" t="str">
        <f>IF(Table1[[#This Row],[Verschluss - B2 - Gewicht (in G)]]="","",Table1[[#This Row],[Verschluss - B2 - Gewicht (in G)]])</f>
        <v/>
      </c>
      <c r="MY206" s="574" t="str">
        <f>IF(Table1[[#This Row],[Verschluss - B2 - Lizenzierungs-pflichtig? (X=Ja)]]="","",Table1[[#This Row],[Verschluss - B2 - Lizenzierungs-pflichtig? (X=Ja)]])</f>
        <v/>
      </c>
      <c r="MZ206" s="574" t="str">
        <f>IF(Table1[[#This Row],[Verschluss - B2 - Trennbar vom Hauptkörper? (X=Ja)]]="","",Table1[[#This Row],[Verschluss - B2 - Trennbar vom Hauptkörper? (X=Ja)]])</f>
        <v/>
      </c>
      <c r="NA206" s="577" t="str">
        <f>IF(Table1[[#This Row],[Verschluss - B2 - Virgin Material]]="","",VLOOKUP(Table1[[#This Row],[Verschluss - B2 - Virgin Material]],'DD FD'!AJ:AK,2,FALSE))</f>
        <v/>
      </c>
      <c r="NB206" s="578" t="str">
        <f>IF(Table1[[#This Row],[Verschluss - B2 - Virgin Material Anteil (in %)]]="","",Table1[[#This Row],[Verschluss - B2 - Virgin Material Anteil (in %)]])</f>
        <v/>
      </c>
      <c r="NC206" s="577" t="str">
        <f>IF(Table1[[#This Row],[Verschluss - B2 - Recyceltes Material]]="","",VLOOKUP(Table1[[#This Row],[Verschluss - B2 - Recyceltes Material]],'DD FD'!AL:AM,2,FALSE))</f>
        <v/>
      </c>
      <c r="ND206" s="578" t="str">
        <f>IF(Table1[[#This Row],[Verschluss - B2 - Recyceltes Material Anteil (in %)]]="","",Table1[[#This Row],[Verschluss - B2 - Recyceltes Material Anteil (in %)]])</f>
        <v/>
      </c>
      <c r="NE206" s="577" t="str">
        <f>IF(Table1[[#This Row],[Verschluss - B2 - Beschichtung]]="","",VLOOKUP(Table1[[#This Row],[Verschluss - B2 - Beschichtung]],'DD FD'!AE:AF,2,FALSE))</f>
        <v/>
      </c>
      <c r="NF206" s="580" t="str">
        <f>IF(Table1[[#This Row],[Verschluss - B2 - Beschichtung Anteil (in %)]]="","",Table1[[#This Row],[Verschluss - B2 - Beschichtung Anteil (in %)]])</f>
        <v/>
      </c>
      <c r="NG206" s="576" t="str">
        <f>IF(Table1[[#This Row],[Verschluss - B3 - Art]]="","",VLOOKUP(Table1[[#This Row],[Verschluss - B3 - Art]],'DD FD'!D:E,2,FALSE))</f>
        <v/>
      </c>
      <c r="NH206" s="577" t="str">
        <f>IF(Table1[[#This Row],[Verschluss - B3 - Fraktion]]="","",VLOOKUP(Table1[[#This Row],[Verschluss - B3 - Fraktion]],'DD FD'!H:J,3,FALSE))</f>
        <v/>
      </c>
      <c r="NI206" s="574" t="str">
        <f>IF(Table1[[#This Row],[Verschluss - B3 - Gewicht (in G)]]="","",Table1[[#This Row],[Verschluss - B3 - Gewicht (in G)]])</f>
        <v/>
      </c>
      <c r="NJ206" s="574" t="str">
        <f>IF(Table1[[#This Row],[Verschluss - B3 - Lizenzierungs-pflichtig? (X=Ja)]]="","",Table1[[#This Row],[Verschluss - B3 - Lizenzierungs-pflichtig? (X=Ja)]])</f>
        <v/>
      </c>
      <c r="NK206" s="574" t="str">
        <f>IF(Table1[[#This Row],[Verschluss - B3 - Trennbar vom Hauptkörper? (X=Ja)]]="","",Table1[[#This Row],[Verschluss - B3 - Trennbar vom Hauptkörper? (X=Ja)]])</f>
        <v/>
      </c>
      <c r="NL206" s="577" t="str">
        <f>IF(Table1[[#This Row],[Verschluss - B3 - Virgin Material]]="","",VLOOKUP(Table1[[#This Row],[Verschluss - B3 - Virgin Material]],'DD FD'!AJ:AK,2,FALSE))</f>
        <v/>
      </c>
      <c r="NM206" s="578" t="str">
        <f>IF(Table1[[#This Row],[Verschluss - B3 - Virgin Material Anteil (in %)]]="","",Table1[[#This Row],[Verschluss - B3 - Virgin Material Anteil (in %)]])</f>
        <v/>
      </c>
      <c r="NN206" s="577" t="str">
        <f>IF(Table1[[#This Row],[Verschluss - B3 - Recyceltes Material]]="","",VLOOKUP(Table1[[#This Row],[Verschluss - B3 - Recyceltes Material]],'DD FD'!AL:AM,2,FALSE))</f>
        <v/>
      </c>
      <c r="NO206" s="578" t="str">
        <f>IF(Table1[[#This Row],[Verschluss - B3 - Recyceltes Material Anteil (in %)]]="","",Table1[[#This Row],[Verschluss - B3 - Recyceltes Material Anteil (in %)]])</f>
        <v/>
      </c>
      <c r="NP206" s="577" t="str">
        <f>IF(Table1[[#This Row],[Verschluss - B3 - Beschichtung]]="","",VLOOKUP(Table1[[#This Row],[Verschluss - B3 - Beschichtung]],'DD FD'!AE:AF,2,FALSE))</f>
        <v/>
      </c>
      <c r="NQ206" s="580" t="str">
        <f>IF(Table1[[#This Row],[Verschluss - B3 - Beschichtung Anteil (in %)]]="","",Table1[[#This Row],[Verschluss - B3 - Beschichtung Anteil (in %)]])</f>
        <v/>
      </c>
      <c r="NR206" s="576" t="str">
        <f>IF(Table1[[#This Row],[Etikett - B1 - Art]]="","",VLOOKUP(Table1[[#This Row],[Etikett - B1 - Art]],'DD FD'!F:G,2,FALSE))</f>
        <v/>
      </c>
      <c r="NS206" s="577" t="str">
        <f>IF(Table1[[#This Row],[Etikett - B1 - Fraktion]]="","",VLOOKUP(Table1[[#This Row],[Etikett - B1 - Fraktion]],'DD FD'!H:J,3,FALSE))</f>
        <v/>
      </c>
      <c r="NT206" s="574" t="str">
        <f>IF(Table1[[#This Row],[Etikett - B1 - Gewicht (in G)]]="","",Table1[[#This Row],[Etikett - B1 - Gewicht (in G)]])</f>
        <v/>
      </c>
      <c r="NU206" s="574" t="str">
        <f>IF(Table1[[#This Row],[Etikett - B1 - Lizenzierungs-pflichtig? (X=Ja)]]="","",Table1[[#This Row],[Etikett - B1 - Lizenzierungs-pflichtig? (X=Ja)]])</f>
        <v/>
      </c>
      <c r="NV206" s="574" t="str">
        <f>IF(Table1[[#This Row],[Etikett - B1 - Trennbar vom Hauptkörper? (X=Ja)]]="","",Table1[[#This Row],[Etikett - B1 - Trennbar vom Hauptkörper? (X=Ja)]])</f>
        <v/>
      </c>
      <c r="NW206" s="577" t="str">
        <f>IF(Table1[[#This Row],[Etikett - B1 - Virgin Material]]="","",VLOOKUP(Table1[[#This Row],[Etikett - B1 - Virgin Material]],'DD FD'!AJ:AK,2,FALSE))</f>
        <v/>
      </c>
      <c r="NX206" s="578" t="str">
        <f>IF(Table1[[#This Row],[Etikett - B1 - Virgin Material Anteil (in %)]]="","",Table1[[#This Row],[Etikett - B1 - Virgin Material Anteil (in %)]])</f>
        <v/>
      </c>
      <c r="NY206" s="577" t="str">
        <f>IF(Table1[[#This Row],[Etikett - B1 - Recyceltes Material]]="","",VLOOKUP(Table1[[#This Row],[Etikett - B1 - Recyceltes Material]],'DD FD'!AL:AM,2,FALSE))</f>
        <v/>
      </c>
      <c r="NZ206" s="578" t="str">
        <f>IF(Table1[[#This Row],[Etikett - B1 - Recyceltes Material Anteil (in %)]]="","",Table1[[#This Row],[Etikett - B1 - Recyceltes Material Anteil (in %)]])</f>
        <v/>
      </c>
      <c r="OA206" s="577" t="str">
        <f>IF(Table1[[#This Row],[Etikett - B1 - Beschichtung]]="","",VLOOKUP(Table1[[#This Row],[Etikett - B1 - Beschichtung]],'DD FD'!AE:AF,2,FALSE))</f>
        <v/>
      </c>
      <c r="OB206" s="580" t="str">
        <f>IF(Table1[[#This Row],[Etikett - B1 - Beschichtung Anteil (in %)]]="","",Table1[[#This Row],[Etikett - B1 - Beschichtung Anteil (in %)]])</f>
        <v/>
      </c>
      <c r="OC206" s="576" t="str">
        <f>IF(Table1[[#This Row],[Etikett - B2 - Art]]="","",VLOOKUP(Table1[[#This Row],[Etikett - B2 - Art]],'DD FD'!F:G,2,FALSE))</f>
        <v/>
      </c>
      <c r="OD206" s="577" t="str">
        <f>IF(Table1[[#This Row],[Etikett - B2 - Fraktion]]="","",VLOOKUP(Table1[[#This Row],[Etikett - B2 - Fraktion]],'DD FD'!H:J,3,FALSE))</f>
        <v/>
      </c>
      <c r="OE206" s="574" t="str">
        <f>IF(Table1[[#This Row],[Etikett - B2 - Gewicht (in G)]]="","",Table1[[#This Row],[Etikett - B2 - Gewicht (in G)]])</f>
        <v/>
      </c>
      <c r="OF206" s="574" t="str">
        <f>IF(Table1[[#This Row],[Etikett - B2 - Lizenzierungs-pflichtig? (X=Ja)]]="","",Table1[[#This Row],[Etikett - B2 - Lizenzierungs-pflichtig? (X=Ja)]])</f>
        <v/>
      </c>
      <c r="OG206" s="574" t="str">
        <f>IF(Table1[[#This Row],[Etikett - B2 - Trennbar vom Hauptkörper? (X=Ja)]]="","",Table1[[#This Row],[Etikett - B2 - Trennbar vom Hauptkörper? (X=Ja)]])</f>
        <v/>
      </c>
      <c r="OH206" s="577" t="str">
        <f>IF(Table1[[#This Row],[Etikett - B2 - Virgin Material]]="","",VLOOKUP(Table1[[#This Row],[Etikett - B2 - Virgin Material]],'DD FD'!AJ:AK,2,FALSE))</f>
        <v/>
      </c>
      <c r="OI206" s="578" t="str">
        <f>IF(Table1[[#This Row],[Etikett - B2 - Virgin Material Anteil (in %)]]="","",Table1[[#This Row],[Etikett - B2 - Virgin Material Anteil (in %)]])</f>
        <v/>
      </c>
      <c r="OJ206" s="577" t="str">
        <f>IF(Table1[[#This Row],[Etikett - B2 - Recyceltes Material]]="","",VLOOKUP(Table1[[#This Row],[Etikett - B2 - Recyceltes Material]],'DD FD'!AL:AM,2,FALSE))</f>
        <v/>
      </c>
      <c r="OK206" s="578" t="str">
        <f>IF(Table1[[#This Row],[Etikett - B2 - Recyceltes Material Anteil (in %)]]="","",Table1[[#This Row],[Etikett - B2 - Recyceltes Material Anteil (in %)]])</f>
        <v/>
      </c>
      <c r="OL206" s="577" t="str">
        <f>IF(Table1[[#This Row],[Etikett - B2 - Beschichtung]]="","",VLOOKUP(Table1[[#This Row],[Etikett - B2 - Beschichtung]],'DD FD'!AE:AF,2,FALSE))</f>
        <v/>
      </c>
      <c r="OM206" s="580" t="str">
        <f>IF(Table1[[#This Row],[Etikett - B2 - Beschichtung Anteil (in %)]]="","",Table1[[#This Row],[Etikett - B2 - Beschichtung Anteil (in %)]])</f>
        <v/>
      </c>
      <c r="ON206" s="576" t="str">
        <f>IF(Table1[[#This Row],[Etikett - B3 - Art]]="","",VLOOKUP(Table1[[#This Row],[Etikett - B3 - Art]],'DD FD'!F:G,2,FALSE))</f>
        <v/>
      </c>
      <c r="OO206" s="577" t="str">
        <f>IF(Table1[[#This Row],[Etikett - B3 - Fraktion]]="","",VLOOKUP(Table1[[#This Row],[Etikett - B3 - Fraktion]],'DD FD'!H:J,3,FALSE))</f>
        <v/>
      </c>
      <c r="OP206" s="574" t="str">
        <f>IF(Table1[[#This Row],[Etikett - B3 - Gewicht (in G)]]="","",Table1[[#This Row],[Etikett - B3 - Gewicht (in G)]])</f>
        <v/>
      </c>
      <c r="OQ206" s="574" t="str">
        <f>IF(Table1[[#This Row],[Etikett - B3 - Lizenzierungs-pflichtig? (X=Ja)]]="","",Table1[[#This Row],[Etikett - B3 - Lizenzierungs-pflichtig? (X=Ja)]])</f>
        <v/>
      </c>
      <c r="OR206" s="574" t="str">
        <f>IF(Table1[[#This Row],[Etikett - B3 - Trennbar vom Hauptkörper? (X=Ja)]]="","",Table1[[#This Row],[Etikett - B3 - Trennbar vom Hauptkörper? (X=Ja)]])</f>
        <v/>
      </c>
      <c r="OS206" s="577" t="str">
        <f>IF(Table1[[#This Row],[Etikett - B3 - Virgin Material]]="","",VLOOKUP(Table1[[#This Row],[Etikett - B3 - Virgin Material]],'DD FD'!AJ:AK,2,FALSE))</f>
        <v/>
      </c>
      <c r="OT206" s="578" t="str">
        <f>IF(Table1[[#This Row],[Etikett - B3 - Virgin Material Anteil (in %)]]="","",Table1[[#This Row],[Etikett - B3 - Virgin Material Anteil (in %)]])</f>
        <v/>
      </c>
      <c r="OU206" s="577" t="str">
        <f>IF(Table1[[#This Row],[Etikett - B3 - Recyceltes Material]]="","",VLOOKUP(Table1[[#This Row],[Etikett - B3 - Recyceltes Material]],'DD FD'!AL:AM,2,FALSE))</f>
        <v/>
      </c>
      <c r="OV206" s="578" t="str">
        <f>IF(Table1[[#This Row],[Etikett - B3 - Recyceltes Material Anteil (in %)]]="","",Table1[[#This Row],[Etikett - B3 - Recyceltes Material Anteil (in %)]])</f>
        <v/>
      </c>
      <c r="OW206" s="577" t="str">
        <f>IF(Table1[[#This Row],[Etikett - B3 - Beschichtung]]="","",VLOOKUP(Table1[[#This Row],[Etikett - B3 - Beschichtung]],'DD FD'!AE:AF,2,FALSE))</f>
        <v/>
      </c>
      <c r="OX206" s="613" t="str">
        <f>IF(Table1[[#This Row],[Etikett - B3 - Beschichtung Anteil (in %)]]="","",Table1[[#This Row],[Etikett - B3 - Beschichtung Anteil (in %)]])</f>
        <v/>
      </c>
      <c r="OY206" s="618">
        <f>ROUNDUP(SUM(
IF(AND(LH206='DD FD'!$J$7,LJ206='DD FD'!$AI$3),LI206,0),
IF(AND(LR206='DD FD'!$J$7,LT206='DD FD'!$AI$3),LS206,0),
IF(AND(MB206='DD FD'!$J$7,MD206='DD FD'!$AI$3),MC206,0),
IF(AND(ML206='DD FD'!$J$7,MN206='DD FD'!$AI$3),MM206,0),
IF(AND(MW206='DD FD'!$J$7,MY206='DD FD'!$AI$3),MX206,0),
IF(AND(NH206='DD FD'!$J$7,NJ206='DD FD'!$AI$3),NI206,0),
IF(AND(NS206='DD FD'!$J$7,NU206='DD FD'!$AI$3),NT206,0),
IF(AND(OD206='DD FD'!$J$7,OF206='DD FD'!$AI$3),OE206,0),
IF(AND(OO206='DD FD'!$J$7,OQ206='DD FD'!$AI$3),OP206,0),
),2)</f>
        <v>0</v>
      </c>
      <c r="OZ206" s="617">
        <f>ROUNDUP(SUM(
IF(AND(LH206='DD FD'!$J$6,LJ206='DD FD'!$AI$3),LI206,0),
IF(AND(LR206='DD FD'!$J$6,LT206='DD FD'!$AI$3),LS206,0),
IF(AND(MB206='DD FD'!$J$6,MD206='DD FD'!$AI$3),MC206,0),
IF(AND(ML206='DD FD'!$J$6,MN206='DD FD'!$AI$3),MM206,0),
IF(AND(MW206='DD FD'!$J$6,MY206='DD FD'!$AI$3),MX206,0),
IF(AND(NH206='DD FD'!$J$6,NJ206='DD FD'!$AI$3),NI206,0),
IF(AND(NS206='DD FD'!$J$6,NU206='DD FD'!$AI$3),NT206,0),
IF(AND(OD206='DD FD'!$J$6,OF206='DD FD'!$AI$3),OE206,0),
IF(AND(OO206='DD FD'!$J$6,OQ206='DD FD'!$AI$3),OP206,0),
),2)</f>
        <v>0</v>
      </c>
      <c r="PA206" s="617">
        <f>ROUNDUP(SUM(
IF(AND(LH206='DD FD'!$J$10,LJ206='DD FD'!$AI$3),LI206,0),
IF(AND(LR206='DD FD'!$J$10,LT206='DD FD'!$AI$3),LS206,0),
IF(AND(MB206='DD FD'!$J$10,MD206='DD FD'!$AI$3),MC206,0),
IF(AND(ML206='DD FD'!$J$10,MN206='DD FD'!$AI$3),MM206,0),
IF(AND(MW206='DD FD'!$J$10,MY206='DD FD'!$AI$3),MX206,0),
IF(AND(NH206='DD FD'!$J$10,NJ206='DD FD'!$AI$3),NI206,0),
IF(AND(NS206='DD FD'!$J$10,NU206='DD FD'!$AI$3),NT206,0),
IF(AND(OD206='DD FD'!$J$10,OF206='DD FD'!$AI$3),OE206,0),
IF(AND(OO206='DD FD'!$J$10,OQ206='DD FD'!$AI$3),OP206,0),
),2)</f>
        <v>0</v>
      </c>
      <c r="PB206" s="617">
        <f>ROUNDUP(SUM(
IF(AND(LH206='DD FD'!$J$8,LJ206='DD FD'!$AI$3),LI206,0),
IF(AND(LR206='DD FD'!$J$8,LT206='DD FD'!$AI$3),LS206,0),
IF(AND(MB206='DD FD'!$J$8,MD206='DD FD'!$AI$3),MC206,0),
IF(AND(ML206='DD FD'!$J$8,MN206='DD FD'!$AI$3),MM206,0),
IF(AND(MW206='DD FD'!$J$8,MY206='DD FD'!$AI$3),MX206,0),
IF(AND(NH206='DD FD'!$J$8,NJ206='DD FD'!$AI$3),NI206,0),
IF(AND(NS206='DD FD'!$J$8,NU206='DD FD'!$AI$3),NT206,0),
IF(AND(OD206='DD FD'!$J$8,OF206='DD FD'!$AI$3),OE206,0),
IF(AND(OO206='DD FD'!$J$8,OQ206='DD FD'!$AI$3),OP206,0),
),2)</f>
        <v>0</v>
      </c>
      <c r="PC206" s="617">
        <f>ROUNDUP(SUM(
IF(AND(LH206='DD FD'!$J$5,LJ206='DD FD'!$AI$3),LI206,0),
IF(AND(LR206='DD FD'!$J$5,LT206='DD FD'!$AI$3),LS206,0),
IF(AND(MB206='DD FD'!$J$5,MD206='DD FD'!$AI$3),MC206,0),
IF(AND(ML206='DD FD'!$J$5,MN206='DD FD'!$AI$3),MM206,0),
IF(AND(MW206='DD FD'!$J$5,MY206='DD FD'!$AI$3),MX206,0),
IF(AND(NH206='DD FD'!$J$5,NJ206='DD FD'!$AI$3),NI206,0),
IF(AND(NS206='DD FD'!$J$5,NU206='DD FD'!$AI$3),NT206,0),
IF(AND(OD206='DD FD'!$J$5,OF206='DD FD'!$AI$3),OE206,0),
IF(AND(OO206='DD FD'!$J$5,OQ206='DD FD'!$AI$3),OP206,0),
),2)</f>
        <v>0</v>
      </c>
      <c r="PD206" s="617">
        <f>ROUNDUP(SUM(
IF(AND(LH206='DD FD'!$J$9,LJ206='DD FD'!$AI$3),LI206,0),
IF(AND(LR206='DD FD'!$J$9,LT206='DD FD'!$AI$3),LS206,0),
IF(AND(MB206='DD FD'!$J$9,MD206='DD FD'!$AI$3),MC206,0),
IF(AND(ML206='DD FD'!$J$9,MN206='DD FD'!$AI$3),MM206,0),
IF(AND(MW206='DD FD'!$J$9,MY206='DD FD'!$AI$3),MX206,0),
IF(AND(NH206='DD FD'!$J$9,NJ206='DD FD'!$AI$3),NI206,0),
IF(AND(NS206='DD FD'!$J$9,NU206='DD FD'!$AI$3),NT206,0),
IF(AND(OD206='DD FD'!$J$9,OF206='DD FD'!$AI$3),OE206,0),
IF(AND(OO206='DD FD'!$J$9,OQ206='DD FD'!$AI$3),OP206,0),
),2)</f>
        <v>0</v>
      </c>
      <c r="PE206" s="617">
        <f>ROUNDUP(SUM(
IF(AND(LH206='DD FD'!$J$4,LJ206='DD FD'!$AI$3),LI206,0),
IF(AND(LR206='DD FD'!$J$4,LT206='DD FD'!$AI$3),LS206,0),
IF(AND(MB206='DD FD'!$J$4,MD206='DD FD'!$AI$3),MC206,0),
IF(AND(ML206='DD FD'!$J$4,MN206='DD FD'!$AI$3),MM206,0),
IF(AND(MW206='DD FD'!$J$4,MY206='DD FD'!$AI$3),MX206,0),
IF(AND(NH206='DD FD'!$J$4,NJ206='DD FD'!$AI$3),NI206,0),
IF(AND(NS206='DD FD'!$J$4,NU206='DD FD'!$AI$3),NT206,0),
IF(AND(OD206='DD FD'!$J$4,OF206='DD FD'!$AI$3),OE206,0),
IF(AND(OO206='DD FD'!$J$4,OQ206='DD FD'!$AI$3),OP206,0),
),2)</f>
        <v>0</v>
      </c>
      <c r="PF206" s="619">
        <f>ROUNDUP(SUM(
IF(AND(LH206='DD FD'!$J$11,LJ206='DD FD'!$AI$3),LI206,0),
IF(AND(LR206='DD FD'!$J$11,LT206='DD FD'!$AI$3),LS206,0),
IF(AND(MB206='DD FD'!$J$11,MD206='DD FD'!$AI$3),MC206,0),
IF(AND(ML206='DD FD'!$J$11,MN206='DD FD'!$AI$3),MM206,0),
IF(AND(MW206='DD FD'!$J$11,MY206='DD FD'!$AI$3),MX206,0),
IF(AND(NH206='DD FD'!$J$11,NJ206='DD FD'!$AI$3),NI206,0),
IF(AND(NS206='DD FD'!$J$11,NU206='DD FD'!$AI$3),NT206,0),
IF(AND(OD206='DD FD'!$J$11,OF206='DD FD'!$AI$3),OE206,0),
IF(AND(OO206='DD FD'!$J$11,OQ206='DD FD'!$AI$3),OP206,0),
),2)</f>
        <v>0</v>
      </c>
    </row>
    <row r="207" spans="1:422">
      <c r="A207" s="806"/>
      <c r="B207" s="934"/>
      <c r="C207" s="247"/>
      <c r="D207" s="842"/>
      <c r="E207" s="247"/>
      <c r="F207" s="158"/>
      <c r="G207" s="710"/>
      <c r="H207" s="712"/>
      <c r="I207" s="936"/>
      <c r="J207" s="803"/>
      <c r="K207" s="150"/>
      <c r="L207" s="146" t="str">
        <f t="shared" si="81"/>
        <v/>
      </c>
      <c r="M207" s="501" t="str">
        <f t="shared" si="98"/>
        <v/>
      </c>
      <c r="N207" s="504"/>
      <c r="O207" s="113" t="str">
        <f t="shared" si="99"/>
        <v/>
      </c>
      <c r="P207" s="114" t="str">
        <f t="shared" si="82"/>
        <v/>
      </c>
      <c r="Q207" s="152"/>
      <c r="R207" s="152"/>
      <c r="S207" s="115" t="str">
        <f t="shared" si="100"/>
        <v/>
      </c>
      <c r="T207" s="159"/>
      <c r="U207" s="159"/>
      <c r="V207" s="157"/>
      <c r="W207" s="157"/>
      <c r="X207" s="157"/>
      <c r="Y207" s="772"/>
      <c r="Z207" s="158"/>
      <c r="AA207" s="144"/>
      <c r="AB207" s="112"/>
      <c r="AC207" s="153"/>
      <c r="AD207" s="153"/>
      <c r="AE207" s="153"/>
      <c r="AF207" s="153"/>
      <c r="AG207" s="153"/>
      <c r="AH207" s="153"/>
      <c r="AI207" s="152"/>
      <c r="AJ207" s="158"/>
      <c r="AK207" s="158"/>
      <c r="AL207" s="158"/>
      <c r="AM207" s="116" t="str">
        <f t="shared" si="101"/>
        <v/>
      </c>
      <c r="AN207" s="116" t="str">
        <f t="shared" si="102"/>
        <v/>
      </c>
      <c r="AO207" s="324"/>
      <c r="AP207" s="503"/>
      <c r="AQ207" s="487" t="str">
        <f t="shared" si="103"/>
        <v/>
      </c>
      <c r="AR207" s="113" t="str">
        <f t="shared" si="83"/>
        <v/>
      </c>
      <c r="AS207" s="113" t="str">
        <f t="shared" si="84"/>
        <v/>
      </c>
      <c r="AT207" s="113" t="str">
        <f t="shared" si="85"/>
        <v/>
      </c>
      <c r="AU207" s="113" t="str">
        <f t="shared" si="86"/>
        <v/>
      </c>
      <c r="AV207" s="159"/>
      <c r="AW207" s="157"/>
      <c r="AX207" s="157"/>
      <c r="AY207" s="157"/>
      <c r="AZ207" s="157"/>
      <c r="BA207" s="116" t="str">
        <f t="shared" si="87"/>
        <v/>
      </c>
      <c r="BB207" s="316"/>
      <c r="BC207" s="116" t="str">
        <f t="shared" si="88"/>
        <v/>
      </c>
      <c r="BD207" s="133" t="str">
        <f t="shared" si="89"/>
        <v/>
      </c>
      <c r="BE207" s="157"/>
      <c r="BF207" s="1180"/>
      <c r="BG207" s="1180"/>
      <c r="BH207" s="158"/>
      <c r="BI207" s="490"/>
      <c r="BJ207" s="514" t="str">
        <f t="shared" si="104"/>
        <v/>
      </c>
      <c r="BK207" s="789"/>
      <c r="BL207" s="116" t="str">
        <f t="shared" si="105"/>
        <v/>
      </c>
      <c r="BM207" s="144"/>
      <c r="BN207" s="144"/>
      <c r="BO207" s="144"/>
      <c r="BP207" s="790"/>
      <c r="BQ207" s="790"/>
      <c r="BR207" s="790"/>
      <c r="BS207" s="116" t="str">
        <f t="shared" si="90"/>
        <v/>
      </c>
      <c r="BT207" s="790"/>
      <c r="BU207" s="808" t="str">
        <f t="shared" si="91"/>
        <v/>
      </c>
      <c r="BV207" s="791"/>
      <c r="BW207" s="144"/>
      <c r="BX207" s="20"/>
      <c r="BY207" s="20"/>
      <c r="BZ207" s="20"/>
      <c r="CA207" s="792"/>
      <c r="CB207" s="1201"/>
      <c r="CC207" s="144"/>
      <c r="CD207" s="144"/>
      <c r="CE207" s="144"/>
      <c r="CF207" s="144"/>
      <c r="CG207" s="144"/>
      <c r="CH207" s="144"/>
      <c r="CI207" s="144"/>
      <c r="CJ207" s="144"/>
      <c r="CK207" s="144"/>
      <c r="CL207" s="144"/>
      <c r="CM207" s="144"/>
      <c r="CN207" s="144"/>
      <c r="CO207" s="144"/>
      <c r="CP207" s="144"/>
      <c r="CQ207" s="144"/>
      <c r="CR207" s="144"/>
      <c r="CS207" s="144"/>
      <c r="CT207" s="144"/>
      <c r="CU207" s="144"/>
      <c r="CV207" s="144"/>
      <c r="CW207" s="144"/>
      <c r="CX207" s="144"/>
      <c r="CY207" s="144"/>
      <c r="CZ207" s="144"/>
      <c r="DA207" s="144"/>
      <c r="DB207" s="144"/>
      <c r="DC207" s="144"/>
      <c r="DD207" s="144"/>
      <c r="DE207" s="144"/>
      <c r="DF207" s="144"/>
      <c r="DG207" s="144"/>
      <c r="DH207" s="144"/>
      <c r="DI207" s="144"/>
      <c r="DJ207" s="144"/>
      <c r="DK207" s="144"/>
      <c r="DL207" s="144"/>
      <c r="DM207" s="144"/>
      <c r="DN207" s="144"/>
      <c r="DO207" s="144"/>
      <c r="DP207" s="144"/>
      <c r="DQ207" s="144"/>
      <c r="DR207" s="144"/>
      <c r="DS207" s="144"/>
      <c r="DT207" s="144"/>
      <c r="DU207" s="144"/>
      <c r="DV207" s="144"/>
      <c r="DW207" s="144"/>
      <c r="DX207" s="144"/>
      <c r="DY207" s="144"/>
      <c r="DZ207" s="144"/>
      <c r="EA207" s="144"/>
      <c r="EB207" s="144"/>
      <c r="EC207" s="144"/>
      <c r="ED207" s="782" t="str">
        <f t="shared" si="106"/>
        <v/>
      </c>
      <c r="EE207" s="519"/>
      <c r="EF207" s="793"/>
      <c r="EG207" s="519"/>
      <c r="EH207" s="794"/>
      <c r="EI207" s="790"/>
      <c r="EJ207" s="794"/>
      <c r="EK207" s="794"/>
      <c r="EL207" s="790"/>
      <c r="EM207" s="790"/>
      <c r="EN207" s="790"/>
      <c r="EO207" s="112" t="str">
        <f t="shared" si="92"/>
        <v/>
      </c>
      <c r="EP207" s="790"/>
      <c r="EQ207" s="488" t="str">
        <f t="shared" si="93"/>
        <v/>
      </c>
      <c r="ER207" s="1100"/>
      <c r="ES207" s="1099" t="str">
        <f t="shared" si="107"/>
        <v/>
      </c>
      <c r="ET207" s="525"/>
      <c r="EU207" s="148"/>
      <c r="EV207" s="148"/>
      <c r="EW207" s="148"/>
      <c r="EX207" s="148"/>
      <c r="EY207" s="148"/>
      <c r="EZ207" s="148"/>
      <c r="FA207" s="148"/>
      <c r="FB207" s="148"/>
      <c r="FC207" s="148"/>
      <c r="FD207" s="148"/>
      <c r="FE207" s="148"/>
      <c r="FF207" s="148"/>
      <c r="FG207" s="148"/>
      <c r="FH207" s="148"/>
      <c r="FI207" s="528"/>
      <c r="FJ207" s="513" t="str">
        <f t="shared" si="94"/>
        <v/>
      </c>
      <c r="FK207" s="158"/>
      <c r="FL207" s="850"/>
      <c r="FM207" s="850"/>
      <c r="FN207" s="850"/>
      <c r="FO207" s="850"/>
      <c r="FP207" s="850"/>
      <c r="FQ207" s="850"/>
      <c r="FR207" s="157"/>
      <c r="FS207" s="143"/>
      <c r="FT207" s="143"/>
      <c r="FU207" s="847" t="str">
        <f t="shared" si="95"/>
        <v/>
      </c>
      <c r="FV207" s="555"/>
      <c r="FW207" s="523" t="str">
        <f>IF(Table1[[#This Row],[Nonfood Inhaltstoffe - Komponente]]="","",VLOOKUP(Table1[[#This Row],[Nonfood Inhaltstoffe - Komponente]],'Dropdown Auswahl'!BJ:BK,2,FALSE))</f>
        <v/>
      </c>
      <c r="FX207" s="1013"/>
      <c r="FY207" s="1011" t="str">
        <f t="shared" si="96"/>
        <v/>
      </c>
      <c r="FZ207" s="152"/>
      <c r="GA207" s="152"/>
      <c r="GB207" s="152"/>
      <c r="GC207" s="529" t="str">
        <f t="shared" si="97"/>
        <v/>
      </c>
      <c r="GG207" s="21"/>
      <c r="GH207" s="21"/>
      <c r="GI207" s="1019"/>
      <c r="GJ207" s="1016" t="str">
        <f>IF(Table1[[#This Row],[Global Trade Item Number (GTIN)]]="","",Table1[[#This Row],[Global Trade Item Number (GTIN)]])</f>
        <v/>
      </c>
      <c r="GK207" s="555" t="str">
        <f>IF(Table1[[#This Row],[WAWI-Nr./ Kreditoren-Nummer
(ASDV)]]&lt;&gt;"",Table1[[#This Row],[WAWI-Nr./ Kreditoren-Nummer
(ASDV)]],"")</f>
        <v/>
      </c>
      <c r="GL207" s="165"/>
      <c r="GM207" s="165"/>
      <c r="GN207" s="165"/>
      <c r="GO207" s="485"/>
      <c r="GP207" s="534"/>
      <c r="GQ207" s="533"/>
      <c r="GR207" s="486"/>
      <c r="GS207" s="486"/>
      <c r="GT207" s="486"/>
      <c r="GU207" s="486"/>
      <c r="GV207" s="486"/>
      <c r="GW207" s="542"/>
      <c r="GX207" s="538"/>
      <c r="GY207" s="144"/>
      <c r="GZ207" s="480"/>
      <c r="HA207" s="158"/>
      <c r="HB207" s="480"/>
      <c r="HC207" s="480"/>
      <c r="HD207" s="480"/>
      <c r="HE207" s="480"/>
      <c r="HF207" s="480"/>
      <c r="HG207" s="480"/>
      <c r="HH207" s="538"/>
      <c r="HI207" s="480"/>
      <c r="HJ207" s="480"/>
      <c r="HK207" s="480"/>
      <c r="HL207" s="480"/>
      <c r="HM207" s="480"/>
      <c r="HN207" s="480"/>
      <c r="HO207" s="480"/>
      <c r="HP207" s="480"/>
      <c r="HQ207" s="480"/>
      <c r="HR207" s="538"/>
      <c r="HS207" s="480"/>
      <c r="HT207" s="480"/>
      <c r="HU207" s="480"/>
      <c r="HV207" s="480"/>
      <c r="HW207" s="480"/>
      <c r="HX207" s="480"/>
      <c r="HY207" s="480"/>
      <c r="HZ207" s="480"/>
      <c r="IA207" s="480"/>
      <c r="IB207" s="538"/>
      <c r="IC207" s="480"/>
      <c r="ID207" s="480"/>
      <c r="IE207" s="480"/>
      <c r="IF207" s="480"/>
      <c r="IG207" s="480"/>
      <c r="IH207" s="480"/>
      <c r="II207" s="480"/>
      <c r="IJ207" s="480"/>
      <c r="IK207" s="480"/>
      <c r="IL207" s="480"/>
      <c r="IM207" s="538"/>
      <c r="IN207" s="480"/>
      <c r="IO207" s="480"/>
      <c r="IP207" s="480"/>
      <c r="IQ207" s="480"/>
      <c r="IR207" s="480"/>
      <c r="IS207" s="480"/>
      <c r="IT207" s="480"/>
      <c r="IU207" s="480"/>
      <c r="IV207" s="480"/>
      <c r="IW207" s="480"/>
      <c r="IX207" s="538"/>
      <c r="IY207" s="480"/>
      <c r="IZ207" s="480"/>
      <c r="JA207" s="480"/>
      <c r="JB207" s="480"/>
      <c r="JC207" s="480"/>
      <c r="JD207" s="480"/>
      <c r="JE207" s="480"/>
      <c r="JF207" s="480"/>
      <c r="JG207" s="480"/>
      <c r="JH207" s="480"/>
      <c r="JI207" s="538"/>
      <c r="JJ207" s="480"/>
      <c r="JK207" s="480"/>
      <c r="JL207" s="480"/>
      <c r="JM207" s="480"/>
      <c r="JN207" s="480"/>
      <c r="JO207" s="480"/>
      <c r="JP207" s="480"/>
      <c r="JQ207" s="480"/>
      <c r="JR207" s="480"/>
      <c r="JS207" s="590"/>
      <c r="JT207" s="538"/>
      <c r="JU207" s="480"/>
      <c r="JV207" s="480"/>
      <c r="JW207" s="480"/>
      <c r="JX207" s="480"/>
      <c r="JY207" s="480"/>
      <c r="JZ207" s="480"/>
      <c r="KA207" s="480"/>
      <c r="KB207" s="480"/>
      <c r="KC207" s="480"/>
      <c r="KD207" s="480"/>
      <c r="KE207" s="538"/>
      <c r="KF207" s="480"/>
      <c r="KG207" s="480"/>
      <c r="KH207" s="480"/>
      <c r="KI207" s="480"/>
      <c r="KJ207" s="480"/>
      <c r="KK207" s="480"/>
      <c r="KL207" s="480"/>
      <c r="KM207" s="480"/>
      <c r="KN207" s="480"/>
      <c r="KO207" s="480"/>
      <c r="KR207" s="568" t="str">
        <f>IF(Table1[[#This Row],[GTIN]]&lt;&gt;"",Table1[[#This Row],[GTIN]],"")</f>
        <v/>
      </c>
      <c r="KS207" s="569" t="str">
        <f>Table1[[#This Row],[Kreditor]]</f>
        <v/>
      </c>
      <c r="KT207" s="570" t="str">
        <f>IF(Table1[[#This Row],[Gültig ab (Datum)]]&lt;&gt;"",Table1[[#This Row],[Gültig ab (Datum)]],"")</f>
        <v/>
      </c>
      <c r="KU207" s="570"/>
      <c r="KV207" s="583" t="str">
        <f>IF(Table1[[#This Row],[Artikel verpackt? 
(X=Ja)]]="","",Table1[[#This Row],[Artikel verpackt? 
(X=Ja)]])</f>
        <v/>
      </c>
      <c r="KW207" s="571" t="str">
        <f>IF(Table1[[#This Row],[Verpackung recyclingfähig?
(X=Ja)]]="","",Table1[[#This Row],[Verpackung recyclingfähig?
(X=Ja)]])</f>
        <v/>
      </c>
      <c r="KX207" s="572"/>
      <c r="KY207" s="573"/>
      <c r="KZ207" s="574"/>
      <c r="LA207" s="574"/>
      <c r="LB207" s="574"/>
      <c r="LC207" s="574"/>
      <c r="LD207" s="574"/>
      <c r="LE207" s="574"/>
      <c r="LF207" s="575"/>
      <c r="LG207" s="576" t="str">
        <f>IF(Table1[[#This Row],[Hauptkörper - B1 - Art]]="","",VLOOKUP(Table1[[#This Row],[Hauptkörper - B1 - Art]],'DD FD'!B:C,2,FALSE))</f>
        <v/>
      </c>
      <c r="LH207" s="577" t="str">
        <f>IF(Table1[[#This Row],[Hauptkörper - B1 - Fraktion]]="","",VLOOKUP(Table1[[#This Row],[Hauptkörper - B1 - Fraktion]],'DD FD'!H:J,3,FALSE))</f>
        <v/>
      </c>
      <c r="LI207" s="574" t="str">
        <f>IF(Table1[[#This Row],[Hauptkörper - B1 - Gewicht
(in G)]]="","",Table1[[#This Row],[Hauptkörper - B1 - Gewicht
(in G)]])</f>
        <v/>
      </c>
      <c r="LJ207" s="574" t="str">
        <f>IF(Table1[[#This Row],[Hauptkörper - B1 - Lizenzierungs-pflichtig? (X=Ja)]]="","",Table1[[#This Row],[Hauptkörper - B1 - Lizenzierungs-pflichtig? (X=Ja)]])</f>
        <v/>
      </c>
      <c r="LK207" s="577" t="str">
        <f>IF(Table1[[#This Row],[Hauptkörper - B1 - Virgin Material]]="","",VLOOKUP(Table1[[#This Row],[Hauptkörper - B1 - Virgin Material]],'DD FD'!AJ:AK,2,FALSE))</f>
        <v/>
      </c>
      <c r="LL207" s="578" t="str">
        <f>IF(Table1[[#This Row],[Hauptkörper - B1 - Virgin Material Anteil (in %)]]="","",Table1[[#This Row],[Hauptkörper - B1 - Virgin Material Anteil (in %)]])</f>
        <v/>
      </c>
      <c r="LM207" s="577" t="str">
        <f>IF(Table1[[#This Row],[Hauptkörper - B1 - Recyceltes Material]]="","",VLOOKUP(Table1[[#This Row],[Hauptkörper - B1 - Recyceltes Material]],'DD FD'!AL:AM,2,FALSE))</f>
        <v/>
      </c>
      <c r="LN207" s="578" t="str">
        <f>IF(Table1[[#This Row],[Hauptkörper - B1 - Recyceltes Material Anteil (in %)]]="","",Table1[[#This Row],[Hauptkörper - B1 - Recyceltes Material Anteil (in %)]])</f>
        <v/>
      </c>
      <c r="LO207" s="579" t="str">
        <f>IF(Table1[[#This Row],[Hauptkörper - B1 - Beschichtung]]="","",VLOOKUP(Table1[[#This Row],[Hauptkörper - B1 - Beschichtung]],'DD FD'!AE:AF,2,FALSE))</f>
        <v/>
      </c>
      <c r="LP207" s="580" t="str">
        <f>IF(Table1[[#This Row],[Hauptkörper - B1 - Beschichtung Anteil (in %)]]="","",Table1[[#This Row],[Hauptkörper - B1 - Beschichtung Anteil (in %)]])</f>
        <v/>
      </c>
      <c r="LQ207" s="576" t="str">
        <f>IF(Table1[[#This Row],[Hauptkörper - B2 - Art]]="","",VLOOKUP(Table1[[#This Row],[Hauptkörper - B2 - Art]],'DD FD'!B:C,2,FALSE))</f>
        <v/>
      </c>
      <c r="LR207" s="577" t="str">
        <f>IF(Table1[[#This Row],[Hauptkörper - B2 - Fraktion]]="","",VLOOKUP(Table1[[#This Row],[Hauptkörper - B2 - Fraktion]],'DD FD'!H:J,3,FALSE))</f>
        <v/>
      </c>
      <c r="LS207" s="574" t="str">
        <f>IF(Table1[[#This Row],[Hauptkörper - B2 - Gewicht
(in G)]]="","",Table1[[#This Row],[Hauptkörper - B2 - Gewicht
(in G)]])</f>
        <v/>
      </c>
      <c r="LT207" s="574" t="str">
        <f>IF(Table1[[#This Row],[Hauptkörper - B2 - Lizenzierungs-pflichtig? (X=Ja)]]="","",Table1[[#This Row],[Hauptkörper - B2 - Lizenzierungs-pflichtig? (X=Ja)]])</f>
        <v/>
      </c>
      <c r="LU207" s="577" t="str">
        <f>IF(Table1[[#This Row],[Hauptkörper - B2 - Virgin Material]]="","",VLOOKUP(Table1[[#This Row],[Hauptkörper - B2 - Virgin Material]],'DD FD'!AJ:AK,2,FALSE))</f>
        <v/>
      </c>
      <c r="LV207" s="578" t="str">
        <f>IF(Table1[[#This Row],[Hauptkörper - B2 - Virgin Material Anteil (in %)]]="","",Table1[[#This Row],[Hauptkörper - B2 - Virgin Material Anteil (in %)]])</f>
        <v/>
      </c>
      <c r="LW207" s="577" t="str">
        <f>IF(Table1[[#This Row],[Hauptkörper - B2 - Recyceltes Material]]="","",VLOOKUP(Table1[[#This Row],[Hauptkörper - B2 - Recyceltes Material]],'DD FD'!AL:AM,2,FALSE))</f>
        <v/>
      </c>
      <c r="LX207" s="578" t="str">
        <f>IF(Table1[[#This Row],[Hauptkörper - B2 - Recyceltes Material Anteil (in %)]]="","",Table1[[#This Row],[Hauptkörper - B2 - Recyceltes Material Anteil (in %)]])</f>
        <v/>
      </c>
      <c r="LY207" s="577" t="str">
        <f>IF(Table1[[#This Row],[Hauptkörper - B2 - Beschichtung]]="","",VLOOKUP(Table1[[#This Row],[Hauptkörper - B2 - Beschichtung]],'DD FD'!AE:AF,2,FALSE))</f>
        <v/>
      </c>
      <c r="LZ207" s="580" t="str">
        <f>IF(Table1[[#This Row],[Hauptkörper - B2 - Beschichtung Anteil (in %)]]="","",Table1[[#This Row],[Hauptkörper - B2 - Beschichtung Anteil (in %)]])</f>
        <v/>
      </c>
      <c r="MA207" s="576" t="str">
        <f>IF(Table1[[#This Row],[Hauptkörper - B3 - Art]]="","",VLOOKUP(Table1[[#This Row],[Hauptkörper - B3 - Art]],'DD FD'!B:C,2,FALSE))</f>
        <v/>
      </c>
      <c r="MB207" s="577" t="str">
        <f>IF(Table1[[#This Row],[Hauptkörper - B3 - Fraktion]]="","",VLOOKUP(Table1[[#This Row],[Hauptkörper - B3 - Fraktion]],'DD FD'!H:J,3,FALSE))</f>
        <v/>
      </c>
      <c r="MC207" s="574" t="str">
        <f>IF(Table1[[#This Row],[Hauptkörper - B3 - Gewicht
(in G)]]="","",Table1[[#This Row],[Hauptkörper - B3 - Gewicht
(in G)]])</f>
        <v/>
      </c>
      <c r="MD207" s="574" t="str">
        <f>IF(Table1[[#This Row],[Hauptkörper - B3 - Lizenzierungs-pflichtig? (X=Ja)]]="","",Table1[[#This Row],[Hauptkörper - B3 - Lizenzierungs-pflichtig? (X=Ja)]])</f>
        <v/>
      </c>
      <c r="ME207" s="577" t="str">
        <f>IF(Table1[[#This Row],[Hauptkörper - B3 - Virgin Material]]="","",VLOOKUP(Table1[[#This Row],[Hauptkörper - B3 - Virgin Material]],'DD FD'!AJ:AK,2,FALSE))</f>
        <v/>
      </c>
      <c r="MF207" s="578" t="str">
        <f>IF(Table1[[#This Row],[Hauptkörper - B3 - Virgin Material Anteil (in %)]]="","",Table1[[#This Row],[Hauptkörper - B3 - Virgin Material Anteil (in %)]])</f>
        <v/>
      </c>
      <c r="MG207" s="577" t="str">
        <f>IF(Table1[[#This Row],[Hauptkörper - B3 - Recyceltes Material]]="","",VLOOKUP(Table1[[#This Row],[Hauptkörper - B3 - Recyceltes Material]],'DD FD'!AL:AM,2,FALSE))</f>
        <v/>
      </c>
      <c r="MH207" s="578" t="str">
        <f>IF(Table1[[#This Row],[Hauptkörper - B3 - Recyceltes Material Anteil (in %)]]="","",Table1[[#This Row],[Hauptkörper - B3 - Recyceltes Material Anteil (in %)]])</f>
        <v/>
      </c>
      <c r="MI207" s="577" t="str">
        <f>IF(Table1[[#This Row],[Hauptkörper - B3 - Beschichtung]]="","",VLOOKUP(Table1[[#This Row],[Hauptkörper - B3 - Beschichtung]],'DD FD'!AE:AF,2,FALSE))</f>
        <v/>
      </c>
      <c r="MJ207" s="580" t="str">
        <f>IF(Table1[[#This Row],[Hauptkörper - B3 - Beschichtung Anteil (in %)]]="","",Table1[[#This Row],[Hauptkörper - B3 - Beschichtung Anteil (in %)]])</f>
        <v/>
      </c>
      <c r="MK207" s="576" t="str">
        <f>IF(Table1[[#This Row],[Verschluss - B1 - Art]]="","",VLOOKUP(Table1[[#This Row],[Verschluss - B1 - Art]],'DD FD'!D:E,2,FALSE))</f>
        <v/>
      </c>
      <c r="ML207" s="577" t="str">
        <f>IF(Table1[[#This Row],[Verschluss - B1 - Fraktion]]="","",VLOOKUP(Table1[[#This Row],[Verschluss - B1 - Fraktion]],'DD FD'!H:J,3,FALSE))</f>
        <v/>
      </c>
      <c r="MM207" s="574" t="str">
        <f>IF(Table1[[#This Row],[Verschluss - B1 - Gewicht (in G)]]="","",Table1[[#This Row],[Verschluss - B1 - Gewicht (in G)]])</f>
        <v/>
      </c>
      <c r="MN207" s="574" t="str">
        <f>IF(Table1[[#This Row],[Verschluss - B1 - Lizenzierungs-pflichtig? (X=Ja)]]="","",Table1[[#This Row],[Verschluss - B1 - Lizenzierungs-pflichtig? (X=Ja)]])</f>
        <v/>
      </c>
      <c r="MO207" s="574" t="str">
        <f>IF(Table1[[#This Row],[Verschluss - B1 - Trennbar vom Hauptkörper? (X=Ja)]]="","",Table1[[#This Row],[Verschluss - B1 - Trennbar vom Hauptkörper? (X=Ja)]])</f>
        <v/>
      </c>
      <c r="MP207" s="577" t="str">
        <f>IF(Table1[[#This Row],[Verschluss - B1 - Virgin Material]]="","",VLOOKUP(Table1[[#This Row],[Verschluss - B1 - Virgin Material]],'DD FD'!AJ:AK,2,FALSE))</f>
        <v/>
      </c>
      <c r="MQ207" s="578" t="str">
        <f>IF(Table1[[#This Row],[Verschluss - B1 - Virgin Material Anteil (in %)]]="","",Table1[[#This Row],[Verschluss - B1 - Virgin Material Anteil (in %)]])</f>
        <v/>
      </c>
      <c r="MR207" s="577" t="str">
        <f>IF(Table1[[#This Row],[Verschluss - B1 - Recyceltes Material]]="","",VLOOKUP(Table1[[#This Row],[Verschluss - B1 - Recyceltes Material]],'DD FD'!AL:AM,2,FALSE))</f>
        <v/>
      </c>
      <c r="MS207" s="578" t="str">
        <f>IF(Table1[[#This Row],[Verschluss - B1 - Recyceltes Material Anteil (in %)]]="","",Table1[[#This Row],[Verschluss - B1 - Recyceltes Material Anteil (in %)]])</f>
        <v/>
      </c>
      <c r="MT207" s="577" t="str">
        <f>IF(Table1[[#This Row],[Verschluss - B1 - Beschichtung]]="","",VLOOKUP(Table1[[#This Row],[Verschluss - B1 - Beschichtung]],'DD FD'!AE:AF,2,FALSE))</f>
        <v/>
      </c>
      <c r="MU207" s="580" t="str">
        <f>IF(Table1[[#This Row],[Verschluss - B1 - Beschichtung Anteil (in %)]]="","",Table1[[#This Row],[Verschluss - B1 - Beschichtung Anteil (in %)]])</f>
        <v/>
      </c>
      <c r="MV207" s="576" t="str">
        <f>IF(Table1[[#This Row],[Verschluss - B2 - Art]]="","",VLOOKUP(Table1[[#This Row],[Verschluss - B2 - Art]],'DD FD'!D:E,2,FALSE))</f>
        <v/>
      </c>
      <c r="MW207" s="577" t="str">
        <f>IF(Table1[[#This Row],[Verschluss - B2 - Fraktion]]="","",VLOOKUP(Table1[[#This Row],[Verschluss - B2 - Fraktion]],'DD FD'!H:J,3,FALSE))</f>
        <v/>
      </c>
      <c r="MX207" s="574" t="str">
        <f>IF(Table1[[#This Row],[Verschluss - B2 - Gewicht (in G)]]="","",Table1[[#This Row],[Verschluss - B2 - Gewicht (in G)]])</f>
        <v/>
      </c>
      <c r="MY207" s="574" t="str">
        <f>IF(Table1[[#This Row],[Verschluss - B2 - Lizenzierungs-pflichtig? (X=Ja)]]="","",Table1[[#This Row],[Verschluss - B2 - Lizenzierungs-pflichtig? (X=Ja)]])</f>
        <v/>
      </c>
      <c r="MZ207" s="574" t="str">
        <f>IF(Table1[[#This Row],[Verschluss - B2 - Trennbar vom Hauptkörper? (X=Ja)]]="","",Table1[[#This Row],[Verschluss - B2 - Trennbar vom Hauptkörper? (X=Ja)]])</f>
        <v/>
      </c>
      <c r="NA207" s="577" t="str">
        <f>IF(Table1[[#This Row],[Verschluss - B2 - Virgin Material]]="","",VLOOKUP(Table1[[#This Row],[Verschluss - B2 - Virgin Material]],'DD FD'!AJ:AK,2,FALSE))</f>
        <v/>
      </c>
      <c r="NB207" s="578" t="str">
        <f>IF(Table1[[#This Row],[Verschluss - B2 - Virgin Material Anteil (in %)]]="","",Table1[[#This Row],[Verschluss - B2 - Virgin Material Anteil (in %)]])</f>
        <v/>
      </c>
      <c r="NC207" s="577" t="str">
        <f>IF(Table1[[#This Row],[Verschluss - B2 - Recyceltes Material]]="","",VLOOKUP(Table1[[#This Row],[Verschluss - B2 - Recyceltes Material]],'DD FD'!AL:AM,2,FALSE))</f>
        <v/>
      </c>
      <c r="ND207" s="578" t="str">
        <f>IF(Table1[[#This Row],[Verschluss - B2 - Recyceltes Material Anteil (in %)]]="","",Table1[[#This Row],[Verschluss - B2 - Recyceltes Material Anteil (in %)]])</f>
        <v/>
      </c>
      <c r="NE207" s="577" t="str">
        <f>IF(Table1[[#This Row],[Verschluss - B2 - Beschichtung]]="","",VLOOKUP(Table1[[#This Row],[Verschluss - B2 - Beschichtung]],'DD FD'!AE:AF,2,FALSE))</f>
        <v/>
      </c>
      <c r="NF207" s="580" t="str">
        <f>IF(Table1[[#This Row],[Verschluss - B2 - Beschichtung Anteil (in %)]]="","",Table1[[#This Row],[Verschluss - B2 - Beschichtung Anteil (in %)]])</f>
        <v/>
      </c>
      <c r="NG207" s="576" t="str">
        <f>IF(Table1[[#This Row],[Verschluss - B3 - Art]]="","",VLOOKUP(Table1[[#This Row],[Verschluss - B3 - Art]],'DD FD'!D:E,2,FALSE))</f>
        <v/>
      </c>
      <c r="NH207" s="577" t="str">
        <f>IF(Table1[[#This Row],[Verschluss - B3 - Fraktion]]="","",VLOOKUP(Table1[[#This Row],[Verschluss - B3 - Fraktion]],'DD FD'!H:J,3,FALSE))</f>
        <v/>
      </c>
      <c r="NI207" s="574" t="str">
        <f>IF(Table1[[#This Row],[Verschluss - B3 - Gewicht (in G)]]="","",Table1[[#This Row],[Verschluss - B3 - Gewicht (in G)]])</f>
        <v/>
      </c>
      <c r="NJ207" s="574" t="str">
        <f>IF(Table1[[#This Row],[Verschluss - B3 - Lizenzierungs-pflichtig? (X=Ja)]]="","",Table1[[#This Row],[Verschluss - B3 - Lizenzierungs-pflichtig? (X=Ja)]])</f>
        <v/>
      </c>
      <c r="NK207" s="574" t="str">
        <f>IF(Table1[[#This Row],[Verschluss - B3 - Trennbar vom Hauptkörper? (X=Ja)]]="","",Table1[[#This Row],[Verschluss - B3 - Trennbar vom Hauptkörper? (X=Ja)]])</f>
        <v/>
      </c>
      <c r="NL207" s="577" t="str">
        <f>IF(Table1[[#This Row],[Verschluss - B3 - Virgin Material]]="","",VLOOKUP(Table1[[#This Row],[Verschluss - B3 - Virgin Material]],'DD FD'!AJ:AK,2,FALSE))</f>
        <v/>
      </c>
      <c r="NM207" s="578" t="str">
        <f>IF(Table1[[#This Row],[Verschluss - B3 - Virgin Material Anteil (in %)]]="","",Table1[[#This Row],[Verschluss - B3 - Virgin Material Anteil (in %)]])</f>
        <v/>
      </c>
      <c r="NN207" s="577" t="str">
        <f>IF(Table1[[#This Row],[Verschluss - B3 - Recyceltes Material]]="","",VLOOKUP(Table1[[#This Row],[Verschluss - B3 - Recyceltes Material]],'DD FD'!AL:AM,2,FALSE))</f>
        <v/>
      </c>
      <c r="NO207" s="578" t="str">
        <f>IF(Table1[[#This Row],[Verschluss - B3 - Recyceltes Material Anteil (in %)]]="","",Table1[[#This Row],[Verschluss - B3 - Recyceltes Material Anteil (in %)]])</f>
        <v/>
      </c>
      <c r="NP207" s="577" t="str">
        <f>IF(Table1[[#This Row],[Verschluss - B3 - Beschichtung]]="","",VLOOKUP(Table1[[#This Row],[Verschluss - B3 - Beschichtung]],'DD FD'!AE:AF,2,FALSE))</f>
        <v/>
      </c>
      <c r="NQ207" s="580" t="str">
        <f>IF(Table1[[#This Row],[Verschluss - B3 - Beschichtung Anteil (in %)]]="","",Table1[[#This Row],[Verschluss - B3 - Beschichtung Anteil (in %)]])</f>
        <v/>
      </c>
      <c r="NR207" s="576" t="str">
        <f>IF(Table1[[#This Row],[Etikett - B1 - Art]]="","",VLOOKUP(Table1[[#This Row],[Etikett - B1 - Art]],'DD FD'!F:G,2,FALSE))</f>
        <v/>
      </c>
      <c r="NS207" s="577" t="str">
        <f>IF(Table1[[#This Row],[Etikett - B1 - Fraktion]]="","",VLOOKUP(Table1[[#This Row],[Etikett - B1 - Fraktion]],'DD FD'!H:J,3,FALSE))</f>
        <v/>
      </c>
      <c r="NT207" s="574" t="str">
        <f>IF(Table1[[#This Row],[Etikett - B1 - Gewicht (in G)]]="","",Table1[[#This Row],[Etikett - B1 - Gewicht (in G)]])</f>
        <v/>
      </c>
      <c r="NU207" s="574" t="str">
        <f>IF(Table1[[#This Row],[Etikett - B1 - Lizenzierungs-pflichtig? (X=Ja)]]="","",Table1[[#This Row],[Etikett - B1 - Lizenzierungs-pflichtig? (X=Ja)]])</f>
        <v/>
      </c>
      <c r="NV207" s="574" t="str">
        <f>IF(Table1[[#This Row],[Etikett - B1 - Trennbar vom Hauptkörper? (X=Ja)]]="","",Table1[[#This Row],[Etikett - B1 - Trennbar vom Hauptkörper? (X=Ja)]])</f>
        <v/>
      </c>
      <c r="NW207" s="577" t="str">
        <f>IF(Table1[[#This Row],[Etikett - B1 - Virgin Material]]="","",VLOOKUP(Table1[[#This Row],[Etikett - B1 - Virgin Material]],'DD FD'!AJ:AK,2,FALSE))</f>
        <v/>
      </c>
      <c r="NX207" s="578" t="str">
        <f>IF(Table1[[#This Row],[Etikett - B1 - Virgin Material Anteil (in %)]]="","",Table1[[#This Row],[Etikett - B1 - Virgin Material Anteil (in %)]])</f>
        <v/>
      </c>
      <c r="NY207" s="577" t="str">
        <f>IF(Table1[[#This Row],[Etikett - B1 - Recyceltes Material]]="","",VLOOKUP(Table1[[#This Row],[Etikett - B1 - Recyceltes Material]],'DD FD'!AL:AM,2,FALSE))</f>
        <v/>
      </c>
      <c r="NZ207" s="578" t="str">
        <f>IF(Table1[[#This Row],[Etikett - B1 - Recyceltes Material Anteil (in %)]]="","",Table1[[#This Row],[Etikett - B1 - Recyceltes Material Anteil (in %)]])</f>
        <v/>
      </c>
      <c r="OA207" s="577" t="str">
        <f>IF(Table1[[#This Row],[Etikett - B1 - Beschichtung]]="","",VLOOKUP(Table1[[#This Row],[Etikett - B1 - Beschichtung]],'DD FD'!AE:AF,2,FALSE))</f>
        <v/>
      </c>
      <c r="OB207" s="580" t="str">
        <f>IF(Table1[[#This Row],[Etikett - B1 - Beschichtung Anteil (in %)]]="","",Table1[[#This Row],[Etikett - B1 - Beschichtung Anteil (in %)]])</f>
        <v/>
      </c>
      <c r="OC207" s="576" t="str">
        <f>IF(Table1[[#This Row],[Etikett - B2 - Art]]="","",VLOOKUP(Table1[[#This Row],[Etikett - B2 - Art]],'DD FD'!F:G,2,FALSE))</f>
        <v/>
      </c>
      <c r="OD207" s="577" t="str">
        <f>IF(Table1[[#This Row],[Etikett - B2 - Fraktion]]="","",VLOOKUP(Table1[[#This Row],[Etikett - B2 - Fraktion]],'DD FD'!H:J,3,FALSE))</f>
        <v/>
      </c>
      <c r="OE207" s="574" t="str">
        <f>IF(Table1[[#This Row],[Etikett - B2 - Gewicht (in G)]]="","",Table1[[#This Row],[Etikett - B2 - Gewicht (in G)]])</f>
        <v/>
      </c>
      <c r="OF207" s="574" t="str">
        <f>IF(Table1[[#This Row],[Etikett - B2 - Lizenzierungs-pflichtig? (X=Ja)]]="","",Table1[[#This Row],[Etikett - B2 - Lizenzierungs-pflichtig? (X=Ja)]])</f>
        <v/>
      </c>
      <c r="OG207" s="574" t="str">
        <f>IF(Table1[[#This Row],[Etikett - B2 - Trennbar vom Hauptkörper? (X=Ja)]]="","",Table1[[#This Row],[Etikett - B2 - Trennbar vom Hauptkörper? (X=Ja)]])</f>
        <v/>
      </c>
      <c r="OH207" s="577" t="str">
        <f>IF(Table1[[#This Row],[Etikett - B2 - Virgin Material]]="","",VLOOKUP(Table1[[#This Row],[Etikett - B2 - Virgin Material]],'DD FD'!AJ:AK,2,FALSE))</f>
        <v/>
      </c>
      <c r="OI207" s="578" t="str">
        <f>IF(Table1[[#This Row],[Etikett - B2 - Virgin Material Anteil (in %)]]="","",Table1[[#This Row],[Etikett - B2 - Virgin Material Anteil (in %)]])</f>
        <v/>
      </c>
      <c r="OJ207" s="577" t="str">
        <f>IF(Table1[[#This Row],[Etikett - B2 - Recyceltes Material]]="","",VLOOKUP(Table1[[#This Row],[Etikett - B2 - Recyceltes Material]],'DD FD'!AL:AM,2,FALSE))</f>
        <v/>
      </c>
      <c r="OK207" s="578" t="str">
        <f>IF(Table1[[#This Row],[Etikett - B2 - Recyceltes Material Anteil (in %)]]="","",Table1[[#This Row],[Etikett - B2 - Recyceltes Material Anteil (in %)]])</f>
        <v/>
      </c>
      <c r="OL207" s="577" t="str">
        <f>IF(Table1[[#This Row],[Etikett - B2 - Beschichtung]]="","",VLOOKUP(Table1[[#This Row],[Etikett - B2 - Beschichtung]],'DD FD'!AE:AF,2,FALSE))</f>
        <v/>
      </c>
      <c r="OM207" s="580" t="str">
        <f>IF(Table1[[#This Row],[Etikett - B2 - Beschichtung Anteil (in %)]]="","",Table1[[#This Row],[Etikett - B2 - Beschichtung Anteil (in %)]])</f>
        <v/>
      </c>
      <c r="ON207" s="576" t="str">
        <f>IF(Table1[[#This Row],[Etikett - B3 - Art]]="","",VLOOKUP(Table1[[#This Row],[Etikett - B3 - Art]],'DD FD'!F:G,2,FALSE))</f>
        <v/>
      </c>
      <c r="OO207" s="577" t="str">
        <f>IF(Table1[[#This Row],[Etikett - B3 - Fraktion]]="","",VLOOKUP(Table1[[#This Row],[Etikett - B3 - Fraktion]],'DD FD'!H:J,3,FALSE))</f>
        <v/>
      </c>
      <c r="OP207" s="574" t="str">
        <f>IF(Table1[[#This Row],[Etikett - B3 - Gewicht (in G)]]="","",Table1[[#This Row],[Etikett - B3 - Gewicht (in G)]])</f>
        <v/>
      </c>
      <c r="OQ207" s="574" t="str">
        <f>IF(Table1[[#This Row],[Etikett - B3 - Lizenzierungs-pflichtig? (X=Ja)]]="","",Table1[[#This Row],[Etikett - B3 - Lizenzierungs-pflichtig? (X=Ja)]])</f>
        <v/>
      </c>
      <c r="OR207" s="574" t="str">
        <f>IF(Table1[[#This Row],[Etikett - B3 - Trennbar vom Hauptkörper? (X=Ja)]]="","",Table1[[#This Row],[Etikett - B3 - Trennbar vom Hauptkörper? (X=Ja)]])</f>
        <v/>
      </c>
      <c r="OS207" s="577" t="str">
        <f>IF(Table1[[#This Row],[Etikett - B3 - Virgin Material]]="","",VLOOKUP(Table1[[#This Row],[Etikett - B3 - Virgin Material]],'DD FD'!AJ:AK,2,FALSE))</f>
        <v/>
      </c>
      <c r="OT207" s="578" t="str">
        <f>IF(Table1[[#This Row],[Etikett - B3 - Virgin Material Anteil (in %)]]="","",Table1[[#This Row],[Etikett - B3 - Virgin Material Anteil (in %)]])</f>
        <v/>
      </c>
      <c r="OU207" s="577" t="str">
        <f>IF(Table1[[#This Row],[Etikett - B3 - Recyceltes Material]]="","",VLOOKUP(Table1[[#This Row],[Etikett - B3 - Recyceltes Material]],'DD FD'!AL:AM,2,FALSE))</f>
        <v/>
      </c>
      <c r="OV207" s="578" t="str">
        <f>IF(Table1[[#This Row],[Etikett - B3 - Recyceltes Material Anteil (in %)]]="","",Table1[[#This Row],[Etikett - B3 - Recyceltes Material Anteil (in %)]])</f>
        <v/>
      </c>
      <c r="OW207" s="577" t="str">
        <f>IF(Table1[[#This Row],[Etikett - B3 - Beschichtung]]="","",VLOOKUP(Table1[[#This Row],[Etikett - B3 - Beschichtung]],'DD FD'!AE:AF,2,FALSE))</f>
        <v/>
      </c>
      <c r="OX207" s="613" t="str">
        <f>IF(Table1[[#This Row],[Etikett - B3 - Beschichtung Anteil (in %)]]="","",Table1[[#This Row],[Etikett - B3 - Beschichtung Anteil (in %)]])</f>
        <v/>
      </c>
      <c r="OY207" s="618">
        <f>ROUNDUP(SUM(
IF(AND(LH207='DD FD'!$J$7,LJ207='DD FD'!$AI$3),LI207,0),
IF(AND(LR207='DD FD'!$J$7,LT207='DD FD'!$AI$3),LS207,0),
IF(AND(MB207='DD FD'!$J$7,MD207='DD FD'!$AI$3),MC207,0),
IF(AND(ML207='DD FD'!$J$7,MN207='DD FD'!$AI$3),MM207,0),
IF(AND(MW207='DD FD'!$J$7,MY207='DD FD'!$AI$3),MX207,0),
IF(AND(NH207='DD FD'!$J$7,NJ207='DD FD'!$AI$3),NI207,0),
IF(AND(NS207='DD FD'!$J$7,NU207='DD FD'!$AI$3),NT207,0),
IF(AND(OD207='DD FD'!$J$7,OF207='DD FD'!$AI$3),OE207,0),
IF(AND(OO207='DD FD'!$J$7,OQ207='DD FD'!$AI$3),OP207,0),
),2)</f>
        <v>0</v>
      </c>
      <c r="OZ207" s="617">
        <f>ROUNDUP(SUM(
IF(AND(LH207='DD FD'!$J$6,LJ207='DD FD'!$AI$3),LI207,0),
IF(AND(LR207='DD FD'!$J$6,LT207='DD FD'!$AI$3),LS207,0),
IF(AND(MB207='DD FD'!$J$6,MD207='DD FD'!$AI$3),MC207,0),
IF(AND(ML207='DD FD'!$J$6,MN207='DD FD'!$AI$3),MM207,0),
IF(AND(MW207='DD FD'!$J$6,MY207='DD FD'!$AI$3),MX207,0),
IF(AND(NH207='DD FD'!$J$6,NJ207='DD FD'!$AI$3),NI207,0),
IF(AND(NS207='DD FD'!$J$6,NU207='DD FD'!$AI$3),NT207,0),
IF(AND(OD207='DD FD'!$J$6,OF207='DD FD'!$AI$3),OE207,0),
IF(AND(OO207='DD FD'!$J$6,OQ207='DD FD'!$AI$3),OP207,0),
),2)</f>
        <v>0</v>
      </c>
      <c r="PA207" s="617">
        <f>ROUNDUP(SUM(
IF(AND(LH207='DD FD'!$J$10,LJ207='DD FD'!$AI$3),LI207,0),
IF(AND(LR207='DD FD'!$J$10,LT207='DD FD'!$AI$3),LS207,0),
IF(AND(MB207='DD FD'!$J$10,MD207='DD FD'!$AI$3),MC207,0),
IF(AND(ML207='DD FD'!$J$10,MN207='DD FD'!$AI$3),MM207,0),
IF(AND(MW207='DD FD'!$J$10,MY207='DD FD'!$AI$3),MX207,0),
IF(AND(NH207='DD FD'!$J$10,NJ207='DD FD'!$AI$3),NI207,0),
IF(AND(NS207='DD FD'!$J$10,NU207='DD FD'!$AI$3),NT207,0),
IF(AND(OD207='DD FD'!$J$10,OF207='DD FD'!$AI$3),OE207,0),
IF(AND(OO207='DD FD'!$J$10,OQ207='DD FD'!$AI$3),OP207,0),
),2)</f>
        <v>0</v>
      </c>
      <c r="PB207" s="617">
        <f>ROUNDUP(SUM(
IF(AND(LH207='DD FD'!$J$8,LJ207='DD FD'!$AI$3),LI207,0),
IF(AND(LR207='DD FD'!$J$8,LT207='DD FD'!$AI$3),LS207,0),
IF(AND(MB207='DD FD'!$J$8,MD207='DD FD'!$AI$3),MC207,0),
IF(AND(ML207='DD FD'!$J$8,MN207='DD FD'!$AI$3),MM207,0),
IF(AND(MW207='DD FD'!$J$8,MY207='DD FD'!$AI$3),MX207,0),
IF(AND(NH207='DD FD'!$J$8,NJ207='DD FD'!$AI$3),NI207,0),
IF(AND(NS207='DD FD'!$J$8,NU207='DD FD'!$AI$3),NT207,0),
IF(AND(OD207='DD FD'!$J$8,OF207='DD FD'!$AI$3),OE207,0),
IF(AND(OO207='DD FD'!$J$8,OQ207='DD FD'!$AI$3),OP207,0),
),2)</f>
        <v>0</v>
      </c>
      <c r="PC207" s="617">
        <f>ROUNDUP(SUM(
IF(AND(LH207='DD FD'!$J$5,LJ207='DD FD'!$AI$3),LI207,0),
IF(AND(LR207='DD FD'!$J$5,LT207='DD FD'!$AI$3),LS207,0),
IF(AND(MB207='DD FD'!$J$5,MD207='DD FD'!$AI$3),MC207,0),
IF(AND(ML207='DD FD'!$J$5,MN207='DD FD'!$AI$3),MM207,0),
IF(AND(MW207='DD FD'!$J$5,MY207='DD FD'!$AI$3),MX207,0),
IF(AND(NH207='DD FD'!$J$5,NJ207='DD FD'!$AI$3),NI207,0),
IF(AND(NS207='DD FD'!$J$5,NU207='DD FD'!$AI$3),NT207,0),
IF(AND(OD207='DD FD'!$J$5,OF207='DD FD'!$AI$3),OE207,0),
IF(AND(OO207='DD FD'!$J$5,OQ207='DD FD'!$AI$3),OP207,0),
),2)</f>
        <v>0</v>
      </c>
      <c r="PD207" s="617">
        <f>ROUNDUP(SUM(
IF(AND(LH207='DD FD'!$J$9,LJ207='DD FD'!$AI$3),LI207,0),
IF(AND(LR207='DD FD'!$J$9,LT207='DD FD'!$AI$3),LS207,0),
IF(AND(MB207='DD FD'!$J$9,MD207='DD FD'!$AI$3),MC207,0),
IF(AND(ML207='DD FD'!$J$9,MN207='DD FD'!$AI$3),MM207,0),
IF(AND(MW207='DD FD'!$J$9,MY207='DD FD'!$AI$3),MX207,0),
IF(AND(NH207='DD FD'!$J$9,NJ207='DD FD'!$AI$3),NI207,0),
IF(AND(NS207='DD FD'!$J$9,NU207='DD FD'!$AI$3),NT207,0),
IF(AND(OD207='DD FD'!$J$9,OF207='DD FD'!$AI$3),OE207,0),
IF(AND(OO207='DD FD'!$J$9,OQ207='DD FD'!$AI$3),OP207,0),
),2)</f>
        <v>0</v>
      </c>
      <c r="PE207" s="617">
        <f>ROUNDUP(SUM(
IF(AND(LH207='DD FD'!$J$4,LJ207='DD FD'!$AI$3),LI207,0),
IF(AND(LR207='DD FD'!$J$4,LT207='DD FD'!$AI$3),LS207,0),
IF(AND(MB207='DD FD'!$J$4,MD207='DD FD'!$AI$3),MC207,0),
IF(AND(ML207='DD FD'!$J$4,MN207='DD FD'!$AI$3),MM207,0),
IF(AND(MW207='DD FD'!$J$4,MY207='DD FD'!$AI$3),MX207,0),
IF(AND(NH207='DD FD'!$J$4,NJ207='DD FD'!$AI$3),NI207,0),
IF(AND(NS207='DD FD'!$J$4,NU207='DD FD'!$AI$3),NT207,0),
IF(AND(OD207='DD FD'!$J$4,OF207='DD FD'!$AI$3),OE207,0),
IF(AND(OO207='DD FD'!$J$4,OQ207='DD FD'!$AI$3),OP207,0),
),2)</f>
        <v>0</v>
      </c>
      <c r="PF207" s="619">
        <f>ROUNDUP(SUM(
IF(AND(LH207='DD FD'!$J$11,LJ207='DD FD'!$AI$3),LI207,0),
IF(AND(LR207='DD FD'!$J$11,LT207='DD FD'!$AI$3),LS207,0),
IF(AND(MB207='DD FD'!$J$11,MD207='DD FD'!$AI$3),MC207,0),
IF(AND(ML207='DD FD'!$J$11,MN207='DD FD'!$AI$3),MM207,0),
IF(AND(MW207='DD FD'!$J$11,MY207='DD FD'!$AI$3),MX207,0),
IF(AND(NH207='DD FD'!$J$11,NJ207='DD FD'!$AI$3),NI207,0),
IF(AND(NS207='DD FD'!$J$11,NU207='DD FD'!$AI$3),NT207,0),
IF(AND(OD207='DD FD'!$J$11,OF207='DD FD'!$AI$3),OE207,0),
IF(AND(OO207='DD FD'!$J$11,OQ207='DD FD'!$AI$3),OP207,0),
),2)</f>
        <v>0</v>
      </c>
    </row>
    <row r="208" spans="1:422">
      <c r="A208" s="806"/>
      <c r="B208" s="934"/>
      <c r="C208" s="247"/>
      <c r="D208" s="842"/>
      <c r="E208" s="247"/>
      <c r="F208" s="158"/>
      <c r="G208" s="710"/>
      <c r="H208" s="712"/>
      <c r="I208" s="936"/>
      <c r="J208" s="803"/>
      <c r="K208" s="150"/>
      <c r="L208" s="146" t="str">
        <f t="shared" si="81"/>
        <v/>
      </c>
      <c r="M208" s="501" t="str">
        <f t="shared" si="98"/>
        <v/>
      </c>
      <c r="N208" s="504"/>
      <c r="O208" s="113" t="str">
        <f t="shared" si="99"/>
        <v/>
      </c>
      <c r="P208" s="114" t="str">
        <f t="shared" si="82"/>
        <v/>
      </c>
      <c r="Q208" s="152"/>
      <c r="R208" s="152"/>
      <c r="S208" s="115" t="str">
        <f t="shared" si="100"/>
        <v/>
      </c>
      <c r="T208" s="159"/>
      <c r="U208" s="159"/>
      <c r="V208" s="157"/>
      <c r="W208" s="157"/>
      <c r="X208" s="157"/>
      <c r="Y208" s="772"/>
      <c r="Z208" s="158"/>
      <c r="AA208" s="144"/>
      <c r="AB208" s="112"/>
      <c r="AC208" s="153"/>
      <c r="AD208" s="153"/>
      <c r="AE208" s="153"/>
      <c r="AF208" s="153"/>
      <c r="AG208" s="153"/>
      <c r="AH208" s="153"/>
      <c r="AI208" s="152"/>
      <c r="AJ208" s="158"/>
      <c r="AK208" s="158"/>
      <c r="AL208" s="158"/>
      <c r="AM208" s="116" t="str">
        <f t="shared" si="101"/>
        <v/>
      </c>
      <c r="AN208" s="116" t="str">
        <f t="shared" si="102"/>
        <v/>
      </c>
      <c r="AO208" s="324"/>
      <c r="AP208" s="503"/>
      <c r="AQ208" s="487" t="str">
        <f t="shared" si="103"/>
        <v/>
      </c>
      <c r="AR208" s="113" t="str">
        <f t="shared" si="83"/>
        <v/>
      </c>
      <c r="AS208" s="113" t="str">
        <f t="shared" si="84"/>
        <v/>
      </c>
      <c r="AT208" s="113" t="str">
        <f t="shared" si="85"/>
        <v/>
      </c>
      <c r="AU208" s="113" t="str">
        <f t="shared" si="86"/>
        <v/>
      </c>
      <c r="AV208" s="159"/>
      <c r="AW208" s="157"/>
      <c r="AX208" s="157"/>
      <c r="AY208" s="157"/>
      <c r="AZ208" s="157"/>
      <c r="BA208" s="116" t="str">
        <f t="shared" si="87"/>
        <v/>
      </c>
      <c r="BB208" s="316"/>
      <c r="BC208" s="116" t="str">
        <f t="shared" si="88"/>
        <v/>
      </c>
      <c r="BD208" s="133" t="str">
        <f t="shared" si="89"/>
        <v/>
      </c>
      <c r="BE208" s="157"/>
      <c r="BF208" s="1180"/>
      <c r="BG208" s="1180"/>
      <c r="BH208" s="158"/>
      <c r="BI208" s="490"/>
      <c r="BJ208" s="514" t="str">
        <f t="shared" si="104"/>
        <v/>
      </c>
      <c r="BK208" s="789"/>
      <c r="BL208" s="116" t="str">
        <f t="shared" si="105"/>
        <v/>
      </c>
      <c r="BM208" s="144"/>
      <c r="BN208" s="144"/>
      <c r="BO208" s="144"/>
      <c r="BP208" s="790"/>
      <c r="BQ208" s="790"/>
      <c r="BR208" s="790"/>
      <c r="BS208" s="116" t="str">
        <f t="shared" si="90"/>
        <v/>
      </c>
      <c r="BT208" s="790"/>
      <c r="BU208" s="808" t="str">
        <f t="shared" si="91"/>
        <v/>
      </c>
      <c r="BV208" s="791"/>
      <c r="BW208" s="144"/>
      <c r="BX208" s="20"/>
      <c r="BY208" s="20"/>
      <c r="BZ208" s="20"/>
      <c r="CA208" s="792"/>
      <c r="CB208" s="1201"/>
      <c r="CC208" s="144"/>
      <c r="CD208" s="144"/>
      <c r="CE208" s="144"/>
      <c r="CF208" s="144"/>
      <c r="CG208" s="144"/>
      <c r="CH208" s="144"/>
      <c r="CI208" s="144"/>
      <c r="CJ208" s="144"/>
      <c r="CK208" s="144"/>
      <c r="CL208" s="144"/>
      <c r="CM208" s="144"/>
      <c r="CN208" s="144"/>
      <c r="CO208" s="144"/>
      <c r="CP208" s="144"/>
      <c r="CQ208" s="144"/>
      <c r="CR208" s="144"/>
      <c r="CS208" s="144"/>
      <c r="CT208" s="144"/>
      <c r="CU208" s="144"/>
      <c r="CV208" s="144"/>
      <c r="CW208" s="144"/>
      <c r="CX208" s="144"/>
      <c r="CY208" s="144"/>
      <c r="CZ208" s="144"/>
      <c r="DA208" s="144"/>
      <c r="DB208" s="144"/>
      <c r="DC208" s="144"/>
      <c r="DD208" s="144"/>
      <c r="DE208" s="144"/>
      <c r="DF208" s="144"/>
      <c r="DG208" s="144"/>
      <c r="DH208" s="144"/>
      <c r="DI208" s="144"/>
      <c r="DJ208" s="144"/>
      <c r="DK208" s="144"/>
      <c r="DL208" s="144"/>
      <c r="DM208" s="144"/>
      <c r="DN208" s="144"/>
      <c r="DO208" s="144"/>
      <c r="DP208" s="144"/>
      <c r="DQ208" s="144"/>
      <c r="DR208" s="144"/>
      <c r="DS208" s="144"/>
      <c r="DT208" s="144"/>
      <c r="DU208" s="144"/>
      <c r="DV208" s="144"/>
      <c r="DW208" s="144"/>
      <c r="DX208" s="144"/>
      <c r="DY208" s="144"/>
      <c r="DZ208" s="144"/>
      <c r="EA208" s="144"/>
      <c r="EB208" s="144"/>
      <c r="EC208" s="144"/>
      <c r="ED208" s="782" t="str">
        <f t="shared" si="106"/>
        <v/>
      </c>
      <c r="EE208" s="519"/>
      <c r="EF208" s="793"/>
      <c r="EG208" s="519"/>
      <c r="EH208" s="794"/>
      <c r="EI208" s="790"/>
      <c r="EJ208" s="794"/>
      <c r="EK208" s="794"/>
      <c r="EL208" s="790"/>
      <c r="EM208" s="790"/>
      <c r="EN208" s="790"/>
      <c r="EO208" s="112" t="str">
        <f t="shared" si="92"/>
        <v/>
      </c>
      <c r="EP208" s="790"/>
      <c r="EQ208" s="488" t="str">
        <f t="shared" si="93"/>
        <v/>
      </c>
      <c r="ER208" s="1100"/>
      <c r="ES208" s="1099" t="str">
        <f t="shared" si="107"/>
        <v/>
      </c>
      <c r="ET208" s="525"/>
      <c r="EU208" s="148"/>
      <c r="EV208" s="148"/>
      <c r="EW208" s="148"/>
      <c r="EX208" s="148"/>
      <c r="EY208" s="148"/>
      <c r="EZ208" s="148"/>
      <c r="FA208" s="148"/>
      <c r="FB208" s="148"/>
      <c r="FC208" s="148"/>
      <c r="FD208" s="148"/>
      <c r="FE208" s="148"/>
      <c r="FF208" s="148"/>
      <c r="FG208" s="148"/>
      <c r="FH208" s="148"/>
      <c r="FI208" s="528"/>
      <c r="FJ208" s="513" t="str">
        <f t="shared" si="94"/>
        <v/>
      </c>
      <c r="FK208" s="158"/>
      <c r="FL208" s="850"/>
      <c r="FM208" s="850"/>
      <c r="FN208" s="850"/>
      <c r="FO208" s="850"/>
      <c r="FP208" s="850"/>
      <c r="FQ208" s="850"/>
      <c r="FR208" s="157"/>
      <c r="FS208" s="143"/>
      <c r="FT208" s="143"/>
      <c r="FU208" s="847" t="str">
        <f t="shared" si="95"/>
        <v/>
      </c>
      <c r="FV208" s="555"/>
      <c r="FW208" s="523" t="str">
        <f>IF(Table1[[#This Row],[Nonfood Inhaltstoffe - Komponente]]="","",VLOOKUP(Table1[[#This Row],[Nonfood Inhaltstoffe - Komponente]],'Dropdown Auswahl'!BJ:BK,2,FALSE))</f>
        <v/>
      </c>
      <c r="FX208" s="1013"/>
      <c r="FY208" s="1011" t="str">
        <f t="shared" si="96"/>
        <v/>
      </c>
      <c r="FZ208" s="152"/>
      <c r="GA208" s="152"/>
      <c r="GB208" s="152"/>
      <c r="GC208" s="529" t="str">
        <f t="shared" si="97"/>
        <v/>
      </c>
      <c r="GG208" s="21"/>
      <c r="GH208" s="21"/>
      <c r="GI208" s="1019"/>
      <c r="GJ208" s="1016" t="str">
        <f>IF(Table1[[#This Row],[Global Trade Item Number (GTIN)]]="","",Table1[[#This Row],[Global Trade Item Number (GTIN)]])</f>
        <v/>
      </c>
      <c r="GK208" s="555" t="str">
        <f>IF(Table1[[#This Row],[WAWI-Nr./ Kreditoren-Nummer
(ASDV)]]&lt;&gt;"",Table1[[#This Row],[WAWI-Nr./ Kreditoren-Nummer
(ASDV)]],"")</f>
        <v/>
      </c>
      <c r="GL208" s="165"/>
      <c r="GM208" s="165"/>
      <c r="GN208" s="165"/>
      <c r="GO208" s="485"/>
      <c r="GP208" s="534"/>
      <c r="GQ208" s="533"/>
      <c r="GR208" s="486"/>
      <c r="GS208" s="486"/>
      <c r="GT208" s="486"/>
      <c r="GU208" s="486"/>
      <c r="GV208" s="486"/>
      <c r="GW208" s="542"/>
      <c r="GX208" s="538"/>
      <c r="GY208" s="144"/>
      <c r="GZ208" s="480"/>
      <c r="HA208" s="158"/>
      <c r="HB208" s="480"/>
      <c r="HC208" s="480"/>
      <c r="HD208" s="480"/>
      <c r="HE208" s="480"/>
      <c r="HF208" s="480"/>
      <c r="HG208" s="480"/>
      <c r="HH208" s="538"/>
      <c r="HI208" s="480"/>
      <c r="HJ208" s="480"/>
      <c r="HK208" s="480"/>
      <c r="HL208" s="480"/>
      <c r="HM208" s="480"/>
      <c r="HN208" s="480"/>
      <c r="HO208" s="480"/>
      <c r="HP208" s="480"/>
      <c r="HQ208" s="480"/>
      <c r="HR208" s="538"/>
      <c r="HS208" s="480"/>
      <c r="HT208" s="480"/>
      <c r="HU208" s="480"/>
      <c r="HV208" s="480"/>
      <c r="HW208" s="480"/>
      <c r="HX208" s="480"/>
      <c r="HY208" s="480"/>
      <c r="HZ208" s="480"/>
      <c r="IA208" s="480"/>
      <c r="IB208" s="538"/>
      <c r="IC208" s="480"/>
      <c r="ID208" s="480"/>
      <c r="IE208" s="480"/>
      <c r="IF208" s="480"/>
      <c r="IG208" s="480"/>
      <c r="IH208" s="480"/>
      <c r="II208" s="480"/>
      <c r="IJ208" s="480"/>
      <c r="IK208" s="480"/>
      <c r="IL208" s="480"/>
      <c r="IM208" s="538"/>
      <c r="IN208" s="480"/>
      <c r="IO208" s="480"/>
      <c r="IP208" s="480"/>
      <c r="IQ208" s="480"/>
      <c r="IR208" s="480"/>
      <c r="IS208" s="480"/>
      <c r="IT208" s="480"/>
      <c r="IU208" s="480"/>
      <c r="IV208" s="480"/>
      <c r="IW208" s="480"/>
      <c r="IX208" s="538"/>
      <c r="IY208" s="480"/>
      <c r="IZ208" s="480"/>
      <c r="JA208" s="480"/>
      <c r="JB208" s="480"/>
      <c r="JC208" s="480"/>
      <c r="JD208" s="480"/>
      <c r="JE208" s="480"/>
      <c r="JF208" s="480"/>
      <c r="JG208" s="480"/>
      <c r="JH208" s="480"/>
      <c r="JI208" s="538"/>
      <c r="JJ208" s="480"/>
      <c r="JK208" s="480"/>
      <c r="JL208" s="480"/>
      <c r="JM208" s="480"/>
      <c r="JN208" s="480"/>
      <c r="JO208" s="480"/>
      <c r="JP208" s="480"/>
      <c r="JQ208" s="480"/>
      <c r="JR208" s="480"/>
      <c r="JS208" s="590"/>
      <c r="JT208" s="538"/>
      <c r="JU208" s="480"/>
      <c r="JV208" s="480"/>
      <c r="JW208" s="480"/>
      <c r="JX208" s="480"/>
      <c r="JY208" s="480"/>
      <c r="JZ208" s="480"/>
      <c r="KA208" s="480"/>
      <c r="KB208" s="480"/>
      <c r="KC208" s="480"/>
      <c r="KD208" s="480"/>
      <c r="KE208" s="538"/>
      <c r="KF208" s="480"/>
      <c r="KG208" s="480"/>
      <c r="KH208" s="480"/>
      <c r="KI208" s="480"/>
      <c r="KJ208" s="480"/>
      <c r="KK208" s="480"/>
      <c r="KL208" s="480"/>
      <c r="KM208" s="480"/>
      <c r="KN208" s="480"/>
      <c r="KO208" s="480"/>
      <c r="KR208" s="568" t="str">
        <f>IF(Table1[[#This Row],[GTIN]]&lt;&gt;"",Table1[[#This Row],[GTIN]],"")</f>
        <v/>
      </c>
      <c r="KS208" s="569" t="str">
        <f>Table1[[#This Row],[Kreditor]]</f>
        <v/>
      </c>
      <c r="KT208" s="570" t="str">
        <f>IF(Table1[[#This Row],[Gültig ab (Datum)]]&lt;&gt;"",Table1[[#This Row],[Gültig ab (Datum)]],"")</f>
        <v/>
      </c>
      <c r="KU208" s="570"/>
      <c r="KV208" s="583" t="str">
        <f>IF(Table1[[#This Row],[Artikel verpackt? 
(X=Ja)]]="","",Table1[[#This Row],[Artikel verpackt? 
(X=Ja)]])</f>
        <v/>
      </c>
      <c r="KW208" s="571" t="str">
        <f>IF(Table1[[#This Row],[Verpackung recyclingfähig?
(X=Ja)]]="","",Table1[[#This Row],[Verpackung recyclingfähig?
(X=Ja)]])</f>
        <v/>
      </c>
      <c r="KX208" s="572"/>
      <c r="KY208" s="573"/>
      <c r="KZ208" s="574"/>
      <c r="LA208" s="574"/>
      <c r="LB208" s="574"/>
      <c r="LC208" s="574"/>
      <c r="LD208" s="574"/>
      <c r="LE208" s="574"/>
      <c r="LF208" s="575"/>
      <c r="LG208" s="576" t="str">
        <f>IF(Table1[[#This Row],[Hauptkörper - B1 - Art]]="","",VLOOKUP(Table1[[#This Row],[Hauptkörper - B1 - Art]],'DD FD'!B:C,2,FALSE))</f>
        <v/>
      </c>
      <c r="LH208" s="577" t="str">
        <f>IF(Table1[[#This Row],[Hauptkörper - B1 - Fraktion]]="","",VLOOKUP(Table1[[#This Row],[Hauptkörper - B1 - Fraktion]],'DD FD'!H:J,3,FALSE))</f>
        <v/>
      </c>
      <c r="LI208" s="574" t="str">
        <f>IF(Table1[[#This Row],[Hauptkörper - B1 - Gewicht
(in G)]]="","",Table1[[#This Row],[Hauptkörper - B1 - Gewicht
(in G)]])</f>
        <v/>
      </c>
      <c r="LJ208" s="574" t="str">
        <f>IF(Table1[[#This Row],[Hauptkörper - B1 - Lizenzierungs-pflichtig? (X=Ja)]]="","",Table1[[#This Row],[Hauptkörper - B1 - Lizenzierungs-pflichtig? (X=Ja)]])</f>
        <v/>
      </c>
      <c r="LK208" s="577" t="str">
        <f>IF(Table1[[#This Row],[Hauptkörper - B1 - Virgin Material]]="","",VLOOKUP(Table1[[#This Row],[Hauptkörper - B1 - Virgin Material]],'DD FD'!AJ:AK,2,FALSE))</f>
        <v/>
      </c>
      <c r="LL208" s="578" t="str">
        <f>IF(Table1[[#This Row],[Hauptkörper - B1 - Virgin Material Anteil (in %)]]="","",Table1[[#This Row],[Hauptkörper - B1 - Virgin Material Anteil (in %)]])</f>
        <v/>
      </c>
      <c r="LM208" s="577" t="str">
        <f>IF(Table1[[#This Row],[Hauptkörper - B1 - Recyceltes Material]]="","",VLOOKUP(Table1[[#This Row],[Hauptkörper - B1 - Recyceltes Material]],'DD FD'!AL:AM,2,FALSE))</f>
        <v/>
      </c>
      <c r="LN208" s="578" t="str">
        <f>IF(Table1[[#This Row],[Hauptkörper - B1 - Recyceltes Material Anteil (in %)]]="","",Table1[[#This Row],[Hauptkörper - B1 - Recyceltes Material Anteil (in %)]])</f>
        <v/>
      </c>
      <c r="LO208" s="579" t="str">
        <f>IF(Table1[[#This Row],[Hauptkörper - B1 - Beschichtung]]="","",VLOOKUP(Table1[[#This Row],[Hauptkörper - B1 - Beschichtung]],'DD FD'!AE:AF,2,FALSE))</f>
        <v/>
      </c>
      <c r="LP208" s="580" t="str">
        <f>IF(Table1[[#This Row],[Hauptkörper - B1 - Beschichtung Anteil (in %)]]="","",Table1[[#This Row],[Hauptkörper - B1 - Beschichtung Anteil (in %)]])</f>
        <v/>
      </c>
      <c r="LQ208" s="576" t="str">
        <f>IF(Table1[[#This Row],[Hauptkörper - B2 - Art]]="","",VLOOKUP(Table1[[#This Row],[Hauptkörper - B2 - Art]],'DD FD'!B:C,2,FALSE))</f>
        <v/>
      </c>
      <c r="LR208" s="577" t="str">
        <f>IF(Table1[[#This Row],[Hauptkörper - B2 - Fraktion]]="","",VLOOKUP(Table1[[#This Row],[Hauptkörper - B2 - Fraktion]],'DD FD'!H:J,3,FALSE))</f>
        <v/>
      </c>
      <c r="LS208" s="574" t="str">
        <f>IF(Table1[[#This Row],[Hauptkörper - B2 - Gewicht
(in G)]]="","",Table1[[#This Row],[Hauptkörper - B2 - Gewicht
(in G)]])</f>
        <v/>
      </c>
      <c r="LT208" s="574" t="str">
        <f>IF(Table1[[#This Row],[Hauptkörper - B2 - Lizenzierungs-pflichtig? (X=Ja)]]="","",Table1[[#This Row],[Hauptkörper - B2 - Lizenzierungs-pflichtig? (X=Ja)]])</f>
        <v/>
      </c>
      <c r="LU208" s="577" t="str">
        <f>IF(Table1[[#This Row],[Hauptkörper - B2 - Virgin Material]]="","",VLOOKUP(Table1[[#This Row],[Hauptkörper - B2 - Virgin Material]],'DD FD'!AJ:AK,2,FALSE))</f>
        <v/>
      </c>
      <c r="LV208" s="578" t="str">
        <f>IF(Table1[[#This Row],[Hauptkörper - B2 - Virgin Material Anteil (in %)]]="","",Table1[[#This Row],[Hauptkörper - B2 - Virgin Material Anteil (in %)]])</f>
        <v/>
      </c>
      <c r="LW208" s="577" t="str">
        <f>IF(Table1[[#This Row],[Hauptkörper - B2 - Recyceltes Material]]="","",VLOOKUP(Table1[[#This Row],[Hauptkörper - B2 - Recyceltes Material]],'DD FD'!AL:AM,2,FALSE))</f>
        <v/>
      </c>
      <c r="LX208" s="578" t="str">
        <f>IF(Table1[[#This Row],[Hauptkörper - B2 - Recyceltes Material Anteil (in %)]]="","",Table1[[#This Row],[Hauptkörper - B2 - Recyceltes Material Anteil (in %)]])</f>
        <v/>
      </c>
      <c r="LY208" s="577" t="str">
        <f>IF(Table1[[#This Row],[Hauptkörper - B2 - Beschichtung]]="","",VLOOKUP(Table1[[#This Row],[Hauptkörper - B2 - Beschichtung]],'DD FD'!AE:AF,2,FALSE))</f>
        <v/>
      </c>
      <c r="LZ208" s="580" t="str">
        <f>IF(Table1[[#This Row],[Hauptkörper - B2 - Beschichtung Anteil (in %)]]="","",Table1[[#This Row],[Hauptkörper - B2 - Beschichtung Anteil (in %)]])</f>
        <v/>
      </c>
      <c r="MA208" s="576" t="str">
        <f>IF(Table1[[#This Row],[Hauptkörper - B3 - Art]]="","",VLOOKUP(Table1[[#This Row],[Hauptkörper - B3 - Art]],'DD FD'!B:C,2,FALSE))</f>
        <v/>
      </c>
      <c r="MB208" s="577" t="str">
        <f>IF(Table1[[#This Row],[Hauptkörper - B3 - Fraktion]]="","",VLOOKUP(Table1[[#This Row],[Hauptkörper - B3 - Fraktion]],'DD FD'!H:J,3,FALSE))</f>
        <v/>
      </c>
      <c r="MC208" s="574" t="str">
        <f>IF(Table1[[#This Row],[Hauptkörper - B3 - Gewicht
(in G)]]="","",Table1[[#This Row],[Hauptkörper - B3 - Gewicht
(in G)]])</f>
        <v/>
      </c>
      <c r="MD208" s="574" t="str">
        <f>IF(Table1[[#This Row],[Hauptkörper - B3 - Lizenzierungs-pflichtig? (X=Ja)]]="","",Table1[[#This Row],[Hauptkörper - B3 - Lizenzierungs-pflichtig? (X=Ja)]])</f>
        <v/>
      </c>
      <c r="ME208" s="577" t="str">
        <f>IF(Table1[[#This Row],[Hauptkörper - B3 - Virgin Material]]="","",VLOOKUP(Table1[[#This Row],[Hauptkörper - B3 - Virgin Material]],'DD FD'!AJ:AK,2,FALSE))</f>
        <v/>
      </c>
      <c r="MF208" s="578" t="str">
        <f>IF(Table1[[#This Row],[Hauptkörper - B3 - Virgin Material Anteil (in %)]]="","",Table1[[#This Row],[Hauptkörper - B3 - Virgin Material Anteil (in %)]])</f>
        <v/>
      </c>
      <c r="MG208" s="577" t="str">
        <f>IF(Table1[[#This Row],[Hauptkörper - B3 - Recyceltes Material]]="","",VLOOKUP(Table1[[#This Row],[Hauptkörper - B3 - Recyceltes Material]],'DD FD'!AL:AM,2,FALSE))</f>
        <v/>
      </c>
      <c r="MH208" s="578" t="str">
        <f>IF(Table1[[#This Row],[Hauptkörper - B3 - Recyceltes Material Anteil (in %)]]="","",Table1[[#This Row],[Hauptkörper - B3 - Recyceltes Material Anteil (in %)]])</f>
        <v/>
      </c>
      <c r="MI208" s="577" t="str">
        <f>IF(Table1[[#This Row],[Hauptkörper - B3 - Beschichtung]]="","",VLOOKUP(Table1[[#This Row],[Hauptkörper - B3 - Beschichtung]],'DD FD'!AE:AF,2,FALSE))</f>
        <v/>
      </c>
      <c r="MJ208" s="580" t="str">
        <f>IF(Table1[[#This Row],[Hauptkörper - B3 - Beschichtung Anteil (in %)]]="","",Table1[[#This Row],[Hauptkörper - B3 - Beschichtung Anteil (in %)]])</f>
        <v/>
      </c>
      <c r="MK208" s="576" t="str">
        <f>IF(Table1[[#This Row],[Verschluss - B1 - Art]]="","",VLOOKUP(Table1[[#This Row],[Verschluss - B1 - Art]],'DD FD'!D:E,2,FALSE))</f>
        <v/>
      </c>
      <c r="ML208" s="577" t="str">
        <f>IF(Table1[[#This Row],[Verschluss - B1 - Fraktion]]="","",VLOOKUP(Table1[[#This Row],[Verschluss - B1 - Fraktion]],'DD FD'!H:J,3,FALSE))</f>
        <v/>
      </c>
      <c r="MM208" s="574" t="str">
        <f>IF(Table1[[#This Row],[Verschluss - B1 - Gewicht (in G)]]="","",Table1[[#This Row],[Verschluss - B1 - Gewicht (in G)]])</f>
        <v/>
      </c>
      <c r="MN208" s="574" t="str">
        <f>IF(Table1[[#This Row],[Verschluss - B1 - Lizenzierungs-pflichtig? (X=Ja)]]="","",Table1[[#This Row],[Verschluss - B1 - Lizenzierungs-pflichtig? (X=Ja)]])</f>
        <v/>
      </c>
      <c r="MO208" s="574" t="str">
        <f>IF(Table1[[#This Row],[Verschluss - B1 - Trennbar vom Hauptkörper? (X=Ja)]]="","",Table1[[#This Row],[Verschluss - B1 - Trennbar vom Hauptkörper? (X=Ja)]])</f>
        <v/>
      </c>
      <c r="MP208" s="577" t="str">
        <f>IF(Table1[[#This Row],[Verschluss - B1 - Virgin Material]]="","",VLOOKUP(Table1[[#This Row],[Verschluss - B1 - Virgin Material]],'DD FD'!AJ:AK,2,FALSE))</f>
        <v/>
      </c>
      <c r="MQ208" s="578" t="str">
        <f>IF(Table1[[#This Row],[Verschluss - B1 - Virgin Material Anteil (in %)]]="","",Table1[[#This Row],[Verschluss - B1 - Virgin Material Anteil (in %)]])</f>
        <v/>
      </c>
      <c r="MR208" s="577" t="str">
        <f>IF(Table1[[#This Row],[Verschluss - B1 - Recyceltes Material]]="","",VLOOKUP(Table1[[#This Row],[Verschluss - B1 - Recyceltes Material]],'DD FD'!AL:AM,2,FALSE))</f>
        <v/>
      </c>
      <c r="MS208" s="578" t="str">
        <f>IF(Table1[[#This Row],[Verschluss - B1 - Recyceltes Material Anteil (in %)]]="","",Table1[[#This Row],[Verschluss - B1 - Recyceltes Material Anteil (in %)]])</f>
        <v/>
      </c>
      <c r="MT208" s="577" t="str">
        <f>IF(Table1[[#This Row],[Verschluss - B1 - Beschichtung]]="","",VLOOKUP(Table1[[#This Row],[Verschluss - B1 - Beschichtung]],'DD FD'!AE:AF,2,FALSE))</f>
        <v/>
      </c>
      <c r="MU208" s="580" t="str">
        <f>IF(Table1[[#This Row],[Verschluss - B1 - Beschichtung Anteil (in %)]]="","",Table1[[#This Row],[Verschluss - B1 - Beschichtung Anteil (in %)]])</f>
        <v/>
      </c>
      <c r="MV208" s="576" t="str">
        <f>IF(Table1[[#This Row],[Verschluss - B2 - Art]]="","",VLOOKUP(Table1[[#This Row],[Verschluss - B2 - Art]],'DD FD'!D:E,2,FALSE))</f>
        <v/>
      </c>
      <c r="MW208" s="577" t="str">
        <f>IF(Table1[[#This Row],[Verschluss - B2 - Fraktion]]="","",VLOOKUP(Table1[[#This Row],[Verschluss - B2 - Fraktion]],'DD FD'!H:J,3,FALSE))</f>
        <v/>
      </c>
      <c r="MX208" s="574" t="str">
        <f>IF(Table1[[#This Row],[Verschluss - B2 - Gewicht (in G)]]="","",Table1[[#This Row],[Verschluss - B2 - Gewicht (in G)]])</f>
        <v/>
      </c>
      <c r="MY208" s="574" t="str">
        <f>IF(Table1[[#This Row],[Verschluss - B2 - Lizenzierungs-pflichtig? (X=Ja)]]="","",Table1[[#This Row],[Verschluss - B2 - Lizenzierungs-pflichtig? (X=Ja)]])</f>
        <v/>
      </c>
      <c r="MZ208" s="574" t="str">
        <f>IF(Table1[[#This Row],[Verschluss - B2 - Trennbar vom Hauptkörper? (X=Ja)]]="","",Table1[[#This Row],[Verschluss - B2 - Trennbar vom Hauptkörper? (X=Ja)]])</f>
        <v/>
      </c>
      <c r="NA208" s="577" t="str">
        <f>IF(Table1[[#This Row],[Verschluss - B2 - Virgin Material]]="","",VLOOKUP(Table1[[#This Row],[Verschluss - B2 - Virgin Material]],'DD FD'!AJ:AK,2,FALSE))</f>
        <v/>
      </c>
      <c r="NB208" s="578" t="str">
        <f>IF(Table1[[#This Row],[Verschluss - B2 - Virgin Material Anteil (in %)]]="","",Table1[[#This Row],[Verschluss - B2 - Virgin Material Anteil (in %)]])</f>
        <v/>
      </c>
      <c r="NC208" s="577" t="str">
        <f>IF(Table1[[#This Row],[Verschluss - B2 - Recyceltes Material]]="","",VLOOKUP(Table1[[#This Row],[Verschluss - B2 - Recyceltes Material]],'DD FD'!AL:AM,2,FALSE))</f>
        <v/>
      </c>
      <c r="ND208" s="578" t="str">
        <f>IF(Table1[[#This Row],[Verschluss - B2 - Recyceltes Material Anteil (in %)]]="","",Table1[[#This Row],[Verschluss - B2 - Recyceltes Material Anteil (in %)]])</f>
        <v/>
      </c>
      <c r="NE208" s="577" t="str">
        <f>IF(Table1[[#This Row],[Verschluss - B2 - Beschichtung]]="","",VLOOKUP(Table1[[#This Row],[Verschluss - B2 - Beschichtung]],'DD FD'!AE:AF,2,FALSE))</f>
        <v/>
      </c>
      <c r="NF208" s="580" t="str">
        <f>IF(Table1[[#This Row],[Verschluss - B2 - Beschichtung Anteil (in %)]]="","",Table1[[#This Row],[Verschluss - B2 - Beschichtung Anteil (in %)]])</f>
        <v/>
      </c>
      <c r="NG208" s="576" t="str">
        <f>IF(Table1[[#This Row],[Verschluss - B3 - Art]]="","",VLOOKUP(Table1[[#This Row],[Verschluss - B3 - Art]],'DD FD'!D:E,2,FALSE))</f>
        <v/>
      </c>
      <c r="NH208" s="577" t="str">
        <f>IF(Table1[[#This Row],[Verschluss - B3 - Fraktion]]="","",VLOOKUP(Table1[[#This Row],[Verschluss - B3 - Fraktion]],'DD FD'!H:J,3,FALSE))</f>
        <v/>
      </c>
      <c r="NI208" s="574" t="str">
        <f>IF(Table1[[#This Row],[Verschluss - B3 - Gewicht (in G)]]="","",Table1[[#This Row],[Verschluss - B3 - Gewicht (in G)]])</f>
        <v/>
      </c>
      <c r="NJ208" s="574" t="str">
        <f>IF(Table1[[#This Row],[Verschluss - B3 - Lizenzierungs-pflichtig? (X=Ja)]]="","",Table1[[#This Row],[Verschluss - B3 - Lizenzierungs-pflichtig? (X=Ja)]])</f>
        <v/>
      </c>
      <c r="NK208" s="574" t="str">
        <f>IF(Table1[[#This Row],[Verschluss - B3 - Trennbar vom Hauptkörper? (X=Ja)]]="","",Table1[[#This Row],[Verschluss - B3 - Trennbar vom Hauptkörper? (X=Ja)]])</f>
        <v/>
      </c>
      <c r="NL208" s="577" t="str">
        <f>IF(Table1[[#This Row],[Verschluss - B3 - Virgin Material]]="","",VLOOKUP(Table1[[#This Row],[Verschluss - B3 - Virgin Material]],'DD FD'!AJ:AK,2,FALSE))</f>
        <v/>
      </c>
      <c r="NM208" s="578" t="str">
        <f>IF(Table1[[#This Row],[Verschluss - B3 - Virgin Material Anteil (in %)]]="","",Table1[[#This Row],[Verschluss - B3 - Virgin Material Anteil (in %)]])</f>
        <v/>
      </c>
      <c r="NN208" s="577" t="str">
        <f>IF(Table1[[#This Row],[Verschluss - B3 - Recyceltes Material]]="","",VLOOKUP(Table1[[#This Row],[Verschluss - B3 - Recyceltes Material]],'DD FD'!AL:AM,2,FALSE))</f>
        <v/>
      </c>
      <c r="NO208" s="578" t="str">
        <f>IF(Table1[[#This Row],[Verschluss - B3 - Recyceltes Material Anteil (in %)]]="","",Table1[[#This Row],[Verschluss - B3 - Recyceltes Material Anteil (in %)]])</f>
        <v/>
      </c>
      <c r="NP208" s="577" t="str">
        <f>IF(Table1[[#This Row],[Verschluss - B3 - Beschichtung]]="","",VLOOKUP(Table1[[#This Row],[Verschluss - B3 - Beschichtung]],'DD FD'!AE:AF,2,FALSE))</f>
        <v/>
      </c>
      <c r="NQ208" s="580" t="str">
        <f>IF(Table1[[#This Row],[Verschluss - B3 - Beschichtung Anteil (in %)]]="","",Table1[[#This Row],[Verschluss - B3 - Beschichtung Anteil (in %)]])</f>
        <v/>
      </c>
      <c r="NR208" s="576" t="str">
        <f>IF(Table1[[#This Row],[Etikett - B1 - Art]]="","",VLOOKUP(Table1[[#This Row],[Etikett - B1 - Art]],'DD FD'!F:G,2,FALSE))</f>
        <v/>
      </c>
      <c r="NS208" s="577" t="str">
        <f>IF(Table1[[#This Row],[Etikett - B1 - Fraktion]]="","",VLOOKUP(Table1[[#This Row],[Etikett - B1 - Fraktion]],'DD FD'!H:J,3,FALSE))</f>
        <v/>
      </c>
      <c r="NT208" s="574" t="str">
        <f>IF(Table1[[#This Row],[Etikett - B1 - Gewicht (in G)]]="","",Table1[[#This Row],[Etikett - B1 - Gewicht (in G)]])</f>
        <v/>
      </c>
      <c r="NU208" s="574" t="str">
        <f>IF(Table1[[#This Row],[Etikett - B1 - Lizenzierungs-pflichtig? (X=Ja)]]="","",Table1[[#This Row],[Etikett - B1 - Lizenzierungs-pflichtig? (X=Ja)]])</f>
        <v/>
      </c>
      <c r="NV208" s="574" t="str">
        <f>IF(Table1[[#This Row],[Etikett - B1 - Trennbar vom Hauptkörper? (X=Ja)]]="","",Table1[[#This Row],[Etikett - B1 - Trennbar vom Hauptkörper? (X=Ja)]])</f>
        <v/>
      </c>
      <c r="NW208" s="577" t="str">
        <f>IF(Table1[[#This Row],[Etikett - B1 - Virgin Material]]="","",VLOOKUP(Table1[[#This Row],[Etikett - B1 - Virgin Material]],'DD FD'!AJ:AK,2,FALSE))</f>
        <v/>
      </c>
      <c r="NX208" s="578" t="str">
        <f>IF(Table1[[#This Row],[Etikett - B1 - Virgin Material Anteil (in %)]]="","",Table1[[#This Row],[Etikett - B1 - Virgin Material Anteil (in %)]])</f>
        <v/>
      </c>
      <c r="NY208" s="577" t="str">
        <f>IF(Table1[[#This Row],[Etikett - B1 - Recyceltes Material]]="","",VLOOKUP(Table1[[#This Row],[Etikett - B1 - Recyceltes Material]],'DD FD'!AL:AM,2,FALSE))</f>
        <v/>
      </c>
      <c r="NZ208" s="578" t="str">
        <f>IF(Table1[[#This Row],[Etikett - B1 - Recyceltes Material Anteil (in %)]]="","",Table1[[#This Row],[Etikett - B1 - Recyceltes Material Anteil (in %)]])</f>
        <v/>
      </c>
      <c r="OA208" s="577" t="str">
        <f>IF(Table1[[#This Row],[Etikett - B1 - Beschichtung]]="","",VLOOKUP(Table1[[#This Row],[Etikett - B1 - Beschichtung]],'DD FD'!AE:AF,2,FALSE))</f>
        <v/>
      </c>
      <c r="OB208" s="580" t="str">
        <f>IF(Table1[[#This Row],[Etikett - B1 - Beschichtung Anteil (in %)]]="","",Table1[[#This Row],[Etikett - B1 - Beschichtung Anteil (in %)]])</f>
        <v/>
      </c>
      <c r="OC208" s="576" t="str">
        <f>IF(Table1[[#This Row],[Etikett - B2 - Art]]="","",VLOOKUP(Table1[[#This Row],[Etikett - B2 - Art]],'DD FD'!F:G,2,FALSE))</f>
        <v/>
      </c>
      <c r="OD208" s="577" t="str">
        <f>IF(Table1[[#This Row],[Etikett - B2 - Fraktion]]="","",VLOOKUP(Table1[[#This Row],[Etikett - B2 - Fraktion]],'DD FD'!H:J,3,FALSE))</f>
        <v/>
      </c>
      <c r="OE208" s="574" t="str">
        <f>IF(Table1[[#This Row],[Etikett - B2 - Gewicht (in G)]]="","",Table1[[#This Row],[Etikett - B2 - Gewicht (in G)]])</f>
        <v/>
      </c>
      <c r="OF208" s="574" t="str">
        <f>IF(Table1[[#This Row],[Etikett - B2 - Lizenzierungs-pflichtig? (X=Ja)]]="","",Table1[[#This Row],[Etikett - B2 - Lizenzierungs-pflichtig? (X=Ja)]])</f>
        <v/>
      </c>
      <c r="OG208" s="574" t="str">
        <f>IF(Table1[[#This Row],[Etikett - B2 - Trennbar vom Hauptkörper? (X=Ja)]]="","",Table1[[#This Row],[Etikett - B2 - Trennbar vom Hauptkörper? (X=Ja)]])</f>
        <v/>
      </c>
      <c r="OH208" s="577" t="str">
        <f>IF(Table1[[#This Row],[Etikett - B2 - Virgin Material]]="","",VLOOKUP(Table1[[#This Row],[Etikett - B2 - Virgin Material]],'DD FD'!AJ:AK,2,FALSE))</f>
        <v/>
      </c>
      <c r="OI208" s="578" t="str">
        <f>IF(Table1[[#This Row],[Etikett - B2 - Virgin Material Anteil (in %)]]="","",Table1[[#This Row],[Etikett - B2 - Virgin Material Anteil (in %)]])</f>
        <v/>
      </c>
      <c r="OJ208" s="577" t="str">
        <f>IF(Table1[[#This Row],[Etikett - B2 - Recyceltes Material]]="","",VLOOKUP(Table1[[#This Row],[Etikett - B2 - Recyceltes Material]],'DD FD'!AL:AM,2,FALSE))</f>
        <v/>
      </c>
      <c r="OK208" s="578" t="str">
        <f>IF(Table1[[#This Row],[Etikett - B2 - Recyceltes Material Anteil (in %)]]="","",Table1[[#This Row],[Etikett - B2 - Recyceltes Material Anteil (in %)]])</f>
        <v/>
      </c>
      <c r="OL208" s="577" t="str">
        <f>IF(Table1[[#This Row],[Etikett - B2 - Beschichtung]]="","",VLOOKUP(Table1[[#This Row],[Etikett - B2 - Beschichtung]],'DD FD'!AE:AF,2,FALSE))</f>
        <v/>
      </c>
      <c r="OM208" s="580" t="str">
        <f>IF(Table1[[#This Row],[Etikett - B2 - Beschichtung Anteil (in %)]]="","",Table1[[#This Row],[Etikett - B2 - Beschichtung Anteil (in %)]])</f>
        <v/>
      </c>
      <c r="ON208" s="576" t="str">
        <f>IF(Table1[[#This Row],[Etikett - B3 - Art]]="","",VLOOKUP(Table1[[#This Row],[Etikett - B3 - Art]],'DD FD'!F:G,2,FALSE))</f>
        <v/>
      </c>
      <c r="OO208" s="577" t="str">
        <f>IF(Table1[[#This Row],[Etikett - B3 - Fraktion]]="","",VLOOKUP(Table1[[#This Row],[Etikett - B3 - Fraktion]],'DD FD'!H:J,3,FALSE))</f>
        <v/>
      </c>
      <c r="OP208" s="574" t="str">
        <f>IF(Table1[[#This Row],[Etikett - B3 - Gewicht (in G)]]="","",Table1[[#This Row],[Etikett - B3 - Gewicht (in G)]])</f>
        <v/>
      </c>
      <c r="OQ208" s="574" t="str">
        <f>IF(Table1[[#This Row],[Etikett - B3 - Lizenzierungs-pflichtig? (X=Ja)]]="","",Table1[[#This Row],[Etikett - B3 - Lizenzierungs-pflichtig? (X=Ja)]])</f>
        <v/>
      </c>
      <c r="OR208" s="574" t="str">
        <f>IF(Table1[[#This Row],[Etikett - B3 - Trennbar vom Hauptkörper? (X=Ja)]]="","",Table1[[#This Row],[Etikett - B3 - Trennbar vom Hauptkörper? (X=Ja)]])</f>
        <v/>
      </c>
      <c r="OS208" s="577" t="str">
        <f>IF(Table1[[#This Row],[Etikett - B3 - Virgin Material]]="","",VLOOKUP(Table1[[#This Row],[Etikett - B3 - Virgin Material]],'DD FD'!AJ:AK,2,FALSE))</f>
        <v/>
      </c>
      <c r="OT208" s="578" t="str">
        <f>IF(Table1[[#This Row],[Etikett - B3 - Virgin Material Anteil (in %)]]="","",Table1[[#This Row],[Etikett - B3 - Virgin Material Anteil (in %)]])</f>
        <v/>
      </c>
      <c r="OU208" s="577" t="str">
        <f>IF(Table1[[#This Row],[Etikett - B3 - Recyceltes Material]]="","",VLOOKUP(Table1[[#This Row],[Etikett - B3 - Recyceltes Material]],'DD FD'!AL:AM,2,FALSE))</f>
        <v/>
      </c>
      <c r="OV208" s="578" t="str">
        <f>IF(Table1[[#This Row],[Etikett - B3 - Recyceltes Material Anteil (in %)]]="","",Table1[[#This Row],[Etikett - B3 - Recyceltes Material Anteil (in %)]])</f>
        <v/>
      </c>
      <c r="OW208" s="577" t="str">
        <f>IF(Table1[[#This Row],[Etikett - B3 - Beschichtung]]="","",VLOOKUP(Table1[[#This Row],[Etikett - B3 - Beschichtung]],'DD FD'!AE:AF,2,FALSE))</f>
        <v/>
      </c>
      <c r="OX208" s="613" t="str">
        <f>IF(Table1[[#This Row],[Etikett - B3 - Beschichtung Anteil (in %)]]="","",Table1[[#This Row],[Etikett - B3 - Beschichtung Anteil (in %)]])</f>
        <v/>
      </c>
      <c r="OY208" s="618">
        <f>ROUNDUP(SUM(
IF(AND(LH208='DD FD'!$J$7,LJ208='DD FD'!$AI$3),LI208,0),
IF(AND(LR208='DD FD'!$J$7,LT208='DD FD'!$AI$3),LS208,0),
IF(AND(MB208='DD FD'!$J$7,MD208='DD FD'!$AI$3),MC208,0),
IF(AND(ML208='DD FD'!$J$7,MN208='DD FD'!$AI$3),MM208,0),
IF(AND(MW208='DD FD'!$J$7,MY208='DD FD'!$AI$3),MX208,0),
IF(AND(NH208='DD FD'!$J$7,NJ208='DD FD'!$AI$3),NI208,0),
IF(AND(NS208='DD FD'!$J$7,NU208='DD FD'!$AI$3),NT208,0),
IF(AND(OD208='DD FD'!$J$7,OF208='DD FD'!$AI$3),OE208,0),
IF(AND(OO208='DD FD'!$J$7,OQ208='DD FD'!$AI$3),OP208,0),
),2)</f>
        <v>0</v>
      </c>
      <c r="OZ208" s="617">
        <f>ROUNDUP(SUM(
IF(AND(LH208='DD FD'!$J$6,LJ208='DD FD'!$AI$3),LI208,0),
IF(AND(LR208='DD FD'!$J$6,LT208='DD FD'!$AI$3),LS208,0),
IF(AND(MB208='DD FD'!$J$6,MD208='DD FD'!$AI$3),MC208,0),
IF(AND(ML208='DD FD'!$J$6,MN208='DD FD'!$AI$3),MM208,0),
IF(AND(MW208='DD FD'!$J$6,MY208='DD FD'!$AI$3),MX208,0),
IF(AND(NH208='DD FD'!$J$6,NJ208='DD FD'!$AI$3),NI208,0),
IF(AND(NS208='DD FD'!$J$6,NU208='DD FD'!$AI$3),NT208,0),
IF(AND(OD208='DD FD'!$J$6,OF208='DD FD'!$AI$3),OE208,0),
IF(AND(OO208='DD FD'!$J$6,OQ208='DD FD'!$AI$3),OP208,0),
),2)</f>
        <v>0</v>
      </c>
      <c r="PA208" s="617">
        <f>ROUNDUP(SUM(
IF(AND(LH208='DD FD'!$J$10,LJ208='DD FD'!$AI$3),LI208,0),
IF(AND(LR208='DD FD'!$J$10,LT208='DD FD'!$AI$3),LS208,0),
IF(AND(MB208='DD FD'!$J$10,MD208='DD FD'!$AI$3),MC208,0),
IF(AND(ML208='DD FD'!$J$10,MN208='DD FD'!$AI$3),MM208,0),
IF(AND(MW208='DD FD'!$J$10,MY208='DD FD'!$AI$3),MX208,0),
IF(AND(NH208='DD FD'!$J$10,NJ208='DD FD'!$AI$3),NI208,0),
IF(AND(NS208='DD FD'!$J$10,NU208='DD FD'!$AI$3),NT208,0),
IF(AND(OD208='DD FD'!$J$10,OF208='DD FD'!$AI$3),OE208,0),
IF(AND(OO208='DD FD'!$J$10,OQ208='DD FD'!$AI$3),OP208,0),
),2)</f>
        <v>0</v>
      </c>
      <c r="PB208" s="617">
        <f>ROUNDUP(SUM(
IF(AND(LH208='DD FD'!$J$8,LJ208='DD FD'!$AI$3),LI208,0),
IF(AND(LR208='DD FD'!$J$8,LT208='DD FD'!$AI$3),LS208,0),
IF(AND(MB208='DD FD'!$J$8,MD208='DD FD'!$AI$3),MC208,0),
IF(AND(ML208='DD FD'!$J$8,MN208='DD FD'!$AI$3),MM208,0),
IF(AND(MW208='DD FD'!$J$8,MY208='DD FD'!$AI$3),MX208,0),
IF(AND(NH208='DD FD'!$J$8,NJ208='DD FD'!$AI$3),NI208,0),
IF(AND(NS208='DD FD'!$J$8,NU208='DD FD'!$AI$3),NT208,0),
IF(AND(OD208='DD FD'!$J$8,OF208='DD FD'!$AI$3),OE208,0),
IF(AND(OO208='DD FD'!$J$8,OQ208='DD FD'!$AI$3),OP208,0),
),2)</f>
        <v>0</v>
      </c>
      <c r="PC208" s="617">
        <f>ROUNDUP(SUM(
IF(AND(LH208='DD FD'!$J$5,LJ208='DD FD'!$AI$3),LI208,0),
IF(AND(LR208='DD FD'!$J$5,LT208='DD FD'!$AI$3),LS208,0),
IF(AND(MB208='DD FD'!$J$5,MD208='DD FD'!$AI$3),MC208,0),
IF(AND(ML208='DD FD'!$J$5,MN208='DD FD'!$AI$3),MM208,0),
IF(AND(MW208='DD FD'!$J$5,MY208='DD FD'!$AI$3),MX208,0),
IF(AND(NH208='DD FD'!$J$5,NJ208='DD FD'!$AI$3),NI208,0),
IF(AND(NS208='DD FD'!$J$5,NU208='DD FD'!$AI$3),NT208,0),
IF(AND(OD208='DD FD'!$J$5,OF208='DD FD'!$AI$3),OE208,0),
IF(AND(OO208='DD FD'!$J$5,OQ208='DD FD'!$AI$3),OP208,0),
),2)</f>
        <v>0</v>
      </c>
      <c r="PD208" s="617">
        <f>ROUNDUP(SUM(
IF(AND(LH208='DD FD'!$J$9,LJ208='DD FD'!$AI$3),LI208,0),
IF(AND(LR208='DD FD'!$J$9,LT208='DD FD'!$AI$3),LS208,0),
IF(AND(MB208='DD FD'!$J$9,MD208='DD FD'!$AI$3),MC208,0),
IF(AND(ML208='DD FD'!$J$9,MN208='DD FD'!$AI$3),MM208,0),
IF(AND(MW208='DD FD'!$J$9,MY208='DD FD'!$AI$3),MX208,0),
IF(AND(NH208='DD FD'!$J$9,NJ208='DD FD'!$AI$3),NI208,0),
IF(AND(NS208='DD FD'!$J$9,NU208='DD FD'!$AI$3),NT208,0),
IF(AND(OD208='DD FD'!$J$9,OF208='DD FD'!$AI$3),OE208,0),
IF(AND(OO208='DD FD'!$J$9,OQ208='DD FD'!$AI$3),OP208,0),
),2)</f>
        <v>0</v>
      </c>
      <c r="PE208" s="617">
        <f>ROUNDUP(SUM(
IF(AND(LH208='DD FD'!$J$4,LJ208='DD FD'!$AI$3),LI208,0),
IF(AND(LR208='DD FD'!$J$4,LT208='DD FD'!$AI$3),LS208,0),
IF(AND(MB208='DD FD'!$J$4,MD208='DD FD'!$AI$3),MC208,0),
IF(AND(ML208='DD FD'!$J$4,MN208='DD FD'!$AI$3),MM208,0),
IF(AND(MW208='DD FD'!$J$4,MY208='DD FD'!$AI$3),MX208,0),
IF(AND(NH208='DD FD'!$J$4,NJ208='DD FD'!$AI$3),NI208,0),
IF(AND(NS208='DD FD'!$J$4,NU208='DD FD'!$AI$3),NT208,0),
IF(AND(OD208='DD FD'!$J$4,OF208='DD FD'!$AI$3),OE208,0),
IF(AND(OO208='DD FD'!$J$4,OQ208='DD FD'!$AI$3),OP208,0),
),2)</f>
        <v>0</v>
      </c>
      <c r="PF208" s="619">
        <f>ROUNDUP(SUM(
IF(AND(LH208='DD FD'!$J$11,LJ208='DD FD'!$AI$3),LI208,0),
IF(AND(LR208='DD FD'!$J$11,LT208='DD FD'!$AI$3),LS208,0),
IF(AND(MB208='DD FD'!$J$11,MD208='DD FD'!$AI$3),MC208,0),
IF(AND(ML208='DD FD'!$J$11,MN208='DD FD'!$AI$3),MM208,0),
IF(AND(MW208='DD FD'!$J$11,MY208='DD FD'!$AI$3),MX208,0),
IF(AND(NH208='DD FD'!$J$11,NJ208='DD FD'!$AI$3),NI208,0),
IF(AND(NS208='DD FD'!$J$11,NU208='DD FD'!$AI$3),NT208,0),
IF(AND(OD208='DD FD'!$J$11,OF208='DD FD'!$AI$3),OE208,0),
IF(AND(OO208='DD FD'!$J$11,OQ208='DD FD'!$AI$3),OP208,0),
),2)</f>
        <v>0</v>
      </c>
    </row>
    <row r="209" spans="1:422">
      <c r="A209" s="806"/>
      <c r="B209" s="934"/>
      <c r="C209" s="247"/>
      <c r="D209" s="842"/>
      <c r="E209" s="247"/>
      <c r="F209" s="158"/>
      <c r="G209" s="710"/>
      <c r="H209" s="712"/>
      <c r="I209" s="936"/>
      <c r="J209" s="803"/>
      <c r="K209" s="150"/>
      <c r="L209" s="146" t="str">
        <f t="shared" si="81"/>
        <v/>
      </c>
      <c r="M209" s="501" t="str">
        <f t="shared" si="98"/>
        <v/>
      </c>
      <c r="N209" s="504"/>
      <c r="O209" s="113" t="str">
        <f t="shared" si="99"/>
        <v/>
      </c>
      <c r="P209" s="114" t="str">
        <f t="shared" si="82"/>
        <v/>
      </c>
      <c r="Q209" s="152"/>
      <c r="R209" s="152"/>
      <c r="S209" s="115" t="str">
        <f t="shared" si="100"/>
        <v/>
      </c>
      <c r="T209" s="159"/>
      <c r="U209" s="159"/>
      <c r="V209" s="157"/>
      <c r="W209" s="157"/>
      <c r="X209" s="157"/>
      <c r="Y209" s="772"/>
      <c r="Z209" s="158"/>
      <c r="AA209" s="144"/>
      <c r="AB209" s="112"/>
      <c r="AC209" s="153"/>
      <c r="AD209" s="153"/>
      <c r="AE209" s="153"/>
      <c r="AF209" s="153"/>
      <c r="AG209" s="153"/>
      <c r="AH209" s="153"/>
      <c r="AI209" s="152"/>
      <c r="AJ209" s="158"/>
      <c r="AK209" s="158"/>
      <c r="AL209" s="158"/>
      <c r="AM209" s="116" t="str">
        <f t="shared" si="101"/>
        <v/>
      </c>
      <c r="AN209" s="116" t="str">
        <f t="shared" si="102"/>
        <v/>
      </c>
      <c r="AO209" s="324"/>
      <c r="AP209" s="503"/>
      <c r="AQ209" s="487" t="str">
        <f t="shared" si="103"/>
        <v/>
      </c>
      <c r="AR209" s="113" t="str">
        <f t="shared" si="83"/>
        <v/>
      </c>
      <c r="AS209" s="113" t="str">
        <f t="shared" si="84"/>
        <v/>
      </c>
      <c r="AT209" s="113" t="str">
        <f t="shared" si="85"/>
        <v/>
      </c>
      <c r="AU209" s="113" t="str">
        <f t="shared" si="86"/>
        <v/>
      </c>
      <c r="AV209" s="159"/>
      <c r="AW209" s="157"/>
      <c r="AX209" s="157"/>
      <c r="AY209" s="157"/>
      <c r="AZ209" s="157"/>
      <c r="BA209" s="116" t="str">
        <f t="shared" si="87"/>
        <v/>
      </c>
      <c r="BB209" s="316"/>
      <c r="BC209" s="116" t="str">
        <f t="shared" si="88"/>
        <v/>
      </c>
      <c r="BD209" s="133" t="str">
        <f t="shared" si="89"/>
        <v/>
      </c>
      <c r="BE209" s="157"/>
      <c r="BF209" s="1180"/>
      <c r="BG209" s="1180"/>
      <c r="BH209" s="158"/>
      <c r="BI209" s="490"/>
      <c r="BJ209" s="514" t="str">
        <f t="shared" si="104"/>
        <v/>
      </c>
      <c r="BK209" s="789"/>
      <c r="BL209" s="116" t="str">
        <f t="shared" si="105"/>
        <v/>
      </c>
      <c r="BM209" s="144"/>
      <c r="BN209" s="144"/>
      <c r="BO209" s="144"/>
      <c r="BP209" s="790"/>
      <c r="BQ209" s="790"/>
      <c r="BR209" s="790"/>
      <c r="BS209" s="116" t="str">
        <f t="shared" si="90"/>
        <v/>
      </c>
      <c r="BT209" s="790"/>
      <c r="BU209" s="808" t="str">
        <f t="shared" si="91"/>
        <v/>
      </c>
      <c r="BV209" s="791"/>
      <c r="BW209" s="144"/>
      <c r="BX209" s="20"/>
      <c r="BY209" s="20"/>
      <c r="BZ209" s="20"/>
      <c r="CA209" s="792"/>
      <c r="CB209" s="1201"/>
      <c r="CC209" s="144"/>
      <c r="CD209" s="144"/>
      <c r="CE209" s="144"/>
      <c r="CF209" s="144"/>
      <c r="CG209" s="144"/>
      <c r="CH209" s="144"/>
      <c r="CI209" s="144"/>
      <c r="CJ209" s="144"/>
      <c r="CK209" s="144"/>
      <c r="CL209" s="144"/>
      <c r="CM209" s="144"/>
      <c r="CN209" s="144"/>
      <c r="CO209" s="144"/>
      <c r="CP209" s="144"/>
      <c r="CQ209" s="144"/>
      <c r="CR209" s="144"/>
      <c r="CS209" s="144"/>
      <c r="CT209" s="144"/>
      <c r="CU209" s="144"/>
      <c r="CV209" s="144"/>
      <c r="CW209" s="144"/>
      <c r="CX209" s="144"/>
      <c r="CY209" s="144"/>
      <c r="CZ209" s="144"/>
      <c r="DA209" s="144"/>
      <c r="DB209" s="144"/>
      <c r="DC209" s="144"/>
      <c r="DD209" s="144"/>
      <c r="DE209" s="144"/>
      <c r="DF209" s="144"/>
      <c r="DG209" s="144"/>
      <c r="DH209" s="144"/>
      <c r="DI209" s="144"/>
      <c r="DJ209" s="144"/>
      <c r="DK209" s="144"/>
      <c r="DL209" s="144"/>
      <c r="DM209" s="144"/>
      <c r="DN209" s="144"/>
      <c r="DO209" s="144"/>
      <c r="DP209" s="144"/>
      <c r="DQ209" s="144"/>
      <c r="DR209" s="144"/>
      <c r="DS209" s="144"/>
      <c r="DT209" s="144"/>
      <c r="DU209" s="144"/>
      <c r="DV209" s="144"/>
      <c r="DW209" s="144"/>
      <c r="DX209" s="144"/>
      <c r="DY209" s="144"/>
      <c r="DZ209" s="144"/>
      <c r="EA209" s="144"/>
      <c r="EB209" s="144"/>
      <c r="EC209" s="144"/>
      <c r="ED209" s="782" t="str">
        <f t="shared" si="106"/>
        <v/>
      </c>
      <c r="EE209" s="519"/>
      <c r="EF209" s="793"/>
      <c r="EG209" s="519"/>
      <c r="EH209" s="794"/>
      <c r="EI209" s="790"/>
      <c r="EJ209" s="794"/>
      <c r="EK209" s="794"/>
      <c r="EL209" s="790"/>
      <c r="EM209" s="790"/>
      <c r="EN209" s="790"/>
      <c r="EO209" s="112" t="str">
        <f t="shared" si="92"/>
        <v/>
      </c>
      <c r="EP209" s="790"/>
      <c r="EQ209" s="488" t="str">
        <f t="shared" si="93"/>
        <v/>
      </c>
      <c r="ER209" s="1100"/>
      <c r="ES209" s="1099" t="str">
        <f t="shared" si="107"/>
        <v/>
      </c>
      <c r="ET209" s="525"/>
      <c r="EU209" s="148"/>
      <c r="EV209" s="148"/>
      <c r="EW209" s="148"/>
      <c r="EX209" s="148"/>
      <c r="EY209" s="148"/>
      <c r="EZ209" s="148"/>
      <c r="FA209" s="148"/>
      <c r="FB209" s="148"/>
      <c r="FC209" s="148"/>
      <c r="FD209" s="148"/>
      <c r="FE209" s="148"/>
      <c r="FF209" s="148"/>
      <c r="FG209" s="148"/>
      <c r="FH209" s="148"/>
      <c r="FI209" s="528"/>
      <c r="FJ209" s="513" t="str">
        <f t="shared" si="94"/>
        <v/>
      </c>
      <c r="FK209" s="158"/>
      <c r="FL209" s="850"/>
      <c r="FM209" s="850"/>
      <c r="FN209" s="850"/>
      <c r="FO209" s="850"/>
      <c r="FP209" s="850"/>
      <c r="FQ209" s="850"/>
      <c r="FR209" s="157"/>
      <c r="FS209" s="143"/>
      <c r="FT209" s="143"/>
      <c r="FU209" s="847" t="str">
        <f t="shared" si="95"/>
        <v/>
      </c>
      <c r="FV209" s="555"/>
      <c r="FW209" s="523" t="str">
        <f>IF(Table1[[#This Row],[Nonfood Inhaltstoffe - Komponente]]="","",VLOOKUP(Table1[[#This Row],[Nonfood Inhaltstoffe - Komponente]],'Dropdown Auswahl'!BJ:BK,2,FALSE))</f>
        <v/>
      </c>
      <c r="FX209" s="1013"/>
      <c r="FY209" s="1011" t="str">
        <f t="shared" si="96"/>
        <v/>
      </c>
      <c r="FZ209" s="152"/>
      <c r="GA209" s="152"/>
      <c r="GB209" s="152"/>
      <c r="GC209" s="529" t="str">
        <f t="shared" si="97"/>
        <v/>
      </c>
      <c r="GG209" s="21"/>
      <c r="GH209" s="21"/>
      <c r="GI209" s="1019"/>
      <c r="GJ209" s="1016" t="str">
        <f>IF(Table1[[#This Row],[Global Trade Item Number (GTIN)]]="","",Table1[[#This Row],[Global Trade Item Number (GTIN)]])</f>
        <v/>
      </c>
      <c r="GK209" s="555" t="str">
        <f>IF(Table1[[#This Row],[WAWI-Nr./ Kreditoren-Nummer
(ASDV)]]&lt;&gt;"",Table1[[#This Row],[WAWI-Nr./ Kreditoren-Nummer
(ASDV)]],"")</f>
        <v/>
      </c>
      <c r="GL209" s="165"/>
      <c r="GM209" s="165"/>
      <c r="GN209" s="165"/>
      <c r="GO209" s="485"/>
      <c r="GP209" s="534"/>
      <c r="GQ209" s="533"/>
      <c r="GR209" s="486"/>
      <c r="GS209" s="486"/>
      <c r="GT209" s="486"/>
      <c r="GU209" s="486"/>
      <c r="GV209" s="486"/>
      <c r="GW209" s="542"/>
      <c r="GX209" s="538"/>
      <c r="GY209" s="144"/>
      <c r="GZ209" s="480"/>
      <c r="HA209" s="158"/>
      <c r="HB209" s="480"/>
      <c r="HC209" s="480"/>
      <c r="HD209" s="480"/>
      <c r="HE209" s="480"/>
      <c r="HF209" s="480"/>
      <c r="HG209" s="480"/>
      <c r="HH209" s="538"/>
      <c r="HI209" s="480"/>
      <c r="HJ209" s="480"/>
      <c r="HK209" s="480"/>
      <c r="HL209" s="480"/>
      <c r="HM209" s="480"/>
      <c r="HN209" s="480"/>
      <c r="HO209" s="480"/>
      <c r="HP209" s="480"/>
      <c r="HQ209" s="480"/>
      <c r="HR209" s="538"/>
      <c r="HS209" s="480"/>
      <c r="HT209" s="480"/>
      <c r="HU209" s="480"/>
      <c r="HV209" s="480"/>
      <c r="HW209" s="480"/>
      <c r="HX209" s="480"/>
      <c r="HY209" s="480"/>
      <c r="HZ209" s="480"/>
      <c r="IA209" s="480"/>
      <c r="IB209" s="538"/>
      <c r="IC209" s="480"/>
      <c r="ID209" s="480"/>
      <c r="IE209" s="480"/>
      <c r="IF209" s="480"/>
      <c r="IG209" s="480"/>
      <c r="IH209" s="480"/>
      <c r="II209" s="480"/>
      <c r="IJ209" s="480"/>
      <c r="IK209" s="480"/>
      <c r="IL209" s="480"/>
      <c r="IM209" s="538"/>
      <c r="IN209" s="480"/>
      <c r="IO209" s="480"/>
      <c r="IP209" s="480"/>
      <c r="IQ209" s="480"/>
      <c r="IR209" s="480"/>
      <c r="IS209" s="480"/>
      <c r="IT209" s="480"/>
      <c r="IU209" s="480"/>
      <c r="IV209" s="480"/>
      <c r="IW209" s="480"/>
      <c r="IX209" s="538"/>
      <c r="IY209" s="480"/>
      <c r="IZ209" s="480"/>
      <c r="JA209" s="480"/>
      <c r="JB209" s="480"/>
      <c r="JC209" s="480"/>
      <c r="JD209" s="480"/>
      <c r="JE209" s="480"/>
      <c r="JF209" s="480"/>
      <c r="JG209" s="480"/>
      <c r="JH209" s="480"/>
      <c r="JI209" s="538"/>
      <c r="JJ209" s="480"/>
      <c r="JK209" s="480"/>
      <c r="JL209" s="480"/>
      <c r="JM209" s="480"/>
      <c r="JN209" s="480"/>
      <c r="JO209" s="480"/>
      <c r="JP209" s="480"/>
      <c r="JQ209" s="480"/>
      <c r="JR209" s="480"/>
      <c r="JS209" s="590"/>
      <c r="JT209" s="538"/>
      <c r="JU209" s="480"/>
      <c r="JV209" s="480"/>
      <c r="JW209" s="480"/>
      <c r="JX209" s="480"/>
      <c r="JY209" s="480"/>
      <c r="JZ209" s="480"/>
      <c r="KA209" s="480"/>
      <c r="KB209" s="480"/>
      <c r="KC209" s="480"/>
      <c r="KD209" s="480"/>
      <c r="KE209" s="538"/>
      <c r="KF209" s="480"/>
      <c r="KG209" s="480"/>
      <c r="KH209" s="480"/>
      <c r="KI209" s="480"/>
      <c r="KJ209" s="480"/>
      <c r="KK209" s="480"/>
      <c r="KL209" s="480"/>
      <c r="KM209" s="480"/>
      <c r="KN209" s="480"/>
      <c r="KO209" s="480"/>
      <c r="KR209" s="568" t="str">
        <f>IF(Table1[[#This Row],[GTIN]]&lt;&gt;"",Table1[[#This Row],[GTIN]],"")</f>
        <v/>
      </c>
      <c r="KS209" s="569" t="str">
        <f>Table1[[#This Row],[Kreditor]]</f>
        <v/>
      </c>
      <c r="KT209" s="570" t="str">
        <f>IF(Table1[[#This Row],[Gültig ab (Datum)]]&lt;&gt;"",Table1[[#This Row],[Gültig ab (Datum)]],"")</f>
        <v/>
      </c>
      <c r="KU209" s="570"/>
      <c r="KV209" s="583" t="str">
        <f>IF(Table1[[#This Row],[Artikel verpackt? 
(X=Ja)]]="","",Table1[[#This Row],[Artikel verpackt? 
(X=Ja)]])</f>
        <v/>
      </c>
      <c r="KW209" s="571" t="str">
        <f>IF(Table1[[#This Row],[Verpackung recyclingfähig?
(X=Ja)]]="","",Table1[[#This Row],[Verpackung recyclingfähig?
(X=Ja)]])</f>
        <v/>
      </c>
      <c r="KX209" s="572"/>
      <c r="KY209" s="573"/>
      <c r="KZ209" s="574"/>
      <c r="LA209" s="574"/>
      <c r="LB209" s="574"/>
      <c r="LC209" s="574"/>
      <c r="LD209" s="574"/>
      <c r="LE209" s="574"/>
      <c r="LF209" s="575"/>
      <c r="LG209" s="576" t="str">
        <f>IF(Table1[[#This Row],[Hauptkörper - B1 - Art]]="","",VLOOKUP(Table1[[#This Row],[Hauptkörper - B1 - Art]],'DD FD'!B:C,2,FALSE))</f>
        <v/>
      </c>
      <c r="LH209" s="577" t="str">
        <f>IF(Table1[[#This Row],[Hauptkörper - B1 - Fraktion]]="","",VLOOKUP(Table1[[#This Row],[Hauptkörper - B1 - Fraktion]],'DD FD'!H:J,3,FALSE))</f>
        <v/>
      </c>
      <c r="LI209" s="574" t="str">
        <f>IF(Table1[[#This Row],[Hauptkörper - B1 - Gewicht
(in G)]]="","",Table1[[#This Row],[Hauptkörper - B1 - Gewicht
(in G)]])</f>
        <v/>
      </c>
      <c r="LJ209" s="574" t="str">
        <f>IF(Table1[[#This Row],[Hauptkörper - B1 - Lizenzierungs-pflichtig? (X=Ja)]]="","",Table1[[#This Row],[Hauptkörper - B1 - Lizenzierungs-pflichtig? (X=Ja)]])</f>
        <v/>
      </c>
      <c r="LK209" s="577" t="str">
        <f>IF(Table1[[#This Row],[Hauptkörper - B1 - Virgin Material]]="","",VLOOKUP(Table1[[#This Row],[Hauptkörper - B1 - Virgin Material]],'DD FD'!AJ:AK,2,FALSE))</f>
        <v/>
      </c>
      <c r="LL209" s="578" t="str">
        <f>IF(Table1[[#This Row],[Hauptkörper - B1 - Virgin Material Anteil (in %)]]="","",Table1[[#This Row],[Hauptkörper - B1 - Virgin Material Anteil (in %)]])</f>
        <v/>
      </c>
      <c r="LM209" s="577" t="str">
        <f>IF(Table1[[#This Row],[Hauptkörper - B1 - Recyceltes Material]]="","",VLOOKUP(Table1[[#This Row],[Hauptkörper - B1 - Recyceltes Material]],'DD FD'!AL:AM,2,FALSE))</f>
        <v/>
      </c>
      <c r="LN209" s="578" t="str">
        <f>IF(Table1[[#This Row],[Hauptkörper - B1 - Recyceltes Material Anteil (in %)]]="","",Table1[[#This Row],[Hauptkörper - B1 - Recyceltes Material Anteil (in %)]])</f>
        <v/>
      </c>
      <c r="LO209" s="579" t="str">
        <f>IF(Table1[[#This Row],[Hauptkörper - B1 - Beschichtung]]="","",VLOOKUP(Table1[[#This Row],[Hauptkörper - B1 - Beschichtung]],'DD FD'!AE:AF,2,FALSE))</f>
        <v/>
      </c>
      <c r="LP209" s="580" t="str">
        <f>IF(Table1[[#This Row],[Hauptkörper - B1 - Beschichtung Anteil (in %)]]="","",Table1[[#This Row],[Hauptkörper - B1 - Beschichtung Anteil (in %)]])</f>
        <v/>
      </c>
      <c r="LQ209" s="576" t="str">
        <f>IF(Table1[[#This Row],[Hauptkörper - B2 - Art]]="","",VLOOKUP(Table1[[#This Row],[Hauptkörper - B2 - Art]],'DD FD'!B:C,2,FALSE))</f>
        <v/>
      </c>
      <c r="LR209" s="577" t="str">
        <f>IF(Table1[[#This Row],[Hauptkörper - B2 - Fraktion]]="","",VLOOKUP(Table1[[#This Row],[Hauptkörper - B2 - Fraktion]],'DD FD'!H:J,3,FALSE))</f>
        <v/>
      </c>
      <c r="LS209" s="574" t="str">
        <f>IF(Table1[[#This Row],[Hauptkörper - B2 - Gewicht
(in G)]]="","",Table1[[#This Row],[Hauptkörper - B2 - Gewicht
(in G)]])</f>
        <v/>
      </c>
      <c r="LT209" s="574" t="str">
        <f>IF(Table1[[#This Row],[Hauptkörper - B2 - Lizenzierungs-pflichtig? (X=Ja)]]="","",Table1[[#This Row],[Hauptkörper - B2 - Lizenzierungs-pflichtig? (X=Ja)]])</f>
        <v/>
      </c>
      <c r="LU209" s="577" t="str">
        <f>IF(Table1[[#This Row],[Hauptkörper - B2 - Virgin Material]]="","",VLOOKUP(Table1[[#This Row],[Hauptkörper - B2 - Virgin Material]],'DD FD'!AJ:AK,2,FALSE))</f>
        <v/>
      </c>
      <c r="LV209" s="578" t="str">
        <f>IF(Table1[[#This Row],[Hauptkörper - B2 - Virgin Material Anteil (in %)]]="","",Table1[[#This Row],[Hauptkörper - B2 - Virgin Material Anteil (in %)]])</f>
        <v/>
      </c>
      <c r="LW209" s="577" t="str">
        <f>IF(Table1[[#This Row],[Hauptkörper - B2 - Recyceltes Material]]="","",VLOOKUP(Table1[[#This Row],[Hauptkörper - B2 - Recyceltes Material]],'DD FD'!AL:AM,2,FALSE))</f>
        <v/>
      </c>
      <c r="LX209" s="578" t="str">
        <f>IF(Table1[[#This Row],[Hauptkörper - B2 - Recyceltes Material Anteil (in %)]]="","",Table1[[#This Row],[Hauptkörper - B2 - Recyceltes Material Anteil (in %)]])</f>
        <v/>
      </c>
      <c r="LY209" s="577" t="str">
        <f>IF(Table1[[#This Row],[Hauptkörper - B2 - Beschichtung]]="","",VLOOKUP(Table1[[#This Row],[Hauptkörper - B2 - Beschichtung]],'DD FD'!AE:AF,2,FALSE))</f>
        <v/>
      </c>
      <c r="LZ209" s="580" t="str">
        <f>IF(Table1[[#This Row],[Hauptkörper - B2 - Beschichtung Anteil (in %)]]="","",Table1[[#This Row],[Hauptkörper - B2 - Beschichtung Anteil (in %)]])</f>
        <v/>
      </c>
      <c r="MA209" s="576" t="str">
        <f>IF(Table1[[#This Row],[Hauptkörper - B3 - Art]]="","",VLOOKUP(Table1[[#This Row],[Hauptkörper - B3 - Art]],'DD FD'!B:C,2,FALSE))</f>
        <v/>
      </c>
      <c r="MB209" s="577" t="str">
        <f>IF(Table1[[#This Row],[Hauptkörper - B3 - Fraktion]]="","",VLOOKUP(Table1[[#This Row],[Hauptkörper - B3 - Fraktion]],'DD FD'!H:J,3,FALSE))</f>
        <v/>
      </c>
      <c r="MC209" s="574" t="str">
        <f>IF(Table1[[#This Row],[Hauptkörper - B3 - Gewicht
(in G)]]="","",Table1[[#This Row],[Hauptkörper - B3 - Gewicht
(in G)]])</f>
        <v/>
      </c>
      <c r="MD209" s="574" t="str">
        <f>IF(Table1[[#This Row],[Hauptkörper - B3 - Lizenzierungs-pflichtig? (X=Ja)]]="","",Table1[[#This Row],[Hauptkörper - B3 - Lizenzierungs-pflichtig? (X=Ja)]])</f>
        <v/>
      </c>
      <c r="ME209" s="577" t="str">
        <f>IF(Table1[[#This Row],[Hauptkörper - B3 - Virgin Material]]="","",VLOOKUP(Table1[[#This Row],[Hauptkörper - B3 - Virgin Material]],'DD FD'!AJ:AK,2,FALSE))</f>
        <v/>
      </c>
      <c r="MF209" s="578" t="str">
        <f>IF(Table1[[#This Row],[Hauptkörper - B3 - Virgin Material Anteil (in %)]]="","",Table1[[#This Row],[Hauptkörper - B3 - Virgin Material Anteil (in %)]])</f>
        <v/>
      </c>
      <c r="MG209" s="577" t="str">
        <f>IF(Table1[[#This Row],[Hauptkörper - B3 - Recyceltes Material]]="","",VLOOKUP(Table1[[#This Row],[Hauptkörper - B3 - Recyceltes Material]],'DD FD'!AL:AM,2,FALSE))</f>
        <v/>
      </c>
      <c r="MH209" s="578" t="str">
        <f>IF(Table1[[#This Row],[Hauptkörper - B3 - Recyceltes Material Anteil (in %)]]="","",Table1[[#This Row],[Hauptkörper - B3 - Recyceltes Material Anteil (in %)]])</f>
        <v/>
      </c>
      <c r="MI209" s="577" t="str">
        <f>IF(Table1[[#This Row],[Hauptkörper - B3 - Beschichtung]]="","",VLOOKUP(Table1[[#This Row],[Hauptkörper - B3 - Beschichtung]],'DD FD'!AE:AF,2,FALSE))</f>
        <v/>
      </c>
      <c r="MJ209" s="580" t="str">
        <f>IF(Table1[[#This Row],[Hauptkörper - B3 - Beschichtung Anteil (in %)]]="","",Table1[[#This Row],[Hauptkörper - B3 - Beschichtung Anteil (in %)]])</f>
        <v/>
      </c>
      <c r="MK209" s="576" t="str">
        <f>IF(Table1[[#This Row],[Verschluss - B1 - Art]]="","",VLOOKUP(Table1[[#This Row],[Verschluss - B1 - Art]],'DD FD'!D:E,2,FALSE))</f>
        <v/>
      </c>
      <c r="ML209" s="577" t="str">
        <f>IF(Table1[[#This Row],[Verschluss - B1 - Fraktion]]="","",VLOOKUP(Table1[[#This Row],[Verschluss - B1 - Fraktion]],'DD FD'!H:J,3,FALSE))</f>
        <v/>
      </c>
      <c r="MM209" s="574" t="str">
        <f>IF(Table1[[#This Row],[Verschluss - B1 - Gewicht (in G)]]="","",Table1[[#This Row],[Verschluss - B1 - Gewicht (in G)]])</f>
        <v/>
      </c>
      <c r="MN209" s="574" t="str">
        <f>IF(Table1[[#This Row],[Verschluss - B1 - Lizenzierungs-pflichtig? (X=Ja)]]="","",Table1[[#This Row],[Verschluss - B1 - Lizenzierungs-pflichtig? (X=Ja)]])</f>
        <v/>
      </c>
      <c r="MO209" s="574" t="str">
        <f>IF(Table1[[#This Row],[Verschluss - B1 - Trennbar vom Hauptkörper? (X=Ja)]]="","",Table1[[#This Row],[Verschluss - B1 - Trennbar vom Hauptkörper? (X=Ja)]])</f>
        <v/>
      </c>
      <c r="MP209" s="577" t="str">
        <f>IF(Table1[[#This Row],[Verschluss - B1 - Virgin Material]]="","",VLOOKUP(Table1[[#This Row],[Verschluss - B1 - Virgin Material]],'DD FD'!AJ:AK,2,FALSE))</f>
        <v/>
      </c>
      <c r="MQ209" s="578" t="str">
        <f>IF(Table1[[#This Row],[Verschluss - B1 - Virgin Material Anteil (in %)]]="","",Table1[[#This Row],[Verschluss - B1 - Virgin Material Anteil (in %)]])</f>
        <v/>
      </c>
      <c r="MR209" s="577" t="str">
        <f>IF(Table1[[#This Row],[Verschluss - B1 - Recyceltes Material]]="","",VLOOKUP(Table1[[#This Row],[Verschluss - B1 - Recyceltes Material]],'DD FD'!AL:AM,2,FALSE))</f>
        <v/>
      </c>
      <c r="MS209" s="578" t="str">
        <f>IF(Table1[[#This Row],[Verschluss - B1 - Recyceltes Material Anteil (in %)]]="","",Table1[[#This Row],[Verschluss - B1 - Recyceltes Material Anteil (in %)]])</f>
        <v/>
      </c>
      <c r="MT209" s="577" t="str">
        <f>IF(Table1[[#This Row],[Verschluss - B1 - Beschichtung]]="","",VLOOKUP(Table1[[#This Row],[Verschluss - B1 - Beschichtung]],'DD FD'!AE:AF,2,FALSE))</f>
        <v/>
      </c>
      <c r="MU209" s="580" t="str">
        <f>IF(Table1[[#This Row],[Verschluss - B1 - Beschichtung Anteil (in %)]]="","",Table1[[#This Row],[Verschluss - B1 - Beschichtung Anteil (in %)]])</f>
        <v/>
      </c>
      <c r="MV209" s="576" t="str">
        <f>IF(Table1[[#This Row],[Verschluss - B2 - Art]]="","",VLOOKUP(Table1[[#This Row],[Verschluss - B2 - Art]],'DD FD'!D:E,2,FALSE))</f>
        <v/>
      </c>
      <c r="MW209" s="577" t="str">
        <f>IF(Table1[[#This Row],[Verschluss - B2 - Fraktion]]="","",VLOOKUP(Table1[[#This Row],[Verschluss - B2 - Fraktion]],'DD FD'!H:J,3,FALSE))</f>
        <v/>
      </c>
      <c r="MX209" s="574" t="str">
        <f>IF(Table1[[#This Row],[Verschluss - B2 - Gewicht (in G)]]="","",Table1[[#This Row],[Verschluss - B2 - Gewicht (in G)]])</f>
        <v/>
      </c>
      <c r="MY209" s="574" t="str">
        <f>IF(Table1[[#This Row],[Verschluss - B2 - Lizenzierungs-pflichtig? (X=Ja)]]="","",Table1[[#This Row],[Verschluss - B2 - Lizenzierungs-pflichtig? (X=Ja)]])</f>
        <v/>
      </c>
      <c r="MZ209" s="574" t="str">
        <f>IF(Table1[[#This Row],[Verschluss - B2 - Trennbar vom Hauptkörper? (X=Ja)]]="","",Table1[[#This Row],[Verschluss - B2 - Trennbar vom Hauptkörper? (X=Ja)]])</f>
        <v/>
      </c>
      <c r="NA209" s="577" t="str">
        <f>IF(Table1[[#This Row],[Verschluss - B2 - Virgin Material]]="","",VLOOKUP(Table1[[#This Row],[Verschluss - B2 - Virgin Material]],'DD FD'!AJ:AK,2,FALSE))</f>
        <v/>
      </c>
      <c r="NB209" s="578" t="str">
        <f>IF(Table1[[#This Row],[Verschluss - B2 - Virgin Material Anteil (in %)]]="","",Table1[[#This Row],[Verschluss - B2 - Virgin Material Anteil (in %)]])</f>
        <v/>
      </c>
      <c r="NC209" s="577" t="str">
        <f>IF(Table1[[#This Row],[Verschluss - B2 - Recyceltes Material]]="","",VLOOKUP(Table1[[#This Row],[Verschluss - B2 - Recyceltes Material]],'DD FD'!AL:AM,2,FALSE))</f>
        <v/>
      </c>
      <c r="ND209" s="578" t="str">
        <f>IF(Table1[[#This Row],[Verschluss - B2 - Recyceltes Material Anteil (in %)]]="","",Table1[[#This Row],[Verschluss - B2 - Recyceltes Material Anteil (in %)]])</f>
        <v/>
      </c>
      <c r="NE209" s="577" t="str">
        <f>IF(Table1[[#This Row],[Verschluss - B2 - Beschichtung]]="","",VLOOKUP(Table1[[#This Row],[Verschluss - B2 - Beschichtung]],'DD FD'!AE:AF,2,FALSE))</f>
        <v/>
      </c>
      <c r="NF209" s="580" t="str">
        <f>IF(Table1[[#This Row],[Verschluss - B2 - Beschichtung Anteil (in %)]]="","",Table1[[#This Row],[Verschluss - B2 - Beschichtung Anteil (in %)]])</f>
        <v/>
      </c>
      <c r="NG209" s="576" t="str">
        <f>IF(Table1[[#This Row],[Verschluss - B3 - Art]]="","",VLOOKUP(Table1[[#This Row],[Verschluss - B3 - Art]],'DD FD'!D:E,2,FALSE))</f>
        <v/>
      </c>
      <c r="NH209" s="577" t="str">
        <f>IF(Table1[[#This Row],[Verschluss - B3 - Fraktion]]="","",VLOOKUP(Table1[[#This Row],[Verschluss - B3 - Fraktion]],'DD FD'!H:J,3,FALSE))</f>
        <v/>
      </c>
      <c r="NI209" s="574" t="str">
        <f>IF(Table1[[#This Row],[Verschluss - B3 - Gewicht (in G)]]="","",Table1[[#This Row],[Verschluss - B3 - Gewicht (in G)]])</f>
        <v/>
      </c>
      <c r="NJ209" s="574" t="str">
        <f>IF(Table1[[#This Row],[Verschluss - B3 - Lizenzierungs-pflichtig? (X=Ja)]]="","",Table1[[#This Row],[Verschluss - B3 - Lizenzierungs-pflichtig? (X=Ja)]])</f>
        <v/>
      </c>
      <c r="NK209" s="574" t="str">
        <f>IF(Table1[[#This Row],[Verschluss - B3 - Trennbar vom Hauptkörper? (X=Ja)]]="","",Table1[[#This Row],[Verschluss - B3 - Trennbar vom Hauptkörper? (X=Ja)]])</f>
        <v/>
      </c>
      <c r="NL209" s="577" t="str">
        <f>IF(Table1[[#This Row],[Verschluss - B3 - Virgin Material]]="","",VLOOKUP(Table1[[#This Row],[Verschluss - B3 - Virgin Material]],'DD FD'!AJ:AK,2,FALSE))</f>
        <v/>
      </c>
      <c r="NM209" s="578" t="str">
        <f>IF(Table1[[#This Row],[Verschluss - B3 - Virgin Material Anteil (in %)]]="","",Table1[[#This Row],[Verschluss - B3 - Virgin Material Anteil (in %)]])</f>
        <v/>
      </c>
      <c r="NN209" s="577" t="str">
        <f>IF(Table1[[#This Row],[Verschluss - B3 - Recyceltes Material]]="","",VLOOKUP(Table1[[#This Row],[Verschluss - B3 - Recyceltes Material]],'DD FD'!AL:AM,2,FALSE))</f>
        <v/>
      </c>
      <c r="NO209" s="578" t="str">
        <f>IF(Table1[[#This Row],[Verschluss - B3 - Recyceltes Material Anteil (in %)]]="","",Table1[[#This Row],[Verschluss - B3 - Recyceltes Material Anteil (in %)]])</f>
        <v/>
      </c>
      <c r="NP209" s="577" t="str">
        <f>IF(Table1[[#This Row],[Verschluss - B3 - Beschichtung]]="","",VLOOKUP(Table1[[#This Row],[Verschluss - B3 - Beschichtung]],'DD FD'!AE:AF,2,FALSE))</f>
        <v/>
      </c>
      <c r="NQ209" s="580" t="str">
        <f>IF(Table1[[#This Row],[Verschluss - B3 - Beschichtung Anteil (in %)]]="","",Table1[[#This Row],[Verschluss - B3 - Beschichtung Anteil (in %)]])</f>
        <v/>
      </c>
      <c r="NR209" s="576" t="str">
        <f>IF(Table1[[#This Row],[Etikett - B1 - Art]]="","",VLOOKUP(Table1[[#This Row],[Etikett - B1 - Art]],'DD FD'!F:G,2,FALSE))</f>
        <v/>
      </c>
      <c r="NS209" s="577" t="str">
        <f>IF(Table1[[#This Row],[Etikett - B1 - Fraktion]]="","",VLOOKUP(Table1[[#This Row],[Etikett - B1 - Fraktion]],'DD FD'!H:J,3,FALSE))</f>
        <v/>
      </c>
      <c r="NT209" s="574" t="str">
        <f>IF(Table1[[#This Row],[Etikett - B1 - Gewicht (in G)]]="","",Table1[[#This Row],[Etikett - B1 - Gewicht (in G)]])</f>
        <v/>
      </c>
      <c r="NU209" s="574" t="str">
        <f>IF(Table1[[#This Row],[Etikett - B1 - Lizenzierungs-pflichtig? (X=Ja)]]="","",Table1[[#This Row],[Etikett - B1 - Lizenzierungs-pflichtig? (X=Ja)]])</f>
        <v/>
      </c>
      <c r="NV209" s="574" t="str">
        <f>IF(Table1[[#This Row],[Etikett - B1 - Trennbar vom Hauptkörper? (X=Ja)]]="","",Table1[[#This Row],[Etikett - B1 - Trennbar vom Hauptkörper? (X=Ja)]])</f>
        <v/>
      </c>
      <c r="NW209" s="577" t="str">
        <f>IF(Table1[[#This Row],[Etikett - B1 - Virgin Material]]="","",VLOOKUP(Table1[[#This Row],[Etikett - B1 - Virgin Material]],'DD FD'!AJ:AK,2,FALSE))</f>
        <v/>
      </c>
      <c r="NX209" s="578" t="str">
        <f>IF(Table1[[#This Row],[Etikett - B1 - Virgin Material Anteil (in %)]]="","",Table1[[#This Row],[Etikett - B1 - Virgin Material Anteil (in %)]])</f>
        <v/>
      </c>
      <c r="NY209" s="577" t="str">
        <f>IF(Table1[[#This Row],[Etikett - B1 - Recyceltes Material]]="","",VLOOKUP(Table1[[#This Row],[Etikett - B1 - Recyceltes Material]],'DD FD'!AL:AM,2,FALSE))</f>
        <v/>
      </c>
      <c r="NZ209" s="578" t="str">
        <f>IF(Table1[[#This Row],[Etikett - B1 - Recyceltes Material Anteil (in %)]]="","",Table1[[#This Row],[Etikett - B1 - Recyceltes Material Anteil (in %)]])</f>
        <v/>
      </c>
      <c r="OA209" s="577" t="str">
        <f>IF(Table1[[#This Row],[Etikett - B1 - Beschichtung]]="","",VLOOKUP(Table1[[#This Row],[Etikett - B1 - Beschichtung]],'DD FD'!AE:AF,2,FALSE))</f>
        <v/>
      </c>
      <c r="OB209" s="580" t="str">
        <f>IF(Table1[[#This Row],[Etikett - B1 - Beschichtung Anteil (in %)]]="","",Table1[[#This Row],[Etikett - B1 - Beschichtung Anteil (in %)]])</f>
        <v/>
      </c>
      <c r="OC209" s="576" t="str">
        <f>IF(Table1[[#This Row],[Etikett - B2 - Art]]="","",VLOOKUP(Table1[[#This Row],[Etikett - B2 - Art]],'DD FD'!F:G,2,FALSE))</f>
        <v/>
      </c>
      <c r="OD209" s="577" t="str">
        <f>IF(Table1[[#This Row],[Etikett - B2 - Fraktion]]="","",VLOOKUP(Table1[[#This Row],[Etikett - B2 - Fraktion]],'DD FD'!H:J,3,FALSE))</f>
        <v/>
      </c>
      <c r="OE209" s="574" t="str">
        <f>IF(Table1[[#This Row],[Etikett - B2 - Gewicht (in G)]]="","",Table1[[#This Row],[Etikett - B2 - Gewicht (in G)]])</f>
        <v/>
      </c>
      <c r="OF209" s="574" t="str">
        <f>IF(Table1[[#This Row],[Etikett - B2 - Lizenzierungs-pflichtig? (X=Ja)]]="","",Table1[[#This Row],[Etikett - B2 - Lizenzierungs-pflichtig? (X=Ja)]])</f>
        <v/>
      </c>
      <c r="OG209" s="574" t="str">
        <f>IF(Table1[[#This Row],[Etikett - B2 - Trennbar vom Hauptkörper? (X=Ja)]]="","",Table1[[#This Row],[Etikett - B2 - Trennbar vom Hauptkörper? (X=Ja)]])</f>
        <v/>
      </c>
      <c r="OH209" s="577" t="str">
        <f>IF(Table1[[#This Row],[Etikett - B2 - Virgin Material]]="","",VLOOKUP(Table1[[#This Row],[Etikett - B2 - Virgin Material]],'DD FD'!AJ:AK,2,FALSE))</f>
        <v/>
      </c>
      <c r="OI209" s="578" t="str">
        <f>IF(Table1[[#This Row],[Etikett - B2 - Virgin Material Anteil (in %)]]="","",Table1[[#This Row],[Etikett - B2 - Virgin Material Anteil (in %)]])</f>
        <v/>
      </c>
      <c r="OJ209" s="577" t="str">
        <f>IF(Table1[[#This Row],[Etikett - B2 - Recyceltes Material]]="","",VLOOKUP(Table1[[#This Row],[Etikett - B2 - Recyceltes Material]],'DD FD'!AL:AM,2,FALSE))</f>
        <v/>
      </c>
      <c r="OK209" s="578" t="str">
        <f>IF(Table1[[#This Row],[Etikett - B2 - Recyceltes Material Anteil (in %)]]="","",Table1[[#This Row],[Etikett - B2 - Recyceltes Material Anteil (in %)]])</f>
        <v/>
      </c>
      <c r="OL209" s="577" t="str">
        <f>IF(Table1[[#This Row],[Etikett - B2 - Beschichtung]]="","",VLOOKUP(Table1[[#This Row],[Etikett - B2 - Beschichtung]],'DD FD'!AE:AF,2,FALSE))</f>
        <v/>
      </c>
      <c r="OM209" s="580" t="str">
        <f>IF(Table1[[#This Row],[Etikett - B2 - Beschichtung Anteil (in %)]]="","",Table1[[#This Row],[Etikett - B2 - Beschichtung Anteil (in %)]])</f>
        <v/>
      </c>
      <c r="ON209" s="576" t="str">
        <f>IF(Table1[[#This Row],[Etikett - B3 - Art]]="","",VLOOKUP(Table1[[#This Row],[Etikett - B3 - Art]],'DD FD'!F:G,2,FALSE))</f>
        <v/>
      </c>
      <c r="OO209" s="577" t="str">
        <f>IF(Table1[[#This Row],[Etikett - B3 - Fraktion]]="","",VLOOKUP(Table1[[#This Row],[Etikett - B3 - Fraktion]],'DD FD'!H:J,3,FALSE))</f>
        <v/>
      </c>
      <c r="OP209" s="574" t="str">
        <f>IF(Table1[[#This Row],[Etikett - B3 - Gewicht (in G)]]="","",Table1[[#This Row],[Etikett - B3 - Gewicht (in G)]])</f>
        <v/>
      </c>
      <c r="OQ209" s="574" t="str">
        <f>IF(Table1[[#This Row],[Etikett - B3 - Lizenzierungs-pflichtig? (X=Ja)]]="","",Table1[[#This Row],[Etikett - B3 - Lizenzierungs-pflichtig? (X=Ja)]])</f>
        <v/>
      </c>
      <c r="OR209" s="574" t="str">
        <f>IF(Table1[[#This Row],[Etikett - B3 - Trennbar vom Hauptkörper? (X=Ja)]]="","",Table1[[#This Row],[Etikett - B3 - Trennbar vom Hauptkörper? (X=Ja)]])</f>
        <v/>
      </c>
      <c r="OS209" s="577" t="str">
        <f>IF(Table1[[#This Row],[Etikett - B3 - Virgin Material]]="","",VLOOKUP(Table1[[#This Row],[Etikett - B3 - Virgin Material]],'DD FD'!AJ:AK,2,FALSE))</f>
        <v/>
      </c>
      <c r="OT209" s="578" t="str">
        <f>IF(Table1[[#This Row],[Etikett - B3 - Virgin Material Anteil (in %)]]="","",Table1[[#This Row],[Etikett - B3 - Virgin Material Anteil (in %)]])</f>
        <v/>
      </c>
      <c r="OU209" s="577" t="str">
        <f>IF(Table1[[#This Row],[Etikett - B3 - Recyceltes Material]]="","",VLOOKUP(Table1[[#This Row],[Etikett - B3 - Recyceltes Material]],'DD FD'!AL:AM,2,FALSE))</f>
        <v/>
      </c>
      <c r="OV209" s="578" t="str">
        <f>IF(Table1[[#This Row],[Etikett - B3 - Recyceltes Material Anteil (in %)]]="","",Table1[[#This Row],[Etikett - B3 - Recyceltes Material Anteil (in %)]])</f>
        <v/>
      </c>
      <c r="OW209" s="577" t="str">
        <f>IF(Table1[[#This Row],[Etikett - B3 - Beschichtung]]="","",VLOOKUP(Table1[[#This Row],[Etikett - B3 - Beschichtung]],'DD FD'!AE:AF,2,FALSE))</f>
        <v/>
      </c>
      <c r="OX209" s="613" t="str">
        <f>IF(Table1[[#This Row],[Etikett - B3 - Beschichtung Anteil (in %)]]="","",Table1[[#This Row],[Etikett - B3 - Beschichtung Anteil (in %)]])</f>
        <v/>
      </c>
      <c r="OY209" s="618">
        <f>ROUNDUP(SUM(
IF(AND(LH209='DD FD'!$J$7,LJ209='DD FD'!$AI$3),LI209,0),
IF(AND(LR209='DD FD'!$J$7,LT209='DD FD'!$AI$3),LS209,0),
IF(AND(MB209='DD FD'!$J$7,MD209='DD FD'!$AI$3),MC209,0),
IF(AND(ML209='DD FD'!$J$7,MN209='DD FD'!$AI$3),MM209,0),
IF(AND(MW209='DD FD'!$J$7,MY209='DD FD'!$AI$3),MX209,0),
IF(AND(NH209='DD FD'!$J$7,NJ209='DD FD'!$AI$3),NI209,0),
IF(AND(NS209='DD FD'!$J$7,NU209='DD FD'!$AI$3),NT209,0),
IF(AND(OD209='DD FD'!$J$7,OF209='DD FD'!$AI$3),OE209,0),
IF(AND(OO209='DD FD'!$J$7,OQ209='DD FD'!$AI$3),OP209,0),
),2)</f>
        <v>0</v>
      </c>
      <c r="OZ209" s="617">
        <f>ROUNDUP(SUM(
IF(AND(LH209='DD FD'!$J$6,LJ209='DD FD'!$AI$3),LI209,0),
IF(AND(LR209='DD FD'!$J$6,LT209='DD FD'!$AI$3),LS209,0),
IF(AND(MB209='DD FD'!$J$6,MD209='DD FD'!$AI$3),MC209,0),
IF(AND(ML209='DD FD'!$J$6,MN209='DD FD'!$AI$3),MM209,0),
IF(AND(MW209='DD FD'!$J$6,MY209='DD FD'!$AI$3),MX209,0),
IF(AND(NH209='DD FD'!$J$6,NJ209='DD FD'!$AI$3),NI209,0),
IF(AND(NS209='DD FD'!$J$6,NU209='DD FD'!$AI$3),NT209,0),
IF(AND(OD209='DD FD'!$J$6,OF209='DD FD'!$AI$3),OE209,0),
IF(AND(OO209='DD FD'!$J$6,OQ209='DD FD'!$AI$3),OP209,0),
),2)</f>
        <v>0</v>
      </c>
      <c r="PA209" s="617">
        <f>ROUNDUP(SUM(
IF(AND(LH209='DD FD'!$J$10,LJ209='DD FD'!$AI$3),LI209,0),
IF(AND(LR209='DD FD'!$J$10,LT209='DD FD'!$AI$3),LS209,0),
IF(AND(MB209='DD FD'!$J$10,MD209='DD FD'!$AI$3),MC209,0),
IF(AND(ML209='DD FD'!$J$10,MN209='DD FD'!$AI$3),MM209,0),
IF(AND(MW209='DD FD'!$J$10,MY209='DD FD'!$AI$3),MX209,0),
IF(AND(NH209='DD FD'!$J$10,NJ209='DD FD'!$AI$3),NI209,0),
IF(AND(NS209='DD FD'!$J$10,NU209='DD FD'!$AI$3),NT209,0),
IF(AND(OD209='DD FD'!$J$10,OF209='DD FD'!$AI$3),OE209,0),
IF(AND(OO209='DD FD'!$J$10,OQ209='DD FD'!$AI$3),OP209,0),
),2)</f>
        <v>0</v>
      </c>
      <c r="PB209" s="617">
        <f>ROUNDUP(SUM(
IF(AND(LH209='DD FD'!$J$8,LJ209='DD FD'!$AI$3),LI209,0),
IF(AND(LR209='DD FD'!$J$8,LT209='DD FD'!$AI$3),LS209,0),
IF(AND(MB209='DD FD'!$J$8,MD209='DD FD'!$AI$3),MC209,0),
IF(AND(ML209='DD FD'!$J$8,MN209='DD FD'!$AI$3),MM209,0),
IF(AND(MW209='DD FD'!$J$8,MY209='DD FD'!$AI$3),MX209,0),
IF(AND(NH209='DD FD'!$J$8,NJ209='DD FD'!$AI$3),NI209,0),
IF(AND(NS209='DD FD'!$J$8,NU209='DD FD'!$AI$3),NT209,0),
IF(AND(OD209='DD FD'!$J$8,OF209='DD FD'!$AI$3),OE209,0),
IF(AND(OO209='DD FD'!$J$8,OQ209='DD FD'!$AI$3),OP209,0),
),2)</f>
        <v>0</v>
      </c>
      <c r="PC209" s="617">
        <f>ROUNDUP(SUM(
IF(AND(LH209='DD FD'!$J$5,LJ209='DD FD'!$AI$3),LI209,0),
IF(AND(LR209='DD FD'!$J$5,LT209='DD FD'!$AI$3),LS209,0),
IF(AND(MB209='DD FD'!$J$5,MD209='DD FD'!$AI$3),MC209,0),
IF(AND(ML209='DD FD'!$J$5,MN209='DD FD'!$AI$3),MM209,0),
IF(AND(MW209='DD FD'!$J$5,MY209='DD FD'!$AI$3),MX209,0),
IF(AND(NH209='DD FD'!$J$5,NJ209='DD FD'!$AI$3),NI209,0),
IF(AND(NS209='DD FD'!$J$5,NU209='DD FD'!$AI$3),NT209,0),
IF(AND(OD209='DD FD'!$J$5,OF209='DD FD'!$AI$3),OE209,0),
IF(AND(OO209='DD FD'!$J$5,OQ209='DD FD'!$AI$3),OP209,0),
),2)</f>
        <v>0</v>
      </c>
      <c r="PD209" s="617">
        <f>ROUNDUP(SUM(
IF(AND(LH209='DD FD'!$J$9,LJ209='DD FD'!$AI$3),LI209,0),
IF(AND(LR209='DD FD'!$J$9,LT209='DD FD'!$AI$3),LS209,0),
IF(AND(MB209='DD FD'!$J$9,MD209='DD FD'!$AI$3),MC209,0),
IF(AND(ML209='DD FD'!$J$9,MN209='DD FD'!$AI$3),MM209,0),
IF(AND(MW209='DD FD'!$J$9,MY209='DD FD'!$AI$3),MX209,0),
IF(AND(NH209='DD FD'!$J$9,NJ209='DD FD'!$AI$3),NI209,0),
IF(AND(NS209='DD FD'!$J$9,NU209='DD FD'!$AI$3),NT209,0),
IF(AND(OD209='DD FD'!$J$9,OF209='DD FD'!$AI$3),OE209,0),
IF(AND(OO209='DD FD'!$J$9,OQ209='DD FD'!$AI$3),OP209,0),
),2)</f>
        <v>0</v>
      </c>
      <c r="PE209" s="617">
        <f>ROUNDUP(SUM(
IF(AND(LH209='DD FD'!$J$4,LJ209='DD FD'!$AI$3),LI209,0),
IF(AND(LR209='DD FD'!$J$4,LT209='DD FD'!$AI$3),LS209,0),
IF(AND(MB209='DD FD'!$J$4,MD209='DD FD'!$AI$3),MC209,0),
IF(AND(ML209='DD FD'!$J$4,MN209='DD FD'!$AI$3),MM209,0),
IF(AND(MW209='DD FD'!$J$4,MY209='DD FD'!$AI$3),MX209,0),
IF(AND(NH209='DD FD'!$J$4,NJ209='DD FD'!$AI$3),NI209,0),
IF(AND(NS209='DD FD'!$J$4,NU209='DD FD'!$AI$3),NT209,0),
IF(AND(OD209='DD FD'!$J$4,OF209='DD FD'!$AI$3),OE209,0),
IF(AND(OO209='DD FD'!$J$4,OQ209='DD FD'!$AI$3),OP209,0),
),2)</f>
        <v>0</v>
      </c>
      <c r="PF209" s="619">
        <f>ROUNDUP(SUM(
IF(AND(LH209='DD FD'!$J$11,LJ209='DD FD'!$AI$3),LI209,0),
IF(AND(LR209='DD FD'!$J$11,LT209='DD FD'!$AI$3),LS209,0),
IF(AND(MB209='DD FD'!$J$11,MD209='DD FD'!$AI$3),MC209,0),
IF(AND(ML209='DD FD'!$J$11,MN209='DD FD'!$AI$3),MM209,0),
IF(AND(MW209='DD FD'!$J$11,MY209='DD FD'!$AI$3),MX209,0),
IF(AND(NH209='DD FD'!$J$11,NJ209='DD FD'!$AI$3),NI209,0),
IF(AND(NS209='DD FD'!$J$11,NU209='DD FD'!$AI$3),NT209,0),
IF(AND(OD209='DD FD'!$J$11,OF209='DD FD'!$AI$3),OE209,0),
IF(AND(OO209='DD FD'!$J$11,OQ209='DD FD'!$AI$3),OP209,0),
),2)</f>
        <v>0</v>
      </c>
    </row>
    <row r="210" spans="1:422">
      <c r="A210" s="806"/>
      <c r="B210" s="934"/>
      <c r="C210" s="247"/>
      <c r="D210" s="842"/>
      <c r="E210" s="247"/>
      <c r="F210" s="158"/>
      <c r="G210" s="710"/>
      <c r="H210" s="712"/>
      <c r="I210" s="936"/>
      <c r="J210" s="803"/>
      <c r="K210" s="150"/>
      <c r="L210" s="146" t="str">
        <f t="shared" si="81"/>
        <v/>
      </c>
      <c r="M210" s="501" t="str">
        <f t="shared" si="98"/>
        <v/>
      </c>
      <c r="N210" s="504"/>
      <c r="O210" s="113" t="str">
        <f t="shared" si="99"/>
        <v/>
      </c>
      <c r="P210" s="114" t="str">
        <f t="shared" si="82"/>
        <v/>
      </c>
      <c r="Q210" s="152"/>
      <c r="R210" s="152"/>
      <c r="S210" s="115" t="str">
        <f t="shared" si="100"/>
        <v/>
      </c>
      <c r="T210" s="159"/>
      <c r="U210" s="159"/>
      <c r="V210" s="157"/>
      <c r="W210" s="157"/>
      <c r="X210" s="157"/>
      <c r="Y210" s="772"/>
      <c r="Z210" s="158"/>
      <c r="AA210" s="144"/>
      <c r="AB210" s="112"/>
      <c r="AC210" s="153"/>
      <c r="AD210" s="153"/>
      <c r="AE210" s="153"/>
      <c r="AF210" s="153"/>
      <c r="AG210" s="153"/>
      <c r="AH210" s="153"/>
      <c r="AI210" s="152"/>
      <c r="AJ210" s="158"/>
      <c r="AK210" s="158"/>
      <c r="AL210" s="158"/>
      <c r="AM210" s="116" t="str">
        <f t="shared" si="101"/>
        <v/>
      </c>
      <c r="AN210" s="116" t="str">
        <f t="shared" si="102"/>
        <v/>
      </c>
      <c r="AO210" s="324"/>
      <c r="AP210" s="503"/>
      <c r="AQ210" s="487" t="str">
        <f t="shared" si="103"/>
        <v/>
      </c>
      <c r="AR210" s="113" t="str">
        <f t="shared" si="83"/>
        <v/>
      </c>
      <c r="AS210" s="113" t="str">
        <f t="shared" si="84"/>
        <v/>
      </c>
      <c r="AT210" s="113" t="str">
        <f t="shared" si="85"/>
        <v/>
      </c>
      <c r="AU210" s="113" t="str">
        <f t="shared" si="86"/>
        <v/>
      </c>
      <c r="AV210" s="159"/>
      <c r="AW210" s="157"/>
      <c r="AX210" s="157"/>
      <c r="AY210" s="157"/>
      <c r="AZ210" s="157"/>
      <c r="BA210" s="116" t="str">
        <f t="shared" si="87"/>
        <v/>
      </c>
      <c r="BB210" s="316"/>
      <c r="BC210" s="116" t="str">
        <f t="shared" si="88"/>
        <v/>
      </c>
      <c r="BD210" s="133" t="str">
        <f t="shared" si="89"/>
        <v/>
      </c>
      <c r="BE210" s="157"/>
      <c r="BF210" s="1180"/>
      <c r="BG210" s="1180"/>
      <c r="BH210" s="158"/>
      <c r="BI210" s="490"/>
      <c r="BJ210" s="514" t="str">
        <f t="shared" si="104"/>
        <v/>
      </c>
      <c r="BK210" s="789"/>
      <c r="BL210" s="116" t="str">
        <f t="shared" si="105"/>
        <v/>
      </c>
      <c r="BM210" s="144"/>
      <c r="BN210" s="144"/>
      <c r="BO210" s="144"/>
      <c r="BP210" s="790"/>
      <c r="BQ210" s="790"/>
      <c r="BR210" s="790"/>
      <c r="BS210" s="116" t="str">
        <f t="shared" si="90"/>
        <v/>
      </c>
      <c r="BT210" s="790"/>
      <c r="BU210" s="808" t="str">
        <f t="shared" si="91"/>
        <v/>
      </c>
      <c r="BV210" s="791"/>
      <c r="BW210" s="144"/>
      <c r="BX210" s="20"/>
      <c r="BY210" s="20"/>
      <c r="BZ210" s="20"/>
      <c r="CA210" s="792"/>
      <c r="CB210" s="1201"/>
      <c r="CC210" s="144"/>
      <c r="CD210" s="144"/>
      <c r="CE210" s="144"/>
      <c r="CF210" s="144"/>
      <c r="CG210" s="144"/>
      <c r="CH210" s="144"/>
      <c r="CI210" s="144"/>
      <c r="CJ210" s="144"/>
      <c r="CK210" s="144"/>
      <c r="CL210" s="144"/>
      <c r="CM210" s="144"/>
      <c r="CN210" s="144"/>
      <c r="CO210" s="144"/>
      <c r="CP210" s="144"/>
      <c r="CQ210" s="144"/>
      <c r="CR210" s="144"/>
      <c r="CS210" s="144"/>
      <c r="CT210" s="144"/>
      <c r="CU210" s="144"/>
      <c r="CV210" s="144"/>
      <c r="CW210" s="144"/>
      <c r="CX210" s="144"/>
      <c r="CY210" s="144"/>
      <c r="CZ210" s="144"/>
      <c r="DA210" s="144"/>
      <c r="DB210" s="144"/>
      <c r="DC210" s="144"/>
      <c r="DD210" s="144"/>
      <c r="DE210" s="144"/>
      <c r="DF210" s="144"/>
      <c r="DG210" s="144"/>
      <c r="DH210" s="144"/>
      <c r="DI210" s="144"/>
      <c r="DJ210" s="144"/>
      <c r="DK210" s="144"/>
      <c r="DL210" s="144"/>
      <c r="DM210" s="144"/>
      <c r="DN210" s="144"/>
      <c r="DO210" s="144"/>
      <c r="DP210" s="144"/>
      <c r="DQ210" s="144"/>
      <c r="DR210" s="144"/>
      <c r="DS210" s="144"/>
      <c r="DT210" s="144"/>
      <c r="DU210" s="144"/>
      <c r="DV210" s="144"/>
      <c r="DW210" s="144"/>
      <c r="DX210" s="144"/>
      <c r="DY210" s="144"/>
      <c r="DZ210" s="144"/>
      <c r="EA210" s="144"/>
      <c r="EB210" s="144"/>
      <c r="EC210" s="144"/>
      <c r="ED210" s="782" t="str">
        <f t="shared" si="106"/>
        <v/>
      </c>
      <c r="EE210" s="519"/>
      <c r="EF210" s="793"/>
      <c r="EG210" s="519"/>
      <c r="EH210" s="794"/>
      <c r="EI210" s="790"/>
      <c r="EJ210" s="794"/>
      <c r="EK210" s="794"/>
      <c r="EL210" s="790"/>
      <c r="EM210" s="790"/>
      <c r="EN210" s="790"/>
      <c r="EO210" s="112" t="str">
        <f t="shared" si="92"/>
        <v/>
      </c>
      <c r="EP210" s="790"/>
      <c r="EQ210" s="488" t="str">
        <f t="shared" si="93"/>
        <v/>
      </c>
      <c r="ER210" s="1100"/>
      <c r="ES210" s="1099" t="str">
        <f t="shared" si="107"/>
        <v/>
      </c>
      <c r="ET210" s="525"/>
      <c r="EU210" s="148"/>
      <c r="EV210" s="148"/>
      <c r="EW210" s="148"/>
      <c r="EX210" s="148"/>
      <c r="EY210" s="148"/>
      <c r="EZ210" s="148"/>
      <c r="FA210" s="148"/>
      <c r="FB210" s="148"/>
      <c r="FC210" s="148"/>
      <c r="FD210" s="148"/>
      <c r="FE210" s="148"/>
      <c r="FF210" s="148"/>
      <c r="FG210" s="148"/>
      <c r="FH210" s="148"/>
      <c r="FI210" s="528"/>
      <c r="FJ210" s="513" t="str">
        <f t="shared" si="94"/>
        <v/>
      </c>
      <c r="FK210" s="158"/>
      <c r="FL210" s="850"/>
      <c r="FM210" s="850"/>
      <c r="FN210" s="850"/>
      <c r="FO210" s="850"/>
      <c r="FP210" s="850"/>
      <c r="FQ210" s="850"/>
      <c r="FR210" s="157"/>
      <c r="FS210" s="143"/>
      <c r="FT210" s="143"/>
      <c r="FU210" s="847" t="str">
        <f t="shared" si="95"/>
        <v/>
      </c>
      <c r="FV210" s="555"/>
      <c r="FW210" s="523" t="str">
        <f>IF(Table1[[#This Row],[Nonfood Inhaltstoffe - Komponente]]="","",VLOOKUP(Table1[[#This Row],[Nonfood Inhaltstoffe - Komponente]],'Dropdown Auswahl'!BJ:BK,2,FALSE))</f>
        <v/>
      </c>
      <c r="FX210" s="1013"/>
      <c r="FY210" s="1011" t="str">
        <f t="shared" si="96"/>
        <v/>
      </c>
      <c r="FZ210" s="152"/>
      <c r="GA210" s="152"/>
      <c r="GB210" s="152"/>
      <c r="GC210" s="529" t="str">
        <f t="shared" si="97"/>
        <v/>
      </c>
      <c r="GG210" s="21"/>
      <c r="GH210" s="21"/>
      <c r="GI210" s="1019"/>
      <c r="GJ210" s="1016" t="str">
        <f>IF(Table1[[#This Row],[Global Trade Item Number (GTIN)]]="","",Table1[[#This Row],[Global Trade Item Number (GTIN)]])</f>
        <v/>
      </c>
      <c r="GK210" s="555" t="str">
        <f>IF(Table1[[#This Row],[WAWI-Nr./ Kreditoren-Nummer
(ASDV)]]&lt;&gt;"",Table1[[#This Row],[WAWI-Nr./ Kreditoren-Nummer
(ASDV)]],"")</f>
        <v/>
      </c>
      <c r="GL210" s="165"/>
      <c r="GM210" s="165"/>
      <c r="GN210" s="165"/>
      <c r="GO210" s="485"/>
      <c r="GP210" s="534"/>
      <c r="GQ210" s="533"/>
      <c r="GR210" s="486"/>
      <c r="GS210" s="486"/>
      <c r="GT210" s="486"/>
      <c r="GU210" s="486"/>
      <c r="GV210" s="486"/>
      <c r="GW210" s="542"/>
      <c r="GX210" s="538"/>
      <c r="GY210" s="144"/>
      <c r="GZ210" s="480"/>
      <c r="HA210" s="158"/>
      <c r="HB210" s="480"/>
      <c r="HC210" s="480"/>
      <c r="HD210" s="480"/>
      <c r="HE210" s="480"/>
      <c r="HF210" s="480"/>
      <c r="HG210" s="480"/>
      <c r="HH210" s="538"/>
      <c r="HI210" s="480"/>
      <c r="HJ210" s="480"/>
      <c r="HK210" s="480"/>
      <c r="HL210" s="480"/>
      <c r="HM210" s="480"/>
      <c r="HN210" s="480"/>
      <c r="HO210" s="480"/>
      <c r="HP210" s="480"/>
      <c r="HQ210" s="480"/>
      <c r="HR210" s="538"/>
      <c r="HS210" s="480"/>
      <c r="HT210" s="480"/>
      <c r="HU210" s="480"/>
      <c r="HV210" s="480"/>
      <c r="HW210" s="480"/>
      <c r="HX210" s="480"/>
      <c r="HY210" s="480"/>
      <c r="HZ210" s="480"/>
      <c r="IA210" s="480"/>
      <c r="IB210" s="538"/>
      <c r="IC210" s="480"/>
      <c r="ID210" s="480"/>
      <c r="IE210" s="480"/>
      <c r="IF210" s="480"/>
      <c r="IG210" s="480"/>
      <c r="IH210" s="480"/>
      <c r="II210" s="480"/>
      <c r="IJ210" s="480"/>
      <c r="IK210" s="480"/>
      <c r="IL210" s="480"/>
      <c r="IM210" s="538"/>
      <c r="IN210" s="480"/>
      <c r="IO210" s="480"/>
      <c r="IP210" s="480"/>
      <c r="IQ210" s="480"/>
      <c r="IR210" s="480"/>
      <c r="IS210" s="480"/>
      <c r="IT210" s="480"/>
      <c r="IU210" s="480"/>
      <c r="IV210" s="480"/>
      <c r="IW210" s="480"/>
      <c r="IX210" s="538"/>
      <c r="IY210" s="480"/>
      <c r="IZ210" s="480"/>
      <c r="JA210" s="480"/>
      <c r="JB210" s="480"/>
      <c r="JC210" s="480"/>
      <c r="JD210" s="480"/>
      <c r="JE210" s="480"/>
      <c r="JF210" s="480"/>
      <c r="JG210" s="480"/>
      <c r="JH210" s="480"/>
      <c r="JI210" s="538"/>
      <c r="JJ210" s="480"/>
      <c r="JK210" s="480"/>
      <c r="JL210" s="480"/>
      <c r="JM210" s="480"/>
      <c r="JN210" s="480"/>
      <c r="JO210" s="480"/>
      <c r="JP210" s="480"/>
      <c r="JQ210" s="480"/>
      <c r="JR210" s="480"/>
      <c r="JS210" s="590"/>
      <c r="JT210" s="538"/>
      <c r="JU210" s="480"/>
      <c r="JV210" s="480"/>
      <c r="JW210" s="480"/>
      <c r="JX210" s="480"/>
      <c r="JY210" s="480"/>
      <c r="JZ210" s="480"/>
      <c r="KA210" s="480"/>
      <c r="KB210" s="480"/>
      <c r="KC210" s="480"/>
      <c r="KD210" s="480"/>
      <c r="KE210" s="538"/>
      <c r="KF210" s="480"/>
      <c r="KG210" s="480"/>
      <c r="KH210" s="480"/>
      <c r="KI210" s="480"/>
      <c r="KJ210" s="480"/>
      <c r="KK210" s="480"/>
      <c r="KL210" s="480"/>
      <c r="KM210" s="480"/>
      <c r="KN210" s="480"/>
      <c r="KO210" s="480"/>
      <c r="KR210" s="568" t="str">
        <f>IF(Table1[[#This Row],[GTIN]]&lt;&gt;"",Table1[[#This Row],[GTIN]],"")</f>
        <v/>
      </c>
      <c r="KS210" s="569" t="str">
        <f>Table1[[#This Row],[Kreditor]]</f>
        <v/>
      </c>
      <c r="KT210" s="570" t="str">
        <f>IF(Table1[[#This Row],[Gültig ab (Datum)]]&lt;&gt;"",Table1[[#This Row],[Gültig ab (Datum)]],"")</f>
        <v/>
      </c>
      <c r="KU210" s="570"/>
      <c r="KV210" s="583" t="str">
        <f>IF(Table1[[#This Row],[Artikel verpackt? 
(X=Ja)]]="","",Table1[[#This Row],[Artikel verpackt? 
(X=Ja)]])</f>
        <v/>
      </c>
      <c r="KW210" s="571" t="str">
        <f>IF(Table1[[#This Row],[Verpackung recyclingfähig?
(X=Ja)]]="","",Table1[[#This Row],[Verpackung recyclingfähig?
(X=Ja)]])</f>
        <v/>
      </c>
      <c r="KX210" s="572"/>
      <c r="KY210" s="573"/>
      <c r="KZ210" s="574"/>
      <c r="LA210" s="574"/>
      <c r="LB210" s="574"/>
      <c r="LC210" s="574"/>
      <c r="LD210" s="574"/>
      <c r="LE210" s="574"/>
      <c r="LF210" s="575"/>
      <c r="LG210" s="576" t="str">
        <f>IF(Table1[[#This Row],[Hauptkörper - B1 - Art]]="","",VLOOKUP(Table1[[#This Row],[Hauptkörper - B1 - Art]],'DD FD'!B:C,2,FALSE))</f>
        <v/>
      </c>
      <c r="LH210" s="577" t="str">
        <f>IF(Table1[[#This Row],[Hauptkörper - B1 - Fraktion]]="","",VLOOKUP(Table1[[#This Row],[Hauptkörper - B1 - Fraktion]],'DD FD'!H:J,3,FALSE))</f>
        <v/>
      </c>
      <c r="LI210" s="574" t="str">
        <f>IF(Table1[[#This Row],[Hauptkörper - B1 - Gewicht
(in G)]]="","",Table1[[#This Row],[Hauptkörper - B1 - Gewicht
(in G)]])</f>
        <v/>
      </c>
      <c r="LJ210" s="574" t="str">
        <f>IF(Table1[[#This Row],[Hauptkörper - B1 - Lizenzierungs-pflichtig? (X=Ja)]]="","",Table1[[#This Row],[Hauptkörper - B1 - Lizenzierungs-pflichtig? (X=Ja)]])</f>
        <v/>
      </c>
      <c r="LK210" s="577" t="str">
        <f>IF(Table1[[#This Row],[Hauptkörper - B1 - Virgin Material]]="","",VLOOKUP(Table1[[#This Row],[Hauptkörper - B1 - Virgin Material]],'DD FD'!AJ:AK,2,FALSE))</f>
        <v/>
      </c>
      <c r="LL210" s="578" t="str">
        <f>IF(Table1[[#This Row],[Hauptkörper - B1 - Virgin Material Anteil (in %)]]="","",Table1[[#This Row],[Hauptkörper - B1 - Virgin Material Anteil (in %)]])</f>
        <v/>
      </c>
      <c r="LM210" s="577" t="str">
        <f>IF(Table1[[#This Row],[Hauptkörper - B1 - Recyceltes Material]]="","",VLOOKUP(Table1[[#This Row],[Hauptkörper - B1 - Recyceltes Material]],'DD FD'!AL:AM,2,FALSE))</f>
        <v/>
      </c>
      <c r="LN210" s="578" t="str">
        <f>IF(Table1[[#This Row],[Hauptkörper - B1 - Recyceltes Material Anteil (in %)]]="","",Table1[[#This Row],[Hauptkörper - B1 - Recyceltes Material Anteil (in %)]])</f>
        <v/>
      </c>
      <c r="LO210" s="579" t="str">
        <f>IF(Table1[[#This Row],[Hauptkörper - B1 - Beschichtung]]="","",VLOOKUP(Table1[[#This Row],[Hauptkörper - B1 - Beschichtung]],'DD FD'!AE:AF,2,FALSE))</f>
        <v/>
      </c>
      <c r="LP210" s="580" t="str">
        <f>IF(Table1[[#This Row],[Hauptkörper - B1 - Beschichtung Anteil (in %)]]="","",Table1[[#This Row],[Hauptkörper - B1 - Beschichtung Anteil (in %)]])</f>
        <v/>
      </c>
      <c r="LQ210" s="576" t="str">
        <f>IF(Table1[[#This Row],[Hauptkörper - B2 - Art]]="","",VLOOKUP(Table1[[#This Row],[Hauptkörper - B2 - Art]],'DD FD'!B:C,2,FALSE))</f>
        <v/>
      </c>
      <c r="LR210" s="577" t="str">
        <f>IF(Table1[[#This Row],[Hauptkörper - B2 - Fraktion]]="","",VLOOKUP(Table1[[#This Row],[Hauptkörper - B2 - Fraktion]],'DD FD'!H:J,3,FALSE))</f>
        <v/>
      </c>
      <c r="LS210" s="574" t="str">
        <f>IF(Table1[[#This Row],[Hauptkörper - B2 - Gewicht
(in G)]]="","",Table1[[#This Row],[Hauptkörper - B2 - Gewicht
(in G)]])</f>
        <v/>
      </c>
      <c r="LT210" s="574" t="str">
        <f>IF(Table1[[#This Row],[Hauptkörper - B2 - Lizenzierungs-pflichtig? (X=Ja)]]="","",Table1[[#This Row],[Hauptkörper - B2 - Lizenzierungs-pflichtig? (X=Ja)]])</f>
        <v/>
      </c>
      <c r="LU210" s="577" t="str">
        <f>IF(Table1[[#This Row],[Hauptkörper - B2 - Virgin Material]]="","",VLOOKUP(Table1[[#This Row],[Hauptkörper - B2 - Virgin Material]],'DD FD'!AJ:AK,2,FALSE))</f>
        <v/>
      </c>
      <c r="LV210" s="578" t="str">
        <f>IF(Table1[[#This Row],[Hauptkörper - B2 - Virgin Material Anteil (in %)]]="","",Table1[[#This Row],[Hauptkörper - B2 - Virgin Material Anteil (in %)]])</f>
        <v/>
      </c>
      <c r="LW210" s="577" t="str">
        <f>IF(Table1[[#This Row],[Hauptkörper - B2 - Recyceltes Material]]="","",VLOOKUP(Table1[[#This Row],[Hauptkörper - B2 - Recyceltes Material]],'DD FD'!AL:AM,2,FALSE))</f>
        <v/>
      </c>
      <c r="LX210" s="578" t="str">
        <f>IF(Table1[[#This Row],[Hauptkörper - B2 - Recyceltes Material Anteil (in %)]]="","",Table1[[#This Row],[Hauptkörper - B2 - Recyceltes Material Anteil (in %)]])</f>
        <v/>
      </c>
      <c r="LY210" s="577" t="str">
        <f>IF(Table1[[#This Row],[Hauptkörper - B2 - Beschichtung]]="","",VLOOKUP(Table1[[#This Row],[Hauptkörper - B2 - Beschichtung]],'DD FD'!AE:AF,2,FALSE))</f>
        <v/>
      </c>
      <c r="LZ210" s="580" t="str">
        <f>IF(Table1[[#This Row],[Hauptkörper - B2 - Beschichtung Anteil (in %)]]="","",Table1[[#This Row],[Hauptkörper - B2 - Beschichtung Anteil (in %)]])</f>
        <v/>
      </c>
      <c r="MA210" s="576" t="str">
        <f>IF(Table1[[#This Row],[Hauptkörper - B3 - Art]]="","",VLOOKUP(Table1[[#This Row],[Hauptkörper - B3 - Art]],'DD FD'!B:C,2,FALSE))</f>
        <v/>
      </c>
      <c r="MB210" s="577" t="str">
        <f>IF(Table1[[#This Row],[Hauptkörper - B3 - Fraktion]]="","",VLOOKUP(Table1[[#This Row],[Hauptkörper - B3 - Fraktion]],'DD FD'!H:J,3,FALSE))</f>
        <v/>
      </c>
      <c r="MC210" s="574" t="str">
        <f>IF(Table1[[#This Row],[Hauptkörper - B3 - Gewicht
(in G)]]="","",Table1[[#This Row],[Hauptkörper - B3 - Gewicht
(in G)]])</f>
        <v/>
      </c>
      <c r="MD210" s="574" t="str">
        <f>IF(Table1[[#This Row],[Hauptkörper - B3 - Lizenzierungs-pflichtig? (X=Ja)]]="","",Table1[[#This Row],[Hauptkörper - B3 - Lizenzierungs-pflichtig? (X=Ja)]])</f>
        <v/>
      </c>
      <c r="ME210" s="577" t="str">
        <f>IF(Table1[[#This Row],[Hauptkörper - B3 - Virgin Material]]="","",VLOOKUP(Table1[[#This Row],[Hauptkörper - B3 - Virgin Material]],'DD FD'!AJ:AK,2,FALSE))</f>
        <v/>
      </c>
      <c r="MF210" s="578" t="str">
        <f>IF(Table1[[#This Row],[Hauptkörper - B3 - Virgin Material Anteil (in %)]]="","",Table1[[#This Row],[Hauptkörper - B3 - Virgin Material Anteil (in %)]])</f>
        <v/>
      </c>
      <c r="MG210" s="577" t="str">
        <f>IF(Table1[[#This Row],[Hauptkörper - B3 - Recyceltes Material]]="","",VLOOKUP(Table1[[#This Row],[Hauptkörper - B3 - Recyceltes Material]],'DD FD'!AL:AM,2,FALSE))</f>
        <v/>
      </c>
      <c r="MH210" s="578" t="str">
        <f>IF(Table1[[#This Row],[Hauptkörper - B3 - Recyceltes Material Anteil (in %)]]="","",Table1[[#This Row],[Hauptkörper - B3 - Recyceltes Material Anteil (in %)]])</f>
        <v/>
      </c>
      <c r="MI210" s="577" t="str">
        <f>IF(Table1[[#This Row],[Hauptkörper - B3 - Beschichtung]]="","",VLOOKUP(Table1[[#This Row],[Hauptkörper - B3 - Beschichtung]],'DD FD'!AE:AF,2,FALSE))</f>
        <v/>
      </c>
      <c r="MJ210" s="580" t="str">
        <f>IF(Table1[[#This Row],[Hauptkörper - B3 - Beschichtung Anteil (in %)]]="","",Table1[[#This Row],[Hauptkörper - B3 - Beschichtung Anteil (in %)]])</f>
        <v/>
      </c>
      <c r="MK210" s="576" t="str">
        <f>IF(Table1[[#This Row],[Verschluss - B1 - Art]]="","",VLOOKUP(Table1[[#This Row],[Verschluss - B1 - Art]],'DD FD'!D:E,2,FALSE))</f>
        <v/>
      </c>
      <c r="ML210" s="577" t="str">
        <f>IF(Table1[[#This Row],[Verschluss - B1 - Fraktion]]="","",VLOOKUP(Table1[[#This Row],[Verschluss - B1 - Fraktion]],'DD FD'!H:J,3,FALSE))</f>
        <v/>
      </c>
      <c r="MM210" s="574" t="str">
        <f>IF(Table1[[#This Row],[Verschluss - B1 - Gewicht (in G)]]="","",Table1[[#This Row],[Verschluss - B1 - Gewicht (in G)]])</f>
        <v/>
      </c>
      <c r="MN210" s="574" t="str">
        <f>IF(Table1[[#This Row],[Verschluss - B1 - Lizenzierungs-pflichtig? (X=Ja)]]="","",Table1[[#This Row],[Verschluss - B1 - Lizenzierungs-pflichtig? (X=Ja)]])</f>
        <v/>
      </c>
      <c r="MO210" s="574" t="str">
        <f>IF(Table1[[#This Row],[Verschluss - B1 - Trennbar vom Hauptkörper? (X=Ja)]]="","",Table1[[#This Row],[Verschluss - B1 - Trennbar vom Hauptkörper? (X=Ja)]])</f>
        <v/>
      </c>
      <c r="MP210" s="577" t="str">
        <f>IF(Table1[[#This Row],[Verschluss - B1 - Virgin Material]]="","",VLOOKUP(Table1[[#This Row],[Verschluss - B1 - Virgin Material]],'DD FD'!AJ:AK,2,FALSE))</f>
        <v/>
      </c>
      <c r="MQ210" s="578" t="str">
        <f>IF(Table1[[#This Row],[Verschluss - B1 - Virgin Material Anteil (in %)]]="","",Table1[[#This Row],[Verschluss - B1 - Virgin Material Anteil (in %)]])</f>
        <v/>
      </c>
      <c r="MR210" s="577" t="str">
        <f>IF(Table1[[#This Row],[Verschluss - B1 - Recyceltes Material]]="","",VLOOKUP(Table1[[#This Row],[Verschluss - B1 - Recyceltes Material]],'DD FD'!AL:AM,2,FALSE))</f>
        <v/>
      </c>
      <c r="MS210" s="578" t="str">
        <f>IF(Table1[[#This Row],[Verschluss - B1 - Recyceltes Material Anteil (in %)]]="","",Table1[[#This Row],[Verschluss - B1 - Recyceltes Material Anteil (in %)]])</f>
        <v/>
      </c>
      <c r="MT210" s="577" t="str">
        <f>IF(Table1[[#This Row],[Verschluss - B1 - Beschichtung]]="","",VLOOKUP(Table1[[#This Row],[Verschluss - B1 - Beschichtung]],'DD FD'!AE:AF,2,FALSE))</f>
        <v/>
      </c>
      <c r="MU210" s="580" t="str">
        <f>IF(Table1[[#This Row],[Verschluss - B1 - Beschichtung Anteil (in %)]]="","",Table1[[#This Row],[Verschluss - B1 - Beschichtung Anteil (in %)]])</f>
        <v/>
      </c>
      <c r="MV210" s="576" t="str">
        <f>IF(Table1[[#This Row],[Verschluss - B2 - Art]]="","",VLOOKUP(Table1[[#This Row],[Verschluss - B2 - Art]],'DD FD'!D:E,2,FALSE))</f>
        <v/>
      </c>
      <c r="MW210" s="577" t="str">
        <f>IF(Table1[[#This Row],[Verschluss - B2 - Fraktion]]="","",VLOOKUP(Table1[[#This Row],[Verschluss - B2 - Fraktion]],'DD FD'!H:J,3,FALSE))</f>
        <v/>
      </c>
      <c r="MX210" s="574" t="str">
        <f>IF(Table1[[#This Row],[Verschluss - B2 - Gewicht (in G)]]="","",Table1[[#This Row],[Verschluss - B2 - Gewicht (in G)]])</f>
        <v/>
      </c>
      <c r="MY210" s="574" t="str">
        <f>IF(Table1[[#This Row],[Verschluss - B2 - Lizenzierungs-pflichtig? (X=Ja)]]="","",Table1[[#This Row],[Verschluss - B2 - Lizenzierungs-pflichtig? (X=Ja)]])</f>
        <v/>
      </c>
      <c r="MZ210" s="574" t="str">
        <f>IF(Table1[[#This Row],[Verschluss - B2 - Trennbar vom Hauptkörper? (X=Ja)]]="","",Table1[[#This Row],[Verschluss - B2 - Trennbar vom Hauptkörper? (X=Ja)]])</f>
        <v/>
      </c>
      <c r="NA210" s="577" t="str">
        <f>IF(Table1[[#This Row],[Verschluss - B2 - Virgin Material]]="","",VLOOKUP(Table1[[#This Row],[Verschluss - B2 - Virgin Material]],'DD FD'!AJ:AK,2,FALSE))</f>
        <v/>
      </c>
      <c r="NB210" s="578" t="str">
        <f>IF(Table1[[#This Row],[Verschluss - B2 - Virgin Material Anteil (in %)]]="","",Table1[[#This Row],[Verschluss - B2 - Virgin Material Anteil (in %)]])</f>
        <v/>
      </c>
      <c r="NC210" s="577" t="str">
        <f>IF(Table1[[#This Row],[Verschluss - B2 - Recyceltes Material]]="","",VLOOKUP(Table1[[#This Row],[Verschluss - B2 - Recyceltes Material]],'DD FD'!AL:AM,2,FALSE))</f>
        <v/>
      </c>
      <c r="ND210" s="578" t="str">
        <f>IF(Table1[[#This Row],[Verschluss - B2 - Recyceltes Material Anteil (in %)]]="","",Table1[[#This Row],[Verschluss - B2 - Recyceltes Material Anteil (in %)]])</f>
        <v/>
      </c>
      <c r="NE210" s="577" t="str">
        <f>IF(Table1[[#This Row],[Verschluss - B2 - Beschichtung]]="","",VLOOKUP(Table1[[#This Row],[Verschluss - B2 - Beschichtung]],'DD FD'!AE:AF,2,FALSE))</f>
        <v/>
      </c>
      <c r="NF210" s="580" t="str">
        <f>IF(Table1[[#This Row],[Verschluss - B2 - Beschichtung Anteil (in %)]]="","",Table1[[#This Row],[Verschluss - B2 - Beschichtung Anteil (in %)]])</f>
        <v/>
      </c>
      <c r="NG210" s="576" t="str">
        <f>IF(Table1[[#This Row],[Verschluss - B3 - Art]]="","",VLOOKUP(Table1[[#This Row],[Verschluss - B3 - Art]],'DD FD'!D:E,2,FALSE))</f>
        <v/>
      </c>
      <c r="NH210" s="577" t="str">
        <f>IF(Table1[[#This Row],[Verschluss - B3 - Fraktion]]="","",VLOOKUP(Table1[[#This Row],[Verschluss - B3 - Fraktion]],'DD FD'!H:J,3,FALSE))</f>
        <v/>
      </c>
      <c r="NI210" s="574" t="str">
        <f>IF(Table1[[#This Row],[Verschluss - B3 - Gewicht (in G)]]="","",Table1[[#This Row],[Verschluss - B3 - Gewicht (in G)]])</f>
        <v/>
      </c>
      <c r="NJ210" s="574" t="str">
        <f>IF(Table1[[#This Row],[Verschluss - B3 - Lizenzierungs-pflichtig? (X=Ja)]]="","",Table1[[#This Row],[Verschluss - B3 - Lizenzierungs-pflichtig? (X=Ja)]])</f>
        <v/>
      </c>
      <c r="NK210" s="574" t="str">
        <f>IF(Table1[[#This Row],[Verschluss - B3 - Trennbar vom Hauptkörper? (X=Ja)]]="","",Table1[[#This Row],[Verschluss - B3 - Trennbar vom Hauptkörper? (X=Ja)]])</f>
        <v/>
      </c>
      <c r="NL210" s="577" t="str">
        <f>IF(Table1[[#This Row],[Verschluss - B3 - Virgin Material]]="","",VLOOKUP(Table1[[#This Row],[Verschluss - B3 - Virgin Material]],'DD FD'!AJ:AK,2,FALSE))</f>
        <v/>
      </c>
      <c r="NM210" s="578" t="str">
        <f>IF(Table1[[#This Row],[Verschluss - B3 - Virgin Material Anteil (in %)]]="","",Table1[[#This Row],[Verschluss - B3 - Virgin Material Anteil (in %)]])</f>
        <v/>
      </c>
      <c r="NN210" s="577" t="str">
        <f>IF(Table1[[#This Row],[Verschluss - B3 - Recyceltes Material]]="","",VLOOKUP(Table1[[#This Row],[Verschluss - B3 - Recyceltes Material]],'DD FD'!AL:AM,2,FALSE))</f>
        <v/>
      </c>
      <c r="NO210" s="578" t="str">
        <f>IF(Table1[[#This Row],[Verschluss - B3 - Recyceltes Material Anteil (in %)]]="","",Table1[[#This Row],[Verschluss - B3 - Recyceltes Material Anteil (in %)]])</f>
        <v/>
      </c>
      <c r="NP210" s="577" t="str">
        <f>IF(Table1[[#This Row],[Verschluss - B3 - Beschichtung]]="","",VLOOKUP(Table1[[#This Row],[Verschluss - B3 - Beschichtung]],'DD FD'!AE:AF,2,FALSE))</f>
        <v/>
      </c>
      <c r="NQ210" s="580" t="str">
        <f>IF(Table1[[#This Row],[Verschluss - B3 - Beschichtung Anteil (in %)]]="","",Table1[[#This Row],[Verschluss - B3 - Beschichtung Anteil (in %)]])</f>
        <v/>
      </c>
      <c r="NR210" s="576" t="str">
        <f>IF(Table1[[#This Row],[Etikett - B1 - Art]]="","",VLOOKUP(Table1[[#This Row],[Etikett - B1 - Art]],'DD FD'!F:G,2,FALSE))</f>
        <v/>
      </c>
      <c r="NS210" s="577" t="str">
        <f>IF(Table1[[#This Row],[Etikett - B1 - Fraktion]]="","",VLOOKUP(Table1[[#This Row],[Etikett - B1 - Fraktion]],'DD FD'!H:J,3,FALSE))</f>
        <v/>
      </c>
      <c r="NT210" s="574" t="str">
        <f>IF(Table1[[#This Row],[Etikett - B1 - Gewicht (in G)]]="","",Table1[[#This Row],[Etikett - B1 - Gewicht (in G)]])</f>
        <v/>
      </c>
      <c r="NU210" s="574" t="str">
        <f>IF(Table1[[#This Row],[Etikett - B1 - Lizenzierungs-pflichtig? (X=Ja)]]="","",Table1[[#This Row],[Etikett - B1 - Lizenzierungs-pflichtig? (X=Ja)]])</f>
        <v/>
      </c>
      <c r="NV210" s="574" t="str">
        <f>IF(Table1[[#This Row],[Etikett - B1 - Trennbar vom Hauptkörper? (X=Ja)]]="","",Table1[[#This Row],[Etikett - B1 - Trennbar vom Hauptkörper? (X=Ja)]])</f>
        <v/>
      </c>
      <c r="NW210" s="577" t="str">
        <f>IF(Table1[[#This Row],[Etikett - B1 - Virgin Material]]="","",VLOOKUP(Table1[[#This Row],[Etikett - B1 - Virgin Material]],'DD FD'!AJ:AK,2,FALSE))</f>
        <v/>
      </c>
      <c r="NX210" s="578" t="str">
        <f>IF(Table1[[#This Row],[Etikett - B1 - Virgin Material Anteil (in %)]]="","",Table1[[#This Row],[Etikett - B1 - Virgin Material Anteil (in %)]])</f>
        <v/>
      </c>
      <c r="NY210" s="577" t="str">
        <f>IF(Table1[[#This Row],[Etikett - B1 - Recyceltes Material]]="","",VLOOKUP(Table1[[#This Row],[Etikett - B1 - Recyceltes Material]],'DD FD'!AL:AM,2,FALSE))</f>
        <v/>
      </c>
      <c r="NZ210" s="578" t="str">
        <f>IF(Table1[[#This Row],[Etikett - B1 - Recyceltes Material Anteil (in %)]]="","",Table1[[#This Row],[Etikett - B1 - Recyceltes Material Anteil (in %)]])</f>
        <v/>
      </c>
      <c r="OA210" s="577" t="str">
        <f>IF(Table1[[#This Row],[Etikett - B1 - Beschichtung]]="","",VLOOKUP(Table1[[#This Row],[Etikett - B1 - Beschichtung]],'DD FD'!AE:AF,2,FALSE))</f>
        <v/>
      </c>
      <c r="OB210" s="580" t="str">
        <f>IF(Table1[[#This Row],[Etikett - B1 - Beschichtung Anteil (in %)]]="","",Table1[[#This Row],[Etikett - B1 - Beschichtung Anteil (in %)]])</f>
        <v/>
      </c>
      <c r="OC210" s="576" t="str">
        <f>IF(Table1[[#This Row],[Etikett - B2 - Art]]="","",VLOOKUP(Table1[[#This Row],[Etikett - B2 - Art]],'DD FD'!F:G,2,FALSE))</f>
        <v/>
      </c>
      <c r="OD210" s="577" t="str">
        <f>IF(Table1[[#This Row],[Etikett - B2 - Fraktion]]="","",VLOOKUP(Table1[[#This Row],[Etikett - B2 - Fraktion]],'DD FD'!H:J,3,FALSE))</f>
        <v/>
      </c>
      <c r="OE210" s="574" t="str">
        <f>IF(Table1[[#This Row],[Etikett - B2 - Gewicht (in G)]]="","",Table1[[#This Row],[Etikett - B2 - Gewicht (in G)]])</f>
        <v/>
      </c>
      <c r="OF210" s="574" t="str">
        <f>IF(Table1[[#This Row],[Etikett - B2 - Lizenzierungs-pflichtig? (X=Ja)]]="","",Table1[[#This Row],[Etikett - B2 - Lizenzierungs-pflichtig? (X=Ja)]])</f>
        <v/>
      </c>
      <c r="OG210" s="574" t="str">
        <f>IF(Table1[[#This Row],[Etikett - B2 - Trennbar vom Hauptkörper? (X=Ja)]]="","",Table1[[#This Row],[Etikett - B2 - Trennbar vom Hauptkörper? (X=Ja)]])</f>
        <v/>
      </c>
      <c r="OH210" s="577" t="str">
        <f>IF(Table1[[#This Row],[Etikett - B2 - Virgin Material]]="","",VLOOKUP(Table1[[#This Row],[Etikett - B2 - Virgin Material]],'DD FD'!AJ:AK,2,FALSE))</f>
        <v/>
      </c>
      <c r="OI210" s="578" t="str">
        <f>IF(Table1[[#This Row],[Etikett - B2 - Virgin Material Anteil (in %)]]="","",Table1[[#This Row],[Etikett - B2 - Virgin Material Anteil (in %)]])</f>
        <v/>
      </c>
      <c r="OJ210" s="577" t="str">
        <f>IF(Table1[[#This Row],[Etikett - B2 - Recyceltes Material]]="","",VLOOKUP(Table1[[#This Row],[Etikett - B2 - Recyceltes Material]],'DD FD'!AL:AM,2,FALSE))</f>
        <v/>
      </c>
      <c r="OK210" s="578" t="str">
        <f>IF(Table1[[#This Row],[Etikett - B2 - Recyceltes Material Anteil (in %)]]="","",Table1[[#This Row],[Etikett - B2 - Recyceltes Material Anteil (in %)]])</f>
        <v/>
      </c>
      <c r="OL210" s="577" t="str">
        <f>IF(Table1[[#This Row],[Etikett - B2 - Beschichtung]]="","",VLOOKUP(Table1[[#This Row],[Etikett - B2 - Beschichtung]],'DD FD'!AE:AF,2,FALSE))</f>
        <v/>
      </c>
      <c r="OM210" s="580" t="str">
        <f>IF(Table1[[#This Row],[Etikett - B2 - Beschichtung Anteil (in %)]]="","",Table1[[#This Row],[Etikett - B2 - Beschichtung Anteil (in %)]])</f>
        <v/>
      </c>
      <c r="ON210" s="576" t="str">
        <f>IF(Table1[[#This Row],[Etikett - B3 - Art]]="","",VLOOKUP(Table1[[#This Row],[Etikett - B3 - Art]],'DD FD'!F:G,2,FALSE))</f>
        <v/>
      </c>
      <c r="OO210" s="577" t="str">
        <f>IF(Table1[[#This Row],[Etikett - B3 - Fraktion]]="","",VLOOKUP(Table1[[#This Row],[Etikett - B3 - Fraktion]],'DD FD'!H:J,3,FALSE))</f>
        <v/>
      </c>
      <c r="OP210" s="574" t="str">
        <f>IF(Table1[[#This Row],[Etikett - B3 - Gewicht (in G)]]="","",Table1[[#This Row],[Etikett - B3 - Gewicht (in G)]])</f>
        <v/>
      </c>
      <c r="OQ210" s="574" t="str">
        <f>IF(Table1[[#This Row],[Etikett - B3 - Lizenzierungs-pflichtig? (X=Ja)]]="","",Table1[[#This Row],[Etikett - B3 - Lizenzierungs-pflichtig? (X=Ja)]])</f>
        <v/>
      </c>
      <c r="OR210" s="574" t="str">
        <f>IF(Table1[[#This Row],[Etikett - B3 - Trennbar vom Hauptkörper? (X=Ja)]]="","",Table1[[#This Row],[Etikett - B3 - Trennbar vom Hauptkörper? (X=Ja)]])</f>
        <v/>
      </c>
      <c r="OS210" s="577" t="str">
        <f>IF(Table1[[#This Row],[Etikett - B3 - Virgin Material]]="","",VLOOKUP(Table1[[#This Row],[Etikett - B3 - Virgin Material]],'DD FD'!AJ:AK,2,FALSE))</f>
        <v/>
      </c>
      <c r="OT210" s="578" t="str">
        <f>IF(Table1[[#This Row],[Etikett - B3 - Virgin Material Anteil (in %)]]="","",Table1[[#This Row],[Etikett - B3 - Virgin Material Anteil (in %)]])</f>
        <v/>
      </c>
      <c r="OU210" s="577" t="str">
        <f>IF(Table1[[#This Row],[Etikett - B3 - Recyceltes Material]]="","",VLOOKUP(Table1[[#This Row],[Etikett - B3 - Recyceltes Material]],'DD FD'!AL:AM,2,FALSE))</f>
        <v/>
      </c>
      <c r="OV210" s="578" t="str">
        <f>IF(Table1[[#This Row],[Etikett - B3 - Recyceltes Material Anteil (in %)]]="","",Table1[[#This Row],[Etikett - B3 - Recyceltes Material Anteil (in %)]])</f>
        <v/>
      </c>
      <c r="OW210" s="577" t="str">
        <f>IF(Table1[[#This Row],[Etikett - B3 - Beschichtung]]="","",VLOOKUP(Table1[[#This Row],[Etikett - B3 - Beschichtung]],'DD FD'!AE:AF,2,FALSE))</f>
        <v/>
      </c>
      <c r="OX210" s="613" t="str">
        <f>IF(Table1[[#This Row],[Etikett - B3 - Beschichtung Anteil (in %)]]="","",Table1[[#This Row],[Etikett - B3 - Beschichtung Anteil (in %)]])</f>
        <v/>
      </c>
      <c r="OY210" s="618">
        <f>ROUNDUP(SUM(
IF(AND(LH210='DD FD'!$J$7,LJ210='DD FD'!$AI$3),LI210,0),
IF(AND(LR210='DD FD'!$J$7,LT210='DD FD'!$AI$3),LS210,0),
IF(AND(MB210='DD FD'!$J$7,MD210='DD FD'!$AI$3),MC210,0),
IF(AND(ML210='DD FD'!$J$7,MN210='DD FD'!$AI$3),MM210,0),
IF(AND(MW210='DD FD'!$J$7,MY210='DD FD'!$AI$3),MX210,0),
IF(AND(NH210='DD FD'!$J$7,NJ210='DD FD'!$AI$3),NI210,0),
IF(AND(NS210='DD FD'!$J$7,NU210='DD FD'!$AI$3),NT210,0),
IF(AND(OD210='DD FD'!$J$7,OF210='DD FD'!$AI$3),OE210,0),
IF(AND(OO210='DD FD'!$J$7,OQ210='DD FD'!$AI$3),OP210,0),
),2)</f>
        <v>0</v>
      </c>
      <c r="OZ210" s="617">
        <f>ROUNDUP(SUM(
IF(AND(LH210='DD FD'!$J$6,LJ210='DD FD'!$AI$3),LI210,0),
IF(AND(LR210='DD FD'!$J$6,LT210='DD FD'!$AI$3),LS210,0),
IF(AND(MB210='DD FD'!$J$6,MD210='DD FD'!$AI$3),MC210,0),
IF(AND(ML210='DD FD'!$J$6,MN210='DD FD'!$AI$3),MM210,0),
IF(AND(MW210='DD FD'!$J$6,MY210='DD FD'!$AI$3),MX210,0),
IF(AND(NH210='DD FD'!$J$6,NJ210='DD FD'!$AI$3),NI210,0),
IF(AND(NS210='DD FD'!$J$6,NU210='DD FD'!$AI$3),NT210,0),
IF(AND(OD210='DD FD'!$J$6,OF210='DD FD'!$AI$3),OE210,0),
IF(AND(OO210='DD FD'!$J$6,OQ210='DD FD'!$AI$3),OP210,0),
),2)</f>
        <v>0</v>
      </c>
      <c r="PA210" s="617">
        <f>ROUNDUP(SUM(
IF(AND(LH210='DD FD'!$J$10,LJ210='DD FD'!$AI$3),LI210,0),
IF(AND(LR210='DD FD'!$J$10,LT210='DD FD'!$AI$3),LS210,0),
IF(AND(MB210='DD FD'!$J$10,MD210='DD FD'!$AI$3),MC210,0),
IF(AND(ML210='DD FD'!$J$10,MN210='DD FD'!$AI$3),MM210,0),
IF(AND(MW210='DD FD'!$J$10,MY210='DD FD'!$AI$3),MX210,0),
IF(AND(NH210='DD FD'!$J$10,NJ210='DD FD'!$AI$3),NI210,0),
IF(AND(NS210='DD FD'!$J$10,NU210='DD FD'!$AI$3),NT210,0),
IF(AND(OD210='DD FD'!$J$10,OF210='DD FD'!$AI$3),OE210,0),
IF(AND(OO210='DD FD'!$J$10,OQ210='DD FD'!$AI$3),OP210,0),
),2)</f>
        <v>0</v>
      </c>
      <c r="PB210" s="617">
        <f>ROUNDUP(SUM(
IF(AND(LH210='DD FD'!$J$8,LJ210='DD FD'!$AI$3),LI210,0),
IF(AND(LR210='DD FD'!$J$8,LT210='DD FD'!$AI$3),LS210,0),
IF(AND(MB210='DD FD'!$J$8,MD210='DD FD'!$AI$3),MC210,0),
IF(AND(ML210='DD FD'!$J$8,MN210='DD FD'!$AI$3),MM210,0),
IF(AND(MW210='DD FD'!$J$8,MY210='DD FD'!$AI$3),MX210,0),
IF(AND(NH210='DD FD'!$J$8,NJ210='DD FD'!$AI$3),NI210,0),
IF(AND(NS210='DD FD'!$J$8,NU210='DD FD'!$AI$3),NT210,0),
IF(AND(OD210='DD FD'!$J$8,OF210='DD FD'!$AI$3),OE210,0),
IF(AND(OO210='DD FD'!$J$8,OQ210='DD FD'!$AI$3),OP210,0),
),2)</f>
        <v>0</v>
      </c>
      <c r="PC210" s="617">
        <f>ROUNDUP(SUM(
IF(AND(LH210='DD FD'!$J$5,LJ210='DD FD'!$AI$3),LI210,0),
IF(AND(LR210='DD FD'!$J$5,LT210='DD FD'!$AI$3),LS210,0),
IF(AND(MB210='DD FD'!$J$5,MD210='DD FD'!$AI$3),MC210,0),
IF(AND(ML210='DD FD'!$J$5,MN210='DD FD'!$AI$3),MM210,0),
IF(AND(MW210='DD FD'!$J$5,MY210='DD FD'!$AI$3),MX210,0),
IF(AND(NH210='DD FD'!$J$5,NJ210='DD FD'!$AI$3),NI210,0),
IF(AND(NS210='DD FD'!$J$5,NU210='DD FD'!$AI$3),NT210,0),
IF(AND(OD210='DD FD'!$J$5,OF210='DD FD'!$AI$3),OE210,0),
IF(AND(OO210='DD FD'!$J$5,OQ210='DD FD'!$AI$3),OP210,0),
),2)</f>
        <v>0</v>
      </c>
      <c r="PD210" s="617">
        <f>ROUNDUP(SUM(
IF(AND(LH210='DD FD'!$J$9,LJ210='DD FD'!$AI$3),LI210,0),
IF(AND(LR210='DD FD'!$J$9,LT210='DD FD'!$AI$3),LS210,0),
IF(AND(MB210='DD FD'!$J$9,MD210='DD FD'!$AI$3),MC210,0),
IF(AND(ML210='DD FD'!$J$9,MN210='DD FD'!$AI$3),MM210,0),
IF(AND(MW210='DD FD'!$J$9,MY210='DD FD'!$AI$3),MX210,0),
IF(AND(NH210='DD FD'!$J$9,NJ210='DD FD'!$AI$3),NI210,0),
IF(AND(NS210='DD FD'!$J$9,NU210='DD FD'!$AI$3),NT210,0),
IF(AND(OD210='DD FD'!$J$9,OF210='DD FD'!$AI$3),OE210,0),
IF(AND(OO210='DD FD'!$J$9,OQ210='DD FD'!$AI$3),OP210,0),
),2)</f>
        <v>0</v>
      </c>
      <c r="PE210" s="617">
        <f>ROUNDUP(SUM(
IF(AND(LH210='DD FD'!$J$4,LJ210='DD FD'!$AI$3),LI210,0),
IF(AND(LR210='DD FD'!$J$4,LT210='DD FD'!$AI$3),LS210,0),
IF(AND(MB210='DD FD'!$J$4,MD210='DD FD'!$AI$3),MC210,0),
IF(AND(ML210='DD FD'!$J$4,MN210='DD FD'!$AI$3),MM210,0),
IF(AND(MW210='DD FD'!$J$4,MY210='DD FD'!$AI$3),MX210,0),
IF(AND(NH210='DD FD'!$J$4,NJ210='DD FD'!$AI$3),NI210,0),
IF(AND(NS210='DD FD'!$J$4,NU210='DD FD'!$AI$3),NT210,0),
IF(AND(OD210='DD FD'!$J$4,OF210='DD FD'!$AI$3),OE210,0),
IF(AND(OO210='DD FD'!$J$4,OQ210='DD FD'!$AI$3),OP210,0),
),2)</f>
        <v>0</v>
      </c>
      <c r="PF210" s="619">
        <f>ROUNDUP(SUM(
IF(AND(LH210='DD FD'!$J$11,LJ210='DD FD'!$AI$3),LI210,0),
IF(AND(LR210='DD FD'!$J$11,LT210='DD FD'!$AI$3),LS210,0),
IF(AND(MB210='DD FD'!$J$11,MD210='DD FD'!$AI$3),MC210,0),
IF(AND(ML210='DD FD'!$J$11,MN210='DD FD'!$AI$3),MM210,0),
IF(AND(MW210='DD FD'!$J$11,MY210='DD FD'!$AI$3),MX210,0),
IF(AND(NH210='DD FD'!$J$11,NJ210='DD FD'!$AI$3),NI210,0),
IF(AND(NS210='DD FD'!$J$11,NU210='DD FD'!$AI$3),NT210,0),
IF(AND(OD210='DD FD'!$J$11,OF210='DD FD'!$AI$3),OE210,0),
IF(AND(OO210='DD FD'!$J$11,OQ210='DD FD'!$AI$3),OP210,0),
),2)</f>
        <v>0</v>
      </c>
    </row>
    <row r="211" spans="1:422">
      <c r="A211" s="806"/>
      <c r="B211" s="934"/>
      <c r="C211" s="247"/>
      <c r="D211" s="842"/>
      <c r="E211" s="247"/>
      <c r="F211" s="158"/>
      <c r="G211" s="710"/>
      <c r="H211" s="712"/>
      <c r="I211" s="936"/>
      <c r="J211" s="803"/>
      <c r="K211" s="150"/>
      <c r="L211" s="146" t="str">
        <f t="shared" si="81"/>
        <v/>
      </c>
      <c r="M211" s="501" t="str">
        <f t="shared" si="98"/>
        <v/>
      </c>
      <c r="N211" s="504"/>
      <c r="O211" s="113" t="str">
        <f t="shared" si="99"/>
        <v/>
      </c>
      <c r="P211" s="114" t="str">
        <f t="shared" si="82"/>
        <v/>
      </c>
      <c r="Q211" s="152"/>
      <c r="R211" s="152"/>
      <c r="S211" s="115" t="str">
        <f t="shared" si="100"/>
        <v/>
      </c>
      <c r="T211" s="159"/>
      <c r="U211" s="159"/>
      <c r="V211" s="157"/>
      <c r="W211" s="157"/>
      <c r="X211" s="157"/>
      <c r="Y211" s="772"/>
      <c r="Z211" s="158"/>
      <c r="AA211" s="144"/>
      <c r="AB211" s="112"/>
      <c r="AC211" s="153"/>
      <c r="AD211" s="153"/>
      <c r="AE211" s="153"/>
      <c r="AF211" s="153"/>
      <c r="AG211" s="153"/>
      <c r="AH211" s="153"/>
      <c r="AI211" s="152"/>
      <c r="AJ211" s="158"/>
      <c r="AK211" s="158"/>
      <c r="AL211" s="158"/>
      <c r="AM211" s="116" t="str">
        <f t="shared" si="101"/>
        <v/>
      </c>
      <c r="AN211" s="116" t="str">
        <f t="shared" si="102"/>
        <v/>
      </c>
      <c r="AO211" s="324"/>
      <c r="AP211" s="503"/>
      <c r="AQ211" s="487" t="str">
        <f t="shared" si="103"/>
        <v/>
      </c>
      <c r="AR211" s="113" t="str">
        <f t="shared" si="83"/>
        <v/>
      </c>
      <c r="AS211" s="113" t="str">
        <f t="shared" si="84"/>
        <v/>
      </c>
      <c r="AT211" s="113" t="str">
        <f t="shared" si="85"/>
        <v/>
      </c>
      <c r="AU211" s="113" t="str">
        <f t="shared" si="86"/>
        <v/>
      </c>
      <c r="AV211" s="159"/>
      <c r="AW211" s="157"/>
      <c r="AX211" s="157"/>
      <c r="AY211" s="157"/>
      <c r="AZ211" s="157"/>
      <c r="BA211" s="116" t="str">
        <f t="shared" si="87"/>
        <v/>
      </c>
      <c r="BB211" s="316"/>
      <c r="BC211" s="116" t="str">
        <f t="shared" si="88"/>
        <v/>
      </c>
      <c r="BD211" s="133" t="str">
        <f t="shared" si="89"/>
        <v/>
      </c>
      <c r="BE211" s="157"/>
      <c r="BF211" s="1180"/>
      <c r="BG211" s="1180"/>
      <c r="BH211" s="158"/>
      <c r="BI211" s="490"/>
      <c r="BJ211" s="514" t="str">
        <f t="shared" si="104"/>
        <v/>
      </c>
      <c r="BK211" s="789"/>
      <c r="BL211" s="116" t="str">
        <f t="shared" si="105"/>
        <v/>
      </c>
      <c r="BM211" s="144"/>
      <c r="BN211" s="144"/>
      <c r="BO211" s="144"/>
      <c r="BP211" s="790"/>
      <c r="BQ211" s="790"/>
      <c r="BR211" s="790"/>
      <c r="BS211" s="116" t="str">
        <f t="shared" si="90"/>
        <v/>
      </c>
      <c r="BT211" s="790"/>
      <c r="BU211" s="808" t="str">
        <f t="shared" si="91"/>
        <v/>
      </c>
      <c r="BV211" s="791"/>
      <c r="BW211" s="144"/>
      <c r="BX211" s="20"/>
      <c r="BY211" s="20"/>
      <c r="BZ211" s="20"/>
      <c r="CA211" s="792"/>
      <c r="CB211" s="1201"/>
      <c r="CC211" s="144"/>
      <c r="CD211" s="144"/>
      <c r="CE211" s="144"/>
      <c r="CF211" s="144"/>
      <c r="CG211" s="144"/>
      <c r="CH211" s="144"/>
      <c r="CI211" s="144"/>
      <c r="CJ211" s="144"/>
      <c r="CK211" s="144"/>
      <c r="CL211" s="144"/>
      <c r="CM211" s="144"/>
      <c r="CN211" s="144"/>
      <c r="CO211" s="144"/>
      <c r="CP211" s="144"/>
      <c r="CQ211" s="144"/>
      <c r="CR211" s="144"/>
      <c r="CS211" s="144"/>
      <c r="CT211" s="144"/>
      <c r="CU211" s="144"/>
      <c r="CV211" s="144"/>
      <c r="CW211" s="144"/>
      <c r="CX211" s="144"/>
      <c r="CY211" s="144"/>
      <c r="CZ211" s="144"/>
      <c r="DA211" s="144"/>
      <c r="DB211" s="144"/>
      <c r="DC211" s="144"/>
      <c r="DD211" s="144"/>
      <c r="DE211" s="144"/>
      <c r="DF211" s="144"/>
      <c r="DG211" s="144"/>
      <c r="DH211" s="144"/>
      <c r="DI211" s="144"/>
      <c r="DJ211" s="144"/>
      <c r="DK211" s="144"/>
      <c r="DL211" s="144"/>
      <c r="DM211" s="144"/>
      <c r="DN211" s="144"/>
      <c r="DO211" s="144"/>
      <c r="DP211" s="144"/>
      <c r="DQ211" s="144"/>
      <c r="DR211" s="144"/>
      <c r="DS211" s="144"/>
      <c r="DT211" s="144"/>
      <c r="DU211" s="144"/>
      <c r="DV211" s="144"/>
      <c r="DW211" s="144"/>
      <c r="DX211" s="144"/>
      <c r="DY211" s="144"/>
      <c r="DZ211" s="144"/>
      <c r="EA211" s="144"/>
      <c r="EB211" s="144"/>
      <c r="EC211" s="144"/>
      <c r="ED211" s="782" t="str">
        <f t="shared" si="106"/>
        <v/>
      </c>
      <c r="EE211" s="519"/>
      <c r="EF211" s="793"/>
      <c r="EG211" s="519"/>
      <c r="EH211" s="794"/>
      <c r="EI211" s="790"/>
      <c r="EJ211" s="794"/>
      <c r="EK211" s="794"/>
      <c r="EL211" s="790"/>
      <c r="EM211" s="790"/>
      <c r="EN211" s="790"/>
      <c r="EO211" s="112" t="str">
        <f t="shared" si="92"/>
        <v/>
      </c>
      <c r="EP211" s="790"/>
      <c r="EQ211" s="488" t="str">
        <f t="shared" si="93"/>
        <v/>
      </c>
      <c r="ER211" s="1100"/>
      <c r="ES211" s="1099" t="str">
        <f t="shared" si="107"/>
        <v/>
      </c>
      <c r="ET211" s="525"/>
      <c r="EU211" s="148"/>
      <c r="EV211" s="148"/>
      <c r="EW211" s="148"/>
      <c r="EX211" s="148"/>
      <c r="EY211" s="148"/>
      <c r="EZ211" s="148"/>
      <c r="FA211" s="148"/>
      <c r="FB211" s="148"/>
      <c r="FC211" s="148"/>
      <c r="FD211" s="148"/>
      <c r="FE211" s="148"/>
      <c r="FF211" s="148"/>
      <c r="FG211" s="148"/>
      <c r="FH211" s="148"/>
      <c r="FI211" s="528"/>
      <c r="FJ211" s="513" t="str">
        <f t="shared" si="94"/>
        <v/>
      </c>
      <c r="FK211" s="158"/>
      <c r="FL211" s="850"/>
      <c r="FM211" s="850"/>
      <c r="FN211" s="850"/>
      <c r="FO211" s="850"/>
      <c r="FP211" s="850"/>
      <c r="FQ211" s="850"/>
      <c r="FR211" s="157"/>
      <c r="FS211" s="143"/>
      <c r="FT211" s="143"/>
      <c r="FU211" s="847" t="str">
        <f t="shared" si="95"/>
        <v/>
      </c>
      <c r="FV211" s="555"/>
      <c r="FW211" s="523" t="str">
        <f>IF(Table1[[#This Row],[Nonfood Inhaltstoffe - Komponente]]="","",VLOOKUP(Table1[[#This Row],[Nonfood Inhaltstoffe - Komponente]],'Dropdown Auswahl'!BJ:BK,2,FALSE))</f>
        <v/>
      </c>
      <c r="FX211" s="1013"/>
      <c r="FY211" s="1011" t="str">
        <f t="shared" si="96"/>
        <v/>
      </c>
      <c r="FZ211" s="152"/>
      <c r="GA211" s="152"/>
      <c r="GB211" s="152"/>
      <c r="GC211" s="529" t="str">
        <f t="shared" si="97"/>
        <v/>
      </c>
      <c r="GG211" s="21"/>
      <c r="GH211" s="21"/>
      <c r="GI211" s="1019"/>
      <c r="GJ211" s="1016" t="str">
        <f>IF(Table1[[#This Row],[Global Trade Item Number (GTIN)]]="","",Table1[[#This Row],[Global Trade Item Number (GTIN)]])</f>
        <v/>
      </c>
      <c r="GK211" s="555" t="str">
        <f>IF(Table1[[#This Row],[WAWI-Nr./ Kreditoren-Nummer
(ASDV)]]&lt;&gt;"",Table1[[#This Row],[WAWI-Nr./ Kreditoren-Nummer
(ASDV)]],"")</f>
        <v/>
      </c>
      <c r="GL211" s="165"/>
      <c r="GM211" s="165"/>
      <c r="GN211" s="165"/>
      <c r="GO211" s="485"/>
      <c r="GP211" s="534"/>
      <c r="GQ211" s="533"/>
      <c r="GR211" s="486"/>
      <c r="GS211" s="486"/>
      <c r="GT211" s="486"/>
      <c r="GU211" s="486"/>
      <c r="GV211" s="486"/>
      <c r="GW211" s="542"/>
      <c r="GX211" s="538"/>
      <c r="GY211" s="144"/>
      <c r="GZ211" s="480"/>
      <c r="HA211" s="158"/>
      <c r="HB211" s="480"/>
      <c r="HC211" s="480"/>
      <c r="HD211" s="480"/>
      <c r="HE211" s="480"/>
      <c r="HF211" s="480"/>
      <c r="HG211" s="480"/>
      <c r="HH211" s="538"/>
      <c r="HI211" s="480"/>
      <c r="HJ211" s="480"/>
      <c r="HK211" s="480"/>
      <c r="HL211" s="480"/>
      <c r="HM211" s="480"/>
      <c r="HN211" s="480"/>
      <c r="HO211" s="480"/>
      <c r="HP211" s="480"/>
      <c r="HQ211" s="480"/>
      <c r="HR211" s="538"/>
      <c r="HS211" s="480"/>
      <c r="HT211" s="480"/>
      <c r="HU211" s="480"/>
      <c r="HV211" s="480"/>
      <c r="HW211" s="480"/>
      <c r="HX211" s="480"/>
      <c r="HY211" s="480"/>
      <c r="HZ211" s="480"/>
      <c r="IA211" s="480"/>
      <c r="IB211" s="538"/>
      <c r="IC211" s="480"/>
      <c r="ID211" s="480"/>
      <c r="IE211" s="480"/>
      <c r="IF211" s="480"/>
      <c r="IG211" s="480"/>
      <c r="IH211" s="480"/>
      <c r="II211" s="480"/>
      <c r="IJ211" s="480"/>
      <c r="IK211" s="480"/>
      <c r="IL211" s="480"/>
      <c r="IM211" s="538"/>
      <c r="IN211" s="480"/>
      <c r="IO211" s="480"/>
      <c r="IP211" s="480"/>
      <c r="IQ211" s="480"/>
      <c r="IR211" s="480"/>
      <c r="IS211" s="480"/>
      <c r="IT211" s="480"/>
      <c r="IU211" s="480"/>
      <c r="IV211" s="480"/>
      <c r="IW211" s="480"/>
      <c r="IX211" s="538"/>
      <c r="IY211" s="480"/>
      <c r="IZ211" s="480"/>
      <c r="JA211" s="480"/>
      <c r="JB211" s="480"/>
      <c r="JC211" s="480"/>
      <c r="JD211" s="480"/>
      <c r="JE211" s="480"/>
      <c r="JF211" s="480"/>
      <c r="JG211" s="480"/>
      <c r="JH211" s="480"/>
      <c r="JI211" s="538"/>
      <c r="JJ211" s="480"/>
      <c r="JK211" s="480"/>
      <c r="JL211" s="480"/>
      <c r="JM211" s="480"/>
      <c r="JN211" s="480"/>
      <c r="JO211" s="480"/>
      <c r="JP211" s="480"/>
      <c r="JQ211" s="480"/>
      <c r="JR211" s="480"/>
      <c r="JS211" s="590"/>
      <c r="JT211" s="538"/>
      <c r="JU211" s="480"/>
      <c r="JV211" s="480"/>
      <c r="JW211" s="480"/>
      <c r="JX211" s="480"/>
      <c r="JY211" s="480"/>
      <c r="JZ211" s="480"/>
      <c r="KA211" s="480"/>
      <c r="KB211" s="480"/>
      <c r="KC211" s="480"/>
      <c r="KD211" s="480"/>
      <c r="KE211" s="538"/>
      <c r="KF211" s="480"/>
      <c r="KG211" s="480"/>
      <c r="KH211" s="480"/>
      <c r="KI211" s="480"/>
      <c r="KJ211" s="480"/>
      <c r="KK211" s="480"/>
      <c r="KL211" s="480"/>
      <c r="KM211" s="480"/>
      <c r="KN211" s="480"/>
      <c r="KO211" s="480"/>
      <c r="KR211" s="568" t="str">
        <f>IF(Table1[[#This Row],[GTIN]]&lt;&gt;"",Table1[[#This Row],[GTIN]],"")</f>
        <v/>
      </c>
      <c r="KS211" s="569" t="str">
        <f>Table1[[#This Row],[Kreditor]]</f>
        <v/>
      </c>
      <c r="KT211" s="570" t="str">
        <f>IF(Table1[[#This Row],[Gültig ab (Datum)]]&lt;&gt;"",Table1[[#This Row],[Gültig ab (Datum)]],"")</f>
        <v/>
      </c>
      <c r="KU211" s="570"/>
      <c r="KV211" s="583" t="str">
        <f>IF(Table1[[#This Row],[Artikel verpackt? 
(X=Ja)]]="","",Table1[[#This Row],[Artikel verpackt? 
(X=Ja)]])</f>
        <v/>
      </c>
      <c r="KW211" s="571" t="str">
        <f>IF(Table1[[#This Row],[Verpackung recyclingfähig?
(X=Ja)]]="","",Table1[[#This Row],[Verpackung recyclingfähig?
(X=Ja)]])</f>
        <v/>
      </c>
      <c r="KX211" s="572"/>
      <c r="KY211" s="573"/>
      <c r="KZ211" s="574"/>
      <c r="LA211" s="574"/>
      <c r="LB211" s="574"/>
      <c r="LC211" s="574"/>
      <c r="LD211" s="574"/>
      <c r="LE211" s="574"/>
      <c r="LF211" s="575"/>
      <c r="LG211" s="576" t="str">
        <f>IF(Table1[[#This Row],[Hauptkörper - B1 - Art]]="","",VLOOKUP(Table1[[#This Row],[Hauptkörper - B1 - Art]],'DD FD'!B:C,2,FALSE))</f>
        <v/>
      </c>
      <c r="LH211" s="577" t="str">
        <f>IF(Table1[[#This Row],[Hauptkörper - B1 - Fraktion]]="","",VLOOKUP(Table1[[#This Row],[Hauptkörper - B1 - Fraktion]],'DD FD'!H:J,3,FALSE))</f>
        <v/>
      </c>
      <c r="LI211" s="574" t="str">
        <f>IF(Table1[[#This Row],[Hauptkörper - B1 - Gewicht
(in G)]]="","",Table1[[#This Row],[Hauptkörper - B1 - Gewicht
(in G)]])</f>
        <v/>
      </c>
      <c r="LJ211" s="574" t="str">
        <f>IF(Table1[[#This Row],[Hauptkörper - B1 - Lizenzierungs-pflichtig? (X=Ja)]]="","",Table1[[#This Row],[Hauptkörper - B1 - Lizenzierungs-pflichtig? (X=Ja)]])</f>
        <v/>
      </c>
      <c r="LK211" s="577" t="str">
        <f>IF(Table1[[#This Row],[Hauptkörper - B1 - Virgin Material]]="","",VLOOKUP(Table1[[#This Row],[Hauptkörper - B1 - Virgin Material]],'DD FD'!AJ:AK,2,FALSE))</f>
        <v/>
      </c>
      <c r="LL211" s="578" t="str">
        <f>IF(Table1[[#This Row],[Hauptkörper - B1 - Virgin Material Anteil (in %)]]="","",Table1[[#This Row],[Hauptkörper - B1 - Virgin Material Anteil (in %)]])</f>
        <v/>
      </c>
      <c r="LM211" s="577" t="str">
        <f>IF(Table1[[#This Row],[Hauptkörper - B1 - Recyceltes Material]]="","",VLOOKUP(Table1[[#This Row],[Hauptkörper - B1 - Recyceltes Material]],'DD FD'!AL:AM,2,FALSE))</f>
        <v/>
      </c>
      <c r="LN211" s="578" t="str">
        <f>IF(Table1[[#This Row],[Hauptkörper - B1 - Recyceltes Material Anteil (in %)]]="","",Table1[[#This Row],[Hauptkörper - B1 - Recyceltes Material Anteil (in %)]])</f>
        <v/>
      </c>
      <c r="LO211" s="579" t="str">
        <f>IF(Table1[[#This Row],[Hauptkörper - B1 - Beschichtung]]="","",VLOOKUP(Table1[[#This Row],[Hauptkörper - B1 - Beschichtung]],'DD FD'!AE:AF,2,FALSE))</f>
        <v/>
      </c>
      <c r="LP211" s="580" t="str">
        <f>IF(Table1[[#This Row],[Hauptkörper - B1 - Beschichtung Anteil (in %)]]="","",Table1[[#This Row],[Hauptkörper - B1 - Beschichtung Anteil (in %)]])</f>
        <v/>
      </c>
      <c r="LQ211" s="576" t="str">
        <f>IF(Table1[[#This Row],[Hauptkörper - B2 - Art]]="","",VLOOKUP(Table1[[#This Row],[Hauptkörper - B2 - Art]],'DD FD'!B:C,2,FALSE))</f>
        <v/>
      </c>
      <c r="LR211" s="577" t="str">
        <f>IF(Table1[[#This Row],[Hauptkörper - B2 - Fraktion]]="","",VLOOKUP(Table1[[#This Row],[Hauptkörper - B2 - Fraktion]],'DD FD'!H:J,3,FALSE))</f>
        <v/>
      </c>
      <c r="LS211" s="574" t="str">
        <f>IF(Table1[[#This Row],[Hauptkörper - B2 - Gewicht
(in G)]]="","",Table1[[#This Row],[Hauptkörper - B2 - Gewicht
(in G)]])</f>
        <v/>
      </c>
      <c r="LT211" s="574" t="str">
        <f>IF(Table1[[#This Row],[Hauptkörper - B2 - Lizenzierungs-pflichtig? (X=Ja)]]="","",Table1[[#This Row],[Hauptkörper - B2 - Lizenzierungs-pflichtig? (X=Ja)]])</f>
        <v/>
      </c>
      <c r="LU211" s="577" t="str">
        <f>IF(Table1[[#This Row],[Hauptkörper - B2 - Virgin Material]]="","",VLOOKUP(Table1[[#This Row],[Hauptkörper - B2 - Virgin Material]],'DD FD'!AJ:AK,2,FALSE))</f>
        <v/>
      </c>
      <c r="LV211" s="578" t="str">
        <f>IF(Table1[[#This Row],[Hauptkörper - B2 - Virgin Material Anteil (in %)]]="","",Table1[[#This Row],[Hauptkörper - B2 - Virgin Material Anteil (in %)]])</f>
        <v/>
      </c>
      <c r="LW211" s="577" t="str">
        <f>IF(Table1[[#This Row],[Hauptkörper - B2 - Recyceltes Material]]="","",VLOOKUP(Table1[[#This Row],[Hauptkörper - B2 - Recyceltes Material]],'DD FD'!AL:AM,2,FALSE))</f>
        <v/>
      </c>
      <c r="LX211" s="578" t="str">
        <f>IF(Table1[[#This Row],[Hauptkörper - B2 - Recyceltes Material Anteil (in %)]]="","",Table1[[#This Row],[Hauptkörper - B2 - Recyceltes Material Anteil (in %)]])</f>
        <v/>
      </c>
      <c r="LY211" s="577" t="str">
        <f>IF(Table1[[#This Row],[Hauptkörper - B2 - Beschichtung]]="","",VLOOKUP(Table1[[#This Row],[Hauptkörper - B2 - Beschichtung]],'DD FD'!AE:AF,2,FALSE))</f>
        <v/>
      </c>
      <c r="LZ211" s="580" t="str">
        <f>IF(Table1[[#This Row],[Hauptkörper - B2 - Beschichtung Anteil (in %)]]="","",Table1[[#This Row],[Hauptkörper - B2 - Beschichtung Anteil (in %)]])</f>
        <v/>
      </c>
      <c r="MA211" s="576" t="str">
        <f>IF(Table1[[#This Row],[Hauptkörper - B3 - Art]]="","",VLOOKUP(Table1[[#This Row],[Hauptkörper - B3 - Art]],'DD FD'!B:C,2,FALSE))</f>
        <v/>
      </c>
      <c r="MB211" s="577" t="str">
        <f>IF(Table1[[#This Row],[Hauptkörper - B3 - Fraktion]]="","",VLOOKUP(Table1[[#This Row],[Hauptkörper - B3 - Fraktion]],'DD FD'!H:J,3,FALSE))</f>
        <v/>
      </c>
      <c r="MC211" s="574" t="str">
        <f>IF(Table1[[#This Row],[Hauptkörper - B3 - Gewicht
(in G)]]="","",Table1[[#This Row],[Hauptkörper - B3 - Gewicht
(in G)]])</f>
        <v/>
      </c>
      <c r="MD211" s="574" t="str">
        <f>IF(Table1[[#This Row],[Hauptkörper - B3 - Lizenzierungs-pflichtig? (X=Ja)]]="","",Table1[[#This Row],[Hauptkörper - B3 - Lizenzierungs-pflichtig? (X=Ja)]])</f>
        <v/>
      </c>
      <c r="ME211" s="577" t="str">
        <f>IF(Table1[[#This Row],[Hauptkörper - B3 - Virgin Material]]="","",VLOOKUP(Table1[[#This Row],[Hauptkörper - B3 - Virgin Material]],'DD FD'!AJ:AK,2,FALSE))</f>
        <v/>
      </c>
      <c r="MF211" s="578" t="str">
        <f>IF(Table1[[#This Row],[Hauptkörper - B3 - Virgin Material Anteil (in %)]]="","",Table1[[#This Row],[Hauptkörper - B3 - Virgin Material Anteil (in %)]])</f>
        <v/>
      </c>
      <c r="MG211" s="577" t="str">
        <f>IF(Table1[[#This Row],[Hauptkörper - B3 - Recyceltes Material]]="","",VLOOKUP(Table1[[#This Row],[Hauptkörper - B3 - Recyceltes Material]],'DD FD'!AL:AM,2,FALSE))</f>
        <v/>
      </c>
      <c r="MH211" s="578" t="str">
        <f>IF(Table1[[#This Row],[Hauptkörper - B3 - Recyceltes Material Anteil (in %)]]="","",Table1[[#This Row],[Hauptkörper - B3 - Recyceltes Material Anteil (in %)]])</f>
        <v/>
      </c>
      <c r="MI211" s="577" t="str">
        <f>IF(Table1[[#This Row],[Hauptkörper - B3 - Beschichtung]]="","",VLOOKUP(Table1[[#This Row],[Hauptkörper - B3 - Beschichtung]],'DD FD'!AE:AF,2,FALSE))</f>
        <v/>
      </c>
      <c r="MJ211" s="580" t="str">
        <f>IF(Table1[[#This Row],[Hauptkörper - B3 - Beschichtung Anteil (in %)]]="","",Table1[[#This Row],[Hauptkörper - B3 - Beschichtung Anteil (in %)]])</f>
        <v/>
      </c>
      <c r="MK211" s="576" t="str">
        <f>IF(Table1[[#This Row],[Verschluss - B1 - Art]]="","",VLOOKUP(Table1[[#This Row],[Verschluss - B1 - Art]],'DD FD'!D:E,2,FALSE))</f>
        <v/>
      </c>
      <c r="ML211" s="577" t="str">
        <f>IF(Table1[[#This Row],[Verschluss - B1 - Fraktion]]="","",VLOOKUP(Table1[[#This Row],[Verschluss - B1 - Fraktion]],'DD FD'!H:J,3,FALSE))</f>
        <v/>
      </c>
      <c r="MM211" s="574" t="str">
        <f>IF(Table1[[#This Row],[Verschluss - B1 - Gewicht (in G)]]="","",Table1[[#This Row],[Verschluss - B1 - Gewicht (in G)]])</f>
        <v/>
      </c>
      <c r="MN211" s="574" t="str">
        <f>IF(Table1[[#This Row],[Verschluss - B1 - Lizenzierungs-pflichtig? (X=Ja)]]="","",Table1[[#This Row],[Verschluss - B1 - Lizenzierungs-pflichtig? (X=Ja)]])</f>
        <v/>
      </c>
      <c r="MO211" s="574" t="str">
        <f>IF(Table1[[#This Row],[Verschluss - B1 - Trennbar vom Hauptkörper? (X=Ja)]]="","",Table1[[#This Row],[Verschluss - B1 - Trennbar vom Hauptkörper? (X=Ja)]])</f>
        <v/>
      </c>
      <c r="MP211" s="577" t="str">
        <f>IF(Table1[[#This Row],[Verschluss - B1 - Virgin Material]]="","",VLOOKUP(Table1[[#This Row],[Verschluss - B1 - Virgin Material]],'DD FD'!AJ:AK,2,FALSE))</f>
        <v/>
      </c>
      <c r="MQ211" s="578" t="str">
        <f>IF(Table1[[#This Row],[Verschluss - B1 - Virgin Material Anteil (in %)]]="","",Table1[[#This Row],[Verschluss - B1 - Virgin Material Anteil (in %)]])</f>
        <v/>
      </c>
      <c r="MR211" s="577" t="str">
        <f>IF(Table1[[#This Row],[Verschluss - B1 - Recyceltes Material]]="","",VLOOKUP(Table1[[#This Row],[Verschluss - B1 - Recyceltes Material]],'DD FD'!AL:AM,2,FALSE))</f>
        <v/>
      </c>
      <c r="MS211" s="578" t="str">
        <f>IF(Table1[[#This Row],[Verschluss - B1 - Recyceltes Material Anteil (in %)]]="","",Table1[[#This Row],[Verschluss - B1 - Recyceltes Material Anteil (in %)]])</f>
        <v/>
      </c>
      <c r="MT211" s="577" t="str">
        <f>IF(Table1[[#This Row],[Verschluss - B1 - Beschichtung]]="","",VLOOKUP(Table1[[#This Row],[Verschluss - B1 - Beschichtung]],'DD FD'!AE:AF,2,FALSE))</f>
        <v/>
      </c>
      <c r="MU211" s="580" t="str">
        <f>IF(Table1[[#This Row],[Verschluss - B1 - Beschichtung Anteil (in %)]]="","",Table1[[#This Row],[Verschluss - B1 - Beschichtung Anteil (in %)]])</f>
        <v/>
      </c>
      <c r="MV211" s="576" t="str">
        <f>IF(Table1[[#This Row],[Verschluss - B2 - Art]]="","",VLOOKUP(Table1[[#This Row],[Verschluss - B2 - Art]],'DD FD'!D:E,2,FALSE))</f>
        <v/>
      </c>
      <c r="MW211" s="577" t="str">
        <f>IF(Table1[[#This Row],[Verschluss - B2 - Fraktion]]="","",VLOOKUP(Table1[[#This Row],[Verschluss - B2 - Fraktion]],'DD FD'!H:J,3,FALSE))</f>
        <v/>
      </c>
      <c r="MX211" s="574" t="str">
        <f>IF(Table1[[#This Row],[Verschluss - B2 - Gewicht (in G)]]="","",Table1[[#This Row],[Verschluss - B2 - Gewicht (in G)]])</f>
        <v/>
      </c>
      <c r="MY211" s="574" t="str">
        <f>IF(Table1[[#This Row],[Verschluss - B2 - Lizenzierungs-pflichtig? (X=Ja)]]="","",Table1[[#This Row],[Verschluss - B2 - Lizenzierungs-pflichtig? (X=Ja)]])</f>
        <v/>
      </c>
      <c r="MZ211" s="574" t="str">
        <f>IF(Table1[[#This Row],[Verschluss - B2 - Trennbar vom Hauptkörper? (X=Ja)]]="","",Table1[[#This Row],[Verschluss - B2 - Trennbar vom Hauptkörper? (X=Ja)]])</f>
        <v/>
      </c>
      <c r="NA211" s="577" t="str">
        <f>IF(Table1[[#This Row],[Verschluss - B2 - Virgin Material]]="","",VLOOKUP(Table1[[#This Row],[Verschluss - B2 - Virgin Material]],'DD FD'!AJ:AK,2,FALSE))</f>
        <v/>
      </c>
      <c r="NB211" s="578" t="str">
        <f>IF(Table1[[#This Row],[Verschluss - B2 - Virgin Material Anteil (in %)]]="","",Table1[[#This Row],[Verschluss - B2 - Virgin Material Anteil (in %)]])</f>
        <v/>
      </c>
      <c r="NC211" s="577" t="str">
        <f>IF(Table1[[#This Row],[Verschluss - B2 - Recyceltes Material]]="","",VLOOKUP(Table1[[#This Row],[Verschluss - B2 - Recyceltes Material]],'DD FD'!AL:AM,2,FALSE))</f>
        <v/>
      </c>
      <c r="ND211" s="578" t="str">
        <f>IF(Table1[[#This Row],[Verschluss - B2 - Recyceltes Material Anteil (in %)]]="","",Table1[[#This Row],[Verschluss - B2 - Recyceltes Material Anteil (in %)]])</f>
        <v/>
      </c>
      <c r="NE211" s="577" t="str">
        <f>IF(Table1[[#This Row],[Verschluss - B2 - Beschichtung]]="","",VLOOKUP(Table1[[#This Row],[Verschluss - B2 - Beschichtung]],'DD FD'!AE:AF,2,FALSE))</f>
        <v/>
      </c>
      <c r="NF211" s="580" t="str">
        <f>IF(Table1[[#This Row],[Verschluss - B2 - Beschichtung Anteil (in %)]]="","",Table1[[#This Row],[Verschluss - B2 - Beschichtung Anteil (in %)]])</f>
        <v/>
      </c>
      <c r="NG211" s="576" t="str">
        <f>IF(Table1[[#This Row],[Verschluss - B3 - Art]]="","",VLOOKUP(Table1[[#This Row],[Verschluss - B3 - Art]],'DD FD'!D:E,2,FALSE))</f>
        <v/>
      </c>
      <c r="NH211" s="577" t="str">
        <f>IF(Table1[[#This Row],[Verschluss - B3 - Fraktion]]="","",VLOOKUP(Table1[[#This Row],[Verschluss - B3 - Fraktion]],'DD FD'!H:J,3,FALSE))</f>
        <v/>
      </c>
      <c r="NI211" s="574" t="str">
        <f>IF(Table1[[#This Row],[Verschluss - B3 - Gewicht (in G)]]="","",Table1[[#This Row],[Verschluss - B3 - Gewicht (in G)]])</f>
        <v/>
      </c>
      <c r="NJ211" s="574" t="str">
        <f>IF(Table1[[#This Row],[Verschluss - B3 - Lizenzierungs-pflichtig? (X=Ja)]]="","",Table1[[#This Row],[Verschluss - B3 - Lizenzierungs-pflichtig? (X=Ja)]])</f>
        <v/>
      </c>
      <c r="NK211" s="574" t="str">
        <f>IF(Table1[[#This Row],[Verschluss - B3 - Trennbar vom Hauptkörper? (X=Ja)]]="","",Table1[[#This Row],[Verschluss - B3 - Trennbar vom Hauptkörper? (X=Ja)]])</f>
        <v/>
      </c>
      <c r="NL211" s="577" t="str">
        <f>IF(Table1[[#This Row],[Verschluss - B3 - Virgin Material]]="","",VLOOKUP(Table1[[#This Row],[Verschluss - B3 - Virgin Material]],'DD FD'!AJ:AK,2,FALSE))</f>
        <v/>
      </c>
      <c r="NM211" s="578" t="str">
        <f>IF(Table1[[#This Row],[Verschluss - B3 - Virgin Material Anteil (in %)]]="","",Table1[[#This Row],[Verschluss - B3 - Virgin Material Anteil (in %)]])</f>
        <v/>
      </c>
      <c r="NN211" s="577" t="str">
        <f>IF(Table1[[#This Row],[Verschluss - B3 - Recyceltes Material]]="","",VLOOKUP(Table1[[#This Row],[Verschluss - B3 - Recyceltes Material]],'DD FD'!AL:AM,2,FALSE))</f>
        <v/>
      </c>
      <c r="NO211" s="578" t="str">
        <f>IF(Table1[[#This Row],[Verschluss - B3 - Recyceltes Material Anteil (in %)]]="","",Table1[[#This Row],[Verschluss - B3 - Recyceltes Material Anteil (in %)]])</f>
        <v/>
      </c>
      <c r="NP211" s="577" t="str">
        <f>IF(Table1[[#This Row],[Verschluss - B3 - Beschichtung]]="","",VLOOKUP(Table1[[#This Row],[Verschluss - B3 - Beschichtung]],'DD FD'!AE:AF,2,FALSE))</f>
        <v/>
      </c>
      <c r="NQ211" s="580" t="str">
        <f>IF(Table1[[#This Row],[Verschluss - B3 - Beschichtung Anteil (in %)]]="","",Table1[[#This Row],[Verschluss - B3 - Beschichtung Anteil (in %)]])</f>
        <v/>
      </c>
      <c r="NR211" s="576" t="str">
        <f>IF(Table1[[#This Row],[Etikett - B1 - Art]]="","",VLOOKUP(Table1[[#This Row],[Etikett - B1 - Art]],'DD FD'!F:G,2,FALSE))</f>
        <v/>
      </c>
      <c r="NS211" s="577" t="str">
        <f>IF(Table1[[#This Row],[Etikett - B1 - Fraktion]]="","",VLOOKUP(Table1[[#This Row],[Etikett - B1 - Fraktion]],'DD FD'!H:J,3,FALSE))</f>
        <v/>
      </c>
      <c r="NT211" s="574" t="str">
        <f>IF(Table1[[#This Row],[Etikett - B1 - Gewicht (in G)]]="","",Table1[[#This Row],[Etikett - B1 - Gewicht (in G)]])</f>
        <v/>
      </c>
      <c r="NU211" s="574" t="str">
        <f>IF(Table1[[#This Row],[Etikett - B1 - Lizenzierungs-pflichtig? (X=Ja)]]="","",Table1[[#This Row],[Etikett - B1 - Lizenzierungs-pflichtig? (X=Ja)]])</f>
        <v/>
      </c>
      <c r="NV211" s="574" t="str">
        <f>IF(Table1[[#This Row],[Etikett - B1 - Trennbar vom Hauptkörper? (X=Ja)]]="","",Table1[[#This Row],[Etikett - B1 - Trennbar vom Hauptkörper? (X=Ja)]])</f>
        <v/>
      </c>
      <c r="NW211" s="577" t="str">
        <f>IF(Table1[[#This Row],[Etikett - B1 - Virgin Material]]="","",VLOOKUP(Table1[[#This Row],[Etikett - B1 - Virgin Material]],'DD FD'!AJ:AK,2,FALSE))</f>
        <v/>
      </c>
      <c r="NX211" s="578" t="str">
        <f>IF(Table1[[#This Row],[Etikett - B1 - Virgin Material Anteil (in %)]]="","",Table1[[#This Row],[Etikett - B1 - Virgin Material Anteil (in %)]])</f>
        <v/>
      </c>
      <c r="NY211" s="577" t="str">
        <f>IF(Table1[[#This Row],[Etikett - B1 - Recyceltes Material]]="","",VLOOKUP(Table1[[#This Row],[Etikett - B1 - Recyceltes Material]],'DD FD'!AL:AM,2,FALSE))</f>
        <v/>
      </c>
      <c r="NZ211" s="578" t="str">
        <f>IF(Table1[[#This Row],[Etikett - B1 - Recyceltes Material Anteil (in %)]]="","",Table1[[#This Row],[Etikett - B1 - Recyceltes Material Anteil (in %)]])</f>
        <v/>
      </c>
      <c r="OA211" s="577" t="str">
        <f>IF(Table1[[#This Row],[Etikett - B1 - Beschichtung]]="","",VLOOKUP(Table1[[#This Row],[Etikett - B1 - Beschichtung]],'DD FD'!AE:AF,2,FALSE))</f>
        <v/>
      </c>
      <c r="OB211" s="580" t="str">
        <f>IF(Table1[[#This Row],[Etikett - B1 - Beschichtung Anteil (in %)]]="","",Table1[[#This Row],[Etikett - B1 - Beschichtung Anteil (in %)]])</f>
        <v/>
      </c>
      <c r="OC211" s="576" t="str">
        <f>IF(Table1[[#This Row],[Etikett - B2 - Art]]="","",VLOOKUP(Table1[[#This Row],[Etikett - B2 - Art]],'DD FD'!F:G,2,FALSE))</f>
        <v/>
      </c>
      <c r="OD211" s="577" t="str">
        <f>IF(Table1[[#This Row],[Etikett - B2 - Fraktion]]="","",VLOOKUP(Table1[[#This Row],[Etikett - B2 - Fraktion]],'DD FD'!H:J,3,FALSE))</f>
        <v/>
      </c>
      <c r="OE211" s="574" t="str">
        <f>IF(Table1[[#This Row],[Etikett - B2 - Gewicht (in G)]]="","",Table1[[#This Row],[Etikett - B2 - Gewicht (in G)]])</f>
        <v/>
      </c>
      <c r="OF211" s="574" t="str">
        <f>IF(Table1[[#This Row],[Etikett - B2 - Lizenzierungs-pflichtig? (X=Ja)]]="","",Table1[[#This Row],[Etikett - B2 - Lizenzierungs-pflichtig? (X=Ja)]])</f>
        <v/>
      </c>
      <c r="OG211" s="574" t="str">
        <f>IF(Table1[[#This Row],[Etikett - B2 - Trennbar vom Hauptkörper? (X=Ja)]]="","",Table1[[#This Row],[Etikett - B2 - Trennbar vom Hauptkörper? (X=Ja)]])</f>
        <v/>
      </c>
      <c r="OH211" s="577" t="str">
        <f>IF(Table1[[#This Row],[Etikett - B2 - Virgin Material]]="","",VLOOKUP(Table1[[#This Row],[Etikett - B2 - Virgin Material]],'DD FD'!AJ:AK,2,FALSE))</f>
        <v/>
      </c>
      <c r="OI211" s="578" t="str">
        <f>IF(Table1[[#This Row],[Etikett - B2 - Virgin Material Anteil (in %)]]="","",Table1[[#This Row],[Etikett - B2 - Virgin Material Anteil (in %)]])</f>
        <v/>
      </c>
      <c r="OJ211" s="577" t="str">
        <f>IF(Table1[[#This Row],[Etikett - B2 - Recyceltes Material]]="","",VLOOKUP(Table1[[#This Row],[Etikett - B2 - Recyceltes Material]],'DD FD'!AL:AM,2,FALSE))</f>
        <v/>
      </c>
      <c r="OK211" s="578" t="str">
        <f>IF(Table1[[#This Row],[Etikett - B2 - Recyceltes Material Anteil (in %)]]="","",Table1[[#This Row],[Etikett - B2 - Recyceltes Material Anteil (in %)]])</f>
        <v/>
      </c>
      <c r="OL211" s="577" t="str">
        <f>IF(Table1[[#This Row],[Etikett - B2 - Beschichtung]]="","",VLOOKUP(Table1[[#This Row],[Etikett - B2 - Beschichtung]],'DD FD'!AE:AF,2,FALSE))</f>
        <v/>
      </c>
      <c r="OM211" s="580" t="str">
        <f>IF(Table1[[#This Row],[Etikett - B2 - Beschichtung Anteil (in %)]]="","",Table1[[#This Row],[Etikett - B2 - Beschichtung Anteil (in %)]])</f>
        <v/>
      </c>
      <c r="ON211" s="576" t="str">
        <f>IF(Table1[[#This Row],[Etikett - B3 - Art]]="","",VLOOKUP(Table1[[#This Row],[Etikett - B3 - Art]],'DD FD'!F:G,2,FALSE))</f>
        <v/>
      </c>
      <c r="OO211" s="577" t="str">
        <f>IF(Table1[[#This Row],[Etikett - B3 - Fraktion]]="","",VLOOKUP(Table1[[#This Row],[Etikett - B3 - Fraktion]],'DD FD'!H:J,3,FALSE))</f>
        <v/>
      </c>
      <c r="OP211" s="574" t="str">
        <f>IF(Table1[[#This Row],[Etikett - B3 - Gewicht (in G)]]="","",Table1[[#This Row],[Etikett - B3 - Gewicht (in G)]])</f>
        <v/>
      </c>
      <c r="OQ211" s="574" t="str">
        <f>IF(Table1[[#This Row],[Etikett - B3 - Lizenzierungs-pflichtig? (X=Ja)]]="","",Table1[[#This Row],[Etikett - B3 - Lizenzierungs-pflichtig? (X=Ja)]])</f>
        <v/>
      </c>
      <c r="OR211" s="574" t="str">
        <f>IF(Table1[[#This Row],[Etikett - B3 - Trennbar vom Hauptkörper? (X=Ja)]]="","",Table1[[#This Row],[Etikett - B3 - Trennbar vom Hauptkörper? (X=Ja)]])</f>
        <v/>
      </c>
      <c r="OS211" s="577" t="str">
        <f>IF(Table1[[#This Row],[Etikett - B3 - Virgin Material]]="","",VLOOKUP(Table1[[#This Row],[Etikett - B3 - Virgin Material]],'DD FD'!AJ:AK,2,FALSE))</f>
        <v/>
      </c>
      <c r="OT211" s="578" t="str">
        <f>IF(Table1[[#This Row],[Etikett - B3 - Virgin Material Anteil (in %)]]="","",Table1[[#This Row],[Etikett - B3 - Virgin Material Anteil (in %)]])</f>
        <v/>
      </c>
      <c r="OU211" s="577" t="str">
        <f>IF(Table1[[#This Row],[Etikett - B3 - Recyceltes Material]]="","",VLOOKUP(Table1[[#This Row],[Etikett - B3 - Recyceltes Material]],'DD FD'!AL:AM,2,FALSE))</f>
        <v/>
      </c>
      <c r="OV211" s="578" t="str">
        <f>IF(Table1[[#This Row],[Etikett - B3 - Recyceltes Material Anteil (in %)]]="","",Table1[[#This Row],[Etikett - B3 - Recyceltes Material Anteil (in %)]])</f>
        <v/>
      </c>
      <c r="OW211" s="577" t="str">
        <f>IF(Table1[[#This Row],[Etikett - B3 - Beschichtung]]="","",VLOOKUP(Table1[[#This Row],[Etikett - B3 - Beschichtung]],'DD FD'!AE:AF,2,FALSE))</f>
        <v/>
      </c>
      <c r="OX211" s="613" t="str">
        <f>IF(Table1[[#This Row],[Etikett - B3 - Beschichtung Anteil (in %)]]="","",Table1[[#This Row],[Etikett - B3 - Beschichtung Anteil (in %)]])</f>
        <v/>
      </c>
      <c r="OY211" s="618">
        <f>ROUNDUP(SUM(
IF(AND(LH211='DD FD'!$J$7,LJ211='DD FD'!$AI$3),LI211,0),
IF(AND(LR211='DD FD'!$J$7,LT211='DD FD'!$AI$3),LS211,0),
IF(AND(MB211='DD FD'!$J$7,MD211='DD FD'!$AI$3),MC211,0),
IF(AND(ML211='DD FD'!$J$7,MN211='DD FD'!$AI$3),MM211,0),
IF(AND(MW211='DD FD'!$J$7,MY211='DD FD'!$AI$3),MX211,0),
IF(AND(NH211='DD FD'!$J$7,NJ211='DD FD'!$AI$3),NI211,0),
IF(AND(NS211='DD FD'!$J$7,NU211='DD FD'!$AI$3),NT211,0),
IF(AND(OD211='DD FD'!$J$7,OF211='DD FD'!$AI$3),OE211,0),
IF(AND(OO211='DD FD'!$J$7,OQ211='DD FD'!$AI$3),OP211,0),
),2)</f>
        <v>0</v>
      </c>
      <c r="OZ211" s="617">
        <f>ROUNDUP(SUM(
IF(AND(LH211='DD FD'!$J$6,LJ211='DD FD'!$AI$3),LI211,0),
IF(AND(LR211='DD FD'!$J$6,LT211='DD FD'!$AI$3),LS211,0),
IF(AND(MB211='DD FD'!$J$6,MD211='DD FD'!$AI$3),MC211,0),
IF(AND(ML211='DD FD'!$J$6,MN211='DD FD'!$AI$3),MM211,0),
IF(AND(MW211='DD FD'!$J$6,MY211='DD FD'!$AI$3),MX211,0),
IF(AND(NH211='DD FD'!$J$6,NJ211='DD FD'!$AI$3),NI211,0),
IF(AND(NS211='DD FD'!$J$6,NU211='DD FD'!$AI$3),NT211,0),
IF(AND(OD211='DD FD'!$J$6,OF211='DD FD'!$AI$3),OE211,0),
IF(AND(OO211='DD FD'!$J$6,OQ211='DD FD'!$AI$3),OP211,0),
),2)</f>
        <v>0</v>
      </c>
      <c r="PA211" s="617">
        <f>ROUNDUP(SUM(
IF(AND(LH211='DD FD'!$J$10,LJ211='DD FD'!$AI$3),LI211,0),
IF(AND(LR211='DD FD'!$J$10,LT211='DD FD'!$AI$3),LS211,0),
IF(AND(MB211='DD FD'!$J$10,MD211='DD FD'!$AI$3),MC211,0),
IF(AND(ML211='DD FD'!$J$10,MN211='DD FD'!$AI$3),MM211,0),
IF(AND(MW211='DD FD'!$J$10,MY211='DD FD'!$AI$3),MX211,0),
IF(AND(NH211='DD FD'!$J$10,NJ211='DD FD'!$AI$3),NI211,0),
IF(AND(NS211='DD FD'!$J$10,NU211='DD FD'!$AI$3),NT211,0),
IF(AND(OD211='DD FD'!$J$10,OF211='DD FD'!$AI$3),OE211,0),
IF(AND(OO211='DD FD'!$J$10,OQ211='DD FD'!$AI$3),OP211,0),
),2)</f>
        <v>0</v>
      </c>
      <c r="PB211" s="617">
        <f>ROUNDUP(SUM(
IF(AND(LH211='DD FD'!$J$8,LJ211='DD FD'!$AI$3),LI211,0),
IF(AND(LR211='DD FD'!$J$8,LT211='DD FD'!$AI$3),LS211,0),
IF(AND(MB211='DD FD'!$J$8,MD211='DD FD'!$AI$3),MC211,0),
IF(AND(ML211='DD FD'!$J$8,MN211='DD FD'!$AI$3),MM211,0),
IF(AND(MW211='DD FD'!$J$8,MY211='DD FD'!$AI$3),MX211,0),
IF(AND(NH211='DD FD'!$J$8,NJ211='DD FD'!$AI$3),NI211,0),
IF(AND(NS211='DD FD'!$J$8,NU211='DD FD'!$AI$3),NT211,0),
IF(AND(OD211='DD FD'!$J$8,OF211='DD FD'!$AI$3),OE211,0),
IF(AND(OO211='DD FD'!$J$8,OQ211='DD FD'!$AI$3),OP211,0),
),2)</f>
        <v>0</v>
      </c>
      <c r="PC211" s="617">
        <f>ROUNDUP(SUM(
IF(AND(LH211='DD FD'!$J$5,LJ211='DD FD'!$AI$3),LI211,0),
IF(AND(LR211='DD FD'!$J$5,LT211='DD FD'!$AI$3),LS211,0),
IF(AND(MB211='DD FD'!$J$5,MD211='DD FD'!$AI$3),MC211,0),
IF(AND(ML211='DD FD'!$J$5,MN211='DD FD'!$AI$3),MM211,0),
IF(AND(MW211='DD FD'!$J$5,MY211='DD FD'!$AI$3),MX211,0),
IF(AND(NH211='DD FD'!$J$5,NJ211='DD FD'!$AI$3),NI211,0),
IF(AND(NS211='DD FD'!$J$5,NU211='DD FD'!$AI$3),NT211,0),
IF(AND(OD211='DD FD'!$J$5,OF211='DD FD'!$AI$3),OE211,0),
IF(AND(OO211='DD FD'!$J$5,OQ211='DD FD'!$AI$3),OP211,0),
),2)</f>
        <v>0</v>
      </c>
      <c r="PD211" s="617">
        <f>ROUNDUP(SUM(
IF(AND(LH211='DD FD'!$J$9,LJ211='DD FD'!$AI$3),LI211,0),
IF(AND(LR211='DD FD'!$J$9,LT211='DD FD'!$AI$3),LS211,0),
IF(AND(MB211='DD FD'!$J$9,MD211='DD FD'!$AI$3),MC211,0),
IF(AND(ML211='DD FD'!$J$9,MN211='DD FD'!$AI$3),MM211,0),
IF(AND(MW211='DD FD'!$J$9,MY211='DD FD'!$AI$3),MX211,0),
IF(AND(NH211='DD FD'!$J$9,NJ211='DD FD'!$AI$3),NI211,0),
IF(AND(NS211='DD FD'!$J$9,NU211='DD FD'!$AI$3),NT211,0),
IF(AND(OD211='DD FD'!$J$9,OF211='DD FD'!$AI$3),OE211,0),
IF(AND(OO211='DD FD'!$J$9,OQ211='DD FD'!$AI$3),OP211,0),
),2)</f>
        <v>0</v>
      </c>
      <c r="PE211" s="617">
        <f>ROUNDUP(SUM(
IF(AND(LH211='DD FD'!$J$4,LJ211='DD FD'!$AI$3),LI211,0),
IF(AND(LR211='DD FD'!$J$4,LT211='DD FD'!$AI$3),LS211,0),
IF(AND(MB211='DD FD'!$J$4,MD211='DD FD'!$AI$3),MC211,0),
IF(AND(ML211='DD FD'!$J$4,MN211='DD FD'!$AI$3),MM211,0),
IF(AND(MW211='DD FD'!$J$4,MY211='DD FD'!$AI$3),MX211,0),
IF(AND(NH211='DD FD'!$J$4,NJ211='DD FD'!$AI$3),NI211,0),
IF(AND(NS211='DD FD'!$J$4,NU211='DD FD'!$AI$3),NT211,0),
IF(AND(OD211='DD FD'!$J$4,OF211='DD FD'!$AI$3),OE211,0),
IF(AND(OO211='DD FD'!$J$4,OQ211='DD FD'!$AI$3),OP211,0),
),2)</f>
        <v>0</v>
      </c>
      <c r="PF211" s="619">
        <f>ROUNDUP(SUM(
IF(AND(LH211='DD FD'!$J$11,LJ211='DD FD'!$AI$3),LI211,0),
IF(AND(LR211='DD FD'!$J$11,LT211='DD FD'!$AI$3),LS211,0),
IF(AND(MB211='DD FD'!$J$11,MD211='DD FD'!$AI$3),MC211,0),
IF(AND(ML211='DD FD'!$J$11,MN211='DD FD'!$AI$3),MM211,0),
IF(AND(MW211='DD FD'!$J$11,MY211='DD FD'!$AI$3),MX211,0),
IF(AND(NH211='DD FD'!$J$11,NJ211='DD FD'!$AI$3),NI211,0),
IF(AND(NS211='DD FD'!$J$11,NU211='DD FD'!$AI$3),NT211,0),
IF(AND(OD211='DD FD'!$J$11,OF211='DD FD'!$AI$3),OE211,0),
IF(AND(OO211='DD FD'!$J$11,OQ211='DD FD'!$AI$3),OP211,0),
),2)</f>
        <v>0</v>
      </c>
    </row>
    <row r="212" spans="1:422">
      <c r="A212" s="806"/>
      <c r="B212" s="934"/>
      <c r="C212" s="247"/>
      <c r="D212" s="842"/>
      <c r="E212" s="247"/>
      <c r="F212" s="158"/>
      <c r="G212" s="710"/>
      <c r="H212" s="712"/>
      <c r="I212" s="936"/>
      <c r="J212" s="803"/>
      <c r="K212" s="150"/>
      <c r="L212" s="146" t="str">
        <f t="shared" si="81"/>
        <v/>
      </c>
      <c r="M212" s="501" t="str">
        <f t="shared" si="98"/>
        <v/>
      </c>
      <c r="N212" s="504"/>
      <c r="O212" s="113" t="str">
        <f t="shared" si="99"/>
        <v/>
      </c>
      <c r="P212" s="114" t="str">
        <f t="shared" si="82"/>
        <v/>
      </c>
      <c r="Q212" s="152"/>
      <c r="R212" s="152"/>
      <c r="S212" s="115" t="str">
        <f t="shared" si="100"/>
        <v/>
      </c>
      <c r="T212" s="159"/>
      <c r="U212" s="159"/>
      <c r="V212" s="157"/>
      <c r="W212" s="157"/>
      <c r="X212" s="157"/>
      <c r="Y212" s="772"/>
      <c r="Z212" s="158"/>
      <c r="AA212" s="144"/>
      <c r="AB212" s="112"/>
      <c r="AC212" s="153"/>
      <c r="AD212" s="153"/>
      <c r="AE212" s="153"/>
      <c r="AF212" s="153"/>
      <c r="AG212" s="153"/>
      <c r="AH212" s="153"/>
      <c r="AI212" s="152"/>
      <c r="AJ212" s="158"/>
      <c r="AK212" s="158"/>
      <c r="AL212" s="158"/>
      <c r="AM212" s="116" t="str">
        <f t="shared" si="101"/>
        <v/>
      </c>
      <c r="AN212" s="116" t="str">
        <f t="shared" si="102"/>
        <v/>
      </c>
      <c r="AO212" s="324"/>
      <c r="AP212" s="503"/>
      <c r="AQ212" s="487" t="str">
        <f t="shared" si="103"/>
        <v/>
      </c>
      <c r="AR212" s="113" t="str">
        <f t="shared" si="83"/>
        <v/>
      </c>
      <c r="AS212" s="113" t="str">
        <f t="shared" si="84"/>
        <v/>
      </c>
      <c r="AT212" s="113" t="str">
        <f t="shared" si="85"/>
        <v/>
      </c>
      <c r="AU212" s="113" t="str">
        <f t="shared" si="86"/>
        <v/>
      </c>
      <c r="AV212" s="159"/>
      <c r="AW212" s="157"/>
      <c r="AX212" s="157"/>
      <c r="AY212" s="157"/>
      <c r="AZ212" s="157"/>
      <c r="BA212" s="116" t="str">
        <f t="shared" si="87"/>
        <v/>
      </c>
      <c r="BB212" s="316"/>
      <c r="BC212" s="116" t="str">
        <f t="shared" si="88"/>
        <v/>
      </c>
      <c r="BD212" s="133" t="str">
        <f t="shared" si="89"/>
        <v/>
      </c>
      <c r="BE212" s="157"/>
      <c r="BF212" s="1180"/>
      <c r="BG212" s="1180"/>
      <c r="BH212" s="158"/>
      <c r="BI212" s="490"/>
      <c r="BJ212" s="514" t="str">
        <f t="shared" si="104"/>
        <v/>
      </c>
      <c r="BK212" s="789"/>
      <c r="BL212" s="116" t="str">
        <f t="shared" si="105"/>
        <v/>
      </c>
      <c r="BM212" s="144"/>
      <c r="BN212" s="144"/>
      <c r="BO212" s="144"/>
      <c r="BP212" s="790"/>
      <c r="BQ212" s="790"/>
      <c r="BR212" s="790"/>
      <c r="BS212" s="116" t="str">
        <f t="shared" si="90"/>
        <v/>
      </c>
      <c r="BT212" s="790"/>
      <c r="BU212" s="808" t="str">
        <f t="shared" si="91"/>
        <v/>
      </c>
      <c r="BV212" s="791"/>
      <c r="BW212" s="144"/>
      <c r="BX212" s="20"/>
      <c r="BY212" s="20"/>
      <c r="BZ212" s="20"/>
      <c r="CA212" s="792"/>
      <c r="CB212" s="1201"/>
      <c r="CC212" s="144"/>
      <c r="CD212" s="144"/>
      <c r="CE212" s="144"/>
      <c r="CF212" s="144"/>
      <c r="CG212" s="144"/>
      <c r="CH212" s="144"/>
      <c r="CI212" s="144"/>
      <c r="CJ212" s="144"/>
      <c r="CK212" s="144"/>
      <c r="CL212" s="144"/>
      <c r="CM212" s="144"/>
      <c r="CN212" s="144"/>
      <c r="CO212" s="144"/>
      <c r="CP212" s="144"/>
      <c r="CQ212" s="144"/>
      <c r="CR212" s="144"/>
      <c r="CS212" s="144"/>
      <c r="CT212" s="144"/>
      <c r="CU212" s="144"/>
      <c r="CV212" s="144"/>
      <c r="CW212" s="144"/>
      <c r="CX212" s="144"/>
      <c r="CY212" s="144"/>
      <c r="CZ212" s="144"/>
      <c r="DA212" s="144"/>
      <c r="DB212" s="144"/>
      <c r="DC212" s="144"/>
      <c r="DD212" s="144"/>
      <c r="DE212" s="144"/>
      <c r="DF212" s="144"/>
      <c r="DG212" s="144"/>
      <c r="DH212" s="144"/>
      <c r="DI212" s="144"/>
      <c r="DJ212" s="144"/>
      <c r="DK212" s="144"/>
      <c r="DL212" s="144"/>
      <c r="DM212" s="144"/>
      <c r="DN212" s="144"/>
      <c r="DO212" s="144"/>
      <c r="DP212" s="144"/>
      <c r="DQ212" s="144"/>
      <c r="DR212" s="144"/>
      <c r="DS212" s="144"/>
      <c r="DT212" s="144"/>
      <c r="DU212" s="144"/>
      <c r="DV212" s="144"/>
      <c r="DW212" s="144"/>
      <c r="DX212" s="144"/>
      <c r="DY212" s="144"/>
      <c r="DZ212" s="144"/>
      <c r="EA212" s="144"/>
      <c r="EB212" s="144"/>
      <c r="EC212" s="144"/>
      <c r="ED212" s="782" t="str">
        <f t="shared" si="106"/>
        <v/>
      </c>
      <c r="EE212" s="519"/>
      <c r="EF212" s="793"/>
      <c r="EG212" s="519"/>
      <c r="EH212" s="794"/>
      <c r="EI212" s="790"/>
      <c r="EJ212" s="794"/>
      <c r="EK212" s="794"/>
      <c r="EL212" s="790"/>
      <c r="EM212" s="790"/>
      <c r="EN212" s="790"/>
      <c r="EO212" s="112" t="str">
        <f t="shared" si="92"/>
        <v/>
      </c>
      <c r="EP212" s="790"/>
      <c r="EQ212" s="488" t="str">
        <f t="shared" si="93"/>
        <v/>
      </c>
      <c r="ER212" s="1100"/>
      <c r="ES212" s="1099" t="str">
        <f t="shared" si="107"/>
        <v/>
      </c>
      <c r="ET212" s="525"/>
      <c r="EU212" s="148"/>
      <c r="EV212" s="148"/>
      <c r="EW212" s="148"/>
      <c r="EX212" s="148"/>
      <c r="EY212" s="148"/>
      <c r="EZ212" s="148"/>
      <c r="FA212" s="148"/>
      <c r="FB212" s="148"/>
      <c r="FC212" s="148"/>
      <c r="FD212" s="148"/>
      <c r="FE212" s="148"/>
      <c r="FF212" s="148"/>
      <c r="FG212" s="148"/>
      <c r="FH212" s="148"/>
      <c r="FI212" s="528"/>
      <c r="FJ212" s="513" t="str">
        <f t="shared" si="94"/>
        <v/>
      </c>
      <c r="FK212" s="158"/>
      <c r="FL212" s="850"/>
      <c r="FM212" s="850"/>
      <c r="FN212" s="850"/>
      <c r="FO212" s="850"/>
      <c r="FP212" s="850"/>
      <c r="FQ212" s="850"/>
      <c r="FR212" s="157"/>
      <c r="FS212" s="143"/>
      <c r="FT212" s="143"/>
      <c r="FU212" s="847" t="str">
        <f t="shared" si="95"/>
        <v/>
      </c>
      <c r="FV212" s="555"/>
      <c r="FW212" s="523" t="str">
        <f>IF(Table1[[#This Row],[Nonfood Inhaltstoffe - Komponente]]="","",VLOOKUP(Table1[[#This Row],[Nonfood Inhaltstoffe - Komponente]],'Dropdown Auswahl'!BJ:BK,2,FALSE))</f>
        <v/>
      </c>
      <c r="FX212" s="1013"/>
      <c r="FY212" s="1011" t="str">
        <f t="shared" si="96"/>
        <v/>
      </c>
      <c r="FZ212" s="152"/>
      <c r="GA212" s="152"/>
      <c r="GB212" s="152"/>
      <c r="GC212" s="529" t="str">
        <f t="shared" si="97"/>
        <v/>
      </c>
      <c r="GG212" s="21"/>
      <c r="GH212" s="21"/>
      <c r="GI212" s="1019"/>
      <c r="GJ212" s="1016" t="str">
        <f>IF(Table1[[#This Row],[Global Trade Item Number (GTIN)]]="","",Table1[[#This Row],[Global Trade Item Number (GTIN)]])</f>
        <v/>
      </c>
      <c r="GK212" s="555" t="str">
        <f>IF(Table1[[#This Row],[WAWI-Nr./ Kreditoren-Nummer
(ASDV)]]&lt;&gt;"",Table1[[#This Row],[WAWI-Nr./ Kreditoren-Nummer
(ASDV)]],"")</f>
        <v/>
      </c>
      <c r="GL212" s="165"/>
      <c r="GM212" s="165"/>
      <c r="GN212" s="165"/>
      <c r="GO212" s="485"/>
      <c r="GP212" s="534"/>
      <c r="GQ212" s="533"/>
      <c r="GR212" s="486"/>
      <c r="GS212" s="486"/>
      <c r="GT212" s="486"/>
      <c r="GU212" s="486"/>
      <c r="GV212" s="486"/>
      <c r="GW212" s="542"/>
      <c r="GX212" s="538"/>
      <c r="GY212" s="144"/>
      <c r="GZ212" s="480"/>
      <c r="HA212" s="158"/>
      <c r="HB212" s="480"/>
      <c r="HC212" s="480"/>
      <c r="HD212" s="480"/>
      <c r="HE212" s="480"/>
      <c r="HF212" s="480"/>
      <c r="HG212" s="480"/>
      <c r="HH212" s="538"/>
      <c r="HI212" s="480"/>
      <c r="HJ212" s="480"/>
      <c r="HK212" s="480"/>
      <c r="HL212" s="480"/>
      <c r="HM212" s="480"/>
      <c r="HN212" s="480"/>
      <c r="HO212" s="480"/>
      <c r="HP212" s="480"/>
      <c r="HQ212" s="480"/>
      <c r="HR212" s="538"/>
      <c r="HS212" s="480"/>
      <c r="HT212" s="480"/>
      <c r="HU212" s="480"/>
      <c r="HV212" s="480"/>
      <c r="HW212" s="480"/>
      <c r="HX212" s="480"/>
      <c r="HY212" s="480"/>
      <c r="HZ212" s="480"/>
      <c r="IA212" s="480"/>
      <c r="IB212" s="538"/>
      <c r="IC212" s="480"/>
      <c r="ID212" s="480"/>
      <c r="IE212" s="480"/>
      <c r="IF212" s="480"/>
      <c r="IG212" s="480"/>
      <c r="IH212" s="480"/>
      <c r="II212" s="480"/>
      <c r="IJ212" s="480"/>
      <c r="IK212" s="480"/>
      <c r="IL212" s="480"/>
      <c r="IM212" s="538"/>
      <c r="IN212" s="480"/>
      <c r="IO212" s="480"/>
      <c r="IP212" s="480"/>
      <c r="IQ212" s="480"/>
      <c r="IR212" s="480"/>
      <c r="IS212" s="480"/>
      <c r="IT212" s="480"/>
      <c r="IU212" s="480"/>
      <c r="IV212" s="480"/>
      <c r="IW212" s="480"/>
      <c r="IX212" s="538"/>
      <c r="IY212" s="480"/>
      <c r="IZ212" s="480"/>
      <c r="JA212" s="480"/>
      <c r="JB212" s="480"/>
      <c r="JC212" s="480"/>
      <c r="JD212" s="480"/>
      <c r="JE212" s="480"/>
      <c r="JF212" s="480"/>
      <c r="JG212" s="480"/>
      <c r="JH212" s="480"/>
      <c r="JI212" s="538"/>
      <c r="JJ212" s="480"/>
      <c r="JK212" s="480"/>
      <c r="JL212" s="480"/>
      <c r="JM212" s="480"/>
      <c r="JN212" s="480"/>
      <c r="JO212" s="480"/>
      <c r="JP212" s="480"/>
      <c r="JQ212" s="480"/>
      <c r="JR212" s="480"/>
      <c r="JS212" s="590"/>
      <c r="JT212" s="538"/>
      <c r="JU212" s="480"/>
      <c r="JV212" s="480"/>
      <c r="JW212" s="480"/>
      <c r="JX212" s="480"/>
      <c r="JY212" s="480"/>
      <c r="JZ212" s="480"/>
      <c r="KA212" s="480"/>
      <c r="KB212" s="480"/>
      <c r="KC212" s="480"/>
      <c r="KD212" s="480"/>
      <c r="KE212" s="538"/>
      <c r="KF212" s="480"/>
      <c r="KG212" s="480"/>
      <c r="KH212" s="480"/>
      <c r="KI212" s="480"/>
      <c r="KJ212" s="480"/>
      <c r="KK212" s="480"/>
      <c r="KL212" s="480"/>
      <c r="KM212" s="480"/>
      <c r="KN212" s="480"/>
      <c r="KO212" s="480"/>
      <c r="KR212" s="568" t="str">
        <f>IF(Table1[[#This Row],[GTIN]]&lt;&gt;"",Table1[[#This Row],[GTIN]],"")</f>
        <v/>
      </c>
      <c r="KS212" s="569" t="str">
        <f>Table1[[#This Row],[Kreditor]]</f>
        <v/>
      </c>
      <c r="KT212" s="570" t="str">
        <f>IF(Table1[[#This Row],[Gültig ab (Datum)]]&lt;&gt;"",Table1[[#This Row],[Gültig ab (Datum)]],"")</f>
        <v/>
      </c>
      <c r="KU212" s="570"/>
      <c r="KV212" s="583" t="str">
        <f>IF(Table1[[#This Row],[Artikel verpackt? 
(X=Ja)]]="","",Table1[[#This Row],[Artikel verpackt? 
(X=Ja)]])</f>
        <v/>
      </c>
      <c r="KW212" s="571" t="str">
        <f>IF(Table1[[#This Row],[Verpackung recyclingfähig?
(X=Ja)]]="","",Table1[[#This Row],[Verpackung recyclingfähig?
(X=Ja)]])</f>
        <v/>
      </c>
      <c r="KX212" s="572"/>
      <c r="KY212" s="573"/>
      <c r="KZ212" s="574"/>
      <c r="LA212" s="574"/>
      <c r="LB212" s="574"/>
      <c r="LC212" s="574"/>
      <c r="LD212" s="574"/>
      <c r="LE212" s="574"/>
      <c r="LF212" s="575"/>
      <c r="LG212" s="576" t="str">
        <f>IF(Table1[[#This Row],[Hauptkörper - B1 - Art]]="","",VLOOKUP(Table1[[#This Row],[Hauptkörper - B1 - Art]],'DD FD'!B:C,2,FALSE))</f>
        <v/>
      </c>
      <c r="LH212" s="577" t="str">
        <f>IF(Table1[[#This Row],[Hauptkörper - B1 - Fraktion]]="","",VLOOKUP(Table1[[#This Row],[Hauptkörper - B1 - Fraktion]],'DD FD'!H:J,3,FALSE))</f>
        <v/>
      </c>
      <c r="LI212" s="574" t="str">
        <f>IF(Table1[[#This Row],[Hauptkörper - B1 - Gewicht
(in G)]]="","",Table1[[#This Row],[Hauptkörper - B1 - Gewicht
(in G)]])</f>
        <v/>
      </c>
      <c r="LJ212" s="574" t="str">
        <f>IF(Table1[[#This Row],[Hauptkörper - B1 - Lizenzierungs-pflichtig? (X=Ja)]]="","",Table1[[#This Row],[Hauptkörper - B1 - Lizenzierungs-pflichtig? (X=Ja)]])</f>
        <v/>
      </c>
      <c r="LK212" s="577" t="str">
        <f>IF(Table1[[#This Row],[Hauptkörper - B1 - Virgin Material]]="","",VLOOKUP(Table1[[#This Row],[Hauptkörper - B1 - Virgin Material]],'DD FD'!AJ:AK,2,FALSE))</f>
        <v/>
      </c>
      <c r="LL212" s="578" t="str">
        <f>IF(Table1[[#This Row],[Hauptkörper - B1 - Virgin Material Anteil (in %)]]="","",Table1[[#This Row],[Hauptkörper - B1 - Virgin Material Anteil (in %)]])</f>
        <v/>
      </c>
      <c r="LM212" s="577" t="str">
        <f>IF(Table1[[#This Row],[Hauptkörper - B1 - Recyceltes Material]]="","",VLOOKUP(Table1[[#This Row],[Hauptkörper - B1 - Recyceltes Material]],'DD FD'!AL:AM,2,FALSE))</f>
        <v/>
      </c>
      <c r="LN212" s="578" t="str">
        <f>IF(Table1[[#This Row],[Hauptkörper - B1 - Recyceltes Material Anteil (in %)]]="","",Table1[[#This Row],[Hauptkörper - B1 - Recyceltes Material Anteil (in %)]])</f>
        <v/>
      </c>
      <c r="LO212" s="579" t="str">
        <f>IF(Table1[[#This Row],[Hauptkörper - B1 - Beschichtung]]="","",VLOOKUP(Table1[[#This Row],[Hauptkörper - B1 - Beschichtung]],'DD FD'!AE:AF,2,FALSE))</f>
        <v/>
      </c>
      <c r="LP212" s="580" t="str">
        <f>IF(Table1[[#This Row],[Hauptkörper - B1 - Beschichtung Anteil (in %)]]="","",Table1[[#This Row],[Hauptkörper - B1 - Beschichtung Anteil (in %)]])</f>
        <v/>
      </c>
      <c r="LQ212" s="576" t="str">
        <f>IF(Table1[[#This Row],[Hauptkörper - B2 - Art]]="","",VLOOKUP(Table1[[#This Row],[Hauptkörper - B2 - Art]],'DD FD'!B:C,2,FALSE))</f>
        <v/>
      </c>
      <c r="LR212" s="577" t="str">
        <f>IF(Table1[[#This Row],[Hauptkörper - B2 - Fraktion]]="","",VLOOKUP(Table1[[#This Row],[Hauptkörper - B2 - Fraktion]],'DD FD'!H:J,3,FALSE))</f>
        <v/>
      </c>
      <c r="LS212" s="574" t="str">
        <f>IF(Table1[[#This Row],[Hauptkörper - B2 - Gewicht
(in G)]]="","",Table1[[#This Row],[Hauptkörper - B2 - Gewicht
(in G)]])</f>
        <v/>
      </c>
      <c r="LT212" s="574" t="str">
        <f>IF(Table1[[#This Row],[Hauptkörper - B2 - Lizenzierungs-pflichtig? (X=Ja)]]="","",Table1[[#This Row],[Hauptkörper - B2 - Lizenzierungs-pflichtig? (X=Ja)]])</f>
        <v/>
      </c>
      <c r="LU212" s="577" t="str">
        <f>IF(Table1[[#This Row],[Hauptkörper - B2 - Virgin Material]]="","",VLOOKUP(Table1[[#This Row],[Hauptkörper - B2 - Virgin Material]],'DD FD'!AJ:AK,2,FALSE))</f>
        <v/>
      </c>
      <c r="LV212" s="578" t="str">
        <f>IF(Table1[[#This Row],[Hauptkörper - B2 - Virgin Material Anteil (in %)]]="","",Table1[[#This Row],[Hauptkörper - B2 - Virgin Material Anteil (in %)]])</f>
        <v/>
      </c>
      <c r="LW212" s="577" t="str">
        <f>IF(Table1[[#This Row],[Hauptkörper - B2 - Recyceltes Material]]="","",VLOOKUP(Table1[[#This Row],[Hauptkörper - B2 - Recyceltes Material]],'DD FD'!AL:AM,2,FALSE))</f>
        <v/>
      </c>
      <c r="LX212" s="578" t="str">
        <f>IF(Table1[[#This Row],[Hauptkörper - B2 - Recyceltes Material Anteil (in %)]]="","",Table1[[#This Row],[Hauptkörper - B2 - Recyceltes Material Anteil (in %)]])</f>
        <v/>
      </c>
      <c r="LY212" s="577" t="str">
        <f>IF(Table1[[#This Row],[Hauptkörper - B2 - Beschichtung]]="","",VLOOKUP(Table1[[#This Row],[Hauptkörper - B2 - Beschichtung]],'DD FD'!AE:AF,2,FALSE))</f>
        <v/>
      </c>
      <c r="LZ212" s="580" t="str">
        <f>IF(Table1[[#This Row],[Hauptkörper - B2 - Beschichtung Anteil (in %)]]="","",Table1[[#This Row],[Hauptkörper - B2 - Beschichtung Anteil (in %)]])</f>
        <v/>
      </c>
      <c r="MA212" s="576" t="str">
        <f>IF(Table1[[#This Row],[Hauptkörper - B3 - Art]]="","",VLOOKUP(Table1[[#This Row],[Hauptkörper - B3 - Art]],'DD FD'!B:C,2,FALSE))</f>
        <v/>
      </c>
      <c r="MB212" s="577" t="str">
        <f>IF(Table1[[#This Row],[Hauptkörper - B3 - Fraktion]]="","",VLOOKUP(Table1[[#This Row],[Hauptkörper - B3 - Fraktion]],'DD FD'!H:J,3,FALSE))</f>
        <v/>
      </c>
      <c r="MC212" s="574" t="str">
        <f>IF(Table1[[#This Row],[Hauptkörper - B3 - Gewicht
(in G)]]="","",Table1[[#This Row],[Hauptkörper - B3 - Gewicht
(in G)]])</f>
        <v/>
      </c>
      <c r="MD212" s="574" t="str">
        <f>IF(Table1[[#This Row],[Hauptkörper - B3 - Lizenzierungs-pflichtig? (X=Ja)]]="","",Table1[[#This Row],[Hauptkörper - B3 - Lizenzierungs-pflichtig? (X=Ja)]])</f>
        <v/>
      </c>
      <c r="ME212" s="577" t="str">
        <f>IF(Table1[[#This Row],[Hauptkörper - B3 - Virgin Material]]="","",VLOOKUP(Table1[[#This Row],[Hauptkörper - B3 - Virgin Material]],'DD FD'!AJ:AK,2,FALSE))</f>
        <v/>
      </c>
      <c r="MF212" s="578" t="str">
        <f>IF(Table1[[#This Row],[Hauptkörper - B3 - Virgin Material Anteil (in %)]]="","",Table1[[#This Row],[Hauptkörper - B3 - Virgin Material Anteil (in %)]])</f>
        <v/>
      </c>
      <c r="MG212" s="577" t="str">
        <f>IF(Table1[[#This Row],[Hauptkörper - B3 - Recyceltes Material]]="","",VLOOKUP(Table1[[#This Row],[Hauptkörper - B3 - Recyceltes Material]],'DD FD'!AL:AM,2,FALSE))</f>
        <v/>
      </c>
      <c r="MH212" s="578" t="str">
        <f>IF(Table1[[#This Row],[Hauptkörper - B3 - Recyceltes Material Anteil (in %)]]="","",Table1[[#This Row],[Hauptkörper - B3 - Recyceltes Material Anteil (in %)]])</f>
        <v/>
      </c>
      <c r="MI212" s="577" t="str">
        <f>IF(Table1[[#This Row],[Hauptkörper - B3 - Beschichtung]]="","",VLOOKUP(Table1[[#This Row],[Hauptkörper - B3 - Beschichtung]],'DD FD'!AE:AF,2,FALSE))</f>
        <v/>
      </c>
      <c r="MJ212" s="580" t="str">
        <f>IF(Table1[[#This Row],[Hauptkörper - B3 - Beschichtung Anteil (in %)]]="","",Table1[[#This Row],[Hauptkörper - B3 - Beschichtung Anteil (in %)]])</f>
        <v/>
      </c>
      <c r="MK212" s="576" t="str">
        <f>IF(Table1[[#This Row],[Verschluss - B1 - Art]]="","",VLOOKUP(Table1[[#This Row],[Verschluss - B1 - Art]],'DD FD'!D:E,2,FALSE))</f>
        <v/>
      </c>
      <c r="ML212" s="577" t="str">
        <f>IF(Table1[[#This Row],[Verschluss - B1 - Fraktion]]="","",VLOOKUP(Table1[[#This Row],[Verschluss - B1 - Fraktion]],'DD FD'!H:J,3,FALSE))</f>
        <v/>
      </c>
      <c r="MM212" s="574" t="str">
        <f>IF(Table1[[#This Row],[Verschluss - B1 - Gewicht (in G)]]="","",Table1[[#This Row],[Verschluss - B1 - Gewicht (in G)]])</f>
        <v/>
      </c>
      <c r="MN212" s="574" t="str">
        <f>IF(Table1[[#This Row],[Verschluss - B1 - Lizenzierungs-pflichtig? (X=Ja)]]="","",Table1[[#This Row],[Verschluss - B1 - Lizenzierungs-pflichtig? (X=Ja)]])</f>
        <v/>
      </c>
      <c r="MO212" s="574" t="str">
        <f>IF(Table1[[#This Row],[Verschluss - B1 - Trennbar vom Hauptkörper? (X=Ja)]]="","",Table1[[#This Row],[Verschluss - B1 - Trennbar vom Hauptkörper? (X=Ja)]])</f>
        <v/>
      </c>
      <c r="MP212" s="577" t="str">
        <f>IF(Table1[[#This Row],[Verschluss - B1 - Virgin Material]]="","",VLOOKUP(Table1[[#This Row],[Verschluss - B1 - Virgin Material]],'DD FD'!AJ:AK,2,FALSE))</f>
        <v/>
      </c>
      <c r="MQ212" s="578" t="str">
        <f>IF(Table1[[#This Row],[Verschluss - B1 - Virgin Material Anteil (in %)]]="","",Table1[[#This Row],[Verschluss - B1 - Virgin Material Anteil (in %)]])</f>
        <v/>
      </c>
      <c r="MR212" s="577" t="str">
        <f>IF(Table1[[#This Row],[Verschluss - B1 - Recyceltes Material]]="","",VLOOKUP(Table1[[#This Row],[Verschluss - B1 - Recyceltes Material]],'DD FD'!AL:AM,2,FALSE))</f>
        <v/>
      </c>
      <c r="MS212" s="578" t="str">
        <f>IF(Table1[[#This Row],[Verschluss - B1 - Recyceltes Material Anteil (in %)]]="","",Table1[[#This Row],[Verschluss - B1 - Recyceltes Material Anteil (in %)]])</f>
        <v/>
      </c>
      <c r="MT212" s="577" t="str">
        <f>IF(Table1[[#This Row],[Verschluss - B1 - Beschichtung]]="","",VLOOKUP(Table1[[#This Row],[Verschluss - B1 - Beschichtung]],'DD FD'!AE:AF,2,FALSE))</f>
        <v/>
      </c>
      <c r="MU212" s="580" t="str">
        <f>IF(Table1[[#This Row],[Verschluss - B1 - Beschichtung Anteil (in %)]]="","",Table1[[#This Row],[Verschluss - B1 - Beschichtung Anteil (in %)]])</f>
        <v/>
      </c>
      <c r="MV212" s="576" t="str">
        <f>IF(Table1[[#This Row],[Verschluss - B2 - Art]]="","",VLOOKUP(Table1[[#This Row],[Verschluss - B2 - Art]],'DD FD'!D:E,2,FALSE))</f>
        <v/>
      </c>
      <c r="MW212" s="577" t="str">
        <f>IF(Table1[[#This Row],[Verschluss - B2 - Fraktion]]="","",VLOOKUP(Table1[[#This Row],[Verschluss - B2 - Fraktion]],'DD FD'!H:J,3,FALSE))</f>
        <v/>
      </c>
      <c r="MX212" s="574" t="str">
        <f>IF(Table1[[#This Row],[Verschluss - B2 - Gewicht (in G)]]="","",Table1[[#This Row],[Verschluss - B2 - Gewicht (in G)]])</f>
        <v/>
      </c>
      <c r="MY212" s="574" t="str">
        <f>IF(Table1[[#This Row],[Verschluss - B2 - Lizenzierungs-pflichtig? (X=Ja)]]="","",Table1[[#This Row],[Verschluss - B2 - Lizenzierungs-pflichtig? (X=Ja)]])</f>
        <v/>
      </c>
      <c r="MZ212" s="574" t="str">
        <f>IF(Table1[[#This Row],[Verschluss - B2 - Trennbar vom Hauptkörper? (X=Ja)]]="","",Table1[[#This Row],[Verschluss - B2 - Trennbar vom Hauptkörper? (X=Ja)]])</f>
        <v/>
      </c>
      <c r="NA212" s="577" t="str">
        <f>IF(Table1[[#This Row],[Verschluss - B2 - Virgin Material]]="","",VLOOKUP(Table1[[#This Row],[Verschluss - B2 - Virgin Material]],'DD FD'!AJ:AK,2,FALSE))</f>
        <v/>
      </c>
      <c r="NB212" s="578" t="str">
        <f>IF(Table1[[#This Row],[Verschluss - B2 - Virgin Material Anteil (in %)]]="","",Table1[[#This Row],[Verschluss - B2 - Virgin Material Anteil (in %)]])</f>
        <v/>
      </c>
      <c r="NC212" s="577" t="str">
        <f>IF(Table1[[#This Row],[Verschluss - B2 - Recyceltes Material]]="","",VLOOKUP(Table1[[#This Row],[Verschluss - B2 - Recyceltes Material]],'DD FD'!AL:AM,2,FALSE))</f>
        <v/>
      </c>
      <c r="ND212" s="578" t="str">
        <f>IF(Table1[[#This Row],[Verschluss - B2 - Recyceltes Material Anteil (in %)]]="","",Table1[[#This Row],[Verschluss - B2 - Recyceltes Material Anteil (in %)]])</f>
        <v/>
      </c>
      <c r="NE212" s="577" t="str">
        <f>IF(Table1[[#This Row],[Verschluss - B2 - Beschichtung]]="","",VLOOKUP(Table1[[#This Row],[Verschluss - B2 - Beschichtung]],'DD FD'!AE:AF,2,FALSE))</f>
        <v/>
      </c>
      <c r="NF212" s="580" t="str">
        <f>IF(Table1[[#This Row],[Verschluss - B2 - Beschichtung Anteil (in %)]]="","",Table1[[#This Row],[Verschluss - B2 - Beschichtung Anteil (in %)]])</f>
        <v/>
      </c>
      <c r="NG212" s="576" t="str">
        <f>IF(Table1[[#This Row],[Verschluss - B3 - Art]]="","",VLOOKUP(Table1[[#This Row],[Verschluss - B3 - Art]],'DD FD'!D:E,2,FALSE))</f>
        <v/>
      </c>
      <c r="NH212" s="577" t="str">
        <f>IF(Table1[[#This Row],[Verschluss - B3 - Fraktion]]="","",VLOOKUP(Table1[[#This Row],[Verschluss - B3 - Fraktion]],'DD FD'!H:J,3,FALSE))</f>
        <v/>
      </c>
      <c r="NI212" s="574" t="str">
        <f>IF(Table1[[#This Row],[Verschluss - B3 - Gewicht (in G)]]="","",Table1[[#This Row],[Verschluss - B3 - Gewicht (in G)]])</f>
        <v/>
      </c>
      <c r="NJ212" s="574" t="str">
        <f>IF(Table1[[#This Row],[Verschluss - B3 - Lizenzierungs-pflichtig? (X=Ja)]]="","",Table1[[#This Row],[Verschluss - B3 - Lizenzierungs-pflichtig? (X=Ja)]])</f>
        <v/>
      </c>
      <c r="NK212" s="574" t="str">
        <f>IF(Table1[[#This Row],[Verschluss - B3 - Trennbar vom Hauptkörper? (X=Ja)]]="","",Table1[[#This Row],[Verschluss - B3 - Trennbar vom Hauptkörper? (X=Ja)]])</f>
        <v/>
      </c>
      <c r="NL212" s="577" t="str">
        <f>IF(Table1[[#This Row],[Verschluss - B3 - Virgin Material]]="","",VLOOKUP(Table1[[#This Row],[Verschluss - B3 - Virgin Material]],'DD FD'!AJ:AK,2,FALSE))</f>
        <v/>
      </c>
      <c r="NM212" s="578" t="str">
        <f>IF(Table1[[#This Row],[Verschluss - B3 - Virgin Material Anteil (in %)]]="","",Table1[[#This Row],[Verschluss - B3 - Virgin Material Anteil (in %)]])</f>
        <v/>
      </c>
      <c r="NN212" s="577" t="str">
        <f>IF(Table1[[#This Row],[Verschluss - B3 - Recyceltes Material]]="","",VLOOKUP(Table1[[#This Row],[Verschluss - B3 - Recyceltes Material]],'DD FD'!AL:AM,2,FALSE))</f>
        <v/>
      </c>
      <c r="NO212" s="578" t="str">
        <f>IF(Table1[[#This Row],[Verschluss - B3 - Recyceltes Material Anteil (in %)]]="","",Table1[[#This Row],[Verschluss - B3 - Recyceltes Material Anteil (in %)]])</f>
        <v/>
      </c>
      <c r="NP212" s="577" t="str">
        <f>IF(Table1[[#This Row],[Verschluss - B3 - Beschichtung]]="","",VLOOKUP(Table1[[#This Row],[Verschluss - B3 - Beschichtung]],'DD FD'!AE:AF,2,FALSE))</f>
        <v/>
      </c>
      <c r="NQ212" s="580" t="str">
        <f>IF(Table1[[#This Row],[Verschluss - B3 - Beschichtung Anteil (in %)]]="","",Table1[[#This Row],[Verschluss - B3 - Beschichtung Anteil (in %)]])</f>
        <v/>
      </c>
      <c r="NR212" s="576" t="str">
        <f>IF(Table1[[#This Row],[Etikett - B1 - Art]]="","",VLOOKUP(Table1[[#This Row],[Etikett - B1 - Art]],'DD FD'!F:G,2,FALSE))</f>
        <v/>
      </c>
      <c r="NS212" s="577" t="str">
        <f>IF(Table1[[#This Row],[Etikett - B1 - Fraktion]]="","",VLOOKUP(Table1[[#This Row],[Etikett - B1 - Fraktion]],'DD FD'!H:J,3,FALSE))</f>
        <v/>
      </c>
      <c r="NT212" s="574" t="str">
        <f>IF(Table1[[#This Row],[Etikett - B1 - Gewicht (in G)]]="","",Table1[[#This Row],[Etikett - B1 - Gewicht (in G)]])</f>
        <v/>
      </c>
      <c r="NU212" s="574" t="str">
        <f>IF(Table1[[#This Row],[Etikett - B1 - Lizenzierungs-pflichtig? (X=Ja)]]="","",Table1[[#This Row],[Etikett - B1 - Lizenzierungs-pflichtig? (X=Ja)]])</f>
        <v/>
      </c>
      <c r="NV212" s="574" t="str">
        <f>IF(Table1[[#This Row],[Etikett - B1 - Trennbar vom Hauptkörper? (X=Ja)]]="","",Table1[[#This Row],[Etikett - B1 - Trennbar vom Hauptkörper? (X=Ja)]])</f>
        <v/>
      </c>
      <c r="NW212" s="577" t="str">
        <f>IF(Table1[[#This Row],[Etikett - B1 - Virgin Material]]="","",VLOOKUP(Table1[[#This Row],[Etikett - B1 - Virgin Material]],'DD FD'!AJ:AK,2,FALSE))</f>
        <v/>
      </c>
      <c r="NX212" s="578" t="str">
        <f>IF(Table1[[#This Row],[Etikett - B1 - Virgin Material Anteil (in %)]]="","",Table1[[#This Row],[Etikett - B1 - Virgin Material Anteil (in %)]])</f>
        <v/>
      </c>
      <c r="NY212" s="577" t="str">
        <f>IF(Table1[[#This Row],[Etikett - B1 - Recyceltes Material]]="","",VLOOKUP(Table1[[#This Row],[Etikett - B1 - Recyceltes Material]],'DD FD'!AL:AM,2,FALSE))</f>
        <v/>
      </c>
      <c r="NZ212" s="578" t="str">
        <f>IF(Table1[[#This Row],[Etikett - B1 - Recyceltes Material Anteil (in %)]]="","",Table1[[#This Row],[Etikett - B1 - Recyceltes Material Anteil (in %)]])</f>
        <v/>
      </c>
      <c r="OA212" s="577" t="str">
        <f>IF(Table1[[#This Row],[Etikett - B1 - Beschichtung]]="","",VLOOKUP(Table1[[#This Row],[Etikett - B1 - Beschichtung]],'DD FD'!AE:AF,2,FALSE))</f>
        <v/>
      </c>
      <c r="OB212" s="580" t="str">
        <f>IF(Table1[[#This Row],[Etikett - B1 - Beschichtung Anteil (in %)]]="","",Table1[[#This Row],[Etikett - B1 - Beschichtung Anteil (in %)]])</f>
        <v/>
      </c>
      <c r="OC212" s="576" t="str">
        <f>IF(Table1[[#This Row],[Etikett - B2 - Art]]="","",VLOOKUP(Table1[[#This Row],[Etikett - B2 - Art]],'DD FD'!F:G,2,FALSE))</f>
        <v/>
      </c>
      <c r="OD212" s="577" t="str">
        <f>IF(Table1[[#This Row],[Etikett - B2 - Fraktion]]="","",VLOOKUP(Table1[[#This Row],[Etikett - B2 - Fraktion]],'DD FD'!H:J,3,FALSE))</f>
        <v/>
      </c>
      <c r="OE212" s="574" t="str">
        <f>IF(Table1[[#This Row],[Etikett - B2 - Gewicht (in G)]]="","",Table1[[#This Row],[Etikett - B2 - Gewicht (in G)]])</f>
        <v/>
      </c>
      <c r="OF212" s="574" t="str">
        <f>IF(Table1[[#This Row],[Etikett - B2 - Lizenzierungs-pflichtig? (X=Ja)]]="","",Table1[[#This Row],[Etikett - B2 - Lizenzierungs-pflichtig? (X=Ja)]])</f>
        <v/>
      </c>
      <c r="OG212" s="574" t="str">
        <f>IF(Table1[[#This Row],[Etikett - B2 - Trennbar vom Hauptkörper? (X=Ja)]]="","",Table1[[#This Row],[Etikett - B2 - Trennbar vom Hauptkörper? (X=Ja)]])</f>
        <v/>
      </c>
      <c r="OH212" s="577" t="str">
        <f>IF(Table1[[#This Row],[Etikett - B2 - Virgin Material]]="","",VLOOKUP(Table1[[#This Row],[Etikett - B2 - Virgin Material]],'DD FD'!AJ:AK,2,FALSE))</f>
        <v/>
      </c>
      <c r="OI212" s="578" t="str">
        <f>IF(Table1[[#This Row],[Etikett - B2 - Virgin Material Anteil (in %)]]="","",Table1[[#This Row],[Etikett - B2 - Virgin Material Anteil (in %)]])</f>
        <v/>
      </c>
      <c r="OJ212" s="577" t="str">
        <f>IF(Table1[[#This Row],[Etikett - B2 - Recyceltes Material]]="","",VLOOKUP(Table1[[#This Row],[Etikett - B2 - Recyceltes Material]],'DD FD'!AL:AM,2,FALSE))</f>
        <v/>
      </c>
      <c r="OK212" s="578" t="str">
        <f>IF(Table1[[#This Row],[Etikett - B2 - Recyceltes Material Anteil (in %)]]="","",Table1[[#This Row],[Etikett - B2 - Recyceltes Material Anteil (in %)]])</f>
        <v/>
      </c>
      <c r="OL212" s="577" t="str">
        <f>IF(Table1[[#This Row],[Etikett - B2 - Beschichtung]]="","",VLOOKUP(Table1[[#This Row],[Etikett - B2 - Beschichtung]],'DD FD'!AE:AF,2,FALSE))</f>
        <v/>
      </c>
      <c r="OM212" s="580" t="str">
        <f>IF(Table1[[#This Row],[Etikett - B2 - Beschichtung Anteil (in %)]]="","",Table1[[#This Row],[Etikett - B2 - Beschichtung Anteil (in %)]])</f>
        <v/>
      </c>
      <c r="ON212" s="576" t="str">
        <f>IF(Table1[[#This Row],[Etikett - B3 - Art]]="","",VLOOKUP(Table1[[#This Row],[Etikett - B3 - Art]],'DD FD'!F:G,2,FALSE))</f>
        <v/>
      </c>
      <c r="OO212" s="577" t="str">
        <f>IF(Table1[[#This Row],[Etikett - B3 - Fraktion]]="","",VLOOKUP(Table1[[#This Row],[Etikett - B3 - Fraktion]],'DD FD'!H:J,3,FALSE))</f>
        <v/>
      </c>
      <c r="OP212" s="574" t="str">
        <f>IF(Table1[[#This Row],[Etikett - B3 - Gewicht (in G)]]="","",Table1[[#This Row],[Etikett - B3 - Gewicht (in G)]])</f>
        <v/>
      </c>
      <c r="OQ212" s="574" t="str">
        <f>IF(Table1[[#This Row],[Etikett - B3 - Lizenzierungs-pflichtig? (X=Ja)]]="","",Table1[[#This Row],[Etikett - B3 - Lizenzierungs-pflichtig? (X=Ja)]])</f>
        <v/>
      </c>
      <c r="OR212" s="574" t="str">
        <f>IF(Table1[[#This Row],[Etikett - B3 - Trennbar vom Hauptkörper? (X=Ja)]]="","",Table1[[#This Row],[Etikett - B3 - Trennbar vom Hauptkörper? (X=Ja)]])</f>
        <v/>
      </c>
      <c r="OS212" s="577" t="str">
        <f>IF(Table1[[#This Row],[Etikett - B3 - Virgin Material]]="","",VLOOKUP(Table1[[#This Row],[Etikett - B3 - Virgin Material]],'DD FD'!AJ:AK,2,FALSE))</f>
        <v/>
      </c>
      <c r="OT212" s="578" t="str">
        <f>IF(Table1[[#This Row],[Etikett - B3 - Virgin Material Anteil (in %)]]="","",Table1[[#This Row],[Etikett - B3 - Virgin Material Anteil (in %)]])</f>
        <v/>
      </c>
      <c r="OU212" s="577" t="str">
        <f>IF(Table1[[#This Row],[Etikett - B3 - Recyceltes Material]]="","",VLOOKUP(Table1[[#This Row],[Etikett - B3 - Recyceltes Material]],'DD FD'!AL:AM,2,FALSE))</f>
        <v/>
      </c>
      <c r="OV212" s="578" t="str">
        <f>IF(Table1[[#This Row],[Etikett - B3 - Recyceltes Material Anteil (in %)]]="","",Table1[[#This Row],[Etikett - B3 - Recyceltes Material Anteil (in %)]])</f>
        <v/>
      </c>
      <c r="OW212" s="577" t="str">
        <f>IF(Table1[[#This Row],[Etikett - B3 - Beschichtung]]="","",VLOOKUP(Table1[[#This Row],[Etikett - B3 - Beschichtung]],'DD FD'!AE:AF,2,FALSE))</f>
        <v/>
      </c>
      <c r="OX212" s="613" t="str">
        <f>IF(Table1[[#This Row],[Etikett - B3 - Beschichtung Anteil (in %)]]="","",Table1[[#This Row],[Etikett - B3 - Beschichtung Anteil (in %)]])</f>
        <v/>
      </c>
      <c r="OY212" s="618">
        <f>ROUNDUP(SUM(
IF(AND(LH212='DD FD'!$J$7,LJ212='DD FD'!$AI$3),LI212,0),
IF(AND(LR212='DD FD'!$J$7,LT212='DD FD'!$AI$3),LS212,0),
IF(AND(MB212='DD FD'!$J$7,MD212='DD FD'!$AI$3),MC212,0),
IF(AND(ML212='DD FD'!$J$7,MN212='DD FD'!$AI$3),MM212,0),
IF(AND(MW212='DD FD'!$J$7,MY212='DD FD'!$AI$3),MX212,0),
IF(AND(NH212='DD FD'!$J$7,NJ212='DD FD'!$AI$3),NI212,0),
IF(AND(NS212='DD FD'!$J$7,NU212='DD FD'!$AI$3),NT212,0),
IF(AND(OD212='DD FD'!$J$7,OF212='DD FD'!$AI$3),OE212,0),
IF(AND(OO212='DD FD'!$J$7,OQ212='DD FD'!$AI$3),OP212,0),
),2)</f>
        <v>0</v>
      </c>
      <c r="OZ212" s="617">
        <f>ROUNDUP(SUM(
IF(AND(LH212='DD FD'!$J$6,LJ212='DD FD'!$AI$3),LI212,0),
IF(AND(LR212='DD FD'!$J$6,LT212='DD FD'!$AI$3),LS212,0),
IF(AND(MB212='DD FD'!$J$6,MD212='DD FD'!$AI$3),MC212,0),
IF(AND(ML212='DD FD'!$J$6,MN212='DD FD'!$AI$3),MM212,0),
IF(AND(MW212='DD FD'!$J$6,MY212='DD FD'!$AI$3),MX212,0),
IF(AND(NH212='DD FD'!$J$6,NJ212='DD FD'!$AI$3),NI212,0),
IF(AND(NS212='DD FD'!$J$6,NU212='DD FD'!$AI$3),NT212,0),
IF(AND(OD212='DD FD'!$J$6,OF212='DD FD'!$AI$3),OE212,0),
IF(AND(OO212='DD FD'!$J$6,OQ212='DD FD'!$AI$3),OP212,0),
),2)</f>
        <v>0</v>
      </c>
      <c r="PA212" s="617">
        <f>ROUNDUP(SUM(
IF(AND(LH212='DD FD'!$J$10,LJ212='DD FD'!$AI$3),LI212,0),
IF(AND(LR212='DD FD'!$J$10,LT212='DD FD'!$AI$3),LS212,0),
IF(AND(MB212='DD FD'!$J$10,MD212='DD FD'!$AI$3),MC212,0),
IF(AND(ML212='DD FD'!$J$10,MN212='DD FD'!$AI$3),MM212,0),
IF(AND(MW212='DD FD'!$J$10,MY212='DD FD'!$AI$3),MX212,0),
IF(AND(NH212='DD FD'!$J$10,NJ212='DD FD'!$AI$3),NI212,0),
IF(AND(NS212='DD FD'!$J$10,NU212='DD FD'!$AI$3),NT212,0),
IF(AND(OD212='DD FD'!$J$10,OF212='DD FD'!$AI$3),OE212,0),
IF(AND(OO212='DD FD'!$J$10,OQ212='DD FD'!$AI$3),OP212,0),
),2)</f>
        <v>0</v>
      </c>
      <c r="PB212" s="617">
        <f>ROUNDUP(SUM(
IF(AND(LH212='DD FD'!$J$8,LJ212='DD FD'!$AI$3),LI212,0),
IF(AND(LR212='DD FD'!$J$8,LT212='DD FD'!$AI$3),LS212,0),
IF(AND(MB212='DD FD'!$J$8,MD212='DD FD'!$AI$3),MC212,0),
IF(AND(ML212='DD FD'!$J$8,MN212='DD FD'!$AI$3),MM212,0),
IF(AND(MW212='DD FD'!$J$8,MY212='DD FD'!$AI$3),MX212,0),
IF(AND(NH212='DD FD'!$J$8,NJ212='DD FD'!$AI$3),NI212,0),
IF(AND(NS212='DD FD'!$J$8,NU212='DD FD'!$AI$3),NT212,0),
IF(AND(OD212='DD FD'!$J$8,OF212='DD FD'!$AI$3),OE212,0),
IF(AND(OO212='DD FD'!$J$8,OQ212='DD FD'!$AI$3),OP212,0),
),2)</f>
        <v>0</v>
      </c>
      <c r="PC212" s="617">
        <f>ROUNDUP(SUM(
IF(AND(LH212='DD FD'!$J$5,LJ212='DD FD'!$AI$3),LI212,0),
IF(AND(LR212='DD FD'!$J$5,LT212='DD FD'!$AI$3),LS212,0),
IF(AND(MB212='DD FD'!$J$5,MD212='DD FD'!$AI$3),MC212,0),
IF(AND(ML212='DD FD'!$J$5,MN212='DD FD'!$AI$3),MM212,0),
IF(AND(MW212='DD FD'!$J$5,MY212='DD FD'!$AI$3),MX212,0),
IF(AND(NH212='DD FD'!$J$5,NJ212='DD FD'!$AI$3),NI212,0),
IF(AND(NS212='DD FD'!$J$5,NU212='DD FD'!$AI$3),NT212,0),
IF(AND(OD212='DD FD'!$J$5,OF212='DD FD'!$AI$3),OE212,0),
IF(AND(OO212='DD FD'!$J$5,OQ212='DD FD'!$AI$3),OP212,0),
),2)</f>
        <v>0</v>
      </c>
      <c r="PD212" s="617">
        <f>ROUNDUP(SUM(
IF(AND(LH212='DD FD'!$J$9,LJ212='DD FD'!$AI$3),LI212,0),
IF(AND(LR212='DD FD'!$J$9,LT212='DD FD'!$AI$3),LS212,0),
IF(AND(MB212='DD FD'!$J$9,MD212='DD FD'!$AI$3),MC212,0),
IF(AND(ML212='DD FD'!$J$9,MN212='DD FD'!$AI$3),MM212,0),
IF(AND(MW212='DD FD'!$J$9,MY212='DD FD'!$AI$3),MX212,0),
IF(AND(NH212='DD FD'!$J$9,NJ212='DD FD'!$AI$3),NI212,0),
IF(AND(NS212='DD FD'!$J$9,NU212='DD FD'!$AI$3),NT212,0),
IF(AND(OD212='DD FD'!$J$9,OF212='DD FD'!$AI$3),OE212,0),
IF(AND(OO212='DD FD'!$J$9,OQ212='DD FD'!$AI$3),OP212,0),
),2)</f>
        <v>0</v>
      </c>
      <c r="PE212" s="617">
        <f>ROUNDUP(SUM(
IF(AND(LH212='DD FD'!$J$4,LJ212='DD FD'!$AI$3),LI212,0),
IF(AND(LR212='DD FD'!$J$4,LT212='DD FD'!$AI$3),LS212,0),
IF(AND(MB212='DD FD'!$J$4,MD212='DD FD'!$AI$3),MC212,0),
IF(AND(ML212='DD FD'!$J$4,MN212='DD FD'!$AI$3),MM212,0),
IF(AND(MW212='DD FD'!$J$4,MY212='DD FD'!$AI$3),MX212,0),
IF(AND(NH212='DD FD'!$J$4,NJ212='DD FD'!$AI$3),NI212,0),
IF(AND(NS212='DD FD'!$J$4,NU212='DD FD'!$AI$3),NT212,0),
IF(AND(OD212='DD FD'!$J$4,OF212='DD FD'!$AI$3),OE212,0),
IF(AND(OO212='DD FD'!$J$4,OQ212='DD FD'!$AI$3),OP212,0),
),2)</f>
        <v>0</v>
      </c>
      <c r="PF212" s="619">
        <f>ROUNDUP(SUM(
IF(AND(LH212='DD FD'!$J$11,LJ212='DD FD'!$AI$3),LI212,0),
IF(AND(LR212='DD FD'!$J$11,LT212='DD FD'!$AI$3),LS212,0),
IF(AND(MB212='DD FD'!$J$11,MD212='DD FD'!$AI$3),MC212,0),
IF(AND(ML212='DD FD'!$J$11,MN212='DD FD'!$AI$3),MM212,0),
IF(AND(MW212='DD FD'!$J$11,MY212='DD FD'!$AI$3),MX212,0),
IF(AND(NH212='DD FD'!$J$11,NJ212='DD FD'!$AI$3),NI212,0),
IF(AND(NS212='DD FD'!$J$11,NU212='DD FD'!$AI$3),NT212,0),
IF(AND(OD212='DD FD'!$J$11,OF212='DD FD'!$AI$3),OE212,0),
IF(AND(OO212='DD FD'!$J$11,OQ212='DD FD'!$AI$3),OP212,0),
),2)</f>
        <v>0</v>
      </c>
    </row>
    <row r="213" spans="1:422">
      <c r="A213" s="806"/>
      <c r="B213" s="934"/>
      <c r="C213" s="247"/>
      <c r="D213" s="842"/>
      <c r="E213" s="247"/>
      <c r="F213" s="158"/>
      <c r="G213" s="710"/>
      <c r="H213" s="712"/>
      <c r="I213" s="936"/>
      <c r="J213" s="803"/>
      <c r="K213" s="150"/>
      <c r="L213" s="146" t="str">
        <f t="shared" si="81"/>
        <v/>
      </c>
      <c r="M213" s="501" t="str">
        <f t="shared" si="98"/>
        <v/>
      </c>
      <c r="N213" s="504"/>
      <c r="O213" s="113" t="str">
        <f t="shared" si="99"/>
        <v/>
      </c>
      <c r="P213" s="114" t="str">
        <f t="shared" si="82"/>
        <v/>
      </c>
      <c r="Q213" s="152"/>
      <c r="R213" s="152"/>
      <c r="S213" s="115" t="str">
        <f t="shared" si="100"/>
        <v/>
      </c>
      <c r="T213" s="159"/>
      <c r="U213" s="159"/>
      <c r="V213" s="157"/>
      <c r="W213" s="157"/>
      <c r="X213" s="157"/>
      <c r="Y213" s="772"/>
      <c r="Z213" s="158"/>
      <c r="AA213" s="144"/>
      <c r="AB213" s="112"/>
      <c r="AC213" s="153"/>
      <c r="AD213" s="153"/>
      <c r="AE213" s="153"/>
      <c r="AF213" s="153"/>
      <c r="AG213" s="153"/>
      <c r="AH213" s="153"/>
      <c r="AI213" s="152"/>
      <c r="AJ213" s="158"/>
      <c r="AK213" s="158"/>
      <c r="AL213" s="158"/>
      <c r="AM213" s="116" t="str">
        <f t="shared" si="101"/>
        <v/>
      </c>
      <c r="AN213" s="116" t="str">
        <f t="shared" si="102"/>
        <v/>
      </c>
      <c r="AO213" s="324"/>
      <c r="AP213" s="503"/>
      <c r="AQ213" s="487" t="str">
        <f t="shared" si="103"/>
        <v/>
      </c>
      <c r="AR213" s="113" t="str">
        <f t="shared" si="83"/>
        <v/>
      </c>
      <c r="AS213" s="113" t="str">
        <f t="shared" si="84"/>
        <v/>
      </c>
      <c r="AT213" s="113" t="str">
        <f t="shared" si="85"/>
        <v/>
      </c>
      <c r="AU213" s="113" t="str">
        <f t="shared" si="86"/>
        <v/>
      </c>
      <c r="AV213" s="159"/>
      <c r="AW213" s="157"/>
      <c r="AX213" s="157"/>
      <c r="AY213" s="157"/>
      <c r="AZ213" s="157"/>
      <c r="BA213" s="116" t="str">
        <f t="shared" si="87"/>
        <v/>
      </c>
      <c r="BB213" s="316"/>
      <c r="BC213" s="116" t="str">
        <f t="shared" si="88"/>
        <v/>
      </c>
      <c r="BD213" s="133" t="str">
        <f t="shared" si="89"/>
        <v/>
      </c>
      <c r="BE213" s="157"/>
      <c r="BF213" s="1180"/>
      <c r="BG213" s="1180"/>
      <c r="BH213" s="158"/>
      <c r="BI213" s="490"/>
      <c r="BJ213" s="514" t="str">
        <f t="shared" si="104"/>
        <v/>
      </c>
      <c r="BK213" s="789"/>
      <c r="BL213" s="116" t="str">
        <f t="shared" si="105"/>
        <v/>
      </c>
      <c r="BM213" s="144"/>
      <c r="BN213" s="144"/>
      <c r="BO213" s="144"/>
      <c r="BP213" s="790"/>
      <c r="BQ213" s="790"/>
      <c r="BR213" s="790"/>
      <c r="BS213" s="116" t="str">
        <f t="shared" si="90"/>
        <v/>
      </c>
      <c r="BT213" s="790"/>
      <c r="BU213" s="808" t="str">
        <f t="shared" si="91"/>
        <v/>
      </c>
      <c r="BV213" s="791"/>
      <c r="BW213" s="144"/>
      <c r="BX213" s="20"/>
      <c r="BY213" s="20"/>
      <c r="BZ213" s="20"/>
      <c r="CA213" s="792"/>
      <c r="CB213" s="1201"/>
      <c r="CC213" s="144"/>
      <c r="CD213" s="144"/>
      <c r="CE213" s="144"/>
      <c r="CF213" s="144"/>
      <c r="CG213" s="144"/>
      <c r="CH213" s="144"/>
      <c r="CI213" s="144"/>
      <c r="CJ213" s="144"/>
      <c r="CK213" s="144"/>
      <c r="CL213" s="144"/>
      <c r="CM213" s="144"/>
      <c r="CN213" s="144"/>
      <c r="CO213" s="144"/>
      <c r="CP213" s="144"/>
      <c r="CQ213" s="144"/>
      <c r="CR213" s="144"/>
      <c r="CS213" s="144"/>
      <c r="CT213" s="144"/>
      <c r="CU213" s="144"/>
      <c r="CV213" s="144"/>
      <c r="CW213" s="144"/>
      <c r="CX213" s="144"/>
      <c r="CY213" s="144"/>
      <c r="CZ213" s="144"/>
      <c r="DA213" s="144"/>
      <c r="DB213" s="144"/>
      <c r="DC213" s="144"/>
      <c r="DD213" s="144"/>
      <c r="DE213" s="144"/>
      <c r="DF213" s="144"/>
      <c r="DG213" s="144"/>
      <c r="DH213" s="144"/>
      <c r="DI213" s="144"/>
      <c r="DJ213" s="144"/>
      <c r="DK213" s="144"/>
      <c r="DL213" s="144"/>
      <c r="DM213" s="144"/>
      <c r="DN213" s="144"/>
      <c r="DO213" s="144"/>
      <c r="DP213" s="144"/>
      <c r="DQ213" s="144"/>
      <c r="DR213" s="144"/>
      <c r="DS213" s="144"/>
      <c r="DT213" s="144"/>
      <c r="DU213" s="144"/>
      <c r="DV213" s="144"/>
      <c r="DW213" s="144"/>
      <c r="DX213" s="144"/>
      <c r="DY213" s="144"/>
      <c r="DZ213" s="144"/>
      <c r="EA213" s="144"/>
      <c r="EB213" s="144"/>
      <c r="EC213" s="144"/>
      <c r="ED213" s="782" t="str">
        <f t="shared" si="106"/>
        <v/>
      </c>
      <c r="EE213" s="519"/>
      <c r="EF213" s="793"/>
      <c r="EG213" s="519"/>
      <c r="EH213" s="794"/>
      <c r="EI213" s="790"/>
      <c r="EJ213" s="794"/>
      <c r="EK213" s="794"/>
      <c r="EL213" s="790"/>
      <c r="EM213" s="790"/>
      <c r="EN213" s="790"/>
      <c r="EO213" s="112" t="str">
        <f t="shared" si="92"/>
        <v/>
      </c>
      <c r="EP213" s="790"/>
      <c r="EQ213" s="488" t="str">
        <f t="shared" si="93"/>
        <v/>
      </c>
      <c r="ER213" s="1100"/>
      <c r="ES213" s="1099" t="str">
        <f t="shared" si="107"/>
        <v/>
      </c>
      <c r="ET213" s="525"/>
      <c r="EU213" s="148"/>
      <c r="EV213" s="148"/>
      <c r="EW213" s="148"/>
      <c r="EX213" s="148"/>
      <c r="EY213" s="148"/>
      <c r="EZ213" s="148"/>
      <c r="FA213" s="148"/>
      <c r="FB213" s="148"/>
      <c r="FC213" s="148"/>
      <c r="FD213" s="148"/>
      <c r="FE213" s="148"/>
      <c r="FF213" s="148"/>
      <c r="FG213" s="148"/>
      <c r="FH213" s="148"/>
      <c r="FI213" s="528"/>
      <c r="FJ213" s="513" t="str">
        <f t="shared" si="94"/>
        <v/>
      </c>
      <c r="FK213" s="158"/>
      <c r="FL213" s="850"/>
      <c r="FM213" s="850"/>
      <c r="FN213" s="850"/>
      <c r="FO213" s="850"/>
      <c r="FP213" s="850"/>
      <c r="FQ213" s="850"/>
      <c r="FR213" s="157"/>
      <c r="FS213" s="143"/>
      <c r="FT213" s="143"/>
      <c r="FU213" s="847" t="str">
        <f t="shared" si="95"/>
        <v/>
      </c>
      <c r="FV213" s="555"/>
      <c r="FW213" s="523" t="str">
        <f>IF(Table1[[#This Row],[Nonfood Inhaltstoffe - Komponente]]="","",VLOOKUP(Table1[[#This Row],[Nonfood Inhaltstoffe - Komponente]],'Dropdown Auswahl'!BJ:BK,2,FALSE))</f>
        <v/>
      </c>
      <c r="FX213" s="1013"/>
      <c r="FY213" s="1011" t="str">
        <f t="shared" si="96"/>
        <v/>
      </c>
      <c r="FZ213" s="152"/>
      <c r="GA213" s="152"/>
      <c r="GB213" s="152"/>
      <c r="GC213" s="529" t="str">
        <f t="shared" si="97"/>
        <v/>
      </c>
      <c r="GG213" s="21"/>
      <c r="GH213" s="21"/>
      <c r="GI213" s="1019"/>
      <c r="GJ213" s="1016" t="str">
        <f>IF(Table1[[#This Row],[Global Trade Item Number (GTIN)]]="","",Table1[[#This Row],[Global Trade Item Number (GTIN)]])</f>
        <v/>
      </c>
      <c r="GK213" s="555" t="str">
        <f>IF(Table1[[#This Row],[WAWI-Nr./ Kreditoren-Nummer
(ASDV)]]&lt;&gt;"",Table1[[#This Row],[WAWI-Nr./ Kreditoren-Nummer
(ASDV)]],"")</f>
        <v/>
      </c>
      <c r="GL213" s="165"/>
      <c r="GM213" s="165"/>
      <c r="GN213" s="165"/>
      <c r="GO213" s="485"/>
      <c r="GP213" s="534"/>
      <c r="GQ213" s="533"/>
      <c r="GR213" s="486"/>
      <c r="GS213" s="486"/>
      <c r="GT213" s="486"/>
      <c r="GU213" s="486"/>
      <c r="GV213" s="486"/>
      <c r="GW213" s="542"/>
      <c r="GX213" s="538"/>
      <c r="GY213" s="144"/>
      <c r="GZ213" s="480"/>
      <c r="HA213" s="158"/>
      <c r="HB213" s="480"/>
      <c r="HC213" s="480"/>
      <c r="HD213" s="480"/>
      <c r="HE213" s="480"/>
      <c r="HF213" s="480"/>
      <c r="HG213" s="480"/>
      <c r="HH213" s="538"/>
      <c r="HI213" s="480"/>
      <c r="HJ213" s="480"/>
      <c r="HK213" s="480"/>
      <c r="HL213" s="480"/>
      <c r="HM213" s="480"/>
      <c r="HN213" s="480"/>
      <c r="HO213" s="480"/>
      <c r="HP213" s="480"/>
      <c r="HQ213" s="480"/>
      <c r="HR213" s="538"/>
      <c r="HS213" s="480"/>
      <c r="HT213" s="480"/>
      <c r="HU213" s="480"/>
      <c r="HV213" s="480"/>
      <c r="HW213" s="480"/>
      <c r="HX213" s="480"/>
      <c r="HY213" s="480"/>
      <c r="HZ213" s="480"/>
      <c r="IA213" s="480"/>
      <c r="IB213" s="538"/>
      <c r="IC213" s="480"/>
      <c r="ID213" s="480"/>
      <c r="IE213" s="480"/>
      <c r="IF213" s="480"/>
      <c r="IG213" s="480"/>
      <c r="IH213" s="480"/>
      <c r="II213" s="480"/>
      <c r="IJ213" s="480"/>
      <c r="IK213" s="480"/>
      <c r="IL213" s="480"/>
      <c r="IM213" s="538"/>
      <c r="IN213" s="480"/>
      <c r="IO213" s="480"/>
      <c r="IP213" s="480"/>
      <c r="IQ213" s="480"/>
      <c r="IR213" s="480"/>
      <c r="IS213" s="480"/>
      <c r="IT213" s="480"/>
      <c r="IU213" s="480"/>
      <c r="IV213" s="480"/>
      <c r="IW213" s="480"/>
      <c r="IX213" s="538"/>
      <c r="IY213" s="480"/>
      <c r="IZ213" s="480"/>
      <c r="JA213" s="480"/>
      <c r="JB213" s="480"/>
      <c r="JC213" s="480"/>
      <c r="JD213" s="480"/>
      <c r="JE213" s="480"/>
      <c r="JF213" s="480"/>
      <c r="JG213" s="480"/>
      <c r="JH213" s="480"/>
      <c r="JI213" s="538"/>
      <c r="JJ213" s="480"/>
      <c r="JK213" s="480"/>
      <c r="JL213" s="480"/>
      <c r="JM213" s="480"/>
      <c r="JN213" s="480"/>
      <c r="JO213" s="480"/>
      <c r="JP213" s="480"/>
      <c r="JQ213" s="480"/>
      <c r="JR213" s="480"/>
      <c r="JS213" s="590"/>
      <c r="JT213" s="538"/>
      <c r="JU213" s="480"/>
      <c r="JV213" s="480"/>
      <c r="JW213" s="480"/>
      <c r="JX213" s="480"/>
      <c r="JY213" s="480"/>
      <c r="JZ213" s="480"/>
      <c r="KA213" s="480"/>
      <c r="KB213" s="480"/>
      <c r="KC213" s="480"/>
      <c r="KD213" s="480"/>
      <c r="KE213" s="538"/>
      <c r="KF213" s="480"/>
      <c r="KG213" s="480"/>
      <c r="KH213" s="480"/>
      <c r="KI213" s="480"/>
      <c r="KJ213" s="480"/>
      <c r="KK213" s="480"/>
      <c r="KL213" s="480"/>
      <c r="KM213" s="480"/>
      <c r="KN213" s="480"/>
      <c r="KO213" s="480"/>
      <c r="KR213" s="568" t="str">
        <f>IF(Table1[[#This Row],[GTIN]]&lt;&gt;"",Table1[[#This Row],[GTIN]],"")</f>
        <v/>
      </c>
      <c r="KS213" s="569" t="str">
        <f>Table1[[#This Row],[Kreditor]]</f>
        <v/>
      </c>
      <c r="KT213" s="570" t="str">
        <f>IF(Table1[[#This Row],[Gültig ab (Datum)]]&lt;&gt;"",Table1[[#This Row],[Gültig ab (Datum)]],"")</f>
        <v/>
      </c>
      <c r="KU213" s="570"/>
      <c r="KV213" s="583" t="str">
        <f>IF(Table1[[#This Row],[Artikel verpackt? 
(X=Ja)]]="","",Table1[[#This Row],[Artikel verpackt? 
(X=Ja)]])</f>
        <v/>
      </c>
      <c r="KW213" s="571" t="str">
        <f>IF(Table1[[#This Row],[Verpackung recyclingfähig?
(X=Ja)]]="","",Table1[[#This Row],[Verpackung recyclingfähig?
(X=Ja)]])</f>
        <v/>
      </c>
      <c r="KX213" s="572"/>
      <c r="KY213" s="573"/>
      <c r="KZ213" s="574"/>
      <c r="LA213" s="574"/>
      <c r="LB213" s="574"/>
      <c r="LC213" s="574"/>
      <c r="LD213" s="574"/>
      <c r="LE213" s="574"/>
      <c r="LF213" s="575"/>
      <c r="LG213" s="576" t="str">
        <f>IF(Table1[[#This Row],[Hauptkörper - B1 - Art]]="","",VLOOKUP(Table1[[#This Row],[Hauptkörper - B1 - Art]],'DD FD'!B:C,2,FALSE))</f>
        <v/>
      </c>
      <c r="LH213" s="577" t="str">
        <f>IF(Table1[[#This Row],[Hauptkörper - B1 - Fraktion]]="","",VLOOKUP(Table1[[#This Row],[Hauptkörper - B1 - Fraktion]],'DD FD'!H:J,3,FALSE))</f>
        <v/>
      </c>
      <c r="LI213" s="574" t="str">
        <f>IF(Table1[[#This Row],[Hauptkörper - B1 - Gewicht
(in G)]]="","",Table1[[#This Row],[Hauptkörper - B1 - Gewicht
(in G)]])</f>
        <v/>
      </c>
      <c r="LJ213" s="574" t="str">
        <f>IF(Table1[[#This Row],[Hauptkörper - B1 - Lizenzierungs-pflichtig? (X=Ja)]]="","",Table1[[#This Row],[Hauptkörper - B1 - Lizenzierungs-pflichtig? (X=Ja)]])</f>
        <v/>
      </c>
      <c r="LK213" s="577" t="str">
        <f>IF(Table1[[#This Row],[Hauptkörper - B1 - Virgin Material]]="","",VLOOKUP(Table1[[#This Row],[Hauptkörper - B1 - Virgin Material]],'DD FD'!AJ:AK,2,FALSE))</f>
        <v/>
      </c>
      <c r="LL213" s="578" t="str">
        <f>IF(Table1[[#This Row],[Hauptkörper - B1 - Virgin Material Anteil (in %)]]="","",Table1[[#This Row],[Hauptkörper - B1 - Virgin Material Anteil (in %)]])</f>
        <v/>
      </c>
      <c r="LM213" s="577" t="str">
        <f>IF(Table1[[#This Row],[Hauptkörper - B1 - Recyceltes Material]]="","",VLOOKUP(Table1[[#This Row],[Hauptkörper - B1 - Recyceltes Material]],'DD FD'!AL:AM,2,FALSE))</f>
        <v/>
      </c>
      <c r="LN213" s="578" t="str">
        <f>IF(Table1[[#This Row],[Hauptkörper - B1 - Recyceltes Material Anteil (in %)]]="","",Table1[[#This Row],[Hauptkörper - B1 - Recyceltes Material Anteil (in %)]])</f>
        <v/>
      </c>
      <c r="LO213" s="579" t="str">
        <f>IF(Table1[[#This Row],[Hauptkörper - B1 - Beschichtung]]="","",VLOOKUP(Table1[[#This Row],[Hauptkörper - B1 - Beschichtung]],'DD FD'!AE:AF,2,FALSE))</f>
        <v/>
      </c>
      <c r="LP213" s="580" t="str">
        <f>IF(Table1[[#This Row],[Hauptkörper - B1 - Beschichtung Anteil (in %)]]="","",Table1[[#This Row],[Hauptkörper - B1 - Beschichtung Anteil (in %)]])</f>
        <v/>
      </c>
      <c r="LQ213" s="576" t="str">
        <f>IF(Table1[[#This Row],[Hauptkörper - B2 - Art]]="","",VLOOKUP(Table1[[#This Row],[Hauptkörper - B2 - Art]],'DD FD'!B:C,2,FALSE))</f>
        <v/>
      </c>
      <c r="LR213" s="577" t="str">
        <f>IF(Table1[[#This Row],[Hauptkörper - B2 - Fraktion]]="","",VLOOKUP(Table1[[#This Row],[Hauptkörper - B2 - Fraktion]],'DD FD'!H:J,3,FALSE))</f>
        <v/>
      </c>
      <c r="LS213" s="574" t="str">
        <f>IF(Table1[[#This Row],[Hauptkörper - B2 - Gewicht
(in G)]]="","",Table1[[#This Row],[Hauptkörper - B2 - Gewicht
(in G)]])</f>
        <v/>
      </c>
      <c r="LT213" s="574" t="str">
        <f>IF(Table1[[#This Row],[Hauptkörper - B2 - Lizenzierungs-pflichtig? (X=Ja)]]="","",Table1[[#This Row],[Hauptkörper - B2 - Lizenzierungs-pflichtig? (X=Ja)]])</f>
        <v/>
      </c>
      <c r="LU213" s="577" t="str">
        <f>IF(Table1[[#This Row],[Hauptkörper - B2 - Virgin Material]]="","",VLOOKUP(Table1[[#This Row],[Hauptkörper - B2 - Virgin Material]],'DD FD'!AJ:AK,2,FALSE))</f>
        <v/>
      </c>
      <c r="LV213" s="578" t="str">
        <f>IF(Table1[[#This Row],[Hauptkörper - B2 - Virgin Material Anteil (in %)]]="","",Table1[[#This Row],[Hauptkörper - B2 - Virgin Material Anteil (in %)]])</f>
        <v/>
      </c>
      <c r="LW213" s="577" t="str">
        <f>IF(Table1[[#This Row],[Hauptkörper - B2 - Recyceltes Material]]="","",VLOOKUP(Table1[[#This Row],[Hauptkörper - B2 - Recyceltes Material]],'DD FD'!AL:AM,2,FALSE))</f>
        <v/>
      </c>
      <c r="LX213" s="578" t="str">
        <f>IF(Table1[[#This Row],[Hauptkörper - B2 - Recyceltes Material Anteil (in %)]]="","",Table1[[#This Row],[Hauptkörper - B2 - Recyceltes Material Anteil (in %)]])</f>
        <v/>
      </c>
      <c r="LY213" s="577" t="str">
        <f>IF(Table1[[#This Row],[Hauptkörper - B2 - Beschichtung]]="","",VLOOKUP(Table1[[#This Row],[Hauptkörper - B2 - Beschichtung]],'DD FD'!AE:AF,2,FALSE))</f>
        <v/>
      </c>
      <c r="LZ213" s="580" t="str">
        <f>IF(Table1[[#This Row],[Hauptkörper - B2 - Beschichtung Anteil (in %)]]="","",Table1[[#This Row],[Hauptkörper - B2 - Beschichtung Anteil (in %)]])</f>
        <v/>
      </c>
      <c r="MA213" s="576" t="str">
        <f>IF(Table1[[#This Row],[Hauptkörper - B3 - Art]]="","",VLOOKUP(Table1[[#This Row],[Hauptkörper - B3 - Art]],'DD FD'!B:C,2,FALSE))</f>
        <v/>
      </c>
      <c r="MB213" s="577" t="str">
        <f>IF(Table1[[#This Row],[Hauptkörper - B3 - Fraktion]]="","",VLOOKUP(Table1[[#This Row],[Hauptkörper - B3 - Fraktion]],'DD FD'!H:J,3,FALSE))</f>
        <v/>
      </c>
      <c r="MC213" s="574" t="str">
        <f>IF(Table1[[#This Row],[Hauptkörper - B3 - Gewicht
(in G)]]="","",Table1[[#This Row],[Hauptkörper - B3 - Gewicht
(in G)]])</f>
        <v/>
      </c>
      <c r="MD213" s="574" t="str">
        <f>IF(Table1[[#This Row],[Hauptkörper - B3 - Lizenzierungs-pflichtig? (X=Ja)]]="","",Table1[[#This Row],[Hauptkörper - B3 - Lizenzierungs-pflichtig? (X=Ja)]])</f>
        <v/>
      </c>
      <c r="ME213" s="577" t="str">
        <f>IF(Table1[[#This Row],[Hauptkörper - B3 - Virgin Material]]="","",VLOOKUP(Table1[[#This Row],[Hauptkörper - B3 - Virgin Material]],'DD FD'!AJ:AK,2,FALSE))</f>
        <v/>
      </c>
      <c r="MF213" s="578" t="str">
        <f>IF(Table1[[#This Row],[Hauptkörper - B3 - Virgin Material Anteil (in %)]]="","",Table1[[#This Row],[Hauptkörper - B3 - Virgin Material Anteil (in %)]])</f>
        <v/>
      </c>
      <c r="MG213" s="577" t="str">
        <f>IF(Table1[[#This Row],[Hauptkörper - B3 - Recyceltes Material]]="","",VLOOKUP(Table1[[#This Row],[Hauptkörper - B3 - Recyceltes Material]],'DD FD'!AL:AM,2,FALSE))</f>
        <v/>
      </c>
      <c r="MH213" s="578" t="str">
        <f>IF(Table1[[#This Row],[Hauptkörper - B3 - Recyceltes Material Anteil (in %)]]="","",Table1[[#This Row],[Hauptkörper - B3 - Recyceltes Material Anteil (in %)]])</f>
        <v/>
      </c>
      <c r="MI213" s="577" t="str">
        <f>IF(Table1[[#This Row],[Hauptkörper - B3 - Beschichtung]]="","",VLOOKUP(Table1[[#This Row],[Hauptkörper - B3 - Beschichtung]],'DD FD'!AE:AF,2,FALSE))</f>
        <v/>
      </c>
      <c r="MJ213" s="580" t="str">
        <f>IF(Table1[[#This Row],[Hauptkörper - B3 - Beschichtung Anteil (in %)]]="","",Table1[[#This Row],[Hauptkörper - B3 - Beschichtung Anteil (in %)]])</f>
        <v/>
      </c>
      <c r="MK213" s="576" t="str">
        <f>IF(Table1[[#This Row],[Verschluss - B1 - Art]]="","",VLOOKUP(Table1[[#This Row],[Verschluss - B1 - Art]],'DD FD'!D:E,2,FALSE))</f>
        <v/>
      </c>
      <c r="ML213" s="577" t="str">
        <f>IF(Table1[[#This Row],[Verschluss - B1 - Fraktion]]="","",VLOOKUP(Table1[[#This Row],[Verschluss - B1 - Fraktion]],'DD FD'!H:J,3,FALSE))</f>
        <v/>
      </c>
      <c r="MM213" s="574" t="str">
        <f>IF(Table1[[#This Row],[Verschluss - B1 - Gewicht (in G)]]="","",Table1[[#This Row],[Verschluss - B1 - Gewicht (in G)]])</f>
        <v/>
      </c>
      <c r="MN213" s="574" t="str">
        <f>IF(Table1[[#This Row],[Verschluss - B1 - Lizenzierungs-pflichtig? (X=Ja)]]="","",Table1[[#This Row],[Verschluss - B1 - Lizenzierungs-pflichtig? (X=Ja)]])</f>
        <v/>
      </c>
      <c r="MO213" s="574" t="str">
        <f>IF(Table1[[#This Row],[Verschluss - B1 - Trennbar vom Hauptkörper? (X=Ja)]]="","",Table1[[#This Row],[Verschluss - B1 - Trennbar vom Hauptkörper? (X=Ja)]])</f>
        <v/>
      </c>
      <c r="MP213" s="577" t="str">
        <f>IF(Table1[[#This Row],[Verschluss - B1 - Virgin Material]]="","",VLOOKUP(Table1[[#This Row],[Verschluss - B1 - Virgin Material]],'DD FD'!AJ:AK,2,FALSE))</f>
        <v/>
      </c>
      <c r="MQ213" s="578" t="str">
        <f>IF(Table1[[#This Row],[Verschluss - B1 - Virgin Material Anteil (in %)]]="","",Table1[[#This Row],[Verschluss - B1 - Virgin Material Anteil (in %)]])</f>
        <v/>
      </c>
      <c r="MR213" s="577" t="str">
        <f>IF(Table1[[#This Row],[Verschluss - B1 - Recyceltes Material]]="","",VLOOKUP(Table1[[#This Row],[Verschluss - B1 - Recyceltes Material]],'DD FD'!AL:AM,2,FALSE))</f>
        <v/>
      </c>
      <c r="MS213" s="578" t="str">
        <f>IF(Table1[[#This Row],[Verschluss - B1 - Recyceltes Material Anteil (in %)]]="","",Table1[[#This Row],[Verschluss - B1 - Recyceltes Material Anteil (in %)]])</f>
        <v/>
      </c>
      <c r="MT213" s="577" t="str">
        <f>IF(Table1[[#This Row],[Verschluss - B1 - Beschichtung]]="","",VLOOKUP(Table1[[#This Row],[Verschluss - B1 - Beschichtung]],'DD FD'!AE:AF,2,FALSE))</f>
        <v/>
      </c>
      <c r="MU213" s="580" t="str">
        <f>IF(Table1[[#This Row],[Verschluss - B1 - Beschichtung Anteil (in %)]]="","",Table1[[#This Row],[Verschluss - B1 - Beschichtung Anteil (in %)]])</f>
        <v/>
      </c>
      <c r="MV213" s="576" t="str">
        <f>IF(Table1[[#This Row],[Verschluss - B2 - Art]]="","",VLOOKUP(Table1[[#This Row],[Verschluss - B2 - Art]],'DD FD'!D:E,2,FALSE))</f>
        <v/>
      </c>
      <c r="MW213" s="577" t="str">
        <f>IF(Table1[[#This Row],[Verschluss - B2 - Fraktion]]="","",VLOOKUP(Table1[[#This Row],[Verschluss - B2 - Fraktion]],'DD FD'!H:J,3,FALSE))</f>
        <v/>
      </c>
      <c r="MX213" s="574" t="str">
        <f>IF(Table1[[#This Row],[Verschluss - B2 - Gewicht (in G)]]="","",Table1[[#This Row],[Verschluss - B2 - Gewicht (in G)]])</f>
        <v/>
      </c>
      <c r="MY213" s="574" t="str">
        <f>IF(Table1[[#This Row],[Verschluss - B2 - Lizenzierungs-pflichtig? (X=Ja)]]="","",Table1[[#This Row],[Verschluss - B2 - Lizenzierungs-pflichtig? (X=Ja)]])</f>
        <v/>
      </c>
      <c r="MZ213" s="574" t="str">
        <f>IF(Table1[[#This Row],[Verschluss - B2 - Trennbar vom Hauptkörper? (X=Ja)]]="","",Table1[[#This Row],[Verschluss - B2 - Trennbar vom Hauptkörper? (X=Ja)]])</f>
        <v/>
      </c>
      <c r="NA213" s="577" t="str">
        <f>IF(Table1[[#This Row],[Verschluss - B2 - Virgin Material]]="","",VLOOKUP(Table1[[#This Row],[Verschluss - B2 - Virgin Material]],'DD FD'!AJ:AK,2,FALSE))</f>
        <v/>
      </c>
      <c r="NB213" s="578" t="str">
        <f>IF(Table1[[#This Row],[Verschluss - B2 - Virgin Material Anteil (in %)]]="","",Table1[[#This Row],[Verschluss - B2 - Virgin Material Anteil (in %)]])</f>
        <v/>
      </c>
      <c r="NC213" s="577" t="str">
        <f>IF(Table1[[#This Row],[Verschluss - B2 - Recyceltes Material]]="","",VLOOKUP(Table1[[#This Row],[Verschluss - B2 - Recyceltes Material]],'DD FD'!AL:AM,2,FALSE))</f>
        <v/>
      </c>
      <c r="ND213" s="578" t="str">
        <f>IF(Table1[[#This Row],[Verschluss - B2 - Recyceltes Material Anteil (in %)]]="","",Table1[[#This Row],[Verschluss - B2 - Recyceltes Material Anteil (in %)]])</f>
        <v/>
      </c>
      <c r="NE213" s="577" t="str">
        <f>IF(Table1[[#This Row],[Verschluss - B2 - Beschichtung]]="","",VLOOKUP(Table1[[#This Row],[Verschluss - B2 - Beschichtung]],'DD FD'!AE:AF,2,FALSE))</f>
        <v/>
      </c>
      <c r="NF213" s="580" t="str">
        <f>IF(Table1[[#This Row],[Verschluss - B2 - Beschichtung Anteil (in %)]]="","",Table1[[#This Row],[Verschluss - B2 - Beschichtung Anteil (in %)]])</f>
        <v/>
      </c>
      <c r="NG213" s="576" t="str">
        <f>IF(Table1[[#This Row],[Verschluss - B3 - Art]]="","",VLOOKUP(Table1[[#This Row],[Verschluss - B3 - Art]],'DD FD'!D:E,2,FALSE))</f>
        <v/>
      </c>
      <c r="NH213" s="577" t="str">
        <f>IF(Table1[[#This Row],[Verschluss - B3 - Fraktion]]="","",VLOOKUP(Table1[[#This Row],[Verschluss - B3 - Fraktion]],'DD FD'!H:J,3,FALSE))</f>
        <v/>
      </c>
      <c r="NI213" s="574" t="str">
        <f>IF(Table1[[#This Row],[Verschluss - B3 - Gewicht (in G)]]="","",Table1[[#This Row],[Verschluss - B3 - Gewicht (in G)]])</f>
        <v/>
      </c>
      <c r="NJ213" s="574" t="str">
        <f>IF(Table1[[#This Row],[Verschluss - B3 - Lizenzierungs-pflichtig? (X=Ja)]]="","",Table1[[#This Row],[Verschluss - B3 - Lizenzierungs-pflichtig? (X=Ja)]])</f>
        <v/>
      </c>
      <c r="NK213" s="574" t="str">
        <f>IF(Table1[[#This Row],[Verschluss - B3 - Trennbar vom Hauptkörper? (X=Ja)]]="","",Table1[[#This Row],[Verschluss - B3 - Trennbar vom Hauptkörper? (X=Ja)]])</f>
        <v/>
      </c>
      <c r="NL213" s="577" t="str">
        <f>IF(Table1[[#This Row],[Verschluss - B3 - Virgin Material]]="","",VLOOKUP(Table1[[#This Row],[Verschluss - B3 - Virgin Material]],'DD FD'!AJ:AK,2,FALSE))</f>
        <v/>
      </c>
      <c r="NM213" s="578" t="str">
        <f>IF(Table1[[#This Row],[Verschluss - B3 - Virgin Material Anteil (in %)]]="","",Table1[[#This Row],[Verschluss - B3 - Virgin Material Anteil (in %)]])</f>
        <v/>
      </c>
      <c r="NN213" s="577" t="str">
        <f>IF(Table1[[#This Row],[Verschluss - B3 - Recyceltes Material]]="","",VLOOKUP(Table1[[#This Row],[Verschluss - B3 - Recyceltes Material]],'DD FD'!AL:AM,2,FALSE))</f>
        <v/>
      </c>
      <c r="NO213" s="578" t="str">
        <f>IF(Table1[[#This Row],[Verschluss - B3 - Recyceltes Material Anteil (in %)]]="","",Table1[[#This Row],[Verschluss - B3 - Recyceltes Material Anteil (in %)]])</f>
        <v/>
      </c>
      <c r="NP213" s="577" t="str">
        <f>IF(Table1[[#This Row],[Verschluss - B3 - Beschichtung]]="","",VLOOKUP(Table1[[#This Row],[Verschluss - B3 - Beschichtung]],'DD FD'!AE:AF,2,FALSE))</f>
        <v/>
      </c>
      <c r="NQ213" s="580" t="str">
        <f>IF(Table1[[#This Row],[Verschluss - B3 - Beschichtung Anteil (in %)]]="","",Table1[[#This Row],[Verschluss - B3 - Beschichtung Anteil (in %)]])</f>
        <v/>
      </c>
      <c r="NR213" s="576" t="str">
        <f>IF(Table1[[#This Row],[Etikett - B1 - Art]]="","",VLOOKUP(Table1[[#This Row],[Etikett - B1 - Art]],'DD FD'!F:G,2,FALSE))</f>
        <v/>
      </c>
      <c r="NS213" s="577" t="str">
        <f>IF(Table1[[#This Row],[Etikett - B1 - Fraktion]]="","",VLOOKUP(Table1[[#This Row],[Etikett - B1 - Fraktion]],'DD FD'!H:J,3,FALSE))</f>
        <v/>
      </c>
      <c r="NT213" s="574" t="str">
        <f>IF(Table1[[#This Row],[Etikett - B1 - Gewicht (in G)]]="","",Table1[[#This Row],[Etikett - B1 - Gewicht (in G)]])</f>
        <v/>
      </c>
      <c r="NU213" s="574" t="str">
        <f>IF(Table1[[#This Row],[Etikett - B1 - Lizenzierungs-pflichtig? (X=Ja)]]="","",Table1[[#This Row],[Etikett - B1 - Lizenzierungs-pflichtig? (X=Ja)]])</f>
        <v/>
      </c>
      <c r="NV213" s="574" t="str">
        <f>IF(Table1[[#This Row],[Etikett - B1 - Trennbar vom Hauptkörper? (X=Ja)]]="","",Table1[[#This Row],[Etikett - B1 - Trennbar vom Hauptkörper? (X=Ja)]])</f>
        <v/>
      </c>
      <c r="NW213" s="577" t="str">
        <f>IF(Table1[[#This Row],[Etikett - B1 - Virgin Material]]="","",VLOOKUP(Table1[[#This Row],[Etikett - B1 - Virgin Material]],'DD FD'!AJ:AK,2,FALSE))</f>
        <v/>
      </c>
      <c r="NX213" s="578" t="str">
        <f>IF(Table1[[#This Row],[Etikett - B1 - Virgin Material Anteil (in %)]]="","",Table1[[#This Row],[Etikett - B1 - Virgin Material Anteil (in %)]])</f>
        <v/>
      </c>
      <c r="NY213" s="577" t="str">
        <f>IF(Table1[[#This Row],[Etikett - B1 - Recyceltes Material]]="","",VLOOKUP(Table1[[#This Row],[Etikett - B1 - Recyceltes Material]],'DD FD'!AL:AM,2,FALSE))</f>
        <v/>
      </c>
      <c r="NZ213" s="578" t="str">
        <f>IF(Table1[[#This Row],[Etikett - B1 - Recyceltes Material Anteil (in %)]]="","",Table1[[#This Row],[Etikett - B1 - Recyceltes Material Anteil (in %)]])</f>
        <v/>
      </c>
      <c r="OA213" s="577" t="str">
        <f>IF(Table1[[#This Row],[Etikett - B1 - Beschichtung]]="","",VLOOKUP(Table1[[#This Row],[Etikett - B1 - Beschichtung]],'DD FD'!AE:AF,2,FALSE))</f>
        <v/>
      </c>
      <c r="OB213" s="580" t="str">
        <f>IF(Table1[[#This Row],[Etikett - B1 - Beschichtung Anteil (in %)]]="","",Table1[[#This Row],[Etikett - B1 - Beschichtung Anteil (in %)]])</f>
        <v/>
      </c>
      <c r="OC213" s="576" t="str">
        <f>IF(Table1[[#This Row],[Etikett - B2 - Art]]="","",VLOOKUP(Table1[[#This Row],[Etikett - B2 - Art]],'DD FD'!F:G,2,FALSE))</f>
        <v/>
      </c>
      <c r="OD213" s="577" t="str">
        <f>IF(Table1[[#This Row],[Etikett - B2 - Fraktion]]="","",VLOOKUP(Table1[[#This Row],[Etikett - B2 - Fraktion]],'DD FD'!H:J,3,FALSE))</f>
        <v/>
      </c>
      <c r="OE213" s="574" t="str">
        <f>IF(Table1[[#This Row],[Etikett - B2 - Gewicht (in G)]]="","",Table1[[#This Row],[Etikett - B2 - Gewicht (in G)]])</f>
        <v/>
      </c>
      <c r="OF213" s="574" t="str">
        <f>IF(Table1[[#This Row],[Etikett - B2 - Lizenzierungs-pflichtig? (X=Ja)]]="","",Table1[[#This Row],[Etikett - B2 - Lizenzierungs-pflichtig? (X=Ja)]])</f>
        <v/>
      </c>
      <c r="OG213" s="574" t="str">
        <f>IF(Table1[[#This Row],[Etikett - B2 - Trennbar vom Hauptkörper? (X=Ja)]]="","",Table1[[#This Row],[Etikett - B2 - Trennbar vom Hauptkörper? (X=Ja)]])</f>
        <v/>
      </c>
      <c r="OH213" s="577" t="str">
        <f>IF(Table1[[#This Row],[Etikett - B2 - Virgin Material]]="","",VLOOKUP(Table1[[#This Row],[Etikett - B2 - Virgin Material]],'DD FD'!AJ:AK,2,FALSE))</f>
        <v/>
      </c>
      <c r="OI213" s="578" t="str">
        <f>IF(Table1[[#This Row],[Etikett - B2 - Virgin Material Anteil (in %)]]="","",Table1[[#This Row],[Etikett - B2 - Virgin Material Anteil (in %)]])</f>
        <v/>
      </c>
      <c r="OJ213" s="577" t="str">
        <f>IF(Table1[[#This Row],[Etikett - B2 - Recyceltes Material]]="","",VLOOKUP(Table1[[#This Row],[Etikett - B2 - Recyceltes Material]],'DD FD'!AL:AM,2,FALSE))</f>
        <v/>
      </c>
      <c r="OK213" s="578" t="str">
        <f>IF(Table1[[#This Row],[Etikett - B2 - Recyceltes Material Anteil (in %)]]="","",Table1[[#This Row],[Etikett - B2 - Recyceltes Material Anteil (in %)]])</f>
        <v/>
      </c>
      <c r="OL213" s="577" t="str">
        <f>IF(Table1[[#This Row],[Etikett - B2 - Beschichtung]]="","",VLOOKUP(Table1[[#This Row],[Etikett - B2 - Beschichtung]],'DD FD'!AE:AF,2,FALSE))</f>
        <v/>
      </c>
      <c r="OM213" s="580" t="str">
        <f>IF(Table1[[#This Row],[Etikett - B2 - Beschichtung Anteil (in %)]]="","",Table1[[#This Row],[Etikett - B2 - Beschichtung Anteil (in %)]])</f>
        <v/>
      </c>
      <c r="ON213" s="576" t="str">
        <f>IF(Table1[[#This Row],[Etikett - B3 - Art]]="","",VLOOKUP(Table1[[#This Row],[Etikett - B3 - Art]],'DD FD'!F:G,2,FALSE))</f>
        <v/>
      </c>
      <c r="OO213" s="577" t="str">
        <f>IF(Table1[[#This Row],[Etikett - B3 - Fraktion]]="","",VLOOKUP(Table1[[#This Row],[Etikett - B3 - Fraktion]],'DD FD'!H:J,3,FALSE))</f>
        <v/>
      </c>
      <c r="OP213" s="574" t="str">
        <f>IF(Table1[[#This Row],[Etikett - B3 - Gewicht (in G)]]="","",Table1[[#This Row],[Etikett - B3 - Gewicht (in G)]])</f>
        <v/>
      </c>
      <c r="OQ213" s="574" t="str">
        <f>IF(Table1[[#This Row],[Etikett - B3 - Lizenzierungs-pflichtig? (X=Ja)]]="","",Table1[[#This Row],[Etikett - B3 - Lizenzierungs-pflichtig? (X=Ja)]])</f>
        <v/>
      </c>
      <c r="OR213" s="574" t="str">
        <f>IF(Table1[[#This Row],[Etikett - B3 - Trennbar vom Hauptkörper? (X=Ja)]]="","",Table1[[#This Row],[Etikett - B3 - Trennbar vom Hauptkörper? (X=Ja)]])</f>
        <v/>
      </c>
      <c r="OS213" s="577" t="str">
        <f>IF(Table1[[#This Row],[Etikett - B3 - Virgin Material]]="","",VLOOKUP(Table1[[#This Row],[Etikett - B3 - Virgin Material]],'DD FD'!AJ:AK,2,FALSE))</f>
        <v/>
      </c>
      <c r="OT213" s="578" t="str">
        <f>IF(Table1[[#This Row],[Etikett - B3 - Virgin Material Anteil (in %)]]="","",Table1[[#This Row],[Etikett - B3 - Virgin Material Anteil (in %)]])</f>
        <v/>
      </c>
      <c r="OU213" s="577" t="str">
        <f>IF(Table1[[#This Row],[Etikett - B3 - Recyceltes Material]]="","",VLOOKUP(Table1[[#This Row],[Etikett - B3 - Recyceltes Material]],'DD FD'!AL:AM,2,FALSE))</f>
        <v/>
      </c>
      <c r="OV213" s="578" t="str">
        <f>IF(Table1[[#This Row],[Etikett - B3 - Recyceltes Material Anteil (in %)]]="","",Table1[[#This Row],[Etikett - B3 - Recyceltes Material Anteil (in %)]])</f>
        <v/>
      </c>
      <c r="OW213" s="577" t="str">
        <f>IF(Table1[[#This Row],[Etikett - B3 - Beschichtung]]="","",VLOOKUP(Table1[[#This Row],[Etikett - B3 - Beschichtung]],'DD FD'!AE:AF,2,FALSE))</f>
        <v/>
      </c>
      <c r="OX213" s="613" t="str">
        <f>IF(Table1[[#This Row],[Etikett - B3 - Beschichtung Anteil (in %)]]="","",Table1[[#This Row],[Etikett - B3 - Beschichtung Anteil (in %)]])</f>
        <v/>
      </c>
      <c r="OY213" s="618">
        <f>ROUNDUP(SUM(
IF(AND(LH213='DD FD'!$J$7,LJ213='DD FD'!$AI$3),LI213,0),
IF(AND(LR213='DD FD'!$J$7,LT213='DD FD'!$AI$3),LS213,0),
IF(AND(MB213='DD FD'!$J$7,MD213='DD FD'!$AI$3),MC213,0),
IF(AND(ML213='DD FD'!$J$7,MN213='DD FD'!$AI$3),MM213,0),
IF(AND(MW213='DD FD'!$J$7,MY213='DD FD'!$AI$3),MX213,0),
IF(AND(NH213='DD FD'!$J$7,NJ213='DD FD'!$AI$3),NI213,0),
IF(AND(NS213='DD FD'!$J$7,NU213='DD FD'!$AI$3),NT213,0),
IF(AND(OD213='DD FD'!$J$7,OF213='DD FD'!$AI$3),OE213,0),
IF(AND(OO213='DD FD'!$J$7,OQ213='DD FD'!$AI$3),OP213,0),
),2)</f>
        <v>0</v>
      </c>
      <c r="OZ213" s="617">
        <f>ROUNDUP(SUM(
IF(AND(LH213='DD FD'!$J$6,LJ213='DD FD'!$AI$3),LI213,0),
IF(AND(LR213='DD FD'!$J$6,LT213='DD FD'!$AI$3),LS213,0),
IF(AND(MB213='DD FD'!$J$6,MD213='DD FD'!$AI$3),MC213,0),
IF(AND(ML213='DD FD'!$J$6,MN213='DD FD'!$AI$3),MM213,0),
IF(AND(MW213='DD FD'!$J$6,MY213='DD FD'!$AI$3),MX213,0),
IF(AND(NH213='DD FD'!$J$6,NJ213='DD FD'!$AI$3),NI213,0),
IF(AND(NS213='DD FD'!$J$6,NU213='DD FD'!$AI$3),NT213,0),
IF(AND(OD213='DD FD'!$J$6,OF213='DD FD'!$AI$3),OE213,0),
IF(AND(OO213='DD FD'!$J$6,OQ213='DD FD'!$AI$3),OP213,0),
),2)</f>
        <v>0</v>
      </c>
      <c r="PA213" s="617">
        <f>ROUNDUP(SUM(
IF(AND(LH213='DD FD'!$J$10,LJ213='DD FD'!$AI$3),LI213,0),
IF(AND(LR213='DD FD'!$J$10,LT213='DD FD'!$AI$3),LS213,0),
IF(AND(MB213='DD FD'!$J$10,MD213='DD FD'!$AI$3),MC213,0),
IF(AND(ML213='DD FD'!$J$10,MN213='DD FD'!$AI$3),MM213,0),
IF(AND(MW213='DD FD'!$J$10,MY213='DD FD'!$AI$3),MX213,0),
IF(AND(NH213='DD FD'!$J$10,NJ213='DD FD'!$AI$3),NI213,0),
IF(AND(NS213='DD FD'!$J$10,NU213='DD FD'!$AI$3),NT213,0),
IF(AND(OD213='DD FD'!$J$10,OF213='DD FD'!$AI$3),OE213,0),
IF(AND(OO213='DD FD'!$J$10,OQ213='DD FD'!$AI$3),OP213,0),
),2)</f>
        <v>0</v>
      </c>
      <c r="PB213" s="617">
        <f>ROUNDUP(SUM(
IF(AND(LH213='DD FD'!$J$8,LJ213='DD FD'!$AI$3),LI213,0),
IF(AND(LR213='DD FD'!$J$8,LT213='DD FD'!$AI$3),LS213,0),
IF(AND(MB213='DD FD'!$J$8,MD213='DD FD'!$AI$3),MC213,0),
IF(AND(ML213='DD FD'!$J$8,MN213='DD FD'!$AI$3),MM213,0),
IF(AND(MW213='DD FD'!$J$8,MY213='DD FD'!$AI$3),MX213,0),
IF(AND(NH213='DD FD'!$J$8,NJ213='DD FD'!$AI$3),NI213,0),
IF(AND(NS213='DD FD'!$J$8,NU213='DD FD'!$AI$3),NT213,0),
IF(AND(OD213='DD FD'!$J$8,OF213='DD FD'!$AI$3),OE213,0),
IF(AND(OO213='DD FD'!$J$8,OQ213='DD FD'!$AI$3),OP213,0),
),2)</f>
        <v>0</v>
      </c>
      <c r="PC213" s="617">
        <f>ROUNDUP(SUM(
IF(AND(LH213='DD FD'!$J$5,LJ213='DD FD'!$AI$3),LI213,0),
IF(AND(LR213='DD FD'!$J$5,LT213='DD FD'!$AI$3),LS213,0),
IF(AND(MB213='DD FD'!$J$5,MD213='DD FD'!$AI$3),MC213,0),
IF(AND(ML213='DD FD'!$J$5,MN213='DD FD'!$AI$3),MM213,0),
IF(AND(MW213='DD FD'!$J$5,MY213='DD FD'!$AI$3),MX213,0),
IF(AND(NH213='DD FD'!$J$5,NJ213='DD FD'!$AI$3),NI213,0),
IF(AND(NS213='DD FD'!$J$5,NU213='DD FD'!$AI$3),NT213,0),
IF(AND(OD213='DD FD'!$J$5,OF213='DD FD'!$AI$3),OE213,0),
IF(AND(OO213='DD FD'!$J$5,OQ213='DD FD'!$AI$3),OP213,0),
),2)</f>
        <v>0</v>
      </c>
      <c r="PD213" s="617">
        <f>ROUNDUP(SUM(
IF(AND(LH213='DD FD'!$J$9,LJ213='DD FD'!$AI$3),LI213,0),
IF(AND(LR213='DD FD'!$J$9,LT213='DD FD'!$AI$3),LS213,0),
IF(AND(MB213='DD FD'!$J$9,MD213='DD FD'!$AI$3),MC213,0),
IF(AND(ML213='DD FD'!$J$9,MN213='DD FD'!$AI$3),MM213,0),
IF(AND(MW213='DD FD'!$J$9,MY213='DD FD'!$AI$3),MX213,0),
IF(AND(NH213='DD FD'!$J$9,NJ213='DD FD'!$AI$3),NI213,0),
IF(AND(NS213='DD FD'!$J$9,NU213='DD FD'!$AI$3),NT213,0),
IF(AND(OD213='DD FD'!$J$9,OF213='DD FD'!$AI$3),OE213,0),
IF(AND(OO213='DD FD'!$J$9,OQ213='DD FD'!$AI$3),OP213,0),
),2)</f>
        <v>0</v>
      </c>
      <c r="PE213" s="617">
        <f>ROUNDUP(SUM(
IF(AND(LH213='DD FD'!$J$4,LJ213='DD FD'!$AI$3),LI213,0),
IF(AND(LR213='DD FD'!$J$4,LT213='DD FD'!$AI$3),LS213,0),
IF(AND(MB213='DD FD'!$J$4,MD213='DD FD'!$AI$3),MC213,0),
IF(AND(ML213='DD FD'!$J$4,MN213='DD FD'!$AI$3),MM213,0),
IF(AND(MW213='DD FD'!$J$4,MY213='DD FD'!$AI$3),MX213,0),
IF(AND(NH213='DD FD'!$J$4,NJ213='DD FD'!$AI$3),NI213,0),
IF(AND(NS213='DD FD'!$J$4,NU213='DD FD'!$AI$3),NT213,0),
IF(AND(OD213='DD FD'!$J$4,OF213='DD FD'!$AI$3),OE213,0),
IF(AND(OO213='DD FD'!$J$4,OQ213='DD FD'!$AI$3),OP213,0),
),2)</f>
        <v>0</v>
      </c>
      <c r="PF213" s="619">
        <f>ROUNDUP(SUM(
IF(AND(LH213='DD FD'!$J$11,LJ213='DD FD'!$AI$3),LI213,0),
IF(AND(LR213='DD FD'!$J$11,LT213='DD FD'!$AI$3),LS213,0),
IF(AND(MB213='DD FD'!$J$11,MD213='DD FD'!$AI$3),MC213,0),
IF(AND(ML213='DD FD'!$J$11,MN213='DD FD'!$AI$3),MM213,0),
IF(AND(MW213='DD FD'!$J$11,MY213='DD FD'!$AI$3),MX213,0),
IF(AND(NH213='DD FD'!$J$11,NJ213='DD FD'!$AI$3),NI213,0),
IF(AND(NS213='DD FD'!$J$11,NU213='DD FD'!$AI$3),NT213,0),
IF(AND(OD213='DD FD'!$J$11,OF213='DD FD'!$AI$3),OE213,0),
IF(AND(OO213='DD FD'!$J$11,OQ213='DD FD'!$AI$3),OP213,0),
),2)</f>
        <v>0</v>
      </c>
    </row>
    <row r="214" spans="1:422">
      <c r="A214" s="806"/>
      <c r="B214" s="934"/>
      <c r="C214" s="247"/>
      <c r="D214" s="842"/>
      <c r="E214" s="247"/>
      <c r="F214" s="158"/>
      <c r="G214" s="710"/>
      <c r="H214" s="712"/>
      <c r="I214" s="936"/>
      <c r="J214" s="803"/>
      <c r="K214" s="150"/>
      <c r="L214" s="146" t="str">
        <f t="shared" si="81"/>
        <v/>
      </c>
      <c r="M214" s="501" t="str">
        <f t="shared" si="98"/>
        <v/>
      </c>
      <c r="N214" s="504"/>
      <c r="O214" s="113" t="str">
        <f t="shared" si="99"/>
        <v/>
      </c>
      <c r="P214" s="114" t="str">
        <f t="shared" si="82"/>
        <v/>
      </c>
      <c r="Q214" s="152"/>
      <c r="R214" s="152"/>
      <c r="S214" s="115" t="str">
        <f t="shared" si="100"/>
        <v/>
      </c>
      <c r="T214" s="159"/>
      <c r="U214" s="159"/>
      <c r="V214" s="157"/>
      <c r="W214" s="157"/>
      <c r="X214" s="157"/>
      <c r="Y214" s="772"/>
      <c r="Z214" s="158"/>
      <c r="AA214" s="144"/>
      <c r="AB214" s="112"/>
      <c r="AC214" s="153"/>
      <c r="AD214" s="153"/>
      <c r="AE214" s="153"/>
      <c r="AF214" s="153"/>
      <c r="AG214" s="153"/>
      <c r="AH214" s="153"/>
      <c r="AI214" s="152"/>
      <c r="AJ214" s="158"/>
      <c r="AK214" s="158"/>
      <c r="AL214" s="158"/>
      <c r="AM214" s="116" t="str">
        <f t="shared" si="101"/>
        <v/>
      </c>
      <c r="AN214" s="116" t="str">
        <f t="shared" si="102"/>
        <v/>
      </c>
      <c r="AO214" s="324"/>
      <c r="AP214" s="503"/>
      <c r="AQ214" s="487" t="str">
        <f t="shared" si="103"/>
        <v/>
      </c>
      <c r="AR214" s="113" t="str">
        <f t="shared" si="83"/>
        <v/>
      </c>
      <c r="AS214" s="113" t="str">
        <f t="shared" si="84"/>
        <v/>
      </c>
      <c r="AT214" s="113" t="str">
        <f t="shared" si="85"/>
        <v/>
      </c>
      <c r="AU214" s="113" t="str">
        <f t="shared" si="86"/>
        <v/>
      </c>
      <c r="AV214" s="159"/>
      <c r="AW214" s="157"/>
      <c r="AX214" s="157"/>
      <c r="AY214" s="157"/>
      <c r="AZ214" s="157"/>
      <c r="BA214" s="116" t="str">
        <f t="shared" si="87"/>
        <v/>
      </c>
      <c r="BB214" s="316"/>
      <c r="BC214" s="116" t="str">
        <f t="shared" si="88"/>
        <v/>
      </c>
      <c r="BD214" s="133" t="str">
        <f t="shared" si="89"/>
        <v/>
      </c>
      <c r="BE214" s="157"/>
      <c r="BF214" s="1180"/>
      <c r="BG214" s="1180"/>
      <c r="BH214" s="158"/>
      <c r="BI214" s="490"/>
      <c r="BJ214" s="514" t="str">
        <f t="shared" si="104"/>
        <v/>
      </c>
      <c r="BK214" s="789"/>
      <c r="BL214" s="116" t="str">
        <f t="shared" si="105"/>
        <v/>
      </c>
      <c r="BM214" s="144"/>
      <c r="BN214" s="144"/>
      <c r="BO214" s="144"/>
      <c r="BP214" s="790"/>
      <c r="BQ214" s="790"/>
      <c r="BR214" s="790"/>
      <c r="BS214" s="116" t="str">
        <f t="shared" si="90"/>
        <v/>
      </c>
      <c r="BT214" s="790"/>
      <c r="BU214" s="808" t="str">
        <f t="shared" si="91"/>
        <v/>
      </c>
      <c r="BV214" s="791"/>
      <c r="BW214" s="144"/>
      <c r="BX214" s="20"/>
      <c r="BY214" s="20"/>
      <c r="BZ214" s="20"/>
      <c r="CA214" s="792"/>
      <c r="CB214" s="1201"/>
      <c r="CC214" s="144"/>
      <c r="CD214" s="144"/>
      <c r="CE214" s="144"/>
      <c r="CF214" s="144"/>
      <c r="CG214" s="144"/>
      <c r="CH214" s="144"/>
      <c r="CI214" s="144"/>
      <c r="CJ214" s="144"/>
      <c r="CK214" s="144"/>
      <c r="CL214" s="144"/>
      <c r="CM214" s="144"/>
      <c r="CN214" s="144"/>
      <c r="CO214" s="144"/>
      <c r="CP214" s="144"/>
      <c r="CQ214" s="144"/>
      <c r="CR214" s="144"/>
      <c r="CS214" s="144"/>
      <c r="CT214" s="144"/>
      <c r="CU214" s="144"/>
      <c r="CV214" s="144"/>
      <c r="CW214" s="144"/>
      <c r="CX214" s="144"/>
      <c r="CY214" s="144"/>
      <c r="CZ214" s="144"/>
      <c r="DA214" s="144"/>
      <c r="DB214" s="144"/>
      <c r="DC214" s="144"/>
      <c r="DD214" s="144"/>
      <c r="DE214" s="144"/>
      <c r="DF214" s="144"/>
      <c r="DG214" s="144"/>
      <c r="DH214" s="144"/>
      <c r="DI214" s="144"/>
      <c r="DJ214" s="144"/>
      <c r="DK214" s="144"/>
      <c r="DL214" s="144"/>
      <c r="DM214" s="144"/>
      <c r="DN214" s="144"/>
      <c r="DO214" s="144"/>
      <c r="DP214" s="144"/>
      <c r="DQ214" s="144"/>
      <c r="DR214" s="144"/>
      <c r="DS214" s="144"/>
      <c r="DT214" s="144"/>
      <c r="DU214" s="144"/>
      <c r="DV214" s="144"/>
      <c r="DW214" s="144"/>
      <c r="DX214" s="144"/>
      <c r="DY214" s="144"/>
      <c r="DZ214" s="144"/>
      <c r="EA214" s="144"/>
      <c r="EB214" s="144"/>
      <c r="EC214" s="144"/>
      <c r="ED214" s="782" t="str">
        <f t="shared" si="106"/>
        <v/>
      </c>
      <c r="EE214" s="519"/>
      <c r="EF214" s="793"/>
      <c r="EG214" s="519"/>
      <c r="EH214" s="794"/>
      <c r="EI214" s="790"/>
      <c r="EJ214" s="794"/>
      <c r="EK214" s="794"/>
      <c r="EL214" s="790"/>
      <c r="EM214" s="790"/>
      <c r="EN214" s="790"/>
      <c r="EO214" s="112" t="str">
        <f t="shared" si="92"/>
        <v/>
      </c>
      <c r="EP214" s="790"/>
      <c r="EQ214" s="488" t="str">
        <f t="shared" si="93"/>
        <v/>
      </c>
      <c r="ER214" s="1100"/>
      <c r="ES214" s="1099" t="str">
        <f t="shared" si="107"/>
        <v/>
      </c>
      <c r="ET214" s="525"/>
      <c r="EU214" s="148"/>
      <c r="EV214" s="148"/>
      <c r="EW214" s="148"/>
      <c r="EX214" s="148"/>
      <c r="EY214" s="148"/>
      <c r="EZ214" s="148"/>
      <c r="FA214" s="148"/>
      <c r="FB214" s="148"/>
      <c r="FC214" s="148"/>
      <c r="FD214" s="148"/>
      <c r="FE214" s="148"/>
      <c r="FF214" s="148"/>
      <c r="FG214" s="148"/>
      <c r="FH214" s="148"/>
      <c r="FI214" s="528"/>
      <c r="FJ214" s="513" t="str">
        <f t="shared" si="94"/>
        <v/>
      </c>
      <c r="FK214" s="158"/>
      <c r="FL214" s="850"/>
      <c r="FM214" s="850"/>
      <c r="FN214" s="850"/>
      <c r="FO214" s="850"/>
      <c r="FP214" s="850"/>
      <c r="FQ214" s="850"/>
      <c r="FR214" s="157"/>
      <c r="FS214" s="143"/>
      <c r="FT214" s="143"/>
      <c r="FU214" s="847" t="str">
        <f t="shared" si="95"/>
        <v/>
      </c>
      <c r="FV214" s="555"/>
      <c r="FW214" s="523" t="str">
        <f>IF(Table1[[#This Row],[Nonfood Inhaltstoffe - Komponente]]="","",VLOOKUP(Table1[[#This Row],[Nonfood Inhaltstoffe - Komponente]],'Dropdown Auswahl'!BJ:BK,2,FALSE))</f>
        <v/>
      </c>
      <c r="FX214" s="1013"/>
      <c r="FY214" s="1011" t="str">
        <f t="shared" si="96"/>
        <v/>
      </c>
      <c r="FZ214" s="152"/>
      <c r="GA214" s="152"/>
      <c r="GB214" s="152"/>
      <c r="GC214" s="529" t="str">
        <f t="shared" si="97"/>
        <v/>
      </c>
      <c r="GG214" s="21"/>
      <c r="GH214" s="21"/>
      <c r="GI214" s="1019"/>
      <c r="GJ214" s="1016" t="str">
        <f>IF(Table1[[#This Row],[Global Trade Item Number (GTIN)]]="","",Table1[[#This Row],[Global Trade Item Number (GTIN)]])</f>
        <v/>
      </c>
      <c r="GK214" s="555" t="str">
        <f>IF(Table1[[#This Row],[WAWI-Nr./ Kreditoren-Nummer
(ASDV)]]&lt;&gt;"",Table1[[#This Row],[WAWI-Nr./ Kreditoren-Nummer
(ASDV)]],"")</f>
        <v/>
      </c>
      <c r="GL214" s="165"/>
      <c r="GM214" s="165"/>
      <c r="GN214" s="165"/>
      <c r="GO214" s="485"/>
      <c r="GP214" s="534"/>
      <c r="GQ214" s="533"/>
      <c r="GR214" s="486"/>
      <c r="GS214" s="486"/>
      <c r="GT214" s="486"/>
      <c r="GU214" s="486"/>
      <c r="GV214" s="486"/>
      <c r="GW214" s="542"/>
      <c r="GX214" s="538"/>
      <c r="GY214" s="144"/>
      <c r="GZ214" s="480"/>
      <c r="HA214" s="158"/>
      <c r="HB214" s="480"/>
      <c r="HC214" s="480"/>
      <c r="HD214" s="480"/>
      <c r="HE214" s="480"/>
      <c r="HF214" s="480"/>
      <c r="HG214" s="480"/>
      <c r="HH214" s="538"/>
      <c r="HI214" s="480"/>
      <c r="HJ214" s="480"/>
      <c r="HK214" s="480"/>
      <c r="HL214" s="480"/>
      <c r="HM214" s="480"/>
      <c r="HN214" s="480"/>
      <c r="HO214" s="480"/>
      <c r="HP214" s="480"/>
      <c r="HQ214" s="480"/>
      <c r="HR214" s="538"/>
      <c r="HS214" s="480"/>
      <c r="HT214" s="480"/>
      <c r="HU214" s="480"/>
      <c r="HV214" s="480"/>
      <c r="HW214" s="480"/>
      <c r="HX214" s="480"/>
      <c r="HY214" s="480"/>
      <c r="HZ214" s="480"/>
      <c r="IA214" s="480"/>
      <c r="IB214" s="538"/>
      <c r="IC214" s="480"/>
      <c r="ID214" s="480"/>
      <c r="IE214" s="480"/>
      <c r="IF214" s="480"/>
      <c r="IG214" s="480"/>
      <c r="IH214" s="480"/>
      <c r="II214" s="480"/>
      <c r="IJ214" s="480"/>
      <c r="IK214" s="480"/>
      <c r="IL214" s="480"/>
      <c r="IM214" s="538"/>
      <c r="IN214" s="480"/>
      <c r="IO214" s="480"/>
      <c r="IP214" s="480"/>
      <c r="IQ214" s="480"/>
      <c r="IR214" s="480"/>
      <c r="IS214" s="480"/>
      <c r="IT214" s="480"/>
      <c r="IU214" s="480"/>
      <c r="IV214" s="480"/>
      <c r="IW214" s="480"/>
      <c r="IX214" s="538"/>
      <c r="IY214" s="480"/>
      <c r="IZ214" s="480"/>
      <c r="JA214" s="480"/>
      <c r="JB214" s="480"/>
      <c r="JC214" s="480"/>
      <c r="JD214" s="480"/>
      <c r="JE214" s="480"/>
      <c r="JF214" s="480"/>
      <c r="JG214" s="480"/>
      <c r="JH214" s="480"/>
      <c r="JI214" s="538"/>
      <c r="JJ214" s="480"/>
      <c r="JK214" s="480"/>
      <c r="JL214" s="480"/>
      <c r="JM214" s="480"/>
      <c r="JN214" s="480"/>
      <c r="JO214" s="480"/>
      <c r="JP214" s="480"/>
      <c r="JQ214" s="480"/>
      <c r="JR214" s="480"/>
      <c r="JS214" s="590"/>
      <c r="JT214" s="538"/>
      <c r="JU214" s="480"/>
      <c r="JV214" s="480"/>
      <c r="JW214" s="480"/>
      <c r="JX214" s="480"/>
      <c r="JY214" s="480"/>
      <c r="JZ214" s="480"/>
      <c r="KA214" s="480"/>
      <c r="KB214" s="480"/>
      <c r="KC214" s="480"/>
      <c r="KD214" s="480"/>
      <c r="KE214" s="538"/>
      <c r="KF214" s="480"/>
      <c r="KG214" s="480"/>
      <c r="KH214" s="480"/>
      <c r="KI214" s="480"/>
      <c r="KJ214" s="480"/>
      <c r="KK214" s="480"/>
      <c r="KL214" s="480"/>
      <c r="KM214" s="480"/>
      <c r="KN214" s="480"/>
      <c r="KO214" s="480"/>
      <c r="KR214" s="568" t="str">
        <f>IF(Table1[[#This Row],[GTIN]]&lt;&gt;"",Table1[[#This Row],[GTIN]],"")</f>
        <v/>
      </c>
      <c r="KS214" s="569" t="str">
        <f>Table1[[#This Row],[Kreditor]]</f>
        <v/>
      </c>
      <c r="KT214" s="570" t="str">
        <f>IF(Table1[[#This Row],[Gültig ab (Datum)]]&lt;&gt;"",Table1[[#This Row],[Gültig ab (Datum)]],"")</f>
        <v/>
      </c>
      <c r="KU214" s="570"/>
      <c r="KV214" s="583" t="str">
        <f>IF(Table1[[#This Row],[Artikel verpackt? 
(X=Ja)]]="","",Table1[[#This Row],[Artikel verpackt? 
(X=Ja)]])</f>
        <v/>
      </c>
      <c r="KW214" s="571" t="str">
        <f>IF(Table1[[#This Row],[Verpackung recyclingfähig?
(X=Ja)]]="","",Table1[[#This Row],[Verpackung recyclingfähig?
(X=Ja)]])</f>
        <v/>
      </c>
      <c r="KX214" s="572"/>
      <c r="KY214" s="573"/>
      <c r="KZ214" s="574"/>
      <c r="LA214" s="574"/>
      <c r="LB214" s="574"/>
      <c r="LC214" s="574"/>
      <c r="LD214" s="574"/>
      <c r="LE214" s="574"/>
      <c r="LF214" s="575"/>
      <c r="LG214" s="576" t="str">
        <f>IF(Table1[[#This Row],[Hauptkörper - B1 - Art]]="","",VLOOKUP(Table1[[#This Row],[Hauptkörper - B1 - Art]],'DD FD'!B:C,2,FALSE))</f>
        <v/>
      </c>
      <c r="LH214" s="577" t="str">
        <f>IF(Table1[[#This Row],[Hauptkörper - B1 - Fraktion]]="","",VLOOKUP(Table1[[#This Row],[Hauptkörper - B1 - Fraktion]],'DD FD'!H:J,3,FALSE))</f>
        <v/>
      </c>
      <c r="LI214" s="574" t="str">
        <f>IF(Table1[[#This Row],[Hauptkörper - B1 - Gewicht
(in G)]]="","",Table1[[#This Row],[Hauptkörper - B1 - Gewicht
(in G)]])</f>
        <v/>
      </c>
      <c r="LJ214" s="574" t="str">
        <f>IF(Table1[[#This Row],[Hauptkörper - B1 - Lizenzierungs-pflichtig? (X=Ja)]]="","",Table1[[#This Row],[Hauptkörper - B1 - Lizenzierungs-pflichtig? (X=Ja)]])</f>
        <v/>
      </c>
      <c r="LK214" s="577" t="str">
        <f>IF(Table1[[#This Row],[Hauptkörper - B1 - Virgin Material]]="","",VLOOKUP(Table1[[#This Row],[Hauptkörper - B1 - Virgin Material]],'DD FD'!AJ:AK,2,FALSE))</f>
        <v/>
      </c>
      <c r="LL214" s="578" t="str">
        <f>IF(Table1[[#This Row],[Hauptkörper - B1 - Virgin Material Anteil (in %)]]="","",Table1[[#This Row],[Hauptkörper - B1 - Virgin Material Anteil (in %)]])</f>
        <v/>
      </c>
      <c r="LM214" s="577" t="str">
        <f>IF(Table1[[#This Row],[Hauptkörper - B1 - Recyceltes Material]]="","",VLOOKUP(Table1[[#This Row],[Hauptkörper - B1 - Recyceltes Material]],'DD FD'!AL:AM,2,FALSE))</f>
        <v/>
      </c>
      <c r="LN214" s="578" t="str">
        <f>IF(Table1[[#This Row],[Hauptkörper - B1 - Recyceltes Material Anteil (in %)]]="","",Table1[[#This Row],[Hauptkörper - B1 - Recyceltes Material Anteil (in %)]])</f>
        <v/>
      </c>
      <c r="LO214" s="579" t="str">
        <f>IF(Table1[[#This Row],[Hauptkörper - B1 - Beschichtung]]="","",VLOOKUP(Table1[[#This Row],[Hauptkörper - B1 - Beschichtung]],'DD FD'!AE:AF,2,FALSE))</f>
        <v/>
      </c>
      <c r="LP214" s="580" t="str">
        <f>IF(Table1[[#This Row],[Hauptkörper - B1 - Beschichtung Anteil (in %)]]="","",Table1[[#This Row],[Hauptkörper - B1 - Beschichtung Anteil (in %)]])</f>
        <v/>
      </c>
      <c r="LQ214" s="576" t="str">
        <f>IF(Table1[[#This Row],[Hauptkörper - B2 - Art]]="","",VLOOKUP(Table1[[#This Row],[Hauptkörper - B2 - Art]],'DD FD'!B:C,2,FALSE))</f>
        <v/>
      </c>
      <c r="LR214" s="577" t="str">
        <f>IF(Table1[[#This Row],[Hauptkörper - B2 - Fraktion]]="","",VLOOKUP(Table1[[#This Row],[Hauptkörper - B2 - Fraktion]],'DD FD'!H:J,3,FALSE))</f>
        <v/>
      </c>
      <c r="LS214" s="574" t="str">
        <f>IF(Table1[[#This Row],[Hauptkörper - B2 - Gewicht
(in G)]]="","",Table1[[#This Row],[Hauptkörper - B2 - Gewicht
(in G)]])</f>
        <v/>
      </c>
      <c r="LT214" s="574" t="str">
        <f>IF(Table1[[#This Row],[Hauptkörper - B2 - Lizenzierungs-pflichtig? (X=Ja)]]="","",Table1[[#This Row],[Hauptkörper - B2 - Lizenzierungs-pflichtig? (X=Ja)]])</f>
        <v/>
      </c>
      <c r="LU214" s="577" t="str">
        <f>IF(Table1[[#This Row],[Hauptkörper - B2 - Virgin Material]]="","",VLOOKUP(Table1[[#This Row],[Hauptkörper - B2 - Virgin Material]],'DD FD'!AJ:AK,2,FALSE))</f>
        <v/>
      </c>
      <c r="LV214" s="578" t="str">
        <f>IF(Table1[[#This Row],[Hauptkörper - B2 - Virgin Material Anteil (in %)]]="","",Table1[[#This Row],[Hauptkörper - B2 - Virgin Material Anteil (in %)]])</f>
        <v/>
      </c>
      <c r="LW214" s="577" t="str">
        <f>IF(Table1[[#This Row],[Hauptkörper - B2 - Recyceltes Material]]="","",VLOOKUP(Table1[[#This Row],[Hauptkörper - B2 - Recyceltes Material]],'DD FD'!AL:AM,2,FALSE))</f>
        <v/>
      </c>
      <c r="LX214" s="578" t="str">
        <f>IF(Table1[[#This Row],[Hauptkörper - B2 - Recyceltes Material Anteil (in %)]]="","",Table1[[#This Row],[Hauptkörper - B2 - Recyceltes Material Anteil (in %)]])</f>
        <v/>
      </c>
      <c r="LY214" s="577" t="str">
        <f>IF(Table1[[#This Row],[Hauptkörper - B2 - Beschichtung]]="","",VLOOKUP(Table1[[#This Row],[Hauptkörper - B2 - Beschichtung]],'DD FD'!AE:AF,2,FALSE))</f>
        <v/>
      </c>
      <c r="LZ214" s="580" t="str">
        <f>IF(Table1[[#This Row],[Hauptkörper - B2 - Beschichtung Anteil (in %)]]="","",Table1[[#This Row],[Hauptkörper - B2 - Beschichtung Anteil (in %)]])</f>
        <v/>
      </c>
      <c r="MA214" s="576" t="str">
        <f>IF(Table1[[#This Row],[Hauptkörper - B3 - Art]]="","",VLOOKUP(Table1[[#This Row],[Hauptkörper - B3 - Art]],'DD FD'!B:C,2,FALSE))</f>
        <v/>
      </c>
      <c r="MB214" s="577" t="str">
        <f>IF(Table1[[#This Row],[Hauptkörper - B3 - Fraktion]]="","",VLOOKUP(Table1[[#This Row],[Hauptkörper - B3 - Fraktion]],'DD FD'!H:J,3,FALSE))</f>
        <v/>
      </c>
      <c r="MC214" s="574" t="str">
        <f>IF(Table1[[#This Row],[Hauptkörper - B3 - Gewicht
(in G)]]="","",Table1[[#This Row],[Hauptkörper - B3 - Gewicht
(in G)]])</f>
        <v/>
      </c>
      <c r="MD214" s="574" t="str">
        <f>IF(Table1[[#This Row],[Hauptkörper - B3 - Lizenzierungs-pflichtig? (X=Ja)]]="","",Table1[[#This Row],[Hauptkörper - B3 - Lizenzierungs-pflichtig? (X=Ja)]])</f>
        <v/>
      </c>
      <c r="ME214" s="577" t="str">
        <f>IF(Table1[[#This Row],[Hauptkörper - B3 - Virgin Material]]="","",VLOOKUP(Table1[[#This Row],[Hauptkörper - B3 - Virgin Material]],'DD FD'!AJ:AK,2,FALSE))</f>
        <v/>
      </c>
      <c r="MF214" s="578" t="str">
        <f>IF(Table1[[#This Row],[Hauptkörper - B3 - Virgin Material Anteil (in %)]]="","",Table1[[#This Row],[Hauptkörper - B3 - Virgin Material Anteil (in %)]])</f>
        <v/>
      </c>
      <c r="MG214" s="577" t="str">
        <f>IF(Table1[[#This Row],[Hauptkörper - B3 - Recyceltes Material]]="","",VLOOKUP(Table1[[#This Row],[Hauptkörper - B3 - Recyceltes Material]],'DD FD'!AL:AM,2,FALSE))</f>
        <v/>
      </c>
      <c r="MH214" s="578" t="str">
        <f>IF(Table1[[#This Row],[Hauptkörper - B3 - Recyceltes Material Anteil (in %)]]="","",Table1[[#This Row],[Hauptkörper - B3 - Recyceltes Material Anteil (in %)]])</f>
        <v/>
      </c>
      <c r="MI214" s="577" t="str">
        <f>IF(Table1[[#This Row],[Hauptkörper - B3 - Beschichtung]]="","",VLOOKUP(Table1[[#This Row],[Hauptkörper - B3 - Beschichtung]],'DD FD'!AE:AF,2,FALSE))</f>
        <v/>
      </c>
      <c r="MJ214" s="580" t="str">
        <f>IF(Table1[[#This Row],[Hauptkörper - B3 - Beschichtung Anteil (in %)]]="","",Table1[[#This Row],[Hauptkörper - B3 - Beschichtung Anteil (in %)]])</f>
        <v/>
      </c>
      <c r="MK214" s="576" t="str">
        <f>IF(Table1[[#This Row],[Verschluss - B1 - Art]]="","",VLOOKUP(Table1[[#This Row],[Verschluss - B1 - Art]],'DD FD'!D:E,2,FALSE))</f>
        <v/>
      </c>
      <c r="ML214" s="577" t="str">
        <f>IF(Table1[[#This Row],[Verschluss - B1 - Fraktion]]="","",VLOOKUP(Table1[[#This Row],[Verschluss - B1 - Fraktion]],'DD FD'!H:J,3,FALSE))</f>
        <v/>
      </c>
      <c r="MM214" s="574" t="str">
        <f>IF(Table1[[#This Row],[Verschluss - B1 - Gewicht (in G)]]="","",Table1[[#This Row],[Verschluss - B1 - Gewicht (in G)]])</f>
        <v/>
      </c>
      <c r="MN214" s="574" t="str">
        <f>IF(Table1[[#This Row],[Verschluss - B1 - Lizenzierungs-pflichtig? (X=Ja)]]="","",Table1[[#This Row],[Verschluss - B1 - Lizenzierungs-pflichtig? (X=Ja)]])</f>
        <v/>
      </c>
      <c r="MO214" s="574" t="str">
        <f>IF(Table1[[#This Row],[Verschluss - B1 - Trennbar vom Hauptkörper? (X=Ja)]]="","",Table1[[#This Row],[Verschluss - B1 - Trennbar vom Hauptkörper? (X=Ja)]])</f>
        <v/>
      </c>
      <c r="MP214" s="577" t="str">
        <f>IF(Table1[[#This Row],[Verschluss - B1 - Virgin Material]]="","",VLOOKUP(Table1[[#This Row],[Verschluss - B1 - Virgin Material]],'DD FD'!AJ:AK,2,FALSE))</f>
        <v/>
      </c>
      <c r="MQ214" s="578" t="str">
        <f>IF(Table1[[#This Row],[Verschluss - B1 - Virgin Material Anteil (in %)]]="","",Table1[[#This Row],[Verschluss - B1 - Virgin Material Anteil (in %)]])</f>
        <v/>
      </c>
      <c r="MR214" s="577" t="str">
        <f>IF(Table1[[#This Row],[Verschluss - B1 - Recyceltes Material]]="","",VLOOKUP(Table1[[#This Row],[Verschluss - B1 - Recyceltes Material]],'DD FD'!AL:AM,2,FALSE))</f>
        <v/>
      </c>
      <c r="MS214" s="578" t="str">
        <f>IF(Table1[[#This Row],[Verschluss - B1 - Recyceltes Material Anteil (in %)]]="","",Table1[[#This Row],[Verschluss - B1 - Recyceltes Material Anteil (in %)]])</f>
        <v/>
      </c>
      <c r="MT214" s="577" t="str">
        <f>IF(Table1[[#This Row],[Verschluss - B1 - Beschichtung]]="","",VLOOKUP(Table1[[#This Row],[Verschluss - B1 - Beschichtung]],'DD FD'!AE:AF,2,FALSE))</f>
        <v/>
      </c>
      <c r="MU214" s="580" t="str">
        <f>IF(Table1[[#This Row],[Verschluss - B1 - Beschichtung Anteil (in %)]]="","",Table1[[#This Row],[Verschluss - B1 - Beschichtung Anteil (in %)]])</f>
        <v/>
      </c>
      <c r="MV214" s="576" t="str">
        <f>IF(Table1[[#This Row],[Verschluss - B2 - Art]]="","",VLOOKUP(Table1[[#This Row],[Verschluss - B2 - Art]],'DD FD'!D:E,2,FALSE))</f>
        <v/>
      </c>
      <c r="MW214" s="577" t="str">
        <f>IF(Table1[[#This Row],[Verschluss - B2 - Fraktion]]="","",VLOOKUP(Table1[[#This Row],[Verschluss - B2 - Fraktion]],'DD FD'!H:J,3,FALSE))</f>
        <v/>
      </c>
      <c r="MX214" s="574" t="str">
        <f>IF(Table1[[#This Row],[Verschluss - B2 - Gewicht (in G)]]="","",Table1[[#This Row],[Verschluss - B2 - Gewicht (in G)]])</f>
        <v/>
      </c>
      <c r="MY214" s="574" t="str">
        <f>IF(Table1[[#This Row],[Verschluss - B2 - Lizenzierungs-pflichtig? (X=Ja)]]="","",Table1[[#This Row],[Verschluss - B2 - Lizenzierungs-pflichtig? (X=Ja)]])</f>
        <v/>
      </c>
      <c r="MZ214" s="574" t="str">
        <f>IF(Table1[[#This Row],[Verschluss - B2 - Trennbar vom Hauptkörper? (X=Ja)]]="","",Table1[[#This Row],[Verschluss - B2 - Trennbar vom Hauptkörper? (X=Ja)]])</f>
        <v/>
      </c>
      <c r="NA214" s="577" t="str">
        <f>IF(Table1[[#This Row],[Verschluss - B2 - Virgin Material]]="","",VLOOKUP(Table1[[#This Row],[Verschluss - B2 - Virgin Material]],'DD FD'!AJ:AK,2,FALSE))</f>
        <v/>
      </c>
      <c r="NB214" s="578" t="str">
        <f>IF(Table1[[#This Row],[Verschluss - B2 - Virgin Material Anteil (in %)]]="","",Table1[[#This Row],[Verschluss - B2 - Virgin Material Anteil (in %)]])</f>
        <v/>
      </c>
      <c r="NC214" s="577" t="str">
        <f>IF(Table1[[#This Row],[Verschluss - B2 - Recyceltes Material]]="","",VLOOKUP(Table1[[#This Row],[Verschluss - B2 - Recyceltes Material]],'DD FD'!AL:AM,2,FALSE))</f>
        <v/>
      </c>
      <c r="ND214" s="578" t="str">
        <f>IF(Table1[[#This Row],[Verschluss - B2 - Recyceltes Material Anteil (in %)]]="","",Table1[[#This Row],[Verschluss - B2 - Recyceltes Material Anteil (in %)]])</f>
        <v/>
      </c>
      <c r="NE214" s="577" t="str">
        <f>IF(Table1[[#This Row],[Verschluss - B2 - Beschichtung]]="","",VLOOKUP(Table1[[#This Row],[Verschluss - B2 - Beschichtung]],'DD FD'!AE:AF,2,FALSE))</f>
        <v/>
      </c>
      <c r="NF214" s="580" t="str">
        <f>IF(Table1[[#This Row],[Verschluss - B2 - Beschichtung Anteil (in %)]]="","",Table1[[#This Row],[Verschluss - B2 - Beschichtung Anteil (in %)]])</f>
        <v/>
      </c>
      <c r="NG214" s="576" t="str">
        <f>IF(Table1[[#This Row],[Verschluss - B3 - Art]]="","",VLOOKUP(Table1[[#This Row],[Verschluss - B3 - Art]],'DD FD'!D:E,2,FALSE))</f>
        <v/>
      </c>
      <c r="NH214" s="577" t="str">
        <f>IF(Table1[[#This Row],[Verschluss - B3 - Fraktion]]="","",VLOOKUP(Table1[[#This Row],[Verschluss - B3 - Fraktion]],'DD FD'!H:J,3,FALSE))</f>
        <v/>
      </c>
      <c r="NI214" s="574" t="str">
        <f>IF(Table1[[#This Row],[Verschluss - B3 - Gewicht (in G)]]="","",Table1[[#This Row],[Verschluss - B3 - Gewicht (in G)]])</f>
        <v/>
      </c>
      <c r="NJ214" s="574" t="str">
        <f>IF(Table1[[#This Row],[Verschluss - B3 - Lizenzierungs-pflichtig? (X=Ja)]]="","",Table1[[#This Row],[Verschluss - B3 - Lizenzierungs-pflichtig? (X=Ja)]])</f>
        <v/>
      </c>
      <c r="NK214" s="574" t="str">
        <f>IF(Table1[[#This Row],[Verschluss - B3 - Trennbar vom Hauptkörper? (X=Ja)]]="","",Table1[[#This Row],[Verschluss - B3 - Trennbar vom Hauptkörper? (X=Ja)]])</f>
        <v/>
      </c>
      <c r="NL214" s="577" t="str">
        <f>IF(Table1[[#This Row],[Verschluss - B3 - Virgin Material]]="","",VLOOKUP(Table1[[#This Row],[Verschluss - B3 - Virgin Material]],'DD FD'!AJ:AK,2,FALSE))</f>
        <v/>
      </c>
      <c r="NM214" s="578" t="str">
        <f>IF(Table1[[#This Row],[Verschluss - B3 - Virgin Material Anteil (in %)]]="","",Table1[[#This Row],[Verschluss - B3 - Virgin Material Anteil (in %)]])</f>
        <v/>
      </c>
      <c r="NN214" s="577" t="str">
        <f>IF(Table1[[#This Row],[Verschluss - B3 - Recyceltes Material]]="","",VLOOKUP(Table1[[#This Row],[Verschluss - B3 - Recyceltes Material]],'DD FD'!AL:AM,2,FALSE))</f>
        <v/>
      </c>
      <c r="NO214" s="578" t="str">
        <f>IF(Table1[[#This Row],[Verschluss - B3 - Recyceltes Material Anteil (in %)]]="","",Table1[[#This Row],[Verschluss - B3 - Recyceltes Material Anteil (in %)]])</f>
        <v/>
      </c>
      <c r="NP214" s="577" t="str">
        <f>IF(Table1[[#This Row],[Verschluss - B3 - Beschichtung]]="","",VLOOKUP(Table1[[#This Row],[Verschluss - B3 - Beschichtung]],'DD FD'!AE:AF,2,FALSE))</f>
        <v/>
      </c>
      <c r="NQ214" s="580" t="str">
        <f>IF(Table1[[#This Row],[Verschluss - B3 - Beschichtung Anteil (in %)]]="","",Table1[[#This Row],[Verschluss - B3 - Beschichtung Anteil (in %)]])</f>
        <v/>
      </c>
      <c r="NR214" s="576" t="str">
        <f>IF(Table1[[#This Row],[Etikett - B1 - Art]]="","",VLOOKUP(Table1[[#This Row],[Etikett - B1 - Art]],'DD FD'!F:G,2,FALSE))</f>
        <v/>
      </c>
      <c r="NS214" s="577" t="str">
        <f>IF(Table1[[#This Row],[Etikett - B1 - Fraktion]]="","",VLOOKUP(Table1[[#This Row],[Etikett - B1 - Fraktion]],'DD FD'!H:J,3,FALSE))</f>
        <v/>
      </c>
      <c r="NT214" s="574" t="str">
        <f>IF(Table1[[#This Row],[Etikett - B1 - Gewicht (in G)]]="","",Table1[[#This Row],[Etikett - B1 - Gewicht (in G)]])</f>
        <v/>
      </c>
      <c r="NU214" s="574" t="str">
        <f>IF(Table1[[#This Row],[Etikett - B1 - Lizenzierungs-pflichtig? (X=Ja)]]="","",Table1[[#This Row],[Etikett - B1 - Lizenzierungs-pflichtig? (X=Ja)]])</f>
        <v/>
      </c>
      <c r="NV214" s="574" t="str">
        <f>IF(Table1[[#This Row],[Etikett - B1 - Trennbar vom Hauptkörper? (X=Ja)]]="","",Table1[[#This Row],[Etikett - B1 - Trennbar vom Hauptkörper? (X=Ja)]])</f>
        <v/>
      </c>
      <c r="NW214" s="577" t="str">
        <f>IF(Table1[[#This Row],[Etikett - B1 - Virgin Material]]="","",VLOOKUP(Table1[[#This Row],[Etikett - B1 - Virgin Material]],'DD FD'!AJ:AK,2,FALSE))</f>
        <v/>
      </c>
      <c r="NX214" s="578" t="str">
        <f>IF(Table1[[#This Row],[Etikett - B1 - Virgin Material Anteil (in %)]]="","",Table1[[#This Row],[Etikett - B1 - Virgin Material Anteil (in %)]])</f>
        <v/>
      </c>
      <c r="NY214" s="577" t="str">
        <f>IF(Table1[[#This Row],[Etikett - B1 - Recyceltes Material]]="","",VLOOKUP(Table1[[#This Row],[Etikett - B1 - Recyceltes Material]],'DD FD'!AL:AM,2,FALSE))</f>
        <v/>
      </c>
      <c r="NZ214" s="578" t="str">
        <f>IF(Table1[[#This Row],[Etikett - B1 - Recyceltes Material Anteil (in %)]]="","",Table1[[#This Row],[Etikett - B1 - Recyceltes Material Anteil (in %)]])</f>
        <v/>
      </c>
      <c r="OA214" s="577" t="str">
        <f>IF(Table1[[#This Row],[Etikett - B1 - Beschichtung]]="","",VLOOKUP(Table1[[#This Row],[Etikett - B1 - Beschichtung]],'DD FD'!AE:AF,2,FALSE))</f>
        <v/>
      </c>
      <c r="OB214" s="580" t="str">
        <f>IF(Table1[[#This Row],[Etikett - B1 - Beschichtung Anteil (in %)]]="","",Table1[[#This Row],[Etikett - B1 - Beschichtung Anteil (in %)]])</f>
        <v/>
      </c>
      <c r="OC214" s="576" t="str">
        <f>IF(Table1[[#This Row],[Etikett - B2 - Art]]="","",VLOOKUP(Table1[[#This Row],[Etikett - B2 - Art]],'DD FD'!F:G,2,FALSE))</f>
        <v/>
      </c>
      <c r="OD214" s="577" t="str">
        <f>IF(Table1[[#This Row],[Etikett - B2 - Fraktion]]="","",VLOOKUP(Table1[[#This Row],[Etikett - B2 - Fraktion]],'DD FD'!H:J,3,FALSE))</f>
        <v/>
      </c>
      <c r="OE214" s="574" t="str">
        <f>IF(Table1[[#This Row],[Etikett - B2 - Gewicht (in G)]]="","",Table1[[#This Row],[Etikett - B2 - Gewicht (in G)]])</f>
        <v/>
      </c>
      <c r="OF214" s="574" t="str">
        <f>IF(Table1[[#This Row],[Etikett - B2 - Lizenzierungs-pflichtig? (X=Ja)]]="","",Table1[[#This Row],[Etikett - B2 - Lizenzierungs-pflichtig? (X=Ja)]])</f>
        <v/>
      </c>
      <c r="OG214" s="574" t="str">
        <f>IF(Table1[[#This Row],[Etikett - B2 - Trennbar vom Hauptkörper? (X=Ja)]]="","",Table1[[#This Row],[Etikett - B2 - Trennbar vom Hauptkörper? (X=Ja)]])</f>
        <v/>
      </c>
      <c r="OH214" s="577" t="str">
        <f>IF(Table1[[#This Row],[Etikett - B2 - Virgin Material]]="","",VLOOKUP(Table1[[#This Row],[Etikett - B2 - Virgin Material]],'DD FD'!AJ:AK,2,FALSE))</f>
        <v/>
      </c>
      <c r="OI214" s="578" t="str">
        <f>IF(Table1[[#This Row],[Etikett - B2 - Virgin Material Anteil (in %)]]="","",Table1[[#This Row],[Etikett - B2 - Virgin Material Anteil (in %)]])</f>
        <v/>
      </c>
      <c r="OJ214" s="577" t="str">
        <f>IF(Table1[[#This Row],[Etikett - B2 - Recyceltes Material]]="","",VLOOKUP(Table1[[#This Row],[Etikett - B2 - Recyceltes Material]],'DD FD'!AL:AM,2,FALSE))</f>
        <v/>
      </c>
      <c r="OK214" s="578" t="str">
        <f>IF(Table1[[#This Row],[Etikett - B2 - Recyceltes Material Anteil (in %)]]="","",Table1[[#This Row],[Etikett - B2 - Recyceltes Material Anteil (in %)]])</f>
        <v/>
      </c>
      <c r="OL214" s="577" t="str">
        <f>IF(Table1[[#This Row],[Etikett - B2 - Beschichtung]]="","",VLOOKUP(Table1[[#This Row],[Etikett - B2 - Beschichtung]],'DD FD'!AE:AF,2,FALSE))</f>
        <v/>
      </c>
      <c r="OM214" s="580" t="str">
        <f>IF(Table1[[#This Row],[Etikett - B2 - Beschichtung Anteil (in %)]]="","",Table1[[#This Row],[Etikett - B2 - Beschichtung Anteil (in %)]])</f>
        <v/>
      </c>
      <c r="ON214" s="576" t="str">
        <f>IF(Table1[[#This Row],[Etikett - B3 - Art]]="","",VLOOKUP(Table1[[#This Row],[Etikett - B3 - Art]],'DD FD'!F:G,2,FALSE))</f>
        <v/>
      </c>
      <c r="OO214" s="577" t="str">
        <f>IF(Table1[[#This Row],[Etikett - B3 - Fraktion]]="","",VLOOKUP(Table1[[#This Row],[Etikett - B3 - Fraktion]],'DD FD'!H:J,3,FALSE))</f>
        <v/>
      </c>
      <c r="OP214" s="574" t="str">
        <f>IF(Table1[[#This Row],[Etikett - B3 - Gewicht (in G)]]="","",Table1[[#This Row],[Etikett - B3 - Gewicht (in G)]])</f>
        <v/>
      </c>
      <c r="OQ214" s="574" t="str">
        <f>IF(Table1[[#This Row],[Etikett - B3 - Lizenzierungs-pflichtig? (X=Ja)]]="","",Table1[[#This Row],[Etikett - B3 - Lizenzierungs-pflichtig? (X=Ja)]])</f>
        <v/>
      </c>
      <c r="OR214" s="574" t="str">
        <f>IF(Table1[[#This Row],[Etikett - B3 - Trennbar vom Hauptkörper? (X=Ja)]]="","",Table1[[#This Row],[Etikett - B3 - Trennbar vom Hauptkörper? (X=Ja)]])</f>
        <v/>
      </c>
      <c r="OS214" s="577" t="str">
        <f>IF(Table1[[#This Row],[Etikett - B3 - Virgin Material]]="","",VLOOKUP(Table1[[#This Row],[Etikett - B3 - Virgin Material]],'DD FD'!AJ:AK,2,FALSE))</f>
        <v/>
      </c>
      <c r="OT214" s="578" t="str">
        <f>IF(Table1[[#This Row],[Etikett - B3 - Virgin Material Anteil (in %)]]="","",Table1[[#This Row],[Etikett - B3 - Virgin Material Anteil (in %)]])</f>
        <v/>
      </c>
      <c r="OU214" s="577" t="str">
        <f>IF(Table1[[#This Row],[Etikett - B3 - Recyceltes Material]]="","",VLOOKUP(Table1[[#This Row],[Etikett - B3 - Recyceltes Material]],'DD FD'!AL:AM,2,FALSE))</f>
        <v/>
      </c>
      <c r="OV214" s="578" t="str">
        <f>IF(Table1[[#This Row],[Etikett - B3 - Recyceltes Material Anteil (in %)]]="","",Table1[[#This Row],[Etikett - B3 - Recyceltes Material Anteil (in %)]])</f>
        <v/>
      </c>
      <c r="OW214" s="577" t="str">
        <f>IF(Table1[[#This Row],[Etikett - B3 - Beschichtung]]="","",VLOOKUP(Table1[[#This Row],[Etikett - B3 - Beschichtung]],'DD FD'!AE:AF,2,FALSE))</f>
        <v/>
      </c>
      <c r="OX214" s="613" t="str">
        <f>IF(Table1[[#This Row],[Etikett - B3 - Beschichtung Anteil (in %)]]="","",Table1[[#This Row],[Etikett - B3 - Beschichtung Anteil (in %)]])</f>
        <v/>
      </c>
      <c r="OY214" s="618">
        <f>ROUNDUP(SUM(
IF(AND(LH214='DD FD'!$J$7,LJ214='DD FD'!$AI$3),LI214,0),
IF(AND(LR214='DD FD'!$J$7,LT214='DD FD'!$AI$3),LS214,0),
IF(AND(MB214='DD FD'!$J$7,MD214='DD FD'!$AI$3),MC214,0),
IF(AND(ML214='DD FD'!$J$7,MN214='DD FD'!$AI$3),MM214,0),
IF(AND(MW214='DD FD'!$J$7,MY214='DD FD'!$AI$3),MX214,0),
IF(AND(NH214='DD FD'!$J$7,NJ214='DD FD'!$AI$3),NI214,0),
IF(AND(NS214='DD FD'!$J$7,NU214='DD FD'!$AI$3),NT214,0),
IF(AND(OD214='DD FD'!$J$7,OF214='DD FD'!$AI$3),OE214,0),
IF(AND(OO214='DD FD'!$J$7,OQ214='DD FD'!$AI$3),OP214,0),
),2)</f>
        <v>0</v>
      </c>
      <c r="OZ214" s="617">
        <f>ROUNDUP(SUM(
IF(AND(LH214='DD FD'!$J$6,LJ214='DD FD'!$AI$3),LI214,0),
IF(AND(LR214='DD FD'!$J$6,LT214='DD FD'!$AI$3),LS214,0),
IF(AND(MB214='DD FD'!$J$6,MD214='DD FD'!$AI$3),MC214,0),
IF(AND(ML214='DD FD'!$J$6,MN214='DD FD'!$AI$3),MM214,0),
IF(AND(MW214='DD FD'!$J$6,MY214='DD FD'!$AI$3),MX214,0),
IF(AND(NH214='DD FD'!$J$6,NJ214='DD FD'!$AI$3),NI214,0),
IF(AND(NS214='DD FD'!$J$6,NU214='DD FD'!$AI$3),NT214,0),
IF(AND(OD214='DD FD'!$J$6,OF214='DD FD'!$AI$3),OE214,0),
IF(AND(OO214='DD FD'!$J$6,OQ214='DD FD'!$AI$3),OP214,0),
),2)</f>
        <v>0</v>
      </c>
      <c r="PA214" s="617">
        <f>ROUNDUP(SUM(
IF(AND(LH214='DD FD'!$J$10,LJ214='DD FD'!$AI$3),LI214,0),
IF(AND(LR214='DD FD'!$J$10,LT214='DD FD'!$AI$3),LS214,0),
IF(AND(MB214='DD FD'!$J$10,MD214='DD FD'!$AI$3),MC214,0),
IF(AND(ML214='DD FD'!$J$10,MN214='DD FD'!$AI$3),MM214,0),
IF(AND(MW214='DD FD'!$J$10,MY214='DD FD'!$AI$3),MX214,0),
IF(AND(NH214='DD FD'!$J$10,NJ214='DD FD'!$AI$3),NI214,0),
IF(AND(NS214='DD FD'!$J$10,NU214='DD FD'!$AI$3),NT214,0),
IF(AND(OD214='DD FD'!$J$10,OF214='DD FD'!$AI$3),OE214,0),
IF(AND(OO214='DD FD'!$J$10,OQ214='DD FD'!$AI$3),OP214,0),
),2)</f>
        <v>0</v>
      </c>
      <c r="PB214" s="617">
        <f>ROUNDUP(SUM(
IF(AND(LH214='DD FD'!$J$8,LJ214='DD FD'!$AI$3),LI214,0),
IF(AND(LR214='DD FD'!$J$8,LT214='DD FD'!$AI$3),LS214,0),
IF(AND(MB214='DD FD'!$J$8,MD214='DD FD'!$AI$3),MC214,0),
IF(AND(ML214='DD FD'!$J$8,MN214='DD FD'!$AI$3),MM214,0),
IF(AND(MW214='DD FD'!$J$8,MY214='DD FD'!$AI$3),MX214,0),
IF(AND(NH214='DD FD'!$J$8,NJ214='DD FD'!$AI$3),NI214,0),
IF(AND(NS214='DD FD'!$J$8,NU214='DD FD'!$AI$3),NT214,0),
IF(AND(OD214='DD FD'!$J$8,OF214='DD FD'!$AI$3),OE214,0),
IF(AND(OO214='DD FD'!$J$8,OQ214='DD FD'!$AI$3),OP214,0),
),2)</f>
        <v>0</v>
      </c>
      <c r="PC214" s="617">
        <f>ROUNDUP(SUM(
IF(AND(LH214='DD FD'!$J$5,LJ214='DD FD'!$AI$3),LI214,0),
IF(AND(LR214='DD FD'!$J$5,LT214='DD FD'!$AI$3),LS214,0),
IF(AND(MB214='DD FD'!$J$5,MD214='DD FD'!$AI$3),MC214,0),
IF(AND(ML214='DD FD'!$J$5,MN214='DD FD'!$AI$3),MM214,0),
IF(AND(MW214='DD FD'!$J$5,MY214='DD FD'!$AI$3),MX214,0),
IF(AND(NH214='DD FD'!$J$5,NJ214='DD FD'!$AI$3),NI214,0),
IF(AND(NS214='DD FD'!$J$5,NU214='DD FD'!$AI$3),NT214,0),
IF(AND(OD214='DD FD'!$J$5,OF214='DD FD'!$AI$3),OE214,0),
IF(AND(OO214='DD FD'!$J$5,OQ214='DD FD'!$AI$3),OP214,0),
),2)</f>
        <v>0</v>
      </c>
      <c r="PD214" s="617">
        <f>ROUNDUP(SUM(
IF(AND(LH214='DD FD'!$J$9,LJ214='DD FD'!$AI$3),LI214,0),
IF(AND(LR214='DD FD'!$J$9,LT214='DD FD'!$AI$3),LS214,0),
IF(AND(MB214='DD FD'!$J$9,MD214='DD FD'!$AI$3),MC214,0),
IF(AND(ML214='DD FD'!$J$9,MN214='DD FD'!$AI$3),MM214,0),
IF(AND(MW214='DD FD'!$J$9,MY214='DD FD'!$AI$3),MX214,0),
IF(AND(NH214='DD FD'!$J$9,NJ214='DD FD'!$AI$3),NI214,0),
IF(AND(NS214='DD FD'!$J$9,NU214='DD FD'!$AI$3),NT214,0),
IF(AND(OD214='DD FD'!$J$9,OF214='DD FD'!$AI$3),OE214,0),
IF(AND(OO214='DD FD'!$J$9,OQ214='DD FD'!$AI$3),OP214,0),
),2)</f>
        <v>0</v>
      </c>
      <c r="PE214" s="617">
        <f>ROUNDUP(SUM(
IF(AND(LH214='DD FD'!$J$4,LJ214='DD FD'!$AI$3),LI214,0),
IF(AND(LR214='DD FD'!$J$4,LT214='DD FD'!$AI$3),LS214,0),
IF(AND(MB214='DD FD'!$J$4,MD214='DD FD'!$AI$3),MC214,0),
IF(AND(ML214='DD FD'!$J$4,MN214='DD FD'!$AI$3),MM214,0),
IF(AND(MW214='DD FD'!$J$4,MY214='DD FD'!$AI$3),MX214,0),
IF(AND(NH214='DD FD'!$J$4,NJ214='DD FD'!$AI$3),NI214,0),
IF(AND(NS214='DD FD'!$J$4,NU214='DD FD'!$AI$3),NT214,0),
IF(AND(OD214='DD FD'!$J$4,OF214='DD FD'!$AI$3),OE214,0),
IF(AND(OO214='DD FD'!$J$4,OQ214='DD FD'!$AI$3),OP214,0),
),2)</f>
        <v>0</v>
      </c>
      <c r="PF214" s="619">
        <f>ROUNDUP(SUM(
IF(AND(LH214='DD FD'!$J$11,LJ214='DD FD'!$AI$3),LI214,0),
IF(AND(LR214='DD FD'!$J$11,LT214='DD FD'!$AI$3),LS214,0),
IF(AND(MB214='DD FD'!$J$11,MD214='DD FD'!$AI$3),MC214,0),
IF(AND(ML214='DD FD'!$J$11,MN214='DD FD'!$AI$3),MM214,0),
IF(AND(MW214='DD FD'!$J$11,MY214='DD FD'!$AI$3),MX214,0),
IF(AND(NH214='DD FD'!$J$11,NJ214='DD FD'!$AI$3),NI214,0),
IF(AND(NS214='DD FD'!$J$11,NU214='DD FD'!$AI$3),NT214,0),
IF(AND(OD214='DD FD'!$J$11,OF214='DD FD'!$AI$3),OE214,0),
IF(AND(OO214='DD FD'!$J$11,OQ214='DD FD'!$AI$3),OP214,0),
),2)</f>
        <v>0</v>
      </c>
    </row>
    <row r="215" spans="1:422">
      <c r="A215" s="806"/>
      <c r="B215" s="934"/>
      <c r="C215" s="247"/>
      <c r="D215" s="842"/>
      <c r="E215" s="247"/>
      <c r="F215" s="158"/>
      <c r="G215" s="710"/>
      <c r="H215" s="712"/>
      <c r="I215" s="936"/>
      <c r="J215" s="803"/>
      <c r="K215" s="150"/>
      <c r="L215" s="146" t="str">
        <f t="shared" si="81"/>
        <v/>
      </c>
      <c r="M215" s="501" t="str">
        <f t="shared" si="98"/>
        <v/>
      </c>
      <c r="N215" s="504"/>
      <c r="O215" s="113" t="str">
        <f t="shared" si="99"/>
        <v/>
      </c>
      <c r="P215" s="114" t="str">
        <f t="shared" si="82"/>
        <v/>
      </c>
      <c r="Q215" s="152"/>
      <c r="R215" s="152"/>
      <c r="S215" s="115" t="str">
        <f t="shared" si="100"/>
        <v/>
      </c>
      <c r="T215" s="159"/>
      <c r="U215" s="159"/>
      <c r="V215" s="157"/>
      <c r="W215" s="157"/>
      <c r="X215" s="157"/>
      <c r="Y215" s="772"/>
      <c r="Z215" s="158"/>
      <c r="AA215" s="144"/>
      <c r="AB215" s="112"/>
      <c r="AC215" s="153"/>
      <c r="AD215" s="153"/>
      <c r="AE215" s="153"/>
      <c r="AF215" s="153"/>
      <c r="AG215" s="153"/>
      <c r="AH215" s="153"/>
      <c r="AI215" s="152"/>
      <c r="AJ215" s="158"/>
      <c r="AK215" s="158"/>
      <c r="AL215" s="158"/>
      <c r="AM215" s="116" t="str">
        <f t="shared" si="101"/>
        <v/>
      </c>
      <c r="AN215" s="116" t="str">
        <f t="shared" si="102"/>
        <v/>
      </c>
      <c r="AO215" s="324"/>
      <c r="AP215" s="503"/>
      <c r="AQ215" s="487" t="str">
        <f t="shared" si="103"/>
        <v/>
      </c>
      <c r="AR215" s="113" t="str">
        <f t="shared" si="83"/>
        <v/>
      </c>
      <c r="AS215" s="113" t="str">
        <f t="shared" si="84"/>
        <v/>
      </c>
      <c r="AT215" s="113" t="str">
        <f t="shared" si="85"/>
        <v/>
      </c>
      <c r="AU215" s="113" t="str">
        <f t="shared" si="86"/>
        <v/>
      </c>
      <c r="AV215" s="159"/>
      <c r="AW215" s="157"/>
      <c r="AX215" s="157"/>
      <c r="AY215" s="157"/>
      <c r="AZ215" s="157"/>
      <c r="BA215" s="116" t="str">
        <f t="shared" si="87"/>
        <v/>
      </c>
      <c r="BB215" s="316"/>
      <c r="BC215" s="116" t="str">
        <f t="shared" si="88"/>
        <v/>
      </c>
      <c r="BD215" s="133" t="str">
        <f t="shared" si="89"/>
        <v/>
      </c>
      <c r="BE215" s="157"/>
      <c r="BF215" s="1180"/>
      <c r="BG215" s="1180"/>
      <c r="BH215" s="158"/>
      <c r="BI215" s="490"/>
      <c r="BJ215" s="514" t="str">
        <f t="shared" si="104"/>
        <v/>
      </c>
      <c r="BK215" s="789"/>
      <c r="BL215" s="116" t="str">
        <f t="shared" si="105"/>
        <v/>
      </c>
      <c r="BM215" s="144"/>
      <c r="BN215" s="144"/>
      <c r="BO215" s="144"/>
      <c r="BP215" s="790"/>
      <c r="BQ215" s="790"/>
      <c r="BR215" s="790"/>
      <c r="BS215" s="116" t="str">
        <f t="shared" si="90"/>
        <v/>
      </c>
      <c r="BT215" s="790"/>
      <c r="BU215" s="808" t="str">
        <f t="shared" si="91"/>
        <v/>
      </c>
      <c r="BV215" s="791"/>
      <c r="BW215" s="144"/>
      <c r="BX215" s="20"/>
      <c r="BY215" s="20"/>
      <c r="BZ215" s="20"/>
      <c r="CA215" s="792"/>
      <c r="CB215" s="1201"/>
      <c r="CC215" s="144"/>
      <c r="CD215" s="144"/>
      <c r="CE215" s="144"/>
      <c r="CF215" s="144"/>
      <c r="CG215" s="144"/>
      <c r="CH215" s="144"/>
      <c r="CI215" s="144"/>
      <c r="CJ215" s="144"/>
      <c r="CK215" s="144"/>
      <c r="CL215" s="144"/>
      <c r="CM215" s="144"/>
      <c r="CN215" s="144"/>
      <c r="CO215" s="144"/>
      <c r="CP215" s="144"/>
      <c r="CQ215" s="144"/>
      <c r="CR215" s="144"/>
      <c r="CS215" s="144"/>
      <c r="CT215" s="144"/>
      <c r="CU215" s="144"/>
      <c r="CV215" s="144"/>
      <c r="CW215" s="144"/>
      <c r="CX215" s="144"/>
      <c r="CY215" s="144"/>
      <c r="CZ215" s="144"/>
      <c r="DA215" s="144"/>
      <c r="DB215" s="144"/>
      <c r="DC215" s="144"/>
      <c r="DD215" s="144"/>
      <c r="DE215" s="144"/>
      <c r="DF215" s="144"/>
      <c r="DG215" s="144"/>
      <c r="DH215" s="144"/>
      <c r="DI215" s="144"/>
      <c r="DJ215" s="144"/>
      <c r="DK215" s="144"/>
      <c r="DL215" s="144"/>
      <c r="DM215" s="144"/>
      <c r="DN215" s="144"/>
      <c r="DO215" s="144"/>
      <c r="DP215" s="144"/>
      <c r="DQ215" s="144"/>
      <c r="DR215" s="144"/>
      <c r="DS215" s="144"/>
      <c r="DT215" s="144"/>
      <c r="DU215" s="144"/>
      <c r="DV215" s="144"/>
      <c r="DW215" s="144"/>
      <c r="DX215" s="144"/>
      <c r="DY215" s="144"/>
      <c r="DZ215" s="144"/>
      <c r="EA215" s="144"/>
      <c r="EB215" s="144"/>
      <c r="EC215" s="144"/>
      <c r="ED215" s="782" t="str">
        <f t="shared" si="106"/>
        <v/>
      </c>
      <c r="EE215" s="519"/>
      <c r="EF215" s="793"/>
      <c r="EG215" s="519"/>
      <c r="EH215" s="794"/>
      <c r="EI215" s="790"/>
      <c r="EJ215" s="794"/>
      <c r="EK215" s="794"/>
      <c r="EL215" s="790"/>
      <c r="EM215" s="790"/>
      <c r="EN215" s="790"/>
      <c r="EO215" s="112" t="str">
        <f t="shared" si="92"/>
        <v/>
      </c>
      <c r="EP215" s="790"/>
      <c r="EQ215" s="488" t="str">
        <f t="shared" si="93"/>
        <v/>
      </c>
      <c r="ER215" s="1100"/>
      <c r="ES215" s="1099" t="str">
        <f t="shared" si="107"/>
        <v/>
      </c>
      <c r="ET215" s="525"/>
      <c r="EU215" s="148"/>
      <c r="EV215" s="148"/>
      <c r="EW215" s="148"/>
      <c r="EX215" s="148"/>
      <c r="EY215" s="148"/>
      <c r="EZ215" s="148"/>
      <c r="FA215" s="148"/>
      <c r="FB215" s="148"/>
      <c r="FC215" s="148"/>
      <c r="FD215" s="148"/>
      <c r="FE215" s="148"/>
      <c r="FF215" s="148"/>
      <c r="FG215" s="148"/>
      <c r="FH215" s="148"/>
      <c r="FI215" s="528"/>
      <c r="FJ215" s="513" t="str">
        <f t="shared" si="94"/>
        <v/>
      </c>
      <c r="FK215" s="158"/>
      <c r="FL215" s="850"/>
      <c r="FM215" s="850"/>
      <c r="FN215" s="850"/>
      <c r="FO215" s="850"/>
      <c r="FP215" s="850"/>
      <c r="FQ215" s="850"/>
      <c r="FR215" s="157"/>
      <c r="FS215" s="143"/>
      <c r="FT215" s="143"/>
      <c r="FU215" s="847" t="str">
        <f t="shared" si="95"/>
        <v/>
      </c>
      <c r="FV215" s="555"/>
      <c r="FW215" s="523" t="str">
        <f>IF(Table1[[#This Row],[Nonfood Inhaltstoffe - Komponente]]="","",VLOOKUP(Table1[[#This Row],[Nonfood Inhaltstoffe - Komponente]],'Dropdown Auswahl'!BJ:BK,2,FALSE))</f>
        <v/>
      </c>
      <c r="FX215" s="1013"/>
      <c r="FY215" s="1011" t="str">
        <f t="shared" si="96"/>
        <v/>
      </c>
      <c r="FZ215" s="152"/>
      <c r="GA215" s="152"/>
      <c r="GB215" s="152"/>
      <c r="GC215" s="529" t="str">
        <f t="shared" si="97"/>
        <v/>
      </c>
      <c r="GG215" s="21"/>
      <c r="GH215" s="21"/>
      <c r="GI215" s="1019"/>
      <c r="GJ215" s="1016" t="str">
        <f>IF(Table1[[#This Row],[Global Trade Item Number (GTIN)]]="","",Table1[[#This Row],[Global Trade Item Number (GTIN)]])</f>
        <v/>
      </c>
      <c r="GK215" s="555" t="str">
        <f>IF(Table1[[#This Row],[WAWI-Nr./ Kreditoren-Nummer
(ASDV)]]&lt;&gt;"",Table1[[#This Row],[WAWI-Nr./ Kreditoren-Nummer
(ASDV)]],"")</f>
        <v/>
      </c>
      <c r="GL215" s="165"/>
      <c r="GM215" s="165"/>
      <c r="GN215" s="165"/>
      <c r="GO215" s="485"/>
      <c r="GP215" s="534"/>
      <c r="GQ215" s="533"/>
      <c r="GR215" s="486"/>
      <c r="GS215" s="486"/>
      <c r="GT215" s="486"/>
      <c r="GU215" s="486"/>
      <c r="GV215" s="486"/>
      <c r="GW215" s="542"/>
      <c r="GX215" s="538"/>
      <c r="GY215" s="144"/>
      <c r="GZ215" s="480"/>
      <c r="HA215" s="158"/>
      <c r="HB215" s="480"/>
      <c r="HC215" s="480"/>
      <c r="HD215" s="480"/>
      <c r="HE215" s="480"/>
      <c r="HF215" s="480"/>
      <c r="HG215" s="480"/>
      <c r="HH215" s="538"/>
      <c r="HI215" s="480"/>
      <c r="HJ215" s="480"/>
      <c r="HK215" s="480"/>
      <c r="HL215" s="480"/>
      <c r="HM215" s="480"/>
      <c r="HN215" s="480"/>
      <c r="HO215" s="480"/>
      <c r="HP215" s="480"/>
      <c r="HQ215" s="480"/>
      <c r="HR215" s="538"/>
      <c r="HS215" s="480"/>
      <c r="HT215" s="480"/>
      <c r="HU215" s="480"/>
      <c r="HV215" s="480"/>
      <c r="HW215" s="480"/>
      <c r="HX215" s="480"/>
      <c r="HY215" s="480"/>
      <c r="HZ215" s="480"/>
      <c r="IA215" s="480"/>
      <c r="IB215" s="538"/>
      <c r="IC215" s="480"/>
      <c r="ID215" s="480"/>
      <c r="IE215" s="480"/>
      <c r="IF215" s="480"/>
      <c r="IG215" s="480"/>
      <c r="IH215" s="480"/>
      <c r="II215" s="480"/>
      <c r="IJ215" s="480"/>
      <c r="IK215" s="480"/>
      <c r="IL215" s="480"/>
      <c r="IM215" s="538"/>
      <c r="IN215" s="480"/>
      <c r="IO215" s="480"/>
      <c r="IP215" s="480"/>
      <c r="IQ215" s="480"/>
      <c r="IR215" s="480"/>
      <c r="IS215" s="480"/>
      <c r="IT215" s="480"/>
      <c r="IU215" s="480"/>
      <c r="IV215" s="480"/>
      <c r="IW215" s="480"/>
      <c r="IX215" s="538"/>
      <c r="IY215" s="480"/>
      <c r="IZ215" s="480"/>
      <c r="JA215" s="480"/>
      <c r="JB215" s="480"/>
      <c r="JC215" s="480"/>
      <c r="JD215" s="480"/>
      <c r="JE215" s="480"/>
      <c r="JF215" s="480"/>
      <c r="JG215" s="480"/>
      <c r="JH215" s="480"/>
      <c r="JI215" s="538"/>
      <c r="JJ215" s="480"/>
      <c r="JK215" s="480"/>
      <c r="JL215" s="480"/>
      <c r="JM215" s="480"/>
      <c r="JN215" s="480"/>
      <c r="JO215" s="480"/>
      <c r="JP215" s="480"/>
      <c r="JQ215" s="480"/>
      <c r="JR215" s="480"/>
      <c r="JS215" s="590"/>
      <c r="JT215" s="538"/>
      <c r="JU215" s="480"/>
      <c r="JV215" s="480"/>
      <c r="JW215" s="480"/>
      <c r="JX215" s="480"/>
      <c r="JY215" s="480"/>
      <c r="JZ215" s="480"/>
      <c r="KA215" s="480"/>
      <c r="KB215" s="480"/>
      <c r="KC215" s="480"/>
      <c r="KD215" s="480"/>
      <c r="KE215" s="538"/>
      <c r="KF215" s="480"/>
      <c r="KG215" s="480"/>
      <c r="KH215" s="480"/>
      <c r="KI215" s="480"/>
      <c r="KJ215" s="480"/>
      <c r="KK215" s="480"/>
      <c r="KL215" s="480"/>
      <c r="KM215" s="480"/>
      <c r="KN215" s="480"/>
      <c r="KO215" s="480"/>
      <c r="KR215" s="568" t="str">
        <f>IF(Table1[[#This Row],[GTIN]]&lt;&gt;"",Table1[[#This Row],[GTIN]],"")</f>
        <v/>
      </c>
      <c r="KS215" s="569" t="str">
        <f>Table1[[#This Row],[Kreditor]]</f>
        <v/>
      </c>
      <c r="KT215" s="570" t="str">
        <f>IF(Table1[[#This Row],[Gültig ab (Datum)]]&lt;&gt;"",Table1[[#This Row],[Gültig ab (Datum)]],"")</f>
        <v/>
      </c>
      <c r="KU215" s="570"/>
      <c r="KV215" s="583" t="str">
        <f>IF(Table1[[#This Row],[Artikel verpackt? 
(X=Ja)]]="","",Table1[[#This Row],[Artikel verpackt? 
(X=Ja)]])</f>
        <v/>
      </c>
      <c r="KW215" s="571" t="str">
        <f>IF(Table1[[#This Row],[Verpackung recyclingfähig?
(X=Ja)]]="","",Table1[[#This Row],[Verpackung recyclingfähig?
(X=Ja)]])</f>
        <v/>
      </c>
      <c r="KX215" s="572"/>
      <c r="KY215" s="573"/>
      <c r="KZ215" s="574"/>
      <c r="LA215" s="574"/>
      <c r="LB215" s="574"/>
      <c r="LC215" s="574"/>
      <c r="LD215" s="574"/>
      <c r="LE215" s="574"/>
      <c r="LF215" s="575"/>
      <c r="LG215" s="576" t="str">
        <f>IF(Table1[[#This Row],[Hauptkörper - B1 - Art]]="","",VLOOKUP(Table1[[#This Row],[Hauptkörper - B1 - Art]],'DD FD'!B:C,2,FALSE))</f>
        <v/>
      </c>
      <c r="LH215" s="577" t="str">
        <f>IF(Table1[[#This Row],[Hauptkörper - B1 - Fraktion]]="","",VLOOKUP(Table1[[#This Row],[Hauptkörper - B1 - Fraktion]],'DD FD'!H:J,3,FALSE))</f>
        <v/>
      </c>
      <c r="LI215" s="574" t="str">
        <f>IF(Table1[[#This Row],[Hauptkörper - B1 - Gewicht
(in G)]]="","",Table1[[#This Row],[Hauptkörper - B1 - Gewicht
(in G)]])</f>
        <v/>
      </c>
      <c r="LJ215" s="574" t="str">
        <f>IF(Table1[[#This Row],[Hauptkörper - B1 - Lizenzierungs-pflichtig? (X=Ja)]]="","",Table1[[#This Row],[Hauptkörper - B1 - Lizenzierungs-pflichtig? (X=Ja)]])</f>
        <v/>
      </c>
      <c r="LK215" s="577" t="str">
        <f>IF(Table1[[#This Row],[Hauptkörper - B1 - Virgin Material]]="","",VLOOKUP(Table1[[#This Row],[Hauptkörper - B1 - Virgin Material]],'DD FD'!AJ:AK,2,FALSE))</f>
        <v/>
      </c>
      <c r="LL215" s="578" t="str">
        <f>IF(Table1[[#This Row],[Hauptkörper - B1 - Virgin Material Anteil (in %)]]="","",Table1[[#This Row],[Hauptkörper - B1 - Virgin Material Anteil (in %)]])</f>
        <v/>
      </c>
      <c r="LM215" s="577" t="str">
        <f>IF(Table1[[#This Row],[Hauptkörper - B1 - Recyceltes Material]]="","",VLOOKUP(Table1[[#This Row],[Hauptkörper - B1 - Recyceltes Material]],'DD FD'!AL:AM,2,FALSE))</f>
        <v/>
      </c>
      <c r="LN215" s="578" t="str">
        <f>IF(Table1[[#This Row],[Hauptkörper - B1 - Recyceltes Material Anteil (in %)]]="","",Table1[[#This Row],[Hauptkörper - B1 - Recyceltes Material Anteil (in %)]])</f>
        <v/>
      </c>
      <c r="LO215" s="579" t="str">
        <f>IF(Table1[[#This Row],[Hauptkörper - B1 - Beschichtung]]="","",VLOOKUP(Table1[[#This Row],[Hauptkörper - B1 - Beschichtung]],'DD FD'!AE:AF,2,FALSE))</f>
        <v/>
      </c>
      <c r="LP215" s="580" t="str">
        <f>IF(Table1[[#This Row],[Hauptkörper - B1 - Beschichtung Anteil (in %)]]="","",Table1[[#This Row],[Hauptkörper - B1 - Beschichtung Anteil (in %)]])</f>
        <v/>
      </c>
      <c r="LQ215" s="576" t="str">
        <f>IF(Table1[[#This Row],[Hauptkörper - B2 - Art]]="","",VLOOKUP(Table1[[#This Row],[Hauptkörper - B2 - Art]],'DD FD'!B:C,2,FALSE))</f>
        <v/>
      </c>
      <c r="LR215" s="577" t="str">
        <f>IF(Table1[[#This Row],[Hauptkörper - B2 - Fraktion]]="","",VLOOKUP(Table1[[#This Row],[Hauptkörper - B2 - Fraktion]],'DD FD'!H:J,3,FALSE))</f>
        <v/>
      </c>
      <c r="LS215" s="574" t="str">
        <f>IF(Table1[[#This Row],[Hauptkörper - B2 - Gewicht
(in G)]]="","",Table1[[#This Row],[Hauptkörper - B2 - Gewicht
(in G)]])</f>
        <v/>
      </c>
      <c r="LT215" s="574" t="str">
        <f>IF(Table1[[#This Row],[Hauptkörper - B2 - Lizenzierungs-pflichtig? (X=Ja)]]="","",Table1[[#This Row],[Hauptkörper - B2 - Lizenzierungs-pflichtig? (X=Ja)]])</f>
        <v/>
      </c>
      <c r="LU215" s="577" t="str">
        <f>IF(Table1[[#This Row],[Hauptkörper - B2 - Virgin Material]]="","",VLOOKUP(Table1[[#This Row],[Hauptkörper - B2 - Virgin Material]],'DD FD'!AJ:AK,2,FALSE))</f>
        <v/>
      </c>
      <c r="LV215" s="578" t="str">
        <f>IF(Table1[[#This Row],[Hauptkörper - B2 - Virgin Material Anteil (in %)]]="","",Table1[[#This Row],[Hauptkörper - B2 - Virgin Material Anteil (in %)]])</f>
        <v/>
      </c>
      <c r="LW215" s="577" t="str">
        <f>IF(Table1[[#This Row],[Hauptkörper - B2 - Recyceltes Material]]="","",VLOOKUP(Table1[[#This Row],[Hauptkörper - B2 - Recyceltes Material]],'DD FD'!AL:AM,2,FALSE))</f>
        <v/>
      </c>
      <c r="LX215" s="578" t="str">
        <f>IF(Table1[[#This Row],[Hauptkörper - B2 - Recyceltes Material Anteil (in %)]]="","",Table1[[#This Row],[Hauptkörper - B2 - Recyceltes Material Anteil (in %)]])</f>
        <v/>
      </c>
      <c r="LY215" s="577" t="str">
        <f>IF(Table1[[#This Row],[Hauptkörper - B2 - Beschichtung]]="","",VLOOKUP(Table1[[#This Row],[Hauptkörper - B2 - Beschichtung]],'DD FD'!AE:AF,2,FALSE))</f>
        <v/>
      </c>
      <c r="LZ215" s="580" t="str">
        <f>IF(Table1[[#This Row],[Hauptkörper - B2 - Beschichtung Anteil (in %)]]="","",Table1[[#This Row],[Hauptkörper - B2 - Beschichtung Anteil (in %)]])</f>
        <v/>
      </c>
      <c r="MA215" s="576" t="str">
        <f>IF(Table1[[#This Row],[Hauptkörper - B3 - Art]]="","",VLOOKUP(Table1[[#This Row],[Hauptkörper - B3 - Art]],'DD FD'!B:C,2,FALSE))</f>
        <v/>
      </c>
      <c r="MB215" s="577" t="str">
        <f>IF(Table1[[#This Row],[Hauptkörper - B3 - Fraktion]]="","",VLOOKUP(Table1[[#This Row],[Hauptkörper - B3 - Fraktion]],'DD FD'!H:J,3,FALSE))</f>
        <v/>
      </c>
      <c r="MC215" s="574" t="str">
        <f>IF(Table1[[#This Row],[Hauptkörper - B3 - Gewicht
(in G)]]="","",Table1[[#This Row],[Hauptkörper - B3 - Gewicht
(in G)]])</f>
        <v/>
      </c>
      <c r="MD215" s="574" t="str">
        <f>IF(Table1[[#This Row],[Hauptkörper - B3 - Lizenzierungs-pflichtig? (X=Ja)]]="","",Table1[[#This Row],[Hauptkörper - B3 - Lizenzierungs-pflichtig? (X=Ja)]])</f>
        <v/>
      </c>
      <c r="ME215" s="577" t="str">
        <f>IF(Table1[[#This Row],[Hauptkörper - B3 - Virgin Material]]="","",VLOOKUP(Table1[[#This Row],[Hauptkörper - B3 - Virgin Material]],'DD FD'!AJ:AK,2,FALSE))</f>
        <v/>
      </c>
      <c r="MF215" s="578" t="str">
        <f>IF(Table1[[#This Row],[Hauptkörper - B3 - Virgin Material Anteil (in %)]]="","",Table1[[#This Row],[Hauptkörper - B3 - Virgin Material Anteil (in %)]])</f>
        <v/>
      </c>
      <c r="MG215" s="577" t="str">
        <f>IF(Table1[[#This Row],[Hauptkörper - B3 - Recyceltes Material]]="","",VLOOKUP(Table1[[#This Row],[Hauptkörper - B3 - Recyceltes Material]],'DD FD'!AL:AM,2,FALSE))</f>
        <v/>
      </c>
      <c r="MH215" s="578" t="str">
        <f>IF(Table1[[#This Row],[Hauptkörper - B3 - Recyceltes Material Anteil (in %)]]="","",Table1[[#This Row],[Hauptkörper - B3 - Recyceltes Material Anteil (in %)]])</f>
        <v/>
      </c>
      <c r="MI215" s="577" t="str">
        <f>IF(Table1[[#This Row],[Hauptkörper - B3 - Beschichtung]]="","",VLOOKUP(Table1[[#This Row],[Hauptkörper - B3 - Beschichtung]],'DD FD'!AE:AF,2,FALSE))</f>
        <v/>
      </c>
      <c r="MJ215" s="580" t="str">
        <f>IF(Table1[[#This Row],[Hauptkörper - B3 - Beschichtung Anteil (in %)]]="","",Table1[[#This Row],[Hauptkörper - B3 - Beschichtung Anteil (in %)]])</f>
        <v/>
      </c>
      <c r="MK215" s="576" t="str">
        <f>IF(Table1[[#This Row],[Verschluss - B1 - Art]]="","",VLOOKUP(Table1[[#This Row],[Verschluss - B1 - Art]],'DD FD'!D:E,2,FALSE))</f>
        <v/>
      </c>
      <c r="ML215" s="577" t="str">
        <f>IF(Table1[[#This Row],[Verschluss - B1 - Fraktion]]="","",VLOOKUP(Table1[[#This Row],[Verschluss - B1 - Fraktion]],'DD FD'!H:J,3,FALSE))</f>
        <v/>
      </c>
      <c r="MM215" s="574" t="str">
        <f>IF(Table1[[#This Row],[Verschluss - B1 - Gewicht (in G)]]="","",Table1[[#This Row],[Verschluss - B1 - Gewicht (in G)]])</f>
        <v/>
      </c>
      <c r="MN215" s="574" t="str">
        <f>IF(Table1[[#This Row],[Verschluss - B1 - Lizenzierungs-pflichtig? (X=Ja)]]="","",Table1[[#This Row],[Verschluss - B1 - Lizenzierungs-pflichtig? (X=Ja)]])</f>
        <v/>
      </c>
      <c r="MO215" s="574" t="str">
        <f>IF(Table1[[#This Row],[Verschluss - B1 - Trennbar vom Hauptkörper? (X=Ja)]]="","",Table1[[#This Row],[Verschluss - B1 - Trennbar vom Hauptkörper? (X=Ja)]])</f>
        <v/>
      </c>
      <c r="MP215" s="577" t="str">
        <f>IF(Table1[[#This Row],[Verschluss - B1 - Virgin Material]]="","",VLOOKUP(Table1[[#This Row],[Verschluss - B1 - Virgin Material]],'DD FD'!AJ:AK,2,FALSE))</f>
        <v/>
      </c>
      <c r="MQ215" s="578" t="str">
        <f>IF(Table1[[#This Row],[Verschluss - B1 - Virgin Material Anteil (in %)]]="","",Table1[[#This Row],[Verschluss - B1 - Virgin Material Anteil (in %)]])</f>
        <v/>
      </c>
      <c r="MR215" s="577" t="str">
        <f>IF(Table1[[#This Row],[Verschluss - B1 - Recyceltes Material]]="","",VLOOKUP(Table1[[#This Row],[Verschluss - B1 - Recyceltes Material]],'DD FD'!AL:AM,2,FALSE))</f>
        <v/>
      </c>
      <c r="MS215" s="578" t="str">
        <f>IF(Table1[[#This Row],[Verschluss - B1 - Recyceltes Material Anteil (in %)]]="","",Table1[[#This Row],[Verschluss - B1 - Recyceltes Material Anteil (in %)]])</f>
        <v/>
      </c>
      <c r="MT215" s="577" t="str">
        <f>IF(Table1[[#This Row],[Verschluss - B1 - Beschichtung]]="","",VLOOKUP(Table1[[#This Row],[Verschluss - B1 - Beschichtung]],'DD FD'!AE:AF,2,FALSE))</f>
        <v/>
      </c>
      <c r="MU215" s="580" t="str">
        <f>IF(Table1[[#This Row],[Verschluss - B1 - Beschichtung Anteil (in %)]]="","",Table1[[#This Row],[Verschluss - B1 - Beschichtung Anteil (in %)]])</f>
        <v/>
      </c>
      <c r="MV215" s="576" t="str">
        <f>IF(Table1[[#This Row],[Verschluss - B2 - Art]]="","",VLOOKUP(Table1[[#This Row],[Verschluss - B2 - Art]],'DD FD'!D:E,2,FALSE))</f>
        <v/>
      </c>
      <c r="MW215" s="577" t="str">
        <f>IF(Table1[[#This Row],[Verschluss - B2 - Fraktion]]="","",VLOOKUP(Table1[[#This Row],[Verschluss - B2 - Fraktion]],'DD FD'!H:J,3,FALSE))</f>
        <v/>
      </c>
      <c r="MX215" s="574" t="str">
        <f>IF(Table1[[#This Row],[Verschluss - B2 - Gewicht (in G)]]="","",Table1[[#This Row],[Verschluss - B2 - Gewicht (in G)]])</f>
        <v/>
      </c>
      <c r="MY215" s="574" t="str">
        <f>IF(Table1[[#This Row],[Verschluss - B2 - Lizenzierungs-pflichtig? (X=Ja)]]="","",Table1[[#This Row],[Verschluss - B2 - Lizenzierungs-pflichtig? (X=Ja)]])</f>
        <v/>
      </c>
      <c r="MZ215" s="574" t="str">
        <f>IF(Table1[[#This Row],[Verschluss - B2 - Trennbar vom Hauptkörper? (X=Ja)]]="","",Table1[[#This Row],[Verschluss - B2 - Trennbar vom Hauptkörper? (X=Ja)]])</f>
        <v/>
      </c>
      <c r="NA215" s="577" t="str">
        <f>IF(Table1[[#This Row],[Verschluss - B2 - Virgin Material]]="","",VLOOKUP(Table1[[#This Row],[Verschluss - B2 - Virgin Material]],'DD FD'!AJ:AK,2,FALSE))</f>
        <v/>
      </c>
      <c r="NB215" s="578" t="str">
        <f>IF(Table1[[#This Row],[Verschluss - B2 - Virgin Material Anteil (in %)]]="","",Table1[[#This Row],[Verschluss - B2 - Virgin Material Anteil (in %)]])</f>
        <v/>
      </c>
      <c r="NC215" s="577" t="str">
        <f>IF(Table1[[#This Row],[Verschluss - B2 - Recyceltes Material]]="","",VLOOKUP(Table1[[#This Row],[Verschluss - B2 - Recyceltes Material]],'DD FD'!AL:AM,2,FALSE))</f>
        <v/>
      </c>
      <c r="ND215" s="578" t="str">
        <f>IF(Table1[[#This Row],[Verschluss - B2 - Recyceltes Material Anteil (in %)]]="","",Table1[[#This Row],[Verschluss - B2 - Recyceltes Material Anteil (in %)]])</f>
        <v/>
      </c>
      <c r="NE215" s="577" t="str">
        <f>IF(Table1[[#This Row],[Verschluss - B2 - Beschichtung]]="","",VLOOKUP(Table1[[#This Row],[Verschluss - B2 - Beschichtung]],'DD FD'!AE:AF,2,FALSE))</f>
        <v/>
      </c>
      <c r="NF215" s="580" t="str">
        <f>IF(Table1[[#This Row],[Verschluss - B2 - Beschichtung Anteil (in %)]]="","",Table1[[#This Row],[Verschluss - B2 - Beschichtung Anteil (in %)]])</f>
        <v/>
      </c>
      <c r="NG215" s="576" t="str">
        <f>IF(Table1[[#This Row],[Verschluss - B3 - Art]]="","",VLOOKUP(Table1[[#This Row],[Verschluss - B3 - Art]],'DD FD'!D:E,2,FALSE))</f>
        <v/>
      </c>
      <c r="NH215" s="577" t="str">
        <f>IF(Table1[[#This Row],[Verschluss - B3 - Fraktion]]="","",VLOOKUP(Table1[[#This Row],[Verschluss - B3 - Fraktion]],'DD FD'!H:J,3,FALSE))</f>
        <v/>
      </c>
      <c r="NI215" s="574" t="str">
        <f>IF(Table1[[#This Row],[Verschluss - B3 - Gewicht (in G)]]="","",Table1[[#This Row],[Verschluss - B3 - Gewicht (in G)]])</f>
        <v/>
      </c>
      <c r="NJ215" s="574" t="str">
        <f>IF(Table1[[#This Row],[Verschluss - B3 - Lizenzierungs-pflichtig? (X=Ja)]]="","",Table1[[#This Row],[Verschluss - B3 - Lizenzierungs-pflichtig? (X=Ja)]])</f>
        <v/>
      </c>
      <c r="NK215" s="574" t="str">
        <f>IF(Table1[[#This Row],[Verschluss - B3 - Trennbar vom Hauptkörper? (X=Ja)]]="","",Table1[[#This Row],[Verschluss - B3 - Trennbar vom Hauptkörper? (X=Ja)]])</f>
        <v/>
      </c>
      <c r="NL215" s="577" t="str">
        <f>IF(Table1[[#This Row],[Verschluss - B3 - Virgin Material]]="","",VLOOKUP(Table1[[#This Row],[Verschluss - B3 - Virgin Material]],'DD FD'!AJ:AK,2,FALSE))</f>
        <v/>
      </c>
      <c r="NM215" s="578" t="str">
        <f>IF(Table1[[#This Row],[Verschluss - B3 - Virgin Material Anteil (in %)]]="","",Table1[[#This Row],[Verschluss - B3 - Virgin Material Anteil (in %)]])</f>
        <v/>
      </c>
      <c r="NN215" s="577" t="str">
        <f>IF(Table1[[#This Row],[Verschluss - B3 - Recyceltes Material]]="","",VLOOKUP(Table1[[#This Row],[Verschluss - B3 - Recyceltes Material]],'DD FD'!AL:AM,2,FALSE))</f>
        <v/>
      </c>
      <c r="NO215" s="578" t="str">
        <f>IF(Table1[[#This Row],[Verschluss - B3 - Recyceltes Material Anteil (in %)]]="","",Table1[[#This Row],[Verschluss - B3 - Recyceltes Material Anteil (in %)]])</f>
        <v/>
      </c>
      <c r="NP215" s="577" t="str">
        <f>IF(Table1[[#This Row],[Verschluss - B3 - Beschichtung]]="","",VLOOKUP(Table1[[#This Row],[Verschluss - B3 - Beschichtung]],'DD FD'!AE:AF,2,FALSE))</f>
        <v/>
      </c>
      <c r="NQ215" s="580" t="str">
        <f>IF(Table1[[#This Row],[Verschluss - B3 - Beschichtung Anteil (in %)]]="","",Table1[[#This Row],[Verschluss - B3 - Beschichtung Anteil (in %)]])</f>
        <v/>
      </c>
      <c r="NR215" s="576" t="str">
        <f>IF(Table1[[#This Row],[Etikett - B1 - Art]]="","",VLOOKUP(Table1[[#This Row],[Etikett - B1 - Art]],'DD FD'!F:G,2,FALSE))</f>
        <v/>
      </c>
      <c r="NS215" s="577" t="str">
        <f>IF(Table1[[#This Row],[Etikett - B1 - Fraktion]]="","",VLOOKUP(Table1[[#This Row],[Etikett - B1 - Fraktion]],'DD FD'!H:J,3,FALSE))</f>
        <v/>
      </c>
      <c r="NT215" s="574" t="str">
        <f>IF(Table1[[#This Row],[Etikett - B1 - Gewicht (in G)]]="","",Table1[[#This Row],[Etikett - B1 - Gewicht (in G)]])</f>
        <v/>
      </c>
      <c r="NU215" s="574" t="str">
        <f>IF(Table1[[#This Row],[Etikett - B1 - Lizenzierungs-pflichtig? (X=Ja)]]="","",Table1[[#This Row],[Etikett - B1 - Lizenzierungs-pflichtig? (X=Ja)]])</f>
        <v/>
      </c>
      <c r="NV215" s="574" t="str">
        <f>IF(Table1[[#This Row],[Etikett - B1 - Trennbar vom Hauptkörper? (X=Ja)]]="","",Table1[[#This Row],[Etikett - B1 - Trennbar vom Hauptkörper? (X=Ja)]])</f>
        <v/>
      </c>
      <c r="NW215" s="577" t="str">
        <f>IF(Table1[[#This Row],[Etikett - B1 - Virgin Material]]="","",VLOOKUP(Table1[[#This Row],[Etikett - B1 - Virgin Material]],'DD FD'!AJ:AK,2,FALSE))</f>
        <v/>
      </c>
      <c r="NX215" s="578" t="str">
        <f>IF(Table1[[#This Row],[Etikett - B1 - Virgin Material Anteil (in %)]]="","",Table1[[#This Row],[Etikett - B1 - Virgin Material Anteil (in %)]])</f>
        <v/>
      </c>
      <c r="NY215" s="577" t="str">
        <f>IF(Table1[[#This Row],[Etikett - B1 - Recyceltes Material]]="","",VLOOKUP(Table1[[#This Row],[Etikett - B1 - Recyceltes Material]],'DD FD'!AL:AM,2,FALSE))</f>
        <v/>
      </c>
      <c r="NZ215" s="578" t="str">
        <f>IF(Table1[[#This Row],[Etikett - B1 - Recyceltes Material Anteil (in %)]]="","",Table1[[#This Row],[Etikett - B1 - Recyceltes Material Anteil (in %)]])</f>
        <v/>
      </c>
      <c r="OA215" s="577" t="str">
        <f>IF(Table1[[#This Row],[Etikett - B1 - Beschichtung]]="","",VLOOKUP(Table1[[#This Row],[Etikett - B1 - Beschichtung]],'DD FD'!AE:AF,2,FALSE))</f>
        <v/>
      </c>
      <c r="OB215" s="580" t="str">
        <f>IF(Table1[[#This Row],[Etikett - B1 - Beschichtung Anteil (in %)]]="","",Table1[[#This Row],[Etikett - B1 - Beschichtung Anteil (in %)]])</f>
        <v/>
      </c>
      <c r="OC215" s="576" t="str">
        <f>IF(Table1[[#This Row],[Etikett - B2 - Art]]="","",VLOOKUP(Table1[[#This Row],[Etikett - B2 - Art]],'DD FD'!F:G,2,FALSE))</f>
        <v/>
      </c>
      <c r="OD215" s="577" t="str">
        <f>IF(Table1[[#This Row],[Etikett - B2 - Fraktion]]="","",VLOOKUP(Table1[[#This Row],[Etikett - B2 - Fraktion]],'DD FD'!H:J,3,FALSE))</f>
        <v/>
      </c>
      <c r="OE215" s="574" t="str">
        <f>IF(Table1[[#This Row],[Etikett - B2 - Gewicht (in G)]]="","",Table1[[#This Row],[Etikett - B2 - Gewicht (in G)]])</f>
        <v/>
      </c>
      <c r="OF215" s="574" t="str">
        <f>IF(Table1[[#This Row],[Etikett - B2 - Lizenzierungs-pflichtig? (X=Ja)]]="","",Table1[[#This Row],[Etikett - B2 - Lizenzierungs-pflichtig? (X=Ja)]])</f>
        <v/>
      </c>
      <c r="OG215" s="574" t="str">
        <f>IF(Table1[[#This Row],[Etikett - B2 - Trennbar vom Hauptkörper? (X=Ja)]]="","",Table1[[#This Row],[Etikett - B2 - Trennbar vom Hauptkörper? (X=Ja)]])</f>
        <v/>
      </c>
      <c r="OH215" s="577" t="str">
        <f>IF(Table1[[#This Row],[Etikett - B2 - Virgin Material]]="","",VLOOKUP(Table1[[#This Row],[Etikett - B2 - Virgin Material]],'DD FD'!AJ:AK,2,FALSE))</f>
        <v/>
      </c>
      <c r="OI215" s="578" t="str">
        <f>IF(Table1[[#This Row],[Etikett - B2 - Virgin Material Anteil (in %)]]="","",Table1[[#This Row],[Etikett - B2 - Virgin Material Anteil (in %)]])</f>
        <v/>
      </c>
      <c r="OJ215" s="577" t="str">
        <f>IF(Table1[[#This Row],[Etikett - B2 - Recyceltes Material]]="","",VLOOKUP(Table1[[#This Row],[Etikett - B2 - Recyceltes Material]],'DD FD'!AL:AM,2,FALSE))</f>
        <v/>
      </c>
      <c r="OK215" s="578" t="str">
        <f>IF(Table1[[#This Row],[Etikett - B2 - Recyceltes Material Anteil (in %)]]="","",Table1[[#This Row],[Etikett - B2 - Recyceltes Material Anteil (in %)]])</f>
        <v/>
      </c>
      <c r="OL215" s="577" t="str">
        <f>IF(Table1[[#This Row],[Etikett - B2 - Beschichtung]]="","",VLOOKUP(Table1[[#This Row],[Etikett - B2 - Beschichtung]],'DD FD'!AE:AF,2,FALSE))</f>
        <v/>
      </c>
      <c r="OM215" s="580" t="str">
        <f>IF(Table1[[#This Row],[Etikett - B2 - Beschichtung Anteil (in %)]]="","",Table1[[#This Row],[Etikett - B2 - Beschichtung Anteil (in %)]])</f>
        <v/>
      </c>
      <c r="ON215" s="576" t="str">
        <f>IF(Table1[[#This Row],[Etikett - B3 - Art]]="","",VLOOKUP(Table1[[#This Row],[Etikett - B3 - Art]],'DD FD'!F:G,2,FALSE))</f>
        <v/>
      </c>
      <c r="OO215" s="577" t="str">
        <f>IF(Table1[[#This Row],[Etikett - B3 - Fraktion]]="","",VLOOKUP(Table1[[#This Row],[Etikett - B3 - Fraktion]],'DD FD'!H:J,3,FALSE))</f>
        <v/>
      </c>
      <c r="OP215" s="574" t="str">
        <f>IF(Table1[[#This Row],[Etikett - B3 - Gewicht (in G)]]="","",Table1[[#This Row],[Etikett - B3 - Gewicht (in G)]])</f>
        <v/>
      </c>
      <c r="OQ215" s="574" t="str">
        <f>IF(Table1[[#This Row],[Etikett - B3 - Lizenzierungs-pflichtig? (X=Ja)]]="","",Table1[[#This Row],[Etikett - B3 - Lizenzierungs-pflichtig? (X=Ja)]])</f>
        <v/>
      </c>
      <c r="OR215" s="574" t="str">
        <f>IF(Table1[[#This Row],[Etikett - B3 - Trennbar vom Hauptkörper? (X=Ja)]]="","",Table1[[#This Row],[Etikett - B3 - Trennbar vom Hauptkörper? (X=Ja)]])</f>
        <v/>
      </c>
      <c r="OS215" s="577" t="str">
        <f>IF(Table1[[#This Row],[Etikett - B3 - Virgin Material]]="","",VLOOKUP(Table1[[#This Row],[Etikett - B3 - Virgin Material]],'DD FD'!AJ:AK,2,FALSE))</f>
        <v/>
      </c>
      <c r="OT215" s="578" t="str">
        <f>IF(Table1[[#This Row],[Etikett - B3 - Virgin Material Anteil (in %)]]="","",Table1[[#This Row],[Etikett - B3 - Virgin Material Anteil (in %)]])</f>
        <v/>
      </c>
      <c r="OU215" s="577" t="str">
        <f>IF(Table1[[#This Row],[Etikett - B3 - Recyceltes Material]]="","",VLOOKUP(Table1[[#This Row],[Etikett - B3 - Recyceltes Material]],'DD FD'!AL:AM,2,FALSE))</f>
        <v/>
      </c>
      <c r="OV215" s="578" t="str">
        <f>IF(Table1[[#This Row],[Etikett - B3 - Recyceltes Material Anteil (in %)]]="","",Table1[[#This Row],[Etikett - B3 - Recyceltes Material Anteil (in %)]])</f>
        <v/>
      </c>
      <c r="OW215" s="577" t="str">
        <f>IF(Table1[[#This Row],[Etikett - B3 - Beschichtung]]="","",VLOOKUP(Table1[[#This Row],[Etikett - B3 - Beschichtung]],'DD FD'!AE:AF,2,FALSE))</f>
        <v/>
      </c>
      <c r="OX215" s="613" t="str">
        <f>IF(Table1[[#This Row],[Etikett - B3 - Beschichtung Anteil (in %)]]="","",Table1[[#This Row],[Etikett - B3 - Beschichtung Anteil (in %)]])</f>
        <v/>
      </c>
      <c r="OY215" s="618">
        <f>ROUNDUP(SUM(
IF(AND(LH215='DD FD'!$J$7,LJ215='DD FD'!$AI$3),LI215,0),
IF(AND(LR215='DD FD'!$J$7,LT215='DD FD'!$AI$3),LS215,0),
IF(AND(MB215='DD FD'!$J$7,MD215='DD FD'!$AI$3),MC215,0),
IF(AND(ML215='DD FD'!$J$7,MN215='DD FD'!$AI$3),MM215,0),
IF(AND(MW215='DD FD'!$J$7,MY215='DD FD'!$AI$3),MX215,0),
IF(AND(NH215='DD FD'!$J$7,NJ215='DD FD'!$AI$3),NI215,0),
IF(AND(NS215='DD FD'!$J$7,NU215='DD FD'!$AI$3),NT215,0),
IF(AND(OD215='DD FD'!$J$7,OF215='DD FD'!$AI$3),OE215,0),
IF(AND(OO215='DD FD'!$J$7,OQ215='DD FD'!$AI$3),OP215,0),
),2)</f>
        <v>0</v>
      </c>
      <c r="OZ215" s="617">
        <f>ROUNDUP(SUM(
IF(AND(LH215='DD FD'!$J$6,LJ215='DD FD'!$AI$3),LI215,0),
IF(AND(LR215='DD FD'!$J$6,LT215='DD FD'!$AI$3),LS215,0),
IF(AND(MB215='DD FD'!$J$6,MD215='DD FD'!$AI$3),MC215,0),
IF(AND(ML215='DD FD'!$J$6,MN215='DD FD'!$AI$3),MM215,0),
IF(AND(MW215='DD FD'!$J$6,MY215='DD FD'!$AI$3),MX215,0),
IF(AND(NH215='DD FD'!$J$6,NJ215='DD FD'!$AI$3),NI215,0),
IF(AND(NS215='DD FD'!$J$6,NU215='DD FD'!$AI$3),NT215,0),
IF(AND(OD215='DD FD'!$J$6,OF215='DD FD'!$AI$3),OE215,0),
IF(AND(OO215='DD FD'!$J$6,OQ215='DD FD'!$AI$3),OP215,0),
),2)</f>
        <v>0</v>
      </c>
      <c r="PA215" s="617">
        <f>ROUNDUP(SUM(
IF(AND(LH215='DD FD'!$J$10,LJ215='DD FD'!$AI$3),LI215,0),
IF(AND(LR215='DD FD'!$J$10,LT215='DD FD'!$AI$3),LS215,0),
IF(AND(MB215='DD FD'!$J$10,MD215='DD FD'!$AI$3),MC215,0),
IF(AND(ML215='DD FD'!$J$10,MN215='DD FD'!$AI$3),MM215,0),
IF(AND(MW215='DD FD'!$J$10,MY215='DD FD'!$AI$3),MX215,0),
IF(AND(NH215='DD FD'!$J$10,NJ215='DD FD'!$AI$3),NI215,0),
IF(AND(NS215='DD FD'!$J$10,NU215='DD FD'!$AI$3),NT215,0),
IF(AND(OD215='DD FD'!$J$10,OF215='DD FD'!$AI$3),OE215,0),
IF(AND(OO215='DD FD'!$J$10,OQ215='DD FD'!$AI$3),OP215,0),
),2)</f>
        <v>0</v>
      </c>
      <c r="PB215" s="617">
        <f>ROUNDUP(SUM(
IF(AND(LH215='DD FD'!$J$8,LJ215='DD FD'!$AI$3),LI215,0),
IF(AND(LR215='DD FD'!$J$8,LT215='DD FD'!$AI$3),LS215,0),
IF(AND(MB215='DD FD'!$J$8,MD215='DD FD'!$AI$3),MC215,0),
IF(AND(ML215='DD FD'!$J$8,MN215='DD FD'!$AI$3),MM215,0),
IF(AND(MW215='DD FD'!$J$8,MY215='DD FD'!$AI$3),MX215,0),
IF(AND(NH215='DD FD'!$J$8,NJ215='DD FD'!$AI$3),NI215,0),
IF(AND(NS215='DD FD'!$J$8,NU215='DD FD'!$AI$3),NT215,0),
IF(AND(OD215='DD FD'!$J$8,OF215='DD FD'!$AI$3),OE215,0),
IF(AND(OO215='DD FD'!$J$8,OQ215='DD FD'!$AI$3),OP215,0),
),2)</f>
        <v>0</v>
      </c>
      <c r="PC215" s="617">
        <f>ROUNDUP(SUM(
IF(AND(LH215='DD FD'!$J$5,LJ215='DD FD'!$AI$3),LI215,0),
IF(AND(LR215='DD FD'!$J$5,LT215='DD FD'!$AI$3),LS215,0),
IF(AND(MB215='DD FD'!$J$5,MD215='DD FD'!$AI$3),MC215,0),
IF(AND(ML215='DD FD'!$J$5,MN215='DD FD'!$AI$3),MM215,0),
IF(AND(MW215='DD FD'!$J$5,MY215='DD FD'!$AI$3),MX215,0),
IF(AND(NH215='DD FD'!$J$5,NJ215='DD FD'!$AI$3),NI215,0),
IF(AND(NS215='DD FD'!$J$5,NU215='DD FD'!$AI$3),NT215,0),
IF(AND(OD215='DD FD'!$J$5,OF215='DD FD'!$AI$3),OE215,0),
IF(AND(OO215='DD FD'!$J$5,OQ215='DD FD'!$AI$3),OP215,0),
),2)</f>
        <v>0</v>
      </c>
      <c r="PD215" s="617">
        <f>ROUNDUP(SUM(
IF(AND(LH215='DD FD'!$J$9,LJ215='DD FD'!$AI$3),LI215,0),
IF(AND(LR215='DD FD'!$J$9,LT215='DD FD'!$AI$3),LS215,0),
IF(AND(MB215='DD FD'!$J$9,MD215='DD FD'!$AI$3),MC215,0),
IF(AND(ML215='DD FD'!$J$9,MN215='DD FD'!$AI$3),MM215,0),
IF(AND(MW215='DD FD'!$J$9,MY215='DD FD'!$AI$3),MX215,0),
IF(AND(NH215='DD FD'!$J$9,NJ215='DD FD'!$AI$3),NI215,0),
IF(AND(NS215='DD FD'!$J$9,NU215='DD FD'!$AI$3),NT215,0),
IF(AND(OD215='DD FD'!$J$9,OF215='DD FD'!$AI$3),OE215,0),
IF(AND(OO215='DD FD'!$J$9,OQ215='DD FD'!$AI$3),OP215,0),
),2)</f>
        <v>0</v>
      </c>
      <c r="PE215" s="617">
        <f>ROUNDUP(SUM(
IF(AND(LH215='DD FD'!$J$4,LJ215='DD FD'!$AI$3),LI215,0),
IF(AND(LR215='DD FD'!$J$4,LT215='DD FD'!$AI$3),LS215,0),
IF(AND(MB215='DD FD'!$J$4,MD215='DD FD'!$AI$3),MC215,0),
IF(AND(ML215='DD FD'!$J$4,MN215='DD FD'!$AI$3),MM215,0),
IF(AND(MW215='DD FD'!$J$4,MY215='DD FD'!$AI$3),MX215,0),
IF(AND(NH215='DD FD'!$J$4,NJ215='DD FD'!$AI$3),NI215,0),
IF(AND(NS215='DD FD'!$J$4,NU215='DD FD'!$AI$3),NT215,0),
IF(AND(OD215='DD FD'!$J$4,OF215='DD FD'!$AI$3),OE215,0),
IF(AND(OO215='DD FD'!$J$4,OQ215='DD FD'!$AI$3),OP215,0),
),2)</f>
        <v>0</v>
      </c>
      <c r="PF215" s="619">
        <f>ROUNDUP(SUM(
IF(AND(LH215='DD FD'!$J$11,LJ215='DD FD'!$AI$3),LI215,0),
IF(AND(LR215='DD FD'!$J$11,LT215='DD FD'!$AI$3),LS215,0),
IF(AND(MB215='DD FD'!$J$11,MD215='DD FD'!$AI$3),MC215,0),
IF(AND(ML215='DD FD'!$J$11,MN215='DD FD'!$AI$3),MM215,0),
IF(AND(MW215='DD FD'!$J$11,MY215='DD FD'!$AI$3),MX215,0),
IF(AND(NH215='DD FD'!$J$11,NJ215='DD FD'!$AI$3),NI215,0),
IF(AND(NS215='DD FD'!$J$11,NU215='DD FD'!$AI$3),NT215,0),
IF(AND(OD215='DD FD'!$J$11,OF215='DD FD'!$AI$3),OE215,0),
IF(AND(OO215='DD FD'!$J$11,OQ215='DD FD'!$AI$3),OP215,0),
),2)</f>
        <v>0</v>
      </c>
    </row>
    <row r="216" spans="1:422">
      <c r="A216" s="806"/>
      <c r="B216" s="934"/>
      <c r="C216" s="247"/>
      <c r="D216" s="842"/>
      <c r="E216" s="247"/>
      <c r="F216" s="158"/>
      <c r="G216" s="710"/>
      <c r="H216" s="712"/>
      <c r="I216" s="936"/>
      <c r="J216" s="803"/>
      <c r="K216" s="150"/>
      <c r="L216" s="146" t="str">
        <f t="shared" si="81"/>
        <v/>
      </c>
      <c r="M216" s="501" t="str">
        <f t="shared" si="98"/>
        <v/>
      </c>
      <c r="N216" s="504"/>
      <c r="O216" s="113" t="str">
        <f t="shared" si="99"/>
        <v/>
      </c>
      <c r="P216" s="114" t="str">
        <f t="shared" si="82"/>
        <v/>
      </c>
      <c r="Q216" s="152"/>
      <c r="R216" s="152"/>
      <c r="S216" s="115" t="str">
        <f t="shared" si="100"/>
        <v/>
      </c>
      <c r="T216" s="159"/>
      <c r="U216" s="159"/>
      <c r="V216" s="157"/>
      <c r="W216" s="157"/>
      <c r="X216" s="157"/>
      <c r="Y216" s="772"/>
      <c r="Z216" s="158"/>
      <c r="AA216" s="144"/>
      <c r="AB216" s="112"/>
      <c r="AC216" s="153"/>
      <c r="AD216" s="153"/>
      <c r="AE216" s="153"/>
      <c r="AF216" s="153"/>
      <c r="AG216" s="153"/>
      <c r="AH216" s="153"/>
      <c r="AI216" s="152"/>
      <c r="AJ216" s="158"/>
      <c r="AK216" s="158"/>
      <c r="AL216" s="158"/>
      <c r="AM216" s="116" t="str">
        <f t="shared" si="101"/>
        <v/>
      </c>
      <c r="AN216" s="116" t="str">
        <f t="shared" si="102"/>
        <v/>
      </c>
      <c r="AO216" s="324"/>
      <c r="AP216" s="503"/>
      <c r="AQ216" s="487" t="str">
        <f t="shared" si="103"/>
        <v/>
      </c>
      <c r="AR216" s="113" t="str">
        <f t="shared" si="83"/>
        <v/>
      </c>
      <c r="AS216" s="113" t="str">
        <f t="shared" si="84"/>
        <v/>
      </c>
      <c r="AT216" s="113" t="str">
        <f t="shared" si="85"/>
        <v/>
      </c>
      <c r="AU216" s="113" t="str">
        <f t="shared" si="86"/>
        <v/>
      </c>
      <c r="AV216" s="159"/>
      <c r="AW216" s="157"/>
      <c r="AX216" s="157"/>
      <c r="AY216" s="157"/>
      <c r="AZ216" s="157"/>
      <c r="BA216" s="116" t="str">
        <f t="shared" si="87"/>
        <v/>
      </c>
      <c r="BB216" s="316"/>
      <c r="BC216" s="116" t="str">
        <f t="shared" si="88"/>
        <v/>
      </c>
      <c r="BD216" s="133" t="str">
        <f t="shared" si="89"/>
        <v/>
      </c>
      <c r="BE216" s="157"/>
      <c r="BF216" s="1180"/>
      <c r="BG216" s="1180"/>
      <c r="BH216" s="158"/>
      <c r="BI216" s="490"/>
      <c r="BJ216" s="514" t="str">
        <f t="shared" si="104"/>
        <v/>
      </c>
      <c r="BK216" s="789"/>
      <c r="BL216" s="116" t="str">
        <f t="shared" si="105"/>
        <v/>
      </c>
      <c r="BM216" s="144"/>
      <c r="BN216" s="144"/>
      <c r="BO216" s="144"/>
      <c r="BP216" s="790"/>
      <c r="BQ216" s="790"/>
      <c r="BR216" s="790"/>
      <c r="BS216" s="116" t="str">
        <f t="shared" si="90"/>
        <v/>
      </c>
      <c r="BT216" s="790"/>
      <c r="BU216" s="808" t="str">
        <f t="shared" si="91"/>
        <v/>
      </c>
      <c r="BV216" s="791"/>
      <c r="BW216" s="144"/>
      <c r="BX216" s="20"/>
      <c r="BY216" s="20"/>
      <c r="BZ216" s="20"/>
      <c r="CA216" s="792"/>
      <c r="CB216" s="1201"/>
      <c r="CC216" s="144"/>
      <c r="CD216" s="144"/>
      <c r="CE216" s="144"/>
      <c r="CF216" s="144"/>
      <c r="CG216" s="144"/>
      <c r="CH216" s="144"/>
      <c r="CI216" s="144"/>
      <c r="CJ216" s="144"/>
      <c r="CK216" s="144"/>
      <c r="CL216" s="144"/>
      <c r="CM216" s="144"/>
      <c r="CN216" s="144"/>
      <c r="CO216" s="144"/>
      <c r="CP216" s="144"/>
      <c r="CQ216" s="144"/>
      <c r="CR216" s="144"/>
      <c r="CS216" s="144"/>
      <c r="CT216" s="144"/>
      <c r="CU216" s="144"/>
      <c r="CV216" s="144"/>
      <c r="CW216" s="144"/>
      <c r="CX216" s="144"/>
      <c r="CY216" s="144"/>
      <c r="CZ216" s="144"/>
      <c r="DA216" s="144"/>
      <c r="DB216" s="144"/>
      <c r="DC216" s="144"/>
      <c r="DD216" s="144"/>
      <c r="DE216" s="144"/>
      <c r="DF216" s="144"/>
      <c r="DG216" s="144"/>
      <c r="DH216" s="144"/>
      <c r="DI216" s="144"/>
      <c r="DJ216" s="144"/>
      <c r="DK216" s="144"/>
      <c r="DL216" s="144"/>
      <c r="DM216" s="144"/>
      <c r="DN216" s="144"/>
      <c r="DO216" s="144"/>
      <c r="DP216" s="144"/>
      <c r="DQ216" s="144"/>
      <c r="DR216" s="144"/>
      <c r="DS216" s="144"/>
      <c r="DT216" s="144"/>
      <c r="DU216" s="144"/>
      <c r="DV216" s="144"/>
      <c r="DW216" s="144"/>
      <c r="DX216" s="144"/>
      <c r="DY216" s="144"/>
      <c r="DZ216" s="144"/>
      <c r="EA216" s="144"/>
      <c r="EB216" s="144"/>
      <c r="EC216" s="144"/>
      <c r="ED216" s="782" t="str">
        <f t="shared" si="106"/>
        <v/>
      </c>
      <c r="EE216" s="519"/>
      <c r="EF216" s="793"/>
      <c r="EG216" s="519"/>
      <c r="EH216" s="794"/>
      <c r="EI216" s="790"/>
      <c r="EJ216" s="794"/>
      <c r="EK216" s="794"/>
      <c r="EL216" s="790"/>
      <c r="EM216" s="790"/>
      <c r="EN216" s="790"/>
      <c r="EO216" s="112" t="str">
        <f t="shared" si="92"/>
        <v/>
      </c>
      <c r="EP216" s="790"/>
      <c r="EQ216" s="488" t="str">
        <f t="shared" si="93"/>
        <v/>
      </c>
      <c r="ER216" s="1100"/>
      <c r="ES216" s="1099" t="str">
        <f t="shared" si="107"/>
        <v/>
      </c>
      <c r="ET216" s="525"/>
      <c r="EU216" s="148"/>
      <c r="EV216" s="148"/>
      <c r="EW216" s="148"/>
      <c r="EX216" s="148"/>
      <c r="EY216" s="148"/>
      <c r="EZ216" s="148"/>
      <c r="FA216" s="148"/>
      <c r="FB216" s="148"/>
      <c r="FC216" s="148"/>
      <c r="FD216" s="148"/>
      <c r="FE216" s="148"/>
      <c r="FF216" s="148"/>
      <c r="FG216" s="148"/>
      <c r="FH216" s="148"/>
      <c r="FI216" s="528"/>
      <c r="FJ216" s="513" t="str">
        <f t="shared" si="94"/>
        <v/>
      </c>
      <c r="FK216" s="158"/>
      <c r="FL216" s="850"/>
      <c r="FM216" s="850"/>
      <c r="FN216" s="850"/>
      <c r="FO216" s="850"/>
      <c r="FP216" s="850"/>
      <c r="FQ216" s="850"/>
      <c r="FR216" s="157"/>
      <c r="FS216" s="143"/>
      <c r="FT216" s="143"/>
      <c r="FU216" s="847" t="str">
        <f t="shared" si="95"/>
        <v/>
      </c>
      <c r="FV216" s="555"/>
      <c r="FW216" s="523" t="str">
        <f>IF(Table1[[#This Row],[Nonfood Inhaltstoffe - Komponente]]="","",VLOOKUP(Table1[[#This Row],[Nonfood Inhaltstoffe - Komponente]],'Dropdown Auswahl'!BJ:BK,2,FALSE))</f>
        <v/>
      </c>
      <c r="FX216" s="1013"/>
      <c r="FY216" s="1011" t="str">
        <f t="shared" si="96"/>
        <v/>
      </c>
      <c r="FZ216" s="152"/>
      <c r="GA216" s="152"/>
      <c r="GB216" s="152"/>
      <c r="GC216" s="529" t="str">
        <f t="shared" si="97"/>
        <v/>
      </c>
      <c r="GG216" s="21"/>
      <c r="GH216" s="21"/>
      <c r="GI216" s="1019"/>
      <c r="GJ216" s="1016" t="str">
        <f>IF(Table1[[#This Row],[Global Trade Item Number (GTIN)]]="","",Table1[[#This Row],[Global Trade Item Number (GTIN)]])</f>
        <v/>
      </c>
      <c r="GK216" s="555" t="str">
        <f>IF(Table1[[#This Row],[WAWI-Nr./ Kreditoren-Nummer
(ASDV)]]&lt;&gt;"",Table1[[#This Row],[WAWI-Nr./ Kreditoren-Nummer
(ASDV)]],"")</f>
        <v/>
      </c>
      <c r="GL216" s="165"/>
      <c r="GM216" s="165"/>
      <c r="GN216" s="165"/>
      <c r="GO216" s="485"/>
      <c r="GP216" s="534"/>
      <c r="GQ216" s="533"/>
      <c r="GR216" s="486"/>
      <c r="GS216" s="486"/>
      <c r="GT216" s="486"/>
      <c r="GU216" s="486"/>
      <c r="GV216" s="486"/>
      <c r="GW216" s="542"/>
      <c r="GX216" s="538"/>
      <c r="GY216" s="144"/>
      <c r="GZ216" s="480"/>
      <c r="HA216" s="158"/>
      <c r="HB216" s="480"/>
      <c r="HC216" s="480"/>
      <c r="HD216" s="480"/>
      <c r="HE216" s="480"/>
      <c r="HF216" s="480"/>
      <c r="HG216" s="480"/>
      <c r="HH216" s="538"/>
      <c r="HI216" s="480"/>
      <c r="HJ216" s="480"/>
      <c r="HK216" s="480"/>
      <c r="HL216" s="480"/>
      <c r="HM216" s="480"/>
      <c r="HN216" s="480"/>
      <c r="HO216" s="480"/>
      <c r="HP216" s="480"/>
      <c r="HQ216" s="480"/>
      <c r="HR216" s="538"/>
      <c r="HS216" s="480"/>
      <c r="HT216" s="480"/>
      <c r="HU216" s="480"/>
      <c r="HV216" s="480"/>
      <c r="HW216" s="480"/>
      <c r="HX216" s="480"/>
      <c r="HY216" s="480"/>
      <c r="HZ216" s="480"/>
      <c r="IA216" s="480"/>
      <c r="IB216" s="538"/>
      <c r="IC216" s="480"/>
      <c r="ID216" s="480"/>
      <c r="IE216" s="480"/>
      <c r="IF216" s="480"/>
      <c r="IG216" s="480"/>
      <c r="IH216" s="480"/>
      <c r="II216" s="480"/>
      <c r="IJ216" s="480"/>
      <c r="IK216" s="480"/>
      <c r="IL216" s="480"/>
      <c r="IM216" s="538"/>
      <c r="IN216" s="480"/>
      <c r="IO216" s="480"/>
      <c r="IP216" s="480"/>
      <c r="IQ216" s="480"/>
      <c r="IR216" s="480"/>
      <c r="IS216" s="480"/>
      <c r="IT216" s="480"/>
      <c r="IU216" s="480"/>
      <c r="IV216" s="480"/>
      <c r="IW216" s="480"/>
      <c r="IX216" s="538"/>
      <c r="IY216" s="480"/>
      <c r="IZ216" s="480"/>
      <c r="JA216" s="480"/>
      <c r="JB216" s="480"/>
      <c r="JC216" s="480"/>
      <c r="JD216" s="480"/>
      <c r="JE216" s="480"/>
      <c r="JF216" s="480"/>
      <c r="JG216" s="480"/>
      <c r="JH216" s="480"/>
      <c r="JI216" s="538"/>
      <c r="JJ216" s="480"/>
      <c r="JK216" s="480"/>
      <c r="JL216" s="480"/>
      <c r="JM216" s="480"/>
      <c r="JN216" s="480"/>
      <c r="JO216" s="480"/>
      <c r="JP216" s="480"/>
      <c r="JQ216" s="480"/>
      <c r="JR216" s="480"/>
      <c r="JS216" s="590"/>
      <c r="JT216" s="538"/>
      <c r="JU216" s="480"/>
      <c r="JV216" s="480"/>
      <c r="JW216" s="480"/>
      <c r="JX216" s="480"/>
      <c r="JY216" s="480"/>
      <c r="JZ216" s="480"/>
      <c r="KA216" s="480"/>
      <c r="KB216" s="480"/>
      <c r="KC216" s="480"/>
      <c r="KD216" s="480"/>
      <c r="KE216" s="538"/>
      <c r="KF216" s="480"/>
      <c r="KG216" s="480"/>
      <c r="KH216" s="480"/>
      <c r="KI216" s="480"/>
      <c r="KJ216" s="480"/>
      <c r="KK216" s="480"/>
      <c r="KL216" s="480"/>
      <c r="KM216" s="480"/>
      <c r="KN216" s="480"/>
      <c r="KO216" s="480"/>
      <c r="KR216" s="568" t="str">
        <f>IF(Table1[[#This Row],[GTIN]]&lt;&gt;"",Table1[[#This Row],[GTIN]],"")</f>
        <v/>
      </c>
      <c r="KS216" s="569" t="str">
        <f>Table1[[#This Row],[Kreditor]]</f>
        <v/>
      </c>
      <c r="KT216" s="570" t="str">
        <f>IF(Table1[[#This Row],[Gültig ab (Datum)]]&lt;&gt;"",Table1[[#This Row],[Gültig ab (Datum)]],"")</f>
        <v/>
      </c>
      <c r="KU216" s="570"/>
      <c r="KV216" s="583" t="str">
        <f>IF(Table1[[#This Row],[Artikel verpackt? 
(X=Ja)]]="","",Table1[[#This Row],[Artikel verpackt? 
(X=Ja)]])</f>
        <v/>
      </c>
      <c r="KW216" s="571" t="str">
        <f>IF(Table1[[#This Row],[Verpackung recyclingfähig?
(X=Ja)]]="","",Table1[[#This Row],[Verpackung recyclingfähig?
(X=Ja)]])</f>
        <v/>
      </c>
      <c r="KX216" s="572"/>
      <c r="KY216" s="573"/>
      <c r="KZ216" s="574"/>
      <c r="LA216" s="574"/>
      <c r="LB216" s="574"/>
      <c r="LC216" s="574"/>
      <c r="LD216" s="574"/>
      <c r="LE216" s="574"/>
      <c r="LF216" s="575"/>
      <c r="LG216" s="576" t="str">
        <f>IF(Table1[[#This Row],[Hauptkörper - B1 - Art]]="","",VLOOKUP(Table1[[#This Row],[Hauptkörper - B1 - Art]],'DD FD'!B:C,2,FALSE))</f>
        <v/>
      </c>
      <c r="LH216" s="577" t="str">
        <f>IF(Table1[[#This Row],[Hauptkörper - B1 - Fraktion]]="","",VLOOKUP(Table1[[#This Row],[Hauptkörper - B1 - Fraktion]],'DD FD'!H:J,3,FALSE))</f>
        <v/>
      </c>
      <c r="LI216" s="574" t="str">
        <f>IF(Table1[[#This Row],[Hauptkörper - B1 - Gewicht
(in G)]]="","",Table1[[#This Row],[Hauptkörper - B1 - Gewicht
(in G)]])</f>
        <v/>
      </c>
      <c r="LJ216" s="574" t="str">
        <f>IF(Table1[[#This Row],[Hauptkörper - B1 - Lizenzierungs-pflichtig? (X=Ja)]]="","",Table1[[#This Row],[Hauptkörper - B1 - Lizenzierungs-pflichtig? (X=Ja)]])</f>
        <v/>
      </c>
      <c r="LK216" s="577" t="str">
        <f>IF(Table1[[#This Row],[Hauptkörper - B1 - Virgin Material]]="","",VLOOKUP(Table1[[#This Row],[Hauptkörper - B1 - Virgin Material]],'DD FD'!AJ:AK,2,FALSE))</f>
        <v/>
      </c>
      <c r="LL216" s="578" t="str">
        <f>IF(Table1[[#This Row],[Hauptkörper - B1 - Virgin Material Anteil (in %)]]="","",Table1[[#This Row],[Hauptkörper - B1 - Virgin Material Anteil (in %)]])</f>
        <v/>
      </c>
      <c r="LM216" s="577" t="str">
        <f>IF(Table1[[#This Row],[Hauptkörper - B1 - Recyceltes Material]]="","",VLOOKUP(Table1[[#This Row],[Hauptkörper - B1 - Recyceltes Material]],'DD FD'!AL:AM,2,FALSE))</f>
        <v/>
      </c>
      <c r="LN216" s="578" t="str">
        <f>IF(Table1[[#This Row],[Hauptkörper - B1 - Recyceltes Material Anteil (in %)]]="","",Table1[[#This Row],[Hauptkörper - B1 - Recyceltes Material Anteil (in %)]])</f>
        <v/>
      </c>
      <c r="LO216" s="579" t="str">
        <f>IF(Table1[[#This Row],[Hauptkörper - B1 - Beschichtung]]="","",VLOOKUP(Table1[[#This Row],[Hauptkörper - B1 - Beschichtung]],'DD FD'!AE:AF,2,FALSE))</f>
        <v/>
      </c>
      <c r="LP216" s="580" t="str">
        <f>IF(Table1[[#This Row],[Hauptkörper - B1 - Beschichtung Anteil (in %)]]="","",Table1[[#This Row],[Hauptkörper - B1 - Beschichtung Anteil (in %)]])</f>
        <v/>
      </c>
      <c r="LQ216" s="576" t="str">
        <f>IF(Table1[[#This Row],[Hauptkörper - B2 - Art]]="","",VLOOKUP(Table1[[#This Row],[Hauptkörper - B2 - Art]],'DD FD'!B:C,2,FALSE))</f>
        <v/>
      </c>
      <c r="LR216" s="577" t="str">
        <f>IF(Table1[[#This Row],[Hauptkörper - B2 - Fraktion]]="","",VLOOKUP(Table1[[#This Row],[Hauptkörper - B2 - Fraktion]],'DD FD'!H:J,3,FALSE))</f>
        <v/>
      </c>
      <c r="LS216" s="574" t="str">
        <f>IF(Table1[[#This Row],[Hauptkörper - B2 - Gewicht
(in G)]]="","",Table1[[#This Row],[Hauptkörper - B2 - Gewicht
(in G)]])</f>
        <v/>
      </c>
      <c r="LT216" s="574" t="str">
        <f>IF(Table1[[#This Row],[Hauptkörper - B2 - Lizenzierungs-pflichtig? (X=Ja)]]="","",Table1[[#This Row],[Hauptkörper - B2 - Lizenzierungs-pflichtig? (X=Ja)]])</f>
        <v/>
      </c>
      <c r="LU216" s="577" t="str">
        <f>IF(Table1[[#This Row],[Hauptkörper - B2 - Virgin Material]]="","",VLOOKUP(Table1[[#This Row],[Hauptkörper - B2 - Virgin Material]],'DD FD'!AJ:AK,2,FALSE))</f>
        <v/>
      </c>
      <c r="LV216" s="578" t="str">
        <f>IF(Table1[[#This Row],[Hauptkörper - B2 - Virgin Material Anteil (in %)]]="","",Table1[[#This Row],[Hauptkörper - B2 - Virgin Material Anteil (in %)]])</f>
        <v/>
      </c>
      <c r="LW216" s="577" t="str">
        <f>IF(Table1[[#This Row],[Hauptkörper - B2 - Recyceltes Material]]="","",VLOOKUP(Table1[[#This Row],[Hauptkörper - B2 - Recyceltes Material]],'DD FD'!AL:AM,2,FALSE))</f>
        <v/>
      </c>
      <c r="LX216" s="578" t="str">
        <f>IF(Table1[[#This Row],[Hauptkörper - B2 - Recyceltes Material Anteil (in %)]]="","",Table1[[#This Row],[Hauptkörper - B2 - Recyceltes Material Anteil (in %)]])</f>
        <v/>
      </c>
      <c r="LY216" s="577" t="str">
        <f>IF(Table1[[#This Row],[Hauptkörper - B2 - Beschichtung]]="","",VLOOKUP(Table1[[#This Row],[Hauptkörper - B2 - Beschichtung]],'DD FD'!AE:AF,2,FALSE))</f>
        <v/>
      </c>
      <c r="LZ216" s="580" t="str">
        <f>IF(Table1[[#This Row],[Hauptkörper - B2 - Beschichtung Anteil (in %)]]="","",Table1[[#This Row],[Hauptkörper - B2 - Beschichtung Anteil (in %)]])</f>
        <v/>
      </c>
      <c r="MA216" s="576" t="str">
        <f>IF(Table1[[#This Row],[Hauptkörper - B3 - Art]]="","",VLOOKUP(Table1[[#This Row],[Hauptkörper - B3 - Art]],'DD FD'!B:C,2,FALSE))</f>
        <v/>
      </c>
      <c r="MB216" s="577" t="str">
        <f>IF(Table1[[#This Row],[Hauptkörper - B3 - Fraktion]]="","",VLOOKUP(Table1[[#This Row],[Hauptkörper - B3 - Fraktion]],'DD FD'!H:J,3,FALSE))</f>
        <v/>
      </c>
      <c r="MC216" s="574" t="str">
        <f>IF(Table1[[#This Row],[Hauptkörper - B3 - Gewicht
(in G)]]="","",Table1[[#This Row],[Hauptkörper - B3 - Gewicht
(in G)]])</f>
        <v/>
      </c>
      <c r="MD216" s="574" t="str">
        <f>IF(Table1[[#This Row],[Hauptkörper - B3 - Lizenzierungs-pflichtig? (X=Ja)]]="","",Table1[[#This Row],[Hauptkörper - B3 - Lizenzierungs-pflichtig? (X=Ja)]])</f>
        <v/>
      </c>
      <c r="ME216" s="577" t="str">
        <f>IF(Table1[[#This Row],[Hauptkörper - B3 - Virgin Material]]="","",VLOOKUP(Table1[[#This Row],[Hauptkörper - B3 - Virgin Material]],'DD FD'!AJ:AK,2,FALSE))</f>
        <v/>
      </c>
      <c r="MF216" s="578" t="str">
        <f>IF(Table1[[#This Row],[Hauptkörper - B3 - Virgin Material Anteil (in %)]]="","",Table1[[#This Row],[Hauptkörper - B3 - Virgin Material Anteil (in %)]])</f>
        <v/>
      </c>
      <c r="MG216" s="577" t="str">
        <f>IF(Table1[[#This Row],[Hauptkörper - B3 - Recyceltes Material]]="","",VLOOKUP(Table1[[#This Row],[Hauptkörper - B3 - Recyceltes Material]],'DD FD'!AL:AM,2,FALSE))</f>
        <v/>
      </c>
      <c r="MH216" s="578" t="str">
        <f>IF(Table1[[#This Row],[Hauptkörper - B3 - Recyceltes Material Anteil (in %)]]="","",Table1[[#This Row],[Hauptkörper - B3 - Recyceltes Material Anteil (in %)]])</f>
        <v/>
      </c>
      <c r="MI216" s="577" t="str">
        <f>IF(Table1[[#This Row],[Hauptkörper - B3 - Beschichtung]]="","",VLOOKUP(Table1[[#This Row],[Hauptkörper - B3 - Beschichtung]],'DD FD'!AE:AF,2,FALSE))</f>
        <v/>
      </c>
      <c r="MJ216" s="580" t="str">
        <f>IF(Table1[[#This Row],[Hauptkörper - B3 - Beschichtung Anteil (in %)]]="","",Table1[[#This Row],[Hauptkörper - B3 - Beschichtung Anteil (in %)]])</f>
        <v/>
      </c>
      <c r="MK216" s="576" t="str">
        <f>IF(Table1[[#This Row],[Verschluss - B1 - Art]]="","",VLOOKUP(Table1[[#This Row],[Verschluss - B1 - Art]],'DD FD'!D:E,2,FALSE))</f>
        <v/>
      </c>
      <c r="ML216" s="577" t="str">
        <f>IF(Table1[[#This Row],[Verschluss - B1 - Fraktion]]="","",VLOOKUP(Table1[[#This Row],[Verschluss - B1 - Fraktion]],'DD FD'!H:J,3,FALSE))</f>
        <v/>
      </c>
      <c r="MM216" s="574" t="str">
        <f>IF(Table1[[#This Row],[Verschluss - B1 - Gewicht (in G)]]="","",Table1[[#This Row],[Verschluss - B1 - Gewicht (in G)]])</f>
        <v/>
      </c>
      <c r="MN216" s="574" t="str">
        <f>IF(Table1[[#This Row],[Verschluss - B1 - Lizenzierungs-pflichtig? (X=Ja)]]="","",Table1[[#This Row],[Verschluss - B1 - Lizenzierungs-pflichtig? (X=Ja)]])</f>
        <v/>
      </c>
      <c r="MO216" s="574" t="str">
        <f>IF(Table1[[#This Row],[Verschluss - B1 - Trennbar vom Hauptkörper? (X=Ja)]]="","",Table1[[#This Row],[Verschluss - B1 - Trennbar vom Hauptkörper? (X=Ja)]])</f>
        <v/>
      </c>
      <c r="MP216" s="577" t="str">
        <f>IF(Table1[[#This Row],[Verschluss - B1 - Virgin Material]]="","",VLOOKUP(Table1[[#This Row],[Verschluss - B1 - Virgin Material]],'DD FD'!AJ:AK,2,FALSE))</f>
        <v/>
      </c>
      <c r="MQ216" s="578" t="str">
        <f>IF(Table1[[#This Row],[Verschluss - B1 - Virgin Material Anteil (in %)]]="","",Table1[[#This Row],[Verschluss - B1 - Virgin Material Anteil (in %)]])</f>
        <v/>
      </c>
      <c r="MR216" s="577" t="str">
        <f>IF(Table1[[#This Row],[Verschluss - B1 - Recyceltes Material]]="","",VLOOKUP(Table1[[#This Row],[Verschluss - B1 - Recyceltes Material]],'DD FD'!AL:AM,2,FALSE))</f>
        <v/>
      </c>
      <c r="MS216" s="578" t="str">
        <f>IF(Table1[[#This Row],[Verschluss - B1 - Recyceltes Material Anteil (in %)]]="","",Table1[[#This Row],[Verschluss - B1 - Recyceltes Material Anteil (in %)]])</f>
        <v/>
      </c>
      <c r="MT216" s="577" t="str">
        <f>IF(Table1[[#This Row],[Verschluss - B1 - Beschichtung]]="","",VLOOKUP(Table1[[#This Row],[Verschluss - B1 - Beschichtung]],'DD FD'!AE:AF,2,FALSE))</f>
        <v/>
      </c>
      <c r="MU216" s="580" t="str">
        <f>IF(Table1[[#This Row],[Verschluss - B1 - Beschichtung Anteil (in %)]]="","",Table1[[#This Row],[Verschluss - B1 - Beschichtung Anteil (in %)]])</f>
        <v/>
      </c>
      <c r="MV216" s="576" t="str">
        <f>IF(Table1[[#This Row],[Verschluss - B2 - Art]]="","",VLOOKUP(Table1[[#This Row],[Verschluss - B2 - Art]],'DD FD'!D:E,2,FALSE))</f>
        <v/>
      </c>
      <c r="MW216" s="577" t="str">
        <f>IF(Table1[[#This Row],[Verschluss - B2 - Fraktion]]="","",VLOOKUP(Table1[[#This Row],[Verschluss - B2 - Fraktion]],'DD FD'!H:J,3,FALSE))</f>
        <v/>
      </c>
      <c r="MX216" s="574" t="str">
        <f>IF(Table1[[#This Row],[Verschluss - B2 - Gewicht (in G)]]="","",Table1[[#This Row],[Verschluss - B2 - Gewicht (in G)]])</f>
        <v/>
      </c>
      <c r="MY216" s="574" t="str">
        <f>IF(Table1[[#This Row],[Verschluss - B2 - Lizenzierungs-pflichtig? (X=Ja)]]="","",Table1[[#This Row],[Verschluss - B2 - Lizenzierungs-pflichtig? (X=Ja)]])</f>
        <v/>
      </c>
      <c r="MZ216" s="574" t="str">
        <f>IF(Table1[[#This Row],[Verschluss - B2 - Trennbar vom Hauptkörper? (X=Ja)]]="","",Table1[[#This Row],[Verschluss - B2 - Trennbar vom Hauptkörper? (X=Ja)]])</f>
        <v/>
      </c>
      <c r="NA216" s="577" t="str">
        <f>IF(Table1[[#This Row],[Verschluss - B2 - Virgin Material]]="","",VLOOKUP(Table1[[#This Row],[Verschluss - B2 - Virgin Material]],'DD FD'!AJ:AK,2,FALSE))</f>
        <v/>
      </c>
      <c r="NB216" s="578" t="str">
        <f>IF(Table1[[#This Row],[Verschluss - B2 - Virgin Material Anteil (in %)]]="","",Table1[[#This Row],[Verschluss - B2 - Virgin Material Anteil (in %)]])</f>
        <v/>
      </c>
      <c r="NC216" s="577" t="str">
        <f>IF(Table1[[#This Row],[Verschluss - B2 - Recyceltes Material]]="","",VLOOKUP(Table1[[#This Row],[Verschluss - B2 - Recyceltes Material]],'DD FD'!AL:AM,2,FALSE))</f>
        <v/>
      </c>
      <c r="ND216" s="578" t="str">
        <f>IF(Table1[[#This Row],[Verschluss - B2 - Recyceltes Material Anteil (in %)]]="","",Table1[[#This Row],[Verschluss - B2 - Recyceltes Material Anteil (in %)]])</f>
        <v/>
      </c>
      <c r="NE216" s="577" t="str">
        <f>IF(Table1[[#This Row],[Verschluss - B2 - Beschichtung]]="","",VLOOKUP(Table1[[#This Row],[Verschluss - B2 - Beschichtung]],'DD FD'!AE:AF,2,FALSE))</f>
        <v/>
      </c>
      <c r="NF216" s="580" t="str">
        <f>IF(Table1[[#This Row],[Verschluss - B2 - Beschichtung Anteil (in %)]]="","",Table1[[#This Row],[Verschluss - B2 - Beschichtung Anteil (in %)]])</f>
        <v/>
      </c>
      <c r="NG216" s="576" t="str">
        <f>IF(Table1[[#This Row],[Verschluss - B3 - Art]]="","",VLOOKUP(Table1[[#This Row],[Verschluss - B3 - Art]],'DD FD'!D:E,2,FALSE))</f>
        <v/>
      </c>
      <c r="NH216" s="577" t="str">
        <f>IF(Table1[[#This Row],[Verschluss - B3 - Fraktion]]="","",VLOOKUP(Table1[[#This Row],[Verschluss - B3 - Fraktion]],'DD FD'!H:J,3,FALSE))</f>
        <v/>
      </c>
      <c r="NI216" s="574" t="str">
        <f>IF(Table1[[#This Row],[Verschluss - B3 - Gewicht (in G)]]="","",Table1[[#This Row],[Verschluss - B3 - Gewicht (in G)]])</f>
        <v/>
      </c>
      <c r="NJ216" s="574" t="str">
        <f>IF(Table1[[#This Row],[Verschluss - B3 - Lizenzierungs-pflichtig? (X=Ja)]]="","",Table1[[#This Row],[Verschluss - B3 - Lizenzierungs-pflichtig? (X=Ja)]])</f>
        <v/>
      </c>
      <c r="NK216" s="574" t="str">
        <f>IF(Table1[[#This Row],[Verschluss - B3 - Trennbar vom Hauptkörper? (X=Ja)]]="","",Table1[[#This Row],[Verschluss - B3 - Trennbar vom Hauptkörper? (X=Ja)]])</f>
        <v/>
      </c>
      <c r="NL216" s="577" t="str">
        <f>IF(Table1[[#This Row],[Verschluss - B3 - Virgin Material]]="","",VLOOKUP(Table1[[#This Row],[Verschluss - B3 - Virgin Material]],'DD FD'!AJ:AK,2,FALSE))</f>
        <v/>
      </c>
      <c r="NM216" s="578" t="str">
        <f>IF(Table1[[#This Row],[Verschluss - B3 - Virgin Material Anteil (in %)]]="","",Table1[[#This Row],[Verschluss - B3 - Virgin Material Anteil (in %)]])</f>
        <v/>
      </c>
      <c r="NN216" s="577" t="str">
        <f>IF(Table1[[#This Row],[Verschluss - B3 - Recyceltes Material]]="","",VLOOKUP(Table1[[#This Row],[Verschluss - B3 - Recyceltes Material]],'DD FD'!AL:AM,2,FALSE))</f>
        <v/>
      </c>
      <c r="NO216" s="578" t="str">
        <f>IF(Table1[[#This Row],[Verschluss - B3 - Recyceltes Material Anteil (in %)]]="","",Table1[[#This Row],[Verschluss - B3 - Recyceltes Material Anteil (in %)]])</f>
        <v/>
      </c>
      <c r="NP216" s="577" t="str">
        <f>IF(Table1[[#This Row],[Verschluss - B3 - Beschichtung]]="","",VLOOKUP(Table1[[#This Row],[Verschluss - B3 - Beschichtung]],'DD FD'!AE:AF,2,FALSE))</f>
        <v/>
      </c>
      <c r="NQ216" s="580" t="str">
        <f>IF(Table1[[#This Row],[Verschluss - B3 - Beschichtung Anteil (in %)]]="","",Table1[[#This Row],[Verschluss - B3 - Beschichtung Anteil (in %)]])</f>
        <v/>
      </c>
      <c r="NR216" s="576" t="str">
        <f>IF(Table1[[#This Row],[Etikett - B1 - Art]]="","",VLOOKUP(Table1[[#This Row],[Etikett - B1 - Art]],'DD FD'!F:G,2,FALSE))</f>
        <v/>
      </c>
      <c r="NS216" s="577" t="str">
        <f>IF(Table1[[#This Row],[Etikett - B1 - Fraktion]]="","",VLOOKUP(Table1[[#This Row],[Etikett - B1 - Fraktion]],'DD FD'!H:J,3,FALSE))</f>
        <v/>
      </c>
      <c r="NT216" s="574" t="str">
        <f>IF(Table1[[#This Row],[Etikett - B1 - Gewicht (in G)]]="","",Table1[[#This Row],[Etikett - B1 - Gewicht (in G)]])</f>
        <v/>
      </c>
      <c r="NU216" s="574" t="str">
        <f>IF(Table1[[#This Row],[Etikett - B1 - Lizenzierungs-pflichtig? (X=Ja)]]="","",Table1[[#This Row],[Etikett - B1 - Lizenzierungs-pflichtig? (X=Ja)]])</f>
        <v/>
      </c>
      <c r="NV216" s="574" t="str">
        <f>IF(Table1[[#This Row],[Etikett - B1 - Trennbar vom Hauptkörper? (X=Ja)]]="","",Table1[[#This Row],[Etikett - B1 - Trennbar vom Hauptkörper? (X=Ja)]])</f>
        <v/>
      </c>
      <c r="NW216" s="577" t="str">
        <f>IF(Table1[[#This Row],[Etikett - B1 - Virgin Material]]="","",VLOOKUP(Table1[[#This Row],[Etikett - B1 - Virgin Material]],'DD FD'!AJ:AK,2,FALSE))</f>
        <v/>
      </c>
      <c r="NX216" s="578" t="str">
        <f>IF(Table1[[#This Row],[Etikett - B1 - Virgin Material Anteil (in %)]]="","",Table1[[#This Row],[Etikett - B1 - Virgin Material Anteil (in %)]])</f>
        <v/>
      </c>
      <c r="NY216" s="577" t="str">
        <f>IF(Table1[[#This Row],[Etikett - B1 - Recyceltes Material]]="","",VLOOKUP(Table1[[#This Row],[Etikett - B1 - Recyceltes Material]],'DD FD'!AL:AM,2,FALSE))</f>
        <v/>
      </c>
      <c r="NZ216" s="578" t="str">
        <f>IF(Table1[[#This Row],[Etikett - B1 - Recyceltes Material Anteil (in %)]]="","",Table1[[#This Row],[Etikett - B1 - Recyceltes Material Anteil (in %)]])</f>
        <v/>
      </c>
      <c r="OA216" s="577" t="str">
        <f>IF(Table1[[#This Row],[Etikett - B1 - Beschichtung]]="","",VLOOKUP(Table1[[#This Row],[Etikett - B1 - Beschichtung]],'DD FD'!AE:AF,2,FALSE))</f>
        <v/>
      </c>
      <c r="OB216" s="580" t="str">
        <f>IF(Table1[[#This Row],[Etikett - B1 - Beschichtung Anteil (in %)]]="","",Table1[[#This Row],[Etikett - B1 - Beschichtung Anteil (in %)]])</f>
        <v/>
      </c>
      <c r="OC216" s="576" t="str">
        <f>IF(Table1[[#This Row],[Etikett - B2 - Art]]="","",VLOOKUP(Table1[[#This Row],[Etikett - B2 - Art]],'DD FD'!F:G,2,FALSE))</f>
        <v/>
      </c>
      <c r="OD216" s="577" t="str">
        <f>IF(Table1[[#This Row],[Etikett - B2 - Fraktion]]="","",VLOOKUP(Table1[[#This Row],[Etikett - B2 - Fraktion]],'DD FD'!H:J,3,FALSE))</f>
        <v/>
      </c>
      <c r="OE216" s="574" t="str">
        <f>IF(Table1[[#This Row],[Etikett - B2 - Gewicht (in G)]]="","",Table1[[#This Row],[Etikett - B2 - Gewicht (in G)]])</f>
        <v/>
      </c>
      <c r="OF216" s="574" t="str">
        <f>IF(Table1[[#This Row],[Etikett - B2 - Lizenzierungs-pflichtig? (X=Ja)]]="","",Table1[[#This Row],[Etikett - B2 - Lizenzierungs-pflichtig? (X=Ja)]])</f>
        <v/>
      </c>
      <c r="OG216" s="574" t="str">
        <f>IF(Table1[[#This Row],[Etikett - B2 - Trennbar vom Hauptkörper? (X=Ja)]]="","",Table1[[#This Row],[Etikett - B2 - Trennbar vom Hauptkörper? (X=Ja)]])</f>
        <v/>
      </c>
      <c r="OH216" s="577" t="str">
        <f>IF(Table1[[#This Row],[Etikett - B2 - Virgin Material]]="","",VLOOKUP(Table1[[#This Row],[Etikett - B2 - Virgin Material]],'DD FD'!AJ:AK,2,FALSE))</f>
        <v/>
      </c>
      <c r="OI216" s="578" t="str">
        <f>IF(Table1[[#This Row],[Etikett - B2 - Virgin Material Anteil (in %)]]="","",Table1[[#This Row],[Etikett - B2 - Virgin Material Anteil (in %)]])</f>
        <v/>
      </c>
      <c r="OJ216" s="577" t="str">
        <f>IF(Table1[[#This Row],[Etikett - B2 - Recyceltes Material]]="","",VLOOKUP(Table1[[#This Row],[Etikett - B2 - Recyceltes Material]],'DD FD'!AL:AM,2,FALSE))</f>
        <v/>
      </c>
      <c r="OK216" s="578" t="str">
        <f>IF(Table1[[#This Row],[Etikett - B2 - Recyceltes Material Anteil (in %)]]="","",Table1[[#This Row],[Etikett - B2 - Recyceltes Material Anteil (in %)]])</f>
        <v/>
      </c>
      <c r="OL216" s="577" t="str">
        <f>IF(Table1[[#This Row],[Etikett - B2 - Beschichtung]]="","",VLOOKUP(Table1[[#This Row],[Etikett - B2 - Beschichtung]],'DD FD'!AE:AF,2,FALSE))</f>
        <v/>
      </c>
      <c r="OM216" s="580" t="str">
        <f>IF(Table1[[#This Row],[Etikett - B2 - Beschichtung Anteil (in %)]]="","",Table1[[#This Row],[Etikett - B2 - Beschichtung Anteil (in %)]])</f>
        <v/>
      </c>
      <c r="ON216" s="576" t="str">
        <f>IF(Table1[[#This Row],[Etikett - B3 - Art]]="","",VLOOKUP(Table1[[#This Row],[Etikett - B3 - Art]],'DD FD'!F:G,2,FALSE))</f>
        <v/>
      </c>
      <c r="OO216" s="577" t="str">
        <f>IF(Table1[[#This Row],[Etikett - B3 - Fraktion]]="","",VLOOKUP(Table1[[#This Row],[Etikett - B3 - Fraktion]],'DD FD'!H:J,3,FALSE))</f>
        <v/>
      </c>
      <c r="OP216" s="574" t="str">
        <f>IF(Table1[[#This Row],[Etikett - B3 - Gewicht (in G)]]="","",Table1[[#This Row],[Etikett - B3 - Gewicht (in G)]])</f>
        <v/>
      </c>
      <c r="OQ216" s="574" t="str">
        <f>IF(Table1[[#This Row],[Etikett - B3 - Lizenzierungs-pflichtig? (X=Ja)]]="","",Table1[[#This Row],[Etikett - B3 - Lizenzierungs-pflichtig? (X=Ja)]])</f>
        <v/>
      </c>
      <c r="OR216" s="574" t="str">
        <f>IF(Table1[[#This Row],[Etikett - B3 - Trennbar vom Hauptkörper? (X=Ja)]]="","",Table1[[#This Row],[Etikett - B3 - Trennbar vom Hauptkörper? (X=Ja)]])</f>
        <v/>
      </c>
      <c r="OS216" s="577" t="str">
        <f>IF(Table1[[#This Row],[Etikett - B3 - Virgin Material]]="","",VLOOKUP(Table1[[#This Row],[Etikett - B3 - Virgin Material]],'DD FD'!AJ:AK,2,FALSE))</f>
        <v/>
      </c>
      <c r="OT216" s="578" t="str">
        <f>IF(Table1[[#This Row],[Etikett - B3 - Virgin Material Anteil (in %)]]="","",Table1[[#This Row],[Etikett - B3 - Virgin Material Anteil (in %)]])</f>
        <v/>
      </c>
      <c r="OU216" s="577" t="str">
        <f>IF(Table1[[#This Row],[Etikett - B3 - Recyceltes Material]]="","",VLOOKUP(Table1[[#This Row],[Etikett - B3 - Recyceltes Material]],'DD FD'!AL:AM,2,FALSE))</f>
        <v/>
      </c>
      <c r="OV216" s="578" t="str">
        <f>IF(Table1[[#This Row],[Etikett - B3 - Recyceltes Material Anteil (in %)]]="","",Table1[[#This Row],[Etikett - B3 - Recyceltes Material Anteil (in %)]])</f>
        <v/>
      </c>
      <c r="OW216" s="577" t="str">
        <f>IF(Table1[[#This Row],[Etikett - B3 - Beschichtung]]="","",VLOOKUP(Table1[[#This Row],[Etikett - B3 - Beschichtung]],'DD FD'!AE:AF,2,FALSE))</f>
        <v/>
      </c>
      <c r="OX216" s="613" t="str">
        <f>IF(Table1[[#This Row],[Etikett - B3 - Beschichtung Anteil (in %)]]="","",Table1[[#This Row],[Etikett - B3 - Beschichtung Anteil (in %)]])</f>
        <v/>
      </c>
      <c r="OY216" s="618">
        <f>ROUNDUP(SUM(
IF(AND(LH216='DD FD'!$J$7,LJ216='DD FD'!$AI$3),LI216,0),
IF(AND(LR216='DD FD'!$J$7,LT216='DD FD'!$AI$3),LS216,0),
IF(AND(MB216='DD FD'!$J$7,MD216='DD FD'!$AI$3),MC216,0),
IF(AND(ML216='DD FD'!$J$7,MN216='DD FD'!$AI$3),MM216,0),
IF(AND(MW216='DD FD'!$J$7,MY216='DD FD'!$AI$3),MX216,0),
IF(AND(NH216='DD FD'!$J$7,NJ216='DD FD'!$AI$3),NI216,0),
IF(AND(NS216='DD FD'!$J$7,NU216='DD FD'!$AI$3),NT216,0),
IF(AND(OD216='DD FD'!$J$7,OF216='DD FD'!$AI$3),OE216,0),
IF(AND(OO216='DD FD'!$J$7,OQ216='DD FD'!$AI$3),OP216,0),
),2)</f>
        <v>0</v>
      </c>
      <c r="OZ216" s="617">
        <f>ROUNDUP(SUM(
IF(AND(LH216='DD FD'!$J$6,LJ216='DD FD'!$AI$3),LI216,0),
IF(AND(LR216='DD FD'!$J$6,LT216='DD FD'!$AI$3),LS216,0),
IF(AND(MB216='DD FD'!$J$6,MD216='DD FD'!$AI$3),MC216,0),
IF(AND(ML216='DD FD'!$J$6,MN216='DD FD'!$AI$3),MM216,0),
IF(AND(MW216='DD FD'!$J$6,MY216='DD FD'!$AI$3),MX216,0),
IF(AND(NH216='DD FD'!$J$6,NJ216='DD FD'!$AI$3),NI216,0),
IF(AND(NS216='DD FD'!$J$6,NU216='DD FD'!$AI$3),NT216,0),
IF(AND(OD216='DD FD'!$J$6,OF216='DD FD'!$AI$3),OE216,0),
IF(AND(OO216='DD FD'!$J$6,OQ216='DD FD'!$AI$3),OP216,0),
),2)</f>
        <v>0</v>
      </c>
      <c r="PA216" s="617">
        <f>ROUNDUP(SUM(
IF(AND(LH216='DD FD'!$J$10,LJ216='DD FD'!$AI$3),LI216,0),
IF(AND(LR216='DD FD'!$J$10,LT216='DD FD'!$AI$3),LS216,0),
IF(AND(MB216='DD FD'!$J$10,MD216='DD FD'!$AI$3),MC216,0),
IF(AND(ML216='DD FD'!$J$10,MN216='DD FD'!$AI$3),MM216,0),
IF(AND(MW216='DD FD'!$J$10,MY216='DD FD'!$AI$3),MX216,0),
IF(AND(NH216='DD FD'!$J$10,NJ216='DD FD'!$AI$3),NI216,0),
IF(AND(NS216='DD FD'!$J$10,NU216='DD FD'!$AI$3),NT216,0),
IF(AND(OD216='DD FD'!$J$10,OF216='DD FD'!$AI$3),OE216,0),
IF(AND(OO216='DD FD'!$J$10,OQ216='DD FD'!$AI$3),OP216,0),
),2)</f>
        <v>0</v>
      </c>
      <c r="PB216" s="617">
        <f>ROUNDUP(SUM(
IF(AND(LH216='DD FD'!$J$8,LJ216='DD FD'!$AI$3),LI216,0),
IF(AND(LR216='DD FD'!$J$8,LT216='DD FD'!$AI$3),LS216,0),
IF(AND(MB216='DD FD'!$J$8,MD216='DD FD'!$AI$3),MC216,0),
IF(AND(ML216='DD FD'!$J$8,MN216='DD FD'!$AI$3),MM216,0),
IF(AND(MW216='DD FD'!$J$8,MY216='DD FD'!$AI$3),MX216,0),
IF(AND(NH216='DD FD'!$J$8,NJ216='DD FD'!$AI$3),NI216,0),
IF(AND(NS216='DD FD'!$J$8,NU216='DD FD'!$AI$3),NT216,0),
IF(AND(OD216='DD FD'!$J$8,OF216='DD FD'!$AI$3),OE216,0),
IF(AND(OO216='DD FD'!$J$8,OQ216='DD FD'!$AI$3),OP216,0),
),2)</f>
        <v>0</v>
      </c>
      <c r="PC216" s="617">
        <f>ROUNDUP(SUM(
IF(AND(LH216='DD FD'!$J$5,LJ216='DD FD'!$AI$3),LI216,0),
IF(AND(LR216='DD FD'!$J$5,LT216='DD FD'!$AI$3),LS216,0),
IF(AND(MB216='DD FD'!$J$5,MD216='DD FD'!$AI$3),MC216,0),
IF(AND(ML216='DD FD'!$J$5,MN216='DD FD'!$AI$3),MM216,0),
IF(AND(MW216='DD FD'!$J$5,MY216='DD FD'!$AI$3),MX216,0),
IF(AND(NH216='DD FD'!$J$5,NJ216='DD FD'!$AI$3),NI216,0),
IF(AND(NS216='DD FD'!$J$5,NU216='DD FD'!$AI$3),NT216,0),
IF(AND(OD216='DD FD'!$J$5,OF216='DD FD'!$AI$3),OE216,0),
IF(AND(OO216='DD FD'!$J$5,OQ216='DD FD'!$AI$3),OP216,0),
),2)</f>
        <v>0</v>
      </c>
      <c r="PD216" s="617">
        <f>ROUNDUP(SUM(
IF(AND(LH216='DD FD'!$J$9,LJ216='DD FD'!$AI$3),LI216,0),
IF(AND(LR216='DD FD'!$J$9,LT216='DD FD'!$AI$3),LS216,0),
IF(AND(MB216='DD FD'!$J$9,MD216='DD FD'!$AI$3),MC216,0),
IF(AND(ML216='DD FD'!$J$9,MN216='DD FD'!$AI$3),MM216,0),
IF(AND(MW216='DD FD'!$J$9,MY216='DD FD'!$AI$3),MX216,0),
IF(AND(NH216='DD FD'!$J$9,NJ216='DD FD'!$AI$3),NI216,0),
IF(AND(NS216='DD FD'!$J$9,NU216='DD FD'!$AI$3),NT216,0),
IF(AND(OD216='DD FD'!$J$9,OF216='DD FD'!$AI$3),OE216,0),
IF(AND(OO216='DD FD'!$J$9,OQ216='DD FD'!$AI$3),OP216,0),
),2)</f>
        <v>0</v>
      </c>
      <c r="PE216" s="617">
        <f>ROUNDUP(SUM(
IF(AND(LH216='DD FD'!$J$4,LJ216='DD FD'!$AI$3),LI216,0),
IF(AND(LR216='DD FD'!$J$4,LT216='DD FD'!$AI$3),LS216,0),
IF(AND(MB216='DD FD'!$J$4,MD216='DD FD'!$AI$3),MC216,0),
IF(AND(ML216='DD FD'!$J$4,MN216='DD FD'!$AI$3),MM216,0),
IF(AND(MW216='DD FD'!$J$4,MY216='DD FD'!$AI$3),MX216,0),
IF(AND(NH216='DD FD'!$J$4,NJ216='DD FD'!$AI$3),NI216,0),
IF(AND(NS216='DD FD'!$J$4,NU216='DD FD'!$AI$3),NT216,0),
IF(AND(OD216='DD FD'!$J$4,OF216='DD FD'!$AI$3),OE216,0),
IF(AND(OO216='DD FD'!$J$4,OQ216='DD FD'!$AI$3),OP216,0),
),2)</f>
        <v>0</v>
      </c>
      <c r="PF216" s="619">
        <f>ROUNDUP(SUM(
IF(AND(LH216='DD FD'!$J$11,LJ216='DD FD'!$AI$3),LI216,0),
IF(AND(LR216='DD FD'!$J$11,LT216='DD FD'!$AI$3),LS216,0),
IF(AND(MB216='DD FD'!$J$11,MD216='DD FD'!$AI$3),MC216,0),
IF(AND(ML216='DD FD'!$J$11,MN216='DD FD'!$AI$3),MM216,0),
IF(AND(MW216='DD FD'!$J$11,MY216='DD FD'!$AI$3),MX216,0),
IF(AND(NH216='DD FD'!$J$11,NJ216='DD FD'!$AI$3),NI216,0),
IF(AND(NS216='DD FD'!$J$11,NU216='DD FD'!$AI$3),NT216,0),
IF(AND(OD216='DD FD'!$J$11,OF216='DD FD'!$AI$3),OE216,0),
IF(AND(OO216='DD FD'!$J$11,OQ216='DD FD'!$AI$3),OP216,0),
),2)</f>
        <v>0</v>
      </c>
    </row>
    <row r="217" spans="1:422">
      <c r="A217" s="806"/>
      <c r="B217" s="934"/>
      <c r="C217" s="247"/>
      <c r="D217" s="842"/>
      <c r="E217" s="247"/>
      <c r="F217" s="158"/>
      <c r="G217" s="710"/>
      <c r="H217" s="712"/>
      <c r="I217" s="936"/>
      <c r="J217" s="803"/>
      <c r="K217" s="150"/>
      <c r="L217" s="146" t="str">
        <f t="shared" si="81"/>
        <v/>
      </c>
      <c r="M217" s="501" t="str">
        <f t="shared" si="98"/>
        <v/>
      </c>
      <c r="N217" s="504"/>
      <c r="O217" s="113" t="str">
        <f t="shared" si="99"/>
        <v/>
      </c>
      <c r="P217" s="114" t="str">
        <f t="shared" si="82"/>
        <v/>
      </c>
      <c r="Q217" s="152"/>
      <c r="R217" s="152"/>
      <c r="S217" s="115" t="str">
        <f t="shared" si="100"/>
        <v/>
      </c>
      <c r="T217" s="159"/>
      <c r="U217" s="159"/>
      <c r="V217" s="157"/>
      <c r="W217" s="157"/>
      <c r="X217" s="157"/>
      <c r="Y217" s="772"/>
      <c r="Z217" s="158"/>
      <c r="AA217" s="144"/>
      <c r="AB217" s="112"/>
      <c r="AC217" s="153"/>
      <c r="AD217" s="153"/>
      <c r="AE217" s="153"/>
      <c r="AF217" s="153"/>
      <c r="AG217" s="153"/>
      <c r="AH217" s="153"/>
      <c r="AI217" s="152"/>
      <c r="AJ217" s="158"/>
      <c r="AK217" s="158"/>
      <c r="AL217" s="158"/>
      <c r="AM217" s="116" t="str">
        <f t="shared" si="101"/>
        <v/>
      </c>
      <c r="AN217" s="116" t="str">
        <f t="shared" si="102"/>
        <v/>
      </c>
      <c r="AO217" s="324"/>
      <c r="AP217" s="503"/>
      <c r="AQ217" s="487" t="str">
        <f t="shared" si="103"/>
        <v/>
      </c>
      <c r="AR217" s="113" t="str">
        <f t="shared" si="83"/>
        <v/>
      </c>
      <c r="AS217" s="113" t="str">
        <f t="shared" si="84"/>
        <v/>
      </c>
      <c r="AT217" s="113" t="str">
        <f t="shared" si="85"/>
        <v/>
      </c>
      <c r="AU217" s="113" t="str">
        <f t="shared" si="86"/>
        <v/>
      </c>
      <c r="AV217" s="159"/>
      <c r="AW217" s="157"/>
      <c r="AX217" s="157"/>
      <c r="AY217" s="157"/>
      <c r="AZ217" s="157"/>
      <c r="BA217" s="116" t="str">
        <f t="shared" si="87"/>
        <v/>
      </c>
      <c r="BB217" s="316"/>
      <c r="BC217" s="116" t="str">
        <f t="shared" si="88"/>
        <v/>
      </c>
      <c r="BD217" s="133" t="str">
        <f t="shared" si="89"/>
        <v/>
      </c>
      <c r="BE217" s="157"/>
      <c r="BF217" s="1180"/>
      <c r="BG217" s="1180"/>
      <c r="BH217" s="158"/>
      <c r="BI217" s="490"/>
      <c r="BJ217" s="514" t="str">
        <f t="shared" si="104"/>
        <v/>
      </c>
      <c r="BK217" s="789"/>
      <c r="BL217" s="116" t="str">
        <f t="shared" si="105"/>
        <v/>
      </c>
      <c r="BM217" s="144"/>
      <c r="BN217" s="144"/>
      <c r="BO217" s="144"/>
      <c r="BP217" s="790"/>
      <c r="BQ217" s="790"/>
      <c r="BR217" s="790"/>
      <c r="BS217" s="116" t="str">
        <f t="shared" si="90"/>
        <v/>
      </c>
      <c r="BT217" s="790"/>
      <c r="BU217" s="808" t="str">
        <f t="shared" si="91"/>
        <v/>
      </c>
      <c r="BV217" s="791"/>
      <c r="BW217" s="144"/>
      <c r="BX217" s="20"/>
      <c r="BY217" s="20"/>
      <c r="BZ217" s="20"/>
      <c r="CA217" s="792"/>
      <c r="CB217" s="1201"/>
      <c r="CC217" s="144"/>
      <c r="CD217" s="144"/>
      <c r="CE217" s="144"/>
      <c r="CF217" s="144"/>
      <c r="CG217" s="144"/>
      <c r="CH217" s="144"/>
      <c r="CI217" s="144"/>
      <c r="CJ217" s="144"/>
      <c r="CK217" s="144"/>
      <c r="CL217" s="144"/>
      <c r="CM217" s="144"/>
      <c r="CN217" s="144"/>
      <c r="CO217" s="144"/>
      <c r="CP217" s="144"/>
      <c r="CQ217" s="144"/>
      <c r="CR217" s="144"/>
      <c r="CS217" s="144"/>
      <c r="CT217" s="144"/>
      <c r="CU217" s="144"/>
      <c r="CV217" s="144"/>
      <c r="CW217" s="144"/>
      <c r="CX217" s="144"/>
      <c r="CY217" s="144"/>
      <c r="CZ217" s="144"/>
      <c r="DA217" s="144"/>
      <c r="DB217" s="144"/>
      <c r="DC217" s="144"/>
      <c r="DD217" s="144"/>
      <c r="DE217" s="144"/>
      <c r="DF217" s="144"/>
      <c r="DG217" s="144"/>
      <c r="DH217" s="144"/>
      <c r="DI217" s="144"/>
      <c r="DJ217" s="144"/>
      <c r="DK217" s="144"/>
      <c r="DL217" s="144"/>
      <c r="DM217" s="144"/>
      <c r="DN217" s="144"/>
      <c r="DO217" s="144"/>
      <c r="DP217" s="144"/>
      <c r="DQ217" s="144"/>
      <c r="DR217" s="144"/>
      <c r="DS217" s="144"/>
      <c r="DT217" s="144"/>
      <c r="DU217" s="144"/>
      <c r="DV217" s="144"/>
      <c r="DW217" s="144"/>
      <c r="DX217" s="144"/>
      <c r="DY217" s="144"/>
      <c r="DZ217" s="144"/>
      <c r="EA217" s="144"/>
      <c r="EB217" s="144"/>
      <c r="EC217" s="144"/>
      <c r="ED217" s="782" t="str">
        <f t="shared" si="106"/>
        <v/>
      </c>
      <c r="EE217" s="519"/>
      <c r="EF217" s="793"/>
      <c r="EG217" s="519"/>
      <c r="EH217" s="794"/>
      <c r="EI217" s="790"/>
      <c r="EJ217" s="794"/>
      <c r="EK217" s="794"/>
      <c r="EL217" s="790"/>
      <c r="EM217" s="790"/>
      <c r="EN217" s="790"/>
      <c r="EO217" s="112" t="str">
        <f t="shared" si="92"/>
        <v/>
      </c>
      <c r="EP217" s="790"/>
      <c r="EQ217" s="488" t="str">
        <f t="shared" si="93"/>
        <v/>
      </c>
      <c r="ER217" s="1100"/>
      <c r="ES217" s="1099" t="str">
        <f t="shared" si="107"/>
        <v/>
      </c>
      <c r="ET217" s="525"/>
      <c r="EU217" s="148"/>
      <c r="EV217" s="148"/>
      <c r="EW217" s="148"/>
      <c r="EX217" s="148"/>
      <c r="EY217" s="148"/>
      <c r="EZ217" s="148"/>
      <c r="FA217" s="148"/>
      <c r="FB217" s="148"/>
      <c r="FC217" s="148"/>
      <c r="FD217" s="148"/>
      <c r="FE217" s="148"/>
      <c r="FF217" s="148"/>
      <c r="FG217" s="148"/>
      <c r="FH217" s="148"/>
      <c r="FI217" s="528"/>
      <c r="FJ217" s="513" t="str">
        <f t="shared" si="94"/>
        <v/>
      </c>
      <c r="FK217" s="158"/>
      <c r="FL217" s="850"/>
      <c r="FM217" s="850"/>
      <c r="FN217" s="850"/>
      <c r="FO217" s="850"/>
      <c r="FP217" s="850"/>
      <c r="FQ217" s="850"/>
      <c r="FR217" s="157"/>
      <c r="FS217" s="143"/>
      <c r="FT217" s="143"/>
      <c r="FU217" s="847" t="str">
        <f t="shared" si="95"/>
        <v/>
      </c>
      <c r="FV217" s="555"/>
      <c r="FW217" s="523" t="str">
        <f>IF(Table1[[#This Row],[Nonfood Inhaltstoffe - Komponente]]="","",VLOOKUP(Table1[[#This Row],[Nonfood Inhaltstoffe - Komponente]],'Dropdown Auswahl'!BJ:BK,2,FALSE))</f>
        <v/>
      </c>
      <c r="FX217" s="1013"/>
      <c r="FY217" s="1011" t="str">
        <f t="shared" si="96"/>
        <v/>
      </c>
      <c r="FZ217" s="152"/>
      <c r="GA217" s="152"/>
      <c r="GB217" s="152"/>
      <c r="GC217" s="529" t="str">
        <f t="shared" si="97"/>
        <v/>
      </c>
      <c r="GG217" s="21"/>
      <c r="GH217" s="21"/>
      <c r="GI217" s="1019"/>
      <c r="GJ217" s="1016" t="str">
        <f>IF(Table1[[#This Row],[Global Trade Item Number (GTIN)]]="","",Table1[[#This Row],[Global Trade Item Number (GTIN)]])</f>
        <v/>
      </c>
      <c r="GK217" s="555" t="str">
        <f>IF(Table1[[#This Row],[WAWI-Nr./ Kreditoren-Nummer
(ASDV)]]&lt;&gt;"",Table1[[#This Row],[WAWI-Nr./ Kreditoren-Nummer
(ASDV)]],"")</f>
        <v/>
      </c>
      <c r="GL217" s="165"/>
      <c r="GM217" s="165"/>
      <c r="GN217" s="165"/>
      <c r="GO217" s="485"/>
      <c r="GP217" s="534"/>
      <c r="GQ217" s="533"/>
      <c r="GR217" s="486"/>
      <c r="GS217" s="486"/>
      <c r="GT217" s="486"/>
      <c r="GU217" s="486"/>
      <c r="GV217" s="486"/>
      <c r="GW217" s="542"/>
      <c r="GX217" s="538"/>
      <c r="GY217" s="144"/>
      <c r="GZ217" s="480"/>
      <c r="HA217" s="158"/>
      <c r="HB217" s="480"/>
      <c r="HC217" s="480"/>
      <c r="HD217" s="480"/>
      <c r="HE217" s="480"/>
      <c r="HF217" s="480"/>
      <c r="HG217" s="480"/>
      <c r="HH217" s="538"/>
      <c r="HI217" s="480"/>
      <c r="HJ217" s="480"/>
      <c r="HK217" s="480"/>
      <c r="HL217" s="480"/>
      <c r="HM217" s="480"/>
      <c r="HN217" s="480"/>
      <c r="HO217" s="480"/>
      <c r="HP217" s="480"/>
      <c r="HQ217" s="480"/>
      <c r="HR217" s="538"/>
      <c r="HS217" s="480"/>
      <c r="HT217" s="480"/>
      <c r="HU217" s="480"/>
      <c r="HV217" s="480"/>
      <c r="HW217" s="480"/>
      <c r="HX217" s="480"/>
      <c r="HY217" s="480"/>
      <c r="HZ217" s="480"/>
      <c r="IA217" s="480"/>
      <c r="IB217" s="538"/>
      <c r="IC217" s="480"/>
      <c r="ID217" s="480"/>
      <c r="IE217" s="480"/>
      <c r="IF217" s="480"/>
      <c r="IG217" s="480"/>
      <c r="IH217" s="480"/>
      <c r="II217" s="480"/>
      <c r="IJ217" s="480"/>
      <c r="IK217" s="480"/>
      <c r="IL217" s="480"/>
      <c r="IM217" s="538"/>
      <c r="IN217" s="480"/>
      <c r="IO217" s="480"/>
      <c r="IP217" s="480"/>
      <c r="IQ217" s="480"/>
      <c r="IR217" s="480"/>
      <c r="IS217" s="480"/>
      <c r="IT217" s="480"/>
      <c r="IU217" s="480"/>
      <c r="IV217" s="480"/>
      <c r="IW217" s="480"/>
      <c r="IX217" s="538"/>
      <c r="IY217" s="480"/>
      <c r="IZ217" s="480"/>
      <c r="JA217" s="480"/>
      <c r="JB217" s="480"/>
      <c r="JC217" s="480"/>
      <c r="JD217" s="480"/>
      <c r="JE217" s="480"/>
      <c r="JF217" s="480"/>
      <c r="JG217" s="480"/>
      <c r="JH217" s="480"/>
      <c r="JI217" s="538"/>
      <c r="JJ217" s="480"/>
      <c r="JK217" s="480"/>
      <c r="JL217" s="480"/>
      <c r="JM217" s="480"/>
      <c r="JN217" s="480"/>
      <c r="JO217" s="480"/>
      <c r="JP217" s="480"/>
      <c r="JQ217" s="480"/>
      <c r="JR217" s="480"/>
      <c r="JS217" s="590"/>
      <c r="JT217" s="538"/>
      <c r="JU217" s="480"/>
      <c r="JV217" s="480"/>
      <c r="JW217" s="480"/>
      <c r="JX217" s="480"/>
      <c r="JY217" s="480"/>
      <c r="JZ217" s="480"/>
      <c r="KA217" s="480"/>
      <c r="KB217" s="480"/>
      <c r="KC217" s="480"/>
      <c r="KD217" s="480"/>
      <c r="KE217" s="538"/>
      <c r="KF217" s="480"/>
      <c r="KG217" s="480"/>
      <c r="KH217" s="480"/>
      <c r="KI217" s="480"/>
      <c r="KJ217" s="480"/>
      <c r="KK217" s="480"/>
      <c r="KL217" s="480"/>
      <c r="KM217" s="480"/>
      <c r="KN217" s="480"/>
      <c r="KO217" s="480"/>
      <c r="KR217" s="568" t="str">
        <f>IF(Table1[[#This Row],[GTIN]]&lt;&gt;"",Table1[[#This Row],[GTIN]],"")</f>
        <v/>
      </c>
      <c r="KS217" s="569" t="str">
        <f>Table1[[#This Row],[Kreditor]]</f>
        <v/>
      </c>
      <c r="KT217" s="570" t="str">
        <f>IF(Table1[[#This Row],[Gültig ab (Datum)]]&lt;&gt;"",Table1[[#This Row],[Gültig ab (Datum)]],"")</f>
        <v/>
      </c>
      <c r="KU217" s="570"/>
      <c r="KV217" s="583" t="str">
        <f>IF(Table1[[#This Row],[Artikel verpackt? 
(X=Ja)]]="","",Table1[[#This Row],[Artikel verpackt? 
(X=Ja)]])</f>
        <v/>
      </c>
      <c r="KW217" s="571" t="str">
        <f>IF(Table1[[#This Row],[Verpackung recyclingfähig?
(X=Ja)]]="","",Table1[[#This Row],[Verpackung recyclingfähig?
(X=Ja)]])</f>
        <v/>
      </c>
      <c r="KX217" s="572"/>
      <c r="KY217" s="573"/>
      <c r="KZ217" s="574"/>
      <c r="LA217" s="574"/>
      <c r="LB217" s="574"/>
      <c r="LC217" s="574"/>
      <c r="LD217" s="574"/>
      <c r="LE217" s="574"/>
      <c r="LF217" s="575"/>
      <c r="LG217" s="576" t="str">
        <f>IF(Table1[[#This Row],[Hauptkörper - B1 - Art]]="","",VLOOKUP(Table1[[#This Row],[Hauptkörper - B1 - Art]],'DD FD'!B:C,2,FALSE))</f>
        <v/>
      </c>
      <c r="LH217" s="577" t="str">
        <f>IF(Table1[[#This Row],[Hauptkörper - B1 - Fraktion]]="","",VLOOKUP(Table1[[#This Row],[Hauptkörper - B1 - Fraktion]],'DD FD'!H:J,3,FALSE))</f>
        <v/>
      </c>
      <c r="LI217" s="574" t="str">
        <f>IF(Table1[[#This Row],[Hauptkörper - B1 - Gewicht
(in G)]]="","",Table1[[#This Row],[Hauptkörper - B1 - Gewicht
(in G)]])</f>
        <v/>
      </c>
      <c r="LJ217" s="574" t="str">
        <f>IF(Table1[[#This Row],[Hauptkörper - B1 - Lizenzierungs-pflichtig? (X=Ja)]]="","",Table1[[#This Row],[Hauptkörper - B1 - Lizenzierungs-pflichtig? (X=Ja)]])</f>
        <v/>
      </c>
      <c r="LK217" s="577" t="str">
        <f>IF(Table1[[#This Row],[Hauptkörper - B1 - Virgin Material]]="","",VLOOKUP(Table1[[#This Row],[Hauptkörper - B1 - Virgin Material]],'DD FD'!AJ:AK,2,FALSE))</f>
        <v/>
      </c>
      <c r="LL217" s="578" t="str">
        <f>IF(Table1[[#This Row],[Hauptkörper - B1 - Virgin Material Anteil (in %)]]="","",Table1[[#This Row],[Hauptkörper - B1 - Virgin Material Anteil (in %)]])</f>
        <v/>
      </c>
      <c r="LM217" s="577" t="str">
        <f>IF(Table1[[#This Row],[Hauptkörper - B1 - Recyceltes Material]]="","",VLOOKUP(Table1[[#This Row],[Hauptkörper - B1 - Recyceltes Material]],'DD FD'!AL:AM,2,FALSE))</f>
        <v/>
      </c>
      <c r="LN217" s="578" t="str">
        <f>IF(Table1[[#This Row],[Hauptkörper - B1 - Recyceltes Material Anteil (in %)]]="","",Table1[[#This Row],[Hauptkörper - B1 - Recyceltes Material Anteil (in %)]])</f>
        <v/>
      </c>
      <c r="LO217" s="579" t="str">
        <f>IF(Table1[[#This Row],[Hauptkörper - B1 - Beschichtung]]="","",VLOOKUP(Table1[[#This Row],[Hauptkörper - B1 - Beschichtung]],'DD FD'!AE:AF,2,FALSE))</f>
        <v/>
      </c>
      <c r="LP217" s="580" t="str">
        <f>IF(Table1[[#This Row],[Hauptkörper - B1 - Beschichtung Anteil (in %)]]="","",Table1[[#This Row],[Hauptkörper - B1 - Beschichtung Anteil (in %)]])</f>
        <v/>
      </c>
      <c r="LQ217" s="576" t="str">
        <f>IF(Table1[[#This Row],[Hauptkörper - B2 - Art]]="","",VLOOKUP(Table1[[#This Row],[Hauptkörper - B2 - Art]],'DD FD'!B:C,2,FALSE))</f>
        <v/>
      </c>
      <c r="LR217" s="577" t="str">
        <f>IF(Table1[[#This Row],[Hauptkörper - B2 - Fraktion]]="","",VLOOKUP(Table1[[#This Row],[Hauptkörper - B2 - Fraktion]],'DD FD'!H:J,3,FALSE))</f>
        <v/>
      </c>
      <c r="LS217" s="574" t="str">
        <f>IF(Table1[[#This Row],[Hauptkörper - B2 - Gewicht
(in G)]]="","",Table1[[#This Row],[Hauptkörper - B2 - Gewicht
(in G)]])</f>
        <v/>
      </c>
      <c r="LT217" s="574" t="str">
        <f>IF(Table1[[#This Row],[Hauptkörper - B2 - Lizenzierungs-pflichtig? (X=Ja)]]="","",Table1[[#This Row],[Hauptkörper - B2 - Lizenzierungs-pflichtig? (X=Ja)]])</f>
        <v/>
      </c>
      <c r="LU217" s="577" t="str">
        <f>IF(Table1[[#This Row],[Hauptkörper - B2 - Virgin Material]]="","",VLOOKUP(Table1[[#This Row],[Hauptkörper - B2 - Virgin Material]],'DD FD'!AJ:AK,2,FALSE))</f>
        <v/>
      </c>
      <c r="LV217" s="578" t="str">
        <f>IF(Table1[[#This Row],[Hauptkörper - B2 - Virgin Material Anteil (in %)]]="","",Table1[[#This Row],[Hauptkörper - B2 - Virgin Material Anteil (in %)]])</f>
        <v/>
      </c>
      <c r="LW217" s="577" t="str">
        <f>IF(Table1[[#This Row],[Hauptkörper - B2 - Recyceltes Material]]="","",VLOOKUP(Table1[[#This Row],[Hauptkörper - B2 - Recyceltes Material]],'DD FD'!AL:AM,2,FALSE))</f>
        <v/>
      </c>
      <c r="LX217" s="578" t="str">
        <f>IF(Table1[[#This Row],[Hauptkörper - B2 - Recyceltes Material Anteil (in %)]]="","",Table1[[#This Row],[Hauptkörper - B2 - Recyceltes Material Anteil (in %)]])</f>
        <v/>
      </c>
      <c r="LY217" s="577" t="str">
        <f>IF(Table1[[#This Row],[Hauptkörper - B2 - Beschichtung]]="","",VLOOKUP(Table1[[#This Row],[Hauptkörper - B2 - Beschichtung]],'DD FD'!AE:AF,2,FALSE))</f>
        <v/>
      </c>
      <c r="LZ217" s="580" t="str">
        <f>IF(Table1[[#This Row],[Hauptkörper - B2 - Beschichtung Anteil (in %)]]="","",Table1[[#This Row],[Hauptkörper - B2 - Beschichtung Anteil (in %)]])</f>
        <v/>
      </c>
      <c r="MA217" s="576" t="str">
        <f>IF(Table1[[#This Row],[Hauptkörper - B3 - Art]]="","",VLOOKUP(Table1[[#This Row],[Hauptkörper - B3 - Art]],'DD FD'!B:C,2,FALSE))</f>
        <v/>
      </c>
      <c r="MB217" s="577" t="str">
        <f>IF(Table1[[#This Row],[Hauptkörper - B3 - Fraktion]]="","",VLOOKUP(Table1[[#This Row],[Hauptkörper - B3 - Fraktion]],'DD FD'!H:J,3,FALSE))</f>
        <v/>
      </c>
      <c r="MC217" s="574" t="str">
        <f>IF(Table1[[#This Row],[Hauptkörper - B3 - Gewicht
(in G)]]="","",Table1[[#This Row],[Hauptkörper - B3 - Gewicht
(in G)]])</f>
        <v/>
      </c>
      <c r="MD217" s="574" t="str">
        <f>IF(Table1[[#This Row],[Hauptkörper - B3 - Lizenzierungs-pflichtig? (X=Ja)]]="","",Table1[[#This Row],[Hauptkörper - B3 - Lizenzierungs-pflichtig? (X=Ja)]])</f>
        <v/>
      </c>
      <c r="ME217" s="577" t="str">
        <f>IF(Table1[[#This Row],[Hauptkörper - B3 - Virgin Material]]="","",VLOOKUP(Table1[[#This Row],[Hauptkörper - B3 - Virgin Material]],'DD FD'!AJ:AK,2,FALSE))</f>
        <v/>
      </c>
      <c r="MF217" s="578" t="str">
        <f>IF(Table1[[#This Row],[Hauptkörper - B3 - Virgin Material Anteil (in %)]]="","",Table1[[#This Row],[Hauptkörper - B3 - Virgin Material Anteil (in %)]])</f>
        <v/>
      </c>
      <c r="MG217" s="577" t="str">
        <f>IF(Table1[[#This Row],[Hauptkörper - B3 - Recyceltes Material]]="","",VLOOKUP(Table1[[#This Row],[Hauptkörper - B3 - Recyceltes Material]],'DD FD'!AL:AM,2,FALSE))</f>
        <v/>
      </c>
      <c r="MH217" s="578" t="str">
        <f>IF(Table1[[#This Row],[Hauptkörper - B3 - Recyceltes Material Anteil (in %)]]="","",Table1[[#This Row],[Hauptkörper - B3 - Recyceltes Material Anteil (in %)]])</f>
        <v/>
      </c>
      <c r="MI217" s="577" t="str">
        <f>IF(Table1[[#This Row],[Hauptkörper - B3 - Beschichtung]]="","",VLOOKUP(Table1[[#This Row],[Hauptkörper - B3 - Beschichtung]],'DD FD'!AE:AF,2,FALSE))</f>
        <v/>
      </c>
      <c r="MJ217" s="580" t="str">
        <f>IF(Table1[[#This Row],[Hauptkörper - B3 - Beschichtung Anteil (in %)]]="","",Table1[[#This Row],[Hauptkörper - B3 - Beschichtung Anteil (in %)]])</f>
        <v/>
      </c>
      <c r="MK217" s="576" t="str">
        <f>IF(Table1[[#This Row],[Verschluss - B1 - Art]]="","",VLOOKUP(Table1[[#This Row],[Verschluss - B1 - Art]],'DD FD'!D:E,2,FALSE))</f>
        <v/>
      </c>
      <c r="ML217" s="577" t="str">
        <f>IF(Table1[[#This Row],[Verschluss - B1 - Fraktion]]="","",VLOOKUP(Table1[[#This Row],[Verschluss - B1 - Fraktion]],'DD FD'!H:J,3,FALSE))</f>
        <v/>
      </c>
      <c r="MM217" s="574" t="str">
        <f>IF(Table1[[#This Row],[Verschluss - B1 - Gewicht (in G)]]="","",Table1[[#This Row],[Verschluss - B1 - Gewicht (in G)]])</f>
        <v/>
      </c>
      <c r="MN217" s="574" t="str">
        <f>IF(Table1[[#This Row],[Verschluss - B1 - Lizenzierungs-pflichtig? (X=Ja)]]="","",Table1[[#This Row],[Verschluss - B1 - Lizenzierungs-pflichtig? (X=Ja)]])</f>
        <v/>
      </c>
      <c r="MO217" s="574" t="str">
        <f>IF(Table1[[#This Row],[Verschluss - B1 - Trennbar vom Hauptkörper? (X=Ja)]]="","",Table1[[#This Row],[Verschluss - B1 - Trennbar vom Hauptkörper? (X=Ja)]])</f>
        <v/>
      </c>
      <c r="MP217" s="577" t="str">
        <f>IF(Table1[[#This Row],[Verschluss - B1 - Virgin Material]]="","",VLOOKUP(Table1[[#This Row],[Verschluss - B1 - Virgin Material]],'DD FD'!AJ:AK,2,FALSE))</f>
        <v/>
      </c>
      <c r="MQ217" s="578" t="str">
        <f>IF(Table1[[#This Row],[Verschluss - B1 - Virgin Material Anteil (in %)]]="","",Table1[[#This Row],[Verschluss - B1 - Virgin Material Anteil (in %)]])</f>
        <v/>
      </c>
      <c r="MR217" s="577" t="str">
        <f>IF(Table1[[#This Row],[Verschluss - B1 - Recyceltes Material]]="","",VLOOKUP(Table1[[#This Row],[Verschluss - B1 - Recyceltes Material]],'DD FD'!AL:AM,2,FALSE))</f>
        <v/>
      </c>
      <c r="MS217" s="578" t="str">
        <f>IF(Table1[[#This Row],[Verschluss - B1 - Recyceltes Material Anteil (in %)]]="","",Table1[[#This Row],[Verschluss - B1 - Recyceltes Material Anteil (in %)]])</f>
        <v/>
      </c>
      <c r="MT217" s="577" t="str">
        <f>IF(Table1[[#This Row],[Verschluss - B1 - Beschichtung]]="","",VLOOKUP(Table1[[#This Row],[Verschluss - B1 - Beschichtung]],'DD FD'!AE:AF,2,FALSE))</f>
        <v/>
      </c>
      <c r="MU217" s="580" t="str">
        <f>IF(Table1[[#This Row],[Verschluss - B1 - Beschichtung Anteil (in %)]]="","",Table1[[#This Row],[Verschluss - B1 - Beschichtung Anteil (in %)]])</f>
        <v/>
      </c>
      <c r="MV217" s="576" t="str">
        <f>IF(Table1[[#This Row],[Verschluss - B2 - Art]]="","",VLOOKUP(Table1[[#This Row],[Verschluss - B2 - Art]],'DD FD'!D:E,2,FALSE))</f>
        <v/>
      </c>
      <c r="MW217" s="577" t="str">
        <f>IF(Table1[[#This Row],[Verschluss - B2 - Fraktion]]="","",VLOOKUP(Table1[[#This Row],[Verschluss - B2 - Fraktion]],'DD FD'!H:J,3,FALSE))</f>
        <v/>
      </c>
      <c r="MX217" s="574" t="str">
        <f>IF(Table1[[#This Row],[Verschluss - B2 - Gewicht (in G)]]="","",Table1[[#This Row],[Verschluss - B2 - Gewicht (in G)]])</f>
        <v/>
      </c>
      <c r="MY217" s="574" t="str">
        <f>IF(Table1[[#This Row],[Verschluss - B2 - Lizenzierungs-pflichtig? (X=Ja)]]="","",Table1[[#This Row],[Verschluss - B2 - Lizenzierungs-pflichtig? (X=Ja)]])</f>
        <v/>
      </c>
      <c r="MZ217" s="574" t="str">
        <f>IF(Table1[[#This Row],[Verschluss - B2 - Trennbar vom Hauptkörper? (X=Ja)]]="","",Table1[[#This Row],[Verschluss - B2 - Trennbar vom Hauptkörper? (X=Ja)]])</f>
        <v/>
      </c>
      <c r="NA217" s="577" t="str">
        <f>IF(Table1[[#This Row],[Verschluss - B2 - Virgin Material]]="","",VLOOKUP(Table1[[#This Row],[Verschluss - B2 - Virgin Material]],'DD FD'!AJ:AK,2,FALSE))</f>
        <v/>
      </c>
      <c r="NB217" s="578" t="str">
        <f>IF(Table1[[#This Row],[Verschluss - B2 - Virgin Material Anteil (in %)]]="","",Table1[[#This Row],[Verschluss - B2 - Virgin Material Anteil (in %)]])</f>
        <v/>
      </c>
      <c r="NC217" s="577" t="str">
        <f>IF(Table1[[#This Row],[Verschluss - B2 - Recyceltes Material]]="","",VLOOKUP(Table1[[#This Row],[Verschluss - B2 - Recyceltes Material]],'DD FD'!AL:AM,2,FALSE))</f>
        <v/>
      </c>
      <c r="ND217" s="578" t="str">
        <f>IF(Table1[[#This Row],[Verschluss - B2 - Recyceltes Material Anteil (in %)]]="","",Table1[[#This Row],[Verschluss - B2 - Recyceltes Material Anteil (in %)]])</f>
        <v/>
      </c>
      <c r="NE217" s="577" t="str">
        <f>IF(Table1[[#This Row],[Verschluss - B2 - Beschichtung]]="","",VLOOKUP(Table1[[#This Row],[Verschluss - B2 - Beschichtung]],'DD FD'!AE:AF,2,FALSE))</f>
        <v/>
      </c>
      <c r="NF217" s="580" t="str">
        <f>IF(Table1[[#This Row],[Verschluss - B2 - Beschichtung Anteil (in %)]]="","",Table1[[#This Row],[Verschluss - B2 - Beschichtung Anteil (in %)]])</f>
        <v/>
      </c>
      <c r="NG217" s="576" t="str">
        <f>IF(Table1[[#This Row],[Verschluss - B3 - Art]]="","",VLOOKUP(Table1[[#This Row],[Verschluss - B3 - Art]],'DD FD'!D:E,2,FALSE))</f>
        <v/>
      </c>
      <c r="NH217" s="577" t="str">
        <f>IF(Table1[[#This Row],[Verschluss - B3 - Fraktion]]="","",VLOOKUP(Table1[[#This Row],[Verschluss - B3 - Fraktion]],'DD FD'!H:J,3,FALSE))</f>
        <v/>
      </c>
      <c r="NI217" s="574" t="str">
        <f>IF(Table1[[#This Row],[Verschluss - B3 - Gewicht (in G)]]="","",Table1[[#This Row],[Verschluss - B3 - Gewicht (in G)]])</f>
        <v/>
      </c>
      <c r="NJ217" s="574" t="str">
        <f>IF(Table1[[#This Row],[Verschluss - B3 - Lizenzierungs-pflichtig? (X=Ja)]]="","",Table1[[#This Row],[Verschluss - B3 - Lizenzierungs-pflichtig? (X=Ja)]])</f>
        <v/>
      </c>
      <c r="NK217" s="574" t="str">
        <f>IF(Table1[[#This Row],[Verschluss - B3 - Trennbar vom Hauptkörper? (X=Ja)]]="","",Table1[[#This Row],[Verschluss - B3 - Trennbar vom Hauptkörper? (X=Ja)]])</f>
        <v/>
      </c>
      <c r="NL217" s="577" t="str">
        <f>IF(Table1[[#This Row],[Verschluss - B3 - Virgin Material]]="","",VLOOKUP(Table1[[#This Row],[Verschluss - B3 - Virgin Material]],'DD FD'!AJ:AK,2,FALSE))</f>
        <v/>
      </c>
      <c r="NM217" s="578" t="str">
        <f>IF(Table1[[#This Row],[Verschluss - B3 - Virgin Material Anteil (in %)]]="","",Table1[[#This Row],[Verschluss - B3 - Virgin Material Anteil (in %)]])</f>
        <v/>
      </c>
      <c r="NN217" s="577" t="str">
        <f>IF(Table1[[#This Row],[Verschluss - B3 - Recyceltes Material]]="","",VLOOKUP(Table1[[#This Row],[Verschluss - B3 - Recyceltes Material]],'DD FD'!AL:AM,2,FALSE))</f>
        <v/>
      </c>
      <c r="NO217" s="578" t="str">
        <f>IF(Table1[[#This Row],[Verschluss - B3 - Recyceltes Material Anteil (in %)]]="","",Table1[[#This Row],[Verschluss - B3 - Recyceltes Material Anteil (in %)]])</f>
        <v/>
      </c>
      <c r="NP217" s="577" t="str">
        <f>IF(Table1[[#This Row],[Verschluss - B3 - Beschichtung]]="","",VLOOKUP(Table1[[#This Row],[Verschluss - B3 - Beschichtung]],'DD FD'!AE:AF,2,FALSE))</f>
        <v/>
      </c>
      <c r="NQ217" s="580" t="str">
        <f>IF(Table1[[#This Row],[Verschluss - B3 - Beschichtung Anteil (in %)]]="","",Table1[[#This Row],[Verschluss - B3 - Beschichtung Anteil (in %)]])</f>
        <v/>
      </c>
      <c r="NR217" s="576" t="str">
        <f>IF(Table1[[#This Row],[Etikett - B1 - Art]]="","",VLOOKUP(Table1[[#This Row],[Etikett - B1 - Art]],'DD FD'!F:G,2,FALSE))</f>
        <v/>
      </c>
      <c r="NS217" s="577" t="str">
        <f>IF(Table1[[#This Row],[Etikett - B1 - Fraktion]]="","",VLOOKUP(Table1[[#This Row],[Etikett - B1 - Fraktion]],'DD FD'!H:J,3,FALSE))</f>
        <v/>
      </c>
      <c r="NT217" s="574" t="str">
        <f>IF(Table1[[#This Row],[Etikett - B1 - Gewicht (in G)]]="","",Table1[[#This Row],[Etikett - B1 - Gewicht (in G)]])</f>
        <v/>
      </c>
      <c r="NU217" s="574" t="str">
        <f>IF(Table1[[#This Row],[Etikett - B1 - Lizenzierungs-pflichtig? (X=Ja)]]="","",Table1[[#This Row],[Etikett - B1 - Lizenzierungs-pflichtig? (X=Ja)]])</f>
        <v/>
      </c>
      <c r="NV217" s="574" t="str">
        <f>IF(Table1[[#This Row],[Etikett - B1 - Trennbar vom Hauptkörper? (X=Ja)]]="","",Table1[[#This Row],[Etikett - B1 - Trennbar vom Hauptkörper? (X=Ja)]])</f>
        <v/>
      </c>
      <c r="NW217" s="577" t="str">
        <f>IF(Table1[[#This Row],[Etikett - B1 - Virgin Material]]="","",VLOOKUP(Table1[[#This Row],[Etikett - B1 - Virgin Material]],'DD FD'!AJ:AK,2,FALSE))</f>
        <v/>
      </c>
      <c r="NX217" s="578" t="str">
        <f>IF(Table1[[#This Row],[Etikett - B1 - Virgin Material Anteil (in %)]]="","",Table1[[#This Row],[Etikett - B1 - Virgin Material Anteil (in %)]])</f>
        <v/>
      </c>
      <c r="NY217" s="577" t="str">
        <f>IF(Table1[[#This Row],[Etikett - B1 - Recyceltes Material]]="","",VLOOKUP(Table1[[#This Row],[Etikett - B1 - Recyceltes Material]],'DD FD'!AL:AM,2,FALSE))</f>
        <v/>
      </c>
      <c r="NZ217" s="578" t="str">
        <f>IF(Table1[[#This Row],[Etikett - B1 - Recyceltes Material Anteil (in %)]]="","",Table1[[#This Row],[Etikett - B1 - Recyceltes Material Anteil (in %)]])</f>
        <v/>
      </c>
      <c r="OA217" s="577" t="str">
        <f>IF(Table1[[#This Row],[Etikett - B1 - Beschichtung]]="","",VLOOKUP(Table1[[#This Row],[Etikett - B1 - Beschichtung]],'DD FD'!AE:AF,2,FALSE))</f>
        <v/>
      </c>
      <c r="OB217" s="580" t="str">
        <f>IF(Table1[[#This Row],[Etikett - B1 - Beschichtung Anteil (in %)]]="","",Table1[[#This Row],[Etikett - B1 - Beschichtung Anteil (in %)]])</f>
        <v/>
      </c>
      <c r="OC217" s="576" t="str">
        <f>IF(Table1[[#This Row],[Etikett - B2 - Art]]="","",VLOOKUP(Table1[[#This Row],[Etikett - B2 - Art]],'DD FD'!F:G,2,FALSE))</f>
        <v/>
      </c>
      <c r="OD217" s="577" t="str">
        <f>IF(Table1[[#This Row],[Etikett - B2 - Fraktion]]="","",VLOOKUP(Table1[[#This Row],[Etikett - B2 - Fraktion]],'DD FD'!H:J,3,FALSE))</f>
        <v/>
      </c>
      <c r="OE217" s="574" t="str">
        <f>IF(Table1[[#This Row],[Etikett - B2 - Gewicht (in G)]]="","",Table1[[#This Row],[Etikett - B2 - Gewicht (in G)]])</f>
        <v/>
      </c>
      <c r="OF217" s="574" t="str">
        <f>IF(Table1[[#This Row],[Etikett - B2 - Lizenzierungs-pflichtig? (X=Ja)]]="","",Table1[[#This Row],[Etikett - B2 - Lizenzierungs-pflichtig? (X=Ja)]])</f>
        <v/>
      </c>
      <c r="OG217" s="574" t="str">
        <f>IF(Table1[[#This Row],[Etikett - B2 - Trennbar vom Hauptkörper? (X=Ja)]]="","",Table1[[#This Row],[Etikett - B2 - Trennbar vom Hauptkörper? (X=Ja)]])</f>
        <v/>
      </c>
      <c r="OH217" s="577" t="str">
        <f>IF(Table1[[#This Row],[Etikett - B2 - Virgin Material]]="","",VLOOKUP(Table1[[#This Row],[Etikett - B2 - Virgin Material]],'DD FD'!AJ:AK,2,FALSE))</f>
        <v/>
      </c>
      <c r="OI217" s="578" t="str">
        <f>IF(Table1[[#This Row],[Etikett - B2 - Virgin Material Anteil (in %)]]="","",Table1[[#This Row],[Etikett - B2 - Virgin Material Anteil (in %)]])</f>
        <v/>
      </c>
      <c r="OJ217" s="577" t="str">
        <f>IF(Table1[[#This Row],[Etikett - B2 - Recyceltes Material]]="","",VLOOKUP(Table1[[#This Row],[Etikett - B2 - Recyceltes Material]],'DD FD'!AL:AM,2,FALSE))</f>
        <v/>
      </c>
      <c r="OK217" s="578" t="str">
        <f>IF(Table1[[#This Row],[Etikett - B2 - Recyceltes Material Anteil (in %)]]="","",Table1[[#This Row],[Etikett - B2 - Recyceltes Material Anteil (in %)]])</f>
        <v/>
      </c>
      <c r="OL217" s="577" t="str">
        <f>IF(Table1[[#This Row],[Etikett - B2 - Beschichtung]]="","",VLOOKUP(Table1[[#This Row],[Etikett - B2 - Beschichtung]],'DD FD'!AE:AF,2,FALSE))</f>
        <v/>
      </c>
      <c r="OM217" s="580" t="str">
        <f>IF(Table1[[#This Row],[Etikett - B2 - Beschichtung Anteil (in %)]]="","",Table1[[#This Row],[Etikett - B2 - Beschichtung Anteil (in %)]])</f>
        <v/>
      </c>
      <c r="ON217" s="576" t="str">
        <f>IF(Table1[[#This Row],[Etikett - B3 - Art]]="","",VLOOKUP(Table1[[#This Row],[Etikett - B3 - Art]],'DD FD'!F:G,2,FALSE))</f>
        <v/>
      </c>
      <c r="OO217" s="577" t="str">
        <f>IF(Table1[[#This Row],[Etikett - B3 - Fraktion]]="","",VLOOKUP(Table1[[#This Row],[Etikett - B3 - Fraktion]],'DD FD'!H:J,3,FALSE))</f>
        <v/>
      </c>
      <c r="OP217" s="574" t="str">
        <f>IF(Table1[[#This Row],[Etikett - B3 - Gewicht (in G)]]="","",Table1[[#This Row],[Etikett - B3 - Gewicht (in G)]])</f>
        <v/>
      </c>
      <c r="OQ217" s="574" t="str">
        <f>IF(Table1[[#This Row],[Etikett - B3 - Lizenzierungs-pflichtig? (X=Ja)]]="","",Table1[[#This Row],[Etikett - B3 - Lizenzierungs-pflichtig? (X=Ja)]])</f>
        <v/>
      </c>
      <c r="OR217" s="574" t="str">
        <f>IF(Table1[[#This Row],[Etikett - B3 - Trennbar vom Hauptkörper? (X=Ja)]]="","",Table1[[#This Row],[Etikett - B3 - Trennbar vom Hauptkörper? (X=Ja)]])</f>
        <v/>
      </c>
      <c r="OS217" s="577" t="str">
        <f>IF(Table1[[#This Row],[Etikett - B3 - Virgin Material]]="","",VLOOKUP(Table1[[#This Row],[Etikett - B3 - Virgin Material]],'DD FD'!AJ:AK,2,FALSE))</f>
        <v/>
      </c>
      <c r="OT217" s="578" t="str">
        <f>IF(Table1[[#This Row],[Etikett - B3 - Virgin Material Anteil (in %)]]="","",Table1[[#This Row],[Etikett - B3 - Virgin Material Anteil (in %)]])</f>
        <v/>
      </c>
      <c r="OU217" s="577" t="str">
        <f>IF(Table1[[#This Row],[Etikett - B3 - Recyceltes Material]]="","",VLOOKUP(Table1[[#This Row],[Etikett - B3 - Recyceltes Material]],'DD FD'!AL:AM,2,FALSE))</f>
        <v/>
      </c>
      <c r="OV217" s="578" t="str">
        <f>IF(Table1[[#This Row],[Etikett - B3 - Recyceltes Material Anteil (in %)]]="","",Table1[[#This Row],[Etikett - B3 - Recyceltes Material Anteil (in %)]])</f>
        <v/>
      </c>
      <c r="OW217" s="577" t="str">
        <f>IF(Table1[[#This Row],[Etikett - B3 - Beschichtung]]="","",VLOOKUP(Table1[[#This Row],[Etikett - B3 - Beschichtung]],'DD FD'!AE:AF,2,FALSE))</f>
        <v/>
      </c>
      <c r="OX217" s="613" t="str">
        <f>IF(Table1[[#This Row],[Etikett - B3 - Beschichtung Anteil (in %)]]="","",Table1[[#This Row],[Etikett - B3 - Beschichtung Anteil (in %)]])</f>
        <v/>
      </c>
      <c r="OY217" s="618">
        <f>ROUNDUP(SUM(
IF(AND(LH217='DD FD'!$J$7,LJ217='DD FD'!$AI$3),LI217,0),
IF(AND(LR217='DD FD'!$J$7,LT217='DD FD'!$AI$3),LS217,0),
IF(AND(MB217='DD FD'!$J$7,MD217='DD FD'!$AI$3),MC217,0),
IF(AND(ML217='DD FD'!$J$7,MN217='DD FD'!$AI$3),MM217,0),
IF(AND(MW217='DD FD'!$J$7,MY217='DD FD'!$AI$3),MX217,0),
IF(AND(NH217='DD FD'!$J$7,NJ217='DD FD'!$AI$3),NI217,0),
IF(AND(NS217='DD FD'!$J$7,NU217='DD FD'!$AI$3),NT217,0),
IF(AND(OD217='DD FD'!$J$7,OF217='DD FD'!$AI$3),OE217,0),
IF(AND(OO217='DD FD'!$J$7,OQ217='DD FD'!$AI$3),OP217,0),
),2)</f>
        <v>0</v>
      </c>
      <c r="OZ217" s="617">
        <f>ROUNDUP(SUM(
IF(AND(LH217='DD FD'!$J$6,LJ217='DD FD'!$AI$3),LI217,0),
IF(AND(LR217='DD FD'!$J$6,LT217='DD FD'!$AI$3),LS217,0),
IF(AND(MB217='DD FD'!$J$6,MD217='DD FD'!$AI$3),MC217,0),
IF(AND(ML217='DD FD'!$J$6,MN217='DD FD'!$AI$3),MM217,0),
IF(AND(MW217='DD FD'!$J$6,MY217='DD FD'!$AI$3),MX217,0),
IF(AND(NH217='DD FD'!$J$6,NJ217='DD FD'!$AI$3),NI217,0),
IF(AND(NS217='DD FD'!$J$6,NU217='DD FD'!$AI$3),NT217,0),
IF(AND(OD217='DD FD'!$J$6,OF217='DD FD'!$AI$3),OE217,0),
IF(AND(OO217='DD FD'!$J$6,OQ217='DD FD'!$AI$3),OP217,0),
),2)</f>
        <v>0</v>
      </c>
      <c r="PA217" s="617">
        <f>ROUNDUP(SUM(
IF(AND(LH217='DD FD'!$J$10,LJ217='DD FD'!$AI$3),LI217,0),
IF(AND(LR217='DD FD'!$J$10,LT217='DD FD'!$AI$3),LS217,0),
IF(AND(MB217='DD FD'!$J$10,MD217='DD FD'!$AI$3),MC217,0),
IF(AND(ML217='DD FD'!$J$10,MN217='DD FD'!$AI$3),MM217,0),
IF(AND(MW217='DD FD'!$J$10,MY217='DD FD'!$AI$3),MX217,0),
IF(AND(NH217='DD FD'!$J$10,NJ217='DD FD'!$AI$3),NI217,0),
IF(AND(NS217='DD FD'!$J$10,NU217='DD FD'!$AI$3),NT217,0),
IF(AND(OD217='DD FD'!$J$10,OF217='DD FD'!$AI$3),OE217,0),
IF(AND(OO217='DD FD'!$J$10,OQ217='DD FD'!$AI$3),OP217,0),
),2)</f>
        <v>0</v>
      </c>
      <c r="PB217" s="617">
        <f>ROUNDUP(SUM(
IF(AND(LH217='DD FD'!$J$8,LJ217='DD FD'!$AI$3),LI217,0),
IF(AND(LR217='DD FD'!$J$8,LT217='DD FD'!$AI$3),LS217,0),
IF(AND(MB217='DD FD'!$J$8,MD217='DD FD'!$AI$3),MC217,0),
IF(AND(ML217='DD FD'!$J$8,MN217='DD FD'!$AI$3),MM217,0),
IF(AND(MW217='DD FD'!$J$8,MY217='DD FD'!$AI$3),MX217,0),
IF(AND(NH217='DD FD'!$J$8,NJ217='DD FD'!$AI$3),NI217,0),
IF(AND(NS217='DD FD'!$J$8,NU217='DD FD'!$AI$3),NT217,0),
IF(AND(OD217='DD FD'!$J$8,OF217='DD FD'!$AI$3),OE217,0),
IF(AND(OO217='DD FD'!$J$8,OQ217='DD FD'!$AI$3),OP217,0),
),2)</f>
        <v>0</v>
      </c>
      <c r="PC217" s="617">
        <f>ROUNDUP(SUM(
IF(AND(LH217='DD FD'!$J$5,LJ217='DD FD'!$AI$3),LI217,0),
IF(AND(LR217='DD FD'!$J$5,LT217='DD FD'!$AI$3),LS217,0),
IF(AND(MB217='DD FD'!$J$5,MD217='DD FD'!$AI$3),MC217,0),
IF(AND(ML217='DD FD'!$J$5,MN217='DD FD'!$AI$3),MM217,0),
IF(AND(MW217='DD FD'!$J$5,MY217='DD FD'!$AI$3),MX217,0),
IF(AND(NH217='DD FD'!$J$5,NJ217='DD FD'!$AI$3),NI217,0),
IF(AND(NS217='DD FD'!$J$5,NU217='DD FD'!$AI$3),NT217,0),
IF(AND(OD217='DD FD'!$J$5,OF217='DD FD'!$AI$3),OE217,0),
IF(AND(OO217='DD FD'!$J$5,OQ217='DD FD'!$AI$3),OP217,0),
),2)</f>
        <v>0</v>
      </c>
      <c r="PD217" s="617">
        <f>ROUNDUP(SUM(
IF(AND(LH217='DD FD'!$J$9,LJ217='DD FD'!$AI$3),LI217,0),
IF(AND(LR217='DD FD'!$J$9,LT217='DD FD'!$AI$3),LS217,0),
IF(AND(MB217='DD FD'!$J$9,MD217='DD FD'!$AI$3),MC217,0),
IF(AND(ML217='DD FD'!$J$9,MN217='DD FD'!$AI$3),MM217,0),
IF(AND(MW217='DD FD'!$J$9,MY217='DD FD'!$AI$3),MX217,0),
IF(AND(NH217='DD FD'!$J$9,NJ217='DD FD'!$AI$3),NI217,0),
IF(AND(NS217='DD FD'!$J$9,NU217='DD FD'!$AI$3),NT217,0),
IF(AND(OD217='DD FD'!$J$9,OF217='DD FD'!$AI$3),OE217,0),
IF(AND(OO217='DD FD'!$J$9,OQ217='DD FD'!$AI$3),OP217,0),
),2)</f>
        <v>0</v>
      </c>
      <c r="PE217" s="617">
        <f>ROUNDUP(SUM(
IF(AND(LH217='DD FD'!$J$4,LJ217='DD FD'!$AI$3),LI217,0),
IF(AND(LR217='DD FD'!$J$4,LT217='DD FD'!$AI$3),LS217,0),
IF(AND(MB217='DD FD'!$J$4,MD217='DD FD'!$AI$3),MC217,0),
IF(AND(ML217='DD FD'!$J$4,MN217='DD FD'!$AI$3),MM217,0),
IF(AND(MW217='DD FD'!$J$4,MY217='DD FD'!$AI$3),MX217,0),
IF(AND(NH217='DD FD'!$J$4,NJ217='DD FD'!$AI$3),NI217,0),
IF(AND(NS217='DD FD'!$J$4,NU217='DD FD'!$AI$3),NT217,0),
IF(AND(OD217='DD FD'!$J$4,OF217='DD FD'!$AI$3),OE217,0),
IF(AND(OO217='DD FD'!$J$4,OQ217='DD FD'!$AI$3),OP217,0),
),2)</f>
        <v>0</v>
      </c>
      <c r="PF217" s="619">
        <f>ROUNDUP(SUM(
IF(AND(LH217='DD FD'!$J$11,LJ217='DD FD'!$AI$3),LI217,0),
IF(AND(LR217='DD FD'!$J$11,LT217='DD FD'!$AI$3),LS217,0),
IF(AND(MB217='DD FD'!$J$11,MD217='DD FD'!$AI$3),MC217,0),
IF(AND(ML217='DD FD'!$J$11,MN217='DD FD'!$AI$3),MM217,0),
IF(AND(MW217='DD FD'!$J$11,MY217='DD FD'!$AI$3),MX217,0),
IF(AND(NH217='DD FD'!$J$11,NJ217='DD FD'!$AI$3),NI217,0),
IF(AND(NS217='DD FD'!$J$11,NU217='DD FD'!$AI$3),NT217,0),
IF(AND(OD217='DD FD'!$J$11,OF217='DD FD'!$AI$3),OE217,0),
IF(AND(OO217='DD FD'!$J$11,OQ217='DD FD'!$AI$3),OP217,0),
),2)</f>
        <v>0</v>
      </c>
    </row>
    <row r="218" spans="1:422">
      <c r="A218" s="806"/>
      <c r="B218" s="934"/>
      <c r="C218" s="247"/>
      <c r="D218" s="842"/>
      <c r="E218" s="247"/>
      <c r="F218" s="158"/>
      <c r="G218" s="710"/>
      <c r="H218" s="712"/>
      <c r="I218" s="936"/>
      <c r="J218" s="803"/>
      <c r="K218" s="150"/>
      <c r="L218" s="146" t="str">
        <f t="shared" si="81"/>
        <v/>
      </c>
      <c r="M218" s="501" t="str">
        <f t="shared" si="98"/>
        <v/>
      </c>
      <c r="N218" s="504"/>
      <c r="O218" s="113" t="str">
        <f t="shared" si="99"/>
        <v/>
      </c>
      <c r="P218" s="114" t="str">
        <f t="shared" si="82"/>
        <v/>
      </c>
      <c r="Q218" s="152"/>
      <c r="R218" s="152"/>
      <c r="S218" s="115" t="str">
        <f t="shared" si="100"/>
        <v/>
      </c>
      <c r="T218" s="159"/>
      <c r="U218" s="159"/>
      <c r="V218" s="157"/>
      <c r="W218" s="157"/>
      <c r="X218" s="157"/>
      <c r="Y218" s="772"/>
      <c r="Z218" s="158"/>
      <c r="AA218" s="144"/>
      <c r="AB218" s="112"/>
      <c r="AC218" s="153"/>
      <c r="AD218" s="153"/>
      <c r="AE218" s="153"/>
      <c r="AF218" s="153"/>
      <c r="AG218" s="153"/>
      <c r="AH218" s="153"/>
      <c r="AI218" s="152"/>
      <c r="AJ218" s="158"/>
      <c r="AK218" s="158"/>
      <c r="AL218" s="158"/>
      <c r="AM218" s="116" t="str">
        <f t="shared" si="101"/>
        <v/>
      </c>
      <c r="AN218" s="116" t="str">
        <f t="shared" si="102"/>
        <v/>
      </c>
      <c r="AO218" s="324"/>
      <c r="AP218" s="503"/>
      <c r="AQ218" s="487" t="str">
        <f t="shared" si="103"/>
        <v/>
      </c>
      <c r="AR218" s="113" t="str">
        <f t="shared" si="83"/>
        <v/>
      </c>
      <c r="AS218" s="113" t="str">
        <f t="shared" si="84"/>
        <v/>
      </c>
      <c r="AT218" s="113" t="str">
        <f t="shared" si="85"/>
        <v/>
      </c>
      <c r="AU218" s="113" t="str">
        <f t="shared" si="86"/>
        <v/>
      </c>
      <c r="AV218" s="159"/>
      <c r="AW218" s="157"/>
      <c r="AX218" s="157"/>
      <c r="AY218" s="157"/>
      <c r="AZ218" s="157"/>
      <c r="BA218" s="116" t="str">
        <f t="shared" si="87"/>
        <v/>
      </c>
      <c r="BB218" s="316"/>
      <c r="BC218" s="116" t="str">
        <f t="shared" si="88"/>
        <v/>
      </c>
      <c r="BD218" s="133" t="str">
        <f t="shared" si="89"/>
        <v/>
      </c>
      <c r="BE218" s="157"/>
      <c r="BF218" s="1180"/>
      <c r="BG218" s="1180"/>
      <c r="BH218" s="158"/>
      <c r="BI218" s="490"/>
      <c r="BJ218" s="514" t="str">
        <f t="shared" si="104"/>
        <v/>
      </c>
      <c r="BK218" s="789"/>
      <c r="BL218" s="116" t="str">
        <f t="shared" si="105"/>
        <v/>
      </c>
      <c r="BM218" s="144"/>
      <c r="BN218" s="144"/>
      <c r="BO218" s="144"/>
      <c r="BP218" s="790"/>
      <c r="BQ218" s="790"/>
      <c r="BR218" s="790"/>
      <c r="BS218" s="116" t="str">
        <f t="shared" si="90"/>
        <v/>
      </c>
      <c r="BT218" s="790"/>
      <c r="BU218" s="808" t="str">
        <f t="shared" si="91"/>
        <v/>
      </c>
      <c r="BV218" s="791"/>
      <c r="BW218" s="144"/>
      <c r="BX218" s="20"/>
      <c r="BY218" s="20"/>
      <c r="BZ218" s="20"/>
      <c r="CA218" s="792"/>
      <c r="CB218" s="1201"/>
      <c r="CC218" s="144"/>
      <c r="CD218" s="144"/>
      <c r="CE218" s="144"/>
      <c r="CF218" s="144"/>
      <c r="CG218" s="144"/>
      <c r="CH218" s="144"/>
      <c r="CI218" s="144"/>
      <c r="CJ218" s="144"/>
      <c r="CK218" s="144"/>
      <c r="CL218" s="144"/>
      <c r="CM218" s="144"/>
      <c r="CN218" s="144"/>
      <c r="CO218" s="144"/>
      <c r="CP218" s="144"/>
      <c r="CQ218" s="144"/>
      <c r="CR218" s="144"/>
      <c r="CS218" s="144"/>
      <c r="CT218" s="144"/>
      <c r="CU218" s="144"/>
      <c r="CV218" s="144"/>
      <c r="CW218" s="144"/>
      <c r="CX218" s="144"/>
      <c r="CY218" s="144"/>
      <c r="CZ218" s="144"/>
      <c r="DA218" s="144"/>
      <c r="DB218" s="144"/>
      <c r="DC218" s="144"/>
      <c r="DD218" s="144"/>
      <c r="DE218" s="144"/>
      <c r="DF218" s="144"/>
      <c r="DG218" s="144"/>
      <c r="DH218" s="144"/>
      <c r="DI218" s="144"/>
      <c r="DJ218" s="144"/>
      <c r="DK218" s="144"/>
      <c r="DL218" s="144"/>
      <c r="DM218" s="144"/>
      <c r="DN218" s="144"/>
      <c r="DO218" s="144"/>
      <c r="DP218" s="144"/>
      <c r="DQ218" s="144"/>
      <c r="DR218" s="144"/>
      <c r="DS218" s="144"/>
      <c r="DT218" s="144"/>
      <c r="DU218" s="144"/>
      <c r="DV218" s="144"/>
      <c r="DW218" s="144"/>
      <c r="DX218" s="144"/>
      <c r="DY218" s="144"/>
      <c r="DZ218" s="144"/>
      <c r="EA218" s="144"/>
      <c r="EB218" s="144"/>
      <c r="EC218" s="144"/>
      <c r="ED218" s="782" t="str">
        <f t="shared" si="106"/>
        <v/>
      </c>
      <c r="EE218" s="519"/>
      <c r="EF218" s="793"/>
      <c r="EG218" s="519"/>
      <c r="EH218" s="794"/>
      <c r="EI218" s="790"/>
      <c r="EJ218" s="794"/>
      <c r="EK218" s="794"/>
      <c r="EL218" s="790"/>
      <c r="EM218" s="790"/>
      <c r="EN218" s="790"/>
      <c r="EO218" s="112" t="str">
        <f t="shared" si="92"/>
        <v/>
      </c>
      <c r="EP218" s="790"/>
      <c r="EQ218" s="488" t="str">
        <f t="shared" si="93"/>
        <v/>
      </c>
      <c r="ER218" s="1100"/>
      <c r="ES218" s="1099" t="str">
        <f t="shared" si="107"/>
        <v/>
      </c>
      <c r="ET218" s="525"/>
      <c r="EU218" s="148"/>
      <c r="EV218" s="148"/>
      <c r="EW218" s="148"/>
      <c r="EX218" s="148"/>
      <c r="EY218" s="148"/>
      <c r="EZ218" s="148"/>
      <c r="FA218" s="148"/>
      <c r="FB218" s="148"/>
      <c r="FC218" s="148"/>
      <c r="FD218" s="148"/>
      <c r="FE218" s="148"/>
      <c r="FF218" s="148"/>
      <c r="FG218" s="148"/>
      <c r="FH218" s="148"/>
      <c r="FI218" s="528"/>
      <c r="FJ218" s="513" t="str">
        <f t="shared" si="94"/>
        <v/>
      </c>
      <c r="FK218" s="158"/>
      <c r="FL218" s="850"/>
      <c r="FM218" s="850"/>
      <c r="FN218" s="850"/>
      <c r="FO218" s="850"/>
      <c r="FP218" s="850"/>
      <c r="FQ218" s="850"/>
      <c r="FR218" s="157"/>
      <c r="FS218" s="143"/>
      <c r="FT218" s="143"/>
      <c r="FU218" s="847" t="str">
        <f t="shared" si="95"/>
        <v/>
      </c>
      <c r="FV218" s="555"/>
      <c r="FW218" s="523" t="str">
        <f>IF(Table1[[#This Row],[Nonfood Inhaltstoffe - Komponente]]="","",VLOOKUP(Table1[[#This Row],[Nonfood Inhaltstoffe - Komponente]],'Dropdown Auswahl'!BJ:BK,2,FALSE))</f>
        <v/>
      </c>
      <c r="FX218" s="1013"/>
      <c r="FY218" s="1011" t="str">
        <f t="shared" si="96"/>
        <v/>
      </c>
      <c r="FZ218" s="152"/>
      <c r="GA218" s="152"/>
      <c r="GB218" s="152"/>
      <c r="GC218" s="529" t="str">
        <f t="shared" si="97"/>
        <v/>
      </c>
      <c r="GG218" s="21"/>
      <c r="GH218" s="21"/>
      <c r="GI218" s="1019"/>
      <c r="GJ218" s="1016" t="str">
        <f>IF(Table1[[#This Row],[Global Trade Item Number (GTIN)]]="","",Table1[[#This Row],[Global Trade Item Number (GTIN)]])</f>
        <v/>
      </c>
      <c r="GK218" s="555" t="str">
        <f>IF(Table1[[#This Row],[WAWI-Nr./ Kreditoren-Nummer
(ASDV)]]&lt;&gt;"",Table1[[#This Row],[WAWI-Nr./ Kreditoren-Nummer
(ASDV)]],"")</f>
        <v/>
      </c>
      <c r="GL218" s="165"/>
      <c r="GM218" s="165"/>
      <c r="GN218" s="165"/>
      <c r="GO218" s="485"/>
      <c r="GP218" s="534"/>
      <c r="GQ218" s="533"/>
      <c r="GR218" s="486"/>
      <c r="GS218" s="486"/>
      <c r="GT218" s="486"/>
      <c r="GU218" s="486"/>
      <c r="GV218" s="486"/>
      <c r="GW218" s="542"/>
      <c r="GX218" s="538"/>
      <c r="GY218" s="144"/>
      <c r="GZ218" s="480"/>
      <c r="HA218" s="158"/>
      <c r="HB218" s="480"/>
      <c r="HC218" s="480"/>
      <c r="HD218" s="480"/>
      <c r="HE218" s="480"/>
      <c r="HF218" s="480"/>
      <c r="HG218" s="480"/>
      <c r="HH218" s="538"/>
      <c r="HI218" s="480"/>
      <c r="HJ218" s="480"/>
      <c r="HK218" s="480"/>
      <c r="HL218" s="480"/>
      <c r="HM218" s="480"/>
      <c r="HN218" s="480"/>
      <c r="HO218" s="480"/>
      <c r="HP218" s="480"/>
      <c r="HQ218" s="480"/>
      <c r="HR218" s="538"/>
      <c r="HS218" s="480"/>
      <c r="HT218" s="480"/>
      <c r="HU218" s="480"/>
      <c r="HV218" s="480"/>
      <c r="HW218" s="480"/>
      <c r="HX218" s="480"/>
      <c r="HY218" s="480"/>
      <c r="HZ218" s="480"/>
      <c r="IA218" s="480"/>
      <c r="IB218" s="538"/>
      <c r="IC218" s="480"/>
      <c r="ID218" s="480"/>
      <c r="IE218" s="480"/>
      <c r="IF218" s="480"/>
      <c r="IG218" s="480"/>
      <c r="IH218" s="480"/>
      <c r="II218" s="480"/>
      <c r="IJ218" s="480"/>
      <c r="IK218" s="480"/>
      <c r="IL218" s="480"/>
      <c r="IM218" s="538"/>
      <c r="IN218" s="480"/>
      <c r="IO218" s="480"/>
      <c r="IP218" s="480"/>
      <c r="IQ218" s="480"/>
      <c r="IR218" s="480"/>
      <c r="IS218" s="480"/>
      <c r="IT218" s="480"/>
      <c r="IU218" s="480"/>
      <c r="IV218" s="480"/>
      <c r="IW218" s="480"/>
      <c r="IX218" s="538"/>
      <c r="IY218" s="480"/>
      <c r="IZ218" s="480"/>
      <c r="JA218" s="480"/>
      <c r="JB218" s="480"/>
      <c r="JC218" s="480"/>
      <c r="JD218" s="480"/>
      <c r="JE218" s="480"/>
      <c r="JF218" s="480"/>
      <c r="JG218" s="480"/>
      <c r="JH218" s="480"/>
      <c r="JI218" s="538"/>
      <c r="JJ218" s="480"/>
      <c r="JK218" s="480"/>
      <c r="JL218" s="480"/>
      <c r="JM218" s="480"/>
      <c r="JN218" s="480"/>
      <c r="JO218" s="480"/>
      <c r="JP218" s="480"/>
      <c r="JQ218" s="480"/>
      <c r="JR218" s="480"/>
      <c r="JS218" s="590"/>
      <c r="JT218" s="538"/>
      <c r="JU218" s="480"/>
      <c r="JV218" s="480"/>
      <c r="JW218" s="480"/>
      <c r="JX218" s="480"/>
      <c r="JY218" s="480"/>
      <c r="JZ218" s="480"/>
      <c r="KA218" s="480"/>
      <c r="KB218" s="480"/>
      <c r="KC218" s="480"/>
      <c r="KD218" s="480"/>
      <c r="KE218" s="538"/>
      <c r="KF218" s="480"/>
      <c r="KG218" s="480"/>
      <c r="KH218" s="480"/>
      <c r="KI218" s="480"/>
      <c r="KJ218" s="480"/>
      <c r="KK218" s="480"/>
      <c r="KL218" s="480"/>
      <c r="KM218" s="480"/>
      <c r="KN218" s="480"/>
      <c r="KO218" s="480"/>
      <c r="KR218" s="568" t="str">
        <f>IF(Table1[[#This Row],[GTIN]]&lt;&gt;"",Table1[[#This Row],[GTIN]],"")</f>
        <v/>
      </c>
      <c r="KS218" s="569" t="str">
        <f>Table1[[#This Row],[Kreditor]]</f>
        <v/>
      </c>
      <c r="KT218" s="570" t="str">
        <f>IF(Table1[[#This Row],[Gültig ab (Datum)]]&lt;&gt;"",Table1[[#This Row],[Gültig ab (Datum)]],"")</f>
        <v/>
      </c>
      <c r="KU218" s="570"/>
      <c r="KV218" s="583" t="str">
        <f>IF(Table1[[#This Row],[Artikel verpackt? 
(X=Ja)]]="","",Table1[[#This Row],[Artikel verpackt? 
(X=Ja)]])</f>
        <v/>
      </c>
      <c r="KW218" s="571" t="str">
        <f>IF(Table1[[#This Row],[Verpackung recyclingfähig?
(X=Ja)]]="","",Table1[[#This Row],[Verpackung recyclingfähig?
(X=Ja)]])</f>
        <v/>
      </c>
      <c r="KX218" s="572"/>
      <c r="KY218" s="573"/>
      <c r="KZ218" s="574"/>
      <c r="LA218" s="574"/>
      <c r="LB218" s="574"/>
      <c r="LC218" s="574"/>
      <c r="LD218" s="574"/>
      <c r="LE218" s="574"/>
      <c r="LF218" s="575"/>
      <c r="LG218" s="576" t="str">
        <f>IF(Table1[[#This Row],[Hauptkörper - B1 - Art]]="","",VLOOKUP(Table1[[#This Row],[Hauptkörper - B1 - Art]],'DD FD'!B:C,2,FALSE))</f>
        <v/>
      </c>
      <c r="LH218" s="577" t="str">
        <f>IF(Table1[[#This Row],[Hauptkörper - B1 - Fraktion]]="","",VLOOKUP(Table1[[#This Row],[Hauptkörper - B1 - Fraktion]],'DD FD'!H:J,3,FALSE))</f>
        <v/>
      </c>
      <c r="LI218" s="574" t="str">
        <f>IF(Table1[[#This Row],[Hauptkörper - B1 - Gewicht
(in G)]]="","",Table1[[#This Row],[Hauptkörper - B1 - Gewicht
(in G)]])</f>
        <v/>
      </c>
      <c r="LJ218" s="574" t="str">
        <f>IF(Table1[[#This Row],[Hauptkörper - B1 - Lizenzierungs-pflichtig? (X=Ja)]]="","",Table1[[#This Row],[Hauptkörper - B1 - Lizenzierungs-pflichtig? (X=Ja)]])</f>
        <v/>
      </c>
      <c r="LK218" s="577" t="str">
        <f>IF(Table1[[#This Row],[Hauptkörper - B1 - Virgin Material]]="","",VLOOKUP(Table1[[#This Row],[Hauptkörper - B1 - Virgin Material]],'DD FD'!AJ:AK,2,FALSE))</f>
        <v/>
      </c>
      <c r="LL218" s="578" t="str">
        <f>IF(Table1[[#This Row],[Hauptkörper - B1 - Virgin Material Anteil (in %)]]="","",Table1[[#This Row],[Hauptkörper - B1 - Virgin Material Anteil (in %)]])</f>
        <v/>
      </c>
      <c r="LM218" s="577" t="str">
        <f>IF(Table1[[#This Row],[Hauptkörper - B1 - Recyceltes Material]]="","",VLOOKUP(Table1[[#This Row],[Hauptkörper - B1 - Recyceltes Material]],'DD FD'!AL:AM,2,FALSE))</f>
        <v/>
      </c>
      <c r="LN218" s="578" t="str">
        <f>IF(Table1[[#This Row],[Hauptkörper - B1 - Recyceltes Material Anteil (in %)]]="","",Table1[[#This Row],[Hauptkörper - B1 - Recyceltes Material Anteil (in %)]])</f>
        <v/>
      </c>
      <c r="LO218" s="579" t="str">
        <f>IF(Table1[[#This Row],[Hauptkörper - B1 - Beschichtung]]="","",VLOOKUP(Table1[[#This Row],[Hauptkörper - B1 - Beschichtung]],'DD FD'!AE:AF,2,FALSE))</f>
        <v/>
      </c>
      <c r="LP218" s="580" t="str">
        <f>IF(Table1[[#This Row],[Hauptkörper - B1 - Beschichtung Anteil (in %)]]="","",Table1[[#This Row],[Hauptkörper - B1 - Beschichtung Anteil (in %)]])</f>
        <v/>
      </c>
      <c r="LQ218" s="576" t="str">
        <f>IF(Table1[[#This Row],[Hauptkörper - B2 - Art]]="","",VLOOKUP(Table1[[#This Row],[Hauptkörper - B2 - Art]],'DD FD'!B:C,2,FALSE))</f>
        <v/>
      </c>
      <c r="LR218" s="577" t="str">
        <f>IF(Table1[[#This Row],[Hauptkörper - B2 - Fraktion]]="","",VLOOKUP(Table1[[#This Row],[Hauptkörper - B2 - Fraktion]],'DD FD'!H:J,3,FALSE))</f>
        <v/>
      </c>
      <c r="LS218" s="574" t="str">
        <f>IF(Table1[[#This Row],[Hauptkörper - B2 - Gewicht
(in G)]]="","",Table1[[#This Row],[Hauptkörper - B2 - Gewicht
(in G)]])</f>
        <v/>
      </c>
      <c r="LT218" s="574" t="str">
        <f>IF(Table1[[#This Row],[Hauptkörper - B2 - Lizenzierungs-pflichtig? (X=Ja)]]="","",Table1[[#This Row],[Hauptkörper - B2 - Lizenzierungs-pflichtig? (X=Ja)]])</f>
        <v/>
      </c>
      <c r="LU218" s="577" t="str">
        <f>IF(Table1[[#This Row],[Hauptkörper - B2 - Virgin Material]]="","",VLOOKUP(Table1[[#This Row],[Hauptkörper - B2 - Virgin Material]],'DD FD'!AJ:AK,2,FALSE))</f>
        <v/>
      </c>
      <c r="LV218" s="578" t="str">
        <f>IF(Table1[[#This Row],[Hauptkörper - B2 - Virgin Material Anteil (in %)]]="","",Table1[[#This Row],[Hauptkörper - B2 - Virgin Material Anteil (in %)]])</f>
        <v/>
      </c>
      <c r="LW218" s="577" t="str">
        <f>IF(Table1[[#This Row],[Hauptkörper - B2 - Recyceltes Material]]="","",VLOOKUP(Table1[[#This Row],[Hauptkörper - B2 - Recyceltes Material]],'DD FD'!AL:AM,2,FALSE))</f>
        <v/>
      </c>
      <c r="LX218" s="578" t="str">
        <f>IF(Table1[[#This Row],[Hauptkörper - B2 - Recyceltes Material Anteil (in %)]]="","",Table1[[#This Row],[Hauptkörper - B2 - Recyceltes Material Anteil (in %)]])</f>
        <v/>
      </c>
      <c r="LY218" s="577" t="str">
        <f>IF(Table1[[#This Row],[Hauptkörper - B2 - Beschichtung]]="","",VLOOKUP(Table1[[#This Row],[Hauptkörper - B2 - Beschichtung]],'DD FD'!AE:AF,2,FALSE))</f>
        <v/>
      </c>
      <c r="LZ218" s="580" t="str">
        <f>IF(Table1[[#This Row],[Hauptkörper - B2 - Beschichtung Anteil (in %)]]="","",Table1[[#This Row],[Hauptkörper - B2 - Beschichtung Anteil (in %)]])</f>
        <v/>
      </c>
      <c r="MA218" s="576" t="str">
        <f>IF(Table1[[#This Row],[Hauptkörper - B3 - Art]]="","",VLOOKUP(Table1[[#This Row],[Hauptkörper - B3 - Art]],'DD FD'!B:C,2,FALSE))</f>
        <v/>
      </c>
      <c r="MB218" s="577" t="str">
        <f>IF(Table1[[#This Row],[Hauptkörper - B3 - Fraktion]]="","",VLOOKUP(Table1[[#This Row],[Hauptkörper - B3 - Fraktion]],'DD FD'!H:J,3,FALSE))</f>
        <v/>
      </c>
      <c r="MC218" s="574" t="str">
        <f>IF(Table1[[#This Row],[Hauptkörper - B3 - Gewicht
(in G)]]="","",Table1[[#This Row],[Hauptkörper - B3 - Gewicht
(in G)]])</f>
        <v/>
      </c>
      <c r="MD218" s="574" t="str">
        <f>IF(Table1[[#This Row],[Hauptkörper - B3 - Lizenzierungs-pflichtig? (X=Ja)]]="","",Table1[[#This Row],[Hauptkörper - B3 - Lizenzierungs-pflichtig? (X=Ja)]])</f>
        <v/>
      </c>
      <c r="ME218" s="577" t="str">
        <f>IF(Table1[[#This Row],[Hauptkörper - B3 - Virgin Material]]="","",VLOOKUP(Table1[[#This Row],[Hauptkörper - B3 - Virgin Material]],'DD FD'!AJ:AK,2,FALSE))</f>
        <v/>
      </c>
      <c r="MF218" s="578" t="str">
        <f>IF(Table1[[#This Row],[Hauptkörper - B3 - Virgin Material Anteil (in %)]]="","",Table1[[#This Row],[Hauptkörper - B3 - Virgin Material Anteil (in %)]])</f>
        <v/>
      </c>
      <c r="MG218" s="577" t="str">
        <f>IF(Table1[[#This Row],[Hauptkörper - B3 - Recyceltes Material]]="","",VLOOKUP(Table1[[#This Row],[Hauptkörper - B3 - Recyceltes Material]],'DD FD'!AL:AM,2,FALSE))</f>
        <v/>
      </c>
      <c r="MH218" s="578" t="str">
        <f>IF(Table1[[#This Row],[Hauptkörper - B3 - Recyceltes Material Anteil (in %)]]="","",Table1[[#This Row],[Hauptkörper - B3 - Recyceltes Material Anteil (in %)]])</f>
        <v/>
      </c>
      <c r="MI218" s="577" t="str">
        <f>IF(Table1[[#This Row],[Hauptkörper - B3 - Beschichtung]]="","",VLOOKUP(Table1[[#This Row],[Hauptkörper - B3 - Beschichtung]],'DD FD'!AE:AF,2,FALSE))</f>
        <v/>
      </c>
      <c r="MJ218" s="580" t="str">
        <f>IF(Table1[[#This Row],[Hauptkörper - B3 - Beschichtung Anteil (in %)]]="","",Table1[[#This Row],[Hauptkörper - B3 - Beschichtung Anteil (in %)]])</f>
        <v/>
      </c>
      <c r="MK218" s="576" t="str">
        <f>IF(Table1[[#This Row],[Verschluss - B1 - Art]]="","",VLOOKUP(Table1[[#This Row],[Verschluss - B1 - Art]],'DD FD'!D:E,2,FALSE))</f>
        <v/>
      </c>
      <c r="ML218" s="577" t="str">
        <f>IF(Table1[[#This Row],[Verschluss - B1 - Fraktion]]="","",VLOOKUP(Table1[[#This Row],[Verschluss - B1 - Fraktion]],'DD FD'!H:J,3,FALSE))</f>
        <v/>
      </c>
      <c r="MM218" s="574" t="str">
        <f>IF(Table1[[#This Row],[Verschluss - B1 - Gewicht (in G)]]="","",Table1[[#This Row],[Verschluss - B1 - Gewicht (in G)]])</f>
        <v/>
      </c>
      <c r="MN218" s="574" t="str">
        <f>IF(Table1[[#This Row],[Verschluss - B1 - Lizenzierungs-pflichtig? (X=Ja)]]="","",Table1[[#This Row],[Verschluss - B1 - Lizenzierungs-pflichtig? (X=Ja)]])</f>
        <v/>
      </c>
      <c r="MO218" s="574" t="str">
        <f>IF(Table1[[#This Row],[Verschluss - B1 - Trennbar vom Hauptkörper? (X=Ja)]]="","",Table1[[#This Row],[Verschluss - B1 - Trennbar vom Hauptkörper? (X=Ja)]])</f>
        <v/>
      </c>
      <c r="MP218" s="577" t="str">
        <f>IF(Table1[[#This Row],[Verschluss - B1 - Virgin Material]]="","",VLOOKUP(Table1[[#This Row],[Verschluss - B1 - Virgin Material]],'DD FD'!AJ:AK,2,FALSE))</f>
        <v/>
      </c>
      <c r="MQ218" s="578" t="str">
        <f>IF(Table1[[#This Row],[Verschluss - B1 - Virgin Material Anteil (in %)]]="","",Table1[[#This Row],[Verschluss - B1 - Virgin Material Anteil (in %)]])</f>
        <v/>
      </c>
      <c r="MR218" s="577" t="str">
        <f>IF(Table1[[#This Row],[Verschluss - B1 - Recyceltes Material]]="","",VLOOKUP(Table1[[#This Row],[Verschluss - B1 - Recyceltes Material]],'DD FD'!AL:AM,2,FALSE))</f>
        <v/>
      </c>
      <c r="MS218" s="578" t="str">
        <f>IF(Table1[[#This Row],[Verschluss - B1 - Recyceltes Material Anteil (in %)]]="","",Table1[[#This Row],[Verschluss - B1 - Recyceltes Material Anteil (in %)]])</f>
        <v/>
      </c>
      <c r="MT218" s="577" t="str">
        <f>IF(Table1[[#This Row],[Verschluss - B1 - Beschichtung]]="","",VLOOKUP(Table1[[#This Row],[Verschluss - B1 - Beschichtung]],'DD FD'!AE:AF,2,FALSE))</f>
        <v/>
      </c>
      <c r="MU218" s="580" t="str">
        <f>IF(Table1[[#This Row],[Verschluss - B1 - Beschichtung Anteil (in %)]]="","",Table1[[#This Row],[Verschluss - B1 - Beschichtung Anteil (in %)]])</f>
        <v/>
      </c>
      <c r="MV218" s="576" t="str">
        <f>IF(Table1[[#This Row],[Verschluss - B2 - Art]]="","",VLOOKUP(Table1[[#This Row],[Verschluss - B2 - Art]],'DD FD'!D:E,2,FALSE))</f>
        <v/>
      </c>
      <c r="MW218" s="577" t="str">
        <f>IF(Table1[[#This Row],[Verschluss - B2 - Fraktion]]="","",VLOOKUP(Table1[[#This Row],[Verschluss - B2 - Fraktion]],'DD FD'!H:J,3,FALSE))</f>
        <v/>
      </c>
      <c r="MX218" s="574" t="str">
        <f>IF(Table1[[#This Row],[Verschluss - B2 - Gewicht (in G)]]="","",Table1[[#This Row],[Verschluss - B2 - Gewicht (in G)]])</f>
        <v/>
      </c>
      <c r="MY218" s="574" t="str">
        <f>IF(Table1[[#This Row],[Verschluss - B2 - Lizenzierungs-pflichtig? (X=Ja)]]="","",Table1[[#This Row],[Verschluss - B2 - Lizenzierungs-pflichtig? (X=Ja)]])</f>
        <v/>
      </c>
      <c r="MZ218" s="574" t="str">
        <f>IF(Table1[[#This Row],[Verschluss - B2 - Trennbar vom Hauptkörper? (X=Ja)]]="","",Table1[[#This Row],[Verschluss - B2 - Trennbar vom Hauptkörper? (X=Ja)]])</f>
        <v/>
      </c>
      <c r="NA218" s="577" t="str">
        <f>IF(Table1[[#This Row],[Verschluss - B2 - Virgin Material]]="","",VLOOKUP(Table1[[#This Row],[Verschluss - B2 - Virgin Material]],'DD FD'!AJ:AK,2,FALSE))</f>
        <v/>
      </c>
      <c r="NB218" s="578" t="str">
        <f>IF(Table1[[#This Row],[Verschluss - B2 - Virgin Material Anteil (in %)]]="","",Table1[[#This Row],[Verschluss - B2 - Virgin Material Anteil (in %)]])</f>
        <v/>
      </c>
      <c r="NC218" s="577" t="str">
        <f>IF(Table1[[#This Row],[Verschluss - B2 - Recyceltes Material]]="","",VLOOKUP(Table1[[#This Row],[Verschluss - B2 - Recyceltes Material]],'DD FD'!AL:AM,2,FALSE))</f>
        <v/>
      </c>
      <c r="ND218" s="578" t="str">
        <f>IF(Table1[[#This Row],[Verschluss - B2 - Recyceltes Material Anteil (in %)]]="","",Table1[[#This Row],[Verschluss - B2 - Recyceltes Material Anteil (in %)]])</f>
        <v/>
      </c>
      <c r="NE218" s="577" t="str">
        <f>IF(Table1[[#This Row],[Verschluss - B2 - Beschichtung]]="","",VLOOKUP(Table1[[#This Row],[Verschluss - B2 - Beschichtung]],'DD FD'!AE:AF,2,FALSE))</f>
        <v/>
      </c>
      <c r="NF218" s="580" t="str">
        <f>IF(Table1[[#This Row],[Verschluss - B2 - Beschichtung Anteil (in %)]]="","",Table1[[#This Row],[Verschluss - B2 - Beschichtung Anteil (in %)]])</f>
        <v/>
      </c>
      <c r="NG218" s="576" t="str">
        <f>IF(Table1[[#This Row],[Verschluss - B3 - Art]]="","",VLOOKUP(Table1[[#This Row],[Verschluss - B3 - Art]],'DD FD'!D:E,2,FALSE))</f>
        <v/>
      </c>
      <c r="NH218" s="577" t="str">
        <f>IF(Table1[[#This Row],[Verschluss - B3 - Fraktion]]="","",VLOOKUP(Table1[[#This Row],[Verschluss - B3 - Fraktion]],'DD FD'!H:J,3,FALSE))</f>
        <v/>
      </c>
      <c r="NI218" s="574" t="str">
        <f>IF(Table1[[#This Row],[Verschluss - B3 - Gewicht (in G)]]="","",Table1[[#This Row],[Verschluss - B3 - Gewicht (in G)]])</f>
        <v/>
      </c>
      <c r="NJ218" s="574" t="str">
        <f>IF(Table1[[#This Row],[Verschluss - B3 - Lizenzierungs-pflichtig? (X=Ja)]]="","",Table1[[#This Row],[Verschluss - B3 - Lizenzierungs-pflichtig? (X=Ja)]])</f>
        <v/>
      </c>
      <c r="NK218" s="574" t="str">
        <f>IF(Table1[[#This Row],[Verschluss - B3 - Trennbar vom Hauptkörper? (X=Ja)]]="","",Table1[[#This Row],[Verschluss - B3 - Trennbar vom Hauptkörper? (X=Ja)]])</f>
        <v/>
      </c>
      <c r="NL218" s="577" t="str">
        <f>IF(Table1[[#This Row],[Verschluss - B3 - Virgin Material]]="","",VLOOKUP(Table1[[#This Row],[Verschluss - B3 - Virgin Material]],'DD FD'!AJ:AK,2,FALSE))</f>
        <v/>
      </c>
      <c r="NM218" s="578" t="str">
        <f>IF(Table1[[#This Row],[Verschluss - B3 - Virgin Material Anteil (in %)]]="","",Table1[[#This Row],[Verschluss - B3 - Virgin Material Anteil (in %)]])</f>
        <v/>
      </c>
      <c r="NN218" s="577" t="str">
        <f>IF(Table1[[#This Row],[Verschluss - B3 - Recyceltes Material]]="","",VLOOKUP(Table1[[#This Row],[Verschluss - B3 - Recyceltes Material]],'DD FD'!AL:AM,2,FALSE))</f>
        <v/>
      </c>
      <c r="NO218" s="578" t="str">
        <f>IF(Table1[[#This Row],[Verschluss - B3 - Recyceltes Material Anteil (in %)]]="","",Table1[[#This Row],[Verschluss - B3 - Recyceltes Material Anteil (in %)]])</f>
        <v/>
      </c>
      <c r="NP218" s="577" t="str">
        <f>IF(Table1[[#This Row],[Verschluss - B3 - Beschichtung]]="","",VLOOKUP(Table1[[#This Row],[Verschluss - B3 - Beschichtung]],'DD FD'!AE:AF,2,FALSE))</f>
        <v/>
      </c>
      <c r="NQ218" s="580" t="str">
        <f>IF(Table1[[#This Row],[Verschluss - B3 - Beschichtung Anteil (in %)]]="","",Table1[[#This Row],[Verschluss - B3 - Beschichtung Anteil (in %)]])</f>
        <v/>
      </c>
      <c r="NR218" s="576" t="str">
        <f>IF(Table1[[#This Row],[Etikett - B1 - Art]]="","",VLOOKUP(Table1[[#This Row],[Etikett - B1 - Art]],'DD FD'!F:G,2,FALSE))</f>
        <v/>
      </c>
      <c r="NS218" s="577" t="str">
        <f>IF(Table1[[#This Row],[Etikett - B1 - Fraktion]]="","",VLOOKUP(Table1[[#This Row],[Etikett - B1 - Fraktion]],'DD FD'!H:J,3,FALSE))</f>
        <v/>
      </c>
      <c r="NT218" s="574" t="str">
        <f>IF(Table1[[#This Row],[Etikett - B1 - Gewicht (in G)]]="","",Table1[[#This Row],[Etikett - B1 - Gewicht (in G)]])</f>
        <v/>
      </c>
      <c r="NU218" s="574" t="str">
        <f>IF(Table1[[#This Row],[Etikett - B1 - Lizenzierungs-pflichtig? (X=Ja)]]="","",Table1[[#This Row],[Etikett - B1 - Lizenzierungs-pflichtig? (X=Ja)]])</f>
        <v/>
      </c>
      <c r="NV218" s="574" t="str">
        <f>IF(Table1[[#This Row],[Etikett - B1 - Trennbar vom Hauptkörper? (X=Ja)]]="","",Table1[[#This Row],[Etikett - B1 - Trennbar vom Hauptkörper? (X=Ja)]])</f>
        <v/>
      </c>
      <c r="NW218" s="577" t="str">
        <f>IF(Table1[[#This Row],[Etikett - B1 - Virgin Material]]="","",VLOOKUP(Table1[[#This Row],[Etikett - B1 - Virgin Material]],'DD FD'!AJ:AK,2,FALSE))</f>
        <v/>
      </c>
      <c r="NX218" s="578" t="str">
        <f>IF(Table1[[#This Row],[Etikett - B1 - Virgin Material Anteil (in %)]]="","",Table1[[#This Row],[Etikett - B1 - Virgin Material Anteil (in %)]])</f>
        <v/>
      </c>
      <c r="NY218" s="577" t="str">
        <f>IF(Table1[[#This Row],[Etikett - B1 - Recyceltes Material]]="","",VLOOKUP(Table1[[#This Row],[Etikett - B1 - Recyceltes Material]],'DD FD'!AL:AM,2,FALSE))</f>
        <v/>
      </c>
      <c r="NZ218" s="578" t="str">
        <f>IF(Table1[[#This Row],[Etikett - B1 - Recyceltes Material Anteil (in %)]]="","",Table1[[#This Row],[Etikett - B1 - Recyceltes Material Anteil (in %)]])</f>
        <v/>
      </c>
      <c r="OA218" s="577" t="str">
        <f>IF(Table1[[#This Row],[Etikett - B1 - Beschichtung]]="","",VLOOKUP(Table1[[#This Row],[Etikett - B1 - Beschichtung]],'DD FD'!AE:AF,2,FALSE))</f>
        <v/>
      </c>
      <c r="OB218" s="580" t="str">
        <f>IF(Table1[[#This Row],[Etikett - B1 - Beschichtung Anteil (in %)]]="","",Table1[[#This Row],[Etikett - B1 - Beschichtung Anteil (in %)]])</f>
        <v/>
      </c>
      <c r="OC218" s="576" t="str">
        <f>IF(Table1[[#This Row],[Etikett - B2 - Art]]="","",VLOOKUP(Table1[[#This Row],[Etikett - B2 - Art]],'DD FD'!F:G,2,FALSE))</f>
        <v/>
      </c>
      <c r="OD218" s="577" t="str">
        <f>IF(Table1[[#This Row],[Etikett - B2 - Fraktion]]="","",VLOOKUP(Table1[[#This Row],[Etikett - B2 - Fraktion]],'DD FD'!H:J,3,FALSE))</f>
        <v/>
      </c>
      <c r="OE218" s="574" t="str">
        <f>IF(Table1[[#This Row],[Etikett - B2 - Gewicht (in G)]]="","",Table1[[#This Row],[Etikett - B2 - Gewicht (in G)]])</f>
        <v/>
      </c>
      <c r="OF218" s="574" t="str">
        <f>IF(Table1[[#This Row],[Etikett - B2 - Lizenzierungs-pflichtig? (X=Ja)]]="","",Table1[[#This Row],[Etikett - B2 - Lizenzierungs-pflichtig? (X=Ja)]])</f>
        <v/>
      </c>
      <c r="OG218" s="574" t="str">
        <f>IF(Table1[[#This Row],[Etikett - B2 - Trennbar vom Hauptkörper? (X=Ja)]]="","",Table1[[#This Row],[Etikett - B2 - Trennbar vom Hauptkörper? (X=Ja)]])</f>
        <v/>
      </c>
      <c r="OH218" s="577" t="str">
        <f>IF(Table1[[#This Row],[Etikett - B2 - Virgin Material]]="","",VLOOKUP(Table1[[#This Row],[Etikett - B2 - Virgin Material]],'DD FD'!AJ:AK,2,FALSE))</f>
        <v/>
      </c>
      <c r="OI218" s="578" t="str">
        <f>IF(Table1[[#This Row],[Etikett - B2 - Virgin Material Anteil (in %)]]="","",Table1[[#This Row],[Etikett - B2 - Virgin Material Anteil (in %)]])</f>
        <v/>
      </c>
      <c r="OJ218" s="577" t="str">
        <f>IF(Table1[[#This Row],[Etikett - B2 - Recyceltes Material]]="","",VLOOKUP(Table1[[#This Row],[Etikett - B2 - Recyceltes Material]],'DD FD'!AL:AM,2,FALSE))</f>
        <v/>
      </c>
      <c r="OK218" s="578" t="str">
        <f>IF(Table1[[#This Row],[Etikett - B2 - Recyceltes Material Anteil (in %)]]="","",Table1[[#This Row],[Etikett - B2 - Recyceltes Material Anteil (in %)]])</f>
        <v/>
      </c>
      <c r="OL218" s="577" t="str">
        <f>IF(Table1[[#This Row],[Etikett - B2 - Beschichtung]]="","",VLOOKUP(Table1[[#This Row],[Etikett - B2 - Beschichtung]],'DD FD'!AE:AF,2,FALSE))</f>
        <v/>
      </c>
      <c r="OM218" s="580" t="str">
        <f>IF(Table1[[#This Row],[Etikett - B2 - Beschichtung Anteil (in %)]]="","",Table1[[#This Row],[Etikett - B2 - Beschichtung Anteil (in %)]])</f>
        <v/>
      </c>
      <c r="ON218" s="576" t="str">
        <f>IF(Table1[[#This Row],[Etikett - B3 - Art]]="","",VLOOKUP(Table1[[#This Row],[Etikett - B3 - Art]],'DD FD'!F:G,2,FALSE))</f>
        <v/>
      </c>
      <c r="OO218" s="577" t="str">
        <f>IF(Table1[[#This Row],[Etikett - B3 - Fraktion]]="","",VLOOKUP(Table1[[#This Row],[Etikett - B3 - Fraktion]],'DD FD'!H:J,3,FALSE))</f>
        <v/>
      </c>
      <c r="OP218" s="574" t="str">
        <f>IF(Table1[[#This Row],[Etikett - B3 - Gewicht (in G)]]="","",Table1[[#This Row],[Etikett - B3 - Gewicht (in G)]])</f>
        <v/>
      </c>
      <c r="OQ218" s="574" t="str">
        <f>IF(Table1[[#This Row],[Etikett - B3 - Lizenzierungs-pflichtig? (X=Ja)]]="","",Table1[[#This Row],[Etikett - B3 - Lizenzierungs-pflichtig? (X=Ja)]])</f>
        <v/>
      </c>
      <c r="OR218" s="574" t="str">
        <f>IF(Table1[[#This Row],[Etikett - B3 - Trennbar vom Hauptkörper? (X=Ja)]]="","",Table1[[#This Row],[Etikett - B3 - Trennbar vom Hauptkörper? (X=Ja)]])</f>
        <v/>
      </c>
      <c r="OS218" s="577" t="str">
        <f>IF(Table1[[#This Row],[Etikett - B3 - Virgin Material]]="","",VLOOKUP(Table1[[#This Row],[Etikett - B3 - Virgin Material]],'DD FD'!AJ:AK,2,FALSE))</f>
        <v/>
      </c>
      <c r="OT218" s="578" t="str">
        <f>IF(Table1[[#This Row],[Etikett - B3 - Virgin Material Anteil (in %)]]="","",Table1[[#This Row],[Etikett - B3 - Virgin Material Anteil (in %)]])</f>
        <v/>
      </c>
      <c r="OU218" s="577" t="str">
        <f>IF(Table1[[#This Row],[Etikett - B3 - Recyceltes Material]]="","",VLOOKUP(Table1[[#This Row],[Etikett - B3 - Recyceltes Material]],'DD FD'!AL:AM,2,FALSE))</f>
        <v/>
      </c>
      <c r="OV218" s="578" t="str">
        <f>IF(Table1[[#This Row],[Etikett - B3 - Recyceltes Material Anteil (in %)]]="","",Table1[[#This Row],[Etikett - B3 - Recyceltes Material Anteil (in %)]])</f>
        <v/>
      </c>
      <c r="OW218" s="577" t="str">
        <f>IF(Table1[[#This Row],[Etikett - B3 - Beschichtung]]="","",VLOOKUP(Table1[[#This Row],[Etikett - B3 - Beschichtung]],'DD FD'!AE:AF,2,FALSE))</f>
        <v/>
      </c>
      <c r="OX218" s="613" t="str">
        <f>IF(Table1[[#This Row],[Etikett - B3 - Beschichtung Anteil (in %)]]="","",Table1[[#This Row],[Etikett - B3 - Beschichtung Anteil (in %)]])</f>
        <v/>
      </c>
      <c r="OY218" s="618">
        <f>ROUNDUP(SUM(
IF(AND(LH218='DD FD'!$J$7,LJ218='DD FD'!$AI$3),LI218,0),
IF(AND(LR218='DD FD'!$J$7,LT218='DD FD'!$AI$3),LS218,0),
IF(AND(MB218='DD FD'!$J$7,MD218='DD FD'!$AI$3),MC218,0),
IF(AND(ML218='DD FD'!$J$7,MN218='DD FD'!$AI$3),MM218,0),
IF(AND(MW218='DD FD'!$J$7,MY218='DD FD'!$AI$3),MX218,0),
IF(AND(NH218='DD FD'!$J$7,NJ218='DD FD'!$AI$3),NI218,0),
IF(AND(NS218='DD FD'!$J$7,NU218='DD FD'!$AI$3),NT218,0),
IF(AND(OD218='DD FD'!$J$7,OF218='DD FD'!$AI$3),OE218,0),
IF(AND(OO218='DD FD'!$J$7,OQ218='DD FD'!$AI$3),OP218,0),
),2)</f>
        <v>0</v>
      </c>
      <c r="OZ218" s="617">
        <f>ROUNDUP(SUM(
IF(AND(LH218='DD FD'!$J$6,LJ218='DD FD'!$AI$3),LI218,0),
IF(AND(LR218='DD FD'!$J$6,LT218='DD FD'!$AI$3),LS218,0),
IF(AND(MB218='DD FD'!$J$6,MD218='DD FD'!$AI$3),MC218,0),
IF(AND(ML218='DD FD'!$J$6,MN218='DD FD'!$AI$3),MM218,0),
IF(AND(MW218='DD FD'!$J$6,MY218='DD FD'!$AI$3),MX218,0),
IF(AND(NH218='DD FD'!$J$6,NJ218='DD FD'!$AI$3),NI218,0),
IF(AND(NS218='DD FD'!$J$6,NU218='DD FD'!$AI$3),NT218,0),
IF(AND(OD218='DD FD'!$J$6,OF218='DD FD'!$AI$3),OE218,0),
IF(AND(OO218='DD FD'!$J$6,OQ218='DD FD'!$AI$3),OP218,0),
),2)</f>
        <v>0</v>
      </c>
      <c r="PA218" s="617">
        <f>ROUNDUP(SUM(
IF(AND(LH218='DD FD'!$J$10,LJ218='DD FD'!$AI$3),LI218,0),
IF(AND(LR218='DD FD'!$J$10,LT218='DD FD'!$AI$3),LS218,0),
IF(AND(MB218='DD FD'!$J$10,MD218='DD FD'!$AI$3),MC218,0),
IF(AND(ML218='DD FD'!$J$10,MN218='DD FD'!$AI$3),MM218,0),
IF(AND(MW218='DD FD'!$J$10,MY218='DD FD'!$AI$3),MX218,0),
IF(AND(NH218='DD FD'!$J$10,NJ218='DD FD'!$AI$3),NI218,0),
IF(AND(NS218='DD FD'!$J$10,NU218='DD FD'!$AI$3),NT218,0),
IF(AND(OD218='DD FD'!$J$10,OF218='DD FD'!$AI$3),OE218,0),
IF(AND(OO218='DD FD'!$J$10,OQ218='DD FD'!$AI$3),OP218,0),
),2)</f>
        <v>0</v>
      </c>
      <c r="PB218" s="617">
        <f>ROUNDUP(SUM(
IF(AND(LH218='DD FD'!$J$8,LJ218='DD FD'!$AI$3),LI218,0),
IF(AND(LR218='DD FD'!$J$8,LT218='DD FD'!$AI$3),LS218,0),
IF(AND(MB218='DD FD'!$J$8,MD218='DD FD'!$AI$3),MC218,0),
IF(AND(ML218='DD FD'!$J$8,MN218='DD FD'!$AI$3),MM218,0),
IF(AND(MW218='DD FD'!$J$8,MY218='DD FD'!$AI$3),MX218,0),
IF(AND(NH218='DD FD'!$J$8,NJ218='DD FD'!$AI$3),NI218,0),
IF(AND(NS218='DD FD'!$J$8,NU218='DD FD'!$AI$3),NT218,0),
IF(AND(OD218='DD FD'!$J$8,OF218='DD FD'!$AI$3),OE218,0),
IF(AND(OO218='DD FD'!$J$8,OQ218='DD FD'!$AI$3),OP218,0),
),2)</f>
        <v>0</v>
      </c>
      <c r="PC218" s="617">
        <f>ROUNDUP(SUM(
IF(AND(LH218='DD FD'!$J$5,LJ218='DD FD'!$AI$3),LI218,0),
IF(AND(LR218='DD FD'!$J$5,LT218='DD FD'!$AI$3),LS218,0),
IF(AND(MB218='DD FD'!$J$5,MD218='DD FD'!$AI$3),MC218,0),
IF(AND(ML218='DD FD'!$J$5,MN218='DD FD'!$AI$3),MM218,0),
IF(AND(MW218='DD FD'!$J$5,MY218='DD FD'!$AI$3),MX218,0),
IF(AND(NH218='DD FD'!$J$5,NJ218='DD FD'!$AI$3),NI218,0),
IF(AND(NS218='DD FD'!$J$5,NU218='DD FD'!$AI$3),NT218,0),
IF(AND(OD218='DD FD'!$J$5,OF218='DD FD'!$AI$3),OE218,0),
IF(AND(OO218='DD FD'!$J$5,OQ218='DD FD'!$AI$3),OP218,0),
),2)</f>
        <v>0</v>
      </c>
      <c r="PD218" s="617">
        <f>ROUNDUP(SUM(
IF(AND(LH218='DD FD'!$J$9,LJ218='DD FD'!$AI$3),LI218,0),
IF(AND(LR218='DD FD'!$J$9,LT218='DD FD'!$AI$3),LS218,0),
IF(AND(MB218='DD FD'!$J$9,MD218='DD FD'!$AI$3),MC218,0),
IF(AND(ML218='DD FD'!$J$9,MN218='DD FD'!$AI$3),MM218,0),
IF(AND(MW218='DD FD'!$J$9,MY218='DD FD'!$AI$3),MX218,0),
IF(AND(NH218='DD FD'!$J$9,NJ218='DD FD'!$AI$3),NI218,0),
IF(AND(NS218='DD FD'!$J$9,NU218='DD FD'!$AI$3),NT218,0),
IF(AND(OD218='DD FD'!$J$9,OF218='DD FD'!$AI$3),OE218,0),
IF(AND(OO218='DD FD'!$J$9,OQ218='DD FD'!$AI$3),OP218,0),
),2)</f>
        <v>0</v>
      </c>
      <c r="PE218" s="617">
        <f>ROUNDUP(SUM(
IF(AND(LH218='DD FD'!$J$4,LJ218='DD FD'!$AI$3),LI218,0),
IF(AND(LR218='DD FD'!$J$4,LT218='DD FD'!$AI$3),LS218,0),
IF(AND(MB218='DD FD'!$J$4,MD218='DD FD'!$AI$3),MC218,0),
IF(AND(ML218='DD FD'!$J$4,MN218='DD FD'!$AI$3),MM218,0),
IF(AND(MW218='DD FD'!$J$4,MY218='DD FD'!$AI$3),MX218,0),
IF(AND(NH218='DD FD'!$J$4,NJ218='DD FD'!$AI$3),NI218,0),
IF(AND(NS218='DD FD'!$J$4,NU218='DD FD'!$AI$3),NT218,0),
IF(AND(OD218='DD FD'!$J$4,OF218='DD FD'!$AI$3),OE218,0),
IF(AND(OO218='DD FD'!$J$4,OQ218='DD FD'!$AI$3),OP218,0),
),2)</f>
        <v>0</v>
      </c>
      <c r="PF218" s="619">
        <f>ROUNDUP(SUM(
IF(AND(LH218='DD FD'!$J$11,LJ218='DD FD'!$AI$3),LI218,0),
IF(AND(LR218='DD FD'!$J$11,LT218='DD FD'!$AI$3),LS218,0),
IF(AND(MB218='DD FD'!$J$11,MD218='DD FD'!$AI$3),MC218,0),
IF(AND(ML218='DD FD'!$J$11,MN218='DD FD'!$AI$3),MM218,0),
IF(AND(MW218='DD FD'!$J$11,MY218='DD FD'!$AI$3),MX218,0),
IF(AND(NH218='DD FD'!$J$11,NJ218='DD FD'!$AI$3),NI218,0),
IF(AND(NS218='DD FD'!$J$11,NU218='DD FD'!$AI$3),NT218,0),
IF(AND(OD218='DD FD'!$J$11,OF218='DD FD'!$AI$3),OE218,0),
IF(AND(OO218='DD FD'!$J$11,OQ218='DD FD'!$AI$3),OP218,0),
),2)</f>
        <v>0</v>
      </c>
    </row>
    <row r="219" spans="1:422">
      <c r="A219" s="806"/>
      <c r="B219" s="934"/>
      <c r="C219" s="247"/>
      <c r="D219" s="842"/>
      <c r="E219" s="247"/>
      <c r="F219" s="158"/>
      <c r="G219" s="710"/>
      <c r="H219" s="712"/>
      <c r="I219" s="936"/>
      <c r="J219" s="803"/>
      <c r="K219" s="150"/>
      <c r="L219" s="146" t="str">
        <f t="shared" si="81"/>
        <v/>
      </c>
      <c r="M219" s="501" t="str">
        <f t="shared" si="98"/>
        <v/>
      </c>
      <c r="N219" s="504"/>
      <c r="O219" s="113" t="str">
        <f t="shared" si="99"/>
        <v/>
      </c>
      <c r="P219" s="114" t="str">
        <f t="shared" si="82"/>
        <v/>
      </c>
      <c r="Q219" s="152"/>
      <c r="R219" s="152"/>
      <c r="S219" s="115" t="str">
        <f t="shared" si="100"/>
        <v/>
      </c>
      <c r="T219" s="159"/>
      <c r="U219" s="159"/>
      <c r="V219" s="157"/>
      <c r="W219" s="157"/>
      <c r="X219" s="157"/>
      <c r="Y219" s="772"/>
      <c r="Z219" s="158"/>
      <c r="AA219" s="144"/>
      <c r="AB219" s="112"/>
      <c r="AC219" s="153"/>
      <c r="AD219" s="153"/>
      <c r="AE219" s="153"/>
      <c r="AF219" s="153"/>
      <c r="AG219" s="153"/>
      <c r="AH219" s="153"/>
      <c r="AI219" s="152"/>
      <c r="AJ219" s="158"/>
      <c r="AK219" s="158"/>
      <c r="AL219" s="158"/>
      <c r="AM219" s="116" t="str">
        <f t="shared" si="101"/>
        <v/>
      </c>
      <c r="AN219" s="116" t="str">
        <f t="shared" si="102"/>
        <v/>
      </c>
      <c r="AO219" s="324"/>
      <c r="AP219" s="503"/>
      <c r="AQ219" s="487" t="str">
        <f t="shared" si="103"/>
        <v/>
      </c>
      <c r="AR219" s="113" t="str">
        <f t="shared" si="83"/>
        <v/>
      </c>
      <c r="AS219" s="113" t="str">
        <f t="shared" si="84"/>
        <v/>
      </c>
      <c r="AT219" s="113" t="str">
        <f t="shared" si="85"/>
        <v/>
      </c>
      <c r="AU219" s="113" t="str">
        <f t="shared" si="86"/>
        <v/>
      </c>
      <c r="AV219" s="159"/>
      <c r="AW219" s="157"/>
      <c r="AX219" s="157"/>
      <c r="AY219" s="157"/>
      <c r="AZ219" s="157"/>
      <c r="BA219" s="116" t="str">
        <f t="shared" si="87"/>
        <v/>
      </c>
      <c r="BB219" s="316"/>
      <c r="BC219" s="116" t="str">
        <f t="shared" si="88"/>
        <v/>
      </c>
      <c r="BD219" s="133" t="str">
        <f t="shared" si="89"/>
        <v/>
      </c>
      <c r="BE219" s="157"/>
      <c r="BF219" s="1180"/>
      <c r="BG219" s="1180"/>
      <c r="BH219" s="158"/>
      <c r="BI219" s="490"/>
      <c r="BJ219" s="514" t="str">
        <f t="shared" si="104"/>
        <v/>
      </c>
      <c r="BK219" s="789"/>
      <c r="BL219" s="116" t="str">
        <f t="shared" si="105"/>
        <v/>
      </c>
      <c r="BM219" s="144"/>
      <c r="BN219" s="144"/>
      <c r="BO219" s="144"/>
      <c r="BP219" s="790"/>
      <c r="BQ219" s="790"/>
      <c r="BR219" s="790"/>
      <c r="BS219" s="116" t="str">
        <f t="shared" si="90"/>
        <v/>
      </c>
      <c r="BT219" s="790"/>
      <c r="BU219" s="808" t="str">
        <f t="shared" si="91"/>
        <v/>
      </c>
      <c r="BV219" s="791"/>
      <c r="BW219" s="144"/>
      <c r="BX219" s="20"/>
      <c r="BY219" s="20"/>
      <c r="BZ219" s="20"/>
      <c r="CA219" s="792"/>
      <c r="CB219" s="1201"/>
      <c r="CC219" s="144"/>
      <c r="CD219" s="144"/>
      <c r="CE219" s="144"/>
      <c r="CF219" s="144"/>
      <c r="CG219" s="144"/>
      <c r="CH219" s="144"/>
      <c r="CI219" s="144"/>
      <c r="CJ219" s="144"/>
      <c r="CK219" s="144"/>
      <c r="CL219" s="144"/>
      <c r="CM219" s="144"/>
      <c r="CN219" s="144"/>
      <c r="CO219" s="144"/>
      <c r="CP219" s="144"/>
      <c r="CQ219" s="144"/>
      <c r="CR219" s="144"/>
      <c r="CS219" s="144"/>
      <c r="CT219" s="144"/>
      <c r="CU219" s="144"/>
      <c r="CV219" s="144"/>
      <c r="CW219" s="144"/>
      <c r="CX219" s="144"/>
      <c r="CY219" s="144"/>
      <c r="CZ219" s="144"/>
      <c r="DA219" s="144"/>
      <c r="DB219" s="144"/>
      <c r="DC219" s="144"/>
      <c r="DD219" s="144"/>
      <c r="DE219" s="144"/>
      <c r="DF219" s="144"/>
      <c r="DG219" s="144"/>
      <c r="DH219" s="144"/>
      <c r="DI219" s="144"/>
      <c r="DJ219" s="144"/>
      <c r="DK219" s="144"/>
      <c r="DL219" s="144"/>
      <c r="DM219" s="144"/>
      <c r="DN219" s="144"/>
      <c r="DO219" s="144"/>
      <c r="DP219" s="144"/>
      <c r="DQ219" s="144"/>
      <c r="DR219" s="144"/>
      <c r="DS219" s="144"/>
      <c r="DT219" s="144"/>
      <c r="DU219" s="144"/>
      <c r="DV219" s="144"/>
      <c r="DW219" s="144"/>
      <c r="DX219" s="144"/>
      <c r="DY219" s="144"/>
      <c r="DZ219" s="144"/>
      <c r="EA219" s="144"/>
      <c r="EB219" s="144"/>
      <c r="EC219" s="144"/>
      <c r="ED219" s="782" t="str">
        <f t="shared" si="106"/>
        <v/>
      </c>
      <c r="EE219" s="519"/>
      <c r="EF219" s="793"/>
      <c r="EG219" s="519"/>
      <c r="EH219" s="794"/>
      <c r="EI219" s="790"/>
      <c r="EJ219" s="794"/>
      <c r="EK219" s="794"/>
      <c r="EL219" s="790"/>
      <c r="EM219" s="790"/>
      <c r="EN219" s="790"/>
      <c r="EO219" s="112" t="str">
        <f t="shared" si="92"/>
        <v/>
      </c>
      <c r="EP219" s="790"/>
      <c r="EQ219" s="488" t="str">
        <f t="shared" si="93"/>
        <v/>
      </c>
      <c r="ER219" s="1100"/>
      <c r="ES219" s="1099" t="str">
        <f t="shared" si="107"/>
        <v/>
      </c>
      <c r="ET219" s="525"/>
      <c r="EU219" s="148"/>
      <c r="EV219" s="148"/>
      <c r="EW219" s="148"/>
      <c r="EX219" s="148"/>
      <c r="EY219" s="148"/>
      <c r="EZ219" s="148"/>
      <c r="FA219" s="148"/>
      <c r="FB219" s="148"/>
      <c r="FC219" s="148"/>
      <c r="FD219" s="148"/>
      <c r="FE219" s="148"/>
      <c r="FF219" s="148"/>
      <c r="FG219" s="148"/>
      <c r="FH219" s="148"/>
      <c r="FI219" s="528"/>
      <c r="FJ219" s="513" t="str">
        <f t="shared" si="94"/>
        <v/>
      </c>
      <c r="FK219" s="158"/>
      <c r="FL219" s="850"/>
      <c r="FM219" s="850"/>
      <c r="FN219" s="850"/>
      <c r="FO219" s="850"/>
      <c r="FP219" s="850"/>
      <c r="FQ219" s="850"/>
      <c r="FR219" s="157"/>
      <c r="FS219" s="143"/>
      <c r="FT219" s="143"/>
      <c r="FU219" s="847" t="str">
        <f t="shared" si="95"/>
        <v/>
      </c>
      <c r="FV219" s="555"/>
      <c r="FW219" s="523" t="str">
        <f>IF(Table1[[#This Row],[Nonfood Inhaltstoffe - Komponente]]="","",VLOOKUP(Table1[[#This Row],[Nonfood Inhaltstoffe - Komponente]],'Dropdown Auswahl'!BJ:BK,2,FALSE))</f>
        <v/>
      </c>
      <c r="FX219" s="1013"/>
      <c r="FY219" s="1011" t="str">
        <f t="shared" si="96"/>
        <v/>
      </c>
      <c r="FZ219" s="152"/>
      <c r="GA219" s="152"/>
      <c r="GB219" s="152"/>
      <c r="GC219" s="529" t="str">
        <f t="shared" si="97"/>
        <v/>
      </c>
      <c r="GG219" s="21"/>
      <c r="GH219" s="21"/>
      <c r="GI219" s="1019"/>
      <c r="GJ219" s="1016" t="str">
        <f>IF(Table1[[#This Row],[Global Trade Item Number (GTIN)]]="","",Table1[[#This Row],[Global Trade Item Number (GTIN)]])</f>
        <v/>
      </c>
      <c r="GK219" s="555" t="str">
        <f>IF(Table1[[#This Row],[WAWI-Nr./ Kreditoren-Nummer
(ASDV)]]&lt;&gt;"",Table1[[#This Row],[WAWI-Nr./ Kreditoren-Nummer
(ASDV)]],"")</f>
        <v/>
      </c>
      <c r="GL219" s="165"/>
      <c r="GM219" s="165"/>
      <c r="GN219" s="165"/>
      <c r="GO219" s="485"/>
      <c r="GP219" s="534"/>
      <c r="GQ219" s="533"/>
      <c r="GR219" s="486"/>
      <c r="GS219" s="486"/>
      <c r="GT219" s="486"/>
      <c r="GU219" s="486"/>
      <c r="GV219" s="486"/>
      <c r="GW219" s="542"/>
      <c r="GX219" s="538"/>
      <c r="GY219" s="144"/>
      <c r="GZ219" s="480"/>
      <c r="HA219" s="158"/>
      <c r="HB219" s="480"/>
      <c r="HC219" s="480"/>
      <c r="HD219" s="480"/>
      <c r="HE219" s="480"/>
      <c r="HF219" s="480"/>
      <c r="HG219" s="480"/>
      <c r="HH219" s="538"/>
      <c r="HI219" s="480"/>
      <c r="HJ219" s="480"/>
      <c r="HK219" s="480"/>
      <c r="HL219" s="480"/>
      <c r="HM219" s="480"/>
      <c r="HN219" s="480"/>
      <c r="HO219" s="480"/>
      <c r="HP219" s="480"/>
      <c r="HQ219" s="480"/>
      <c r="HR219" s="538"/>
      <c r="HS219" s="480"/>
      <c r="HT219" s="480"/>
      <c r="HU219" s="480"/>
      <c r="HV219" s="480"/>
      <c r="HW219" s="480"/>
      <c r="HX219" s="480"/>
      <c r="HY219" s="480"/>
      <c r="HZ219" s="480"/>
      <c r="IA219" s="480"/>
      <c r="IB219" s="538"/>
      <c r="IC219" s="480"/>
      <c r="ID219" s="480"/>
      <c r="IE219" s="480"/>
      <c r="IF219" s="480"/>
      <c r="IG219" s="480"/>
      <c r="IH219" s="480"/>
      <c r="II219" s="480"/>
      <c r="IJ219" s="480"/>
      <c r="IK219" s="480"/>
      <c r="IL219" s="480"/>
      <c r="IM219" s="538"/>
      <c r="IN219" s="480"/>
      <c r="IO219" s="480"/>
      <c r="IP219" s="480"/>
      <c r="IQ219" s="480"/>
      <c r="IR219" s="480"/>
      <c r="IS219" s="480"/>
      <c r="IT219" s="480"/>
      <c r="IU219" s="480"/>
      <c r="IV219" s="480"/>
      <c r="IW219" s="480"/>
      <c r="IX219" s="538"/>
      <c r="IY219" s="480"/>
      <c r="IZ219" s="480"/>
      <c r="JA219" s="480"/>
      <c r="JB219" s="480"/>
      <c r="JC219" s="480"/>
      <c r="JD219" s="480"/>
      <c r="JE219" s="480"/>
      <c r="JF219" s="480"/>
      <c r="JG219" s="480"/>
      <c r="JH219" s="480"/>
      <c r="JI219" s="538"/>
      <c r="JJ219" s="480"/>
      <c r="JK219" s="480"/>
      <c r="JL219" s="480"/>
      <c r="JM219" s="480"/>
      <c r="JN219" s="480"/>
      <c r="JO219" s="480"/>
      <c r="JP219" s="480"/>
      <c r="JQ219" s="480"/>
      <c r="JR219" s="480"/>
      <c r="JS219" s="590"/>
      <c r="JT219" s="538"/>
      <c r="JU219" s="480"/>
      <c r="JV219" s="480"/>
      <c r="JW219" s="480"/>
      <c r="JX219" s="480"/>
      <c r="JY219" s="480"/>
      <c r="JZ219" s="480"/>
      <c r="KA219" s="480"/>
      <c r="KB219" s="480"/>
      <c r="KC219" s="480"/>
      <c r="KD219" s="480"/>
      <c r="KE219" s="538"/>
      <c r="KF219" s="480"/>
      <c r="KG219" s="480"/>
      <c r="KH219" s="480"/>
      <c r="KI219" s="480"/>
      <c r="KJ219" s="480"/>
      <c r="KK219" s="480"/>
      <c r="KL219" s="480"/>
      <c r="KM219" s="480"/>
      <c r="KN219" s="480"/>
      <c r="KO219" s="480"/>
      <c r="KR219" s="568" t="str">
        <f>IF(Table1[[#This Row],[GTIN]]&lt;&gt;"",Table1[[#This Row],[GTIN]],"")</f>
        <v/>
      </c>
      <c r="KS219" s="569" t="str">
        <f>Table1[[#This Row],[Kreditor]]</f>
        <v/>
      </c>
      <c r="KT219" s="570" t="str">
        <f>IF(Table1[[#This Row],[Gültig ab (Datum)]]&lt;&gt;"",Table1[[#This Row],[Gültig ab (Datum)]],"")</f>
        <v/>
      </c>
      <c r="KU219" s="570"/>
      <c r="KV219" s="583" t="str">
        <f>IF(Table1[[#This Row],[Artikel verpackt? 
(X=Ja)]]="","",Table1[[#This Row],[Artikel verpackt? 
(X=Ja)]])</f>
        <v/>
      </c>
      <c r="KW219" s="571" t="str">
        <f>IF(Table1[[#This Row],[Verpackung recyclingfähig?
(X=Ja)]]="","",Table1[[#This Row],[Verpackung recyclingfähig?
(X=Ja)]])</f>
        <v/>
      </c>
      <c r="KX219" s="572"/>
      <c r="KY219" s="573"/>
      <c r="KZ219" s="574"/>
      <c r="LA219" s="574"/>
      <c r="LB219" s="574"/>
      <c r="LC219" s="574"/>
      <c r="LD219" s="574"/>
      <c r="LE219" s="574"/>
      <c r="LF219" s="575"/>
      <c r="LG219" s="576" t="str">
        <f>IF(Table1[[#This Row],[Hauptkörper - B1 - Art]]="","",VLOOKUP(Table1[[#This Row],[Hauptkörper - B1 - Art]],'DD FD'!B:C,2,FALSE))</f>
        <v/>
      </c>
      <c r="LH219" s="577" t="str">
        <f>IF(Table1[[#This Row],[Hauptkörper - B1 - Fraktion]]="","",VLOOKUP(Table1[[#This Row],[Hauptkörper - B1 - Fraktion]],'DD FD'!H:J,3,FALSE))</f>
        <v/>
      </c>
      <c r="LI219" s="574" t="str">
        <f>IF(Table1[[#This Row],[Hauptkörper - B1 - Gewicht
(in G)]]="","",Table1[[#This Row],[Hauptkörper - B1 - Gewicht
(in G)]])</f>
        <v/>
      </c>
      <c r="LJ219" s="574" t="str">
        <f>IF(Table1[[#This Row],[Hauptkörper - B1 - Lizenzierungs-pflichtig? (X=Ja)]]="","",Table1[[#This Row],[Hauptkörper - B1 - Lizenzierungs-pflichtig? (X=Ja)]])</f>
        <v/>
      </c>
      <c r="LK219" s="577" t="str">
        <f>IF(Table1[[#This Row],[Hauptkörper - B1 - Virgin Material]]="","",VLOOKUP(Table1[[#This Row],[Hauptkörper - B1 - Virgin Material]],'DD FD'!AJ:AK,2,FALSE))</f>
        <v/>
      </c>
      <c r="LL219" s="578" t="str">
        <f>IF(Table1[[#This Row],[Hauptkörper - B1 - Virgin Material Anteil (in %)]]="","",Table1[[#This Row],[Hauptkörper - B1 - Virgin Material Anteil (in %)]])</f>
        <v/>
      </c>
      <c r="LM219" s="577" t="str">
        <f>IF(Table1[[#This Row],[Hauptkörper - B1 - Recyceltes Material]]="","",VLOOKUP(Table1[[#This Row],[Hauptkörper - B1 - Recyceltes Material]],'DD FD'!AL:AM,2,FALSE))</f>
        <v/>
      </c>
      <c r="LN219" s="578" t="str">
        <f>IF(Table1[[#This Row],[Hauptkörper - B1 - Recyceltes Material Anteil (in %)]]="","",Table1[[#This Row],[Hauptkörper - B1 - Recyceltes Material Anteil (in %)]])</f>
        <v/>
      </c>
      <c r="LO219" s="579" t="str">
        <f>IF(Table1[[#This Row],[Hauptkörper - B1 - Beschichtung]]="","",VLOOKUP(Table1[[#This Row],[Hauptkörper - B1 - Beschichtung]],'DD FD'!AE:AF,2,FALSE))</f>
        <v/>
      </c>
      <c r="LP219" s="580" t="str">
        <f>IF(Table1[[#This Row],[Hauptkörper - B1 - Beschichtung Anteil (in %)]]="","",Table1[[#This Row],[Hauptkörper - B1 - Beschichtung Anteil (in %)]])</f>
        <v/>
      </c>
      <c r="LQ219" s="576" t="str">
        <f>IF(Table1[[#This Row],[Hauptkörper - B2 - Art]]="","",VLOOKUP(Table1[[#This Row],[Hauptkörper - B2 - Art]],'DD FD'!B:C,2,FALSE))</f>
        <v/>
      </c>
      <c r="LR219" s="577" t="str">
        <f>IF(Table1[[#This Row],[Hauptkörper - B2 - Fraktion]]="","",VLOOKUP(Table1[[#This Row],[Hauptkörper - B2 - Fraktion]],'DD FD'!H:J,3,FALSE))</f>
        <v/>
      </c>
      <c r="LS219" s="574" t="str">
        <f>IF(Table1[[#This Row],[Hauptkörper - B2 - Gewicht
(in G)]]="","",Table1[[#This Row],[Hauptkörper - B2 - Gewicht
(in G)]])</f>
        <v/>
      </c>
      <c r="LT219" s="574" t="str">
        <f>IF(Table1[[#This Row],[Hauptkörper - B2 - Lizenzierungs-pflichtig? (X=Ja)]]="","",Table1[[#This Row],[Hauptkörper - B2 - Lizenzierungs-pflichtig? (X=Ja)]])</f>
        <v/>
      </c>
      <c r="LU219" s="577" t="str">
        <f>IF(Table1[[#This Row],[Hauptkörper - B2 - Virgin Material]]="","",VLOOKUP(Table1[[#This Row],[Hauptkörper - B2 - Virgin Material]],'DD FD'!AJ:AK,2,FALSE))</f>
        <v/>
      </c>
      <c r="LV219" s="578" t="str">
        <f>IF(Table1[[#This Row],[Hauptkörper - B2 - Virgin Material Anteil (in %)]]="","",Table1[[#This Row],[Hauptkörper - B2 - Virgin Material Anteil (in %)]])</f>
        <v/>
      </c>
      <c r="LW219" s="577" t="str">
        <f>IF(Table1[[#This Row],[Hauptkörper - B2 - Recyceltes Material]]="","",VLOOKUP(Table1[[#This Row],[Hauptkörper - B2 - Recyceltes Material]],'DD FD'!AL:AM,2,FALSE))</f>
        <v/>
      </c>
      <c r="LX219" s="578" t="str">
        <f>IF(Table1[[#This Row],[Hauptkörper - B2 - Recyceltes Material Anteil (in %)]]="","",Table1[[#This Row],[Hauptkörper - B2 - Recyceltes Material Anteil (in %)]])</f>
        <v/>
      </c>
      <c r="LY219" s="577" t="str">
        <f>IF(Table1[[#This Row],[Hauptkörper - B2 - Beschichtung]]="","",VLOOKUP(Table1[[#This Row],[Hauptkörper - B2 - Beschichtung]],'DD FD'!AE:AF,2,FALSE))</f>
        <v/>
      </c>
      <c r="LZ219" s="580" t="str">
        <f>IF(Table1[[#This Row],[Hauptkörper - B2 - Beschichtung Anteil (in %)]]="","",Table1[[#This Row],[Hauptkörper - B2 - Beschichtung Anteil (in %)]])</f>
        <v/>
      </c>
      <c r="MA219" s="576" t="str">
        <f>IF(Table1[[#This Row],[Hauptkörper - B3 - Art]]="","",VLOOKUP(Table1[[#This Row],[Hauptkörper - B3 - Art]],'DD FD'!B:C,2,FALSE))</f>
        <v/>
      </c>
      <c r="MB219" s="577" t="str">
        <f>IF(Table1[[#This Row],[Hauptkörper - B3 - Fraktion]]="","",VLOOKUP(Table1[[#This Row],[Hauptkörper - B3 - Fraktion]],'DD FD'!H:J,3,FALSE))</f>
        <v/>
      </c>
      <c r="MC219" s="574" t="str">
        <f>IF(Table1[[#This Row],[Hauptkörper - B3 - Gewicht
(in G)]]="","",Table1[[#This Row],[Hauptkörper - B3 - Gewicht
(in G)]])</f>
        <v/>
      </c>
      <c r="MD219" s="574" t="str">
        <f>IF(Table1[[#This Row],[Hauptkörper - B3 - Lizenzierungs-pflichtig? (X=Ja)]]="","",Table1[[#This Row],[Hauptkörper - B3 - Lizenzierungs-pflichtig? (X=Ja)]])</f>
        <v/>
      </c>
      <c r="ME219" s="577" t="str">
        <f>IF(Table1[[#This Row],[Hauptkörper - B3 - Virgin Material]]="","",VLOOKUP(Table1[[#This Row],[Hauptkörper - B3 - Virgin Material]],'DD FD'!AJ:AK,2,FALSE))</f>
        <v/>
      </c>
      <c r="MF219" s="578" t="str">
        <f>IF(Table1[[#This Row],[Hauptkörper - B3 - Virgin Material Anteil (in %)]]="","",Table1[[#This Row],[Hauptkörper - B3 - Virgin Material Anteil (in %)]])</f>
        <v/>
      </c>
      <c r="MG219" s="577" t="str">
        <f>IF(Table1[[#This Row],[Hauptkörper - B3 - Recyceltes Material]]="","",VLOOKUP(Table1[[#This Row],[Hauptkörper - B3 - Recyceltes Material]],'DD FD'!AL:AM,2,FALSE))</f>
        <v/>
      </c>
      <c r="MH219" s="578" t="str">
        <f>IF(Table1[[#This Row],[Hauptkörper - B3 - Recyceltes Material Anteil (in %)]]="","",Table1[[#This Row],[Hauptkörper - B3 - Recyceltes Material Anteil (in %)]])</f>
        <v/>
      </c>
      <c r="MI219" s="577" t="str">
        <f>IF(Table1[[#This Row],[Hauptkörper - B3 - Beschichtung]]="","",VLOOKUP(Table1[[#This Row],[Hauptkörper - B3 - Beschichtung]],'DD FD'!AE:AF,2,FALSE))</f>
        <v/>
      </c>
      <c r="MJ219" s="580" t="str">
        <f>IF(Table1[[#This Row],[Hauptkörper - B3 - Beschichtung Anteil (in %)]]="","",Table1[[#This Row],[Hauptkörper - B3 - Beschichtung Anteil (in %)]])</f>
        <v/>
      </c>
      <c r="MK219" s="576" t="str">
        <f>IF(Table1[[#This Row],[Verschluss - B1 - Art]]="","",VLOOKUP(Table1[[#This Row],[Verschluss - B1 - Art]],'DD FD'!D:E,2,FALSE))</f>
        <v/>
      </c>
      <c r="ML219" s="577" t="str">
        <f>IF(Table1[[#This Row],[Verschluss - B1 - Fraktion]]="","",VLOOKUP(Table1[[#This Row],[Verschluss - B1 - Fraktion]],'DD FD'!H:J,3,FALSE))</f>
        <v/>
      </c>
      <c r="MM219" s="574" t="str">
        <f>IF(Table1[[#This Row],[Verschluss - B1 - Gewicht (in G)]]="","",Table1[[#This Row],[Verschluss - B1 - Gewicht (in G)]])</f>
        <v/>
      </c>
      <c r="MN219" s="574" t="str">
        <f>IF(Table1[[#This Row],[Verschluss - B1 - Lizenzierungs-pflichtig? (X=Ja)]]="","",Table1[[#This Row],[Verschluss - B1 - Lizenzierungs-pflichtig? (X=Ja)]])</f>
        <v/>
      </c>
      <c r="MO219" s="574" t="str">
        <f>IF(Table1[[#This Row],[Verschluss - B1 - Trennbar vom Hauptkörper? (X=Ja)]]="","",Table1[[#This Row],[Verschluss - B1 - Trennbar vom Hauptkörper? (X=Ja)]])</f>
        <v/>
      </c>
      <c r="MP219" s="577" t="str">
        <f>IF(Table1[[#This Row],[Verschluss - B1 - Virgin Material]]="","",VLOOKUP(Table1[[#This Row],[Verschluss - B1 - Virgin Material]],'DD FD'!AJ:AK,2,FALSE))</f>
        <v/>
      </c>
      <c r="MQ219" s="578" t="str">
        <f>IF(Table1[[#This Row],[Verschluss - B1 - Virgin Material Anteil (in %)]]="","",Table1[[#This Row],[Verschluss - B1 - Virgin Material Anteil (in %)]])</f>
        <v/>
      </c>
      <c r="MR219" s="577" t="str">
        <f>IF(Table1[[#This Row],[Verschluss - B1 - Recyceltes Material]]="","",VLOOKUP(Table1[[#This Row],[Verschluss - B1 - Recyceltes Material]],'DD FD'!AL:AM,2,FALSE))</f>
        <v/>
      </c>
      <c r="MS219" s="578" t="str">
        <f>IF(Table1[[#This Row],[Verschluss - B1 - Recyceltes Material Anteil (in %)]]="","",Table1[[#This Row],[Verschluss - B1 - Recyceltes Material Anteil (in %)]])</f>
        <v/>
      </c>
      <c r="MT219" s="577" t="str">
        <f>IF(Table1[[#This Row],[Verschluss - B1 - Beschichtung]]="","",VLOOKUP(Table1[[#This Row],[Verschluss - B1 - Beschichtung]],'DD FD'!AE:AF,2,FALSE))</f>
        <v/>
      </c>
      <c r="MU219" s="580" t="str">
        <f>IF(Table1[[#This Row],[Verschluss - B1 - Beschichtung Anteil (in %)]]="","",Table1[[#This Row],[Verschluss - B1 - Beschichtung Anteil (in %)]])</f>
        <v/>
      </c>
      <c r="MV219" s="576" t="str">
        <f>IF(Table1[[#This Row],[Verschluss - B2 - Art]]="","",VLOOKUP(Table1[[#This Row],[Verschluss - B2 - Art]],'DD FD'!D:E,2,FALSE))</f>
        <v/>
      </c>
      <c r="MW219" s="577" t="str">
        <f>IF(Table1[[#This Row],[Verschluss - B2 - Fraktion]]="","",VLOOKUP(Table1[[#This Row],[Verschluss - B2 - Fraktion]],'DD FD'!H:J,3,FALSE))</f>
        <v/>
      </c>
      <c r="MX219" s="574" t="str">
        <f>IF(Table1[[#This Row],[Verschluss - B2 - Gewicht (in G)]]="","",Table1[[#This Row],[Verschluss - B2 - Gewicht (in G)]])</f>
        <v/>
      </c>
      <c r="MY219" s="574" t="str">
        <f>IF(Table1[[#This Row],[Verschluss - B2 - Lizenzierungs-pflichtig? (X=Ja)]]="","",Table1[[#This Row],[Verschluss - B2 - Lizenzierungs-pflichtig? (X=Ja)]])</f>
        <v/>
      </c>
      <c r="MZ219" s="574" t="str">
        <f>IF(Table1[[#This Row],[Verschluss - B2 - Trennbar vom Hauptkörper? (X=Ja)]]="","",Table1[[#This Row],[Verschluss - B2 - Trennbar vom Hauptkörper? (X=Ja)]])</f>
        <v/>
      </c>
      <c r="NA219" s="577" t="str">
        <f>IF(Table1[[#This Row],[Verschluss - B2 - Virgin Material]]="","",VLOOKUP(Table1[[#This Row],[Verschluss - B2 - Virgin Material]],'DD FD'!AJ:AK,2,FALSE))</f>
        <v/>
      </c>
      <c r="NB219" s="578" t="str">
        <f>IF(Table1[[#This Row],[Verschluss - B2 - Virgin Material Anteil (in %)]]="","",Table1[[#This Row],[Verschluss - B2 - Virgin Material Anteil (in %)]])</f>
        <v/>
      </c>
      <c r="NC219" s="577" t="str">
        <f>IF(Table1[[#This Row],[Verschluss - B2 - Recyceltes Material]]="","",VLOOKUP(Table1[[#This Row],[Verschluss - B2 - Recyceltes Material]],'DD FD'!AL:AM,2,FALSE))</f>
        <v/>
      </c>
      <c r="ND219" s="578" t="str">
        <f>IF(Table1[[#This Row],[Verschluss - B2 - Recyceltes Material Anteil (in %)]]="","",Table1[[#This Row],[Verschluss - B2 - Recyceltes Material Anteil (in %)]])</f>
        <v/>
      </c>
      <c r="NE219" s="577" t="str">
        <f>IF(Table1[[#This Row],[Verschluss - B2 - Beschichtung]]="","",VLOOKUP(Table1[[#This Row],[Verschluss - B2 - Beschichtung]],'DD FD'!AE:AF,2,FALSE))</f>
        <v/>
      </c>
      <c r="NF219" s="580" t="str">
        <f>IF(Table1[[#This Row],[Verschluss - B2 - Beschichtung Anteil (in %)]]="","",Table1[[#This Row],[Verschluss - B2 - Beschichtung Anteil (in %)]])</f>
        <v/>
      </c>
      <c r="NG219" s="576" t="str">
        <f>IF(Table1[[#This Row],[Verschluss - B3 - Art]]="","",VLOOKUP(Table1[[#This Row],[Verschluss - B3 - Art]],'DD FD'!D:E,2,FALSE))</f>
        <v/>
      </c>
      <c r="NH219" s="577" t="str">
        <f>IF(Table1[[#This Row],[Verschluss - B3 - Fraktion]]="","",VLOOKUP(Table1[[#This Row],[Verschluss - B3 - Fraktion]],'DD FD'!H:J,3,FALSE))</f>
        <v/>
      </c>
      <c r="NI219" s="574" t="str">
        <f>IF(Table1[[#This Row],[Verschluss - B3 - Gewicht (in G)]]="","",Table1[[#This Row],[Verschluss - B3 - Gewicht (in G)]])</f>
        <v/>
      </c>
      <c r="NJ219" s="574" t="str">
        <f>IF(Table1[[#This Row],[Verschluss - B3 - Lizenzierungs-pflichtig? (X=Ja)]]="","",Table1[[#This Row],[Verschluss - B3 - Lizenzierungs-pflichtig? (X=Ja)]])</f>
        <v/>
      </c>
      <c r="NK219" s="574" t="str">
        <f>IF(Table1[[#This Row],[Verschluss - B3 - Trennbar vom Hauptkörper? (X=Ja)]]="","",Table1[[#This Row],[Verschluss - B3 - Trennbar vom Hauptkörper? (X=Ja)]])</f>
        <v/>
      </c>
      <c r="NL219" s="577" t="str">
        <f>IF(Table1[[#This Row],[Verschluss - B3 - Virgin Material]]="","",VLOOKUP(Table1[[#This Row],[Verschluss - B3 - Virgin Material]],'DD FD'!AJ:AK,2,FALSE))</f>
        <v/>
      </c>
      <c r="NM219" s="578" t="str">
        <f>IF(Table1[[#This Row],[Verschluss - B3 - Virgin Material Anteil (in %)]]="","",Table1[[#This Row],[Verschluss - B3 - Virgin Material Anteil (in %)]])</f>
        <v/>
      </c>
      <c r="NN219" s="577" t="str">
        <f>IF(Table1[[#This Row],[Verschluss - B3 - Recyceltes Material]]="","",VLOOKUP(Table1[[#This Row],[Verschluss - B3 - Recyceltes Material]],'DD FD'!AL:AM,2,FALSE))</f>
        <v/>
      </c>
      <c r="NO219" s="578" t="str">
        <f>IF(Table1[[#This Row],[Verschluss - B3 - Recyceltes Material Anteil (in %)]]="","",Table1[[#This Row],[Verschluss - B3 - Recyceltes Material Anteil (in %)]])</f>
        <v/>
      </c>
      <c r="NP219" s="577" t="str">
        <f>IF(Table1[[#This Row],[Verschluss - B3 - Beschichtung]]="","",VLOOKUP(Table1[[#This Row],[Verschluss - B3 - Beschichtung]],'DD FD'!AE:AF,2,FALSE))</f>
        <v/>
      </c>
      <c r="NQ219" s="580" t="str">
        <f>IF(Table1[[#This Row],[Verschluss - B3 - Beschichtung Anteil (in %)]]="","",Table1[[#This Row],[Verschluss - B3 - Beschichtung Anteil (in %)]])</f>
        <v/>
      </c>
      <c r="NR219" s="576" t="str">
        <f>IF(Table1[[#This Row],[Etikett - B1 - Art]]="","",VLOOKUP(Table1[[#This Row],[Etikett - B1 - Art]],'DD FD'!F:G,2,FALSE))</f>
        <v/>
      </c>
      <c r="NS219" s="577" t="str">
        <f>IF(Table1[[#This Row],[Etikett - B1 - Fraktion]]="","",VLOOKUP(Table1[[#This Row],[Etikett - B1 - Fraktion]],'DD FD'!H:J,3,FALSE))</f>
        <v/>
      </c>
      <c r="NT219" s="574" t="str">
        <f>IF(Table1[[#This Row],[Etikett - B1 - Gewicht (in G)]]="","",Table1[[#This Row],[Etikett - B1 - Gewicht (in G)]])</f>
        <v/>
      </c>
      <c r="NU219" s="574" t="str">
        <f>IF(Table1[[#This Row],[Etikett - B1 - Lizenzierungs-pflichtig? (X=Ja)]]="","",Table1[[#This Row],[Etikett - B1 - Lizenzierungs-pflichtig? (X=Ja)]])</f>
        <v/>
      </c>
      <c r="NV219" s="574" t="str">
        <f>IF(Table1[[#This Row],[Etikett - B1 - Trennbar vom Hauptkörper? (X=Ja)]]="","",Table1[[#This Row],[Etikett - B1 - Trennbar vom Hauptkörper? (X=Ja)]])</f>
        <v/>
      </c>
      <c r="NW219" s="577" t="str">
        <f>IF(Table1[[#This Row],[Etikett - B1 - Virgin Material]]="","",VLOOKUP(Table1[[#This Row],[Etikett - B1 - Virgin Material]],'DD FD'!AJ:AK,2,FALSE))</f>
        <v/>
      </c>
      <c r="NX219" s="578" t="str">
        <f>IF(Table1[[#This Row],[Etikett - B1 - Virgin Material Anteil (in %)]]="","",Table1[[#This Row],[Etikett - B1 - Virgin Material Anteil (in %)]])</f>
        <v/>
      </c>
      <c r="NY219" s="577" t="str">
        <f>IF(Table1[[#This Row],[Etikett - B1 - Recyceltes Material]]="","",VLOOKUP(Table1[[#This Row],[Etikett - B1 - Recyceltes Material]],'DD FD'!AL:AM,2,FALSE))</f>
        <v/>
      </c>
      <c r="NZ219" s="578" t="str">
        <f>IF(Table1[[#This Row],[Etikett - B1 - Recyceltes Material Anteil (in %)]]="","",Table1[[#This Row],[Etikett - B1 - Recyceltes Material Anteil (in %)]])</f>
        <v/>
      </c>
      <c r="OA219" s="577" t="str">
        <f>IF(Table1[[#This Row],[Etikett - B1 - Beschichtung]]="","",VLOOKUP(Table1[[#This Row],[Etikett - B1 - Beschichtung]],'DD FD'!AE:AF,2,FALSE))</f>
        <v/>
      </c>
      <c r="OB219" s="580" t="str">
        <f>IF(Table1[[#This Row],[Etikett - B1 - Beschichtung Anteil (in %)]]="","",Table1[[#This Row],[Etikett - B1 - Beschichtung Anteil (in %)]])</f>
        <v/>
      </c>
      <c r="OC219" s="576" t="str">
        <f>IF(Table1[[#This Row],[Etikett - B2 - Art]]="","",VLOOKUP(Table1[[#This Row],[Etikett - B2 - Art]],'DD FD'!F:G,2,FALSE))</f>
        <v/>
      </c>
      <c r="OD219" s="577" t="str">
        <f>IF(Table1[[#This Row],[Etikett - B2 - Fraktion]]="","",VLOOKUP(Table1[[#This Row],[Etikett - B2 - Fraktion]],'DD FD'!H:J,3,FALSE))</f>
        <v/>
      </c>
      <c r="OE219" s="574" t="str">
        <f>IF(Table1[[#This Row],[Etikett - B2 - Gewicht (in G)]]="","",Table1[[#This Row],[Etikett - B2 - Gewicht (in G)]])</f>
        <v/>
      </c>
      <c r="OF219" s="574" t="str">
        <f>IF(Table1[[#This Row],[Etikett - B2 - Lizenzierungs-pflichtig? (X=Ja)]]="","",Table1[[#This Row],[Etikett - B2 - Lizenzierungs-pflichtig? (X=Ja)]])</f>
        <v/>
      </c>
      <c r="OG219" s="574" t="str">
        <f>IF(Table1[[#This Row],[Etikett - B2 - Trennbar vom Hauptkörper? (X=Ja)]]="","",Table1[[#This Row],[Etikett - B2 - Trennbar vom Hauptkörper? (X=Ja)]])</f>
        <v/>
      </c>
      <c r="OH219" s="577" t="str">
        <f>IF(Table1[[#This Row],[Etikett - B2 - Virgin Material]]="","",VLOOKUP(Table1[[#This Row],[Etikett - B2 - Virgin Material]],'DD FD'!AJ:AK,2,FALSE))</f>
        <v/>
      </c>
      <c r="OI219" s="578" t="str">
        <f>IF(Table1[[#This Row],[Etikett - B2 - Virgin Material Anteil (in %)]]="","",Table1[[#This Row],[Etikett - B2 - Virgin Material Anteil (in %)]])</f>
        <v/>
      </c>
      <c r="OJ219" s="577" t="str">
        <f>IF(Table1[[#This Row],[Etikett - B2 - Recyceltes Material]]="","",VLOOKUP(Table1[[#This Row],[Etikett - B2 - Recyceltes Material]],'DD FD'!AL:AM,2,FALSE))</f>
        <v/>
      </c>
      <c r="OK219" s="578" t="str">
        <f>IF(Table1[[#This Row],[Etikett - B2 - Recyceltes Material Anteil (in %)]]="","",Table1[[#This Row],[Etikett - B2 - Recyceltes Material Anteil (in %)]])</f>
        <v/>
      </c>
      <c r="OL219" s="577" t="str">
        <f>IF(Table1[[#This Row],[Etikett - B2 - Beschichtung]]="","",VLOOKUP(Table1[[#This Row],[Etikett - B2 - Beschichtung]],'DD FD'!AE:AF,2,FALSE))</f>
        <v/>
      </c>
      <c r="OM219" s="580" t="str">
        <f>IF(Table1[[#This Row],[Etikett - B2 - Beschichtung Anteil (in %)]]="","",Table1[[#This Row],[Etikett - B2 - Beschichtung Anteil (in %)]])</f>
        <v/>
      </c>
      <c r="ON219" s="576" t="str">
        <f>IF(Table1[[#This Row],[Etikett - B3 - Art]]="","",VLOOKUP(Table1[[#This Row],[Etikett - B3 - Art]],'DD FD'!F:G,2,FALSE))</f>
        <v/>
      </c>
      <c r="OO219" s="577" t="str">
        <f>IF(Table1[[#This Row],[Etikett - B3 - Fraktion]]="","",VLOOKUP(Table1[[#This Row],[Etikett - B3 - Fraktion]],'DD FD'!H:J,3,FALSE))</f>
        <v/>
      </c>
      <c r="OP219" s="574" t="str">
        <f>IF(Table1[[#This Row],[Etikett - B3 - Gewicht (in G)]]="","",Table1[[#This Row],[Etikett - B3 - Gewicht (in G)]])</f>
        <v/>
      </c>
      <c r="OQ219" s="574" t="str">
        <f>IF(Table1[[#This Row],[Etikett - B3 - Lizenzierungs-pflichtig? (X=Ja)]]="","",Table1[[#This Row],[Etikett - B3 - Lizenzierungs-pflichtig? (X=Ja)]])</f>
        <v/>
      </c>
      <c r="OR219" s="574" t="str">
        <f>IF(Table1[[#This Row],[Etikett - B3 - Trennbar vom Hauptkörper? (X=Ja)]]="","",Table1[[#This Row],[Etikett - B3 - Trennbar vom Hauptkörper? (X=Ja)]])</f>
        <v/>
      </c>
      <c r="OS219" s="577" t="str">
        <f>IF(Table1[[#This Row],[Etikett - B3 - Virgin Material]]="","",VLOOKUP(Table1[[#This Row],[Etikett - B3 - Virgin Material]],'DD FD'!AJ:AK,2,FALSE))</f>
        <v/>
      </c>
      <c r="OT219" s="578" t="str">
        <f>IF(Table1[[#This Row],[Etikett - B3 - Virgin Material Anteil (in %)]]="","",Table1[[#This Row],[Etikett - B3 - Virgin Material Anteil (in %)]])</f>
        <v/>
      </c>
      <c r="OU219" s="577" t="str">
        <f>IF(Table1[[#This Row],[Etikett - B3 - Recyceltes Material]]="","",VLOOKUP(Table1[[#This Row],[Etikett - B3 - Recyceltes Material]],'DD FD'!AL:AM,2,FALSE))</f>
        <v/>
      </c>
      <c r="OV219" s="578" t="str">
        <f>IF(Table1[[#This Row],[Etikett - B3 - Recyceltes Material Anteil (in %)]]="","",Table1[[#This Row],[Etikett - B3 - Recyceltes Material Anteil (in %)]])</f>
        <v/>
      </c>
      <c r="OW219" s="577" t="str">
        <f>IF(Table1[[#This Row],[Etikett - B3 - Beschichtung]]="","",VLOOKUP(Table1[[#This Row],[Etikett - B3 - Beschichtung]],'DD FD'!AE:AF,2,FALSE))</f>
        <v/>
      </c>
      <c r="OX219" s="613" t="str">
        <f>IF(Table1[[#This Row],[Etikett - B3 - Beschichtung Anteil (in %)]]="","",Table1[[#This Row],[Etikett - B3 - Beschichtung Anteil (in %)]])</f>
        <v/>
      </c>
      <c r="OY219" s="618">
        <f>ROUNDUP(SUM(
IF(AND(LH219='DD FD'!$J$7,LJ219='DD FD'!$AI$3),LI219,0),
IF(AND(LR219='DD FD'!$J$7,LT219='DD FD'!$AI$3),LS219,0),
IF(AND(MB219='DD FD'!$J$7,MD219='DD FD'!$AI$3),MC219,0),
IF(AND(ML219='DD FD'!$J$7,MN219='DD FD'!$AI$3),MM219,0),
IF(AND(MW219='DD FD'!$J$7,MY219='DD FD'!$AI$3),MX219,0),
IF(AND(NH219='DD FD'!$J$7,NJ219='DD FD'!$AI$3),NI219,0),
IF(AND(NS219='DD FD'!$J$7,NU219='DD FD'!$AI$3),NT219,0),
IF(AND(OD219='DD FD'!$J$7,OF219='DD FD'!$AI$3),OE219,0),
IF(AND(OO219='DD FD'!$J$7,OQ219='DD FD'!$AI$3),OP219,0),
),2)</f>
        <v>0</v>
      </c>
      <c r="OZ219" s="617">
        <f>ROUNDUP(SUM(
IF(AND(LH219='DD FD'!$J$6,LJ219='DD FD'!$AI$3),LI219,0),
IF(AND(LR219='DD FD'!$J$6,LT219='DD FD'!$AI$3),LS219,0),
IF(AND(MB219='DD FD'!$J$6,MD219='DD FD'!$AI$3),MC219,0),
IF(AND(ML219='DD FD'!$J$6,MN219='DD FD'!$AI$3),MM219,0),
IF(AND(MW219='DD FD'!$J$6,MY219='DD FD'!$AI$3),MX219,0),
IF(AND(NH219='DD FD'!$J$6,NJ219='DD FD'!$AI$3),NI219,0),
IF(AND(NS219='DD FD'!$J$6,NU219='DD FD'!$AI$3),NT219,0),
IF(AND(OD219='DD FD'!$J$6,OF219='DD FD'!$AI$3),OE219,0),
IF(AND(OO219='DD FD'!$J$6,OQ219='DD FD'!$AI$3),OP219,0),
),2)</f>
        <v>0</v>
      </c>
      <c r="PA219" s="617">
        <f>ROUNDUP(SUM(
IF(AND(LH219='DD FD'!$J$10,LJ219='DD FD'!$AI$3),LI219,0),
IF(AND(LR219='DD FD'!$J$10,LT219='DD FD'!$AI$3),LS219,0),
IF(AND(MB219='DD FD'!$J$10,MD219='DD FD'!$AI$3),MC219,0),
IF(AND(ML219='DD FD'!$J$10,MN219='DD FD'!$AI$3),MM219,0),
IF(AND(MW219='DD FD'!$J$10,MY219='DD FD'!$AI$3),MX219,0),
IF(AND(NH219='DD FD'!$J$10,NJ219='DD FD'!$AI$3),NI219,0),
IF(AND(NS219='DD FD'!$J$10,NU219='DD FD'!$AI$3),NT219,0),
IF(AND(OD219='DD FD'!$J$10,OF219='DD FD'!$AI$3),OE219,0),
IF(AND(OO219='DD FD'!$J$10,OQ219='DD FD'!$AI$3),OP219,0),
),2)</f>
        <v>0</v>
      </c>
      <c r="PB219" s="617">
        <f>ROUNDUP(SUM(
IF(AND(LH219='DD FD'!$J$8,LJ219='DD FD'!$AI$3),LI219,0),
IF(AND(LR219='DD FD'!$J$8,LT219='DD FD'!$AI$3),LS219,0),
IF(AND(MB219='DD FD'!$J$8,MD219='DD FD'!$AI$3),MC219,0),
IF(AND(ML219='DD FD'!$J$8,MN219='DD FD'!$AI$3),MM219,0),
IF(AND(MW219='DD FD'!$J$8,MY219='DD FD'!$AI$3),MX219,0),
IF(AND(NH219='DD FD'!$J$8,NJ219='DD FD'!$AI$3),NI219,0),
IF(AND(NS219='DD FD'!$J$8,NU219='DD FD'!$AI$3),NT219,0),
IF(AND(OD219='DD FD'!$J$8,OF219='DD FD'!$AI$3),OE219,0),
IF(AND(OO219='DD FD'!$J$8,OQ219='DD FD'!$AI$3),OP219,0),
),2)</f>
        <v>0</v>
      </c>
      <c r="PC219" s="617">
        <f>ROUNDUP(SUM(
IF(AND(LH219='DD FD'!$J$5,LJ219='DD FD'!$AI$3),LI219,0),
IF(AND(LR219='DD FD'!$J$5,LT219='DD FD'!$AI$3),LS219,0),
IF(AND(MB219='DD FD'!$J$5,MD219='DD FD'!$AI$3),MC219,0),
IF(AND(ML219='DD FD'!$J$5,MN219='DD FD'!$AI$3),MM219,0),
IF(AND(MW219='DD FD'!$J$5,MY219='DD FD'!$AI$3),MX219,0),
IF(AND(NH219='DD FD'!$J$5,NJ219='DD FD'!$AI$3),NI219,0),
IF(AND(NS219='DD FD'!$J$5,NU219='DD FD'!$AI$3),NT219,0),
IF(AND(OD219='DD FD'!$J$5,OF219='DD FD'!$AI$3),OE219,0),
IF(AND(OO219='DD FD'!$J$5,OQ219='DD FD'!$AI$3),OP219,0),
),2)</f>
        <v>0</v>
      </c>
      <c r="PD219" s="617">
        <f>ROUNDUP(SUM(
IF(AND(LH219='DD FD'!$J$9,LJ219='DD FD'!$AI$3),LI219,0),
IF(AND(LR219='DD FD'!$J$9,LT219='DD FD'!$AI$3),LS219,0),
IF(AND(MB219='DD FD'!$J$9,MD219='DD FD'!$AI$3),MC219,0),
IF(AND(ML219='DD FD'!$J$9,MN219='DD FD'!$AI$3),MM219,0),
IF(AND(MW219='DD FD'!$J$9,MY219='DD FD'!$AI$3),MX219,0),
IF(AND(NH219='DD FD'!$J$9,NJ219='DD FD'!$AI$3),NI219,0),
IF(AND(NS219='DD FD'!$J$9,NU219='DD FD'!$AI$3),NT219,0),
IF(AND(OD219='DD FD'!$J$9,OF219='DD FD'!$AI$3),OE219,0),
IF(AND(OO219='DD FD'!$J$9,OQ219='DD FD'!$AI$3),OP219,0),
),2)</f>
        <v>0</v>
      </c>
      <c r="PE219" s="617">
        <f>ROUNDUP(SUM(
IF(AND(LH219='DD FD'!$J$4,LJ219='DD FD'!$AI$3),LI219,0),
IF(AND(LR219='DD FD'!$J$4,LT219='DD FD'!$AI$3),LS219,0),
IF(AND(MB219='DD FD'!$J$4,MD219='DD FD'!$AI$3),MC219,0),
IF(AND(ML219='DD FD'!$J$4,MN219='DD FD'!$AI$3),MM219,0),
IF(AND(MW219='DD FD'!$J$4,MY219='DD FD'!$AI$3),MX219,0),
IF(AND(NH219='DD FD'!$J$4,NJ219='DD FD'!$AI$3),NI219,0),
IF(AND(NS219='DD FD'!$J$4,NU219='DD FD'!$AI$3),NT219,0),
IF(AND(OD219='DD FD'!$J$4,OF219='DD FD'!$AI$3),OE219,0),
IF(AND(OO219='DD FD'!$J$4,OQ219='DD FD'!$AI$3),OP219,0),
),2)</f>
        <v>0</v>
      </c>
      <c r="PF219" s="619">
        <f>ROUNDUP(SUM(
IF(AND(LH219='DD FD'!$J$11,LJ219='DD FD'!$AI$3),LI219,0),
IF(AND(LR219='DD FD'!$J$11,LT219='DD FD'!$AI$3),LS219,0),
IF(AND(MB219='DD FD'!$J$11,MD219='DD FD'!$AI$3),MC219,0),
IF(AND(ML219='DD FD'!$J$11,MN219='DD FD'!$AI$3),MM219,0),
IF(AND(MW219='DD FD'!$J$11,MY219='DD FD'!$AI$3),MX219,0),
IF(AND(NH219='DD FD'!$J$11,NJ219='DD FD'!$AI$3),NI219,0),
IF(AND(NS219='DD FD'!$J$11,NU219='DD FD'!$AI$3),NT219,0),
IF(AND(OD219='DD FD'!$J$11,OF219='DD FD'!$AI$3),OE219,0),
IF(AND(OO219='DD FD'!$J$11,OQ219='DD FD'!$AI$3),OP219,0),
),2)</f>
        <v>0</v>
      </c>
    </row>
    <row r="220" spans="1:422">
      <c r="A220" s="806"/>
      <c r="B220" s="934"/>
      <c r="C220" s="247"/>
      <c r="D220" s="842"/>
      <c r="E220" s="247"/>
      <c r="F220" s="158"/>
      <c r="G220" s="710"/>
      <c r="H220" s="712"/>
      <c r="I220" s="936"/>
      <c r="J220" s="803"/>
      <c r="K220" s="150"/>
      <c r="L220" s="146" t="str">
        <f t="shared" si="81"/>
        <v/>
      </c>
      <c r="M220" s="501" t="str">
        <f t="shared" si="98"/>
        <v/>
      </c>
      <c r="N220" s="504"/>
      <c r="O220" s="113" t="str">
        <f t="shared" si="99"/>
        <v/>
      </c>
      <c r="P220" s="114" t="str">
        <f t="shared" si="82"/>
        <v/>
      </c>
      <c r="Q220" s="152"/>
      <c r="R220" s="152"/>
      <c r="S220" s="115" t="str">
        <f t="shared" si="100"/>
        <v/>
      </c>
      <c r="T220" s="159"/>
      <c r="U220" s="159"/>
      <c r="V220" s="157"/>
      <c r="W220" s="157"/>
      <c r="X220" s="157"/>
      <c r="Y220" s="772"/>
      <c r="Z220" s="158"/>
      <c r="AA220" s="144"/>
      <c r="AB220" s="112"/>
      <c r="AC220" s="153"/>
      <c r="AD220" s="153"/>
      <c r="AE220" s="153"/>
      <c r="AF220" s="153"/>
      <c r="AG220" s="153"/>
      <c r="AH220" s="153"/>
      <c r="AI220" s="152"/>
      <c r="AJ220" s="158"/>
      <c r="AK220" s="158"/>
      <c r="AL220" s="158"/>
      <c r="AM220" s="116" t="str">
        <f t="shared" si="101"/>
        <v/>
      </c>
      <c r="AN220" s="116" t="str">
        <f t="shared" si="102"/>
        <v/>
      </c>
      <c r="AO220" s="324"/>
      <c r="AP220" s="503"/>
      <c r="AQ220" s="487" t="str">
        <f t="shared" si="103"/>
        <v/>
      </c>
      <c r="AR220" s="113" t="str">
        <f t="shared" si="83"/>
        <v/>
      </c>
      <c r="AS220" s="113" t="str">
        <f t="shared" si="84"/>
        <v/>
      </c>
      <c r="AT220" s="113" t="str">
        <f t="shared" si="85"/>
        <v/>
      </c>
      <c r="AU220" s="113" t="str">
        <f t="shared" si="86"/>
        <v/>
      </c>
      <c r="AV220" s="159"/>
      <c r="AW220" s="157"/>
      <c r="AX220" s="157"/>
      <c r="AY220" s="157"/>
      <c r="AZ220" s="157"/>
      <c r="BA220" s="116" t="str">
        <f t="shared" si="87"/>
        <v/>
      </c>
      <c r="BB220" s="316"/>
      <c r="BC220" s="116" t="str">
        <f t="shared" si="88"/>
        <v/>
      </c>
      <c r="BD220" s="133" t="str">
        <f t="shared" si="89"/>
        <v/>
      </c>
      <c r="BE220" s="157"/>
      <c r="BF220" s="1180"/>
      <c r="BG220" s="1180"/>
      <c r="BH220" s="158"/>
      <c r="BI220" s="490"/>
      <c r="BJ220" s="514" t="str">
        <f t="shared" si="104"/>
        <v/>
      </c>
      <c r="BK220" s="789"/>
      <c r="BL220" s="116" t="str">
        <f t="shared" si="105"/>
        <v/>
      </c>
      <c r="BM220" s="144"/>
      <c r="BN220" s="144"/>
      <c r="BO220" s="144"/>
      <c r="BP220" s="790"/>
      <c r="BQ220" s="790"/>
      <c r="BR220" s="790"/>
      <c r="BS220" s="116" t="str">
        <f t="shared" si="90"/>
        <v/>
      </c>
      <c r="BT220" s="790"/>
      <c r="BU220" s="808" t="str">
        <f t="shared" si="91"/>
        <v/>
      </c>
      <c r="BV220" s="791"/>
      <c r="BW220" s="144"/>
      <c r="BX220" s="20"/>
      <c r="BY220" s="20"/>
      <c r="BZ220" s="20"/>
      <c r="CA220" s="792"/>
      <c r="CB220" s="1201"/>
      <c r="CC220" s="144"/>
      <c r="CD220" s="144"/>
      <c r="CE220" s="144"/>
      <c r="CF220" s="144"/>
      <c r="CG220" s="144"/>
      <c r="CH220" s="144"/>
      <c r="CI220" s="144"/>
      <c r="CJ220" s="144"/>
      <c r="CK220" s="144"/>
      <c r="CL220" s="144"/>
      <c r="CM220" s="144"/>
      <c r="CN220" s="144"/>
      <c r="CO220" s="144"/>
      <c r="CP220" s="144"/>
      <c r="CQ220" s="144"/>
      <c r="CR220" s="144"/>
      <c r="CS220" s="144"/>
      <c r="CT220" s="144"/>
      <c r="CU220" s="144"/>
      <c r="CV220" s="144"/>
      <c r="CW220" s="144"/>
      <c r="CX220" s="144"/>
      <c r="CY220" s="144"/>
      <c r="CZ220" s="144"/>
      <c r="DA220" s="144"/>
      <c r="DB220" s="144"/>
      <c r="DC220" s="144"/>
      <c r="DD220" s="144"/>
      <c r="DE220" s="144"/>
      <c r="DF220" s="144"/>
      <c r="DG220" s="144"/>
      <c r="DH220" s="144"/>
      <c r="DI220" s="144"/>
      <c r="DJ220" s="144"/>
      <c r="DK220" s="144"/>
      <c r="DL220" s="144"/>
      <c r="DM220" s="144"/>
      <c r="DN220" s="144"/>
      <c r="DO220" s="144"/>
      <c r="DP220" s="144"/>
      <c r="DQ220" s="144"/>
      <c r="DR220" s="144"/>
      <c r="DS220" s="144"/>
      <c r="DT220" s="144"/>
      <c r="DU220" s="144"/>
      <c r="DV220" s="144"/>
      <c r="DW220" s="144"/>
      <c r="DX220" s="144"/>
      <c r="DY220" s="144"/>
      <c r="DZ220" s="144"/>
      <c r="EA220" s="144"/>
      <c r="EB220" s="144"/>
      <c r="EC220" s="144"/>
      <c r="ED220" s="782" t="str">
        <f t="shared" si="106"/>
        <v/>
      </c>
      <c r="EE220" s="519"/>
      <c r="EF220" s="793"/>
      <c r="EG220" s="519"/>
      <c r="EH220" s="794"/>
      <c r="EI220" s="790"/>
      <c r="EJ220" s="794"/>
      <c r="EK220" s="794"/>
      <c r="EL220" s="790"/>
      <c r="EM220" s="790"/>
      <c r="EN220" s="790"/>
      <c r="EO220" s="112" t="str">
        <f t="shared" si="92"/>
        <v/>
      </c>
      <c r="EP220" s="790"/>
      <c r="EQ220" s="488" t="str">
        <f t="shared" si="93"/>
        <v/>
      </c>
      <c r="ER220" s="1100"/>
      <c r="ES220" s="1099" t="str">
        <f t="shared" si="107"/>
        <v/>
      </c>
      <c r="ET220" s="525"/>
      <c r="EU220" s="148"/>
      <c r="EV220" s="148"/>
      <c r="EW220" s="148"/>
      <c r="EX220" s="148"/>
      <c r="EY220" s="148"/>
      <c r="EZ220" s="148"/>
      <c r="FA220" s="148"/>
      <c r="FB220" s="148"/>
      <c r="FC220" s="148"/>
      <c r="FD220" s="148"/>
      <c r="FE220" s="148"/>
      <c r="FF220" s="148"/>
      <c r="FG220" s="148"/>
      <c r="FH220" s="148"/>
      <c r="FI220" s="528"/>
      <c r="FJ220" s="513" t="str">
        <f t="shared" si="94"/>
        <v/>
      </c>
      <c r="FK220" s="158"/>
      <c r="FL220" s="850"/>
      <c r="FM220" s="850"/>
      <c r="FN220" s="850"/>
      <c r="FO220" s="850"/>
      <c r="FP220" s="850"/>
      <c r="FQ220" s="850"/>
      <c r="FR220" s="157"/>
      <c r="FS220" s="143"/>
      <c r="FT220" s="143"/>
      <c r="FU220" s="847" t="str">
        <f t="shared" si="95"/>
        <v/>
      </c>
      <c r="FV220" s="555"/>
      <c r="FW220" s="523" t="str">
        <f>IF(Table1[[#This Row],[Nonfood Inhaltstoffe - Komponente]]="","",VLOOKUP(Table1[[#This Row],[Nonfood Inhaltstoffe - Komponente]],'Dropdown Auswahl'!BJ:BK,2,FALSE))</f>
        <v/>
      </c>
      <c r="FX220" s="1013"/>
      <c r="FY220" s="1011" t="str">
        <f t="shared" si="96"/>
        <v/>
      </c>
      <c r="FZ220" s="152"/>
      <c r="GA220" s="152"/>
      <c r="GB220" s="152"/>
      <c r="GC220" s="529" t="str">
        <f t="shared" si="97"/>
        <v/>
      </c>
      <c r="GG220" s="21"/>
      <c r="GH220" s="21"/>
      <c r="GI220" s="1019"/>
      <c r="GJ220" s="1016" t="str">
        <f>IF(Table1[[#This Row],[Global Trade Item Number (GTIN)]]="","",Table1[[#This Row],[Global Trade Item Number (GTIN)]])</f>
        <v/>
      </c>
      <c r="GK220" s="555" t="str">
        <f>IF(Table1[[#This Row],[WAWI-Nr./ Kreditoren-Nummer
(ASDV)]]&lt;&gt;"",Table1[[#This Row],[WAWI-Nr./ Kreditoren-Nummer
(ASDV)]],"")</f>
        <v/>
      </c>
      <c r="GL220" s="165"/>
      <c r="GM220" s="165"/>
      <c r="GN220" s="165"/>
      <c r="GO220" s="485"/>
      <c r="GP220" s="534"/>
      <c r="GQ220" s="533"/>
      <c r="GR220" s="486"/>
      <c r="GS220" s="486"/>
      <c r="GT220" s="486"/>
      <c r="GU220" s="486"/>
      <c r="GV220" s="486"/>
      <c r="GW220" s="542"/>
      <c r="GX220" s="538"/>
      <c r="GY220" s="144"/>
      <c r="GZ220" s="480"/>
      <c r="HA220" s="158"/>
      <c r="HB220" s="480"/>
      <c r="HC220" s="480"/>
      <c r="HD220" s="480"/>
      <c r="HE220" s="480"/>
      <c r="HF220" s="480"/>
      <c r="HG220" s="480"/>
      <c r="HH220" s="538"/>
      <c r="HI220" s="480"/>
      <c r="HJ220" s="480"/>
      <c r="HK220" s="480"/>
      <c r="HL220" s="480"/>
      <c r="HM220" s="480"/>
      <c r="HN220" s="480"/>
      <c r="HO220" s="480"/>
      <c r="HP220" s="480"/>
      <c r="HQ220" s="480"/>
      <c r="HR220" s="538"/>
      <c r="HS220" s="480"/>
      <c r="HT220" s="480"/>
      <c r="HU220" s="480"/>
      <c r="HV220" s="480"/>
      <c r="HW220" s="480"/>
      <c r="HX220" s="480"/>
      <c r="HY220" s="480"/>
      <c r="HZ220" s="480"/>
      <c r="IA220" s="480"/>
      <c r="IB220" s="538"/>
      <c r="IC220" s="480"/>
      <c r="ID220" s="480"/>
      <c r="IE220" s="480"/>
      <c r="IF220" s="480"/>
      <c r="IG220" s="480"/>
      <c r="IH220" s="480"/>
      <c r="II220" s="480"/>
      <c r="IJ220" s="480"/>
      <c r="IK220" s="480"/>
      <c r="IL220" s="480"/>
      <c r="IM220" s="538"/>
      <c r="IN220" s="480"/>
      <c r="IO220" s="480"/>
      <c r="IP220" s="480"/>
      <c r="IQ220" s="480"/>
      <c r="IR220" s="480"/>
      <c r="IS220" s="480"/>
      <c r="IT220" s="480"/>
      <c r="IU220" s="480"/>
      <c r="IV220" s="480"/>
      <c r="IW220" s="480"/>
      <c r="IX220" s="538"/>
      <c r="IY220" s="480"/>
      <c r="IZ220" s="480"/>
      <c r="JA220" s="480"/>
      <c r="JB220" s="480"/>
      <c r="JC220" s="480"/>
      <c r="JD220" s="480"/>
      <c r="JE220" s="480"/>
      <c r="JF220" s="480"/>
      <c r="JG220" s="480"/>
      <c r="JH220" s="480"/>
      <c r="JI220" s="538"/>
      <c r="JJ220" s="480"/>
      <c r="JK220" s="480"/>
      <c r="JL220" s="480"/>
      <c r="JM220" s="480"/>
      <c r="JN220" s="480"/>
      <c r="JO220" s="480"/>
      <c r="JP220" s="480"/>
      <c r="JQ220" s="480"/>
      <c r="JR220" s="480"/>
      <c r="JS220" s="590"/>
      <c r="JT220" s="538"/>
      <c r="JU220" s="480"/>
      <c r="JV220" s="480"/>
      <c r="JW220" s="480"/>
      <c r="JX220" s="480"/>
      <c r="JY220" s="480"/>
      <c r="JZ220" s="480"/>
      <c r="KA220" s="480"/>
      <c r="KB220" s="480"/>
      <c r="KC220" s="480"/>
      <c r="KD220" s="480"/>
      <c r="KE220" s="538"/>
      <c r="KF220" s="480"/>
      <c r="KG220" s="480"/>
      <c r="KH220" s="480"/>
      <c r="KI220" s="480"/>
      <c r="KJ220" s="480"/>
      <c r="KK220" s="480"/>
      <c r="KL220" s="480"/>
      <c r="KM220" s="480"/>
      <c r="KN220" s="480"/>
      <c r="KO220" s="480"/>
      <c r="KR220" s="568" t="str">
        <f>IF(Table1[[#This Row],[GTIN]]&lt;&gt;"",Table1[[#This Row],[GTIN]],"")</f>
        <v/>
      </c>
      <c r="KS220" s="569" t="str">
        <f>Table1[[#This Row],[Kreditor]]</f>
        <v/>
      </c>
      <c r="KT220" s="570" t="str">
        <f>IF(Table1[[#This Row],[Gültig ab (Datum)]]&lt;&gt;"",Table1[[#This Row],[Gültig ab (Datum)]],"")</f>
        <v/>
      </c>
      <c r="KU220" s="570"/>
      <c r="KV220" s="583" t="str">
        <f>IF(Table1[[#This Row],[Artikel verpackt? 
(X=Ja)]]="","",Table1[[#This Row],[Artikel verpackt? 
(X=Ja)]])</f>
        <v/>
      </c>
      <c r="KW220" s="571" t="str">
        <f>IF(Table1[[#This Row],[Verpackung recyclingfähig?
(X=Ja)]]="","",Table1[[#This Row],[Verpackung recyclingfähig?
(X=Ja)]])</f>
        <v/>
      </c>
      <c r="KX220" s="572"/>
      <c r="KY220" s="573"/>
      <c r="KZ220" s="574"/>
      <c r="LA220" s="574"/>
      <c r="LB220" s="574"/>
      <c r="LC220" s="574"/>
      <c r="LD220" s="574"/>
      <c r="LE220" s="574"/>
      <c r="LF220" s="575"/>
      <c r="LG220" s="576" t="str">
        <f>IF(Table1[[#This Row],[Hauptkörper - B1 - Art]]="","",VLOOKUP(Table1[[#This Row],[Hauptkörper - B1 - Art]],'DD FD'!B:C,2,FALSE))</f>
        <v/>
      </c>
      <c r="LH220" s="577" t="str">
        <f>IF(Table1[[#This Row],[Hauptkörper - B1 - Fraktion]]="","",VLOOKUP(Table1[[#This Row],[Hauptkörper - B1 - Fraktion]],'DD FD'!H:J,3,FALSE))</f>
        <v/>
      </c>
      <c r="LI220" s="574" t="str">
        <f>IF(Table1[[#This Row],[Hauptkörper - B1 - Gewicht
(in G)]]="","",Table1[[#This Row],[Hauptkörper - B1 - Gewicht
(in G)]])</f>
        <v/>
      </c>
      <c r="LJ220" s="574" t="str">
        <f>IF(Table1[[#This Row],[Hauptkörper - B1 - Lizenzierungs-pflichtig? (X=Ja)]]="","",Table1[[#This Row],[Hauptkörper - B1 - Lizenzierungs-pflichtig? (X=Ja)]])</f>
        <v/>
      </c>
      <c r="LK220" s="577" t="str">
        <f>IF(Table1[[#This Row],[Hauptkörper - B1 - Virgin Material]]="","",VLOOKUP(Table1[[#This Row],[Hauptkörper - B1 - Virgin Material]],'DD FD'!AJ:AK,2,FALSE))</f>
        <v/>
      </c>
      <c r="LL220" s="578" t="str">
        <f>IF(Table1[[#This Row],[Hauptkörper - B1 - Virgin Material Anteil (in %)]]="","",Table1[[#This Row],[Hauptkörper - B1 - Virgin Material Anteil (in %)]])</f>
        <v/>
      </c>
      <c r="LM220" s="577" t="str">
        <f>IF(Table1[[#This Row],[Hauptkörper - B1 - Recyceltes Material]]="","",VLOOKUP(Table1[[#This Row],[Hauptkörper - B1 - Recyceltes Material]],'DD FD'!AL:AM,2,FALSE))</f>
        <v/>
      </c>
      <c r="LN220" s="578" t="str">
        <f>IF(Table1[[#This Row],[Hauptkörper - B1 - Recyceltes Material Anteil (in %)]]="","",Table1[[#This Row],[Hauptkörper - B1 - Recyceltes Material Anteil (in %)]])</f>
        <v/>
      </c>
      <c r="LO220" s="579" t="str">
        <f>IF(Table1[[#This Row],[Hauptkörper - B1 - Beschichtung]]="","",VLOOKUP(Table1[[#This Row],[Hauptkörper - B1 - Beschichtung]],'DD FD'!AE:AF,2,FALSE))</f>
        <v/>
      </c>
      <c r="LP220" s="580" t="str">
        <f>IF(Table1[[#This Row],[Hauptkörper - B1 - Beschichtung Anteil (in %)]]="","",Table1[[#This Row],[Hauptkörper - B1 - Beschichtung Anteil (in %)]])</f>
        <v/>
      </c>
      <c r="LQ220" s="576" t="str">
        <f>IF(Table1[[#This Row],[Hauptkörper - B2 - Art]]="","",VLOOKUP(Table1[[#This Row],[Hauptkörper - B2 - Art]],'DD FD'!B:C,2,FALSE))</f>
        <v/>
      </c>
      <c r="LR220" s="577" t="str">
        <f>IF(Table1[[#This Row],[Hauptkörper - B2 - Fraktion]]="","",VLOOKUP(Table1[[#This Row],[Hauptkörper - B2 - Fraktion]],'DD FD'!H:J,3,FALSE))</f>
        <v/>
      </c>
      <c r="LS220" s="574" t="str">
        <f>IF(Table1[[#This Row],[Hauptkörper - B2 - Gewicht
(in G)]]="","",Table1[[#This Row],[Hauptkörper - B2 - Gewicht
(in G)]])</f>
        <v/>
      </c>
      <c r="LT220" s="574" t="str">
        <f>IF(Table1[[#This Row],[Hauptkörper - B2 - Lizenzierungs-pflichtig? (X=Ja)]]="","",Table1[[#This Row],[Hauptkörper - B2 - Lizenzierungs-pflichtig? (X=Ja)]])</f>
        <v/>
      </c>
      <c r="LU220" s="577" t="str">
        <f>IF(Table1[[#This Row],[Hauptkörper - B2 - Virgin Material]]="","",VLOOKUP(Table1[[#This Row],[Hauptkörper - B2 - Virgin Material]],'DD FD'!AJ:AK,2,FALSE))</f>
        <v/>
      </c>
      <c r="LV220" s="578" t="str">
        <f>IF(Table1[[#This Row],[Hauptkörper - B2 - Virgin Material Anteil (in %)]]="","",Table1[[#This Row],[Hauptkörper - B2 - Virgin Material Anteil (in %)]])</f>
        <v/>
      </c>
      <c r="LW220" s="577" t="str">
        <f>IF(Table1[[#This Row],[Hauptkörper - B2 - Recyceltes Material]]="","",VLOOKUP(Table1[[#This Row],[Hauptkörper - B2 - Recyceltes Material]],'DD FD'!AL:AM,2,FALSE))</f>
        <v/>
      </c>
      <c r="LX220" s="578" t="str">
        <f>IF(Table1[[#This Row],[Hauptkörper - B2 - Recyceltes Material Anteil (in %)]]="","",Table1[[#This Row],[Hauptkörper - B2 - Recyceltes Material Anteil (in %)]])</f>
        <v/>
      </c>
      <c r="LY220" s="577" t="str">
        <f>IF(Table1[[#This Row],[Hauptkörper - B2 - Beschichtung]]="","",VLOOKUP(Table1[[#This Row],[Hauptkörper - B2 - Beschichtung]],'DD FD'!AE:AF,2,FALSE))</f>
        <v/>
      </c>
      <c r="LZ220" s="580" t="str">
        <f>IF(Table1[[#This Row],[Hauptkörper - B2 - Beschichtung Anteil (in %)]]="","",Table1[[#This Row],[Hauptkörper - B2 - Beschichtung Anteil (in %)]])</f>
        <v/>
      </c>
      <c r="MA220" s="576" t="str">
        <f>IF(Table1[[#This Row],[Hauptkörper - B3 - Art]]="","",VLOOKUP(Table1[[#This Row],[Hauptkörper - B3 - Art]],'DD FD'!B:C,2,FALSE))</f>
        <v/>
      </c>
      <c r="MB220" s="577" t="str">
        <f>IF(Table1[[#This Row],[Hauptkörper - B3 - Fraktion]]="","",VLOOKUP(Table1[[#This Row],[Hauptkörper - B3 - Fraktion]],'DD FD'!H:J,3,FALSE))</f>
        <v/>
      </c>
      <c r="MC220" s="574" t="str">
        <f>IF(Table1[[#This Row],[Hauptkörper - B3 - Gewicht
(in G)]]="","",Table1[[#This Row],[Hauptkörper - B3 - Gewicht
(in G)]])</f>
        <v/>
      </c>
      <c r="MD220" s="574" t="str">
        <f>IF(Table1[[#This Row],[Hauptkörper - B3 - Lizenzierungs-pflichtig? (X=Ja)]]="","",Table1[[#This Row],[Hauptkörper - B3 - Lizenzierungs-pflichtig? (X=Ja)]])</f>
        <v/>
      </c>
      <c r="ME220" s="577" t="str">
        <f>IF(Table1[[#This Row],[Hauptkörper - B3 - Virgin Material]]="","",VLOOKUP(Table1[[#This Row],[Hauptkörper - B3 - Virgin Material]],'DD FD'!AJ:AK,2,FALSE))</f>
        <v/>
      </c>
      <c r="MF220" s="578" t="str">
        <f>IF(Table1[[#This Row],[Hauptkörper - B3 - Virgin Material Anteil (in %)]]="","",Table1[[#This Row],[Hauptkörper - B3 - Virgin Material Anteil (in %)]])</f>
        <v/>
      </c>
      <c r="MG220" s="577" t="str">
        <f>IF(Table1[[#This Row],[Hauptkörper - B3 - Recyceltes Material]]="","",VLOOKUP(Table1[[#This Row],[Hauptkörper - B3 - Recyceltes Material]],'DD FD'!AL:AM,2,FALSE))</f>
        <v/>
      </c>
      <c r="MH220" s="578" t="str">
        <f>IF(Table1[[#This Row],[Hauptkörper - B3 - Recyceltes Material Anteil (in %)]]="","",Table1[[#This Row],[Hauptkörper - B3 - Recyceltes Material Anteil (in %)]])</f>
        <v/>
      </c>
      <c r="MI220" s="577" t="str">
        <f>IF(Table1[[#This Row],[Hauptkörper - B3 - Beschichtung]]="","",VLOOKUP(Table1[[#This Row],[Hauptkörper - B3 - Beschichtung]],'DD FD'!AE:AF,2,FALSE))</f>
        <v/>
      </c>
      <c r="MJ220" s="580" t="str">
        <f>IF(Table1[[#This Row],[Hauptkörper - B3 - Beschichtung Anteil (in %)]]="","",Table1[[#This Row],[Hauptkörper - B3 - Beschichtung Anteil (in %)]])</f>
        <v/>
      </c>
      <c r="MK220" s="576" t="str">
        <f>IF(Table1[[#This Row],[Verschluss - B1 - Art]]="","",VLOOKUP(Table1[[#This Row],[Verschluss - B1 - Art]],'DD FD'!D:E,2,FALSE))</f>
        <v/>
      </c>
      <c r="ML220" s="577" t="str">
        <f>IF(Table1[[#This Row],[Verschluss - B1 - Fraktion]]="","",VLOOKUP(Table1[[#This Row],[Verschluss - B1 - Fraktion]],'DD FD'!H:J,3,FALSE))</f>
        <v/>
      </c>
      <c r="MM220" s="574" t="str">
        <f>IF(Table1[[#This Row],[Verschluss - B1 - Gewicht (in G)]]="","",Table1[[#This Row],[Verschluss - B1 - Gewicht (in G)]])</f>
        <v/>
      </c>
      <c r="MN220" s="574" t="str">
        <f>IF(Table1[[#This Row],[Verschluss - B1 - Lizenzierungs-pflichtig? (X=Ja)]]="","",Table1[[#This Row],[Verschluss - B1 - Lizenzierungs-pflichtig? (X=Ja)]])</f>
        <v/>
      </c>
      <c r="MO220" s="574" t="str">
        <f>IF(Table1[[#This Row],[Verschluss - B1 - Trennbar vom Hauptkörper? (X=Ja)]]="","",Table1[[#This Row],[Verschluss - B1 - Trennbar vom Hauptkörper? (X=Ja)]])</f>
        <v/>
      </c>
      <c r="MP220" s="577" t="str">
        <f>IF(Table1[[#This Row],[Verschluss - B1 - Virgin Material]]="","",VLOOKUP(Table1[[#This Row],[Verschluss - B1 - Virgin Material]],'DD FD'!AJ:AK,2,FALSE))</f>
        <v/>
      </c>
      <c r="MQ220" s="578" t="str">
        <f>IF(Table1[[#This Row],[Verschluss - B1 - Virgin Material Anteil (in %)]]="","",Table1[[#This Row],[Verschluss - B1 - Virgin Material Anteil (in %)]])</f>
        <v/>
      </c>
      <c r="MR220" s="577" t="str">
        <f>IF(Table1[[#This Row],[Verschluss - B1 - Recyceltes Material]]="","",VLOOKUP(Table1[[#This Row],[Verschluss - B1 - Recyceltes Material]],'DD FD'!AL:AM,2,FALSE))</f>
        <v/>
      </c>
      <c r="MS220" s="578" t="str">
        <f>IF(Table1[[#This Row],[Verschluss - B1 - Recyceltes Material Anteil (in %)]]="","",Table1[[#This Row],[Verschluss - B1 - Recyceltes Material Anteil (in %)]])</f>
        <v/>
      </c>
      <c r="MT220" s="577" t="str">
        <f>IF(Table1[[#This Row],[Verschluss - B1 - Beschichtung]]="","",VLOOKUP(Table1[[#This Row],[Verschluss - B1 - Beschichtung]],'DD FD'!AE:AF,2,FALSE))</f>
        <v/>
      </c>
      <c r="MU220" s="580" t="str">
        <f>IF(Table1[[#This Row],[Verschluss - B1 - Beschichtung Anteil (in %)]]="","",Table1[[#This Row],[Verschluss - B1 - Beschichtung Anteil (in %)]])</f>
        <v/>
      </c>
      <c r="MV220" s="576" t="str">
        <f>IF(Table1[[#This Row],[Verschluss - B2 - Art]]="","",VLOOKUP(Table1[[#This Row],[Verschluss - B2 - Art]],'DD FD'!D:E,2,FALSE))</f>
        <v/>
      </c>
      <c r="MW220" s="577" t="str">
        <f>IF(Table1[[#This Row],[Verschluss - B2 - Fraktion]]="","",VLOOKUP(Table1[[#This Row],[Verschluss - B2 - Fraktion]],'DD FD'!H:J,3,FALSE))</f>
        <v/>
      </c>
      <c r="MX220" s="574" t="str">
        <f>IF(Table1[[#This Row],[Verschluss - B2 - Gewicht (in G)]]="","",Table1[[#This Row],[Verschluss - B2 - Gewicht (in G)]])</f>
        <v/>
      </c>
      <c r="MY220" s="574" t="str">
        <f>IF(Table1[[#This Row],[Verschluss - B2 - Lizenzierungs-pflichtig? (X=Ja)]]="","",Table1[[#This Row],[Verschluss - B2 - Lizenzierungs-pflichtig? (X=Ja)]])</f>
        <v/>
      </c>
      <c r="MZ220" s="574" t="str">
        <f>IF(Table1[[#This Row],[Verschluss - B2 - Trennbar vom Hauptkörper? (X=Ja)]]="","",Table1[[#This Row],[Verschluss - B2 - Trennbar vom Hauptkörper? (X=Ja)]])</f>
        <v/>
      </c>
      <c r="NA220" s="577" t="str">
        <f>IF(Table1[[#This Row],[Verschluss - B2 - Virgin Material]]="","",VLOOKUP(Table1[[#This Row],[Verschluss - B2 - Virgin Material]],'DD FD'!AJ:AK,2,FALSE))</f>
        <v/>
      </c>
      <c r="NB220" s="578" t="str">
        <f>IF(Table1[[#This Row],[Verschluss - B2 - Virgin Material Anteil (in %)]]="","",Table1[[#This Row],[Verschluss - B2 - Virgin Material Anteil (in %)]])</f>
        <v/>
      </c>
      <c r="NC220" s="577" t="str">
        <f>IF(Table1[[#This Row],[Verschluss - B2 - Recyceltes Material]]="","",VLOOKUP(Table1[[#This Row],[Verschluss - B2 - Recyceltes Material]],'DD FD'!AL:AM,2,FALSE))</f>
        <v/>
      </c>
      <c r="ND220" s="578" t="str">
        <f>IF(Table1[[#This Row],[Verschluss - B2 - Recyceltes Material Anteil (in %)]]="","",Table1[[#This Row],[Verschluss - B2 - Recyceltes Material Anteil (in %)]])</f>
        <v/>
      </c>
      <c r="NE220" s="577" t="str">
        <f>IF(Table1[[#This Row],[Verschluss - B2 - Beschichtung]]="","",VLOOKUP(Table1[[#This Row],[Verschluss - B2 - Beschichtung]],'DD FD'!AE:AF,2,FALSE))</f>
        <v/>
      </c>
      <c r="NF220" s="580" t="str">
        <f>IF(Table1[[#This Row],[Verschluss - B2 - Beschichtung Anteil (in %)]]="","",Table1[[#This Row],[Verschluss - B2 - Beschichtung Anteil (in %)]])</f>
        <v/>
      </c>
      <c r="NG220" s="576" t="str">
        <f>IF(Table1[[#This Row],[Verschluss - B3 - Art]]="","",VLOOKUP(Table1[[#This Row],[Verschluss - B3 - Art]],'DD FD'!D:E,2,FALSE))</f>
        <v/>
      </c>
      <c r="NH220" s="577" t="str">
        <f>IF(Table1[[#This Row],[Verschluss - B3 - Fraktion]]="","",VLOOKUP(Table1[[#This Row],[Verschluss - B3 - Fraktion]],'DD FD'!H:J,3,FALSE))</f>
        <v/>
      </c>
      <c r="NI220" s="574" t="str">
        <f>IF(Table1[[#This Row],[Verschluss - B3 - Gewicht (in G)]]="","",Table1[[#This Row],[Verschluss - B3 - Gewicht (in G)]])</f>
        <v/>
      </c>
      <c r="NJ220" s="574" t="str">
        <f>IF(Table1[[#This Row],[Verschluss - B3 - Lizenzierungs-pflichtig? (X=Ja)]]="","",Table1[[#This Row],[Verschluss - B3 - Lizenzierungs-pflichtig? (X=Ja)]])</f>
        <v/>
      </c>
      <c r="NK220" s="574" t="str">
        <f>IF(Table1[[#This Row],[Verschluss - B3 - Trennbar vom Hauptkörper? (X=Ja)]]="","",Table1[[#This Row],[Verschluss - B3 - Trennbar vom Hauptkörper? (X=Ja)]])</f>
        <v/>
      </c>
      <c r="NL220" s="577" t="str">
        <f>IF(Table1[[#This Row],[Verschluss - B3 - Virgin Material]]="","",VLOOKUP(Table1[[#This Row],[Verschluss - B3 - Virgin Material]],'DD FD'!AJ:AK,2,FALSE))</f>
        <v/>
      </c>
      <c r="NM220" s="578" t="str">
        <f>IF(Table1[[#This Row],[Verschluss - B3 - Virgin Material Anteil (in %)]]="","",Table1[[#This Row],[Verschluss - B3 - Virgin Material Anteil (in %)]])</f>
        <v/>
      </c>
      <c r="NN220" s="577" t="str">
        <f>IF(Table1[[#This Row],[Verschluss - B3 - Recyceltes Material]]="","",VLOOKUP(Table1[[#This Row],[Verschluss - B3 - Recyceltes Material]],'DD FD'!AL:AM,2,FALSE))</f>
        <v/>
      </c>
      <c r="NO220" s="578" t="str">
        <f>IF(Table1[[#This Row],[Verschluss - B3 - Recyceltes Material Anteil (in %)]]="","",Table1[[#This Row],[Verschluss - B3 - Recyceltes Material Anteil (in %)]])</f>
        <v/>
      </c>
      <c r="NP220" s="577" t="str">
        <f>IF(Table1[[#This Row],[Verschluss - B3 - Beschichtung]]="","",VLOOKUP(Table1[[#This Row],[Verschluss - B3 - Beschichtung]],'DD FD'!AE:AF,2,FALSE))</f>
        <v/>
      </c>
      <c r="NQ220" s="580" t="str">
        <f>IF(Table1[[#This Row],[Verschluss - B3 - Beschichtung Anteil (in %)]]="","",Table1[[#This Row],[Verschluss - B3 - Beschichtung Anteil (in %)]])</f>
        <v/>
      </c>
      <c r="NR220" s="576" t="str">
        <f>IF(Table1[[#This Row],[Etikett - B1 - Art]]="","",VLOOKUP(Table1[[#This Row],[Etikett - B1 - Art]],'DD FD'!F:G,2,FALSE))</f>
        <v/>
      </c>
      <c r="NS220" s="577" t="str">
        <f>IF(Table1[[#This Row],[Etikett - B1 - Fraktion]]="","",VLOOKUP(Table1[[#This Row],[Etikett - B1 - Fraktion]],'DD FD'!H:J,3,FALSE))</f>
        <v/>
      </c>
      <c r="NT220" s="574" t="str">
        <f>IF(Table1[[#This Row],[Etikett - B1 - Gewicht (in G)]]="","",Table1[[#This Row],[Etikett - B1 - Gewicht (in G)]])</f>
        <v/>
      </c>
      <c r="NU220" s="574" t="str">
        <f>IF(Table1[[#This Row],[Etikett - B1 - Lizenzierungs-pflichtig? (X=Ja)]]="","",Table1[[#This Row],[Etikett - B1 - Lizenzierungs-pflichtig? (X=Ja)]])</f>
        <v/>
      </c>
      <c r="NV220" s="574" t="str">
        <f>IF(Table1[[#This Row],[Etikett - B1 - Trennbar vom Hauptkörper? (X=Ja)]]="","",Table1[[#This Row],[Etikett - B1 - Trennbar vom Hauptkörper? (X=Ja)]])</f>
        <v/>
      </c>
      <c r="NW220" s="577" t="str">
        <f>IF(Table1[[#This Row],[Etikett - B1 - Virgin Material]]="","",VLOOKUP(Table1[[#This Row],[Etikett - B1 - Virgin Material]],'DD FD'!AJ:AK,2,FALSE))</f>
        <v/>
      </c>
      <c r="NX220" s="578" t="str">
        <f>IF(Table1[[#This Row],[Etikett - B1 - Virgin Material Anteil (in %)]]="","",Table1[[#This Row],[Etikett - B1 - Virgin Material Anteil (in %)]])</f>
        <v/>
      </c>
      <c r="NY220" s="577" t="str">
        <f>IF(Table1[[#This Row],[Etikett - B1 - Recyceltes Material]]="","",VLOOKUP(Table1[[#This Row],[Etikett - B1 - Recyceltes Material]],'DD FD'!AL:AM,2,FALSE))</f>
        <v/>
      </c>
      <c r="NZ220" s="578" t="str">
        <f>IF(Table1[[#This Row],[Etikett - B1 - Recyceltes Material Anteil (in %)]]="","",Table1[[#This Row],[Etikett - B1 - Recyceltes Material Anteil (in %)]])</f>
        <v/>
      </c>
      <c r="OA220" s="577" t="str">
        <f>IF(Table1[[#This Row],[Etikett - B1 - Beschichtung]]="","",VLOOKUP(Table1[[#This Row],[Etikett - B1 - Beschichtung]],'DD FD'!AE:AF,2,FALSE))</f>
        <v/>
      </c>
      <c r="OB220" s="580" t="str">
        <f>IF(Table1[[#This Row],[Etikett - B1 - Beschichtung Anteil (in %)]]="","",Table1[[#This Row],[Etikett - B1 - Beschichtung Anteil (in %)]])</f>
        <v/>
      </c>
      <c r="OC220" s="576" t="str">
        <f>IF(Table1[[#This Row],[Etikett - B2 - Art]]="","",VLOOKUP(Table1[[#This Row],[Etikett - B2 - Art]],'DD FD'!F:G,2,FALSE))</f>
        <v/>
      </c>
      <c r="OD220" s="577" t="str">
        <f>IF(Table1[[#This Row],[Etikett - B2 - Fraktion]]="","",VLOOKUP(Table1[[#This Row],[Etikett - B2 - Fraktion]],'DD FD'!H:J,3,FALSE))</f>
        <v/>
      </c>
      <c r="OE220" s="574" t="str">
        <f>IF(Table1[[#This Row],[Etikett - B2 - Gewicht (in G)]]="","",Table1[[#This Row],[Etikett - B2 - Gewicht (in G)]])</f>
        <v/>
      </c>
      <c r="OF220" s="574" t="str">
        <f>IF(Table1[[#This Row],[Etikett - B2 - Lizenzierungs-pflichtig? (X=Ja)]]="","",Table1[[#This Row],[Etikett - B2 - Lizenzierungs-pflichtig? (X=Ja)]])</f>
        <v/>
      </c>
      <c r="OG220" s="574" t="str">
        <f>IF(Table1[[#This Row],[Etikett - B2 - Trennbar vom Hauptkörper? (X=Ja)]]="","",Table1[[#This Row],[Etikett - B2 - Trennbar vom Hauptkörper? (X=Ja)]])</f>
        <v/>
      </c>
      <c r="OH220" s="577" t="str">
        <f>IF(Table1[[#This Row],[Etikett - B2 - Virgin Material]]="","",VLOOKUP(Table1[[#This Row],[Etikett - B2 - Virgin Material]],'DD FD'!AJ:AK,2,FALSE))</f>
        <v/>
      </c>
      <c r="OI220" s="578" t="str">
        <f>IF(Table1[[#This Row],[Etikett - B2 - Virgin Material Anteil (in %)]]="","",Table1[[#This Row],[Etikett - B2 - Virgin Material Anteil (in %)]])</f>
        <v/>
      </c>
      <c r="OJ220" s="577" t="str">
        <f>IF(Table1[[#This Row],[Etikett - B2 - Recyceltes Material]]="","",VLOOKUP(Table1[[#This Row],[Etikett - B2 - Recyceltes Material]],'DD FD'!AL:AM,2,FALSE))</f>
        <v/>
      </c>
      <c r="OK220" s="578" t="str">
        <f>IF(Table1[[#This Row],[Etikett - B2 - Recyceltes Material Anteil (in %)]]="","",Table1[[#This Row],[Etikett - B2 - Recyceltes Material Anteil (in %)]])</f>
        <v/>
      </c>
      <c r="OL220" s="577" t="str">
        <f>IF(Table1[[#This Row],[Etikett - B2 - Beschichtung]]="","",VLOOKUP(Table1[[#This Row],[Etikett - B2 - Beschichtung]],'DD FD'!AE:AF,2,FALSE))</f>
        <v/>
      </c>
      <c r="OM220" s="580" t="str">
        <f>IF(Table1[[#This Row],[Etikett - B2 - Beschichtung Anteil (in %)]]="","",Table1[[#This Row],[Etikett - B2 - Beschichtung Anteil (in %)]])</f>
        <v/>
      </c>
      <c r="ON220" s="576" t="str">
        <f>IF(Table1[[#This Row],[Etikett - B3 - Art]]="","",VLOOKUP(Table1[[#This Row],[Etikett - B3 - Art]],'DD FD'!F:G,2,FALSE))</f>
        <v/>
      </c>
      <c r="OO220" s="577" t="str">
        <f>IF(Table1[[#This Row],[Etikett - B3 - Fraktion]]="","",VLOOKUP(Table1[[#This Row],[Etikett - B3 - Fraktion]],'DD FD'!H:J,3,FALSE))</f>
        <v/>
      </c>
      <c r="OP220" s="574" t="str">
        <f>IF(Table1[[#This Row],[Etikett - B3 - Gewicht (in G)]]="","",Table1[[#This Row],[Etikett - B3 - Gewicht (in G)]])</f>
        <v/>
      </c>
      <c r="OQ220" s="574" t="str">
        <f>IF(Table1[[#This Row],[Etikett - B3 - Lizenzierungs-pflichtig? (X=Ja)]]="","",Table1[[#This Row],[Etikett - B3 - Lizenzierungs-pflichtig? (X=Ja)]])</f>
        <v/>
      </c>
      <c r="OR220" s="574" t="str">
        <f>IF(Table1[[#This Row],[Etikett - B3 - Trennbar vom Hauptkörper? (X=Ja)]]="","",Table1[[#This Row],[Etikett - B3 - Trennbar vom Hauptkörper? (X=Ja)]])</f>
        <v/>
      </c>
      <c r="OS220" s="577" t="str">
        <f>IF(Table1[[#This Row],[Etikett - B3 - Virgin Material]]="","",VLOOKUP(Table1[[#This Row],[Etikett - B3 - Virgin Material]],'DD FD'!AJ:AK,2,FALSE))</f>
        <v/>
      </c>
      <c r="OT220" s="578" t="str">
        <f>IF(Table1[[#This Row],[Etikett - B3 - Virgin Material Anteil (in %)]]="","",Table1[[#This Row],[Etikett - B3 - Virgin Material Anteil (in %)]])</f>
        <v/>
      </c>
      <c r="OU220" s="577" t="str">
        <f>IF(Table1[[#This Row],[Etikett - B3 - Recyceltes Material]]="","",VLOOKUP(Table1[[#This Row],[Etikett - B3 - Recyceltes Material]],'DD FD'!AL:AM,2,FALSE))</f>
        <v/>
      </c>
      <c r="OV220" s="578" t="str">
        <f>IF(Table1[[#This Row],[Etikett - B3 - Recyceltes Material Anteil (in %)]]="","",Table1[[#This Row],[Etikett - B3 - Recyceltes Material Anteil (in %)]])</f>
        <v/>
      </c>
      <c r="OW220" s="577" t="str">
        <f>IF(Table1[[#This Row],[Etikett - B3 - Beschichtung]]="","",VLOOKUP(Table1[[#This Row],[Etikett - B3 - Beschichtung]],'DD FD'!AE:AF,2,FALSE))</f>
        <v/>
      </c>
      <c r="OX220" s="613" t="str">
        <f>IF(Table1[[#This Row],[Etikett - B3 - Beschichtung Anteil (in %)]]="","",Table1[[#This Row],[Etikett - B3 - Beschichtung Anteil (in %)]])</f>
        <v/>
      </c>
      <c r="OY220" s="618">
        <f>ROUNDUP(SUM(
IF(AND(LH220='DD FD'!$J$7,LJ220='DD FD'!$AI$3),LI220,0),
IF(AND(LR220='DD FD'!$J$7,LT220='DD FD'!$AI$3),LS220,0),
IF(AND(MB220='DD FD'!$J$7,MD220='DD FD'!$AI$3),MC220,0),
IF(AND(ML220='DD FD'!$J$7,MN220='DD FD'!$AI$3),MM220,0),
IF(AND(MW220='DD FD'!$J$7,MY220='DD FD'!$AI$3),MX220,0),
IF(AND(NH220='DD FD'!$J$7,NJ220='DD FD'!$AI$3),NI220,0),
IF(AND(NS220='DD FD'!$J$7,NU220='DD FD'!$AI$3),NT220,0),
IF(AND(OD220='DD FD'!$J$7,OF220='DD FD'!$AI$3),OE220,0),
IF(AND(OO220='DD FD'!$J$7,OQ220='DD FD'!$AI$3),OP220,0),
),2)</f>
        <v>0</v>
      </c>
      <c r="OZ220" s="617">
        <f>ROUNDUP(SUM(
IF(AND(LH220='DD FD'!$J$6,LJ220='DD FD'!$AI$3),LI220,0),
IF(AND(LR220='DD FD'!$J$6,LT220='DD FD'!$AI$3),LS220,0),
IF(AND(MB220='DD FD'!$J$6,MD220='DD FD'!$AI$3),MC220,0),
IF(AND(ML220='DD FD'!$J$6,MN220='DD FD'!$AI$3),MM220,0),
IF(AND(MW220='DD FD'!$J$6,MY220='DD FD'!$AI$3),MX220,0),
IF(AND(NH220='DD FD'!$J$6,NJ220='DD FD'!$AI$3),NI220,0),
IF(AND(NS220='DD FD'!$J$6,NU220='DD FD'!$AI$3),NT220,0),
IF(AND(OD220='DD FD'!$J$6,OF220='DD FD'!$AI$3),OE220,0),
IF(AND(OO220='DD FD'!$J$6,OQ220='DD FD'!$AI$3),OP220,0),
),2)</f>
        <v>0</v>
      </c>
      <c r="PA220" s="617">
        <f>ROUNDUP(SUM(
IF(AND(LH220='DD FD'!$J$10,LJ220='DD FD'!$AI$3),LI220,0),
IF(AND(LR220='DD FD'!$J$10,LT220='DD FD'!$AI$3),LS220,0),
IF(AND(MB220='DD FD'!$J$10,MD220='DD FD'!$AI$3),MC220,0),
IF(AND(ML220='DD FD'!$J$10,MN220='DD FD'!$AI$3),MM220,0),
IF(AND(MW220='DD FD'!$J$10,MY220='DD FD'!$AI$3),MX220,0),
IF(AND(NH220='DD FD'!$J$10,NJ220='DD FD'!$AI$3),NI220,0),
IF(AND(NS220='DD FD'!$J$10,NU220='DD FD'!$AI$3),NT220,0),
IF(AND(OD220='DD FD'!$J$10,OF220='DD FD'!$AI$3),OE220,0),
IF(AND(OO220='DD FD'!$J$10,OQ220='DD FD'!$AI$3),OP220,0),
),2)</f>
        <v>0</v>
      </c>
      <c r="PB220" s="617">
        <f>ROUNDUP(SUM(
IF(AND(LH220='DD FD'!$J$8,LJ220='DD FD'!$AI$3),LI220,0),
IF(AND(LR220='DD FD'!$J$8,LT220='DD FD'!$AI$3),LS220,0),
IF(AND(MB220='DD FD'!$J$8,MD220='DD FD'!$AI$3),MC220,0),
IF(AND(ML220='DD FD'!$J$8,MN220='DD FD'!$AI$3),MM220,0),
IF(AND(MW220='DD FD'!$J$8,MY220='DD FD'!$AI$3),MX220,0),
IF(AND(NH220='DD FD'!$J$8,NJ220='DD FD'!$AI$3),NI220,0),
IF(AND(NS220='DD FD'!$J$8,NU220='DD FD'!$AI$3),NT220,0),
IF(AND(OD220='DD FD'!$J$8,OF220='DD FD'!$AI$3),OE220,0),
IF(AND(OO220='DD FD'!$J$8,OQ220='DD FD'!$AI$3),OP220,0),
),2)</f>
        <v>0</v>
      </c>
      <c r="PC220" s="617">
        <f>ROUNDUP(SUM(
IF(AND(LH220='DD FD'!$J$5,LJ220='DD FD'!$AI$3),LI220,0),
IF(AND(LR220='DD FD'!$J$5,LT220='DD FD'!$AI$3),LS220,0),
IF(AND(MB220='DD FD'!$J$5,MD220='DD FD'!$AI$3),MC220,0),
IF(AND(ML220='DD FD'!$J$5,MN220='DD FD'!$AI$3),MM220,0),
IF(AND(MW220='DD FD'!$J$5,MY220='DD FD'!$AI$3),MX220,0),
IF(AND(NH220='DD FD'!$J$5,NJ220='DD FD'!$AI$3),NI220,0),
IF(AND(NS220='DD FD'!$J$5,NU220='DD FD'!$AI$3),NT220,0),
IF(AND(OD220='DD FD'!$J$5,OF220='DD FD'!$AI$3),OE220,0),
IF(AND(OO220='DD FD'!$J$5,OQ220='DD FD'!$AI$3),OP220,0),
),2)</f>
        <v>0</v>
      </c>
      <c r="PD220" s="617">
        <f>ROUNDUP(SUM(
IF(AND(LH220='DD FD'!$J$9,LJ220='DD FD'!$AI$3),LI220,0),
IF(AND(LR220='DD FD'!$J$9,LT220='DD FD'!$AI$3),LS220,0),
IF(AND(MB220='DD FD'!$J$9,MD220='DD FD'!$AI$3),MC220,0),
IF(AND(ML220='DD FD'!$J$9,MN220='DD FD'!$AI$3),MM220,0),
IF(AND(MW220='DD FD'!$J$9,MY220='DD FD'!$AI$3),MX220,0),
IF(AND(NH220='DD FD'!$J$9,NJ220='DD FD'!$AI$3),NI220,0),
IF(AND(NS220='DD FD'!$J$9,NU220='DD FD'!$AI$3),NT220,0),
IF(AND(OD220='DD FD'!$J$9,OF220='DD FD'!$AI$3),OE220,0),
IF(AND(OO220='DD FD'!$J$9,OQ220='DD FD'!$AI$3),OP220,0),
),2)</f>
        <v>0</v>
      </c>
      <c r="PE220" s="617">
        <f>ROUNDUP(SUM(
IF(AND(LH220='DD FD'!$J$4,LJ220='DD FD'!$AI$3),LI220,0),
IF(AND(LR220='DD FD'!$J$4,LT220='DD FD'!$AI$3),LS220,0),
IF(AND(MB220='DD FD'!$J$4,MD220='DD FD'!$AI$3),MC220,0),
IF(AND(ML220='DD FD'!$J$4,MN220='DD FD'!$AI$3),MM220,0),
IF(AND(MW220='DD FD'!$J$4,MY220='DD FD'!$AI$3),MX220,0),
IF(AND(NH220='DD FD'!$J$4,NJ220='DD FD'!$AI$3),NI220,0),
IF(AND(NS220='DD FD'!$J$4,NU220='DD FD'!$AI$3),NT220,0),
IF(AND(OD220='DD FD'!$J$4,OF220='DD FD'!$AI$3),OE220,0),
IF(AND(OO220='DD FD'!$J$4,OQ220='DD FD'!$AI$3),OP220,0),
),2)</f>
        <v>0</v>
      </c>
      <c r="PF220" s="619">
        <f>ROUNDUP(SUM(
IF(AND(LH220='DD FD'!$J$11,LJ220='DD FD'!$AI$3),LI220,0),
IF(AND(LR220='DD FD'!$J$11,LT220='DD FD'!$AI$3),LS220,0),
IF(AND(MB220='DD FD'!$J$11,MD220='DD FD'!$AI$3),MC220,0),
IF(AND(ML220='DD FD'!$J$11,MN220='DD FD'!$AI$3),MM220,0),
IF(AND(MW220='DD FD'!$J$11,MY220='DD FD'!$AI$3),MX220,0),
IF(AND(NH220='DD FD'!$J$11,NJ220='DD FD'!$AI$3),NI220,0),
IF(AND(NS220='DD FD'!$J$11,NU220='DD FD'!$AI$3),NT220,0),
IF(AND(OD220='DD FD'!$J$11,OF220='DD FD'!$AI$3),OE220,0),
IF(AND(OO220='DD FD'!$J$11,OQ220='DD FD'!$AI$3),OP220,0),
),2)</f>
        <v>0</v>
      </c>
    </row>
    <row r="221" spans="1:422">
      <c r="A221" s="806"/>
      <c r="B221" s="934"/>
      <c r="C221" s="247"/>
      <c r="D221" s="842"/>
      <c r="E221" s="247"/>
      <c r="F221" s="158"/>
      <c r="G221" s="710"/>
      <c r="H221" s="712"/>
      <c r="I221" s="936"/>
      <c r="J221" s="803"/>
      <c r="K221" s="150"/>
      <c r="L221" s="146" t="str">
        <f t="shared" si="81"/>
        <v/>
      </c>
      <c r="M221" s="501" t="str">
        <f t="shared" si="98"/>
        <v/>
      </c>
      <c r="N221" s="504"/>
      <c r="O221" s="113" t="str">
        <f t="shared" si="99"/>
        <v/>
      </c>
      <c r="P221" s="114" t="str">
        <f t="shared" si="82"/>
        <v/>
      </c>
      <c r="Q221" s="152"/>
      <c r="R221" s="152"/>
      <c r="S221" s="115" t="str">
        <f t="shared" si="100"/>
        <v/>
      </c>
      <c r="T221" s="159"/>
      <c r="U221" s="159"/>
      <c r="V221" s="157"/>
      <c r="W221" s="157"/>
      <c r="X221" s="157"/>
      <c r="Y221" s="772"/>
      <c r="Z221" s="158"/>
      <c r="AA221" s="144"/>
      <c r="AB221" s="112"/>
      <c r="AC221" s="153"/>
      <c r="AD221" s="153"/>
      <c r="AE221" s="153"/>
      <c r="AF221" s="153"/>
      <c r="AG221" s="153"/>
      <c r="AH221" s="153"/>
      <c r="AI221" s="152"/>
      <c r="AJ221" s="158"/>
      <c r="AK221" s="158"/>
      <c r="AL221" s="158"/>
      <c r="AM221" s="116" t="str">
        <f t="shared" si="101"/>
        <v/>
      </c>
      <c r="AN221" s="116" t="str">
        <f t="shared" si="102"/>
        <v/>
      </c>
      <c r="AO221" s="324"/>
      <c r="AP221" s="503"/>
      <c r="AQ221" s="487" t="str">
        <f t="shared" si="103"/>
        <v/>
      </c>
      <c r="AR221" s="113" t="str">
        <f t="shared" si="83"/>
        <v/>
      </c>
      <c r="AS221" s="113" t="str">
        <f t="shared" si="84"/>
        <v/>
      </c>
      <c r="AT221" s="113" t="str">
        <f t="shared" si="85"/>
        <v/>
      </c>
      <c r="AU221" s="113" t="str">
        <f t="shared" si="86"/>
        <v/>
      </c>
      <c r="AV221" s="159"/>
      <c r="AW221" s="157"/>
      <c r="AX221" s="157"/>
      <c r="AY221" s="157"/>
      <c r="AZ221" s="157"/>
      <c r="BA221" s="116" t="str">
        <f t="shared" si="87"/>
        <v/>
      </c>
      <c r="BB221" s="316"/>
      <c r="BC221" s="116" t="str">
        <f t="shared" si="88"/>
        <v/>
      </c>
      <c r="BD221" s="133" t="str">
        <f t="shared" si="89"/>
        <v/>
      </c>
      <c r="BE221" s="157"/>
      <c r="BF221" s="1180"/>
      <c r="BG221" s="1180"/>
      <c r="BH221" s="158"/>
      <c r="BI221" s="490"/>
      <c r="BJ221" s="514" t="str">
        <f t="shared" si="104"/>
        <v/>
      </c>
      <c r="BK221" s="789"/>
      <c r="BL221" s="116" t="str">
        <f t="shared" si="105"/>
        <v/>
      </c>
      <c r="BM221" s="144"/>
      <c r="BN221" s="144"/>
      <c r="BO221" s="144"/>
      <c r="BP221" s="790"/>
      <c r="BQ221" s="790"/>
      <c r="BR221" s="790"/>
      <c r="BS221" s="116" t="str">
        <f t="shared" si="90"/>
        <v/>
      </c>
      <c r="BT221" s="790"/>
      <c r="BU221" s="808" t="str">
        <f t="shared" si="91"/>
        <v/>
      </c>
      <c r="BV221" s="791"/>
      <c r="BW221" s="144"/>
      <c r="BX221" s="20"/>
      <c r="BY221" s="20"/>
      <c r="BZ221" s="20"/>
      <c r="CA221" s="792"/>
      <c r="CB221" s="1201"/>
      <c r="CC221" s="144"/>
      <c r="CD221" s="144"/>
      <c r="CE221" s="144"/>
      <c r="CF221" s="144"/>
      <c r="CG221" s="144"/>
      <c r="CH221" s="144"/>
      <c r="CI221" s="144"/>
      <c r="CJ221" s="144"/>
      <c r="CK221" s="144"/>
      <c r="CL221" s="144"/>
      <c r="CM221" s="144"/>
      <c r="CN221" s="144"/>
      <c r="CO221" s="144"/>
      <c r="CP221" s="144"/>
      <c r="CQ221" s="144"/>
      <c r="CR221" s="144"/>
      <c r="CS221" s="144"/>
      <c r="CT221" s="144"/>
      <c r="CU221" s="144"/>
      <c r="CV221" s="144"/>
      <c r="CW221" s="144"/>
      <c r="CX221" s="144"/>
      <c r="CY221" s="144"/>
      <c r="CZ221" s="144"/>
      <c r="DA221" s="144"/>
      <c r="DB221" s="144"/>
      <c r="DC221" s="144"/>
      <c r="DD221" s="144"/>
      <c r="DE221" s="144"/>
      <c r="DF221" s="144"/>
      <c r="DG221" s="144"/>
      <c r="DH221" s="144"/>
      <c r="DI221" s="144"/>
      <c r="DJ221" s="144"/>
      <c r="DK221" s="144"/>
      <c r="DL221" s="144"/>
      <c r="DM221" s="144"/>
      <c r="DN221" s="144"/>
      <c r="DO221" s="144"/>
      <c r="DP221" s="144"/>
      <c r="DQ221" s="144"/>
      <c r="DR221" s="144"/>
      <c r="DS221" s="144"/>
      <c r="DT221" s="144"/>
      <c r="DU221" s="144"/>
      <c r="DV221" s="144"/>
      <c r="DW221" s="144"/>
      <c r="DX221" s="144"/>
      <c r="DY221" s="144"/>
      <c r="DZ221" s="144"/>
      <c r="EA221" s="144"/>
      <c r="EB221" s="144"/>
      <c r="EC221" s="144"/>
      <c r="ED221" s="782" t="str">
        <f t="shared" si="106"/>
        <v/>
      </c>
      <c r="EE221" s="519"/>
      <c r="EF221" s="793"/>
      <c r="EG221" s="519"/>
      <c r="EH221" s="794"/>
      <c r="EI221" s="790"/>
      <c r="EJ221" s="794"/>
      <c r="EK221" s="794"/>
      <c r="EL221" s="790"/>
      <c r="EM221" s="790"/>
      <c r="EN221" s="790"/>
      <c r="EO221" s="112" t="str">
        <f t="shared" si="92"/>
        <v/>
      </c>
      <c r="EP221" s="790"/>
      <c r="EQ221" s="488" t="str">
        <f t="shared" si="93"/>
        <v/>
      </c>
      <c r="ER221" s="1100"/>
      <c r="ES221" s="1099" t="str">
        <f t="shared" si="107"/>
        <v/>
      </c>
      <c r="ET221" s="525"/>
      <c r="EU221" s="148"/>
      <c r="EV221" s="148"/>
      <c r="EW221" s="148"/>
      <c r="EX221" s="148"/>
      <c r="EY221" s="148"/>
      <c r="EZ221" s="148"/>
      <c r="FA221" s="148"/>
      <c r="FB221" s="148"/>
      <c r="FC221" s="148"/>
      <c r="FD221" s="148"/>
      <c r="FE221" s="148"/>
      <c r="FF221" s="148"/>
      <c r="FG221" s="148"/>
      <c r="FH221" s="148"/>
      <c r="FI221" s="528"/>
      <c r="FJ221" s="513" t="str">
        <f t="shared" si="94"/>
        <v/>
      </c>
      <c r="FK221" s="158"/>
      <c r="FL221" s="850"/>
      <c r="FM221" s="850"/>
      <c r="FN221" s="850"/>
      <c r="FO221" s="850"/>
      <c r="FP221" s="850"/>
      <c r="FQ221" s="850"/>
      <c r="FR221" s="157"/>
      <c r="FS221" s="143"/>
      <c r="FT221" s="143"/>
      <c r="FU221" s="847" t="str">
        <f t="shared" si="95"/>
        <v/>
      </c>
      <c r="FV221" s="555"/>
      <c r="FW221" s="523" t="str">
        <f>IF(Table1[[#This Row],[Nonfood Inhaltstoffe - Komponente]]="","",VLOOKUP(Table1[[#This Row],[Nonfood Inhaltstoffe - Komponente]],'Dropdown Auswahl'!BJ:BK,2,FALSE))</f>
        <v/>
      </c>
      <c r="FX221" s="1013"/>
      <c r="FY221" s="1011" t="str">
        <f t="shared" si="96"/>
        <v/>
      </c>
      <c r="FZ221" s="152"/>
      <c r="GA221" s="152"/>
      <c r="GB221" s="152"/>
      <c r="GC221" s="529" t="str">
        <f t="shared" si="97"/>
        <v/>
      </c>
      <c r="GG221" s="21"/>
      <c r="GH221" s="21"/>
      <c r="GI221" s="1019"/>
      <c r="GJ221" s="1016" t="str">
        <f>IF(Table1[[#This Row],[Global Trade Item Number (GTIN)]]="","",Table1[[#This Row],[Global Trade Item Number (GTIN)]])</f>
        <v/>
      </c>
      <c r="GK221" s="555" t="str">
        <f>IF(Table1[[#This Row],[WAWI-Nr./ Kreditoren-Nummer
(ASDV)]]&lt;&gt;"",Table1[[#This Row],[WAWI-Nr./ Kreditoren-Nummer
(ASDV)]],"")</f>
        <v/>
      </c>
      <c r="GL221" s="165"/>
      <c r="GM221" s="165"/>
      <c r="GN221" s="165"/>
      <c r="GO221" s="485"/>
      <c r="GP221" s="534"/>
      <c r="GQ221" s="533"/>
      <c r="GR221" s="486"/>
      <c r="GS221" s="486"/>
      <c r="GT221" s="486"/>
      <c r="GU221" s="486"/>
      <c r="GV221" s="486"/>
      <c r="GW221" s="542"/>
      <c r="GX221" s="538"/>
      <c r="GY221" s="144"/>
      <c r="GZ221" s="480"/>
      <c r="HA221" s="158"/>
      <c r="HB221" s="480"/>
      <c r="HC221" s="480"/>
      <c r="HD221" s="480"/>
      <c r="HE221" s="480"/>
      <c r="HF221" s="480"/>
      <c r="HG221" s="480"/>
      <c r="HH221" s="538"/>
      <c r="HI221" s="480"/>
      <c r="HJ221" s="480"/>
      <c r="HK221" s="480"/>
      <c r="HL221" s="480"/>
      <c r="HM221" s="480"/>
      <c r="HN221" s="480"/>
      <c r="HO221" s="480"/>
      <c r="HP221" s="480"/>
      <c r="HQ221" s="480"/>
      <c r="HR221" s="538"/>
      <c r="HS221" s="480"/>
      <c r="HT221" s="480"/>
      <c r="HU221" s="480"/>
      <c r="HV221" s="480"/>
      <c r="HW221" s="480"/>
      <c r="HX221" s="480"/>
      <c r="HY221" s="480"/>
      <c r="HZ221" s="480"/>
      <c r="IA221" s="480"/>
      <c r="IB221" s="538"/>
      <c r="IC221" s="480"/>
      <c r="ID221" s="480"/>
      <c r="IE221" s="480"/>
      <c r="IF221" s="480"/>
      <c r="IG221" s="480"/>
      <c r="IH221" s="480"/>
      <c r="II221" s="480"/>
      <c r="IJ221" s="480"/>
      <c r="IK221" s="480"/>
      <c r="IL221" s="480"/>
      <c r="IM221" s="538"/>
      <c r="IN221" s="480"/>
      <c r="IO221" s="480"/>
      <c r="IP221" s="480"/>
      <c r="IQ221" s="480"/>
      <c r="IR221" s="480"/>
      <c r="IS221" s="480"/>
      <c r="IT221" s="480"/>
      <c r="IU221" s="480"/>
      <c r="IV221" s="480"/>
      <c r="IW221" s="480"/>
      <c r="IX221" s="538"/>
      <c r="IY221" s="480"/>
      <c r="IZ221" s="480"/>
      <c r="JA221" s="480"/>
      <c r="JB221" s="480"/>
      <c r="JC221" s="480"/>
      <c r="JD221" s="480"/>
      <c r="JE221" s="480"/>
      <c r="JF221" s="480"/>
      <c r="JG221" s="480"/>
      <c r="JH221" s="480"/>
      <c r="JI221" s="538"/>
      <c r="JJ221" s="480"/>
      <c r="JK221" s="480"/>
      <c r="JL221" s="480"/>
      <c r="JM221" s="480"/>
      <c r="JN221" s="480"/>
      <c r="JO221" s="480"/>
      <c r="JP221" s="480"/>
      <c r="JQ221" s="480"/>
      <c r="JR221" s="480"/>
      <c r="JS221" s="590"/>
      <c r="JT221" s="538"/>
      <c r="JU221" s="480"/>
      <c r="JV221" s="480"/>
      <c r="JW221" s="480"/>
      <c r="JX221" s="480"/>
      <c r="JY221" s="480"/>
      <c r="JZ221" s="480"/>
      <c r="KA221" s="480"/>
      <c r="KB221" s="480"/>
      <c r="KC221" s="480"/>
      <c r="KD221" s="480"/>
      <c r="KE221" s="538"/>
      <c r="KF221" s="480"/>
      <c r="KG221" s="480"/>
      <c r="KH221" s="480"/>
      <c r="KI221" s="480"/>
      <c r="KJ221" s="480"/>
      <c r="KK221" s="480"/>
      <c r="KL221" s="480"/>
      <c r="KM221" s="480"/>
      <c r="KN221" s="480"/>
      <c r="KO221" s="480"/>
      <c r="KR221" s="568" t="str">
        <f>IF(Table1[[#This Row],[GTIN]]&lt;&gt;"",Table1[[#This Row],[GTIN]],"")</f>
        <v/>
      </c>
      <c r="KS221" s="569" t="str">
        <f>Table1[[#This Row],[Kreditor]]</f>
        <v/>
      </c>
      <c r="KT221" s="570" t="str">
        <f>IF(Table1[[#This Row],[Gültig ab (Datum)]]&lt;&gt;"",Table1[[#This Row],[Gültig ab (Datum)]],"")</f>
        <v/>
      </c>
      <c r="KU221" s="570"/>
      <c r="KV221" s="583" t="str">
        <f>IF(Table1[[#This Row],[Artikel verpackt? 
(X=Ja)]]="","",Table1[[#This Row],[Artikel verpackt? 
(X=Ja)]])</f>
        <v/>
      </c>
      <c r="KW221" s="571" t="str">
        <f>IF(Table1[[#This Row],[Verpackung recyclingfähig?
(X=Ja)]]="","",Table1[[#This Row],[Verpackung recyclingfähig?
(X=Ja)]])</f>
        <v/>
      </c>
      <c r="KX221" s="572"/>
      <c r="KY221" s="573"/>
      <c r="KZ221" s="574"/>
      <c r="LA221" s="574"/>
      <c r="LB221" s="574"/>
      <c r="LC221" s="574"/>
      <c r="LD221" s="574"/>
      <c r="LE221" s="574"/>
      <c r="LF221" s="575"/>
      <c r="LG221" s="576" t="str">
        <f>IF(Table1[[#This Row],[Hauptkörper - B1 - Art]]="","",VLOOKUP(Table1[[#This Row],[Hauptkörper - B1 - Art]],'DD FD'!B:C,2,FALSE))</f>
        <v/>
      </c>
      <c r="LH221" s="577" t="str">
        <f>IF(Table1[[#This Row],[Hauptkörper - B1 - Fraktion]]="","",VLOOKUP(Table1[[#This Row],[Hauptkörper - B1 - Fraktion]],'DD FD'!H:J,3,FALSE))</f>
        <v/>
      </c>
      <c r="LI221" s="574" t="str">
        <f>IF(Table1[[#This Row],[Hauptkörper - B1 - Gewicht
(in G)]]="","",Table1[[#This Row],[Hauptkörper - B1 - Gewicht
(in G)]])</f>
        <v/>
      </c>
      <c r="LJ221" s="574" t="str">
        <f>IF(Table1[[#This Row],[Hauptkörper - B1 - Lizenzierungs-pflichtig? (X=Ja)]]="","",Table1[[#This Row],[Hauptkörper - B1 - Lizenzierungs-pflichtig? (X=Ja)]])</f>
        <v/>
      </c>
      <c r="LK221" s="577" t="str">
        <f>IF(Table1[[#This Row],[Hauptkörper - B1 - Virgin Material]]="","",VLOOKUP(Table1[[#This Row],[Hauptkörper - B1 - Virgin Material]],'DD FD'!AJ:AK,2,FALSE))</f>
        <v/>
      </c>
      <c r="LL221" s="578" t="str">
        <f>IF(Table1[[#This Row],[Hauptkörper - B1 - Virgin Material Anteil (in %)]]="","",Table1[[#This Row],[Hauptkörper - B1 - Virgin Material Anteil (in %)]])</f>
        <v/>
      </c>
      <c r="LM221" s="577" t="str">
        <f>IF(Table1[[#This Row],[Hauptkörper - B1 - Recyceltes Material]]="","",VLOOKUP(Table1[[#This Row],[Hauptkörper - B1 - Recyceltes Material]],'DD FD'!AL:AM,2,FALSE))</f>
        <v/>
      </c>
      <c r="LN221" s="578" t="str">
        <f>IF(Table1[[#This Row],[Hauptkörper - B1 - Recyceltes Material Anteil (in %)]]="","",Table1[[#This Row],[Hauptkörper - B1 - Recyceltes Material Anteil (in %)]])</f>
        <v/>
      </c>
      <c r="LO221" s="579" t="str">
        <f>IF(Table1[[#This Row],[Hauptkörper - B1 - Beschichtung]]="","",VLOOKUP(Table1[[#This Row],[Hauptkörper - B1 - Beschichtung]],'DD FD'!AE:AF,2,FALSE))</f>
        <v/>
      </c>
      <c r="LP221" s="580" t="str">
        <f>IF(Table1[[#This Row],[Hauptkörper - B1 - Beschichtung Anteil (in %)]]="","",Table1[[#This Row],[Hauptkörper - B1 - Beschichtung Anteil (in %)]])</f>
        <v/>
      </c>
      <c r="LQ221" s="576" t="str">
        <f>IF(Table1[[#This Row],[Hauptkörper - B2 - Art]]="","",VLOOKUP(Table1[[#This Row],[Hauptkörper - B2 - Art]],'DD FD'!B:C,2,FALSE))</f>
        <v/>
      </c>
      <c r="LR221" s="577" t="str">
        <f>IF(Table1[[#This Row],[Hauptkörper - B2 - Fraktion]]="","",VLOOKUP(Table1[[#This Row],[Hauptkörper - B2 - Fraktion]],'DD FD'!H:J,3,FALSE))</f>
        <v/>
      </c>
      <c r="LS221" s="574" t="str">
        <f>IF(Table1[[#This Row],[Hauptkörper - B2 - Gewicht
(in G)]]="","",Table1[[#This Row],[Hauptkörper - B2 - Gewicht
(in G)]])</f>
        <v/>
      </c>
      <c r="LT221" s="574" t="str">
        <f>IF(Table1[[#This Row],[Hauptkörper - B2 - Lizenzierungs-pflichtig? (X=Ja)]]="","",Table1[[#This Row],[Hauptkörper - B2 - Lizenzierungs-pflichtig? (X=Ja)]])</f>
        <v/>
      </c>
      <c r="LU221" s="577" t="str">
        <f>IF(Table1[[#This Row],[Hauptkörper - B2 - Virgin Material]]="","",VLOOKUP(Table1[[#This Row],[Hauptkörper - B2 - Virgin Material]],'DD FD'!AJ:AK,2,FALSE))</f>
        <v/>
      </c>
      <c r="LV221" s="578" t="str">
        <f>IF(Table1[[#This Row],[Hauptkörper - B2 - Virgin Material Anteil (in %)]]="","",Table1[[#This Row],[Hauptkörper - B2 - Virgin Material Anteil (in %)]])</f>
        <v/>
      </c>
      <c r="LW221" s="577" t="str">
        <f>IF(Table1[[#This Row],[Hauptkörper - B2 - Recyceltes Material]]="","",VLOOKUP(Table1[[#This Row],[Hauptkörper - B2 - Recyceltes Material]],'DD FD'!AL:AM,2,FALSE))</f>
        <v/>
      </c>
      <c r="LX221" s="578" t="str">
        <f>IF(Table1[[#This Row],[Hauptkörper - B2 - Recyceltes Material Anteil (in %)]]="","",Table1[[#This Row],[Hauptkörper - B2 - Recyceltes Material Anteil (in %)]])</f>
        <v/>
      </c>
      <c r="LY221" s="577" t="str">
        <f>IF(Table1[[#This Row],[Hauptkörper - B2 - Beschichtung]]="","",VLOOKUP(Table1[[#This Row],[Hauptkörper - B2 - Beschichtung]],'DD FD'!AE:AF,2,FALSE))</f>
        <v/>
      </c>
      <c r="LZ221" s="580" t="str">
        <f>IF(Table1[[#This Row],[Hauptkörper - B2 - Beschichtung Anteil (in %)]]="","",Table1[[#This Row],[Hauptkörper - B2 - Beschichtung Anteil (in %)]])</f>
        <v/>
      </c>
      <c r="MA221" s="576" t="str">
        <f>IF(Table1[[#This Row],[Hauptkörper - B3 - Art]]="","",VLOOKUP(Table1[[#This Row],[Hauptkörper - B3 - Art]],'DD FD'!B:C,2,FALSE))</f>
        <v/>
      </c>
      <c r="MB221" s="577" t="str">
        <f>IF(Table1[[#This Row],[Hauptkörper - B3 - Fraktion]]="","",VLOOKUP(Table1[[#This Row],[Hauptkörper - B3 - Fraktion]],'DD FD'!H:J,3,FALSE))</f>
        <v/>
      </c>
      <c r="MC221" s="574" t="str">
        <f>IF(Table1[[#This Row],[Hauptkörper - B3 - Gewicht
(in G)]]="","",Table1[[#This Row],[Hauptkörper - B3 - Gewicht
(in G)]])</f>
        <v/>
      </c>
      <c r="MD221" s="574" t="str">
        <f>IF(Table1[[#This Row],[Hauptkörper - B3 - Lizenzierungs-pflichtig? (X=Ja)]]="","",Table1[[#This Row],[Hauptkörper - B3 - Lizenzierungs-pflichtig? (X=Ja)]])</f>
        <v/>
      </c>
      <c r="ME221" s="577" t="str">
        <f>IF(Table1[[#This Row],[Hauptkörper - B3 - Virgin Material]]="","",VLOOKUP(Table1[[#This Row],[Hauptkörper - B3 - Virgin Material]],'DD FD'!AJ:AK,2,FALSE))</f>
        <v/>
      </c>
      <c r="MF221" s="578" t="str">
        <f>IF(Table1[[#This Row],[Hauptkörper - B3 - Virgin Material Anteil (in %)]]="","",Table1[[#This Row],[Hauptkörper - B3 - Virgin Material Anteil (in %)]])</f>
        <v/>
      </c>
      <c r="MG221" s="577" t="str">
        <f>IF(Table1[[#This Row],[Hauptkörper - B3 - Recyceltes Material]]="","",VLOOKUP(Table1[[#This Row],[Hauptkörper - B3 - Recyceltes Material]],'DD FD'!AL:AM,2,FALSE))</f>
        <v/>
      </c>
      <c r="MH221" s="578" t="str">
        <f>IF(Table1[[#This Row],[Hauptkörper - B3 - Recyceltes Material Anteil (in %)]]="","",Table1[[#This Row],[Hauptkörper - B3 - Recyceltes Material Anteil (in %)]])</f>
        <v/>
      </c>
      <c r="MI221" s="577" t="str">
        <f>IF(Table1[[#This Row],[Hauptkörper - B3 - Beschichtung]]="","",VLOOKUP(Table1[[#This Row],[Hauptkörper - B3 - Beschichtung]],'DD FD'!AE:AF,2,FALSE))</f>
        <v/>
      </c>
      <c r="MJ221" s="580" t="str">
        <f>IF(Table1[[#This Row],[Hauptkörper - B3 - Beschichtung Anteil (in %)]]="","",Table1[[#This Row],[Hauptkörper - B3 - Beschichtung Anteil (in %)]])</f>
        <v/>
      </c>
      <c r="MK221" s="576" t="str">
        <f>IF(Table1[[#This Row],[Verschluss - B1 - Art]]="","",VLOOKUP(Table1[[#This Row],[Verschluss - B1 - Art]],'DD FD'!D:E,2,FALSE))</f>
        <v/>
      </c>
      <c r="ML221" s="577" t="str">
        <f>IF(Table1[[#This Row],[Verschluss - B1 - Fraktion]]="","",VLOOKUP(Table1[[#This Row],[Verschluss - B1 - Fraktion]],'DD FD'!H:J,3,FALSE))</f>
        <v/>
      </c>
      <c r="MM221" s="574" t="str">
        <f>IF(Table1[[#This Row],[Verschluss - B1 - Gewicht (in G)]]="","",Table1[[#This Row],[Verschluss - B1 - Gewicht (in G)]])</f>
        <v/>
      </c>
      <c r="MN221" s="574" t="str">
        <f>IF(Table1[[#This Row],[Verschluss - B1 - Lizenzierungs-pflichtig? (X=Ja)]]="","",Table1[[#This Row],[Verschluss - B1 - Lizenzierungs-pflichtig? (X=Ja)]])</f>
        <v/>
      </c>
      <c r="MO221" s="574" t="str">
        <f>IF(Table1[[#This Row],[Verschluss - B1 - Trennbar vom Hauptkörper? (X=Ja)]]="","",Table1[[#This Row],[Verschluss - B1 - Trennbar vom Hauptkörper? (X=Ja)]])</f>
        <v/>
      </c>
      <c r="MP221" s="577" t="str">
        <f>IF(Table1[[#This Row],[Verschluss - B1 - Virgin Material]]="","",VLOOKUP(Table1[[#This Row],[Verschluss - B1 - Virgin Material]],'DD FD'!AJ:AK,2,FALSE))</f>
        <v/>
      </c>
      <c r="MQ221" s="578" t="str">
        <f>IF(Table1[[#This Row],[Verschluss - B1 - Virgin Material Anteil (in %)]]="","",Table1[[#This Row],[Verschluss - B1 - Virgin Material Anteil (in %)]])</f>
        <v/>
      </c>
      <c r="MR221" s="577" t="str">
        <f>IF(Table1[[#This Row],[Verschluss - B1 - Recyceltes Material]]="","",VLOOKUP(Table1[[#This Row],[Verschluss - B1 - Recyceltes Material]],'DD FD'!AL:AM,2,FALSE))</f>
        <v/>
      </c>
      <c r="MS221" s="578" t="str">
        <f>IF(Table1[[#This Row],[Verschluss - B1 - Recyceltes Material Anteil (in %)]]="","",Table1[[#This Row],[Verschluss - B1 - Recyceltes Material Anteil (in %)]])</f>
        <v/>
      </c>
      <c r="MT221" s="577" t="str">
        <f>IF(Table1[[#This Row],[Verschluss - B1 - Beschichtung]]="","",VLOOKUP(Table1[[#This Row],[Verschluss - B1 - Beschichtung]],'DD FD'!AE:AF,2,FALSE))</f>
        <v/>
      </c>
      <c r="MU221" s="580" t="str">
        <f>IF(Table1[[#This Row],[Verschluss - B1 - Beschichtung Anteil (in %)]]="","",Table1[[#This Row],[Verschluss - B1 - Beschichtung Anteil (in %)]])</f>
        <v/>
      </c>
      <c r="MV221" s="576" t="str">
        <f>IF(Table1[[#This Row],[Verschluss - B2 - Art]]="","",VLOOKUP(Table1[[#This Row],[Verschluss - B2 - Art]],'DD FD'!D:E,2,FALSE))</f>
        <v/>
      </c>
      <c r="MW221" s="577" t="str">
        <f>IF(Table1[[#This Row],[Verschluss - B2 - Fraktion]]="","",VLOOKUP(Table1[[#This Row],[Verschluss - B2 - Fraktion]],'DD FD'!H:J,3,FALSE))</f>
        <v/>
      </c>
      <c r="MX221" s="574" t="str">
        <f>IF(Table1[[#This Row],[Verschluss - B2 - Gewicht (in G)]]="","",Table1[[#This Row],[Verschluss - B2 - Gewicht (in G)]])</f>
        <v/>
      </c>
      <c r="MY221" s="574" t="str">
        <f>IF(Table1[[#This Row],[Verschluss - B2 - Lizenzierungs-pflichtig? (X=Ja)]]="","",Table1[[#This Row],[Verschluss - B2 - Lizenzierungs-pflichtig? (X=Ja)]])</f>
        <v/>
      </c>
      <c r="MZ221" s="574" t="str">
        <f>IF(Table1[[#This Row],[Verschluss - B2 - Trennbar vom Hauptkörper? (X=Ja)]]="","",Table1[[#This Row],[Verschluss - B2 - Trennbar vom Hauptkörper? (X=Ja)]])</f>
        <v/>
      </c>
      <c r="NA221" s="577" t="str">
        <f>IF(Table1[[#This Row],[Verschluss - B2 - Virgin Material]]="","",VLOOKUP(Table1[[#This Row],[Verschluss - B2 - Virgin Material]],'DD FD'!AJ:AK,2,FALSE))</f>
        <v/>
      </c>
      <c r="NB221" s="578" t="str">
        <f>IF(Table1[[#This Row],[Verschluss - B2 - Virgin Material Anteil (in %)]]="","",Table1[[#This Row],[Verschluss - B2 - Virgin Material Anteil (in %)]])</f>
        <v/>
      </c>
      <c r="NC221" s="577" t="str">
        <f>IF(Table1[[#This Row],[Verschluss - B2 - Recyceltes Material]]="","",VLOOKUP(Table1[[#This Row],[Verschluss - B2 - Recyceltes Material]],'DD FD'!AL:AM,2,FALSE))</f>
        <v/>
      </c>
      <c r="ND221" s="578" t="str">
        <f>IF(Table1[[#This Row],[Verschluss - B2 - Recyceltes Material Anteil (in %)]]="","",Table1[[#This Row],[Verschluss - B2 - Recyceltes Material Anteil (in %)]])</f>
        <v/>
      </c>
      <c r="NE221" s="577" t="str">
        <f>IF(Table1[[#This Row],[Verschluss - B2 - Beschichtung]]="","",VLOOKUP(Table1[[#This Row],[Verschluss - B2 - Beschichtung]],'DD FD'!AE:AF,2,FALSE))</f>
        <v/>
      </c>
      <c r="NF221" s="580" t="str">
        <f>IF(Table1[[#This Row],[Verschluss - B2 - Beschichtung Anteil (in %)]]="","",Table1[[#This Row],[Verschluss - B2 - Beschichtung Anteil (in %)]])</f>
        <v/>
      </c>
      <c r="NG221" s="576" t="str">
        <f>IF(Table1[[#This Row],[Verschluss - B3 - Art]]="","",VLOOKUP(Table1[[#This Row],[Verschluss - B3 - Art]],'DD FD'!D:E,2,FALSE))</f>
        <v/>
      </c>
      <c r="NH221" s="577" t="str">
        <f>IF(Table1[[#This Row],[Verschluss - B3 - Fraktion]]="","",VLOOKUP(Table1[[#This Row],[Verschluss - B3 - Fraktion]],'DD FD'!H:J,3,FALSE))</f>
        <v/>
      </c>
      <c r="NI221" s="574" t="str">
        <f>IF(Table1[[#This Row],[Verschluss - B3 - Gewicht (in G)]]="","",Table1[[#This Row],[Verschluss - B3 - Gewicht (in G)]])</f>
        <v/>
      </c>
      <c r="NJ221" s="574" t="str">
        <f>IF(Table1[[#This Row],[Verschluss - B3 - Lizenzierungs-pflichtig? (X=Ja)]]="","",Table1[[#This Row],[Verschluss - B3 - Lizenzierungs-pflichtig? (X=Ja)]])</f>
        <v/>
      </c>
      <c r="NK221" s="574" t="str">
        <f>IF(Table1[[#This Row],[Verschluss - B3 - Trennbar vom Hauptkörper? (X=Ja)]]="","",Table1[[#This Row],[Verschluss - B3 - Trennbar vom Hauptkörper? (X=Ja)]])</f>
        <v/>
      </c>
      <c r="NL221" s="577" t="str">
        <f>IF(Table1[[#This Row],[Verschluss - B3 - Virgin Material]]="","",VLOOKUP(Table1[[#This Row],[Verschluss - B3 - Virgin Material]],'DD FD'!AJ:AK,2,FALSE))</f>
        <v/>
      </c>
      <c r="NM221" s="578" t="str">
        <f>IF(Table1[[#This Row],[Verschluss - B3 - Virgin Material Anteil (in %)]]="","",Table1[[#This Row],[Verschluss - B3 - Virgin Material Anteil (in %)]])</f>
        <v/>
      </c>
      <c r="NN221" s="577" t="str">
        <f>IF(Table1[[#This Row],[Verschluss - B3 - Recyceltes Material]]="","",VLOOKUP(Table1[[#This Row],[Verschluss - B3 - Recyceltes Material]],'DD FD'!AL:AM,2,FALSE))</f>
        <v/>
      </c>
      <c r="NO221" s="578" t="str">
        <f>IF(Table1[[#This Row],[Verschluss - B3 - Recyceltes Material Anteil (in %)]]="","",Table1[[#This Row],[Verschluss - B3 - Recyceltes Material Anteil (in %)]])</f>
        <v/>
      </c>
      <c r="NP221" s="577" t="str">
        <f>IF(Table1[[#This Row],[Verschluss - B3 - Beschichtung]]="","",VLOOKUP(Table1[[#This Row],[Verschluss - B3 - Beschichtung]],'DD FD'!AE:AF,2,FALSE))</f>
        <v/>
      </c>
      <c r="NQ221" s="580" t="str">
        <f>IF(Table1[[#This Row],[Verschluss - B3 - Beschichtung Anteil (in %)]]="","",Table1[[#This Row],[Verschluss - B3 - Beschichtung Anteil (in %)]])</f>
        <v/>
      </c>
      <c r="NR221" s="576" t="str">
        <f>IF(Table1[[#This Row],[Etikett - B1 - Art]]="","",VLOOKUP(Table1[[#This Row],[Etikett - B1 - Art]],'DD FD'!F:G,2,FALSE))</f>
        <v/>
      </c>
      <c r="NS221" s="577" t="str">
        <f>IF(Table1[[#This Row],[Etikett - B1 - Fraktion]]="","",VLOOKUP(Table1[[#This Row],[Etikett - B1 - Fraktion]],'DD FD'!H:J,3,FALSE))</f>
        <v/>
      </c>
      <c r="NT221" s="574" t="str">
        <f>IF(Table1[[#This Row],[Etikett - B1 - Gewicht (in G)]]="","",Table1[[#This Row],[Etikett - B1 - Gewicht (in G)]])</f>
        <v/>
      </c>
      <c r="NU221" s="574" t="str">
        <f>IF(Table1[[#This Row],[Etikett - B1 - Lizenzierungs-pflichtig? (X=Ja)]]="","",Table1[[#This Row],[Etikett - B1 - Lizenzierungs-pflichtig? (X=Ja)]])</f>
        <v/>
      </c>
      <c r="NV221" s="574" t="str">
        <f>IF(Table1[[#This Row],[Etikett - B1 - Trennbar vom Hauptkörper? (X=Ja)]]="","",Table1[[#This Row],[Etikett - B1 - Trennbar vom Hauptkörper? (X=Ja)]])</f>
        <v/>
      </c>
      <c r="NW221" s="577" t="str">
        <f>IF(Table1[[#This Row],[Etikett - B1 - Virgin Material]]="","",VLOOKUP(Table1[[#This Row],[Etikett - B1 - Virgin Material]],'DD FD'!AJ:AK,2,FALSE))</f>
        <v/>
      </c>
      <c r="NX221" s="578" t="str">
        <f>IF(Table1[[#This Row],[Etikett - B1 - Virgin Material Anteil (in %)]]="","",Table1[[#This Row],[Etikett - B1 - Virgin Material Anteil (in %)]])</f>
        <v/>
      </c>
      <c r="NY221" s="577" t="str">
        <f>IF(Table1[[#This Row],[Etikett - B1 - Recyceltes Material]]="","",VLOOKUP(Table1[[#This Row],[Etikett - B1 - Recyceltes Material]],'DD FD'!AL:AM,2,FALSE))</f>
        <v/>
      </c>
      <c r="NZ221" s="578" t="str">
        <f>IF(Table1[[#This Row],[Etikett - B1 - Recyceltes Material Anteil (in %)]]="","",Table1[[#This Row],[Etikett - B1 - Recyceltes Material Anteil (in %)]])</f>
        <v/>
      </c>
      <c r="OA221" s="577" t="str">
        <f>IF(Table1[[#This Row],[Etikett - B1 - Beschichtung]]="","",VLOOKUP(Table1[[#This Row],[Etikett - B1 - Beschichtung]],'DD FD'!AE:AF,2,FALSE))</f>
        <v/>
      </c>
      <c r="OB221" s="580" t="str">
        <f>IF(Table1[[#This Row],[Etikett - B1 - Beschichtung Anteil (in %)]]="","",Table1[[#This Row],[Etikett - B1 - Beschichtung Anteil (in %)]])</f>
        <v/>
      </c>
      <c r="OC221" s="576" t="str">
        <f>IF(Table1[[#This Row],[Etikett - B2 - Art]]="","",VLOOKUP(Table1[[#This Row],[Etikett - B2 - Art]],'DD FD'!F:G,2,FALSE))</f>
        <v/>
      </c>
      <c r="OD221" s="577" t="str">
        <f>IF(Table1[[#This Row],[Etikett - B2 - Fraktion]]="","",VLOOKUP(Table1[[#This Row],[Etikett - B2 - Fraktion]],'DD FD'!H:J,3,FALSE))</f>
        <v/>
      </c>
      <c r="OE221" s="574" t="str">
        <f>IF(Table1[[#This Row],[Etikett - B2 - Gewicht (in G)]]="","",Table1[[#This Row],[Etikett - B2 - Gewicht (in G)]])</f>
        <v/>
      </c>
      <c r="OF221" s="574" t="str">
        <f>IF(Table1[[#This Row],[Etikett - B2 - Lizenzierungs-pflichtig? (X=Ja)]]="","",Table1[[#This Row],[Etikett - B2 - Lizenzierungs-pflichtig? (X=Ja)]])</f>
        <v/>
      </c>
      <c r="OG221" s="574" t="str">
        <f>IF(Table1[[#This Row],[Etikett - B2 - Trennbar vom Hauptkörper? (X=Ja)]]="","",Table1[[#This Row],[Etikett - B2 - Trennbar vom Hauptkörper? (X=Ja)]])</f>
        <v/>
      </c>
      <c r="OH221" s="577" t="str">
        <f>IF(Table1[[#This Row],[Etikett - B2 - Virgin Material]]="","",VLOOKUP(Table1[[#This Row],[Etikett - B2 - Virgin Material]],'DD FD'!AJ:AK,2,FALSE))</f>
        <v/>
      </c>
      <c r="OI221" s="578" t="str">
        <f>IF(Table1[[#This Row],[Etikett - B2 - Virgin Material Anteil (in %)]]="","",Table1[[#This Row],[Etikett - B2 - Virgin Material Anteil (in %)]])</f>
        <v/>
      </c>
      <c r="OJ221" s="577" t="str">
        <f>IF(Table1[[#This Row],[Etikett - B2 - Recyceltes Material]]="","",VLOOKUP(Table1[[#This Row],[Etikett - B2 - Recyceltes Material]],'DD FD'!AL:AM,2,FALSE))</f>
        <v/>
      </c>
      <c r="OK221" s="578" t="str">
        <f>IF(Table1[[#This Row],[Etikett - B2 - Recyceltes Material Anteil (in %)]]="","",Table1[[#This Row],[Etikett - B2 - Recyceltes Material Anteil (in %)]])</f>
        <v/>
      </c>
      <c r="OL221" s="577" t="str">
        <f>IF(Table1[[#This Row],[Etikett - B2 - Beschichtung]]="","",VLOOKUP(Table1[[#This Row],[Etikett - B2 - Beschichtung]],'DD FD'!AE:AF,2,FALSE))</f>
        <v/>
      </c>
      <c r="OM221" s="580" t="str">
        <f>IF(Table1[[#This Row],[Etikett - B2 - Beschichtung Anteil (in %)]]="","",Table1[[#This Row],[Etikett - B2 - Beschichtung Anteil (in %)]])</f>
        <v/>
      </c>
      <c r="ON221" s="576" t="str">
        <f>IF(Table1[[#This Row],[Etikett - B3 - Art]]="","",VLOOKUP(Table1[[#This Row],[Etikett - B3 - Art]],'DD FD'!F:G,2,FALSE))</f>
        <v/>
      </c>
      <c r="OO221" s="577" t="str">
        <f>IF(Table1[[#This Row],[Etikett - B3 - Fraktion]]="","",VLOOKUP(Table1[[#This Row],[Etikett - B3 - Fraktion]],'DD FD'!H:J,3,FALSE))</f>
        <v/>
      </c>
      <c r="OP221" s="574" t="str">
        <f>IF(Table1[[#This Row],[Etikett - B3 - Gewicht (in G)]]="","",Table1[[#This Row],[Etikett - B3 - Gewicht (in G)]])</f>
        <v/>
      </c>
      <c r="OQ221" s="574" t="str">
        <f>IF(Table1[[#This Row],[Etikett - B3 - Lizenzierungs-pflichtig? (X=Ja)]]="","",Table1[[#This Row],[Etikett - B3 - Lizenzierungs-pflichtig? (X=Ja)]])</f>
        <v/>
      </c>
      <c r="OR221" s="574" t="str">
        <f>IF(Table1[[#This Row],[Etikett - B3 - Trennbar vom Hauptkörper? (X=Ja)]]="","",Table1[[#This Row],[Etikett - B3 - Trennbar vom Hauptkörper? (X=Ja)]])</f>
        <v/>
      </c>
      <c r="OS221" s="577" t="str">
        <f>IF(Table1[[#This Row],[Etikett - B3 - Virgin Material]]="","",VLOOKUP(Table1[[#This Row],[Etikett - B3 - Virgin Material]],'DD FD'!AJ:AK,2,FALSE))</f>
        <v/>
      </c>
      <c r="OT221" s="578" t="str">
        <f>IF(Table1[[#This Row],[Etikett - B3 - Virgin Material Anteil (in %)]]="","",Table1[[#This Row],[Etikett - B3 - Virgin Material Anteil (in %)]])</f>
        <v/>
      </c>
      <c r="OU221" s="577" t="str">
        <f>IF(Table1[[#This Row],[Etikett - B3 - Recyceltes Material]]="","",VLOOKUP(Table1[[#This Row],[Etikett - B3 - Recyceltes Material]],'DD FD'!AL:AM,2,FALSE))</f>
        <v/>
      </c>
      <c r="OV221" s="578" t="str">
        <f>IF(Table1[[#This Row],[Etikett - B3 - Recyceltes Material Anteil (in %)]]="","",Table1[[#This Row],[Etikett - B3 - Recyceltes Material Anteil (in %)]])</f>
        <v/>
      </c>
      <c r="OW221" s="577" t="str">
        <f>IF(Table1[[#This Row],[Etikett - B3 - Beschichtung]]="","",VLOOKUP(Table1[[#This Row],[Etikett - B3 - Beschichtung]],'DD FD'!AE:AF,2,FALSE))</f>
        <v/>
      </c>
      <c r="OX221" s="613" t="str">
        <f>IF(Table1[[#This Row],[Etikett - B3 - Beschichtung Anteil (in %)]]="","",Table1[[#This Row],[Etikett - B3 - Beschichtung Anteil (in %)]])</f>
        <v/>
      </c>
      <c r="OY221" s="618">
        <f>ROUNDUP(SUM(
IF(AND(LH221='DD FD'!$J$7,LJ221='DD FD'!$AI$3),LI221,0),
IF(AND(LR221='DD FD'!$J$7,LT221='DD FD'!$AI$3),LS221,0),
IF(AND(MB221='DD FD'!$J$7,MD221='DD FD'!$AI$3),MC221,0),
IF(AND(ML221='DD FD'!$J$7,MN221='DD FD'!$AI$3),MM221,0),
IF(AND(MW221='DD FD'!$J$7,MY221='DD FD'!$AI$3),MX221,0),
IF(AND(NH221='DD FD'!$J$7,NJ221='DD FD'!$AI$3),NI221,0),
IF(AND(NS221='DD FD'!$J$7,NU221='DD FD'!$AI$3),NT221,0),
IF(AND(OD221='DD FD'!$J$7,OF221='DD FD'!$AI$3),OE221,0),
IF(AND(OO221='DD FD'!$J$7,OQ221='DD FD'!$AI$3),OP221,0),
),2)</f>
        <v>0</v>
      </c>
      <c r="OZ221" s="617">
        <f>ROUNDUP(SUM(
IF(AND(LH221='DD FD'!$J$6,LJ221='DD FD'!$AI$3),LI221,0),
IF(AND(LR221='DD FD'!$J$6,LT221='DD FD'!$AI$3),LS221,0),
IF(AND(MB221='DD FD'!$J$6,MD221='DD FD'!$AI$3),MC221,0),
IF(AND(ML221='DD FD'!$J$6,MN221='DD FD'!$AI$3),MM221,0),
IF(AND(MW221='DD FD'!$J$6,MY221='DD FD'!$AI$3),MX221,0),
IF(AND(NH221='DD FD'!$J$6,NJ221='DD FD'!$AI$3),NI221,0),
IF(AND(NS221='DD FD'!$J$6,NU221='DD FD'!$AI$3),NT221,0),
IF(AND(OD221='DD FD'!$J$6,OF221='DD FD'!$AI$3),OE221,0),
IF(AND(OO221='DD FD'!$J$6,OQ221='DD FD'!$AI$3),OP221,0),
),2)</f>
        <v>0</v>
      </c>
      <c r="PA221" s="617">
        <f>ROUNDUP(SUM(
IF(AND(LH221='DD FD'!$J$10,LJ221='DD FD'!$AI$3),LI221,0),
IF(AND(LR221='DD FD'!$J$10,LT221='DD FD'!$AI$3),LS221,0),
IF(AND(MB221='DD FD'!$J$10,MD221='DD FD'!$AI$3),MC221,0),
IF(AND(ML221='DD FD'!$J$10,MN221='DD FD'!$AI$3),MM221,0),
IF(AND(MW221='DD FD'!$J$10,MY221='DD FD'!$AI$3),MX221,0),
IF(AND(NH221='DD FD'!$J$10,NJ221='DD FD'!$AI$3),NI221,0),
IF(AND(NS221='DD FD'!$J$10,NU221='DD FD'!$AI$3),NT221,0),
IF(AND(OD221='DD FD'!$J$10,OF221='DD FD'!$AI$3),OE221,0),
IF(AND(OO221='DD FD'!$J$10,OQ221='DD FD'!$AI$3),OP221,0),
),2)</f>
        <v>0</v>
      </c>
      <c r="PB221" s="617">
        <f>ROUNDUP(SUM(
IF(AND(LH221='DD FD'!$J$8,LJ221='DD FD'!$AI$3),LI221,0),
IF(AND(LR221='DD FD'!$J$8,LT221='DD FD'!$AI$3),LS221,0),
IF(AND(MB221='DD FD'!$J$8,MD221='DD FD'!$AI$3),MC221,0),
IF(AND(ML221='DD FD'!$J$8,MN221='DD FD'!$AI$3),MM221,0),
IF(AND(MW221='DD FD'!$J$8,MY221='DD FD'!$AI$3),MX221,0),
IF(AND(NH221='DD FD'!$J$8,NJ221='DD FD'!$AI$3),NI221,0),
IF(AND(NS221='DD FD'!$J$8,NU221='DD FD'!$AI$3),NT221,0),
IF(AND(OD221='DD FD'!$J$8,OF221='DD FD'!$AI$3),OE221,0),
IF(AND(OO221='DD FD'!$J$8,OQ221='DD FD'!$AI$3),OP221,0),
),2)</f>
        <v>0</v>
      </c>
      <c r="PC221" s="617">
        <f>ROUNDUP(SUM(
IF(AND(LH221='DD FD'!$J$5,LJ221='DD FD'!$AI$3),LI221,0),
IF(AND(LR221='DD FD'!$J$5,LT221='DD FD'!$AI$3),LS221,0),
IF(AND(MB221='DD FD'!$J$5,MD221='DD FD'!$AI$3),MC221,0),
IF(AND(ML221='DD FD'!$J$5,MN221='DD FD'!$AI$3),MM221,0),
IF(AND(MW221='DD FD'!$J$5,MY221='DD FD'!$AI$3),MX221,0),
IF(AND(NH221='DD FD'!$J$5,NJ221='DD FD'!$AI$3),NI221,0),
IF(AND(NS221='DD FD'!$J$5,NU221='DD FD'!$AI$3),NT221,0),
IF(AND(OD221='DD FD'!$J$5,OF221='DD FD'!$AI$3),OE221,0),
IF(AND(OO221='DD FD'!$J$5,OQ221='DD FD'!$AI$3),OP221,0),
),2)</f>
        <v>0</v>
      </c>
      <c r="PD221" s="617">
        <f>ROUNDUP(SUM(
IF(AND(LH221='DD FD'!$J$9,LJ221='DD FD'!$AI$3),LI221,0),
IF(AND(LR221='DD FD'!$J$9,LT221='DD FD'!$AI$3),LS221,0),
IF(AND(MB221='DD FD'!$J$9,MD221='DD FD'!$AI$3),MC221,0),
IF(AND(ML221='DD FD'!$J$9,MN221='DD FD'!$AI$3),MM221,0),
IF(AND(MW221='DD FD'!$J$9,MY221='DD FD'!$AI$3),MX221,0),
IF(AND(NH221='DD FD'!$J$9,NJ221='DD FD'!$AI$3),NI221,0),
IF(AND(NS221='DD FD'!$J$9,NU221='DD FD'!$AI$3),NT221,0),
IF(AND(OD221='DD FD'!$J$9,OF221='DD FD'!$AI$3),OE221,0),
IF(AND(OO221='DD FD'!$J$9,OQ221='DD FD'!$AI$3),OP221,0),
),2)</f>
        <v>0</v>
      </c>
      <c r="PE221" s="617">
        <f>ROUNDUP(SUM(
IF(AND(LH221='DD FD'!$J$4,LJ221='DD FD'!$AI$3),LI221,0),
IF(AND(LR221='DD FD'!$J$4,LT221='DD FD'!$AI$3),LS221,0),
IF(AND(MB221='DD FD'!$J$4,MD221='DD FD'!$AI$3),MC221,0),
IF(AND(ML221='DD FD'!$J$4,MN221='DD FD'!$AI$3),MM221,0),
IF(AND(MW221='DD FD'!$J$4,MY221='DD FD'!$AI$3),MX221,0),
IF(AND(NH221='DD FD'!$J$4,NJ221='DD FD'!$AI$3),NI221,0),
IF(AND(NS221='DD FD'!$J$4,NU221='DD FD'!$AI$3),NT221,0),
IF(AND(OD221='DD FD'!$J$4,OF221='DD FD'!$AI$3),OE221,0),
IF(AND(OO221='DD FD'!$J$4,OQ221='DD FD'!$AI$3),OP221,0),
),2)</f>
        <v>0</v>
      </c>
      <c r="PF221" s="619">
        <f>ROUNDUP(SUM(
IF(AND(LH221='DD FD'!$J$11,LJ221='DD FD'!$AI$3),LI221,0),
IF(AND(LR221='DD FD'!$J$11,LT221='DD FD'!$AI$3),LS221,0),
IF(AND(MB221='DD FD'!$J$11,MD221='DD FD'!$AI$3),MC221,0),
IF(AND(ML221='DD FD'!$J$11,MN221='DD FD'!$AI$3),MM221,0),
IF(AND(MW221='DD FD'!$J$11,MY221='DD FD'!$AI$3),MX221,0),
IF(AND(NH221='DD FD'!$J$11,NJ221='DD FD'!$AI$3),NI221,0),
IF(AND(NS221='DD FD'!$J$11,NU221='DD FD'!$AI$3),NT221,0),
IF(AND(OD221='DD FD'!$J$11,OF221='DD FD'!$AI$3),OE221,0),
IF(AND(OO221='DD FD'!$J$11,OQ221='DD FD'!$AI$3),OP221,0),
),2)</f>
        <v>0</v>
      </c>
    </row>
    <row r="222" spans="1:422">
      <c r="A222" s="806"/>
      <c r="B222" s="934"/>
      <c r="C222" s="247"/>
      <c r="D222" s="842"/>
      <c r="E222" s="247"/>
      <c r="F222" s="158"/>
      <c r="G222" s="710"/>
      <c r="H222" s="712"/>
      <c r="I222" s="936"/>
      <c r="J222" s="803"/>
      <c r="K222" s="150"/>
      <c r="L222" s="146" t="str">
        <f t="shared" si="81"/>
        <v/>
      </c>
      <c r="M222" s="501" t="str">
        <f t="shared" si="98"/>
        <v/>
      </c>
      <c r="N222" s="504"/>
      <c r="O222" s="113" t="str">
        <f t="shared" si="99"/>
        <v/>
      </c>
      <c r="P222" s="114" t="str">
        <f t="shared" si="82"/>
        <v/>
      </c>
      <c r="Q222" s="152"/>
      <c r="R222" s="152"/>
      <c r="S222" s="115" t="str">
        <f t="shared" si="100"/>
        <v/>
      </c>
      <c r="T222" s="159"/>
      <c r="U222" s="159"/>
      <c r="V222" s="157"/>
      <c r="W222" s="157"/>
      <c r="X222" s="157"/>
      <c r="Y222" s="772"/>
      <c r="Z222" s="158"/>
      <c r="AA222" s="144"/>
      <c r="AB222" s="112"/>
      <c r="AC222" s="153"/>
      <c r="AD222" s="153"/>
      <c r="AE222" s="153"/>
      <c r="AF222" s="153"/>
      <c r="AG222" s="153"/>
      <c r="AH222" s="153"/>
      <c r="AI222" s="152"/>
      <c r="AJ222" s="158"/>
      <c r="AK222" s="158"/>
      <c r="AL222" s="158"/>
      <c r="AM222" s="116" t="str">
        <f t="shared" si="101"/>
        <v/>
      </c>
      <c r="AN222" s="116" t="str">
        <f t="shared" si="102"/>
        <v/>
      </c>
      <c r="AO222" s="324"/>
      <c r="AP222" s="503"/>
      <c r="AQ222" s="487" t="str">
        <f t="shared" si="103"/>
        <v/>
      </c>
      <c r="AR222" s="113" t="str">
        <f t="shared" si="83"/>
        <v/>
      </c>
      <c r="AS222" s="113" t="str">
        <f t="shared" si="84"/>
        <v/>
      </c>
      <c r="AT222" s="113" t="str">
        <f t="shared" si="85"/>
        <v/>
      </c>
      <c r="AU222" s="113" t="str">
        <f t="shared" si="86"/>
        <v/>
      </c>
      <c r="AV222" s="159"/>
      <c r="AW222" s="157"/>
      <c r="AX222" s="157"/>
      <c r="AY222" s="157"/>
      <c r="AZ222" s="157"/>
      <c r="BA222" s="116" t="str">
        <f t="shared" si="87"/>
        <v/>
      </c>
      <c r="BB222" s="316"/>
      <c r="BC222" s="116" t="str">
        <f t="shared" si="88"/>
        <v/>
      </c>
      <c r="BD222" s="133" t="str">
        <f t="shared" si="89"/>
        <v/>
      </c>
      <c r="BE222" s="157"/>
      <c r="BF222" s="1180"/>
      <c r="BG222" s="1180"/>
      <c r="BH222" s="158"/>
      <c r="BI222" s="490"/>
      <c r="BJ222" s="514" t="str">
        <f t="shared" si="104"/>
        <v/>
      </c>
      <c r="BK222" s="789"/>
      <c r="BL222" s="116" t="str">
        <f t="shared" si="105"/>
        <v/>
      </c>
      <c r="BM222" s="144"/>
      <c r="BN222" s="144"/>
      <c r="BO222" s="144"/>
      <c r="BP222" s="790"/>
      <c r="BQ222" s="790"/>
      <c r="BR222" s="790"/>
      <c r="BS222" s="116" t="str">
        <f t="shared" si="90"/>
        <v/>
      </c>
      <c r="BT222" s="790"/>
      <c r="BU222" s="808" t="str">
        <f t="shared" si="91"/>
        <v/>
      </c>
      <c r="BV222" s="791"/>
      <c r="BW222" s="144"/>
      <c r="BX222" s="20"/>
      <c r="BY222" s="20"/>
      <c r="BZ222" s="20"/>
      <c r="CA222" s="792"/>
      <c r="CB222" s="1201"/>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c r="CZ222" s="144"/>
      <c r="DA222" s="144"/>
      <c r="DB222" s="144"/>
      <c r="DC222" s="144"/>
      <c r="DD222" s="144"/>
      <c r="DE222" s="144"/>
      <c r="DF222" s="144"/>
      <c r="DG222" s="144"/>
      <c r="DH222" s="144"/>
      <c r="DI222" s="144"/>
      <c r="DJ222" s="144"/>
      <c r="DK222" s="144"/>
      <c r="DL222" s="144"/>
      <c r="DM222" s="144"/>
      <c r="DN222" s="144"/>
      <c r="DO222" s="144"/>
      <c r="DP222" s="144"/>
      <c r="DQ222" s="144"/>
      <c r="DR222" s="144"/>
      <c r="DS222" s="144"/>
      <c r="DT222" s="144"/>
      <c r="DU222" s="144"/>
      <c r="DV222" s="144"/>
      <c r="DW222" s="144"/>
      <c r="DX222" s="144"/>
      <c r="DY222" s="144"/>
      <c r="DZ222" s="144"/>
      <c r="EA222" s="144"/>
      <c r="EB222" s="144"/>
      <c r="EC222" s="144"/>
      <c r="ED222" s="782" t="str">
        <f t="shared" si="106"/>
        <v/>
      </c>
      <c r="EE222" s="519"/>
      <c r="EF222" s="793"/>
      <c r="EG222" s="519"/>
      <c r="EH222" s="794"/>
      <c r="EI222" s="790"/>
      <c r="EJ222" s="794"/>
      <c r="EK222" s="794"/>
      <c r="EL222" s="790"/>
      <c r="EM222" s="790"/>
      <c r="EN222" s="790"/>
      <c r="EO222" s="112" t="str">
        <f t="shared" si="92"/>
        <v/>
      </c>
      <c r="EP222" s="790"/>
      <c r="EQ222" s="488" t="str">
        <f t="shared" si="93"/>
        <v/>
      </c>
      <c r="ER222" s="1100"/>
      <c r="ES222" s="1099" t="str">
        <f t="shared" si="107"/>
        <v/>
      </c>
      <c r="ET222" s="525"/>
      <c r="EU222" s="148"/>
      <c r="EV222" s="148"/>
      <c r="EW222" s="148"/>
      <c r="EX222" s="148"/>
      <c r="EY222" s="148"/>
      <c r="EZ222" s="148"/>
      <c r="FA222" s="148"/>
      <c r="FB222" s="148"/>
      <c r="FC222" s="148"/>
      <c r="FD222" s="148"/>
      <c r="FE222" s="148"/>
      <c r="FF222" s="148"/>
      <c r="FG222" s="148"/>
      <c r="FH222" s="148"/>
      <c r="FI222" s="528"/>
      <c r="FJ222" s="513" t="str">
        <f t="shared" si="94"/>
        <v/>
      </c>
      <c r="FK222" s="158"/>
      <c r="FL222" s="850"/>
      <c r="FM222" s="850"/>
      <c r="FN222" s="850"/>
      <c r="FO222" s="850"/>
      <c r="FP222" s="850"/>
      <c r="FQ222" s="850"/>
      <c r="FR222" s="157"/>
      <c r="FS222" s="143"/>
      <c r="FT222" s="143"/>
      <c r="FU222" s="847" t="str">
        <f t="shared" si="95"/>
        <v/>
      </c>
      <c r="FV222" s="555"/>
      <c r="FW222" s="523" t="str">
        <f>IF(Table1[[#This Row],[Nonfood Inhaltstoffe - Komponente]]="","",VLOOKUP(Table1[[#This Row],[Nonfood Inhaltstoffe - Komponente]],'Dropdown Auswahl'!BJ:BK,2,FALSE))</f>
        <v/>
      </c>
      <c r="FX222" s="1013"/>
      <c r="FY222" s="1011" t="str">
        <f t="shared" si="96"/>
        <v/>
      </c>
      <c r="FZ222" s="152"/>
      <c r="GA222" s="152"/>
      <c r="GB222" s="152"/>
      <c r="GC222" s="529" t="str">
        <f t="shared" si="97"/>
        <v/>
      </c>
      <c r="GG222" s="21"/>
      <c r="GH222" s="21"/>
      <c r="GI222" s="1019"/>
      <c r="GJ222" s="1016" t="str">
        <f>IF(Table1[[#This Row],[Global Trade Item Number (GTIN)]]="","",Table1[[#This Row],[Global Trade Item Number (GTIN)]])</f>
        <v/>
      </c>
      <c r="GK222" s="555" t="str">
        <f>IF(Table1[[#This Row],[WAWI-Nr./ Kreditoren-Nummer
(ASDV)]]&lt;&gt;"",Table1[[#This Row],[WAWI-Nr./ Kreditoren-Nummer
(ASDV)]],"")</f>
        <v/>
      </c>
      <c r="GL222" s="165"/>
      <c r="GM222" s="165"/>
      <c r="GN222" s="165"/>
      <c r="GO222" s="485"/>
      <c r="GP222" s="534"/>
      <c r="GQ222" s="533"/>
      <c r="GR222" s="486"/>
      <c r="GS222" s="486"/>
      <c r="GT222" s="486"/>
      <c r="GU222" s="486"/>
      <c r="GV222" s="486"/>
      <c r="GW222" s="542"/>
      <c r="GX222" s="538"/>
      <c r="GY222" s="144"/>
      <c r="GZ222" s="480"/>
      <c r="HA222" s="158"/>
      <c r="HB222" s="480"/>
      <c r="HC222" s="480"/>
      <c r="HD222" s="480"/>
      <c r="HE222" s="480"/>
      <c r="HF222" s="480"/>
      <c r="HG222" s="480"/>
      <c r="HH222" s="538"/>
      <c r="HI222" s="480"/>
      <c r="HJ222" s="480"/>
      <c r="HK222" s="480"/>
      <c r="HL222" s="480"/>
      <c r="HM222" s="480"/>
      <c r="HN222" s="480"/>
      <c r="HO222" s="480"/>
      <c r="HP222" s="480"/>
      <c r="HQ222" s="480"/>
      <c r="HR222" s="538"/>
      <c r="HS222" s="480"/>
      <c r="HT222" s="480"/>
      <c r="HU222" s="480"/>
      <c r="HV222" s="480"/>
      <c r="HW222" s="480"/>
      <c r="HX222" s="480"/>
      <c r="HY222" s="480"/>
      <c r="HZ222" s="480"/>
      <c r="IA222" s="480"/>
      <c r="IB222" s="538"/>
      <c r="IC222" s="480"/>
      <c r="ID222" s="480"/>
      <c r="IE222" s="480"/>
      <c r="IF222" s="480"/>
      <c r="IG222" s="480"/>
      <c r="IH222" s="480"/>
      <c r="II222" s="480"/>
      <c r="IJ222" s="480"/>
      <c r="IK222" s="480"/>
      <c r="IL222" s="480"/>
      <c r="IM222" s="538"/>
      <c r="IN222" s="480"/>
      <c r="IO222" s="480"/>
      <c r="IP222" s="480"/>
      <c r="IQ222" s="480"/>
      <c r="IR222" s="480"/>
      <c r="IS222" s="480"/>
      <c r="IT222" s="480"/>
      <c r="IU222" s="480"/>
      <c r="IV222" s="480"/>
      <c r="IW222" s="480"/>
      <c r="IX222" s="538"/>
      <c r="IY222" s="480"/>
      <c r="IZ222" s="480"/>
      <c r="JA222" s="480"/>
      <c r="JB222" s="480"/>
      <c r="JC222" s="480"/>
      <c r="JD222" s="480"/>
      <c r="JE222" s="480"/>
      <c r="JF222" s="480"/>
      <c r="JG222" s="480"/>
      <c r="JH222" s="480"/>
      <c r="JI222" s="538"/>
      <c r="JJ222" s="480"/>
      <c r="JK222" s="480"/>
      <c r="JL222" s="480"/>
      <c r="JM222" s="480"/>
      <c r="JN222" s="480"/>
      <c r="JO222" s="480"/>
      <c r="JP222" s="480"/>
      <c r="JQ222" s="480"/>
      <c r="JR222" s="480"/>
      <c r="JS222" s="590"/>
      <c r="JT222" s="538"/>
      <c r="JU222" s="480"/>
      <c r="JV222" s="480"/>
      <c r="JW222" s="480"/>
      <c r="JX222" s="480"/>
      <c r="JY222" s="480"/>
      <c r="JZ222" s="480"/>
      <c r="KA222" s="480"/>
      <c r="KB222" s="480"/>
      <c r="KC222" s="480"/>
      <c r="KD222" s="480"/>
      <c r="KE222" s="538"/>
      <c r="KF222" s="480"/>
      <c r="KG222" s="480"/>
      <c r="KH222" s="480"/>
      <c r="KI222" s="480"/>
      <c r="KJ222" s="480"/>
      <c r="KK222" s="480"/>
      <c r="KL222" s="480"/>
      <c r="KM222" s="480"/>
      <c r="KN222" s="480"/>
      <c r="KO222" s="480"/>
      <c r="KR222" s="568" t="str">
        <f>IF(Table1[[#This Row],[GTIN]]&lt;&gt;"",Table1[[#This Row],[GTIN]],"")</f>
        <v/>
      </c>
      <c r="KS222" s="569" t="str">
        <f>Table1[[#This Row],[Kreditor]]</f>
        <v/>
      </c>
      <c r="KT222" s="570" t="str">
        <f>IF(Table1[[#This Row],[Gültig ab (Datum)]]&lt;&gt;"",Table1[[#This Row],[Gültig ab (Datum)]],"")</f>
        <v/>
      </c>
      <c r="KU222" s="570"/>
      <c r="KV222" s="583" t="str">
        <f>IF(Table1[[#This Row],[Artikel verpackt? 
(X=Ja)]]="","",Table1[[#This Row],[Artikel verpackt? 
(X=Ja)]])</f>
        <v/>
      </c>
      <c r="KW222" s="571" t="str">
        <f>IF(Table1[[#This Row],[Verpackung recyclingfähig?
(X=Ja)]]="","",Table1[[#This Row],[Verpackung recyclingfähig?
(X=Ja)]])</f>
        <v/>
      </c>
      <c r="KX222" s="572"/>
      <c r="KY222" s="573"/>
      <c r="KZ222" s="574"/>
      <c r="LA222" s="574"/>
      <c r="LB222" s="574"/>
      <c r="LC222" s="574"/>
      <c r="LD222" s="574"/>
      <c r="LE222" s="574"/>
      <c r="LF222" s="575"/>
      <c r="LG222" s="576" t="str">
        <f>IF(Table1[[#This Row],[Hauptkörper - B1 - Art]]="","",VLOOKUP(Table1[[#This Row],[Hauptkörper - B1 - Art]],'DD FD'!B:C,2,FALSE))</f>
        <v/>
      </c>
      <c r="LH222" s="577" t="str">
        <f>IF(Table1[[#This Row],[Hauptkörper - B1 - Fraktion]]="","",VLOOKUP(Table1[[#This Row],[Hauptkörper - B1 - Fraktion]],'DD FD'!H:J,3,FALSE))</f>
        <v/>
      </c>
      <c r="LI222" s="574" t="str">
        <f>IF(Table1[[#This Row],[Hauptkörper - B1 - Gewicht
(in G)]]="","",Table1[[#This Row],[Hauptkörper - B1 - Gewicht
(in G)]])</f>
        <v/>
      </c>
      <c r="LJ222" s="574" t="str">
        <f>IF(Table1[[#This Row],[Hauptkörper - B1 - Lizenzierungs-pflichtig? (X=Ja)]]="","",Table1[[#This Row],[Hauptkörper - B1 - Lizenzierungs-pflichtig? (X=Ja)]])</f>
        <v/>
      </c>
      <c r="LK222" s="577" t="str">
        <f>IF(Table1[[#This Row],[Hauptkörper - B1 - Virgin Material]]="","",VLOOKUP(Table1[[#This Row],[Hauptkörper - B1 - Virgin Material]],'DD FD'!AJ:AK,2,FALSE))</f>
        <v/>
      </c>
      <c r="LL222" s="578" t="str">
        <f>IF(Table1[[#This Row],[Hauptkörper - B1 - Virgin Material Anteil (in %)]]="","",Table1[[#This Row],[Hauptkörper - B1 - Virgin Material Anteil (in %)]])</f>
        <v/>
      </c>
      <c r="LM222" s="577" t="str">
        <f>IF(Table1[[#This Row],[Hauptkörper - B1 - Recyceltes Material]]="","",VLOOKUP(Table1[[#This Row],[Hauptkörper - B1 - Recyceltes Material]],'DD FD'!AL:AM,2,FALSE))</f>
        <v/>
      </c>
      <c r="LN222" s="578" t="str">
        <f>IF(Table1[[#This Row],[Hauptkörper - B1 - Recyceltes Material Anteil (in %)]]="","",Table1[[#This Row],[Hauptkörper - B1 - Recyceltes Material Anteil (in %)]])</f>
        <v/>
      </c>
      <c r="LO222" s="579" t="str">
        <f>IF(Table1[[#This Row],[Hauptkörper - B1 - Beschichtung]]="","",VLOOKUP(Table1[[#This Row],[Hauptkörper - B1 - Beschichtung]],'DD FD'!AE:AF,2,FALSE))</f>
        <v/>
      </c>
      <c r="LP222" s="580" t="str">
        <f>IF(Table1[[#This Row],[Hauptkörper - B1 - Beschichtung Anteil (in %)]]="","",Table1[[#This Row],[Hauptkörper - B1 - Beschichtung Anteil (in %)]])</f>
        <v/>
      </c>
      <c r="LQ222" s="576" t="str">
        <f>IF(Table1[[#This Row],[Hauptkörper - B2 - Art]]="","",VLOOKUP(Table1[[#This Row],[Hauptkörper - B2 - Art]],'DD FD'!B:C,2,FALSE))</f>
        <v/>
      </c>
      <c r="LR222" s="577" t="str">
        <f>IF(Table1[[#This Row],[Hauptkörper - B2 - Fraktion]]="","",VLOOKUP(Table1[[#This Row],[Hauptkörper - B2 - Fraktion]],'DD FD'!H:J,3,FALSE))</f>
        <v/>
      </c>
      <c r="LS222" s="574" t="str">
        <f>IF(Table1[[#This Row],[Hauptkörper - B2 - Gewicht
(in G)]]="","",Table1[[#This Row],[Hauptkörper - B2 - Gewicht
(in G)]])</f>
        <v/>
      </c>
      <c r="LT222" s="574" t="str">
        <f>IF(Table1[[#This Row],[Hauptkörper - B2 - Lizenzierungs-pflichtig? (X=Ja)]]="","",Table1[[#This Row],[Hauptkörper - B2 - Lizenzierungs-pflichtig? (X=Ja)]])</f>
        <v/>
      </c>
      <c r="LU222" s="577" t="str">
        <f>IF(Table1[[#This Row],[Hauptkörper - B2 - Virgin Material]]="","",VLOOKUP(Table1[[#This Row],[Hauptkörper - B2 - Virgin Material]],'DD FD'!AJ:AK,2,FALSE))</f>
        <v/>
      </c>
      <c r="LV222" s="578" t="str">
        <f>IF(Table1[[#This Row],[Hauptkörper - B2 - Virgin Material Anteil (in %)]]="","",Table1[[#This Row],[Hauptkörper - B2 - Virgin Material Anteil (in %)]])</f>
        <v/>
      </c>
      <c r="LW222" s="577" t="str">
        <f>IF(Table1[[#This Row],[Hauptkörper - B2 - Recyceltes Material]]="","",VLOOKUP(Table1[[#This Row],[Hauptkörper - B2 - Recyceltes Material]],'DD FD'!AL:AM,2,FALSE))</f>
        <v/>
      </c>
      <c r="LX222" s="578" t="str">
        <f>IF(Table1[[#This Row],[Hauptkörper - B2 - Recyceltes Material Anteil (in %)]]="","",Table1[[#This Row],[Hauptkörper - B2 - Recyceltes Material Anteil (in %)]])</f>
        <v/>
      </c>
      <c r="LY222" s="577" t="str">
        <f>IF(Table1[[#This Row],[Hauptkörper - B2 - Beschichtung]]="","",VLOOKUP(Table1[[#This Row],[Hauptkörper - B2 - Beschichtung]],'DD FD'!AE:AF,2,FALSE))</f>
        <v/>
      </c>
      <c r="LZ222" s="580" t="str">
        <f>IF(Table1[[#This Row],[Hauptkörper - B2 - Beschichtung Anteil (in %)]]="","",Table1[[#This Row],[Hauptkörper - B2 - Beschichtung Anteil (in %)]])</f>
        <v/>
      </c>
      <c r="MA222" s="576" t="str">
        <f>IF(Table1[[#This Row],[Hauptkörper - B3 - Art]]="","",VLOOKUP(Table1[[#This Row],[Hauptkörper - B3 - Art]],'DD FD'!B:C,2,FALSE))</f>
        <v/>
      </c>
      <c r="MB222" s="577" t="str">
        <f>IF(Table1[[#This Row],[Hauptkörper - B3 - Fraktion]]="","",VLOOKUP(Table1[[#This Row],[Hauptkörper - B3 - Fraktion]],'DD FD'!H:J,3,FALSE))</f>
        <v/>
      </c>
      <c r="MC222" s="574" t="str">
        <f>IF(Table1[[#This Row],[Hauptkörper - B3 - Gewicht
(in G)]]="","",Table1[[#This Row],[Hauptkörper - B3 - Gewicht
(in G)]])</f>
        <v/>
      </c>
      <c r="MD222" s="574" t="str">
        <f>IF(Table1[[#This Row],[Hauptkörper - B3 - Lizenzierungs-pflichtig? (X=Ja)]]="","",Table1[[#This Row],[Hauptkörper - B3 - Lizenzierungs-pflichtig? (X=Ja)]])</f>
        <v/>
      </c>
      <c r="ME222" s="577" t="str">
        <f>IF(Table1[[#This Row],[Hauptkörper - B3 - Virgin Material]]="","",VLOOKUP(Table1[[#This Row],[Hauptkörper - B3 - Virgin Material]],'DD FD'!AJ:AK,2,FALSE))</f>
        <v/>
      </c>
      <c r="MF222" s="578" t="str">
        <f>IF(Table1[[#This Row],[Hauptkörper - B3 - Virgin Material Anteil (in %)]]="","",Table1[[#This Row],[Hauptkörper - B3 - Virgin Material Anteil (in %)]])</f>
        <v/>
      </c>
      <c r="MG222" s="577" t="str">
        <f>IF(Table1[[#This Row],[Hauptkörper - B3 - Recyceltes Material]]="","",VLOOKUP(Table1[[#This Row],[Hauptkörper - B3 - Recyceltes Material]],'DD FD'!AL:AM,2,FALSE))</f>
        <v/>
      </c>
      <c r="MH222" s="578" t="str">
        <f>IF(Table1[[#This Row],[Hauptkörper - B3 - Recyceltes Material Anteil (in %)]]="","",Table1[[#This Row],[Hauptkörper - B3 - Recyceltes Material Anteil (in %)]])</f>
        <v/>
      </c>
      <c r="MI222" s="577" t="str">
        <f>IF(Table1[[#This Row],[Hauptkörper - B3 - Beschichtung]]="","",VLOOKUP(Table1[[#This Row],[Hauptkörper - B3 - Beschichtung]],'DD FD'!AE:AF,2,FALSE))</f>
        <v/>
      </c>
      <c r="MJ222" s="580" t="str">
        <f>IF(Table1[[#This Row],[Hauptkörper - B3 - Beschichtung Anteil (in %)]]="","",Table1[[#This Row],[Hauptkörper - B3 - Beschichtung Anteil (in %)]])</f>
        <v/>
      </c>
      <c r="MK222" s="576" t="str">
        <f>IF(Table1[[#This Row],[Verschluss - B1 - Art]]="","",VLOOKUP(Table1[[#This Row],[Verschluss - B1 - Art]],'DD FD'!D:E,2,FALSE))</f>
        <v/>
      </c>
      <c r="ML222" s="577" t="str">
        <f>IF(Table1[[#This Row],[Verschluss - B1 - Fraktion]]="","",VLOOKUP(Table1[[#This Row],[Verschluss - B1 - Fraktion]],'DD FD'!H:J,3,FALSE))</f>
        <v/>
      </c>
      <c r="MM222" s="574" t="str">
        <f>IF(Table1[[#This Row],[Verschluss - B1 - Gewicht (in G)]]="","",Table1[[#This Row],[Verschluss - B1 - Gewicht (in G)]])</f>
        <v/>
      </c>
      <c r="MN222" s="574" t="str">
        <f>IF(Table1[[#This Row],[Verschluss - B1 - Lizenzierungs-pflichtig? (X=Ja)]]="","",Table1[[#This Row],[Verschluss - B1 - Lizenzierungs-pflichtig? (X=Ja)]])</f>
        <v/>
      </c>
      <c r="MO222" s="574" t="str">
        <f>IF(Table1[[#This Row],[Verschluss - B1 - Trennbar vom Hauptkörper? (X=Ja)]]="","",Table1[[#This Row],[Verschluss - B1 - Trennbar vom Hauptkörper? (X=Ja)]])</f>
        <v/>
      </c>
      <c r="MP222" s="577" t="str">
        <f>IF(Table1[[#This Row],[Verschluss - B1 - Virgin Material]]="","",VLOOKUP(Table1[[#This Row],[Verschluss - B1 - Virgin Material]],'DD FD'!AJ:AK,2,FALSE))</f>
        <v/>
      </c>
      <c r="MQ222" s="578" t="str">
        <f>IF(Table1[[#This Row],[Verschluss - B1 - Virgin Material Anteil (in %)]]="","",Table1[[#This Row],[Verschluss - B1 - Virgin Material Anteil (in %)]])</f>
        <v/>
      </c>
      <c r="MR222" s="577" t="str">
        <f>IF(Table1[[#This Row],[Verschluss - B1 - Recyceltes Material]]="","",VLOOKUP(Table1[[#This Row],[Verschluss - B1 - Recyceltes Material]],'DD FD'!AL:AM,2,FALSE))</f>
        <v/>
      </c>
      <c r="MS222" s="578" t="str">
        <f>IF(Table1[[#This Row],[Verschluss - B1 - Recyceltes Material Anteil (in %)]]="","",Table1[[#This Row],[Verschluss - B1 - Recyceltes Material Anteil (in %)]])</f>
        <v/>
      </c>
      <c r="MT222" s="577" t="str">
        <f>IF(Table1[[#This Row],[Verschluss - B1 - Beschichtung]]="","",VLOOKUP(Table1[[#This Row],[Verschluss - B1 - Beschichtung]],'DD FD'!AE:AF,2,FALSE))</f>
        <v/>
      </c>
      <c r="MU222" s="580" t="str">
        <f>IF(Table1[[#This Row],[Verschluss - B1 - Beschichtung Anteil (in %)]]="","",Table1[[#This Row],[Verschluss - B1 - Beschichtung Anteil (in %)]])</f>
        <v/>
      </c>
      <c r="MV222" s="576" t="str">
        <f>IF(Table1[[#This Row],[Verschluss - B2 - Art]]="","",VLOOKUP(Table1[[#This Row],[Verschluss - B2 - Art]],'DD FD'!D:E,2,FALSE))</f>
        <v/>
      </c>
      <c r="MW222" s="577" t="str">
        <f>IF(Table1[[#This Row],[Verschluss - B2 - Fraktion]]="","",VLOOKUP(Table1[[#This Row],[Verschluss - B2 - Fraktion]],'DD FD'!H:J,3,FALSE))</f>
        <v/>
      </c>
      <c r="MX222" s="574" t="str">
        <f>IF(Table1[[#This Row],[Verschluss - B2 - Gewicht (in G)]]="","",Table1[[#This Row],[Verschluss - B2 - Gewicht (in G)]])</f>
        <v/>
      </c>
      <c r="MY222" s="574" t="str">
        <f>IF(Table1[[#This Row],[Verschluss - B2 - Lizenzierungs-pflichtig? (X=Ja)]]="","",Table1[[#This Row],[Verschluss - B2 - Lizenzierungs-pflichtig? (X=Ja)]])</f>
        <v/>
      </c>
      <c r="MZ222" s="574" t="str">
        <f>IF(Table1[[#This Row],[Verschluss - B2 - Trennbar vom Hauptkörper? (X=Ja)]]="","",Table1[[#This Row],[Verschluss - B2 - Trennbar vom Hauptkörper? (X=Ja)]])</f>
        <v/>
      </c>
      <c r="NA222" s="577" t="str">
        <f>IF(Table1[[#This Row],[Verschluss - B2 - Virgin Material]]="","",VLOOKUP(Table1[[#This Row],[Verschluss - B2 - Virgin Material]],'DD FD'!AJ:AK,2,FALSE))</f>
        <v/>
      </c>
      <c r="NB222" s="578" t="str">
        <f>IF(Table1[[#This Row],[Verschluss - B2 - Virgin Material Anteil (in %)]]="","",Table1[[#This Row],[Verschluss - B2 - Virgin Material Anteil (in %)]])</f>
        <v/>
      </c>
      <c r="NC222" s="577" t="str">
        <f>IF(Table1[[#This Row],[Verschluss - B2 - Recyceltes Material]]="","",VLOOKUP(Table1[[#This Row],[Verschluss - B2 - Recyceltes Material]],'DD FD'!AL:AM,2,FALSE))</f>
        <v/>
      </c>
      <c r="ND222" s="578" t="str">
        <f>IF(Table1[[#This Row],[Verschluss - B2 - Recyceltes Material Anteil (in %)]]="","",Table1[[#This Row],[Verschluss - B2 - Recyceltes Material Anteil (in %)]])</f>
        <v/>
      </c>
      <c r="NE222" s="577" t="str">
        <f>IF(Table1[[#This Row],[Verschluss - B2 - Beschichtung]]="","",VLOOKUP(Table1[[#This Row],[Verschluss - B2 - Beschichtung]],'DD FD'!AE:AF,2,FALSE))</f>
        <v/>
      </c>
      <c r="NF222" s="580" t="str">
        <f>IF(Table1[[#This Row],[Verschluss - B2 - Beschichtung Anteil (in %)]]="","",Table1[[#This Row],[Verschluss - B2 - Beschichtung Anteil (in %)]])</f>
        <v/>
      </c>
      <c r="NG222" s="576" t="str">
        <f>IF(Table1[[#This Row],[Verschluss - B3 - Art]]="","",VLOOKUP(Table1[[#This Row],[Verschluss - B3 - Art]],'DD FD'!D:E,2,FALSE))</f>
        <v/>
      </c>
      <c r="NH222" s="577" t="str">
        <f>IF(Table1[[#This Row],[Verschluss - B3 - Fraktion]]="","",VLOOKUP(Table1[[#This Row],[Verschluss - B3 - Fraktion]],'DD FD'!H:J,3,FALSE))</f>
        <v/>
      </c>
      <c r="NI222" s="574" t="str">
        <f>IF(Table1[[#This Row],[Verschluss - B3 - Gewicht (in G)]]="","",Table1[[#This Row],[Verschluss - B3 - Gewicht (in G)]])</f>
        <v/>
      </c>
      <c r="NJ222" s="574" t="str">
        <f>IF(Table1[[#This Row],[Verschluss - B3 - Lizenzierungs-pflichtig? (X=Ja)]]="","",Table1[[#This Row],[Verschluss - B3 - Lizenzierungs-pflichtig? (X=Ja)]])</f>
        <v/>
      </c>
      <c r="NK222" s="574" t="str">
        <f>IF(Table1[[#This Row],[Verschluss - B3 - Trennbar vom Hauptkörper? (X=Ja)]]="","",Table1[[#This Row],[Verschluss - B3 - Trennbar vom Hauptkörper? (X=Ja)]])</f>
        <v/>
      </c>
      <c r="NL222" s="577" t="str">
        <f>IF(Table1[[#This Row],[Verschluss - B3 - Virgin Material]]="","",VLOOKUP(Table1[[#This Row],[Verschluss - B3 - Virgin Material]],'DD FD'!AJ:AK,2,FALSE))</f>
        <v/>
      </c>
      <c r="NM222" s="578" t="str">
        <f>IF(Table1[[#This Row],[Verschluss - B3 - Virgin Material Anteil (in %)]]="","",Table1[[#This Row],[Verschluss - B3 - Virgin Material Anteil (in %)]])</f>
        <v/>
      </c>
      <c r="NN222" s="577" t="str">
        <f>IF(Table1[[#This Row],[Verschluss - B3 - Recyceltes Material]]="","",VLOOKUP(Table1[[#This Row],[Verschluss - B3 - Recyceltes Material]],'DD FD'!AL:AM,2,FALSE))</f>
        <v/>
      </c>
      <c r="NO222" s="578" t="str">
        <f>IF(Table1[[#This Row],[Verschluss - B3 - Recyceltes Material Anteil (in %)]]="","",Table1[[#This Row],[Verschluss - B3 - Recyceltes Material Anteil (in %)]])</f>
        <v/>
      </c>
      <c r="NP222" s="577" t="str">
        <f>IF(Table1[[#This Row],[Verschluss - B3 - Beschichtung]]="","",VLOOKUP(Table1[[#This Row],[Verschluss - B3 - Beschichtung]],'DD FD'!AE:AF,2,FALSE))</f>
        <v/>
      </c>
      <c r="NQ222" s="580" t="str">
        <f>IF(Table1[[#This Row],[Verschluss - B3 - Beschichtung Anteil (in %)]]="","",Table1[[#This Row],[Verschluss - B3 - Beschichtung Anteil (in %)]])</f>
        <v/>
      </c>
      <c r="NR222" s="576" t="str">
        <f>IF(Table1[[#This Row],[Etikett - B1 - Art]]="","",VLOOKUP(Table1[[#This Row],[Etikett - B1 - Art]],'DD FD'!F:G,2,FALSE))</f>
        <v/>
      </c>
      <c r="NS222" s="577" t="str">
        <f>IF(Table1[[#This Row],[Etikett - B1 - Fraktion]]="","",VLOOKUP(Table1[[#This Row],[Etikett - B1 - Fraktion]],'DD FD'!H:J,3,FALSE))</f>
        <v/>
      </c>
      <c r="NT222" s="574" t="str">
        <f>IF(Table1[[#This Row],[Etikett - B1 - Gewicht (in G)]]="","",Table1[[#This Row],[Etikett - B1 - Gewicht (in G)]])</f>
        <v/>
      </c>
      <c r="NU222" s="574" t="str">
        <f>IF(Table1[[#This Row],[Etikett - B1 - Lizenzierungs-pflichtig? (X=Ja)]]="","",Table1[[#This Row],[Etikett - B1 - Lizenzierungs-pflichtig? (X=Ja)]])</f>
        <v/>
      </c>
      <c r="NV222" s="574" t="str">
        <f>IF(Table1[[#This Row],[Etikett - B1 - Trennbar vom Hauptkörper? (X=Ja)]]="","",Table1[[#This Row],[Etikett - B1 - Trennbar vom Hauptkörper? (X=Ja)]])</f>
        <v/>
      </c>
      <c r="NW222" s="577" t="str">
        <f>IF(Table1[[#This Row],[Etikett - B1 - Virgin Material]]="","",VLOOKUP(Table1[[#This Row],[Etikett - B1 - Virgin Material]],'DD FD'!AJ:AK,2,FALSE))</f>
        <v/>
      </c>
      <c r="NX222" s="578" t="str">
        <f>IF(Table1[[#This Row],[Etikett - B1 - Virgin Material Anteil (in %)]]="","",Table1[[#This Row],[Etikett - B1 - Virgin Material Anteil (in %)]])</f>
        <v/>
      </c>
      <c r="NY222" s="577" t="str">
        <f>IF(Table1[[#This Row],[Etikett - B1 - Recyceltes Material]]="","",VLOOKUP(Table1[[#This Row],[Etikett - B1 - Recyceltes Material]],'DD FD'!AL:AM,2,FALSE))</f>
        <v/>
      </c>
      <c r="NZ222" s="578" t="str">
        <f>IF(Table1[[#This Row],[Etikett - B1 - Recyceltes Material Anteil (in %)]]="","",Table1[[#This Row],[Etikett - B1 - Recyceltes Material Anteil (in %)]])</f>
        <v/>
      </c>
      <c r="OA222" s="577" t="str">
        <f>IF(Table1[[#This Row],[Etikett - B1 - Beschichtung]]="","",VLOOKUP(Table1[[#This Row],[Etikett - B1 - Beschichtung]],'DD FD'!AE:AF,2,FALSE))</f>
        <v/>
      </c>
      <c r="OB222" s="580" t="str">
        <f>IF(Table1[[#This Row],[Etikett - B1 - Beschichtung Anteil (in %)]]="","",Table1[[#This Row],[Etikett - B1 - Beschichtung Anteil (in %)]])</f>
        <v/>
      </c>
      <c r="OC222" s="576" t="str">
        <f>IF(Table1[[#This Row],[Etikett - B2 - Art]]="","",VLOOKUP(Table1[[#This Row],[Etikett - B2 - Art]],'DD FD'!F:G,2,FALSE))</f>
        <v/>
      </c>
      <c r="OD222" s="577" t="str">
        <f>IF(Table1[[#This Row],[Etikett - B2 - Fraktion]]="","",VLOOKUP(Table1[[#This Row],[Etikett - B2 - Fraktion]],'DD FD'!H:J,3,FALSE))</f>
        <v/>
      </c>
      <c r="OE222" s="574" t="str">
        <f>IF(Table1[[#This Row],[Etikett - B2 - Gewicht (in G)]]="","",Table1[[#This Row],[Etikett - B2 - Gewicht (in G)]])</f>
        <v/>
      </c>
      <c r="OF222" s="574" t="str">
        <f>IF(Table1[[#This Row],[Etikett - B2 - Lizenzierungs-pflichtig? (X=Ja)]]="","",Table1[[#This Row],[Etikett - B2 - Lizenzierungs-pflichtig? (X=Ja)]])</f>
        <v/>
      </c>
      <c r="OG222" s="574" t="str">
        <f>IF(Table1[[#This Row],[Etikett - B2 - Trennbar vom Hauptkörper? (X=Ja)]]="","",Table1[[#This Row],[Etikett - B2 - Trennbar vom Hauptkörper? (X=Ja)]])</f>
        <v/>
      </c>
      <c r="OH222" s="577" t="str">
        <f>IF(Table1[[#This Row],[Etikett - B2 - Virgin Material]]="","",VLOOKUP(Table1[[#This Row],[Etikett - B2 - Virgin Material]],'DD FD'!AJ:AK,2,FALSE))</f>
        <v/>
      </c>
      <c r="OI222" s="578" t="str">
        <f>IF(Table1[[#This Row],[Etikett - B2 - Virgin Material Anteil (in %)]]="","",Table1[[#This Row],[Etikett - B2 - Virgin Material Anteil (in %)]])</f>
        <v/>
      </c>
      <c r="OJ222" s="577" t="str">
        <f>IF(Table1[[#This Row],[Etikett - B2 - Recyceltes Material]]="","",VLOOKUP(Table1[[#This Row],[Etikett - B2 - Recyceltes Material]],'DD FD'!AL:AM,2,FALSE))</f>
        <v/>
      </c>
      <c r="OK222" s="578" t="str">
        <f>IF(Table1[[#This Row],[Etikett - B2 - Recyceltes Material Anteil (in %)]]="","",Table1[[#This Row],[Etikett - B2 - Recyceltes Material Anteil (in %)]])</f>
        <v/>
      </c>
      <c r="OL222" s="577" t="str">
        <f>IF(Table1[[#This Row],[Etikett - B2 - Beschichtung]]="","",VLOOKUP(Table1[[#This Row],[Etikett - B2 - Beschichtung]],'DD FD'!AE:AF,2,FALSE))</f>
        <v/>
      </c>
      <c r="OM222" s="580" t="str">
        <f>IF(Table1[[#This Row],[Etikett - B2 - Beschichtung Anteil (in %)]]="","",Table1[[#This Row],[Etikett - B2 - Beschichtung Anteil (in %)]])</f>
        <v/>
      </c>
      <c r="ON222" s="576" t="str">
        <f>IF(Table1[[#This Row],[Etikett - B3 - Art]]="","",VLOOKUP(Table1[[#This Row],[Etikett - B3 - Art]],'DD FD'!F:G,2,FALSE))</f>
        <v/>
      </c>
      <c r="OO222" s="577" t="str">
        <f>IF(Table1[[#This Row],[Etikett - B3 - Fraktion]]="","",VLOOKUP(Table1[[#This Row],[Etikett - B3 - Fraktion]],'DD FD'!H:J,3,FALSE))</f>
        <v/>
      </c>
      <c r="OP222" s="574" t="str">
        <f>IF(Table1[[#This Row],[Etikett - B3 - Gewicht (in G)]]="","",Table1[[#This Row],[Etikett - B3 - Gewicht (in G)]])</f>
        <v/>
      </c>
      <c r="OQ222" s="574" t="str">
        <f>IF(Table1[[#This Row],[Etikett - B3 - Lizenzierungs-pflichtig? (X=Ja)]]="","",Table1[[#This Row],[Etikett - B3 - Lizenzierungs-pflichtig? (X=Ja)]])</f>
        <v/>
      </c>
      <c r="OR222" s="574" t="str">
        <f>IF(Table1[[#This Row],[Etikett - B3 - Trennbar vom Hauptkörper? (X=Ja)]]="","",Table1[[#This Row],[Etikett - B3 - Trennbar vom Hauptkörper? (X=Ja)]])</f>
        <v/>
      </c>
      <c r="OS222" s="577" t="str">
        <f>IF(Table1[[#This Row],[Etikett - B3 - Virgin Material]]="","",VLOOKUP(Table1[[#This Row],[Etikett - B3 - Virgin Material]],'DD FD'!AJ:AK,2,FALSE))</f>
        <v/>
      </c>
      <c r="OT222" s="578" t="str">
        <f>IF(Table1[[#This Row],[Etikett - B3 - Virgin Material Anteil (in %)]]="","",Table1[[#This Row],[Etikett - B3 - Virgin Material Anteil (in %)]])</f>
        <v/>
      </c>
      <c r="OU222" s="577" t="str">
        <f>IF(Table1[[#This Row],[Etikett - B3 - Recyceltes Material]]="","",VLOOKUP(Table1[[#This Row],[Etikett - B3 - Recyceltes Material]],'DD FD'!AL:AM,2,FALSE))</f>
        <v/>
      </c>
      <c r="OV222" s="578" t="str">
        <f>IF(Table1[[#This Row],[Etikett - B3 - Recyceltes Material Anteil (in %)]]="","",Table1[[#This Row],[Etikett - B3 - Recyceltes Material Anteil (in %)]])</f>
        <v/>
      </c>
      <c r="OW222" s="577" t="str">
        <f>IF(Table1[[#This Row],[Etikett - B3 - Beschichtung]]="","",VLOOKUP(Table1[[#This Row],[Etikett - B3 - Beschichtung]],'DD FD'!AE:AF,2,FALSE))</f>
        <v/>
      </c>
      <c r="OX222" s="613" t="str">
        <f>IF(Table1[[#This Row],[Etikett - B3 - Beschichtung Anteil (in %)]]="","",Table1[[#This Row],[Etikett - B3 - Beschichtung Anteil (in %)]])</f>
        <v/>
      </c>
      <c r="OY222" s="618">
        <f>ROUNDUP(SUM(
IF(AND(LH222='DD FD'!$J$7,LJ222='DD FD'!$AI$3),LI222,0),
IF(AND(LR222='DD FD'!$J$7,LT222='DD FD'!$AI$3),LS222,0),
IF(AND(MB222='DD FD'!$J$7,MD222='DD FD'!$AI$3),MC222,0),
IF(AND(ML222='DD FD'!$J$7,MN222='DD FD'!$AI$3),MM222,0),
IF(AND(MW222='DD FD'!$J$7,MY222='DD FD'!$AI$3),MX222,0),
IF(AND(NH222='DD FD'!$J$7,NJ222='DD FD'!$AI$3),NI222,0),
IF(AND(NS222='DD FD'!$J$7,NU222='DD FD'!$AI$3),NT222,0),
IF(AND(OD222='DD FD'!$J$7,OF222='DD FD'!$AI$3),OE222,0),
IF(AND(OO222='DD FD'!$J$7,OQ222='DD FD'!$AI$3),OP222,0),
),2)</f>
        <v>0</v>
      </c>
      <c r="OZ222" s="617">
        <f>ROUNDUP(SUM(
IF(AND(LH222='DD FD'!$J$6,LJ222='DD FD'!$AI$3),LI222,0),
IF(AND(LR222='DD FD'!$J$6,LT222='DD FD'!$AI$3),LS222,0),
IF(AND(MB222='DD FD'!$J$6,MD222='DD FD'!$AI$3),MC222,0),
IF(AND(ML222='DD FD'!$J$6,MN222='DD FD'!$AI$3),MM222,0),
IF(AND(MW222='DD FD'!$J$6,MY222='DD FD'!$AI$3),MX222,0),
IF(AND(NH222='DD FD'!$J$6,NJ222='DD FD'!$AI$3),NI222,0),
IF(AND(NS222='DD FD'!$J$6,NU222='DD FD'!$AI$3),NT222,0),
IF(AND(OD222='DD FD'!$J$6,OF222='DD FD'!$AI$3),OE222,0),
IF(AND(OO222='DD FD'!$J$6,OQ222='DD FD'!$AI$3),OP222,0),
),2)</f>
        <v>0</v>
      </c>
      <c r="PA222" s="617">
        <f>ROUNDUP(SUM(
IF(AND(LH222='DD FD'!$J$10,LJ222='DD FD'!$AI$3),LI222,0),
IF(AND(LR222='DD FD'!$J$10,LT222='DD FD'!$AI$3),LS222,0),
IF(AND(MB222='DD FD'!$J$10,MD222='DD FD'!$AI$3),MC222,0),
IF(AND(ML222='DD FD'!$J$10,MN222='DD FD'!$AI$3),MM222,0),
IF(AND(MW222='DD FD'!$J$10,MY222='DD FD'!$AI$3),MX222,0),
IF(AND(NH222='DD FD'!$J$10,NJ222='DD FD'!$AI$3),NI222,0),
IF(AND(NS222='DD FD'!$J$10,NU222='DD FD'!$AI$3),NT222,0),
IF(AND(OD222='DD FD'!$J$10,OF222='DD FD'!$AI$3),OE222,0),
IF(AND(OO222='DD FD'!$J$10,OQ222='DD FD'!$AI$3),OP222,0),
),2)</f>
        <v>0</v>
      </c>
      <c r="PB222" s="617">
        <f>ROUNDUP(SUM(
IF(AND(LH222='DD FD'!$J$8,LJ222='DD FD'!$AI$3),LI222,0),
IF(AND(LR222='DD FD'!$J$8,LT222='DD FD'!$AI$3),LS222,0),
IF(AND(MB222='DD FD'!$J$8,MD222='DD FD'!$AI$3),MC222,0),
IF(AND(ML222='DD FD'!$J$8,MN222='DD FD'!$AI$3),MM222,0),
IF(AND(MW222='DD FD'!$J$8,MY222='DD FD'!$AI$3),MX222,0),
IF(AND(NH222='DD FD'!$J$8,NJ222='DD FD'!$AI$3),NI222,0),
IF(AND(NS222='DD FD'!$J$8,NU222='DD FD'!$AI$3),NT222,0),
IF(AND(OD222='DD FD'!$J$8,OF222='DD FD'!$AI$3),OE222,0),
IF(AND(OO222='DD FD'!$J$8,OQ222='DD FD'!$AI$3),OP222,0),
),2)</f>
        <v>0</v>
      </c>
      <c r="PC222" s="617">
        <f>ROUNDUP(SUM(
IF(AND(LH222='DD FD'!$J$5,LJ222='DD FD'!$AI$3),LI222,0),
IF(AND(LR222='DD FD'!$J$5,LT222='DD FD'!$AI$3),LS222,0),
IF(AND(MB222='DD FD'!$J$5,MD222='DD FD'!$AI$3),MC222,0),
IF(AND(ML222='DD FD'!$J$5,MN222='DD FD'!$AI$3),MM222,0),
IF(AND(MW222='DD FD'!$J$5,MY222='DD FD'!$AI$3),MX222,0),
IF(AND(NH222='DD FD'!$J$5,NJ222='DD FD'!$AI$3),NI222,0),
IF(AND(NS222='DD FD'!$J$5,NU222='DD FD'!$AI$3),NT222,0),
IF(AND(OD222='DD FD'!$J$5,OF222='DD FD'!$AI$3),OE222,0),
IF(AND(OO222='DD FD'!$J$5,OQ222='DD FD'!$AI$3),OP222,0),
),2)</f>
        <v>0</v>
      </c>
      <c r="PD222" s="617">
        <f>ROUNDUP(SUM(
IF(AND(LH222='DD FD'!$J$9,LJ222='DD FD'!$AI$3),LI222,0),
IF(AND(LR222='DD FD'!$J$9,LT222='DD FD'!$AI$3),LS222,0),
IF(AND(MB222='DD FD'!$J$9,MD222='DD FD'!$AI$3),MC222,0),
IF(AND(ML222='DD FD'!$J$9,MN222='DD FD'!$AI$3),MM222,0),
IF(AND(MW222='DD FD'!$J$9,MY222='DD FD'!$AI$3),MX222,0),
IF(AND(NH222='DD FD'!$J$9,NJ222='DD FD'!$AI$3),NI222,0),
IF(AND(NS222='DD FD'!$J$9,NU222='DD FD'!$AI$3),NT222,0),
IF(AND(OD222='DD FD'!$J$9,OF222='DD FD'!$AI$3),OE222,0),
IF(AND(OO222='DD FD'!$J$9,OQ222='DD FD'!$AI$3),OP222,0),
),2)</f>
        <v>0</v>
      </c>
      <c r="PE222" s="617">
        <f>ROUNDUP(SUM(
IF(AND(LH222='DD FD'!$J$4,LJ222='DD FD'!$AI$3),LI222,0),
IF(AND(LR222='DD FD'!$J$4,LT222='DD FD'!$AI$3),LS222,0),
IF(AND(MB222='DD FD'!$J$4,MD222='DD FD'!$AI$3),MC222,0),
IF(AND(ML222='DD FD'!$J$4,MN222='DD FD'!$AI$3),MM222,0),
IF(AND(MW222='DD FD'!$J$4,MY222='DD FD'!$AI$3),MX222,0),
IF(AND(NH222='DD FD'!$J$4,NJ222='DD FD'!$AI$3),NI222,0),
IF(AND(NS222='DD FD'!$J$4,NU222='DD FD'!$AI$3),NT222,0),
IF(AND(OD222='DD FD'!$J$4,OF222='DD FD'!$AI$3),OE222,0),
IF(AND(OO222='DD FD'!$J$4,OQ222='DD FD'!$AI$3),OP222,0),
),2)</f>
        <v>0</v>
      </c>
      <c r="PF222" s="619">
        <f>ROUNDUP(SUM(
IF(AND(LH222='DD FD'!$J$11,LJ222='DD FD'!$AI$3),LI222,0),
IF(AND(LR222='DD FD'!$J$11,LT222='DD FD'!$AI$3),LS222,0),
IF(AND(MB222='DD FD'!$J$11,MD222='DD FD'!$AI$3),MC222,0),
IF(AND(ML222='DD FD'!$J$11,MN222='DD FD'!$AI$3),MM222,0),
IF(AND(MW222='DD FD'!$J$11,MY222='DD FD'!$AI$3),MX222,0),
IF(AND(NH222='DD FD'!$J$11,NJ222='DD FD'!$AI$3),NI222,0),
IF(AND(NS222='DD FD'!$J$11,NU222='DD FD'!$AI$3),NT222,0),
IF(AND(OD222='DD FD'!$J$11,OF222='DD FD'!$AI$3),OE222,0),
IF(AND(OO222='DD FD'!$J$11,OQ222='DD FD'!$AI$3),OP222,0),
),2)</f>
        <v>0</v>
      </c>
    </row>
    <row r="223" spans="1:422">
      <c r="A223" s="806"/>
      <c r="B223" s="934"/>
      <c r="C223" s="247"/>
      <c r="D223" s="842"/>
      <c r="E223" s="247"/>
      <c r="F223" s="158"/>
      <c r="G223" s="710"/>
      <c r="H223" s="712"/>
      <c r="I223" s="936"/>
      <c r="J223" s="803"/>
      <c r="K223" s="150"/>
      <c r="L223" s="146" t="str">
        <f t="shared" si="81"/>
        <v/>
      </c>
      <c r="M223" s="501" t="str">
        <f t="shared" si="98"/>
        <v/>
      </c>
      <c r="N223" s="504"/>
      <c r="O223" s="113" t="str">
        <f t="shared" si="99"/>
        <v/>
      </c>
      <c r="P223" s="114" t="str">
        <f t="shared" si="82"/>
        <v/>
      </c>
      <c r="Q223" s="152"/>
      <c r="R223" s="152"/>
      <c r="S223" s="115" t="str">
        <f t="shared" si="100"/>
        <v/>
      </c>
      <c r="T223" s="159"/>
      <c r="U223" s="159"/>
      <c r="V223" s="157"/>
      <c r="W223" s="157"/>
      <c r="X223" s="157"/>
      <c r="Y223" s="772"/>
      <c r="Z223" s="158"/>
      <c r="AA223" s="144"/>
      <c r="AB223" s="112"/>
      <c r="AC223" s="153"/>
      <c r="AD223" s="153"/>
      <c r="AE223" s="153"/>
      <c r="AF223" s="153"/>
      <c r="AG223" s="153"/>
      <c r="AH223" s="153"/>
      <c r="AI223" s="152"/>
      <c r="AJ223" s="158"/>
      <c r="AK223" s="158"/>
      <c r="AL223" s="158"/>
      <c r="AM223" s="116" t="str">
        <f t="shared" si="101"/>
        <v/>
      </c>
      <c r="AN223" s="116" t="str">
        <f t="shared" si="102"/>
        <v/>
      </c>
      <c r="AO223" s="324"/>
      <c r="AP223" s="503"/>
      <c r="AQ223" s="487" t="str">
        <f t="shared" si="103"/>
        <v/>
      </c>
      <c r="AR223" s="113" t="str">
        <f t="shared" si="83"/>
        <v/>
      </c>
      <c r="AS223" s="113" t="str">
        <f t="shared" si="84"/>
        <v/>
      </c>
      <c r="AT223" s="113" t="str">
        <f t="shared" si="85"/>
        <v/>
      </c>
      <c r="AU223" s="113" t="str">
        <f t="shared" si="86"/>
        <v/>
      </c>
      <c r="AV223" s="159"/>
      <c r="AW223" s="157"/>
      <c r="AX223" s="157"/>
      <c r="AY223" s="157"/>
      <c r="AZ223" s="157"/>
      <c r="BA223" s="116" t="str">
        <f t="shared" si="87"/>
        <v/>
      </c>
      <c r="BB223" s="316"/>
      <c r="BC223" s="116" t="str">
        <f t="shared" si="88"/>
        <v/>
      </c>
      <c r="BD223" s="133" t="str">
        <f t="shared" si="89"/>
        <v/>
      </c>
      <c r="BE223" s="157"/>
      <c r="BF223" s="1180"/>
      <c r="BG223" s="1180"/>
      <c r="BH223" s="158"/>
      <c r="BI223" s="490"/>
      <c r="BJ223" s="514" t="str">
        <f t="shared" si="104"/>
        <v/>
      </c>
      <c r="BK223" s="789"/>
      <c r="BL223" s="116" t="str">
        <f t="shared" si="105"/>
        <v/>
      </c>
      <c r="BM223" s="144"/>
      <c r="BN223" s="144"/>
      <c r="BO223" s="144"/>
      <c r="BP223" s="790"/>
      <c r="BQ223" s="790"/>
      <c r="BR223" s="790"/>
      <c r="BS223" s="116" t="str">
        <f t="shared" si="90"/>
        <v/>
      </c>
      <c r="BT223" s="790"/>
      <c r="BU223" s="808" t="str">
        <f t="shared" si="91"/>
        <v/>
      </c>
      <c r="BV223" s="791"/>
      <c r="BW223" s="144"/>
      <c r="BX223" s="20"/>
      <c r="BY223" s="20"/>
      <c r="BZ223" s="20"/>
      <c r="CA223" s="792"/>
      <c r="CB223" s="1201"/>
      <c r="CC223" s="144"/>
      <c r="CD223" s="144"/>
      <c r="CE223" s="144"/>
      <c r="CF223" s="144"/>
      <c r="CG223" s="144"/>
      <c r="CH223" s="144"/>
      <c r="CI223" s="144"/>
      <c r="CJ223" s="144"/>
      <c r="CK223" s="144"/>
      <c r="CL223" s="144"/>
      <c r="CM223" s="144"/>
      <c r="CN223" s="144"/>
      <c r="CO223" s="144"/>
      <c r="CP223" s="144"/>
      <c r="CQ223" s="144"/>
      <c r="CR223" s="144"/>
      <c r="CS223" s="144"/>
      <c r="CT223" s="144"/>
      <c r="CU223" s="144"/>
      <c r="CV223" s="144"/>
      <c r="CW223" s="144"/>
      <c r="CX223" s="144"/>
      <c r="CY223" s="144"/>
      <c r="CZ223" s="144"/>
      <c r="DA223" s="144"/>
      <c r="DB223" s="144"/>
      <c r="DC223" s="144"/>
      <c r="DD223" s="144"/>
      <c r="DE223" s="144"/>
      <c r="DF223" s="144"/>
      <c r="DG223" s="144"/>
      <c r="DH223" s="144"/>
      <c r="DI223" s="144"/>
      <c r="DJ223" s="144"/>
      <c r="DK223" s="144"/>
      <c r="DL223" s="144"/>
      <c r="DM223" s="144"/>
      <c r="DN223" s="144"/>
      <c r="DO223" s="144"/>
      <c r="DP223" s="144"/>
      <c r="DQ223" s="144"/>
      <c r="DR223" s="144"/>
      <c r="DS223" s="144"/>
      <c r="DT223" s="144"/>
      <c r="DU223" s="144"/>
      <c r="DV223" s="144"/>
      <c r="DW223" s="144"/>
      <c r="DX223" s="144"/>
      <c r="DY223" s="144"/>
      <c r="DZ223" s="144"/>
      <c r="EA223" s="144"/>
      <c r="EB223" s="144"/>
      <c r="EC223" s="144"/>
      <c r="ED223" s="782" t="str">
        <f t="shared" si="106"/>
        <v/>
      </c>
      <c r="EE223" s="519"/>
      <c r="EF223" s="793"/>
      <c r="EG223" s="519"/>
      <c r="EH223" s="794"/>
      <c r="EI223" s="790"/>
      <c r="EJ223" s="794"/>
      <c r="EK223" s="794"/>
      <c r="EL223" s="790"/>
      <c r="EM223" s="790"/>
      <c r="EN223" s="790"/>
      <c r="EO223" s="112" t="str">
        <f t="shared" si="92"/>
        <v/>
      </c>
      <c r="EP223" s="790"/>
      <c r="EQ223" s="488" t="str">
        <f t="shared" si="93"/>
        <v/>
      </c>
      <c r="ER223" s="1100"/>
      <c r="ES223" s="1099" t="str">
        <f t="shared" si="107"/>
        <v/>
      </c>
      <c r="ET223" s="525"/>
      <c r="EU223" s="148"/>
      <c r="EV223" s="148"/>
      <c r="EW223" s="148"/>
      <c r="EX223" s="148"/>
      <c r="EY223" s="148"/>
      <c r="EZ223" s="148"/>
      <c r="FA223" s="148"/>
      <c r="FB223" s="148"/>
      <c r="FC223" s="148"/>
      <c r="FD223" s="148"/>
      <c r="FE223" s="148"/>
      <c r="FF223" s="148"/>
      <c r="FG223" s="148"/>
      <c r="FH223" s="148"/>
      <c r="FI223" s="528"/>
      <c r="FJ223" s="513" t="str">
        <f t="shared" si="94"/>
        <v/>
      </c>
      <c r="FK223" s="158"/>
      <c r="FL223" s="850"/>
      <c r="FM223" s="850"/>
      <c r="FN223" s="850"/>
      <c r="FO223" s="850"/>
      <c r="FP223" s="850"/>
      <c r="FQ223" s="850"/>
      <c r="FR223" s="157"/>
      <c r="FS223" s="143"/>
      <c r="FT223" s="143"/>
      <c r="FU223" s="847" t="str">
        <f t="shared" si="95"/>
        <v/>
      </c>
      <c r="FV223" s="555"/>
      <c r="FW223" s="523" t="str">
        <f>IF(Table1[[#This Row],[Nonfood Inhaltstoffe - Komponente]]="","",VLOOKUP(Table1[[#This Row],[Nonfood Inhaltstoffe - Komponente]],'Dropdown Auswahl'!BJ:BK,2,FALSE))</f>
        <v/>
      </c>
      <c r="FX223" s="1013"/>
      <c r="FY223" s="1011" t="str">
        <f t="shared" si="96"/>
        <v/>
      </c>
      <c r="FZ223" s="152"/>
      <c r="GA223" s="152"/>
      <c r="GB223" s="152"/>
      <c r="GC223" s="529" t="str">
        <f t="shared" si="97"/>
        <v/>
      </c>
      <c r="GG223" s="21"/>
      <c r="GH223" s="21"/>
      <c r="GI223" s="1019"/>
      <c r="GJ223" s="1016" t="str">
        <f>IF(Table1[[#This Row],[Global Trade Item Number (GTIN)]]="","",Table1[[#This Row],[Global Trade Item Number (GTIN)]])</f>
        <v/>
      </c>
      <c r="GK223" s="555" t="str">
        <f>IF(Table1[[#This Row],[WAWI-Nr./ Kreditoren-Nummer
(ASDV)]]&lt;&gt;"",Table1[[#This Row],[WAWI-Nr./ Kreditoren-Nummer
(ASDV)]],"")</f>
        <v/>
      </c>
      <c r="GL223" s="165"/>
      <c r="GM223" s="165"/>
      <c r="GN223" s="165"/>
      <c r="GO223" s="485"/>
      <c r="GP223" s="534"/>
      <c r="GQ223" s="533"/>
      <c r="GR223" s="486"/>
      <c r="GS223" s="486"/>
      <c r="GT223" s="486"/>
      <c r="GU223" s="486"/>
      <c r="GV223" s="486"/>
      <c r="GW223" s="542"/>
      <c r="GX223" s="538"/>
      <c r="GY223" s="144"/>
      <c r="GZ223" s="480"/>
      <c r="HA223" s="158"/>
      <c r="HB223" s="480"/>
      <c r="HC223" s="480"/>
      <c r="HD223" s="480"/>
      <c r="HE223" s="480"/>
      <c r="HF223" s="480"/>
      <c r="HG223" s="480"/>
      <c r="HH223" s="538"/>
      <c r="HI223" s="480"/>
      <c r="HJ223" s="480"/>
      <c r="HK223" s="480"/>
      <c r="HL223" s="480"/>
      <c r="HM223" s="480"/>
      <c r="HN223" s="480"/>
      <c r="HO223" s="480"/>
      <c r="HP223" s="480"/>
      <c r="HQ223" s="480"/>
      <c r="HR223" s="538"/>
      <c r="HS223" s="480"/>
      <c r="HT223" s="480"/>
      <c r="HU223" s="480"/>
      <c r="HV223" s="480"/>
      <c r="HW223" s="480"/>
      <c r="HX223" s="480"/>
      <c r="HY223" s="480"/>
      <c r="HZ223" s="480"/>
      <c r="IA223" s="480"/>
      <c r="IB223" s="538"/>
      <c r="IC223" s="480"/>
      <c r="ID223" s="480"/>
      <c r="IE223" s="480"/>
      <c r="IF223" s="480"/>
      <c r="IG223" s="480"/>
      <c r="IH223" s="480"/>
      <c r="II223" s="480"/>
      <c r="IJ223" s="480"/>
      <c r="IK223" s="480"/>
      <c r="IL223" s="480"/>
      <c r="IM223" s="538"/>
      <c r="IN223" s="480"/>
      <c r="IO223" s="480"/>
      <c r="IP223" s="480"/>
      <c r="IQ223" s="480"/>
      <c r="IR223" s="480"/>
      <c r="IS223" s="480"/>
      <c r="IT223" s="480"/>
      <c r="IU223" s="480"/>
      <c r="IV223" s="480"/>
      <c r="IW223" s="480"/>
      <c r="IX223" s="538"/>
      <c r="IY223" s="480"/>
      <c r="IZ223" s="480"/>
      <c r="JA223" s="480"/>
      <c r="JB223" s="480"/>
      <c r="JC223" s="480"/>
      <c r="JD223" s="480"/>
      <c r="JE223" s="480"/>
      <c r="JF223" s="480"/>
      <c r="JG223" s="480"/>
      <c r="JH223" s="480"/>
      <c r="JI223" s="538"/>
      <c r="JJ223" s="480"/>
      <c r="JK223" s="480"/>
      <c r="JL223" s="480"/>
      <c r="JM223" s="480"/>
      <c r="JN223" s="480"/>
      <c r="JO223" s="480"/>
      <c r="JP223" s="480"/>
      <c r="JQ223" s="480"/>
      <c r="JR223" s="480"/>
      <c r="JS223" s="590"/>
      <c r="JT223" s="538"/>
      <c r="JU223" s="480"/>
      <c r="JV223" s="480"/>
      <c r="JW223" s="480"/>
      <c r="JX223" s="480"/>
      <c r="JY223" s="480"/>
      <c r="JZ223" s="480"/>
      <c r="KA223" s="480"/>
      <c r="KB223" s="480"/>
      <c r="KC223" s="480"/>
      <c r="KD223" s="480"/>
      <c r="KE223" s="538"/>
      <c r="KF223" s="480"/>
      <c r="KG223" s="480"/>
      <c r="KH223" s="480"/>
      <c r="KI223" s="480"/>
      <c r="KJ223" s="480"/>
      <c r="KK223" s="480"/>
      <c r="KL223" s="480"/>
      <c r="KM223" s="480"/>
      <c r="KN223" s="480"/>
      <c r="KO223" s="480"/>
      <c r="KR223" s="568" t="str">
        <f>IF(Table1[[#This Row],[GTIN]]&lt;&gt;"",Table1[[#This Row],[GTIN]],"")</f>
        <v/>
      </c>
      <c r="KS223" s="569" t="str">
        <f>Table1[[#This Row],[Kreditor]]</f>
        <v/>
      </c>
      <c r="KT223" s="570" t="str">
        <f>IF(Table1[[#This Row],[Gültig ab (Datum)]]&lt;&gt;"",Table1[[#This Row],[Gültig ab (Datum)]],"")</f>
        <v/>
      </c>
      <c r="KU223" s="570"/>
      <c r="KV223" s="583" t="str">
        <f>IF(Table1[[#This Row],[Artikel verpackt? 
(X=Ja)]]="","",Table1[[#This Row],[Artikel verpackt? 
(X=Ja)]])</f>
        <v/>
      </c>
      <c r="KW223" s="571" t="str">
        <f>IF(Table1[[#This Row],[Verpackung recyclingfähig?
(X=Ja)]]="","",Table1[[#This Row],[Verpackung recyclingfähig?
(X=Ja)]])</f>
        <v/>
      </c>
      <c r="KX223" s="572"/>
      <c r="KY223" s="573"/>
      <c r="KZ223" s="574"/>
      <c r="LA223" s="574"/>
      <c r="LB223" s="574"/>
      <c r="LC223" s="574"/>
      <c r="LD223" s="574"/>
      <c r="LE223" s="574"/>
      <c r="LF223" s="575"/>
      <c r="LG223" s="576" t="str">
        <f>IF(Table1[[#This Row],[Hauptkörper - B1 - Art]]="","",VLOOKUP(Table1[[#This Row],[Hauptkörper - B1 - Art]],'DD FD'!B:C,2,FALSE))</f>
        <v/>
      </c>
      <c r="LH223" s="577" t="str">
        <f>IF(Table1[[#This Row],[Hauptkörper - B1 - Fraktion]]="","",VLOOKUP(Table1[[#This Row],[Hauptkörper - B1 - Fraktion]],'DD FD'!H:J,3,FALSE))</f>
        <v/>
      </c>
      <c r="LI223" s="574" t="str">
        <f>IF(Table1[[#This Row],[Hauptkörper - B1 - Gewicht
(in G)]]="","",Table1[[#This Row],[Hauptkörper - B1 - Gewicht
(in G)]])</f>
        <v/>
      </c>
      <c r="LJ223" s="574" t="str">
        <f>IF(Table1[[#This Row],[Hauptkörper - B1 - Lizenzierungs-pflichtig? (X=Ja)]]="","",Table1[[#This Row],[Hauptkörper - B1 - Lizenzierungs-pflichtig? (X=Ja)]])</f>
        <v/>
      </c>
      <c r="LK223" s="577" t="str">
        <f>IF(Table1[[#This Row],[Hauptkörper - B1 - Virgin Material]]="","",VLOOKUP(Table1[[#This Row],[Hauptkörper - B1 - Virgin Material]],'DD FD'!AJ:AK,2,FALSE))</f>
        <v/>
      </c>
      <c r="LL223" s="578" t="str">
        <f>IF(Table1[[#This Row],[Hauptkörper - B1 - Virgin Material Anteil (in %)]]="","",Table1[[#This Row],[Hauptkörper - B1 - Virgin Material Anteil (in %)]])</f>
        <v/>
      </c>
      <c r="LM223" s="577" t="str">
        <f>IF(Table1[[#This Row],[Hauptkörper - B1 - Recyceltes Material]]="","",VLOOKUP(Table1[[#This Row],[Hauptkörper - B1 - Recyceltes Material]],'DD FD'!AL:AM,2,FALSE))</f>
        <v/>
      </c>
      <c r="LN223" s="578" t="str">
        <f>IF(Table1[[#This Row],[Hauptkörper - B1 - Recyceltes Material Anteil (in %)]]="","",Table1[[#This Row],[Hauptkörper - B1 - Recyceltes Material Anteil (in %)]])</f>
        <v/>
      </c>
      <c r="LO223" s="579" t="str">
        <f>IF(Table1[[#This Row],[Hauptkörper - B1 - Beschichtung]]="","",VLOOKUP(Table1[[#This Row],[Hauptkörper - B1 - Beschichtung]],'DD FD'!AE:AF,2,FALSE))</f>
        <v/>
      </c>
      <c r="LP223" s="580" t="str">
        <f>IF(Table1[[#This Row],[Hauptkörper - B1 - Beschichtung Anteil (in %)]]="","",Table1[[#This Row],[Hauptkörper - B1 - Beschichtung Anteil (in %)]])</f>
        <v/>
      </c>
      <c r="LQ223" s="576" t="str">
        <f>IF(Table1[[#This Row],[Hauptkörper - B2 - Art]]="","",VLOOKUP(Table1[[#This Row],[Hauptkörper - B2 - Art]],'DD FD'!B:C,2,FALSE))</f>
        <v/>
      </c>
      <c r="LR223" s="577" t="str">
        <f>IF(Table1[[#This Row],[Hauptkörper - B2 - Fraktion]]="","",VLOOKUP(Table1[[#This Row],[Hauptkörper - B2 - Fraktion]],'DD FD'!H:J,3,FALSE))</f>
        <v/>
      </c>
      <c r="LS223" s="574" t="str">
        <f>IF(Table1[[#This Row],[Hauptkörper - B2 - Gewicht
(in G)]]="","",Table1[[#This Row],[Hauptkörper - B2 - Gewicht
(in G)]])</f>
        <v/>
      </c>
      <c r="LT223" s="574" t="str">
        <f>IF(Table1[[#This Row],[Hauptkörper - B2 - Lizenzierungs-pflichtig? (X=Ja)]]="","",Table1[[#This Row],[Hauptkörper - B2 - Lizenzierungs-pflichtig? (X=Ja)]])</f>
        <v/>
      </c>
      <c r="LU223" s="577" t="str">
        <f>IF(Table1[[#This Row],[Hauptkörper - B2 - Virgin Material]]="","",VLOOKUP(Table1[[#This Row],[Hauptkörper - B2 - Virgin Material]],'DD FD'!AJ:AK,2,FALSE))</f>
        <v/>
      </c>
      <c r="LV223" s="578" t="str">
        <f>IF(Table1[[#This Row],[Hauptkörper - B2 - Virgin Material Anteil (in %)]]="","",Table1[[#This Row],[Hauptkörper - B2 - Virgin Material Anteil (in %)]])</f>
        <v/>
      </c>
      <c r="LW223" s="577" t="str">
        <f>IF(Table1[[#This Row],[Hauptkörper - B2 - Recyceltes Material]]="","",VLOOKUP(Table1[[#This Row],[Hauptkörper - B2 - Recyceltes Material]],'DD FD'!AL:AM,2,FALSE))</f>
        <v/>
      </c>
      <c r="LX223" s="578" t="str">
        <f>IF(Table1[[#This Row],[Hauptkörper - B2 - Recyceltes Material Anteil (in %)]]="","",Table1[[#This Row],[Hauptkörper - B2 - Recyceltes Material Anteil (in %)]])</f>
        <v/>
      </c>
      <c r="LY223" s="577" t="str">
        <f>IF(Table1[[#This Row],[Hauptkörper - B2 - Beschichtung]]="","",VLOOKUP(Table1[[#This Row],[Hauptkörper - B2 - Beschichtung]],'DD FD'!AE:AF,2,FALSE))</f>
        <v/>
      </c>
      <c r="LZ223" s="580" t="str">
        <f>IF(Table1[[#This Row],[Hauptkörper - B2 - Beschichtung Anteil (in %)]]="","",Table1[[#This Row],[Hauptkörper - B2 - Beschichtung Anteil (in %)]])</f>
        <v/>
      </c>
      <c r="MA223" s="576" t="str">
        <f>IF(Table1[[#This Row],[Hauptkörper - B3 - Art]]="","",VLOOKUP(Table1[[#This Row],[Hauptkörper - B3 - Art]],'DD FD'!B:C,2,FALSE))</f>
        <v/>
      </c>
      <c r="MB223" s="577" t="str">
        <f>IF(Table1[[#This Row],[Hauptkörper - B3 - Fraktion]]="","",VLOOKUP(Table1[[#This Row],[Hauptkörper - B3 - Fraktion]],'DD FD'!H:J,3,FALSE))</f>
        <v/>
      </c>
      <c r="MC223" s="574" t="str">
        <f>IF(Table1[[#This Row],[Hauptkörper - B3 - Gewicht
(in G)]]="","",Table1[[#This Row],[Hauptkörper - B3 - Gewicht
(in G)]])</f>
        <v/>
      </c>
      <c r="MD223" s="574" t="str">
        <f>IF(Table1[[#This Row],[Hauptkörper - B3 - Lizenzierungs-pflichtig? (X=Ja)]]="","",Table1[[#This Row],[Hauptkörper - B3 - Lizenzierungs-pflichtig? (X=Ja)]])</f>
        <v/>
      </c>
      <c r="ME223" s="577" t="str">
        <f>IF(Table1[[#This Row],[Hauptkörper - B3 - Virgin Material]]="","",VLOOKUP(Table1[[#This Row],[Hauptkörper - B3 - Virgin Material]],'DD FD'!AJ:AK,2,FALSE))</f>
        <v/>
      </c>
      <c r="MF223" s="578" t="str">
        <f>IF(Table1[[#This Row],[Hauptkörper - B3 - Virgin Material Anteil (in %)]]="","",Table1[[#This Row],[Hauptkörper - B3 - Virgin Material Anteil (in %)]])</f>
        <v/>
      </c>
      <c r="MG223" s="577" t="str">
        <f>IF(Table1[[#This Row],[Hauptkörper - B3 - Recyceltes Material]]="","",VLOOKUP(Table1[[#This Row],[Hauptkörper - B3 - Recyceltes Material]],'DD FD'!AL:AM,2,FALSE))</f>
        <v/>
      </c>
      <c r="MH223" s="578" t="str">
        <f>IF(Table1[[#This Row],[Hauptkörper - B3 - Recyceltes Material Anteil (in %)]]="","",Table1[[#This Row],[Hauptkörper - B3 - Recyceltes Material Anteil (in %)]])</f>
        <v/>
      </c>
      <c r="MI223" s="577" t="str">
        <f>IF(Table1[[#This Row],[Hauptkörper - B3 - Beschichtung]]="","",VLOOKUP(Table1[[#This Row],[Hauptkörper - B3 - Beschichtung]],'DD FD'!AE:AF,2,FALSE))</f>
        <v/>
      </c>
      <c r="MJ223" s="580" t="str">
        <f>IF(Table1[[#This Row],[Hauptkörper - B3 - Beschichtung Anteil (in %)]]="","",Table1[[#This Row],[Hauptkörper - B3 - Beschichtung Anteil (in %)]])</f>
        <v/>
      </c>
      <c r="MK223" s="576" t="str">
        <f>IF(Table1[[#This Row],[Verschluss - B1 - Art]]="","",VLOOKUP(Table1[[#This Row],[Verschluss - B1 - Art]],'DD FD'!D:E,2,FALSE))</f>
        <v/>
      </c>
      <c r="ML223" s="577" t="str">
        <f>IF(Table1[[#This Row],[Verschluss - B1 - Fraktion]]="","",VLOOKUP(Table1[[#This Row],[Verschluss - B1 - Fraktion]],'DD FD'!H:J,3,FALSE))</f>
        <v/>
      </c>
      <c r="MM223" s="574" t="str">
        <f>IF(Table1[[#This Row],[Verschluss - B1 - Gewicht (in G)]]="","",Table1[[#This Row],[Verschluss - B1 - Gewicht (in G)]])</f>
        <v/>
      </c>
      <c r="MN223" s="574" t="str">
        <f>IF(Table1[[#This Row],[Verschluss - B1 - Lizenzierungs-pflichtig? (X=Ja)]]="","",Table1[[#This Row],[Verschluss - B1 - Lizenzierungs-pflichtig? (X=Ja)]])</f>
        <v/>
      </c>
      <c r="MO223" s="574" t="str">
        <f>IF(Table1[[#This Row],[Verschluss - B1 - Trennbar vom Hauptkörper? (X=Ja)]]="","",Table1[[#This Row],[Verschluss - B1 - Trennbar vom Hauptkörper? (X=Ja)]])</f>
        <v/>
      </c>
      <c r="MP223" s="577" t="str">
        <f>IF(Table1[[#This Row],[Verschluss - B1 - Virgin Material]]="","",VLOOKUP(Table1[[#This Row],[Verschluss - B1 - Virgin Material]],'DD FD'!AJ:AK,2,FALSE))</f>
        <v/>
      </c>
      <c r="MQ223" s="578" t="str">
        <f>IF(Table1[[#This Row],[Verschluss - B1 - Virgin Material Anteil (in %)]]="","",Table1[[#This Row],[Verschluss - B1 - Virgin Material Anteil (in %)]])</f>
        <v/>
      </c>
      <c r="MR223" s="577" t="str">
        <f>IF(Table1[[#This Row],[Verschluss - B1 - Recyceltes Material]]="","",VLOOKUP(Table1[[#This Row],[Verschluss - B1 - Recyceltes Material]],'DD FD'!AL:AM,2,FALSE))</f>
        <v/>
      </c>
      <c r="MS223" s="578" t="str">
        <f>IF(Table1[[#This Row],[Verschluss - B1 - Recyceltes Material Anteil (in %)]]="","",Table1[[#This Row],[Verschluss - B1 - Recyceltes Material Anteil (in %)]])</f>
        <v/>
      </c>
      <c r="MT223" s="577" t="str">
        <f>IF(Table1[[#This Row],[Verschluss - B1 - Beschichtung]]="","",VLOOKUP(Table1[[#This Row],[Verschluss - B1 - Beschichtung]],'DD FD'!AE:AF,2,FALSE))</f>
        <v/>
      </c>
      <c r="MU223" s="580" t="str">
        <f>IF(Table1[[#This Row],[Verschluss - B1 - Beschichtung Anteil (in %)]]="","",Table1[[#This Row],[Verschluss - B1 - Beschichtung Anteil (in %)]])</f>
        <v/>
      </c>
      <c r="MV223" s="576" t="str">
        <f>IF(Table1[[#This Row],[Verschluss - B2 - Art]]="","",VLOOKUP(Table1[[#This Row],[Verschluss - B2 - Art]],'DD FD'!D:E,2,FALSE))</f>
        <v/>
      </c>
      <c r="MW223" s="577" t="str">
        <f>IF(Table1[[#This Row],[Verschluss - B2 - Fraktion]]="","",VLOOKUP(Table1[[#This Row],[Verschluss - B2 - Fraktion]],'DD FD'!H:J,3,FALSE))</f>
        <v/>
      </c>
      <c r="MX223" s="574" t="str">
        <f>IF(Table1[[#This Row],[Verschluss - B2 - Gewicht (in G)]]="","",Table1[[#This Row],[Verschluss - B2 - Gewicht (in G)]])</f>
        <v/>
      </c>
      <c r="MY223" s="574" t="str">
        <f>IF(Table1[[#This Row],[Verschluss - B2 - Lizenzierungs-pflichtig? (X=Ja)]]="","",Table1[[#This Row],[Verschluss - B2 - Lizenzierungs-pflichtig? (X=Ja)]])</f>
        <v/>
      </c>
      <c r="MZ223" s="574" t="str">
        <f>IF(Table1[[#This Row],[Verschluss - B2 - Trennbar vom Hauptkörper? (X=Ja)]]="","",Table1[[#This Row],[Verschluss - B2 - Trennbar vom Hauptkörper? (X=Ja)]])</f>
        <v/>
      </c>
      <c r="NA223" s="577" t="str">
        <f>IF(Table1[[#This Row],[Verschluss - B2 - Virgin Material]]="","",VLOOKUP(Table1[[#This Row],[Verschluss - B2 - Virgin Material]],'DD FD'!AJ:AK,2,FALSE))</f>
        <v/>
      </c>
      <c r="NB223" s="578" t="str">
        <f>IF(Table1[[#This Row],[Verschluss - B2 - Virgin Material Anteil (in %)]]="","",Table1[[#This Row],[Verschluss - B2 - Virgin Material Anteil (in %)]])</f>
        <v/>
      </c>
      <c r="NC223" s="577" t="str">
        <f>IF(Table1[[#This Row],[Verschluss - B2 - Recyceltes Material]]="","",VLOOKUP(Table1[[#This Row],[Verschluss - B2 - Recyceltes Material]],'DD FD'!AL:AM,2,FALSE))</f>
        <v/>
      </c>
      <c r="ND223" s="578" t="str">
        <f>IF(Table1[[#This Row],[Verschluss - B2 - Recyceltes Material Anteil (in %)]]="","",Table1[[#This Row],[Verschluss - B2 - Recyceltes Material Anteil (in %)]])</f>
        <v/>
      </c>
      <c r="NE223" s="577" t="str">
        <f>IF(Table1[[#This Row],[Verschluss - B2 - Beschichtung]]="","",VLOOKUP(Table1[[#This Row],[Verschluss - B2 - Beschichtung]],'DD FD'!AE:AF,2,FALSE))</f>
        <v/>
      </c>
      <c r="NF223" s="580" t="str">
        <f>IF(Table1[[#This Row],[Verschluss - B2 - Beschichtung Anteil (in %)]]="","",Table1[[#This Row],[Verschluss - B2 - Beschichtung Anteil (in %)]])</f>
        <v/>
      </c>
      <c r="NG223" s="576" t="str">
        <f>IF(Table1[[#This Row],[Verschluss - B3 - Art]]="","",VLOOKUP(Table1[[#This Row],[Verschluss - B3 - Art]],'DD FD'!D:E,2,FALSE))</f>
        <v/>
      </c>
      <c r="NH223" s="577" t="str">
        <f>IF(Table1[[#This Row],[Verschluss - B3 - Fraktion]]="","",VLOOKUP(Table1[[#This Row],[Verschluss - B3 - Fraktion]],'DD FD'!H:J,3,FALSE))</f>
        <v/>
      </c>
      <c r="NI223" s="574" t="str">
        <f>IF(Table1[[#This Row],[Verschluss - B3 - Gewicht (in G)]]="","",Table1[[#This Row],[Verschluss - B3 - Gewicht (in G)]])</f>
        <v/>
      </c>
      <c r="NJ223" s="574" t="str">
        <f>IF(Table1[[#This Row],[Verschluss - B3 - Lizenzierungs-pflichtig? (X=Ja)]]="","",Table1[[#This Row],[Verschluss - B3 - Lizenzierungs-pflichtig? (X=Ja)]])</f>
        <v/>
      </c>
      <c r="NK223" s="574" t="str">
        <f>IF(Table1[[#This Row],[Verschluss - B3 - Trennbar vom Hauptkörper? (X=Ja)]]="","",Table1[[#This Row],[Verschluss - B3 - Trennbar vom Hauptkörper? (X=Ja)]])</f>
        <v/>
      </c>
      <c r="NL223" s="577" t="str">
        <f>IF(Table1[[#This Row],[Verschluss - B3 - Virgin Material]]="","",VLOOKUP(Table1[[#This Row],[Verschluss - B3 - Virgin Material]],'DD FD'!AJ:AK,2,FALSE))</f>
        <v/>
      </c>
      <c r="NM223" s="578" t="str">
        <f>IF(Table1[[#This Row],[Verschluss - B3 - Virgin Material Anteil (in %)]]="","",Table1[[#This Row],[Verschluss - B3 - Virgin Material Anteil (in %)]])</f>
        <v/>
      </c>
      <c r="NN223" s="577" t="str">
        <f>IF(Table1[[#This Row],[Verschluss - B3 - Recyceltes Material]]="","",VLOOKUP(Table1[[#This Row],[Verschluss - B3 - Recyceltes Material]],'DD FD'!AL:AM,2,FALSE))</f>
        <v/>
      </c>
      <c r="NO223" s="578" t="str">
        <f>IF(Table1[[#This Row],[Verschluss - B3 - Recyceltes Material Anteil (in %)]]="","",Table1[[#This Row],[Verschluss - B3 - Recyceltes Material Anteil (in %)]])</f>
        <v/>
      </c>
      <c r="NP223" s="577" t="str">
        <f>IF(Table1[[#This Row],[Verschluss - B3 - Beschichtung]]="","",VLOOKUP(Table1[[#This Row],[Verschluss - B3 - Beschichtung]],'DD FD'!AE:AF,2,FALSE))</f>
        <v/>
      </c>
      <c r="NQ223" s="580" t="str">
        <f>IF(Table1[[#This Row],[Verschluss - B3 - Beschichtung Anteil (in %)]]="","",Table1[[#This Row],[Verschluss - B3 - Beschichtung Anteil (in %)]])</f>
        <v/>
      </c>
      <c r="NR223" s="576" t="str">
        <f>IF(Table1[[#This Row],[Etikett - B1 - Art]]="","",VLOOKUP(Table1[[#This Row],[Etikett - B1 - Art]],'DD FD'!F:G,2,FALSE))</f>
        <v/>
      </c>
      <c r="NS223" s="577" t="str">
        <f>IF(Table1[[#This Row],[Etikett - B1 - Fraktion]]="","",VLOOKUP(Table1[[#This Row],[Etikett - B1 - Fraktion]],'DD FD'!H:J,3,FALSE))</f>
        <v/>
      </c>
      <c r="NT223" s="574" t="str">
        <f>IF(Table1[[#This Row],[Etikett - B1 - Gewicht (in G)]]="","",Table1[[#This Row],[Etikett - B1 - Gewicht (in G)]])</f>
        <v/>
      </c>
      <c r="NU223" s="574" t="str">
        <f>IF(Table1[[#This Row],[Etikett - B1 - Lizenzierungs-pflichtig? (X=Ja)]]="","",Table1[[#This Row],[Etikett - B1 - Lizenzierungs-pflichtig? (X=Ja)]])</f>
        <v/>
      </c>
      <c r="NV223" s="574" t="str">
        <f>IF(Table1[[#This Row],[Etikett - B1 - Trennbar vom Hauptkörper? (X=Ja)]]="","",Table1[[#This Row],[Etikett - B1 - Trennbar vom Hauptkörper? (X=Ja)]])</f>
        <v/>
      </c>
      <c r="NW223" s="577" t="str">
        <f>IF(Table1[[#This Row],[Etikett - B1 - Virgin Material]]="","",VLOOKUP(Table1[[#This Row],[Etikett - B1 - Virgin Material]],'DD FD'!AJ:AK,2,FALSE))</f>
        <v/>
      </c>
      <c r="NX223" s="578" t="str">
        <f>IF(Table1[[#This Row],[Etikett - B1 - Virgin Material Anteil (in %)]]="","",Table1[[#This Row],[Etikett - B1 - Virgin Material Anteil (in %)]])</f>
        <v/>
      </c>
      <c r="NY223" s="577" t="str">
        <f>IF(Table1[[#This Row],[Etikett - B1 - Recyceltes Material]]="","",VLOOKUP(Table1[[#This Row],[Etikett - B1 - Recyceltes Material]],'DD FD'!AL:AM,2,FALSE))</f>
        <v/>
      </c>
      <c r="NZ223" s="578" t="str">
        <f>IF(Table1[[#This Row],[Etikett - B1 - Recyceltes Material Anteil (in %)]]="","",Table1[[#This Row],[Etikett - B1 - Recyceltes Material Anteil (in %)]])</f>
        <v/>
      </c>
      <c r="OA223" s="577" t="str">
        <f>IF(Table1[[#This Row],[Etikett - B1 - Beschichtung]]="","",VLOOKUP(Table1[[#This Row],[Etikett - B1 - Beschichtung]],'DD FD'!AE:AF,2,FALSE))</f>
        <v/>
      </c>
      <c r="OB223" s="580" t="str">
        <f>IF(Table1[[#This Row],[Etikett - B1 - Beschichtung Anteil (in %)]]="","",Table1[[#This Row],[Etikett - B1 - Beschichtung Anteil (in %)]])</f>
        <v/>
      </c>
      <c r="OC223" s="576" t="str">
        <f>IF(Table1[[#This Row],[Etikett - B2 - Art]]="","",VLOOKUP(Table1[[#This Row],[Etikett - B2 - Art]],'DD FD'!F:G,2,FALSE))</f>
        <v/>
      </c>
      <c r="OD223" s="577" t="str">
        <f>IF(Table1[[#This Row],[Etikett - B2 - Fraktion]]="","",VLOOKUP(Table1[[#This Row],[Etikett - B2 - Fraktion]],'DD FD'!H:J,3,FALSE))</f>
        <v/>
      </c>
      <c r="OE223" s="574" t="str">
        <f>IF(Table1[[#This Row],[Etikett - B2 - Gewicht (in G)]]="","",Table1[[#This Row],[Etikett - B2 - Gewicht (in G)]])</f>
        <v/>
      </c>
      <c r="OF223" s="574" t="str">
        <f>IF(Table1[[#This Row],[Etikett - B2 - Lizenzierungs-pflichtig? (X=Ja)]]="","",Table1[[#This Row],[Etikett - B2 - Lizenzierungs-pflichtig? (X=Ja)]])</f>
        <v/>
      </c>
      <c r="OG223" s="574" t="str">
        <f>IF(Table1[[#This Row],[Etikett - B2 - Trennbar vom Hauptkörper? (X=Ja)]]="","",Table1[[#This Row],[Etikett - B2 - Trennbar vom Hauptkörper? (X=Ja)]])</f>
        <v/>
      </c>
      <c r="OH223" s="577" t="str">
        <f>IF(Table1[[#This Row],[Etikett - B2 - Virgin Material]]="","",VLOOKUP(Table1[[#This Row],[Etikett - B2 - Virgin Material]],'DD FD'!AJ:AK,2,FALSE))</f>
        <v/>
      </c>
      <c r="OI223" s="578" t="str">
        <f>IF(Table1[[#This Row],[Etikett - B2 - Virgin Material Anteil (in %)]]="","",Table1[[#This Row],[Etikett - B2 - Virgin Material Anteil (in %)]])</f>
        <v/>
      </c>
      <c r="OJ223" s="577" t="str">
        <f>IF(Table1[[#This Row],[Etikett - B2 - Recyceltes Material]]="","",VLOOKUP(Table1[[#This Row],[Etikett - B2 - Recyceltes Material]],'DD FD'!AL:AM,2,FALSE))</f>
        <v/>
      </c>
      <c r="OK223" s="578" t="str">
        <f>IF(Table1[[#This Row],[Etikett - B2 - Recyceltes Material Anteil (in %)]]="","",Table1[[#This Row],[Etikett - B2 - Recyceltes Material Anteil (in %)]])</f>
        <v/>
      </c>
      <c r="OL223" s="577" t="str">
        <f>IF(Table1[[#This Row],[Etikett - B2 - Beschichtung]]="","",VLOOKUP(Table1[[#This Row],[Etikett - B2 - Beschichtung]],'DD FD'!AE:AF,2,FALSE))</f>
        <v/>
      </c>
      <c r="OM223" s="580" t="str">
        <f>IF(Table1[[#This Row],[Etikett - B2 - Beschichtung Anteil (in %)]]="","",Table1[[#This Row],[Etikett - B2 - Beschichtung Anteil (in %)]])</f>
        <v/>
      </c>
      <c r="ON223" s="576" t="str">
        <f>IF(Table1[[#This Row],[Etikett - B3 - Art]]="","",VLOOKUP(Table1[[#This Row],[Etikett - B3 - Art]],'DD FD'!F:G,2,FALSE))</f>
        <v/>
      </c>
      <c r="OO223" s="577" t="str">
        <f>IF(Table1[[#This Row],[Etikett - B3 - Fraktion]]="","",VLOOKUP(Table1[[#This Row],[Etikett - B3 - Fraktion]],'DD FD'!H:J,3,FALSE))</f>
        <v/>
      </c>
      <c r="OP223" s="574" t="str">
        <f>IF(Table1[[#This Row],[Etikett - B3 - Gewicht (in G)]]="","",Table1[[#This Row],[Etikett - B3 - Gewicht (in G)]])</f>
        <v/>
      </c>
      <c r="OQ223" s="574" t="str">
        <f>IF(Table1[[#This Row],[Etikett - B3 - Lizenzierungs-pflichtig? (X=Ja)]]="","",Table1[[#This Row],[Etikett - B3 - Lizenzierungs-pflichtig? (X=Ja)]])</f>
        <v/>
      </c>
      <c r="OR223" s="574" t="str">
        <f>IF(Table1[[#This Row],[Etikett - B3 - Trennbar vom Hauptkörper? (X=Ja)]]="","",Table1[[#This Row],[Etikett - B3 - Trennbar vom Hauptkörper? (X=Ja)]])</f>
        <v/>
      </c>
      <c r="OS223" s="577" t="str">
        <f>IF(Table1[[#This Row],[Etikett - B3 - Virgin Material]]="","",VLOOKUP(Table1[[#This Row],[Etikett - B3 - Virgin Material]],'DD FD'!AJ:AK,2,FALSE))</f>
        <v/>
      </c>
      <c r="OT223" s="578" t="str">
        <f>IF(Table1[[#This Row],[Etikett - B3 - Virgin Material Anteil (in %)]]="","",Table1[[#This Row],[Etikett - B3 - Virgin Material Anteil (in %)]])</f>
        <v/>
      </c>
      <c r="OU223" s="577" t="str">
        <f>IF(Table1[[#This Row],[Etikett - B3 - Recyceltes Material]]="","",VLOOKUP(Table1[[#This Row],[Etikett - B3 - Recyceltes Material]],'DD FD'!AL:AM,2,FALSE))</f>
        <v/>
      </c>
      <c r="OV223" s="578" t="str">
        <f>IF(Table1[[#This Row],[Etikett - B3 - Recyceltes Material Anteil (in %)]]="","",Table1[[#This Row],[Etikett - B3 - Recyceltes Material Anteil (in %)]])</f>
        <v/>
      </c>
      <c r="OW223" s="577" t="str">
        <f>IF(Table1[[#This Row],[Etikett - B3 - Beschichtung]]="","",VLOOKUP(Table1[[#This Row],[Etikett - B3 - Beschichtung]],'DD FD'!AE:AF,2,FALSE))</f>
        <v/>
      </c>
      <c r="OX223" s="613" t="str">
        <f>IF(Table1[[#This Row],[Etikett - B3 - Beschichtung Anteil (in %)]]="","",Table1[[#This Row],[Etikett - B3 - Beschichtung Anteil (in %)]])</f>
        <v/>
      </c>
      <c r="OY223" s="618">
        <f>ROUNDUP(SUM(
IF(AND(LH223='DD FD'!$J$7,LJ223='DD FD'!$AI$3),LI223,0),
IF(AND(LR223='DD FD'!$J$7,LT223='DD FD'!$AI$3),LS223,0),
IF(AND(MB223='DD FD'!$J$7,MD223='DD FD'!$AI$3),MC223,0),
IF(AND(ML223='DD FD'!$J$7,MN223='DD FD'!$AI$3),MM223,0),
IF(AND(MW223='DD FD'!$J$7,MY223='DD FD'!$AI$3),MX223,0),
IF(AND(NH223='DD FD'!$J$7,NJ223='DD FD'!$AI$3),NI223,0),
IF(AND(NS223='DD FD'!$J$7,NU223='DD FD'!$AI$3),NT223,0),
IF(AND(OD223='DD FD'!$J$7,OF223='DD FD'!$AI$3),OE223,0),
IF(AND(OO223='DD FD'!$J$7,OQ223='DD FD'!$AI$3),OP223,0),
),2)</f>
        <v>0</v>
      </c>
      <c r="OZ223" s="617">
        <f>ROUNDUP(SUM(
IF(AND(LH223='DD FD'!$J$6,LJ223='DD FD'!$AI$3),LI223,0),
IF(AND(LR223='DD FD'!$J$6,LT223='DD FD'!$AI$3),LS223,0),
IF(AND(MB223='DD FD'!$J$6,MD223='DD FD'!$AI$3),MC223,0),
IF(AND(ML223='DD FD'!$J$6,MN223='DD FD'!$AI$3),MM223,0),
IF(AND(MW223='DD FD'!$J$6,MY223='DD FD'!$AI$3),MX223,0),
IF(AND(NH223='DD FD'!$J$6,NJ223='DD FD'!$AI$3),NI223,0),
IF(AND(NS223='DD FD'!$J$6,NU223='DD FD'!$AI$3),NT223,0),
IF(AND(OD223='DD FD'!$J$6,OF223='DD FD'!$AI$3),OE223,0),
IF(AND(OO223='DD FD'!$J$6,OQ223='DD FD'!$AI$3),OP223,0),
),2)</f>
        <v>0</v>
      </c>
      <c r="PA223" s="617">
        <f>ROUNDUP(SUM(
IF(AND(LH223='DD FD'!$J$10,LJ223='DD FD'!$AI$3),LI223,0),
IF(AND(LR223='DD FD'!$J$10,LT223='DD FD'!$AI$3),LS223,0),
IF(AND(MB223='DD FD'!$J$10,MD223='DD FD'!$AI$3),MC223,0),
IF(AND(ML223='DD FD'!$J$10,MN223='DD FD'!$AI$3),MM223,0),
IF(AND(MW223='DD FD'!$J$10,MY223='DD FD'!$AI$3),MX223,0),
IF(AND(NH223='DD FD'!$J$10,NJ223='DD FD'!$AI$3),NI223,0),
IF(AND(NS223='DD FD'!$J$10,NU223='DD FD'!$AI$3),NT223,0),
IF(AND(OD223='DD FD'!$J$10,OF223='DD FD'!$AI$3),OE223,0),
IF(AND(OO223='DD FD'!$J$10,OQ223='DD FD'!$AI$3),OP223,0),
),2)</f>
        <v>0</v>
      </c>
      <c r="PB223" s="617">
        <f>ROUNDUP(SUM(
IF(AND(LH223='DD FD'!$J$8,LJ223='DD FD'!$AI$3),LI223,0),
IF(AND(LR223='DD FD'!$J$8,LT223='DD FD'!$AI$3),LS223,0),
IF(AND(MB223='DD FD'!$J$8,MD223='DD FD'!$AI$3),MC223,0),
IF(AND(ML223='DD FD'!$J$8,MN223='DD FD'!$AI$3),MM223,0),
IF(AND(MW223='DD FD'!$J$8,MY223='DD FD'!$AI$3),MX223,0),
IF(AND(NH223='DD FD'!$J$8,NJ223='DD FD'!$AI$3),NI223,0),
IF(AND(NS223='DD FD'!$J$8,NU223='DD FD'!$AI$3),NT223,0),
IF(AND(OD223='DD FD'!$J$8,OF223='DD FD'!$AI$3),OE223,0),
IF(AND(OO223='DD FD'!$J$8,OQ223='DD FD'!$AI$3),OP223,0),
),2)</f>
        <v>0</v>
      </c>
      <c r="PC223" s="617">
        <f>ROUNDUP(SUM(
IF(AND(LH223='DD FD'!$J$5,LJ223='DD FD'!$AI$3),LI223,0),
IF(AND(LR223='DD FD'!$J$5,LT223='DD FD'!$AI$3),LS223,0),
IF(AND(MB223='DD FD'!$J$5,MD223='DD FD'!$AI$3),MC223,0),
IF(AND(ML223='DD FD'!$J$5,MN223='DD FD'!$AI$3),MM223,0),
IF(AND(MW223='DD FD'!$J$5,MY223='DD FD'!$AI$3),MX223,0),
IF(AND(NH223='DD FD'!$J$5,NJ223='DD FD'!$AI$3),NI223,0),
IF(AND(NS223='DD FD'!$J$5,NU223='DD FD'!$AI$3),NT223,0),
IF(AND(OD223='DD FD'!$J$5,OF223='DD FD'!$AI$3),OE223,0),
IF(AND(OO223='DD FD'!$J$5,OQ223='DD FD'!$AI$3),OP223,0),
),2)</f>
        <v>0</v>
      </c>
      <c r="PD223" s="617">
        <f>ROUNDUP(SUM(
IF(AND(LH223='DD FD'!$J$9,LJ223='DD FD'!$AI$3),LI223,0),
IF(AND(LR223='DD FD'!$J$9,LT223='DD FD'!$AI$3),LS223,0),
IF(AND(MB223='DD FD'!$J$9,MD223='DD FD'!$AI$3),MC223,0),
IF(AND(ML223='DD FD'!$J$9,MN223='DD FD'!$AI$3),MM223,0),
IF(AND(MW223='DD FD'!$J$9,MY223='DD FD'!$AI$3),MX223,0),
IF(AND(NH223='DD FD'!$J$9,NJ223='DD FD'!$AI$3),NI223,0),
IF(AND(NS223='DD FD'!$J$9,NU223='DD FD'!$AI$3),NT223,0),
IF(AND(OD223='DD FD'!$J$9,OF223='DD FD'!$AI$3),OE223,0),
IF(AND(OO223='DD FD'!$J$9,OQ223='DD FD'!$AI$3),OP223,0),
),2)</f>
        <v>0</v>
      </c>
      <c r="PE223" s="617">
        <f>ROUNDUP(SUM(
IF(AND(LH223='DD FD'!$J$4,LJ223='DD FD'!$AI$3),LI223,0),
IF(AND(LR223='DD FD'!$J$4,LT223='DD FD'!$AI$3),LS223,0),
IF(AND(MB223='DD FD'!$J$4,MD223='DD FD'!$AI$3),MC223,0),
IF(AND(ML223='DD FD'!$J$4,MN223='DD FD'!$AI$3),MM223,0),
IF(AND(MW223='DD FD'!$J$4,MY223='DD FD'!$AI$3),MX223,0),
IF(AND(NH223='DD FD'!$J$4,NJ223='DD FD'!$AI$3),NI223,0),
IF(AND(NS223='DD FD'!$J$4,NU223='DD FD'!$AI$3),NT223,0),
IF(AND(OD223='DD FD'!$J$4,OF223='DD FD'!$AI$3),OE223,0),
IF(AND(OO223='DD FD'!$J$4,OQ223='DD FD'!$AI$3),OP223,0),
),2)</f>
        <v>0</v>
      </c>
      <c r="PF223" s="619">
        <f>ROUNDUP(SUM(
IF(AND(LH223='DD FD'!$J$11,LJ223='DD FD'!$AI$3),LI223,0),
IF(AND(LR223='DD FD'!$J$11,LT223='DD FD'!$AI$3),LS223,0),
IF(AND(MB223='DD FD'!$J$11,MD223='DD FD'!$AI$3),MC223,0),
IF(AND(ML223='DD FD'!$J$11,MN223='DD FD'!$AI$3),MM223,0),
IF(AND(MW223='DD FD'!$J$11,MY223='DD FD'!$AI$3),MX223,0),
IF(AND(NH223='DD FD'!$J$11,NJ223='DD FD'!$AI$3),NI223,0),
IF(AND(NS223='DD FD'!$J$11,NU223='DD FD'!$AI$3),NT223,0),
IF(AND(OD223='DD FD'!$J$11,OF223='DD FD'!$AI$3),OE223,0),
IF(AND(OO223='DD FD'!$J$11,OQ223='DD FD'!$AI$3),OP223,0),
),2)</f>
        <v>0</v>
      </c>
    </row>
    <row r="224" spans="1:422">
      <c r="A224" s="806"/>
      <c r="B224" s="934"/>
      <c r="C224" s="247"/>
      <c r="D224" s="842"/>
      <c r="E224" s="247"/>
      <c r="F224" s="158"/>
      <c r="G224" s="710"/>
      <c r="H224" s="712"/>
      <c r="I224" s="936"/>
      <c r="J224" s="803"/>
      <c r="K224" s="150"/>
      <c r="L224" s="146" t="str">
        <f t="shared" si="81"/>
        <v/>
      </c>
      <c r="M224" s="501" t="str">
        <f t="shared" si="98"/>
        <v/>
      </c>
      <c r="N224" s="504"/>
      <c r="O224" s="113" t="str">
        <f t="shared" si="99"/>
        <v/>
      </c>
      <c r="P224" s="114" t="str">
        <f t="shared" si="82"/>
        <v/>
      </c>
      <c r="Q224" s="152"/>
      <c r="R224" s="152"/>
      <c r="S224" s="115" t="str">
        <f t="shared" si="100"/>
        <v/>
      </c>
      <c r="T224" s="159"/>
      <c r="U224" s="159"/>
      <c r="V224" s="157"/>
      <c r="W224" s="157"/>
      <c r="X224" s="157"/>
      <c r="Y224" s="772"/>
      <c r="Z224" s="158"/>
      <c r="AA224" s="144"/>
      <c r="AB224" s="112"/>
      <c r="AC224" s="153"/>
      <c r="AD224" s="153"/>
      <c r="AE224" s="153"/>
      <c r="AF224" s="153"/>
      <c r="AG224" s="153"/>
      <c r="AH224" s="153"/>
      <c r="AI224" s="152"/>
      <c r="AJ224" s="158"/>
      <c r="AK224" s="158"/>
      <c r="AL224" s="158"/>
      <c r="AM224" s="116" t="str">
        <f t="shared" si="101"/>
        <v/>
      </c>
      <c r="AN224" s="116" t="str">
        <f t="shared" si="102"/>
        <v/>
      </c>
      <c r="AO224" s="324"/>
      <c r="AP224" s="503"/>
      <c r="AQ224" s="487" t="str">
        <f t="shared" si="103"/>
        <v/>
      </c>
      <c r="AR224" s="113" t="str">
        <f t="shared" si="83"/>
        <v/>
      </c>
      <c r="AS224" s="113" t="str">
        <f t="shared" si="84"/>
        <v/>
      </c>
      <c r="AT224" s="113" t="str">
        <f t="shared" si="85"/>
        <v/>
      </c>
      <c r="AU224" s="113" t="str">
        <f t="shared" si="86"/>
        <v/>
      </c>
      <c r="AV224" s="159"/>
      <c r="AW224" s="157"/>
      <c r="AX224" s="157"/>
      <c r="AY224" s="157"/>
      <c r="AZ224" s="157"/>
      <c r="BA224" s="116" t="str">
        <f t="shared" si="87"/>
        <v/>
      </c>
      <c r="BB224" s="316"/>
      <c r="BC224" s="116" t="str">
        <f t="shared" si="88"/>
        <v/>
      </c>
      <c r="BD224" s="133" t="str">
        <f t="shared" si="89"/>
        <v/>
      </c>
      <c r="BE224" s="157"/>
      <c r="BF224" s="1180"/>
      <c r="BG224" s="1180"/>
      <c r="BH224" s="158"/>
      <c r="BI224" s="490"/>
      <c r="BJ224" s="514" t="str">
        <f t="shared" si="104"/>
        <v/>
      </c>
      <c r="BK224" s="789"/>
      <c r="BL224" s="116" t="str">
        <f t="shared" si="105"/>
        <v/>
      </c>
      <c r="BM224" s="144"/>
      <c r="BN224" s="144"/>
      <c r="BO224" s="144"/>
      <c r="BP224" s="790"/>
      <c r="BQ224" s="790"/>
      <c r="BR224" s="790"/>
      <c r="BS224" s="116" t="str">
        <f t="shared" si="90"/>
        <v/>
      </c>
      <c r="BT224" s="790"/>
      <c r="BU224" s="808" t="str">
        <f t="shared" si="91"/>
        <v/>
      </c>
      <c r="BV224" s="791"/>
      <c r="BW224" s="144"/>
      <c r="BX224" s="20"/>
      <c r="BY224" s="20"/>
      <c r="BZ224" s="20"/>
      <c r="CA224" s="792"/>
      <c r="CB224" s="1201"/>
      <c r="CC224" s="144"/>
      <c r="CD224" s="144"/>
      <c r="CE224" s="144"/>
      <c r="CF224" s="144"/>
      <c r="CG224" s="144"/>
      <c r="CH224" s="144"/>
      <c r="CI224" s="144"/>
      <c r="CJ224" s="144"/>
      <c r="CK224" s="144"/>
      <c r="CL224" s="144"/>
      <c r="CM224" s="144"/>
      <c r="CN224" s="144"/>
      <c r="CO224" s="144"/>
      <c r="CP224" s="144"/>
      <c r="CQ224" s="144"/>
      <c r="CR224" s="144"/>
      <c r="CS224" s="144"/>
      <c r="CT224" s="144"/>
      <c r="CU224" s="144"/>
      <c r="CV224" s="144"/>
      <c r="CW224" s="144"/>
      <c r="CX224" s="144"/>
      <c r="CY224" s="144"/>
      <c r="CZ224" s="144"/>
      <c r="DA224" s="144"/>
      <c r="DB224" s="144"/>
      <c r="DC224" s="144"/>
      <c r="DD224" s="144"/>
      <c r="DE224" s="144"/>
      <c r="DF224" s="144"/>
      <c r="DG224" s="144"/>
      <c r="DH224" s="144"/>
      <c r="DI224" s="144"/>
      <c r="DJ224" s="144"/>
      <c r="DK224" s="144"/>
      <c r="DL224" s="144"/>
      <c r="DM224" s="144"/>
      <c r="DN224" s="144"/>
      <c r="DO224" s="144"/>
      <c r="DP224" s="144"/>
      <c r="DQ224" s="144"/>
      <c r="DR224" s="144"/>
      <c r="DS224" s="144"/>
      <c r="DT224" s="144"/>
      <c r="DU224" s="144"/>
      <c r="DV224" s="144"/>
      <c r="DW224" s="144"/>
      <c r="DX224" s="144"/>
      <c r="DY224" s="144"/>
      <c r="DZ224" s="144"/>
      <c r="EA224" s="144"/>
      <c r="EB224" s="144"/>
      <c r="EC224" s="144"/>
      <c r="ED224" s="782" t="str">
        <f t="shared" si="106"/>
        <v/>
      </c>
      <c r="EE224" s="519"/>
      <c r="EF224" s="793"/>
      <c r="EG224" s="519"/>
      <c r="EH224" s="794"/>
      <c r="EI224" s="790"/>
      <c r="EJ224" s="794"/>
      <c r="EK224" s="794"/>
      <c r="EL224" s="790"/>
      <c r="EM224" s="790"/>
      <c r="EN224" s="790"/>
      <c r="EO224" s="112" t="str">
        <f t="shared" si="92"/>
        <v/>
      </c>
      <c r="EP224" s="790"/>
      <c r="EQ224" s="488" t="str">
        <f t="shared" si="93"/>
        <v/>
      </c>
      <c r="ER224" s="1100"/>
      <c r="ES224" s="1099" t="str">
        <f t="shared" si="107"/>
        <v/>
      </c>
      <c r="ET224" s="525"/>
      <c r="EU224" s="148"/>
      <c r="EV224" s="148"/>
      <c r="EW224" s="148"/>
      <c r="EX224" s="148"/>
      <c r="EY224" s="148"/>
      <c r="EZ224" s="148"/>
      <c r="FA224" s="148"/>
      <c r="FB224" s="148"/>
      <c r="FC224" s="148"/>
      <c r="FD224" s="148"/>
      <c r="FE224" s="148"/>
      <c r="FF224" s="148"/>
      <c r="FG224" s="148"/>
      <c r="FH224" s="148"/>
      <c r="FI224" s="528"/>
      <c r="FJ224" s="513" t="str">
        <f t="shared" si="94"/>
        <v/>
      </c>
      <c r="FK224" s="158"/>
      <c r="FL224" s="850"/>
      <c r="FM224" s="850"/>
      <c r="FN224" s="850"/>
      <c r="FO224" s="850"/>
      <c r="FP224" s="850"/>
      <c r="FQ224" s="850"/>
      <c r="FR224" s="157"/>
      <c r="FS224" s="143"/>
      <c r="FT224" s="143"/>
      <c r="FU224" s="847" t="str">
        <f t="shared" si="95"/>
        <v/>
      </c>
      <c r="FV224" s="555"/>
      <c r="FW224" s="523" t="str">
        <f>IF(Table1[[#This Row],[Nonfood Inhaltstoffe - Komponente]]="","",VLOOKUP(Table1[[#This Row],[Nonfood Inhaltstoffe - Komponente]],'Dropdown Auswahl'!BJ:BK,2,FALSE))</f>
        <v/>
      </c>
      <c r="FX224" s="1013"/>
      <c r="FY224" s="1011" t="str">
        <f t="shared" si="96"/>
        <v/>
      </c>
      <c r="FZ224" s="152"/>
      <c r="GA224" s="152"/>
      <c r="GB224" s="152"/>
      <c r="GC224" s="529" t="str">
        <f t="shared" si="97"/>
        <v/>
      </c>
      <c r="GG224" s="21"/>
      <c r="GH224" s="21"/>
      <c r="GI224" s="1019"/>
      <c r="GJ224" s="1016" t="str">
        <f>IF(Table1[[#This Row],[Global Trade Item Number (GTIN)]]="","",Table1[[#This Row],[Global Trade Item Number (GTIN)]])</f>
        <v/>
      </c>
      <c r="GK224" s="555" t="str">
        <f>IF(Table1[[#This Row],[WAWI-Nr./ Kreditoren-Nummer
(ASDV)]]&lt;&gt;"",Table1[[#This Row],[WAWI-Nr./ Kreditoren-Nummer
(ASDV)]],"")</f>
        <v/>
      </c>
      <c r="GL224" s="165"/>
      <c r="GM224" s="165"/>
      <c r="GN224" s="165"/>
      <c r="GO224" s="485"/>
      <c r="GP224" s="534"/>
      <c r="GQ224" s="533"/>
      <c r="GR224" s="486"/>
      <c r="GS224" s="486"/>
      <c r="GT224" s="486"/>
      <c r="GU224" s="486"/>
      <c r="GV224" s="486"/>
      <c r="GW224" s="542"/>
      <c r="GX224" s="538"/>
      <c r="GY224" s="144"/>
      <c r="GZ224" s="480"/>
      <c r="HA224" s="158"/>
      <c r="HB224" s="480"/>
      <c r="HC224" s="480"/>
      <c r="HD224" s="480"/>
      <c r="HE224" s="480"/>
      <c r="HF224" s="480"/>
      <c r="HG224" s="480"/>
      <c r="HH224" s="538"/>
      <c r="HI224" s="480"/>
      <c r="HJ224" s="480"/>
      <c r="HK224" s="480"/>
      <c r="HL224" s="480"/>
      <c r="HM224" s="480"/>
      <c r="HN224" s="480"/>
      <c r="HO224" s="480"/>
      <c r="HP224" s="480"/>
      <c r="HQ224" s="480"/>
      <c r="HR224" s="538"/>
      <c r="HS224" s="480"/>
      <c r="HT224" s="480"/>
      <c r="HU224" s="480"/>
      <c r="HV224" s="480"/>
      <c r="HW224" s="480"/>
      <c r="HX224" s="480"/>
      <c r="HY224" s="480"/>
      <c r="HZ224" s="480"/>
      <c r="IA224" s="480"/>
      <c r="IB224" s="538"/>
      <c r="IC224" s="480"/>
      <c r="ID224" s="480"/>
      <c r="IE224" s="480"/>
      <c r="IF224" s="480"/>
      <c r="IG224" s="480"/>
      <c r="IH224" s="480"/>
      <c r="II224" s="480"/>
      <c r="IJ224" s="480"/>
      <c r="IK224" s="480"/>
      <c r="IL224" s="480"/>
      <c r="IM224" s="538"/>
      <c r="IN224" s="480"/>
      <c r="IO224" s="480"/>
      <c r="IP224" s="480"/>
      <c r="IQ224" s="480"/>
      <c r="IR224" s="480"/>
      <c r="IS224" s="480"/>
      <c r="IT224" s="480"/>
      <c r="IU224" s="480"/>
      <c r="IV224" s="480"/>
      <c r="IW224" s="480"/>
      <c r="IX224" s="538"/>
      <c r="IY224" s="480"/>
      <c r="IZ224" s="480"/>
      <c r="JA224" s="480"/>
      <c r="JB224" s="480"/>
      <c r="JC224" s="480"/>
      <c r="JD224" s="480"/>
      <c r="JE224" s="480"/>
      <c r="JF224" s="480"/>
      <c r="JG224" s="480"/>
      <c r="JH224" s="480"/>
      <c r="JI224" s="538"/>
      <c r="JJ224" s="480"/>
      <c r="JK224" s="480"/>
      <c r="JL224" s="480"/>
      <c r="JM224" s="480"/>
      <c r="JN224" s="480"/>
      <c r="JO224" s="480"/>
      <c r="JP224" s="480"/>
      <c r="JQ224" s="480"/>
      <c r="JR224" s="480"/>
      <c r="JS224" s="590"/>
      <c r="JT224" s="538"/>
      <c r="JU224" s="480"/>
      <c r="JV224" s="480"/>
      <c r="JW224" s="480"/>
      <c r="JX224" s="480"/>
      <c r="JY224" s="480"/>
      <c r="JZ224" s="480"/>
      <c r="KA224" s="480"/>
      <c r="KB224" s="480"/>
      <c r="KC224" s="480"/>
      <c r="KD224" s="480"/>
      <c r="KE224" s="538"/>
      <c r="KF224" s="480"/>
      <c r="KG224" s="480"/>
      <c r="KH224" s="480"/>
      <c r="KI224" s="480"/>
      <c r="KJ224" s="480"/>
      <c r="KK224" s="480"/>
      <c r="KL224" s="480"/>
      <c r="KM224" s="480"/>
      <c r="KN224" s="480"/>
      <c r="KO224" s="480"/>
      <c r="KR224" s="568" t="str">
        <f>IF(Table1[[#This Row],[GTIN]]&lt;&gt;"",Table1[[#This Row],[GTIN]],"")</f>
        <v/>
      </c>
      <c r="KS224" s="569" t="str">
        <f>Table1[[#This Row],[Kreditor]]</f>
        <v/>
      </c>
      <c r="KT224" s="570" t="str">
        <f>IF(Table1[[#This Row],[Gültig ab (Datum)]]&lt;&gt;"",Table1[[#This Row],[Gültig ab (Datum)]],"")</f>
        <v/>
      </c>
      <c r="KU224" s="570"/>
      <c r="KV224" s="583" t="str">
        <f>IF(Table1[[#This Row],[Artikel verpackt? 
(X=Ja)]]="","",Table1[[#This Row],[Artikel verpackt? 
(X=Ja)]])</f>
        <v/>
      </c>
      <c r="KW224" s="571" t="str">
        <f>IF(Table1[[#This Row],[Verpackung recyclingfähig?
(X=Ja)]]="","",Table1[[#This Row],[Verpackung recyclingfähig?
(X=Ja)]])</f>
        <v/>
      </c>
      <c r="KX224" s="572"/>
      <c r="KY224" s="573"/>
      <c r="KZ224" s="574"/>
      <c r="LA224" s="574"/>
      <c r="LB224" s="574"/>
      <c r="LC224" s="574"/>
      <c r="LD224" s="574"/>
      <c r="LE224" s="574"/>
      <c r="LF224" s="575"/>
      <c r="LG224" s="576" t="str">
        <f>IF(Table1[[#This Row],[Hauptkörper - B1 - Art]]="","",VLOOKUP(Table1[[#This Row],[Hauptkörper - B1 - Art]],'DD FD'!B:C,2,FALSE))</f>
        <v/>
      </c>
      <c r="LH224" s="577" t="str">
        <f>IF(Table1[[#This Row],[Hauptkörper - B1 - Fraktion]]="","",VLOOKUP(Table1[[#This Row],[Hauptkörper - B1 - Fraktion]],'DD FD'!H:J,3,FALSE))</f>
        <v/>
      </c>
      <c r="LI224" s="574" t="str">
        <f>IF(Table1[[#This Row],[Hauptkörper - B1 - Gewicht
(in G)]]="","",Table1[[#This Row],[Hauptkörper - B1 - Gewicht
(in G)]])</f>
        <v/>
      </c>
      <c r="LJ224" s="574" t="str">
        <f>IF(Table1[[#This Row],[Hauptkörper - B1 - Lizenzierungs-pflichtig? (X=Ja)]]="","",Table1[[#This Row],[Hauptkörper - B1 - Lizenzierungs-pflichtig? (X=Ja)]])</f>
        <v/>
      </c>
      <c r="LK224" s="577" t="str">
        <f>IF(Table1[[#This Row],[Hauptkörper - B1 - Virgin Material]]="","",VLOOKUP(Table1[[#This Row],[Hauptkörper - B1 - Virgin Material]],'DD FD'!AJ:AK,2,FALSE))</f>
        <v/>
      </c>
      <c r="LL224" s="578" t="str">
        <f>IF(Table1[[#This Row],[Hauptkörper - B1 - Virgin Material Anteil (in %)]]="","",Table1[[#This Row],[Hauptkörper - B1 - Virgin Material Anteil (in %)]])</f>
        <v/>
      </c>
      <c r="LM224" s="577" t="str">
        <f>IF(Table1[[#This Row],[Hauptkörper - B1 - Recyceltes Material]]="","",VLOOKUP(Table1[[#This Row],[Hauptkörper - B1 - Recyceltes Material]],'DD FD'!AL:AM,2,FALSE))</f>
        <v/>
      </c>
      <c r="LN224" s="578" t="str">
        <f>IF(Table1[[#This Row],[Hauptkörper - B1 - Recyceltes Material Anteil (in %)]]="","",Table1[[#This Row],[Hauptkörper - B1 - Recyceltes Material Anteil (in %)]])</f>
        <v/>
      </c>
      <c r="LO224" s="579" t="str">
        <f>IF(Table1[[#This Row],[Hauptkörper - B1 - Beschichtung]]="","",VLOOKUP(Table1[[#This Row],[Hauptkörper - B1 - Beschichtung]],'DD FD'!AE:AF,2,FALSE))</f>
        <v/>
      </c>
      <c r="LP224" s="580" t="str">
        <f>IF(Table1[[#This Row],[Hauptkörper - B1 - Beschichtung Anteil (in %)]]="","",Table1[[#This Row],[Hauptkörper - B1 - Beschichtung Anteil (in %)]])</f>
        <v/>
      </c>
      <c r="LQ224" s="576" t="str">
        <f>IF(Table1[[#This Row],[Hauptkörper - B2 - Art]]="","",VLOOKUP(Table1[[#This Row],[Hauptkörper - B2 - Art]],'DD FD'!B:C,2,FALSE))</f>
        <v/>
      </c>
      <c r="LR224" s="577" t="str">
        <f>IF(Table1[[#This Row],[Hauptkörper - B2 - Fraktion]]="","",VLOOKUP(Table1[[#This Row],[Hauptkörper - B2 - Fraktion]],'DD FD'!H:J,3,FALSE))</f>
        <v/>
      </c>
      <c r="LS224" s="574" t="str">
        <f>IF(Table1[[#This Row],[Hauptkörper - B2 - Gewicht
(in G)]]="","",Table1[[#This Row],[Hauptkörper - B2 - Gewicht
(in G)]])</f>
        <v/>
      </c>
      <c r="LT224" s="574" t="str">
        <f>IF(Table1[[#This Row],[Hauptkörper - B2 - Lizenzierungs-pflichtig? (X=Ja)]]="","",Table1[[#This Row],[Hauptkörper - B2 - Lizenzierungs-pflichtig? (X=Ja)]])</f>
        <v/>
      </c>
      <c r="LU224" s="577" t="str">
        <f>IF(Table1[[#This Row],[Hauptkörper - B2 - Virgin Material]]="","",VLOOKUP(Table1[[#This Row],[Hauptkörper - B2 - Virgin Material]],'DD FD'!AJ:AK,2,FALSE))</f>
        <v/>
      </c>
      <c r="LV224" s="578" t="str">
        <f>IF(Table1[[#This Row],[Hauptkörper - B2 - Virgin Material Anteil (in %)]]="","",Table1[[#This Row],[Hauptkörper - B2 - Virgin Material Anteil (in %)]])</f>
        <v/>
      </c>
      <c r="LW224" s="577" t="str">
        <f>IF(Table1[[#This Row],[Hauptkörper - B2 - Recyceltes Material]]="","",VLOOKUP(Table1[[#This Row],[Hauptkörper - B2 - Recyceltes Material]],'DD FD'!AL:AM,2,FALSE))</f>
        <v/>
      </c>
      <c r="LX224" s="578" t="str">
        <f>IF(Table1[[#This Row],[Hauptkörper - B2 - Recyceltes Material Anteil (in %)]]="","",Table1[[#This Row],[Hauptkörper - B2 - Recyceltes Material Anteil (in %)]])</f>
        <v/>
      </c>
      <c r="LY224" s="577" t="str">
        <f>IF(Table1[[#This Row],[Hauptkörper - B2 - Beschichtung]]="","",VLOOKUP(Table1[[#This Row],[Hauptkörper - B2 - Beschichtung]],'DD FD'!AE:AF,2,FALSE))</f>
        <v/>
      </c>
      <c r="LZ224" s="580" t="str">
        <f>IF(Table1[[#This Row],[Hauptkörper - B2 - Beschichtung Anteil (in %)]]="","",Table1[[#This Row],[Hauptkörper - B2 - Beschichtung Anteil (in %)]])</f>
        <v/>
      </c>
      <c r="MA224" s="576" t="str">
        <f>IF(Table1[[#This Row],[Hauptkörper - B3 - Art]]="","",VLOOKUP(Table1[[#This Row],[Hauptkörper - B3 - Art]],'DD FD'!B:C,2,FALSE))</f>
        <v/>
      </c>
      <c r="MB224" s="577" t="str">
        <f>IF(Table1[[#This Row],[Hauptkörper - B3 - Fraktion]]="","",VLOOKUP(Table1[[#This Row],[Hauptkörper - B3 - Fraktion]],'DD FD'!H:J,3,FALSE))</f>
        <v/>
      </c>
      <c r="MC224" s="574" t="str">
        <f>IF(Table1[[#This Row],[Hauptkörper - B3 - Gewicht
(in G)]]="","",Table1[[#This Row],[Hauptkörper - B3 - Gewicht
(in G)]])</f>
        <v/>
      </c>
      <c r="MD224" s="574" t="str">
        <f>IF(Table1[[#This Row],[Hauptkörper - B3 - Lizenzierungs-pflichtig? (X=Ja)]]="","",Table1[[#This Row],[Hauptkörper - B3 - Lizenzierungs-pflichtig? (X=Ja)]])</f>
        <v/>
      </c>
      <c r="ME224" s="577" t="str">
        <f>IF(Table1[[#This Row],[Hauptkörper - B3 - Virgin Material]]="","",VLOOKUP(Table1[[#This Row],[Hauptkörper - B3 - Virgin Material]],'DD FD'!AJ:AK,2,FALSE))</f>
        <v/>
      </c>
      <c r="MF224" s="578" t="str">
        <f>IF(Table1[[#This Row],[Hauptkörper - B3 - Virgin Material Anteil (in %)]]="","",Table1[[#This Row],[Hauptkörper - B3 - Virgin Material Anteil (in %)]])</f>
        <v/>
      </c>
      <c r="MG224" s="577" t="str">
        <f>IF(Table1[[#This Row],[Hauptkörper - B3 - Recyceltes Material]]="","",VLOOKUP(Table1[[#This Row],[Hauptkörper - B3 - Recyceltes Material]],'DD FD'!AL:AM,2,FALSE))</f>
        <v/>
      </c>
      <c r="MH224" s="578" t="str">
        <f>IF(Table1[[#This Row],[Hauptkörper - B3 - Recyceltes Material Anteil (in %)]]="","",Table1[[#This Row],[Hauptkörper - B3 - Recyceltes Material Anteil (in %)]])</f>
        <v/>
      </c>
      <c r="MI224" s="577" t="str">
        <f>IF(Table1[[#This Row],[Hauptkörper - B3 - Beschichtung]]="","",VLOOKUP(Table1[[#This Row],[Hauptkörper - B3 - Beschichtung]],'DD FD'!AE:AF,2,FALSE))</f>
        <v/>
      </c>
      <c r="MJ224" s="580" t="str">
        <f>IF(Table1[[#This Row],[Hauptkörper - B3 - Beschichtung Anteil (in %)]]="","",Table1[[#This Row],[Hauptkörper - B3 - Beschichtung Anteil (in %)]])</f>
        <v/>
      </c>
      <c r="MK224" s="576" t="str">
        <f>IF(Table1[[#This Row],[Verschluss - B1 - Art]]="","",VLOOKUP(Table1[[#This Row],[Verschluss - B1 - Art]],'DD FD'!D:E,2,FALSE))</f>
        <v/>
      </c>
      <c r="ML224" s="577" t="str">
        <f>IF(Table1[[#This Row],[Verschluss - B1 - Fraktion]]="","",VLOOKUP(Table1[[#This Row],[Verschluss - B1 - Fraktion]],'DD FD'!H:J,3,FALSE))</f>
        <v/>
      </c>
      <c r="MM224" s="574" t="str">
        <f>IF(Table1[[#This Row],[Verschluss - B1 - Gewicht (in G)]]="","",Table1[[#This Row],[Verschluss - B1 - Gewicht (in G)]])</f>
        <v/>
      </c>
      <c r="MN224" s="574" t="str">
        <f>IF(Table1[[#This Row],[Verschluss - B1 - Lizenzierungs-pflichtig? (X=Ja)]]="","",Table1[[#This Row],[Verschluss - B1 - Lizenzierungs-pflichtig? (X=Ja)]])</f>
        <v/>
      </c>
      <c r="MO224" s="574" t="str">
        <f>IF(Table1[[#This Row],[Verschluss - B1 - Trennbar vom Hauptkörper? (X=Ja)]]="","",Table1[[#This Row],[Verschluss - B1 - Trennbar vom Hauptkörper? (X=Ja)]])</f>
        <v/>
      </c>
      <c r="MP224" s="577" t="str">
        <f>IF(Table1[[#This Row],[Verschluss - B1 - Virgin Material]]="","",VLOOKUP(Table1[[#This Row],[Verschluss - B1 - Virgin Material]],'DD FD'!AJ:AK,2,FALSE))</f>
        <v/>
      </c>
      <c r="MQ224" s="578" t="str">
        <f>IF(Table1[[#This Row],[Verschluss - B1 - Virgin Material Anteil (in %)]]="","",Table1[[#This Row],[Verschluss - B1 - Virgin Material Anteil (in %)]])</f>
        <v/>
      </c>
      <c r="MR224" s="577" t="str">
        <f>IF(Table1[[#This Row],[Verschluss - B1 - Recyceltes Material]]="","",VLOOKUP(Table1[[#This Row],[Verschluss - B1 - Recyceltes Material]],'DD FD'!AL:AM,2,FALSE))</f>
        <v/>
      </c>
      <c r="MS224" s="578" t="str">
        <f>IF(Table1[[#This Row],[Verschluss - B1 - Recyceltes Material Anteil (in %)]]="","",Table1[[#This Row],[Verschluss - B1 - Recyceltes Material Anteil (in %)]])</f>
        <v/>
      </c>
      <c r="MT224" s="577" t="str">
        <f>IF(Table1[[#This Row],[Verschluss - B1 - Beschichtung]]="","",VLOOKUP(Table1[[#This Row],[Verschluss - B1 - Beschichtung]],'DD FD'!AE:AF,2,FALSE))</f>
        <v/>
      </c>
      <c r="MU224" s="580" t="str">
        <f>IF(Table1[[#This Row],[Verschluss - B1 - Beschichtung Anteil (in %)]]="","",Table1[[#This Row],[Verschluss - B1 - Beschichtung Anteil (in %)]])</f>
        <v/>
      </c>
      <c r="MV224" s="576" t="str">
        <f>IF(Table1[[#This Row],[Verschluss - B2 - Art]]="","",VLOOKUP(Table1[[#This Row],[Verschluss - B2 - Art]],'DD FD'!D:E,2,FALSE))</f>
        <v/>
      </c>
      <c r="MW224" s="577" t="str">
        <f>IF(Table1[[#This Row],[Verschluss - B2 - Fraktion]]="","",VLOOKUP(Table1[[#This Row],[Verschluss - B2 - Fraktion]],'DD FD'!H:J,3,FALSE))</f>
        <v/>
      </c>
      <c r="MX224" s="574" t="str">
        <f>IF(Table1[[#This Row],[Verschluss - B2 - Gewicht (in G)]]="","",Table1[[#This Row],[Verschluss - B2 - Gewicht (in G)]])</f>
        <v/>
      </c>
      <c r="MY224" s="574" t="str">
        <f>IF(Table1[[#This Row],[Verschluss - B2 - Lizenzierungs-pflichtig? (X=Ja)]]="","",Table1[[#This Row],[Verschluss - B2 - Lizenzierungs-pflichtig? (X=Ja)]])</f>
        <v/>
      </c>
      <c r="MZ224" s="574" t="str">
        <f>IF(Table1[[#This Row],[Verschluss - B2 - Trennbar vom Hauptkörper? (X=Ja)]]="","",Table1[[#This Row],[Verschluss - B2 - Trennbar vom Hauptkörper? (X=Ja)]])</f>
        <v/>
      </c>
      <c r="NA224" s="577" t="str">
        <f>IF(Table1[[#This Row],[Verschluss - B2 - Virgin Material]]="","",VLOOKUP(Table1[[#This Row],[Verschluss - B2 - Virgin Material]],'DD FD'!AJ:AK,2,FALSE))</f>
        <v/>
      </c>
      <c r="NB224" s="578" t="str">
        <f>IF(Table1[[#This Row],[Verschluss - B2 - Virgin Material Anteil (in %)]]="","",Table1[[#This Row],[Verschluss - B2 - Virgin Material Anteil (in %)]])</f>
        <v/>
      </c>
      <c r="NC224" s="577" t="str">
        <f>IF(Table1[[#This Row],[Verschluss - B2 - Recyceltes Material]]="","",VLOOKUP(Table1[[#This Row],[Verschluss - B2 - Recyceltes Material]],'DD FD'!AL:AM,2,FALSE))</f>
        <v/>
      </c>
      <c r="ND224" s="578" t="str">
        <f>IF(Table1[[#This Row],[Verschluss - B2 - Recyceltes Material Anteil (in %)]]="","",Table1[[#This Row],[Verschluss - B2 - Recyceltes Material Anteil (in %)]])</f>
        <v/>
      </c>
      <c r="NE224" s="577" t="str">
        <f>IF(Table1[[#This Row],[Verschluss - B2 - Beschichtung]]="","",VLOOKUP(Table1[[#This Row],[Verschluss - B2 - Beschichtung]],'DD FD'!AE:AF,2,FALSE))</f>
        <v/>
      </c>
      <c r="NF224" s="580" t="str">
        <f>IF(Table1[[#This Row],[Verschluss - B2 - Beschichtung Anteil (in %)]]="","",Table1[[#This Row],[Verschluss - B2 - Beschichtung Anteil (in %)]])</f>
        <v/>
      </c>
      <c r="NG224" s="576" t="str">
        <f>IF(Table1[[#This Row],[Verschluss - B3 - Art]]="","",VLOOKUP(Table1[[#This Row],[Verschluss - B3 - Art]],'DD FD'!D:E,2,FALSE))</f>
        <v/>
      </c>
      <c r="NH224" s="577" t="str">
        <f>IF(Table1[[#This Row],[Verschluss - B3 - Fraktion]]="","",VLOOKUP(Table1[[#This Row],[Verschluss - B3 - Fraktion]],'DD FD'!H:J,3,FALSE))</f>
        <v/>
      </c>
      <c r="NI224" s="574" t="str">
        <f>IF(Table1[[#This Row],[Verschluss - B3 - Gewicht (in G)]]="","",Table1[[#This Row],[Verschluss - B3 - Gewicht (in G)]])</f>
        <v/>
      </c>
      <c r="NJ224" s="574" t="str">
        <f>IF(Table1[[#This Row],[Verschluss - B3 - Lizenzierungs-pflichtig? (X=Ja)]]="","",Table1[[#This Row],[Verschluss - B3 - Lizenzierungs-pflichtig? (X=Ja)]])</f>
        <v/>
      </c>
      <c r="NK224" s="574" t="str">
        <f>IF(Table1[[#This Row],[Verschluss - B3 - Trennbar vom Hauptkörper? (X=Ja)]]="","",Table1[[#This Row],[Verschluss - B3 - Trennbar vom Hauptkörper? (X=Ja)]])</f>
        <v/>
      </c>
      <c r="NL224" s="577" t="str">
        <f>IF(Table1[[#This Row],[Verschluss - B3 - Virgin Material]]="","",VLOOKUP(Table1[[#This Row],[Verschluss - B3 - Virgin Material]],'DD FD'!AJ:AK,2,FALSE))</f>
        <v/>
      </c>
      <c r="NM224" s="578" t="str">
        <f>IF(Table1[[#This Row],[Verschluss - B3 - Virgin Material Anteil (in %)]]="","",Table1[[#This Row],[Verschluss - B3 - Virgin Material Anteil (in %)]])</f>
        <v/>
      </c>
      <c r="NN224" s="577" t="str">
        <f>IF(Table1[[#This Row],[Verschluss - B3 - Recyceltes Material]]="","",VLOOKUP(Table1[[#This Row],[Verschluss - B3 - Recyceltes Material]],'DD FD'!AL:AM,2,FALSE))</f>
        <v/>
      </c>
      <c r="NO224" s="578" t="str">
        <f>IF(Table1[[#This Row],[Verschluss - B3 - Recyceltes Material Anteil (in %)]]="","",Table1[[#This Row],[Verschluss - B3 - Recyceltes Material Anteil (in %)]])</f>
        <v/>
      </c>
      <c r="NP224" s="577" t="str">
        <f>IF(Table1[[#This Row],[Verschluss - B3 - Beschichtung]]="","",VLOOKUP(Table1[[#This Row],[Verschluss - B3 - Beschichtung]],'DD FD'!AE:AF,2,FALSE))</f>
        <v/>
      </c>
      <c r="NQ224" s="580" t="str">
        <f>IF(Table1[[#This Row],[Verschluss - B3 - Beschichtung Anteil (in %)]]="","",Table1[[#This Row],[Verschluss - B3 - Beschichtung Anteil (in %)]])</f>
        <v/>
      </c>
      <c r="NR224" s="576" t="str">
        <f>IF(Table1[[#This Row],[Etikett - B1 - Art]]="","",VLOOKUP(Table1[[#This Row],[Etikett - B1 - Art]],'DD FD'!F:G,2,FALSE))</f>
        <v/>
      </c>
      <c r="NS224" s="577" t="str">
        <f>IF(Table1[[#This Row],[Etikett - B1 - Fraktion]]="","",VLOOKUP(Table1[[#This Row],[Etikett - B1 - Fraktion]],'DD FD'!H:J,3,FALSE))</f>
        <v/>
      </c>
      <c r="NT224" s="574" t="str">
        <f>IF(Table1[[#This Row],[Etikett - B1 - Gewicht (in G)]]="","",Table1[[#This Row],[Etikett - B1 - Gewicht (in G)]])</f>
        <v/>
      </c>
      <c r="NU224" s="574" t="str">
        <f>IF(Table1[[#This Row],[Etikett - B1 - Lizenzierungs-pflichtig? (X=Ja)]]="","",Table1[[#This Row],[Etikett - B1 - Lizenzierungs-pflichtig? (X=Ja)]])</f>
        <v/>
      </c>
      <c r="NV224" s="574" t="str">
        <f>IF(Table1[[#This Row],[Etikett - B1 - Trennbar vom Hauptkörper? (X=Ja)]]="","",Table1[[#This Row],[Etikett - B1 - Trennbar vom Hauptkörper? (X=Ja)]])</f>
        <v/>
      </c>
      <c r="NW224" s="577" t="str">
        <f>IF(Table1[[#This Row],[Etikett - B1 - Virgin Material]]="","",VLOOKUP(Table1[[#This Row],[Etikett - B1 - Virgin Material]],'DD FD'!AJ:AK,2,FALSE))</f>
        <v/>
      </c>
      <c r="NX224" s="578" t="str">
        <f>IF(Table1[[#This Row],[Etikett - B1 - Virgin Material Anteil (in %)]]="","",Table1[[#This Row],[Etikett - B1 - Virgin Material Anteil (in %)]])</f>
        <v/>
      </c>
      <c r="NY224" s="577" t="str">
        <f>IF(Table1[[#This Row],[Etikett - B1 - Recyceltes Material]]="","",VLOOKUP(Table1[[#This Row],[Etikett - B1 - Recyceltes Material]],'DD FD'!AL:AM,2,FALSE))</f>
        <v/>
      </c>
      <c r="NZ224" s="578" t="str">
        <f>IF(Table1[[#This Row],[Etikett - B1 - Recyceltes Material Anteil (in %)]]="","",Table1[[#This Row],[Etikett - B1 - Recyceltes Material Anteil (in %)]])</f>
        <v/>
      </c>
      <c r="OA224" s="577" t="str">
        <f>IF(Table1[[#This Row],[Etikett - B1 - Beschichtung]]="","",VLOOKUP(Table1[[#This Row],[Etikett - B1 - Beschichtung]],'DD FD'!AE:AF,2,FALSE))</f>
        <v/>
      </c>
      <c r="OB224" s="580" t="str">
        <f>IF(Table1[[#This Row],[Etikett - B1 - Beschichtung Anteil (in %)]]="","",Table1[[#This Row],[Etikett - B1 - Beschichtung Anteil (in %)]])</f>
        <v/>
      </c>
      <c r="OC224" s="576" t="str">
        <f>IF(Table1[[#This Row],[Etikett - B2 - Art]]="","",VLOOKUP(Table1[[#This Row],[Etikett - B2 - Art]],'DD FD'!F:G,2,FALSE))</f>
        <v/>
      </c>
      <c r="OD224" s="577" t="str">
        <f>IF(Table1[[#This Row],[Etikett - B2 - Fraktion]]="","",VLOOKUP(Table1[[#This Row],[Etikett - B2 - Fraktion]],'DD FD'!H:J,3,FALSE))</f>
        <v/>
      </c>
      <c r="OE224" s="574" t="str">
        <f>IF(Table1[[#This Row],[Etikett - B2 - Gewicht (in G)]]="","",Table1[[#This Row],[Etikett - B2 - Gewicht (in G)]])</f>
        <v/>
      </c>
      <c r="OF224" s="574" t="str">
        <f>IF(Table1[[#This Row],[Etikett - B2 - Lizenzierungs-pflichtig? (X=Ja)]]="","",Table1[[#This Row],[Etikett - B2 - Lizenzierungs-pflichtig? (X=Ja)]])</f>
        <v/>
      </c>
      <c r="OG224" s="574" t="str">
        <f>IF(Table1[[#This Row],[Etikett - B2 - Trennbar vom Hauptkörper? (X=Ja)]]="","",Table1[[#This Row],[Etikett - B2 - Trennbar vom Hauptkörper? (X=Ja)]])</f>
        <v/>
      </c>
      <c r="OH224" s="577" t="str">
        <f>IF(Table1[[#This Row],[Etikett - B2 - Virgin Material]]="","",VLOOKUP(Table1[[#This Row],[Etikett - B2 - Virgin Material]],'DD FD'!AJ:AK,2,FALSE))</f>
        <v/>
      </c>
      <c r="OI224" s="578" t="str">
        <f>IF(Table1[[#This Row],[Etikett - B2 - Virgin Material Anteil (in %)]]="","",Table1[[#This Row],[Etikett - B2 - Virgin Material Anteil (in %)]])</f>
        <v/>
      </c>
      <c r="OJ224" s="577" t="str">
        <f>IF(Table1[[#This Row],[Etikett - B2 - Recyceltes Material]]="","",VLOOKUP(Table1[[#This Row],[Etikett - B2 - Recyceltes Material]],'DD FD'!AL:AM,2,FALSE))</f>
        <v/>
      </c>
      <c r="OK224" s="578" t="str">
        <f>IF(Table1[[#This Row],[Etikett - B2 - Recyceltes Material Anteil (in %)]]="","",Table1[[#This Row],[Etikett - B2 - Recyceltes Material Anteil (in %)]])</f>
        <v/>
      </c>
      <c r="OL224" s="577" t="str">
        <f>IF(Table1[[#This Row],[Etikett - B2 - Beschichtung]]="","",VLOOKUP(Table1[[#This Row],[Etikett - B2 - Beschichtung]],'DD FD'!AE:AF,2,FALSE))</f>
        <v/>
      </c>
      <c r="OM224" s="580" t="str">
        <f>IF(Table1[[#This Row],[Etikett - B2 - Beschichtung Anteil (in %)]]="","",Table1[[#This Row],[Etikett - B2 - Beschichtung Anteil (in %)]])</f>
        <v/>
      </c>
      <c r="ON224" s="576" t="str">
        <f>IF(Table1[[#This Row],[Etikett - B3 - Art]]="","",VLOOKUP(Table1[[#This Row],[Etikett - B3 - Art]],'DD FD'!F:G,2,FALSE))</f>
        <v/>
      </c>
      <c r="OO224" s="577" t="str">
        <f>IF(Table1[[#This Row],[Etikett - B3 - Fraktion]]="","",VLOOKUP(Table1[[#This Row],[Etikett - B3 - Fraktion]],'DD FD'!H:J,3,FALSE))</f>
        <v/>
      </c>
      <c r="OP224" s="574" t="str">
        <f>IF(Table1[[#This Row],[Etikett - B3 - Gewicht (in G)]]="","",Table1[[#This Row],[Etikett - B3 - Gewicht (in G)]])</f>
        <v/>
      </c>
      <c r="OQ224" s="574" t="str">
        <f>IF(Table1[[#This Row],[Etikett - B3 - Lizenzierungs-pflichtig? (X=Ja)]]="","",Table1[[#This Row],[Etikett - B3 - Lizenzierungs-pflichtig? (X=Ja)]])</f>
        <v/>
      </c>
      <c r="OR224" s="574" t="str">
        <f>IF(Table1[[#This Row],[Etikett - B3 - Trennbar vom Hauptkörper? (X=Ja)]]="","",Table1[[#This Row],[Etikett - B3 - Trennbar vom Hauptkörper? (X=Ja)]])</f>
        <v/>
      </c>
      <c r="OS224" s="577" t="str">
        <f>IF(Table1[[#This Row],[Etikett - B3 - Virgin Material]]="","",VLOOKUP(Table1[[#This Row],[Etikett - B3 - Virgin Material]],'DD FD'!AJ:AK,2,FALSE))</f>
        <v/>
      </c>
      <c r="OT224" s="578" t="str">
        <f>IF(Table1[[#This Row],[Etikett - B3 - Virgin Material Anteil (in %)]]="","",Table1[[#This Row],[Etikett - B3 - Virgin Material Anteil (in %)]])</f>
        <v/>
      </c>
      <c r="OU224" s="577" t="str">
        <f>IF(Table1[[#This Row],[Etikett - B3 - Recyceltes Material]]="","",VLOOKUP(Table1[[#This Row],[Etikett - B3 - Recyceltes Material]],'DD FD'!AL:AM,2,FALSE))</f>
        <v/>
      </c>
      <c r="OV224" s="578" t="str">
        <f>IF(Table1[[#This Row],[Etikett - B3 - Recyceltes Material Anteil (in %)]]="","",Table1[[#This Row],[Etikett - B3 - Recyceltes Material Anteil (in %)]])</f>
        <v/>
      </c>
      <c r="OW224" s="577" t="str">
        <f>IF(Table1[[#This Row],[Etikett - B3 - Beschichtung]]="","",VLOOKUP(Table1[[#This Row],[Etikett - B3 - Beschichtung]],'DD FD'!AE:AF,2,FALSE))</f>
        <v/>
      </c>
      <c r="OX224" s="613" t="str">
        <f>IF(Table1[[#This Row],[Etikett - B3 - Beschichtung Anteil (in %)]]="","",Table1[[#This Row],[Etikett - B3 - Beschichtung Anteil (in %)]])</f>
        <v/>
      </c>
      <c r="OY224" s="618">
        <f>ROUNDUP(SUM(
IF(AND(LH224='DD FD'!$J$7,LJ224='DD FD'!$AI$3),LI224,0),
IF(AND(LR224='DD FD'!$J$7,LT224='DD FD'!$AI$3),LS224,0),
IF(AND(MB224='DD FD'!$J$7,MD224='DD FD'!$AI$3),MC224,0),
IF(AND(ML224='DD FD'!$J$7,MN224='DD FD'!$AI$3),MM224,0),
IF(AND(MW224='DD FD'!$J$7,MY224='DD FD'!$AI$3),MX224,0),
IF(AND(NH224='DD FD'!$J$7,NJ224='DD FD'!$AI$3),NI224,0),
IF(AND(NS224='DD FD'!$J$7,NU224='DD FD'!$AI$3),NT224,0),
IF(AND(OD224='DD FD'!$J$7,OF224='DD FD'!$AI$3),OE224,0),
IF(AND(OO224='DD FD'!$J$7,OQ224='DD FD'!$AI$3),OP224,0),
),2)</f>
        <v>0</v>
      </c>
      <c r="OZ224" s="617">
        <f>ROUNDUP(SUM(
IF(AND(LH224='DD FD'!$J$6,LJ224='DD FD'!$AI$3),LI224,0),
IF(AND(LR224='DD FD'!$J$6,LT224='DD FD'!$AI$3),LS224,0),
IF(AND(MB224='DD FD'!$J$6,MD224='DD FD'!$AI$3),MC224,0),
IF(AND(ML224='DD FD'!$J$6,MN224='DD FD'!$AI$3),MM224,0),
IF(AND(MW224='DD FD'!$J$6,MY224='DD FD'!$AI$3),MX224,0),
IF(AND(NH224='DD FD'!$J$6,NJ224='DD FD'!$AI$3),NI224,0),
IF(AND(NS224='DD FD'!$J$6,NU224='DD FD'!$AI$3),NT224,0),
IF(AND(OD224='DD FD'!$J$6,OF224='DD FD'!$AI$3),OE224,0),
IF(AND(OO224='DD FD'!$J$6,OQ224='DD FD'!$AI$3),OP224,0),
),2)</f>
        <v>0</v>
      </c>
      <c r="PA224" s="617">
        <f>ROUNDUP(SUM(
IF(AND(LH224='DD FD'!$J$10,LJ224='DD FD'!$AI$3),LI224,0),
IF(AND(LR224='DD FD'!$J$10,LT224='DD FD'!$AI$3),LS224,0),
IF(AND(MB224='DD FD'!$J$10,MD224='DD FD'!$AI$3),MC224,0),
IF(AND(ML224='DD FD'!$J$10,MN224='DD FD'!$AI$3),MM224,0),
IF(AND(MW224='DD FD'!$J$10,MY224='DD FD'!$AI$3),MX224,0),
IF(AND(NH224='DD FD'!$J$10,NJ224='DD FD'!$AI$3),NI224,0),
IF(AND(NS224='DD FD'!$J$10,NU224='DD FD'!$AI$3),NT224,0),
IF(AND(OD224='DD FD'!$J$10,OF224='DD FD'!$AI$3),OE224,0),
IF(AND(OO224='DD FD'!$J$10,OQ224='DD FD'!$AI$3),OP224,0),
),2)</f>
        <v>0</v>
      </c>
      <c r="PB224" s="617">
        <f>ROUNDUP(SUM(
IF(AND(LH224='DD FD'!$J$8,LJ224='DD FD'!$AI$3),LI224,0),
IF(AND(LR224='DD FD'!$J$8,LT224='DD FD'!$AI$3),LS224,0),
IF(AND(MB224='DD FD'!$J$8,MD224='DD FD'!$AI$3),MC224,0),
IF(AND(ML224='DD FD'!$J$8,MN224='DD FD'!$AI$3),MM224,0),
IF(AND(MW224='DD FD'!$J$8,MY224='DD FD'!$AI$3),MX224,0),
IF(AND(NH224='DD FD'!$J$8,NJ224='DD FD'!$AI$3),NI224,0),
IF(AND(NS224='DD FD'!$J$8,NU224='DD FD'!$AI$3),NT224,0),
IF(AND(OD224='DD FD'!$J$8,OF224='DD FD'!$AI$3),OE224,0),
IF(AND(OO224='DD FD'!$J$8,OQ224='DD FD'!$AI$3),OP224,0),
),2)</f>
        <v>0</v>
      </c>
      <c r="PC224" s="617">
        <f>ROUNDUP(SUM(
IF(AND(LH224='DD FD'!$J$5,LJ224='DD FD'!$AI$3),LI224,0),
IF(AND(LR224='DD FD'!$J$5,LT224='DD FD'!$AI$3),LS224,0),
IF(AND(MB224='DD FD'!$J$5,MD224='DD FD'!$AI$3),MC224,0),
IF(AND(ML224='DD FD'!$J$5,MN224='DD FD'!$AI$3),MM224,0),
IF(AND(MW224='DD FD'!$J$5,MY224='DD FD'!$AI$3),MX224,0),
IF(AND(NH224='DD FD'!$J$5,NJ224='DD FD'!$AI$3),NI224,0),
IF(AND(NS224='DD FD'!$J$5,NU224='DD FD'!$AI$3),NT224,0),
IF(AND(OD224='DD FD'!$J$5,OF224='DD FD'!$AI$3),OE224,0),
IF(AND(OO224='DD FD'!$J$5,OQ224='DD FD'!$AI$3),OP224,0),
),2)</f>
        <v>0</v>
      </c>
      <c r="PD224" s="617">
        <f>ROUNDUP(SUM(
IF(AND(LH224='DD FD'!$J$9,LJ224='DD FD'!$AI$3),LI224,0),
IF(AND(LR224='DD FD'!$J$9,LT224='DD FD'!$AI$3),LS224,0),
IF(AND(MB224='DD FD'!$J$9,MD224='DD FD'!$AI$3),MC224,0),
IF(AND(ML224='DD FD'!$J$9,MN224='DD FD'!$AI$3),MM224,0),
IF(AND(MW224='DD FD'!$J$9,MY224='DD FD'!$AI$3),MX224,0),
IF(AND(NH224='DD FD'!$J$9,NJ224='DD FD'!$AI$3),NI224,0),
IF(AND(NS224='DD FD'!$J$9,NU224='DD FD'!$AI$3),NT224,0),
IF(AND(OD224='DD FD'!$J$9,OF224='DD FD'!$AI$3),OE224,0),
IF(AND(OO224='DD FD'!$J$9,OQ224='DD FD'!$AI$3),OP224,0),
),2)</f>
        <v>0</v>
      </c>
      <c r="PE224" s="617">
        <f>ROUNDUP(SUM(
IF(AND(LH224='DD FD'!$J$4,LJ224='DD FD'!$AI$3),LI224,0),
IF(AND(LR224='DD FD'!$J$4,LT224='DD FD'!$AI$3),LS224,0),
IF(AND(MB224='DD FD'!$J$4,MD224='DD FD'!$AI$3),MC224,0),
IF(AND(ML224='DD FD'!$J$4,MN224='DD FD'!$AI$3),MM224,0),
IF(AND(MW224='DD FD'!$J$4,MY224='DD FD'!$AI$3),MX224,0),
IF(AND(NH224='DD FD'!$J$4,NJ224='DD FD'!$AI$3),NI224,0),
IF(AND(NS224='DD FD'!$J$4,NU224='DD FD'!$AI$3),NT224,0),
IF(AND(OD224='DD FD'!$J$4,OF224='DD FD'!$AI$3),OE224,0),
IF(AND(OO224='DD FD'!$J$4,OQ224='DD FD'!$AI$3),OP224,0),
),2)</f>
        <v>0</v>
      </c>
      <c r="PF224" s="619">
        <f>ROUNDUP(SUM(
IF(AND(LH224='DD FD'!$J$11,LJ224='DD FD'!$AI$3),LI224,0),
IF(AND(LR224='DD FD'!$J$11,LT224='DD FD'!$AI$3),LS224,0),
IF(AND(MB224='DD FD'!$J$11,MD224='DD FD'!$AI$3),MC224,0),
IF(AND(ML224='DD FD'!$J$11,MN224='DD FD'!$AI$3),MM224,0),
IF(AND(MW224='DD FD'!$J$11,MY224='DD FD'!$AI$3),MX224,0),
IF(AND(NH224='DD FD'!$J$11,NJ224='DD FD'!$AI$3),NI224,0),
IF(AND(NS224='DD FD'!$J$11,NU224='DD FD'!$AI$3),NT224,0),
IF(AND(OD224='DD FD'!$J$11,OF224='DD FD'!$AI$3),OE224,0),
IF(AND(OO224='DD FD'!$J$11,OQ224='DD FD'!$AI$3),OP224,0),
),2)</f>
        <v>0</v>
      </c>
    </row>
    <row r="225" spans="1:422">
      <c r="A225" s="806"/>
      <c r="B225" s="934"/>
      <c r="C225" s="247"/>
      <c r="D225" s="842"/>
      <c r="E225" s="247"/>
      <c r="F225" s="158"/>
      <c r="G225" s="710"/>
      <c r="H225" s="712"/>
      <c r="I225" s="936"/>
      <c r="J225" s="803"/>
      <c r="K225" s="150"/>
      <c r="L225" s="146" t="str">
        <f t="shared" si="81"/>
        <v/>
      </c>
      <c r="M225" s="501" t="str">
        <f t="shared" si="98"/>
        <v/>
      </c>
      <c r="N225" s="504"/>
      <c r="O225" s="113" t="str">
        <f t="shared" si="99"/>
        <v/>
      </c>
      <c r="P225" s="114" t="str">
        <f t="shared" si="82"/>
        <v/>
      </c>
      <c r="Q225" s="152"/>
      <c r="R225" s="152"/>
      <c r="S225" s="115" t="str">
        <f t="shared" si="100"/>
        <v/>
      </c>
      <c r="T225" s="159"/>
      <c r="U225" s="159"/>
      <c r="V225" s="157"/>
      <c r="W225" s="157"/>
      <c r="X225" s="157"/>
      <c r="Y225" s="772"/>
      <c r="Z225" s="158"/>
      <c r="AA225" s="144"/>
      <c r="AB225" s="112"/>
      <c r="AC225" s="153"/>
      <c r="AD225" s="153"/>
      <c r="AE225" s="153"/>
      <c r="AF225" s="153"/>
      <c r="AG225" s="153"/>
      <c r="AH225" s="153"/>
      <c r="AI225" s="152"/>
      <c r="AJ225" s="158"/>
      <c r="AK225" s="158"/>
      <c r="AL225" s="158"/>
      <c r="AM225" s="116" t="str">
        <f t="shared" si="101"/>
        <v/>
      </c>
      <c r="AN225" s="116" t="str">
        <f t="shared" si="102"/>
        <v/>
      </c>
      <c r="AO225" s="324"/>
      <c r="AP225" s="503"/>
      <c r="AQ225" s="487" t="str">
        <f t="shared" si="103"/>
        <v/>
      </c>
      <c r="AR225" s="113" t="str">
        <f t="shared" si="83"/>
        <v/>
      </c>
      <c r="AS225" s="113" t="str">
        <f t="shared" si="84"/>
        <v/>
      </c>
      <c r="AT225" s="113" t="str">
        <f t="shared" si="85"/>
        <v/>
      </c>
      <c r="AU225" s="113" t="str">
        <f t="shared" si="86"/>
        <v/>
      </c>
      <c r="AV225" s="159"/>
      <c r="AW225" s="157"/>
      <c r="AX225" s="157"/>
      <c r="AY225" s="157"/>
      <c r="AZ225" s="157"/>
      <c r="BA225" s="116" t="str">
        <f t="shared" si="87"/>
        <v/>
      </c>
      <c r="BB225" s="316"/>
      <c r="BC225" s="116" t="str">
        <f t="shared" si="88"/>
        <v/>
      </c>
      <c r="BD225" s="133" t="str">
        <f t="shared" si="89"/>
        <v/>
      </c>
      <c r="BE225" s="157"/>
      <c r="BF225" s="1180"/>
      <c r="BG225" s="1180"/>
      <c r="BH225" s="158"/>
      <c r="BI225" s="490"/>
      <c r="BJ225" s="514" t="str">
        <f t="shared" si="104"/>
        <v/>
      </c>
      <c r="BK225" s="789"/>
      <c r="BL225" s="116" t="str">
        <f t="shared" si="105"/>
        <v/>
      </c>
      <c r="BM225" s="144"/>
      <c r="BN225" s="144"/>
      <c r="BO225" s="144"/>
      <c r="BP225" s="790"/>
      <c r="BQ225" s="790"/>
      <c r="BR225" s="790"/>
      <c r="BS225" s="116" t="str">
        <f t="shared" si="90"/>
        <v/>
      </c>
      <c r="BT225" s="790"/>
      <c r="BU225" s="808" t="str">
        <f t="shared" si="91"/>
        <v/>
      </c>
      <c r="BV225" s="791"/>
      <c r="BW225" s="144"/>
      <c r="BX225" s="20"/>
      <c r="BY225" s="20"/>
      <c r="BZ225" s="20"/>
      <c r="CA225" s="792"/>
      <c r="CB225" s="1201"/>
      <c r="CC225" s="144"/>
      <c r="CD225" s="144"/>
      <c r="CE225" s="144"/>
      <c r="CF225" s="144"/>
      <c r="CG225" s="144"/>
      <c r="CH225" s="144"/>
      <c r="CI225" s="144"/>
      <c r="CJ225" s="144"/>
      <c r="CK225" s="144"/>
      <c r="CL225" s="144"/>
      <c r="CM225" s="144"/>
      <c r="CN225" s="144"/>
      <c r="CO225" s="144"/>
      <c r="CP225" s="144"/>
      <c r="CQ225" s="144"/>
      <c r="CR225" s="144"/>
      <c r="CS225" s="144"/>
      <c r="CT225" s="144"/>
      <c r="CU225" s="144"/>
      <c r="CV225" s="144"/>
      <c r="CW225" s="144"/>
      <c r="CX225" s="144"/>
      <c r="CY225" s="144"/>
      <c r="CZ225" s="144"/>
      <c r="DA225" s="144"/>
      <c r="DB225" s="144"/>
      <c r="DC225" s="144"/>
      <c r="DD225" s="144"/>
      <c r="DE225" s="144"/>
      <c r="DF225" s="144"/>
      <c r="DG225" s="144"/>
      <c r="DH225" s="144"/>
      <c r="DI225" s="144"/>
      <c r="DJ225" s="144"/>
      <c r="DK225" s="144"/>
      <c r="DL225" s="144"/>
      <c r="DM225" s="144"/>
      <c r="DN225" s="144"/>
      <c r="DO225" s="144"/>
      <c r="DP225" s="144"/>
      <c r="DQ225" s="144"/>
      <c r="DR225" s="144"/>
      <c r="DS225" s="144"/>
      <c r="DT225" s="144"/>
      <c r="DU225" s="144"/>
      <c r="DV225" s="144"/>
      <c r="DW225" s="144"/>
      <c r="DX225" s="144"/>
      <c r="DY225" s="144"/>
      <c r="DZ225" s="144"/>
      <c r="EA225" s="144"/>
      <c r="EB225" s="144"/>
      <c r="EC225" s="144"/>
      <c r="ED225" s="782" t="str">
        <f t="shared" si="106"/>
        <v/>
      </c>
      <c r="EE225" s="519"/>
      <c r="EF225" s="793"/>
      <c r="EG225" s="519"/>
      <c r="EH225" s="794"/>
      <c r="EI225" s="790"/>
      <c r="EJ225" s="794"/>
      <c r="EK225" s="794"/>
      <c r="EL225" s="790"/>
      <c r="EM225" s="790"/>
      <c r="EN225" s="790"/>
      <c r="EO225" s="112" t="str">
        <f t="shared" si="92"/>
        <v/>
      </c>
      <c r="EP225" s="790"/>
      <c r="EQ225" s="488" t="str">
        <f t="shared" si="93"/>
        <v/>
      </c>
      <c r="ER225" s="1100"/>
      <c r="ES225" s="1099" t="str">
        <f t="shared" si="107"/>
        <v/>
      </c>
      <c r="ET225" s="525"/>
      <c r="EU225" s="148"/>
      <c r="EV225" s="148"/>
      <c r="EW225" s="148"/>
      <c r="EX225" s="148"/>
      <c r="EY225" s="148"/>
      <c r="EZ225" s="148"/>
      <c r="FA225" s="148"/>
      <c r="FB225" s="148"/>
      <c r="FC225" s="148"/>
      <c r="FD225" s="148"/>
      <c r="FE225" s="148"/>
      <c r="FF225" s="148"/>
      <c r="FG225" s="148"/>
      <c r="FH225" s="148"/>
      <c r="FI225" s="528"/>
      <c r="FJ225" s="513" t="str">
        <f t="shared" si="94"/>
        <v/>
      </c>
      <c r="FK225" s="158"/>
      <c r="FL225" s="850"/>
      <c r="FM225" s="850"/>
      <c r="FN225" s="850"/>
      <c r="FO225" s="850"/>
      <c r="FP225" s="850"/>
      <c r="FQ225" s="850"/>
      <c r="FR225" s="157"/>
      <c r="FS225" s="143"/>
      <c r="FT225" s="143"/>
      <c r="FU225" s="847" t="str">
        <f t="shared" si="95"/>
        <v/>
      </c>
      <c r="FV225" s="555"/>
      <c r="FW225" s="523" t="str">
        <f>IF(Table1[[#This Row],[Nonfood Inhaltstoffe - Komponente]]="","",VLOOKUP(Table1[[#This Row],[Nonfood Inhaltstoffe - Komponente]],'Dropdown Auswahl'!BJ:BK,2,FALSE))</f>
        <v/>
      </c>
      <c r="FX225" s="1013"/>
      <c r="FY225" s="1011" t="str">
        <f t="shared" si="96"/>
        <v/>
      </c>
      <c r="FZ225" s="152"/>
      <c r="GA225" s="152"/>
      <c r="GB225" s="152"/>
      <c r="GC225" s="529" t="str">
        <f t="shared" si="97"/>
        <v/>
      </c>
      <c r="GG225" s="21"/>
      <c r="GH225" s="21"/>
      <c r="GI225" s="1019"/>
      <c r="GJ225" s="1016" t="str">
        <f>IF(Table1[[#This Row],[Global Trade Item Number (GTIN)]]="","",Table1[[#This Row],[Global Trade Item Number (GTIN)]])</f>
        <v/>
      </c>
      <c r="GK225" s="555" t="str">
        <f>IF(Table1[[#This Row],[WAWI-Nr./ Kreditoren-Nummer
(ASDV)]]&lt;&gt;"",Table1[[#This Row],[WAWI-Nr./ Kreditoren-Nummer
(ASDV)]],"")</f>
        <v/>
      </c>
      <c r="GL225" s="165"/>
      <c r="GM225" s="165"/>
      <c r="GN225" s="165"/>
      <c r="GO225" s="485"/>
      <c r="GP225" s="534"/>
      <c r="GQ225" s="533"/>
      <c r="GR225" s="486"/>
      <c r="GS225" s="486"/>
      <c r="GT225" s="486"/>
      <c r="GU225" s="486"/>
      <c r="GV225" s="486"/>
      <c r="GW225" s="542"/>
      <c r="GX225" s="538"/>
      <c r="GY225" s="144"/>
      <c r="GZ225" s="480"/>
      <c r="HA225" s="158"/>
      <c r="HB225" s="480"/>
      <c r="HC225" s="480"/>
      <c r="HD225" s="480"/>
      <c r="HE225" s="480"/>
      <c r="HF225" s="480"/>
      <c r="HG225" s="480"/>
      <c r="HH225" s="538"/>
      <c r="HI225" s="480"/>
      <c r="HJ225" s="480"/>
      <c r="HK225" s="480"/>
      <c r="HL225" s="480"/>
      <c r="HM225" s="480"/>
      <c r="HN225" s="480"/>
      <c r="HO225" s="480"/>
      <c r="HP225" s="480"/>
      <c r="HQ225" s="480"/>
      <c r="HR225" s="538"/>
      <c r="HS225" s="480"/>
      <c r="HT225" s="480"/>
      <c r="HU225" s="480"/>
      <c r="HV225" s="480"/>
      <c r="HW225" s="480"/>
      <c r="HX225" s="480"/>
      <c r="HY225" s="480"/>
      <c r="HZ225" s="480"/>
      <c r="IA225" s="480"/>
      <c r="IB225" s="538"/>
      <c r="IC225" s="480"/>
      <c r="ID225" s="480"/>
      <c r="IE225" s="480"/>
      <c r="IF225" s="480"/>
      <c r="IG225" s="480"/>
      <c r="IH225" s="480"/>
      <c r="II225" s="480"/>
      <c r="IJ225" s="480"/>
      <c r="IK225" s="480"/>
      <c r="IL225" s="480"/>
      <c r="IM225" s="538"/>
      <c r="IN225" s="480"/>
      <c r="IO225" s="480"/>
      <c r="IP225" s="480"/>
      <c r="IQ225" s="480"/>
      <c r="IR225" s="480"/>
      <c r="IS225" s="480"/>
      <c r="IT225" s="480"/>
      <c r="IU225" s="480"/>
      <c r="IV225" s="480"/>
      <c r="IW225" s="480"/>
      <c r="IX225" s="538"/>
      <c r="IY225" s="480"/>
      <c r="IZ225" s="480"/>
      <c r="JA225" s="480"/>
      <c r="JB225" s="480"/>
      <c r="JC225" s="480"/>
      <c r="JD225" s="480"/>
      <c r="JE225" s="480"/>
      <c r="JF225" s="480"/>
      <c r="JG225" s="480"/>
      <c r="JH225" s="480"/>
      <c r="JI225" s="538"/>
      <c r="JJ225" s="480"/>
      <c r="JK225" s="480"/>
      <c r="JL225" s="480"/>
      <c r="JM225" s="480"/>
      <c r="JN225" s="480"/>
      <c r="JO225" s="480"/>
      <c r="JP225" s="480"/>
      <c r="JQ225" s="480"/>
      <c r="JR225" s="480"/>
      <c r="JS225" s="590"/>
      <c r="JT225" s="538"/>
      <c r="JU225" s="480"/>
      <c r="JV225" s="480"/>
      <c r="JW225" s="480"/>
      <c r="JX225" s="480"/>
      <c r="JY225" s="480"/>
      <c r="JZ225" s="480"/>
      <c r="KA225" s="480"/>
      <c r="KB225" s="480"/>
      <c r="KC225" s="480"/>
      <c r="KD225" s="480"/>
      <c r="KE225" s="538"/>
      <c r="KF225" s="480"/>
      <c r="KG225" s="480"/>
      <c r="KH225" s="480"/>
      <c r="KI225" s="480"/>
      <c r="KJ225" s="480"/>
      <c r="KK225" s="480"/>
      <c r="KL225" s="480"/>
      <c r="KM225" s="480"/>
      <c r="KN225" s="480"/>
      <c r="KO225" s="480"/>
      <c r="KR225" s="568" t="str">
        <f>IF(Table1[[#This Row],[GTIN]]&lt;&gt;"",Table1[[#This Row],[GTIN]],"")</f>
        <v/>
      </c>
      <c r="KS225" s="569" t="str">
        <f>Table1[[#This Row],[Kreditor]]</f>
        <v/>
      </c>
      <c r="KT225" s="570" t="str">
        <f>IF(Table1[[#This Row],[Gültig ab (Datum)]]&lt;&gt;"",Table1[[#This Row],[Gültig ab (Datum)]],"")</f>
        <v/>
      </c>
      <c r="KU225" s="570"/>
      <c r="KV225" s="583" t="str">
        <f>IF(Table1[[#This Row],[Artikel verpackt? 
(X=Ja)]]="","",Table1[[#This Row],[Artikel verpackt? 
(X=Ja)]])</f>
        <v/>
      </c>
      <c r="KW225" s="571" t="str">
        <f>IF(Table1[[#This Row],[Verpackung recyclingfähig?
(X=Ja)]]="","",Table1[[#This Row],[Verpackung recyclingfähig?
(X=Ja)]])</f>
        <v/>
      </c>
      <c r="KX225" s="572"/>
      <c r="KY225" s="573"/>
      <c r="KZ225" s="574"/>
      <c r="LA225" s="574"/>
      <c r="LB225" s="574"/>
      <c r="LC225" s="574"/>
      <c r="LD225" s="574"/>
      <c r="LE225" s="574"/>
      <c r="LF225" s="575"/>
      <c r="LG225" s="576" t="str">
        <f>IF(Table1[[#This Row],[Hauptkörper - B1 - Art]]="","",VLOOKUP(Table1[[#This Row],[Hauptkörper - B1 - Art]],'DD FD'!B:C,2,FALSE))</f>
        <v/>
      </c>
      <c r="LH225" s="577" t="str">
        <f>IF(Table1[[#This Row],[Hauptkörper - B1 - Fraktion]]="","",VLOOKUP(Table1[[#This Row],[Hauptkörper - B1 - Fraktion]],'DD FD'!H:J,3,FALSE))</f>
        <v/>
      </c>
      <c r="LI225" s="574" t="str">
        <f>IF(Table1[[#This Row],[Hauptkörper - B1 - Gewicht
(in G)]]="","",Table1[[#This Row],[Hauptkörper - B1 - Gewicht
(in G)]])</f>
        <v/>
      </c>
      <c r="LJ225" s="574" t="str">
        <f>IF(Table1[[#This Row],[Hauptkörper - B1 - Lizenzierungs-pflichtig? (X=Ja)]]="","",Table1[[#This Row],[Hauptkörper - B1 - Lizenzierungs-pflichtig? (X=Ja)]])</f>
        <v/>
      </c>
      <c r="LK225" s="577" t="str">
        <f>IF(Table1[[#This Row],[Hauptkörper - B1 - Virgin Material]]="","",VLOOKUP(Table1[[#This Row],[Hauptkörper - B1 - Virgin Material]],'DD FD'!AJ:AK,2,FALSE))</f>
        <v/>
      </c>
      <c r="LL225" s="578" t="str">
        <f>IF(Table1[[#This Row],[Hauptkörper - B1 - Virgin Material Anteil (in %)]]="","",Table1[[#This Row],[Hauptkörper - B1 - Virgin Material Anteil (in %)]])</f>
        <v/>
      </c>
      <c r="LM225" s="577" t="str">
        <f>IF(Table1[[#This Row],[Hauptkörper - B1 - Recyceltes Material]]="","",VLOOKUP(Table1[[#This Row],[Hauptkörper - B1 - Recyceltes Material]],'DD FD'!AL:AM,2,FALSE))</f>
        <v/>
      </c>
      <c r="LN225" s="578" t="str">
        <f>IF(Table1[[#This Row],[Hauptkörper - B1 - Recyceltes Material Anteil (in %)]]="","",Table1[[#This Row],[Hauptkörper - B1 - Recyceltes Material Anteil (in %)]])</f>
        <v/>
      </c>
      <c r="LO225" s="579" t="str">
        <f>IF(Table1[[#This Row],[Hauptkörper - B1 - Beschichtung]]="","",VLOOKUP(Table1[[#This Row],[Hauptkörper - B1 - Beschichtung]],'DD FD'!AE:AF,2,FALSE))</f>
        <v/>
      </c>
      <c r="LP225" s="580" t="str">
        <f>IF(Table1[[#This Row],[Hauptkörper - B1 - Beschichtung Anteil (in %)]]="","",Table1[[#This Row],[Hauptkörper - B1 - Beschichtung Anteil (in %)]])</f>
        <v/>
      </c>
      <c r="LQ225" s="576" t="str">
        <f>IF(Table1[[#This Row],[Hauptkörper - B2 - Art]]="","",VLOOKUP(Table1[[#This Row],[Hauptkörper - B2 - Art]],'DD FD'!B:C,2,FALSE))</f>
        <v/>
      </c>
      <c r="LR225" s="577" t="str">
        <f>IF(Table1[[#This Row],[Hauptkörper - B2 - Fraktion]]="","",VLOOKUP(Table1[[#This Row],[Hauptkörper - B2 - Fraktion]],'DD FD'!H:J,3,FALSE))</f>
        <v/>
      </c>
      <c r="LS225" s="574" t="str">
        <f>IF(Table1[[#This Row],[Hauptkörper - B2 - Gewicht
(in G)]]="","",Table1[[#This Row],[Hauptkörper - B2 - Gewicht
(in G)]])</f>
        <v/>
      </c>
      <c r="LT225" s="574" t="str">
        <f>IF(Table1[[#This Row],[Hauptkörper - B2 - Lizenzierungs-pflichtig? (X=Ja)]]="","",Table1[[#This Row],[Hauptkörper - B2 - Lizenzierungs-pflichtig? (X=Ja)]])</f>
        <v/>
      </c>
      <c r="LU225" s="577" t="str">
        <f>IF(Table1[[#This Row],[Hauptkörper - B2 - Virgin Material]]="","",VLOOKUP(Table1[[#This Row],[Hauptkörper - B2 - Virgin Material]],'DD FD'!AJ:AK,2,FALSE))</f>
        <v/>
      </c>
      <c r="LV225" s="578" t="str">
        <f>IF(Table1[[#This Row],[Hauptkörper - B2 - Virgin Material Anteil (in %)]]="","",Table1[[#This Row],[Hauptkörper - B2 - Virgin Material Anteil (in %)]])</f>
        <v/>
      </c>
      <c r="LW225" s="577" t="str">
        <f>IF(Table1[[#This Row],[Hauptkörper - B2 - Recyceltes Material]]="","",VLOOKUP(Table1[[#This Row],[Hauptkörper - B2 - Recyceltes Material]],'DD FD'!AL:AM,2,FALSE))</f>
        <v/>
      </c>
      <c r="LX225" s="578" t="str">
        <f>IF(Table1[[#This Row],[Hauptkörper - B2 - Recyceltes Material Anteil (in %)]]="","",Table1[[#This Row],[Hauptkörper - B2 - Recyceltes Material Anteil (in %)]])</f>
        <v/>
      </c>
      <c r="LY225" s="577" t="str">
        <f>IF(Table1[[#This Row],[Hauptkörper - B2 - Beschichtung]]="","",VLOOKUP(Table1[[#This Row],[Hauptkörper - B2 - Beschichtung]],'DD FD'!AE:AF,2,FALSE))</f>
        <v/>
      </c>
      <c r="LZ225" s="580" t="str">
        <f>IF(Table1[[#This Row],[Hauptkörper - B2 - Beschichtung Anteil (in %)]]="","",Table1[[#This Row],[Hauptkörper - B2 - Beschichtung Anteil (in %)]])</f>
        <v/>
      </c>
      <c r="MA225" s="576" t="str">
        <f>IF(Table1[[#This Row],[Hauptkörper - B3 - Art]]="","",VLOOKUP(Table1[[#This Row],[Hauptkörper - B3 - Art]],'DD FD'!B:C,2,FALSE))</f>
        <v/>
      </c>
      <c r="MB225" s="577" t="str">
        <f>IF(Table1[[#This Row],[Hauptkörper - B3 - Fraktion]]="","",VLOOKUP(Table1[[#This Row],[Hauptkörper - B3 - Fraktion]],'DD FD'!H:J,3,FALSE))</f>
        <v/>
      </c>
      <c r="MC225" s="574" t="str">
        <f>IF(Table1[[#This Row],[Hauptkörper - B3 - Gewicht
(in G)]]="","",Table1[[#This Row],[Hauptkörper - B3 - Gewicht
(in G)]])</f>
        <v/>
      </c>
      <c r="MD225" s="574" t="str">
        <f>IF(Table1[[#This Row],[Hauptkörper - B3 - Lizenzierungs-pflichtig? (X=Ja)]]="","",Table1[[#This Row],[Hauptkörper - B3 - Lizenzierungs-pflichtig? (X=Ja)]])</f>
        <v/>
      </c>
      <c r="ME225" s="577" t="str">
        <f>IF(Table1[[#This Row],[Hauptkörper - B3 - Virgin Material]]="","",VLOOKUP(Table1[[#This Row],[Hauptkörper - B3 - Virgin Material]],'DD FD'!AJ:AK,2,FALSE))</f>
        <v/>
      </c>
      <c r="MF225" s="578" t="str">
        <f>IF(Table1[[#This Row],[Hauptkörper - B3 - Virgin Material Anteil (in %)]]="","",Table1[[#This Row],[Hauptkörper - B3 - Virgin Material Anteil (in %)]])</f>
        <v/>
      </c>
      <c r="MG225" s="577" t="str">
        <f>IF(Table1[[#This Row],[Hauptkörper - B3 - Recyceltes Material]]="","",VLOOKUP(Table1[[#This Row],[Hauptkörper - B3 - Recyceltes Material]],'DD FD'!AL:AM,2,FALSE))</f>
        <v/>
      </c>
      <c r="MH225" s="578" t="str">
        <f>IF(Table1[[#This Row],[Hauptkörper - B3 - Recyceltes Material Anteil (in %)]]="","",Table1[[#This Row],[Hauptkörper - B3 - Recyceltes Material Anteil (in %)]])</f>
        <v/>
      </c>
      <c r="MI225" s="577" t="str">
        <f>IF(Table1[[#This Row],[Hauptkörper - B3 - Beschichtung]]="","",VLOOKUP(Table1[[#This Row],[Hauptkörper - B3 - Beschichtung]],'DD FD'!AE:AF,2,FALSE))</f>
        <v/>
      </c>
      <c r="MJ225" s="580" t="str">
        <f>IF(Table1[[#This Row],[Hauptkörper - B3 - Beschichtung Anteil (in %)]]="","",Table1[[#This Row],[Hauptkörper - B3 - Beschichtung Anteil (in %)]])</f>
        <v/>
      </c>
      <c r="MK225" s="576" t="str">
        <f>IF(Table1[[#This Row],[Verschluss - B1 - Art]]="","",VLOOKUP(Table1[[#This Row],[Verschluss - B1 - Art]],'DD FD'!D:E,2,FALSE))</f>
        <v/>
      </c>
      <c r="ML225" s="577" t="str">
        <f>IF(Table1[[#This Row],[Verschluss - B1 - Fraktion]]="","",VLOOKUP(Table1[[#This Row],[Verschluss - B1 - Fraktion]],'DD FD'!H:J,3,FALSE))</f>
        <v/>
      </c>
      <c r="MM225" s="574" t="str">
        <f>IF(Table1[[#This Row],[Verschluss - B1 - Gewicht (in G)]]="","",Table1[[#This Row],[Verschluss - B1 - Gewicht (in G)]])</f>
        <v/>
      </c>
      <c r="MN225" s="574" t="str">
        <f>IF(Table1[[#This Row],[Verschluss - B1 - Lizenzierungs-pflichtig? (X=Ja)]]="","",Table1[[#This Row],[Verschluss - B1 - Lizenzierungs-pflichtig? (X=Ja)]])</f>
        <v/>
      </c>
      <c r="MO225" s="574" t="str">
        <f>IF(Table1[[#This Row],[Verschluss - B1 - Trennbar vom Hauptkörper? (X=Ja)]]="","",Table1[[#This Row],[Verschluss - B1 - Trennbar vom Hauptkörper? (X=Ja)]])</f>
        <v/>
      </c>
      <c r="MP225" s="577" t="str">
        <f>IF(Table1[[#This Row],[Verschluss - B1 - Virgin Material]]="","",VLOOKUP(Table1[[#This Row],[Verschluss - B1 - Virgin Material]],'DD FD'!AJ:AK,2,FALSE))</f>
        <v/>
      </c>
      <c r="MQ225" s="578" t="str">
        <f>IF(Table1[[#This Row],[Verschluss - B1 - Virgin Material Anteil (in %)]]="","",Table1[[#This Row],[Verschluss - B1 - Virgin Material Anteil (in %)]])</f>
        <v/>
      </c>
      <c r="MR225" s="577" t="str">
        <f>IF(Table1[[#This Row],[Verschluss - B1 - Recyceltes Material]]="","",VLOOKUP(Table1[[#This Row],[Verschluss - B1 - Recyceltes Material]],'DD FD'!AL:AM,2,FALSE))</f>
        <v/>
      </c>
      <c r="MS225" s="578" t="str">
        <f>IF(Table1[[#This Row],[Verschluss - B1 - Recyceltes Material Anteil (in %)]]="","",Table1[[#This Row],[Verschluss - B1 - Recyceltes Material Anteil (in %)]])</f>
        <v/>
      </c>
      <c r="MT225" s="577" t="str">
        <f>IF(Table1[[#This Row],[Verschluss - B1 - Beschichtung]]="","",VLOOKUP(Table1[[#This Row],[Verschluss - B1 - Beschichtung]],'DD FD'!AE:AF,2,FALSE))</f>
        <v/>
      </c>
      <c r="MU225" s="580" t="str">
        <f>IF(Table1[[#This Row],[Verschluss - B1 - Beschichtung Anteil (in %)]]="","",Table1[[#This Row],[Verschluss - B1 - Beschichtung Anteil (in %)]])</f>
        <v/>
      </c>
      <c r="MV225" s="576" t="str">
        <f>IF(Table1[[#This Row],[Verschluss - B2 - Art]]="","",VLOOKUP(Table1[[#This Row],[Verschluss - B2 - Art]],'DD FD'!D:E,2,FALSE))</f>
        <v/>
      </c>
      <c r="MW225" s="577" t="str">
        <f>IF(Table1[[#This Row],[Verschluss - B2 - Fraktion]]="","",VLOOKUP(Table1[[#This Row],[Verschluss - B2 - Fraktion]],'DD FD'!H:J,3,FALSE))</f>
        <v/>
      </c>
      <c r="MX225" s="574" t="str">
        <f>IF(Table1[[#This Row],[Verschluss - B2 - Gewicht (in G)]]="","",Table1[[#This Row],[Verschluss - B2 - Gewicht (in G)]])</f>
        <v/>
      </c>
      <c r="MY225" s="574" t="str">
        <f>IF(Table1[[#This Row],[Verschluss - B2 - Lizenzierungs-pflichtig? (X=Ja)]]="","",Table1[[#This Row],[Verschluss - B2 - Lizenzierungs-pflichtig? (X=Ja)]])</f>
        <v/>
      </c>
      <c r="MZ225" s="574" t="str">
        <f>IF(Table1[[#This Row],[Verschluss - B2 - Trennbar vom Hauptkörper? (X=Ja)]]="","",Table1[[#This Row],[Verschluss - B2 - Trennbar vom Hauptkörper? (X=Ja)]])</f>
        <v/>
      </c>
      <c r="NA225" s="577" t="str">
        <f>IF(Table1[[#This Row],[Verschluss - B2 - Virgin Material]]="","",VLOOKUP(Table1[[#This Row],[Verschluss - B2 - Virgin Material]],'DD FD'!AJ:AK,2,FALSE))</f>
        <v/>
      </c>
      <c r="NB225" s="578" t="str">
        <f>IF(Table1[[#This Row],[Verschluss - B2 - Virgin Material Anteil (in %)]]="","",Table1[[#This Row],[Verschluss - B2 - Virgin Material Anteil (in %)]])</f>
        <v/>
      </c>
      <c r="NC225" s="577" t="str">
        <f>IF(Table1[[#This Row],[Verschluss - B2 - Recyceltes Material]]="","",VLOOKUP(Table1[[#This Row],[Verschluss - B2 - Recyceltes Material]],'DD FD'!AL:AM,2,FALSE))</f>
        <v/>
      </c>
      <c r="ND225" s="578" t="str">
        <f>IF(Table1[[#This Row],[Verschluss - B2 - Recyceltes Material Anteil (in %)]]="","",Table1[[#This Row],[Verschluss - B2 - Recyceltes Material Anteil (in %)]])</f>
        <v/>
      </c>
      <c r="NE225" s="577" t="str">
        <f>IF(Table1[[#This Row],[Verschluss - B2 - Beschichtung]]="","",VLOOKUP(Table1[[#This Row],[Verschluss - B2 - Beschichtung]],'DD FD'!AE:AF,2,FALSE))</f>
        <v/>
      </c>
      <c r="NF225" s="580" t="str">
        <f>IF(Table1[[#This Row],[Verschluss - B2 - Beschichtung Anteil (in %)]]="","",Table1[[#This Row],[Verschluss - B2 - Beschichtung Anteil (in %)]])</f>
        <v/>
      </c>
      <c r="NG225" s="576" t="str">
        <f>IF(Table1[[#This Row],[Verschluss - B3 - Art]]="","",VLOOKUP(Table1[[#This Row],[Verschluss - B3 - Art]],'DD FD'!D:E,2,FALSE))</f>
        <v/>
      </c>
      <c r="NH225" s="577" t="str">
        <f>IF(Table1[[#This Row],[Verschluss - B3 - Fraktion]]="","",VLOOKUP(Table1[[#This Row],[Verschluss - B3 - Fraktion]],'DD FD'!H:J,3,FALSE))</f>
        <v/>
      </c>
      <c r="NI225" s="574" t="str">
        <f>IF(Table1[[#This Row],[Verschluss - B3 - Gewicht (in G)]]="","",Table1[[#This Row],[Verschluss - B3 - Gewicht (in G)]])</f>
        <v/>
      </c>
      <c r="NJ225" s="574" t="str">
        <f>IF(Table1[[#This Row],[Verschluss - B3 - Lizenzierungs-pflichtig? (X=Ja)]]="","",Table1[[#This Row],[Verschluss - B3 - Lizenzierungs-pflichtig? (X=Ja)]])</f>
        <v/>
      </c>
      <c r="NK225" s="574" t="str">
        <f>IF(Table1[[#This Row],[Verschluss - B3 - Trennbar vom Hauptkörper? (X=Ja)]]="","",Table1[[#This Row],[Verschluss - B3 - Trennbar vom Hauptkörper? (X=Ja)]])</f>
        <v/>
      </c>
      <c r="NL225" s="577" t="str">
        <f>IF(Table1[[#This Row],[Verschluss - B3 - Virgin Material]]="","",VLOOKUP(Table1[[#This Row],[Verschluss - B3 - Virgin Material]],'DD FD'!AJ:AK,2,FALSE))</f>
        <v/>
      </c>
      <c r="NM225" s="578" t="str">
        <f>IF(Table1[[#This Row],[Verschluss - B3 - Virgin Material Anteil (in %)]]="","",Table1[[#This Row],[Verschluss - B3 - Virgin Material Anteil (in %)]])</f>
        <v/>
      </c>
      <c r="NN225" s="577" t="str">
        <f>IF(Table1[[#This Row],[Verschluss - B3 - Recyceltes Material]]="","",VLOOKUP(Table1[[#This Row],[Verschluss - B3 - Recyceltes Material]],'DD FD'!AL:AM,2,FALSE))</f>
        <v/>
      </c>
      <c r="NO225" s="578" t="str">
        <f>IF(Table1[[#This Row],[Verschluss - B3 - Recyceltes Material Anteil (in %)]]="","",Table1[[#This Row],[Verschluss - B3 - Recyceltes Material Anteil (in %)]])</f>
        <v/>
      </c>
      <c r="NP225" s="577" t="str">
        <f>IF(Table1[[#This Row],[Verschluss - B3 - Beschichtung]]="","",VLOOKUP(Table1[[#This Row],[Verschluss - B3 - Beschichtung]],'DD FD'!AE:AF,2,FALSE))</f>
        <v/>
      </c>
      <c r="NQ225" s="580" t="str">
        <f>IF(Table1[[#This Row],[Verschluss - B3 - Beschichtung Anteil (in %)]]="","",Table1[[#This Row],[Verschluss - B3 - Beschichtung Anteil (in %)]])</f>
        <v/>
      </c>
      <c r="NR225" s="576" t="str">
        <f>IF(Table1[[#This Row],[Etikett - B1 - Art]]="","",VLOOKUP(Table1[[#This Row],[Etikett - B1 - Art]],'DD FD'!F:G,2,FALSE))</f>
        <v/>
      </c>
      <c r="NS225" s="577" t="str">
        <f>IF(Table1[[#This Row],[Etikett - B1 - Fraktion]]="","",VLOOKUP(Table1[[#This Row],[Etikett - B1 - Fraktion]],'DD FD'!H:J,3,FALSE))</f>
        <v/>
      </c>
      <c r="NT225" s="574" t="str">
        <f>IF(Table1[[#This Row],[Etikett - B1 - Gewicht (in G)]]="","",Table1[[#This Row],[Etikett - B1 - Gewicht (in G)]])</f>
        <v/>
      </c>
      <c r="NU225" s="574" t="str">
        <f>IF(Table1[[#This Row],[Etikett - B1 - Lizenzierungs-pflichtig? (X=Ja)]]="","",Table1[[#This Row],[Etikett - B1 - Lizenzierungs-pflichtig? (X=Ja)]])</f>
        <v/>
      </c>
      <c r="NV225" s="574" t="str">
        <f>IF(Table1[[#This Row],[Etikett - B1 - Trennbar vom Hauptkörper? (X=Ja)]]="","",Table1[[#This Row],[Etikett - B1 - Trennbar vom Hauptkörper? (X=Ja)]])</f>
        <v/>
      </c>
      <c r="NW225" s="577" t="str">
        <f>IF(Table1[[#This Row],[Etikett - B1 - Virgin Material]]="","",VLOOKUP(Table1[[#This Row],[Etikett - B1 - Virgin Material]],'DD FD'!AJ:AK,2,FALSE))</f>
        <v/>
      </c>
      <c r="NX225" s="578" t="str">
        <f>IF(Table1[[#This Row],[Etikett - B1 - Virgin Material Anteil (in %)]]="","",Table1[[#This Row],[Etikett - B1 - Virgin Material Anteil (in %)]])</f>
        <v/>
      </c>
      <c r="NY225" s="577" t="str">
        <f>IF(Table1[[#This Row],[Etikett - B1 - Recyceltes Material]]="","",VLOOKUP(Table1[[#This Row],[Etikett - B1 - Recyceltes Material]],'DD FD'!AL:AM,2,FALSE))</f>
        <v/>
      </c>
      <c r="NZ225" s="578" t="str">
        <f>IF(Table1[[#This Row],[Etikett - B1 - Recyceltes Material Anteil (in %)]]="","",Table1[[#This Row],[Etikett - B1 - Recyceltes Material Anteil (in %)]])</f>
        <v/>
      </c>
      <c r="OA225" s="577" t="str">
        <f>IF(Table1[[#This Row],[Etikett - B1 - Beschichtung]]="","",VLOOKUP(Table1[[#This Row],[Etikett - B1 - Beschichtung]],'DD FD'!AE:AF,2,FALSE))</f>
        <v/>
      </c>
      <c r="OB225" s="580" t="str">
        <f>IF(Table1[[#This Row],[Etikett - B1 - Beschichtung Anteil (in %)]]="","",Table1[[#This Row],[Etikett - B1 - Beschichtung Anteil (in %)]])</f>
        <v/>
      </c>
      <c r="OC225" s="576" t="str">
        <f>IF(Table1[[#This Row],[Etikett - B2 - Art]]="","",VLOOKUP(Table1[[#This Row],[Etikett - B2 - Art]],'DD FD'!F:G,2,FALSE))</f>
        <v/>
      </c>
      <c r="OD225" s="577" t="str">
        <f>IF(Table1[[#This Row],[Etikett - B2 - Fraktion]]="","",VLOOKUP(Table1[[#This Row],[Etikett - B2 - Fraktion]],'DD FD'!H:J,3,FALSE))</f>
        <v/>
      </c>
      <c r="OE225" s="574" t="str">
        <f>IF(Table1[[#This Row],[Etikett - B2 - Gewicht (in G)]]="","",Table1[[#This Row],[Etikett - B2 - Gewicht (in G)]])</f>
        <v/>
      </c>
      <c r="OF225" s="574" t="str">
        <f>IF(Table1[[#This Row],[Etikett - B2 - Lizenzierungs-pflichtig? (X=Ja)]]="","",Table1[[#This Row],[Etikett - B2 - Lizenzierungs-pflichtig? (X=Ja)]])</f>
        <v/>
      </c>
      <c r="OG225" s="574" t="str">
        <f>IF(Table1[[#This Row],[Etikett - B2 - Trennbar vom Hauptkörper? (X=Ja)]]="","",Table1[[#This Row],[Etikett - B2 - Trennbar vom Hauptkörper? (X=Ja)]])</f>
        <v/>
      </c>
      <c r="OH225" s="577" t="str">
        <f>IF(Table1[[#This Row],[Etikett - B2 - Virgin Material]]="","",VLOOKUP(Table1[[#This Row],[Etikett - B2 - Virgin Material]],'DD FD'!AJ:AK,2,FALSE))</f>
        <v/>
      </c>
      <c r="OI225" s="578" t="str">
        <f>IF(Table1[[#This Row],[Etikett - B2 - Virgin Material Anteil (in %)]]="","",Table1[[#This Row],[Etikett - B2 - Virgin Material Anteil (in %)]])</f>
        <v/>
      </c>
      <c r="OJ225" s="577" t="str">
        <f>IF(Table1[[#This Row],[Etikett - B2 - Recyceltes Material]]="","",VLOOKUP(Table1[[#This Row],[Etikett - B2 - Recyceltes Material]],'DD FD'!AL:AM,2,FALSE))</f>
        <v/>
      </c>
      <c r="OK225" s="578" t="str">
        <f>IF(Table1[[#This Row],[Etikett - B2 - Recyceltes Material Anteil (in %)]]="","",Table1[[#This Row],[Etikett - B2 - Recyceltes Material Anteil (in %)]])</f>
        <v/>
      </c>
      <c r="OL225" s="577" t="str">
        <f>IF(Table1[[#This Row],[Etikett - B2 - Beschichtung]]="","",VLOOKUP(Table1[[#This Row],[Etikett - B2 - Beschichtung]],'DD FD'!AE:AF,2,FALSE))</f>
        <v/>
      </c>
      <c r="OM225" s="580" t="str">
        <f>IF(Table1[[#This Row],[Etikett - B2 - Beschichtung Anteil (in %)]]="","",Table1[[#This Row],[Etikett - B2 - Beschichtung Anteil (in %)]])</f>
        <v/>
      </c>
      <c r="ON225" s="576" t="str">
        <f>IF(Table1[[#This Row],[Etikett - B3 - Art]]="","",VLOOKUP(Table1[[#This Row],[Etikett - B3 - Art]],'DD FD'!F:G,2,FALSE))</f>
        <v/>
      </c>
      <c r="OO225" s="577" t="str">
        <f>IF(Table1[[#This Row],[Etikett - B3 - Fraktion]]="","",VLOOKUP(Table1[[#This Row],[Etikett - B3 - Fraktion]],'DD FD'!H:J,3,FALSE))</f>
        <v/>
      </c>
      <c r="OP225" s="574" t="str">
        <f>IF(Table1[[#This Row],[Etikett - B3 - Gewicht (in G)]]="","",Table1[[#This Row],[Etikett - B3 - Gewicht (in G)]])</f>
        <v/>
      </c>
      <c r="OQ225" s="574" t="str">
        <f>IF(Table1[[#This Row],[Etikett - B3 - Lizenzierungs-pflichtig? (X=Ja)]]="","",Table1[[#This Row],[Etikett - B3 - Lizenzierungs-pflichtig? (X=Ja)]])</f>
        <v/>
      </c>
      <c r="OR225" s="574" t="str">
        <f>IF(Table1[[#This Row],[Etikett - B3 - Trennbar vom Hauptkörper? (X=Ja)]]="","",Table1[[#This Row],[Etikett - B3 - Trennbar vom Hauptkörper? (X=Ja)]])</f>
        <v/>
      </c>
      <c r="OS225" s="577" t="str">
        <f>IF(Table1[[#This Row],[Etikett - B3 - Virgin Material]]="","",VLOOKUP(Table1[[#This Row],[Etikett - B3 - Virgin Material]],'DD FD'!AJ:AK,2,FALSE))</f>
        <v/>
      </c>
      <c r="OT225" s="578" t="str">
        <f>IF(Table1[[#This Row],[Etikett - B3 - Virgin Material Anteil (in %)]]="","",Table1[[#This Row],[Etikett - B3 - Virgin Material Anteil (in %)]])</f>
        <v/>
      </c>
      <c r="OU225" s="577" t="str">
        <f>IF(Table1[[#This Row],[Etikett - B3 - Recyceltes Material]]="","",VLOOKUP(Table1[[#This Row],[Etikett - B3 - Recyceltes Material]],'DD FD'!AL:AM,2,FALSE))</f>
        <v/>
      </c>
      <c r="OV225" s="578" t="str">
        <f>IF(Table1[[#This Row],[Etikett - B3 - Recyceltes Material Anteil (in %)]]="","",Table1[[#This Row],[Etikett - B3 - Recyceltes Material Anteil (in %)]])</f>
        <v/>
      </c>
      <c r="OW225" s="577" t="str">
        <f>IF(Table1[[#This Row],[Etikett - B3 - Beschichtung]]="","",VLOOKUP(Table1[[#This Row],[Etikett - B3 - Beschichtung]],'DD FD'!AE:AF,2,FALSE))</f>
        <v/>
      </c>
      <c r="OX225" s="613" t="str">
        <f>IF(Table1[[#This Row],[Etikett - B3 - Beschichtung Anteil (in %)]]="","",Table1[[#This Row],[Etikett - B3 - Beschichtung Anteil (in %)]])</f>
        <v/>
      </c>
      <c r="OY225" s="618">
        <f>ROUNDUP(SUM(
IF(AND(LH225='DD FD'!$J$7,LJ225='DD FD'!$AI$3),LI225,0),
IF(AND(LR225='DD FD'!$J$7,LT225='DD FD'!$AI$3),LS225,0),
IF(AND(MB225='DD FD'!$J$7,MD225='DD FD'!$AI$3),MC225,0),
IF(AND(ML225='DD FD'!$J$7,MN225='DD FD'!$AI$3),MM225,0),
IF(AND(MW225='DD FD'!$J$7,MY225='DD FD'!$AI$3),MX225,0),
IF(AND(NH225='DD FD'!$J$7,NJ225='DD FD'!$AI$3),NI225,0),
IF(AND(NS225='DD FD'!$J$7,NU225='DD FD'!$AI$3),NT225,0),
IF(AND(OD225='DD FD'!$J$7,OF225='DD FD'!$AI$3),OE225,0),
IF(AND(OO225='DD FD'!$J$7,OQ225='DD FD'!$AI$3),OP225,0),
),2)</f>
        <v>0</v>
      </c>
      <c r="OZ225" s="617">
        <f>ROUNDUP(SUM(
IF(AND(LH225='DD FD'!$J$6,LJ225='DD FD'!$AI$3),LI225,0),
IF(AND(LR225='DD FD'!$J$6,LT225='DD FD'!$AI$3),LS225,0),
IF(AND(MB225='DD FD'!$J$6,MD225='DD FD'!$AI$3),MC225,0),
IF(AND(ML225='DD FD'!$J$6,MN225='DD FD'!$AI$3),MM225,0),
IF(AND(MW225='DD FD'!$J$6,MY225='DD FD'!$AI$3),MX225,0),
IF(AND(NH225='DD FD'!$J$6,NJ225='DD FD'!$AI$3),NI225,0),
IF(AND(NS225='DD FD'!$J$6,NU225='DD FD'!$AI$3),NT225,0),
IF(AND(OD225='DD FD'!$J$6,OF225='DD FD'!$AI$3),OE225,0),
IF(AND(OO225='DD FD'!$J$6,OQ225='DD FD'!$AI$3),OP225,0),
),2)</f>
        <v>0</v>
      </c>
      <c r="PA225" s="617">
        <f>ROUNDUP(SUM(
IF(AND(LH225='DD FD'!$J$10,LJ225='DD FD'!$AI$3),LI225,0),
IF(AND(LR225='DD FD'!$J$10,LT225='DD FD'!$AI$3),LS225,0),
IF(AND(MB225='DD FD'!$J$10,MD225='DD FD'!$AI$3),MC225,0),
IF(AND(ML225='DD FD'!$J$10,MN225='DD FD'!$AI$3),MM225,0),
IF(AND(MW225='DD FD'!$J$10,MY225='DD FD'!$AI$3),MX225,0),
IF(AND(NH225='DD FD'!$J$10,NJ225='DD FD'!$AI$3),NI225,0),
IF(AND(NS225='DD FD'!$J$10,NU225='DD FD'!$AI$3),NT225,0),
IF(AND(OD225='DD FD'!$J$10,OF225='DD FD'!$AI$3),OE225,0),
IF(AND(OO225='DD FD'!$J$10,OQ225='DD FD'!$AI$3),OP225,0),
),2)</f>
        <v>0</v>
      </c>
      <c r="PB225" s="617">
        <f>ROUNDUP(SUM(
IF(AND(LH225='DD FD'!$J$8,LJ225='DD FD'!$AI$3),LI225,0),
IF(AND(LR225='DD FD'!$J$8,LT225='DD FD'!$AI$3),LS225,0),
IF(AND(MB225='DD FD'!$J$8,MD225='DD FD'!$AI$3),MC225,0),
IF(AND(ML225='DD FD'!$J$8,MN225='DD FD'!$AI$3),MM225,0),
IF(AND(MW225='DD FD'!$J$8,MY225='DD FD'!$AI$3),MX225,0),
IF(AND(NH225='DD FD'!$J$8,NJ225='DD FD'!$AI$3),NI225,0),
IF(AND(NS225='DD FD'!$J$8,NU225='DD FD'!$AI$3),NT225,0),
IF(AND(OD225='DD FD'!$J$8,OF225='DD FD'!$AI$3),OE225,0),
IF(AND(OO225='DD FD'!$J$8,OQ225='DD FD'!$AI$3),OP225,0),
),2)</f>
        <v>0</v>
      </c>
      <c r="PC225" s="617">
        <f>ROUNDUP(SUM(
IF(AND(LH225='DD FD'!$J$5,LJ225='DD FD'!$AI$3),LI225,0),
IF(AND(LR225='DD FD'!$J$5,LT225='DD FD'!$AI$3),LS225,0),
IF(AND(MB225='DD FD'!$J$5,MD225='DD FD'!$AI$3),MC225,0),
IF(AND(ML225='DD FD'!$J$5,MN225='DD FD'!$AI$3),MM225,0),
IF(AND(MW225='DD FD'!$J$5,MY225='DD FD'!$AI$3),MX225,0),
IF(AND(NH225='DD FD'!$J$5,NJ225='DD FD'!$AI$3),NI225,0),
IF(AND(NS225='DD FD'!$J$5,NU225='DD FD'!$AI$3),NT225,0),
IF(AND(OD225='DD FD'!$J$5,OF225='DD FD'!$AI$3),OE225,0),
IF(AND(OO225='DD FD'!$J$5,OQ225='DD FD'!$AI$3),OP225,0),
),2)</f>
        <v>0</v>
      </c>
      <c r="PD225" s="617">
        <f>ROUNDUP(SUM(
IF(AND(LH225='DD FD'!$J$9,LJ225='DD FD'!$AI$3),LI225,0),
IF(AND(LR225='DD FD'!$J$9,LT225='DD FD'!$AI$3),LS225,0),
IF(AND(MB225='DD FD'!$J$9,MD225='DD FD'!$AI$3),MC225,0),
IF(AND(ML225='DD FD'!$J$9,MN225='DD FD'!$AI$3),MM225,0),
IF(AND(MW225='DD FD'!$J$9,MY225='DD FD'!$AI$3),MX225,0),
IF(AND(NH225='DD FD'!$J$9,NJ225='DD FD'!$AI$3),NI225,0),
IF(AND(NS225='DD FD'!$J$9,NU225='DD FD'!$AI$3),NT225,0),
IF(AND(OD225='DD FD'!$J$9,OF225='DD FD'!$AI$3),OE225,0),
IF(AND(OO225='DD FD'!$J$9,OQ225='DD FD'!$AI$3),OP225,0),
),2)</f>
        <v>0</v>
      </c>
      <c r="PE225" s="617">
        <f>ROUNDUP(SUM(
IF(AND(LH225='DD FD'!$J$4,LJ225='DD FD'!$AI$3),LI225,0),
IF(AND(LR225='DD FD'!$J$4,LT225='DD FD'!$AI$3),LS225,0),
IF(AND(MB225='DD FD'!$J$4,MD225='DD FD'!$AI$3),MC225,0),
IF(AND(ML225='DD FD'!$J$4,MN225='DD FD'!$AI$3),MM225,0),
IF(AND(MW225='DD FD'!$J$4,MY225='DD FD'!$AI$3),MX225,0),
IF(AND(NH225='DD FD'!$J$4,NJ225='DD FD'!$AI$3),NI225,0),
IF(AND(NS225='DD FD'!$J$4,NU225='DD FD'!$AI$3),NT225,0),
IF(AND(OD225='DD FD'!$J$4,OF225='DD FD'!$AI$3),OE225,0),
IF(AND(OO225='DD FD'!$J$4,OQ225='DD FD'!$AI$3),OP225,0),
),2)</f>
        <v>0</v>
      </c>
      <c r="PF225" s="619">
        <f>ROUNDUP(SUM(
IF(AND(LH225='DD FD'!$J$11,LJ225='DD FD'!$AI$3),LI225,0),
IF(AND(LR225='DD FD'!$J$11,LT225='DD FD'!$AI$3),LS225,0),
IF(AND(MB225='DD FD'!$J$11,MD225='DD FD'!$AI$3),MC225,0),
IF(AND(ML225='DD FD'!$J$11,MN225='DD FD'!$AI$3),MM225,0),
IF(AND(MW225='DD FD'!$J$11,MY225='DD FD'!$AI$3),MX225,0),
IF(AND(NH225='DD FD'!$J$11,NJ225='DD FD'!$AI$3),NI225,0),
IF(AND(NS225='DD FD'!$J$11,NU225='DD FD'!$AI$3),NT225,0),
IF(AND(OD225='DD FD'!$J$11,OF225='DD FD'!$AI$3),OE225,0),
IF(AND(OO225='DD FD'!$J$11,OQ225='DD FD'!$AI$3),OP225,0),
),2)</f>
        <v>0</v>
      </c>
    </row>
    <row r="226" spans="1:422">
      <c r="A226" s="806"/>
      <c r="B226" s="934"/>
      <c r="C226" s="247"/>
      <c r="D226" s="842"/>
      <c r="E226" s="247"/>
      <c r="F226" s="158"/>
      <c r="G226" s="710"/>
      <c r="H226" s="712"/>
      <c r="I226" s="936"/>
      <c r="J226" s="803"/>
      <c r="K226" s="150"/>
      <c r="L226" s="146" t="str">
        <f t="shared" si="81"/>
        <v/>
      </c>
      <c r="M226" s="501" t="str">
        <f t="shared" si="98"/>
        <v/>
      </c>
      <c r="N226" s="504"/>
      <c r="O226" s="113" t="str">
        <f t="shared" si="99"/>
        <v/>
      </c>
      <c r="P226" s="114" t="str">
        <f t="shared" si="82"/>
        <v/>
      </c>
      <c r="Q226" s="152"/>
      <c r="R226" s="152"/>
      <c r="S226" s="115" t="str">
        <f t="shared" si="100"/>
        <v/>
      </c>
      <c r="T226" s="159"/>
      <c r="U226" s="159"/>
      <c r="V226" s="157"/>
      <c r="W226" s="157"/>
      <c r="X226" s="157"/>
      <c r="Y226" s="772"/>
      <c r="Z226" s="158"/>
      <c r="AA226" s="144"/>
      <c r="AB226" s="112"/>
      <c r="AC226" s="153"/>
      <c r="AD226" s="153"/>
      <c r="AE226" s="153"/>
      <c r="AF226" s="153"/>
      <c r="AG226" s="153"/>
      <c r="AH226" s="153"/>
      <c r="AI226" s="152"/>
      <c r="AJ226" s="158"/>
      <c r="AK226" s="158"/>
      <c r="AL226" s="158"/>
      <c r="AM226" s="116" t="str">
        <f t="shared" si="101"/>
        <v/>
      </c>
      <c r="AN226" s="116" t="str">
        <f t="shared" si="102"/>
        <v/>
      </c>
      <c r="AO226" s="324"/>
      <c r="AP226" s="503"/>
      <c r="AQ226" s="487" t="str">
        <f t="shared" si="103"/>
        <v/>
      </c>
      <c r="AR226" s="113" t="str">
        <f t="shared" si="83"/>
        <v/>
      </c>
      <c r="AS226" s="113" t="str">
        <f t="shared" si="84"/>
        <v/>
      </c>
      <c r="AT226" s="113" t="str">
        <f t="shared" si="85"/>
        <v/>
      </c>
      <c r="AU226" s="113" t="str">
        <f t="shared" si="86"/>
        <v/>
      </c>
      <c r="AV226" s="159"/>
      <c r="AW226" s="157"/>
      <c r="AX226" s="157"/>
      <c r="AY226" s="157"/>
      <c r="AZ226" s="157"/>
      <c r="BA226" s="116" t="str">
        <f t="shared" si="87"/>
        <v/>
      </c>
      <c r="BB226" s="316"/>
      <c r="BC226" s="116" t="str">
        <f t="shared" si="88"/>
        <v/>
      </c>
      <c r="BD226" s="133" t="str">
        <f t="shared" si="89"/>
        <v/>
      </c>
      <c r="BE226" s="157"/>
      <c r="BF226" s="1180"/>
      <c r="BG226" s="1180"/>
      <c r="BH226" s="158"/>
      <c r="BI226" s="490"/>
      <c r="BJ226" s="514" t="str">
        <f t="shared" si="104"/>
        <v/>
      </c>
      <c r="BK226" s="789"/>
      <c r="BL226" s="116" t="str">
        <f t="shared" si="105"/>
        <v/>
      </c>
      <c r="BM226" s="144"/>
      <c r="BN226" s="144"/>
      <c r="BO226" s="144"/>
      <c r="BP226" s="790"/>
      <c r="BQ226" s="790"/>
      <c r="BR226" s="790"/>
      <c r="BS226" s="116" t="str">
        <f t="shared" si="90"/>
        <v/>
      </c>
      <c r="BT226" s="790"/>
      <c r="BU226" s="808" t="str">
        <f t="shared" si="91"/>
        <v/>
      </c>
      <c r="BV226" s="791"/>
      <c r="BW226" s="144"/>
      <c r="BX226" s="20"/>
      <c r="BY226" s="20"/>
      <c r="BZ226" s="20"/>
      <c r="CA226" s="792"/>
      <c r="CB226" s="1201"/>
      <c r="CC226" s="144"/>
      <c r="CD226" s="144"/>
      <c r="CE226" s="144"/>
      <c r="CF226" s="144"/>
      <c r="CG226" s="144"/>
      <c r="CH226" s="144"/>
      <c r="CI226" s="144"/>
      <c r="CJ226" s="144"/>
      <c r="CK226" s="144"/>
      <c r="CL226" s="144"/>
      <c r="CM226" s="144"/>
      <c r="CN226" s="144"/>
      <c r="CO226" s="144"/>
      <c r="CP226" s="144"/>
      <c r="CQ226" s="144"/>
      <c r="CR226" s="144"/>
      <c r="CS226" s="144"/>
      <c r="CT226" s="144"/>
      <c r="CU226" s="144"/>
      <c r="CV226" s="144"/>
      <c r="CW226" s="144"/>
      <c r="CX226" s="144"/>
      <c r="CY226" s="144"/>
      <c r="CZ226" s="144"/>
      <c r="DA226" s="144"/>
      <c r="DB226" s="144"/>
      <c r="DC226" s="144"/>
      <c r="DD226" s="144"/>
      <c r="DE226" s="144"/>
      <c r="DF226" s="144"/>
      <c r="DG226" s="144"/>
      <c r="DH226" s="144"/>
      <c r="DI226" s="144"/>
      <c r="DJ226" s="144"/>
      <c r="DK226" s="144"/>
      <c r="DL226" s="144"/>
      <c r="DM226" s="144"/>
      <c r="DN226" s="144"/>
      <c r="DO226" s="144"/>
      <c r="DP226" s="144"/>
      <c r="DQ226" s="144"/>
      <c r="DR226" s="144"/>
      <c r="DS226" s="144"/>
      <c r="DT226" s="144"/>
      <c r="DU226" s="144"/>
      <c r="DV226" s="144"/>
      <c r="DW226" s="144"/>
      <c r="DX226" s="144"/>
      <c r="DY226" s="144"/>
      <c r="DZ226" s="144"/>
      <c r="EA226" s="144"/>
      <c r="EB226" s="144"/>
      <c r="EC226" s="144"/>
      <c r="ED226" s="782" t="str">
        <f t="shared" si="106"/>
        <v/>
      </c>
      <c r="EE226" s="519"/>
      <c r="EF226" s="793"/>
      <c r="EG226" s="519"/>
      <c r="EH226" s="794"/>
      <c r="EI226" s="790"/>
      <c r="EJ226" s="794"/>
      <c r="EK226" s="794"/>
      <c r="EL226" s="790"/>
      <c r="EM226" s="790"/>
      <c r="EN226" s="790"/>
      <c r="EO226" s="112" t="str">
        <f t="shared" si="92"/>
        <v/>
      </c>
      <c r="EP226" s="790"/>
      <c r="EQ226" s="488" t="str">
        <f t="shared" si="93"/>
        <v/>
      </c>
      <c r="ER226" s="1100"/>
      <c r="ES226" s="1099" t="str">
        <f t="shared" si="107"/>
        <v/>
      </c>
      <c r="ET226" s="525"/>
      <c r="EU226" s="148"/>
      <c r="EV226" s="148"/>
      <c r="EW226" s="148"/>
      <c r="EX226" s="148"/>
      <c r="EY226" s="148"/>
      <c r="EZ226" s="148"/>
      <c r="FA226" s="148"/>
      <c r="FB226" s="148"/>
      <c r="FC226" s="148"/>
      <c r="FD226" s="148"/>
      <c r="FE226" s="148"/>
      <c r="FF226" s="148"/>
      <c r="FG226" s="148"/>
      <c r="FH226" s="148"/>
      <c r="FI226" s="528"/>
      <c r="FJ226" s="513" t="str">
        <f t="shared" si="94"/>
        <v/>
      </c>
      <c r="FK226" s="158"/>
      <c r="FL226" s="850"/>
      <c r="FM226" s="850"/>
      <c r="FN226" s="850"/>
      <c r="FO226" s="850"/>
      <c r="FP226" s="850"/>
      <c r="FQ226" s="850"/>
      <c r="FR226" s="157"/>
      <c r="FS226" s="143"/>
      <c r="FT226" s="143"/>
      <c r="FU226" s="847" t="str">
        <f t="shared" si="95"/>
        <v/>
      </c>
      <c r="FV226" s="555"/>
      <c r="FW226" s="523" t="str">
        <f>IF(Table1[[#This Row],[Nonfood Inhaltstoffe - Komponente]]="","",VLOOKUP(Table1[[#This Row],[Nonfood Inhaltstoffe - Komponente]],'Dropdown Auswahl'!BJ:BK,2,FALSE))</f>
        <v/>
      </c>
      <c r="FX226" s="1013"/>
      <c r="FY226" s="1011" t="str">
        <f t="shared" si="96"/>
        <v/>
      </c>
      <c r="FZ226" s="152"/>
      <c r="GA226" s="152"/>
      <c r="GB226" s="152"/>
      <c r="GC226" s="529" t="str">
        <f t="shared" si="97"/>
        <v/>
      </c>
      <c r="GG226" s="21"/>
      <c r="GH226" s="21"/>
      <c r="GI226" s="1019"/>
      <c r="GJ226" s="1016" t="str">
        <f>IF(Table1[[#This Row],[Global Trade Item Number (GTIN)]]="","",Table1[[#This Row],[Global Trade Item Number (GTIN)]])</f>
        <v/>
      </c>
      <c r="GK226" s="555" t="str">
        <f>IF(Table1[[#This Row],[WAWI-Nr./ Kreditoren-Nummer
(ASDV)]]&lt;&gt;"",Table1[[#This Row],[WAWI-Nr./ Kreditoren-Nummer
(ASDV)]],"")</f>
        <v/>
      </c>
      <c r="GL226" s="165"/>
      <c r="GM226" s="165"/>
      <c r="GN226" s="165"/>
      <c r="GO226" s="485"/>
      <c r="GP226" s="534"/>
      <c r="GQ226" s="533"/>
      <c r="GR226" s="486"/>
      <c r="GS226" s="486"/>
      <c r="GT226" s="486"/>
      <c r="GU226" s="486"/>
      <c r="GV226" s="486"/>
      <c r="GW226" s="542"/>
      <c r="GX226" s="538"/>
      <c r="GY226" s="144"/>
      <c r="GZ226" s="480"/>
      <c r="HA226" s="158"/>
      <c r="HB226" s="480"/>
      <c r="HC226" s="480"/>
      <c r="HD226" s="480"/>
      <c r="HE226" s="480"/>
      <c r="HF226" s="480"/>
      <c r="HG226" s="480"/>
      <c r="HH226" s="538"/>
      <c r="HI226" s="480"/>
      <c r="HJ226" s="480"/>
      <c r="HK226" s="480"/>
      <c r="HL226" s="480"/>
      <c r="HM226" s="480"/>
      <c r="HN226" s="480"/>
      <c r="HO226" s="480"/>
      <c r="HP226" s="480"/>
      <c r="HQ226" s="480"/>
      <c r="HR226" s="538"/>
      <c r="HS226" s="480"/>
      <c r="HT226" s="480"/>
      <c r="HU226" s="480"/>
      <c r="HV226" s="480"/>
      <c r="HW226" s="480"/>
      <c r="HX226" s="480"/>
      <c r="HY226" s="480"/>
      <c r="HZ226" s="480"/>
      <c r="IA226" s="480"/>
      <c r="IB226" s="538"/>
      <c r="IC226" s="480"/>
      <c r="ID226" s="480"/>
      <c r="IE226" s="480"/>
      <c r="IF226" s="480"/>
      <c r="IG226" s="480"/>
      <c r="IH226" s="480"/>
      <c r="II226" s="480"/>
      <c r="IJ226" s="480"/>
      <c r="IK226" s="480"/>
      <c r="IL226" s="480"/>
      <c r="IM226" s="538"/>
      <c r="IN226" s="480"/>
      <c r="IO226" s="480"/>
      <c r="IP226" s="480"/>
      <c r="IQ226" s="480"/>
      <c r="IR226" s="480"/>
      <c r="IS226" s="480"/>
      <c r="IT226" s="480"/>
      <c r="IU226" s="480"/>
      <c r="IV226" s="480"/>
      <c r="IW226" s="480"/>
      <c r="IX226" s="538"/>
      <c r="IY226" s="480"/>
      <c r="IZ226" s="480"/>
      <c r="JA226" s="480"/>
      <c r="JB226" s="480"/>
      <c r="JC226" s="480"/>
      <c r="JD226" s="480"/>
      <c r="JE226" s="480"/>
      <c r="JF226" s="480"/>
      <c r="JG226" s="480"/>
      <c r="JH226" s="480"/>
      <c r="JI226" s="538"/>
      <c r="JJ226" s="480"/>
      <c r="JK226" s="480"/>
      <c r="JL226" s="480"/>
      <c r="JM226" s="480"/>
      <c r="JN226" s="480"/>
      <c r="JO226" s="480"/>
      <c r="JP226" s="480"/>
      <c r="JQ226" s="480"/>
      <c r="JR226" s="480"/>
      <c r="JS226" s="590"/>
      <c r="JT226" s="538"/>
      <c r="JU226" s="480"/>
      <c r="JV226" s="480"/>
      <c r="JW226" s="480"/>
      <c r="JX226" s="480"/>
      <c r="JY226" s="480"/>
      <c r="JZ226" s="480"/>
      <c r="KA226" s="480"/>
      <c r="KB226" s="480"/>
      <c r="KC226" s="480"/>
      <c r="KD226" s="480"/>
      <c r="KE226" s="538"/>
      <c r="KF226" s="480"/>
      <c r="KG226" s="480"/>
      <c r="KH226" s="480"/>
      <c r="KI226" s="480"/>
      <c r="KJ226" s="480"/>
      <c r="KK226" s="480"/>
      <c r="KL226" s="480"/>
      <c r="KM226" s="480"/>
      <c r="KN226" s="480"/>
      <c r="KO226" s="480"/>
      <c r="KR226" s="568" t="str">
        <f>IF(Table1[[#This Row],[GTIN]]&lt;&gt;"",Table1[[#This Row],[GTIN]],"")</f>
        <v/>
      </c>
      <c r="KS226" s="569" t="str">
        <f>Table1[[#This Row],[Kreditor]]</f>
        <v/>
      </c>
      <c r="KT226" s="570" t="str">
        <f>IF(Table1[[#This Row],[Gültig ab (Datum)]]&lt;&gt;"",Table1[[#This Row],[Gültig ab (Datum)]],"")</f>
        <v/>
      </c>
      <c r="KU226" s="570"/>
      <c r="KV226" s="583" t="str">
        <f>IF(Table1[[#This Row],[Artikel verpackt? 
(X=Ja)]]="","",Table1[[#This Row],[Artikel verpackt? 
(X=Ja)]])</f>
        <v/>
      </c>
      <c r="KW226" s="571" t="str">
        <f>IF(Table1[[#This Row],[Verpackung recyclingfähig?
(X=Ja)]]="","",Table1[[#This Row],[Verpackung recyclingfähig?
(X=Ja)]])</f>
        <v/>
      </c>
      <c r="KX226" s="572"/>
      <c r="KY226" s="573"/>
      <c r="KZ226" s="574"/>
      <c r="LA226" s="574"/>
      <c r="LB226" s="574"/>
      <c r="LC226" s="574"/>
      <c r="LD226" s="574"/>
      <c r="LE226" s="574"/>
      <c r="LF226" s="575"/>
      <c r="LG226" s="576" t="str">
        <f>IF(Table1[[#This Row],[Hauptkörper - B1 - Art]]="","",VLOOKUP(Table1[[#This Row],[Hauptkörper - B1 - Art]],'DD FD'!B:C,2,FALSE))</f>
        <v/>
      </c>
      <c r="LH226" s="577" t="str">
        <f>IF(Table1[[#This Row],[Hauptkörper - B1 - Fraktion]]="","",VLOOKUP(Table1[[#This Row],[Hauptkörper - B1 - Fraktion]],'DD FD'!H:J,3,FALSE))</f>
        <v/>
      </c>
      <c r="LI226" s="574" t="str">
        <f>IF(Table1[[#This Row],[Hauptkörper - B1 - Gewicht
(in G)]]="","",Table1[[#This Row],[Hauptkörper - B1 - Gewicht
(in G)]])</f>
        <v/>
      </c>
      <c r="LJ226" s="574" t="str">
        <f>IF(Table1[[#This Row],[Hauptkörper - B1 - Lizenzierungs-pflichtig? (X=Ja)]]="","",Table1[[#This Row],[Hauptkörper - B1 - Lizenzierungs-pflichtig? (X=Ja)]])</f>
        <v/>
      </c>
      <c r="LK226" s="577" t="str">
        <f>IF(Table1[[#This Row],[Hauptkörper - B1 - Virgin Material]]="","",VLOOKUP(Table1[[#This Row],[Hauptkörper - B1 - Virgin Material]],'DD FD'!AJ:AK,2,FALSE))</f>
        <v/>
      </c>
      <c r="LL226" s="578" t="str">
        <f>IF(Table1[[#This Row],[Hauptkörper - B1 - Virgin Material Anteil (in %)]]="","",Table1[[#This Row],[Hauptkörper - B1 - Virgin Material Anteil (in %)]])</f>
        <v/>
      </c>
      <c r="LM226" s="577" t="str">
        <f>IF(Table1[[#This Row],[Hauptkörper - B1 - Recyceltes Material]]="","",VLOOKUP(Table1[[#This Row],[Hauptkörper - B1 - Recyceltes Material]],'DD FD'!AL:AM,2,FALSE))</f>
        <v/>
      </c>
      <c r="LN226" s="578" t="str">
        <f>IF(Table1[[#This Row],[Hauptkörper - B1 - Recyceltes Material Anteil (in %)]]="","",Table1[[#This Row],[Hauptkörper - B1 - Recyceltes Material Anteil (in %)]])</f>
        <v/>
      </c>
      <c r="LO226" s="579" t="str">
        <f>IF(Table1[[#This Row],[Hauptkörper - B1 - Beschichtung]]="","",VLOOKUP(Table1[[#This Row],[Hauptkörper - B1 - Beschichtung]],'DD FD'!AE:AF,2,FALSE))</f>
        <v/>
      </c>
      <c r="LP226" s="580" t="str">
        <f>IF(Table1[[#This Row],[Hauptkörper - B1 - Beschichtung Anteil (in %)]]="","",Table1[[#This Row],[Hauptkörper - B1 - Beschichtung Anteil (in %)]])</f>
        <v/>
      </c>
      <c r="LQ226" s="576" t="str">
        <f>IF(Table1[[#This Row],[Hauptkörper - B2 - Art]]="","",VLOOKUP(Table1[[#This Row],[Hauptkörper - B2 - Art]],'DD FD'!B:C,2,FALSE))</f>
        <v/>
      </c>
      <c r="LR226" s="577" t="str">
        <f>IF(Table1[[#This Row],[Hauptkörper - B2 - Fraktion]]="","",VLOOKUP(Table1[[#This Row],[Hauptkörper - B2 - Fraktion]],'DD FD'!H:J,3,FALSE))</f>
        <v/>
      </c>
      <c r="LS226" s="574" t="str">
        <f>IF(Table1[[#This Row],[Hauptkörper - B2 - Gewicht
(in G)]]="","",Table1[[#This Row],[Hauptkörper - B2 - Gewicht
(in G)]])</f>
        <v/>
      </c>
      <c r="LT226" s="574" t="str">
        <f>IF(Table1[[#This Row],[Hauptkörper - B2 - Lizenzierungs-pflichtig? (X=Ja)]]="","",Table1[[#This Row],[Hauptkörper - B2 - Lizenzierungs-pflichtig? (X=Ja)]])</f>
        <v/>
      </c>
      <c r="LU226" s="577" t="str">
        <f>IF(Table1[[#This Row],[Hauptkörper - B2 - Virgin Material]]="","",VLOOKUP(Table1[[#This Row],[Hauptkörper - B2 - Virgin Material]],'DD FD'!AJ:AK,2,FALSE))</f>
        <v/>
      </c>
      <c r="LV226" s="578" t="str">
        <f>IF(Table1[[#This Row],[Hauptkörper - B2 - Virgin Material Anteil (in %)]]="","",Table1[[#This Row],[Hauptkörper - B2 - Virgin Material Anteil (in %)]])</f>
        <v/>
      </c>
      <c r="LW226" s="577" t="str">
        <f>IF(Table1[[#This Row],[Hauptkörper - B2 - Recyceltes Material]]="","",VLOOKUP(Table1[[#This Row],[Hauptkörper - B2 - Recyceltes Material]],'DD FD'!AL:AM,2,FALSE))</f>
        <v/>
      </c>
      <c r="LX226" s="578" t="str">
        <f>IF(Table1[[#This Row],[Hauptkörper - B2 - Recyceltes Material Anteil (in %)]]="","",Table1[[#This Row],[Hauptkörper - B2 - Recyceltes Material Anteil (in %)]])</f>
        <v/>
      </c>
      <c r="LY226" s="577" t="str">
        <f>IF(Table1[[#This Row],[Hauptkörper - B2 - Beschichtung]]="","",VLOOKUP(Table1[[#This Row],[Hauptkörper - B2 - Beschichtung]],'DD FD'!AE:AF,2,FALSE))</f>
        <v/>
      </c>
      <c r="LZ226" s="580" t="str">
        <f>IF(Table1[[#This Row],[Hauptkörper - B2 - Beschichtung Anteil (in %)]]="","",Table1[[#This Row],[Hauptkörper - B2 - Beschichtung Anteil (in %)]])</f>
        <v/>
      </c>
      <c r="MA226" s="576" t="str">
        <f>IF(Table1[[#This Row],[Hauptkörper - B3 - Art]]="","",VLOOKUP(Table1[[#This Row],[Hauptkörper - B3 - Art]],'DD FD'!B:C,2,FALSE))</f>
        <v/>
      </c>
      <c r="MB226" s="577" t="str">
        <f>IF(Table1[[#This Row],[Hauptkörper - B3 - Fraktion]]="","",VLOOKUP(Table1[[#This Row],[Hauptkörper - B3 - Fraktion]],'DD FD'!H:J,3,FALSE))</f>
        <v/>
      </c>
      <c r="MC226" s="574" t="str">
        <f>IF(Table1[[#This Row],[Hauptkörper - B3 - Gewicht
(in G)]]="","",Table1[[#This Row],[Hauptkörper - B3 - Gewicht
(in G)]])</f>
        <v/>
      </c>
      <c r="MD226" s="574" t="str">
        <f>IF(Table1[[#This Row],[Hauptkörper - B3 - Lizenzierungs-pflichtig? (X=Ja)]]="","",Table1[[#This Row],[Hauptkörper - B3 - Lizenzierungs-pflichtig? (X=Ja)]])</f>
        <v/>
      </c>
      <c r="ME226" s="577" t="str">
        <f>IF(Table1[[#This Row],[Hauptkörper - B3 - Virgin Material]]="","",VLOOKUP(Table1[[#This Row],[Hauptkörper - B3 - Virgin Material]],'DD FD'!AJ:AK,2,FALSE))</f>
        <v/>
      </c>
      <c r="MF226" s="578" t="str">
        <f>IF(Table1[[#This Row],[Hauptkörper - B3 - Virgin Material Anteil (in %)]]="","",Table1[[#This Row],[Hauptkörper - B3 - Virgin Material Anteil (in %)]])</f>
        <v/>
      </c>
      <c r="MG226" s="577" t="str">
        <f>IF(Table1[[#This Row],[Hauptkörper - B3 - Recyceltes Material]]="","",VLOOKUP(Table1[[#This Row],[Hauptkörper - B3 - Recyceltes Material]],'DD FD'!AL:AM,2,FALSE))</f>
        <v/>
      </c>
      <c r="MH226" s="578" t="str">
        <f>IF(Table1[[#This Row],[Hauptkörper - B3 - Recyceltes Material Anteil (in %)]]="","",Table1[[#This Row],[Hauptkörper - B3 - Recyceltes Material Anteil (in %)]])</f>
        <v/>
      </c>
      <c r="MI226" s="577" t="str">
        <f>IF(Table1[[#This Row],[Hauptkörper - B3 - Beschichtung]]="","",VLOOKUP(Table1[[#This Row],[Hauptkörper - B3 - Beschichtung]],'DD FD'!AE:AF,2,FALSE))</f>
        <v/>
      </c>
      <c r="MJ226" s="580" t="str">
        <f>IF(Table1[[#This Row],[Hauptkörper - B3 - Beschichtung Anteil (in %)]]="","",Table1[[#This Row],[Hauptkörper - B3 - Beschichtung Anteil (in %)]])</f>
        <v/>
      </c>
      <c r="MK226" s="576" t="str">
        <f>IF(Table1[[#This Row],[Verschluss - B1 - Art]]="","",VLOOKUP(Table1[[#This Row],[Verschluss - B1 - Art]],'DD FD'!D:E,2,FALSE))</f>
        <v/>
      </c>
      <c r="ML226" s="577" t="str">
        <f>IF(Table1[[#This Row],[Verschluss - B1 - Fraktion]]="","",VLOOKUP(Table1[[#This Row],[Verschluss - B1 - Fraktion]],'DD FD'!H:J,3,FALSE))</f>
        <v/>
      </c>
      <c r="MM226" s="574" t="str">
        <f>IF(Table1[[#This Row],[Verschluss - B1 - Gewicht (in G)]]="","",Table1[[#This Row],[Verschluss - B1 - Gewicht (in G)]])</f>
        <v/>
      </c>
      <c r="MN226" s="574" t="str">
        <f>IF(Table1[[#This Row],[Verschluss - B1 - Lizenzierungs-pflichtig? (X=Ja)]]="","",Table1[[#This Row],[Verschluss - B1 - Lizenzierungs-pflichtig? (X=Ja)]])</f>
        <v/>
      </c>
      <c r="MO226" s="574" t="str">
        <f>IF(Table1[[#This Row],[Verschluss - B1 - Trennbar vom Hauptkörper? (X=Ja)]]="","",Table1[[#This Row],[Verschluss - B1 - Trennbar vom Hauptkörper? (X=Ja)]])</f>
        <v/>
      </c>
      <c r="MP226" s="577" t="str">
        <f>IF(Table1[[#This Row],[Verschluss - B1 - Virgin Material]]="","",VLOOKUP(Table1[[#This Row],[Verschluss - B1 - Virgin Material]],'DD FD'!AJ:AK,2,FALSE))</f>
        <v/>
      </c>
      <c r="MQ226" s="578" t="str">
        <f>IF(Table1[[#This Row],[Verschluss - B1 - Virgin Material Anteil (in %)]]="","",Table1[[#This Row],[Verschluss - B1 - Virgin Material Anteil (in %)]])</f>
        <v/>
      </c>
      <c r="MR226" s="577" t="str">
        <f>IF(Table1[[#This Row],[Verschluss - B1 - Recyceltes Material]]="","",VLOOKUP(Table1[[#This Row],[Verschluss - B1 - Recyceltes Material]],'DD FD'!AL:AM,2,FALSE))</f>
        <v/>
      </c>
      <c r="MS226" s="578" t="str">
        <f>IF(Table1[[#This Row],[Verschluss - B1 - Recyceltes Material Anteil (in %)]]="","",Table1[[#This Row],[Verschluss - B1 - Recyceltes Material Anteil (in %)]])</f>
        <v/>
      </c>
      <c r="MT226" s="577" t="str">
        <f>IF(Table1[[#This Row],[Verschluss - B1 - Beschichtung]]="","",VLOOKUP(Table1[[#This Row],[Verschluss - B1 - Beschichtung]],'DD FD'!AE:AF,2,FALSE))</f>
        <v/>
      </c>
      <c r="MU226" s="580" t="str">
        <f>IF(Table1[[#This Row],[Verschluss - B1 - Beschichtung Anteil (in %)]]="","",Table1[[#This Row],[Verschluss - B1 - Beschichtung Anteil (in %)]])</f>
        <v/>
      </c>
      <c r="MV226" s="576" t="str">
        <f>IF(Table1[[#This Row],[Verschluss - B2 - Art]]="","",VLOOKUP(Table1[[#This Row],[Verschluss - B2 - Art]],'DD FD'!D:E,2,FALSE))</f>
        <v/>
      </c>
      <c r="MW226" s="577" t="str">
        <f>IF(Table1[[#This Row],[Verschluss - B2 - Fraktion]]="","",VLOOKUP(Table1[[#This Row],[Verschluss - B2 - Fraktion]],'DD FD'!H:J,3,FALSE))</f>
        <v/>
      </c>
      <c r="MX226" s="574" t="str">
        <f>IF(Table1[[#This Row],[Verschluss - B2 - Gewicht (in G)]]="","",Table1[[#This Row],[Verschluss - B2 - Gewicht (in G)]])</f>
        <v/>
      </c>
      <c r="MY226" s="574" t="str">
        <f>IF(Table1[[#This Row],[Verschluss - B2 - Lizenzierungs-pflichtig? (X=Ja)]]="","",Table1[[#This Row],[Verschluss - B2 - Lizenzierungs-pflichtig? (X=Ja)]])</f>
        <v/>
      </c>
      <c r="MZ226" s="574" t="str">
        <f>IF(Table1[[#This Row],[Verschluss - B2 - Trennbar vom Hauptkörper? (X=Ja)]]="","",Table1[[#This Row],[Verschluss - B2 - Trennbar vom Hauptkörper? (X=Ja)]])</f>
        <v/>
      </c>
      <c r="NA226" s="577" t="str">
        <f>IF(Table1[[#This Row],[Verschluss - B2 - Virgin Material]]="","",VLOOKUP(Table1[[#This Row],[Verschluss - B2 - Virgin Material]],'DD FD'!AJ:AK,2,FALSE))</f>
        <v/>
      </c>
      <c r="NB226" s="578" t="str">
        <f>IF(Table1[[#This Row],[Verschluss - B2 - Virgin Material Anteil (in %)]]="","",Table1[[#This Row],[Verschluss - B2 - Virgin Material Anteil (in %)]])</f>
        <v/>
      </c>
      <c r="NC226" s="577" t="str">
        <f>IF(Table1[[#This Row],[Verschluss - B2 - Recyceltes Material]]="","",VLOOKUP(Table1[[#This Row],[Verschluss - B2 - Recyceltes Material]],'DD FD'!AL:AM,2,FALSE))</f>
        <v/>
      </c>
      <c r="ND226" s="578" t="str">
        <f>IF(Table1[[#This Row],[Verschluss - B2 - Recyceltes Material Anteil (in %)]]="","",Table1[[#This Row],[Verschluss - B2 - Recyceltes Material Anteil (in %)]])</f>
        <v/>
      </c>
      <c r="NE226" s="577" t="str">
        <f>IF(Table1[[#This Row],[Verschluss - B2 - Beschichtung]]="","",VLOOKUP(Table1[[#This Row],[Verschluss - B2 - Beschichtung]],'DD FD'!AE:AF,2,FALSE))</f>
        <v/>
      </c>
      <c r="NF226" s="580" t="str">
        <f>IF(Table1[[#This Row],[Verschluss - B2 - Beschichtung Anteil (in %)]]="","",Table1[[#This Row],[Verschluss - B2 - Beschichtung Anteil (in %)]])</f>
        <v/>
      </c>
      <c r="NG226" s="576" t="str">
        <f>IF(Table1[[#This Row],[Verschluss - B3 - Art]]="","",VLOOKUP(Table1[[#This Row],[Verschluss - B3 - Art]],'DD FD'!D:E,2,FALSE))</f>
        <v/>
      </c>
      <c r="NH226" s="577" t="str">
        <f>IF(Table1[[#This Row],[Verschluss - B3 - Fraktion]]="","",VLOOKUP(Table1[[#This Row],[Verschluss - B3 - Fraktion]],'DD FD'!H:J,3,FALSE))</f>
        <v/>
      </c>
      <c r="NI226" s="574" t="str">
        <f>IF(Table1[[#This Row],[Verschluss - B3 - Gewicht (in G)]]="","",Table1[[#This Row],[Verschluss - B3 - Gewicht (in G)]])</f>
        <v/>
      </c>
      <c r="NJ226" s="574" t="str">
        <f>IF(Table1[[#This Row],[Verschluss - B3 - Lizenzierungs-pflichtig? (X=Ja)]]="","",Table1[[#This Row],[Verschluss - B3 - Lizenzierungs-pflichtig? (X=Ja)]])</f>
        <v/>
      </c>
      <c r="NK226" s="574" t="str">
        <f>IF(Table1[[#This Row],[Verschluss - B3 - Trennbar vom Hauptkörper? (X=Ja)]]="","",Table1[[#This Row],[Verschluss - B3 - Trennbar vom Hauptkörper? (X=Ja)]])</f>
        <v/>
      </c>
      <c r="NL226" s="577" t="str">
        <f>IF(Table1[[#This Row],[Verschluss - B3 - Virgin Material]]="","",VLOOKUP(Table1[[#This Row],[Verschluss - B3 - Virgin Material]],'DD FD'!AJ:AK,2,FALSE))</f>
        <v/>
      </c>
      <c r="NM226" s="578" t="str">
        <f>IF(Table1[[#This Row],[Verschluss - B3 - Virgin Material Anteil (in %)]]="","",Table1[[#This Row],[Verschluss - B3 - Virgin Material Anteil (in %)]])</f>
        <v/>
      </c>
      <c r="NN226" s="577" t="str">
        <f>IF(Table1[[#This Row],[Verschluss - B3 - Recyceltes Material]]="","",VLOOKUP(Table1[[#This Row],[Verschluss - B3 - Recyceltes Material]],'DD FD'!AL:AM,2,FALSE))</f>
        <v/>
      </c>
      <c r="NO226" s="578" t="str">
        <f>IF(Table1[[#This Row],[Verschluss - B3 - Recyceltes Material Anteil (in %)]]="","",Table1[[#This Row],[Verschluss - B3 - Recyceltes Material Anteil (in %)]])</f>
        <v/>
      </c>
      <c r="NP226" s="577" t="str">
        <f>IF(Table1[[#This Row],[Verschluss - B3 - Beschichtung]]="","",VLOOKUP(Table1[[#This Row],[Verschluss - B3 - Beschichtung]],'DD FD'!AE:AF,2,FALSE))</f>
        <v/>
      </c>
      <c r="NQ226" s="580" t="str">
        <f>IF(Table1[[#This Row],[Verschluss - B3 - Beschichtung Anteil (in %)]]="","",Table1[[#This Row],[Verschluss - B3 - Beschichtung Anteil (in %)]])</f>
        <v/>
      </c>
      <c r="NR226" s="576" t="str">
        <f>IF(Table1[[#This Row],[Etikett - B1 - Art]]="","",VLOOKUP(Table1[[#This Row],[Etikett - B1 - Art]],'DD FD'!F:G,2,FALSE))</f>
        <v/>
      </c>
      <c r="NS226" s="577" t="str">
        <f>IF(Table1[[#This Row],[Etikett - B1 - Fraktion]]="","",VLOOKUP(Table1[[#This Row],[Etikett - B1 - Fraktion]],'DD FD'!H:J,3,FALSE))</f>
        <v/>
      </c>
      <c r="NT226" s="574" t="str">
        <f>IF(Table1[[#This Row],[Etikett - B1 - Gewicht (in G)]]="","",Table1[[#This Row],[Etikett - B1 - Gewicht (in G)]])</f>
        <v/>
      </c>
      <c r="NU226" s="574" t="str">
        <f>IF(Table1[[#This Row],[Etikett - B1 - Lizenzierungs-pflichtig? (X=Ja)]]="","",Table1[[#This Row],[Etikett - B1 - Lizenzierungs-pflichtig? (X=Ja)]])</f>
        <v/>
      </c>
      <c r="NV226" s="574" t="str">
        <f>IF(Table1[[#This Row],[Etikett - B1 - Trennbar vom Hauptkörper? (X=Ja)]]="","",Table1[[#This Row],[Etikett - B1 - Trennbar vom Hauptkörper? (X=Ja)]])</f>
        <v/>
      </c>
      <c r="NW226" s="577" t="str">
        <f>IF(Table1[[#This Row],[Etikett - B1 - Virgin Material]]="","",VLOOKUP(Table1[[#This Row],[Etikett - B1 - Virgin Material]],'DD FD'!AJ:AK,2,FALSE))</f>
        <v/>
      </c>
      <c r="NX226" s="578" t="str">
        <f>IF(Table1[[#This Row],[Etikett - B1 - Virgin Material Anteil (in %)]]="","",Table1[[#This Row],[Etikett - B1 - Virgin Material Anteil (in %)]])</f>
        <v/>
      </c>
      <c r="NY226" s="577" t="str">
        <f>IF(Table1[[#This Row],[Etikett - B1 - Recyceltes Material]]="","",VLOOKUP(Table1[[#This Row],[Etikett - B1 - Recyceltes Material]],'DD FD'!AL:AM,2,FALSE))</f>
        <v/>
      </c>
      <c r="NZ226" s="578" t="str">
        <f>IF(Table1[[#This Row],[Etikett - B1 - Recyceltes Material Anteil (in %)]]="","",Table1[[#This Row],[Etikett - B1 - Recyceltes Material Anteil (in %)]])</f>
        <v/>
      </c>
      <c r="OA226" s="577" t="str">
        <f>IF(Table1[[#This Row],[Etikett - B1 - Beschichtung]]="","",VLOOKUP(Table1[[#This Row],[Etikett - B1 - Beschichtung]],'DD FD'!AE:AF,2,FALSE))</f>
        <v/>
      </c>
      <c r="OB226" s="580" t="str">
        <f>IF(Table1[[#This Row],[Etikett - B1 - Beschichtung Anteil (in %)]]="","",Table1[[#This Row],[Etikett - B1 - Beschichtung Anteil (in %)]])</f>
        <v/>
      </c>
      <c r="OC226" s="576" t="str">
        <f>IF(Table1[[#This Row],[Etikett - B2 - Art]]="","",VLOOKUP(Table1[[#This Row],[Etikett - B2 - Art]],'DD FD'!F:G,2,FALSE))</f>
        <v/>
      </c>
      <c r="OD226" s="577" t="str">
        <f>IF(Table1[[#This Row],[Etikett - B2 - Fraktion]]="","",VLOOKUP(Table1[[#This Row],[Etikett - B2 - Fraktion]],'DD FD'!H:J,3,FALSE))</f>
        <v/>
      </c>
      <c r="OE226" s="574" t="str">
        <f>IF(Table1[[#This Row],[Etikett - B2 - Gewicht (in G)]]="","",Table1[[#This Row],[Etikett - B2 - Gewicht (in G)]])</f>
        <v/>
      </c>
      <c r="OF226" s="574" t="str">
        <f>IF(Table1[[#This Row],[Etikett - B2 - Lizenzierungs-pflichtig? (X=Ja)]]="","",Table1[[#This Row],[Etikett - B2 - Lizenzierungs-pflichtig? (X=Ja)]])</f>
        <v/>
      </c>
      <c r="OG226" s="574" t="str">
        <f>IF(Table1[[#This Row],[Etikett - B2 - Trennbar vom Hauptkörper? (X=Ja)]]="","",Table1[[#This Row],[Etikett - B2 - Trennbar vom Hauptkörper? (X=Ja)]])</f>
        <v/>
      </c>
      <c r="OH226" s="577" t="str">
        <f>IF(Table1[[#This Row],[Etikett - B2 - Virgin Material]]="","",VLOOKUP(Table1[[#This Row],[Etikett - B2 - Virgin Material]],'DD FD'!AJ:AK,2,FALSE))</f>
        <v/>
      </c>
      <c r="OI226" s="578" t="str">
        <f>IF(Table1[[#This Row],[Etikett - B2 - Virgin Material Anteil (in %)]]="","",Table1[[#This Row],[Etikett - B2 - Virgin Material Anteil (in %)]])</f>
        <v/>
      </c>
      <c r="OJ226" s="577" t="str">
        <f>IF(Table1[[#This Row],[Etikett - B2 - Recyceltes Material]]="","",VLOOKUP(Table1[[#This Row],[Etikett - B2 - Recyceltes Material]],'DD FD'!AL:AM,2,FALSE))</f>
        <v/>
      </c>
      <c r="OK226" s="578" t="str">
        <f>IF(Table1[[#This Row],[Etikett - B2 - Recyceltes Material Anteil (in %)]]="","",Table1[[#This Row],[Etikett - B2 - Recyceltes Material Anteil (in %)]])</f>
        <v/>
      </c>
      <c r="OL226" s="577" t="str">
        <f>IF(Table1[[#This Row],[Etikett - B2 - Beschichtung]]="","",VLOOKUP(Table1[[#This Row],[Etikett - B2 - Beschichtung]],'DD FD'!AE:AF,2,FALSE))</f>
        <v/>
      </c>
      <c r="OM226" s="580" t="str">
        <f>IF(Table1[[#This Row],[Etikett - B2 - Beschichtung Anteil (in %)]]="","",Table1[[#This Row],[Etikett - B2 - Beschichtung Anteil (in %)]])</f>
        <v/>
      </c>
      <c r="ON226" s="576" t="str">
        <f>IF(Table1[[#This Row],[Etikett - B3 - Art]]="","",VLOOKUP(Table1[[#This Row],[Etikett - B3 - Art]],'DD FD'!F:G,2,FALSE))</f>
        <v/>
      </c>
      <c r="OO226" s="577" t="str">
        <f>IF(Table1[[#This Row],[Etikett - B3 - Fraktion]]="","",VLOOKUP(Table1[[#This Row],[Etikett - B3 - Fraktion]],'DD FD'!H:J,3,FALSE))</f>
        <v/>
      </c>
      <c r="OP226" s="574" t="str">
        <f>IF(Table1[[#This Row],[Etikett - B3 - Gewicht (in G)]]="","",Table1[[#This Row],[Etikett - B3 - Gewicht (in G)]])</f>
        <v/>
      </c>
      <c r="OQ226" s="574" t="str">
        <f>IF(Table1[[#This Row],[Etikett - B3 - Lizenzierungs-pflichtig? (X=Ja)]]="","",Table1[[#This Row],[Etikett - B3 - Lizenzierungs-pflichtig? (X=Ja)]])</f>
        <v/>
      </c>
      <c r="OR226" s="574" t="str">
        <f>IF(Table1[[#This Row],[Etikett - B3 - Trennbar vom Hauptkörper? (X=Ja)]]="","",Table1[[#This Row],[Etikett - B3 - Trennbar vom Hauptkörper? (X=Ja)]])</f>
        <v/>
      </c>
      <c r="OS226" s="577" t="str">
        <f>IF(Table1[[#This Row],[Etikett - B3 - Virgin Material]]="","",VLOOKUP(Table1[[#This Row],[Etikett - B3 - Virgin Material]],'DD FD'!AJ:AK,2,FALSE))</f>
        <v/>
      </c>
      <c r="OT226" s="578" t="str">
        <f>IF(Table1[[#This Row],[Etikett - B3 - Virgin Material Anteil (in %)]]="","",Table1[[#This Row],[Etikett - B3 - Virgin Material Anteil (in %)]])</f>
        <v/>
      </c>
      <c r="OU226" s="577" t="str">
        <f>IF(Table1[[#This Row],[Etikett - B3 - Recyceltes Material]]="","",VLOOKUP(Table1[[#This Row],[Etikett - B3 - Recyceltes Material]],'DD FD'!AL:AM,2,FALSE))</f>
        <v/>
      </c>
      <c r="OV226" s="578" t="str">
        <f>IF(Table1[[#This Row],[Etikett - B3 - Recyceltes Material Anteil (in %)]]="","",Table1[[#This Row],[Etikett - B3 - Recyceltes Material Anteil (in %)]])</f>
        <v/>
      </c>
      <c r="OW226" s="577" t="str">
        <f>IF(Table1[[#This Row],[Etikett - B3 - Beschichtung]]="","",VLOOKUP(Table1[[#This Row],[Etikett - B3 - Beschichtung]],'DD FD'!AE:AF,2,FALSE))</f>
        <v/>
      </c>
      <c r="OX226" s="613" t="str">
        <f>IF(Table1[[#This Row],[Etikett - B3 - Beschichtung Anteil (in %)]]="","",Table1[[#This Row],[Etikett - B3 - Beschichtung Anteil (in %)]])</f>
        <v/>
      </c>
      <c r="OY226" s="618">
        <f>ROUNDUP(SUM(
IF(AND(LH226='DD FD'!$J$7,LJ226='DD FD'!$AI$3),LI226,0),
IF(AND(LR226='DD FD'!$J$7,LT226='DD FD'!$AI$3),LS226,0),
IF(AND(MB226='DD FD'!$J$7,MD226='DD FD'!$AI$3),MC226,0),
IF(AND(ML226='DD FD'!$J$7,MN226='DD FD'!$AI$3),MM226,0),
IF(AND(MW226='DD FD'!$J$7,MY226='DD FD'!$AI$3),MX226,0),
IF(AND(NH226='DD FD'!$J$7,NJ226='DD FD'!$AI$3),NI226,0),
IF(AND(NS226='DD FD'!$J$7,NU226='DD FD'!$AI$3),NT226,0),
IF(AND(OD226='DD FD'!$J$7,OF226='DD FD'!$AI$3),OE226,0),
IF(AND(OO226='DD FD'!$J$7,OQ226='DD FD'!$AI$3),OP226,0),
),2)</f>
        <v>0</v>
      </c>
      <c r="OZ226" s="617">
        <f>ROUNDUP(SUM(
IF(AND(LH226='DD FD'!$J$6,LJ226='DD FD'!$AI$3),LI226,0),
IF(AND(LR226='DD FD'!$J$6,LT226='DD FD'!$AI$3),LS226,0),
IF(AND(MB226='DD FD'!$J$6,MD226='DD FD'!$AI$3),MC226,0),
IF(AND(ML226='DD FD'!$J$6,MN226='DD FD'!$AI$3),MM226,0),
IF(AND(MW226='DD FD'!$J$6,MY226='DD FD'!$AI$3),MX226,0),
IF(AND(NH226='DD FD'!$J$6,NJ226='DD FD'!$AI$3),NI226,0),
IF(AND(NS226='DD FD'!$J$6,NU226='DD FD'!$AI$3),NT226,0),
IF(AND(OD226='DD FD'!$J$6,OF226='DD FD'!$AI$3),OE226,0),
IF(AND(OO226='DD FD'!$J$6,OQ226='DD FD'!$AI$3),OP226,0),
),2)</f>
        <v>0</v>
      </c>
      <c r="PA226" s="617">
        <f>ROUNDUP(SUM(
IF(AND(LH226='DD FD'!$J$10,LJ226='DD FD'!$AI$3),LI226,0),
IF(AND(LR226='DD FD'!$J$10,LT226='DD FD'!$AI$3),LS226,0),
IF(AND(MB226='DD FD'!$J$10,MD226='DD FD'!$AI$3),MC226,0),
IF(AND(ML226='DD FD'!$J$10,MN226='DD FD'!$AI$3),MM226,0),
IF(AND(MW226='DD FD'!$J$10,MY226='DD FD'!$AI$3),MX226,0),
IF(AND(NH226='DD FD'!$J$10,NJ226='DD FD'!$AI$3),NI226,0),
IF(AND(NS226='DD FD'!$J$10,NU226='DD FD'!$AI$3),NT226,0),
IF(AND(OD226='DD FD'!$J$10,OF226='DD FD'!$AI$3),OE226,0),
IF(AND(OO226='DD FD'!$J$10,OQ226='DD FD'!$AI$3),OP226,0),
),2)</f>
        <v>0</v>
      </c>
      <c r="PB226" s="617">
        <f>ROUNDUP(SUM(
IF(AND(LH226='DD FD'!$J$8,LJ226='DD FD'!$AI$3),LI226,0),
IF(AND(LR226='DD FD'!$J$8,LT226='DD FD'!$AI$3),LS226,0),
IF(AND(MB226='DD FD'!$J$8,MD226='DD FD'!$AI$3),MC226,0),
IF(AND(ML226='DD FD'!$J$8,MN226='DD FD'!$AI$3),MM226,0),
IF(AND(MW226='DD FD'!$J$8,MY226='DD FD'!$AI$3),MX226,0),
IF(AND(NH226='DD FD'!$J$8,NJ226='DD FD'!$AI$3),NI226,0),
IF(AND(NS226='DD FD'!$J$8,NU226='DD FD'!$AI$3),NT226,0),
IF(AND(OD226='DD FD'!$J$8,OF226='DD FD'!$AI$3),OE226,0),
IF(AND(OO226='DD FD'!$J$8,OQ226='DD FD'!$AI$3),OP226,0),
),2)</f>
        <v>0</v>
      </c>
      <c r="PC226" s="617">
        <f>ROUNDUP(SUM(
IF(AND(LH226='DD FD'!$J$5,LJ226='DD FD'!$AI$3),LI226,0),
IF(AND(LR226='DD FD'!$J$5,LT226='DD FD'!$AI$3),LS226,0),
IF(AND(MB226='DD FD'!$J$5,MD226='DD FD'!$AI$3),MC226,0),
IF(AND(ML226='DD FD'!$J$5,MN226='DD FD'!$AI$3),MM226,0),
IF(AND(MW226='DD FD'!$J$5,MY226='DD FD'!$AI$3),MX226,0),
IF(AND(NH226='DD FD'!$J$5,NJ226='DD FD'!$AI$3),NI226,0),
IF(AND(NS226='DD FD'!$J$5,NU226='DD FD'!$AI$3),NT226,0),
IF(AND(OD226='DD FD'!$J$5,OF226='DD FD'!$AI$3),OE226,0),
IF(AND(OO226='DD FD'!$J$5,OQ226='DD FD'!$AI$3),OP226,0),
),2)</f>
        <v>0</v>
      </c>
      <c r="PD226" s="617">
        <f>ROUNDUP(SUM(
IF(AND(LH226='DD FD'!$J$9,LJ226='DD FD'!$AI$3),LI226,0),
IF(AND(LR226='DD FD'!$J$9,LT226='DD FD'!$AI$3),LS226,0),
IF(AND(MB226='DD FD'!$J$9,MD226='DD FD'!$AI$3),MC226,0),
IF(AND(ML226='DD FD'!$J$9,MN226='DD FD'!$AI$3),MM226,0),
IF(AND(MW226='DD FD'!$J$9,MY226='DD FD'!$AI$3),MX226,0),
IF(AND(NH226='DD FD'!$J$9,NJ226='DD FD'!$AI$3),NI226,0),
IF(AND(NS226='DD FD'!$J$9,NU226='DD FD'!$AI$3),NT226,0),
IF(AND(OD226='DD FD'!$J$9,OF226='DD FD'!$AI$3),OE226,0),
IF(AND(OO226='DD FD'!$J$9,OQ226='DD FD'!$AI$3),OP226,0),
),2)</f>
        <v>0</v>
      </c>
      <c r="PE226" s="617">
        <f>ROUNDUP(SUM(
IF(AND(LH226='DD FD'!$J$4,LJ226='DD FD'!$AI$3),LI226,0),
IF(AND(LR226='DD FD'!$J$4,LT226='DD FD'!$AI$3),LS226,0),
IF(AND(MB226='DD FD'!$J$4,MD226='DD FD'!$AI$3),MC226,0),
IF(AND(ML226='DD FD'!$J$4,MN226='DD FD'!$AI$3),MM226,0),
IF(AND(MW226='DD FD'!$J$4,MY226='DD FD'!$AI$3),MX226,0),
IF(AND(NH226='DD FD'!$J$4,NJ226='DD FD'!$AI$3),NI226,0),
IF(AND(NS226='DD FD'!$J$4,NU226='DD FD'!$AI$3),NT226,0),
IF(AND(OD226='DD FD'!$J$4,OF226='DD FD'!$AI$3),OE226,0),
IF(AND(OO226='DD FD'!$J$4,OQ226='DD FD'!$AI$3),OP226,0),
),2)</f>
        <v>0</v>
      </c>
      <c r="PF226" s="619">
        <f>ROUNDUP(SUM(
IF(AND(LH226='DD FD'!$J$11,LJ226='DD FD'!$AI$3),LI226,0),
IF(AND(LR226='DD FD'!$J$11,LT226='DD FD'!$AI$3),LS226,0),
IF(AND(MB226='DD FD'!$J$11,MD226='DD FD'!$AI$3),MC226,0),
IF(AND(ML226='DD FD'!$J$11,MN226='DD FD'!$AI$3),MM226,0),
IF(AND(MW226='DD FD'!$J$11,MY226='DD FD'!$AI$3),MX226,0),
IF(AND(NH226='DD FD'!$J$11,NJ226='DD FD'!$AI$3),NI226,0),
IF(AND(NS226='DD FD'!$J$11,NU226='DD FD'!$AI$3),NT226,0),
IF(AND(OD226='DD FD'!$J$11,OF226='DD FD'!$AI$3),OE226,0),
IF(AND(OO226='DD FD'!$J$11,OQ226='DD FD'!$AI$3),OP226,0),
),2)</f>
        <v>0</v>
      </c>
    </row>
    <row r="227" spans="1:422">
      <c r="A227" s="806"/>
      <c r="B227" s="934"/>
      <c r="C227" s="247"/>
      <c r="D227" s="842"/>
      <c r="E227" s="247"/>
      <c r="F227" s="158"/>
      <c r="G227" s="710"/>
      <c r="H227" s="712"/>
      <c r="I227" s="936"/>
      <c r="J227" s="803"/>
      <c r="K227" s="150"/>
      <c r="L227" s="146" t="str">
        <f t="shared" si="81"/>
        <v/>
      </c>
      <c r="M227" s="501" t="str">
        <f t="shared" si="98"/>
        <v/>
      </c>
      <c r="N227" s="504"/>
      <c r="O227" s="113" t="str">
        <f t="shared" si="99"/>
        <v/>
      </c>
      <c r="P227" s="114" t="str">
        <f t="shared" si="82"/>
        <v/>
      </c>
      <c r="Q227" s="152"/>
      <c r="R227" s="152"/>
      <c r="S227" s="115" t="str">
        <f t="shared" si="100"/>
        <v/>
      </c>
      <c r="T227" s="159"/>
      <c r="U227" s="159"/>
      <c r="V227" s="157"/>
      <c r="W227" s="157"/>
      <c r="X227" s="157"/>
      <c r="Y227" s="772"/>
      <c r="Z227" s="158"/>
      <c r="AA227" s="144"/>
      <c r="AB227" s="112"/>
      <c r="AC227" s="153"/>
      <c r="AD227" s="153"/>
      <c r="AE227" s="153"/>
      <c r="AF227" s="153"/>
      <c r="AG227" s="153"/>
      <c r="AH227" s="153"/>
      <c r="AI227" s="152"/>
      <c r="AJ227" s="158"/>
      <c r="AK227" s="158"/>
      <c r="AL227" s="158"/>
      <c r="AM227" s="116" t="str">
        <f t="shared" si="101"/>
        <v/>
      </c>
      <c r="AN227" s="116" t="str">
        <f t="shared" si="102"/>
        <v/>
      </c>
      <c r="AO227" s="324"/>
      <c r="AP227" s="503"/>
      <c r="AQ227" s="487" t="str">
        <f t="shared" si="103"/>
        <v/>
      </c>
      <c r="AR227" s="113" t="str">
        <f t="shared" si="83"/>
        <v/>
      </c>
      <c r="AS227" s="113" t="str">
        <f t="shared" si="84"/>
        <v/>
      </c>
      <c r="AT227" s="113" t="str">
        <f t="shared" si="85"/>
        <v/>
      </c>
      <c r="AU227" s="113" t="str">
        <f t="shared" si="86"/>
        <v/>
      </c>
      <c r="AV227" s="159"/>
      <c r="AW227" s="157"/>
      <c r="AX227" s="157"/>
      <c r="AY227" s="157"/>
      <c r="AZ227" s="157"/>
      <c r="BA227" s="116" t="str">
        <f t="shared" si="87"/>
        <v/>
      </c>
      <c r="BB227" s="316"/>
      <c r="BC227" s="116" t="str">
        <f t="shared" si="88"/>
        <v/>
      </c>
      <c r="BD227" s="133" t="str">
        <f t="shared" si="89"/>
        <v/>
      </c>
      <c r="BE227" s="157"/>
      <c r="BF227" s="1180"/>
      <c r="BG227" s="1180"/>
      <c r="BH227" s="158"/>
      <c r="BI227" s="490"/>
      <c r="BJ227" s="514" t="str">
        <f t="shared" si="104"/>
        <v/>
      </c>
      <c r="BK227" s="789"/>
      <c r="BL227" s="116" t="str">
        <f t="shared" si="105"/>
        <v/>
      </c>
      <c r="BM227" s="144"/>
      <c r="BN227" s="144"/>
      <c r="BO227" s="144"/>
      <c r="BP227" s="790"/>
      <c r="BQ227" s="790"/>
      <c r="BR227" s="790"/>
      <c r="BS227" s="116" t="str">
        <f t="shared" si="90"/>
        <v/>
      </c>
      <c r="BT227" s="790"/>
      <c r="BU227" s="808" t="str">
        <f t="shared" si="91"/>
        <v/>
      </c>
      <c r="BV227" s="791"/>
      <c r="BW227" s="144"/>
      <c r="BX227" s="20"/>
      <c r="BY227" s="20"/>
      <c r="BZ227" s="20"/>
      <c r="CA227" s="792"/>
      <c r="CB227" s="1201"/>
      <c r="CC227" s="144"/>
      <c r="CD227" s="144"/>
      <c r="CE227" s="144"/>
      <c r="CF227" s="144"/>
      <c r="CG227" s="144"/>
      <c r="CH227" s="144"/>
      <c r="CI227" s="144"/>
      <c r="CJ227" s="144"/>
      <c r="CK227" s="144"/>
      <c r="CL227" s="144"/>
      <c r="CM227" s="144"/>
      <c r="CN227" s="144"/>
      <c r="CO227" s="144"/>
      <c r="CP227" s="144"/>
      <c r="CQ227" s="144"/>
      <c r="CR227" s="144"/>
      <c r="CS227" s="144"/>
      <c r="CT227" s="144"/>
      <c r="CU227" s="144"/>
      <c r="CV227" s="144"/>
      <c r="CW227" s="144"/>
      <c r="CX227" s="144"/>
      <c r="CY227" s="144"/>
      <c r="CZ227" s="144"/>
      <c r="DA227" s="144"/>
      <c r="DB227" s="144"/>
      <c r="DC227" s="144"/>
      <c r="DD227" s="144"/>
      <c r="DE227" s="144"/>
      <c r="DF227" s="144"/>
      <c r="DG227" s="144"/>
      <c r="DH227" s="144"/>
      <c r="DI227" s="144"/>
      <c r="DJ227" s="144"/>
      <c r="DK227" s="144"/>
      <c r="DL227" s="144"/>
      <c r="DM227" s="144"/>
      <c r="DN227" s="144"/>
      <c r="DO227" s="144"/>
      <c r="DP227" s="144"/>
      <c r="DQ227" s="144"/>
      <c r="DR227" s="144"/>
      <c r="DS227" s="144"/>
      <c r="DT227" s="144"/>
      <c r="DU227" s="144"/>
      <c r="DV227" s="144"/>
      <c r="DW227" s="144"/>
      <c r="DX227" s="144"/>
      <c r="DY227" s="144"/>
      <c r="DZ227" s="144"/>
      <c r="EA227" s="144"/>
      <c r="EB227" s="144"/>
      <c r="EC227" s="144"/>
      <c r="ED227" s="782" t="str">
        <f t="shared" si="106"/>
        <v/>
      </c>
      <c r="EE227" s="519"/>
      <c r="EF227" s="793"/>
      <c r="EG227" s="519"/>
      <c r="EH227" s="794"/>
      <c r="EI227" s="790"/>
      <c r="EJ227" s="794"/>
      <c r="EK227" s="794"/>
      <c r="EL227" s="790"/>
      <c r="EM227" s="790"/>
      <c r="EN227" s="790"/>
      <c r="EO227" s="112" t="str">
        <f t="shared" si="92"/>
        <v/>
      </c>
      <c r="EP227" s="790"/>
      <c r="EQ227" s="488" t="str">
        <f t="shared" si="93"/>
        <v/>
      </c>
      <c r="ER227" s="1100"/>
      <c r="ES227" s="1099" t="str">
        <f t="shared" si="107"/>
        <v/>
      </c>
      <c r="ET227" s="525"/>
      <c r="EU227" s="148"/>
      <c r="EV227" s="148"/>
      <c r="EW227" s="148"/>
      <c r="EX227" s="148"/>
      <c r="EY227" s="148"/>
      <c r="EZ227" s="148"/>
      <c r="FA227" s="148"/>
      <c r="FB227" s="148"/>
      <c r="FC227" s="148"/>
      <c r="FD227" s="148"/>
      <c r="FE227" s="148"/>
      <c r="FF227" s="148"/>
      <c r="FG227" s="148"/>
      <c r="FH227" s="148"/>
      <c r="FI227" s="528"/>
      <c r="FJ227" s="513" t="str">
        <f t="shared" si="94"/>
        <v/>
      </c>
      <c r="FK227" s="158"/>
      <c r="FL227" s="850"/>
      <c r="FM227" s="850"/>
      <c r="FN227" s="850"/>
      <c r="FO227" s="850"/>
      <c r="FP227" s="850"/>
      <c r="FQ227" s="850"/>
      <c r="FR227" s="157"/>
      <c r="FS227" s="143"/>
      <c r="FT227" s="143"/>
      <c r="FU227" s="847" t="str">
        <f t="shared" si="95"/>
        <v/>
      </c>
      <c r="FV227" s="555"/>
      <c r="FW227" s="523" t="str">
        <f>IF(Table1[[#This Row],[Nonfood Inhaltstoffe - Komponente]]="","",VLOOKUP(Table1[[#This Row],[Nonfood Inhaltstoffe - Komponente]],'Dropdown Auswahl'!BJ:BK,2,FALSE))</f>
        <v/>
      </c>
      <c r="FX227" s="1013"/>
      <c r="FY227" s="1011" t="str">
        <f t="shared" si="96"/>
        <v/>
      </c>
      <c r="FZ227" s="152"/>
      <c r="GA227" s="152"/>
      <c r="GB227" s="152"/>
      <c r="GC227" s="529" t="str">
        <f t="shared" si="97"/>
        <v/>
      </c>
      <c r="GG227" s="21"/>
      <c r="GH227" s="21"/>
      <c r="GI227" s="1019"/>
      <c r="GJ227" s="1016" t="str">
        <f>IF(Table1[[#This Row],[Global Trade Item Number (GTIN)]]="","",Table1[[#This Row],[Global Trade Item Number (GTIN)]])</f>
        <v/>
      </c>
      <c r="GK227" s="555" t="str">
        <f>IF(Table1[[#This Row],[WAWI-Nr./ Kreditoren-Nummer
(ASDV)]]&lt;&gt;"",Table1[[#This Row],[WAWI-Nr./ Kreditoren-Nummer
(ASDV)]],"")</f>
        <v/>
      </c>
      <c r="GL227" s="165"/>
      <c r="GM227" s="165"/>
      <c r="GN227" s="165"/>
      <c r="GO227" s="485"/>
      <c r="GP227" s="534"/>
      <c r="GQ227" s="533"/>
      <c r="GR227" s="486"/>
      <c r="GS227" s="486"/>
      <c r="GT227" s="486"/>
      <c r="GU227" s="486"/>
      <c r="GV227" s="486"/>
      <c r="GW227" s="542"/>
      <c r="GX227" s="538"/>
      <c r="GY227" s="144"/>
      <c r="GZ227" s="480"/>
      <c r="HA227" s="158"/>
      <c r="HB227" s="480"/>
      <c r="HC227" s="480"/>
      <c r="HD227" s="480"/>
      <c r="HE227" s="480"/>
      <c r="HF227" s="480"/>
      <c r="HG227" s="480"/>
      <c r="HH227" s="538"/>
      <c r="HI227" s="480"/>
      <c r="HJ227" s="480"/>
      <c r="HK227" s="480"/>
      <c r="HL227" s="480"/>
      <c r="HM227" s="480"/>
      <c r="HN227" s="480"/>
      <c r="HO227" s="480"/>
      <c r="HP227" s="480"/>
      <c r="HQ227" s="480"/>
      <c r="HR227" s="538"/>
      <c r="HS227" s="480"/>
      <c r="HT227" s="480"/>
      <c r="HU227" s="480"/>
      <c r="HV227" s="480"/>
      <c r="HW227" s="480"/>
      <c r="HX227" s="480"/>
      <c r="HY227" s="480"/>
      <c r="HZ227" s="480"/>
      <c r="IA227" s="480"/>
      <c r="IB227" s="538"/>
      <c r="IC227" s="480"/>
      <c r="ID227" s="480"/>
      <c r="IE227" s="480"/>
      <c r="IF227" s="480"/>
      <c r="IG227" s="480"/>
      <c r="IH227" s="480"/>
      <c r="II227" s="480"/>
      <c r="IJ227" s="480"/>
      <c r="IK227" s="480"/>
      <c r="IL227" s="480"/>
      <c r="IM227" s="538"/>
      <c r="IN227" s="480"/>
      <c r="IO227" s="480"/>
      <c r="IP227" s="480"/>
      <c r="IQ227" s="480"/>
      <c r="IR227" s="480"/>
      <c r="IS227" s="480"/>
      <c r="IT227" s="480"/>
      <c r="IU227" s="480"/>
      <c r="IV227" s="480"/>
      <c r="IW227" s="480"/>
      <c r="IX227" s="538"/>
      <c r="IY227" s="480"/>
      <c r="IZ227" s="480"/>
      <c r="JA227" s="480"/>
      <c r="JB227" s="480"/>
      <c r="JC227" s="480"/>
      <c r="JD227" s="480"/>
      <c r="JE227" s="480"/>
      <c r="JF227" s="480"/>
      <c r="JG227" s="480"/>
      <c r="JH227" s="480"/>
      <c r="JI227" s="538"/>
      <c r="JJ227" s="480"/>
      <c r="JK227" s="480"/>
      <c r="JL227" s="480"/>
      <c r="JM227" s="480"/>
      <c r="JN227" s="480"/>
      <c r="JO227" s="480"/>
      <c r="JP227" s="480"/>
      <c r="JQ227" s="480"/>
      <c r="JR227" s="480"/>
      <c r="JS227" s="590"/>
      <c r="JT227" s="538"/>
      <c r="JU227" s="480"/>
      <c r="JV227" s="480"/>
      <c r="JW227" s="480"/>
      <c r="JX227" s="480"/>
      <c r="JY227" s="480"/>
      <c r="JZ227" s="480"/>
      <c r="KA227" s="480"/>
      <c r="KB227" s="480"/>
      <c r="KC227" s="480"/>
      <c r="KD227" s="480"/>
      <c r="KE227" s="538"/>
      <c r="KF227" s="480"/>
      <c r="KG227" s="480"/>
      <c r="KH227" s="480"/>
      <c r="KI227" s="480"/>
      <c r="KJ227" s="480"/>
      <c r="KK227" s="480"/>
      <c r="KL227" s="480"/>
      <c r="KM227" s="480"/>
      <c r="KN227" s="480"/>
      <c r="KO227" s="480"/>
      <c r="KR227" s="568" t="str">
        <f>IF(Table1[[#This Row],[GTIN]]&lt;&gt;"",Table1[[#This Row],[GTIN]],"")</f>
        <v/>
      </c>
      <c r="KS227" s="569" t="str">
        <f>Table1[[#This Row],[Kreditor]]</f>
        <v/>
      </c>
      <c r="KT227" s="570" t="str">
        <f>IF(Table1[[#This Row],[Gültig ab (Datum)]]&lt;&gt;"",Table1[[#This Row],[Gültig ab (Datum)]],"")</f>
        <v/>
      </c>
      <c r="KU227" s="570"/>
      <c r="KV227" s="583" t="str">
        <f>IF(Table1[[#This Row],[Artikel verpackt? 
(X=Ja)]]="","",Table1[[#This Row],[Artikel verpackt? 
(X=Ja)]])</f>
        <v/>
      </c>
      <c r="KW227" s="571" t="str">
        <f>IF(Table1[[#This Row],[Verpackung recyclingfähig?
(X=Ja)]]="","",Table1[[#This Row],[Verpackung recyclingfähig?
(X=Ja)]])</f>
        <v/>
      </c>
      <c r="KX227" s="572"/>
      <c r="KY227" s="573"/>
      <c r="KZ227" s="574"/>
      <c r="LA227" s="574"/>
      <c r="LB227" s="574"/>
      <c r="LC227" s="574"/>
      <c r="LD227" s="574"/>
      <c r="LE227" s="574"/>
      <c r="LF227" s="575"/>
      <c r="LG227" s="576" t="str">
        <f>IF(Table1[[#This Row],[Hauptkörper - B1 - Art]]="","",VLOOKUP(Table1[[#This Row],[Hauptkörper - B1 - Art]],'DD FD'!B:C,2,FALSE))</f>
        <v/>
      </c>
      <c r="LH227" s="577" t="str">
        <f>IF(Table1[[#This Row],[Hauptkörper - B1 - Fraktion]]="","",VLOOKUP(Table1[[#This Row],[Hauptkörper - B1 - Fraktion]],'DD FD'!H:J,3,FALSE))</f>
        <v/>
      </c>
      <c r="LI227" s="574" t="str">
        <f>IF(Table1[[#This Row],[Hauptkörper - B1 - Gewicht
(in G)]]="","",Table1[[#This Row],[Hauptkörper - B1 - Gewicht
(in G)]])</f>
        <v/>
      </c>
      <c r="LJ227" s="574" t="str">
        <f>IF(Table1[[#This Row],[Hauptkörper - B1 - Lizenzierungs-pflichtig? (X=Ja)]]="","",Table1[[#This Row],[Hauptkörper - B1 - Lizenzierungs-pflichtig? (X=Ja)]])</f>
        <v/>
      </c>
      <c r="LK227" s="577" t="str">
        <f>IF(Table1[[#This Row],[Hauptkörper - B1 - Virgin Material]]="","",VLOOKUP(Table1[[#This Row],[Hauptkörper - B1 - Virgin Material]],'DD FD'!AJ:AK,2,FALSE))</f>
        <v/>
      </c>
      <c r="LL227" s="578" t="str">
        <f>IF(Table1[[#This Row],[Hauptkörper - B1 - Virgin Material Anteil (in %)]]="","",Table1[[#This Row],[Hauptkörper - B1 - Virgin Material Anteil (in %)]])</f>
        <v/>
      </c>
      <c r="LM227" s="577" t="str">
        <f>IF(Table1[[#This Row],[Hauptkörper - B1 - Recyceltes Material]]="","",VLOOKUP(Table1[[#This Row],[Hauptkörper - B1 - Recyceltes Material]],'DD FD'!AL:AM,2,FALSE))</f>
        <v/>
      </c>
      <c r="LN227" s="578" t="str">
        <f>IF(Table1[[#This Row],[Hauptkörper - B1 - Recyceltes Material Anteil (in %)]]="","",Table1[[#This Row],[Hauptkörper - B1 - Recyceltes Material Anteil (in %)]])</f>
        <v/>
      </c>
      <c r="LO227" s="579" t="str">
        <f>IF(Table1[[#This Row],[Hauptkörper - B1 - Beschichtung]]="","",VLOOKUP(Table1[[#This Row],[Hauptkörper - B1 - Beschichtung]],'DD FD'!AE:AF,2,FALSE))</f>
        <v/>
      </c>
      <c r="LP227" s="580" t="str">
        <f>IF(Table1[[#This Row],[Hauptkörper - B1 - Beschichtung Anteil (in %)]]="","",Table1[[#This Row],[Hauptkörper - B1 - Beschichtung Anteil (in %)]])</f>
        <v/>
      </c>
      <c r="LQ227" s="576" t="str">
        <f>IF(Table1[[#This Row],[Hauptkörper - B2 - Art]]="","",VLOOKUP(Table1[[#This Row],[Hauptkörper - B2 - Art]],'DD FD'!B:C,2,FALSE))</f>
        <v/>
      </c>
      <c r="LR227" s="577" t="str">
        <f>IF(Table1[[#This Row],[Hauptkörper - B2 - Fraktion]]="","",VLOOKUP(Table1[[#This Row],[Hauptkörper - B2 - Fraktion]],'DD FD'!H:J,3,FALSE))</f>
        <v/>
      </c>
      <c r="LS227" s="574" t="str">
        <f>IF(Table1[[#This Row],[Hauptkörper - B2 - Gewicht
(in G)]]="","",Table1[[#This Row],[Hauptkörper - B2 - Gewicht
(in G)]])</f>
        <v/>
      </c>
      <c r="LT227" s="574" t="str">
        <f>IF(Table1[[#This Row],[Hauptkörper - B2 - Lizenzierungs-pflichtig? (X=Ja)]]="","",Table1[[#This Row],[Hauptkörper - B2 - Lizenzierungs-pflichtig? (X=Ja)]])</f>
        <v/>
      </c>
      <c r="LU227" s="577" t="str">
        <f>IF(Table1[[#This Row],[Hauptkörper - B2 - Virgin Material]]="","",VLOOKUP(Table1[[#This Row],[Hauptkörper - B2 - Virgin Material]],'DD FD'!AJ:AK,2,FALSE))</f>
        <v/>
      </c>
      <c r="LV227" s="578" t="str">
        <f>IF(Table1[[#This Row],[Hauptkörper - B2 - Virgin Material Anteil (in %)]]="","",Table1[[#This Row],[Hauptkörper - B2 - Virgin Material Anteil (in %)]])</f>
        <v/>
      </c>
      <c r="LW227" s="577" t="str">
        <f>IF(Table1[[#This Row],[Hauptkörper - B2 - Recyceltes Material]]="","",VLOOKUP(Table1[[#This Row],[Hauptkörper - B2 - Recyceltes Material]],'DD FD'!AL:AM,2,FALSE))</f>
        <v/>
      </c>
      <c r="LX227" s="578" t="str">
        <f>IF(Table1[[#This Row],[Hauptkörper - B2 - Recyceltes Material Anteil (in %)]]="","",Table1[[#This Row],[Hauptkörper - B2 - Recyceltes Material Anteil (in %)]])</f>
        <v/>
      </c>
      <c r="LY227" s="577" t="str">
        <f>IF(Table1[[#This Row],[Hauptkörper - B2 - Beschichtung]]="","",VLOOKUP(Table1[[#This Row],[Hauptkörper - B2 - Beschichtung]],'DD FD'!AE:AF,2,FALSE))</f>
        <v/>
      </c>
      <c r="LZ227" s="580" t="str">
        <f>IF(Table1[[#This Row],[Hauptkörper - B2 - Beschichtung Anteil (in %)]]="","",Table1[[#This Row],[Hauptkörper - B2 - Beschichtung Anteil (in %)]])</f>
        <v/>
      </c>
      <c r="MA227" s="576" t="str">
        <f>IF(Table1[[#This Row],[Hauptkörper - B3 - Art]]="","",VLOOKUP(Table1[[#This Row],[Hauptkörper - B3 - Art]],'DD FD'!B:C,2,FALSE))</f>
        <v/>
      </c>
      <c r="MB227" s="577" t="str">
        <f>IF(Table1[[#This Row],[Hauptkörper - B3 - Fraktion]]="","",VLOOKUP(Table1[[#This Row],[Hauptkörper - B3 - Fraktion]],'DD FD'!H:J,3,FALSE))</f>
        <v/>
      </c>
      <c r="MC227" s="574" t="str">
        <f>IF(Table1[[#This Row],[Hauptkörper - B3 - Gewicht
(in G)]]="","",Table1[[#This Row],[Hauptkörper - B3 - Gewicht
(in G)]])</f>
        <v/>
      </c>
      <c r="MD227" s="574" t="str">
        <f>IF(Table1[[#This Row],[Hauptkörper - B3 - Lizenzierungs-pflichtig? (X=Ja)]]="","",Table1[[#This Row],[Hauptkörper - B3 - Lizenzierungs-pflichtig? (X=Ja)]])</f>
        <v/>
      </c>
      <c r="ME227" s="577" t="str">
        <f>IF(Table1[[#This Row],[Hauptkörper - B3 - Virgin Material]]="","",VLOOKUP(Table1[[#This Row],[Hauptkörper - B3 - Virgin Material]],'DD FD'!AJ:AK,2,FALSE))</f>
        <v/>
      </c>
      <c r="MF227" s="578" t="str">
        <f>IF(Table1[[#This Row],[Hauptkörper - B3 - Virgin Material Anteil (in %)]]="","",Table1[[#This Row],[Hauptkörper - B3 - Virgin Material Anteil (in %)]])</f>
        <v/>
      </c>
      <c r="MG227" s="577" t="str">
        <f>IF(Table1[[#This Row],[Hauptkörper - B3 - Recyceltes Material]]="","",VLOOKUP(Table1[[#This Row],[Hauptkörper - B3 - Recyceltes Material]],'DD FD'!AL:AM,2,FALSE))</f>
        <v/>
      </c>
      <c r="MH227" s="578" t="str">
        <f>IF(Table1[[#This Row],[Hauptkörper - B3 - Recyceltes Material Anteil (in %)]]="","",Table1[[#This Row],[Hauptkörper - B3 - Recyceltes Material Anteil (in %)]])</f>
        <v/>
      </c>
      <c r="MI227" s="577" t="str">
        <f>IF(Table1[[#This Row],[Hauptkörper - B3 - Beschichtung]]="","",VLOOKUP(Table1[[#This Row],[Hauptkörper - B3 - Beschichtung]],'DD FD'!AE:AF,2,FALSE))</f>
        <v/>
      </c>
      <c r="MJ227" s="580" t="str">
        <f>IF(Table1[[#This Row],[Hauptkörper - B3 - Beschichtung Anteil (in %)]]="","",Table1[[#This Row],[Hauptkörper - B3 - Beschichtung Anteil (in %)]])</f>
        <v/>
      </c>
      <c r="MK227" s="576" t="str">
        <f>IF(Table1[[#This Row],[Verschluss - B1 - Art]]="","",VLOOKUP(Table1[[#This Row],[Verschluss - B1 - Art]],'DD FD'!D:E,2,FALSE))</f>
        <v/>
      </c>
      <c r="ML227" s="577" t="str">
        <f>IF(Table1[[#This Row],[Verschluss - B1 - Fraktion]]="","",VLOOKUP(Table1[[#This Row],[Verschluss - B1 - Fraktion]],'DD FD'!H:J,3,FALSE))</f>
        <v/>
      </c>
      <c r="MM227" s="574" t="str">
        <f>IF(Table1[[#This Row],[Verschluss - B1 - Gewicht (in G)]]="","",Table1[[#This Row],[Verschluss - B1 - Gewicht (in G)]])</f>
        <v/>
      </c>
      <c r="MN227" s="574" t="str">
        <f>IF(Table1[[#This Row],[Verschluss - B1 - Lizenzierungs-pflichtig? (X=Ja)]]="","",Table1[[#This Row],[Verschluss - B1 - Lizenzierungs-pflichtig? (X=Ja)]])</f>
        <v/>
      </c>
      <c r="MO227" s="574" t="str">
        <f>IF(Table1[[#This Row],[Verschluss - B1 - Trennbar vom Hauptkörper? (X=Ja)]]="","",Table1[[#This Row],[Verschluss - B1 - Trennbar vom Hauptkörper? (X=Ja)]])</f>
        <v/>
      </c>
      <c r="MP227" s="577" t="str">
        <f>IF(Table1[[#This Row],[Verschluss - B1 - Virgin Material]]="","",VLOOKUP(Table1[[#This Row],[Verschluss - B1 - Virgin Material]],'DD FD'!AJ:AK,2,FALSE))</f>
        <v/>
      </c>
      <c r="MQ227" s="578" t="str">
        <f>IF(Table1[[#This Row],[Verschluss - B1 - Virgin Material Anteil (in %)]]="","",Table1[[#This Row],[Verschluss - B1 - Virgin Material Anteil (in %)]])</f>
        <v/>
      </c>
      <c r="MR227" s="577" t="str">
        <f>IF(Table1[[#This Row],[Verschluss - B1 - Recyceltes Material]]="","",VLOOKUP(Table1[[#This Row],[Verschluss - B1 - Recyceltes Material]],'DD FD'!AL:AM,2,FALSE))</f>
        <v/>
      </c>
      <c r="MS227" s="578" t="str">
        <f>IF(Table1[[#This Row],[Verschluss - B1 - Recyceltes Material Anteil (in %)]]="","",Table1[[#This Row],[Verschluss - B1 - Recyceltes Material Anteil (in %)]])</f>
        <v/>
      </c>
      <c r="MT227" s="577" t="str">
        <f>IF(Table1[[#This Row],[Verschluss - B1 - Beschichtung]]="","",VLOOKUP(Table1[[#This Row],[Verschluss - B1 - Beschichtung]],'DD FD'!AE:AF,2,FALSE))</f>
        <v/>
      </c>
      <c r="MU227" s="580" t="str">
        <f>IF(Table1[[#This Row],[Verschluss - B1 - Beschichtung Anteil (in %)]]="","",Table1[[#This Row],[Verschluss - B1 - Beschichtung Anteil (in %)]])</f>
        <v/>
      </c>
      <c r="MV227" s="576" t="str">
        <f>IF(Table1[[#This Row],[Verschluss - B2 - Art]]="","",VLOOKUP(Table1[[#This Row],[Verschluss - B2 - Art]],'DD FD'!D:E,2,FALSE))</f>
        <v/>
      </c>
      <c r="MW227" s="577" t="str">
        <f>IF(Table1[[#This Row],[Verschluss - B2 - Fraktion]]="","",VLOOKUP(Table1[[#This Row],[Verschluss - B2 - Fraktion]],'DD FD'!H:J,3,FALSE))</f>
        <v/>
      </c>
      <c r="MX227" s="574" t="str">
        <f>IF(Table1[[#This Row],[Verschluss - B2 - Gewicht (in G)]]="","",Table1[[#This Row],[Verschluss - B2 - Gewicht (in G)]])</f>
        <v/>
      </c>
      <c r="MY227" s="574" t="str">
        <f>IF(Table1[[#This Row],[Verschluss - B2 - Lizenzierungs-pflichtig? (X=Ja)]]="","",Table1[[#This Row],[Verschluss - B2 - Lizenzierungs-pflichtig? (X=Ja)]])</f>
        <v/>
      </c>
      <c r="MZ227" s="574" t="str">
        <f>IF(Table1[[#This Row],[Verschluss - B2 - Trennbar vom Hauptkörper? (X=Ja)]]="","",Table1[[#This Row],[Verschluss - B2 - Trennbar vom Hauptkörper? (X=Ja)]])</f>
        <v/>
      </c>
      <c r="NA227" s="577" t="str">
        <f>IF(Table1[[#This Row],[Verschluss - B2 - Virgin Material]]="","",VLOOKUP(Table1[[#This Row],[Verschluss - B2 - Virgin Material]],'DD FD'!AJ:AK,2,FALSE))</f>
        <v/>
      </c>
      <c r="NB227" s="578" t="str">
        <f>IF(Table1[[#This Row],[Verschluss - B2 - Virgin Material Anteil (in %)]]="","",Table1[[#This Row],[Verschluss - B2 - Virgin Material Anteil (in %)]])</f>
        <v/>
      </c>
      <c r="NC227" s="577" t="str">
        <f>IF(Table1[[#This Row],[Verschluss - B2 - Recyceltes Material]]="","",VLOOKUP(Table1[[#This Row],[Verschluss - B2 - Recyceltes Material]],'DD FD'!AL:AM,2,FALSE))</f>
        <v/>
      </c>
      <c r="ND227" s="578" t="str">
        <f>IF(Table1[[#This Row],[Verschluss - B2 - Recyceltes Material Anteil (in %)]]="","",Table1[[#This Row],[Verschluss - B2 - Recyceltes Material Anteil (in %)]])</f>
        <v/>
      </c>
      <c r="NE227" s="577" t="str">
        <f>IF(Table1[[#This Row],[Verschluss - B2 - Beschichtung]]="","",VLOOKUP(Table1[[#This Row],[Verschluss - B2 - Beschichtung]],'DD FD'!AE:AF,2,FALSE))</f>
        <v/>
      </c>
      <c r="NF227" s="580" t="str">
        <f>IF(Table1[[#This Row],[Verschluss - B2 - Beschichtung Anteil (in %)]]="","",Table1[[#This Row],[Verschluss - B2 - Beschichtung Anteil (in %)]])</f>
        <v/>
      </c>
      <c r="NG227" s="576" t="str">
        <f>IF(Table1[[#This Row],[Verschluss - B3 - Art]]="","",VLOOKUP(Table1[[#This Row],[Verschluss - B3 - Art]],'DD FD'!D:E,2,FALSE))</f>
        <v/>
      </c>
      <c r="NH227" s="577" t="str">
        <f>IF(Table1[[#This Row],[Verschluss - B3 - Fraktion]]="","",VLOOKUP(Table1[[#This Row],[Verschluss - B3 - Fraktion]],'DD FD'!H:J,3,FALSE))</f>
        <v/>
      </c>
      <c r="NI227" s="574" t="str">
        <f>IF(Table1[[#This Row],[Verschluss - B3 - Gewicht (in G)]]="","",Table1[[#This Row],[Verschluss - B3 - Gewicht (in G)]])</f>
        <v/>
      </c>
      <c r="NJ227" s="574" t="str">
        <f>IF(Table1[[#This Row],[Verschluss - B3 - Lizenzierungs-pflichtig? (X=Ja)]]="","",Table1[[#This Row],[Verschluss - B3 - Lizenzierungs-pflichtig? (X=Ja)]])</f>
        <v/>
      </c>
      <c r="NK227" s="574" t="str">
        <f>IF(Table1[[#This Row],[Verschluss - B3 - Trennbar vom Hauptkörper? (X=Ja)]]="","",Table1[[#This Row],[Verschluss - B3 - Trennbar vom Hauptkörper? (X=Ja)]])</f>
        <v/>
      </c>
      <c r="NL227" s="577" t="str">
        <f>IF(Table1[[#This Row],[Verschluss - B3 - Virgin Material]]="","",VLOOKUP(Table1[[#This Row],[Verschluss - B3 - Virgin Material]],'DD FD'!AJ:AK,2,FALSE))</f>
        <v/>
      </c>
      <c r="NM227" s="578" t="str">
        <f>IF(Table1[[#This Row],[Verschluss - B3 - Virgin Material Anteil (in %)]]="","",Table1[[#This Row],[Verschluss - B3 - Virgin Material Anteil (in %)]])</f>
        <v/>
      </c>
      <c r="NN227" s="577" t="str">
        <f>IF(Table1[[#This Row],[Verschluss - B3 - Recyceltes Material]]="","",VLOOKUP(Table1[[#This Row],[Verschluss - B3 - Recyceltes Material]],'DD FD'!AL:AM,2,FALSE))</f>
        <v/>
      </c>
      <c r="NO227" s="578" t="str">
        <f>IF(Table1[[#This Row],[Verschluss - B3 - Recyceltes Material Anteil (in %)]]="","",Table1[[#This Row],[Verschluss - B3 - Recyceltes Material Anteil (in %)]])</f>
        <v/>
      </c>
      <c r="NP227" s="577" t="str">
        <f>IF(Table1[[#This Row],[Verschluss - B3 - Beschichtung]]="","",VLOOKUP(Table1[[#This Row],[Verschluss - B3 - Beschichtung]],'DD FD'!AE:AF,2,FALSE))</f>
        <v/>
      </c>
      <c r="NQ227" s="580" t="str">
        <f>IF(Table1[[#This Row],[Verschluss - B3 - Beschichtung Anteil (in %)]]="","",Table1[[#This Row],[Verschluss - B3 - Beschichtung Anteil (in %)]])</f>
        <v/>
      </c>
      <c r="NR227" s="576" t="str">
        <f>IF(Table1[[#This Row],[Etikett - B1 - Art]]="","",VLOOKUP(Table1[[#This Row],[Etikett - B1 - Art]],'DD FD'!F:G,2,FALSE))</f>
        <v/>
      </c>
      <c r="NS227" s="577" t="str">
        <f>IF(Table1[[#This Row],[Etikett - B1 - Fraktion]]="","",VLOOKUP(Table1[[#This Row],[Etikett - B1 - Fraktion]],'DD FD'!H:J,3,FALSE))</f>
        <v/>
      </c>
      <c r="NT227" s="574" t="str">
        <f>IF(Table1[[#This Row],[Etikett - B1 - Gewicht (in G)]]="","",Table1[[#This Row],[Etikett - B1 - Gewicht (in G)]])</f>
        <v/>
      </c>
      <c r="NU227" s="574" t="str">
        <f>IF(Table1[[#This Row],[Etikett - B1 - Lizenzierungs-pflichtig? (X=Ja)]]="","",Table1[[#This Row],[Etikett - B1 - Lizenzierungs-pflichtig? (X=Ja)]])</f>
        <v/>
      </c>
      <c r="NV227" s="574" t="str">
        <f>IF(Table1[[#This Row],[Etikett - B1 - Trennbar vom Hauptkörper? (X=Ja)]]="","",Table1[[#This Row],[Etikett - B1 - Trennbar vom Hauptkörper? (X=Ja)]])</f>
        <v/>
      </c>
      <c r="NW227" s="577" t="str">
        <f>IF(Table1[[#This Row],[Etikett - B1 - Virgin Material]]="","",VLOOKUP(Table1[[#This Row],[Etikett - B1 - Virgin Material]],'DD FD'!AJ:AK,2,FALSE))</f>
        <v/>
      </c>
      <c r="NX227" s="578" t="str">
        <f>IF(Table1[[#This Row],[Etikett - B1 - Virgin Material Anteil (in %)]]="","",Table1[[#This Row],[Etikett - B1 - Virgin Material Anteil (in %)]])</f>
        <v/>
      </c>
      <c r="NY227" s="577" t="str">
        <f>IF(Table1[[#This Row],[Etikett - B1 - Recyceltes Material]]="","",VLOOKUP(Table1[[#This Row],[Etikett - B1 - Recyceltes Material]],'DD FD'!AL:AM,2,FALSE))</f>
        <v/>
      </c>
      <c r="NZ227" s="578" t="str">
        <f>IF(Table1[[#This Row],[Etikett - B1 - Recyceltes Material Anteil (in %)]]="","",Table1[[#This Row],[Etikett - B1 - Recyceltes Material Anteil (in %)]])</f>
        <v/>
      </c>
      <c r="OA227" s="577" t="str">
        <f>IF(Table1[[#This Row],[Etikett - B1 - Beschichtung]]="","",VLOOKUP(Table1[[#This Row],[Etikett - B1 - Beschichtung]],'DD FD'!AE:AF,2,FALSE))</f>
        <v/>
      </c>
      <c r="OB227" s="580" t="str">
        <f>IF(Table1[[#This Row],[Etikett - B1 - Beschichtung Anteil (in %)]]="","",Table1[[#This Row],[Etikett - B1 - Beschichtung Anteil (in %)]])</f>
        <v/>
      </c>
      <c r="OC227" s="576" t="str">
        <f>IF(Table1[[#This Row],[Etikett - B2 - Art]]="","",VLOOKUP(Table1[[#This Row],[Etikett - B2 - Art]],'DD FD'!F:G,2,FALSE))</f>
        <v/>
      </c>
      <c r="OD227" s="577" t="str">
        <f>IF(Table1[[#This Row],[Etikett - B2 - Fraktion]]="","",VLOOKUP(Table1[[#This Row],[Etikett - B2 - Fraktion]],'DD FD'!H:J,3,FALSE))</f>
        <v/>
      </c>
      <c r="OE227" s="574" t="str">
        <f>IF(Table1[[#This Row],[Etikett - B2 - Gewicht (in G)]]="","",Table1[[#This Row],[Etikett - B2 - Gewicht (in G)]])</f>
        <v/>
      </c>
      <c r="OF227" s="574" t="str">
        <f>IF(Table1[[#This Row],[Etikett - B2 - Lizenzierungs-pflichtig? (X=Ja)]]="","",Table1[[#This Row],[Etikett - B2 - Lizenzierungs-pflichtig? (X=Ja)]])</f>
        <v/>
      </c>
      <c r="OG227" s="574" t="str">
        <f>IF(Table1[[#This Row],[Etikett - B2 - Trennbar vom Hauptkörper? (X=Ja)]]="","",Table1[[#This Row],[Etikett - B2 - Trennbar vom Hauptkörper? (X=Ja)]])</f>
        <v/>
      </c>
      <c r="OH227" s="577" t="str">
        <f>IF(Table1[[#This Row],[Etikett - B2 - Virgin Material]]="","",VLOOKUP(Table1[[#This Row],[Etikett - B2 - Virgin Material]],'DD FD'!AJ:AK,2,FALSE))</f>
        <v/>
      </c>
      <c r="OI227" s="578" t="str">
        <f>IF(Table1[[#This Row],[Etikett - B2 - Virgin Material Anteil (in %)]]="","",Table1[[#This Row],[Etikett - B2 - Virgin Material Anteil (in %)]])</f>
        <v/>
      </c>
      <c r="OJ227" s="577" t="str">
        <f>IF(Table1[[#This Row],[Etikett - B2 - Recyceltes Material]]="","",VLOOKUP(Table1[[#This Row],[Etikett - B2 - Recyceltes Material]],'DD FD'!AL:AM,2,FALSE))</f>
        <v/>
      </c>
      <c r="OK227" s="578" t="str">
        <f>IF(Table1[[#This Row],[Etikett - B2 - Recyceltes Material Anteil (in %)]]="","",Table1[[#This Row],[Etikett - B2 - Recyceltes Material Anteil (in %)]])</f>
        <v/>
      </c>
      <c r="OL227" s="577" t="str">
        <f>IF(Table1[[#This Row],[Etikett - B2 - Beschichtung]]="","",VLOOKUP(Table1[[#This Row],[Etikett - B2 - Beschichtung]],'DD FD'!AE:AF,2,FALSE))</f>
        <v/>
      </c>
      <c r="OM227" s="580" t="str">
        <f>IF(Table1[[#This Row],[Etikett - B2 - Beschichtung Anteil (in %)]]="","",Table1[[#This Row],[Etikett - B2 - Beschichtung Anteil (in %)]])</f>
        <v/>
      </c>
      <c r="ON227" s="576" t="str">
        <f>IF(Table1[[#This Row],[Etikett - B3 - Art]]="","",VLOOKUP(Table1[[#This Row],[Etikett - B3 - Art]],'DD FD'!F:G,2,FALSE))</f>
        <v/>
      </c>
      <c r="OO227" s="577" t="str">
        <f>IF(Table1[[#This Row],[Etikett - B3 - Fraktion]]="","",VLOOKUP(Table1[[#This Row],[Etikett - B3 - Fraktion]],'DD FD'!H:J,3,FALSE))</f>
        <v/>
      </c>
      <c r="OP227" s="574" t="str">
        <f>IF(Table1[[#This Row],[Etikett - B3 - Gewicht (in G)]]="","",Table1[[#This Row],[Etikett - B3 - Gewicht (in G)]])</f>
        <v/>
      </c>
      <c r="OQ227" s="574" t="str">
        <f>IF(Table1[[#This Row],[Etikett - B3 - Lizenzierungs-pflichtig? (X=Ja)]]="","",Table1[[#This Row],[Etikett - B3 - Lizenzierungs-pflichtig? (X=Ja)]])</f>
        <v/>
      </c>
      <c r="OR227" s="574" t="str">
        <f>IF(Table1[[#This Row],[Etikett - B3 - Trennbar vom Hauptkörper? (X=Ja)]]="","",Table1[[#This Row],[Etikett - B3 - Trennbar vom Hauptkörper? (X=Ja)]])</f>
        <v/>
      </c>
      <c r="OS227" s="577" t="str">
        <f>IF(Table1[[#This Row],[Etikett - B3 - Virgin Material]]="","",VLOOKUP(Table1[[#This Row],[Etikett - B3 - Virgin Material]],'DD FD'!AJ:AK,2,FALSE))</f>
        <v/>
      </c>
      <c r="OT227" s="578" t="str">
        <f>IF(Table1[[#This Row],[Etikett - B3 - Virgin Material Anteil (in %)]]="","",Table1[[#This Row],[Etikett - B3 - Virgin Material Anteil (in %)]])</f>
        <v/>
      </c>
      <c r="OU227" s="577" t="str">
        <f>IF(Table1[[#This Row],[Etikett - B3 - Recyceltes Material]]="","",VLOOKUP(Table1[[#This Row],[Etikett - B3 - Recyceltes Material]],'DD FD'!AL:AM,2,FALSE))</f>
        <v/>
      </c>
      <c r="OV227" s="578" t="str">
        <f>IF(Table1[[#This Row],[Etikett - B3 - Recyceltes Material Anteil (in %)]]="","",Table1[[#This Row],[Etikett - B3 - Recyceltes Material Anteil (in %)]])</f>
        <v/>
      </c>
      <c r="OW227" s="577" t="str">
        <f>IF(Table1[[#This Row],[Etikett - B3 - Beschichtung]]="","",VLOOKUP(Table1[[#This Row],[Etikett - B3 - Beschichtung]],'DD FD'!AE:AF,2,FALSE))</f>
        <v/>
      </c>
      <c r="OX227" s="613" t="str">
        <f>IF(Table1[[#This Row],[Etikett - B3 - Beschichtung Anteil (in %)]]="","",Table1[[#This Row],[Etikett - B3 - Beschichtung Anteil (in %)]])</f>
        <v/>
      </c>
      <c r="OY227" s="618">
        <f>ROUNDUP(SUM(
IF(AND(LH227='DD FD'!$J$7,LJ227='DD FD'!$AI$3),LI227,0),
IF(AND(LR227='DD FD'!$J$7,LT227='DD FD'!$AI$3),LS227,0),
IF(AND(MB227='DD FD'!$J$7,MD227='DD FD'!$AI$3),MC227,0),
IF(AND(ML227='DD FD'!$J$7,MN227='DD FD'!$AI$3),MM227,0),
IF(AND(MW227='DD FD'!$J$7,MY227='DD FD'!$AI$3),MX227,0),
IF(AND(NH227='DD FD'!$J$7,NJ227='DD FD'!$AI$3),NI227,0),
IF(AND(NS227='DD FD'!$J$7,NU227='DD FD'!$AI$3),NT227,0),
IF(AND(OD227='DD FD'!$J$7,OF227='DD FD'!$AI$3),OE227,0),
IF(AND(OO227='DD FD'!$J$7,OQ227='DD FD'!$AI$3),OP227,0),
),2)</f>
        <v>0</v>
      </c>
      <c r="OZ227" s="617">
        <f>ROUNDUP(SUM(
IF(AND(LH227='DD FD'!$J$6,LJ227='DD FD'!$AI$3),LI227,0),
IF(AND(LR227='DD FD'!$J$6,LT227='DD FD'!$AI$3),LS227,0),
IF(AND(MB227='DD FD'!$J$6,MD227='DD FD'!$AI$3),MC227,0),
IF(AND(ML227='DD FD'!$J$6,MN227='DD FD'!$AI$3),MM227,0),
IF(AND(MW227='DD FD'!$J$6,MY227='DD FD'!$AI$3),MX227,0),
IF(AND(NH227='DD FD'!$J$6,NJ227='DD FD'!$AI$3),NI227,0),
IF(AND(NS227='DD FD'!$J$6,NU227='DD FD'!$AI$3),NT227,0),
IF(AND(OD227='DD FD'!$J$6,OF227='DD FD'!$AI$3),OE227,0),
IF(AND(OO227='DD FD'!$J$6,OQ227='DD FD'!$AI$3),OP227,0),
),2)</f>
        <v>0</v>
      </c>
      <c r="PA227" s="617">
        <f>ROUNDUP(SUM(
IF(AND(LH227='DD FD'!$J$10,LJ227='DD FD'!$AI$3),LI227,0),
IF(AND(LR227='DD FD'!$J$10,LT227='DD FD'!$AI$3),LS227,0),
IF(AND(MB227='DD FD'!$J$10,MD227='DD FD'!$AI$3),MC227,0),
IF(AND(ML227='DD FD'!$J$10,MN227='DD FD'!$AI$3),MM227,0),
IF(AND(MW227='DD FD'!$J$10,MY227='DD FD'!$AI$3),MX227,0),
IF(AND(NH227='DD FD'!$J$10,NJ227='DD FD'!$AI$3),NI227,0),
IF(AND(NS227='DD FD'!$J$10,NU227='DD FD'!$AI$3),NT227,0),
IF(AND(OD227='DD FD'!$J$10,OF227='DD FD'!$AI$3),OE227,0),
IF(AND(OO227='DD FD'!$J$10,OQ227='DD FD'!$AI$3),OP227,0),
),2)</f>
        <v>0</v>
      </c>
      <c r="PB227" s="617">
        <f>ROUNDUP(SUM(
IF(AND(LH227='DD FD'!$J$8,LJ227='DD FD'!$AI$3),LI227,0),
IF(AND(LR227='DD FD'!$J$8,LT227='DD FD'!$AI$3),LS227,0),
IF(AND(MB227='DD FD'!$J$8,MD227='DD FD'!$AI$3),MC227,0),
IF(AND(ML227='DD FD'!$J$8,MN227='DD FD'!$AI$3),MM227,0),
IF(AND(MW227='DD FD'!$J$8,MY227='DD FD'!$AI$3),MX227,0),
IF(AND(NH227='DD FD'!$J$8,NJ227='DD FD'!$AI$3),NI227,0),
IF(AND(NS227='DD FD'!$J$8,NU227='DD FD'!$AI$3),NT227,0),
IF(AND(OD227='DD FD'!$J$8,OF227='DD FD'!$AI$3),OE227,0),
IF(AND(OO227='DD FD'!$J$8,OQ227='DD FD'!$AI$3),OP227,0),
),2)</f>
        <v>0</v>
      </c>
      <c r="PC227" s="617">
        <f>ROUNDUP(SUM(
IF(AND(LH227='DD FD'!$J$5,LJ227='DD FD'!$AI$3),LI227,0),
IF(AND(LR227='DD FD'!$J$5,LT227='DD FD'!$AI$3),LS227,0),
IF(AND(MB227='DD FD'!$J$5,MD227='DD FD'!$AI$3),MC227,0),
IF(AND(ML227='DD FD'!$J$5,MN227='DD FD'!$AI$3),MM227,0),
IF(AND(MW227='DD FD'!$J$5,MY227='DD FD'!$AI$3),MX227,0),
IF(AND(NH227='DD FD'!$J$5,NJ227='DD FD'!$AI$3),NI227,0),
IF(AND(NS227='DD FD'!$J$5,NU227='DD FD'!$AI$3),NT227,0),
IF(AND(OD227='DD FD'!$J$5,OF227='DD FD'!$AI$3),OE227,0),
IF(AND(OO227='DD FD'!$J$5,OQ227='DD FD'!$AI$3),OP227,0),
),2)</f>
        <v>0</v>
      </c>
      <c r="PD227" s="617">
        <f>ROUNDUP(SUM(
IF(AND(LH227='DD FD'!$J$9,LJ227='DD FD'!$AI$3),LI227,0),
IF(AND(LR227='DD FD'!$J$9,LT227='DD FD'!$AI$3),LS227,0),
IF(AND(MB227='DD FD'!$J$9,MD227='DD FD'!$AI$3),MC227,0),
IF(AND(ML227='DD FD'!$J$9,MN227='DD FD'!$AI$3),MM227,0),
IF(AND(MW227='DD FD'!$J$9,MY227='DD FD'!$AI$3),MX227,0),
IF(AND(NH227='DD FD'!$J$9,NJ227='DD FD'!$AI$3),NI227,0),
IF(AND(NS227='DD FD'!$J$9,NU227='DD FD'!$AI$3),NT227,0),
IF(AND(OD227='DD FD'!$J$9,OF227='DD FD'!$AI$3),OE227,0),
IF(AND(OO227='DD FD'!$J$9,OQ227='DD FD'!$AI$3),OP227,0),
),2)</f>
        <v>0</v>
      </c>
      <c r="PE227" s="617">
        <f>ROUNDUP(SUM(
IF(AND(LH227='DD FD'!$J$4,LJ227='DD FD'!$AI$3),LI227,0),
IF(AND(LR227='DD FD'!$J$4,LT227='DD FD'!$AI$3),LS227,0),
IF(AND(MB227='DD FD'!$J$4,MD227='DD FD'!$AI$3),MC227,0),
IF(AND(ML227='DD FD'!$J$4,MN227='DD FD'!$AI$3),MM227,0),
IF(AND(MW227='DD FD'!$J$4,MY227='DD FD'!$AI$3),MX227,0),
IF(AND(NH227='DD FD'!$J$4,NJ227='DD FD'!$AI$3),NI227,0),
IF(AND(NS227='DD FD'!$J$4,NU227='DD FD'!$AI$3),NT227,0),
IF(AND(OD227='DD FD'!$J$4,OF227='DD FD'!$AI$3),OE227,0),
IF(AND(OO227='DD FD'!$J$4,OQ227='DD FD'!$AI$3),OP227,0),
),2)</f>
        <v>0</v>
      </c>
      <c r="PF227" s="619">
        <f>ROUNDUP(SUM(
IF(AND(LH227='DD FD'!$J$11,LJ227='DD FD'!$AI$3),LI227,0),
IF(AND(LR227='DD FD'!$J$11,LT227='DD FD'!$AI$3),LS227,0),
IF(AND(MB227='DD FD'!$J$11,MD227='DD FD'!$AI$3),MC227,0),
IF(AND(ML227='DD FD'!$J$11,MN227='DD FD'!$AI$3),MM227,0),
IF(AND(MW227='DD FD'!$J$11,MY227='DD FD'!$AI$3),MX227,0),
IF(AND(NH227='DD FD'!$J$11,NJ227='DD FD'!$AI$3),NI227,0),
IF(AND(NS227='DD FD'!$J$11,NU227='DD FD'!$AI$3),NT227,0),
IF(AND(OD227='DD FD'!$J$11,OF227='DD FD'!$AI$3),OE227,0),
IF(AND(OO227='DD FD'!$J$11,OQ227='DD FD'!$AI$3),OP227,0),
),2)</f>
        <v>0</v>
      </c>
    </row>
    <row r="228" spans="1:422">
      <c r="A228" s="806"/>
      <c r="B228" s="934"/>
      <c r="C228" s="247"/>
      <c r="D228" s="842"/>
      <c r="E228" s="247"/>
      <c r="F228" s="158"/>
      <c r="G228" s="710"/>
      <c r="H228" s="712"/>
      <c r="I228" s="936"/>
      <c r="J228" s="803"/>
      <c r="K228" s="150"/>
      <c r="L228" s="146" t="str">
        <f t="shared" si="81"/>
        <v/>
      </c>
      <c r="M228" s="501" t="str">
        <f t="shared" si="98"/>
        <v/>
      </c>
      <c r="N228" s="504"/>
      <c r="O228" s="113" t="str">
        <f t="shared" si="99"/>
        <v/>
      </c>
      <c r="P228" s="114" t="str">
        <f t="shared" si="82"/>
        <v/>
      </c>
      <c r="Q228" s="152"/>
      <c r="R228" s="152"/>
      <c r="S228" s="115" t="str">
        <f t="shared" si="100"/>
        <v/>
      </c>
      <c r="T228" s="159"/>
      <c r="U228" s="159"/>
      <c r="V228" s="157"/>
      <c r="W228" s="157"/>
      <c r="X228" s="157"/>
      <c r="Y228" s="772"/>
      <c r="Z228" s="158"/>
      <c r="AA228" s="144"/>
      <c r="AB228" s="112"/>
      <c r="AC228" s="153"/>
      <c r="AD228" s="153"/>
      <c r="AE228" s="153"/>
      <c r="AF228" s="153"/>
      <c r="AG228" s="153"/>
      <c r="AH228" s="153"/>
      <c r="AI228" s="152"/>
      <c r="AJ228" s="158"/>
      <c r="AK228" s="158"/>
      <c r="AL228" s="158"/>
      <c r="AM228" s="116" t="str">
        <f t="shared" si="101"/>
        <v/>
      </c>
      <c r="AN228" s="116" t="str">
        <f t="shared" si="102"/>
        <v/>
      </c>
      <c r="AO228" s="324"/>
      <c r="AP228" s="503"/>
      <c r="AQ228" s="487" t="str">
        <f t="shared" si="103"/>
        <v/>
      </c>
      <c r="AR228" s="113" t="str">
        <f t="shared" si="83"/>
        <v/>
      </c>
      <c r="AS228" s="113" t="str">
        <f t="shared" si="84"/>
        <v/>
      </c>
      <c r="AT228" s="113" t="str">
        <f t="shared" si="85"/>
        <v/>
      </c>
      <c r="AU228" s="113" t="str">
        <f t="shared" si="86"/>
        <v/>
      </c>
      <c r="AV228" s="159"/>
      <c r="AW228" s="157"/>
      <c r="AX228" s="157"/>
      <c r="AY228" s="157"/>
      <c r="AZ228" s="157"/>
      <c r="BA228" s="116" t="str">
        <f t="shared" si="87"/>
        <v/>
      </c>
      <c r="BB228" s="316"/>
      <c r="BC228" s="116" t="str">
        <f t="shared" si="88"/>
        <v/>
      </c>
      <c r="BD228" s="133" t="str">
        <f t="shared" si="89"/>
        <v/>
      </c>
      <c r="BE228" s="157"/>
      <c r="BF228" s="1180"/>
      <c r="BG228" s="1180"/>
      <c r="BH228" s="158"/>
      <c r="BI228" s="490"/>
      <c r="BJ228" s="514" t="str">
        <f t="shared" si="104"/>
        <v/>
      </c>
      <c r="BK228" s="789"/>
      <c r="BL228" s="116" t="str">
        <f t="shared" si="105"/>
        <v/>
      </c>
      <c r="BM228" s="144"/>
      <c r="BN228" s="144"/>
      <c r="BO228" s="144"/>
      <c r="BP228" s="790"/>
      <c r="BQ228" s="790"/>
      <c r="BR228" s="790"/>
      <c r="BS228" s="116" t="str">
        <f t="shared" si="90"/>
        <v/>
      </c>
      <c r="BT228" s="790"/>
      <c r="BU228" s="808" t="str">
        <f t="shared" si="91"/>
        <v/>
      </c>
      <c r="BV228" s="791"/>
      <c r="BW228" s="144"/>
      <c r="BX228" s="20"/>
      <c r="BY228" s="20"/>
      <c r="BZ228" s="20"/>
      <c r="CA228" s="792"/>
      <c r="CB228" s="1201"/>
      <c r="CC228" s="144"/>
      <c r="CD228" s="144"/>
      <c r="CE228" s="144"/>
      <c r="CF228" s="144"/>
      <c r="CG228" s="144"/>
      <c r="CH228" s="144"/>
      <c r="CI228" s="144"/>
      <c r="CJ228" s="144"/>
      <c r="CK228" s="144"/>
      <c r="CL228" s="144"/>
      <c r="CM228" s="144"/>
      <c r="CN228" s="144"/>
      <c r="CO228" s="144"/>
      <c r="CP228" s="144"/>
      <c r="CQ228" s="144"/>
      <c r="CR228" s="144"/>
      <c r="CS228" s="144"/>
      <c r="CT228" s="144"/>
      <c r="CU228" s="144"/>
      <c r="CV228" s="144"/>
      <c r="CW228" s="144"/>
      <c r="CX228" s="144"/>
      <c r="CY228" s="144"/>
      <c r="CZ228" s="144"/>
      <c r="DA228" s="144"/>
      <c r="DB228" s="144"/>
      <c r="DC228" s="144"/>
      <c r="DD228" s="144"/>
      <c r="DE228" s="144"/>
      <c r="DF228" s="144"/>
      <c r="DG228" s="144"/>
      <c r="DH228" s="144"/>
      <c r="DI228" s="144"/>
      <c r="DJ228" s="144"/>
      <c r="DK228" s="144"/>
      <c r="DL228" s="144"/>
      <c r="DM228" s="144"/>
      <c r="DN228" s="144"/>
      <c r="DO228" s="144"/>
      <c r="DP228" s="144"/>
      <c r="DQ228" s="144"/>
      <c r="DR228" s="144"/>
      <c r="DS228" s="144"/>
      <c r="DT228" s="144"/>
      <c r="DU228" s="144"/>
      <c r="DV228" s="144"/>
      <c r="DW228" s="144"/>
      <c r="DX228" s="144"/>
      <c r="DY228" s="144"/>
      <c r="DZ228" s="144"/>
      <c r="EA228" s="144"/>
      <c r="EB228" s="144"/>
      <c r="EC228" s="144"/>
      <c r="ED228" s="782" t="str">
        <f t="shared" si="106"/>
        <v/>
      </c>
      <c r="EE228" s="519"/>
      <c r="EF228" s="793"/>
      <c r="EG228" s="519"/>
      <c r="EH228" s="794"/>
      <c r="EI228" s="790"/>
      <c r="EJ228" s="794"/>
      <c r="EK228" s="794"/>
      <c r="EL228" s="790"/>
      <c r="EM228" s="790"/>
      <c r="EN228" s="790"/>
      <c r="EO228" s="112" t="str">
        <f t="shared" si="92"/>
        <v/>
      </c>
      <c r="EP228" s="790"/>
      <c r="EQ228" s="488" t="str">
        <f t="shared" si="93"/>
        <v/>
      </c>
      <c r="ER228" s="1100"/>
      <c r="ES228" s="1099" t="str">
        <f t="shared" si="107"/>
        <v/>
      </c>
      <c r="ET228" s="525"/>
      <c r="EU228" s="148"/>
      <c r="EV228" s="148"/>
      <c r="EW228" s="148"/>
      <c r="EX228" s="148"/>
      <c r="EY228" s="148"/>
      <c r="EZ228" s="148"/>
      <c r="FA228" s="148"/>
      <c r="FB228" s="148"/>
      <c r="FC228" s="148"/>
      <c r="FD228" s="148"/>
      <c r="FE228" s="148"/>
      <c r="FF228" s="148"/>
      <c r="FG228" s="148"/>
      <c r="FH228" s="148"/>
      <c r="FI228" s="528"/>
      <c r="FJ228" s="513" t="str">
        <f t="shared" si="94"/>
        <v/>
      </c>
      <c r="FK228" s="158"/>
      <c r="FL228" s="850"/>
      <c r="FM228" s="850"/>
      <c r="FN228" s="850"/>
      <c r="FO228" s="850"/>
      <c r="FP228" s="850"/>
      <c r="FQ228" s="850"/>
      <c r="FR228" s="157"/>
      <c r="FS228" s="143"/>
      <c r="FT228" s="143"/>
      <c r="FU228" s="847" t="str">
        <f t="shared" si="95"/>
        <v/>
      </c>
      <c r="FV228" s="555"/>
      <c r="FW228" s="523" t="str">
        <f>IF(Table1[[#This Row],[Nonfood Inhaltstoffe - Komponente]]="","",VLOOKUP(Table1[[#This Row],[Nonfood Inhaltstoffe - Komponente]],'Dropdown Auswahl'!BJ:BK,2,FALSE))</f>
        <v/>
      </c>
      <c r="FX228" s="1013"/>
      <c r="FY228" s="1011" t="str">
        <f t="shared" si="96"/>
        <v/>
      </c>
      <c r="FZ228" s="152"/>
      <c r="GA228" s="152"/>
      <c r="GB228" s="152"/>
      <c r="GC228" s="529" t="str">
        <f t="shared" si="97"/>
        <v/>
      </c>
      <c r="GG228" s="21"/>
      <c r="GH228" s="21"/>
      <c r="GI228" s="1019"/>
      <c r="GJ228" s="1016" t="str">
        <f>IF(Table1[[#This Row],[Global Trade Item Number (GTIN)]]="","",Table1[[#This Row],[Global Trade Item Number (GTIN)]])</f>
        <v/>
      </c>
      <c r="GK228" s="555" t="str">
        <f>IF(Table1[[#This Row],[WAWI-Nr./ Kreditoren-Nummer
(ASDV)]]&lt;&gt;"",Table1[[#This Row],[WAWI-Nr./ Kreditoren-Nummer
(ASDV)]],"")</f>
        <v/>
      </c>
      <c r="GL228" s="165"/>
      <c r="GM228" s="165"/>
      <c r="GN228" s="165"/>
      <c r="GO228" s="485"/>
      <c r="GP228" s="534"/>
      <c r="GQ228" s="533"/>
      <c r="GR228" s="486"/>
      <c r="GS228" s="486"/>
      <c r="GT228" s="486"/>
      <c r="GU228" s="486"/>
      <c r="GV228" s="486"/>
      <c r="GW228" s="542"/>
      <c r="GX228" s="538"/>
      <c r="GY228" s="144"/>
      <c r="GZ228" s="480"/>
      <c r="HA228" s="158"/>
      <c r="HB228" s="480"/>
      <c r="HC228" s="480"/>
      <c r="HD228" s="480"/>
      <c r="HE228" s="480"/>
      <c r="HF228" s="480"/>
      <c r="HG228" s="480"/>
      <c r="HH228" s="538"/>
      <c r="HI228" s="480"/>
      <c r="HJ228" s="480"/>
      <c r="HK228" s="480"/>
      <c r="HL228" s="480"/>
      <c r="HM228" s="480"/>
      <c r="HN228" s="480"/>
      <c r="HO228" s="480"/>
      <c r="HP228" s="480"/>
      <c r="HQ228" s="480"/>
      <c r="HR228" s="538"/>
      <c r="HS228" s="480"/>
      <c r="HT228" s="480"/>
      <c r="HU228" s="480"/>
      <c r="HV228" s="480"/>
      <c r="HW228" s="480"/>
      <c r="HX228" s="480"/>
      <c r="HY228" s="480"/>
      <c r="HZ228" s="480"/>
      <c r="IA228" s="480"/>
      <c r="IB228" s="538"/>
      <c r="IC228" s="480"/>
      <c r="ID228" s="480"/>
      <c r="IE228" s="480"/>
      <c r="IF228" s="480"/>
      <c r="IG228" s="480"/>
      <c r="IH228" s="480"/>
      <c r="II228" s="480"/>
      <c r="IJ228" s="480"/>
      <c r="IK228" s="480"/>
      <c r="IL228" s="480"/>
      <c r="IM228" s="538"/>
      <c r="IN228" s="480"/>
      <c r="IO228" s="480"/>
      <c r="IP228" s="480"/>
      <c r="IQ228" s="480"/>
      <c r="IR228" s="480"/>
      <c r="IS228" s="480"/>
      <c r="IT228" s="480"/>
      <c r="IU228" s="480"/>
      <c r="IV228" s="480"/>
      <c r="IW228" s="480"/>
      <c r="IX228" s="538"/>
      <c r="IY228" s="480"/>
      <c r="IZ228" s="480"/>
      <c r="JA228" s="480"/>
      <c r="JB228" s="480"/>
      <c r="JC228" s="480"/>
      <c r="JD228" s="480"/>
      <c r="JE228" s="480"/>
      <c r="JF228" s="480"/>
      <c r="JG228" s="480"/>
      <c r="JH228" s="480"/>
      <c r="JI228" s="538"/>
      <c r="JJ228" s="480"/>
      <c r="JK228" s="480"/>
      <c r="JL228" s="480"/>
      <c r="JM228" s="480"/>
      <c r="JN228" s="480"/>
      <c r="JO228" s="480"/>
      <c r="JP228" s="480"/>
      <c r="JQ228" s="480"/>
      <c r="JR228" s="480"/>
      <c r="JS228" s="590"/>
      <c r="JT228" s="538"/>
      <c r="JU228" s="480"/>
      <c r="JV228" s="480"/>
      <c r="JW228" s="480"/>
      <c r="JX228" s="480"/>
      <c r="JY228" s="480"/>
      <c r="JZ228" s="480"/>
      <c r="KA228" s="480"/>
      <c r="KB228" s="480"/>
      <c r="KC228" s="480"/>
      <c r="KD228" s="480"/>
      <c r="KE228" s="538"/>
      <c r="KF228" s="480"/>
      <c r="KG228" s="480"/>
      <c r="KH228" s="480"/>
      <c r="KI228" s="480"/>
      <c r="KJ228" s="480"/>
      <c r="KK228" s="480"/>
      <c r="KL228" s="480"/>
      <c r="KM228" s="480"/>
      <c r="KN228" s="480"/>
      <c r="KO228" s="480"/>
      <c r="KR228" s="568" t="str">
        <f>IF(Table1[[#This Row],[GTIN]]&lt;&gt;"",Table1[[#This Row],[GTIN]],"")</f>
        <v/>
      </c>
      <c r="KS228" s="569" t="str">
        <f>Table1[[#This Row],[Kreditor]]</f>
        <v/>
      </c>
      <c r="KT228" s="570" t="str">
        <f>IF(Table1[[#This Row],[Gültig ab (Datum)]]&lt;&gt;"",Table1[[#This Row],[Gültig ab (Datum)]],"")</f>
        <v/>
      </c>
      <c r="KU228" s="570"/>
      <c r="KV228" s="583" t="str">
        <f>IF(Table1[[#This Row],[Artikel verpackt? 
(X=Ja)]]="","",Table1[[#This Row],[Artikel verpackt? 
(X=Ja)]])</f>
        <v/>
      </c>
      <c r="KW228" s="571" t="str">
        <f>IF(Table1[[#This Row],[Verpackung recyclingfähig?
(X=Ja)]]="","",Table1[[#This Row],[Verpackung recyclingfähig?
(X=Ja)]])</f>
        <v/>
      </c>
      <c r="KX228" s="572"/>
      <c r="KY228" s="573"/>
      <c r="KZ228" s="574"/>
      <c r="LA228" s="574"/>
      <c r="LB228" s="574"/>
      <c r="LC228" s="574"/>
      <c r="LD228" s="574"/>
      <c r="LE228" s="574"/>
      <c r="LF228" s="575"/>
      <c r="LG228" s="576" t="str">
        <f>IF(Table1[[#This Row],[Hauptkörper - B1 - Art]]="","",VLOOKUP(Table1[[#This Row],[Hauptkörper - B1 - Art]],'DD FD'!B:C,2,FALSE))</f>
        <v/>
      </c>
      <c r="LH228" s="577" t="str">
        <f>IF(Table1[[#This Row],[Hauptkörper - B1 - Fraktion]]="","",VLOOKUP(Table1[[#This Row],[Hauptkörper - B1 - Fraktion]],'DD FD'!H:J,3,FALSE))</f>
        <v/>
      </c>
      <c r="LI228" s="574" t="str">
        <f>IF(Table1[[#This Row],[Hauptkörper - B1 - Gewicht
(in G)]]="","",Table1[[#This Row],[Hauptkörper - B1 - Gewicht
(in G)]])</f>
        <v/>
      </c>
      <c r="LJ228" s="574" t="str">
        <f>IF(Table1[[#This Row],[Hauptkörper - B1 - Lizenzierungs-pflichtig? (X=Ja)]]="","",Table1[[#This Row],[Hauptkörper - B1 - Lizenzierungs-pflichtig? (X=Ja)]])</f>
        <v/>
      </c>
      <c r="LK228" s="577" t="str">
        <f>IF(Table1[[#This Row],[Hauptkörper - B1 - Virgin Material]]="","",VLOOKUP(Table1[[#This Row],[Hauptkörper - B1 - Virgin Material]],'DD FD'!AJ:AK,2,FALSE))</f>
        <v/>
      </c>
      <c r="LL228" s="578" t="str">
        <f>IF(Table1[[#This Row],[Hauptkörper - B1 - Virgin Material Anteil (in %)]]="","",Table1[[#This Row],[Hauptkörper - B1 - Virgin Material Anteil (in %)]])</f>
        <v/>
      </c>
      <c r="LM228" s="577" t="str">
        <f>IF(Table1[[#This Row],[Hauptkörper - B1 - Recyceltes Material]]="","",VLOOKUP(Table1[[#This Row],[Hauptkörper - B1 - Recyceltes Material]],'DD FD'!AL:AM,2,FALSE))</f>
        <v/>
      </c>
      <c r="LN228" s="578" t="str">
        <f>IF(Table1[[#This Row],[Hauptkörper - B1 - Recyceltes Material Anteil (in %)]]="","",Table1[[#This Row],[Hauptkörper - B1 - Recyceltes Material Anteil (in %)]])</f>
        <v/>
      </c>
      <c r="LO228" s="579" t="str">
        <f>IF(Table1[[#This Row],[Hauptkörper - B1 - Beschichtung]]="","",VLOOKUP(Table1[[#This Row],[Hauptkörper - B1 - Beschichtung]],'DD FD'!AE:AF,2,FALSE))</f>
        <v/>
      </c>
      <c r="LP228" s="580" t="str">
        <f>IF(Table1[[#This Row],[Hauptkörper - B1 - Beschichtung Anteil (in %)]]="","",Table1[[#This Row],[Hauptkörper - B1 - Beschichtung Anteil (in %)]])</f>
        <v/>
      </c>
      <c r="LQ228" s="576" t="str">
        <f>IF(Table1[[#This Row],[Hauptkörper - B2 - Art]]="","",VLOOKUP(Table1[[#This Row],[Hauptkörper - B2 - Art]],'DD FD'!B:C,2,FALSE))</f>
        <v/>
      </c>
      <c r="LR228" s="577" t="str">
        <f>IF(Table1[[#This Row],[Hauptkörper - B2 - Fraktion]]="","",VLOOKUP(Table1[[#This Row],[Hauptkörper - B2 - Fraktion]],'DD FD'!H:J,3,FALSE))</f>
        <v/>
      </c>
      <c r="LS228" s="574" t="str">
        <f>IF(Table1[[#This Row],[Hauptkörper - B2 - Gewicht
(in G)]]="","",Table1[[#This Row],[Hauptkörper - B2 - Gewicht
(in G)]])</f>
        <v/>
      </c>
      <c r="LT228" s="574" t="str">
        <f>IF(Table1[[#This Row],[Hauptkörper - B2 - Lizenzierungs-pflichtig? (X=Ja)]]="","",Table1[[#This Row],[Hauptkörper - B2 - Lizenzierungs-pflichtig? (X=Ja)]])</f>
        <v/>
      </c>
      <c r="LU228" s="577" t="str">
        <f>IF(Table1[[#This Row],[Hauptkörper - B2 - Virgin Material]]="","",VLOOKUP(Table1[[#This Row],[Hauptkörper - B2 - Virgin Material]],'DD FD'!AJ:AK,2,FALSE))</f>
        <v/>
      </c>
      <c r="LV228" s="578" t="str">
        <f>IF(Table1[[#This Row],[Hauptkörper - B2 - Virgin Material Anteil (in %)]]="","",Table1[[#This Row],[Hauptkörper - B2 - Virgin Material Anteil (in %)]])</f>
        <v/>
      </c>
      <c r="LW228" s="577" t="str">
        <f>IF(Table1[[#This Row],[Hauptkörper - B2 - Recyceltes Material]]="","",VLOOKUP(Table1[[#This Row],[Hauptkörper - B2 - Recyceltes Material]],'DD FD'!AL:AM,2,FALSE))</f>
        <v/>
      </c>
      <c r="LX228" s="578" t="str">
        <f>IF(Table1[[#This Row],[Hauptkörper - B2 - Recyceltes Material Anteil (in %)]]="","",Table1[[#This Row],[Hauptkörper - B2 - Recyceltes Material Anteil (in %)]])</f>
        <v/>
      </c>
      <c r="LY228" s="577" t="str">
        <f>IF(Table1[[#This Row],[Hauptkörper - B2 - Beschichtung]]="","",VLOOKUP(Table1[[#This Row],[Hauptkörper - B2 - Beschichtung]],'DD FD'!AE:AF,2,FALSE))</f>
        <v/>
      </c>
      <c r="LZ228" s="580" t="str">
        <f>IF(Table1[[#This Row],[Hauptkörper - B2 - Beschichtung Anteil (in %)]]="","",Table1[[#This Row],[Hauptkörper - B2 - Beschichtung Anteil (in %)]])</f>
        <v/>
      </c>
      <c r="MA228" s="576" t="str">
        <f>IF(Table1[[#This Row],[Hauptkörper - B3 - Art]]="","",VLOOKUP(Table1[[#This Row],[Hauptkörper - B3 - Art]],'DD FD'!B:C,2,FALSE))</f>
        <v/>
      </c>
      <c r="MB228" s="577" t="str">
        <f>IF(Table1[[#This Row],[Hauptkörper - B3 - Fraktion]]="","",VLOOKUP(Table1[[#This Row],[Hauptkörper - B3 - Fraktion]],'DD FD'!H:J,3,FALSE))</f>
        <v/>
      </c>
      <c r="MC228" s="574" t="str">
        <f>IF(Table1[[#This Row],[Hauptkörper - B3 - Gewicht
(in G)]]="","",Table1[[#This Row],[Hauptkörper - B3 - Gewicht
(in G)]])</f>
        <v/>
      </c>
      <c r="MD228" s="574" t="str">
        <f>IF(Table1[[#This Row],[Hauptkörper - B3 - Lizenzierungs-pflichtig? (X=Ja)]]="","",Table1[[#This Row],[Hauptkörper - B3 - Lizenzierungs-pflichtig? (X=Ja)]])</f>
        <v/>
      </c>
      <c r="ME228" s="577" t="str">
        <f>IF(Table1[[#This Row],[Hauptkörper - B3 - Virgin Material]]="","",VLOOKUP(Table1[[#This Row],[Hauptkörper - B3 - Virgin Material]],'DD FD'!AJ:AK,2,FALSE))</f>
        <v/>
      </c>
      <c r="MF228" s="578" t="str">
        <f>IF(Table1[[#This Row],[Hauptkörper - B3 - Virgin Material Anteil (in %)]]="","",Table1[[#This Row],[Hauptkörper - B3 - Virgin Material Anteil (in %)]])</f>
        <v/>
      </c>
      <c r="MG228" s="577" t="str">
        <f>IF(Table1[[#This Row],[Hauptkörper - B3 - Recyceltes Material]]="","",VLOOKUP(Table1[[#This Row],[Hauptkörper - B3 - Recyceltes Material]],'DD FD'!AL:AM,2,FALSE))</f>
        <v/>
      </c>
      <c r="MH228" s="578" t="str">
        <f>IF(Table1[[#This Row],[Hauptkörper - B3 - Recyceltes Material Anteil (in %)]]="","",Table1[[#This Row],[Hauptkörper - B3 - Recyceltes Material Anteil (in %)]])</f>
        <v/>
      </c>
      <c r="MI228" s="577" t="str">
        <f>IF(Table1[[#This Row],[Hauptkörper - B3 - Beschichtung]]="","",VLOOKUP(Table1[[#This Row],[Hauptkörper - B3 - Beschichtung]],'DD FD'!AE:AF,2,FALSE))</f>
        <v/>
      </c>
      <c r="MJ228" s="580" t="str">
        <f>IF(Table1[[#This Row],[Hauptkörper - B3 - Beschichtung Anteil (in %)]]="","",Table1[[#This Row],[Hauptkörper - B3 - Beschichtung Anteil (in %)]])</f>
        <v/>
      </c>
      <c r="MK228" s="576" t="str">
        <f>IF(Table1[[#This Row],[Verschluss - B1 - Art]]="","",VLOOKUP(Table1[[#This Row],[Verschluss - B1 - Art]],'DD FD'!D:E,2,FALSE))</f>
        <v/>
      </c>
      <c r="ML228" s="577" t="str">
        <f>IF(Table1[[#This Row],[Verschluss - B1 - Fraktion]]="","",VLOOKUP(Table1[[#This Row],[Verschluss - B1 - Fraktion]],'DD FD'!H:J,3,FALSE))</f>
        <v/>
      </c>
      <c r="MM228" s="574" t="str">
        <f>IF(Table1[[#This Row],[Verschluss - B1 - Gewicht (in G)]]="","",Table1[[#This Row],[Verschluss - B1 - Gewicht (in G)]])</f>
        <v/>
      </c>
      <c r="MN228" s="574" t="str">
        <f>IF(Table1[[#This Row],[Verschluss - B1 - Lizenzierungs-pflichtig? (X=Ja)]]="","",Table1[[#This Row],[Verschluss - B1 - Lizenzierungs-pflichtig? (X=Ja)]])</f>
        <v/>
      </c>
      <c r="MO228" s="574" t="str">
        <f>IF(Table1[[#This Row],[Verschluss - B1 - Trennbar vom Hauptkörper? (X=Ja)]]="","",Table1[[#This Row],[Verschluss - B1 - Trennbar vom Hauptkörper? (X=Ja)]])</f>
        <v/>
      </c>
      <c r="MP228" s="577" t="str">
        <f>IF(Table1[[#This Row],[Verschluss - B1 - Virgin Material]]="","",VLOOKUP(Table1[[#This Row],[Verschluss - B1 - Virgin Material]],'DD FD'!AJ:AK,2,FALSE))</f>
        <v/>
      </c>
      <c r="MQ228" s="578" t="str">
        <f>IF(Table1[[#This Row],[Verschluss - B1 - Virgin Material Anteil (in %)]]="","",Table1[[#This Row],[Verschluss - B1 - Virgin Material Anteil (in %)]])</f>
        <v/>
      </c>
      <c r="MR228" s="577" t="str">
        <f>IF(Table1[[#This Row],[Verschluss - B1 - Recyceltes Material]]="","",VLOOKUP(Table1[[#This Row],[Verschluss - B1 - Recyceltes Material]],'DD FD'!AL:AM,2,FALSE))</f>
        <v/>
      </c>
      <c r="MS228" s="578" t="str">
        <f>IF(Table1[[#This Row],[Verschluss - B1 - Recyceltes Material Anteil (in %)]]="","",Table1[[#This Row],[Verschluss - B1 - Recyceltes Material Anteil (in %)]])</f>
        <v/>
      </c>
      <c r="MT228" s="577" t="str">
        <f>IF(Table1[[#This Row],[Verschluss - B1 - Beschichtung]]="","",VLOOKUP(Table1[[#This Row],[Verschluss - B1 - Beschichtung]],'DD FD'!AE:AF,2,FALSE))</f>
        <v/>
      </c>
      <c r="MU228" s="580" t="str">
        <f>IF(Table1[[#This Row],[Verschluss - B1 - Beschichtung Anteil (in %)]]="","",Table1[[#This Row],[Verschluss - B1 - Beschichtung Anteil (in %)]])</f>
        <v/>
      </c>
      <c r="MV228" s="576" t="str">
        <f>IF(Table1[[#This Row],[Verschluss - B2 - Art]]="","",VLOOKUP(Table1[[#This Row],[Verschluss - B2 - Art]],'DD FD'!D:E,2,FALSE))</f>
        <v/>
      </c>
      <c r="MW228" s="577" t="str">
        <f>IF(Table1[[#This Row],[Verschluss - B2 - Fraktion]]="","",VLOOKUP(Table1[[#This Row],[Verschluss - B2 - Fraktion]],'DD FD'!H:J,3,FALSE))</f>
        <v/>
      </c>
      <c r="MX228" s="574" t="str">
        <f>IF(Table1[[#This Row],[Verschluss - B2 - Gewicht (in G)]]="","",Table1[[#This Row],[Verschluss - B2 - Gewicht (in G)]])</f>
        <v/>
      </c>
      <c r="MY228" s="574" t="str">
        <f>IF(Table1[[#This Row],[Verschluss - B2 - Lizenzierungs-pflichtig? (X=Ja)]]="","",Table1[[#This Row],[Verschluss - B2 - Lizenzierungs-pflichtig? (X=Ja)]])</f>
        <v/>
      </c>
      <c r="MZ228" s="574" t="str">
        <f>IF(Table1[[#This Row],[Verschluss - B2 - Trennbar vom Hauptkörper? (X=Ja)]]="","",Table1[[#This Row],[Verschluss - B2 - Trennbar vom Hauptkörper? (X=Ja)]])</f>
        <v/>
      </c>
      <c r="NA228" s="577" t="str">
        <f>IF(Table1[[#This Row],[Verschluss - B2 - Virgin Material]]="","",VLOOKUP(Table1[[#This Row],[Verschluss - B2 - Virgin Material]],'DD FD'!AJ:AK,2,FALSE))</f>
        <v/>
      </c>
      <c r="NB228" s="578" t="str">
        <f>IF(Table1[[#This Row],[Verschluss - B2 - Virgin Material Anteil (in %)]]="","",Table1[[#This Row],[Verschluss - B2 - Virgin Material Anteil (in %)]])</f>
        <v/>
      </c>
      <c r="NC228" s="577" t="str">
        <f>IF(Table1[[#This Row],[Verschluss - B2 - Recyceltes Material]]="","",VLOOKUP(Table1[[#This Row],[Verschluss - B2 - Recyceltes Material]],'DD FD'!AL:AM,2,FALSE))</f>
        <v/>
      </c>
      <c r="ND228" s="578" t="str">
        <f>IF(Table1[[#This Row],[Verschluss - B2 - Recyceltes Material Anteil (in %)]]="","",Table1[[#This Row],[Verschluss - B2 - Recyceltes Material Anteil (in %)]])</f>
        <v/>
      </c>
      <c r="NE228" s="577" t="str">
        <f>IF(Table1[[#This Row],[Verschluss - B2 - Beschichtung]]="","",VLOOKUP(Table1[[#This Row],[Verschluss - B2 - Beschichtung]],'DD FD'!AE:AF,2,FALSE))</f>
        <v/>
      </c>
      <c r="NF228" s="580" t="str">
        <f>IF(Table1[[#This Row],[Verschluss - B2 - Beschichtung Anteil (in %)]]="","",Table1[[#This Row],[Verschluss - B2 - Beschichtung Anteil (in %)]])</f>
        <v/>
      </c>
      <c r="NG228" s="576" t="str">
        <f>IF(Table1[[#This Row],[Verschluss - B3 - Art]]="","",VLOOKUP(Table1[[#This Row],[Verschluss - B3 - Art]],'DD FD'!D:E,2,FALSE))</f>
        <v/>
      </c>
      <c r="NH228" s="577" t="str">
        <f>IF(Table1[[#This Row],[Verschluss - B3 - Fraktion]]="","",VLOOKUP(Table1[[#This Row],[Verschluss - B3 - Fraktion]],'DD FD'!H:J,3,FALSE))</f>
        <v/>
      </c>
      <c r="NI228" s="574" t="str">
        <f>IF(Table1[[#This Row],[Verschluss - B3 - Gewicht (in G)]]="","",Table1[[#This Row],[Verschluss - B3 - Gewicht (in G)]])</f>
        <v/>
      </c>
      <c r="NJ228" s="574" t="str">
        <f>IF(Table1[[#This Row],[Verschluss - B3 - Lizenzierungs-pflichtig? (X=Ja)]]="","",Table1[[#This Row],[Verschluss - B3 - Lizenzierungs-pflichtig? (X=Ja)]])</f>
        <v/>
      </c>
      <c r="NK228" s="574" t="str">
        <f>IF(Table1[[#This Row],[Verschluss - B3 - Trennbar vom Hauptkörper? (X=Ja)]]="","",Table1[[#This Row],[Verschluss - B3 - Trennbar vom Hauptkörper? (X=Ja)]])</f>
        <v/>
      </c>
      <c r="NL228" s="577" t="str">
        <f>IF(Table1[[#This Row],[Verschluss - B3 - Virgin Material]]="","",VLOOKUP(Table1[[#This Row],[Verschluss - B3 - Virgin Material]],'DD FD'!AJ:AK,2,FALSE))</f>
        <v/>
      </c>
      <c r="NM228" s="578" t="str">
        <f>IF(Table1[[#This Row],[Verschluss - B3 - Virgin Material Anteil (in %)]]="","",Table1[[#This Row],[Verschluss - B3 - Virgin Material Anteil (in %)]])</f>
        <v/>
      </c>
      <c r="NN228" s="577" t="str">
        <f>IF(Table1[[#This Row],[Verschluss - B3 - Recyceltes Material]]="","",VLOOKUP(Table1[[#This Row],[Verschluss - B3 - Recyceltes Material]],'DD FD'!AL:AM,2,FALSE))</f>
        <v/>
      </c>
      <c r="NO228" s="578" t="str">
        <f>IF(Table1[[#This Row],[Verschluss - B3 - Recyceltes Material Anteil (in %)]]="","",Table1[[#This Row],[Verschluss - B3 - Recyceltes Material Anteil (in %)]])</f>
        <v/>
      </c>
      <c r="NP228" s="577" t="str">
        <f>IF(Table1[[#This Row],[Verschluss - B3 - Beschichtung]]="","",VLOOKUP(Table1[[#This Row],[Verschluss - B3 - Beschichtung]],'DD FD'!AE:AF,2,FALSE))</f>
        <v/>
      </c>
      <c r="NQ228" s="580" t="str">
        <f>IF(Table1[[#This Row],[Verschluss - B3 - Beschichtung Anteil (in %)]]="","",Table1[[#This Row],[Verschluss - B3 - Beschichtung Anteil (in %)]])</f>
        <v/>
      </c>
      <c r="NR228" s="576" t="str">
        <f>IF(Table1[[#This Row],[Etikett - B1 - Art]]="","",VLOOKUP(Table1[[#This Row],[Etikett - B1 - Art]],'DD FD'!F:G,2,FALSE))</f>
        <v/>
      </c>
      <c r="NS228" s="577" t="str">
        <f>IF(Table1[[#This Row],[Etikett - B1 - Fraktion]]="","",VLOOKUP(Table1[[#This Row],[Etikett - B1 - Fraktion]],'DD FD'!H:J,3,FALSE))</f>
        <v/>
      </c>
      <c r="NT228" s="574" t="str">
        <f>IF(Table1[[#This Row],[Etikett - B1 - Gewicht (in G)]]="","",Table1[[#This Row],[Etikett - B1 - Gewicht (in G)]])</f>
        <v/>
      </c>
      <c r="NU228" s="574" t="str">
        <f>IF(Table1[[#This Row],[Etikett - B1 - Lizenzierungs-pflichtig? (X=Ja)]]="","",Table1[[#This Row],[Etikett - B1 - Lizenzierungs-pflichtig? (X=Ja)]])</f>
        <v/>
      </c>
      <c r="NV228" s="574" t="str">
        <f>IF(Table1[[#This Row],[Etikett - B1 - Trennbar vom Hauptkörper? (X=Ja)]]="","",Table1[[#This Row],[Etikett - B1 - Trennbar vom Hauptkörper? (X=Ja)]])</f>
        <v/>
      </c>
      <c r="NW228" s="577" t="str">
        <f>IF(Table1[[#This Row],[Etikett - B1 - Virgin Material]]="","",VLOOKUP(Table1[[#This Row],[Etikett - B1 - Virgin Material]],'DD FD'!AJ:AK,2,FALSE))</f>
        <v/>
      </c>
      <c r="NX228" s="578" t="str">
        <f>IF(Table1[[#This Row],[Etikett - B1 - Virgin Material Anteil (in %)]]="","",Table1[[#This Row],[Etikett - B1 - Virgin Material Anteil (in %)]])</f>
        <v/>
      </c>
      <c r="NY228" s="577" t="str">
        <f>IF(Table1[[#This Row],[Etikett - B1 - Recyceltes Material]]="","",VLOOKUP(Table1[[#This Row],[Etikett - B1 - Recyceltes Material]],'DD FD'!AL:AM,2,FALSE))</f>
        <v/>
      </c>
      <c r="NZ228" s="578" t="str">
        <f>IF(Table1[[#This Row],[Etikett - B1 - Recyceltes Material Anteil (in %)]]="","",Table1[[#This Row],[Etikett - B1 - Recyceltes Material Anteil (in %)]])</f>
        <v/>
      </c>
      <c r="OA228" s="577" t="str">
        <f>IF(Table1[[#This Row],[Etikett - B1 - Beschichtung]]="","",VLOOKUP(Table1[[#This Row],[Etikett - B1 - Beschichtung]],'DD FD'!AE:AF,2,FALSE))</f>
        <v/>
      </c>
      <c r="OB228" s="580" t="str">
        <f>IF(Table1[[#This Row],[Etikett - B1 - Beschichtung Anteil (in %)]]="","",Table1[[#This Row],[Etikett - B1 - Beschichtung Anteil (in %)]])</f>
        <v/>
      </c>
      <c r="OC228" s="576" t="str">
        <f>IF(Table1[[#This Row],[Etikett - B2 - Art]]="","",VLOOKUP(Table1[[#This Row],[Etikett - B2 - Art]],'DD FD'!F:G,2,FALSE))</f>
        <v/>
      </c>
      <c r="OD228" s="577" t="str">
        <f>IF(Table1[[#This Row],[Etikett - B2 - Fraktion]]="","",VLOOKUP(Table1[[#This Row],[Etikett - B2 - Fraktion]],'DD FD'!H:J,3,FALSE))</f>
        <v/>
      </c>
      <c r="OE228" s="574" t="str">
        <f>IF(Table1[[#This Row],[Etikett - B2 - Gewicht (in G)]]="","",Table1[[#This Row],[Etikett - B2 - Gewicht (in G)]])</f>
        <v/>
      </c>
      <c r="OF228" s="574" t="str">
        <f>IF(Table1[[#This Row],[Etikett - B2 - Lizenzierungs-pflichtig? (X=Ja)]]="","",Table1[[#This Row],[Etikett - B2 - Lizenzierungs-pflichtig? (X=Ja)]])</f>
        <v/>
      </c>
      <c r="OG228" s="574" t="str">
        <f>IF(Table1[[#This Row],[Etikett - B2 - Trennbar vom Hauptkörper? (X=Ja)]]="","",Table1[[#This Row],[Etikett - B2 - Trennbar vom Hauptkörper? (X=Ja)]])</f>
        <v/>
      </c>
      <c r="OH228" s="577" t="str">
        <f>IF(Table1[[#This Row],[Etikett - B2 - Virgin Material]]="","",VLOOKUP(Table1[[#This Row],[Etikett - B2 - Virgin Material]],'DD FD'!AJ:AK,2,FALSE))</f>
        <v/>
      </c>
      <c r="OI228" s="578" t="str">
        <f>IF(Table1[[#This Row],[Etikett - B2 - Virgin Material Anteil (in %)]]="","",Table1[[#This Row],[Etikett - B2 - Virgin Material Anteil (in %)]])</f>
        <v/>
      </c>
      <c r="OJ228" s="577" t="str">
        <f>IF(Table1[[#This Row],[Etikett - B2 - Recyceltes Material]]="","",VLOOKUP(Table1[[#This Row],[Etikett - B2 - Recyceltes Material]],'DD FD'!AL:AM,2,FALSE))</f>
        <v/>
      </c>
      <c r="OK228" s="578" t="str">
        <f>IF(Table1[[#This Row],[Etikett - B2 - Recyceltes Material Anteil (in %)]]="","",Table1[[#This Row],[Etikett - B2 - Recyceltes Material Anteil (in %)]])</f>
        <v/>
      </c>
      <c r="OL228" s="577" t="str">
        <f>IF(Table1[[#This Row],[Etikett - B2 - Beschichtung]]="","",VLOOKUP(Table1[[#This Row],[Etikett - B2 - Beschichtung]],'DD FD'!AE:AF,2,FALSE))</f>
        <v/>
      </c>
      <c r="OM228" s="580" t="str">
        <f>IF(Table1[[#This Row],[Etikett - B2 - Beschichtung Anteil (in %)]]="","",Table1[[#This Row],[Etikett - B2 - Beschichtung Anteil (in %)]])</f>
        <v/>
      </c>
      <c r="ON228" s="576" t="str">
        <f>IF(Table1[[#This Row],[Etikett - B3 - Art]]="","",VLOOKUP(Table1[[#This Row],[Etikett - B3 - Art]],'DD FD'!F:G,2,FALSE))</f>
        <v/>
      </c>
      <c r="OO228" s="577" t="str">
        <f>IF(Table1[[#This Row],[Etikett - B3 - Fraktion]]="","",VLOOKUP(Table1[[#This Row],[Etikett - B3 - Fraktion]],'DD FD'!H:J,3,FALSE))</f>
        <v/>
      </c>
      <c r="OP228" s="574" t="str">
        <f>IF(Table1[[#This Row],[Etikett - B3 - Gewicht (in G)]]="","",Table1[[#This Row],[Etikett - B3 - Gewicht (in G)]])</f>
        <v/>
      </c>
      <c r="OQ228" s="574" t="str">
        <f>IF(Table1[[#This Row],[Etikett - B3 - Lizenzierungs-pflichtig? (X=Ja)]]="","",Table1[[#This Row],[Etikett - B3 - Lizenzierungs-pflichtig? (X=Ja)]])</f>
        <v/>
      </c>
      <c r="OR228" s="574" t="str">
        <f>IF(Table1[[#This Row],[Etikett - B3 - Trennbar vom Hauptkörper? (X=Ja)]]="","",Table1[[#This Row],[Etikett - B3 - Trennbar vom Hauptkörper? (X=Ja)]])</f>
        <v/>
      </c>
      <c r="OS228" s="577" t="str">
        <f>IF(Table1[[#This Row],[Etikett - B3 - Virgin Material]]="","",VLOOKUP(Table1[[#This Row],[Etikett - B3 - Virgin Material]],'DD FD'!AJ:AK,2,FALSE))</f>
        <v/>
      </c>
      <c r="OT228" s="578" t="str">
        <f>IF(Table1[[#This Row],[Etikett - B3 - Virgin Material Anteil (in %)]]="","",Table1[[#This Row],[Etikett - B3 - Virgin Material Anteil (in %)]])</f>
        <v/>
      </c>
      <c r="OU228" s="577" t="str">
        <f>IF(Table1[[#This Row],[Etikett - B3 - Recyceltes Material]]="","",VLOOKUP(Table1[[#This Row],[Etikett - B3 - Recyceltes Material]],'DD FD'!AL:AM,2,FALSE))</f>
        <v/>
      </c>
      <c r="OV228" s="578" t="str">
        <f>IF(Table1[[#This Row],[Etikett - B3 - Recyceltes Material Anteil (in %)]]="","",Table1[[#This Row],[Etikett - B3 - Recyceltes Material Anteil (in %)]])</f>
        <v/>
      </c>
      <c r="OW228" s="577" t="str">
        <f>IF(Table1[[#This Row],[Etikett - B3 - Beschichtung]]="","",VLOOKUP(Table1[[#This Row],[Etikett - B3 - Beschichtung]],'DD FD'!AE:AF,2,FALSE))</f>
        <v/>
      </c>
      <c r="OX228" s="613" t="str">
        <f>IF(Table1[[#This Row],[Etikett - B3 - Beschichtung Anteil (in %)]]="","",Table1[[#This Row],[Etikett - B3 - Beschichtung Anteil (in %)]])</f>
        <v/>
      </c>
      <c r="OY228" s="618">
        <f>ROUNDUP(SUM(
IF(AND(LH228='DD FD'!$J$7,LJ228='DD FD'!$AI$3),LI228,0),
IF(AND(LR228='DD FD'!$J$7,LT228='DD FD'!$AI$3),LS228,0),
IF(AND(MB228='DD FD'!$J$7,MD228='DD FD'!$AI$3),MC228,0),
IF(AND(ML228='DD FD'!$J$7,MN228='DD FD'!$AI$3),MM228,0),
IF(AND(MW228='DD FD'!$J$7,MY228='DD FD'!$AI$3),MX228,0),
IF(AND(NH228='DD FD'!$J$7,NJ228='DD FD'!$AI$3),NI228,0),
IF(AND(NS228='DD FD'!$J$7,NU228='DD FD'!$AI$3),NT228,0),
IF(AND(OD228='DD FD'!$J$7,OF228='DD FD'!$AI$3),OE228,0),
IF(AND(OO228='DD FD'!$J$7,OQ228='DD FD'!$AI$3),OP228,0),
),2)</f>
        <v>0</v>
      </c>
      <c r="OZ228" s="617">
        <f>ROUNDUP(SUM(
IF(AND(LH228='DD FD'!$J$6,LJ228='DD FD'!$AI$3),LI228,0),
IF(AND(LR228='DD FD'!$J$6,LT228='DD FD'!$AI$3),LS228,0),
IF(AND(MB228='DD FD'!$J$6,MD228='DD FD'!$AI$3),MC228,0),
IF(AND(ML228='DD FD'!$J$6,MN228='DD FD'!$AI$3),MM228,0),
IF(AND(MW228='DD FD'!$J$6,MY228='DD FD'!$AI$3),MX228,0),
IF(AND(NH228='DD FD'!$J$6,NJ228='DD FD'!$AI$3),NI228,0),
IF(AND(NS228='DD FD'!$J$6,NU228='DD FD'!$AI$3),NT228,0),
IF(AND(OD228='DD FD'!$J$6,OF228='DD FD'!$AI$3),OE228,0),
IF(AND(OO228='DD FD'!$J$6,OQ228='DD FD'!$AI$3),OP228,0),
),2)</f>
        <v>0</v>
      </c>
      <c r="PA228" s="617">
        <f>ROUNDUP(SUM(
IF(AND(LH228='DD FD'!$J$10,LJ228='DD FD'!$AI$3),LI228,0),
IF(AND(LR228='DD FD'!$J$10,LT228='DD FD'!$AI$3),LS228,0),
IF(AND(MB228='DD FD'!$J$10,MD228='DD FD'!$AI$3),MC228,0),
IF(AND(ML228='DD FD'!$J$10,MN228='DD FD'!$AI$3),MM228,0),
IF(AND(MW228='DD FD'!$J$10,MY228='DD FD'!$AI$3),MX228,0),
IF(AND(NH228='DD FD'!$J$10,NJ228='DD FD'!$AI$3),NI228,0),
IF(AND(NS228='DD FD'!$J$10,NU228='DD FD'!$AI$3),NT228,0),
IF(AND(OD228='DD FD'!$J$10,OF228='DD FD'!$AI$3),OE228,0),
IF(AND(OO228='DD FD'!$J$10,OQ228='DD FD'!$AI$3),OP228,0),
),2)</f>
        <v>0</v>
      </c>
      <c r="PB228" s="617">
        <f>ROUNDUP(SUM(
IF(AND(LH228='DD FD'!$J$8,LJ228='DD FD'!$AI$3),LI228,0),
IF(AND(LR228='DD FD'!$J$8,LT228='DD FD'!$AI$3),LS228,0),
IF(AND(MB228='DD FD'!$J$8,MD228='DD FD'!$AI$3),MC228,0),
IF(AND(ML228='DD FD'!$J$8,MN228='DD FD'!$AI$3),MM228,0),
IF(AND(MW228='DD FD'!$J$8,MY228='DD FD'!$AI$3),MX228,0),
IF(AND(NH228='DD FD'!$J$8,NJ228='DD FD'!$AI$3),NI228,0),
IF(AND(NS228='DD FD'!$J$8,NU228='DD FD'!$AI$3),NT228,0),
IF(AND(OD228='DD FD'!$J$8,OF228='DD FD'!$AI$3),OE228,0),
IF(AND(OO228='DD FD'!$J$8,OQ228='DD FD'!$AI$3),OP228,0),
),2)</f>
        <v>0</v>
      </c>
      <c r="PC228" s="617">
        <f>ROUNDUP(SUM(
IF(AND(LH228='DD FD'!$J$5,LJ228='DD FD'!$AI$3),LI228,0),
IF(AND(LR228='DD FD'!$J$5,LT228='DD FD'!$AI$3),LS228,0),
IF(AND(MB228='DD FD'!$J$5,MD228='DD FD'!$AI$3),MC228,0),
IF(AND(ML228='DD FD'!$J$5,MN228='DD FD'!$AI$3),MM228,0),
IF(AND(MW228='DD FD'!$J$5,MY228='DD FD'!$AI$3),MX228,0),
IF(AND(NH228='DD FD'!$J$5,NJ228='DD FD'!$AI$3),NI228,0),
IF(AND(NS228='DD FD'!$J$5,NU228='DD FD'!$AI$3),NT228,0),
IF(AND(OD228='DD FD'!$J$5,OF228='DD FD'!$AI$3),OE228,0),
IF(AND(OO228='DD FD'!$J$5,OQ228='DD FD'!$AI$3),OP228,0),
),2)</f>
        <v>0</v>
      </c>
      <c r="PD228" s="617">
        <f>ROUNDUP(SUM(
IF(AND(LH228='DD FD'!$J$9,LJ228='DD FD'!$AI$3),LI228,0),
IF(AND(LR228='DD FD'!$J$9,LT228='DD FD'!$AI$3),LS228,0),
IF(AND(MB228='DD FD'!$J$9,MD228='DD FD'!$AI$3),MC228,0),
IF(AND(ML228='DD FD'!$J$9,MN228='DD FD'!$AI$3),MM228,0),
IF(AND(MW228='DD FD'!$J$9,MY228='DD FD'!$AI$3),MX228,0),
IF(AND(NH228='DD FD'!$J$9,NJ228='DD FD'!$AI$3),NI228,0),
IF(AND(NS228='DD FD'!$J$9,NU228='DD FD'!$AI$3),NT228,0),
IF(AND(OD228='DD FD'!$J$9,OF228='DD FD'!$AI$3),OE228,0),
IF(AND(OO228='DD FD'!$J$9,OQ228='DD FD'!$AI$3),OP228,0),
),2)</f>
        <v>0</v>
      </c>
      <c r="PE228" s="617">
        <f>ROUNDUP(SUM(
IF(AND(LH228='DD FD'!$J$4,LJ228='DD FD'!$AI$3),LI228,0),
IF(AND(LR228='DD FD'!$J$4,LT228='DD FD'!$AI$3),LS228,0),
IF(AND(MB228='DD FD'!$J$4,MD228='DD FD'!$AI$3),MC228,0),
IF(AND(ML228='DD FD'!$J$4,MN228='DD FD'!$AI$3),MM228,0),
IF(AND(MW228='DD FD'!$J$4,MY228='DD FD'!$AI$3),MX228,0),
IF(AND(NH228='DD FD'!$J$4,NJ228='DD FD'!$AI$3),NI228,0),
IF(AND(NS228='DD FD'!$J$4,NU228='DD FD'!$AI$3),NT228,0),
IF(AND(OD228='DD FD'!$J$4,OF228='DD FD'!$AI$3),OE228,0),
IF(AND(OO228='DD FD'!$J$4,OQ228='DD FD'!$AI$3),OP228,0),
),2)</f>
        <v>0</v>
      </c>
      <c r="PF228" s="619">
        <f>ROUNDUP(SUM(
IF(AND(LH228='DD FD'!$J$11,LJ228='DD FD'!$AI$3),LI228,0),
IF(AND(LR228='DD FD'!$J$11,LT228='DD FD'!$AI$3),LS228,0),
IF(AND(MB228='DD FD'!$J$11,MD228='DD FD'!$AI$3),MC228,0),
IF(AND(ML228='DD FD'!$J$11,MN228='DD FD'!$AI$3),MM228,0),
IF(AND(MW228='DD FD'!$J$11,MY228='DD FD'!$AI$3),MX228,0),
IF(AND(NH228='DD FD'!$J$11,NJ228='DD FD'!$AI$3),NI228,0),
IF(AND(NS228='DD FD'!$J$11,NU228='DD FD'!$AI$3),NT228,0),
IF(AND(OD228='DD FD'!$J$11,OF228='DD FD'!$AI$3),OE228,0),
IF(AND(OO228='DD FD'!$J$11,OQ228='DD FD'!$AI$3),OP228,0),
),2)</f>
        <v>0</v>
      </c>
    </row>
    <row r="229" spans="1:422">
      <c r="A229" s="806"/>
      <c r="B229" s="934"/>
      <c r="C229" s="247"/>
      <c r="D229" s="842"/>
      <c r="E229" s="247"/>
      <c r="F229" s="158"/>
      <c r="G229" s="710"/>
      <c r="H229" s="712"/>
      <c r="I229" s="936"/>
      <c r="J229" s="803"/>
      <c r="K229" s="150"/>
      <c r="L229" s="146" t="str">
        <f t="shared" si="81"/>
        <v/>
      </c>
      <c r="M229" s="501" t="str">
        <f t="shared" si="98"/>
        <v/>
      </c>
      <c r="N229" s="504"/>
      <c r="O229" s="113" t="str">
        <f t="shared" si="99"/>
        <v/>
      </c>
      <c r="P229" s="114" t="str">
        <f t="shared" si="82"/>
        <v/>
      </c>
      <c r="Q229" s="152"/>
      <c r="R229" s="152"/>
      <c r="S229" s="115" t="str">
        <f t="shared" si="100"/>
        <v/>
      </c>
      <c r="T229" s="159"/>
      <c r="U229" s="159"/>
      <c r="V229" s="157"/>
      <c r="W229" s="157"/>
      <c r="X229" s="157"/>
      <c r="Y229" s="772"/>
      <c r="Z229" s="158"/>
      <c r="AA229" s="144"/>
      <c r="AB229" s="112"/>
      <c r="AC229" s="153"/>
      <c r="AD229" s="153"/>
      <c r="AE229" s="153"/>
      <c r="AF229" s="153"/>
      <c r="AG229" s="153"/>
      <c r="AH229" s="153"/>
      <c r="AI229" s="152"/>
      <c r="AJ229" s="158"/>
      <c r="AK229" s="158"/>
      <c r="AL229" s="158"/>
      <c r="AM229" s="116" t="str">
        <f t="shared" si="101"/>
        <v/>
      </c>
      <c r="AN229" s="116" t="str">
        <f t="shared" si="102"/>
        <v/>
      </c>
      <c r="AO229" s="324"/>
      <c r="AP229" s="503"/>
      <c r="AQ229" s="487" t="str">
        <f t="shared" si="103"/>
        <v/>
      </c>
      <c r="AR229" s="113" t="str">
        <f t="shared" si="83"/>
        <v/>
      </c>
      <c r="AS229" s="113" t="str">
        <f t="shared" si="84"/>
        <v/>
      </c>
      <c r="AT229" s="113" t="str">
        <f t="shared" si="85"/>
        <v/>
      </c>
      <c r="AU229" s="113" t="str">
        <f t="shared" si="86"/>
        <v/>
      </c>
      <c r="AV229" s="159"/>
      <c r="AW229" s="157"/>
      <c r="AX229" s="157"/>
      <c r="AY229" s="157"/>
      <c r="AZ229" s="157"/>
      <c r="BA229" s="116" t="str">
        <f t="shared" si="87"/>
        <v/>
      </c>
      <c r="BB229" s="316"/>
      <c r="BC229" s="116" t="str">
        <f t="shared" si="88"/>
        <v/>
      </c>
      <c r="BD229" s="133" t="str">
        <f t="shared" si="89"/>
        <v/>
      </c>
      <c r="BE229" s="157"/>
      <c r="BF229" s="1180"/>
      <c r="BG229" s="1180"/>
      <c r="BH229" s="158"/>
      <c r="BI229" s="490"/>
      <c r="BJ229" s="514" t="str">
        <f t="shared" si="104"/>
        <v/>
      </c>
      <c r="BK229" s="789"/>
      <c r="BL229" s="116" t="str">
        <f t="shared" si="105"/>
        <v/>
      </c>
      <c r="BM229" s="144"/>
      <c r="BN229" s="144"/>
      <c r="BO229" s="144"/>
      <c r="BP229" s="790"/>
      <c r="BQ229" s="790"/>
      <c r="BR229" s="790"/>
      <c r="BS229" s="116" t="str">
        <f t="shared" si="90"/>
        <v/>
      </c>
      <c r="BT229" s="790"/>
      <c r="BU229" s="808" t="str">
        <f t="shared" si="91"/>
        <v/>
      </c>
      <c r="BV229" s="791"/>
      <c r="BW229" s="144"/>
      <c r="BX229" s="20"/>
      <c r="BY229" s="20"/>
      <c r="BZ229" s="20"/>
      <c r="CA229" s="792"/>
      <c r="CB229" s="1201"/>
      <c r="CC229" s="144"/>
      <c r="CD229" s="144"/>
      <c r="CE229" s="144"/>
      <c r="CF229" s="144"/>
      <c r="CG229" s="144"/>
      <c r="CH229" s="144"/>
      <c r="CI229" s="144"/>
      <c r="CJ229" s="144"/>
      <c r="CK229" s="144"/>
      <c r="CL229" s="144"/>
      <c r="CM229" s="144"/>
      <c r="CN229" s="144"/>
      <c r="CO229" s="144"/>
      <c r="CP229" s="144"/>
      <c r="CQ229" s="144"/>
      <c r="CR229" s="144"/>
      <c r="CS229" s="144"/>
      <c r="CT229" s="144"/>
      <c r="CU229" s="144"/>
      <c r="CV229" s="144"/>
      <c r="CW229" s="144"/>
      <c r="CX229" s="144"/>
      <c r="CY229" s="144"/>
      <c r="CZ229" s="144"/>
      <c r="DA229" s="144"/>
      <c r="DB229" s="144"/>
      <c r="DC229" s="144"/>
      <c r="DD229" s="144"/>
      <c r="DE229" s="144"/>
      <c r="DF229" s="144"/>
      <c r="DG229" s="144"/>
      <c r="DH229" s="144"/>
      <c r="DI229" s="144"/>
      <c r="DJ229" s="144"/>
      <c r="DK229" s="144"/>
      <c r="DL229" s="144"/>
      <c r="DM229" s="144"/>
      <c r="DN229" s="144"/>
      <c r="DO229" s="144"/>
      <c r="DP229" s="144"/>
      <c r="DQ229" s="144"/>
      <c r="DR229" s="144"/>
      <c r="DS229" s="144"/>
      <c r="DT229" s="144"/>
      <c r="DU229" s="144"/>
      <c r="DV229" s="144"/>
      <c r="DW229" s="144"/>
      <c r="DX229" s="144"/>
      <c r="DY229" s="144"/>
      <c r="DZ229" s="144"/>
      <c r="EA229" s="144"/>
      <c r="EB229" s="144"/>
      <c r="EC229" s="144"/>
      <c r="ED229" s="782" t="str">
        <f t="shared" si="106"/>
        <v/>
      </c>
      <c r="EE229" s="519"/>
      <c r="EF229" s="793"/>
      <c r="EG229" s="519"/>
      <c r="EH229" s="794"/>
      <c r="EI229" s="790"/>
      <c r="EJ229" s="794"/>
      <c r="EK229" s="794"/>
      <c r="EL229" s="790"/>
      <c r="EM229" s="790"/>
      <c r="EN229" s="790"/>
      <c r="EO229" s="112" t="str">
        <f t="shared" si="92"/>
        <v/>
      </c>
      <c r="EP229" s="790"/>
      <c r="EQ229" s="488" t="str">
        <f t="shared" si="93"/>
        <v/>
      </c>
      <c r="ER229" s="1100"/>
      <c r="ES229" s="1099" t="str">
        <f t="shared" si="107"/>
        <v/>
      </c>
      <c r="ET229" s="525"/>
      <c r="EU229" s="148"/>
      <c r="EV229" s="148"/>
      <c r="EW229" s="148"/>
      <c r="EX229" s="148"/>
      <c r="EY229" s="148"/>
      <c r="EZ229" s="148"/>
      <c r="FA229" s="148"/>
      <c r="FB229" s="148"/>
      <c r="FC229" s="148"/>
      <c r="FD229" s="148"/>
      <c r="FE229" s="148"/>
      <c r="FF229" s="148"/>
      <c r="FG229" s="148"/>
      <c r="FH229" s="148"/>
      <c r="FI229" s="528"/>
      <c r="FJ229" s="513" t="str">
        <f t="shared" si="94"/>
        <v/>
      </c>
      <c r="FK229" s="158"/>
      <c r="FL229" s="850"/>
      <c r="FM229" s="850"/>
      <c r="FN229" s="850"/>
      <c r="FO229" s="850"/>
      <c r="FP229" s="850"/>
      <c r="FQ229" s="850"/>
      <c r="FR229" s="157"/>
      <c r="FS229" s="143"/>
      <c r="FT229" s="143"/>
      <c r="FU229" s="847" t="str">
        <f t="shared" si="95"/>
        <v/>
      </c>
      <c r="FV229" s="555"/>
      <c r="FW229" s="523" t="str">
        <f>IF(Table1[[#This Row],[Nonfood Inhaltstoffe - Komponente]]="","",VLOOKUP(Table1[[#This Row],[Nonfood Inhaltstoffe - Komponente]],'Dropdown Auswahl'!BJ:BK,2,FALSE))</f>
        <v/>
      </c>
      <c r="FX229" s="1013"/>
      <c r="FY229" s="1011" t="str">
        <f t="shared" si="96"/>
        <v/>
      </c>
      <c r="FZ229" s="152"/>
      <c r="GA229" s="152"/>
      <c r="GB229" s="152"/>
      <c r="GC229" s="529" t="str">
        <f t="shared" si="97"/>
        <v/>
      </c>
      <c r="GG229" s="21"/>
      <c r="GH229" s="21"/>
      <c r="GI229" s="1019"/>
      <c r="GJ229" s="1016" t="str">
        <f>IF(Table1[[#This Row],[Global Trade Item Number (GTIN)]]="","",Table1[[#This Row],[Global Trade Item Number (GTIN)]])</f>
        <v/>
      </c>
      <c r="GK229" s="555" t="str">
        <f>IF(Table1[[#This Row],[WAWI-Nr./ Kreditoren-Nummer
(ASDV)]]&lt;&gt;"",Table1[[#This Row],[WAWI-Nr./ Kreditoren-Nummer
(ASDV)]],"")</f>
        <v/>
      </c>
      <c r="GL229" s="165"/>
      <c r="GM229" s="165"/>
      <c r="GN229" s="165"/>
      <c r="GO229" s="485"/>
      <c r="GP229" s="534"/>
      <c r="GQ229" s="533"/>
      <c r="GR229" s="486"/>
      <c r="GS229" s="486"/>
      <c r="GT229" s="486"/>
      <c r="GU229" s="486"/>
      <c r="GV229" s="486"/>
      <c r="GW229" s="542"/>
      <c r="GX229" s="538"/>
      <c r="GY229" s="144"/>
      <c r="GZ229" s="480"/>
      <c r="HA229" s="158"/>
      <c r="HB229" s="480"/>
      <c r="HC229" s="480"/>
      <c r="HD229" s="480"/>
      <c r="HE229" s="480"/>
      <c r="HF229" s="480"/>
      <c r="HG229" s="480"/>
      <c r="HH229" s="538"/>
      <c r="HI229" s="480"/>
      <c r="HJ229" s="480"/>
      <c r="HK229" s="480"/>
      <c r="HL229" s="480"/>
      <c r="HM229" s="480"/>
      <c r="HN229" s="480"/>
      <c r="HO229" s="480"/>
      <c r="HP229" s="480"/>
      <c r="HQ229" s="480"/>
      <c r="HR229" s="538"/>
      <c r="HS229" s="480"/>
      <c r="HT229" s="480"/>
      <c r="HU229" s="480"/>
      <c r="HV229" s="480"/>
      <c r="HW229" s="480"/>
      <c r="HX229" s="480"/>
      <c r="HY229" s="480"/>
      <c r="HZ229" s="480"/>
      <c r="IA229" s="480"/>
      <c r="IB229" s="538"/>
      <c r="IC229" s="480"/>
      <c r="ID229" s="480"/>
      <c r="IE229" s="480"/>
      <c r="IF229" s="480"/>
      <c r="IG229" s="480"/>
      <c r="IH229" s="480"/>
      <c r="II229" s="480"/>
      <c r="IJ229" s="480"/>
      <c r="IK229" s="480"/>
      <c r="IL229" s="480"/>
      <c r="IM229" s="538"/>
      <c r="IN229" s="480"/>
      <c r="IO229" s="480"/>
      <c r="IP229" s="480"/>
      <c r="IQ229" s="480"/>
      <c r="IR229" s="480"/>
      <c r="IS229" s="480"/>
      <c r="IT229" s="480"/>
      <c r="IU229" s="480"/>
      <c r="IV229" s="480"/>
      <c r="IW229" s="480"/>
      <c r="IX229" s="538"/>
      <c r="IY229" s="480"/>
      <c r="IZ229" s="480"/>
      <c r="JA229" s="480"/>
      <c r="JB229" s="480"/>
      <c r="JC229" s="480"/>
      <c r="JD229" s="480"/>
      <c r="JE229" s="480"/>
      <c r="JF229" s="480"/>
      <c r="JG229" s="480"/>
      <c r="JH229" s="480"/>
      <c r="JI229" s="538"/>
      <c r="JJ229" s="480"/>
      <c r="JK229" s="480"/>
      <c r="JL229" s="480"/>
      <c r="JM229" s="480"/>
      <c r="JN229" s="480"/>
      <c r="JO229" s="480"/>
      <c r="JP229" s="480"/>
      <c r="JQ229" s="480"/>
      <c r="JR229" s="480"/>
      <c r="JS229" s="590"/>
      <c r="JT229" s="538"/>
      <c r="JU229" s="480"/>
      <c r="JV229" s="480"/>
      <c r="JW229" s="480"/>
      <c r="JX229" s="480"/>
      <c r="JY229" s="480"/>
      <c r="JZ229" s="480"/>
      <c r="KA229" s="480"/>
      <c r="KB229" s="480"/>
      <c r="KC229" s="480"/>
      <c r="KD229" s="480"/>
      <c r="KE229" s="538"/>
      <c r="KF229" s="480"/>
      <c r="KG229" s="480"/>
      <c r="KH229" s="480"/>
      <c r="KI229" s="480"/>
      <c r="KJ229" s="480"/>
      <c r="KK229" s="480"/>
      <c r="KL229" s="480"/>
      <c r="KM229" s="480"/>
      <c r="KN229" s="480"/>
      <c r="KO229" s="480"/>
      <c r="KR229" s="568" t="str">
        <f>IF(Table1[[#This Row],[GTIN]]&lt;&gt;"",Table1[[#This Row],[GTIN]],"")</f>
        <v/>
      </c>
      <c r="KS229" s="569" t="str">
        <f>Table1[[#This Row],[Kreditor]]</f>
        <v/>
      </c>
      <c r="KT229" s="570" t="str">
        <f>IF(Table1[[#This Row],[Gültig ab (Datum)]]&lt;&gt;"",Table1[[#This Row],[Gültig ab (Datum)]],"")</f>
        <v/>
      </c>
      <c r="KU229" s="570"/>
      <c r="KV229" s="583" t="str">
        <f>IF(Table1[[#This Row],[Artikel verpackt? 
(X=Ja)]]="","",Table1[[#This Row],[Artikel verpackt? 
(X=Ja)]])</f>
        <v/>
      </c>
      <c r="KW229" s="571" t="str">
        <f>IF(Table1[[#This Row],[Verpackung recyclingfähig?
(X=Ja)]]="","",Table1[[#This Row],[Verpackung recyclingfähig?
(X=Ja)]])</f>
        <v/>
      </c>
      <c r="KX229" s="572"/>
      <c r="KY229" s="573"/>
      <c r="KZ229" s="574"/>
      <c r="LA229" s="574"/>
      <c r="LB229" s="574"/>
      <c r="LC229" s="574"/>
      <c r="LD229" s="574"/>
      <c r="LE229" s="574"/>
      <c r="LF229" s="575"/>
      <c r="LG229" s="576" t="str">
        <f>IF(Table1[[#This Row],[Hauptkörper - B1 - Art]]="","",VLOOKUP(Table1[[#This Row],[Hauptkörper - B1 - Art]],'DD FD'!B:C,2,FALSE))</f>
        <v/>
      </c>
      <c r="LH229" s="577" t="str">
        <f>IF(Table1[[#This Row],[Hauptkörper - B1 - Fraktion]]="","",VLOOKUP(Table1[[#This Row],[Hauptkörper - B1 - Fraktion]],'DD FD'!H:J,3,FALSE))</f>
        <v/>
      </c>
      <c r="LI229" s="574" t="str">
        <f>IF(Table1[[#This Row],[Hauptkörper - B1 - Gewicht
(in G)]]="","",Table1[[#This Row],[Hauptkörper - B1 - Gewicht
(in G)]])</f>
        <v/>
      </c>
      <c r="LJ229" s="574" t="str">
        <f>IF(Table1[[#This Row],[Hauptkörper - B1 - Lizenzierungs-pflichtig? (X=Ja)]]="","",Table1[[#This Row],[Hauptkörper - B1 - Lizenzierungs-pflichtig? (X=Ja)]])</f>
        <v/>
      </c>
      <c r="LK229" s="577" t="str">
        <f>IF(Table1[[#This Row],[Hauptkörper - B1 - Virgin Material]]="","",VLOOKUP(Table1[[#This Row],[Hauptkörper - B1 - Virgin Material]],'DD FD'!AJ:AK,2,FALSE))</f>
        <v/>
      </c>
      <c r="LL229" s="578" t="str">
        <f>IF(Table1[[#This Row],[Hauptkörper - B1 - Virgin Material Anteil (in %)]]="","",Table1[[#This Row],[Hauptkörper - B1 - Virgin Material Anteil (in %)]])</f>
        <v/>
      </c>
      <c r="LM229" s="577" t="str">
        <f>IF(Table1[[#This Row],[Hauptkörper - B1 - Recyceltes Material]]="","",VLOOKUP(Table1[[#This Row],[Hauptkörper - B1 - Recyceltes Material]],'DD FD'!AL:AM,2,FALSE))</f>
        <v/>
      </c>
      <c r="LN229" s="578" t="str">
        <f>IF(Table1[[#This Row],[Hauptkörper - B1 - Recyceltes Material Anteil (in %)]]="","",Table1[[#This Row],[Hauptkörper - B1 - Recyceltes Material Anteil (in %)]])</f>
        <v/>
      </c>
      <c r="LO229" s="579" t="str">
        <f>IF(Table1[[#This Row],[Hauptkörper - B1 - Beschichtung]]="","",VLOOKUP(Table1[[#This Row],[Hauptkörper - B1 - Beschichtung]],'DD FD'!AE:AF,2,FALSE))</f>
        <v/>
      </c>
      <c r="LP229" s="580" t="str">
        <f>IF(Table1[[#This Row],[Hauptkörper - B1 - Beschichtung Anteil (in %)]]="","",Table1[[#This Row],[Hauptkörper - B1 - Beschichtung Anteil (in %)]])</f>
        <v/>
      </c>
      <c r="LQ229" s="576" t="str">
        <f>IF(Table1[[#This Row],[Hauptkörper - B2 - Art]]="","",VLOOKUP(Table1[[#This Row],[Hauptkörper - B2 - Art]],'DD FD'!B:C,2,FALSE))</f>
        <v/>
      </c>
      <c r="LR229" s="577" t="str">
        <f>IF(Table1[[#This Row],[Hauptkörper - B2 - Fraktion]]="","",VLOOKUP(Table1[[#This Row],[Hauptkörper - B2 - Fraktion]],'DD FD'!H:J,3,FALSE))</f>
        <v/>
      </c>
      <c r="LS229" s="574" t="str">
        <f>IF(Table1[[#This Row],[Hauptkörper - B2 - Gewicht
(in G)]]="","",Table1[[#This Row],[Hauptkörper - B2 - Gewicht
(in G)]])</f>
        <v/>
      </c>
      <c r="LT229" s="574" t="str">
        <f>IF(Table1[[#This Row],[Hauptkörper - B2 - Lizenzierungs-pflichtig? (X=Ja)]]="","",Table1[[#This Row],[Hauptkörper - B2 - Lizenzierungs-pflichtig? (X=Ja)]])</f>
        <v/>
      </c>
      <c r="LU229" s="577" t="str">
        <f>IF(Table1[[#This Row],[Hauptkörper - B2 - Virgin Material]]="","",VLOOKUP(Table1[[#This Row],[Hauptkörper - B2 - Virgin Material]],'DD FD'!AJ:AK,2,FALSE))</f>
        <v/>
      </c>
      <c r="LV229" s="578" t="str">
        <f>IF(Table1[[#This Row],[Hauptkörper - B2 - Virgin Material Anteil (in %)]]="","",Table1[[#This Row],[Hauptkörper - B2 - Virgin Material Anteil (in %)]])</f>
        <v/>
      </c>
      <c r="LW229" s="577" t="str">
        <f>IF(Table1[[#This Row],[Hauptkörper - B2 - Recyceltes Material]]="","",VLOOKUP(Table1[[#This Row],[Hauptkörper - B2 - Recyceltes Material]],'DD FD'!AL:AM,2,FALSE))</f>
        <v/>
      </c>
      <c r="LX229" s="578" t="str">
        <f>IF(Table1[[#This Row],[Hauptkörper - B2 - Recyceltes Material Anteil (in %)]]="","",Table1[[#This Row],[Hauptkörper - B2 - Recyceltes Material Anteil (in %)]])</f>
        <v/>
      </c>
      <c r="LY229" s="577" t="str">
        <f>IF(Table1[[#This Row],[Hauptkörper - B2 - Beschichtung]]="","",VLOOKUP(Table1[[#This Row],[Hauptkörper - B2 - Beschichtung]],'DD FD'!AE:AF,2,FALSE))</f>
        <v/>
      </c>
      <c r="LZ229" s="580" t="str">
        <f>IF(Table1[[#This Row],[Hauptkörper - B2 - Beschichtung Anteil (in %)]]="","",Table1[[#This Row],[Hauptkörper - B2 - Beschichtung Anteil (in %)]])</f>
        <v/>
      </c>
      <c r="MA229" s="576" t="str">
        <f>IF(Table1[[#This Row],[Hauptkörper - B3 - Art]]="","",VLOOKUP(Table1[[#This Row],[Hauptkörper - B3 - Art]],'DD FD'!B:C,2,FALSE))</f>
        <v/>
      </c>
      <c r="MB229" s="577" t="str">
        <f>IF(Table1[[#This Row],[Hauptkörper - B3 - Fraktion]]="","",VLOOKUP(Table1[[#This Row],[Hauptkörper - B3 - Fraktion]],'DD FD'!H:J,3,FALSE))</f>
        <v/>
      </c>
      <c r="MC229" s="574" t="str">
        <f>IF(Table1[[#This Row],[Hauptkörper - B3 - Gewicht
(in G)]]="","",Table1[[#This Row],[Hauptkörper - B3 - Gewicht
(in G)]])</f>
        <v/>
      </c>
      <c r="MD229" s="574" t="str">
        <f>IF(Table1[[#This Row],[Hauptkörper - B3 - Lizenzierungs-pflichtig? (X=Ja)]]="","",Table1[[#This Row],[Hauptkörper - B3 - Lizenzierungs-pflichtig? (X=Ja)]])</f>
        <v/>
      </c>
      <c r="ME229" s="577" t="str">
        <f>IF(Table1[[#This Row],[Hauptkörper - B3 - Virgin Material]]="","",VLOOKUP(Table1[[#This Row],[Hauptkörper - B3 - Virgin Material]],'DD FD'!AJ:AK,2,FALSE))</f>
        <v/>
      </c>
      <c r="MF229" s="578" t="str">
        <f>IF(Table1[[#This Row],[Hauptkörper - B3 - Virgin Material Anteil (in %)]]="","",Table1[[#This Row],[Hauptkörper - B3 - Virgin Material Anteil (in %)]])</f>
        <v/>
      </c>
      <c r="MG229" s="577" t="str">
        <f>IF(Table1[[#This Row],[Hauptkörper - B3 - Recyceltes Material]]="","",VLOOKUP(Table1[[#This Row],[Hauptkörper - B3 - Recyceltes Material]],'DD FD'!AL:AM,2,FALSE))</f>
        <v/>
      </c>
      <c r="MH229" s="578" t="str">
        <f>IF(Table1[[#This Row],[Hauptkörper - B3 - Recyceltes Material Anteil (in %)]]="","",Table1[[#This Row],[Hauptkörper - B3 - Recyceltes Material Anteil (in %)]])</f>
        <v/>
      </c>
      <c r="MI229" s="577" t="str">
        <f>IF(Table1[[#This Row],[Hauptkörper - B3 - Beschichtung]]="","",VLOOKUP(Table1[[#This Row],[Hauptkörper - B3 - Beschichtung]],'DD FD'!AE:AF,2,FALSE))</f>
        <v/>
      </c>
      <c r="MJ229" s="580" t="str">
        <f>IF(Table1[[#This Row],[Hauptkörper - B3 - Beschichtung Anteil (in %)]]="","",Table1[[#This Row],[Hauptkörper - B3 - Beschichtung Anteil (in %)]])</f>
        <v/>
      </c>
      <c r="MK229" s="576" t="str">
        <f>IF(Table1[[#This Row],[Verschluss - B1 - Art]]="","",VLOOKUP(Table1[[#This Row],[Verschluss - B1 - Art]],'DD FD'!D:E,2,FALSE))</f>
        <v/>
      </c>
      <c r="ML229" s="577" t="str">
        <f>IF(Table1[[#This Row],[Verschluss - B1 - Fraktion]]="","",VLOOKUP(Table1[[#This Row],[Verschluss - B1 - Fraktion]],'DD FD'!H:J,3,FALSE))</f>
        <v/>
      </c>
      <c r="MM229" s="574" t="str">
        <f>IF(Table1[[#This Row],[Verschluss - B1 - Gewicht (in G)]]="","",Table1[[#This Row],[Verschluss - B1 - Gewicht (in G)]])</f>
        <v/>
      </c>
      <c r="MN229" s="574" t="str">
        <f>IF(Table1[[#This Row],[Verschluss - B1 - Lizenzierungs-pflichtig? (X=Ja)]]="","",Table1[[#This Row],[Verschluss - B1 - Lizenzierungs-pflichtig? (X=Ja)]])</f>
        <v/>
      </c>
      <c r="MO229" s="574" t="str">
        <f>IF(Table1[[#This Row],[Verschluss - B1 - Trennbar vom Hauptkörper? (X=Ja)]]="","",Table1[[#This Row],[Verschluss - B1 - Trennbar vom Hauptkörper? (X=Ja)]])</f>
        <v/>
      </c>
      <c r="MP229" s="577" t="str">
        <f>IF(Table1[[#This Row],[Verschluss - B1 - Virgin Material]]="","",VLOOKUP(Table1[[#This Row],[Verschluss - B1 - Virgin Material]],'DD FD'!AJ:AK,2,FALSE))</f>
        <v/>
      </c>
      <c r="MQ229" s="578" t="str">
        <f>IF(Table1[[#This Row],[Verschluss - B1 - Virgin Material Anteil (in %)]]="","",Table1[[#This Row],[Verschluss - B1 - Virgin Material Anteil (in %)]])</f>
        <v/>
      </c>
      <c r="MR229" s="577" t="str">
        <f>IF(Table1[[#This Row],[Verschluss - B1 - Recyceltes Material]]="","",VLOOKUP(Table1[[#This Row],[Verschluss - B1 - Recyceltes Material]],'DD FD'!AL:AM,2,FALSE))</f>
        <v/>
      </c>
      <c r="MS229" s="578" t="str">
        <f>IF(Table1[[#This Row],[Verschluss - B1 - Recyceltes Material Anteil (in %)]]="","",Table1[[#This Row],[Verschluss - B1 - Recyceltes Material Anteil (in %)]])</f>
        <v/>
      </c>
      <c r="MT229" s="577" t="str">
        <f>IF(Table1[[#This Row],[Verschluss - B1 - Beschichtung]]="","",VLOOKUP(Table1[[#This Row],[Verschluss - B1 - Beschichtung]],'DD FD'!AE:AF,2,FALSE))</f>
        <v/>
      </c>
      <c r="MU229" s="580" t="str">
        <f>IF(Table1[[#This Row],[Verschluss - B1 - Beschichtung Anteil (in %)]]="","",Table1[[#This Row],[Verschluss - B1 - Beschichtung Anteil (in %)]])</f>
        <v/>
      </c>
      <c r="MV229" s="576" t="str">
        <f>IF(Table1[[#This Row],[Verschluss - B2 - Art]]="","",VLOOKUP(Table1[[#This Row],[Verschluss - B2 - Art]],'DD FD'!D:E,2,FALSE))</f>
        <v/>
      </c>
      <c r="MW229" s="577" t="str">
        <f>IF(Table1[[#This Row],[Verschluss - B2 - Fraktion]]="","",VLOOKUP(Table1[[#This Row],[Verschluss - B2 - Fraktion]],'DD FD'!H:J,3,FALSE))</f>
        <v/>
      </c>
      <c r="MX229" s="574" t="str">
        <f>IF(Table1[[#This Row],[Verschluss - B2 - Gewicht (in G)]]="","",Table1[[#This Row],[Verschluss - B2 - Gewicht (in G)]])</f>
        <v/>
      </c>
      <c r="MY229" s="574" t="str">
        <f>IF(Table1[[#This Row],[Verschluss - B2 - Lizenzierungs-pflichtig? (X=Ja)]]="","",Table1[[#This Row],[Verschluss - B2 - Lizenzierungs-pflichtig? (X=Ja)]])</f>
        <v/>
      </c>
      <c r="MZ229" s="574" t="str">
        <f>IF(Table1[[#This Row],[Verschluss - B2 - Trennbar vom Hauptkörper? (X=Ja)]]="","",Table1[[#This Row],[Verschluss - B2 - Trennbar vom Hauptkörper? (X=Ja)]])</f>
        <v/>
      </c>
      <c r="NA229" s="577" t="str">
        <f>IF(Table1[[#This Row],[Verschluss - B2 - Virgin Material]]="","",VLOOKUP(Table1[[#This Row],[Verschluss - B2 - Virgin Material]],'DD FD'!AJ:AK,2,FALSE))</f>
        <v/>
      </c>
      <c r="NB229" s="578" t="str">
        <f>IF(Table1[[#This Row],[Verschluss - B2 - Virgin Material Anteil (in %)]]="","",Table1[[#This Row],[Verschluss - B2 - Virgin Material Anteil (in %)]])</f>
        <v/>
      </c>
      <c r="NC229" s="577" t="str">
        <f>IF(Table1[[#This Row],[Verschluss - B2 - Recyceltes Material]]="","",VLOOKUP(Table1[[#This Row],[Verschluss - B2 - Recyceltes Material]],'DD FD'!AL:AM,2,FALSE))</f>
        <v/>
      </c>
      <c r="ND229" s="578" t="str">
        <f>IF(Table1[[#This Row],[Verschluss - B2 - Recyceltes Material Anteil (in %)]]="","",Table1[[#This Row],[Verschluss - B2 - Recyceltes Material Anteil (in %)]])</f>
        <v/>
      </c>
      <c r="NE229" s="577" t="str">
        <f>IF(Table1[[#This Row],[Verschluss - B2 - Beschichtung]]="","",VLOOKUP(Table1[[#This Row],[Verschluss - B2 - Beschichtung]],'DD FD'!AE:AF,2,FALSE))</f>
        <v/>
      </c>
      <c r="NF229" s="580" t="str">
        <f>IF(Table1[[#This Row],[Verschluss - B2 - Beschichtung Anteil (in %)]]="","",Table1[[#This Row],[Verschluss - B2 - Beschichtung Anteil (in %)]])</f>
        <v/>
      </c>
      <c r="NG229" s="576" t="str">
        <f>IF(Table1[[#This Row],[Verschluss - B3 - Art]]="","",VLOOKUP(Table1[[#This Row],[Verschluss - B3 - Art]],'DD FD'!D:E,2,FALSE))</f>
        <v/>
      </c>
      <c r="NH229" s="577" t="str">
        <f>IF(Table1[[#This Row],[Verschluss - B3 - Fraktion]]="","",VLOOKUP(Table1[[#This Row],[Verschluss - B3 - Fraktion]],'DD FD'!H:J,3,FALSE))</f>
        <v/>
      </c>
      <c r="NI229" s="574" t="str">
        <f>IF(Table1[[#This Row],[Verschluss - B3 - Gewicht (in G)]]="","",Table1[[#This Row],[Verschluss - B3 - Gewicht (in G)]])</f>
        <v/>
      </c>
      <c r="NJ229" s="574" t="str">
        <f>IF(Table1[[#This Row],[Verschluss - B3 - Lizenzierungs-pflichtig? (X=Ja)]]="","",Table1[[#This Row],[Verschluss - B3 - Lizenzierungs-pflichtig? (X=Ja)]])</f>
        <v/>
      </c>
      <c r="NK229" s="574" t="str">
        <f>IF(Table1[[#This Row],[Verschluss - B3 - Trennbar vom Hauptkörper? (X=Ja)]]="","",Table1[[#This Row],[Verschluss - B3 - Trennbar vom Hauptkörper? (X=Ja)]])</f>
        <v/>
      </c>
      <c r="NL229" s="577" t="str">
        <f>IF(Table1[[#This Row],[Verschluss - B3 - Virgin Material]]="","",VLOOKUP(Table1[[#This Row],[Verschluss - B3 - Virgin Material]],'DD FD'!AJ:AK,2,FALSE))</f>
        <v/>
      </c>
      <c r="NM229" s="578" t="str">
        <f>IF(Table1[[#This Row],[Verschluss - B3 - Virgin Material Anteil (in %)]]="","",Table1[[#This Row],[Verschluss - B3 - Virgin Material Anteil (in %)]])</f>
        <v/>
      </c>
      <c r="NN229" s="577" t="str">
        <f>IF(Table1[[#This Row],[Verschluss - B3 - Recyceltes Material]]="","",VLOOKUP(Table1[[#This Row],[Verschluss - B3 - Recyceltes Material]],'DD FD'!AL:AM,2,FALSE))</f>
        <v/>
      </c>
      <c r="NO229" s="578" t="str">
        <f>IF(Table1[[#This Row],[Verschluss - B3 - Recyceltes Material Anteil (in %)]]="","",Table1[[#This Row],[Verschluss - B3 - Recyceltes Material Anteil (in %)]])</f>
        <v/>
      </c>
      <c r="NP229" s="577" t="str">
        <f>IF(Table1[[#This Row],[Verschluss - B3 - Beschichtung]]="","",VLOOKUP(Table1[[#This Row],[Verschluss - B3 - Beschichtung]],'DD FD'!AE:AF,2,FALSE))</f>
        <v/>
      </c>
      <c r="NQ229" s="580" t="str">
        <f>IF(Table1[[#This Row],[Verschluss - B3 - Beschichtung Anteil (in %)]]="","",Table1[[#This Row],[Verschluss - B3 - Beschichtung Anteil (in %)]])</f>
        <v/>
      </c>
      <c r="NR229" s="576" t="str">
        <f>IF(Table1[[#This Row],[Etikett - B1 - Art]]="","",VLOOKUP(Table1[[#This Row],[Etikett - B1 - Art]],'DD FD'!F:G,2,FALSE))</f>
        <v/>
      </c>
      <c r="NS229" s="577" t="str">
        <f>IF(Table1[[#This Row],[Etikett - B1 - Fraktion]]="","",VLOOKUP(Table1[[#This Row],[Etikett - B1 - Fraktion]],'DD FD'!H:J,3,FALSE))</f>
        <v/>
      </c>
      <c r="NT229" s="574" t="str">
        <f>IF(Table1[[#This Row],[Etikett - B1 - Gewicht (in G)]]="","",Table1[[#This Row],[Etikett - B1 - Gewicht (in G)]])</f>
        <v/>
      </c>
      <c r="NU229" s="574" t="str">
        <f>IF(Table1[[#This Row],[Etikett - B1 - Lizenzierungs-pflichtig? (X=Ja)]]="","",Table1[[#This Row],[Etikett - B1 - Lizenzierungs-pflichtig? (X=Ja)]])</f>
        <v/>
      </c>
      <c r="NV229" s="574" t="str">
        <f>IF(Table1[[#This Row],[Etikett - B1 - Trennbar vom Hauptkörper? (X=Ja)]]="","",Table1[[#This Row],[Etikett - B1 - Trennbar vom Hauptkörper? (X=Ja)]])</f>
        <v/>
      </c>
      <c r="NW229" s="577" t="str">
        <f>IF(Table1[[#This Row],[Etikett - B1 - Virgin Material]]="","",VLOOKUP(Table1[[#This Row],[Etikett - B1 - Virgin Material]],'DD FD'!AJ:AK,2,FALSE))</f>
        <v/>
      </c>
      <c r="NX229" s="578" t="str">
        <f>IF(Table1[[#This Row],[Etikett - B1 - Virgin Material Anteil (in %)]]="","",Table1[[#This Row],[Etikett - B1 - Virgin Material Anteil (in %)]])</f>
        <v/>
      </c>
      <c r="NY229" s="577" t="str">
        <f>IF(Table1[[#This Row],[Etikett - B1 - Recyceltes Material]]="","",VLOOKUP(Table1[[#This Row],[Etikett - B1 - Recyceltes Material]],'DD FD'!AL:AM,2,FALSE))</f>
        <v/>
      </c>
      <c r="NZ229" s="578" t="str">
        <f>IF(Table1[[#This Row],[Etikett - B1 - Recyceltes Material Anteil (in %)]]="","",Table1[[#This Row],[Etikett - B1 - Recyceltes Material Anteil (in %)]])</f>
        <v/>
      </c>
      <c r="OA229" s="577" t="str">
        <f>IF(Table1[[#This Row],[Etikett - B1 - Beschichtung]]="","",VLOOKUP(Table1[[#This Row],[Etikett - B1 - Beschichtung]],'DD FD'!AE:AF,2,FALSE))</f>
        <v/>
      </c>
      <c r="OB229" s="580" t="str">
        <f>IF(Table1[[#This Row],[Etikett - B1 - Beschichtung Anteil (in %)]]="","",Table1[[#This Row],[Etikett - B1 - Beschichtung Anteil (in %)]])</f>
        <v/>
      </c>
      <c r="OC229" s="576" t="str">
        <f>IF(Table1[[#This Row],[Etikett - B2 - Art]]="","",VLOOKUP(Table1[[#This Row],[Etikett - B2 - Art]],'DD FD'!F:G,2,FALSE))</f>
        <v/>
      </c>
      <c r="OD229" s="577" t="str">
        <f>IF(Table1[[#This Row],[Etikett - B2 - Fraktion]]="","",VLOOKUP(Table1[[#This Row],[Etikett - B2 - Fraktion]],'DD FD'!H:J,3,FALSE))</f>
        <v/>
      </c>
      <c r="OE229" s="574" t="str">
        <f>IF(Table1[[#This Row],[Etikett - B2 - Gewicht (in G)]]="","",Table1[[#This Row],[Etikett - B2 - Gewicht (in G)]])</f>
        <v/>
      </c>
      <c r="OF229" s="574" t="str">
        <f>IF(Table1[[#This Row],[Etikett - B2 - Lizenzierungs-pflichtig? (X=Ja)]]="","",Table1[[#This Row],[Etikett - B2 - Lizenzierungs-pflichtig? (X=Ja)]])</f>
        <v/>
      </c>
      <c r="OG229" s="574" t="str">
        <f>IF(Table1[[#This Row],[Etikett - B2 - Trennbar vom Hauptkörper? (X=Ja)]]="","",Table1[[#This Row],[Etikett - B2 - Trennbar vom Hauptkörper? (X=Ja)]])</f>
        <v/>
      </c>
      <c r="OH229" s="577" t="str">
        <f>IF(Table1[[#This Row],[Etikett - B2 - Virgin Material]]="","",VLOOKUP(Table1[[#This Row],[Etikett - B2 - Virgin Material]],'DD FD'!AJ:AK,2,FALSE))</f>
        <v/>
      </c>
      <c r="OI229" s="578" t="str">
        <f>IF(Table1[[#This Row],[Etikett - B2 - Virgin Material Anteil (in %)]]="","",Table1[[#This Row],[Etikett - B2 - Virgin Material Anteil (in %)]])</f>
        <v/>
      </c>
      <c r="OJ229" s="577" t="str">
        <f>IF(Table1[[#This Row],[Etikett - B2 - Recyceltes Material]]="","",VLOOKUP(Table1[[#This Row],[Etikett - B2 - Recyceltes Material]],'DD FD'!AL:AM,2,FALSE))</f>
        <v/>
      </c>
      <c r="OK229" s="578" t="str">
        <f>IF(Table1[[#This Row],[Etikett - B2 - Recyceltes Material Anteil (in %)]]="","",Table1[[#This Row],[Etikett - B2 - Recyceltes Material Anteil (in %)]])</f>
        <v/>
      </c>
      <c r="OL229" s="577" t="str">
        <f>IF(Table1[[#This Row],[Etikett - B2 - Beschichtung]]="","",VLOOKUP(Table1[[#This Row],[Etikett - B2 - Beschichtung]],'DD FD'!AE:AF,2,FALSE))</f>
        <v/>
      </c>
      <c r="OM229" s="580" t="str">
        <f>IF(Table1[[#This Row],[Etikett - B2 - Beschichtung Anteil (in %)]]="","",Table1[[#This Row],[Etikett - B2 - Beschichtung Anteil (in %)]])</f>
        <v/>
      </c>
      <c r="ON229" s="576" t="str">
        <f>IF(Table1[[#This Row],[Etikett - B3 - Art]]="","",VLOOKUP(Table1[[#This Row],[Etikett - B3 - Art]],'DD FD'!F:G,2,FALSE))</f>
        <v/>
      </c>
      <c r="OO229" s="577" t="str">
        <f>IF(Table1[[#This Row],[Etikett - B3 - Fraktion]]="","",VLOOKUP(Table1[[#This Row],[Etikett - B3 - Fraktion]],'DD FD'!H:J,3,FALSE))</f>
        <v/>
      </c>
      <c r="OP229" s="574" t="str">
        <f>IF(Table1[[#This Row],[Etikett - B3 - Gewicht (in G)]]="","",Table1[[#This Row],[Etikett - B3 - Gewicht (in G)]])</f>
        <v/>
      </c>
      <c r="OQ229" s="574" t="str">
        <f>IF(Table1[[#This Row],[Etikett - B3 - Lizenzierungs-pflichtig? (X=Ja)]]="","",Table1[[#This Row],[Etikett - B3 - Lizenzierungs-pflichtig? (X=Ja)]])</f>
        <v/>
      </c>
      <c r="OR229" s="574" t="str">
        <f>IF(Table1[[#This Row],[Etikett - B3 - Trennbar vom Hauptkörper? (X=Ja)]]="","",Table1[[#This Row],[Etikett - B3 - Trennbar vom Hauptkörper? (X=Ja)]])</f>
        <v/>
      </c>
      <c r="OS229" s="577" t="str">
        <f>IF(Table1[[#This Row],[Etikett - B3 - Virgin Material]]="","",VLOOKUP(Table1[[#This Row],[Etikett - B3 - Virgin Material]],'DD FD'!AJ:AK,2,FALSE))</f>
        <v/>
      </c>
      <c r="OT229" s="578" t="str">
        <f>IF(Table1[[#This Row],[Etikett - B3 - Virgin Material Anteil (in %)]]="","",Table1[[#This Row],[Etikett - B3 - Virgin Material Anteil (in %)]])</f>
        <v/>
      </c>
      <c r="OU229" s="577" t="str">
        <f>IF(Table1[[#This Row],[Etikett - B3 - Recyceltes Material]]="","",VLOOKUP(Table1[[#This Row],[Etikett - B3 - Recyceltes Material]],'DD FD'!AL:AM,2,FALSE))</f>
        <v/>
      </c>
      <c r="OV229" s="578" t="str">
        <f>IF(Table1[[#This Row],[Etikett - B3 - Recyceltes Material Anteil (in %)]]="","",Table1[[#This Row],[Etikett - B3 - Recyceltes Material Anteil (in %)]])</f>
        <v/>
      </c>
      <c r="OW229" s="577" t="str">
        <f>IF(Table1[[#This Row],[Etikett - B3 - Beschichtung]]="","",VLOOKUP(Table1[[#This Row],[Etikett - B3 - Beschichtung]],'DD FD'!AE:AF,2,FALSE))</f>
        <v/>
      </c>
      <c r="OX229" s="613" t="str">
        <f>IF(Table1[[#This Row],[Etikett - B3 - Beschichtung Anteil (in %)]]="","",Table1[[#This Row],[Etikett - B3 - Beschichtung Anteil (in %)]])</f>
        <v/>
      </c>
      <c r="OY229" s="618">
        <f>ROUNDUP(SUM(
IF(AND(LH229='DD FD'!$J$7,LJ229='DD FD'!$AI$3),LI229,0),
IF(AND(LR229='DD FD'!$J$7,LT229='DD FD'!$AI$3),LS229,0),
IF(AND(MB229='DD FD'!$J$7,MD229='DD FD'!$AI$3),MC229,0),
IF(AND(ML229='DD FD'!$J$7,MN229='DD FD'!$AI$3),MM229,0),
IF(AND(MW229='DD FD'!$J$7,MY229='DD FD'!$AI$3),MX229,0),
IF(AND(NH229='DD FD'!$J$7,NJ229='DD FD'!$AI$3),NI229,0),
IF(AND(NS229='DD FD'!$J$7,NU229='DD FD'!$AI$3),NT229,0),
IF(AND(OD229='DD FD'!$J$7,OF229='DD FD'!$AI$3),OE229,0),
IF(AND(OO229='DD FD'!$J$7,OQ229='DD FD'!$AI$3),OP229,0),
),2)</f>
        <v>0</v>
      </c>
      <c r="OZ229" s="617">
        <f>ROUNDUP(SUM(
IF(AND(LH229='DD FD'!$J$6,LJ229='DD FD'!$AI$3),LI229,0),
IF(AND(LR229='DD FD'!$J$6,LT229='DD FD'!$AI$3),LS229,0),
IF(AND(MB229='DD FD'!$J$6,MD229='DD FD'!$AI$3),MC229,0),
IF(AND(ML229='DD FD'!$J$6,MN229='DD FD'!$AI$3),MM229,0),
IF(AND(MW229='DD FD'!$J$6,MY229='DD FD'!$AI$3),MX229,0),
IF(AND(NH229='DD FD'!$J$6,NJ229='DD FD'!$AI$3),NI229,0),
IF(AND(NS229='DD FD'!$J$6,NU229='DD FD'!$AI$3),NT229,0),
IF(AND(OD229='DD FD'!$J$6,OF229='DD FD'!$AI$3),OE229,0),
IF(AND(OO229='DD FD'!$J$6,OQ229='DD FD'!$AI$3),OP229,0),
),2)</f>
        <v>0</v>
      </c>
      <c r="PA229" s="617">
        <f>ROUNDUP(SUM(
IF(AND(LH229='DD FD'!$J$10,LJ229='DD FD'!$AI$3),LI229,0),
IF(AND(LR229='DD FD'!$J$10,LT229='DD FD'!$AI$3),LS229,0),
IF(AND(MB229='DD FD'!$J$10,MD229='DD FD'!$AI$3),MC229,0),
IF(AND(ML229='DD FD'!$J$10,MN229='DD FD'!$AI$3),MM229,0),
IF(AND(MW229='DD FD'!$J$10,MY229='DD FD'!$AI$3),MX229,0),
IF(AND(NH229='DD FD'!$J$10,NJ229='DD FD'!$AI$3),NI229,0),
IF(AND(NS229='DD FD'!$J$10,NU229='DD FD'!$AI$3),NT229,0),
IF(AND(OD229='DD FD'!$J$10,OF229='DD FD'!$AI$3),OE229,0),
IF(AND(OO229='DD FD'!$J$10,OQ229='DD FD'!$AI$3),OP229,0),
),2)</f>
        <v>0</v>
      </c>
      <c r="PB229" s="617">
        <f>ROUNDUP(SUM(
IF(AND(LH229='DD FD'!$J$8,LJ229='DD FD'!$AI$3),LI229,0),
IF(AND(LR229='DD FD'!$J$8,LT229='DD FD'!$AI$3),LS229,0),
IF(AND(MB229='DD FD'!$J$8,MD229='DD FD'!$AI$3),MC229,0),
IF(AND(ML229='DD FD'!$J$8,MN229='DD FD'!$AI$3),MM229,0),
IF(AND(MW229='DD FD'!$J$8,MY229='DD FD'!$AI$3),MX229,0),
IF(AND(NH229='DD FD'!$J$8,NJ229='DD FD'!$AI$3),NI229,0),
IF(AND(NS229='DD FD'!$J$8,NU229='DD FD'!$AI$3),NT229,0),
IF(AND(OD229='DD FD'!$J$8,OF229='DD FD'!$AI$3),OE229,0),
IF(AND(OO229='DD FD'!$J$8,OQ229='DD FD'!$AI$3),OP229,0),
),2)</f>
        <v>0</v>
      </c>
      <c r="PC229" s="617">
        <f>ROUNDUP(SUM(
IF(AND(LH229='DD FD'!$J$5,LJ229='DD FD'!$AI$3),LI229,0),
IF(AND(LR229='DD FD'!$J$5,LT229='DD FD'!$AI$3),LS229,0),
IF(AND(MB229='DD FD'!$J$5,MD229='DD FD'!$AI$3),MC229,0),
IF(AND(ML229='DD FD'!$J$5,MN229='DD FD'!$AI$3),MM229,0),
IF(AND(MW229='DD FD'!$J$5,MY229='DD FD'!$AI$3),MX229,0),
IF(AND(NH229='DD FD'!$J$5,NJ229='DD FD'!$AI$3),NI229,0),
IF(AND(NS229='DD FD'!$J$5,NU229='DD FD'!$AI$3),NT229,0),
IF(AND(OD229='DD FD'!$J$5,OF229='DD FD'!$AI$3),OE229,0),
IF(AND(OO229='DD FD'!$J$5,OQ229='DD FD'!$AI$3),OP229,0),
),2)</f>
        <v>0</v>
      </c>
      <c r="PD229" s="617">
        <f>ROUNDUP(SUM(
IF(AND(LH229='DD FD'!$J$9,LJ229='DD FD'!$AI$3),LI229,0),
IF(AND(LR229='DD FD'!$J$9,LT229='DD FD'!$AI$3),LS229,0),
IF(AND(MB229='DD FD'!$J$9,MD229='DD FD'!$AI$3),MC229,0),
IF(AND(ML229='DD FD'!$J$9,MN229='DD FD'!$AI$3),MM229,0),
IF(AND(MW229='DD FD'!$J$9,MY229='DD FD'!$AI$3),MX229,0),
IF(AND(NH229='DD FD'!$J$9,NJ229='DD FD'!$AI$3),NI229,0),
IF(AND(NS229='DD FD'!$J$9,NU229='DD FD'!$AI$3),NT229,0),
IF(AND(OD229='DD FD'!$J$9,OF229='DD FD'!$AI$3),OE229,0),
IF(AND(OO229='DD FD'!$J$9,OQ229='DD FD'!$AI$3),OP229,0),
),2)</f>
        <v>0</v>
      </c>
      <c r="PE229" s="617">
        <f>ROUNDUP(SUM(
IF(AND(LH229='DD FD'!$J$4,LJ229='DD FD'!$AI$3),LI229,0),
IF(AND(LR229='DD FD'!$J$4,LT229='DD FD'!$AI$3),LS229,0),
IF(AND(MB229='DD FD'!$J$4,MD229='DD FD'!$AI$3),MC229,0),
IF(AND(ML229='DD FD'!$J$4,MN229='DD FD'!$AI$3),MM229,0),
IF(AND(MW229='DD FD'!$J$4,MY229='DD FD'!$AI$3),MX229,0),
IF(AND(NH229='DD FD'!$J$4,NJ229='DD FD'!$AI$3),NI229,0),
IF(AND(NS229='DD FD'!$J$4,NU229='DD FD'!$AI$3),NT229,0),
IF(AND(OD229='DD FD'!$J$4,OF229='DD FD'!$AI$3),OE229,0),
IF(AND(OO229='DD FD'!$J$4,OQ229='DD FD'!$AI$3),OP229,0),
),2)</f>
        <v>0</v>
      </c>
      <c r="PF229" s="619">
        <f>ROUNDUP(SUM(
IF(AND(LH229='DD FD'!$J$11,LJ229='DD FD'!$AI$3),LI229,0),
IF(AND(LR229='DD FD'!$J$11,LT229='DD FD'!$AI$3),LS229,0),
IF(AND(MB229='DD FD'!$J$11,MD229='DD FD'!$AI$3),MC229,0),
IF(AND(ML229='DD FD'!$J$11,MN229='DD FD'!$AI$3),MM229,0),
IF(AND(MW229='DD FD'!$J$11,MY229='DD FD'!$AI$3),MX229,0),
IF(AND(NH229='DD FD'!$J$11,NJ229='DD FD'!$AI$3),NI229,0),
IF(AND(NS229='DD FD'!$J$11,NU229='DD FD'!$AI$3),NT229,0),
IF(AND(OD229='DD FD'!$J$11,OF229='DD FD'!$AI$3),OE229,0),
IF(AND(OO229='DD FD'!$J$11,OQ229='DD FD'!$AI$3),OP229,0),
),2)</f>
        <v>0</v>
      </c>
    </row>
    <row r="230" spans="1:422">
      <c r="A230" s="806"/>
      <c r="B230" s="934"/>
      <c r="C230" s="247"/>
      <c r="D230" s="842"/>
      <c r="E230" s="247"/>
      <c r="F230" s="158"/>
      <c r="G230" s="710"/>
      <c r="H230" s="712"/>
      <c r="I230" s="936"/>
      <c r="J230" s="803"/>
      <c r="K230" s="150"/>
      <c r="L230" s="146" t="str">
        <f t="shared" si="81"/>
        <v/>
      </c>
      <c r="M230" s="501" t="str">
        <f t="shared" si="98"/>
        <v/>
      </c>
      <c r="N230" s="504"/>
      <c r="O230" s="113" t="str">
        <f t="shared" si="99"/>
        <v/>
      </c>
      <c r="P230" s="114" t="str">
        <f t="shared" si="82"/>
        <v/>
      </c>
      <c r="Q230" s="152"/>
      <c r="R230" s="152"/>
      <c r="S230" s="115" t="str">
        <f t="shared" si="100"/>
        <v/>
      </c>
      <c r="T230" s="159"/>
      <c r="U230" s="159"/>
      <c r="V230" s="157"/>
      <c r="W230" s="157"/>
      <c r="X230" s="157"/>
      <c r="Y230" s="772"/>
      <c r="Z230" s="158"/>
      <c r="AA230" s="144"/>
      <c r="AB230" s="112"/>
      <c r="AC230" s="153"/>
      <c r="AD230" s="153"/>
      <c r="AE230" s="153"/>
      <c r="AF230" s="153"/>
      <c r="AG230" s="153"/>
      <c r="AH230" s="153"/>
      <c r="AI230" s="152"/>
      <c r="AJ230" s="158"/>
      <c r="AK230" s="158"/>
      <c r="AL230" s="158"/>
      <c r="AM230" s="116" t="str">
        <f t="shared" si="101"/>
        <v/>
      </c>
      <c r="AN230" s="116" t="str">
        <f t="shared" si="102"/>
        <v/>
      </c>
      <c r="AO230" s="324"/>
      <c r="AP230" s="503"/>
      <c r="AQ230" s="487" t="str">
        <f t="shared" si="103"/>
        <v/>
      </c>
      <c r="AR230" s="113" t="str">
        <f t="shared" si="83"/>
        <v/>
      </c>
      <c r="AS230" s="113" t="str">
        <f t="shared" si="84"/>
        <v/>
      </c>
      <c r="AT230" s="113" t="str">
        <f t="shared" si="85"/>
        <v/>
      </c>
      <c r="AU230" s="113" t="str">
        <f t="shared" si="86"/>
        <v/>
      </c>
      <c r="AV230" s="159"/>
      <c r="AW230" s="157"/>
      <c r="AX230" s="157"/>
      <c r="AY230" s="157"/>
      <c r="AZ230" s="157"/>
      <c r="BA230" s="116" t="str">
        <f t="shared" si="87"/>
        <v/>
      </c>
      <c r="BB230" s="316"/>
      <c r="BC230" s="116" t="str">
        <f t="shared" si="88"/>
        <v/>
      </c>
      <c r="BD230" s="133" t="str">
        <f t="shared" si="89"/>
        <v/>
      </c>
      <c r="BE230" s="157"/>
      <c r="BF230" s="1180"/>
      <c r="BG230" s="1180"/>
      <c r="BH230" s="158"/>
      <c r="BI230" s="490"/>
      <c r="BJ230" s="514" t="str">
        <f t="shared" si="104"/>
        <v/>
      </c>
      <c r="BK230" s="789"/>
      <c r="BL230" s="116" t="str">
        <f t="shared" si="105"/>
        <v/>
      </c>
      <c r="BM230" s="144"/>
      <c r="BN230" s="144"/>
      <c r="BO230" s="144"/>
      <c r="BP230" s="790"/>
      <c r="BQ230" s="790"/>
      <c r="BR230" s="790"/>
      <c r="BS230" s="116" t="str">
        <f t="shared" si="90"/>
        <v/>
      </c>
      <c r="BT230" s="790"/>
      <c r="BU230" s="808" t="str">
        <f t="shared" si="91"/>
        <v/>
      </c>
      <c r="BV230" s="791"/>
      <c r="BW230" s="144"/>
      <c r="BX230" s="20"/>
      <c r="BY230" s="20"/>
      <c r="BZ230" s="20"/>
      <c r="CA230" s="792"/>
      <c r="CB230" s="1201"/>
      <c r="CC230" s="144"/>
      <c r="CD230" s="144"/>
      <c r="CE230" s="144"/>
      <c r="CF230" s="144"/>
      <c r="CG230" s="144"/>
      <c r="CH230" s="144"/>
      <c r="CI230" s="144"/>
      <c r="CJ230" s="144"/>
      <c r="CK230" s="144"/>
      <c r="CL230" s="144"/>
      <c r="CM230" s="144"/>
      <c r="CN230" s="144"/>
      <c r="CO230" s="144"/>
      <c r="CP230" s="144"/>
      <c r="CQ230" s="144"/>
      <c r="CR230" s="144"/>
      <c r="CS230" s="144"/>
      <c r="CT230" s="144"/>
      <c r="CU230" s="144"/>
      <c r="CV230" s="144"/>
      <c r="CW230" s="144"/>
      <c r="CX230" s="144"/>
      <c r="CY230" s="144"/>
      <c r="CZ230" s="144"/>
      <c r="DA230" s="144"/>
      <c r="DB230" s="144"/>
      <c r="DC230" s="144"/>
      <c r="DD230" s="144"/>
      <c r="DE230" s="144"/>
      <c r="DF230" s="144"/>
      <c r="DG230" s="144"/>
      <c r="DH230" s="144"/>
      <c r="DI230" s="144"/>
      <c r="DJ230" s="144"/>
      <c r="DK230" s="144"/>
      <c r="DL230" s="144"/>
      <c r="DM230" s="144"/>
      <c r="DN230" s="144"/>
      <c r="DO230" s="144"/>
      <c r="DP230" s="144"/>
      <c r="DQ230" s="144"/>
      <c r="DR230" s="144"/>
      <c r="DS230" s="144"/>
      <c r="DT230" s="144"/>
      <c r="DU230" s="144"/>
      <c r="DV230" s="144"/>
      <c r="DW230" s="144"/>
      <c r="DX230" s="144"/>
      <c r="DY230" s="144"/>
      <c r="DZ230" s="144"/>
      <c r="EA230" s="144"/>
      <c r="EB230" s="144"/>
      <c r="EC230" s="144"/>
      <c r="ED230" s="782" t="str">
        <f t="shared" si="106"/>
        <v/>
      </c>
      <c r="EE230" s="519"/>
      <c r="EF230" s="793"/>
      <c r="EG230" s="519"/>
      <c r="EH230" s="794"/>
      <c r="EI230" s="790"/>
      <c r="EJ230" s="794"/>
      <c r="EK230" s="794"/>
      <c r="EL230" s="790"/>
      <c r="EM230" s="790"/>
      <c r="EN230" s="790"/>
      <c r="EO230" s="112" t="str">
        <f t="shared" si="92"/>
        <v/>
      </c>
      <c r="EP230" s="790"/>
      <c r="EQ230" s="488" t="str">
        <f t="shared" si="93"/>
        <v/>
      </c>
      <c r="ER230" s="1100"/>
      <c r="ES230" s="1099" t="str">
        <f t="shared" si="107"/>
        <v/>
      </c>
      <c r="ET230" s="525"/>
      <c r="EU230" s="148"/>
      <c r="EV230" s="148"/>
      <c r="EW230" s="148"/>
      <c r="EX230" s="148"/>
      <c r="EY230" s="148"/>
      <c r="EZ230" s="148"/>
      <c r="FA230" s="148"/>
      <c r="FB230" s="148"/>
      <c r="FC230" s="148"/>
      <c r="FD230" s="148"/>
      <c r="FE230" s="148"/>
      <c r="FF230" s="148"/>
      <c r="FG230" s="148"/>
      <c r="FH230" s="148"/>
      <c r="FI230" s="528"/>
      <c r="FJ230" s="513" t="str">
        <f t="shared" si="94"/>
        <v/>
      </c>
      <c r="FK230" s="158"/>
      <c r="FL230" s="850"/>
      <c r="FM230" s="850"/>
      <c r="FN230" s="850"/>
      <c r="FO230" s="850"/>
      <c r="FP230" s="850"/>
      <c r="FQ230" s="850"/>
      <c r="FR230" s="157"/>
      <c r="FS230" s="143"/>
      <c r="FT230" s="143"/>
      <c r="FU230" s="847" t="str">
        <f t="shared" si="95"/>
        <v/>
      </c>
      <c r="FV230" s="555"/>
      <c r="FW230" s="523" t="str">
        <f>IF(Table1[[#This Row],[Nonfood Inhaltstoffe - Komponente]]="","",VLOOKUP(Table1[[#This Row],[Nonfood Inhaltstoffe - Komponente]],'Dropdown Auswahl'!BJ:BK,2,FALSE))</f>
        <v/>
      </c>
      <c r="FX230" s="1013"/>
      <c r="FY230" s="1011" t="str">
        <f t="shared" si="96"/>
        <v/>
      </c>
      <c r="FZ230" s="152"/>
      <c r="GA230" s="152"/>
      <c r="GB230" s="152"/>
      <c r="GC230" s="529" t="str">
        <f t="shared" si="97"/>
        <v/>
      </c>
      <c r="GG230" s="21"/>
      <c r="GH230" s="21"/>
      <c r="GI230" s="1019"/>
      <c r="GJ230" s="1016" t="str">
        <f>IF(Table1[[#This Row],[Global Trade Item Number (GTIN)]]="","",Table1[[#This Row],[Global Trade Item Number (GTIN)]])</f>
        <v/>
      </c>
      <c r="GK230" s="555" t="str">
        <f>IF(Table1[[#This Row],[WAWI-Nr./ Kreditoren-Nummer
(ASDV)]]&lt;&gt;"",Table1[[#This Row],[WAWI-Nr./ Kreditoren-Nummer
(ASDV)]],"")</f>
        <v/>
      </c>
      <c r="GL230" s="165"/>
      <c r="GM230" s="165"/>
      <c r="GN230" s="165"/>
      <c r="GO230" s="485"/>
      <c r="GP230" s="534"/>
      <c r="GQ230" s="533"/>
      <c r="GR230" s="486"/>
      <c r="GS230" s="486"/>
      <c r="GT230" s="486"/>
      <c r="GU230" s="486"/>
      <c r="GV230" s="486"/>
      <c r="GW230" s="542"/>
      <c r="GX230" s="538"/>
      <c r="GY230" s="144"/>
      <c r="GZ230" s="480"/>
      <c r="HA230" s="158"/>
      <c r="HB230" s="480"/>
      <c r="HC230" s="480"/>
      <c r="HD230" s="480"/>
      <c r="HE230" s="480"/>
      <c r="HF230" s="480"/>
      <c r="HG230" s="480"/>
      <c r="HH230" s="538"/>
      <c r="HI230" s="480"/>
      <c r="HJ230" s="480"/>
      <c r="HK230" s="480"/>
      <c r="HL230" s="480"/>
      <c r="HM230" s="480"/>
      <c r="HN230" s="480"/>
      <c r="HO230" s="480"/>
      <c r="HP230" s="480"/>
      <c r="HQ230" s="480"/>
      <c r="HR230" s="538"/>
      <c r="HS230" s="480"/>
      <c r="HT230" s="480"/>
      <c r="HU230" s="480"/>
      <c r="HV230" s="480"/>
      <c r="HW230" s="480"/>
      <c r="HX230" s="480"/>
      <c r="HY230" s="480"/>
      <c r="HZ230" s="480"/>
      <c r="IA230" s="480"/>
      <c r="IB230" s="538"/>
      <c r="IC230" s="480"/>
      <c r="ID230" s="480"/>
      <c r="IE230" s="480"/>
      <c r="IF230" s="480"/>
      <c r="IG230" s="480"/>
      <c r="IH230" s="480"/>
      <c r="II230" s="480"/>
      <c r="IJ230" s="480"/>
      <c r="IK230" s="480"/>
      <c r="IL230" s="480"/>
      <c r="IM230" s="538"/>
      <c r="IN230" s="480"/>
      <c r="IO230" s="480"/>
      <c r="IP230" s="480"/>
      <c r="IQ230" s="480"/>
      <c r="IR230" s="480"/>
      <c r="IS230" s="480"/>
      <c r="IT230" s="480"/>
      <c r="IU230" s="480"/>
      <c r="IV230" s="480"/>
      <c r="IW230" s="480"/>
      <c r="IX230" s="538"/>
      <c r="IY230" s="480"/>
      <c r="IZ230" s="480"/>
      <c r="JA230" s="480"/>
      <c r="JB230" s="480"/>
      <c r="JC230" s="480"/>
      <c r="JD230" s="480"/>
      <c r="JE230" s="480"/>
      <c r="JF230" s="480"/>
      <c r="JG230" s="480"/>
      <c r="JH230" s="480"/>
      <c r="JI230" s="538"/>
      <c r="JJ230" s="480"/>
      <c r="JK230" s="480"/>
      <c r="JL230" s="480"/>
      <c r="JM230" s="480"/>
      <c r="JN230" s="480"/>
      <c r="JO230" s="480"/>
      <c r="JP230" s="480"/>
      <c r="JQ230" s="480"/>
      <c r="JR230" s="480"/>
      <c r="JS230" s="590"/>
      <c r="JT230" s="538"/>
      <c r="JU230" s="480"/>
      <c r="JV230" s="480"/>
      <c r="JW230" s="480"/>
      <c r="JX230" s="480"/>
      <c r="JY230" s="480"/>
      <c r="JZ230" s="480"/>
      <c r="KA230" s="480"/>
      <c r="KB230" s="480"/>
      <c r="KC230" s="480"/>
      <c r="KD230" s="480"/>
      <c r="KE230" s="538"/>
      <c r="KF230" s="480"/>
      <c r="KG230" s="480"/>
      <c r="KH230" s="480"/>
      <c r="KI230" s="480"/>
      <c r="KJ230" s="480"/>
      <c r="KK230" s="480"/>
      <c r="KL230" s="480"/>
      <c r="KM230" s="480"/>
      <c r="KN230" s="480"/>
      <c r="KO230" s="480"/>
      <c r="KR230" s="568" t="str">
        <f>IF(Table1[[#This Row],[GTIN]]&lt;&gt;"",Table1[[#This Row],[GTIN]],"")</f>
        <v/>
      </c>
      <c r="KS230" s="569" t="str">
        <f>Table1[[#This Row],[Kreditor]]</f>
        <v/>
      </c>
      <c r="KT230" s="570" t="str">
        <f>IF(Table1[[#This Row],[Gültig ab (Datum)]]&lt;&gt;"",Table1[[#This Row],[Gültig ab (Datum)]],"")</f>
        <v/>
      </c>
      <c r="KU230" s="570"/>
      <c r="KV230" s="583" t="str">
        <f>IF(Table1[[#This Row],[Artikel verpackt? 
(X=Ja)]]="","",Table1[[#This Row],[Artikel verpackt? 
(X=Ja)]])</f>
        <v/>
      </c>
      <c r="KW230" s="571" t="str">
        <f>IF(Table1[[#This Row],[Verpackung recyclingfähig?
(X=Ja)]]="","",Table1[[#This Row],[Verpackung recyclingfähig?
(X=Ja)]])</f>
        <v/>
      </c>
      <c r="KX230" s="572"/>
      <c r="KY230" s="573"/>
      <c r="KZ230" s="574"/>
      <c r="LA230" s="574"/>
      <c r="LB230" s="574"/>
      <c r="LC230" s="574"/>
      <c r="LD230" s="574"/>
      <c r="LE230" s="574"/>
      <c r="LF230" s="575"/>
      <c r="LG230" s="576" t="str">
        <f>IF(Table1[[#This Row],[Hauptkörper - B1 - Art]]="","",VLOOKUP(Table1[[#This Row],[Hauptkörper - B1 - Art]],'DD FD'!B:C,2,FALSE))</f>
        <v/>
      </c>
      <c r="LH230" s="577" t="str">
        <f>IF(Table1[[#This Row],[Hauptkörper - B1 - Fraktion]]="","",VLOOKUP(Table1[[#This Row],[Hauptkörper - B1 - Fraktion]],'DD FD'!H:J,3,FALSE))</f>
        <v/>
      </c>
      <c r="LI230" s="574" t="str">
        <f>IF(Table1[[#This Row],[Hauptkörper - B1 - Gewicht
(in G)]]="","",Table1[[#This Row],[Hauptkörper - B1 - Gewicht
(in G)]])</f>
        <v/>
      </c>
      <c r="LJ230" s="574" t="str">
        <f>IF(Table1[[#This Row],[Hauptkörper - B1 - Lizenzierungs-pflichtig? (X=Ja)]]="","",Table1[[#This Row],[Hauptkörper - B1 - Lizenzierungs-pflichtig? (X=Ja)]])</f>
        <v/>
      </c>
      <c r="LK230" s="577" t="str">
        <f>IF(Table1[[#This Row],[Hauptkörper - B1 - Virgin Material]]="","",VLOOKUP(Table1[[#This Row],[Hauptkörper - B1 - Virgin Material]],'DD FD'!AJ:AK,2,FALSE))</f>
        <v/>
      </c>
      <c r="LL230" s="578" t="str">
        <f>IF(Table1[[#This Row],[Hauptkörper - B1 - Virgin Material Anteil (in %)]]="","",Table1[[#This Row],[Hauptkörper - B1 - Virgin Material Anteil (in %)]])</f>
        <v/>
      </c>
      <c r="LM230" s="577" t="str">
        <f>IF(Table1[[#This Row],[Hauptkörper - B1 - Recyceltes Material]]="","",VLOOKUP(Table1[[#This Row],[Hauptkörper - B1 - Recyceltes Material]],'DD FD'!AL:AM,2,FALSE))</f>
        <v/>
      </c>
      <c r="LN230" s="578" t="str">
        <f>IF(Table1[[#This Row],[Hauptkörper - B1 - Recyceltes Material Anteil (in %)]]="","",Table1[[#This Row],[Hauptkörper - B1 - Recyceltes Material Anteil (in %)]])</f>
        <v/>
      </c>
      <c r="LO230" s="579" t="str">
        <f>IF(Table1[[#This Row],[Hauptkörper - B1 - Beschichtung]]="","",VLOOKUP(Table1[[#This Row],[Hauptkörper - B1 - Beschichtung]],'DD FD'!AE:AF,2,FALSE))</f>
        <v/>
      </c>
      <c r="LP230" s="580" t="str">
        <f>IF(Table1[[#This Row],[Hauptkörper - B1 - Beschichtung Anteil (in %)]]="","",Table1[[#This Row],[Hauptkörper - B1 - Beschichtung Anteil (in %)]])</f>
        <v/>
      </c>
      <c r="LQ230" s="576" t="str">
        <f>IF(Table1[[#This Row],[Hauptkörper - B2 - Art]]="","",VLOOKUP(Table1[[#This Row],[Hauptkörper - B2 - Art]],'DD FD'!B:C,2,FALSE))</f>
        <v/>
      </c>
      <c r="LR230" s="577" t="str">
        <f>IF(Table1[[#This Row],[Hauptkörper - B2 - Fraktion]]="","",VLOOKUP(Table1[[#This Row],[Hauptkörper - B2 - Fraktion]],'DD FD'!H:J,3,FALSE))</f>
        <v/>
      </c>
      <c r="LS230" s="574" t="str">
        <f>IF(Table1[[#This Row],[Hauptkörper - B2 - Gewicht
(in G)]]="","",Table1[[#This Row],[Hauptkörper - B2 - Gewicht
(in G)]])</f>
        <v/>
      </c>
      <c r="LT230" s="574" t="str">
        <f>IF(Table1[[#This Row],[Hauptkörper - B2 - Lizenzierungs-pflichtig? (X=Ja)]]="","",Table1[[#This Row],[Hauptkörper - B2 - Lizenzierungs-pflichtig? (X=Ja)]])</f>
        <v/>
      </c>
      <c r="LU230" s="577" t="str">
        <f>IF(Table1[[#This Row],[Hauptkörper - B2 - Virgin Material]]="","",VLOOKUP(Table1[[#This Row],[Hauptkörper - B2 - Virgin Material]],'DD FD'!AJ:AK,2,FALSE))</f>
        <v/>
      </c>
      <c r="LV230" s="578" t="str">
        <f>IF(Table1[[#This Row],[Hauptkörper - B2 - Virgin Material Anteil (in %)]]="","",Table1[[#This Row],[Hauptkörper - B2 - Virgin Material Anteil (in %)]])</f>
        <v/>
      </c>
      <c r="LW230" s="577" t="str">
        <f>IF(Table1[[#This Row],[Hauptkörper - B2 - Recyceltes Material]]="","",VLOOKUP(Table1[[#This Row],[Hauptkörper - B2 - Recyceltes Material]],'DD FD'!AL:AM,2,FALSE))</f>
        <v/>
      </c>
      <c r="LX230" s="578" t="str">
        <f>IF(Table1[[#This Row],[Hauptkörper - B2 - Recyceltes Material Anteil (in %)]]="","",Table1[[#This Row],[Hauptkörper - B2 - Recyceltes Material Anteil (in %)]])</f>
        <v/>
      </c>
      <c r="LY230" s="577" t="str">
        <f>IF(Table1[[#This Row],[Hauptkörper - B2 - Beschichtung]]="","",VLOOKUP(Table1[[#This Row],[Hauptkörper - B2 - Beschichtung]],'DD FD'!AE:AF,2,FALSE))</f>
        <v/>
      </c>
      <c r="LZ230" s="580" t="str">
        <f>IF(Table1[[#This Row],[Hauptkörper - B2 - Beschichtung Anteil (in %)]]="","",Table1[[#This Row],[Hauptkörper - B2 - Beschichtung Anteil (in %)]])</f>
        <v/>
      </c>
      <c r="MA230" s="576" t="str">
        <f>IF(Table1[[#This Row],[Hauptkörper - B3 - Art]]="","",VLOOKUP(Table1[[#This Row],[Hauptkörper - B3 - Art]],'DD FD'!B:C,2,FALSE))</f>
        <v/>
      </c>
      <c r="MB230" s="577" t="str">
        <f>IF(Table1[[#This Row],[Hauptkörper - B3 - Fraktion]]="","",VLOOKUP(Table1[[#This Row],[Hauptkörper - B3 - Fraktion]],'DD FD'!H:J,3,FALSE))</f>
        <v/>
      </c>
      <c r="MC230" s="574" t="str">
        <f>IF(Table1[[#This Row],[Hauptkörper - B3 - Gewicht
(in G)]]="","",Table1[[#This Row],[Hauptkörper - B3 - Gewicht
(in G)]])</f>
        <v/>
      </c>
      <c r="MD230" s="574" t="str">
        <f>IF(Table1[[#This Row],[Hauptkörper - B3 - Lizenzierungs-pflichtig? (X=Ja)]]="","",Table1[[#This Row],[Hauptkörper - B3 - Lizenzierungs-pflichtig? (X=Ja)]])</f>
        <v/>
      </c>
      <c r="ME230" s="577" t="str">
        <f>IF(Table1[[#This Row],[Hauptkörper - B3 - Virgin Material]]="","",VLOOKUP(Table1[[#This Row],[Hauptkörper - B3 - Virgin Material]],'DD FD'!AJ:AK,2,FALSE))</f>
        <v/>
      </c>
      <c r="MF230" s="578" t="str">
        <f>IF(Table1[[#This Row],[Hauptkörper - B3 - Virgin Material Anteil (in %)]]="","",Table1[[#This Row],[Hauptkörper - B3 - Virgin Material Anteil (in %)]])</f>
        <v/>
      </c>
      <c r="MG230" s="577" t="str">
        <f>IF(Table1[[#This Row],[Hauptkörper - B3 - Recyceltes Material]]="","",VLOOKUP(Table1[[#This Row],[Hauptkörper - B3 - Recyceltes Material]],'DD FD'!AL:AM,2,FALSE))</f>
        <v/>
      </c>
      <c r="MH230" s="578" t="str">
        <f>IF(Table1[[#This Row],[Hauptkörper - B3 - Recyceltes Material Anteil (in %)]]="","",Table1[[#This Row],[Hauptkörper - B3 - Recyceltes Material Anteil (in %)]])</f>
        <v/>
      </c>
      <c r="MI230" s="577" t="str">
        <f>IF(Table1[[#This Row],[Hauptkörper - B3 - Beschichtung]]="","",VLOOKUP(Table1[[#This Row],[Hauptkörper - B3 - Beschichtung]],'DD FD'!AE:AF,2,FALSE))</f>
        <v/>
      </c>
      <c r="MJ230" s="580" t="str">
        <f>IF(Table1[[#This Row],[Hauptkörper - B3 - Beschichtung Anteil (in %)]]="","",Table1[[#This Row],[Hauptkörper - B3 - Beschichtung Anteil (in %)]])</f>
        <v/>
      </c>
      <c r="MK230" s="576" t="str">
        <f>IF(Table1[[#This Row],[Verschluss - B1 - Art]]="","",VLOOKUP(Table1[[#This Row],[Verschluss - B1 - Art]],'DD FD'!D:E,2,FALSE))</f>
        <v/>
      </c>
      <c r="ML230" s="577" t="str">
        <f>IF(Table1[[#This Row],[Verschluss - B1 - Fraktion]]="","",VLOOKUP(Table1[[#This Row],[Verschluss - B1 - Fraktion]],'DD FD'!H:J,3,FALSE))</f>
        <v/>
      </c>
      <c r="MM230" s="574" t="str">
        <f>IF(Table1[[#This Row],[Verschluss - B1 - Gewicht (in G)]]="","",Table1[[#This Row],[Verschluss - B1 - Gewicht (in G)]])</f>
        <v/>
      </c>
      <c r="MN230" s="574" t="str">
        <f>IF(Table1[[#This Row],[Verschluss - B1 - Lizenzierungs-pflichtig? (X=Ja)]]="","",Table1[[#This Row],[Verschluss - B1 - Lizenzierungs-pflichtig? (X=Ja)]])</f>
        <v/>
      </c>
      <c r="MO230" s="574" t="str">
        <f>IF(Table1[[#This Row],[Verschluss - B1 - Trennbar vom Hauptkörper? (X=Ja)]]="","",Table1[[#This Row],[Verschluss - B1 - Trennbar vom Hauptkörper? (X=Ja)]])</f>
        <v/>
      </c>
      <c r="MP230" s="577" t="str">
        <f>IF(Table1[[#This Row],[Verschluss - B1 - Virgin Material]]="","",VLOOKUP(Table1[[#This Row],[Verschluss - B1 - Virgin Material]],'DD FD'!AJ:AK,2,FALSE))</f>
        <v/>
      </c>
      <c r="MQ230" s="578" t="str">
        <f>IF(Table1[[#This Row],[Verschluss - B1 - Virgin Material Anteil (in %)]]="","",Table1[[#This Row],[Verschluss - B1 - Virgin Material Anteil (in %)]])</f>
        <v/>
      </c>
      <c r="MR230" s="577" t="str">
        <f>IF(Table1[[#This Row],[Verschluss - B1 - Recyceltes Material]]="","",VLOOKUP(Table1[[#This Row],[Verschluss - B1 - Recyceltes Material]],'DD FD'!AL:AM,2,FALSE))</f>
        <v/>
      </c>
      <c r="MS230" s="578" t="str">
        <f>IF(Table1[[#This Row],[Verschluss - B1 - Recyceltes Material Anteil (in %)]]="","",Table1[[#This Row],[Verschluss - B1 - Recyceltes Material Anteil (in %)]])</f>
        <v/>
      </c>
      <c r="MT230" s="577" t="str">
        <f>IF(Table1[[#This Row],[Verschluss - B1 - Beschichtung]]="","",VLOOKUP(Table1[[#This Row],[Verschluss - B1 - Beschichtung]],'DD FD'!AE:AF,2,FALSE))</f>
        <v/>
      </c>
      <c r="MU230" s="580" t="str">
        <f>IF(Table1[[#This Row],[Verschluss - B1 - Beschichtung Anteil (in %)]]="","",Table1[[#This Row],[Verschluss - B1 - Beschichtung Anteil (in %)]])</f>
        <v/>
      </c>
      <c r="MV230" s="576" t="str">
        <f>IF(Table1[[#This Row],[Verschluss - B2 - Art]]="","",VLOOKUP(Table1[[#This Row],[Verschluss - B2 - Art]],'DD FD'!D:E,2,FALSE))</f>
        <v/>
      </c>
      <c r="MW230" s="577" t="str">
        <f>IF(Table1[[#This Row],[Verschluss - B2 - Fraktion]]="","",VLOOKUP(Table1[[#This Row],[Verschluss - B2 - Fraktion]],'DD FD'!H:J,3,FALSE))</f>
        <v/>
      </c>
      <c r="MX230" s="574" t="str">
        <f>IF(Table1[[#This Row],[Verschluss - B2 - Gewicht (in G)]]="","",Table1[[#This Row],[Verschluss - B2 - Gewicht (in G)]])</f>
        <v/>
      </c>
      <c r="MY230" s="574" t="str">
        <f>IF(Table1[[#This Row],[Verschluss - B2 - Lizenzierungs-pflichtig? (X=Ja)]]="","",Table1[[#This Row],[Verschluss - B2 - Lizenzierungs-pflichtig? (X=Ja)]])</f>
        <v/>
      </c>
      <c r="MZ230" s="574" t="str">
        <f>IF(Table1[[#This Row],[Verschluss - B2 - Trennbar vom Hauptkörper? (X=Ja)]]="","",Table1[[#This Row],[Verschluss - B2 - Trennbar vom Hauptkörper? (X=Ja)]])</f>
        <v/>
      </c>
      <c r="NA230" s="577" t="str">
        <f>IF(Table1[[#This Row],[Verschluss - B2 - Virgin Material]]="","",VLOOKUP(Table1[[#This Row],[Verschluss - B2 - Virgin Material]],'DD FD'!AJ:AK,2,FALSE))</f>
        <v/>
      </c>
      <c r="NB230" s="578" t="str">
        <f>IF(Table1[[#This Row],[Verschluss - B2 - Virgin Material Anteil (in %)]]="","",Table1[[#This Row],[Verschluss - B2 - Virgin Material Anteil (in %)]])</f>
        <v/>
      </c>
      <c r="NC230" s="577" t="str">
        <f>IF(Table1[[#This Row],[Verschluss - B2 - Recyceltes Material]]="","",VLOOKUP(Table1[[#This Row],[Verschluss - B2 - Recyceltes Material]],'DD FD'!AL:AM,2,FALSE))</f>
        <v/>
      </c>
      <c r="ND230" s="578" t="str">
        <f>IF(Table1[[#This Row],[Verschluss - B2 - Recyceltes Material Anteil (in %)]]="","",Table1[[#This Row],[Verschluss - B2 - Recyceltes Material Anteil (in %)]])</f>
        <v/>
      </c>
      <c r="NE230" s="577" t="str">
        <f>IF(Table1[[#This Row],[Verschluss - B2 - Beschichtung]]="","",VLOOKUP(Table1[[#This Row],[Verschluss - B2 - Beschichtung]],'DD FD'!AE:AF,2,FALSE))</f>
        <v/>
      </c>
      <c r="NF230" s="580" t="str">
        <f>IF(Table1[[#This Row],[Verschluss - B2 - Beschichtung Anteil (in %)]]="","",Table1[[#This Row],[Verschluss - B2 - Beschichtung Anteil (in %)]])</f>
        <v/>
      </c>
      <c r="NG230" s="576" t="str">
        <f>IF(Table1[[#This Row],[Verschluss - B3 - Art]]="","",VLOOKUP(Table1[[#This Row],[Verschluss - B3 - Art]],'DD FD'!D:E,2,FALSE))</f>
        <v/>
      </c>
      <c r="NH230" s="577" t="str">
        <f>IF(Table1[[#This Row],[Verschluss - B3 - Fraktion]]="","",VLOOKUP(Table1[[#This Row],[Verschluss - B3 - Fraktion]],'DD FD'!H:J,3,FALSE))</f>
        <v/>
      </c>
      <c r="NI230" s="574" t="str">
        <f>IF(Table1[[#This Row],[Verschluss - B3 - Gewicht (in G)]]="","",Table1[[#This Row],[Verschluss - B3 - Gewicht (in G)]])</f>
        <v/>
      </c>
      <c r="NJ230" s="574" t="str">
        <f>IF(Table1[[#This Row],[Verschluss - B3 - Lizenzierungs-pflichtig? (X=Ja)]]="","",Table1[[#This Row],[Verschluss - B3 - Lizenzierungs-pflichtig? (X=Ja)]])</f>
        <v/>
      </c>
      <c r="NK230" s="574" t="str">
        <f>IF(Table1[[#This Row],[Verschluss - B3 - Trennbar vom Hauptkörper? (X=Ja)]]="","",Table1[[#This Row],[Verschluss - B3 - Trennbar vom Hauptkörper? (X=Ja)]])</f>
        <v/>
      </c>
      <c r="NL230" s="577" t="str">
        <f>IF(Table1[[#This Row],[Verschluss - B3 - Virgin Material]]="","",VLOOKUP(Table1[[#This Row],[Verschluss - B3 - Virgin Material]],'DD FD'!AJ:AK,2,FALSE))</f>
        <v/>
      </c>
      <c r="NM230" s="578" t="str">
        <f>IF(Table1[[#This Row],[Verschluss - B3 - Virgin Material Anteil (in %)]]="","",Table1[[#This Row],[Verschluss - B3 - Virgin Material Anteil (in %)]])</f>
        <v/>
      </c>
      <c r="NN230" s="577" t="str">
        <f>IF(Table1[[#This Row],[Verschluss - B3 - Recyceltes Material]]="","",VLOOKUP(Table1[[#This Row],[Verschluss - B3 - Recyceltes Material]],'DD FD'!AL:AM,2,FALSE))</f>
        <v/>
      </c>
      <c r="NO230" s="578" t="str">
        <f>IF(Table1[[#This Row],[Verschluss - B3 - Recyceltes Material Anteil (in %)]]="","",Table1[[#This Row],[Verschluss - B3 - Recyceltes Material Anteil (in %)]])</f>
        <v/>
      </c>
      <c r="NP230" s="577" t="str">
        <f>IF(Table1[[#This Row],[Verschluss - B3 - Beschichtung]]="","",VLOOKUP(Table1[[#This Row],[Verschluss - B3 - Beschichtung]],'DD FD'!AE:AF,2,FALSE))</f>
        <v/>
      </c>
      <c r="NQ230" s="580" t="str">
        <f>IF(Table1[[#This Row],[Verschluss - B3 - Beschichtung Anteil (in %)]]="","",Table1[[#This Row],[Verschluss - B3 - Beschichtung Anteil (in %)]])</f>
        <v/>
      </c>
      <c r="NR230" s="576" t="str">
        <f>IF(Table1[[#This Row],[Etikett - B1 - Art]]="","",VLOOKUP(Table1[[#This Row],[Etikett - B1 - Art]],'DD FD'!F:G,2,FALSE))</f>
        <v/>
      </c>
      <c r="NS230" s="577" t="str">
        <f>IF(Table1[[#This Row],[Etikett - B1 - Fraktion]]="","",VLOOKUP(Table1[[#This Row],[Etikett - B1 - Fraktion]],'DD FD'!H:J,3,FALSE))</f>
        <v/>
      </c>
      <c r="NT230" s="574" t="str">
        <f>IF(Table1[[#This Row],[Etikett - B1 - Gewicht (in G)]]="","",Table1[[#This Row],[Etikett - B1 - Gewicht (in G)]])</f>
        <v/>
      </c>
      <c r="NU230" s="574" t="str">
        <f>IF(Table1[[#This Row],[Etikett - B1 - Lizenzierungs-pflichtig? (X=Ja)]]="","",Table1[[#This Row],[Etikett - B1 - Lizenzierungs-pflichtig? (X=Ja)]])</f>
        <v/>
      </c>
      <c r="NV230" s="574" t="str">
        <f>IF(Table1[[#This Row],[Etikett - B1 - Trennbar vom Hauptkörper? (X=Ja)]]="","",Table1[[#This Row],[Etikett - B1 - Trennbar vom Hauptkörper? (X=Ja)]])</f>
        <v/>
      </c>
      <c r="NW230" s="577" t="str">
        <f>IF(Table1[[#This Row],[Etikett - B1 - Virgin Material]]="","",VLOOKUP(Table1[[#This Row],[Etikett - B1 - Virgin Material]],'DD FD'!AJ:AK,2,FALSE))</f>
        <v/>
      </c>
      <c r="NX230" s="578" t="str">
        <f>IF(Table1[[#This Row],[Etikett - B1 - Virgin Material Anteil (in %)]]="","",Table1[[#This Row],[Etikett - B1 - Virgin Material Anteil (in %)]])</f>
        <v/>
      </c>
      <c r="NY230" s="577" t="str">
        <f>IF(Table1[[#This Row],[Etikett - B1 - Recyceltes Material]]="","",VLOOKUP(Table1[[#This Row],[Etikett - B1 - Recyceltes Material]],'DD FD'!AL:AM,2,FALSE))</f>
        <v/>
      </c>
      <c r="NZ230" s="578" t="str">
        <f>IF(Table1[[#This Row],[Etikett - B1 - Recyceltes Material Anteil (in %)]]="","",Table1[[#This Row],[Etikett - B1 - Recyceltes Material Anteil (in %)]])</f>
        <v/>
      </c>
      <c r="OA230" s="577" t="str">
        <f>IF(Table1[[#This Row],[Etikett - B1 - Beschichtung]]="","",VLOOKUP(Table1[[#This Row],[Etikett - B1 - Beschichtung]],'DD FD'!AE:AF,2,FALSE))</f>
        <v/>
      </c>
      <c r="OB230" s="580" t="str">
        <f>IF(Table1[[#This Row],[Etikett - B1 - Beschichtung Anteil (in %)]]="","",Table1[[#This Row],[Etikett - B1 - Beschichtung Anteil (in %)]])</f>
        <v/>
      </c>
      <c r="OC230" s="576" t="str">
        <f>IF(Table1[[#This Row],[Etikett - B2 - Art]]="","",VLOOKUP(Table1[[#This Row],[Etikett - B2 - Art]],'DD FD'!F:G,2,FALSE))</f>
        <v/>
      </c>
      <c r="OD230" s="577" t="str">
        <f>IF(Table1[[#This Row],[Etikett - B2 - Fraktion]]="","",VLOOKUP(Table1[[#This Row],[Etikett - B2 - Fraktion]],'DD FD'!H:J,3,FALSE))</f>
        <v/>
      </c>
      <c r="OE230" s="574" t="str">
        <f>IF(Table1[[#This Row],[Etikett - B2 - Gewicht (in G)]]="","",Table1[[#This Row],[Etikett - B2 - Gewicht (in G)]])</f>
        <v/>
      </c>
      <c r="OF230" s="574" t="str">
        <f>IF(Table1[[#This Row],[Etikett - B2 - Lizenzierungs-pflichtig? (X=Ja)]]="","",Table1[[#This Row],[Etikett - B2 - Lizenzierungs-pflichtig? (X=Ja)]])</f>
        <v/>
      </c>
      <c r="OG230" s="574" t="str">
        <f>IF(Table1[[#This Row],[Etikett - B2 - Trennbar vom Hauptkörper? (X=Ja)]]="","",Table1[[#This Row],[Etikett - B2 - Trennbar vom Hauptkörper? (X=Ja)]])</f>
        <v/>
      </c>
      <c r="OH230" s="577" t="str">
        <f>IF(Table1[[#This Row],[Etikett - B2 - Virgin Material]]="","",VLOOKUP(Table1[[#This Row],[Etikett - B2 - Virgin Material]],'DD FD'!AJ:AK,2,FALSE))</f>
        <v/>
      </c>
      <c r="OI230" s="578" t="str">
        <f>IF(Table1[[#This Row],[Etikett - B2 - Virgin Material Anteil (in %)]]="","",Table1[[#This Row],[Etikett - B2 - Virgin Material Anteil (in %)]])</f>
        <v/>
      </c>
      <c r="OJ230" s="577" t="str">
        <f>IF(Table1[[#This Row],[Etikett - B2 - Recyceltes Material]]="","",VLOOKUP(Table1[[#This Row],[Etikett - B2 - Recyceltes Material]],'DD FD'!AL:AM,2,FALSE))</f>
        <v/>
      </c>
      <c r="OK230" s="578" t="str">
        <f>IF(Table1[[#This Row],[Etikett - B2 - Recyceltes Material Anteil (in %)]]="","",Table1[[#This Row],[Etikett - B2 - Recyceltes Material Anteil (in %)]])</f>
        <v/>
      </c>
      <c r="OL230" s="577" t="str">
        <f>IF(Table1[[#This Row],[Etikett - B2 - Beschichtung]]="","",VLOOKUP(Table1[[#This Row],[Etikett - B2 - Beschichtung]],'DD FD'!AE:AF,2,FALSE))</f>
        <v/>
      </c>
      <c r="OM230" s="580" t="str">
        <f>IF(Table1[[#This Row],[Etikett - B2 - Beschichtung Anteil (in %)]]="","",Table1[[#This Row],[Etikett - B2 - Beschichtung Anteil (in %)]])</f>
        <v/>
      </c>
      <c r="ON230" s="576" t="str">
        <f>IF(Table1[[#This Row],[Etikett - B3 - Art]]="","",VLOOKUP(Table1[[#This Row],[Etikett - B3 - Art]],'DD FD'!F:G,2,FALSE))</f>
        <v/>
      </c>
      <c r="OO230" s="577" t="str">
        <f>IF(Table1[[#This Row],[Etikett - B3 - Fraktion]]="","",VLOOKUP(Table1[[#This Row],[Etikett - B3 - Fraktion]],'DD FD'!H:J,3,FALSE))</f>
        <v/>
      </c>
      <c r="OP230" s="574" t="str">
        <f>IF(Table1[[#This Row],[Etikett - B3 - Gewicht (in G)]]="","",Table1[[#This Row],[Etikett - B3 - Gewicht (in G)]])</f>
        <v/>
      </c>
      <c r="OQ230" s="574" t="str">
        <f>IF(Table1[[#This Row],[Etikett - B3 - Lizenzierungs-pflichtig? (X=Ja)]]="","",Table1[[#This Row],[Etikett - B3 - Lizenzierungs-pflichtig? (X=Ja)]])</f>
        <v/>
      </c>
      <c r="OR230" s="574" t="str">
        <f>IF(Table1[[#This Row],[Etikett - B3 - Trennbar vom Hauptkörper? (X=Ja)]]="","",Table1[[#This Row],[Etikett - B3 - Trennbar vom Hauptkörper? (X=Ja)]])</f>
        <v/>
      </c>
      <c r="OS230" s="577" t="str">
        <f>IF(Table1[[#This Row],[Etikett - B3 - Virgin Material]]="","",VLOOKUP(Table1[[#This Row],[Etikett - B3 - Virgin Material]],'DD FD'!AJ:AK,2,FALSE))</f>
        <v/>
      </c>
      <c r="OT230" s="578" t="str">
        <f>IF(Table1[[#This Row],[Etikett - B3 - Virgin Material Anteil (in %)]]="","",Table1[[#This Row],[Etikett - B3 - Virgin Material Anteil (in %)]])</f>
        <v/>
      </c>
      <c r="OU230" s="577" t="str">
        <f>IF(Table1[[#This Row],[Etikett - B3 - Recyceltes Material]]="","",VLOOKUP(Table1[[#This Row],[Etikett - B3 - Recyceltes Material]],'DD FD'!AL:AM,2,FALSE))</f>
        <v/>
      </c>
      <c r="OV230" s="578" t="str">
        <f>IF(Table1[[#This Row],[Etikett - B3 - Recyceltes Material Anteil (in %)]]="","",Table1[[#This Row],[Etikett - B3 - Recyceltes Material Anteil (in %)]])</f>
        <v/>
      </c>
      <c r="OW230" s="577" t="str">
        <f>IF(Table1[[#This Row],[Etikett - B3 - Beschichtung]]="","",VLOOKUP(Table1[[#This Row],[Etikett - B3 - Beschichtung]],'DD FD'!AE:AF,2,FALSE))</f>
        <v/>
      </c>
      <c r="OX230" s="613" t="str">
        <f>IF(Table1[[#This Row],[Etikett - B3 - Beschichtung Anteil (in %)]]="","",Table1[[#This Row],[Etikett - B3 - Beschichtung Anteil (in %)]])</f>
        <v/>
      </c>
      <c r="OY230" s="618">
        <f>ROUNDUP(SUM(
IF(AND(LH230='DD FD'!$J$7,LJ230='DD FD'!$AI$3),LI230,0),
IF(AND(LR230='DD FD'!$J$7,LT230='DD FD'!$AI$3),LS230,0),
IF(AND(MB230='DD FD'!$J$7,MD230='DD FD'!$AI$3),MC230,0),
IF(AND(ML230='DD FD'!$J$7,MN230='DD FD'!$AI$3),MM230,0),
IF(AND(MW230='DD FD'!$J$7,MY230='DD FD'!$AI$3),MX230,0),
IF(AND(NH230='DD FD'!$J$7,NJ230='DD FD'!$AI$3),NI230,0),
IF(AND(NS230='DD FD'!$J$7,NU230='DD FD'!$AI$3),NT230,0),
IF(AND(OD230='DD FD'!$J$7,OF230='DD FD'!$AI$3),OE230,0),
IF(AND(OO230='DD FD'!$J$7,OQ230='DD FD'!$AI$3),OP230,0),
),2)</f>
        <v>0</v>
      </c>
      <c r="OZ230" s="617">
        <f>ROUNDUP(SUM(
IF(AND(LH230='DD FD'!$J$6,LJ230='DD FD'!$AI$3),LI230,0),
IF(AND(LR230='DD FD'!$J$6,LT230='DD FD'!$AI$3),LS230,0),
IF(AND(MB230='DD FD'!$J$6,MD230='DD FD'!$AI$3),MC230,0),
IF(AND(ML230='DD FD'!$J$6,MN230='DD FD'!$AI$3),MM230,0),
IF(AND(MW230='DD FD'!$J$6,MY230='DD FD'!$AI$3),MX230,0),
IF(AND(NH230='DD FD'!$J$6,NJ230='DD FD'!$AI$3),NI230,0),
IF(AND(NS230='DD FD'!$J$6,NU230='DD FD'!$AI$3),NT230,0),
IF(AND(OD230='DD FD'!$J$6,OF230='DD FD'!$AI$3),OE230,0),
IF(AND(OO230='DD FD'!$J$6,OQ230='DD FD'!$AI$3),OP230,0),
),2)</f>
        <v>0</v>
      </c>
      <c r="PA230" s="617">
        <f>ROUNDUP(SUM(
IF(AND(LH230='DD FD'!$J$10,LJ230='DD FD'!$AI$3),LI230,0),
IF(AND(LR230='DD FD'!$J$10,LT230='DD FD'!$AI$3),LS230,0),
IF(AND(MB230='DD FD'!$J$10,MD230='DD FD'!$AI$3),MC230,0),
IF(AND(ML230='DD FD'!$J$10,MN230='DD FD'!$AI$3),MM230,0),
IF(AND(MW230='DD FD'!$J$10,MY230='DD FD'!$AI$3),MX230,0),
IF(AND(NH230='DD FD'!$J$10,NJ230='DD FD'!$AI$3),NI230,0),
IF(AND(NS230='DD FD'!$J$10,NU230='DD FD'!$AI$3),NT230,0),
IF(AND(OD230='DD FD'!$J$10,OF230='DD FD'!$AI$3),OE230,0),
IF(AND(OO230='DD FD'!$J$10,OQ230='DD FD'!$AI$3),OP230,0),
),2)</f>
        <v>0</v>
      </c>
      <c r="PB230" s="617">
        <f>ROUNDUP(SUM(
IF(AND(LH230='DD FD'!$J$8,LJ230='DD FD'!$AI$3),LI230,0),
IF(AND(LR230='DD FD'!$J$8,LT230='DD FD'!$AI$3),LS230,0),
IF(AND(MB230='DD FD'!$J$8,MD230='DD FD'!$AI$3),MC230,0),
IF(AND(ML230='DD FD'!$J$8,MN230='DD FD'!$AI$3),MM230,0),
IF(AND(MW230='DD FD'!$J$8,MY230='DD FD'!$AI$3),MX230,0),
IF(AND(NH230='DD FD'!$J$8,NJ230='DD FD'!$AI$3),NI230,0),
IF(AND(NS230='DD FD'!$J$8,NU230='DD FD'!$AI$3),NT230,0),
IF(AND(OD230='DD FD'!$J$8,OF230='DD FD'!$AI$3),OE230,0),
IF(AND(OO230='DD FD'!$J$8,OQ230='DD FD'!$AI$3),OP230,0),
),2)</f>
        <v>0</v>
      </c>
      <c r="PC230" s="617">
        <f>ROUNDUP(SUM(
IF(AND(LH230='DD FD'!$J$5,LJ230='DD FD'!$AI$3),LI230,0),
IF(AND(LR230='DD FD'!$J$5,LT230='DD FD'!$AI$3),LS230,0),
IF(AND(MB230='DD FD'!$J$5,MD230='DD FD'!$AI$3),MC230,0),
IF(AND(ML230='DD FD'!$J$5,MN230='DD FD'!$AI$3),MM230,0),
IF(AND(MW230='DD FD'!$J$5,MY230='DD FD'!$AI$3),MX230,0),
IF(AND(NH230='DD FD'!$J$5,NJ230='DD FD'!$AI$3),NI230,0),
IF(AND(NS230='DD FD'!$J$5,NU230='DD FD'!$AI$3),NT230,0),
IF(AND(OD230='DD FD'!$J$5,OF230='DD FD'!$AI$3),OE230,0),
IF(AND(OO230='DD FD'!$J$5,OQ230='DD FD'!$AI$3),OP230,0),
),2)</f>
        <v>0</v>
      </c>
      <c r="PD230" s="617">
        <f>ROUNDUP(SUM(
IF(AND(LH230='DD FD'!$J$9,LJ230='DD FD'!$AI$3),LI230,0),
IF(AND(LR230='DD FD'!$J$9,LT230='DD FD'!$AI$3),LS230,0),
IF(AND(MB230='DD FD'!$J$9,MD230='DD FD'!$AI$3),MC230,0),
IF(AND(ML230='DD FD'!$J$9,MN230='DD FD'!$AI$3),MM230,0),
IF(AND(MW230='DD FD'!$J$9,MY230='DD FD'!$AI$3),MX230,0),
IF(AND(NH230='DD FD'!$J$9,NJ230='DD FD'!$AI$3),NI230,0),
IF(AND(NS230='DD FD'!$J$9,NU230='DD FD'!$AI$3),NT230,0),
IF(AND(OD230='DD FD'!$J$9,OF230='DD FD'!$AI$3),OE230,0),
IF(AND(OO230='DD FD'!$J$9,OQ230='DD FD'!$AI$3),OP230,0),
),2)</f>
        <v>0</v>
      </c>
      <c r="PE230" s="617">
        <f>ROUNDUP(SUM(
IF(AND(LH230='DD FD'!$J$4,LJ230='DD FD'!$AI$3),LI230,0),
IF(AND(LR230='DD FD'!$J$4,LT230='DD FD'!$AI$3),LS230,0),
IF(AND(MB230='DD FD'!$J$4,MD230='DD FD'!$AI$3),MC230,0),
IF(AND(ML230='DD FD'!$J$4,MN230='DD FD'!$AI$3),MM230,0),
IF(AND(MW230='DD FD'!$J$4,MY230='DD FD'!$AI$3),MX230,0),
IF(AND(NH230='DD FD'!$J$4,NJ230='DD FD'!$AI$3),NI230,0),
IF(AND(NS230='DD FD'!$J$4,NU230='DD FD'!$AI$3),NT230,0),
IF(AND(OD230='DD FD'!$J$4,OF230='DD FD'!$AI$3),OE230,0),
IF(AND(OO230='DD FD'!$J$4,OQ230='DD FD'!$AI$3),OP230,0),
),2)</f>
        <v>0</v>
      </c>
      <c r="PF230" s="619">
        <f>ROUNDUP(SUM(
IF(AND(LH230='DD FD'!$J$11,LJ230='DD FD'!$AI$3),LI230,0),
IF(AND(LR230='DD FD'!$J$11,LT230='DD FD'!$AI$3),LS230,0),
IF(AND(MB230='DD FD'!$J$11,MD230='DD FD'!$AI$3),MC230,0),
IF(AND(ML230='DD FD'!$J$11,MN230='DD FD'!$AI$3),MM230,0),
IF(AND(MW230='DD FD'!$J$11,MY230='DD FD'!$AI$3),MX230,0),
IF(AND(NH230='DD FD'!$J$11,NJ230='DD FD'!$AI$3),NI230,0),
IF(AND(NS230='DD FD'!$J$11,NU230='DD FD'!$AI$3),NT230,0),
IF(AND(OD230='DD FD'!$J$11,OF230='DD FD'!$AI$3),OE230,0),
IF(AND(OO230='DD FD'!$J$11,OQ230='DD FD'!$AI$3),OP230,0),
),2)</f>
        <v>0</v>
      </c>
    </row>
    <row r="231" spans="1:422">
      <c r="A231" s="806"/>
      <c r="B231" s="934"/>
      <c r="C231" s="247"/>
      <c r="D231" s="842"/>
      <c r="E231" s="247"/>
      <c r="F231" s="158"/>
      <c r="G231" s="710"/>
      <c r="H231" s="712"/>
      <c r="I231" s="936"/>
      <c r="J231" s="803"/>
      <c r="K231" s="150"/>
      <c r="L231" s="146" t="str">
        <f t="shared" si="81"/>
        <v/>
      </c>
      <c r="M231" s="501" t="str">
        <f t="shared" si="98"/>
        <v/>
      </c>
      <c r="N231" s="504"/>
      <c r="O231" s="113" t="str">
        <f t="shared" si="99"/>
        <v/>
      </c>
      <c r="P231" s="114" t="str">
        <f t="shared" si="82"/>
        <v/>
      </c>
      <c r="Q231" s="152"/>
      <c r="R231" s="152"/>
      <c r="S231" s="115" t="str">
        <f t="shared" si="100"/>
        <v/>
      </c>
      <c r="T231" s="159"/>
      <c r="U231" s="159"/>
      <c r="V231" s="157"/>
      <c r="W231" s="157"/>
      <c r="X231" s="157"/>
      <c r="Y231" s="772"/>
      <c r="Z231" s="158"/>
      <c r="AA231" s="144"/>
      <c r="AB231" s="112"/>
      <c r="AC231" s="153"/>
      <c r="AD231" s="153"/>
      <c r="AE231" s="153"/>
      <c r="AF231" s="153"/>
      <c r="AG231" s="153"/>
      <c r="AH231" s="153"/>
      <c r="AI231" s="152"/>
      <c r="AJ231" s="158"/>
      <c r="AK231" s="158"/>
      <c r="AL231" s="158"/>
      <c r="AM231" s="116" t="str">
        <f t="shared" si="101"/>
        <v/>
      </c>
      <c r="AN231" s="116" t="str">
        <f t="shared" si="102"/>
        <v/>
      </c>
      <c r="AO231" s="324"/>
      <c r="AP231" s="503"/>
      <c r="AQ231" s="487" t="str">
        <f t="shared" si="103"/>
        <v/>
      </c>
      <c r="AR231" s="113" t="str">
        <f t="shared" si="83"/>
        <v/>
      </c>
      <c r="AS231" s="113" t="str">
        <f t="shared" si="84"/>
        <v/>
      </c>
      <c r="AT231" s="113" t="str">
        <f t="shared" si="85"/>
        <v/>
      </c>
      <c r="AU231" s="113" t="str">
        <f t="shared" si="86"/>
        <v/>
      </c>
      <c r="AV231" s="159"/>
      <c r="AW231" s="157"/>
      <c r="AX231" s="157"/>
      <c r="AY231" s="157"/>
      <c r="AZ231" s="157"/>
      <c r="BA231" s="116" t="str">
        <f t="shared" si="87"/>
        <v/>
      </c>
      <c r="BB231" s="316"/>
      <c r="BC231" s="116" t="str">
        <f t="shared" si="88"/>
        <v/>
      </c>
      <c r="BD231" s="133" t="str">
        <f t="shared" si="89"/>
        <v/>
      </c>
      <c r="BE231" s="157"/>
      <c r="BF231" s="1180"/>
      <c r="BG231" s="1180"/>
      <c r="BH231" s="158"/>
      <c r="BI231" s="490"/>
      <c r="BJ231" s="514" t="str">
        <f t="shared" si="104"/>
        <v/>
      </c>
      <c r="BK231" s="789"/>
      <c r="BL231" s="116" t="str">
        <f t="shared" si="105"/>
        <v/>
      </c>
      <c r="BM231" s="144"/>
      <c r="BN231" s="144"/>
      <c r="BO231" s="144"/>
      <c r="BP231" s="790"/>
      <c r="BQ231" s="790"/>
      <c r="BR231" s="790"/>
      <c r="BS231" s="116" t="str">
        <f t="shared" si="90"/>
        <v/>
      </c>
      <c r="BT231" s="790"/>
      <c r="BU231" s="808" t="str">
        <f t="shared" si="91"/>
        <v/>
      </c>
      <c r="BV231" s="791"/>
      <c r="BW231" s="144"/>
      <c r="BX231" s="20"/>
      <c r="BY231" s="20"/>
      <c r="BZ231" s="20"/>
      <c r="CA231" s="792"/>
      <c r="CB231" s="1201"/>
      <c r="CC231" s="144"/>
      <c r="CD231" s="144"/>
      <c r="CE231" s="144"/>
      <c r="CF231" s="144"/>
      <c r="CG231" s="144"/>
      <c r="CH231" s="144"/>
      <c r="CI231" s="144"/>
      <c r="CJ231" s="144"/>
      <c r="CK231" s="144"/>
      <c r="CL231" s="144"/>
      <c r="CM231" s="144"/>
      <c r="CN231" s="144"/>
      <c r="CO231" s="144"/>
      <c r="CP231" s="144"/>
      <c r="CQ231" s="144"/>
      <c r="CR231" s="144"/>
      <c r="CS231" s="144"/>
      <c r="CT231" s="144"/>
      <c r="CU231" s="144"/>
      <c r="CV231" s="144"/>
      <c r="CW231" s="144"/>
      <c r="CX231" s="144"/>
      <c r="CY231" s="144"/>
      <c r="CZ231" s="144"/>
      <c r="DA231" s="144"/>
      <c r="DB231" s="144"/>
      <c r="DC231" s="144"/>
      <c r="DD231" s="144"/>
      <c r="DE231" s="144"/>
      <c r="DF231" s="144"/>
      <c r="DG231" s="144"/>
      <c r="DH231" s="144"/>
      <c r="DI231" s="144"/>
      <c r="DJ231" s="144"/>
      <c r="DK231" s="144"/>
      <c r="DL231" s="144"/>
      <c r="DM231" s="144"/>
      <c r="DN231" s="144"/>
      <c r="DO231" s="144"/>
      <c r="DP231" s="144"/>
      <c r="DQ231" s="144"/>
      <c r="DR231" s="144"/>
      <c r="DS231" s="144"/>
      <c r="DT231" s="144"/>
      <c r="DU231" s="144"/>
      <c r="DV231" s="144"/>
      <c r="DW231" s="144"/>
      <c r="DX231" s="144"/>
      <c r="DY231" s="144"/>
      <c r="DZ231" s="144"/>
      <c r="EA231" s="144"/>
      <c r="EB231" s="144"/>
      <c r="EC231" s="144"/>
      <c r="ED231" s="782" t="str">
        <f t="shared" si="106"/>
        <v/>
      </c>
      <c r="EE231" s="519"/>
      <c r="EF231" s="793"/>
      <c r="EG231" s="519"/>
      <c r="EH231" s="794"/>
      <c r="EI231" s="790"/>
      <c r="EJ231" s="794"/>
      <c r="EK231" s="794"/>
      <c r="EL231" s="790"/>
      <c r="EM231" s="790"/>
      <c r="EN231" s="790"/>
      <c r="EO231" s="112" t="str">
        <f t="shared" si="92"/>
        <v/>
      </c>
      <c r="EP231" s="790"/>
      <c r="EQ231" s="488" t="str">
        <f t="shared" si="93"/>
        <v/>
      </c>
      <c r="ER231" s="1100"/>
      <c r="ES231" s="1099" t="str">
        <f t="shared" si="107"/>
        <v/>
      </c>
      <c r="ET231" s="525"/>
      <c r="EU231" s="148"/>
      <c r="EV231" s="148"/>
      <c r="EW231" s="148"/>
      <c r="EX231" s="148"/>
      <c r="EY231" s="148"/>
      <c r="EZ231" s="148"/>
      <c r="FA231" s="148"/>
      <c r="FB231" s="148"/>
      <c r="FC231" s="148"/>
      <c r="FD231" s="148"/>
      <c r="FE231" s="148"/>
      <c r="FF231" s="148"/>
      <c r="FG231" s="148"/>
      <c r="FH231" s="148"/>
      <c r="FI231" s="528"/>
      <c r="FJ231" s="513" t="str">
        <f t="shared" si="94"/>
        <v/>
      </c>
      <c r="FK231" s="158"/>
      <c r="FL231" s="850"/>
      <c r="FM231" s="850"/>
      <c r="FN231" s="850"/>
      <c r="FO231" s="850"/>
      <c r="FP231" s="850"/>
      <c r="FQ231" s="850"/>
      <c r="FR231" s="157"/>
      <c r="FS231" s="143"/>
      <c r="FT231" s="143"/>
      <c r="FU231" s="847" t="str">
        <f t="shared" si="95"/>
        <v/>
      </c>
      <c r="FV231" s="555"/>
      <c r="FW231" s="523" t="str">
        <f>IF(Table1[[#This Row],[Nonfood Inhaltstoffe - Komponente]]="","",VLOOKUP(Table1[[#This Row],[Nonfood Inhaltstoffe - Komponente]],'Dropdown Auswahl'!BJ:BK,2,FALSE))</f>
        <v/>
      </c>
      <c r="FX231" s="1013"/>
      <c r="FY231" s="1011" t="str">
        <f t="shared" si="96"/>
        <v/>
      </c>
      <c r="FZ231" s="152"/>
      <c r="GA231" s="152"/>
      <c r="GB231" s="152"/>
      <c r="GC231" s="529" t="str">
        <f t="shared" si="97"/>
        <v/>
      </c>
      <c r="GG231" s="21"/>
      <c r="GH231" s="21"/>
      <c r="GI231" s="1019"/>
      <c r="GJ231" s="1016" t="str">
        <f>IF(Table1[[#This Row],[Global Trade Item Number (GTIN)]]="","",Table1[[#This Row],[Global Trade Item Number (GTIN)]])</f>
        <v/>
      </c>
      <c r="GK231" s="555" t="str">
        <f>IF(Table1[[#This Row],[WAWI-Nr./ Kreditoren-Nummer
(ASDV)]]&lt;&gt;"",Table1[[#This Row],[WAWI-Nr./ Kreditoren-Nummer
(ASDV)]],"")</f>
        <v/>
      </c>
      <c r="GL231" s="165"/>
      <c r="GM231" s="165"/>
      <c r="GN231" s="165"/>
      <c r="GO231" s="485"/>
      <c r="GP231" s="534"/>
      <c r="GQ231" s="533"/>
      <c r="GR231" s="486"/>
      <c r="GS231" s="486"/>
      <c r="GT231" s="486"/>
      <c r="GU231" s="486"/>
      <c r="GV231" s="486"/>
      <c r="GW231" s="542"/>
      <c r="GX231" s="538"/>
      <c r="GY231" s="144"/>
      <c r="GZ231" s="480"/>
      <c r="HA231" s="158"/>
      <c r="HB231" s="480"/>
      <c r="HC231" s="480"/>
      <c r="HD231" s="480"/>
      <c r="HE231" s="480"/>
      <c r="HF231" s="480"/>
      <c r="HG231" s="480"/>
      <c r="HH231" s="538"/>
      <c r="HI231" s="480"/>
      <c r="HJ231" s="480"/>
      <c r="HK231" s="480"/>
      <c r="HL231" s="480"/>
      <c r="HM231" s="480"/>
      <c r="HN231" s="480"/>
      <c r="HO231" s="480"/>
      <c r="HP231" s="480"/>
      <c r="HQ231" s="480"/>
      <c r="HR231" s="538"/>
      <c r="HS231" s="480"/>
      <c r="HT231" s="480"/>
      <c r="HU231" s="480"/>
      <c r="HV231" s="480"/>
      <c r="HW231" s="480"/>
      <c r="HX231" s="480"/>
      <c r="HY231" s="480"/>
      <c r="HZ231" s="480"/>
      <c r="IA231" s="480"/>
      <c r="IB231" s="538"/>
      <c r="IC231" s="480"/>
      <c r="ID231" s="480"/>
      <c r="IE231" s="480"/>
      <c r="IF231" s="480"/>
      <c r="IG231" s="480"/>
      <c r="IH231" s="480"/>
      <c r="II231" s="480"/>
      <c r="IJ231" s="480"/>
      <c r="IK231" s="480"/>
      <c r="IL231" s="480"/>
      <c r="IM231" s="538"/>
      <c r="IN231" s="480"/>
      <c r="IO231" s="480"/>
      <c r="IP231" s="480"/>
      <c r="IQ231" s="480"/>
      <c r="IR231" s="480"/>
      <c r="IS231" s="480"/>
      <c r="IT231" s="480"/>
      <c r="IU231" s="480"/>
      <c r="IV231" s="480"/>
      <c r="IW231" s="480"/>
      <c r="IX231" s="538"/>
      <c r="IY231" s="480"/>
      <c r="IZ231" s="480"/>
      <c r="JA231" s="480"/>
      <c r="JB231" s="480"/>
      <c r="JC231" s="480"/>
      <c r="JD231" s="480"/>
      <c r="JE231" s="480"/>
      <c r="JF231" s="480"/>
      <c r="JG231" s="480"/>
      <c r="JH231" s="480"/>
      <c r="JI231" s="538"/>
      <c r="JJ231" s="480"/>
      <c r="JK231" s="480"/>
      <c r="JL231" s="480"/>
      <c r="JM231" s="480"/>
      <c r="JN231" s="480"/>
      <c r="JO231" s="480"/>
      <c r="JP231" s="480"/>
      <c r="JQ231" s="480"/>
      <c r="JR231" s="480"/>
      <c r="JS231" s="590"/>
      <c r="JT231" s="538"/>
      <c r="JU231" s="480"/>
      <c r="JV231" s="480"/>
      <c r="JW231" s="480"/>
      <c r="JX231" s="480"/>
      <c r="JY231" s="480"/>
      <c r="JZ231" s="480"/>
      <c r="KA231" s="480"/>
      <c r="KB231" s="480"/>
      <c r="KC231" s="480"/>
      <c r="KD231" s="480"/>
      <c r="KE231" s="538"/>
      <c r="KF231" s="480"/>
      <c r="KG231" s="480"/>
      <c r="KH231" s="480"/>
      <c r="KI231" s="480"/>
      <c r="KJ231" s="480"/>
      <c r="KK231" s="480"/>
      <c r="KL231" s="480"/>
      <c r="KM231" s="480"/>
      <c r="KN231" s="480"/>
      <c r="KO231" s="480"/>
      <c r="KR231" s="568" t="str">
        <f>IF(Table1[[#This Row],[GTIN]]&lt;&gt;"",Table1[[#This Row],[GTIN]],"")</f>
        <v/>
      </c>
      <c r="KS231" s="569" t="str">
        <f>Table1[[#This Row],[Kreditor]]</f>
        <v/>
      </c>
      <c r="KT231" s="570" t="str">
        <f>IF(Table1[[#This Row],[Gültig ab (Datum)]]&lt;&gt;"",Table1[[#This Row],[Gültig ab (Datum)]],"")</f>
        <v/>
      </c>
      <c r="KU231" s="570"/>
      <c r="KV231" s="583" t="str">
        <f>IF(Table1[[#This Row],[Artikel verpackt? 
(X=Ja)]]="","",Table1[[#This Row],[Artikel verpackt? 
(X=Ja)]])</f>
        <v/>
      </c>
      <c r="KW231" s="571" t="str">
        <f>IF(Table1[[#This Row],[Verpackung recyclingfähig?
(X=Ja)]]="","",Table1[[#This Row],[Verpackung recyclingfähig?
(X=Ja)]])</f>
        <v/>
      </c>
      <c r="KX231" s="572"/>
      <c r="KY231" s="573"/>
      <c r="KZ231" s="574"/>
      <c r="LA231" s="574"/>
      <c r="LB231" s="574"/>
      <c r="LC231" s="574"/>
      <c r="LD231" s="574"/>
      <c r="LE231" s="574"/>
      <c r="LF231" s="575"/>
      <c r="LG231" s="576" t="str">
        <f>IF(Table1[[#This Row],[Hauptkörper - B1 - Art]]="","",VLOOKUP(Table1[[#This Row],[Hauptkörper - B1 - Art]],'DD FD'!B:C,2,FALSE))</f>
        <v/>
      </c>
      <c r="LH231" s="577" t="str">
        <f>IF(Table1[[#This Row],[Hauptkörper - B1 - Fraktion]]="","",VLOOKUP(Table1[[#This Row],[Hauptkörper - B1 - Fraktion]],'DD FD'!H:J,3,FALSE))</f>
        <v/>
      </c>
      <c r="LI231" s="574" t="str">
        <f>IF(Table1[[#This Row],[Hauptkörper - B1 - Gewicht
(in G)]]="","",Table1[[#This Row],[Hauptkörper - B1 - Gewicht
(in G)]])</f>
        <v/>
      </c>
      <c r="LJ231" s="574" t="str">
        <f>IF(Table1[[#This Row],[Hauptkörper - B1 - Lizenzierungs-pflichtig? (X=Ja)]]="","",Table1[[#This Row],[Hauptkörper - B1 - Lizenzierungs-pflichtig? (X=Ja)]])</f>
        <v/>
      </c>
      <c r="LK231" s="577" t="str">
        <f>IF(Table1[[#This Row],[Hauptkörper - B1 - Virgin Material]]="","",VLOOKUP(Table1[[#This Row],[Hauptkörper - B1 - Virgin Material]],'DD FD'!AJ:AK,2,FALSE))</f>
        <v/>
      </c>
      <c r="LL231" s="578" t="str">
        <f>IF(Table1[[#This Row],[Hauptkörper - B1 - Virgin Material Anteil (in %)]]="","",Table1[[#This Row],[Hauptkörper - B1 - Virgin Material Anteil (in %)]])</f>
        <v/>
      </c>
      <c r="LM231" s="577" t="str">
        <f>IF(Table1[[#This Row],[Hauptkörper - B1 - Recyceltes Material]]="","",VLOOKUP(Table1[[#This Row],[Hauptkörper - B1 - Recyceltes Material]],'DD FD'!AL:AM,2,FALSE))</f>
        <v/>
      </c>
      <c r="LN231" s="578" t="str">
        <f>IF(Table1[[#This Row],[Hauptkörper - B1 - Recyceltes Material Anteil (in %)]]="","",Table1[[#This Row],[Hauptkörper - B1 - Recyceltes Material Anteil (in %)]])</f>
        <v/>
      </c>
      <c r="LO231" s="579" t="str">
        <f>IF(Table1[[#This Row],[Hauptkörper - B1 - Beschichtung]]="","",VLOOKUP(Table1[[#This Row],[Hauptkörper - B1 - Beschichtung]],'DD FD'!AE:AF,2,FALSE))</f>
        <v/>
      </c>
      <c r="LP231" s="580" t="str">
        <f>IF(Table1[[#This Row],[Hauptkörper - B1 - Beschichtung Anteil (in %)]]="","",Table1[[#This Row],[Hauptkörper - B1 - Beschichtung Anteil (in %)]])</f>
        <v/>
      </c>
      <c r="LQ231" s="576" t="str">
        <f>IF(Table1[[#This Row],[Hauptkörper - B2 - Art]]="","",VLOOKUP(Table1[[#This Row],[Hauptkörper - B2 - Art]],'DD FD'!B:C,2,FALSE))</f>
        <v/>
      </c>
      <c r="LR231" s="577" t="str">
        <f>IF(Table1[[#This Row],[Hauptkörper - B2 - Fraktion]]="","",VLOOKUP(Table1[[#This Row],[Hauptkörper - B2 - Fraktion]],'DD FD'!H:J,3,FALSE))</f>
        <v/>
      </c>
      <c r="LS231" s="574" t="str">
        <f>IF(Table1[[#This Row],[Hauptkörper - B2 - Gewicht
(in G)]]="","",Table1[[#This Row],[Hauptkörper - B2 - Gewicht
(in G)]])</f>
        <v/>
      </c>
      <c r="LT231" s="574" t="str">
        <f>IF(Table1[[#This Row],[Hauptkörper - B2 - Lizenzierungs-pflichtig? (X=Ja)]]="","",Table1[[#This Row],[Hauptkörper - B2 - Lizenzierungs-pflichtig? (X=Ja)]])</f>
        <v/>
      </c>
      <c r="LU231" s="577" t="str">
        <f>IF(Table1[[#This Row],[Hauptkörper - B2 - Virgin Material]]="","",VLOOKUP(Table1[[#This Row],[Hauptkörper - B2 - Virgin Material]],'DD FD'!AJ:AK,2,FALSE))</f>
        <v/>
      </c>
      <c r="LV231" s="578" t="str">
        <f>IF(Table1[[#This Row],[Hauptkörper - B2 - Virgin Material Anteil (in %)]]="","",Table1[[#This Row],[Hauptkörper - B2 - Virgin Material Anteil (in %)]])</f>
        <v/>
      </c>
      <c r="LW231" s="577" t="str">
        <f>IF(Table1[[#This Row],[Hauptkörper - B2 - Recyceltes Material]]="","",VLOOKUP(Table1[[#This Row],[Hauptkörper - B2 - Recyceltes Material]],'DD FD'!AL:AM,2,FALSE))</f>
        <v/>
      </c>
      <c r="LX231" s="578" t="str">
        <f>IF(Table1[[#This Row],[Hauptkörper - B2 - Recyceltes Material Anteil (in %)]]="","",Table1[[#This Row],[Hauptkörper - B2 - Recyceltes Material Anteil (in %)]])</f>
        <v/>
      </c>
      <c r="LY231" s="577" t="str">
        <f>IF(Table1[[#This Row],[Hauptkörper - B2 - Beschichtung]]="","",VLOOKUP(Table1[[#This Row],[Hauptkörper - B2 - Beschichtung]],'DD FD'!AE:AF,2,FALSE))</f>
        <v/>
      </c>
      <c r="LZ231" s="580" t="str">
        <f>IF(Table1[[#This Row],[Hauptkörper - B2 - Beschichtung Anteil (in %)]]="","",Table1[[#This Row],[Hauptkörper - B2 - Beschichtung Anteil (in %)]])</f>
        <v/>
      </c>
      <c r="MA231" s="576" t="str">
        <f>IF(Table1[[#This Row],[Hauptkörper - B3 - Art]]="","",VLOOKUP(Table1[[#This Row],[Hauptkörper - B3 - Art]],'DD FD'!B:C,2,FALSE))</f>
        <v/>
      </c>
      <c r="MB231" s="577" t="str">
        <f>IF(Table1[[#This Row],[Hauptkörper - B3 - Fraktion]]="","",VLOOKUP(Table1[[#This Row],[Hauptkörper - B3 - Fraktion]],'DD FD'!H:J,3,FALSE))</f>
        <v/>
      </c>
      <c r="MC231" s="574" t="str">
        <f>IF(Table1[[#This Row],[Hauptkörper - B3 - Gewicht
(in G)]]="","",Table1[[#This Row],[Hauptkörper - B3 - Gewicht
(in G)]])</f>
        <v/>
      </c>
      <c r="MD231" s="574" t="str">
        <f>IF(Table1[[#This Row],[Hauptkörper - B3 - Lizenzierungs-pflichtig? (X=Ja)]]="","",Table1[[#This Row],[Hauptkörper - B3 - Lizenzierungs-pflichtig? (X=Ja)]])</f>
        <v/>
      </c>
      <c r="ME231" s="577" t="str">
        <f>IF(Table1[[#This Row],[Hauptkörper - B3 - Virgin Material]]="","",VLOOKUP(Table1[[#This Row],[Hauptkörper - B3 - Virgin Material]],'DD FD'!AJ:AK,2,FALSE))</f>
        <v/>
      </c>
      <c r="MF231" s="578" t="str">
        <f>IF(Table1[[#This Row],[Hauptkörper - B3 - Virgin Material Anteil (in %)]]="","",Table1[[#This Row],[Hauptkörper - B3 - Virgin Material Anteil (in %)]])</f>
        <v/>
      </c>
      <c r="MG231" s="577" t="str">
        <f>IF(Table1[[#This Row],[Hauptkörper - B3 - Recyceltes Material]]="","",VLOOKUP(Table1[[#This Row],[Hauptkörper - B3 - Recyceltes Material]],'DD FD'!AL:AM,2,FALSE))</f>
        <v/>
      </c>
      <c r="MH231" s="578" t="str">
        <f>IF(Table1[[#This Row],[Hauptkörper - B3 - Recyceltes Material Anteil (in %)]]="","",Table1[[#This Row],[Hauptkörper - B3 - Recyceltes Material Anteil (in %)]])</f>
        <v/>
      </c>
      <c r="MI231" s="577" t="str">
        <f>IF(Table1[[#This Row],[Hauptkörper - B3 - Beschichtung]]="","",VLOOKUP(Table1[[#This Row],[Hauptkörper - B3 - Beschichtung]],'DD FD'!AE:AF,2,FALSE))</f>
        <v/>
      </c>
      <c r="MJ231" s="580" t="str">
        <f>IF(Table1[[#This Row],[Hauptkörper - B3 - Beschichtung Anteil (in %)]]="","",Table1[[#This Row],[Hauptkörper - B3 - Beschichtung Anteil (in %)]])</f>
        <v/>
      </c>
      <c r="MK231" s="576" t="str">
        <f>IF(Table1[[#This Row],[Verschluss - B1 - Art]]="","",VLOOKUP(Table1[[#This Row],[Verschluss - B1 - Art]],'DD FD'!D:E,2,FALSE))</f>
        <v/>
      </c>
      <c r="ML231" s="577" t="str">
        <f>IF(Table1[[#This Row],[Verschluss - B1 - Fraktion]]="","",VLOOKUP(Table1[[#This Row],[Verschluss - B1 - Fraktion]],'DD FD'!H:J,3,FALSE))</f>
        <v/>
      </c>
      <c r="MM231" s="574" t="str">
        <f>IF(Table1[[#This Row],[Verschluss - B1 - Gewicht (in G)]]="","",Table1[[#This Row],[Verschluss - B1 - Gewicht (in G)]])</f>
        <v/>
      </c>
      <c r="MN231" s="574" t="str">
        <f>IF(Table1[[#This Row],[Verschluss - B1 - Lizenzierungs-pflichtig? (X=Ja)]]="","",Table1[[#This Row],[Verschluss - B1 - Lizenzierungs-pflichtig? (X=Ja)]])</f>
        <v/>
      </c>
      <c r="MO231" s="574" t="str">
        <f>IF(Table1[[#This Row],[Verschluss - B1 - Trennbar vom Hauptkörper? (X=Ja)]]="","",Table1[[#This Row],[Verschluss - B1 - Trennbar vom Hauptkörper? (X=Ja)]])</f>
        <v/>
      </c>
      <c r="MP231" s="577" t="str">
        <f>IF(Table1[[#This Row],[Verschluss - B1 - Virgin Material]]="","",VLOOKUP(Table1[[#This Row],[Verschluss - B1 - Virgin Material]],'DD FD'!AJ:AK,2,FALSE))</f>
        <v/>
      </c>
      <c r="MQ231" s="578" t="str">
        <f>IF(Table1[[#This Row],[Verschluss - B1 - Virgin Material Anteil (in %)]]="","",Table1[[#This Row],[Verschluss - B1 - Virgin Material Anteil (in %)]])</f>
        <v/>
      </c>
      <c r="MR231" s="577" t="str">
        <f>IF(Table1[[#This Row],[Verschluss - B1 - Recyceltes Material]]="","",VLOOKUP(Table1[[#This Row],[Verschluss - B1 - Recyceltes Material]],'DD FD'!AL:AM,2,FALSE))</f>
        <v/>
      </c>
      <c r="MS231" s="578" t="str">
        <f>IF(Table1[[#This Row],[Verschluss - B1 - Recyceltes Material Anteil (in %)]]="","",Table1[[#This Row],[Verschluss - B1 - Recyceltes Material Anteil (in %)]])</f>
        <v/>
      </c>
      <c r="MT231" s="577" t="str">
        <f>IF(Table1[[#This Row],[Verschluss - B1 - Beschichtung]]="","",VLOOKUP(Table1[[#This Row],[Verschluss - B1 - Beschichtung]],'DD FD'!AE:AF,2,FALSE))</f>
        <v/>
      </c>
      <c r="MU231" s="580" t="str">
        <f>IF(Table1[[#This Row],[Verschluss - B1 - Beschichtung Anteil (in %)]]="","",Table1[[#This Row],[Verschluss - B1 - Beschichtung Anteil (in %)]])</f>
        <v/>
      </c>
      <c r="MV231" s="576" t="str">
        <f>IF(Table1[[#This Row],[Verschluss - B2 - Art]]="","",VLOOKUP(Table1[[#This Row],[Verschluss - B2 - Art]],'DD FD'!D:E,2,FALSE))</f>
        <v/>
      </c>
      <c r="MW231" s="577" t="str">
        <f>IF(Table1[[#This Row],[Verschluss - B2 - Fraktion]]="","",VLOOKUP(Table1[[#This Row],[Verschluss - B2 - Fraktion]],'DD FD'!H:J,3,FALSE))</f>
        <v/>
      </c>
      <c r="MX231" s="574" t="str">
        <f>IF(Table1[[#This Row],[Verschluss - B2 - Gewicht (in G)]]="","",Table1[[#This Row],[Verschluss - B2 - Gewicht (in G)]])</f>
        <v/>
      </c>
      <c r="MY231" s="574" t="str">
        <f>IF(Table1[[#This Row],[Verschluss - B2 - Lizenzierungs-pflichtig? (X=Ja)]]="","",Table1[[#This Row],[Verschluss - B2 - Lizenzierungs-pflichtig? (X=Ja)]])</f>
        <v/>
      </c>
      <c r="MZ231" s="574" t="str">
        <f>IF(Table1[[#This Row],[Verschluss - B2 - Trennbar vom Hauptkörper? (X=Ja)]]="","",Table1[[#This Row],[Verschluss - B2 - Trennbar vom Hauptkörper? (X=Ja)]])</f>
        <v/>
      </c>
      <c r="NA231" s="577" t="str">
        <f>IF(Table1[[#This Row],[Verschluss - B2 - Virgin Material]]="","",VLOOKUP(Table1[[#This Row],[Verschluss - B2 - Virgin Material]],'DD FD'!AJ:AK,2,FALSE))</f>
        <v/>
      </c>
      <c r="NB231" s="578" t="str">
        <f>IF(Table1[[#This Row],[Verschluss - B2 - Virgin Material Anteil (in %)]]="","",Table1[[#This Row],[Verschluss - B2 - Virgin Material Anteil (in %)]])</f>
        <v/>
      </c>
      <c r="NC231" s="577" t="str">
        <f>IF(Table1[[#This Row],[Verschluss - B2 - Recyceltes Material]]="","",VLOOKUP(Table1[[#This Row],[Verschluss - B2 - Recyceltes Material]],'DD FD'!AL:AM,2,FALSE))</f>
        <v/>
      </c>
      <c r="ND231" s="578" t="str">
        <f>IF(Table1[[#This Row],[Verschluss - B2 - Recyceltes Material Anteil (in %)]]="","",Table1[[#This Row],[Verschluss - B2 - Recyceltes Material Anteil (in %)]])</f>
        <v/>
      </c>
      <c r="NE231" s="577" t="str">
        <f>IF(Table1[[#This Row],[Verschluss - B2 - Beschichtung]]="","",VLOOKUP(Table1[[#This Row],[Verschluss - B2 - Beschichtung]],'DD FD'!AE:AF,2,FALSE))</f>
        <v/>
      </c>
      <c r="NF231" s="580" t="str">
        <f>IF(Table1[[#This Row],[Verschluss - B2 - Beschichtung Anteil (in %)]]="","",Table1[[#This Row],[Verschluss - B2 - Beschichtung Anteil (in %)]])</f>
        <v/>
      </c>
      <c r="NG231" s="576" t="str">
        <f>IF(Table1[[#This Row],[Verschluss - B3 - Art]]="","",VLOOKUP(Table1[[#This Row],[Verschluss - B3 - Art]],'DD FD'!D:E,2,FALSE))</f>
        <v/>
      </c>
      <c r="NH231" s="577" t="str">
        <f>IF(Table1[[#This Row],[Verschluss - B3 - Fraktion]]="","",VLOOKUP(Table1[[#This Row],[Verschluss - B3 - Fraktion]],'DD FD'!H:J,3,FALSE))</f>
        <v/>
      </c>
      <c r="NI231" s="574" t="str">
        <f>IF(Table1[[#This Row],[Verschluss - B3 - Gewicht (in G)]]="","",Table1[[#This Row],[Verschluss - B3 - Gewicht (in G)]])</f>
        <v/>
      </c>
      <c r="NJ231" s="574" t="str">
        <f>IF(Table1[[#This Row],[Verschluss - B3 - Lizenzierungs-pflichtig? (X=Ja)]]="","",Table1[[#This Row],[Verschluss - B3 - Lizenzierungs-pflichtig? (X=Ja)]])</f>
        <v/>
      </c>
      <c r="NK231" s="574" t="str">
        <f>IF(Table1[[#This Row],[Verschluss - B3 - Trennbar vom Hauptkörper? (X=Ja)]]="","",Table1[[#This Row],[Verschluss - B3 - Trennbar vom Hauptkörper? (X=Ja)]])</f>
        <v/>
      </c>
      <c r="NL231" s="577" t="str">
        <f>IF(Table1[[#This Row],[Verschluss - B3 - Virgin Material]]="","",VLOOKUP(Table1[[#This Row],[Verschluss - B3 - Virgin Material]],'DD FD'!AJ:AK,2,FALSE))</f>
        <v/>
      </c>
      <c r="NM231" s="578" t="str">
        <f>IF(Table1[[#This Row],[Verschluss - B3 - Virgin Material Anteil (in %)]]="","",Table1[[#This Row],[Verschluss - B3 - Virgin Material Anteil (in %)]])</f>
        <v/>
      </c>
      <c r="NN231" s="577" t="str">
        <f>IF(Table1[[#This Row],[Verschluss - B3 - Recyceltes Material]]="","",VLOOKUP(Table1[[#This Row],[Verschluss - B3 - Recyceltes Material]],'DD FD'!AL:AM,2,FALSE))</f>
        <v/>
      </c>
      <c r="NO231" s="578" t="str">
        <f>IF(Table1[[#This Row],[Verschluss - B3 - Recyceltes Material Anteil (in %)]]="","",Table1[[#This Row],[Verschluss - B3 - Recyceltes Material Anteil (in %)]])</f>
        <v/>
      </c>
      <c r="NP231" s="577" t="str">
        <f>IF(Table1[[#This Row],[Verschluss - B3 - Beschichtung]]="","",VLOOKUP(Table1[[#This Row],[Verschluss - B3 - Beschichtung]],'DD FD'!AE:AF,2,FALSE))</f>
        <v/>
      </c>
      <c r="NQ231" s="580" t="str">
        <f>IF(Table1[[#This Row],[Verschluss - B3 - Beschichtung Anteil (in %)]]="","",Table1[[#This Row],[Verschluss - B3 - Beschichtung Anteil (in %)]])</f>
        <v/>
      </c>
      <c r="NR231" s="576" t="str">
        <f>IF(Table1[[#This Row],[Etikett - B1 - Art]]="","",VLOOKUP(Table1[[#This Row],[Etikett - B1 - Art]],'DD FD'!F:G,2,FALSE))</f>
        <v/>
      </c>
      <c r="NS231" s="577" t="str">
        <f>IF(Table1[[#This Row],[Etikett - B1 - Fraktion]]="","",VLOOKUP(Table1[[#This Row],[Etikett - B1 - Fraktion]],'DD FD'!H:J,3,FALSE))</f>
        <v/>
      </c>
      <c r="NT231" s="574" t="str">
        <f>IF(Table1[[#This Row],[Etikett - B1 - Gewicht (in G)]]="","",Table1[[#This Row],[Etikett - B1 - Gewicht (in G)]])</f>
        <v/>
      </c>
      <c r="NU231" s="574" t="str">
        <f>IF(Table1[[#This Row],[Etikett - B1 - Lizenzierungs-pflichtig? (X=Ja)]]="","",Table1[[#This Row],[Etikett - B1 - Lizenzierungs-pflichtig? (X=Ja)]])</f>
        <v/>
      </c>
      <c r="NV231" s="574" t="str">
        <f>IF(Table1[[#This Row],[Etikett - B1 - Trennbar vom Hauptkörper? (X=Ja)]]="","",Table1[[#This Row],[Etikett - B1 - Trennbar vom Hauptkörper? (X=Ja)]])</f>
        <v/>
      </c>
      <c r="NW231" s="577" t="str">
        <f>IF(Table1[[#This Row],[Etikett - B1 - Virgin Material]]="","",VLOOKUP(Table1[[#This Row],[Etikett - B1 - Virgin Material]],'DD FD'!AJ:AK,2,FALSE))</f>
        <v/>
      </c>
      <c r="NX231" s="578" t="str">
        <f>IF(Table1[[#This Row],[Etikett - B1 - Virgin Material Anteil (in %)]]="","",Table1[[#This Row],[Etikett - B1 - Virgin Material Anteil (in %)]])</f>
        <v/>
      </c>
      <c r="NY231" s="577" t="str">
        <f>IF(Table1[[#This Row],[Etikett - B1 - Recyceltes Material]]="","",VLOOKUP(Table1[[#This Row],[Etikett - B1 - Recyceltes Material]],'DD FD'!AL:AM,2,FALSE))</f>
        <v/>
      </c>
      <c r="NZ231" s="578" t="str">
        <f>IF(Table1[[#This Row],[Etikett - B1 - Recyceltes Material Anteil (in %)]]="","",Table1[[#This Row],[Etikett - B1 - Recyceltes Material Anteil (in %)]])</f>
        <v/>
      </c>
      <c r="OA231" s="577" t="str">
        <f>IF(Table1[[#This Row],[Etikett - B1 - Beschichtung]]="","",VLOOKUP(Table1[[#This Row],[Etikett - B1 - Beschichtung]],'DD FD'!AE:AF,2,FALSE))</f>
        <v/>
      </c>
      <c r="OB231" s="580" t="str">
        <f>IF(Table1[[#This Row],[Etikett - B1 - Beschichtung Anteil (in %)]]="","",Table1[[#This Row],[Etikett - B1 - Beschichtung Anteil (in %)]])</f>
        <v/>
      </c>
      <c r="OC231" s="576" t="str">
        <f>IF(Table1[[#This Row],[Etikett - B2 - Art]]="","",VLOOKUP(Table1[[#This Row],[Etikett - B2 - Art]],'DD FD'!F:G,2,FALSE))</f>
        <v/>
      </c>
      <c r="OD231" s="577" t="str">
        <f>IF(Table1[[#This Row],[Etikett - B2 - Fraktion]]="","",VLOOKUP(Table1[[#This Row],[Etikett - B2 - Fraktion]],'DD FD'!H:J,3,FALSE))</f>
        <v/>
      </c>
      <c r="OE231" s="574" t="str">
        <f>IF(Table1[[#This Row],[Etikett - B2 - Gewicht (in G)]]="","",Table1[[#This Row],[Etikett - B2 - Gewicht (in G)]])</f>
        <v/>
      </c>
      <c r="OF231" s="574" t="str">
        <f>IF(Table1[[#This Row],[Etikett - B2 - Lizenzierungs-pflichtig? (X=Ja)]]="","",Table1[[#This Row],[Etikett - B2 - Lizenzierungs-pflichtig? (X=Ja)]])</f>
        <v/>
      </c>
      <c r="OG231" s="574" t="str">
        <f>IF(Table1[[#This Row],[Etikett - B2 - Trennbar vom Hauptkörper? (X=Ja)]]="","",Table1[[#This Row],[Etikett - B2 - Trennbar vom Hauptkörper? (X=Ja)]])</f>
        <v/>
      </c>
      <c r="OH231" s="577" t="str">
        <f>IF(Table1[[#This Row],[Etikett - B2 - Virgin Material]]="","",VLOOKUP(Table1[[#This Row],[Etikett - B2 - Virgin Material]],'DD FD'!AJ:AK,2,FALSE))</f>
        <v/>
      </c>
      <c r="OI231" s="578" t="str">
        <f>IF(Table1[[#This Row],[Etikett - B2 - Virgin Material Anteil (in %)]]="","",Table1[[#This Row],[Etikett - B2 - Virgin Material Anteil (in %)]])</f>
        <v/>
      </c>
      <c r="OJ231" s="577" t="str">
        <f>IF(Table1[[#This Row],[Etikett - B2 - Recyceltes Material]]="","",VLOOKUP(Table1[[#This Row],[Etikett - B2 - Recyceltes Material]],'DD FD'!AL:AM,2,FALSE))</f>
        <v/>
      </c>
      <c r="OK231" s="578" t="str">
        <f>IF(Table1[[#This Row],[Etikett - B2 - Recyceltes Material Anteil (in %)]]="","",Table1[[#This Row],[Etikett - B2 - Recyceltes Material Anteil (in %)]])</f>
        <v/>
      </c>
      <c r="OL231" s="577" t="str">
        <f>IF(Table1[[#This Row],[Etikett - B2 - Beschichtung]]="","",VLOOKUP(Table1[[#This Row],[Etikett - B2 - Beschichtung]],'DD FD'!AE:AF,2,FALSE))</f>
        <v/>
      </c>
      <c r="OM231" s="580" t="str">
        <f>IF(Table1[[#This Row],[Etikett - B2 - Beschichtung Anteil (in %)]]="","",Table1[[#This Row],[Etikett - B2 - Beschichtung Anteil (in %)]])</f>
        <v/>
      </c>
      <c r="ON231" s="576" t="str">
        <f>IF(Table1[[#This Row],[Etikett - B3 - Art]]="","",VLOOKUP(Table1[[#This Row],[Etikett - B3 - Art]],'DD FD'!F:G,2,FALSE))</f>
        <v/>
      </c>
      <c r="OO231" s="577" t="str">
        <f>IF(Table1[[#This Row],[Etikett - B3 - Fraktion]]="","",VLOOKUP(Table1[[#This Row],[Etikett - B3 - Fraktion]],'DD FD'!H:J,3,FALSE))</f>
        <v/>
      </c>
      <c r="OP231" s="574" t="str">
        <f>IF(Table1[[#This Row],[Etikett - B3 - Gewicht (in G)]]="","",Table1[[#This Row],[Etikett - B3 - Gewicht (in G)]])</f>
        <v/>
      </c>
      <c r="OQ231" s="574" t="str">
        <f>IF(Table1[[#This Row],[Etikett - B3 - Lizenzierungs-pflichtig? (X=Ja)]]="","",Table1[[#This Row],[Etikett - B3 - Lizenzierungs-pflichtig? (X=Ja)]])</f>
        <v/>
      </c>
      <c r="OR231" s="574" t="str">
        <f>IF(Table1[[#This Row],[Etikett - B3 - Trennbar vom Hauptkörper? (X=Ja)]]="","",Table1[[#This Row],[Etikett - B3 - Trennbar vom Hauptkörper? (X=Ja)]])</f>
        <v/>
      </c>
      <c r="OS231" s="577" t="str">
        <f>IF(Table1[[#This Row],[Etikett - B3 - Virgin Material]]="","",VLOOKUP(Table1[[#This Row],[Etikett - B3 - Virgin Material]],'DD FD'!AJ:AK,2,FALSE))</f>
        <v/>
      </c>
      <c r="OT231" s="578" t="str">
        <f>IF(Table1[[#This Row],[Etikett - B3 - Virgin Material Anteil (in %)]]="","",Table1[[#This Row],[Etikett - B3 - Virgin Material Anteil (in %)]])</f>
        <v/>
      </c>
      <c r="OU231" s="577" t="str">
        <f>IF(Table1[[#This Row],[Etikett - B3 - Recyceltes Material]]="","",VLOOKUP(Table1[[#This Row],[Etikett - B3 - Recyceltes Material]],'DD FD'!AL:AM,2,FALSE))</f>
        <v/>
      </c>
      <c r="OV231" s="578" t="str">
        <f>IF(Table1[[#This Row],[Etikett - B3 - Recyceltes Material Anteil (in %)]]="","",Table1[[#This Row],[Etikett - B3 - Recyceltes Material Anteil (in %)]])</f>
        <v/>
      </c>
      <c r="OW231" s="577" t="str">
        <f>IF(Table1[[#This Row],[Etikett - B3 - Beschichtung]]="","",VLOOKUP(Table1[[#This Row],[Etikett - B3 - Beschichtung]],'DD FD'!AE:AF,2,FALSE))</f>
        <v/>
      </c>
      <c r="OX231" s="613" t="str">
        <f>IF(Table1[[#This Row],[Etikett - B3 - Beschichtung Anteil (in %)]]="","",Table1[[#This Row],[Etikett - B3 - Beschichtung Anteil (in %)]])</f>
        <v/>
      </c>
      <c r="OY231" s="618">
        <f>ROUNDUP(SUM(
IF(AND(LH231='DD FD'!$J$7,LJ231='DD FD'!$AI$3),LI231,0),
IF(AND(LR231='DD FD'!$J$7,LT231='DD FD'!$AI$3),LS231,0),
IF(AND(MB231='DD FD'!$J$7,MD231='DD FD'!$AI$3),MC231,0),
IF(AND(ML231='DD FD'!$J$7,MN231='DD FD'!$AI$3),MM231,0),
IF(AND(MW231='DD FD'!$J$7,MY231='DD FD'!$AI$3),MX231,0),
IF(AND(NH231='DD FD'!$J$7,NJ231='DD FD'!$AI$3),NI231,0),
IF(AND(NS231='DD FD'!$J$7,NU231='DD FD'!$AI$3),NT231,0),
IF(AND(OD231='DD FD'!$J$7,OF231='DD FD'!$AI$3),OE231,0),
IF(AND(OO231='DD FD'!$J$7,OQ231='DD FD'!$AI$3),OP231,0),
),2)</f>
        <v>0</v>
      </c>
      <c r="OZ231" s="617">
        <f>ROUNDUP(SUM(
IF(AND(LH231='DD FD'!$J$6,LJ231='DD FD'!$AI$3),LI231,0),
IF(AND(LR231='DD FD'!$J$6,LT231='DD FD'!$AI$3),LS231,0),
IF(AND(MB231='DD FD'!$J$6,MD231='DD FD'!$AI$3),MC231,0),
IF(AND(ML231='DD FD'!$J$6,MN231='DD FD'!$AI$3),MM231,0),
IF(AND(MW231='DD FD'!$J$6,MY231='DD FD'!$AI$3),MX231,0),
IF(AND(NH231='DD FD'!$J$6,NJ231='DD FD'!$AI$3),NI231,0),
IF(AND(NS231='DD FD'!$J$6,NU231='DD FD'!$AI$3),NT231,0),
IF(AND(OD231='DD FD'!$J$6,OF231='DD FD'!$AI$3),OE231,0),
IF(AND(OO231='DD FD'!$J$6,OQ231='DD FD'!$AI$3),OP231,0),
),2)</f>
        <v>0</v>
      </c>
      <c r="PA231" s="617">
        <f>ROUNDUP(SUM(
IF(AND(LH231='DD FD'!$J$10,LJ231='DD FD'!$AI$3),LI231,0),
IF(AND(LR231='DD FD'!$J$10,LT231='DD FD'!$AI$3),LS231,0),
IF(AND(MB231='DD FD'!$J$10,MD231='DD FD'!$AI$3),MC231,0),
IF(AND(ML231='DD FD'!$J$10,MN231='DD FD'!$AI$3),MM231,0),
IF(AND(MW231='DD FD'!$J$10,MY231='DD FD'!$AI$3),MX231,0),
IF(AND(NH231='DD FD'!$J$10,NJ231='DD FD'!$AI$3),NI231,0),
IF(AND(NS231='DD FD'!$J$10,NU231='DD FD'!$AI$3),NT231,0),
IF(AND(OD231='DD FD'!$J$10,OF231='DD FD'!$AI$3),OE231,0),
IF(AND(OO231='DD FD'!$J$10,OQ231='DD FD'!$AI$3),OP231,0),
),2)</f>
        <v>0</v>
      </c>
      <c r="PB231" s="617">
        <f>ROUNDUP(SUM(
IF(AND(LH231='DD FD'!$J$8,LJ231='DD FD'!$AI$3),LI231,0),
IF(AND(LR231='DD FD'!$J$8,LT231='DD FD'!$AI$3),LS231,0),
IF(AND(MB231='DD FD'!$J$8,MD231='DD FD'!$AI$3),MC231,0),
IF(AND(ML231='DD FD'!$J$8,MN231='DD FD'!$AI$3),MM231,0),
IF(AND(MW231='DD FD'!$J$8,MY231='DD FD'!$AI$3),MX231,0),
IF(AND(NH231='DD FD'!$J$8,NJ231='DD FD'!$AI$3),NI231,0),
IF(AND(NS231='DD FD'!$J$8,NU231='DD FD'!$AI$3),NT231,0),
IF(AND(OD231='DD FD'!$J$8,OF231='DD FD'!$AI$3),OE231,0),
IF(AND(OO231='DD FD'!$J$8,OQ231='DD FD'!$AI$3),OP231,0),
),2)</f>
        <v>0</v>
      </c>
      <c r="PC231" s="617">
        <f>ROUNDUP(SUM(
IF(AND(LH231='DD FD'!$J$5,LJ231='DD FD'!$AI$3),LI231,0),
IF(AND(LR231='DD FD'!$J$5,LT231='DD FD'!$AI$3),LS231,0),
IF(AND(MB231='DD FD'!$J$5,MD231='DD FD'!$AI$3),MC231,0),
IF(AND(ML231='DD FD'!$J$5,MN231='DD FD'!$AI$3),MM231,0),
IF(AND(MW231='DD FD'!$J$5,MY231='DD FD'!$AI$3),MX231,0),
IF(AND(NH231='DD FD'!$J$5,NJ231='DD FD'!$AI$3),NI231,0),
IF(AND(NS231='DD FD'!$J$5,NU231='DD FD'!$AI$3),NT231,0),
IF(AND(OD231='DD FD'!$J$5,OF231='DD FD'!$AI$3),OE231,0),
IF(AND(OO231='DD FD'!$J$5,OQ231='DD FD'!$AI$3),OP231,0),
),2)</f>
        <v>0</v>
      </c>
      <c r="PD231" s="617">
        <f>ROUNDUP(SUM(
IF(AND(LH231='DD FD'!$J$9,LJ231='DD FD'!$AI$3),LI231,0),
IF(AND(LR231='DD FD'!$J$9,LT231='DD FD'!$AI$3),LS231,0),
IF(AND(MB231='DD FD'!$J$9,MD231='DD FD'!$AI$3),MC231,0),
IF(AND(ML231='DD FD'!$J$9,MN231='DD FD'!$AI$3),MM231,0),
IF(AND(MW231='DD FD'!$J$9,MY231='DD FD'!$AI$3),MX231,0),
IF(AND(NH231='DD FD'!$J$9,NJ231='DD FD'!$AI$3),NI231,0),
IF(AND(NS231='DD FD'!$J$9,NU231='DD FD'!$AI$3),NT231,0),
IF(AND(OD231='DD FD'!$J$9,OF231='DD FD'!$AI$3),OE231,0),
IF(AND(OO231='DD FD'!$J$9,OQ231='DD FD'!$AI$3),OP231,0),
),2)</f>
        <v>0</v>
      </c>
      <c r="PE231" s="617">
        <f>ROUNDUP(SUM(
IF(AND(LH231='DD FD'!$J$4,LJ231='DD FD'!$AI$3),LI231,0),
IF(AND(LR231='DD FD'!$J$4,LT231='DD FD'!$AI$3),LS231,0),
IF(AND(MB231='DD FD'!$J$4,MD231='DD FD'!$AI$3),MC231,0),
IF(AND(ML231='DD FD'!$J$4,MN231='DD FD'!$AI$3),MM231,0),
IF(AND(MW231='DD FD'!$J$4,MY231='DD FD'!$AI$3),MX231,0),
IF(AND(NH231='DD FD'!$J$4,NJ231='DD FD'!$AI$3),NI231,0),
IF(AND(NS231='DD FD'!$J$4,NU231='DD FD'!$AI$3),NT231,0),
IF(AND(OD231='DD FD'!$J$4,OF231='DD FD'!$AI$3),OE231,0),
IF(AND(OO231='DD FD'!$J$4,OQ231='DD FD'!$AI$3),OP231,0),
),2)</f>
        <v>0</v>
      </c>
      <c r="PF231" s="619">
        <f>ROUNDUP(SUM(
IF(AND(LH231='DD FD'!$J$11,LJ231='DD FD'!$AI$3),LI231,0),
IF(AND(LR231='DD FD'!$J$11,LT231='DD FD'!$AI$3),LS231,0),
IF(AND(MB231='DD FD'!$J$11,MD231='DD FD'!$AI$3),MC231,0),
IF(AND(ML231='DD FD'!$J$11,MN231='DD FD'!$AI$3),MM231,0),
IF(AND(MW231='DD FD'!$J$11,MY231='DD FD'!$AI$3),MX231,0),
IF(AND(NH231='DD FD'!$J$11,NJ231='DD FD'!$AI$3),NI231,0),
IF(AND(NS231='DD FD'!$J$11,NU231='DD FD'!$AI$3),NT231,0),
IF(AND(OD231='DD FD'!$J$11,OF231='DD FD'!$AI$3),OE231,0),
IF(AND(OO231='DD FD'!$J$11,OQ231='DD FD'!$AI$3),OP231,0),
),2)</f>
        <v>0</v>
      </c>
    </row>
    <row r="232" spans="1:422">
      <c r="A232" s="806"/>
      <c r="B232" s="934"/>
      <c r="C232" s="247"/>
      <c r="D232" s="842"/>
      <c r="E232" s="247"/>
      <c r="F232" s="158"/>
      <c r="G232" s="710"/>
      <c r="H232" s="712"/>
      <c r="I232" s="936"/>
      <c r="J232" s="803"/>
      <c r="K232" s="150"/>
      <c r="L232" s="146" t="str">
        <f t="shared" si="81"/>
        <v/>
      </c>
      <c r="M232" s="501" t="str">
        <f t="shared" si="98"/>
        <v/>
      </c>
      <c r="N232" s="504"/>
      <c r="O232" s="113" t="str">
        <f t="shared" si="99"/>
        <v/>
      </c>
      <c r="P232" s="114" t="str">
        <f t="shared" si="82"/>
        <v/>
      </c>
      <c r="Q232" s="152"/>
      <c r="R232" s="152"/>
      <c r="S232" s="115" t="str">
        <f t="shared" si="100"/>
        <v/>
      </c>
      <c r="T232" s="159"/>
      <c r="U232" s="159"/>
      <c r="V232" s="157"/>
      <c r="W232" s="157"/>
      <c r="X232" s="157"/>
      <c r="Y232" s="772"/>
      <c r="Z232" s="158"/>
      <c r="AA232" s="144"/>
      <c r="AB232" s="112"/>
      <c r="AC232" s="153"/>
      <c r="AD232" s="153"/>
      <c r="AE232" s="153"/>
      <c r="AF232" s="153"/>
      <c r="AG232" s="153"/>
      <c r="AH232" s="153"/>
      <c r="AI232" s="152"/>
      <c r="AJ232" s="158"/>
      <c r="AK232" s="158"/>
      <c r="AL232" s="158"/>
      <c r="AM232" s="116" t="str">
        <f t="shared" si="101"/>
        <v/>
      </c>
      <c r="AN232" s="116" t="str">
        <f t="shared" si="102"/>
        <v/>
      </c>
      <c r="AO232" s="324"/>
      <c r="AP232" s="503"/>
      <c r="AQ232" s="487" t="str">
        <f t="shared" si="103"/>
        <v/>
      </c>
      <c r="AR232" s="113" t="str">
        <f t="shared" si="83"/>
        <v/>
      </c>
      <c r="AS232" s="113" t="str">
        <f t="shared" si="84"/>
        <v/>
      </c>
      <c r="AT232" s="113" t="str">
        <f t="shared" si="85"/>
        <v/>
      </c>
      <c r="AU232" s="113" t="str">
        <f t="shared" si="86"/>
        <v/>
      </c>
      <c r="AV232" s="159"/>
      <c r="AW232" s="157"/>
      <c r="AX232" s="157"/>
      <c r="AY232" s="157"/>
      <c r="AZ232" s="157"/>
      <c r="BA232" s="116" t="str">
        <f t="shared" si="87"/>
        <v/>
      </c>
      <c r="BB232" s="316"/>
      <c r="BC232" s="116" t="str">
        <f t="shared" si="88"/>
        <v/>
      </c>
      <c r="BD232" s="133" t="str">
        <f t="shared" si="89"/>
        <v/>
      </c>
      <c r="BE232" s="157"/>
      <c r="BF232" s="1180"/>
      <c r="BG232" s="1180"/>
      <c r="BH232" s="158"/>
      <c r="BI232" s="490"/>
      <c r="BJ232" s="514" t="str">
        <f t="shared" si="104"/>
        <v/>
      </c>
      <c r="BK232" s="789"/>
      <c r="BL232" s="116" t="str">
        <f t="shared" si="105"/>
        <v/>
      </c>
      <c r="BM232" s="144"/>
      <c r="BN232" s="144"/>
      <c r="BO232" s="144"/>
      <c r="BP232" s="790"/>
      <c r="BQ232" s="790"/>
      <c r="BR232" s="790"/>
      <c r="BS232" s="116" t="str">
        <f t="shared" si="90"/>
        <v/>
      </c>
      <c r="BT232" s="790"/>
      <c r="BU232" s="808" t="str">
        <f t="shared" si="91"/>
        <v/>
      </c>
      <c r="BV232" s="791"/>
      <c r="BW232" s="144"/>
      <c r="BX232" s="20"/>
      <c r="BY232" s="20"/>
      <c r="BZ232" s="20"/>
      <c r="CA232" s="792"/>
      <c r="CB232" s="1201"/>
      <c r="CC232" s="144"/>
      <c r="CD232" s="144"/>
      <c r="CE232" s="144"/>
      <c r="CF232" s="144"/>
      <c r="CG232" s="144"/>
      <c r="CH232" s="144"/>
      <c r="CI232" s="144"/>
      <c r="CJ232" s="144"/>
      <c r="CK232" s="144"/>
      <c r="CL232" s="144"/>
      <c r="CM232" s="144"/>
      <c r="CN232" s="144"/>
      <c r="CO232" s="144"/>
      <c r="CP232" s="144"/>
      <c r="CQ232" s="144"/>
      <c r="CR232" s="144"/>
      <c r="CS232" s="144"/>
      <c r="CT232" s="144"/>
      <c r="CU232" s="144"/>
      <c r="CV232" s="144"/>
      <c r="CW232" s="144"/>
      <c r="CX232" s="144"/>
      <c r="CY232" s="144"/>
      <c r="CZ232" s="144"/>
      <c r="DA232" s="144"/>
      <c r="DB232" s="144"/>
      <c r="DC232" s="144"/>
      <c r="DD232" s="144"/>
      <c r="DE232" s="144"/>
      <c r="DF232" s="144"/>
      <c r="DG232" s="144"/>
      <c r="DH232" s="144"/>
      <c r="DI232" s="144"/>
      <c r="DJ232" s="144"/>
      <c r="DK232" s="144"/>
      <c r="DL232" s="144"/>
      <c r="DM232" s="144"/>
      <c r="DN232" s="144"/>
      <c r="DO232" s="144"/>
      <c r="DP232" s="144"/>
      <c r="DQ232" s="144"/>
      <c r="DR232" s="144"/>
      <c r="DS232" s="144"/>
      <c r="DT232" s="144"/>
      <c r="DU232" s="144"/>
      <c r="DV232" s="144"/>
      <c r="DW232" s="144"/>
      <c r="DX232" s="144"/>
      <c r="DY232" s="144"/>
      <c r="DZ232" s="144"/>
      <c r="EA232" s="144"/>
      <c r="EB232" s="144"/>
      <c r="EC232" s="144"/>
      <c r="ED232" s="782" t="str">
        <f t="shared" si="106"/>
        <v/>
      </c>
      <c r="EE232" s="519"/>
      <c r="EF232" s="793"/>
      <c r="EG232" s="519"/>
      <c r="EH232" s="794"/>
      <c r="EI232" s="790"/>
      <c r="EJ232" s="794"/>
      <c r="EK232" s="794"/>
      <c r="EL232" s="790"/>
      <c r="EM232" s="790"/>
      <c r="EN232" s="790"/>
      <c r="EO232" s="112" t="str">
        <f t="shared" si="92"/>
        <v/>
      </c>
      <c r="EP232" s="790"/>
      <c r="EQ232" s="488" t="str">
        <f t="shared" si="93"/>
        <v/>
      </c>
      <c r="ER232" s="1100"/>
      <c r="ES232" s="1099" t="str">
        <f t="shared" si="107"/>
        <v/>
      </c>
      <c r="ET232" s="525"/>
      <c r="EU232" s="148"/>
      <c r="EV232" s="148"/>
      <c r="EW232" s="148"/>
      <c r="EX232" s="148"/>
      <c r="EY232" s="148"/>
      <c r="EZ232" s="148"/>
      <c r="FA232" s="148"/>
      <c r="FB232" s="148"/>
      <c r="FC232" s="148"/>
      <c r="FD232" s="148"/>
      <c r="FE232" s="148"/>
      <c r="FF232" s="148"/>
      <c r="FG232" s="148"/>
      <c r="FH232" s="148"/>
      <c r="FI232" s="528"/>
      <c r="FJ232" s="513" t="str">
        <f t="shared" si="94"/>
        <v/>
      </c>
      <c r="FK232" s="158"/>
      <c r="FL232" s="850"/>
      <c r="FM232" s="850"/>
      <c r="FN232" s="850"/>
      <c r="FO232" s="850"/>
      <c r="FP232" s="850"/>
      <c r="FQ232" s="850"/>
      <c r="FR232" s="157"/>
      <c r="FS232" s="143"/>
      <c r="FT232" s="143"/>
      <c r="FU232" s="847" t="str">
        <f t="shared" si="95"/>
        <v/>
      </c>
      <c r="FV232" s="555"/>
      <c r="FW232" s="523" t="str">
        <f>IF(Table1[[#This Row],[Nonfood Inhaltstoffe - Komponente]]="","",VLOOKUP(Table1[[#This Row],[Nonfood Inhaltstoffe - Komponente]],'Dropdown Auswahl'!BJ:BK,2,FALSE))</f>
        <v/>
      </c>
      <c r="FX232" s="1013"/>
      <c r="FY232" s="1011" t="str">
        <f t="shared" si="96"/>
        <v/>
      </c>
      <c r="FZ232" s="152"/>
      <c r="GA232" s="152"/>
      <c r="GB232" s="152"/>
      <c r="GC232" s="529" t="str">
        <f t="shared" si="97"/>
        <v/>
      </c>
      <c r="GG232" s="21"/>
      <c r="GH232" s="21"/>
      <c r="GI232" s="1019"/>
      <c r="GJ232" s="1016" t="str">
        <f>IF(Table1[[#This Row],[Global Trade Item Number (GTIN)]]="","",Table1[[#This Row],[Global Trade Item Number (GTIN)]])</f>
        <v/>
      </c>
      <c r="GK232" s="555" t="str">
        <f>IF(Table1[[#This Row],[WAWI-Nr./ Kreditoren-Nummer
(ASDV)]]&lt;&gt;"",Table1[[#This Row],[WAWI-Nr./ Kreditoren-Nummer
(ASDV)]],"")</f>
        <v/>
      </c>
      <c r="GL232" s="165"/>
      <c r="GM232" s="165"/>
      <c r="GN232" s="165"/>
      <c r="GO232" s="485"/>
      <c r="GP232" s="534"/>
      <c r="GQ232" s="533"/>
      <c r="GR232" s="486"/>
      <c r="GS232" s="486"/>
      <c r="GT232" s="486"/>
      <c r="GU232" s="486"/>
      <c r="GV232" s="486"/>
      <c r="GW232" s="542"/>
      <c r="GX232" s="538"/>
      <c r="GY232" s="144"/>
      <c r="GZ232" s="480"/>
      <c r="HA232" s="158"/>
      <c r="HB232" s="480"/>
      <c r="HC232" s="480"/>
      <c r="HD232" s="480"/>
      <c r="HE232" s="480"/>
      <c r="HF232" s="480"/>
      <c r="HG232" s="480"/>
      <c r="HH232" s="538"/>
      <c r="HI232" s="480"/>
      <c r="HJ232" s="480"/>
      <c r="HK232" s="480"/>
      <c r="HL232" s="480"/>
      <c r="HM232" s="480"/>
      <c r="HN232" s="480"/>
      <c r="HO232" s="480"/>
      <c r="HP232" s="480"/>
      <c r="HQ232" s="480"/>
      <c r="HR232" s="538"/>
      <c r="HS232" s="480"/>
      <c r="HT232" s="480"/>
      <c r="HU232" s="480"/>
      <c r="HV232" s="480"/>
      <c r="HW232" s="480"/>
      <c r="HX232" s="480"/>
      <c r="HY232" s="480"/>
      <c r="HZ232" s="480"/>
      <c r="IA232" s="480"/>
      <c r="IB232" s="538"/>
      <c r="IC232" s="480"/>
      <c r="ID232" s="480"/>
      <c r="IE232" s="480"/>
      <c r="IF232" s="480"/>
      <c r="IG232" s="480"/>
      <c r="IH232" s="480"/>
      <c r="II232" s="480"/>
      <c r="IJ232" s="480"/>
      <c r="IK232" s="480"/>
      <c r="IL232" s="480"/>
      <c r="IM232" s="538"/>
      <c r="IN232" s="480"/>
      <c r="IO232" s="480"/>
      <c r="IP232" s="480"/>
      <c r="IQ232" s="480"/>
      <c r="IR232" s="480"/>
      <c r="IS232" s="480"/>
      <c r="IT232" s="480"/>
      <c r="IU232" s="480"/>
      <c r="IV232" s="480"/>
      <c r="IW232" s="480"/>
      <c r="IX232" s="538"/>
      <c r="IY232" s="480"/>
      <c r="IZ232" s="480"/>
      <c r="JA232" s="480"/>
      <c r="JB232" s="480"/>
      <c r="JC232" s="480"/>
      <c r="JD232" s="480"/>
      <c r="JE232" s="480"/>
      <c r="JF232" s="480"/>
      <c r="JG232" s="480"/>
      <c r="JH232" s="480"/>
      <c r="JI232" s="538"/>
      <c r="JJ232" s="480"/>
      <c r="JK232" s="480"/>
      <c r="JL232" s="480"/>
      <c r="JM232" s="480"/>
      <c r="JN232" s="480"/>
      <c r="JO232" s="480"/>
      <c r="JP232" s="480"/>
      <c r="JQ232" s="480"/>
      <c r="JR232" s="480"/>
      <c r="JS232" s="590"/>
      <c r="JT232" s="538"/>
      <c r="JU232" s="480"/>
      <c r="JV232" s="480"/>
      <c r="JW232" s="480"/>
      <c r="JX232" s="480"/>
      <c r="JY232" s="480"/>
      <c r="JZ232" s="480"/>
      <c r="KA232" s="480"/>
      <c r="KB232" s="480"/>
      <c r="KC232" s="480"/>
      <c r="KD232" s="480"/>
      <c r="KE232" s="538"/>
      <c r="KF232" s="480"/>
      <c r="KG232" s="480"/>
      <c r="KH232" s="480"/>
      <c r="KI232" s="480"/>
      <c r="KJ232" s="480"/>
      <c r="KK232" s="480"/>
      <c r="KL232" s="480"/>
      <c r="KM232" s="480"/>
      <c r="KN232" s="480"/>
      <c r="KO232" s="480"/>
      <c r="KR232" s="568" t="str">
        <f>IF(Table1[[#This Row],[GTIN]]&lt;&gt;"",Table1[[#This Row],[GTIN]],"")</f>
        <v/>
      </c>
      <c r="KS232" s="569" t="str">
        <f>Table1[[#This Row],[Kreditor]]</f>
        <v/>
      </c>
      <c r="KT232" s="570" t="str">
        <f>IF(Table1[[#This Row],[Gültig ab (Datum)]]&lt;&gt;"",Table1[[#This Row],[Gültig ab (Datum)]],"")</f>
        <v/>
      </c>
      <c r="KU232" s="570"/>
      <c r="KV232" s="583" t="str">
        <f>IF(Table1[[#This Row],[Artikel verpackt? 
(X=Ja)]]="","",Table1[[#This Row],[Artikel verpackt? 
(X=Ja)]])</f>
        <v/>
      </c>
      <c r="KW232" s="571" t="str">
        <f>IF(Table1[[#This Row],[Verpackung recyclingfähig?
(X=Ja)]]="","",Table1[[#This Row],[Verpackung recyclingfähig?
(X=Ja)]])</f>
        <v/>
      </c>
      <c r="KX232" s="572"/>
      <c r="KY232" s="573"/>
      <c r="KZ232" s="574"/>
      <c r="LA232" s="574"/>
      <c r="LB232" s="574"/>
      <c r="LC232" s="574"/>
      <c r="LD232" s="574"/>
      <c r="LE232" s="574"/>
      <c r="LF232" s="575"/>
      <c r="LG232" s="576" t="str">
        <f>IF(Table1[[#This Row],[Hauptkörper - B1 - Art]]="","",VLOOKUP(Table1[[#This Row],[Hauptkörper - B1 - Art]],'DD FD'!B:C,2,FALSE))</f>
        <v/>
      </c>
      <c r="LH232" s="577" t="str">
        <f>IF(Table1[[#This Row],[Hauptkörper - B1 - Fraktion]]="","",VLOOKUP(Table1[[#This Row],[Hauptkörper - B1 - Fraktion]],'DD FD'!H:J,3,FALSE))</f>
        <v/>
      </c>
      <c r="LI232" s="574" t="str">
        <f>IF(Table1[[#This Row],[Hauptkörper - B1 - Gewicht
(in G)]]="","",Table1[[#This Row],[Hauptkörper - B1 - Gewicht
(in G)]])</f>
        <v/>
      </c>
      <c r="LJ232" s="574" t="str">
        <f>IF(Table1[[#This Row],[Hauptkörper - B1 - Lizenzierungs-pflichtig? (X=Ja)]]="","",Table1[[#This Row],[Hauptkörper - B1 - Lizenzierungs-pflichtig? (X=Ja)]])</f>
        <v/>
      </c>
      <c r="LK232" s="577" t="str">
        <f>IF(Table1[[#This Row],[Hauptkörper - B1 - Virgin Material]]="","",VLOOKUP(Table1[[#This Row],[Hauptkörper - B1 - Virgin Material]],'DD FD'!AJ:AK,2,FALSE))</f>
        <v/>
      </c>
      <c r="LL232" s="578" t="str">
        <f>IF(Table1[[#This Row],[Hauptkörper - B1 - Virgin Material Anteil (in %)]]="","",Table1[[#This Row],[Hauptkörper - B1 - Virgin Material Anteil (in %)]])</f>
        <v/>
      </c>
      <c r="LM232" s="577" t="str">
        <f>IF(Table1[[#This Row],[Hauptkörper - B1 - Recyceltes Material]]="","",VLOOKUP(Table1[[#This Row],[Hauptkörper - B1 - Recyceltes Material]],'DD FD'!AL:AM,2,FALSE))</f>
        <v/>
      </c>
      <c r="LN232" s="578" t="str">
        <f>IF(Table1[[#This Row],[Hauptkörper - B1 - Recyceltes Material Anteil (in %)]]="","",Table1[[#This Row],[Hauptkörper - B1 - Recyceltes Material Anteil (in %)]])</f>
        <v/>
      </c>
      <c r="LO232" s="579" t="str">
        <f>IF(Table1[[#This Row],[Hauptkörper - B1 - Beschichtung]]="","",VLOOKUP(Table1[[#This Row],[Hauptkörper - B1 - Beschichtung]],'DD FD'!AE:AF,2,FALSE))</f>
        <v/>
      </c>
      <c r="LP232" s="580" t="str">
        <f>IF(Table1[[#This Row],[Hauptkörper - B1 - Beschichtung Anteil (in %)]]="","",Table1[[#This Row],[Hauptkörper - B1 - Beschichtung Anteil (in %)]])</f>
        <v/>
      </c>
      <c r="LQ232" s="576" t="str">
        <f>IF(Table1[[#This Row],[Hauptkörper - B2 - Art]]="","",VLOOKUP(Table1[[#This Row],[Hauptkörper - B2 - Art]],'DD FD'!B:C,2,FALSE))</f>
        <v/>
      </c>
      <c r="LR232" s="577" t="str">
        <f>IF(Table1[[#This Row],[Hauptkörper - B2 - Fraktion]]="","",VLOOKUP(Table1[[#This Row],[Hauptkörper - B2 - Fraktion]],'DD FD'!H:J,3,FALSE))</f>
        <v/>
      </c>
      <c r="LS232" s="574" t="str">
        <f>IF(Table1[[#This Row],[Hauptkörper - B2 - Gewicht
(in G)]]="","",Table1[[#This Row],[Hauptkörper - B2 - Gewicht
(in G)]])</f>
        <v/>
      </c>
      <c r="LT232" s="574" t="str">
        <f>IF(Table1[[#This Row],[Hauptkörper - B2 - Lizenzierungs-pflichtig? (X=Ja)]]="","",Table1[[#This Row],[Hauptkörper - B2 - Lizenzierungs-pflichtig? (X=Ja)]])</f>
        <v/>
      </c>
      <c r="LU232" s="577" t="str">
        <f>IF(Table1[[#This Row],[Hauptkörper - B2 - Virgin Material]]="","",VLOOKUP(Table1[[#This Row],[Hauptkörper - B2 - Virgin Material]],'DD FD'!AJ:AK,2,FALSE))</f>
        <v/>
      </c>
      <c r="LV232" s="578" t="str">
        <f>IF(Table1[[#This Row],[Hauptkörper - B2 - Virgin Material Anteil (in %)]]="","",Table1[[#This Row],[Hauptkörper - B2 - Virgin Material Anteil (in %)]])</f>
        <v/>
      </c>
      <c r="LW232" s="577" t="str">
        <f>IF(Table1[[#This Row],[Hauptkörper - B2 - Recyceltes Material]]="","",VLOOKUP(Table1[[#This Row],[Hauptkörper - B2 - Recyceltes Material]],'DD FD'!AL:AM,2,FALSE))</f>
        <v/>
      </c>
      <c r="LX232" s="578" t="str">
        <f>IF(Table1[[#This Row],[Hauptkörper - B2 - Recyceltes Material Anteil (in %)]]="","",Table1[[#This Row],[Hauptkörper - B2 - Recyceltes Material Anteil (in %)]])</f>
        <v/>
      </c>
      <c r="LY232" s="577" t="str">
        <f>IF(Table1[[#This Row],[Hauptkörper - B2 - Beschichtung]]="","",VLOOKUP(Table1[[#This Row],[Hauptkörper - B2 - Beschichtung]],'DD FD'!AE:AF,2,FALSE))</f>
        <v/>
      </c>
      <c r="LZ232" s="580" t="str">
        <f>IF(Table1[[#This Row],[Hauptkörper - B2 - Beschichtung Anteil (in %)]]="","",Table1[[#This Row],[Hauptkörper - B2 - Beschichtung Anteil (in %)]])</f>
        <v/>
      </c>
      <c r="MA232" s="576" t="str">
        <f>IF(Table1[[#This Row],[Hauptkörper - B3 - Art]]="","",VLOOKUP(Table1[[#This Row],[Hauptkörper - B3 - Art]],'DD FD'!B:C,2,FALSE))</f>
        <v/>
      </c>
      <c r="MB232" s="577" t="str">
        <f>IF(Table1[[#This Row],[Hauptkörper - B3 - Fraktion]]="","",VLOOKUP(Table1[[#This Row],[Hauptkörper - B3 - Fraktion]],'DD FD'!H:J,3,FALSE))</f>
        <v/>
      </c>
      <c r="MC232" s="574" t="str">
        <f>IF(Table1[[#This Row],[Hauptkörper - B3 - Gewicht
(in G)]]="","",Table1[[#This Row],[Hauptkörper - B3 - Gewicht
(in G)]])</f>
        <v/>
      </c>
      <c r="MD232" s="574" t="str">
        <f>IF(Table1[[#This Row],[Hauptkörper - B3 - Lizenzierungs-pflichtig? (X=Ja)]]="","",Table1[[#This Row],[Hauptkörper - B3 - Lizenzierungs-pflichtig? (X=Ja)]])</f>
        <v/>
      </c>
      <c r="ME232" s="577" t="str">
        <f>IF(Table1[[#This Row],[Hauptkörper - B3 - Virgin Material]]="","",VLOOKUP(Table1[[#This Row],[Hauptkörper - B3 - Virgin Material]],'DD FD'!AJ:AK,2,FALSE))</f>
        <v/>
      </c>
      <c r="MF232" s="578" t="str">
        <f>IF(Table1[[#This Row],[Hauptkörper - B3 - Virgin Material Anteil (in %)]]="","",Table1[[#This Row],[Hauptkörper - B3 - Virgin Material Anteil (in %)]])</f>
        <v/>
      </c>
      <c r="MG232" s="577" t="str">
        <f>IF(Table1[[#This Row],[Hauptkörper - B3 - Recyceltes Material]]="","",VLOOKUP(Table1[[#This Row],[Hauptkörper - B3 - Recyceltes Material]],'DD FD'!AL:AM,2,FALSE))</f>
        <v/>
      </c>
      <c r="MH232" s="578" t="str">
        <f>IF(Table1[[#This Row],[Hauptkörper - B3 - Recyceltes Material Anteil (in %)]]="","",Table1[[#This Row],[Hauptkörper - B3 - Recyceltes Material Anteil (in %)]])</f>
        <v/>
      </c>
      <c r="MI232" s="577" t="str">
        <f>IF(Table1[[#This Row],[Hauptkörper - B3 - Beschichtung]]="","",VLOOKUP(Table1[[#This Row],[Hauptkörper - B3 - Beschichtung]],'DD FD'!AE:AF,2,FALSE))</f>
        <v/>
      </c>
      <c r="MJ232" s="580" t="str">
        <f>IF(Table1[[#This Row],[Hauptkörper - B3 - Beschichtung Anteil (in %)]]="","",Table1[[#This Row],[Hauptkörper - B3 - Beschichtung Anteil (in %)]])</f>
        <v/>
      </c>
      <c r="MK232" s="576" t="str">
        <f>IF(Table1[[#This Row],[Verschluss - B1 - Art]]="","",VLOOKUP(Table1[[#This Row],[Verschluss - B1 - Art]],'DD FD'!D:E,2,FALSE))</f>
        <v/>
      </c>
      <c r="ML232" s="577" t="str">
        <f>IF(Table1[[#This Row],[Verschluss - B1 - Fraktion]]="","",VLOOKUP(Table1[[#This Row],[Verschluss - B1 - Fraktion]],'DD FD'!H:J,3,FALSE))</f>
        <v/>
      </c>
      <c r="MM232" s="574" t="str">
        <f>IF(Table1[[#This Row],[Verschluss - B1 - Gewicht (in G)]]="","",Table1[[#This Row],[Verschluss - B1 - Gewicht (in G)]])</f>
        <v/>
      </c>
      <c r="MN232" s="574" t="str">
        <f>IF(Table1[[#This Row],[Verschluss - B1 - Lizenzierungs-pflichtig? (X=Ja)]]="","",Table1[[#This Row],[Verschluss - B1 - Lizenzierungs-pflichtig? (X=Ja)]])</f>
        <v/>
      </c>
      <c r="MO232" s="574" t="str">
        <f>IF(Table1[[#This Row],[Verschluss - B1 - Trennbar vom Hauptkörper? (X=Ja)]]="","",Table1[[#This Row],[Verschluss - B1 - Trennbar vom Hauptkörper? (X=Ja)]])</f>
        <v/>
      </c>
      <c r="MP232" s="577" t="str">
        <f>IF(Table1[[#This Row],[Verschluss - B1 - Virgin Material]]="","",VLOOKUP(Table1[[#This Row],[Verschluss - B1 - Virgin Material]],'DD FD'!AJ:AK,2,FALSE))</f>
        <v/>
      </c>
      <c r="MQ232" s="578" t="str">
        <f>IF(Table1[[#This Row],[Verschluss - B1 - Virgin Material Anteil (in %)]]="","",Table1[[#This Row],[Verschluss - B1 - Virgin Material Anteil (in %)]])</f>
        <v/>
      </c>
      <c r="MR232" s="577" t="str">
        <f>IF(Table1[[#This Row],[Verschluss - B1 - Recyceltes Material]]="","",VLOOKUP(Table1[[#This Row],[Verschluss - B1 - Recyceltes Material]],'DD FD'!AL:AM,2,FALSE))</f>
        <v/>
      </c>
      <c r="MS232" s="578" t="str">
        <f>IF(Table1[[#This Row],[Verschluss - B1 - Recyceltes Material Anteil (in %)]]="","",Table1[[#This Row],[Verschluss - B1 - Recyceltes Material Anteil (in %)]])</f>
        <v/>
      </c>
      <c r="MT232" s="577" t="str">
        <f>IF(Table1[[#This Row],[Verschluss - B1 - Beschichtung]]="","",VLOOKUP(Table1[[#This Row],[Verschluss - B1 - Beschichtung]],'DD FD'!AE:AF,2,FALSE))</f>
        <v/>
      </c>
      <c r="MU232" s="580" t="str">
        <f>IF(Table1[[#This Row],[Verschluss - B1 - Beschichtung Anteil (in %)]]="","",Table1[[#This Row],[Verschluss - B1 - Beschichtung Anteil (in %)]])</f>
        <v/>
      </c>
      <c r="MV232" s="576" t="str">
        <f>IF(Table1[[#This Row],[Verschluss - B2 - Art]]="","",VLOOKUP(Table1[[#This Row],[Verschluss - B2 - Art]],'DD FD'!D:E,2,FALSE))</f>
        <v/>
      </c>
      <c r="MW232" s="577" t="str">
        <f>IF(Table1[[#This Row],[Verschluss - B2 - Fraktion]]="","",VLOOKUP(Table1[[#This Row],[Verschluss - B2 - Fraktion]],'DD FD'!H:J,3,FALSE))</f>
        <v/>
      </c>
      <c r="MX232" s="574" t="str">
        <f>IF(Table1[[#This Row],[Verschluss - B2 - Gewicht (in G)]]="","",Table1[[#This Row],[Verschluss - B2 - Gewicht (in G)]])</f>
        <v/>
      </c>
      <c r="MY232" s="574" t="str">
        <f>IF(Table1[[#This Row],[Verschluss - B2 - Lizenzierungs-pflichtig? (X=Ja)]]="","",Table1[[#This Row],[Verschluss - B2 - Lizenzierungs-pflichtig? (X=Ja)]])</f>
        <v/>
      </c>
      <c r="MZ232" s="574" t="str">
        <f>IF(Table1[[#This Row],[Verschluss - B2 - Trennbar vom Hauptkörper? (X=Ja)]]="","",Table1[[#This Row],[Verschluss - B2 - Trennbar vom Hauptkörper? (X=Ja)]])</f>
        <v/>
      </c>
      <c r="NA232" s="577" t="str">
        <f>IF(Table1[[#This Row],[Verschluss - B2 - Virgin Material]]="","",VLOOKUP(Table1[[#This Row],[Verschluss - B2 - Virgin Material]],'DD FD'!AJ:AK,2,FALSE))</f>
        <v/>
      </c>
      <c r="NB232" s="578" t="str">
        <f>IF(Table1[[#This Row],[Verschluss - B2 - Virgin Material Anteil (in %)]]="","",Table1[[#This Row],[Verschluss - B2 - Virgin Material Anteil (in %)]])</f>
        <v/>
      </c>
      <c r="NC232" s="577" t="str">
        <f>IF(Table1[[#This Row],[Verschluss - B2 - Recyceltes Material]]="","",VLOOKUP(Table1[[#This Row],[Verschluss - B2 - Recyceltes Material]],'DD FD'!AL:AM,2,FALSE))</f>
        <v/>
      </c>
      <c r="ND232" s="578" t="str">
        <f>IF(Table1[[#This Row],[Verschluss - B2 - Recyceltes Material Anteil (in %)]]="","",Table1[[#This Row],[Verschluss - B2 - Recyceltes Material Anteil (in %)]])</f>
        <v/>
      </c>
      <c r="NE232" s="577" t="str">
        <f>IF(Table1[[#This Row],[Verschluss - B2 - Beschichtung]]="","",VLOOKUP(Table1[[#This Row],[Verschluss - B2 - Beschichtung]],'DD FD'!AE:AF,2,FALSE))</f>
        <v/>
      </c>
      <c r="NF232" s="580" t="str">
        <f>IF(Table1[[#This Row],[Verschluss - B2 - Beschichtung Anteil (in %)]]="","",Table1[[#This Row],[Verschluss - B2 - Beschichtung Anteil (in %)]])</f>
        <v/>
      </c>
      <c r="NG232" s="576" t="str">
        <f>IF(Table1[[#This Row],[Verschluss - B3 - Art]]="","",VLOOKUP(Table1[[#This Row],[Verschluss - B3 - Art]],'DD FD'!D:E,2,FALSE))</f>
        <v/>
      </c>
      <c r="NH232" s="577" t="str">
        <f>IF(Table1[[#This Row],[Verschluss - B3 - Fraktion]]="","",VLOOKUP(Table1[[#This Row],[Verschluss - B3 - Fraktion]],'DD FD'!H:J,3,FALSE))</f>
        <v/>
      </c>
      <c r="NI232" s="574" t="str">
        <f>IF(Table1[[#This Row],[Verschluss - B3 - Gewicht (in G)]]="","",Table1[[#This Row],[Verschluss - B3 - Gewicht (in G)]])</f>
        <v/>
      </c>
      <c r="NJ232" s="574" t="str">
        <f>IF(Table1[[#This Row],[Verschluss - B3 - Lizenzierungs-pflichtig? (X=Ja)]]="","",Table1[[#This Row],[Verschluss - B3 - Lizenzierungs-pflichtig? (X=Ja)]])</f>
        <v/>
      </c>
      <c r="NK232" s="574" t="str">
        <f>IF(Table1[[#This Row],[Verschluss - B3 - Trennbar vom Hauptkörper? (X=Ja)]]="","",Table1[[#This Row],[Verschluss - B3 - Trennbar vom Hauptkörper? (X=Ja)]])</f>
        <v/>
      </c>
      <c r="NL232" s="577" t="str">
        <f>IF(Table1[[#This Row],[Verschluss - B3 - Virgin Material]]="","",VLOOKUP(Table1[[#This Row],[Verschluss - B3 - Virgin Material]],'DD FD'!AJ:AK,2,FALSE))</f>
        <v/>
      </c>
      <c r="NM232" s="578" t="str">
        <f>IF(Table1[[#This Row],[Verschluss - B3 - Virgin Material Anteil (in %)]]="","",Table1[[#This Row],[Verschluss - B3 - Virgin Material Anteil (in %)]])</f>
        <v/>
      </c>
      <c r="NN232" s="577" t="str">
        <f>IF(Table1[[#This Row],[Verschluss - B3 - Recyceltes Material]]="","",VLOOKUP(Table1[[#This Row],[Verschluss - B3 - Recyceltes Material]],'DD FD'!AL:AM,2,FALSE))</f>
        <v/>
      </c>
      <c r="NO232" s="578" t="str">
        <f>IF(Table1[[#This Row],[Verschluss - B3 - Recyceltes Material Anteil (in %)]]="","",Table1[[#This Row],[Verschluss - B3 - Recyceltes Material Anteil (in %)]])</f>
        <v/>
      </c>
      <c r="NP232" s="577" t="str">
        <f>IF(Table1[[#This Row],[Verschluss - B3 - Beschichtung]]="","",VLOOKUP(Table1[[#This Row],[Verschluss - B3 - Beschichtung]],'DD FD'!AE:AF,2,FALSE))</f>
        <v/>
      </c>
      <c r="NQ232" s="580" t="str">
        <f>IF(Table1[[#This Row],[Verschluss - B3 - Beschichtung Anteil (in %)]]="","",Table1[[#This Row],[Verschluss - B3 - Beschichtung Anteil (in %)]])</f>
        <v/>
      </c>
      <c r="NR232" s="576" t="str">
        <f>IF(Table1[[#This Row],[Etikett - B1 - Art]]="","",VLOOKUP(Table1[[#This Row],[Etikett - B1 - Art]],'DD FD'!F:G,2,FALSE))</f>
        <v/>
      </c>
      <c r="NS232" s="577" t="str">
        <f>IF(Table1[[#This Row],[Etikett - B1 - Fraktion]]="","",VLOOKUP(Table1[[#This Row],[Etikett - B1 - Fraktion]],'DD FD'!H:J,3,FALSE))</f>
        <v/>
      </c>
      <c r="NT232" s="574" t="str">
        <f>IF(Table1[[#This Row],[Etikett - B1 - Gewicht (in G)]]="","",Table1[[#This Row],[Etikett - B1 - Gewicht (in G)]])</f>
        <v/>
      </c>
      <c r="NU232" s="574" t="str">
        <f>IF(Table1[[#This Row],[Etikett - B1 - Lizenzierungs-pflichtig? (X=Ja)]]="","",Table1[[#This Row],[Etikett - B1 - Lizenzierungs-pflichtig? (X=Ja)]])</f>
        <v/>
      </c>
      <c r="NV232" s="574" t="str">
        <f>IF(Table1[[#This Row],[Etikett - B1 - Trennbar vom Hauptkörper? (X=Ja)]]="","",Table1[[#This Row],[Etikett - B1 - Trennbar vom Hauptkörper? (X=Ja)]])</f>
        <v/>
      </c>
      <c r="NW232" s="577" t="str">
        <f>IF(Table1[[#This Row],[Etikett - B1 - Virgin Material]]="","",VLOOKUP(Table1[[#This Row],[Etikett - B1 - Virgin Material]],'DD FD'!AJ:AK,2,FALSE))</f>
        <v/>
      </c>
      <c r="NX232" s="578" t="str">
        <f>IF(Table1[[#This Row],[Etikett - B1 - Virgin Material Anteil (in %)]]="","",Table1[[#This Row],[Etikett - B1 - Virgin Material Anteil (in %)]])</f>
        <v/>
      </c>
      <c r="NY232" s="577" t="str">
        <f>IF(Table1[[#This Row],[Etikett - B1 - Recyceltes Material]]="","",VLOOKUP(Table1[[#This Row],[Etikett - B1 - Recyceltes Material]],'DD FD'!AL:AM,2,FALSE))</f>
        <v/>
      </c>
      <c r="NZ232" s="578" t="str">
        <f>IF(Table1[[#This Row],[Etikett - B1 - Recyceltes Material Anteil (in %)]]="","",Table1[[#This Row],[Etikett - B1 - Recyceltes Material Anteil (in %)]])</f>
        <v/>
      </c>
      <c r="OA232" s="577" t="str">
        <f>IF(Table1[[#This Row],[Etikett - B1 - Beschichtung]]="","",VLOOKUP(Table1[[#This Row],[Etikett - B1 - Beschichtung]],'DD FD'!AE:AF,2,FALSE))</f>
        <v/>
      </c>
      <c r="OB232" s="580" t="str">
        <f>IF(Table1[[#This Row],[Etikett - B1 - Beschichtung Anteil (in %)]]="","",Table1[[#This Row],[Etikett - B1 - Beschichtung Anteil (in %)]])</f>
        <v/>
      </c>
      <c r="OC232" s="576" t="str">
        <f>IF(Table1[[#This Row],[Etikett - B2 - Art]]="","",VLOOKUP(Table1[[#This Row],[Etikett - B2 - Art]],'DD FD'!F:G,2,FALSE))</f>
        <v/>
      </c>
      <c r="OD232" s="577" t="str">
        <f>IF(Table1[[#This Row],[Etikett - B2 - Fraktion]]="","",VLOOKUP(Table1[[#This Row],[Etikett - B2 - Fraktion]],'DD FD'!H:J,3,FALSE))</f>
        <v/>
      </c>
      <c r="OE232" s="574" t="str">
        <f>IF(Table1[[#This Row],[Etikett - B2 - Gewicht (in G)]]="","",Table1[[#This Row],[Etikett - B2 - Gewicht (in G)]])</f>
        <v/>
      </c>
      <c r="OF232" s="574" t="str">
        <f>IF(Table1[[#This Row],[Etikett - B2 - Lizenzierungs-pflichtig? (X=Ja)]]="","",Table1[[#This Row],[Etikett - B2 - Lizenzierungs-pflichtig? (X=Ja)]])</f>
        <v/>
      </c>
      <c r="OG232" s="574" t="str">
        <f>IF(Table1[[#This Row],[Etikett - B2 - Trennbar vom Hauptkörper? (X=Ja)]]="","",Table1[[#This Row],[Etikett - B2 - Trennbar vom Hauptkörper? (X=Ja)]])</f>
        <v/>
      </c>
      <c r="OH232" s="577" t="str">
        <f>IF(Table1[[#This Row],[Etikett - B2 - Virgin Material]]="","",VLOOKUP(Table1[[#This Row],[Etikett - B2 - Virgin Material]],'DD FD'!AJ:AK,2,FALSE))</f>
        <v/>
      </c>
      <c r="OI232" s="578" t="str">
        <f>IF(Table1[[#This Row],[Etikett - B2 - Virgin Material Anteil (in %)]]="","",Table1[[#This Row],[Etikett - B2 - Virgin Material Anteil (in %)]])</f>
        <v/>
      </c>
      <c r="OJ232" s="577" t="str">
        <f>IF(Table1[[#This Row],[Etikett - B2 - Recyceltes Material]]="","",VLOOKUP(Table1[[#This Row],[Etikett - B2 - Recyceltes Material]],'DD FD'!AL:AM,2,FALSE))</f>
        <v/>
      </c>
      <c r="OK232" s="578" t="str">
        <f>IF(Table1[[#This Row],[Etikett - B2 - Recyceltes Material Anteil (in %)]]="","",Table1[[#This Row],[Etikett - B2 - Recyceltes Material Anteil (in %)]])</f>
        <v/>
      </c>
      <c r="OL232" s="577" t="str">
        <f>IF(Table1[[#This Row],[Etikett - B2 - Beschichtung]]="","",VLOOKUP(Table1[[#This Row],[Etikett - B2 - Beschichtung]],'DD FD'!AE:AF,2,FALSE))</f>
        <v/>
      </c>
      <c r="OM232" s="580" t="str">
        <f>IF(Table1[[#This Row],[Etikett - B2 - Beschichtung Anteil (in %)]]="","",Table1[[#This Row],[Etikett - B2 - Beschichtung Anteil (in %)]])</f>
        <v/>
      </c>
      <c r="ON232" s="576" t="str">
        <f>IF(Table1[[#This Row],[Etikett - B3 - Art]]="","",VLOOKUP(Table1[[#This Row],[Etikett - B3 - Art]],'DD FD'!F:G,2,FALSE))</f>
        <v/>
      </c>
      <c r="OO232" s="577" t="str">
        <f>IF(Table1[[#This Row],[Etikett - B3 - Fraktion]]="","",VLOOKUP(Table1[[#This Row],[Etikett - B3 - Fraktion]],'DD FD'!H:J,3,FALSE))</f>
        <v/>
      </c>
      <c r="OP232" s="574" t="str">
        <f>IF(Table1[[#This Row],[Etikett - B3 - Gewicht (in G)]]="","",Table1[[#This Row],[Etikett - B3 - Gewicht (in G)]])</f>
        <v/>
      </c>
      <c r="OQ232" s="574" t="str">
        <f>IF(Table1[[#This Row],[Etikett - B3 - Lizenzierungs-pflichtig? (X=Ja)]]="","",Table1[[#This Row],[Etikett - B3 - Lizenzierungs-pflichtig? (X=Ja)]])</f>
        <v/>
      </c>
      <c r="OR232" s="574" t="str">
        <f>IF(Table1[[#This Row],[Etikett - B3 - Trennbar vom Hauptkörper? (X=Ja)]]="","",Table1[[#This Row],[Etikett - B3 - Trennbar vom Hauptkörper? (X=Ja)]])</f>
        <v/>
      </c>
      <c r="OS232" s="577" t="str">
        <f>IF(Table1[[#This Row],[Etikett - B3 - Virgin Material]]="","",VLOOKUP(Table1[[#This Row],[Etikett - B3 - Virgin Material]],'DD FD'!AJ:AK,2,FALSE))</f>
        <v/>
      </c>
      <c r="OT232" s="578" t="str">
        <f>IF(Table1[[#This Row],[Etikett - B3 - Virgin Material Anteil (in %)]]="","",Table1[[#This Row],[Etikett - B3 - Virgin Material Anteil (in %)]])</f>
        <v/>
      </c>
      <c r="OU232" s="577" t="str">
        <f>IF(Table1[[#This Row],[Etikett - B3 - Recyceltes Material]]="","",VLOOKUP(Table1[[#This Row],[Etikett - B3 - Recyceltes Material]],'DD FD'!AL:AM,2,FALSE))</f>
        <v/>
      </c>
      <c r="OV232" s="578" t="str">
        <f>IF(Table1[[#This Row],[Etikett - B3 - Recyceltes Material Anteil (in %)]]="","",Table1[[#This Row],[Etikett - B3 - Recyceltes Material Anteil (in %)]])</f>
        <v/>
      </c>
      <c r="OW232" s="577" t="str">
        <f>IF(Table1[[#This Row],[Etikett - B3 - Beschichtung]]="","",VLOOKUP(Table1[[#This Row],[Etikett - B3 - Beschichtung]],'DD FD'!AE:AF,2,FALSE))</f>
        <v/>
      </c>
      <c r="OX232" s="613" t="str">
        <f>IF(Table1[[#This Row],[Etikett - B3 - Beschichtung Anteil (in %)]]="","",Table1[[#This Row],[Etikett - B3 - Beschichtung Anteil (in %)]])</f>
        <v/>
      </c>
      <c r="OY232" s="618">
        <f>ROUNDUP(SUM(
IF(AND(LH232='DD FD'!$J$7,LJ232='DD FD'!$AI$3),LI232,0),
IF(AND(LR232='DD FD'!$J$7,LT232='DD FD'!$AI$3),LS232,0),
IF(AND(MB232='DD FD'!$J$7,MD232='DD FD'!$AI$3),MC232,0),
IF(AND(ML232='DD FD'!$J$7,MN232='DD FD'!$AI$3),MM232,0),
IF(AND(MW232='DD FD'!$J$7,MY232='DD FD'!$AI$3),MX232,0),
IF(AND(NH232='DD FD'!$J$7,NJ232='DD FD'!$AI$3),NI232,0),
IF(AND(NS232='DD FD'!$J$7,NU232='DD FD'!$AI$3),NT232,0),
IF(AND(OD232='DD FD'!$J$7,OF232='DD FD'!$AI$3),OE232,0),
IF(AND(OO232='DD FD'!$J$7,OQ232='DD FD'!$AI$3),OP232,0),
),2)</f>
        <v>0</v>
      </c>
      <c r="OZ232" s="617">
        <f>ROUNDUP(SUM(
IF(AND(LH232='DD FD'!$J$6,LJ232='DD FD'!$AI$3),LI232,0),
IF(AND(LR232='DD FD'!$J$6,LT232='DD FD'!$AI$3),LS232,0),
IF(AND(MB232='DD FD'!$J$6,MD232='DD FD'!$AI$3),MC232,0),
IF(AND(ML232='DD FD'!$J$6,MN232='DD FD'!$AI$3),MM232,0),
IF(AND(MW232='DD FD'!$J$6,MY232='DD FD'!$AI$3),MX232,0),
IF(AND(NH232='DD FD'!$J$6,NJ232='DD FD'!$AI$3),NI232,0),
IF(AND(NS232='DD FD'!$J$6,NU232='DD FD'!$AI$3),NT232,0),
IF(AND(OD232='DD FD'!$J$6,OF232='DD FD'!$AI$3),OE232,0),
IF(AND(OO232='DD FD'!$J$6,OQ232='DD FD'!$AI$3),OP232,0),
),2)</f>
        <v>0</v>
      </c>
      <c r="PA232" s="617">
        <f>ROUNDUP(SUM(
IF(AND(LH232='DD FD'!$J$10,LJ232='DD FD'!$AI$3),LI232,0),
IF(AND(LR232='DD FD'!$J$10,LT232='DD FD'!$AI$3),LS232,0),
IF(AND(MB232='DD FD'!$J$10,MD232='DD FD'!$AI$3),MC232,0),
IF(AND(ML232='DD FD'!$J$10,MN232='DD FD'!$AI$3),MM232,0),
IF(AND(MW232='DD FD'!$J$10,MY232='DD FD'!$AI$3),MX232,0),
IF(AND(NH232='DD FD'!$J$10,NJ232='DD FD'!$AI$3),NI232,0),
IF(AND(NS232='DD FD'!$J$10,NU232='DD FD'!$AI$3),NT232,0),
IF(AND(OD232='DD FD'!$J$10,OF232='DD FD'!$AI$3),OE232,0),
IF(AND(OO232='DD FD'!$J$10,OQ232='DD FD'!$AI$3),OP232,0),
),2)</f>
        <v>0</v>
      </c>
      <c r="PB232" s="617">
        <f>ROUNDUP(SUM(
IF(AND(LH232='DD FD'!$J$8,LJ232='DD FD'!$AI$3),LI232,0),
IF(AND(LR232='DD FD'!$J$8,LT232='DD FD'!$AI$3),LS232,0),
IF(AND(MB232='DD FD'!$J$8,MD232='DD FD'!$AI$3),MC232,0),
IF(AND(ML232='DD FD'!$J$8,MN232='DD FD'!$AI$3),MM232,0),
IF(AND(MW232='DD FD'!$J$8,MY232='DD FD'!$AI$3),MX232,0),
IF(AND(NH232='DD FD'!$J$8,NJ232='DD FD'!$AI$3),NI232,0),
IF(AND(NS232='DD FD'!$J$8,NU232='DD FD'!$AI$3),NT232,0),
IF(AND(OD232='DD FD'!$J$8,OF232='DD FD'!$AI$3),OE232,0),
IF(AND(OO232='DD FD'!$J$8,OQ232='DD FD'!$AI$3),OP232,0),
),2)</f>
        <v>0</v>
      </c>
      <c r="PC232" s="617">
        <f>ROUNDUP(SUM(
IF(AND(LH232='DD FD'!$J$5,LJ232='DD FD'!$AI$3),LI232,0),
IF(AND(LR232='DD FD'!$J$5,LT232='DD FD'!$AI$3),LS232,0),
IF(AND(MB232='DD FD'!$J$5,MD232='DD FD'!$AI$3),MC232,0),
IF(AND(ML232='DD FD'!$J$5,MN232='DD FD'!$AI$3),MM232,0),
IF(AND(MW232='DD FD'!$J$5,MY232='DD FD'!$AI$3),MX232,0),
IF(AND(NH232='DD FD'!$J$5,NJ232='DD FD'!$AI$3),NI232,0),
IF(AND(NS232='DD FD'!$J$5,NU232='DD FD'!$AI$3),NT232,0),
IF(AND(OD232='DD FD'!$J$5,OF232='DD FD'!$AI$3),OE232,0),
IF(AND(OO232='DD FD'!$J$5,OQ232='DD FD'!$AI$3),OP232,0),
),2)</f>
        <v>0</v>
      </c>
      <c r="PD232" s="617">
        <f>ROUNDUP(SUM(
IF(AND(LH232='DD FD'!$J$9,LJ232='DD FD'!$AI$3),LI232,0),
IF(AND(LR232='DD FD'!$J$9,LT232='DD FD'!$AI$3),LS232,0),
IF(AND(MB232='DD FD'!$J$9,MD232='DD FD'!$AI$3),MC232,0),
IF(AND(ML232='DD FD'!$J$9,MN232='DD FD'!$AI$3),MM232,0),
IF(AND(MW232='DD FD'!$J$9,MY232='DD FD'!$AI$3),MX232,0),
IF(AND(NH232='DD FD'!$J$9,NJ232='DD FD'!$AI$3),NI232,0),
IF(AND(NS232='DD FD'!$J$9,NU232='DD FD'!$AI$3),NT232,0),
IF(AND(OD232='DD FD'!$J$9,OF232='DD FD'!$AI$3),OE232,0),
IF(AND(OO232='DD FD'!$J$9,OQ232='DD FD'!$AI$3),OP232,0),
),2)</f>
        <v>0</v>
      </c>
      <c r="PE232" s="617">
        <f>ROUNDUP(SUM(
IF(AND(LH232='DD FD'!$J$4,LJ232='DD FD'!$AI$3),LI232,0),
IF(AND(LR232='DD FD'!$J$4,LT232='DD FD'!$AI$3),LS232,0),
IF(AND(MB232='DD FD'!$J$4,MD232='DD FD'!$AI$3),MC232,0),
IF(AND(ML232='DD FD'!$J$4,MN232='DD FD'!$AI$3),MM232,0),
IF(AND(MW232='DD FD'!$J$4,MY232='DD FD'!$AI$3),MX232,0),
IF(AND(NH232='DD FD'!$J$4,NJ232='DD FD'!$AI$3),NI232,0),
IF(AND(NS232='DD FD'!$J$4,NU232='DD FD'!$AI$3),NT232,0),
IF(AND(OD232='DD FD'!$J$4,OF232='DD FD'!$AI$3),OE232,0),
IF(AND(OO232='DD FD'!$J$4,OQ232='DD FD'!$AI$3),OP232,0),
),2)</f>
        <v>0</v>
      </c>
      <c r="PF232" s="619">
        <f>ROUNDUP(SUM(
IF(AND(LH232='DD FD'!$J$11,LJ232='DD FD'!$AI$3),LI232,0),
IF(AND(LR232='DD FD'!$J$11,LT232='DD FD'!$AI$3),LS232,0),
IF(AND(MB232='DD FD'!$J$11,MD232='DD FD'!$AI$3),MC232,0),
IF(AND(ML232='DD FD'!$J$11,MN232='DD FD'!$AI$3),MM232,0),
IF(AND(MW232='DD FD'!$J$11,MY232='DD FD'!$AI$3),MX232,0),
IF(AND(NH232='DD FD'!$J$11,NJ232='DD FD'!$AI$3),NI232,0),
IF(AND(NS232='DD FD'!$J$11,NU232='DD FD'!$AI$3),NT232,0),
IF(AND(OD232='DD FD'!$J$11,OF232='DD FD'!$AI$3),OE232,0),
IF(AND(OO232='DD FD'!$J$11,OQ232='DD FD'!$AI$3),OP232,0),
),2)</f>
        <v>0</v>
      </c>
    </row>
    <row r="233" spans="1:422">
      <c r="A233" s="806"/>
      <c r="B233" s="934"/>
      <c r="C233" s="247"/>
      <c r="D233" s="842"/>
      <c r="E233" s="247"/>
      <c r="F233" s="158"/>
      <c r="G233" s="710"/>
      <c r="H233" s="712"/>
      <c r="I233" s="936"/>
      <c r="J233" s="803"/>
      <c r="K233" s="150"/>
      <c r="L233" s="146" t="str">
        <f t="shared" si="81"/>
        <v/>
      </c>
      <c r="M233" s="501" t="str">
        <f t="shared" si="98"/>
        <v/>
      </c>
      <c r="N233" s="504"/>
      <c r="O233" s="113" t="str">
        <f t="shared" si="99"/>
        <v/>
      </c>
      <c r="P233" s="114" t="str">
        <f t="shared" si="82"/>
        <v/>
      </c>
      <c r="Q233" s="152"/>
      <c r="R233" s="152"/>
      <c r="S233" s="115" t="str">
        <f t="shared" si="100"/>
        <v/>
      </c>
      <c r="T233" s="159"/>
      <c r="U233" s="159"/>
      <c r="V233" s="157"/>
      <c r="W233" s="157"/>
      <c r="X233" s="157"/>
      <c r="Y233" s="772"/>
      <c r="Z233" s="158"/>
      <c r="AA233" s="144"/>
      <c r="AB233" s="112"/>
      <c r="AC233" s="153"/>
      <c r="AD233" s="153"/>
      <c r="AE233" s="153"/>
      <c r="AF233" s="153"/>
      <c r="AG233" s="153"/>
      <c r="AH233" s="153"/>
      <c r="AI233" s="152"/>
      <c r="AJ233" s="158"/>
      <c r="AK233" s="158"/>
      <c r="AL233" s="158"/>
      <c r="AM233" s="116" t="str">
        <f t="shared" si="101"/>
        <v/>
      </c>
      <c r="AN233" s="116" t="str">
        <f t="shared" si="102"/>
        <v/>
      </c>
      <c r="AO233" s="324"/>
      <c r="AP233" s="503"/>
      <c r="AQ233" s="487" t="str">
        <f t="shared" si="103"/>
        <v/>
      </c>
      <c r="AR233" s="113" t="str">
        <f t="shared" si="83"/>
        <v/>
      </c>
      <c r="AS233" s="113" t="str">
        <f t="shared" si="84"/>
        <v/>
      </c>
      <c r="AT233" s="113" t="str">
        <f t="shared" si="85"/>
        <v/>
      </c>
      <c r="AU233" s="113" t="str">
        <f t="shared" si="86"/>
        <v/>
      </c>
      <c r="AV233" s="159"/>
      <c r="AW233" s="157"/>
      <c r="AX233" s="157"/>
      <c r="AY233" s="157"/>
      <c r="AZ233" s="157"/>
      <c r="BA233" s="116" t="str">
        <f t="shared" si="87"/>
        <v/>
      </c>
      <c r="BB233" s="316"/>
      <c r="BC233" s="116" t="str">
        <f t="shared" si="88"/>
        <v/>
      </c>
      <c r="BD233" s="133" t="str">
        <f t="shared" si="89"/>
        <v/>
      </c>
      <c r="BE233" s="157"/>
      <c r="BF233" s="1180"/>
      <c r="BG233" s="1180"/>
      <c r="BH233" s="158"/>
      <c r="BI233" s="490"/>
      <c r="BJ233" s="514" t="str">
        <f t="shared" si="104"/>
        <v/>
      </c>
      <c r="BK233" s="789"/>
      <c r="BL233" s="116" t="str">
        <f t="shared" si="105"/>
        <v/>
      </c>
      <c r="BM233" s="144"/>
      <c r="BN233" s="144"/>
      <c r="BO233" s="144"/>
      <c r="BP233" s="790"/>
      <c r="BQ233" s="790"/>
      <c r="BR233" s="790"/>
      <c r="BS233" s="116" t="str">
        <f t="shared" si="90"/>
        <v/>
      </c>
      <c r="BT233" s="790"/>
      <c r="BU233" s="808" t="str">
        <f t="shared" si="91"/>
        <v/>
      </c>
      <c r="BV233" s="791"/>
      <c r="BW233" s="144"/>
      <c r="BX233" s="20"/>
      <c r="BY233" s="20"/>
      <c r="BZ233" s="20"/>
      <c r="CA233" s="792"/>
      <c r="CB233" s="1201"/>
      <c r="CC233" s="144"/>
      <c r="CD233" s="144"/>
      <c r="CE233" s="144"/>
      <c r="CF233" s="144"/>
      <c r="CG233" s="144"/>
      <c r="CH233" s="144"/>
      <c r="CI233" s="144"/>
      <c r="CJ233" s="144"/>
      <c r="CK233" s="144"/>
      <c r="CL233" s="144"/>
      <c r="CM233" s="144"/>
      <c r="CN233" s="144"/>
      <c r="CO233" s="144"/>
      <c r="CP233" s="144"/>
      <c r="CQ233" s="144"/>
      <c r="CR233" s="144"/>
      <c r="CS233" s="144"/>
      <c r="CT233" s="144"/>
      <c r="CU233" s="144"/>
      <c r="CV233" s="144"/>
      <c r="CW233" s="144"/>
      <c r="CX233" s="144"/>
      <c r="CY233" s="144"/>
      <c r="CZ233" s="144"/>
      <c r="DA233" s="144"/>
      <c r="DB233" s="144"/>
      <c r="DC233" s="144"/>
      <c r="DD233" s="144"/>
      <c r="DE233" s="144"/>
      <c r="DF233" s="144"/>
      <c r="DG233" s="144"/>
      <c r="DH233" s="144"/>
      <c r="DI233" s="144"/>
      <c r="DJ233" s="144"/>
      <c r="DK233" s="144"/>
      <c r="DL233" s="144"/>
      <c r="DM233" s="144"/>
      <c r="DN233" s="144"/>
      <c r="DO233" s="144"/>
      <c r="DP233" s="144"/>
      <c r="DQ233" s="144"/>
      <c r="DR233" s="144"/>
      <c r="DS233" s="144"/>
      <c r="DT233" s="144"/>
      <c r="DU233" s="144"/>
      <c r="DV233" s="144"/>
      <c r="DW233" s="144"/>
      <c r="DX233" s="144"/>
      <c r="DY233" s="144"/>
      <c r="DZ233" s="144"/>
      <c r="EA233" s="144"/>
      <c r="EB233" s="144"/>
      <c r="EC233" s="144"/>
      <c r="ED233" s="782" t="str">
        <f t="shared" si="106"/>
        <v/>
      </c>
      <c r="EE233" s="519"/>
      <c r="EF233" s="793"/>
      <c r="EG233" s="519"/>
      <c r="EH233" s="794"/>
      <c r="EI233" s="790"/>
      <c r="EJ233" s="794"/>
      <c r="EK233" s="794"/>
      <c r="EL233" s="790"/>
      <c r="EM233" s="790"/>
      <c r="EN233" s="790"/>
      <c r="EO233" s="112" t="str">
        <f t="shared" si="92"/>
        <v/>
      </c>
      <c r="EP233" s="790"/>
      <c r="EQ233" s="488" t="str">
        <f t="shared" si="93"/>
        <v/>
      </c>
      <c r="ER233" s="1100"/>
      <c r="ES233" s="1099" t="str">
        <f t="shared" si="107"/>
        <v/>
      </c>
      <c r="ET233" s="525"/>
      <c r="EU233" s="148"/>
      <c r="EV233" s="148"/>
      <c r="EW233" s="148"/>
      <c r="EX233" s="148"/>
      <c r="EY233" s="148"/>
      <c r="EZ233" s="148"/>
      <c r="FA233" s="148"/>
      <c r="FB233" s="148"/>
      <c r="FC233" s="148"/>
      <c r="FD233" s="148"/>
      <c r="FE233" s="148"/>
      <c r="FF233" s="148"/>
      <c r="FG233" s="148"/>
      <c r="FH233" s="148"/>
      <c r="FI233" s="528"/>
      <c r="FJ233" s="513" t="str">
        <f t="shared" si="94"/>
        <v/>
      </c>
      <c r="FK233" s="158"/>
      <c r="FL233" s="850"/>
      <c r="FM233" s="850"/>
      <c r="FN233" s="850"/>
      <c r="FO233" s="850"/>
      <c r="FP233" s="850"/>
      <c r="FQ233" s="850"/>
      <c r="FR233" s="157"/>
      <c r="FS233" s="143"/>
      <c r="FT233" s="143"/>
      <c r="FU233" s="847" t="str">
        <f t="shared" si="95"/>
        <v/>
      </c>
      <c r="FV233" s="555"/>
      <c r="FW233" s="523" t="str">
        <f>IF(Table1[[#This Row],[Nonfood Inhaltstoffe - Komponente]]="","",VLOOKUP(Table1[[#This Row],[Nonfood Inhaltstoffe - Komponente]],'Dropdown Auswahl'!BJ:BK,2,FALSE))</f>
        <v/>
      </c>
      <c r="FX233" s="1013"/>
      <c r="FY233" s="1011" t="str">
        <f t="shared" si="96"/>
        <v/>
      </c>
      <c r="FZ233" s="152"/>
      <c r="GA233" s="152"/>
      <c r="GB233" s="152"/>
      <c r="GC233" s="529" t="str">
        <f t="shared" si="97"/>
        <v/>
      </c>
      <c r="GG233" s="21"/>
      <c r="GH233" s="21"/>
      <c r="GI233" s="1019"/>
      <c r="GJ233" s="1016" t="str">
        <f>IF(Table1[[#This Row],[Global Trade Item Number (GTIN)]]="","",Table1[[#This Row],[Global Trade Item Number (GTIN)]])</f>
        <v/>
      </c>
      <c r="GK233" s="555" t="str">
        <f>IF(Table1[[#This Row],[WAWI-Nr./ Kreditoren-Nummer
(ASDV)]]&lt;&gt;"",Table1[[#This Row],[WAWI-Nr./ Kreditoren-Nummer
(ASDV)]],"")</f>
        <v/>
      </c>
      <c r="GL233" s="165"/>
      <c r="GM233" s="165"/>
      <c r="GN233" s="165"/>
      <c r="GO233" s="485"/>
      <c r="GP233" s="534"/>
      <c r="GQ233" s="533"/>
      <c r="GR233" s="486"/>
      <c r="GS233" s="486"/>
      <c r="GT233" s="486"/>
      <c r="GU233" s="486"/>
      <c r="GV233" s="486"/>
      <c r="GW233" s="542"/>
      <c r="GX233" s="538"/>
      <c r="GY233" s="144"/>
      <c r="GZ233" s="480"/>
      <c r="HA233" s="158"/>
      <c r="HB233" s="480"/>
      <c r="HC233" s="480"/>
      <c r="HD233" s="480"/>
      <c r="HE233" s="480"/>
      <c r="HF233" s="480"/>
      <c r="HG233" s="480"/>
      <c r="HH233" s="538"/>
      <c r="HI233" s="480"/>
      <c r="HJ233" s="480"/>
      <c r="HK233" s="480"/>
      <c r="HL233" s="480"/>
      <c r="HM233" s="480"/>
      <c r="HN233" s="480"/>
      <c r="HO233" s="480"/>
      <c r="HP233" s="480"/>
      <c r="HQ233" s="480"/>
      <c r="HR233" s="538"/>
      <c r="HS233" s="480"/>
      <c r="HT233" s="480"/>
      <c r="HU233" s="480"/>
      <c r="HV233" s="480"/>
      <c r="HW233" s="480"/>
      <c r="HX233" s="480"/>
      <c r="HY233" s="480"/>
      <c r="HZ233" s="480"/>
      <c r="IA233" s="480"/>
      <c r="IB233" s="538"/>
      <c r="IC233" s="480"/>
      <c r="ID233" s="480"/>
      <c r="IE233" s="480"/>
      <c r="IF233" s="480"/>
      <c r="IG233" s="480"/>
      <c r="IH233" s="480"/>
      <c r="II233" s="480"/>
      <c r="IJ233" s="480"/>
      <c r="IK233" s="480"/>
      <c r="IL233" s="480"/>
      <c r="IM233" s="538"/>
      <c r="IN233" s="480"/>
      <c r="IO233" s="480"/>
      <c r="IP233" s="480"/>
      <c r="IQ233" s="480"/>
      <c r="IR233" s="480"/>
      <c r="IS233" s="480"/>
      <c r="IT233" s="480"/>
      <c r="IU233" s="480"/>
      <c r="IV233" s="480"/>
      <c r="IW233" s="480"/>
      <c r="IX233" s="538"/>
      <c r="IY233" s="480"/>
      <c r="IZ233" s="480"/>
      <c r="JA233" s="480"/>
      <c r="JB233" s="480"/>
      <c r="JC233" s="480"/>
      <c r="JD233" s="480"/>
      <c r="JE233" s="480"/>
      <c r="JF233" s="480"/>
      <c r="JG233" s="480"/>
      <c r="JH233" s="480"/>
      <c r="JI233" s="538"/>
      <c r="JJ233" s="480"/>
      <c r="JK233" s="480"/>
      <c r="JL233" s="480"/>
      <c r="JM233" s="480"/>
      <c r="JN233" s="480"/>
      <c r="JO233" s="480"/>
      <c r="JP233" s="480"/>
      <c r="JQ233" s="480"/>
      <c r="JR233" s="480"/>
      <c r="JS233" s="590"/>
      <c r="JT233" s="538"/>
      <c r="JU233" s="480"/>
      <c r="JV233" s="480"/>
      <c r="JW233" s="480"/>
      <c r="JX233" s="480"/>
      <c r="JY233" s="480"/>
      <c r="JZ233" s="480"/>
      <c r="KA233" s="480"/>
      <c r="KB233" s="480"/>
      <c r="KC233" s="480"/>
      <c r="KD233" s="480"/>
      <c r="KE233" s="538"/>
      <c r="KF233" s="480"/>
      <c r="KG233" s="480"/>
      <c r="KH233" s="480"/>
      <c r="KI233" s="480"/>
      <c r="KJ233" s="480"/>
      <c r="KK233" s="480"/>
      <c r="KL233" s="480"/>
      <c r="KM233" s="480"/>
      <c r="KN233" s="480"/>
      <c r="KO233" s="480"/>
      <c r="KR233" s="568" t="str">
        <f>IF(Table1[[#This Row],[GTIN]]&lt;&gt;"",Table1[[#This Row],[GTIN]],"")</f>
        <v/>
      </c>
      <c r="KS233" s="569" t="str">
        <f>Table1[[#This Row],[Kreditor]]</f>
        <v/>
      </c>
      <c r="KT233" s="570" t="str">
        <f>IF(Table1[[#This Row],[Gültig ab (Datum)]]&lt;&gt;"",Table1[[#This Row],[Gültig ab (Datum)]],"")</f>
        <v/>
      </c>
      <c r="KU233" s="570"/>
      <c r="KV233" s="583" t="str">
        <f>IF(Table1[[#This Row],[Artikel verpackt? 
(X=Ja)]]="","",Table1[[#This Row],[Artikel verpackt? 
(X=Ja)]])</f>
        <v/>
      </c>
      <c r="KW233" s="571" t="str">
        <f>IF(Table1[[#This Row],[Verpackung recyclingfähig?
(X=Ja)]]="","",Table1[[#This Row],[Verpackung recyclingfähig?
(X=Ja)]])</f>
        <v/>
      </c>
      <c r="KX233" s="572"/>
      <c r="KY233" s="573"/>
      <c r="KZ233" s="574"/>
      <c r="LA233" s="574"/>
      <c r="LB233" s="574"/>
      <c r="LC233" s="574"/>
      <c r="LD233" s="574"/>
      <c r="LE233" s="574"/>
      <c r="LF233" s="575"/>
      <c r="LG233" s="576" t="str">
        <f>IF(Table1[[#This Row],[Hauptkörper - B1 - Art]]="","",VLOOKUP(Table1[[#This Row],[Hauptkörper - B1 - Art]],'DD FD'!B:C,2,FALSE))</f>
        <v/>
      </c>
      <c r="LH233" s="577" t="str">
        <f>IF(Table1[[#This Row],[Hauptkörper - B1 - Fraktion]]="","",VLOOKUP(Table1[[#This Row],[Hauptkörper - B1 - Fraktion]],'DD FD'!H:J,3,FALSE))</f>
        <v/>
      </c>
      <c r="LI233" s="574" t="str">
        <f>IF(Table1[[#This Row],[Hauptkörper - B1 - Gewicht
(in G)]]="","",Table1[[#This Row],[Hauptkörper - B1 - Gewicht
(in G)]])</f>
        <v/>
      </c>
      <c r="LJ233" s="574" t="str">
        <f>IF(Table1[[#This Row],[Hauptkörper - B1 - Lizenzierungs-pflichtig? (X=Ja)]]="","",Table1[[#This Row],[Hauptkörper - B1 - Lizenzierungs-pflichtig? (X=Ja)]])</f>
        <v/>
      </c>
      <c r="LK233" s="577" t="str">
        <f>IF(Table1[[#This Row],[Hauptkörper - B1 - Virgin Material]]="","",VLOOKUP(Table1[[#This Row],[Hauptkörper - B1 - Virgin Material]],'DD FD'!AJ:AK,2,FALSE))</f>
        <v/>
      </c>
      <c r="LL233" s="578" t="str">
        <f>IF(Table1[[#This Row],[Hauptkörper - B1 - Virgin Material Anteil (in %)]]="","",Table1[[#This Row],[Hauptkörper - B1 - Virgin Material Anteil (in %)]])</f>
        <v/>
      </c>
      <c r="LM233" s="577" t="str">
        <f>IF(Table1[[#This Row],[Hauptkörper - B1 - Recyceltes Material]]="","",VLOOKUP(Table1[[#This Row],[Hauptkörper - B1 - Recyceltes Material]],'DD FD'!AL:AM,2,FALSE))</f>
        <v/>
      </c>
      <c r="LN233" s="578" t="str">
        <f>IF(Table1[[#This Row],[Hauptkörper - B1 - Recyceltes Material Anteil (in %)]]="","",Table1[[#This Row],[Hauptkörper - B1 - Recyceltes Material Anteil (in %)]])</f>
        <v/>
      </c>
      <c r="LO233" s="579" t="str">
        <f>IF(Table1[[#This Row],[Hauptkörper - B1 - Beschichtung]]="","",VLOOKUP(Table1[[#This Row],[Hauptkörper - B1 - Beschichtung]],'DD FD'!AE:AF,2,FALSE))</f>
        <v/>
      </c>
      <c r="LP233" s="580" t="str">
        <f>IF(Table1[[#This Row],[Hauptkörper - B1 - Beschichtung Anteil (in %)]]="","",Table1[[#This Row],[Hauptkörper - B1 - Beschichtung Anteil (in %)]])</f>
        <v/>
      </c>
      <c r="LQ233" s="576" t="str">
        <f>IF(Table1[[#This Row],[Hauptkörper - B2 - Art]]="","",VLOOKUP(Table1[[#This Row],[Hauptkörper - B2 - Art]],'DD FD'!B:C,2,FALSE))</f>
        <v/>
      </c>
      <c r="LR233" s="577" t="str">
        <f>IF(Table1[[#This Row],[Hauptkörper - B2 - Fraktion]]="","",VLOOKUP(Table1[[#This Row],[Hauptkörper - B2 - Fraktion]],'DD FD'!H:J,3,FALSE))</f>
        <v/>
      </c>
      <c r="LS233" s="574" t="str">
        <f>IF(Table1[[#This Row],[Hauptkörper - B2 - Gewicht
(in G)]]="","",Table1[[#This Row],[Hauptkörper - B2 - Gewicht
(in G)]])</f>
        <v/>
      </c>
      <c r="LT233" s="574" t="str">
        <f>IF(Table1[[#This Row],[Hauptkörper - B2 - Lizenzierungs-pflichtig? (X=Ja)]]="","",Table1[[#This Row],[Hauptkörper - B2 - Lizenzierungs-pflichtig? (X=Ja)]])</f>
        <v/>
      </c>
      <c r="LU233" s="577" t="str">
        <f>IF(Table1[[#This Row],[Hauptkörper - B2 - Virgin Material]]="","",VLOOKUP(Table1[[#This Row],[Hauptkörper - B2 - Virgin Material]],'DD FD'!AJ:AK,2,FALSE))</f>
        <v/>
      </c>
      <c r="LV233" s="578" t="str">
        <f>IF(Table1[[#This Row],[Hauptkörper - B2 - Virgin Material Anteil (in %)]]="","",Table1[[#This Row],[Hauptkörper - B2 - Virgin Material Anteil (in %)]])</f>
        <v/>
      </c>
      <c r="LW233" s="577" t="str">
        <f>IF(Table1[[#This Row],[Hauptkörper - B2 - Recyceltes Material]]="","",VLOOKUP(Table1[[#This Row],[Hauptkörper - B2 - Recyceltes Material]],'DD FD'!AL:AM,2,FALSE))</f>
        <v/>
      </c>
      <c r="LX233" s="578" t="str">
        <f>IF(Table1[[#This Row],[Hauptkörper - B2 - Recyceltes Material Anteil (in %)]]="","",Table1[[#This Row],[Hauptkörper - B2 - Recyceltes Material Anteil (in %)]])</f>
        <v/>
      </c>
      <c r="LY233" s="577" t="str">
        <f>IF(Table1[[#This Row],[Hauptkörper - B2 - Beschichtung]]="","",VLOOKUP(Table1[[#This Row],[Hauptkörper - B2 - Beschichtung]],'DD FD'!AE:AF,2,FALSE))</f>
        <v/>
      </c>
      <c r="LZ233" s="580" t="str">
        <f>IF(Table1[[#This Row],[Hauptkörper - B2 - Beschichtung Anteil (in %)]]="","",Table1[[#This Row],[Hauptkörper - B2 - Beschichtung Anteil (in %)]])</f>
        <v/>
      </c>
      <c r="MA233" s="576" t="str">
        <f>IF(Table1[[#This Row],[Hauptkörper - B3 - Art]]="","",VLOOKUP(Table1[[#This Row],[Hauptkörper - B3 - Art]],'DD FD'!B:C,2,FALSE))</f>
        <v/>
      </c>
      <c r="MB233" s="577" t="str">
        <f>IF(Table1[[#This Row],[Hauptkörper - B3 - Fraktion]]="","",VLOOKUP(Table1[[#This Row],[Hauptkörper - B3 - Fraktion]],'DD FD'!H:J,3,FALSE))</f>
        <v/>
      </c>
      <c r="MC233" s="574" t="str">
        <f>IF(Table1[[#This Row],[Hauptkörper - B3 - Gewicht
(in G)]]="","",Table1[[#This Row],[Hauptkörper - B3 - Gewicht
(in G)]])</f>
        <v/>
      </c>
      <c r="MD233" s="574" t="str">
        <f>IF(Table1[[#This Row],[Hauptkörper - B3 - Lizenzierungs-pflichtig? (X=Ja)]]="","",Table1[[#This Row],[Hauptkörper - B3 - Lizenzierungs-pflichtig? (X=Ja)]])</f>
        <v/>
      </c>
      <c r="ME233" s="577" t="str">
        <f>IF(Table1[[#This Row],[Hauptkörper - B3 - Virgin Material]]="","",VLOOKUP(Table1[[#This Row],[Hauptkörper - B3 - Virgin Material]],'DD FD'!AJ:AK,2,FALSE))</f>
        <v/>
      </c>
      <c r="MF233" s="578" t="str">
        <f>IF(Table1[[#This Row],[Hauptkörper - B3 - Virgin Material Anteil (in %)]]="","",Table1[[#This Row],[Hauptkörper - B3 - Virgin Material Anteil (in %)]])</f>
        <v/>
      </c>
      <c r="MG233" s="577" t="str">
        <f>IF(Table1[[#This Row],[Hauptkörper - B3 - Recyceltes Material]]="","",VLOOKUP(Table1[[#This Row],[Hauptkörper - B3 - Recyceltes Material]],'DD FD'!AL:AM,2,FALSE))</f>
        <v/>
      </c>
      <c r="MH233" s="578" t="str">
        <f>IF(Table1[[#This Row],[Hauptkörper - B3 - Recyceltes Material Anteil (in %)]]="","",Table1[[#This Row],[Hauptkörper - B3 - Recyceltes Material Anteil (in %)]])</f>
        <v/>
      </c>
      <c r="MI233" s="577" t="str">
        <f>IF(Table1[[#This Row],[Hauptkörper - B3 - Beschichtung]]="","",VLOOKUP(Table1[[#This Row],[Hauptkörper - B3 - Beschichtung]],'DD FD'!AE:AF,2,FALSE))</f>
        <v/>
      </c>
      <c r="MJ233" s="580" t="str">
        <f>IF(Table1[[#This Row],[Hauptkörper - B3 - Beschichtung Anteil (in %)]]="","",Table1[[#This Row],[Hauptkörper - B3 - Beschichtung Anteil (in %)]])</f>
        <v/>
      </c>
      <c r="MK233" s="576" t="str">
        <f>IF(Table1[[#This Row],[Verschluss - B1 - Art]]="","",VLOOKUP(Table1[[#This Row],[Verschluss - B1 - Art]],'DD FD'!D:E,2,FALSE))</f>
        <v/>
      </c>
      <c r="ML233" s="577" t="str">
        <f>IF(Table1[[#This Row],[Verschluss - B1 - Fraktion]]="","",VLOOKUP(Table1[[#This Row],[Verschluss - B1 - Fraktion]],'DD FD'!H:J,3,FALSE))</f>
        <v/>
      </c>
      <c r="MM233" s="574" t="str">
        <f>IF(Table1[[#This Row],[Verschluss - B1 - Gewicht (in G)]]="","",Table1[[#This Row],[Verschluss - B1 - Gewicht (in G)]])</f>
        <v/>
      </c>
      <c r="MN233" s="574" t="str">
        <f>IF(Table1[[#This Row],[Verschluss - B1 - Lizenzierungs-pflichtig? (X=Ja)]]="","",Table1[[#This Row],[Verschluss - B1 - Lizenzierungs-pflichtig? (X=Ja)]])</f>
        <v/>
      </c>
      <c r="MO233" s="574" t="str">
        <f>IF(Table1[[#This Row],[Verschluss - B1 - Trennbar vom Hauptkörper? (X=Ja)]]="","",Table1[[#This Row],[Verschluss - B1 - Trennbar vom Hauptkörper? (X=Ja)]])</f>
        <v/>
      </c>
      <c r="MP233" s="577" t="str">
        <f>IF(Table1[[#This Row],[Verschluss - B1 - Virgin Material]]="","",VLOOKUP(Table1[[#This Row],[Verschluss - B1 - Virgin Material]],'DD FD'!AJ:AK,2,FALSE))</f>
        <v/>
      </c>
      <c r="MQ233" s="578" t="str">
        <f>IF(Table1[[#This Row],[Verschluss - B1 - Virgin Material Anteil (in %)]]="","",Table1[[#This Row],[Verschluss - B1 - Virgin Material Anteil (in %)]])</f>
        <v/>
      </c>
      <c r="MR233" s="577" t="str">
        <f>IF(Table1[[#This Row],[Verschluss - B1 - Recyceltes Material]]="","",VLOOKUP(Table1[[#This Row],[Verschluss - B1 - Recyceltes Material]],'DD FD'!AL:AM,2,FALSE))</f>
        <v/>
      </c>
      <c r="MS233" s="578" t="str">
        <f>IF(Table1[[#This Row],[Verschluss - B1 - Recyceltes Material Anteil (in %)]]="","",Table1[[#This Row],[Verschluss - B1 - Recyceltes Material Anteil (in %)]])</f>
        <v/>
      </c>
      <c r="MT233" s="577" t="str">
        <f>IF(Table1[[#This Row],[Verschluss - B1 - Beschichtung]]="","",VLOOKUP(Table1[[#This Row],[Verschluss - B1 - Beschichtung]],'DD FD'!AE:AF,2,FALSE))</f>
        <v/>
      </c>
      <c r="MU233" s="580" t="str">
        <f>IF(Table1[[#This Row],[Verschluss - B1 - Beschichtung Anteil (in %)]]="","",Table1[[#This Row],[Verschluss - B1 - Beschichtung Anteil (in %)]])</f>
        <v/>
      </c>
      <c r="MV233" s="576" t="str">
        <f>IF(Table1[[#This Row],[Verschluss - B2 - Art]]="","",VLOOKUP(Table1[[#This Row],[Verschluss - B2 - Art]],'DD FD'!D:E,2,FALSE))</f>
        <v/>
      </c>
      <c r="MW233" s="577" t="str">
        <f>IF(Table1[[#This Row],[Verschluss - B2 - Fraktion]]="","",VLOOKUP(Table1[[#This Row],[Verschluss - B2 - Fraktion]],'DD FD'!H:J,3,FALSE))</f>
        <v/>
      </c>
      <c r="MX233" s="574" t="str">
        <f>IF(Table1[[#This Row],[Verschluss - B2 - Gewicht (in G)]]="","",Table1[[#This Row],[Verschluss - B2 - Gewicht (in G)]])</f>
        <v/>
      </c>
      <c r="MY233" s="574" t="str">
        <f>IF(Table1[[#This Row],[Verschluss - B2 - Lizenzierungs-pflichtig? (X=Ja)]]="","",Table1[[#This Row],[Verschluss - B2 - Lizenzierungs-pflichtig? (X=Ja)]])</f>
        <v/>
      </c>
      <c r="MZ233" s="574" t="str">
        <f>IF(Table1[[#This Row],[Verschluss - B2 - Trennbar vom Hauptkörper? (X=Ja)]]="","",Table1[[#This Row],[Verschluss - B2 - Trennbar vom Hauptkörper? (X=Ja)]])</f>
        <v/>
      </c>
      <c r="NA233" s="577" t="str">
        <f>IF(Table1[[#This Row],[Verschluss - B2 - Virgin Material]]="","",VLOOKUP(Table1[[#This Row],[Verschluss - B2 - Virgin Material]],'DD FD'!AJ:AK,2,FALSE))</f>
        <v/>
      </c>
      <c r="NB233" s="578" t="str">
        <f>IF(Table1[[#This Row],[Verschluss - B2 - Virgin Material Anteil (in %)]]="","",Table1[[#This Row],[Verschluss - B2 - Virgin Material Anteil (in %)]])</f>
        <v/>
      </c>
      <c r="NC233" s="577" t="str">
        <f>IF(Table1[[#This Row],[Verschluss - B2 - Recyceltes Material]]="","",VLOOKUP(Table1[[#This Row],[Verschluss - B2 - Recyceltes Material]],'DD FD'!AL:AM,2,FALSE))</f>
        <v/>
      </c>
      <c r="ND233" s="578" t="str">
        <f>IF(Table1[[#This Row],[Verschluss - B2 - Recyceltes Material Anteil (in %)]]="","",Table1[[#This Row],[Verschluss - B2 - Recyceltes Material Anteil (in %)]])</f>
        <v/>
      </c>
      <c r="NE233" s="577" t="str">
        <f>IF(Table1[[#This Row],[Verschluss - B2 - Beschichtung]]="","",VLOOKUP(Table1[[#This Row],[Verschluss - B2 - Beschichtung]],'DD FD'!AE:AF,2,FALSE))</f>
        <v/>
      </c>
      <c r="NF233" s="580" t="str">
        <f>IF(Table1[[#This Row],[Verschluss - B2 - Beschichtung Anteil (in %)]]="","",Table1[[#This Row],[Verschluss - B2 - Beschichtung Anteil (in %)]])</f>
        <v/>
      </c>
      <c r="NG233" s="576" t="str">
        <f>IF(Table1[[#This Row],[Verschluss - B3 - Art]]="","",VLOOKUP(Table1[[#This Row],[Verschluss - B3 - Art]],'DD FD'!D:E,2,FALSE))</f>
        <v/>
      </c>
      <c r="NH233" s="577" t="str">
        <f>IF(Table1[[#This Row],[Verschluss - B3 - Fraktion]]="","",VLOOKUP(Table1[[#This Row],[Verschluss - B3 - Fraktion]],'DD FD'!H:J,3,FALSE))</f>
        <v/>
      </c>
      <c r="NI233" s="574" t="str">
        <f>IF(Table1[[#This Row],[Verschluss - B3 - Gewicht (in G)]]="","",Table1[[#This Row],[Verschluss - B3 - Gewicht (in G)]])</f>
        <v/>
      </c>
      <c r="NJ233" s="574" t="str">
        <f>IF(Table1[[#This Row],[Verschluss - B3 - Lizenzierungs-pflichtig? (X=Ja)]]="","",Table1[[#This Row],[Verschluss - B3 - Lizenzierungs-pflichtig? (X=Ja)]])</f>
        <v/>
      </c>
      <c r="NK233" s="574" t="str">
        <f>IF(Table1[[#This Row],[Verschluss - B3 - Trennbar vom Hauptkörper? (X=Ja)]]="","",Table1[[#This Row],[Verschluss - B3 - Trennbar vom Hauptkörper? (X=Ja)]])</f>
        <v/>
      </c>
      <c r="NL233" s="577" t="str">
        <f>IF(Table1[[#This Row],[Verschluss - B3 - Virgin Material]]="","",VLOOKUP(Table1[[#This Row],[Verschluss - B3 - Virgin Material]],'DD FD'!AJ:AK,2,FALSE))</f>
        <v/>
      </c>
      <c r="NM233" s="578" t="str">
        <f>IF(Table1[[#This Row],[Verschluss - B3 - Virgin Material Anteil (in %)]]="","",Table1[[#This Row],[Verschluss - B3 - Virgin Material Anteil (in %)]])</f>
        <v/>
      </c>
      <c r="NN233" s="577" t="str">
        <f>IF(Table1[[#This Row],[Verschluss - B3 - Recyceltes Material]]="","",VLOOKUP(Table1[[#This Row],[Verschluss - B3 - Recyceltes Material]],'DD FD'!AL:AM,2,FALSE))</f>
        <v/>
      </c>
      <c r="NO233" s="578" t="str">
        <f>IF(Table1[[#This Row],[Verschluss - B3 - Recyceltes Material Anteil (in %)]]="","",Table1[[#This Row],[Verschluss - B3 - Recyceltes Material Anteil (in %)]])</f>
        <v/>
      </c>
      <c r="NP233" s="577" t="str">
        <f>IF(Table1[[#This Row],[Verschluss - B3 - Beschichtung]]="","",VLOOKUP(Table1[[#This Row],[Verschluss - B3 - Beschichtung]],'DD FD'!AE:AF,2,FALSE))</f>
        <v/>
      </c>
      <c r="NQ233" s="580" t="str">
        <f>IF(Table1[[#This Row],[Verschluss - B3 - Beschichtung Anteil (in %)]]="","",Table1[[#This Row],[Verschluss - B3 - Beschichtung Anteil (in %)]])</f>
        <v/>
      </c>
      <c r="NR233" s="576" t="str">
        <f>IF(Table1[[#This Row],[Etikett - B1 - Art]]="","",VLOOKUP(Table1[[#This Row],[Etikett - B1 - Art]],'DD FD'!F:G,2,FALSE))</f>
        <v/>
      </c>
      <c r="NS233" s="577" t="str">
        <f>IF(Table1[[#This Row],[Etikett - B1 - Fraktion]]="","",VLOOKUP(Table1[[#This Row],[Etikett - B1 - Fraktion]],'DD FD'!H:J,3,FALSE))</f>
        <v/>
      </c>
      <c r="NT233" s="574" t="str">
        <f>IF(Table1[[#This Row],[Etikett - B1 - Gewicht (in G)]]="","",Table1[[#This Row],[Etikett - B1 - Gewicht (in G)]])</f>
        <v/>
      </c>
      <c r="NU233" s="574" t="str">
        <f>IF(Table1[[#This Row],[Etikett - B1 - Lizenzierungs-pflichtig? (X=Ja)]]="","",Table1[[#This Row],[Etikett - B1 - Lizenzierungs-pflichtig? (X=Ja)]])</f>
        <v/>
      </c>
      <c r="NV233" s="574" t="str">
        <f>IF(Table1[[#This Row],[Etikett - B1 - Trennbar vom Hauptkörper? (X=Ja)]]="","",Table1[[#This Row],[Etikett - B1 - Trennbar vom Hauptkörper? (X=Ja)]])</f>
        <v/>
      </c>
      <c r="NW233" s="577" t="str">
        <f>IF(Table1[[#This Row],[Etikett - B1 - Virgin Material]]="","",VLOOKUP(Table1[[#This Row],[Etikett - B1 - Virgin Material]],'DD FD'!AJ:AK,2,FALSE))</f>
        <v/>
      </c>
      <c r="NX233" s="578" t="str">
        <f>IF(Table1[[#This Row],[Etikett - B1 - Virgin Material Anteil (in %)]]="","",Table1[[#This Row],[Etikett - B1 - Virgin Material Anteil (in %)]])</f>
        <v/>
      </c>
      <c r="NY233" s="577" t="str">
        <f>IF(Table1[[#This Row],[Etikett - B1 - Recyceltes Material]]="","",VLOOKUP(Table1[[#This Row],[Etikett - B1 - Recyceltes Material]],'DD FD'!AL:AM,2,FALSE))</f>
        <v/>
      </c>
      <c r="NZ233" s="578" t="str">
        <f>IF(Table1[[#This Row],[Etikett - B1 - Recyceltes Material Anteil (in %)]]="","",Table1[[#This Row],[Etikett - B1 - Recyceltes Material Anteil (in %)]])</f>
        <v/>
      </c>
      <c r="OA233" s="577" t="str">
        <f>IF(Table1[[#This Row],[Etikett - B1 - Beschichtung]]="","",VLOOKUP(Table1[[#This Row],[Etikett - B1 - Beschichtung]],'DD FD'!AE:AF,2,FALSE))</f>
        <v/>
      </c>
      <c r="OB233" s="580" t="str">
        <f>IF(Table1[[#This Row],[Etikett - B1 - Beschichtung Anteil (in %)]]="","",Table1[[#This Row],[Etikett - B1 - Beschichtung Anteil (in %)]])</f>
        <v/>
      </c>
      <c r="OC233" s="576" t="str">
        <f>IF(Table1[[#This Row],[Etikett - B2 - Art]]="","",VLOOKUP(Table1[[#This Row],[Etikett - B2 - Art]],'DD FD'!F:G,2,FALSE))</f>
        <v/>
      </c>
      <c r="OD233" s="577" t="str">
        <f>IF(Table1[[#This Row],[Etikett - B2 - Fraktion]]="","",VLOOKUP(Table1[[#This Row],[Etikett - B2 - Fraktion]],'DD FD'!H:J,3,FALSE))</f>
        <v/>
      </c>
      <c r="OE233" s="574" t="str">
        <f>IF(Table1[[#This Row],[Etikett - B2 - Gewicht (in G)]]="","",Table1[[#This Row],[Etikett - B2 - Gewicht (in G)]])</f>
        <v/>
      </c>
      <c r="OF233" s="574" t="str">
        <f>IF(Table1[[#This Row],[Etikett - B2 - Lizenzierungs-pflichtig? (X=Ja)]]="","",Table1[[#This Row],[Etikett - B2 - Lizenzierungs-pflichtig? (X=Ja)]])</f>
        <v/>
      </c>
      <c r="OG233" s="574" t="str">
        <f>IF(Table1[[#This Row],[Etikett - B2 - Trennbar vom Hauptkörper? (X=Ja)]]="","",Table1[[#This Row],[Etikett - B2 - Trennbar vom Hauptkörper? (X=Ja)]])</f>
        <v/>
      </c>
      <c r="OH233" s="577" t="str">
        <f>IF(Table1[[#This Row],[Etikett - B2 - Virgin Material]]="","",VLOOKUP(Table1[[#This Row],[Etikett - B2 - Virgin Material]],'DD FD'!AJ:AK,2,FALSE))</f>
        <v/>
      </c>
      <c r="OI233" s="578" t="str">
        <f>IF(Table1[[#This Row],[Etikett - B2 - Virgin Material Anteil (in %)]]="","",Table1[[#This Row],[Etikett - B2 - Virgin Material Anteil (in %)]])</f>
        <v/>
      </c>
      <c r="OJ233" s="577" t="str">
        <f>IF(Table1[[#This Row],[Etikett - B2 - Recyceltes Material]]="","",VLOOKUP(Table1[[#This Row],[Etikett - B2 - Recyceltes Material]],'DD FD'!AL:AM,2,FALSE))</f>
        <v/>
      </c>
      <c r="OK233" s="578" t="str">
        <f>IF(Table1[[#This Row],[Etikett - B2 - Recyceltes Material Anteil (in %)]]="","",Table1[[#This Row],[Etikett - B2 - Recyceltes Material Anteil (in %)]])</f>
        <v/>
      </c>
      <c r="OL233" s="577" t="str">
        <f>IF(Table1[[#This Row],[Etikett - B2 - Beschichtung]]="","",VLOOKUP(Table1[[#This Row],[Etikett - B2 - Beschichtung]],'DD FD'!AE:AF,2,FALSE))</f>
        <v/>
      </c>
      <c r="OM233" s="580" t="str">
        <f>IF(Table1[[#This Row],[Etikett - B2 - Beschichtung Anteil (in %)]]="","",Table1[[#This Row],[Etikett - B2 - Beschichtung Anteil (in %)]])</f>
        <v/>
      </c>
      <c r="ON233" s="576" t="str">
        <f>IF(Table1[[#This Row],[Etikett - B3 - Art]]="","",VLOOKUP(Table1[[#This Row],[Etikett - B3 - Art]],'DD FD'!F:G,2,FALSE))</f>
        <v/>
      </c>
      <c r="OO233" s="577" t="str">
        <f>IF(Table1[[#This Row],[Etikett - B3 - Fraktion]]="","",VLOOKUP(Table1[[#This Row],[Etikett - B3 - Fraktion]],'DD FD'!H:J,3,FALSE))</f>
        <v/>
      </c>
      <c r="OP233" s="574" t="str">
        <f>IF(Table1[[#This Row],[Etikett - B3 - Gewicht (in G)]]="","",Table1[[#This Row],[Etikett - B3 - Gewicht (in G)]])</f>
        <v/>
      </c>
      <c r="OQ233" s="574" t="str">
        <f>IF(Table1[[#This Row],[Etikett - B3 - Lizenzierungs-pflichtig? (X=Ja)]]="","",Table1[[#This Row],[Etikett - B3 - Lizenzierungs-pflichtig? (X=Ja)]])</f>
        <v/>
      </c>
      <c r="OR233" s="574" t="str">
        <f>IF(Table1[[#This Row],[Etikett - B3 - Trennbar vom Hauptkörper? (X=Ja)]]="","",Table1[[#This Row],[Etikett - B3 - Trennbar vom Hauptkörper? (X=Ja)]])</f>
        <v/>
      </c>
      <c r="OS233" s="577" t="str">
        <f>IF(Table1[[#This Row],[Etikett - B3 - Virgin Material]]="","",VLOOKUP(Table1[[#This Row],[Etikett - B3 - Virgin Material]],'DD FD'!AJ:AK,2,FALSE))</f>
        <v/>
      </c>
      <c r="OT233" s="578" t="str">
        <f>IF(Table1[[#This Row],[Etikett - B3 - Virgin Material Anteil (in %)]]="","",Table1[[#This Row],[Etikett - B3 - Virgin Material Anteil (in %)]])</f>
        <v/>
      </c>
      <c r="OU233" s="577" t="str">
        <f>IF(Table1[[#This Row],[Etikett - B3 - Recyceltes Material]]="","",VLOOKUP(Table1[[#This Row],[Etikett - B3 - Recyceltes Material]],'DD FD'!AL:AM,2,FALSE))</f>
        <v/>
      </c>
      <c r="OV233" s="578" t="str">
        <f>IF(Table1[[#This Row],[Etikett - B3 - Recyceltes Material Anteil (in %)]]="","",Table1[[#This Row],[Etikett - B3 - Recyceltes Material Anteil (in %)]])</f>
        <v/>
      </c>
      <c r="OW233" s="577" t="str">
        <f>IF(Table1[[#This Row],[Etikett - B3 - Beschichtung]]="","",VLOOKUP(Table1[[#This Row],[Etikett - B3 - Beschichtung]],'DD FD'!AE:AF,2,FALSE))</f>
        <v/>
      </c>
      <c r="OX233" s="613" t="str">
        <f>IF(Table1[[#This Row],[Etikett - B3 - Beschichtung Anteil (in %)]]="","",Table1[[#This Row],[Etikett - B3 - Beschichtung Anteil (in %)]])</f>
        <v/>
      </c>
      <c r="OY233" s="618">
        <f>ROUNDUP(SUM(
IF(AND(LH233='DD FD'!$J$7,LJ233='DD FD'!$AI$3),LI233,0),
IF(AND(LR233='DD FD'!$J$7,LT233='DD FD'!$AI$3),LS233,0),
IF(AND(MB233='DD FD'!$J$7,MD233='DD FD'!$AI$3),MC233,0),
IF(AND(ML233='DD FD'!$J$7,MN233='DD FD'!$AI$3),MM233,0),
IF(AND(MW233='DD FD'!$J$7,MY233='DD FD'!$AI$3),MX233,0),
IF(AND(NH233='DD FD'!$J$7,NJ233='DD FD'!$AI$3),NI233,0),
IF(AND(NS233='DD FD'!$J$7,NU233='DD FD'!$AI$3),NT233,0),
IF(AND(OD233='DD FD'!$J$7,OF233='DD FD'!$AI$3),OE233,0),
IF(AND(OO233='DD FD'!$J$7,OQ233='DD FD'!$AI$3),OP233,0),
),2)</f>
        <v>0</v>
      </c>
      <c r="OZ233" s="617">
        <f>ROUNDUP(SUM(
IF(AND(LH233='DD FD'!$J$6,LJ233='DD FD'!$AI$3),LI233,0),
IF(AND(LR233='DD FD'!$J$6,LT233='DD FD'!$AI$3),LS233,0),
IF(AND(MB233='DD FD'!$J$6,MD233='DD FD'!$AI$3),MC233,0),
IF(AND(ML233='DD FD'!$J$6,MN233='DD FD'!$AI$3),MM233,0),
IF(AND(MW233='DD FD'!$J$6,MY233='DD FD'!$AI$3),MX233,0),
IF(AND(NH233='DD FD'!$J$6,NJ233='DD FD'!$AI$3),NI233,0),
IF(AND(NS233='DD FD'!$J$6,NU233='DD FD'!$AI$3),NT233,0),
IF(AND(OD233='DD FD'!$J$6,OF233='DD FD'!$AI$3),OE233,0),
IF(AND(OO233='DD FD'!$J$6,OQ233='DD FD'!$AI$3),OP233,0),
),2)</f>
        <v>0</v>
      </c>
      <c r="PA233" s="617">
        <f>ROUNDUP(SUM(
IF(AND(LH233='DD FD'!$J$10,LJ233='DD FD'!$AI$3),LI233,0),
IF(AND(LR233='DD FD'!$J$10,LT233='DD FD'!$AI$3),LS233,0),
IF(AND(MB233='DD FD'!$J$10,MD233='DD FD'!$AI$3),MC233,0),
IF(AND(ML233='DD FD'!$J$10,MN233='DD FD'!$AI$3),MM233,0),
IF(AND(MW233='DD FD'!$J$10,MY233='DD FD'!$AI$3),MX233,0),
IF(AND(NH233='DD FD'!$J$10,NJ233='DD FD'!$AI$3),NI233,0),
IF(AND(NS233='DD FD'!$J$10,NU233='DD FD'!$AI$3),NT233,0),
IF(AND(OD233='DD FD'!$J$10,OF233='DD FD'!$AI$3),OE233,0),
IF(AND(OO233='DD FD'!$J$10,OQ233='DD FD'!$AI$3),OP233,0),
),2)</f>
        <v>0</v>
      </c>
      <c r="PB233" s="617">
        <f>ROUNDUP(SUM(
IF(AND(LH233='DD FD'!$J$8,LJ233='DD FD'!$AI$3),LI233,0),
IF(AND(LR233='DD FD'!$J$8,LT233='DD FD'!$AI$3),LS233,0),
IF(AND(MB233='DD FD'!$J$8,MD233='DD FD'!$AI$3),MC233,0),
IF(AND(ML233='DD FD'!$J$8,MN233='DD FD'!$AI$3),MM233,0),
IF(AND(MW233='DD FD'!$J$8,MY233='DD FD'!$AI$3),MX233,0),
IF(AND(NH233='DD FD'!$J$8,NJ233='DD FD'!$AI$3),NI233,0),
IF(AND(NS233='DD FD'!$J$8,NU233='DD FD'!$AI$3),NT233,0),
IF(AND(OD233='DD FD'!$J$8,OF233='DD FD'!$AI$3),OE233,0),
IF(AND(OO233='DD FD'!$J$8,OQ233='DD FD'!$AI$3),OP233,0),
),2)</f>
        <v>0</v>
      </c>
      <c r="PC233" s="617">
        <f>ROUNDUP(SUM(
IF(AND(LH233='DD FD'!$J$5,LJ233='DD FD'!$AI$3),LI233,0),
IF(AND(LR233='DD FD'!$J$5,LT233='DD FD'!$AI$3),LS233,0),
IF(AND(MB233='DD FD'!$J$5,MD233='DD FD'!$AI$3),MC233,0),
IF(AND(ML233='DD FD'!$J$5,MN233='DD FD'!$AI$3),MM233,0),
IF(AND(MW233='DD FD'!$J$5,MY233='DD FD'!$AI$3),MX233,0),
IF(AND(NH233='DD FD'!$J$5,NJ233='DD FD'!$AI$3),NI233,0),
IF(AND(NS233='DD FD'!$J$5,NU233='DD FD'!$AI$3),NT233,0),
IF(AND(OD233='DD FD'!$J$5,OF233='DD FD'!$AI$3),OE233,0),
IF(AND(OO233='DD FD'!$J$5,OQ233='DD FD'!$AI$3),OP233,0),
),2)</f>
        <v>0</v>
      </c>
      <c r="PD233" s="617">
        <f>ROUNDUP(SUM(
IF(AND(LH233='DD FD'!$J$9,LJ233='DD FD'!$AI$3),LI233,0),
IF(AND(LR233='DD FD'!$J$9,LT233='DD FD'!$AI$3),LS233,0),
IF(AND(MB233='DD FD'!$J$9,MD233='DD FD'!$AI$3),MC233,0),
IF(AND(ML233='DD FD'!$J$9,MN233='DD FD'!$AI$3),MM233,0),
IF(AND(MW233='DD FD'!$J$9,MY233='DD FD'!$AI$3),MX233,0),
IF(AND(NH233='DD FD'!$J$9,NJ233='DD FD'!$AI$3),NI233,0),
IF(AND(NS233='DD FD'!$J$9,NU233='DD FD'!$AI$3),NT233,0),
IF(AND(OD233='DD FD'!$J$9,OF233='DD FD'!$AI$3),OE233,0),
IF(AND(OO233='DD FD'!$J$9,OQ233='DD FD'!$AI$3),OP233,0),
),2)</f>
        <v>0</v>
      </c>
      <c r="PE233" s="617">
        <f>ROUNDUP(SUM(
IF(AND(LH233='DD FD'!$J$4,LJ233='DD FD'!$AI$3),LI233,0),
IF(AND(LR233='DD FD'!$J$4,LT233='DD FD'!$AI$3),LS233,0),
IF(AND(MB233='DD FD'!$J$4,MD233='DD FD'!$AI$3),MC233,0),
IF(AND(ML233='DD FD'!$J$4,MN233='DD FD'!$AI$3),MM233,0),
IF(AND(MW233='DD FD'!$J$4,MY233='DD FD'!$AI$3),MX233,0),
IF(AND(NH233='DD FD'!$J$4,NJ233='DD FD'!$AI$3),NI233,0),
IF(AND(NS233='DD FD'!$J$4,NU233='DD FD'!$AI$3),NT233,0),
IF(AND(OD233='DD FD'!$J$4,OF233='DD FD'!$AI$3),OE233,0),
IF(AND(OO233='DD FD'!$J$4,OQ233='DD FD'!$AI$3),OP233,0),
),2)</f>
        <v>0</v>
      </c>
      <c r="PF233" s="619">
        <f>ROUNDUP(SUM(
IF(AND(LH233='DD FD'!$J$11,LJ233='DD FD'!$AI$3),LI233,0),
IF(AND(LR233='DD FD'!$J$11,LT233='DD FD'!$AI$3),LS233,0),
IF(AND(MB233='DD FD'!$J$11,MD233='DD FD'!$AI$3),MC233,0),
IF(AND(ML233='DD FD'!$J$11,MN233='DD FD'!$AI$3),MM233,0),
IF(AND(MW233='DD FD'!$J$11,MY233='DD FD'!$AI$3),MX233,0),
IF(AND(NH233='DD FD'!$J$11,NJ233='DD FD'!$AI$3),NI233,0),
IF(AND(NS233='DD FD'!$J$11,NU233='DD FD'!$AI$3),NT233,0),
IF(AND(OD233='DD FD'!$J$11,OF233='DD FD'!$AI$3),OE233,0),
IF(AND(OO233='DD FD'!$J$11,OQ233='DD FD'!$AI$3),OP233,0),
),2)</f>
        <v>0</v>
      </c>
    </row>
    <row r="234" spans="1:422">
      <c r="A234" s="806"/>
      <c r="B234" s="934"/>
      <c r="C234" s="247"/>
      <c r="D234" s="842"/>
      <c r="E234" s="247"/>
      <c r="F234" s="158"/>
      <c r="G234" s="710"/>
      <c r="H234" s="712"/>
      <c r="I234" s="936"/>
      <c r="J234" s="803"/>
      <c r="K234" s="150"/>
      <c r="L234" s="146" t="str">
        <f t="shared" si="81"/>
        <v/>
      </c>
      <c r="M234" s="501" t="str">
        <f t="shared" si="98"/>
        <v/>
      </c>
      <c r="N234" s="504"/>
      <c r="O234" s="113" t="str">
        <f t="shared" si="99"/>
        <v/>
      </c>
      <c r="P234" s="114" t="str">
        <f t="shared" si="82"/>
        <v/>
      </c>
      <c r="Q234" s="152"/>
      <c r="R234" s="152"/>
      <c r="S234" s="115" t="str">
        <f t="shared" si="100"/>
        <v/>
      </c>
      <c r="T234" s="159"/>
      <c r="U234" s="159"/>
      <c r="V234" s="157"/>
      <c r="W234" s="157"/>
      <c r="X234" s="157"/>
      <c r="Y234" s="772"/>
      <c r="Z234" s="158"/>
      <c r="AA234" s="144"/>
      <c r="AB234" s="112"/>
      <c r="AC234" s="153"/>
      <c r="AD234" s="153"/>
      <c r="AE234" s="153"/>
      <c r="AF234" s="153"/>
      <c r="AG234" s="153"/>
      <c r="AH234" s="153"/>
      <c r="AI234" s="152"/>
      <c r="AJ234" s="158"/>
      <c r="AK234" s="158"/>
      <c r="AL234" s="158"/>
      <c r="AM234" s="116" t="str">
        <f t="shared" si="101"/>
        <v/>
      </c>
      <c r="AN234" s="116" t="str">
        <f t="shared" si="102"/>
        <v/>
      </c>
      <c r="AO234" s="324"/>
      <c r="AP234" s="503"/>
      <c r="AQ234" s="487" t="str">
        <f t="shared" si="103"/>
        <v/>
      </c>
      <c r="AR234" s="113" t="str">
        <f t="shared" si="83"/>
        <v/>
      </c>
      <c r="AS234" s="113" t="str">
        <f t="shared" si="84"/>
        <v/>
      </c>
      <c r="AT234" s="113" t="str">
        <f t="shared" si="85"/>
        <v/>
      </c>
      <c r="AU234" s="113" t="str">
        <f t="shared" si="86"/>
        <v/>
      </c>
      <c r="AV234" s="159"/>
      <c r="AW234" s="157"/>
      <c r="AX234" s="157"/>
      <c r="AY234" s="157"/>
      <c r="AZ234" s="157"/>
      <c r="BA234" s="116" t="str">
        <f t="shared" si="87"/>
        <v/>
      </c>
      <c r="BB234" s="316"/>
      <c r="BC234" s="116" t="str">
        <f t="shared" si="88"/>
        <v/>
      </c>
      <c r="BD234" s="133" t="str">
        <f t="shared" si="89"/>
        <v/>
      </c>
      <c r="BE234" s="157"/>
      <c r="BF234" s="1180"/>
      <c r="BG234" s="1180"/>
      <c r="BH234" s="158"/>
      <c r="BI234" s="490"/>
      <c r="BJ234" s="514" t="str">
        <f t="shared" si="104"/>
        <v/>
      </c>
      <c r="BK234" s="789"/>
      <c r="BL234" s="116" t="str">
        <f t="shared" si="105"/>
        <v/>
      </c>
      <c r="BM234" s="144"/>
      <c r="BN234" s="144"/>
      <c r="BO234" s="144"/>
      <c r="BP234" s="790"/>
      <c r="BQ234" s="790"/>
      <c r="BR234" s="790"/>
      <c r="BS234" s="116" t="str">
        <f t="shared" si="90"/>
        <v/>
      </c>
      <c r="BT234" s="790"/>
      <c r="BU234" s="808" t="str">
        <f t="shared" si="91"/>
        <v/>
      </c>
      <c r="BV234" s="791"/>
      <c r="BW234" s="144"/>
      <c r="BX234" s="20"/>
      <c r="BY234" s="20"/>
      <c r="BZ234" s="20"/>
      <c r="CA234" s="792"/>
      <c r="CB234" s="1201"/>
      <c r="CC234" s="144"/>
      <c r="CD234" s="144"/>
      <c r="CE234" s="144"/>
      <c r="CF234" s="144"/>
      <c r="CG234" s="144"/>
      <c r="CH234" s="144"/>
      <c r="CI234" s="144"/>
      <c r="CJ234" s="144"/>
      <c r="CK234" s="144"/>
      <c r="CL234" s="144"/>
      <c r="CM234" s="144"/>
      <c r="CN234" s="144"/>
      <c r="CO234" s="144"/>
      <c r="CP234" s="144"/>
      <c r="CQ234" s="144"/>
      <c r="CR234" s="144"/>
      <c r="CS234" s="144"/>
      <c r="CT234" s="144"/>
      <c r="CU234" s="144"/>
      <c r="CV234" s="144"/>
      <c r="CW234" s="144"/>
      <c r="CX234" s="144"/>
      <c r="CY234" s="144"/>
      <c r="CZ234" s="144"/>
      <c r="DA234" s="144"/>
      <c r="DB234" s="144"/>
      <c r="DC234" s="144"/>
      <c r="DD234" s="144"/>
      <c r="DE234" s="144"/>
      <c r="DF234" s="144"/>
      <c r="DG234" s="144"/>
      <c r="DH234" s="144"/>
      <c r="DI234" s="144"/>
      <c r="DJ234" s="144"/>
      <c r="DK234" s="144"/>
      <c r="DL234" s="144"/>
      <c r="DM234" s="144"/>
      <c r="DN234" s="144"/>
      <c r="DO234" s="144"/>
      <c r="DP234" s="144"/>
      <c r="DQ234" s="144"/>
      <c r="DR234" s="144"/>
      <c r="DS234" s="144"/>
      <c r="DT234" s="144"/>
      <c r="DU234" s="144"/>
      <c r="DV234" s="144"/>
      <c r="DW234" s="144"/>
      <c r="DX234" s="144"/>
      <c r="DY234" s="144"/>
      <c r="DZ234" s="144"/>
      <c r="EA234" s="144"/>
      <c r="EB234" s="144"/>
      <c r="EC234" s="144"/>
      <c r="ED234" s="782" t="str">
        <f t="shared" si="106"/>
        <v/>
      </c>
      <c r="EE234" s="519"/>
      <c r="EF234" s="793"/>
      <c r="EG234" s="519"/>
      <c r="EH234" s="794"/>
      <c r="EI234" s="790"/>
      <c r="EJ234" s="794"/>
      <c r="EK234" s="794"/>
      <c r="EL234" s="790"/>
      <c r="EM234" s="790"/>
      <c r="EN234" s="790"/>
      <c r="EO234" s="112" t="str">
        <f t="shared" si="92"/>
        <v/>
      </c>
      <c r="EP234" s="790"/>
      <c r="EQ234" s="488" t="str">
        <f t="shared" si="93"/>
        <v/>
      </c>
      <c r="ER234" s="1100"/>
      <c r="ES234" s="1099" t="str">
        <f t="shared" si="107"/>
        <v/>
      </c>
      <c r="ET234" s="525"/>
      <c r="EU234" s="148"/>
      <c r="EV234" s="148"/>
      <c r="EW234" s="148"/>
      <c r="EX234" s="148"/>
      <c r="EY234" s="148"/>
      <c r="EZ234" s="148"/>
      <c r="FA234" s="148"/>
      <c r="FB234" s="148"/>
      <c r="FC234" s="148"/>
      <c r="FD234" s="148"/>
      <c r="FE234" s="148"/>
      <c r="FF234" s="148"/>
      <c r="FG234" s="148"/>
      <c r="FH234" s="148"/>
      <c r="FI234" s="528"/>
      <c r="FJ234" s="513" t="str">
        <f t="shared" si="94"/>
        <v/>
      </c>
      <c r="FK234" s="158"/>
      <c r="FL234" s="850"/>
      <c r="FM234" s="850"/>
      <c r="FN234" s="850"/>
      <c r="FO234" s="850"/>
      <c r="FP234" s="850"/>
      <c r="FQ234" s="850"/>
      <c r="FR234" s="157"/>
      <c r="FS234" s="143"/>
      <c r="FT234" s="143"/>
      <c r="FU234" s="847" t="str">
        <f t="shared" si="95"/>
        <v/>
      </c>
      <c r="FV234" s="555"/>
      <c r="FW234" s="523" t="str">
        <f>IF(Table1[[#This Row],[Nonfood Inhaltstoffe - Komponente]]="","",VLOOKUP(Table1[[#This Row],[Nonfood Inhaltstoffe - Komponente]],'Dropdown Auswahl'!BJ:BK,2,FALSE))</f>
        <v/>
      </c>
      <c r="FX234" s="1013"/>
      <c r="FY234" s="1011" t="str">
        <f t="shared" si="96"/>
        <v/>
      </c>
      <c r="FZ234" s="152"/>
      <c r="GA234" s="152"/>
      <c r="GB234" s="152"/>
      <c r="GC234" s="529" t="str">
        <f t="shared" si="97"/>
        <v/>
      </c>
      <c r="GG234" s="21"/>
      <c r="GH234" s="21"/>
      <c r="GI234" s="1019"/>
      <c r="GJ234" s="1016" t="str">
        <f>IF(Table1[[#This Row],[Global Trade Item Number (GTIN)]]="","",Table1[[#This Row],[Global Trade Item Number (GTIN)]])</f>
        <v/>
      </c>
      <c r="GK234" s="555" t="str">
        <f>IF(Table1[[#This Row],[WAWI-Nr./ Kreditoren-Nummer
(ASDV)]]&lt;&gt;"",Table1[[#This Row],[WAWI-Nr./ Kreditoren-Nummer
(ASDV)]],"")</f>
        <v/>
      </c>
      <c r="GL234" s="165"/>
      <c r="GM234" s="165"/>
      <c r="GN234" s="165"/>
      <c r="GO234" s="485"/>
      <c r="GP234" s="534"/>
      <c r="GQ234" s="533"/>
      <c r="GR234" s="486"/>
      <c r="GS234" s="486"/>
      <c r="GT234" s="486"/>
      <c r="GU234" s="486"/>
      <c r="GV234" s="486"/>
      <c r="GW234" s="542"/>
      <c r="GX234" s="538"/>
      <c r="GY234" s="144"/>
      <c r="GZ234" s="480"/>
      <c r="HA234" s="158"/>
      <c r="HB234" s="480"/>
      <c r="HC234" s="480"/>
      <c r="HD234" s="480"/>
      <c r="HE234" s="480"/>
      <c r="HF234" s="480"/>
      <c r="HG234" s="480"/>
      <c r="HH234" s="538"/>
      <c r="HI234" s="480"/>
      <c r="HJ234" s="480"/>
      <c r="HK234" s="480"/>
      <c r="HL234" s="480"/>
      <c r="HM234" s="480"/>
      <c r="HN234" s="480"/>
      <c r="HO234" s="480"/>
      <c r="HP234" s="480"/>
      <c r="HQ234" s="480"/>
      <c r="HR234" s="538"/>
      <c r="HS234" s="480"/>
      <c r="HT234" s="480"/>
      <c r="HU234" s="480"/>
      <c r="HV234" s="480"/>
      <c r="HW234" s="480"/>
      <c r="HX234" s="480"/>
      <c r="HY234" s="480"/>
      <c r="HZ234" s="480"/>
      <c r="IA234" s="480"/>
      <c r="IB234" s="538"/>
      <c r="IC234" s="480"/>
      <c r="ID234" s="480"/>
      <c r="IE234" s="480"/>
      <c r="IF234" s="480"/>
      <c r="IG234" s="480"/>
      <c r="IH234" s="480"/>
      <c r="II234" s="480"/>
      <c r="IJ234" s="480"/>
      <c r="IK234" s="480"/>
      <c r="IL234" s="480"/>
      <c r="IM234" s="538"/>
      <c r="IN234" s="480"/>
      <c r="IO234" s="480"/>
      <c r="IP234" s="480"/>
      <c r="IQ234" s="480"/>
      <c r="IR234" s="480"/>
      <c r="IS234" s="480"/>
      <c r="IT234" s="480"/>
      <c r="IU234" s="480"/>
      <c r="IV234" s="480"/>
      <c r="IW234" s="480"/>
      <c r="IX234" s="538"/>
      <c r="IY234" s="480"/>
      <c r="IZ234" s="480"/>
      <c r="JA234" s="480"/>
      <c r="JB234" s="480"/>
      <c r="JC234" s="480"/>
      <c r="JD234" s="480"/>
      <c r="JE234" s="480"/>
      <c r="JF234" s="480"/>
      <c r="JG234" s="480"/>
      <c r="JH234" s="480"/>
      <c r="JI234" s="538"/>
      <c r="JJ234" s="480"/>
      <c r="JK234" s="480"/>
      <c r="JL234" s="480"/>
      <c r="JM234" s="480"/>
      <c r="JN234" s="480"/>
      <c r="JO234" s="480"/>
      <c r="JP234" s="480"/>
      <c r="JQ234" s="480"/>
      <c r="JR234" s="480"/>
      <c r="JS234" s="590"/>
      <c r="JT234" s="538"/>
      <c r="JU234" s="480"/>
      <c r="JV234" s="480"/>
      <c r="JW234" s="480"/>
      <c r="JX234" s="480"/>
      <c r="JY234" s="480"/>
      <c r="JZ234" s="480"/>
      <c r="KA234" s="480"/>
      <c r="KB234" s="480"/>
      <c r="KC234" s="480"/>
      <c r="KD234" s="480"/>
      <c r="KE234" s="538"/>
      <c r="KF234" s="480"/>
      <c r="KG234" s="480"/>
      <c r="KH234" s="480"/>
      <c r="KI234" s="480"/>
      <c r="KJ234" s="480"/>
      <c r="KK234" s="480"/>
      <c r="KL234" s="480"/>
      <c r="KM234" s="480"/>
      <c r="KN234" s="480"/>
      <c r="KO234" s="480"/>
      <c r="KR234" s="568" t="str">
        <f>IF(Table1[[#This Row],[GTIN]]&lt;&gt;"",Table1[[#This Row],[GTIN]],"")</f>
        <v/>
      </c>
      <c r="KS234" s="569" t="str">
        <f>Table1[[#This Row],[Kreditor]]</f>
        <v/>
      </c>
      <c r="KT234" s="570" t="str">
        <f>IF(Table1[[#This Row],[Gültig ab (Datum)]]&lt;&gt;"",Table1[[#This Row],[Gültig ab (Datum)]],"")</f>
        <v/>
      </c>
      <c r="KU234" s="570"/>
      <c r="KV234" s="583" t="str">
        <f>IF(Table1[[#This Row],[Artikel verpackt? 
(X=Ja)]]="","",Table1[[#This Row],[Artikel verpackt? 
(X=Ja)]])</f>
        <v/>
      </c>
      <c r="KW234" s="571" t="str">
        <f>IF(Table1[[#This Row],[Verpackung recyclingfähig?
(X=Ja)]]="","",Table1[[#This Row],[Verpackung recyclingfähig?
(X=Ja)]])</f>
        <v/>
      </c>
      <c r="KX234" s="572"/>
      <c r="KY234" s="573"/>
      <c r="KZ234" s="574"/>
      <c r="LA234" s="574"/>
      <c r="LB234" s="574"/>
      <c r="LC234" s="574"/>
      <c r="LD234" s="574"/>
      <c r="LE234" s="574"/>
      <c r="LF234" s="575"/>
      <c r="LG234" s="576" t="str">
        <f>IF(Table1[[#This Row],[Hauptkörper - B1 - Art]]="","",VLOOKUP(Table1[[#This Row],[Hauptkörper - B1 - Art]],'DD FD'!B:C,2,FALSE))</f>
        <v/>
      </c>
      <c r="LH234" s="577" t="str">
        <f>IF(Table1[[#This Row],[Hauptkörper - B1 - Fraktion]]="","",VLOOKUP(Table1[[#This Row],[Hauptkörper - B1 - Fraktion]],'DD FD'!H:J,3,FALSE))</f>
        <v/>
      </c>
      <c r="LI234" s="574" t="str">
        <f>IF(Table1[[#This Row],[Hauptkörper - B1 - Gewicht
(in G)]]="","",Table1[[#This Row],[Hauptkörper - B1 - Gewicht
(in G)]])</f>
        <v/>
      </c>
      <c r="LJ234" s="574" t="str">
        <f>IF(Table1[[#This Row],[Hauptkörper - B1 - Lizenzierungs-pflichtig? (X=Ja)]]="","",Table1[[#This Row],[Hauptkörper - B1 - Lizenzierungs-pflichtig? (X=Ja)]])</f>
        <v/>
      </c>
      <c r="LK234" s="577" t="str">
        <f>IF(Table1[[#This Row],[Hauptkörper - B1 - Virgin Material]]="","",VLOOKUP(Table1[[#This Row],[Hauptkörper - B1 - Virgin Material]],'DD FD'!AJ:AK,2,FALSE))</f>
        <v/>
      </c>
      <c r="LL234" s="578" t="str">
        <f>IF(Table1[[#This Row],[Hauptkörper - B1 - Virgin Material Anteil (in %)]]="","",Table1[[#This Row],[Hauptkörper - B1 - Virgin Material Anteil (in %)]])</f>
        <v/>
      </c>
      <c r="LM234" s="577" t="str">
        <f>IF(Table1[[#This Row],[Hauptkörper - B1 - Recyceltes Material]]="","",VLOOKUP(Table1[[#This Row],[Hauptkörper - B1 - Recyceltes Material]],'DD FD'!AL:AM,2,FALSE))</f>
        <v/>
      </c>
      <c r="LN234" s="578" t="str">
        <f>IF(Table1[[#This Row],[Hauptkörper - B1 - Recyceltes Material Anteil (in %)]]="","",Table1[[#This Row],[Hauptkörper - B1 - Recyceltes Material Anteil (in %)]])</f>
        <v/>
      </c>
      <c r="LO234" s="579" t="str">
        <f>IF(Table1[[#This Row],[Hauptkörper - B1 - Beschichtung]]="","",VLOOKUP(Table1[[#This Row],[Hauptkörper - B1 - Beschichtung]],'DD FD'!AE:AF,2,FALSE))</f>
        <v/>
      </c>
      <c r="LP234" s="580" t="str">
        <f>IF(Table1[[#This Row],[Hauptkörper - B1 - Beschichtung Anteil (in %)]]="","",Table1[[#This Row],[Hauptkörper - B1 - Beschichtung Anteil (in %)]])</f>
        <v/>
      </c>
      <c r="LQ234" s="576" t="str">
        <f>IF(Table1[[#This Row],[Hauptkörper - B2 - Art]]="","",VLOOKUP(Table1[[#This Row],[Hauptkörper - B2 - Art]],'DD FD'!B:C,2,FALSE))</f>
        <v/>
      </c>
      <c r="LR234" s="577" t="str">
        <f>IF(Table1[[#This Row],[Hauptkörper - B2 - Fraktion]]="","",VLOOKUP(Table1[[#This Row],[Hauptkörper - B2 - Fraktion]],'DD FD'!H:J,3,FALSE))</f>
        <v/>
      </c>
      <c r="LS234" s="574" t="str">
        <f>IF(Table1[[#This Row],[Hauptkörper - B2 - Gewicht
(in G)]]="","",Table1[[#This Row],[Hauptkörper - B2 - Gewicht
(in G)]])</f>
        <v/>
      </c>
      <c r="LT234" s="574" t="str">
        <f>IF(Table1[[#This Row],[Hauptkörper - B2 - Lizenzierungs-pflichtig? (X=Ja)]]="","",Table1[[#This Row],[Hauptkörper - B2 - Lizenzierungs-pflichtig? (X=Ja)]])</f>
        <v/>
      </c>
      <c r="LU234" s="577" t="str">
        <f>IF(Table1[[#This Row],[Hauptkörper - B2 - Virgin Material]]="","",VLOOKUP(Table1[[#This Row],[Hauptkörper - B2 - Virgin Material]],'DD FD'!AJ:AK,2,FALSE))</f>
        <v/>
      </c>
      <c r="LV234" s="578" t="str">
        <f>IF(Table1[[#This Row],[Hauptkörper - B2 - Virgin Material Anteil (in %)]]="","",Table1[[#This Row],[Hauptkörper - B2 - Virgin Material Anteil (in %)]])</f>
        <v/>
      </c>
      <c r="LW234" s="577" t="str">
        <f>IF(Table1[[#This Row],[Hauptkörper - B2 - Recyceltes Material]]="","",VLOOKUP(Table1[[#This Row],[Hauptkörper - B2 - Recyceltes Material]],'DD FD'!AL:AM,2,FALSE))</f>
        <v/>
      </c>
      <c r="LX234" s="578" t="str">
        <f>IF(Table1[[#This Row],[Hauptkörper - B2 - Recyceltes Material Anteil (in %)]]="","",Table1[[#This Row],[Hauptkörper - B2 - Recyceltes Material Anteil (in %)]])</f>
        <v/>
      </c>
      <c r="LY234" s="577" t="str">
        <f>IF(Table1[[#This Row],[Hauptkörper - B2 - Beschichtung]]="","",VLOOKUP(Table1[[#This Row],[Hauptkörper - B2 - Beschichtung]],'DD FD'!AE:AF,2,FALSE))</f>
        <v/>
      </c>
      <c r="LZ234" s="580" t="str">
        <f>IF(Table1[[#This Row],[Hauptkörper - B2 - Beschichtung Anteil (in %)]]="","",Table1[[#This Row],[Hauptkörper - B2 - Beschichtung Anteil (in %)]])</f>
        <v/>
      </c>
      <c r="MA234" s="576" t="str">
        <f>IF(Table1[[#This Row],[Hauptkörper - B3 - Art]]="","",VLOOKUP(Table1[[#This Row],[Hauptkörper - B3 - Art]],'DD FD'!B:C,2,FALSE))</f>
        <v/>
      </c>
      <c r="MB234" s="577" t="str">
        <f>IF(Table1[[#This Row],[Hauptkörper - B3 - Fraktion]]="","",VLOOKUP(Table1[[#This Row],[Hauptkörper - B3 - Fraktion]],'DD FD'!H:J,3,FALSE))</f>
        <v/>
      </c>
      <c r="MC234" s="574" t="str">
        <f>IF(Table1[[#This Row],[Hauptkörper - B3 - Gewicht
(in G)]]="","",Table1[[#This Row],[Hauptkörper - B3 - Gewicht
(in G)]])</f>
        <v/>
      </c>
      <c r="MD234" s="574" t="str">
        <f>IF(Table1[[#This Row],[Hauptkörper - B3 - Lizenzierungs-pflichtig? (X=Ja)]]="","",Table1[[#This Row],[Hauptkörper - B3 - Lizenzierungs-pflichtig? (X=Ja)]])</f>
        <v/>
      </c>
      <c r="ME234" s="577" t="str">
        <f>IF(Table1[[#This Row],[Hauptkörper - B3 - Virgin Material]]="","",VLOOKUP(Table1[[#This Row],[Hauptkörper - B3 - Virgin Material]],'DD FD'!AJ:AK,2,FALSE))</f>
        <v/>
      </c>
      <c r="MF234" s="578" t="str">
        <f>IF(Table1[[#This Row],[Hauptkörper - B3 - Virgin Material Anteil (in %)]]="","",Table1[[#This Row],[Hauptkörper - B3 - Virgin Material Anteil (in %)]])</f>
        <v/>
      </c>
      <c r="MG234" s="577" t="str">
        <f>IF(Table1[[#This Row],[Hauptkörper - B3 - Recyceltes Material]]="","",VLOOKUP(Table1[[#This Row],[Hauptkörper - B3 - Recyceltes Material]],'DD FD'!AL:AM,2,FALSE))</f>
        <v/>
      </c>
      <c r="MH234" s="578" t="str">
        <f>IF(Table1[[#This Row],[Hauptkörper - B3 - Recyceltes Material Anteil (in %)]]="","",Table1[[#This Row],[Hauptkörper - B3 - Recyceltes Material Anteil (in %)]])</f>
        <v/>
      </c>
      <c r="MI234" s="577" t="str">
        <f>IF(Table1[[#This Row],[Hauptkörper - B3 - Beschichtung]]="","",VLOOKUP(Table1[[#This Row],[Hauptkörper - B3 - Beschichtung]],'DD FD'!AE:AF,2,FALSE))</f>
        <v/>
      </c>
      <c r="MJ234" s="580" t="str">
        <f>IF(Table1[[#This Row],[Hauptkörper - B3 - Beschichtung Anteil (in %)]]="","",Table1[[#This Row],[Hauptkörper - B3 - Beschichtung Anteil (in %)]])</f>
        <v/>
      </c>
      <c r="MK234" s="576" t="str">
        <f>IF(Table1[[#This Row],[Verschluss - B1 - Art]]="","",VLOOKUP(Table1[[#This Row],[Verschluss - B1 - Art]],'DD FD'!D:E,2,FALSE))</f>
        <v/>
      </c>
      <c r="ML234" s="577" t="str">
        <f>IF(Table1[[#This Row],[Verschluss - B1 - Fraktion]]="","",VLOOKUP(Table1[[#This Row],[Verschluss - B1 - Fraktion]],'DD FD'!H:J,3,FALSE))</f>
        <v/>
      </c>
      <c r="MM234" s="574" t="str">
        <f>IF(Table1[[#This Row],[Verschluss - B1 - Gewicht (in G)]]="","",Table1[[#This Row],[Verschluss - B1 - Gewicht (in G)]])</f>
        <v/>
      </c>
      <c r="MN234" s="574" t="str">
        <f>IF(Table1[[#This Row],[Verschluss - B1 - Lizenzierungs-pflichtig? (X=Ja)]]="","",Table1[[#This Row],[Verschluss - B1 - Lizenzierungs-pflichtig? (X=Ja)]])</f>
        <v/>
      </c>
      <c r="MO234" s="574" t="str">
        <f>IF(Table1[[#This Row],[Verschluss - B1 - Trennbar vom Hauptkörper? (X=Ja)]]="","",Table1[[#This Row],[Verschluss - B1 - Trennbar vom Hauptkörper? (X=Ja)]])</f>
        <v/>
      </c>
      <c r="MP234" s="577" t="str">
        <f>IF(Table1[[#This Row],[Verschluss - B1 - Virgin Material]]="","",VLOOKUP(Table1[[#This Row],[Verschluss - B1 - Virgin Material]],'DD FD'!AJ:AK,2,FALSE))</f>
        <v/>
      </c>
      <c r="MQ234" s="578" t="str">
        <f>IF(Table1[[#This Row],[Verschluss - B1 - Virgin Material Anteil (in %)]]="","",Table1[[#This Row],[Verschluss - B1 - Virgin Material Anteil (in %)]])</f>
        <v/>
      </c>
      <c r="MR234" s="577" t="str">
        <f>IF(Table1[[#This Row],[Verschluss - B1 - Recyceltes Material]]="","",VLOOKUP(Table1[[#This Row],[Verschluss - B1 - Recyceltes Material]],'DD FD'!AL:AM,2,FALSE))</f>
        <v/>
      </c>
      <c r="MS234" s="578" t="str">
        <f>IF(Table1[[#This Row],[Verschluss - B1 - Recyceltes Material Anteil (in %)]]="","",Table1[[#This Row],[Verschluss - B1 - Recyceltes Material Anteil (in %)]])</f>
        <v/>
      </c>
      <c r="MT234" s="577" t="str">
        <f>IF(Table1[[#This Row],[Verschluss - B1 - Beschichtung]]="","",VLOOKUP(Table1[[#This Row],[Verschluss - B1 - Beschichtung]],'DD FD'!AE:AF,2,FALSE))</f>
        <v/>
      </c>
      <c r="MU234" s="580" t="str">
        <f>IF(Table1[[#This Row],[Verschluss - B1 - Beschichtung Anteil (in %)]]="","",Table1[[#This Row],[Verschluss - B1 - Beschichtung Anteil (in %)]])</f>
        <v/>
      </c>
      <c r="MV234" s="576" t="str">
        <f>IF(Table1[[#This Row],[Verschluss - B2 - Art]]="","",VLOOKUP(Table1[[#This Row],[Verschluss - B2 - Art]],'DD FD'!D:E,2,FALSE))</f>
        <v/>
      </c>
      <c r="MW234" s="577" t="str">
        <f>IF(Table1[[#This Row],[Verschluss - B2 - Fraktion]]="","",VLOOKUP(Table1[[#This Row],[Verschluss - B2 - Fraktion]],'DD FD'!H:J,3,FALSE))</f>
        <v/>
      </c>
      <c r="MX234" s="574" t="str">
        <f>IF(Table1[[#This Row],[Verschluss - B2 - Gewicht (in G)]]="","",Table1[[#This Row],[Verschluss - B2 - Gewicht (in G)]])</f>
        <v/>
      </c>
      <c r="MY234" s="574" t="str">
        <f>IF(Table1[[#This Row],[Verschluss - B2 - Lizenzierungs-pflichtig? (X=Ja)]]="","",Table1[[#This Row],[Verschluss - B2 - Lizenzierungs-pflichtig? (X=Ja)]])</f>
        <v/>
      </c>
      <c r="MZ234" s="574" t="str">
        <f>IF(Table1[[#This Row],[Verschluss - B2 - Trennbar vom Hauptkörper? (X=Ja)]]="","",Table1[[#This Row],[Verschluss - B2 - Trennbar vom Hauptkörper? (X=Ja)]])</f>
        <v/>
      </c>
      <c r="NA234" s="577" t="str">
        <f>IF(Table1[[#This Row],[Verschluss - B2 - Virgin Material]]="","",VLOOKUP(Table1[[#This Row],[Verschluss - B2 - Virgin Material]],'DD FD'!AJ:AK,2,FALSE))</f>
        <v/>
      </c>
      <c r="NB234" s="578" t="str">
        <f>IF(Table1[[#This Row],[Verschluss - B2 - Virgin Material Anteil (in %)]]="","",Table1[[#This Row],[Verschluss - B2 - Virgin Material Anteil (in %)]])</f>
        <v/>
      </c>
      <c r="NC234" s="577" t="str">
        <f>IF(Table1[[#This Row],[Verschluss - B2 - Recyceltes Material]]="","",VLOOKUP(Table1[[#This Row],[Verschluss - B2 - Recyceltes Material]],'DD FD'!AL:AM,2,FALSE))</f>
        <v/>
      </c>
      <c r="ND234" s="578" t="str">
        <f>IF(Table1[[#This Row],[Verschluss - B2 - Recyceltes Material Anteil (in %)]]="","",Table1[[#This Row],[Verschluss - B2 - Recyceltes Material Anteil (in %)]])</f>
        <v/>
      </c>
      <c r="NE234" s="577" t="str">
        <f>IF(Table1[[#This Row],[Verschluss - B2 - Beschichtung]]="","",VLOOKUP(Table1[[#This Row],[Verschluss - B2 - Beschichtung]],'DD FD'!AE:AF,2,FALSE))</f>
        <v/>
      </c>
      <c r="NF234" s="580" t="str">
        <f>IF(Table1[[#This Row],[Verschluss - B2 - Beschichtung Anteil (in %)]]="","",Table1[[#This Row],[Verschluss - B2 - Beschichtung Anteil (in %)]])</f>
        <v/>
      </c>
      <c r="NG234" s="576" t="str">
        <f>IF(Table1[[#This Row],[Verschluss - B3 - Art]]="","",VLOOKUP(Table1[[#This Row],[Verschluss - B3 - Art]],'DD FD'!D:E,2,FALSE))</f>
        <v/>
      </c>
      <c r="NH234" s="577" t="str">
        <f>IF(Table1[[#This Row],[Verschluss - B3 - Fraktion]]="","",VLOOKUP(Table1[[#This Row],[Verschluss - B3 - Fraktion]],'DD FD'!H:J,3,FALSE))</f>
        <v/>
      </c>
      <c r="NI234" s="574" t="str">
        <f>IF(Table1[[#This Row],[Verschluss - B3 - Gewicht (in G)]]="","",Table1[[#This Row],[Verschluss - B3 - Gewicht (in G)]])</f>
        <v/>
      </c>
      <c r="NJ234" s="574" t="str">
        <f>IF(Table1[[#This Row],[Verschluss - B3 - Lizenzierungs-pflichtig? (X=Ja)]]="","",Table1[[#This Row],[Verschluss - B3 - Lizenzierungs-pflichtig? (X=Ja)]])</f>
        <v/>
      </c>
      <c r="NK234" s="574" t="str">
        <f>IF(Table1[[#This Row],[Verschluss - B3 - Trennbar vom Hauptkörper? (X=Ja)]]="","",Table1[[#This Row],[Verschluss - B3 - Trennbar vom Hauptkörper? (X=Ja)]])</f>
        <v/>
      </c>
      <c r="NL234" s="577" t="str">
        <f>IF(Table1[[#This Row],[Verschluss - B3 - Virgin Material]]="","",VLOOKUP(Table1[[#This Row],[Verschluss - B3 - Virgin Material]],'DD FD'!AJ:AK,2,FALSE))</f>
        <v/>
      </c>
      <c r="NM234" s="578" t="str">
        <f>IF(Table1[[#This Row],[Verschluss - B3 - Virgin Material Anteil (in %)]]="","",Table1[[#This Row],[Verschluss - B3 - Virgin Material Anteil (in %)]])</f>
        <v/>
      </c>
      <c r="NN234" s="577" t="str">
        <f>IF(Table1[[#This Row],[Verschluss - B3 - Recyceltes Material]]="","",VLOOKUP(Table1[[#This Row],[Verschluss - B3 - Recyceltes Material]],'DD FD'!AL:AM,2,FALSE))</f>
        <v/>
      </c>
      <c r="NO234" s="578" t="str">
        <f>IF(Table1[[#This Row],[Verschluss - B3 - Recyceltes Material Anteil (in %)]]="","",Table1[[#This Row],[Verschluss - B3 - Recyceltes Material Anteil (in %)]])</f>
        <v/>
      </c>
      <c r="NP234" s="577" t="str">
        <f>IF(Table1[[#This Row],[Verschluss - B3 - Beschichtung]]="","",VLOOKUP(Table1[[#This Row],[Verschluss - B3 - Beschichtung]],'DD FD'!AE:AF,2,FALSE))</f>
        <v/>
      </c>
      <c r="NQ234" s="580" t="str">
        <f>IF(Table1[[#This Row],[Verschluss - B3 - Beschichtung Anteil (in %)]]="","",Table1[[#This Row],[Verschluss - B3 - Beschichtung Anteil (in %)]])</f>
        <v/>
      </c>
      <c r="NR234" s="576" t="str">
        <f>IF(Table1[[#This Row],[Etikett - B1 - Art]]="","",VLOOKUP(Table1[[#This Row],[Etikett - B1 - Art]],'DD FD'!F:G,2,FALSE))</f>
        <v/>
      </c>
      <c r="NS234" s="577" t="str">
        <f>IF(Table1[[#This Row],[Etikett - B1 - Fraktion]]="","",VLOOKUP(Table1[[#This Row],[Etikett - B1 - Fraktion]],'DD FD'!H:J,3,FALSE))</f>
        <v/>
      </c>
      <c r="NT234" s="574" t="str">
        <f>IF(Table1[[#This Row],[Etikett - B1 - Gewicht (in G)]]="","",Table1[[#This Row],[Etikett - B1 - Gewicht (in G)]])</f>
        <v/>
      </c>
      <c r="NU234" s="574" t="str">
        <f>IF(Table1[[#This Row],[Etikett - B1 - Lizenzierungs-pflichtig? (X=Ja)]]="","",Table1[[#This Row],[Etikett - B1 - Lizenzierungs-pflichtig? (X=Ja)]])</f>
        <v/>
      </c>
      <c r="NV234" s="574" t="str">
        <f>IF(Table1[[#This Row],[Etikett - B1 - Trennbar vom Hauptkörper? (X=Ja)]]="","",Table1[[#This Row],[Etikett - B1 - Trennbar vom Hauptkörper? (X=Ja)]])</f>
        <v/>
      </c>
      <c r="NW234" s="577" t="str">
        <f>IF(Table1[[#This Row],[Etikett - B1 - Virgin Material]]="","",VLOOKUP(Table1[[#This Row],[Etikett - B1 - Virgin Material]],'DD FD'!AJ:AK,2,FALSE))</f>
        <v/>
      </c>
      <c r="NX234" s="578" t="str">
        <f>IF(Table1[[#This Row],[Etikett - B1 - Virgin Material Anteil (in %)]]="","",Table1[[#This Row],[Etikett - B1 - Virgin Material Anteil (in %)]])</f>
        <v/>
      </c>
      <c r="NY234" s="577" t="str">
        <f>IF(Table1[[#This Row],[Etikett - B1 - Recyceltes Material]]="","",VLOOKUP(Table1[[#This Row],[Etikett - B1 - Recyceltes Material]],'DD FD'!AL:AM,2,FALSE))</f>
        <v/>
      </c>
      <c r="NZ234" s="578" t="str">
        <f>IF(Table1[[#This Row],[Etikett - B1 - Recyceltes Material Anteil (in %)]]="","",Table1[[#This Row],[Etikett - B1 - Recyceltes Material Anteil (in %)]])</f>
        <v/>
      </c>
      <c r="OA234" s="577" t="str">
        <f>IF(Table1[[#This Row],[Etikett - B1 - Beschichtung]]="","",VLOOKUP(Table1[[#This Row],[Etikett - B1 - Beschichtung]],'DD FD'!AE:AF,2,FALSE))</f>
        <v/>
      </c>
      <c r="OB234" s="580" t="str">
        <f>IF(Table1[[#This Row],[Etikett - B1 - Beschichtung Anteil (in %)]]="","",Table1[[#This Row],[Etikett - B1 - Beschichtung Anteil (in %)]])</f>
        <v/>
      </c>
      <c r="OC234" s="576" t="str">
        <f>IF(Table1[[#This Row],[Etikett - B2 - Art]]="","",VLOOKUP(Table1[[#This Row],[Etikett - B2 - Art]],'DD FD'!F:G,2,FALSE))</f>
        <v/>
      </c>
      <c r="OD234" s="577" t="str">
        <f>IF(Table1[[#This Row],[Etikett - B2 - Fraktion]]="","",VLOOKUP(Table1[[#This Row],[Etikett - B2 - Fraktion]],'DD FD'!H:J,3,FALSE))</f>
        <v/>
      </c>
      <c r="OE234" s="574" t="str">
        <f>IF(Table1[[#This Row],[Etikett - B2 - Gewicht (in G)]]="","",Table1[[#This Row],[Etikett - B2 - Gewicht (in G)]])</f>
        <v/>
      </c>
      <c r="OF234" s="574" t="str">
        <f>IF(Table1[[#This Row],[Etikett - B2 - Lizenzierungs-pflichtig? (X=Ja)]]="","",Table1[[#This Row],[Etikett - B2 - Lizenzierungs-pflichtig? (X=Ja)]])</f>
        <v/>
      </c>
      <c r="OG234" s="574" t="str">
        <f>IF(Table1[[#This Row],[Etikett - B2 - Trennbar vom Hauptkörper? (X=Ja)]]="","",Table1[[#This Row],[Etikett - B2 - Trennbar vom Hauptkörper? (X=Ja)]])</f>
        <v/>
      </c>
      <c r="OH234" s="577" t="str">
        <f>IF(Table1[[#This Row],[Etikett - B2 - Virgin Material]]="","",VLOOKUP(Table1[[#This Row],[Etikett - B2 - Virgin Material]],'DD FD'!AJ:AK,2,FALSE))</f>
        <v/>
      </c>
      <c r="OI234" s="578" t="str">
        <f>IF(Table1[[#This Row],[Etikett - B2 - Virgin Material Anteil (in %)]]="","",Table1[[#This Row],[Etikett - B2 - Virgin Material Anteil (in %)]])</f>
        <v/>
      </c>
      <c r="OJ234" s="577" t="str">
        <f>IF(Table1[[#This Row],[Etikett - B2 - Recyceltes Material]]="","",VLOOKUP(Table1[[#This Row],[Etikett - B2 - Recyceltes Material]],'DD FD'!AL:AM,2,FALSE))</f>
        <v/>
      </c>
      <c r="OK234" s="578" t="str">
        <f>IF(Table1[[#This Row],[Etikett - B2 - Recyceltes Material Anteil (in %)]]="","",Table1[[#This Row],[Etikett - B2 - Recyceltes Material Anteil (in %)]])</f>
        <v/>
      </c>
      <c r="OL234" s="577" t="str">
        <f>IF(Table1[[#This Row],[Etikett - B2 - Beschichtung]]="","",VLOOKUP(Table1[[#This Row],[Etikett - B2 - Beschichtung]],'DD FD'!AE:AF,2,FALSE))</f>
        <v/>
      </c>
      <c r="OM234" s="580" t="str">
        <f>IF(Table1[[#This Row],[Etikett - B2 - Beschichtung Anteil (in %)]]="","",Table1[[#This Row],[Etikett - B2 - Beschichtung Anteil (in %)]])</f>
        <v/>
      </c>
      <c r="ON234" s="576" t="str">
        <f>IF(Table1[[#This Row],[Etikett - B3 - Art]]="","",VLOOKUP(Table1[[#This Row],[Etikett - B3 - Art]],'DD FD'!F:G,2,FALSE))</f>
        <v/>
      </c>
      <c r="OO234" s="577" t="str">
        <f>IF(Table1[[#This Row],[Etikett - B3 - Fraktion]]="","",VLOOKUP(Table1[[#This Row],[Etikett - B3 - Fraktion]],'DD FD'!H:J,3,FALSE))</f>
        <v/>
      </c>
      <c r="OP234" s="574" t="str">
        <f>IF(Table1[[#This Row],[Etikett - B3 - Gewicht (in G)]]="","",Table1[[#This Row],[Etikett - B3 - Gewicht (in G)]])</f>
        <v/>
      </c>
      <c r="OQ234" s="574" t="str">
        <f>IF(Table1[[#This Row],[Etikett - B3 - Lizenzierungs-pflichtig? (X=Ja)]]="","",Table1[[#This Row],[Etikett - B3 - Lizenzierungs-pflichtig? (X=Ja)]])</f>
        <v/>
      </c>
      <c r="OR234" s="574" t="str">
        <f>IF(Table1[[#This Row],[Etikett - B3 - Trennbar vom Hauptkörper? (X=Ja)]]="","",Table1[[#This Row],[Etikett - B3 - Trennbar vom Hauptkörper? (X=Ja)]])</f>
        <v/>
      </c>
      <c r="OS234" s="577" t="str">
        <f>IF(Table1[[#This Row],[Etikett - B3 - Virgin Material]]="","",VLOOKUP(Table1[[#This Row],[Etikett - B3 - Virgin Material]],'DD FD'!AJ:AK,2,FALSE))</f>
        <v/>
      </c>
      <c r="OT234" s="578" t="str">
        <f>IF(Table1[[#This Row],[Etikett - B3 - Virgin Material Anteil (in %)]]="","",Table1[[#This Row],[Etikett - B3 - Virgin Material Anteil (in %)]])</f>
        <v/>
      </c>
      <c r="OU234" s="577" t="str">
        <f>IF(Table1[[#This Row],[Etikett - B3 - Recyceltes Material]]="","",VLOOKUP(Table1[[#This Row],[Etikett - B3 - Recyceltes Material]],'DD FD'!AL:AM,2,FALSE))</f>
        <v/>
      </c>
      <c r="OV234" s="578" t="str">
        <f>IF(Table1[[#This Row],[Etikett - B3 - Recyceltes Material Anteil (in %)]]="","",Table1[[#This Row],[Etikett - B3 - Recyceltes Material Anteil (in %)]])</f>
        <v/>
      </c>
      <c r="OW234" s="577" t="str">
        <f>IF(Table1[[#This Row],[Etikett - B3 - Beschichtung]]="","",VLOOKUP(Table1[[#This Row],[Etikett - B3 - Beschichtung]],'DD FD'!AE:AF,2,FALSE))</f>
        <v/>
      </c>
      <c r="OX234" s="613" t="str">
        <f>IF(Table1[[#This Row],[Etikett - B3 - Beschichtung Anteil (in %)]]="","",Table1[[#This Row],[Etikett - B3 - Beschichtung Anteil (in %)]])</f>
        <v/>
      </c>
      <c r="OY234" s="618">
        <f>ROUNDUP(SUM(
IF(AND(LH234='DD FD'!$J$7,LJ234='DD FD'!$AI$3),LI234,0),
IF(AND(LR234='DD FD'!$J$7,LT234='DD FD'!$AI$3),LS234,0),
IF(AND(MB234='DD FD'!$J$7,MD234='DD FD'!$AI$3),MC234,0),
IF(AND(ML234='DD FD'!$J$7,MN234='DD FD'!$AI$3),MM234,0),
IF(AND(MW234='DD FD'!$J$7,MY234='DD FD'!$AI$3),MX234,0),
IF(AND(NH234='DD FD'!$J$7,NJ234='DD FD'!$AI$3),NI234,0),
IF(AND(NS234='DD FD'!$J$7,NU234='DD FD'!$AI$3),NT234,0),
IF(AND(OD234='DD FD'!$J$7,OF234='DD FD'!$AI$3),OE234,0),
IF(AND(OO234='DD FD'!$J$7,OQ234='DD FD'!$AI$3),OP234,0),
),2)</f>
        <v>0</v>
      </c>
      <c r="OZ234" s="617">
        <f>ROUNDUP(SUM(
IF(AND(LH234='DD FD'!$J$6,LJ234='DD FD'!$AI$3),LI234,0),
IF(AND(LR234='DD FD'!$J$6,LT234='DD FD'!$AI$3),LS234,0),
IF(AND(MB234='DD FD'!$J$6,MD234='DD FD'!$AI$3),MC234,0),
IF(AND(ML234='DD FD'!$J$6,MN234='DD FD'!$AI$3),MM234,0),
IF(AND(MW234='DD FD'!$J$6,MY234='DD FD'!$AI$3),MX234,0),
IF(AND(NH234='DD FD'!$J$6,NJ234='DD FD'!$AI$3),NI234,0),
IF(AND(NS234='DD FD'!$J$6,NU234='DD FD'!$AI$3),NT234,0),
IF(AND(OD234='DD FD'!$J$6,OF234='DD FD'!$AI$3),OE234,0),
IF(AND(OO234='DD FD'!$J$6,OQ234='DD FD'!$AI$3),OP234,0),
),2)</f>
        <v>0</v>
      </c>
      <c r="PA234" s="617">
        <f>ROUNDUP(SUM(
IF(AND(LH234='DD FD'!$J$10,LJ234='DD FD'!$AI$3),LI234,0),
IF(AND(LR234='DD FD'!$J$10,LT234='DD FD'!$AI$3),LS234,0),
IF(AND(MB234='DD FD'!$J$10,MD234='DD FD'!$AI$3),MC234,0),
IF(AND(ML234='DD FD'!$J$10,MN234='DD FD'!$AI$3),MM234,0),
IF(AND(MW234='DD FD'!$J$10,MY234='DD FD'!$AI$3),MX234,0),
IF(AND(NH234='DD FD'!$J$10,NJ234='DD FD'!$AI$3),NI234,0),
IF(AND(NS234='DD FD'!$J$10,NU234='DD FD'!$AI$3),NT234,0),
IF(AND(OD234='DD FD'!$J$10,OF234='DD FD'!$AI$3),OE234,0),
IF(AND(OO234='DD FD'!$J$10,OQ234='DD FD'!$AI$3),OP234,0),
),2)</f>
        <v>0</v>
      </c>
      <c r="PB234" s="617">
        <f>ROUNDUP(SUM(
IF(AND(LH234='DD FD'!$J$8,LJ234='DD FD'!$AI$3),LI234,0),
IF(AND(LR234='DD FD'!$J$8,LT234='DD FD'!$AI$3),LS234,0),
IF(AND(MB234='DD FD'!$J$8,MD234='DD FD'!$AI$3),MC234,0),
IF(AND(ML234='DD FD'!$J$8,MN234='DD FD'!$AI$3),MM234,0),
IF(AND(MW234='DD FD'!$J$8,MY234='DD FD'!$AI$3),MX234,0),
IF(AND(NH234='DD FD'!$J$8,NJ234='DD FD'!$AI$3),NI234,0),
IF(AND(NS234='DD FD'!$J$8,NU234='DD FD'!$AI$3),NT234,0),
IF(AND(OD234='DD FD'!$J$8,OF234='DD FD'!$AI$3),OE234,0),
IF(AND(OO234='DD FD'!$J$8,OQ234='DD FD'!$AI$3),OP234,0),
),2)</f>
        <v>0</v>
      </c>
      <c r="PC234" s="617">
        <f>ROUNDUP(SUM(
IF(AND(LH234='DD FD'!$J$5,LJ234='DD FD'!$AI$3),LI234,0),
IF(AND(LR234='DD FD'!$J$5,LT234='DD FD'!$AI$3),LS234,0),
IF(AND(MB234='DD FD'!$J$5,MD234='DD FD'!$AI$3),MC234,0),
IF(AND(ML234='DD FD'!$J$5,MN234='DD FD'!$AI$3),MM234,0),
IF(AND(MW234='DD FD'!$J$5,MY234='DD FD'!$AI$3),MX234,0),
IF(AND(NH234='DD FD'!$J$5,NJ234='DD FD'!$AI$3),NI234,0),
IF(AND(NS234='DD FD'!$J$5,NU234='DD FD'!$AI$3),NT234,0),
IF(AND(OD234='DD FD'!$J$5,OF234='DD FD'!$AI$3),OE234,0),
IF(AND(OO234='DD FD'!$J$5,OQ234='DD FD'!$AI$3),OP234,0),
),2)</f>
        <v>0</v>
      </c>
      <c r="PD234" s="617">
        <f>ROUNDUP(SUM(
IF(AND(LH234='DD FD'!$J$9,LJ234='DD FD'!$AI$3),LI234,0),
IF(AND(LR234='DD FD'!$J$9,LT234='DD FD'!$AI$3),LS234,0),
IF(AND(MB234='DD FD'!$J$9,MD234='DD FD'!$AI$3),MC234,0),
IF(AND(ML234='DD FD'!$J$9,MN234='DD FD'!$AI$3),MM234,0),
IF(AND(MW234='DD FD'!$J$9,MY234='DD FD'!$AI$3),MX234,0),
IF(AND(NH234='DD FD'!$J$9,NJ234='DD FD'!$AI$3),NI234,0),
IF(AND(NS234='DD FD'!$J$9,NU234='DD FD'!$AI$3),NT234,0),
IF(AND(OD234='DD FD'!$J$9,OF234='DD FD'!$AI$3),OE234,0),
IF(AND(OO234='DD FD'!$J$9,OQ234='DD FD'!$AI$3),OP234,0),
),2)</f>
        <v>0</v>
      </c>
      <c r="PE234" s="617">
        <f>ROUNDUP(SUM(
IF(AND(LH234='DD FD'!$J$4,LJ234='DD FD'!$AI$3),LI234,0),
IF(AND(LR234='DD FD'!$J$4,LT234='DD FD'!$AI$3),LS234,0),
IF(AND(MB234='DD FD'!$J$4,MD234='DD FD'!$AI$3),MC234,0),
IF(AND(ML234='DD FD'!$J$4,MN234='DD FD'!$AI$3),MM234,0),
IF(AND(MW234='DD FD'!$J$4,MY234='DD FD'!$AI$3),MX234,0),
IF(AND(NH234='DD FD'!$J$4,NJ234='DD FD'!$AI$3),NI234,0),
IF(AND(NS234='DD FD'!$J$4,NU234='DD FD'!$AI$3),NT234,0),
IF(AND(OD234='DD FD'!$J$4,OF234='DD FD'!$AI$3),OE234,0),
IF(AND(OO234='DD FD'!$J$4,OQ234='DD FD'!$AI$3),OP234,0),
),2)</f>
        <v>0</v>
      </c>
      <c r="PF234" s="619">
        <f>ROUNDUP(SUM(
IF(AND(LH234='DD FD'!$J$11,LJ234='DD FD'!$AI$3),LI234,0),
IF(AND(LR234='DD FD'!$J$11,LT234='DD FD'!$AI$3),LS234,0),
IF(AND(MB234='DD FD'!$J$11,MD234='DD FD'!$AI$3),MC234,0),
IF(AND(ML234='DD FD'!$J$11,MN234='DD FD'!$AI$3),MM234,0),
IF(AND(MW234='DD FD'!$J$11,MY234='DD FD'!$AI$3),MX234,0),
IF(AND(NH234='DD FD'!$J$11,NJ234='DD FD'!$AI$3),NI234,0),
IF(AND(NS234='DD FD'!$J$11,NU234='DD FD'!$AI$3),NT234,0),
IF(AND(OD234='DD FD'!$J$11,OF234='DD FD'!$AI$3),OE234,0),
IF(AND(OO234='DD FD'!$J$11,OQ234='DD FD'!$AI$3),OP234,0),
),2)</f>
        <v>0</v>
      </c>
    </row>
    <row r="235" spans="1:422">
      <c r="A235" s="806"/>
      <c r="B235" s="934"/>
      <c r="C235" s="247"/>
      <c r="D235" s="842"/>
      <c r="E235" s="247"/>
      <c r="F235" s="158"/>
      <c r="G235" s="710"/>
      <c r="H235" s="712"/>
      <c r="I235" s="936"/>
      <c r="J235" s="803"/>
      <c r="K235" s="150"/>
      <c r="L235" s="146" t="str">
        <f t="shared" si="81"/>
        <v/>
      </c>
      <c r="M235" s="501" t="str">
        <f t="shared" si="98"/>
        <v/>
      </c>
      <c r="N235" s="504"/>
      <c r="O235" s="113" t="str">
        <f t="shared" si="99"/>
        <v/>
      </c>
      <c r="P235" s="114" t="str">
        <f t="shared" si="82"/>
        <v/>
      </c>
      <c r="Q235" s="152"/>
      <c r="R235" s="152"/>
      <c r="S235" s="115" t="str">
        <f t="shared" si="100"/>
        <v/>
      </c>
      <c r="T235" s="159"/>
      <c r="U235" s="159"/>
      <c r="V235" s="157"/>
      <c r="W235" s="157"/>
      <c r="X235" s="157"/>
      <c r="Y235" s="772"/>
      <c r="Z235" s="158"/>
      <c r="AA235" s="144"/>
      <c r="AB235" s="112"/>
      <c r="AC235" s="153"/>
      <c r="AD235" s="153"/>
      <c r="AE235" s="153"/>
      <c r="AF235" s="153"/>
      <c r="AG235" s="153"/>
      <c r="AH235" s="153"/>
      <c r="AI235" s="152"/>
      <c r="AJ235" s="158"/>
      <c r="AK235" s="158"/>
      <c r="AL235" s="158"/>
      <c r="AM235" s="116" t="str">
        <f t="shared" si="101"/>
        <v/>
      </c>
      <c r="AN235" s="116" t="str">
        <f t="shared" si="102"/>
        <v/>
      </c>
      <c r="AO235" s="324"/>
      <c r="AP235" s="503"/>
      <c r="AQ235" s="487" t="str">
        <f t="shared" si="103"/>
        <v/>
      </c>
      <c r="AR235" s="113" t="str">
        <f t="shared" si="83"/>
        <v/>
      </c>
      <c r="AS235" s="113" t="str">
        <f t="shared" si="84"/>
        <v/>
      </c>
      <c r="AT235" s="113" t="str">
        <f t="shared" si="85"/>
        <v/>
      </c>
      <c r="AU235" s="113" t="str">
        <f t="shared" si="86"/>
        <v/>
      </c>
      <c r="AV235" s="159"/>
      <c r="AW235" s="157"/>
      <c r="AX235" s="157"/>
      <c r="AY235" s="157"/>
      <c r="AZ235" s="157"/>
      <c r="BA235" s="116" t="str">
        <f t="shared" si="87"/>
        <v/>
      </c>
      <c r="BB235" s="316"/>
      <c r="BC235" s="116" t="str">
        <f t="shared" si="88"/>
        <v/>
      </c>
      <c r="BD235" s="133" t="str">
        <f t="shared" si="89"/>
        <v/>
      </c>
      <c r="BE235" s="157"/>
      <c r="BF235" s="1180"/>
      <c r="BG235" s="1180"/>
      <c r="BH235" s="158"/>
      <c r="BI235" s="490"/>
      <c r="BJ235" s="514" t="str">
        <f t="shared" si="104"/>
        <v/>
      </c>
      <c r="BK235" s="789"/>
      <c r="BL235" s="116" t="str">
        <f t="shared" si="105"/>
        <v/>
      </c>
      <c r="BM235" s="144"/>
      <c r="BN235" s="144"/>
      <c r="BO235" s="144"/>
      <c r="BP235" s="790"/>
      <c r="BQ235" s="790"/>
      <c r="BR235" s="790"/>
      <c r="BS235" s="116" t="str">
        <f t="shared" si="90"/>
        <v/>
      </c>
      <c r="BT235" s="790"/>
      <c r="BU235" s="808" t="str">
        <f t="shared" si="91"/>
        <v/>
      </c>
      <c r="BV235" s="791"/>
      <c r="BW235" s="144"/>
      <c r="BX235" s="20"/>
      <c r="BY235" s="20"/>
      <c r="BZ235" s="20"/>
      <c r="CA235" s="792"/>
      <c r="CB235" s="1201"/>
      <c r="CC235" s="144"/>
      <c r="CD235" s="144"/>
      <c r="CE235" s="144"/>
      <c r="CF235" s="144"/>
      <c r="CG235" s="144"/>
      <c r="CH235" s="144"/>
      <c r="CI235" s="144"/>
      <c r="CJ235" s="144"/>
      <c r="CK235" s="144"/>
      <c r="CL235" s="144"/>
      <c r="CM235" s="144"/>
      <c r="CN235" s="144"/>
      <c r="CO235" s="144"/>
      <c r="CP235" s="144"/>
      <c r="CQ235" s="144"/>
      <c r="CR235" s="144"/>
      <c r="CS235" s="144"/>
      <c r="CT235" s="144"/>
      <c r="CU235" s="144"/>
      <c r="CV235" s="144"/>
      <c r="CW235" s="144"/>
      <c r="CX235" s="144"/>
      <c r="CY235" s="144"/>
      <c r="CZ235" s="144"/>
      <c r="DA235" s="144"/>
      <c r="DB235" s="144"/>
      <c r="DC235" s="144"/>
      <c r="DD235" s="144"/>
      <c r="DE235" s="144"/>
      <c r="DF235" s="144"/>
      <c r="DG235" s="144"/>
      <c r="DH235" s="144"/>
      <c r="DI235" s="144"/>
      <c r="DJ235" s="144"/>
      <c r="DK235" s="144"/>
      <c r="DL235" s="144"/>
      <c r="DM235" s="144"/>
      <c r="DN235" s="144"/>
      <c r="DO235" s="144"/>
      <c r="DP235" s="144"/>
      <c r="DQ235" s="144"/>
      <c r="DR235" s="144"/>
      <c r="DS235" s="144"/>
      <c r="DT235" s="144"/>
      <c r="DU235" s="144"/>
      <c r="DV235" s="144"/>
      <c r="DW235" s="144"/>
      <c r="DX235" s="144"/>
      <c r="DY235" s="144"/>
      <c r="DZ235" s="144"/>
      <c r="EA235" s="144"/>
      <c r="EB235" s="144"/>
      <c r="EC235" s="144"/>
      <c r="ED235" s="782" t="str">
        <f t="shared" si="106"/>
        <v/>
      </c>
      <c r="EE235" s="519"/>
      <c r="EF235" s="793"/>
      <c r="EG235" s="519"/>
      <c r="EH235" s="794"/>
      <c r="EI235" s="790"/>
      <c r="EJ235" s="794"/>
      <c r="EK235" s="794"/>
      <c r="EL235" s="790"/>
      <c r="EM235" s="790"/>
      <c r="EN235" s="790"/>
      <c r="EO235" s="112" t="str">
        <f t="shared" si="92"/>
        <v/>
      </c>
      <c r="EP235" s="790"/>
      <c r="EQ235" s="488" t="str">
        <f t="shared" si="93"/>
        <v/>
      </c>
      <c r="ER235" s="1100"/>
      <c r="ES235" s="1099" t="str">
        <f t="shared" si="107"/>
        <v/>
      </c>
      <c r="ET235" s="525"/>
      <c r="EU235" s="148"/>
      <c r="EV235" s="148"/>
      <c r="EW235" s="148"/>
      <c r="EX235" s="148"/>
      <c r="EY235" s="148"/>
      <c r="EZ235" s="148"/>
      <c r="FA235" s="148"/>
      <c r="FB235" s="148"/>
      <c r="FC235" s="148"/>
      <c r="FD235" s="148"/>
      <c r="FE235" s="148"/>
      <c r="FF235" s="148"/>
      <c r="FG235" s="148"/>
      <c r="FH235" s="148"/>
      <c r="FI235" s="528"/>
      <c r="FJ235" s="513" t="str">
        <f t="shared" si="94"/>
        <v/>
      </c>
      <c r="FK235" s="158"/>
      <c r="FL235" s="850"/>
      <c r="FM235" s="850"/>
      <c r="FN235" s="850"/>
      <c r="FO235" s="850"/>
      <c r="FP235" s="850"/>
      <c r="FQ235" s="850"/>
      <c r="FR235" s="157"/>
      <c r="FS235" s="143"/>
      <c r="FT235" s="143"/>
      <c r="FU235" s="847" t="str">
        <f t="shared" si="95"/>
        <v/>
      </c>
      <c r="FV235" s="555"/>
      <c r="FW235" s="523" t="str">
        <f>IF(Table1[[#This Row],[Nonfood Inhaltstoffe - Komponente]]="","",VLOOKUP(Table1[[#This Row],[Nonfood Inhaltstoffe - Komponente]],'Dropdown Auswahl'!BJ:BK,2,FALSE))</f>
        <v/>
      </c>
      <c r="FX235" s="1013"/>
      <c r="FY235" s="1011" t="str">
        <f t="shared" si="96"/>
        <v/>
      </c>
      <c r="FZ235" s="152"/>
      <c r="GA235" s="152"/>
      <c r="GB235" s="152"/>
      <c r="GC235" s="529" t="str">
        <f t="shared" si="97"/>
        <v/>
      </c>
      <c r="GG235" s="21"/>
      <c r="GH235" s="21"/>
      <c r="GI235" s="1019"/>
      <c r="GJ235" s="1016" t="str">
        <f>IF(Table1[[#This Row],[Global Trade Item Number (GTIN)]]="","",Table1[[#This Row],[Global Trade Item Number (GTIN)]])</f>
        <v/>
      </c>
      <c r="GK235" s="555" t="str">
        <f>IF(Table1[[#This Row],[WAWI-Nr./ Kreditoren-Nummer
(ASDV)]]&lt;&gt;"",Table1[[#This Row],[WAWI-Nr./ Kreditoren-Nummer
(ASDV)]],"")</f>
        <v/>
      </c>
      <c r="GL235" s="165"/>
      <c r="GM235" s="165"/>
      <c r="GN235" s="165"/>
      <c r="GO235" s="485"/>
      <c r="GP235" s="534"/>
      <c r="GQ235" s="533"/>
      <c r="GR235" s="486"/>
      <c r="GS235" s="486"/>
      <c r="GT235" s="486"/>
      <c r="GU235" s="486"/>
      <c r="GV235" s="486"/>
      <c r="GW235" s="542"/>
      <c r="GX235" s="538"/>
      <c r="GY235" s="144"/>
      <c r="GZ235" s="480"/>
      <c r="HA235" s="158"/>
      <c r="HB235" s="480"/>
      <c r="HC235" s="480"/>
      <c r="HD235" s="480"/>
      <c r="HE235" s="480"/>
      <c r="HF235" s="480"/>
      <c r="HG235" s="480"/>
      <c r="HH235" s="538"/>
      <c r="HI235" s="480"/>
      <c r="HJ235" s="480"/>
      <c r="HK235" s="480"/>
      <c r="HL235" s="480"/>
      <c r="HM235" s="480"/>
      <c r="HN235" s="480"/>
      <c r="HO235" s="480"/>
      <c r="HP235" s="480"/>
      <c r="HQ235" s="480"/>
      <c r="HR235" s="538"/>
      <c r="HS235" s="480"/>
      <c r="HT235" s="480"/>
      <c r="HU235" s="480"/>
      <c r="HV235" s="480"/>
      <c r="HW235" s="480"/>
      <c r="HX235" s="480"/>
      <c r="HY235" s="480"/>
      <c r="HZ235" s="480"/>
      <c r="IA235" s="480"/>
      <c r="IB235" s="538"/>
      <c r="IC235" s="480"/>
      <c r="ID235" s="480"/>
      <c r="IE235" s="480"/>
      <c r="IF235" s="480"/>
      <c r="IG235" s="480"/>
      <c r="IH235" s="480"/>
      <c r="II235" s="480"/>
      <c r="IJ235" s="480"/>
      <c r="IK235" s="480"/>
      <c r="IL235" s="480"/>
      <c r="IM235" s="538"/>
      <c r="IN235" s="480"/>
      <c r="IO235" s="480"/>
      <c r="IP235" s="480"/>
      <c r="IQ235" s="480"/>
      <c r="IR235" s="480"/>
      <c r="IS235" s="480"/>
      <c r="IT235" s="480"/>
      <c r="IU235" s="480"/>
      <c r="IV235" s="480"/>
      <c r="IW235" s="480"/>
      <c r="IX235" s="538"/>
      <c r="IY235" s="480"/>
      <c r="IZ235" s="480"/>
      <c r="JA235" s="480"/>
      <c r="JB235" s="480"/>
      <c r="JC235" s="480"/>
      <c r="JD235" s="480"/>
      <c r="JE235" s="480"/>
      <c r="JF235" s="480"/>
      <c r="JG235" s="480"/>
      <c r="JH235" s="480"/>
      <c r="JI235" s="538"/>
      <c r="JJ235" s="480"/>
      <c r="JK235" s="480"/>
      <c r="JL235" s="480"/>
      <c r="JM235" s="480"/>
      <c r="JN235" s="480"/>
      <c r="JO235" s="480"/>
      <c r="JP235" s="480"/>
      <c r="JQ235" s="480"/>
      <c r="JR235" s="480"/>
      <c r="JS235" s="590"/>
      <c r="JT235" s="538"/>
      <c r="JU235" s="480"/>
      <c r="JV235" s="480"/>
      <c r="JW235" s="480"/>
      <c r="JX235" s="480"/>
      <c r="JY235" s="480"/>
      <c r="JZ235" s="480"/>
      <c r="KA235" s="480"/>
      <c r="KB235" s="480"/>
      <c r="KC235" s="480"/>
      <c r="KD235" s="480"/>
      <c r="KE235" s="538"/>
      <c r="KF235" s="480"/>
      <c r="KG235" s="480"/>
      <c r="KH235" s="480"/>
      <c r="KI235" s="480"/>
      <c r="KJ235" s="480"/>
      <c r="KK235" s="480"/>
      <c r="KL235" s="480"/>
      <c r="KM235" s="480"/>
      <c r="KN235" s="480"/>
      <c r="KO235" s="480"/>
      <c r="KR235" s="568" t="str">
        <f>IF(Table1[[#This Row],[GTIN]]&lt;&gt;"",Table1[[#This Row],[GTIN]],"")</f>
        <v/>
      </c>
      <c r="KS235" s="569" t="str">
        <f>Table1[[#This Row],[Kreditor]]</f>
        <v/>
      </c>
      <c r="KT235" s="570" t="str">
        <f>IF(Table1[[#This Row],[Gültig ab (Datum)]]&lt;&gt;"",Table1[[#This Row],[Gültig ab (Datum)]],"")</f>
        <v/>
      </c>
      <c r="KU235" s="570"/>
      <c r="KV235" s="583" t="str">
        <f>IF(Table1[[#This Row],[Artikel verpackt? 
(X=Ja)]]="","",Table1[[#This Row],[Artikel verpackt? 
(X=Ja)]])</f>
        <v/>
      </c>
      <c r="KW235" s="571" t="str">
        <f>IF(Table1[[#This Row],[Verpackung recyclingfähig?
(X=Ja)]]="","",Table1[[#This Row],[Verpackung recyclingfähig?
(X=Ja)]])</f>
        <v/>
      </c>
      <c r="KX235" s="572"/>
      <c r="KY235" s="573"/>
      <c r="KZ235" s="574"/>
      <c r="LA235" s="574"/>
      <c r="LB235" s="574"/>
      <c r="LC235" s="574"/>
      <c r="LD235" s="574"/>
      <c r="LE235" s="574"/>
      <c r="LF235" s="575"/>
      <c r="LG235" s="576" t="str">
        <f>IF(Table1[[#This Row],[Hauptkörper - B1 - Art]]="","",VLOOKUP(Table1[[#This Row],[Hauptkörper - B1 - Art]],'DD FD'!B:C,2,FALSE))</f>
        <v/>
      </c>
      <c r="LH235" s="577" t="str">
        <f>IF(Table1[[#This Row],[Hauptkörper - B1 - Fraktion]]="","",VLOOKUP(Table1[[#This Row],[Hauptkörper - B1 - Fraktion]],'DD FD'!H:J,3,FALSE))</f>
        <v/>
      </c>
      <c r="LI235" s="574" t="str">
        <f>IF(Table1[[#This Row],[Hauptkörper - B1 - Gewicht
(in G)]]="","",Table1[[#This Row],[Hauptkörper - B1 - Gewicht
(in G)]])</f>
        <v/>
      </c>
      <c r="LJ235" s="574" t="str">
        <f>IF(Table1[[#This Row],[Hauptkörper - B1 - Lizenzierungs-pflichtig? (X=Ja)]]="","",Table1[[#This Row],[Hauptkörper - B1 - Lizenzierungs-pflichtig? (X=Ja)]])</f>
        <v/>
      </c>
      <c r="LK235" s="577" t="str">
        <f>IF(Table1[[#This Row],[Hauptkörper - B1 - Virgin Material]]="","",VLOOKUP(Table1[[#This Row],[Hauptkörper - B1 - Virgin Material]],'DD FD'!AJ:AK,2,FALSE))</f>
        <v/>
      </c>
      <c r="LL235" s="578" t="str">
        <f>IF(Table1[[#This Row],[Hauptkörper - B1 - Virgin Material Anteil (in %)]]="","",Table1[[#This Row],[Hauptkörper - B1 - Virgin Material Anteil (in %)]])</f>
        <v/>
      </c>
      <c r="LM235" s="577" t="str">
        <f>IF(Table1[[#This Row],[Hauptkörper - B1 - Recyceltes Material]]="","",VLOOKUP(Table1[[#This Row],[Hauptkörper - B1 - Recyceltes Material]],'DD FD'!AL:AM,2,FALSE))</f>
        <v/>
      </c>
      <c r="LN235" s="578" t="str">
        <f>IF(Table1[[#This Row],[Hauptkörper - B1 - Recyceltes Material Anteil (in %)]]="","",Table1[[#This Row],[Hauptkörper - B1 - Recyceltes Material Anteil (in %)]])</f>
        <v/>
      </c>
      <c r="LO235" s="579" t="str">
        <f>IF(Table1[[#This Row],[Hauptkörper - B1 - Beschichtung]]="","",VLOOKUP(Table1[[#This Row],[Hauptkörper - B1 - Beschichtung]],'DD FD'!AE:AF,2,FALSE))</f>
        <v/>
      </c>
      <c r="LP235" s="580" t="str">
        <f>IF(Table1[[#This Row],[Hauptkörper - B1 - Beschichtung Anteil (in %)]]="","",Table1[[#This Row],[Hauptkörper - B1 - Beschichtung Anteil (in %)]])</f>
        <v/>
      </c>
      <c r="LQ235" s="576" t="str">
        <f>IF(Table1[[#This Row],[Hauptkörper - B2 - Art]]="","",VLOOKUP(Table1[[#This Row],[Hauptkörper - B2 - Art]],'DD FD'!B:C,2,FALSE))</f>
        <v/>
      </c>
      <c r="LR235" s="577" t="str">
        <f>IF(Table1[[#This Row],[Hauptkörper - B2 - Fraktion]]="","",VLOOKUP(Table1[[#This Row],[Hauptkörper - B2 - Fraktion]],'DD FD'!H:J,3,FALSE))</f>
        <v/>
      </c>
      <c r="LS235" s="574" t="str">
        <f>IF(Table1[[#This Row],[Hauptkörper - B2 - Gewicht
(in G)]]="","",Table1[[#This Row],[Hauptkörper - B2 - Gewicht
(in G)]])</f>
        <v/>
      </c>
      <c r="LT235" s="574" t="str">
        <f>IF(Table1[[#This Row],[Hauptkörper - B2 - Lizenzierungs-pflichtig? (X=Ja)]]="","",Table1[[#This Row],[Hauptkörper - B2 - Lizenzierungs-pflichtig? (X=Ja)]])</f>
        <v/>
      </c>
      <c r="LU235" s="577" t="str">
        <f>IF(Table1[[#This Row],[Hauptkörper - B2 - Virgin Material]]="","",VLOOKUP(Table1[[#This Row],[Hauptkörper - B2 - Virgin Material]],'DD FD'!AJ:AK,2,FALSE))</f>
        <v/>
      </c>
      <c r="LV235" s="578" t="str">
        <f>IF(Table1[[#This Row],[Hauptkörper - B2 - Virgin Material Anteil (in %)]]="","",Table1[[#This Row],[Hauptkörper - B2 - Virgin Material Anteil (in %)]])</f>
        <v/>
      </c>
      <c r="LW235" s="577" t="str">
        <f>IF(Table1[[#This Row],[Hauptkörper - B2 - Recyceltes Material]]="","",VLOOKUP(Table1[[#This Row],[Hauptkörper - B2 - Recyceltes Material]],'DD FD'!AL:AM,2,FALSE))</f>
        <v/>
      </c>
      <c r="LX235" s="578" t="str">
        <f>IF(Table1[[#This Row],[Hauptkörper - B2 - Recyceltes Material Anteil (in %)]]="","",Table1[[#This Row],[Hauptkörper - B2 - Recyceltes Material Anteil (in %)]])</f>
        <v/>
      </c>
      <c r="LY235" s="577" t="str">
        <f>IF(Table1[[#This Row],[Hauptkörper - B2 - Beschichtung]]="","",VLOOKUP(Table1[[#This Row],[Hauptkörper - B2 - Beschichtung]],'DD FD'!AE:AF,2,FALSE))</f>
        <v/>
      </c>
      <c r="LZ235" s="580" t="str">
        <f>IF(Table1[[#This Row],[Hauptkörper - B2 - Beschichtung Anteil (in %)]]="","",Table1[[#This Row],[Hauptkörper - B2 - Beschichtung Anteil (in %)]])</f>
        <v/>
      </c>
      <c r="MA235" s="576" t="str">
        <f>IF(Table1[[#This Row],[Hauptkörper - B3 - Art]]="","",VLOOKUP(Table1[[#This Row],[Hauptkörper - B3 - Art]],'DD FD'!B:C,2,FALSE))</f>
        <v/>
      </c>
      <c r="MB235" s="577" t="str">
        <f>IF(Table1[[#This Row],[Hauptkörper - B3 - Fraktion]]="","",VLOOKUP(Table1[[#This Row],[Hauptkörper - B3 - Fraktion]],'DD FD'!H:J,3,FALSE))</f>
        <v/>
      </c>
      <c r="MC235" s="574" t="str">
        <f>IF(Table1[[#This Row],[Hauptkörper - B3 - Gewicht
(in G)]]="","",Table1[[#This Row],[Hauptkörper - B3 - Gewicht
(in G)]])</f>
        <v/>
      </c>
      <c r="MD235" s="574" t="str">
        <f>IF(Table1[[#This Row],[Hauptkörper - B3 - Lizenzierungs-pflichtig? (X=Ja)]]="","",Table1[[#This Row],[Hauptkörper - B3 - Lizenzierungs-pflichtig? (X=Ja)]])</f>
        <v/>
      </c>
      <c r="ME235" s="577" t="str">
        <f>IF(Table1[[#This Row],[Hauptkörper - B3 - Virgin Material]]="","",VLOOKUP(Table1[[#This Row],[Hauptkörper - B3 - Virgin Material]],'DD FD'!AJ:AK,2,FALSE))</f>
        <v/>
      </c>
      <c r="MF235" s="578" t="str">
        <f>IF(Table1[[#This Row],[Hauptkörper - B3 - Virgin Material Anteil (in %)]]="","",Table1[[#This Row],[Hauptkörper - B3 - Virgin Material Anteil (in %)]])</f>
        <v/>
      </c>
      <c r="MG235" s="577" t="str">
        <f>IF(Table1[[#This Row],[Hauptkörper - B3 - Recyceltes Material]]="","",VLOOKUP(Table1[[#This Row],[Hauptkörper - B3 - Recyceltes Material]],'DD FD'!AL:AM,2,FALSE))</f>
        <v/>
      </c>
      <c r="MH235" s="578" t="str">
        <f>IF(Table1[[#This Row],[Hauptkörper - B3 - Recyceltes Material Anteil (in %)]]="","",Table1[[#This Row],[Hauptkörper - B3 - Recyceltes Material Anteil (in %)]])</f>
        <v/>
      </c>
      <c r="MI235" s="577" t="str">
        <f>IF(Table1[[#This Row],[Hauptkörper - B3 - Beschichtung]]="","",VLOOKUP(Table1[[#This Row],[Hauptkörper - B3 - Beschichtung]],'DD FD'!AE:AF,2,FALSE))</f>
        <v/>
      </c>
      <c r="MJ235" s="580" t="str">
        <f>IF(Table1[[#This Row],[Hauptkörper - B3 - Beschichtung Anteil (in %)]]="","",Table1[[#This Row],[Hauptkörper - B3 - Beschichtung Anteil (in %)]])</f>
        <v/>
      </c>
      <c r="MK235" s="576" t="str">
        <f>IF(Table1[[#This Row],[Verschluss - B1 - Art]]="","",VLOOKUP(Table1[[#This Row],[Verschluss - B1 - Art]],'DD FD'!D:E,2,FALSE))</f>
        <v/>
      </c>
      <c r="ML235" s="577" t="str">
        <f>IF(Table1[[#This Row],[Verschluss - B1 - Fraktion]]="","",VLOOKUP(Table1[[#This Row],[Verschluss - B1 - Fraktion]],'DD FD'!H:J,3,FALSE))</f>
        <v/>
      </c>
      <c r="MM235" s="574" t="str">
        <f>IF(Table1[[#This Row],[Verschluss - B1 - Gewicht (in G)]]="","",Table1[[#This Row],[Verschluss - B1 - Gewicht (in G)]])</f>
        <v/>
      </c>
      <c r="MN235" s="574" t="str">
        <f>IF(Table1[[#This Row],[Verschluss - B1 - Lizenzierungs-pflichtig? (X=Ja)]]="","",Table1[[#This Row],[Verschluss - B1 - Lizenzierungs-pflichtig? (X=Ja)]])</f>
        <v/>
      </c>
      <c r="MO235" s="574" t="str">
        <f>IF(Table1[[#This Row],[Verschluss - B1 - Trennbar vom Hauptkörper? (X=Ja)]]="","",Table1[[#This Row],[Verschluss - B1 - Trennbar vom Hauptkörper? (X=Ja)]])</f>
        <v/>
      </c>
      <c r="MP235" s="577" t="str">
        <f>IF(Table1[[#This Row],[Verschluss - B1 - Virgin Material]]="","",VLOOKUP(Table1[[#This Row],[Verschluss - B1 - Virgin Material]],'DD FD'!AJ:AK,2,FALSE))</f>
        <v/>
      </c>
      <c r="MQ235" s="578" t="str">
        <f>IF(Table1[[#This Row],[Verschluss - B1 - Virgin Material Anteil (in %)]]="","",Table1[[#This Row],[Verschluss - B1 - Virgin Material Anteil (in %)]])</f>
        <v/>
      </c>
      <c r="MR235" s="577" t="str">
        <f>IF(Table1[[#This Row],[Verschluss - B1 - Recyceltes Material]]="","",VLOOKUP(Table1[[#This Row],[Verschluss - B1 - Recyceltes Material]],'DD FD'!AL:AM,2,FALSE))</f>
        <v/>
      </c>
      <c r="MS235" s="578" t="str">
        <f>IF(Table1[[#This Row],[Verschluss - B1 - Recyceltes Material Anteil (in %)]]="","",Table1[[#This Row],[Verschluss - B1 - Recyceltes Material Anteil (in %)]])</f>
        <v/>
      </c>
      <c r="MT235" s="577" t="str">
        <f>IF(Table1[[#This Row],[Verschluss - B1 - Beschichtung]]="","",VLOOKUP(Table1[[#This Row],[Verschluss - B1 - Beschichtung]],'DD FD'!AE:AF,2,FALSE))</f>
        <v/>
      </c>
      <c r="MU235" s="580" t="str">
        <f>IF(Table1[[#This Row],[Verschluss - B1 - Beschichtung Anteil (in %)]]="","",Table1[[#This Row],[Verschluss - B1 - Beschichtung Anteil (in %)]])</f>
        <v/>
      </c>
      <c r="MV235" s="576" t="str">
        <f>IF(Table1[[#This Row],[Verschluss - B2 - Art]]="","",VLOOKUP(Table1[[#This Row],[Verschluss - B2 - Art]],'DD FD'!D:E,2,FALSE))</f>
        <v/>
      </c>
      <c r="MW235" s="577" t="str">
        <f>IF(Table1[[#This Row],[Verschluss - B2 - Fraktion]]="","",VLOOKUP(Table1[[#This Row],[Verschluss - B2 - Fraktion]],'DD FD'!H:J,3,FALSE))</f>
        <v/>
      </c>
      <c r="MX235" s="574" t="str">
        <f>IF(Table1[[#This Row],[Verschluss - B2 - Gewicht (in G)]]="","",Table1[[#This Row],[Verschluss - B2 - Gewicht (in G)]])</f>
        <v/>
      </c>
      <c r="MY235" s="574" t="str">
        <f>IF(Table1[[#This Row],[Verschluss - B2 - Lizenzierungs-pflichtig? (X=Ja)]]="","",Table1[[#This Row],[Verschluss - B2 - Lizenzierungs-pflichtig? (X=Ja)]])</f>
        <v/>
      </c>
      <c r="MZ235" s="574" t="str">
        <f>IF(Table1[[#This Row],[Verschluss - B2 - Trennbar vom Hauptkörper? (X=Ja)]]="","",Table1[[#This Row],[Verschluss - B2 - Trennbar vom Hauptkörper? (X=Ja)]])</f>
        <v/>
      </c>
      <c r="NA235" s="577" t="str">
        <f>IF(Table1[[#This Row],[Verschluss - B2 - Virgin Material]]="","",VLOOKUP(Table1[[#This Row],[Verschluss - B2 - Virgin Material]],'DD FD'!AJ:AK,2,FALSE))</f>
        <v/>
      </c>
      <c r="NB235" s="578" t="str">
        <f>IF(Table1[[#This Row],[Verschluss - B2 - Virgin Material Anteil (in %)]]="","",Table1[[#This Row],[Verschluss - B2 - Virgin Material Anteil (in %)]])</f>
        <v/>
      </c>
      <c r="NC235" s="577" t="str">
        <f>IF(Table1[[#This Row],[Verschluss - B2 - Recyceltes Material]]="","",VLOOKUP(Table1[[#This Row],[Verschluss - B2 - Recyceltes Material]],'DD FD'!AL:AM,2,FALSE))</f>
        <v/>
      </c>
      <c r="ND235" s="578" t="str">
        <f>IF(Table1[[#This Row],[Verschluss - B2 - Recyceltes Material Anteil (in %)]]="","",Table1[[#This Row],[Verschluss - B2 - Recyceltes Material Anteil (in %)]])</f>
        <v/>
      </c>
      <c r="NE235" s="577" t="str">
        <f>IF(Table1[[#This Row],[Verschluss - B2 - Beschichtung]]="","",VLOOKUP(Table1[[#This Row],[Verschluss - B2 - Beschichtung]],'DD FD'!AE:AF,2,FALSE))</f>
        <v/>
      </c>
      <c r="NF235" s="580" t="str">
        <f>IF(Table1[[#This Row],[Verschluss - B2 - Beschichtung Anteil (in %)]]="","",Table1[[#This Row],[Verschluss - B2 - Beschichtung Anteil (in %)]])</f>
        <v/>
      </c>
      <c r="NG235" s="576" t="str">
        <f>IF(Table1[[#This Row],[Verschluss - B3 - Art]]="","",VLOOKUP(Table1[[#This Row],[Verschluss - B3 - Art]],'DD FD'!D:E,2,FALSE))</f>
        <v/>
      </c>
      <c r="NH235" s="577" t="str">
        <f>IF(Table1[[#This Row],[Verschluss - B3 - Fraktion]]="","",VLOOKUP(Table1[[#This Row],[Verschluss - B3 - Fraktion]],'DD FD'!H:J,3,FALSE))</f>
        <v/>
      </c>
      <c r="NI235" s="574" t="str">
        <f>IF(Table1[[#This Row],[Verschluss - B3 - Gewicht (in G)]]="","",Table1[[#This Row],[Verschluss - B3 - Gewicht (in G)]])</f>
        <v/>
      </c>
      <c r="NJ235" s="574" t="str">
        <f>IF(Table1[[#This Row],[Verschluss - B3 - Lizenzierungs-pflichtig? (X=Ja)]]="","",Table1[[#This Row],[Verschluss - B3 - Lizenzierungs-pflichtig? (X=Ja)]])</f>
        <v/>
      </c>
      <c r="NK235" s="574" t="str">
        <f>IF(Table1[[#This Row],[Verschluss - B3 - Trennbar vom Hauptkörper? (X=Ja)]]="","",Table1[[#This Row],[Verschluss - B3 - Trennbar vom Hauptkörper? (X=Ja)]])</f>
        <v/>
      </c>
      <c r="NL235" s="577" t="str">
        <f>IF(Table1[[#This Row],[Verschluss - B3 - Virgin Material]]="","",VLOOKUP(Table1[[#This Row],[Verschluss - B3 - Virgin Material]],'DD FD'!AJ:AK,2,FALSE))</f>
        <v/>
      </c>
      <c r="NM235" s="578" t="str">
        <f>IF(Table1[[#This Row],[Verschluss - B3 - Virgin Material Anteil (in %)]]="","",Table1[[#This Row],[Verschluss - B3 - Virgin Material Anteil (in %)]])</f>
        <v/>
      </c>
      <c r="NN235" s="577" t="str">
        <f>IF(Table1[[#This Row],[Verschluss - B3 - Recyceltes Material]]="","",VLOOKUP(Table1[[#This Row],[Verschluss - B3 - Recyceltes Material]],'DD FD'!AL:AM,2,FALSE))</f>
        <v/>
      </c>
      <c r="NO235" s="578" t="str">
        <f>IF(Table1[[#This Row],[Verschluss - B3 - Recyceltes Material Anteil (in %)]]="","",Table1[[#This Row],[Verschluss - B3 - Recyceltes Material Anteil (in %)]])</f>
        <v/>
      </c>
      <c r="NP235" s="577" t="str">
        <f>IF(Table1[[#This Row],[Verschluss - B3 - Beschichtung]]="","",VLOOKUP(Table1[[#This Row],[Verschluss - B3 - Beschichtung]],'DD FD'!AE:AF,2,FALSE))</f>
        <v/>
      </c>
      <c r="NQ235" s="580" t="str">
        <f>IF(Table1[[#This Row],[Verschluss - B3 - Beschichtung Anteil (in %)]]="","",Table1[[#This Row],[Verschluss - B3 - Beschichtung Anteil (in %)]])</f>
        <v/>
      </c>
      <c r="NR235" s="576" t="str">
        <f>IF(Table1[[#This Row],[Etikett - B1 - Art]]="","",VLOOKUP(Table1[[#This Row],[Etikett - B1 - Art]],'DD FD'!F:G,2,FALSE))</f>
        <v/>
      </c>
      <c r="NS235" s="577" t="str">
        <f>IF(Table1[[#This Row],[Etikett - B1 - Fraktion]]="","",VLOOKUP(Table1[[#This Row],[Etikett - B1 - Fraktion]],'DD FD'!H:J,3,FALSE))</f>
        <v/>
      </c>
      <c r="NT235" s="574" t="str">
        <f>IF(Table1[[#This Row],[Etikett - B1 - Gewicht (in G)]]="","",Table1[[#This Row],[Etikett - B1 - Gewicht (in G)]])</f>
        <v/>
      </c>
      <c r="NU235" s="574" t="str">
        <f>IF(Table1[[#This Row],[Etikett - B1 - Lizenzierungs-pflichtig? (X=Ja)]]="","",Table1[[#This Row],[Etikett - B1 - Lizenzierungs-pflichtig? (X=Ja)]])</f>
        <v/>
      </c>
      <c r="NV235" s="574" t="str">
        <f>IF(Table1[[#This Row],[Etikett - B1 - Trennbar vom Hauptkörper? (X=Ja)]]="","",Table1[[#This Row],[Etikett - B1 - Trennbar vom Hauptkörper? (X=Ja)]])</f>
        <v/>
      </c>
      <c r="NW235" s="577" t="str">
        <f>IF(Table1[[#This Row],[Etikett - B1 - Virgin Material]]="","",VLOOKUP(Table1[[#This Row],[Etikett - B1 - Virgin Material]],'DD FD'!AJ:AK,2,FALSE))</f>
        <v/>
      </c>
      <c r="NX235" s="578" t="str">
        <f>IF(Table1[[#This Row],[Etikett - B1 - Virgin Material Anteil (in %)]]="","",Table1[[#This Row],[Etikett - B1 - Virgin Material Anteil (in %)]])</f>
        <v/>
      </c>
      <c r="NY235" s="577" t="str">
        <f>IF(Table1[[#This Row],[Etikett - B1 - Recyceltes Material]]="","",VLOOKUP(Table1[[#This Row],[Etikett - B1 - Recyceltes Material]],'DD FD'!AL:AM,2,FALSE))</f>
        <v/>
      </c>
      <c r="NZ235" s="578" t="str">
        <f>IF(Table1[[#This Row],[Etikett - B1 - Recyceltes Material Anteil (in %)]]="","",Table1[[#This Row],[Etikett - B1 - Recyceltes Material Anteil (in %)]])</f>
        <v/>
      </c>
      <c r="OA235" s="577" t="str">
        <f>IF(Table1[[#This Row],[Etikett - B1 - Beschichtung]]="","",VLOOKUP(Table1[[#This Row],[Etikett - B1 - Beschichtung]],'DD FD'!AE:AF,2,FALSE))</f>
        <v/>
      </c>
      <c r="OB235" s="580" t="str">
        <f>IF(Table1[[#This Row],[Etikett - B1 - Beschichtung Anteil (in %)]]="","",Table1[[#This Row],[Etikett - B1 - Beschichtung Anteil (in %)]])</f>
        <v/>
      </c>
      <c r="OC235" s="576" t="str">
        <f>IF(Table1[[#This Row],[Etikett - B2 - Art]]="","",VLOOKUP(Table1[[#This Row],[Etikett - B2 - Art]],'DD FD'!F:G,2,FALSE))</f>
        <v/>
      </c>
      <c r="OD235" s="577" t="str">
        <f>IF(Table1[[#This Row],[Etikett - B2 - Fraktion]]="","",VLOOKUP(Table1[[#This Row],[Etikett - B2 - Fraktion]],'DD FD'!H:J,3,FALSE))</f>
        <v/>
      </c>
      <c r="OE235" s="574" t="str">
        <f>IF(Table1[[#This Row],[Etikett - B2 - Gewicht (in G)]]="","",Table1[[#This Row],[Etikett - B2 - Gewicht (in G)]])</f>
        <v/>
      </c>
      <c r="OF235" s="574" t="str">
        <f>IF(Table1[[#This Row],[Etikett - B2 - Lizenzierungs-pflichtig? (X=Ja)]]="","",Table1[[#This Row],[Etikett - B2 - Lizenzierungs-pflichtig? (X=Ja)]])</f>
        <v/>
      </c>
      <c r="OG235" s="574" t="str">
        <f>IF(Table1[[#This Row],[Etikett - B2 - Trennbar vom Hauptkörper? (X=Ja)]]="","",Table1[[#This Row],[Etikett - B2 - Trennbar vom Hauptkörper? (X=Ja)]])</f>
        <v/>
      </c>
      <c r="OH235" s="577" t="str">
        <f>IF(Table1[[#This Row],[Etikett - B2 - Virgin Material]]="","",VLOOKUP(Table1[[#This Row],[Etikett - B2 - Virgin Material]],'DD FD'!AJ:AK,2,FALSE))</f>
        <v/>
      </c>
      <c r="OI235" s="578" t="str">
        <f>IF(Table1[[#This Row],[Etikett - B2 - Virgin Material Anteil (in %)]]="","",Table1[[#This Row],[Etikett - B2 - Virgin Material Anteil (in %)]])</f>
        <v/>
      </c>
      <c r="OJ235" s="577" t="str">
        <f>IF(Table1[[#This Row],[Etikett - B2 - Recyceltes Material]]="","",VLOOKUP(Table1[[#This Row],[Etikett - B2 - Recyceltes Material]],'DD FD'!AL:AM,2,FALSE))</f>
        <v/>
      </c>
      <c r="OK235" s="578" t="str">
        <f>IF(Table1[[#This Row],[Etikett - B2 - Recyceltes Material Anteil (in %)]]="","",Table1[[#This Row],[Etikett - B2 - Recyceltes Material Anteil (in %)]])</f>
        <v/>
      </c>
      <c r="OL235" s="577" t="str">
        <f>IF(Table1[[#This Row],[Etikett - B2 - Beschichtung]]="","",VLOOKUP(Table1[[#This Row],[Etikett - B2 - Beschichtung]],'DD FD'!AE:AF,2,FALSE))</f>
        <v/>
      </c>
      <c r="OM235" s="580" t="str">
        <f>IF(Table1[[#This Row],[Etikett - B2 - Beschichtung Anteil (in %)]]="","",Table1[[#This Row],[Etikett - B2 - Beschichtung Anteil (in %)]])</f>
        <v/>
      </c>
      <c r="ON235" s="576" t="str">
        <f>IF(Table1[[#This Row],[Etikett - B3 - Art]]="","",VLOOKUP(Table1[[#This Row],[Etikett - B3 - Art]],'DD FD'!F:G,2,FALSE))</f>
        <v/>
      </c>
      <c r="OO235" s="577" t="str">
        <f>IF(Table1[[#This Row],[Etikett - B3 - Fraktion]]="","",VLOOKUP(Table1[[#This Row],[Etikett - B3 - Fraktion]],'DD FD'!H:J,3,FALSE))</f>
        <v/>
      </c>
      <c r="OP235" s="574" t="str">
        <f>IF(Table1[[#This Row],[Etikett - B3 - Gewicht (in G)]]="","",Table1[[#This Row],[Etikett - B3 - Gewicht (in G)]])</f>
        <v/>
      </c>
      <c r="OQ235" s="574" t="str">
        <f>IF(Table1[[#This Row],[Etikett - B3 - Lizenzierungs-pflichtig? (X=Ja)]]="","",Table1[[#This Row],[Etikett - B3 - Lizenzierungs-pflichtig? (X=Ja)]])</f>
        <v/>
      </c>
      <c r="OR235" s="574" t="str">
        <f>IF(Table1[[#This Row],[Etikett - B3 - Trennbar vom Hauptkörper? (X=Ja)]]="","",Table1[[#This Row],[Etikett - B3 - Trennbar vom Hauptkörper? (X=Ja)]])</f>
        <v/>
      </c>
      <c r="OS235" s="577" t="str">
        <f>IF(Table1[[#This Row],[Etikett - B3 - Virgin Material]]="","",VLOOKUP(Table1[[#This Row],[Etikett - B3 - Virgin Material]],'DD FD'!AJ:AK,2,FALSE))</f>
        <v/>
      </c>
      <c r="OT235" s="578" t="str">
        <f>IF(Table1[[#This Row],[Etikett - B3 - Virgin Material Anteil (in %)]]="","",Table1[[#This Row],[Etikett - B3 - Virgin Material Anteil (in %)]])</f>
        <v/>
      </c>
      <c r="OU235" s="577" t="str">
        <f>IF(Table1[[#This Row],[Etikett - B3 - Recyceltes Material]]="","",VLOOKUP(Table1[[#This Row],[Etikett - B3 - Recyceltes Material]],'DD FD'!AL:AM,2,FALSE))</f>
        <v/>
      </c>
      <c r="OV235" s="578" t="str">
        <f>IF(Table1[[#This Row],[Etikett - B3 - Recyceltes Material Anteil (in %)]]="","",Table1[[#This Row],[Etikett - B3 - Recyceltes Material Anteil (in %)]])</f>
        <v/>
      </c>
      <c r="OW235" s="577" t="str">
        <f>IF(Table1[[#This Row],[Etikett - B3 - Beschichtung]]="","",VLOOKUP(Table1[[#This Row],[Etikett - B3 - Beschichtung]],'DD FD'!AE:AF,2,FALSE))</f>
        <v/>
      </c>
      <c r="OX235" s="613" t="str">
        <f>IF(Table1[[#This Row],[Etikett - B3 - Beschichtung Anteil (in %)]]="","",Table1[[#This Row],[Etikett - B3 - Beschichtung Anteil (in %)]])</f>
        <v/>
      </c>
      <c r="OY235" s="618">
        <f>ROUNDUP(SUM(
IF(AND(LH235='DD FD'!$J$7,LJ235='DD FD'!$AI$3),LI235,0),
IF(AND(LR235='DD FD'!$J$7,LT235='DD FD'!$AI$3),LS235,0),
IF(AND(MB235='DD FD'!$J$7,MD235='DD FD'!$AI$3),MC235,0),
IF(AND(ML235='DD FD'!$J$7,MN235='DD FD'!$AI$3),MM235,0),
IF(AND(MW235='DD FD'!$J$7,MY235='DD FD'!$AI$3),MX235,0),
IF(AND(NH235='DD FD'!$J$7,NJ235='DD FD'!$AI$3),NI235,0),
IF(AND(NS235='DD FD'!$J$7,NU235='DD FD'!$AI$3),NT235,0),
IF(AND(OD235='DD FD'!$J$7,OF235='DD FD'!$AI$3),OE235,0),
IF(AND(OO235='DD FD'!$J$7,OQ235='DD FD'!$AI$3),OP235,0),
),2)</f>
        <v>0</v>
      </c>
      <c r="OZ235" s="617">
        <f>ROUNDUP(SUM(
IF(AND(LH235='DD FD'!$J$6,LJ235='DD FD'!$AI$3),LI235,0),
IF(AND(LR235='DD FD'!$J$6,LT235='DD FD'!$AI$3),LS235,0),
IF(AND(MB235='DD FD'!$J$6,MD235='DD FD'!$AI$3),MC235,0),
IF(AND(ML235='DD FD'!$J$6,MN235='DD FD'!$AI$3),MM235,0),
IF(AND(MW235='DD FD'!$J$6,MY235='DD FD'!$AI$3),MX235,0),
IF(AND(NH235='DD FD'!$J$6,NJ235='DD FD'!$AI$3),NI235,0),
IF(AND(NS235='DD FD'!$J$6,NU235='DD FD'!$AI$3),NT235,0),
IF(AND(OD235='DD FD'!$J$6,OF235='DD FD'!$AI$3),OE235,0),
IF(AND(OO235='DD FD'!$J$6,OQ235='DD FD'!$AI$3),OP235,0),
),2)</f>
        <v>0</v>
      </c>
      <c r="PA235" s="617">
        <f>ROUNDUP(SUM(
IF(AND(LH235='DD FD'!$J$10,LJ235='DD FD'!$AI$3),LI235,0),
IF(AND(LR235='DD FD'!$J$10,LT235='DD FD'!$AI$3),LS235,0),
IF(AND(MB235='DD FD'!$J$10,MD235='DD FD'!$AI$3),MC235,0),
IF(AND(ML235='DD FD'!$J$10,MN235='DD FD'!$AI$3),MM235,0),
IF(AND(MW235='DD FD'!$J$10,MY235='DD FD'!$AI$3),MX235,0),
IF(AND(NH235='DD FD'!$J$10,NJ235='DD FD'!$AI$3),NI235,0),
IF(AND(NS235='DD FD'!$J$10,NU235='DD FD'!$AI$3),NT235,0),
IF(AND(OD235='DD FD'!$J$10,OF235='DD FD'!$AI$3),OE235,0),
IF(AND(OO235='DD FD'!$J$10,OQ235='DD FD'!$AI$3),OP235,0),
),2)</f>
        <v>0</v>
      </c>
      <c r="PB235" s="617">
        <f>ROUNDUP(SUM(
IF(AND(LH235='DD FD'!$J$8,LJ235='DD FD'!$AI$3),LI235,0),
IF(AND(LR235='DD FD'!$J$8,LT235='DD FD'!$AI$3),LS235,0),
IF(AND(MB235='DD FD'!$J$8,MD235='DD FD'!$AI$3),MC235,0),
IF(AND(ML235='DD FD'!$J$8,MN235='DD FD'!$AI$3),MM235,0),
IF(AND(MW235='DD FD'!$J$8,MY235='DD FD'!$AI$3),MX235,0),
IF(AND(NH235='DD FD'!$J$8,NJ235='DD FD'!$AI$3),NI235,0),
IF(AND(NS235='DD FD'!$J$8,NU235='DD FD'!$AI$3),NT235,0),
IF(AND(OD235='DD FD'!$J$8,OF235='DD FD'!$AI$3),OE235,0),
IF(AND(OO235='DD FD'!$J$8,OQ235='DD FD'!$AI$3),OP235,0),
),2)</f>
        <v>0</v>
      </c>
      <c r="PC235" s="617">
        <f>ROUNDUP(SUM(
IF(AND(LH235='DD FD'!$J$5,LJ235='DD FD'!$AI$3),LI235,0),
IF(AND(LR235='DD FD'!$J$5,LT235='DD FD'!$AI$3),LS235,0),
IF(AND(MB235='DD FD'!$J$5,MD235='DD FD'!$AI$3),MC235,0),
IF(AND(ML235='DD FD'!$J$5,MN235='DD FD'!$AI$3),MM235,0),
IF(AND(MW235='DD FD'!$J$5,MY235='DD FD'!$AI$3),MX235,0),
IF(AND(NH235='DD FD'!$J$5,NJ235='DD FD'!$AI$3),NI235,0),
IF(AND(NS235='DD FD'!$J$5,NU235='DD FD'!$AI$3),NT235,0),
IF(AND(OD235='DD FD'!$J$5,OF235='DD FD'!$AI$3),OE235,0),
IF(AND(OO235='DD FD'!$J$5,OQ235='DD FD'!$AI$3),OP235,0),
),2)</f>
        <v>0</v>
      </c>
      <c r="PD235" s="617">
        <f>ROUNDUP(SUM(
IF(AND(LH235='DD FD'!$J$9,LJ235='DD FD'!$AI$3),LI235,0),
IF(AND(LR235='DD FD'!$J$9,LT235='DD FD'!$AI$3),LS235,0),
IF(AND(MB235='DD FD'!$J$9,MD235='DD FD'!$AI$3),MC235,0),
IF(AND(ML235='DD FD'!$J$9,MN235='DD FD'!$AI$3),MM235,0),
IF(AND(MW235='DD FD'!$J$9,MY235='DD FD'!$AI$3),MX235,0),
IF(AND(NH235='DD FD'!$J$9,NJ235='DD FD'!$AI$3),NI235,0),
IF(AND(NS235='DD FD'!$J$9,NU235='DD FD'!$AI$3),NT235,0),
IF(AND(OD235='DD FD'!$J$9,OF235='DD FD'!$AI$3),OE235,0),
IF(AND(OO235='DD FD'!$J$9,OQ235='DD FD'!$AI$3),OP235,0),
),2)</f>
        <v>0</v>
      </c>
      <c r="PE235" s="617">
        <f>ROUNDUP(SUM(
IF(AND(LH235='DD FD'!$J$4,LJ235='DD FD'!$AI$3),LI235,0),
IF(AND(LR235='DD FD'!$J$4,LT235='DD FD'!$AI$3),LS235,0),
IF(AND(MB235='DD FD'!$J$4,MD235='DD FD'!$AI$3),MC235,0),
IF(AND(ML235='DD FD'!$J$4,MN235='DD FD'!$AI$3),MM235,0),
IF(AND(MW235='DD FD'!$J$4,MY235='DD FD'!$AI$3),MX235,0),
IF(AND(NH235='DD FD'!$J$4,NJ235='DD FD'!$AI$3),NI235,0),
IF(AND(NS235='DD FD'!$J$4,NU235='DD FD'!$AI$3),NT235,0),
IF(AND(OD235='DD FD'!$J$4,OF235='DD FD'!$AI$3),OE235,0),
IF(AND(OO235='DD FD'!$J$4,OQ235='DD FD'!$AI$3),OP235,0),
),2)</f>
        <v>0</v>
      </c>
      <c r="PF235" s="619">
        <f>ROUNDUP(SUM(
IF(AND(LH235='DD FD'!$J$11,LJ235='DD FD'!$AI$3),LI235,0),
IF(AND(LR235='DD FD'!$J$11,LT235='DD FD'!$AI$3),LS235,0),
IF(AND(MB235='DD FD'!$J$11,MD235='DD FD'!$AI$3),MC235,0),
IF(AND(ML235='DD FD'!$J$11,MN235='DD FD'!$AI$3),MM235,0),
IF(AND(MW235='DD FD'!$J$11,MY235='DD FD'!$AI$3),MX235,0),
IF(AND(NH235='DD FD'!$J$11,NJ235='DD FD'!$AI$3),NI235,0),
IF(AND(NS235='DD FD'!$J$11,NU235='DD FD'!$AI$3),NT235,0),
IF(AND(OD235='DD FD'!$J$11,OF235='DD FD'!$AI$3),OE235,0),
IF(AND(OO235='DD FD'!$J$11,OQ235='DD FD'!$AI$3),OP235,0),
),2)</f>
        <v>0</v>
      </c>
    </row>
    <row r="236" spans="1:422">
      <c r="A236" s="806"/>
      <c r="B236" s="934"/>
      <c r="C236" s="247"/>
      <c r="D236" s="842"/>
      <c r="E236" s="247"/>
      <c r="F236" s="158"/>
      <c r="G236" s="710"/>
      <c r="H236" s="712"/>
      <c r="I236" s="936"/>
      <c r="J236" s="803"/>
      <c r="K236" s="150"/>
      <c r="L236" s="146" t="str">
        <f t="shared" si="81"/>
        <v/>
      </c>
      <c r="M236" s="501" t="str">
        <f t="shared" si="98"/>
        <v/>
      </c>
      <c r="N236" s="504"/>
      <c r="O236" s="113" t="str">
        <f t="shared" si="99"/>
        <v/>
      </c>
      <c r="P236" s="114" t="str">
        <f t="shared" si="82"/>
        <v/>
      </c>
      <c r="Q236" s="152"/>
      <c r="R236" s="152"/>
      <c r="S236" s="115" t="str">
        <f t="shared" si="100"/>
        <v/>
      </c>
      <c r="T236" s="159"/>
      <c r="U236" s="159"/>
      <c r="V236" s="157"/>
      <c r="W236" s="157"/>
      <c r="X236" s="157"/>
      <c r="Y236" s="772"/>
      <c r="Z236" s="158"/>
      <c r="AA236" s="144"/>
      <c r="AB236" s="112"/>
      <c r="AC236" s="153"/>
      <c r="AD236" s="153"/>
      <c r="AE236" s="153"/>
      <c r="AF236" s="153"/>
      <c r="AG236" s="153"/>
      <c r="AH236" s="153"/>
      <c r="AI236" s="152"/>
      <c r="AJ236" s="158"/>
      <c r="AK236" s="158"/>
      <c r="AL236" s="158"/>
      <c r="AM236" s="116" t="str">
        <f t="shared" si="101"/>
        <v/>
      </c>
      <c r="AN236" s="116" t="str">
        <f t="shared" si="102"/>
        <v/>
      </c>
      <c r="AO236" s="324"/>
      <c r="AP236" s="503"/>
      <c r="AQ236" s="487" t="str">
        <f t="shared" si="103"/>
        <v/>
      </c>
      <c r="AR236" s="113" t="str">
        <f t="shared" si="83"/>
        <v/>
      </c>
      <c r="AS236" s="113" t="str">
        <f t="shared" si="84"/>
        <v/>
      </c>
      <c r="AT236" s="113" t="str">
        <f t="shared" si="85"/>
        <v/>
      </c>
      <c r="AU236" s="113" t="str">
        <f t="shared" si="86"/>
        <v/>
      </c>
      <c r="AV236" s="159"/>
      <c r="AW236" s="157"/>
      <c r="AX236" s="157"/>
      <c r="AY236" s="157"/>
      <c r="AZ236" s="157"/>
      <c r="BA236" s="116" t="str">
        <f t="shared" si="87"/>
        <v/>
      </c>
      <c r="BB236" s="316"/>
      <c r="BC236" s="116" t="str">
        <f t="shared" si="88"/>
        <v/>
      </c>
      <c r="BD236" s="133" t="str">
        <f t="shared" si="89"/>
        <v/>
      </c>
      <c r="BE236" s="157"/>
      <c r="BF236" s="1180"/>
      <c r="BG236" s="1180"/>
      <c r="BH236" s="158"/>
      <c r="BI236" s="490"/>
      <c r="BJ236" s="514" t="str">
        <f t="shared" si="104"/>
        <v/>
      </c>
      <c r="BK236" s="789"/>
      <c r="BL236" s="116" t="str">
        <f t="shared" si="105"/>
        <v/>
      </c>
      <c r="BM236" s="144"/>
      <c r="BN236" s="144"/>
      <c r="BO236" s="144"/>
      <c r="BP236" s="790"/>
      <c r="BQ236" s="790"/>
      <c r="BR236" s="790"/>
      <c r="BS236" s="116" t="str">
        <f t="shared" si="90"/>
        <v/>
      </c>
      <c r="BT236" s="790"/>
      <c r="BU236" s="808" t="str">
        <f t="shared" si="91"/>
        <v/>
      </c>
      <c r="BV236" s="791"/>
      <c r="BW236" s="144"/>
      <c r="BX236" s="20"/>
      <c r="BY236" s="20"/>
      <c r="BZ236" s="20"/>
      <c r="CA236" s="792"/>
      <c r="CB236" s="1201"/>
      <c r="CC236" s="144"/>
      <c r="CD236" s="144"/>
      <c r="CE236" s="144"/>
      <c r="CF236" s="144"/>
      <c r="CG236" s="144"/>
      <c r="CH236" s="144"/>
      <c r="CI236" s="144"/>
      <c r="CJ236" s="144"/>
      <c r="CK236" s="144"/>
      <c r="CL236" s="144"/>
      <c r="CM236" s="144"/>
      <c r="CN236" s="144"/>
      <c r="CO236" s="144"/>
      <c r="CP236" s="144"/>
      <c r="CQ236" s="144"/>
      <c r="CR236" s="144"/>
      <c r="CS236" s="144"/>
      <c r="CT236" s="144"/>
      <c r="CU236" s="144"/>
      <c r="CV236" s="144"/>
      <c r="CW236" s="144"/>
      <c r="CX236" s="144"/>
      <c r="CY236" s="144"/>
      <c r="CZ236" s="144"/>
      <c r="DA236" s="144"/>
      <c r="DB236" s="144"/>
      <c r="DC236" s="144"/>
      <c r="DD236" s="144"/>
      <c r="DE236" s="144"/>
      <c r="DF236" s="144"/>
      <c r="DG236" s="144"/>
      <c r="DH236" s="144"/>
      <c r="DI236" s="144"/>
      <c r="DJ236" s="144"/>
      <c r="DK236" s="144"/>
      <c r="DL236" s="144"/>
      <c r="DM236" s="144"/>
      <c r="DN236" s="144"/>
      <c r="DO236" s="144"/>
      <c r="DP236" s="144"/>
      <c r="DQ236" s="144"/>
      <c r="DR236" s="144"/>
      <c r="DS236" s="144"/>
      <c r="DT236" s="144"/>
      <c r="DU236" s="144"/>
      <c r="DV236" s="144"/>
      <c r="DW236" s="144"/>
      <c r="DX236" s="144"/>
      <c r="DY236" s="144"/>
      <c r="DZ236" s="144"/>
      <c r="EA236" s="144"/>
      <c r="EB236" s="144"/>
      <c r="EC236" s="144"/>
      <c r="ED236" s="782" t="str">
        <f t="shared" si="106"/>
        <v/>
      </c>
      <c r="EE236" s="519"/>
      <c r="EF236" s="793"/>
      <c r="EG236" s="519"/>
      <c r="EH236" s="794"/>
      <c r="EI236" s="790"/>
      <c r="EJ236" s="794"/>
      <c r="EK236" s="794"/>
      <c r="EL236" s="790"/>
      <c r="EM236" s="790"/>
      <c r="EN236" s="790"/>
      <c r="EO236" s="112" t="str">
        <f t="shared" si="92"/>
        <v/>
      </c>
      <c r="EP236" s="790"/>
      <c r="EQ236" s="488" t="str">
        <f t="shared" si="93"/>
        <v/>
      </c>
      <c r="ER236" s="1100"/>
      <c r="ES236" s="1099" t="str">
        <f t="shared" si="107"/>
        <v/>
      </c>
      <c r="ET236" s="525"/>
      <c r="EU236" s="148"/>
      <c r="EV236" s="148"/>
      <c r="EW236" s="148"/>
      <c r="EX236" s="148"/>
      <c r="EY236" s="148"/>
      <c r="EZ236" s="148"/>
      <c r="FA236" s="148"/>
      <c r="FB236" s="148"/>
      <c r="FC236" s="148"/>
      <c r="FD236" s="148"/>
      <c r="FE236" s="148"/>
      <c r="FF236" s="148"/>
      <c r="FG236" s="148"/>
      <c r="FH236" s="148"/>
      <c r="FI236" s="528"/>
      <c r="FJ236" s="513" t="str">
        <f t="shared" si="94"/>
        <v/>
      </c>
      <c r="FK236" s="158"/>
      <c r="FL236" s="850"/>
      <c r="FM236" s="850"/>
      <c r="FN236" s="850"/>
      <c r="FO236" s="850"/>
      <c r="FP236" s="850"/>
      <c r="FQ236" s="850"/>
      <c r="FR236" s="157"/>
      <c r="FS236" s="143"/>
      <c r="FT236" s="143"/>
      <c r="FU236" s="847" t="str">
        <f t="shared" si="95"/>
        <v/>
      </c>
      <c r="FV236" s="555"/>
      <c r="FW236" s="523" t="str">
        <f>IF(Table1[[#This Row],[Nonfood Inhaltstoffe - Komponente]]="","",VLOOKUP(Table1[[#This Row],[Nonfood Inhaltstoffe - Komponente]],'Dropdown Auswahl'!BJ:BK,2,FALSE))</f>
        <v/>
      </c>
      <c r="FX236" s="1013"/>
      <c r="FY236" s="1011" t="str">
        <f t="shared" si="96"/>
        <v/>
      </c>
      <c r="FZ236" s="152"/>
      <c r="GA236" s="152"/>
      <c r="GB236" s="152"/>
      <c r="GC236" s="529" t="str">
        <f t="shared" si="97"/>
        <v/>
      </c>
      <c r="GG236" s="21"/>
      <c r="GH236" s="21"/>
      <c r="GI236" s="1019"/>
      <c r="GJ236" s="1016" t="str">
        <f>IF(Table1[[#This Row],[Global Trade Item Number (GTIN)]]="","",Table1[[#This Row],[Global Trade Item Number (GTIN)]])</f>
        <v/>
      </c>
      <c r="GK236" s="555" t="str">
        <f>IF(Table1[[#This Row],[WAWI-Nr./ Kreditoren-Nummer
(ASDV)]]&lt;&gt;"",Table1[[#This Row],[WAWI-Nr./ Kreditoren-Nummer
(ASDV)]],"")</f>
        <v/>
      </c>
      <c r="GL236" s="165"/>
      <c r="GM236" s="165"/>
      <c r="GN236" s="165"/>
      <c r="GO236" s="485"/>
      <c r="GP236" s="534"/>
      <c r="GQ236" s="533"/>
      <c r="GR236" s="486"/>
      <c r="GS236" s="486"/>
      <c r="GT236" s="486"/>
      <c r="GU236" s="486"/>
      <c r="GV236" s="486"/>
      <c r="GW236" s="542"/>
      <c r="GX236" s="538"/>
      <c r="GY236" s="144"/>
      <c r="GZ236" s="480"/>
      <c r="HA236" s="158"/>
      <c r="HB236" s="480"/>
      <c r="HC236" s="480"/>
      <c r="HD236" s="480"/>
      <c r="HE236" s="480"/>
      <c r="HF236" s="480"/>
      <c r="HG236" s="480"/>
      <c r="HH236" s="538"/>
      <c r="HI236" s="480"/>
      <c r="HJ236" s="480"/>
      <c r="HK236" s="480"/>
      <c r="HL236" s="480"/>
      <c r="HM236" s="480"/>
      <c r="HN236" s="480"/>
      <c r="HO236" s="480"/>
      <c r="HP236" s="480"/>
      <c r="HQ236" s="480"/>
      <c r="HR236" s="538"/>
      <c r="HS236" s="480"/>
      <c r="HT236" s="480"/>
      <c r="HU236" s="480"/>
      <c r="HV236" s="480"/>
      <c r="HW236" s="480"/>
      <c r="HX236" s="480"/>
      <c r="HY236" s="480"/>
      <c r="HZ236" s="480"/>
      <c r="IA236" s="480"/>
      <c r="IB236" s="538"/>
      <c r="IC236" s="480"/>
      <c r="ID236" s="480"/>
      <c r="IE236" s="480"/>
      <c r="IF236" s="480"/>
      <c r="IG236" s="480"/>
      <c r="IH236" s="480"/>
      <c r="II236" s="480"/>
      <c r="IJ236" s="480"/>
      <c r="IK236" s="480"/>
      <c r="IL236" s="480"/>
      <c r="IM236" s="538"/>
      <c r="IN236" s="480"/>
      <c r="IO236" s="480"/>
      <c r="IP236" s="480"/>
      <c r="IQ236" s="480"/>
      <c r="IR236" s="480"/>
      <c r="IS236" s="480"/>
      <c r="IT236" s="480"/>
      <c r="IU236" s="480"/>
      <c r="IV236" s="480"/>
      <c r="IW236" s="480"/>
      <c r="IX236" s="538"/>
      <c r="IY236" s="480"/>
      <c r="IZ236" s="480"/>
      <c r="JA236" s="480"/>
      <c r="JB236" s="480"/>
      <c r="JC236" s="480"/>
      <c r="JD236" s="480"/>
      <c r="JE236" s="480"/>
      <c r="JF236" s="480"/>
      <c r="JG236" s="480"/>
      <c r="JH236" s="480"/>
      <c r="JI236" s="538"/>
      <c r="JJ236" s="480"/>
      <c r="JK236" s="480"/>
      <c r="JL236" s="480"/>
      <c r="JM236" s="480"/>
      <c r="JN236" s="480"/>
      <c r="JO236" s="480"/>
      <c r="JP236" s="480"/>
      <c r="JQ236" s="480"/>
      <c r="JR236" s="480"/>
      <c r="JS236" s="590"/>
      <c r="JT236" s="538"/>
      <c r="JU236" s="480"/>
      <c r="JV236" s="480"/>
      <c r="JW236" s="480"/>
      <c r="JX236" s="480"/>
      <c r="JY236" s="480"/>
      <c r="JZ236" s="480"/>
      <c r="KA236" s="480"/>
      <c r="KB236" s="480"/>
      <c r="KC236" s="480"/>
      <c r="KD236" s="480"/>
      <c r="KE236" s="538"/>
      <c r="KF236" s="480"/>
      <c r="KG236" s="480"/>
      <c r="KH236" s="480"/>
      <c r="KI236" s="480"/>
      <c r="KJ236" s="480"/>
      <c r="KK236" s="480"/>
      <c r="KL236" s="480"/>
      <c r="KM236" s="480"/>
      <c r="KN236" s="480"/>
      <c r="KO236" s="480"/>
      <c r="KR236" s="568" t="str">
        <f>IF(Table1[[#This Row],[GTIN]]&lt;&gt;"",Table1[[#This Row],[GTIN]],"")</f>
        <v/>
      </c>
      <c r="KS236" s="569" t="str">
        <f>Table1[[#This Row],[Kreditor]]</f>
        <v/>
      </c>
      <c r="KT236" s="570" t="str">
        <f>IF(Table1[[#This Row],[Gültig ab (Datum)]]&lt;&gt;"",Table1[[#This Row],[Gültig ab (Datum)]],"")</f>
        <v/>
      </c>
      <c r="KU236" s="570"/>
      <c r="KV236" s="583" t="str">
        <f>IF(Table1[[#This Row],[Artikel verpackt? 
(X=Ja)]]="","",Table1[[#This Row],[Artikel verpackt? 
(X=Ja)]])</f>
        <v/>
      </c>
      <c r="KW236" s="571" t="str">
        <f>IF(Table1[[#This Row],[Verpackung recyclingfähig?
(X=Ja)]]="","",Table1[[#This Row],[Verpackung recyclingfähig?
(X=Ja)]])</f>
        <v/>
      </c>
      <c r="KX236" s="572"/>
      <c r="KY236" s="573"/>
      <c r="KZ236" s="574"/>
      <c r="LA236" s="574"/>
      <c r="LB236" s="574"/>
      <c r="LC236" s="574"/>
      <c r="LD236" s="574"/>
      <c r="LE236" s="574"/>
      <c r="LF236" s="575"/>
      <c r="LG236" s="576" t="str">
        <f>IF(Table1[[#This Row],[Hauptkörper - B1 - Art]]="","",VLOOKUP(Table1[[#This Row],[Hauptkörper - B1 - Art]],'DD FD'!B:C,2,FALSE))</f>
        <v/>
      </c>
      <c r="LH236" s="577" t="str">
        <f>IF(Table1[[#This Row],[Hauptkörper - B1 - Fraktion]]="","",VLOOKUP(Table1[[#This Row],[Hauptkörper - B1 - Fraktion]],'DD FD'!H:J,3,FALSE))</f>
        <v/>
      </c>
      <c r="LI236" s="574" t="str">
        <f>IF(Table1[[#This Row],[Hauptkörper - B1 - Gewicht
(in G)]]="","",Table1[[#This Row],[Hauptkörper - B1 - Gewicht
(in G)]])</f>
        <v/>
      </c>
      <c r="LJ236" s="574" t="str">
        <f>IF(Table1[[#This Row],[Hauptkörper - B1 - Lizenzierungs-pflichtig? (X=Ja)]]="","",Table1[[#This Row],[Hauptkörper - B1 - Lizenzierungs-pflichtig? (X=Ja)]])</f>
        <v/>
      </c>
      <c r="LK236" s="577" t="str">
        <f>IF(Table1[[#This Row],[Hauptkörper - B1 - Virgin Material]]="","",VLOOKUP(Table1[[#This Row],[Hauptkörper - B1 - Virgin Material]],'DD FD'!AJ:AK,2,FALSE))</f>
        <v/>
      </c>
      <c r="LL236" s="578" t="str">
        <f>IF(Table1[[#This Row],[Hauptkörper - B1 - Virgin Material Anteil (in %)]]="","",Table1[[#This Row],[Hauptkörper - B1 - Virgin Material Anteil (in %)]])</f>
        <v/>
      </c>
      <c r="LM236" s="577" t="str">
        <f>IF(Table1[[#This Row],[Hauptkörper - B1 - Recyceltes Material]]="","",VLOOKUP(Table1[[#This Row],[Hauptkörper - B1 - Recyceltes Material]],'DD FD'!AL:AM,2,FALSE))</f>
        <v/>
      </c>
      <c r="LN236" s="578" t="str">
        <f>IF(Table1[[#This Row],[Hauptkörper - B1 - Recyceltes Material Anteil (in %)]]="","",Table1[[#This Row],[Hauptkörper - B1 - Recyceltes Material Anteil (in %)]])</f>
        <v/>
      </c>
      <c r="LO236" s="579" t="str">
        <f>IF(Table1[[#This Row],[Hauptkörper - B1 - Beschichtung]]="","",VLOOKUP(Table1[[#This Row],[Hauptkörper - B1 - Beschichtung]],'DD FD'!AE:AF,2,FALSE))</f>
        <v/>
      </c>
      <c r="LP236" s="580" t="str">
        <f>IF(Table1[[#This Row],[Hauptkörper - B1 - Beschichtung Anteil (in %)]]="","",Table1[[#This Row],[Hauptkörper - B1 - Beschichtung Anteil (in %)]])</f>
        <v/>
      </c>
      <c r="LQ236" s="576" t="str">
        <f>IF(Table1[[#This Row],[Hauptkörper - B2 - Art]]="","",VLOOKUP(Table1[[#This Row],[Hauptkörper - B2 - Art]],'DD FD'!B:C,2,FALSE))</f>
        <v/>
      </c>
      <c r="LR236" s="577" t="str">
        <f>IF(Table1[[#This Row],[Hauptkörper - B2 - Fraktion]]="","",VLOOKUP(Table1[[#This Row],[Hauptkörper - B2 - Fraktion]],'DD FD'!H:J,3,FALSE))</f>
        <v/>
      </c>
      <c r="LS236" s="574" t="str">
        <f>IF(Table1[[#This Row],[Hauptkörper - B2 - Gewicht
(in G)]]="","",Table1[[#This Row],[Hauptkörper - B2 - Gewicht
(in G)]])</f>
        <v/>
      </c>
      <c r="LT236" s="574" t="str">
        <f>IF(Table1[[#This Row],[Hauptkörper - B2 - Lizenzierungs-pflichtig? (X=Ja)]]="","",Table1[[#This Row],[Hauptkörper - B2 - Lizenzierungs-pflichtig? (X=Ja)]])</f>
        <v/>
      </c>
      <c r="LU236" s="577" t="str">
        <f>IF(Table1[[#This Row],[Hauptkörper - B2 - Virgin Material]]="","",VLOOKUP(Table1[[#This Row],[Hauptkörper - B2 - Virgin Material]],'DD FD'!AJ:AK,2,FALSE))</f>
        <v/>
      </c>
      <c r="LV236" s="578" t="str">
        <f>IF(Table1[[#This Row],[Hauptkörper - B2 - Virgin Material Anteil (in %)]]="","",Table1[[#This Row],[Hauptkörper - B2 - Virgin Material Anteil (in %)]])</f>
        <v/>
      </c>
      <c r="LW236" s="577" t="str">
        <f>IF(Table1[[#This Row],[Hauptkörper - B2 - Recyceltes Material]]="","",VLOOKUP(Table1[[#This Row],[Hauptkörper - B2 - Recyceltes Material]],'DD FD'!AL:AM,2,FALSE))</f>
        <v/>
      </c>
      <c r="LX236" s="578" t="str">
        <f>IF(Table1[[#This Row],[Hauptkörper - B2 - Recyceltes Material Anteil (in %)]]="","",Table1[[#This Row],[Hauptkörper - B2 - Recyceltes Material Anteil (in %)]])</f>
        <v/>
      </c>
      <c r="LY236" s="577" t="str">
        <f>IF(Table1[[#This Row],[Hauptkörper - B2 - Beschichtung]]="","",VLOOKUP(Table1[[#This Row],[Hauptkörper - B2 - Beschichtung]],'DD FD'!AE:AF,2,FALSE))</f>
        <v/>
      </c>
      <c r="LZ236" s="580" t="str">
        <f>IF(Table1[[#This Row],[Hauptkörper - B2 - Beschichtung Anteil (in %)]]="","",Table1[[#This Row],[Hauptkörper - B2 - Beschichtung Anteil (in %)]])</f>
        <v/>
      </c>
      <c r="MA236" s="576" t="str">
        <f>IF(Table1[[#This Row],[Hauptkörper - B3 - Art]]="","",VLOOKUP(Table1[[#This Row],[Hauptkörper - B3 - Art]],'DD FD'!B:C,2,FALSE))</f>
        <v/>
      </c>
      <c r="MB236" s="577" t="str">
        <f>IF(Table1[[#This Row],[Hauptkörper - B3 - Fraktion]]="","",VLOOKUP(Table1[[#This Row],[Hauptkörper - B3 - Fraktion]],'DD FD'!H:J,3,FALSE))</f>
        <v/>
      </c>
      <c r="MC236" s="574" t="str">
        <f>IF(Table1[[#This Row],[Hauptkörper - B3 - Gewicht
(in G)]]="","",Table1[[#This Row],[Hauptkörper - B3 - Gewicht
(in G)]])</f>
        <v/>
      </c>
      <c r="MD236" s="574" t="str">
        <f>IF(Table1[[#This Row],[Hauptkörper - B3 - Lizenzierungs-pflichtig? (X=Ja)]]="","",Table1[[#This Row],[Hauptkörper - B3 - Lizenzierungs-pflichtig? (X=Ja)]])</f>
        <v/>
      </c>
      <c r="ME236" s="577" t="str">
        <f>IF(Table1[[#This Row],[Hauptkörper - B3 - Virgin Material]]="","",VLOOKUP(Table1[[#This Row],[Hauptkörper - B3 - Virgin Material]],'DD FD'!AJ:AK,2,FALSE))</f>
        <v/>
      </c>
      <c r="MF236" s="578" t="str">
        <f>IF(Table1[[#This Row],[Hauptkörper - B3 - Virgin Material Anteil (in %)]]="","",Table1[[#This Row],[Hauptkörper - B3 - Virgin Material Anteil (in %)]])</f>
        <v/>
      </c>
      <c r="MG236" s="577" t="str">
        <f>IF(Table1[[#This Row],[Hauptkörper - B3 - Recyceltes Material]]="","",VLOOKUP(Table1[[#This Row],[Hauptkörper - B3 - Recyceltes Material]],'DD FD'!AL:AM,2,FALSE))</f>
        <v/>
      </c>
      <c r="MH236" s="578" t="str">
        <f>IF(Table1[[#This Row],[Hauptkörper - B3 - Recyceltes Material Anteil (in %)]]="","",Table1[[#This Row],[Hauptkörper - B3 - Recyceltes Material Anteil (in %)]])</f>
        <v/>
      </c>
      <c r="MI236" s="577" t="str">
        <f>IF(Table1[[#This Row],[Hauptkörper - B3 - Beschichtung]]="","",VLOOKUP(Table1[[#This Row],[Hauptkörper - B3 - Beschichtung]],'DD FD'!AE:AF,2,FALSE))</f>
        <v/>
      </c>
      <c r="MJ236" s="580" t="str">
        <f>IF(Table1[[#This Row],[Hauptkörper - B3 - Beschichtung Anteil (in %)]]="","",Table1[[#This Row],[Hauptkörper - B3 - Beschichtung Anteil (in %)]])</f>
        <v/>
      </c>
      <c r="MK236" s="576" t="str">
        <f>IF(Table1[[#This Row],[Verschluss - B1 - Art]]="","",VLOOKUP(Table1[[#This Row],[Verschluss - B1 - Art]],'DD FD'!D:E,2,FALSE))</f>
        <v/>
      </c>
      <c r="ML236" s="577" t="str">
        <f>IF(Table1[[#This Row],[Verschluss - B1 - Fraktion]]="","",VLOOKUP(Table1[[#This Row],[Verschluss - B1 - Fraktion]],'DD FD'!H:J,3,FALSE))</f>
        <v/>
      </c>
      <c r="MM236" s="574" t="str">
        <f>IF(Table1[[#This Row],[Verschluss - B1 - Gewicht (in G)]]="","",Table1[[#This Row],[Verschluss - B1 - Gewicht (in G)]])</f>
        <v/>
      </c>
      <c r="MN236" s="574" t="str">
        <f>IF(Table1[[#This Row],[Verschluss - B1 - Lizenzierungs-pflichtig? (X=Ja)]]="","",Table1[[#This Row],[Verschluss - B1 - Lizenzierungs-pflichtig? (X=Ja)]])</f>
        <v/>
      </c>
      <c r="MO236" s="574" t="str">
        <f>IF(Table1[[#This Row],[Verschluss - B1 - Trennbar vom Hauptkörper? (X=Ja)]]="","",Table1[[#This Row],[Verschluss - B1 - Trennbar vom Hauptkörper? (X=Ja)]])</f>
        <v/>
      </c>
      <c r="MP236" s="577" t="str">
        <f>IF(Table1[[#This Row],[Verschluss - B1 - Virgin Material]]="","",VLOOKUP(Table1[[#This Row],[Verschluss - B1 - Virgin Material]],'DD FD'!AJ:AK,2,FALSE))</f>
        <v/>
      </c>
      <c r="MQ236" s="578" t="str">
        <f>IF(Table1[[#This Row],[Verschluss - B1 - Virgin Material Anteil (in %)]]="","",Table1[[#This Row],[Verschluss - B1 - Virgin Material Anteil (in %)]])</f>
        <v/>
      </c>
      <c r="MR236" s="577" t="str">
        <f>IF(Table1[[#This Row],[Verschluss - B1 - Recyceltes Material]]="","",VLOOKUP(Table1[[#This Row],[Verschluss - B1 - Recyceltes Material]],'DD FD'!AL:AM,2,FALSE))</f>
        <v/>
      </c>
      <c r="MS236" s="578" t="str">
        <f>IF(Table1[[#This Row],[Verschluss - B1 - Recyceltes Material Anteil (in %)]]="","",Table1[[#This Row],[Verschluss - B1 - Recyceltes Material Anteil (in %)]])</f>
        <v/>
      </c>
      <c r="MT236" s="577" t="str">
        <f>IF(Table1[[#This Row],[Verschluss - B1 - Beschichtung]]="","",VLOOKUP(Table1[[#This Row],[Verschluss - B1 - Beschichtung]],'DD FD'!AE:AF,2,FALSE))</f>
        <v/>
      </c>
      <c r="MU236" s="580" t="str">
        <f>IF(Table1[[#This Row],[Verschluss - B1 - Beschichtung Anteil (in %)]]="","",Table1[[#This Row],[Verschluss - B1 - Beschichtung Anteil (in %)]])</f>
        <v/>
      </c>
      <c r="MV236" s="576" t="str">
        <f>IF(Table1[[#This Row],[Verschluss - B2 - Art]]="","",VLOOKUP(Table1[[#This Row],[Verschluss - B2 - Art]],'DD FD'!D:E,2,FALSE))</f>
        <v/>
      </c>
      <c r="MW236" s="577" t="str">
        <f>IF(Table1[[#This Row],[Verschluss - B2 - Fraktion]]="","",VLOOKUP(Table1[[#This Row],[Verschluss - B2 - Fraktion]],'DD FD'!H:J,3,FALSE))</f>
        <v/>
      </c>
      <c r="MX236" s="574" t="str">
        <f>IF(Table1[[#This Row],[Verschluss - B2 - Gewicht (in G)]]="","",Table1[[#This Row],[Verschluss - B2 - Gewicht (in G)]])</f>
        <v/>
      </c>
      <c r="MY236" s="574" t="str">
        <f>IF(Table1[[#This Row],[Verschluss - B2 - Lizenzierungs-pflichtig? (X=Ja)]]="","",Table1[[#This Row],[Verschluss - B2 - Lizenzierungs-pflichtig? (X=Ja)]])</f>
        <v/>
      </c>
      <c r="MZ236" s="574" t="str">
        <f>IF(Table1[[#This Row],[Verschluss - B2 - Trennbar vom Hauptkörper? (X=Ja)]]="","",Table1[[#This Row],[Verschluss - B2 - Trennbar vom Hauptkörper? (X=Ja)]])</f>
        <v/>
      </c>
      <c r="NA236" s="577" t="str">
        <f>IF(Table1[[#This Row],[Verschluss - B2 - Virgin Material]]="","",VLOOKUP(Table1[[#This Row],[Verschluss - B2 - Virgin Material]],'DD FD'!AJ:AK,2,FALSE))</f>
        <v/>
      </c>
      <c r="NB236" s="578" t="str">
        <f>IF(Table1[[#This Row],[Verschluss - B2 - Virgin Material Anteil (in %)]]="","",Table1[[#This Row],[Verschluss - B2 - Virgin Material Anteil (in %)]])</f>
        <v/>
      </c>
      <c r="NC236" s="577" t="str">
        <f>IF(Table1[[#This Row],[Verschluss - B2 - Recyceltes Material]]="","",VLOOKUP(Table1[[#This Row],[Verschluss - B2 - Recyceltes Material]],'DD FD'!AL:AM,2,FALSE))</f>
        <v/>
      </c>
      <c r="ND236" s="578" t="str">
        <f>IF(Table1[[#This Row],[Verschluss - B2 - Recyceltes Material Anteil (in %)]]="","",Table1[[#This Row],[Verschluss - B2 - Recyceltes Material Anteil (in %)]])</f>
        <v/>
      </c>
      <c r="NE236" s="577" t="str">
        <f>IF(Table1[[#This Row],[Verschluss - B2 - Beschichtung]]="","",VLOOKUP(Table1[[#This Row],[Verschluss - B2 - Beschichtung]],'DD FD'!AE:AF,2,FALSE))</f>
        <v/>
      </c>
      <c r="NF236" s="580" t="str">
        <f>IF(Table1[[#This Row],[Verschluss - B2 - Beschichtung Anteil (in %)]]="","",Table1[[#This Row],[Verschluss - B2 - Beschichtung Anteil (in %)]])</f>
        <v/>
      </c>
      <c r="NG236" s="576" t="str">
        <f>IF(Table1[[#This Row],[Verschluss - B3 - Art]]="","",VLOOKUP(Table1[[#This Row],[Verschluss - B3 - Art]],'DD FD'!D:E,2,FALSE))</f>
        <v/>
      </c>
      <c r="NH236" s="577" t="str">
        <f>IF(Table1[[#This Row],[Verschluss - B3 - Fraktion]]="","",VLOOKUP(Table1[[#This Row],[Verschluss - B3 - Fraktion]],'DD FD'!H:J,3,FALSE))</f>
        <v/>
      </c>
      <c r="NI236" s="574" t="str">
        <f>IF(Table1[[#This Row],[Verschluss - B3 - Gewicht (in G)]]="","",Table1[[#This Row],[Verschluss - B3 - Gewicht (in G)]])</f>
        <v/>
      </c>
      <c r="NJ236" s="574" t="str">
        <f>IF(Table1[[#This Row],[Verschluss - B3 - Lizenzierungs-pflichtig? (X=Ja)]]="","",Table1[[#This Row],[Verschluss - B3 - Lizenzierungs-pflichtig? (X=Ja)]])</f>
        <v/>
      </c>
      <c r="NK236" s="574" t="str">
        <f>IF(Table1[[#This Row],[Verschluss - B3 - Trennbar vom Hauptkörper? (X=Ja)]]="","",Table1[[#This Row],[Verschluss - B3 - Trennbar vom Hauptkörper? (X=Ja)]])</f>
        <v/>
      </c>
      <c r="NL236" s="577" t="str">
        <f>IF(Table1[[#This Row],[Verschluss - B3 - Virgin Material]]="","",VLOOKUP(Table1[[#This Row],[Verschluss - B3 - Virgin Material]],'DD FD'!AJ:AK,2,FALSE))</f>
        <v/>
      </c>
      <c r="NM236" s="578" t="str">
        <f>IF(Table1[[#This Row],[Verschluss - B3 - Virgin Material Anteil (in %)]]="","",Table1[[#This Row],[Verschluss - B3 - Virgin Material Anteil (in %)]])</f>
        <v/>
      </c>
      <c r="NN236" s="577" t="str">
        <f>IF(Table1[[#This Row],[Verschluss - B3 - Recyceltes Material]]="","",VLOOKUP(Table1[[#This Row],[Verschluss - B3 - Recyceltes Material]],'DD FD'!AL:AM,2,FALSE))</f>
        <v/>
      </c>
      <c r="NO236" s="578" t="str">
        <f>IF(Table1[[#This Row],[Verschluss - B3 - Recyceltes Material Anteil (in %)]]="","",Table1[[#This Row],[Verschluss - B3 - Recyceltes Material Anteil (in %)]])</f>
        <v/>
      </c>
      <c r="NP236" s="577" t="str">
        <f>IF(Table1[[#This Row],[Verschluss - B3 - Beschichtung]]="","",VLOOKUP(Table1[[#This Row],[Verschluss - B3 - Beschichtung]],'DD FD'!AE:AF,2,FALSE))</f>
        <v/>
      </c>
      <c r="NQ236" s="580" t="str">
        <f>IF(Table1[[#This Row],[Verschluss - B3 - Beschichtung Anteil (in %)]]="","",Table1[[#This Row],[Verschluss - B3 - Beschichtung Anteil (in %)]])</f>
        <v/>
      </c>
      <c r="NR236" s="576" t="str">
        <f>IF(Table1[[#This Row],[Etikett - B1 - Art]]="","",VLOOKUP(Table1[[#This Row],[Etikett - B1 - Art]],'DD FD'!F:G,2,FALSE))</f>
        <v/>
      </c>
      <c r="NS236" s="577" t="str">
        <f>IF(Table1[[#This Row],[Etikett - B1 - Fraktion]]="","",VLOOKUP(Table1[[#This Row],[Etikett - B1 - Fraktion]],'DD FD'!H:J,3,FALSE))</f>
        <v/>
      </c>
      <c r="NT236" s="574" t="str">
        <f>IF(Table1[[#This Row],[Etikett - B1 - Gewicht (in G)]]="","",Table1[[#This Row],[Etikett - B1 - Gewicht (in G)]])</f>
        <v/>
      </c>
      <c r="NU236" s="574" t="str">
        <f>IF(Table1[[#This Row],[Etikett - B1 - Lizenzierungs-pflichtig? (X=Ja)]]="","",Table1[[#This Row],[Etikett - B1 - Lizenzierungs-pflichtig? (X=Ja)]])</f>
        <v/>
      </c>
      <c r="NV236" s="574" t="str">
        <f>IF(Table1[[#This Row],[Etikett - B1 - Trennbar vom Hauptkörper? (X=Ja)]]="","",Table1[[#This Row],[Etikett - B1 - Trennbar vom Hauptkörper? (X=Ja)]])</f>
        <v/>
      </c>
      <c r="NW236" s="577" t="str">
        <f>IF(Table1[[#This Row],[Etikett - B1 - Virgin Material]]="","",VLOOKUP(Table1[[#This Row],[Etikett - B1 - Virgin Material]],'DD FD'!AJ:AK,2,FALSE))</f>
        <v/>
      </c>
      <c r="NX236" s="578" t="str">
        <f>IF(Table1[[#This Row],[Etikett - B1 - Virgin Material Anteil (in %)]]="","",Table1[[#This Row],[Etikett - B1 - Virgin Material Anteil (in %)]])</f>
        <v/>
      </c>
      <c r="NY236" s="577" t="str">
        <f>IF(Table1[[#This Row],[Etikett - B1 - Recyceltes Material]]="","",VLOOKUP(Table1[[#This Row],[Etikett - B1 - Recyceltes Material]],'DD FD'!AL:AM,2,FALSE))</f>
        <v/>
      </c>
      <c r="NZ236" s="578" t="str">
        <f>IF(Table1[[#This Row],[Etikett - B1 - Recyceltes Material Anteil (in %)]]="","",Table1[[#This Row],[Etikett - B1 - Recyceltes Material Anteil (in %)]])</f>
        <v/>
      </c>
      <c r="OA236" s="577" t="str">
        <f>IF(Table1[[#This Row],[Etikett - B1 - Beschichtung]]="","",VLOOKUP(Table1[[#This Row],[Etikett - B1 - Beschichtung]],'DD FD'!AE:AF,2,FALSE))</f>
        <v/>
      </c>
      <c r="OB236" s="580" t="str">
        <f>IF(Table1[[#This Row],[Etikett - B1 - Beschichtung Anteil (in %)]]="","",Table1[[#This Row],[Etikett - B1 - Beschichtung Anteil (in %)]])</f>
        <v/>
      </c>
      <c r="OC236" s="576" t="str">
        <f>IF(Table1[[#This Row],[Etikett - B2 - Art]]="","",VLOOKUP(Table1[[#This Row],[Etikett - B2 - Art]],'DD FD'!F:G,2,FALSE))</f>
        <v/>
      </c>
      <c r="OD236" s="577" t="str">
        <f>IF(Table1[[#This Row],[Etikett - B2 - Fraktion]]="","",VLOOKUP(Table1[[#This Row],[Etikett - B2 - Fraktion]],'DD FD'!H:J,3,FALSE))</f>
        <v/>
      </c>
      <c r="OE236" s="574" t="str">
        <f>IF(Table1[[#This Row],[Etikett - B2 - Gewicht (in G)]]="","",Table1[[#This Row],[Etikett - B2 - Gewicht (in G)]])</f>
        <v/>
      </c>
      <c r="OF236" s="574" t="str">
        <f>IF(Table1[[#This Row],[Etikett - B2 - Lizenzierungs-pflichtig? (X=Ja)]]="","",Table1[[#This Row],[Etikett - B2 - Lizenzierungs-pflichtig? (X=Ja)]])</f>
        <v/>
      </c>
      <c r="OG236" s="574" t="str">
        <f>IF(Table1[[#This Row],[Etikett - B2 - Trennbar vom Hauptkörper? (X=Ja)]]="","",Table1[[#This Row],[Etikett - B2 - Trennbar vom Hauptkörper? (X=Ja)]])</f>
        <v/>
      </c>
      <c r="OH236" s="577" t="str">
        <f>IF(Table1[[#This Row],[Etikett - B2 - Virgin Material]]="","",VLOOKUP(Table1[[#This Row],[Etikett - B2 - Virgin Material]],'DD FD'!AJ:AK,2,FALSE))</f>
        <v/>
      </c>
      <c r="OI236" s="578" t="str">
        <f>IF(Table1[[#This Row],[Etikett - B2 - Virgin Material Anteil (in %)]]="","",Table1[[#This Row],[Etikett - B2 - Virgin Material Anteil (in %)]])</f>
        <v/>
      </c>
      <c r="OJ236" s="577" t="str">
        <f>IF(Table1[[#This Row],[Etikett - B2 - Recyceltes Material]]="","",VLOOKUP(Table1[[#This Row],[Etikett - B2 - Recyceltes Material]],'DD FD'!AL:AM,2,FALSE))</f>
        <v/>
      </c>
      <c r="OK236" s="578" t="str">
        <f>IF(Table1[[#This Row],[Etikett - B2 - Recyceltes Material Anteil (in %)]]="","",Table1[[#This Row],[Etikett - B2 - Recyceltes Material Anteil (in %)]])</f>
        <v/>
      </c>
      <c r="OL236" s="577" t="str">
        <f>IF(Table1[[#This Row],[Etikett - B2 - Beschichtung]]="","",VLOOKUP(Table1[[#This Row],[Etikett - B2 - Beschichtung]],'DD FD'!AE:AF,2,FALSE))</f>
        <v/>
      </c>
      <c r="OM236" s="580" t="str">
        <f>IF(Table1[[#This Row],[Etikett - B2 - Beschichtung Anteil (in %)]]="","",Table1[[#This Row],[Etikett - B2 - Beschichtung Anteil (in %)]])</f>
        <v/>
      </c>
      <c r="ON236" s="576" t="str">
        <f>IF(Table1[[#This Row],[Etikett - B3 - Art]]="","",VLOOKUP(Table1[[#This Row],[Etikett - B3 - Art]],'DD FD'!F:G,2,FALSE))</f>
        <v/>
      </c>
      <c r="OO236" s="577" t="str">
        <f>IF(Table1[[#This Row],[Etikett - B3 - Fraktion]]="","",VLOOKUP(Table1[[#This Row],[Etikett - B3 - Fraktion]],'DD FD'!H:J,3,FALSE))</f>
        <v/>
      </c>
      <c r="OP236" s="574" t="str">
        <f>IF(Table1[[#This Row],[Etikett - B3 - Gewicht (in G)]]="","",Table1[[#This Row],[Etikett - B3 - Gewicht (in G)]])</f>
        <v/>
      </c>
      <c r="OQ236" s="574" t="str">
        <f>IF(Table1[[#This Row],[Etikett - B3 - Lizenzierungs-pflichtig? (X=Ja)]]="","",Table1[[#This Row],[Etikett - B3 - Lizenzierungs-pflichtig? (X=Ja)]])</f>
        <v/>
      </c>
      <c r="OR236" s="574" t="str">
        <f>IF(Table1[[#This Row],[Etikett - B3 - Trennbar vom Hauptkörper? (X=Ja)]]="","",Table1[[#This Row],[Etikett - B3 - Trennbar vom Hauptkörper? (X=Ja)]])</f>
        <v/>
      </c>
      <c r="OS236" s="577" t="str">
        <f>IF(Table1[[#This Row],[Etikett - B3 - Virgin Material]]="","",VLOOKUP(Table1[[#This Row],[Etikett - B3 - Virgin Material]],'DD FD'!AJ:AK,2,FALSE))</f>
        <v/>
      </c>
      <c r="OT236" s="578" t="str">
        <f>IF(Table1[[#This Row],[Etikett - B3 - Virgin Material Anteil (in %)]]="","",Table1[[#This Row],[Etikett - B3 - Virgin Material Anteil (in %)]])</f>
        <v/>
      </c>
      <c r="OU236" s="577" t="str">
        <f>IF(Table1[[#This Row],[Etikett - B3 - Recyceltes Material]]="","",VLOOKUP(Table1[[#This Row],[Etikett - B3 - Recyceltes Material]],'DD FD'!AL:AM,2,FALSE))</f>
        <v/>
      </c>
      <c r="OV236" s="578" t="str">
        <f>IF(Table1[[#This Row],[Etikett - B3 - Recyceltes Material Anteil (in %)]]="","",Table1[[#This Row],[Etikett - B3 - Recyceltes Material Anteil (in %)]])</f>
        <v/>
      </c>
      <c r="OW236" s="577" t="str">
        <f>IF(Table1[[#This Row],[Etikett - B3 - Beschichtung]]="","",VLOOKUP(Table1[[#This Row],[Etikett - B3 - Beschichtung]],'DD FD'!AE:AF,2,FALSE))</f>
        <v/>
      </c>
      <c r="OX236" s="613" t="str">
        <f>IF(Table1[[#This Row],[Etikett - B3 - Beschichtung Anteil (in %)]]="","",Table1[[#This Row],[Etikett - B3 - Beschichtung Anteil (in %)]])</f>
        <v/>
      </c>
      <c r="OY236" s="618">
        <f>ROUNDUP(SUM(
IF(AND(LH236='DD FD'!$J$7,LJ236='DD FD'!$AI$3),LI236,0),
IF(AND(LR236='DD FD'!$J$7,LT236='DD FD'!$AI$3),LS236,0),
IF(AND(MB236='DD FD'!$J$7,MD236='DD FD'!$AI$3),MC236,0),
IF(AND(ML236='DD FD'!$J$7,MN236='DD FD'!$AI$3),MM236,0),
IF(AND(MW236='DD FD'!$J$7,MY236='DD FD'!$AI$3),MX236,0),
IF(AND(NH236='DD FD'!$J$7,NJ236='DD FD'!$AI$3),NI236,0),
IF(AND(NS236='DD FD'!$J$7,NU236='DD FD'!$AI$3),NT236,0),
IF(AND(OD236='DD FD'!$J$7,OF236='DD FD'!$AI$3),OE236,0),
IF(AND(OO236='DD FD'!$J$7,OQ236='DD FD'!$AI$3),OP236,0),
),2)</f>
        <v>0</v>
      </c>
      <c r="OZ236" s="617">
        <f>ROUNDUP(SUM(
IF(AND(LH236='DD FD'!$J$6,LJ236='DD FD'!$AI$3),LI236,0),
IF(AND(LR236='DD FD'!$J$6,LT236='DD FD'!$AI$3),LS236,0),
IF(AND(MB236='DD FD'!$J$6,MD236='DD FD'!$AI$3),MC236,0),
IF(AND(ML236='DD FD'!$J$6,MN236='DD FD'!$AI$3),MM236,0),
IF(AND(MW236='DD FD'!$J$6,MY236='DD FD'!$AI$3),MX236,0),
IF(AND(NH236='DD FD'!$J$6,NJ236='DD FD'!$AI$3),NI236,0),
IF(AND(NS236='DD FD'!$J$6,NU236='DD FD'!$AI$3),NT236,0),
IF(AND(OD236='DD FD'!$J$6,OF236='DD FD'!$AI$3),OE236,0),
IF(AND(OO236='DD FD'!$J$6,OQ236='DD FD'!$AI$3),OP236,0),
),2)</f>
        <v>0</v>
      </c>
      <c r="PA236" s="617">
        <f>ROUNDUP(SUM(
IF(AND(LH236='DD FD'!$J$10,LJ236='DD FD'!$AI$3),LI236,0),
IF(AND(LR236='DD FD'!$J$10,LT236='DD FD'!$AI$3),LS236,0),
IF(AND(MB236='DD FD'!$J$10,MD236='DD FD'!$AI$3),MC236,0),
IF(AND(ML236='DD FD'!$J$10,MN236='DD FD'!$AI$3),MM236,0),
IF(AND(MW236='DD FD'!$J$10,MY236='DD FD'!$AI$3),MX236,0),
IF(AND(NH236='DD FD'!$J$10,NJ236='DD FD'!$AI$3),NI236,0),
IF(AND(NS236='DD FD'!$J$10,NU236='DD FD'!$AI$3),NT236,0),
IF(AND(OD236='DD FD'!$J$10,OF236='DD FD'!$AI$3),OE236,0),
IF(AND(OO236='DD FD'!$J$10,OQ236='DD FD'!$AI$3),OP236,0),
),2)</f>
        <v>0</v>
      </c>
      <c r="PB236" s="617">
        <f>ROUNDUP(SUM(
IF(AND(LH236='DD FD'!$J$8,LJ236='DD FD'!$AI$3),LI236,0),
IF(AND(LR236='DD FD'!$J$8,LT236='DD FD'!$AI$3),LS236,0),
IF(AND(MB236='DD FD'!$J$8,MD236='DD FD'!$AI$3),MC236,0),
IF(AND(ML236='DD FD'!$J$8,MN236='DD FD'!$AI$3),MM236,0),
IF(AND(MW236='DD FD'!$J$8,MY236='DD FD'!$AI$3),MX236,0),
IF(AND(NH236='DD FD'!$J$8,NJ236='DD FD'!$AI$3),NI236,0),
IF(AND(NS236='DD FD'!$J$8,NU236='DD FD'!$AI$3),NT236,0),
IF(AND(OD236='DD FD'!$J$8,OF236='DD FD'!$AI$3),OE236,0),
IF(AND(OO236='DD FD'!$J$8,OQ236='DD FD'!$AI$3),OP236,0),
),2)</f>
        <v>0</v>
      </c>
      <c r="PC236" s="617">
        <f>ROUNDUP(SUM(
IF(AND(LH236='DD FD'!$J$5,LJ236='DD FD'!$AI$3),LI236,0),
IF(AND(LR236='DD FD'!$J$5,LT236='DD FD'!$AI$3),LS236,0),
IF(AND(MB236='DD FD'!$J$5,MD236='DD FD'!$AI$3),MC236,0),
IF(AND(ML236='DD FD'!$J$5,MN236='DD FD'!$AI$3),MM236,0),
IF(AND(MW236='DD FD'!$J$5,MY236='DD FD'!$AI$3),MX236,0),
IF(AND(NH236='DD FD'!$J$5,NJ236='DD FD'!$AI$3),NI236,0),
IF(AND(NS236='DD FD'!$J$5,NU236='DD FD'!$AI$3),NT236,0),
IF(AND(OD236='DD FD'!$J$5,OF236='DD FD'!$AI$3),OE236,0),
IF(AND(OO236='DD FD'!$J$5,OQ236='DD FD'!$AI$3),OP236,0),
),2)</f>
        <v>0</v>
      </c>
      <c r="PD236" s="617">
        <f>ROUNDUP(SUM(
IF(AND(LH236='DD FD'!$J$9,LJ236='DD FD'!$AI$3),LI236,0),
IF(AND(LR236='DD FD'!$J$9,LT236='DD FD'!$AI$3),LS236,0),
IF(AND(MB236='DD FD'!$J$9,MD236='DD FD'!$AI$3),MC236,0),
IF(AND(ML236='DD FD'!$J$9,MN236='DD FD'!$AI$3),MM236,0),
IF(AND(MW236='DD FD'!$J$9,MY236='DD FD'!$AI$3),MX236,0),
IF(AND(NH236='DD FD'!$J$9,NJ236='DD FD'!$AI$3),NI236,0),
IF(AND(NS236='DD FD'!$J$9,NU236='DD FD'!$AI$3),NT236,0),
IF(AND(OD236='DD FD'!$J$9,OF236='DD FD'!$AI$3),OE236,0),
IF(AND(OO236='DD FD'!$J$9,OQ236='DD FD'!$AI$3),OP236,0),
),2)</f>
        <v>0</v>
      </c>
      <c r="PE236" s="617">
        <f>ROUNDUP(SUM(
IF(AND(LH236='DD FD'!$J$4,LJ236='DD FD'!$AI$3),LI236,0),
IF(AND(LR236='DD FD'!$J$4,LT236='DD FD'!$AI$3),LS236,0),
IF(AND(MB236='DD FD'!$J$4,MD236='DD FD'!$AI$3),MC236,0),
IF(AND(ML236='DD FD'!$J$4,MN236='DD FD'!$AI$3),MM236,0),
IF(AND(MW236='DD FD'!$J$4,MY236='DD FD'!$AI$3),MX236,0),
IF(AND(NH236='DD FD'!$J$4,NJ236='DD FD'!$AI$3),NI236,0),
IF(AND(NS236='DD FD'!$J$4,NU236='DD FD'!$AI$3),NT236,0),
IF(AND(OD236='DD FD'!$J$4,OF236='DD FD'!$AI$3),OE236,0),
IF(AND(OO236='DD FD'!$J$4,OQ236='DD FD'!$AI$3),OP236,0),
),2)</f>
        <v>0</v>
      </c>
      <c r="PF236" s="619">
        <f>ROUNDUP(SUM(
IF(AND(LH236='DD FD'!$J$11,LJ236='DD FD'!$AI$3),LI236,0),
IF(AND(LR236='DD FD'!$J$11,LT236='DD FD'!$AI$3),LS236,0),
IF(AND(MB236='DD FD'!$J$11,MD236='DD FD'!$AI$3),MC236,0),
IF(AND(ML236='DD FD'!$J$11,MN236='DD FD'!$AI$3),MM236,0),
IF(AND(MW236='DD FD'!$J$11,MY236='DD FD'!$AI$3),MX236,0),
IF(AND(NH236='DD FD'!$J$11,NJ236='DD FD'!$AI$3),NI236,0),
IF(AND(NS236='DD FD'!$J$11,NU236='DD FD'!$AI$3),NT236,0),
IF(AND(OD236='DD FD'!$J$11,OF236='DD FD'!$AI$3),OE236,0),
IF(AND(OO236='DD FD'!$J$11,OQ236='DD FD'!$AI$3),OP236,0),
),2)</f>
        <v>0</v>
      </c>
    </row>
    <row r="237" spans="1:422">
      <c r="A237" s="806"/>
      <c r="B237" s="934"/>
      <c r="C237" s="247"/>
      <c r="D237" s="842"/>
      <c r="E237" s="247"/>
      <c r="F237" s="158"/>
      <c r="G237" s="710"/>
      <c r="H237" s="712"/>
      <c r="I237" s="936"/>
      <c r="J237" s="803"/>
      <c r="K237" s="150"/>
      <c r="L237" s="146" t="str">
        <f t="shared" si="81"/>
        <v/>
      </c>
      <c r="M237" s="501" t="str">
        <f t="shared" si="98"/>
        <v/>
      </c>
      <c r="N237" s="504"/>
      <c r="O237" s="113" t="str">
        <f t="shared" si="99"/>
        <v/>
      </c>
      <c r="P237" s="114" t="str">
        <f t="shared" si="82"/>
        <v/>
      </c>
      <c r="Q237" s="152"/>
      <c r="R237" s="152"/>
      <c r="S237" s="115" t="str">
        <f t="shared" si="100"/>
        <v/>
      </c>
      <c r="T237" s="159"/>
      <c r="U237" s="159"/>
      <c r="V237" s="157"/>
      <c r="W237" s="157"/>
      <c r="X237" s="157"/>
      <c r="Y237" s="772"/>
      <c r="Z237" s="158"/>
      <c r="AA237" s="144"/>
      <c r="AB237" s="112"/>
      <c r="AC237" s="153"/>
      <c r="AD237" s="153"/>
      <c r="AE237" s="153"/>
      <c r="AF237" s="153"/>
      <c r="AG237" s="153"/>
      <c r="AH237" s="153"/>
      <c r="AI237" s="152"/>
      <c r="AJ237" s="158"/>
      <c r="AK237" s="158"/>
      <c r="AL237" s="158"/>
      <c r="AM237" s="116" t="str">
        <f t="shared" si="101"/>
        <v/>
      </c>
      <c r="AN237" s="116" t="str">
        <f t="shared" si="102"/>
        <v/>
      </c>
      <c r="AO237" s="324"/>
      <c r="AP237" s="503"/>
      <c r="AQ237" s="487" t="str">
        <f t="shared" si="103"/>
        <v/>
      </c>
      <c r="AR237" s="113" t="str">
        <f t="shared" si="83"/>
        <v/>
      </c>
      <c r="AS237" s="113" t="str">
        <f t="shared" si="84"/>
        <v/>
      </c>
      <c r="AT237" s="113" t="str">
        <f t="shared" si="85"/>
        <v/>
      </c>
      <c r="AU237" s="113" t="str">
        <f t="shared" si="86"/>
        <v/>
      </c>
      <c r="AV237" s="159"/>
      <c r="AW237" s="157"/>
      <c r="AX237" s="157"/>
      <c r="AY237" s="157"/>
      <c r="AZ237" s="157"/>
      <c r="BA237" s="116" t="str">
        <f t="shared" si="87"/>
        <v/>
      </c>
      <c r="BB237" s="316"/>
      <c r="BC237" s="116" t="str">
        <f t="shared" si="88"/>
        <v/>
      </c>
      <c r="BD237" s="133" t="str">
        <f t="shared" si="89"/>
        <v/>
      </c>
      <c r="BE237" s="157"/>
      <c r="BF237" s="1180"/>
      <c r="BG237" s="1180"/>
      <c r="BH237" s="158"/>
      <c r="BI237" s="490"/>
      <c r="BJ237" s="514" t="str">
        <f t="shared" si="104"/>
        <v/>
      </c>
      <c r="BK237" s="789"/>
      <c r="BL237" s="116" t="str">
        <f t="shared" si="105"/>
        <v/>
      </c>
      <c r="BM237" s="144"/>
      <c r="BN237" s="144"/>
      <c r="BO237" s="144"/>
      <c r="BP237" s="790"/>
      <c r="BQ237" s="790"/>
      <c r="BR237" s="790"/>
      <c r="BS237" s="116" t="str">
        <f t="shared" si="90"/>
        <v/>
      </c>
      <c r="BT237" s="790"/>
      <c r="BU237" s="808" t="str">
        <f t="shared" si="91"/>
        <v/>
      </c>
      <c r="BV237" s="791"/>
      <c r="BW237" s="144"/>
      <c r="BX237" s="20"/>
      <c r="BY237" s="20"/>
      <c r="BZ237" s="20"/>
      <c r="CA237" s="792"/>
      <c r="CB237" s="1201"/>
      <c r="CC237" s="144"/>
      <c r="CD237" s="144"/>
      <c r="CE237" s="144"/>
      <c r="CF237" s="144"/>
      <c r="CG237" s="144"/>
      <c r="CH237" s="144"/>
      <c r="CI237" s="144"/>
      <c r="CJ237" s="144"/>
      <c r="CK237" s="144"/>
      <c r="CL237" s="144"/>
      <c r="CM237" s="144"/>
      <c r="CN237" s="144"/>
      <c r="CO237" s="144"/>
      <c r="CP237" s="144"/>
      <c r="CQ237" s="144"/>
      <c r="CR237" s="144"/>
      <c r="CS237" s="144"/>
      <c r="CT237" s="144"/>
      <c r="CU237" s="144"/>
      <c r="CV237" s="144"/>
      <c r="CW237" s="144"/>
      <c r="CX237" s="144"/>
      <c r="CY237" s="144"/>
      <c r="CZ237" s="144"/>
      <c r="DA237" s="144"/>
      <c r="DB237" s="144"/>
      <c r="DC237" s="144"/>
      <c r="DD237" s="144"/>
      <c r="DE237" s="144"/>
      <c r="DF237" s="144"/>
      <c r="DG237" s="144"/>
      <c r="DH237" s="144"/>
      <c r="DI237" s="144"/>
      <c r="DJ237" s="144"/>
      <c r="DK237" s="144"/>
      <c r="DL237" s="144"/>
      <c r="DM237" s="144"/>
      <c r="DN237" s="144"/>
      <c r="DO237" s="144"/>
      <c r="DP237" s="144"/>
      <c r="DQ237" s="144"/>
      <c r="DR237" s="144"/>
      <c r="DS237" s="144"/>
      <c r="DT237" s="144"/>
      <c r="DU237" s="144"/>
      <c r="DV237" s="144"/>
      <c r="DW237" s="144"/>
      <c r="DX237" s="144"/>
      <c r="DY237" s="144"/>
      <c r="DZ237" s="144"/>
      <c r="EA237" s="144"/>
      <c r="EB237" s="144"/>
      <c r="EC237" s="144"/>
      <c r="ED237" s="782" t="str">
        <f t="shared" si="106"/>
        <v/>
      </c>
      <c r="EE237" s="519"/>
      <c r="EF237" s="793"/>
      <c r="EG237" s="519"/>
      <c r="EH237" s="794"/>
      <c r="EI237" s="790"/>
      <c r="EJ237" s="794"/>
      <c r="EK237" s="794"/>
      <c r="EL237" s="790"/>
      <c r="EM237" s="790"/>
      <c r="EN237" s="790"/>
      <c r="EO237" s="112" t="str">
        <f t="shared" si="92"/>
        <v/>
      </c>
      <c r="EP237" s="790"/>
      <c r="EQ237" s="488" t="str">
        <f t="shared" si="93"/>
        <v/>
      </c>
      <c r="ER237" s="1100"/>
      <c r="ES237" s="1099" t="str">
        <f t="shared" si="107"/>
        <v/>
      </c>
      <c r="ET237" s="525"/>
      <c r="EU237" s="148"/>
      <c r="EV237" s="148"/>
      <c r="EW237" s="148"/>
      <c r="EX237" s="148"/>
      <c r="EY237" s="148"/>
      <c r="EZ237" s="148"/>
      <c r="FA237" s="148"/>
      <c r="FB237" s="148"/>
      <c r="FC237" s="148"/>
      <c r="FD237" s="148"/>
      <c r="FE237" s="148"/>
      <c r="FF237" s="148"/>
      <c r="FG237" s="148"/>
      <c r="FH237" s="148"/>
      <c r="FI237" s="528"/>
      <c r="FJ237" s="513" t="str">
        <f t="shared" si="94"/>
        <v/>
      </c>
      <c r="FK237" s="158"/>
      <c r="FL237" s="850"/>
      <c r="FM237" s="850"/>
      <c r="FN237" s="850"/>
      <c r="FO237" s="850"/>
      <c r="FP237" s="850"/>
      <c r="FQ237" s="850"/>
      <c r="FR237" s="157"/>
      <c r="FS237" s="143"/>
      <c r="FT237" s="143"/>
      <c r="FU237" s="847" t="str">
        <f t="shared" si="95"/>
        <v/>
      </c>
      <c r="FV237" s="555"/>
      <c r="FW237" s="523" t="str">
        <f>IF(Table1[[#This Row],[Nonfood Inhaltstoffe - Komponente]]="","",VLOOKUP(Table1[[#This Row],[Nonfood Inhaltstoffe - Komponente]],'Dropdown Auswahl'!BJ:BK,2,FALSE))</f>
        <v/>
      </c>
      <c r="FX237" s="1013"/>
      <c r="FY237" s="1011" t="str">
        <f t="shared" si="96"/>
        <v/>
      </c>
      <c r="FZ237" s="152"/>
      <c r="GA237" s="152"/>
      <c r="GB237" s="152"/>
      <c r="GC237" s="529" t="str">
        <f t="shared" si="97"/>
        <v/>
      </c>
      <c r="GG237" s="21"/>
      <c r="GH237" s="21"/>
      <c r="GI237" s="1019"/>
      <c r="GJ237" s="1016" t="str">
        <f>IF(Table1[[#This Row],[Global Trade Item Number (GTIN)]]="","",Table1[[#This Row],[Global Trade Item Number (GTIN)]])</f>
        <v/>
      </c>
      <c r="GK237" s="555" t="str">
        <f>IF(Table1[[#This Row],[WAWI-Nr./ Kreditoren-Nummer
(ASDV)]]&lt;&gt;"",Table1[[#This Row],[WAWI-Nr./ Kreditoren-Nummer
(ASDV)]],"")</f>
        <v/>
      </c>
      <c r="GL237" s="165"/>
      <c r="GM237" s="165"/>
      <c r="GN237" s="165"/>
      <c r="GO237" s="485"/>
      <c r="GP237" s="534"/>
      <c r="GQ237" s="533"/>
      <c r="GR237" s="486"/>
      <c r="GS237" s="486"/>
      <c r="GT237" s="486"/>
      <c r="GU237" s="486"/>
      <c r="GV237" s="486"/>
      <c r="GW237" s="542"/>
      <c r="GX237" s="538"/>
      <c r="GY237" s="144"/>
      <c r="GZ237" s="480"/>
      <c r="HA237" s="158"/>
      <c r="HB237" s="480"/>
      <c r="HC237" s="480"/>
      <c r="HD237" s="480"/>
      <c r="HE237" s="480"/>
      <c r="HF237" s="480"/>
      <c r="HG237" s="480"/>
      <c r="HH237" s="538"/>
      <c r="HI237" s="480"/>
      <c r="HJ237" s="480"/>
      <c r="HK237" s="480"/>
      <c r="HL237" s="480"/>
      <c r="HM237" s="480"/>
      <c r="HN237" s="480"/>
      <c r="HO237" s="480"/>
      <c r="HP237" s="480"/>
      <c r="HQ237" s="480"/>
      <c r="HR237" s="538"/>
      <c r="HS237" s="480"/>
      <c r="HT237" s="480"/>
      <c r="HU237" s="480"/>
      <c r="HV237" s="480"/>
      <c r="HW237" s="480"/>
      <c r="HX237" s="480"/>
      <c r="HY237" s="480"/>
      <c r="HZ237" s="480"/>
      <c r="IA237" s="480"/>
      <c r="IB237" s="538"/>
      <c r="IC237" s="480"/>
      <c r="ID237" s="480"/>
      <c r="IE237" s="480"/>
      <c r="IF237" s="480"/>
      <c r="IG237" s="480"/>
      <c r="IH237" s="480"/>
      <c r="II237" s="480"/>
      <c r="IJ237" s="480"/>
      <c r="IK237" s="480"/>
      <c r="IL237" s="480"/>
      <c r="IM237" s="538"/>
      <c r="IN237" s="480"/>
      <c r="IO237" s="480"/>
      <c r="IP237" s="480"/>
      <c r="IQ237" s="480"/>
      <c r="IR237" s="480"/>
      <c r="IS237" s="480"/>
      <c r="IT237" s="480"/>
      <c r="IU237" s="480"/>
      <c r="IV237" s="480"/>
      <c r="IW237" s="480"/>
      <c r="IX237" s="538"/>
      <c r="IY237" s="480"/>
      <c r="IZ237" s="480"/>
      <c r="JA237" s="480"/>
      <c r="JB237" s="480"/>
      <c r="JC237" s="480"/>
      <c r="JD237" s="480"/>
      <c r="JE237" s="480"/>
      <c r="JF237" s="480"/>
      <c r="JG237" s="480"/>
      <c r="JH237" s="480"/>
      <c r="JI237" s="538"/>
      <c r="JJ237" s="480"/>
      <c r="JK237" s="480"/>
      <c r="JL237" s="480"/>
      <c r="JM237" s="480"/>
      <c r="JN237" s="480"/>
      <c r="JO237" s="480"/>
      <c r="JP237" s="480"/>
      <c r="JQ237" s="480"/>
      <c r="JR237" s="480"/>
      <c r="JS237" s="590"/>
      <c r="JT237" s="538"/>
      <c r="JU237" s="480"/>
      <c r="JV237" s="480"/>
      <c r="JW237" s="480"/>
      <c r="JX237" s="480"/>
      <c r="JY237" s="480"/>
      <c r="JZ237" s="480"/>
      <c r="KA237" s="480"/>
      <c r="KB237" s="480"/>
      <c r="KC237" s="480"/>
      <c r="KD237" s="480"/>
      <c r="KE237" s="538"/>
      <c r="KF237" s="480"/>
      <c r="KG237" s="480"/>
      <c r="KH237" s="480"/>
      <c r="KI237" s="480"/>
      <c r="KJ237" s="480"/>
      <c r="KK237" s="480"/>
      <c r="KL237" s="480"/>
      <c r="KM237" s="480"/>
      <c r="KN237" s="480"/>
      <c r="KO237" s="480"/>
      <c r="KR237" s="568" t="str">
        <f>IF(Table1[[#This Row],[GTIN]]&lt;&gt;"",Table1[[#This Row],[GTIN]],"")</f>
        <v/>
      </c>
      <c r="KS237" s="569" t="str">
        <f>Table1[[#This Row],[Kreditor]]</f>
        <v/>
      </c>
      <c r="KT237" s="570" t="str">
        <f>IF(Table1[[#This Row],[Gültig ab (Datum)]]&lt;&gt;"",Table1[[#This Row],[Gültig ab (Datum)]],"")</f>
        <v/>
      </c>
      <c r="KU237" s="570"/>
      <c r="KV237" s="583" t="str">
        <f>IF(Table1[[#This Row],[Artikel verpackt? 
(X=Ja)]]="","",Table1[[#This Row],[Artikel verpackt? 
(X=Ja)]])</f>
        <v/>
      </c>
      <c r="KW237" s="571" t="str">
        <f>IF(Table1[[#This Row],[Verpackung recyclingfähig?
(X=Ja)]]="","",Table1[[#This Row],[Verpackung recyclingfähig?
(X=Ja)]])</f>
        <v/>
      </c>
      <c r="KX237" s="572"/>
      <c r="KY237" s="573"/>
      <c r="KZ237" s="574"/>
      <c r="LA237" s="574"/>
      <c r="LB237" s="574"/>
      <c r="LC237" s="574"/>
      <c r="LD237" s="574"/>
      <c r="LE237" s="574"/>
      <c r="LF237" s="575"/>
      <c r="LG237" s="576" t="str">
        <f>IF(Table1[[#This Row],[Hauptkörper - B1 - Art]]="","",VLOOKUP(Table1[[#This Row],[Hauptkörper - B1 - Art]],'DD FD'!B:C,2,FALSE))</f>
        <v/>
      </c>
      <c r="LH237" s="577" t="str">
        <f>IF(Table1[[#This Row],[Hauptkörper - B1 - Fraktion]]="","",VLOOKUP(Table1[[#This Row],[Hauptkörper - B1 - Fraktion]],'DD FD'!H:J,3,FALSE))</f>
        <v/>
      </c>
      <c r="LI237" s="574" t="str">
        <f>IF(Table1[[#This Row],[Hauptkörper - B1 - Gewicht
(in G)]]="","",Table1[[#This Row],[Hauptkörper - B1 - Gewicht
(in G)]])</f>
        <v/>
      </c>
      <c r="LJ237" s="574" t="str">
        <f>IF(Table1[[#This Row],[Hauptkörper - B1 - Lizenzierungs-pflichtig? (X=Ja)]]="","",Table1[[#This Row],[Hauptkörper - B1 - Lizenzierungs-pflichtig? (X=Ja)]])</f>
        <v/>
      </c>
      <c r="LK237" s="577" t="str">
        <f>IF(Table1[[#This Row],[Hauptkörper - B1 - Virgin Material]]="","",VLOOKUP(Table1[[#This Row],[Hauptkörper - B1 - Virgin Material]],'DD FD'!AJ:AK,2,FALSE))</f>
        <v/>
      </c>
      <c r="LL237" s="578" t="str">
        <f>IF(Table1[[#This Row],[Hauptkörper - B1 - Virgin Material Anteil (in %)]]="","",Table1[[#This Row],[Hauptkörper - B1 - Virgin Material Anteil (in %)]])</f>
        <v/>
      </c>
      <c r="LM237" s="577" t="str">
        <f>IF(Table1[[#This Row],[Hauptkörper - B1 - Recyceltes Material]]="","",VLOOKUP(Table1[[#This Row],[Hauptkörper - B1 - Recyceltes Material]],'DD FD'!AL:AM,2,FALSE))</f>
        <v/>
      </c>
      <c r="LN237" s="578" t="str">
        <f>IF(Table1[[#This Row],[Hauptkörper - B1 - Recyceltes Material Anteil (in %)]]="","",Table1[[#This Row],[Hauptkörper - B1 - Recyceltes Material Anteil (in %)]])</f>
        <v/>
      </c>
      <c r="LO237" s="579" t="str">
        <f>IF(Table1[[#This Row],[Hauptkörper - B1 - Beschichtung]]="","",VLOOKUP(Table1[[#This Row],[Hauptkörper - B1 - Beschichtung]],'DD FD'!AE:AF,2,FALSE))</f>
        <v/>
      </c>
      <c r="LP237" s="580" t="str">
        <f>IF(Table1[[#This Row],[Hauptkörper - B1 - Beschichtung Anteil (in %)]]="","",Table1[[#This Row],[Hauptkörper - B1 - Beschichtung Anteil (in %)]])</f>
        <v/>
      </c>
      <c r="LQ237" s="576" t="str">
        <f>IF(Table1[[#This Row],[Hauptkörper - B2 - Art]]="","",VLOOKUP(Table1[[#This Row],[Hauptkörper - B2 - Art]],'DD FD'!B:C,2,FALSE))</f>
        <v/>
      </c>
      <c r="LR237" s="577" t="str">
        <f>IF(Table1[[#This Row],[Hauptkörper - B2 - Fraktion]]="","",VLOOKUP(Table1[[#This Row],[Hauptkörper - B2 - Fraktion]],'DD FD'!H:J,3,FALSE))</f>
        <v/>
      </c>
      <c r="LS237" s="574" t="str">
        <f>IF(Table1[[#This Row],[Hauptkörper - B2 - Gewicht
(in G)]]="","",Table1[[#This Row],[Hauptkörper - B2 - Gewicht
(in G)]])</f>
        <v/>
      </c>
      <c r="LT237" s="574" t="str">
        <f>IF(Table1[[#This Row],[Hauptkörper - B2 - Lizenzierungs-pflichtig? (X=Ja)]]="","",Table1[[#This Row],[Hauptkörper - B2 - Lizenzierungs-pflichtig? (X=Ja)]])</f>
        <v/>
      </c>
      <c r="LU237" s="577" t="str">
        <f>IF(Table1[[#This Row],[Hauptkörper - B2 - Virgin Material]]="","",VLOOKUP(Table1[[#This Row],[Hauptkörper - B2 - Virgin Material]],'DD FD'!AJ:AK,2,FALSE))</f>
        <v/>
      </c>
      <c r="LV237" s="578" t="str">
        <f>IF(Table1[[#This Row],[Hauptkörper - B2 - Virgin Material Anteil (in %)]]="","",Table1[[#This Row],[Hauptkörper - B2 - Virgin Material Anteil (in %)]])</f>
        <v/>
      </c>
      <c r="LW237" s="577" t="str">
        <f>IF(Table1[[#This Row],[Hauptkörper - B2 - Recyceltes Material]]="","",VLOOKUP(Table1[[#This Row],[Hauptkörper - B2 - Recyceltes Material]],'DD FD'!AL:AM,2,FALSE))</f>
        <v/>
      </c>
      <c r="LX237" s="578" t="str">
        <f>IF(Table1[[#This Row],[Hauptkörper - B2 - Recyceltes Material Anteil (in %)]]="","",Table1[[#This Row],[Hauptkörper - B2 - Recyceltes Material Anteil (in %)]])</f>
        <v/>
      </c>
      <c r="LY237" s="577" t="str">
        <f>IF(Table1[[#This Row],[Hauptkörper - B2 - Beschichtung]]="","",VLOOKUP(Table1[[#This Row],[Hauptkörper - B2 - Beschichtung]],'DD FD'!AE:AF,2,FALSE))</f>
        <v/>
      </c>
      <c r="LZ237" s="580" t="str">
        <f>IF(Table1[[#This Row],[Hauptkörper - B2 - Beschichtung Anteil (in %)]]="","",Table1[[#This Row],[Hauptkörper - B2 - Beschichtung Anteil (in %)]])</f>
        <v/>
      </c>
      <c r="MA237" s="576" t="str">
        <f>IF(Table1[[#This Row],[Hauptkörper - B3 - Art]]="","",VLOOKUP(Table1[[#This Row],[Hauptkörper - B3 - Art]],'DD FD'!B:C,2,FALSE))</f>
        <v/>
      </c>
      <c r="MB237" s="577" t="str">
        <f>IF(Table1[[#This Row],[Hauptkörper - B3 - Fraktion]]="","",VLOOKUP(Table1[[#This Row],[Hauptkörper - B3 - Fraktion]],'DD FD'!H:J,3,FALSE))</f>
        <v/>
      </c>
      <c r="MC237" s="574" t="str">
        <f>IF(Table1[[#This Row],[Hauptkörper - B3 - Gewicht
(in G)]]="","",Table1[[#This Row],[Hauptkörper - B3 - Gewicht
(in G)]])</f>
        <v/>
      </c>
      <c r="MD237" s="574" t="str">
        <f>IF(Table1[[#This Row],[Hauptkörper - B3 - Lizenzierungs-pflichtig? (X=Ja)]]="","",Table1[[#This Row],[Hauptkörper - B3 - Lizenzierungs-pflichtig? (X=Ja)]])</f>
        <v/>
      </c>
      <c r="ME237" s="577" t="str">
        <f>IF(Table1[[#This Row],[Hauptkörper - B3 - Virgin Material]]="","",VLOOKUP(Table1[[#This Row],[Hauptkörper - B3 - Virgin Material]],'DD FD'!AJ:AK,2,FALSE))</f>
        <v/>
      </c>
      <c r="MF237" s="578" t="str">
        <f>IF(Table1[[#This Row],[Hauptkörper - B3 - Virgin Material Anteil (in %)]]="","",Table1[[#This Row],[Hauptkörper - B3 - Virgin Material Anteil (in %)]])</f>
        <v/>
      </c>
      <c r="MG237" s="577" t="str">
        <f>IF(Table1[[#This Row],[Hauptkörper - B3 - Recyceltes Material]]="","",VLOOKUP(Table1[[#This Row],[Hauptkörper - B3 - Recyceltes Material]],'DD FD'!AL:AM,2,FALSE))</f>
        <v/>
      </c>
      <c r="MH237" s="578" t="str">
        <f>IF(Table1[[#This Row],[Hauptkörper - B3 - Recyceltes Material Anteil (in %)]]="","",Table1[[#This Row],[Hauptkörper - B3 - Recyceltes Material Anteil (in %)]])</f>
        <v/>
      </c>
      <c r="MI237" s="577" t="str">
        <f>IF(Table1[[#This Row],[Hauptkörper - B3 - Beschichtung]]="","",VLOOKUP(Table1[[#This Row],[Hauptkörper - B3 - Beschichtung]],'DD FD'!AE:AF,2,FALSE))</f>
        <v/>
      </c>
      <c r="MJ237" s="580" t="str">
        <f>IF(Table1[[#This Row],[Hauptkörper - B3 - Beschichtung Anteil (in %)]]="","",Table1[[#This Row],[Hauptkörper - B3 - Beschichtung Anteil (in %)]])</f>
        <v/>
      </c>
      <c r="MK237" s="576" t="str">
        <f>IF(Table1[[#This Row],[Verschluss - B1 - Art]]="","",VLOOKUP(Table1[[#This Row],[Verschluss - B1 - Art]],'DD FD'!D:E,2,FALSE))</f>
        <v/>
      </c>
      <c r="ML237" s="577" t="str">
        <f>IF(Table1[[#This Row],[Verschluss - B1 - Fraktion]]="","",VLOOKUP(Table1[[#This Row],[Verschluss - B1 - Fraktion]],'DD FD'!H:J,3,FALSE))</f>
        <v/>
      </c>
      <c r="MM237" s="574" t="str">
        <f>IF(Table1[[#This Row],[Verschluss - B1 - Gewicht (in G)]]="","",Table1[[#This Row],[Verschluss - B1 - Gewicht (in G)]])</f>
        <v/>
      </c>
      <c r="MN237" s="574" t="str">
        <f>IF(Table1[[#This Row],[Verschluss - B1 - Lizenzierungs-pflichtig? (X=Ja)]]="","",Table1[[#This Row],[Verschluss - B1 - Lizenzierungs-pflichtig? (X=Ja)]])</f>
        <v/>
      </c>
      <c r="MO237" s="574" t="str">
        <f>IF(Table1[[#This Row],[Verschluss - B1 - Trennbar vom Hauptkörper? (X=Ja)]]="","",Table1[[#This Row],[Verschluss - B1 - Trennbar vom Hauptkörper? (X=Ja)]])</f>
        <v/>
      </c>
      <c r="MP237" s="577" t="str">
        <f>IF(Table1[[#This Row],[Verschluss - B1 - Virgin Material]]="","",VLOOKUP(Table1[[#This Row],[Verschluss - B1 - Virgin Material]],'DD FD'!AJ:AK,2,FALSE))</f>
        <v/>
      </c>
      <c r="MQ237" s="578" t="str">
        <f>IF(Table1[[#This Row],[Verschluss - B1 - Virgin Material Anteil (in %)]]="","",Table1[[#This Row],[Verschluss - B1 - Virgin Material Anteil (in %)]])</f>
        <v/>
      </c>
      <c r="MR237" s="577" t="str">
        <f>IF(Table1[[#This Row],[Verschluss - B1 - Recyceltes Material]]="","",VLOOKUP(Table1[[#This Row],[Verschluss - B1 - Recyceltes Material]],'DD FD'!AL:AM,2,FALSE))</f>
        <v/>
      </c>
      <c r="MS237" s="578" t="str">
        <f>IF(Table1[[#This Row],[Verschluss - B1 - Recyceltes Material Anteil (in %)]]="","",Table1[[#This Row],[Verschluss - B1 - Recyceltes Material Anteil (in %)]])</f>
        <v/>
      </c>
      <c r="MT237" s="577" t="str">
        <f>IF(Table1[[#This Row],[Verschluss - B1 - Beschichtung]]="","",VLOOKUP(Table1[[#This Row],[Verschluss - B1 - Beschichtung]],'DD FD'!AE:AF,2,FALSE))</f>
        <v/>
      </c>
      <c r="MU237" s="580" t="str">
        <f>IF(Table1[[#This Row],[Verschluss - B1 - Beschichtung Anteil (in %)]]="","",Table1[[#This Row],[Verschluss - B1 - Beschichtung Anteil (in %)]])</f>
        <v/>
      </c>
      <c r="MV237" s="576" t="str">
        <f>IF(Table1[[#This Row],[Verschluss - B2 - Art]]="","",VLOOKUP(Table1[[#This Row],[Verschluss - B2 - Art]],'DD FD'!D:E,2,FALSE))</f>
        <v/>
      </c>
      <c r="MW237" s="577" t="str">
        <f>IF(Table1[[#This Row],[Verschluss - B2 - Fraktion]]="","",VLOOKUP(Table1[[#This Row],[Verschluss - B2 - Fraktion]],'DD FD'!H:J,3,FALSE))</f>
        <v/>
      </c>
      <c r="MX237" s="574" t="str">
        <f>IF(Table1[[#This Row],[Verschluss - B2 - Gewicht (in G)]]="","",Table1[[#This Row],[Verschluss - B2 - Gewicht (in G)]])</f>
        <v/>
      </c>
      <c r="MY237" s="574" t="str">
        <f>IF(Table1[[#This Row],[Verschluss - B2 - Lizenzierungs-pflichtig? (X=Ja)]]="","",Table1[[#This Row],[Verschluss - B2 - Lizenzierungs-pflichtig? (X=Ja)]])</f>
        <v/>
      </c>
      <c r="MZ237" s="574" t="str">
        <f>IF(Table1[[#This Row],[Verschluss - B2 - Trennbar vom Hauptkörper? (X=Ja)]]="","",Table1[[#This Row],[Verschluss - B2 - Trennbar vom Hauptkörper? (X=Ja)]])</f>
        <v/>
      </c>
      <c r="NA237" s="577" t="str">
        <f>IF(Table1[[#This Row],[Verschluss - B2 - Virgin Material]]="","",VLOOKUP(Table1[[#This Row],[Verschluss - B2 - Virgin Material]],'DD FD'!AJ:AK,2,FALSE))</f>
        <v/>
      </c>
      <c r="NB237" s="578" t="str">
        <f>IF(Table1[[#This Row],[Verschluss - B2 - Virgin Material Anteil (in %)]]="","",Table1[[#This Row],[Verschluss - B2 - Virgin Material Anteil (in %)]])</f>
        <v/>
      </c>
      <c r="NC237" s="577" t="str">
        <f>IF(Table1[[#This Row],[Verschluss - B2 - Recyceltes Material]]="","",VLOOKUP(Table1[[#This Row],[Verschluss - B2 - Recyceltes Material]],'DD FD'!AL:AM,2,FALSE))</f>
        <v/>
      </c>
      <c r="ND237" s="578" t="str">
        <f>IF(Table1[[#This Row],[Verschluss - B2 - Recyceltes Material Anteil (in %)]]="","",Table1[[#This Row],[Verschluss - B2 - Recyceltes Material Anteil (in %)]])</f>
        <v/>
      </c>
      <c r="NE237" s="577" t="str">
        <f>IF(Table1[[#This Row],[Verschluss - B2 - Beschichtung]]="","",VLOOKUP(Table1[[#This Row],[Verschluss - B2 - Beschichtung]],'DD FD'!AE:AF,2,FALSE))</f>
        <v/>
      </c>
      <c r="NF237" s="580" t="str">
        <f>IF(Table1[[#This Row],[Verschluss - B2 - Beschichtung Anteil (in %)]]="","",Table1[[#This Row],[Verschluss - B2 - Beschichtung Anteil (in %)]])</f>
        <v/>
      </c>
      <c r="NG237" s="576" t="str">
        <f>IF(Table1[[#This Row],[Verschluss - B3 - Art]]="","",VLOOKUP(Table1[[#This Row],[Verschluss - B3 - Art]],'DD FD'!D:E,2,FALSE))</f>
        <v/>
      </c>
      <c r="NH237" s="577" t="str">
        <f>IF(Table1[[#This Row],[Verschluss - B3 - Fraktion]]="","",VLOOKUP(Table1[[#This Row],[Verschluss - B3 - Fraktion]],'DD FD'!H:J,3,FALSE))</f>
        <v/>
      </c>
      <c r="NI237" s="574" t="str">
        <f>IF(Table1[[#This Row],[Verschluss - B3 - Gewicht (in G)]]="","",Table1[[#This Row],[Verschluss - B3 - Gewicht (in G)]])</f>
        <v/>
      </c>
      <c r="NJ237" s="574" t="str">
        <f>IF(Table1[[#This Row],[Verschluss - B3 - Lizenzierungs-pflichtig? (X=Ja)]]="","",Table1[[#This Row],[Verschluss - B3 - Lizenzierungs-pflichtig? (X=Ja)]])</f>
        <v/>
      </c>
      <c r="NK237" s="574" t="str">
        <f>IF(Table1[[#This Row],[Verschluss - B3 - Trennbar vom Hauptkörper? (X=Ja)]]="","",Table1[[#This Row],[Verschluss - B3 - Trennbar vom Hauptkörper? (X=Ja)]])</f>
        <v/>
      </c>
      <c r="NL237" s="577" t="str">
        <f>IF(Table1[[#This Row],[Verschluss - B3 - Virgin Material]]="","",VLOOKUP(Table1[[#This Row],[Verschluss - B3 - Virgin Material]],'DD FD'!AJ:AK,2,FALSE))</f>
        <v/>
      </c>
      <c r="NM237" s="578" t="str">
        <f>IF(Table1[[#This Row],[Verschluss - B3 - Virgin Material Anteil (in %)]]="","",Table1[[#This Row],[Verschluss - B3 - Virgin Material Anteil (in %)]])</f>
        <v/>
      </c>
      <c r="NN237" s="577" t="str">
        <f>IF(Table1[[#This Row],[Verschluss - B3 - Recyceltes Material]]="","",VLOOKUP(Table1[[#This Row],[Verschluss - B3 - Recyceltes Material]],'DD FD'!AL:AM,2,FALSE))</f>
        <v/>
      </c>
      <c r="NO237" s="578" t="str">
        <f>IF(Table1[[#This Row],[Verschluss - B3 - Recyceltes Material Anteil (in %)]]="","",Table1[[#This Row],[Verschluss - B3 - Recyceltes Material Anteil (in %)]])</f>
        <v/>
      </c>
      <c r="NP237" s="577" t="str">
        <f>IF(Table1[[#This Row],[Verschluss - B3 - Beschichtung]]="","",VLOOKUP(Table1[[#This Row],[Verschluss - B3 - Beschichtung]],'DD FD'!AE:AF,2,FALSE))</f>
        <v/>
      </c>
      <c r="NQ237" s="580" t="str">
        <f>IF(Table1[[#This Row],[Verschluss - B3 - Beschichtung Anteil (in %)]]="","",Table1[[#This Row],[Verschluss - B3 - Beschichtung Anteil (in %)]])</f>
        <v/>
      </c>
      <c r="NR237" s="576" t="str">
        <f>IF(Table1[[#This Row],[Etikett - B1 - Art]]="","",VLOOKUP(Table1[[#This Row],[Etikett - B1 - Art]],'DD FD'!F:G,2,FALSE))</f>
        <v/>
      </c>
      <c r="NS237" s="577" t="str">
        <f>IF(Table1[[#This Row],[Etikett - B1 - Fraktion]]="","",VLOOKUP(Table1[[#This Row],[Etikett - B1 - Fraktion]],'DD FD'!H:J,3,FALSE))</f>
        <v/>
      </c>
      <c r="NT237" s="574" t="str">
        <f>IF(Table1[[#This Row],[Etikett - B1 - Gewicht (in G)]]="","",Table1[[#This Row],[Etikett - B1 - Gewicht (in G)]])</f>
        <v/>
      </c>
      <c r="NU237" s="574" t="str">
        <f>IF(Table1[[#This Row],[Etikett - B1 - Lizenzierungs-pflichtig? (X=Ja)]]="","",Table1[[#This Row],[Etikett - B1 - Lizenzierungs-pflichtig? (X=Ja)]])</f>
        <v/>
      </c>
      <c r="NV237" s="574" t="str">
        <f>IF(Table1[[#This Row],[Etikett - B1 - Trennbar vom Hauptkörper? (X=Ja)]]="","",Table1[[#This Row],[Etikett - B1 - Trennbar vom Hauptkörper? (X=Ja)]])</f>
        <v/>
      </c>
      <c r="NW237" s="577" t="str">
        <f>IF(Table1[[#This Row],[Etikett - B1 - Virgin Material]]="","",VLOOKUP(Table1[[#This Row],[Etikett - B1 - Virgin Material]],'DD FD'!AJ:AK,2,FALSE))</f>
        <v/>
      </c>
      <c r="NX237" s="578" t="str">
        <f>IF(Table1[[#This Row],[Etikett - B1 - Virgin Material Anteil (in %)]]="","",Table1[[#This Row],[Etikett - B1 - Virgin Material Anteil (in %)]])</f>
        <v/>
      </c>
      <c r="NY237" s="577" t="str">
        <f>IF(Table1[[#This Row],[Etikett - B1 - Recyceltes Material]]="","",VLOOKUP(Table1[[#This Row],[Etikett - B1 - Recyceltes Material]],'DD FD'!AL:AM,2,FALSE))</f>
        <v/>
      </c>
      <c r="NZ237" s="578" t="str">
        <f>IF(Table1[[#This Row],[Etikett - B1 - Recyceltes Material Anteil (in %)]]="","",Table1[[#This Row],[Etikett - B1 - Recyceltes Material Anteil (in %)]])</f>
        <v/>
      </c>
      <c r="OA237" s="577" t="str">
        <f>IF(Table1[[#This Row],[Etikett - B1 - Beschichtung]]="","",VLOOKUP(Table1[[#This Row],[Etikett - B1 - Beschichtung]],'DD FD'!AE:AF,2,FALSE))</f>
        <v/>
      </c>
      <c r="OB237" s="580" t="str">
        <f>IF(Table1[[#This Row],[Etikett - B1 - Beschichtung Anteil (in %)]]="","",Table1[[#This Row],[Etikett - B1 - Beschichtung Anteil (in %)]])</f>
        <v/>
      </c>
      <c r="OC237" s="576" t="str">
        <f>IF(Table1[[#This Row],[Etikett - B2 - Art]]="","",VLOOKUP(Table1[[#This Row],[Etikett - B2 - Art]],'DD FD'!F:G,2,FALSE))</f>
        <v/>
      </c>
      <c r="OD237" s="577" t="str">
        <f>IF(Table1[[#This Row],[Etikett - B2 - Fraktion]]="","",VLOOKUP(Table1[[#This Row],[Etikett - B2 - Fraktion]],'DD FD'!H:J,3,FALSE))</f>
        <v/>
      </c>
      <c r="OE237" s="574" t="str">
        <f>IF(Table1[[#This Row],[Etikett - B2 - Gewicht (in G)]]="","",Table1[[#This Row],[Etikett - B2 - Gewicht (in G)]])</f>
        <v/>
      </c>
      <c r="OF237" s="574" t="str">
        <f>IF(Table1[[#This Row],[Etikett - B2 - Lizenzierungs-pflichtig? (X=Ja)]]="","",Table1[[#This Row],[Etikett - B2 - Lizenzierungs-pflichtig? (X=Ja)]])</f>
        <v/>
      </c>
      <c r="OG237" s="574" t="str">
        <f>IF(Table1[[#This Row],[Etikett - B2 - Trennbar vom Hauptkörper? (X=Ja)]]="","",Table1[[#This Row],[Etikett - B2 - Trennbar vom Hauptkörper? (X=Ja)]])</f>
        <v/>
      </c>
      <c r="OH237" s="577" t="str">
        <f>IF(Table1[[#This Row],[Etikett - B2 - Virgin Material]]="","",VLOOKUP(Table1[[#This Row],[Etikett - B2 - Virgin Material]],'DD FD'!AJ:AK,2,FALSE))</f>
        <v/>
      </c>
      <c r="OI237" s="578" t="str">
        <f>IF(Table1[[#This Row],[Etikett - B2 - Virgin Material Anteil (in %)]]="","",Table1[[#This Row],[Etikett - B2 - Virgin Material Anteil (in %)]])</f>
        <v/>
      </c>
      <c r="OJ237" s="577" t="str">
        <f>IF(Table1[[#This Row],[Etikett - B2 - Recyceltes Material]]="","",VLOOKUP(Table1[[#This Row],[Etikett - B2 - Recyceltes Material]],'DD FD'!AL:AM,2,FALSE))</f>
        <v/>
      </c>
      <c r="OK237" s="578" t="str">
        <f>IF(Table1[[#This Row],[Etikett - B2 - Recyceltes Material Anteil (in %)]]="","",Table1[[#This Row],[Etikett - B2 - Recyceltes Material Anteil (in %)]])</f>
        <v/>
      </c>
      <c r="OL237" s="577" t="str">
        <f>IF(Table1[[#This Row],[Etikett - B2 - Beschichtung]]="","",VLOOKUP(Table1[[#This Row],[Etikett - B2 - Beschichtung]],'DD FD'!AE:AF,2,FALSE))</f>
        <v/>
      </c>
      <c r="OM237" s="580" t="str">
        <f>IF(Table1[[#This Row],[Etikett - B2 - Beschichtung Anteil (in %)]]="","",Table1[[#This Row],[Etikett - B2 - Beschichtung Anteil (in %)]])</f>
        <v/>
      </c>
      <c r="ON237" s="576" t="str">
        <f>IF(Table1[[#This Row],[Etikett - B3 - Art]]="","",VLOOKUP(Table1[[#This Row],[Etikett - B3 - Art]],'DD FD'!F:G,2,FALSE))</f>
        <v/>
      </c>
      <c r="OO237" s="577" t="str">
        <f>IF(Table1[[#This Row],[Etikett - B3 - Fraktion]]="","",VLOOKUP(Table1[[#This Row],[Etikett - B3 - Fraktion]],'DD FD'!H:J,3,FALSE))</f>
        <v/>
      </c>
      <c r="OP237" s="574" t="str">
        <f>IF(Table1[[#This Row],[Etikett - B3 - Gewicht (in G)]]="","",Table1[[#This Row],[Etikett - B3 - Gewicht (in G)]])</f>
        <v/>
      </c>
      <c r="OQ237" s="574" t="str">
        <f>IF(Table1[[#This Row],[Etikett - B3 - Lizenzierungs-pflichtig? (X=Ja)]]="","",Table1[[#This Row],[Etikett - B3 - Lizenzierungs-pflichtig? (X=Ja)]])</f>
        <v/>
      </c>
      <c r="OR237" s="574" t="str">
        <f>IF(Table1[[#This Row],[Etikett - B3 - Trennbar vom Hauptkörper? (X=Ja)]]="","",Table1[[#This Row],[Etikett - B3 - Trennbar vom Hauptkörper? (X=Ja)]])</f>
        <v/>
      </c>
      <c r="OS237" s="577" t="str">
        <f>IF(Table1[[#This Row],[Etikett - B3 - Virgin Material]]="","",VLOOKUP(Table1[[#This Row],[Etikett - B3 - Virgin Material]],'DD FD'!AJ:AK,2,FALSE))</f>
        <v/>
      </c>
      <c r="OT237" s="578" t="str">
        <f>IF(Table1[[#This Row],[Etikett - B3 - Virgin Material Anteil (in %)]]="","",Table1[[#This Row],[Etikett - B3 - Virgin Material Anteil (in %)]])</f>
        <v/>
      </c>
      <c r="OU237" s="577" t="str">
        <f>IF(Table1[[#This Row],[Etikett - B3 - Recyceltes Material]]="","",VLOOKUP(Table1[[#This Row],[Etikett - B3 - Recyceltes Material]],'DD FD'!AL:AM,2,FALSE))</f>
        <v/>
      </c>
      <c r="OV237" s="578" t="str">
        <f>IF(Table1[[#This Row],[Etikett - B3 - Recyceltes Material Anteil (in %)]]="","",Table1[[#This Row],[Etikett - B3 - Recyceltes Material Anteil (in %)]])</f>
        <v/>
      </c>
      <c r="OW237" s="577" t="str">
        <f>IF(Table1[[#This Row],[Etikett - B3 - Beschichtung]]="","",VLOOKUP(Table1[[#This Row],[Etikett - B3 - Beschichtung]],'DD FD'!AE:AF,2,FALSE))</f>
        <v/>
      </c>
      <c r="OX237" s="613" t="str">
        <f>IF(Table1[[#This Row],[Etikett - B3 - Beschichtung Anteil (in %)]]="","",Table1[[#This Row],[Etikett - B3 - Beschichtung Anteil (in %)]])</f>
        <v/>
      </c>
      <c r="OY237" s="618">
        <f>ROUNDUP(SUM(
IF(AND(LH237='DD FD'!$J$7,LJ237='DD FD'!$AI$3),LI237,0),
IF(AND(LR237='DD FD'!$J$7,LT237='DD FD'!$AI$3),LS237,0),
IF(AND(MB237='DD FD'!$J$7,MD237='DD FD'!$AI$3),MC237,0),
IF(AND(ML237='DD FD'!$J$7,MN237='DD FD'!$AI$3),MM237,0),
IF(AND(MW237='DD FD'!$J$7,MY237='DD FD'!$AI$3),MX237,0),
IF(AND(NH237='DD FD'!$J$7,NJ237='DD FD'!$AI$3),NI237,0),
IF(AND(NS237='DD FD'!$J$7,NU237='DD FD'!$AI$3),NT237,0),
IF(AND(OD237='DD FD'!$J$7,OF237='DD FD'!$AI$3),OE237,0),
IF(AND(OO237='DD FD'!$J$7,OQ237='DD FD'!$AI$3),OP237,0),
),2)</f>
        <v>0</v>
      </c>
      <c r="OZ237" s="617">
        <f>ROUNDUP(SUM(
IF(AND(LH237='DD FD'!$J$6,LJ237='DD FD'!$AI$3),LI237,0),
IF(AND(LR237='DD FD'!$J$6,LT237='DD FD'!$AI$3),LS237,0),
IF(AND(MB237='DD FD'!$J$6,MD237='DD FD'!$AI$3),MC237,0),
IF(AND(ML237='DD FD'!$J$6,MN237='DD FD'!$AI$3),MM237,0),
IF(AND(MW237='DD FD'!$J$6,MY237='DD FD'!$AI$3),MX237,0),
IF(AND(NH237='DD FD'!$J$6,NJ237='DD FD'!$AI$3),NI237,0),
IF(AND(NS237='DD FD'!$J$6,NU237='DD FD'!$AI$3),NT237,0),
IF(AND(OD237='DD FD'!$J$6,OF237='DD FD'!$AI$3),OE237,0),
IF(AND(OO237='DD FD'!$J$6,OQ237='DD FD'!$AI$3),OP237,0),
),2)</f>
        <v>0</v>
      </c>
      <c r="PA237" s="617">
        <f>ROUNDUP(SUM(
IF(AND(LH237='DD FD'!$J$10,LJ237='DD FD'!$AI$3),LI237,0),
IF(AND(LR237='DD FD'!$J$10,LT237='DD FD'!$AI$3),LS237,0),
IF(AND(MB237='DD FD'!$J$10,MD237='DD FD'!$AI$3),MC237,0),
IF(AND(ML237='DD FD'!$J$10,MN237='DD FD'!$AI$3),MM237,0),
IF(AND(MW237='DD FD'!$J$10,MY237='DD FD'!$AI$3),MX237,0),
IF(AND(NH237='DD FD'!$J$10,NJ237='DD FD'!$AI$3),NI237,0),
IF(AND(NS237='DD FD'!$J$10,NU237='DD FD'!$AI$3),NT237,0),
IF(AND(OD237='DD FD'!$J$10,OF237='DD FD'!$AI$3),OE237,0),
IF(AND(OO237='DD FD'!$J$10,OQ237='DD FD'!$AI$3),OP237,0),
),2)</f>
        <v>0</v>
      </c>
      <c r="PB237" s="617">
        <f>ROUNDUP(SUM(
IF(AND(LH237='DD FD'!$J$8,LJ237='DD FD'!$AI$3),LI237,0),
IF(AND(LR237='DD FD'!$J$8,LT237='DD FD'!$AI$3),LS237,0),
IF(AND(MB237='DD FD'!$J$8,MD237='DD FD'!$AI$3),MC237,0),
IF(AND(ML237='DD FD'!$J$8,MN237='DD FD'!$AI$3),MM237,0),
IF(AND(MW237='DD FD'!$J$8,MY237='DD FD'!$AI$3),MX237,0),
IF(AND(NH237='DD FD'!$J$8,NJ237='DD FD'!$AI$3),NI237,0),
IF(AND(NS237='DD FD'!$J$8,NU237='DD FD'!$AI$3),NT237,0),
IF(AND(OD237='DD FD'!$J$8,OF237='DD FD'!$AI$3),OE237,0),
IF(AND(OO237='DD FD'!$J$8,OQ237='DD FD'!$AI$3),OP237,0),
),2)</f>
        <v>0</v>
      </c>
      <c r="PC237" s="617">
        <f>ROUNDUP(SUM(
IF(AND(LH237='DD FD'!$J$5,LJ237='DD FD'!$AI$3),LI237,0),
IF(AND(LR237='DD FD'!$J$5,LT237='DD FD'!$AI$3),LS237,0),
IF(AND(MB237='DD FD'!$J$5,MD237='DD FD'!$AI$3),MC237,0),
IF(AND(ML237='DD FD'!$J$5,MN237='DD FD'!$AI$3),MM237,0),
IF(AND(MW237='DD FD'!$J$5,MY237='DD FD'!$AI$3),MX237,0),
IF(AND(NH237='DD FD'!$J$5,NJ237='DD FD'!$AI$3),NI237,0),
IF(AND(NS237='DD FD'!$J$5,NU237='DD FD'!$AI$3),NT237,0),
IF(AND(OD237='DD FD'!$J$5,OF237='DD FD'!$AI$3),OE237,0),
IF(AND(OO237='DD FD'!$J$5,OQ237='DD FD'!$AI$3),OP237,0),
),2)</f>
        <v>0</v>
      </c>
      <c r="PD237" s="617">
        <f>ROUNDUP(SUM(
IF(AND(LH237='DD FD'!$J$9,LJ237='DD FD'!$AI$3),LI237,0),
IF(AND(LR237='DD FD'!$J$9,LT237='DD FD'!$AI$3),LS237,0),
IF(AND(MB237='DD FD'!$J$9,MD237='DD FD'!$AI$3),MC237,0),
IF(AND(ML237='DD FD'!$J$9,MN237='DD FD'!$AI$3),MM237,0),
IF(AND(MW237='DD FD'!$J$9,MY237='DD FD'!$AI$3),MX237,0),
IF(AND(NH237='DD FD'!$J$9,NJ237='DD FD'!$AI$3),NI237,0),
IF(AND(NS237='DD FD'!$J$9,NU237='DD FD'!$AI$3),NT237,0),
IF(AND(OD237='DD FD'!$J$9,OF237='DD FD'!$AI$3),OE237,0),
IF(AND(OO237='DD FD'!$J$9,OQ237='DD FD'!$AI$3),OP237,0),
),2)</f>
        <v>0</v>
      </c>
      <c r="PE237" s="617">
        <f>ROUNDUP(SUM(
IF(AND(LH237='DD FD'!$J$4,LJ237='DD FD'!$AI$3),LI237,0),
IF(AND(LR237='DD FD'!$J$4,LT237='DD FD'!$AI$3),LS237,0),
IF(AND(MB237='DD FD'!$J$4,MD237='DD FD'!$AI$3),MC237,0),
IF(AND(ML237='DD FD'!$J$4,MN237='DD FD'!$AI$3),MM237,0),
IF(AND(MW237='DD FD'!$J$4,MY237='DD FD'!$AI$3),MX237,0),
IF(AND(NH237='DD FD'!$J$4,NJ237='DD FD'!$AI$3),NI237,0),
IF(AND(NS237='DD FD'!$J$4,NU237='DD FD'!$AI$3),NT237,0),
IF(AND(OD237='DD FD'!$J$4,OF237='DD FD'!$AI$3),OE237,0),
IF(AND(OO237='DD FD'!$J$4,OQ237='DD FD'!$AI$3),OP237,0),
),2)</f>
        <v>0</v>
      </c>
      <c r="PF237" s="619">
        <f>ROUNDUP(SUM(
IF(AND(LH237='DD FD'!$J$11,LJ237='DD FD'!$AI$3),LI237,0),
IF(AND(LR237='DD FD'!$J$11,LT237='DD FD'!$AI$3),LS237,0),
IF(AND(MB237='DD FD'!$J$11,MD237='DD FD'!$AI$3),MC237,0),
IF(AND(ML237='DD FD'!$J$11,MN237='DD FD'!$AI$3),MM237,0),
IF(AND(MW237='DD FD'!$J$11,MY237='DD FD'!$AI$3),MX237,0),
IF(AND(NH237='DD FD'!$J$11,NJ237='DD FD'!$AI$3),NI237,0),
IF(AND(NS237='DD FD'!$J$11,NU237='DD FD'!$AI$3),NT237,0),
IF(AND(OD237='DD FD'!$J$11,OF237='DD FD'!$AI$3),OE237,0),
IF(AND(OO237='DD FD'!$J$11,OQ237='DD FD'!$AI$3),OP237,0),
),2)</f>
        <v>0</v>
      </c>
    </row>
    <row r="238" spans="1:422">
      <c r="A238" s="806"/>
      <c r="B238" s="934"/>
      <c r="C238" s="247"/>
      <c r="D238" s="842"/>
      <c r="E238" s="247"/>
      <c r="F238" s="158"/>
      <c r="G238" s="710"/>
      <c r="H238" s="712"/>
      <c r="I238" s="936"/>
      <c r="J238" s="803"/>
      <c r="K238" s="150"/>
      <c r="L238" s="146" t="str">
        <f t="shared" si="81"/>
        <v/>
      </c>
      <c r="M238" s="501" t="str">
        <f t="shared" si="98"/>
        <v/>
      </c>
      <c r="N238" s="504"/>
      <c r="O238" s="113" t="str">
        <f t="shared" si="99"/>
        <v/>
      </c>
      <c r="P238" s="114" t="str">
        <f t="shared" si="82"/>
        <v/>
      </c>
      <c r="Q238" s="152"/>
      <c r="R238" s="152"/>
      <c r="S238" s="115" t="str">
        <f t="shared" si="100"/>
        <v/>
      </c>
      <c r="T238" s="159"/>
      <c r="U238" s="159"/>
      <c r="V238" s="157"/>
      <c r="W238" s="157"/>
      <c r="X238" s="157"/>
      <c r="Y238" s="772"/>
      <c r="Z238" s="158"/>
      <c r="AA238" s="144"/>
      <c r="AB238" s="112"/>
      <c r="AC238" s="153"/>
      <c r="AD238" s="153"/>
      <c r="AE238" s="153"/>
      <c r="AF238" s="153"/>
      <c r="AG238" s="153"/>
      <c r="AH238" s="153"/>
      <c r="AI238" s="152"/>
      <c r="AJ238" s="158"/>
      <c r="AK238" s="158"/>
      <c r="AL238" s="158"/>
      <c r="AM238" s="116" t="str">
        <f t="shared" si="101"/>
        <v/>
      </c>
      <c r="AN238" s="116" t="str">
        <f t="shared" si="102"/>
        <v/>
      </c>
      <c r="AO238" s="324"/>
      <c r="AP238" s="503"/>
      <c r="AQ238" s="487" t="str">
        <f t="shared" si="103"/>
        <v/>
      </c>
      <c r="AR238" s="113" t="str">
        <f t="shared" si="83"/>
        <v/>
      </c>
      <c r="AS238" s="113" t="str">
        <f t="shared" si="84"/>
        <v/>
      </c>
      <c r="AT238" s="113" t="str">
        <f t="shared" si="85"/>
        <v/>
      </c>
      <c r="AU238" s="113" t="str">
        <f t="shared" si="86"/>
        <v/>
      </c>
      <c r="AV238" s="159"/>
      <c r="AW238" s="157"/>
      <c r="AX238" s="157"/>
      <c r="AY238" s="157"/>
      <c r="AZ238" s="157"/>
      <c r="BA238" s="116" t="str">
        <f t="shared" si="87"/>
        <v/>
      </c>
      <c r="BB238" s="316"/>
      <c r="BC238" s="116" t="str">
        <f t="shared" si="88"/>
        <v/>
      </c>
      <c r="BD238" s="133" t="str">
        <f t="shared" si="89"/>
        <v/>
      </c>
      <c r="BE238" s="157"/>
      <c r="BF238" s="1180"/>
      <c r="BG238" s="1180"/>
      <c r="BH238" s="158"/>
      <c r="BI238" s="490"/>
      <c r="BJ238" s="514" t="str">
        <f t="shared" si="104"/>
        <v/>
      </c>
      <c r="BK238" s="789"/>
      <c r="BL238" s="116" t="str">
        <f t="shared" si="105"/>
        <v/>
      </c>
      <c r="BM238" s="144"/>
      <c r="BN238" s="144"/>
      <c r="BO238" s="144"/>
      <c r="BP238" s="790"/>
      <c r="BQ238" s="790"/>
      <c r="BR238" s="790"/>
      <c r="BS238" s="116" t="str">
        <f t="shared" si="90"/>
        <v/>
      </c>
      <c r="BT238" s="790"/>
      <c r="BU238" s="808" t="str">
        <f t="shared" si="91"/>
        <v/>
      </c>
      <c r="BV238" s="791"/>
      <c r="BW238" s="144"/>
      <c r="BX238" s="20"/>
      <c r="BY238" s="20"/>
      <c r="BZ238" s="20"/>
      <c r="CA238" s="792"/>
      <c r="CB238" s="1201"/>
      <c r="CC238" s="144"/>
      <c r="CD238" s="144"/>
      <c r="CE238" s="144"/>
      <c r="CF238" s="144"/>
      <c r="CG238" s="144"/>
      <c r="CH238" s="144"/>
      <c r="CI238" s="144"/>
      <c r="CJ238" s="144"/>
      <c r="CK238" s="144"/>
      <c r="CL238" s="144"/>
      <c r="CM238" s="144"/>
      <c r="CN238" s="144"/>
      <c r="CO238" s="144"/>
      <c r="CP238" s="144"/>
      <c r="CQ238" s="144"/>
      <c r="CR238" s="144"/>
      <c r="CS238" s="144"/>
      <c r="CT238" s="144"/>
      <c r="CU238" s="144"/>
      <c r="CV238" s="144"/>
      <c r="CW238" s="144"/>
      <c r="CX238" s="144"/>
      <c r="CY238" s="144"/>
      <c r="CZ238" s="144"/>
      <c r="DA238" s="144"/>
      <c r="DB238" s="144"/>
      <c r="DC238" s="144"/>
      <c r="DD238" s="144"/>
      <c r="DE238" s="144"/>
      <c r="DF238" s="144"/>
      <c r="DG238" s="144"/>
      <c r="DH238" s="144"/>
      <c r="DI238" s="144"/>
      <c r="DJ238" s="144"/>
      <c r="DK238" s="144"/>
      <c r="DL238" s="144"/>
      <c r="DM238" s="144"/>
      <c r="DN238" s="144"/>
      <c r="DO238" s="144"/>
      <c r="DP238" s="144"/>
      <c r="DQ238" s="144"/>
      <c r="DR238" s="144"/>
      <c r="DS238" s="144"/>
      <c r="DT238" s="144"/>
      <c r="DU238" s="144"/>
      <c r="DV238" s="144"/>
      <c r="DW238" s="144"/>
      <c r="DX238" s="144"/>
      <c r="DY238" s="144"/>
      <c r="DZ238" s="144"/>
      <c r="EA238" s="144"/>
      <c r="EB238" s="144"/>
      <c r="EC238" s="144"/>
      <c r="ED238" s="782" t="str">
        <f t="shared" si="106"/>
        <v/>
      </c>
      <c r="EE238" s="519"/>
      <c r="EF238" s="793"/>
      <c r="EG238" s="519"/>
      <c r="EH238" s="794"/>
      <c r="EI238" s="790"/>
      <c r="EJ238" s="794"/>
      <c r="EK238" s="794"/>
      <c r="EL238" s="790"/>
      <c r="EM238" s="790"/>
      <c r="EN238" s="790"/>
      <c r="EO238" s="112" t="str">
        <f t="shared" si="92"/>
        <v/>
      </c>
      <c r="EP238" s="790"/>
      <c r="EQ238" s="488" t="str">
        <f t="shared" si="93"/>
        <v/>
      </c>
      <c r="ER238" s="1100"/>
      <c r="ES238" s="1099" t="str">
        <f t="shared" si="107"/>
        <v/>
      </c>
      <c r="ET238" s="525"/>
      <c r="EU238" s="148"/>
      <c r="EV238" s="148"/>
      <c r="EW238" s="148"/>
      <c r="EX238" s="148"/>
      <c r="EY238" s="148"/>
      <c r="EZ238" s="148"/>
      <c r="FA238" s="148"/>
      <c r="FB238" s="148"/>
      <c r="FC238" s="148"/>
      <c r="FD238" s="148"/>
      <c r="FE238" s="148"/>
      <c r="FF238" s="148"/>
      <c r="FG238" s="148"/>
      <c r="FH238" s="148"/>
      <c r="FI238" s="528"/>
      <c r="FJ238" s="513" t="str">
        <f t="shared" si="94"/>
        <v/>
      </c>
      <c r="FK238" s="158"/>
      <c r="FL238" s="850"/>
      <c r="FM238" s="850"/>
      <c r="FN238" s="850"/>
      <c r="FO238" s="850"/>
      <c r="FP238" s="850"/>
      <c r="FQ238" s="850"/>
      <c r="FR238" s="157"/>
      <c r="FS238" s="143"/>
      <c r="FT238" s="143"/>
      <c r="FU238" s="847" t="str">
        <f t="shared" si="95"/>
        <v/>
      </c>
      <c r="FV238" s="555"/>
      <c r="FW238" s="523" t="str">
        <f>IF(Table1[[#This Row],[Nonfood Inhaltstoffe - Komponente]]="","",VLOOKUP(Table1[[#This Row],[Nonfood Inhaltstoffe - Komponente]],'Dropdown Auswahl'!BJ:BK,2,FALSE))</f>
        <v/>
      </c>
      <c r="FX238" s="1013"/>
      <c r="FY238" s="1011" t="str">
        <f t="shared" si="96"/>
        <v/>
      </c>
      <c r="FZ238" s="152"/>
      <c r="GA238" s="152"/>
      <c r="GB238" s="152"/>
      <c r="GC238" s="529" t="str">
        <f t="shared" si="97"/>
        <v/>
      </c>
      <c r="GG238" s="21"/>
      <c r="GH238" s="21"/>
      <c r="GI238" s="1019"/>
      <c r="GJ238" s="1016" t="str">
        <f>IF(Table1[[#This Row],[Global Trade Item Number (GTIN)]]="","",Table1[[#This Row],[Global Trade Item Number (GTIN)]])</f>
        <v/>
      </c>
      <c r="GK238" s="555" t="str">
        <f>IF(Table1[[#This Row],[WAWI-Nr./ Kreditoren-Nummer
(ASDV)]]&lt;&gt;"",Table1[[#This Row],[WAWI-Nr./ Kreditoren-Nummer
(ASDV)]],"")</f>
        <v/>
      </c>
      <c r="GL238" s="165"/>
      <c r="GM238" s="165"/>
      <c r="GN238" s="165"/>
      <c r="GO238" s="485"/>
      <c r="GP238" s="534"/>
      <c r="GQ238" s="533"/>
      <c r="GR238" s="486"/>
      <c r="GS238" s="486"/>
      <c r="GT238" s="486"/>
      <c r="GU238" s="486"/>
      <c r="GV238" s="486"/>
      <c r="GW238" s="542"/>
      <c r="GX238" s="538"/>
      <c r="GY238" s="144"/>
      <c r="GZ238" s="480"/>
      <c r="HA238" s="158"/>
      <c r="HB238" s="480"/>
      <c r="HC238" s="480"/>
      <c r="HD238" s="480"/>
      <c r="HE238" s="480"/>
      <c r="HF238" s="480"/>
      <c r="HG238" s="480"/>
      <c r="HH238" s="538"/>
      <c r="HI238" s="480"/>
      <c r="HJ238" s="480"/>
      <c r="HK238" s="480"/>
      <c r="HL238" s="480"/>
      <c r="HM238" s="480"/>
      <c r="HN238" s="480"/>
      <c r="HO238" s="480"/>
      <c r="HP238" s="480"/>
      <c r="HQ238" s="480"/>
      <c r="HR238" s="538"/>
      <c r="HS238" s="480"/>
      <c r="HT238" s="480"/>
      <c r="HU238" s="480"/>
      <c r="HV238" s="480"/>
      <c r="HW238" s="480"/>
      <c r="HX238" s="480"/>
      <c r="HY238" s="480"/>
      <c r="HZ238" s="480"/>
      <c r="IA238" s="480"/>
      <c r="IB238" s="538"/>
      <c r="IC238" s="480"/>
      <c r="ID238" s="480"/>
      <c r="IE238" s="480"/>
      <c r="IF238" s="480"/>
      <c r="IG238" s="480"/>
      <c r="IH238" s="480"/>
      <c r="II238" s="480"/>
      <c r="IJ238" s="480"/>
      <c r="IK238" s="480"/>
      <c r="IL238" s="480"/>
      <c r="IM238" s="538"/>
      <c r="IN238" s="480"/>
      <c r="IO238" s="480"/>
      <c r="IP238" s="480"/>
      <c r="IQ238" s="480"/>
      <c r="IR238" s="480"/>
      <c r="IS238" s="480"/>
      <c r="IT238" s="480"/>
      <c r="IU238" s="480"/>
      <c r="IV238" s="480"/>
      <c r="IW238" s="480"/>
      <c r="IX238" s="538"/>
      <c r="IY238" s="480"/>
      <c r="IZ238" s="480"/>
      <c r="JA238" s="480"/>
      <c r="JB238" s="480"/>
      <c r="JC238" s="480"/>
      <c r="JD238" s="480"/>
      <c r="JE238" s="480"/>
      <c r="JF238" s="480"/>
      <c r="JG238" s="480"/>
      <c r="JH238" s="480"/>
      <c r="JI238" s="538"/>
      <c r="JJ238" s="480"/>
      <c r="JK238" s="480"/>
      <c r="JL238" s="480"/>
      <c r="JM238" s="480"/>
      <c r="JN238" s="480"/>
      <c r="JO238" s="480"/>
      <c r="JP238" s="480"/>
      <c r="JQ238" s="480"/>
      <c r="JR238" s="480"/>
      <c r="JS238" s="590"/>
      <c r="JT238" s="538"/>
      <c r="JU238" s="480"/>
      <c r="JV238" s="480"/>
      <c r="JW238" s="480"/>
      <c r="JX238" s="480"/>
      <c r="JY238" s="480"/>
      <c r="JZ238" s="480"/>
      <c r="KA238" s="480"/>
      <c r="KB238" s="480"/>
      <c r="KC238" s="480"/>
      <c r="KD238" s="480"/>
      <c r="KE238" s="538"/>
      <c r="KF238" s="480"/>
      <c r="KG238" s="480"/>
      <c r="KH238" s="480"/>
      <c r="KI238" s="480"/>
      <c r="KJ238" s="480"/>
      <c r="KK238" s="480"/>
      <c r="KL238" s="480"/>
      <c r="KM238" s="480"/>
      <c r="KN238" s="480"/>
      <c r="KO238" s="480"/>
      <c r="KR238" s="568" t="str">
        <f>IF(Table1[[#This Row],[GTIN]]&lt;&gt;"",Table1[[#This Row],[GTIN]],"")</f>
        <v/>
      </c>
      <c r="KS238" s="569" t="str">
        <f>Table1[[#This Row],[Kreditor]]</f>
        <v/>
      </c>
      <c r="KT238" s="570" t="str">
        <f>IF(Table1[[#This Row],[Gültig ab (Datum)]]&lt;&gt;"",Table1[[#This Row],[Gültig ab (Datum)]],"")</f>
        <v/>
      </c>
      <c r="KU238" s="570"/>
      <c r="KV238" s="583" t="str">
        <f>IF(Table1[[#This Row],[Artikel verpackt? 
(X=Ja)]]="","",Table1[[#This Row],[Artikel verpackt? 
(X=Ja)]])</f>
        <v/>
      </c>
      <c r="KW238" s="571" t="str">
        <f>IF(Table1[[#This Row],[Verpackung recyclingfähig?
(X=Ja)]]="","",Table1[[#This Row],[Verpackung recyclingfähig?
(X=Ja)]])</f>
        <v/>
      </c>
      <c r="KX238" s="572"/>
      <c r="KY238" s="573"/>
      <c r="KZ238" s="574"/>
      <c r="LA238" s="574"/>
      <c r="LB238" s="574"/>
      <c r="LC238" s="574"/>
      <c r="LD238" s="574"/>
      <c r="LE238" s="574"/>
      <c r="LF238" s="575"/>
      <c r="LG238" s="576" t="str">
        <f>IF(Table1[[#This Row],[Hauptkörper - B1 - Art]]="","",VLOOKUP(Table1[[#This Row],[Hauptkörper - B1 - Art]],'DD FD'!B:C,2,FALSE))</f>
        <v/>
      </c>
      <c r="LH238" s="577" t="str">
        <f>IF(Table1[[#This Row],[Hauptkörper - B1 - Fraktion]]="","",VLOOKUP(Table1[[#This Row],[Hauptkörper - B1 - Fraktion]],'DD FD'!H:J,3,FALSE))</f>
        <v/>
      </c>
      <c r="LI238" s="574" t="str">
        <f>IF(Table1[[#This Row],[Hauptkörper - B1 - Gewicht
(in G)]]="","",Table1[[#This Row],[Hauptkörper - B1 - Gewicht
(in G)]])</f>
        <v/>
      </c>
      <c r="LJ238" s="574" t="str">
        <f>IF(Table1[[#This Row],[Hauptkörper - B1 - Lizenzierungs-pflichtig? (X=Ja)]]="","",Table1[[#This Row],[Hauptkörper - B1 - Lizenzierungs-pflichtig? (X=Ja)]])</f>
        <v/>
      </c>
      <c r="LK238" s="577" t="str">
        <f>IF(Table1[[#This Row],[Hauptkörper - B1 - Virgin Material]]="","",VLOOKUP(Table1[[#This Row],[Hauptkörper - B1 - Virgin Material]],'DD FD'!AJ:AK,2,FALSE))</f>
        <v/>
      </c>
      <c r="LL238" s="578" t="str">
        <f>IF(Table1[[#This Row],[Hauptkörper - B1 - Virgin Material Anteil (in %)]]="","",Table1[[#This Row],[Hauptkörper - B1 - Virgin Material Anteil (in %)]])</f>
        <v/>
      </c>
      <c r="LM238" s="577" t="str">
        <f>IF(Table1[[#This Row],[Hauptkörper - B1 - Recyceltes Material]]="","",VLOOKUP(Table1[[#This Row],[Hauptkörper - B1 - Recyceltes Material]],'DD FD'!AL:AM,2,FALSE))</f>
        <v/>
      </c>
      <c r="LN238" s="578" t="str">
        <f>IF(Table1[[#This Row],[Hauptkörper - B1 - Recyceltes Material Anteil (in %)]]="","",Table1[[#This Row],[Hauptkörper - B1 - Recyceltes Material Anteil (in %)]])</f>
        <v/>
      </c>
      <c r="LO238" s="579" t="str">
        <f>IF(Table1[[#This Row],[Hauptkörper - B1 - Beschichtung]]="","",VLOOKUP(Table1[[#This Row],[Hauptkörper - B1 - Beschichtung]],'DD FD'!AE:AF,2,FALSE))</f>
        <v/>
      </c>
      <c r="LP238" s="580" t="str">
        <f>IF(Table1[[#This Row],[Hauptkörper - B1 - Beschichtung Anteil (in %)]]="","",Table1[[#This Row],[Hauptkörper - B1 - Beschichtung Anteil (in %)]])</f>
        <v/>
      </c>
      <c r="LQ238" s="576" t="str">
        <f>IF(Table1[[#This Row],[Hauptkörper - B2 - Art]]="","",VLOOKUP(Table1[[#This Row],[Hauptkörper - B2 - Art]],'DD FD'!B:C,2,FALSE))</f>
        <v/>
      </c>
      <c r="LR238" s="577" t="str">
        <f>IF(Table1[[#This Row],[Hauptkörper - B2 - Fraktion]]="","",VLOOKUP(Table1[[#This Row],[Hauptkörper - B2 - Fraktion]],'DD FD'!H:J,3,FALSE))</f>
        <v/>
      </c>
      <c r="LS238" s="574" t="str">
        <f>IF(Table1[[#This Row],[Hauptkörper - B2 - Gewicht
(in G)]]="","",Table1[[#This Row],[Hauptkörper - B2 - Gewicht
(in G)]])</f>
        <v/>
      </c>
      <c r="LT238" s="574" t="str">
        <f>IF(Table1[[#This Row],[Hauptkörper - B2 - Lizenzierungs-pflichtig? (X=Ja)]]="","",Table1[[#This Row],[Hauptkörper - B2 - Lizenzierungs-pflichtig? (X=Ja)]])</f>
        <v/>
      </c>
      <c r="LU238" s="577" t="str">
        <f>IF(Table1[[#This Row],[Hauptkörper - B2 - Virgin Material]]="","",VLOOKUP(Table1[[#This Row],[Hauptkörper - B2 - Virgin Material]],'DD FD'!AJ:AK,2,FALSE))</f>
        <v/>
      </c>
      <c r="LV238" s="578" t="str">
        <f>IF(Table1[[#This Row],[Hauptkörper - B2 - Virgin Material Anteil (in %)]]="","",Table1[[#This Row],[Hauptkörper - B2 - Virgin Material Anteil (in %)]])</f>
        <v/>
      </c>
      <c r="LW238" s="577" t="str">
        <f>IF(Table1[[#This Row],[Hauptkörper - B2 - Recyceltes Material]]="","",VLOOKUP(Table1[[#This Row],[Hauptkörper - B2 - Recyceltes Material]],'DD FD'!AL:AM,2,FALSE))</f>
        <v/>
      </c>
      <c r="LX238" s="578" t="str">
        <f>IF(Table1[[#This Row],[Hauptkörper - B2 - Recyceltes Material Anteil (in %)]]="","",Table1[[#This Row],[Hauptkörper - B2 - Recyceltes Material Anteil (in %)]])</f>
        <v/>
      </c>
      <c r="LY238" s="577" t="str">
        <f>IF(Table1[[#This Row],[Hauptkörper - B2 - Beschichtung]]="","",VLOOKUP(Table1[[#This Row],[Hauptkörper - B2 - Beschichtung]],'DD FD'!AE:AF,2,FALSE))</f>
        <v/>
      </c>
      <c r="LZ238" s="580" t="str">
        <f>IF(Table1[[#This Row],[Hauptkörper - B2 - Beschichtung Anteil (in %)]]="","",Table1[[#This Row],[Hauptkörper - B2 - Beschichtung Anteil (in %)]])</f>
        <v/>
      </c>
      <c r="MA238" s="576" t="str">
        <f>IF(Table1[[#This Row],[Hauptkörper - B3 - Art]]="","",VLOOKUP(Table1[[#This Row],[Hauptkörper - B3 - Art]],'DD FD'!B:C,2,FALSE))</f>
        <v/>
      </c>
      <c r="MB238" s="577" t="str">
        <f>IF(Table1[[#This Row],[Hauptkörper - B3 - Fraktion]]="","",VLOOKUP(Table1[[#This Row],[Hauptkörper - B3 - Fraktion]],'DD FD'!H:J,3,FALSE))</f>
        <v/>
      </c>
      <c r="MC238" s="574" t="str">
        <f>IF(Table1[[#This Row],[Hauptkörper - B3 - Gewicht
(in G)]]="","",Table1[[#This Row],[Hauptkörper - B3 - Gewicht
(in G)]])</f>
        <v/>
      </c>
      <c r="MD238" s="574" t="str">
        <f>IF(Table1[[#This Row],[Hauptkörper - B3 - Lizenzierungs-pflichtig? (X=Ja)]]="","",Table1[[#This Row],[Hauptkörper - B3 - Lizenzierungs-pflichtig? (X=Ja)]])</f>
        <v/>
      </c>
      <c r="ME238" s="577" t="str">
        <f>IF(Table1[[#This Row],[Hauptkörper - B3 - Virgin Material]]="","",VLOOKUP(Table1[[#This Row],[Hauptkörper - B3 - Virgin Material]],'DD FD'!AJ:AK,2,FALSE))</f>
        <v/>
      </c>
      <c r="MF238" s="578" t="str">
        <f>IF(Table1[[#This Row],[Hauptkörper - B3 - Virgin Material Anteil (in %)]]="","",Table1[[#This Row],[Hauptkörper - B3 - Virgin Material Anteil (in %)]])</f>
        <v/>
      </c>
      <c r="MG238" s="577" t="str">
        <f>IF(Table1[[#This Row],[Hauptkörper - B3 - Recyceltes Material]]="","",VLOOKUP(Table1[[#This Row],[Hauptkörper - B3 - Recyceltes Material]],'DD FD'!AL:AM,2,FALSE))</f>
        <v/>
      </c>
      <c r="MH238" s="578" t="str">
        <f>IF(Table1[[#This Row],[Hauptkörper - B3 - Recyceltes Material Anteil (in %)]]="","",Table1[[#This Row],[Hauptkörper - B3 - Recyceltes Material Anteil (in %)]])</f>
        <v/>
      </c>
      <c r="MI238" s="577" t="str">
        <f>IF(Table1[[#This Row],[Hauptkörper - B3 - Beschichtung]]="","",VLOOKUP(Table1[[#This Row],[Hauptkörper - B3 - Beschichtung]],'DD FD'!AE:AF,2,FALSE))</f>
        <v/>
      </c>
      <c r="MJ238" s="580" t="str">
        <f>IF(Table1[[#This Row],[Hauptkörper - B3 - Beschichtung Anteil (in %)]]="","",Table1[[#This Row],[Hauptkörper - B3 - Beschichtung Anteil (in %)]])</f>
        <v/>
      </c>
      <c r="MK238" s="576" t="str">
        <f>IF(Table1[[#This Row],[Verschluss - B1 - Art]]="","",VLOOKUP(Table1[[#This Row],[Verschluss - B1 - Art]],'DD FD'!D:E,2,FALSE))</f>
        <v/>
      </c>
      <c r="ML238" s="577" t="str">
        <f>IF(Table1[[#This Row],[Verschluss - B1 - Fraktion]]="","",VLOOKUP(Table1[[#This Row],[Verschluss - B1 - Fraktion]],'DD FD'!H:J,3,FALSE))</f>
        <v/>
      </c>
      <c r="MM238" s="574" t="str">
        <f>IF(Table1[[#This Row],[Verschluss - B1 - Gewicht (in G)]]="","",Table1[[#This Row],[Verschluss - B1 - Gewicht (in G)]])</f>
        <v/>
      </c>
      <c r="MN238" s="574" t="str">
        <f>IF(Table1[[#This Row],[Verschluss - B1 - Lizenzierungs-pflichtig? (X=Ja)]]="","",Table1[[#This Row],[Verschluss - B1 - Lizenzierungs-pflichtig? (X=Ja)]])</f>
        <v/>
      </c>
      <c r="MO238" s="574" t="str">
        <f>IF(Table1[[#This Row],[Verschluss - B1 - Trennbar vom Hauptkörper? (X=Ja)]]="","",Table1[[#This Row],[Verschluss - B1 - Trennbar vom Hauptkörper? (X=Ja)]])</f>
        <v/>
      </c>
      <c r="MP238" s="577" t="str">
        <f>IF(Table1[[#This Row],[Verschluss - B1 - Virgin Material]]="","",VLOOKUP(Table1[[#This Row],[Verschluss - B1 - Virgin Material]],'DD FD'!AJ:AK,2,FALSE))</f>
        <v/>
      </c>
      <c r="MQ238" s="578" t="str">
        <f>IF(Table1[[#This Row],[Verschluss - B1 - Virgin Material Anteil (in %)]]="","",Table1[[#This Row],[Verschluss - B1 - Virgin Material Anteil (in %)]])</f>
        <v/>
      </c>
      <c r="MR238" s="577" t="str">
        <f>IF(Table1[[#This Row],[Verschluss - B1 - Recyceltes Material]]="","",VLOOKUP(Table1[[#This Row],[Verschluss - B1 - Recyceltes Material]],'DD FD'!AL:AM,2,FALSE))</f>
        <v/>
      </c>
      <c r="MS238" s="578" t="str">
        <f>IF(Table1[[#This Row],[Verschluss - B1 - Recyceltes Material Anteil (in %)]]="","",Table1[[#This Row],[Verschluss - B1 - Recyceltes Material Anteil (in %)]])</f>
        <v/>
      </c>
      <c r="MT238" s="577" t="str">
        <f>IF(Table1[[#This Row],[Verschluss - B1 - Beschichtung]]="","",VLOOKUP(Table1[[#This Row],[Verschluss - B1 - Beschichtung]],'DD FD'!AE:AF,2,FALSE))</f>
        <v/>
      </c>
      <c r="MU238" s="580" t="str">
        <f>IF(Table1[[#This Row],[Verschluss - B1 - Beschichtung Anteil (in %)]]="","",Table1[[#This Row],[Verschluss - B1 - Beschichtung Anteil (in %)]])</f>
        <v/>
      </c>
      <c r="MV238" s="576" t="str">
        <f>IF(Table1[[#This Row],[Verschluss - B2 - Art]]="","",VLOOKUP(Table1[[#This Row],[Verschluss - B2 - Art]],'DD FD'!D:E,2,FALSE))</f>
        <v/>
      </c>
      <c r="MW238" s="577" t="str">
        <f>IF(Table1[[#This Row],[Verschluss - B2 - Fraktion]]="","",VLOOKUP(Table1[[#This Row],[Verschluss - B2 - Fraktion]],'DD FD'!H:J,3,FALSE))</f>
        <v/>
      </c>
      <c r="MX238" s="574" t="str">
        <f>IF(Table1[[#This Row],[Verschluss - B2 - Gewicht (in G)]]="","",Table1[[#This Row],[Verschluss - B2 - Gewicht (in G)]])</f>
        <v/>
      </c>
      <c r="MY238" s="574" t="str">
        <f>IF(Table1[[#This Row],[Verschluss - B2 - Lizenzierungs-pflichtig? (X=Ja)]]="","",Table1[[#This Row],[Verschluss - B2 - Lizenzierungs-pflichtig? (X=Ja)]])</f>
        <v/>
      </c>
      <c r="MZ238" s="574" t="str">
        <f>IF(Table1[[#This Row],[Verschluss - B2 - Trennbar vom Hauptkörper? (X=Ja)]]="","",Table1[[#This Row],[Verschluss - B2 - Trennbar vom Hauptkörper? (X=Ja)]])</f>
        <v/>
      </c>
      <c r="NA238" s="577" t="str">
        <f>IF(Table1[[#This Row],[Verschluss - B2 - Virgin Material]]="","",VLOOKUP(Table1[[#This Row],[Verschluss - B2 - Virgin Material]],'DD FD'!AJ:AK,2,FALSE))</f>
        <v/>
      </c>
      <c r="NB238" s="578" t="str">
        <f>IF(Table1[[#This Row],[Verschluss - B2 - Virgin Material Anteil (in %)]]="","",Table1[[#This Row],[Verschluss - B2 - Virgin Material Anteil (in %)]])</f>
        <v/>
      </c>
      <c r="NC238" s="577" t="str">
        <f>IF(Table1[[#This Row],[Verschluss - B2 - Recyceltes Material]]="","",VLOOKUP(Table1[[#This Row],[Verschluss - B2 - Recyceltes Material]],'DD FD'!AL:AM,2,FALSE))</f>
        <v/>
      </c>
      <c r="ND238" s="578" t="str">
        <f>IF(Table1[[#This Row],[Verschluss - B2 - Recyceltes Material Anteil (in %)]]="","",Table1[[#This Row],[Verschluss - B2 - Recyceltes Material Anteil (in %)]])</f>
        <v/>
      </c>
      <c r="NE238" s="577" t="str">
        <f>IF(Table1[[#This Row],[Verschluss - B2 - Beschichtung]]="","",VLOOKUP(Table1[[#This Row],[Verschluss - B2 - Beschichtung]],'DD FD'!AE:AF,2,FALSE))</f>
        <v/>
      </c>
      <c r="NF238" s="580" t="str">
        <f>IF(Table1[[#This Row],[Verschluss - B2 - Beschichtung Anteil (in %)]]="","",Table1[[#This Row],[Verschluss - B2 - Beschichtung Anteil (in %)]])</f>
        <v/>
      </c>
      <c r="NG238" s="576" t="str">
        <f>IF(Table1[[#This Row],[Verschluss - B3 - Art]]="","",VLOOKUP(Table1[[#This Row],[Verschluss - B3 - Art]],'DD FD'!D:E,2,FALSE))</f>
        <v/>
      </c>
      <c r="NH238" s="577" t="str">
        <f>IF(Table1[[#This Row],[Verschluss - B3 - Fraktion]]="","",VLOOKUP(Table1[[#This Row],[Verschluss - B3 - Fraktion]],'DD FD'!H:J,3,FALSE))</f>
        <v/>
      </c>
      <c r="NI238" s="574" t="str">
        <f>IF(Table1[[#This Row],[Verschluss - B3 - Gewicht (in G)]]="","",Table1[[#This Row],[Verschluss - B3 - Gewicht (in G)]])</f>
        <v/>
      </c>
      <c r="NJ238" s="574" t="str">
        <f>IF(Table1[[#This Row],[Verschluss - B3 - Lizenzierungs-pflichtig? (X=Ja)]]="","",Table1[[#This Row],[Verschluss - B3 - Lizenzierungs-pflichtig? (X=Ja)]])</f>
        <v/>
      </c>
      <c r="NK238" s="574" t="str">
        <f>IF(Table1[[#This Row],[Verschluss - B3 - Trennbar vom Hauptkörper? (X=Ja)]]="","",Table1[[#This Row],[Verschluss - B3 - Trennbar vom Hauptkörper? (X=Ja)]])</f>
        <v/>
      </c>
      <c r="NL238" s="577" t="str">
        <f>IF(Table1[[#This Row],[Verschluss - B3 - Virgin Material]]="","",VLOOKUP(Table1[[#This Row],[Verschluss - B3 - Virgin Material]],'DD FD'!AJ:AK,2,FALSE))</f>
        <v/>
      </c>
      <c r="NM238" s="578" t="str">
        <f>IF(Table1[[#This Row],[Verschluss - B3 - Virgin Material Anteil (in %)]]="","",Table1[[#This Row],[Verschluss - B3 - Virgin Material Anteil (in %)]])</f>
        <v/>
      </c>
      <c r="NN238" s="577" t="str">
        <f>IF(Table1[[#This Row],[Verschluss - B3 - Recyceltes Material]]="","",VLOOKUP(Table1[[#This Row],[Verschluss - B3 - Recyceltes Material]],'DD FD'!AL:AM,2,FALSE))</f>
        <v/>
      </c>
      <c r="NO238" s="578" t="str">
        <f>IF(Table1[[#This Row],[Verschluss - B3 - Recyceltes Material Anteil (in %)]]="","",Table1[[#This Row],[Verschluss - B3 - Recyceltes Material Anteil (in %)]])</f>
        <v/>
      </c>
      <c r="NP238" s="577" t="str">
        <f>IF(Table1[[#This Row],[Verschluss - B3 - Beschichtung]]="","",VLOOKUP(Table1[[#This Row],[Verschluss - B3 - Beschichtung]],'DD FD'!AE:AF,2,FALSE))</f>
        <v/>
      </c>
      <c r="NQ238" s="580" t="str">
        <f>IF(Table1[[#This Row],[Verschluss - B3 - Beschichtung Anteil (in %)]]="","",Table1[[#This Row],[Verschluss - B3 - Beschichtung Anteil (in %)]])</f>
        <v/>
      </c>
      <c r="NR238" s="576" t="str">
        <f>IF(Table1[[#This Row],[Etikett - B1 - Art]]="","",VLOOKUP(Table1[[#This Row],[Etikett - B1 - Art]],'DD FD'!F:G,2,FALSE))</f>
        <v/>
      </c>
      <c r="NS238" s="577" t="str">
        <f>IF(Table1[[#This Row],[Etikett - B1 - Fraktion]]="","",VLOOKUP(Table1[[#This Row],[Etikett - B1 - Fraktion]],'DD FD'!H:J,3,FALSE))</f>
        <v/>
      </c>
      <c r="NT238" s="574" t="str">
        <f>IF(Table1[[#This Row],[Etikett - B1 - Gewicht (in G)]]="","",Table1[[#This Row],[Etikett - B1 - Gewicht (in G)]])</f>
        <v/>
      </c>
      <c r="NU238" s="574" t="str">
        <f>IF(Table1[[#This Row],[Etikett - B1 - Lizenzierungs-pflichtig? (X=Ja)]]="","",Table1[[#This Row],[Etikett - B1 - Lizenzierungs-pflichtig? (X=Ja)]])</f>
        <v/>
      </c>
      <c r="NV238" s="574" t="str">
        <f>IF(Table1[[#This Row],[Etikett - B1 - Trennbar vom Hauptkörper? (X=Ja)]]="","",Table1[[#This Row],[Etikett - B1 - Trennbar vom Hauptkörper? (X=Ja)]])</f>
        <v/>
      </c>
      <c r="NW238" s="577" t="str">
        <f>IF(Table1[[#This Row],[Etikett - B1 - Virgin Material]]="","",VLOOKUP(Table1[[#This Row],[Etikett - B1 - Virgin Material]],'DD FD'!AJ:AK,2,FALSE))</f>
        <v/>
      </c>
      <c r="NX238" s="578" t="str">
        <f>IF(Table1[[#This Row],[Etikett - B1 - Virgin Material Anteil (in %)]]="","",Table1[[#This Row],[Etikett - B1 - Virgin Material Anteil (in %)]])</f>
        <v/>
      </c>
      <c r="NY238" s="577" t="str">
        <f>IF(Table1[[#This Row],[Etikett - B1 - Recyceltes Material]]="","",VLOOKUP(Table1[[#This Row],[Etikett - B1 - Recyceltes Material]],'DD FD'!AL:AM,2,FALSE))</f>
        <v/>
      </c>
      <c r="NZ238" s="578" t="str">
        <f>IF(Table1[[#This Row],[Etikett - B1 - Recyceltes Material Anteil (in %)]]="","",Table1[[#This Row],[Etikett - B1 - Recyceltes Material Anteil (in %)]])</f>
        <v/>
      </c>
      <c r="OA238" s="577" t="str">
        <f>IF(Table1[[#This Row],[Etikett - B1 - Beschichtung]]="","",VLOOKUP(Table1[[#This Row],[Etikett - B1 - Beschichtung]],'DD FD'!AE:AF,2,FALSE))</f>
        <v/>
      </c>
      <c r="OB238" s="580" t="str">
        <f>IF(Table1[[#This Row],[Etikett - B1 - Beschichtung Anteil (in %)]]="","",Table1[[#This Row],[Etikett - B1 - Beschichtung Anteil (in %)]])</f>
        <v/>
      </c>
      <c r="OC238" s="576" t="str">
        <f>IF(Table1[[#This Row],[Etikett - B2 - Art]]="","",VLOOKUP(Table1[[#This Row],[Etikett - B2 - Art]],'DD FD'!F:G,2,FALSE))</f>
        <v/>
      </c>
      <c r="OD238" s="577" t="str">
        <f>IF(Table1[[#This Row],[Etikett - B2 - Fraktion]]="","",VLOOKUP(Table1[[#This Row],[Etikett - B2 - Fraktion]],'DD FD'!H:J,3,FALSE))</f>
        <v/>
      </c>
      <c r="OE238" s="574" t="str">
        <f>IF(Table1[[#This Row],[Etikett - B2 - Gewicht (in G)]]="","",Table1[[#This Row],[Etikett - B2 - Gewicht (in G)]])</f>
        <v/>
      </c>
      <c r="OF238" s="574" t="str">
        <f>IF(Table1[[#This Row],[Etikett - B2 - Lizenzierungs-pflichtig? (X=Ja)]]="","",Table1[[#This Row],[Etikett - B2 - Lizenzierungs-pflichtig? (X=Ja)]])</f>
        <v/>
      </c>
      <c r="OG238" s="574" t="str">
        <f>IF(Table1[[#This Row],[Etikett - B2 - Trennbar vom Hauptkörper? (X=Ja)]]="","",Table1[[#This Row],[Etikett - B2 - Trennbar vom Hauptkörper? (X=Ja)]])</f>
        <v/>
      </c>
      <c r="OH238" s="577" t="str">
        <f>IF(Table1[[#This Row],[Etikett - B2 - Virgin Material]]="","",VLOOKUP(Table1[[#This Row],[Etikett - B2 - Virgin Material]],'DD FD'!AJ:AK,2,FALSE))</f>
        <v/>
      </c>
      <c r="OI238" s="578" t="str">
        <f>IF(Table1[[#This Row],[Etikett - B2 - Virgin Material Anteil (in %)]]="","",Table1[[#This Row],[Etikett - B2 - Virgin Material Anteil (in %)]])</f>
        <v/>
      </c>
      <c r="OJ238" s="577" t="str">
        <f>IF(Table1[[#This Row],[Etikett - B2 - Recyceltes Material]]="","",VLOOKUP(Table1[[#This Row],[Etikett - B2 - Recyceltes Material]],'DD FD'!AL:AM,2,FALSE))</f>
        <v/>
      </c>
      <c r="OK238" s="578" t="str">
        <f>IF(Table1[[#This Row],[Etikett - B2 - Recyceltes Material Anteil (in %)]]="","",Table1[[#This Row],[Etikett - B2 - Recyceltes Material Anteil (in %)]])</f>
        <v/>
      </c>
      <c r="OL238" s="577" t="str">
        <f>IF(Table1[[#This Row],[Etikett - B2 - Beschichtung]]="","",VLOOKUP(Table1[[#This Row],[Etikett - B2 - Beschichtung]],'DD FD'!AE:AF,2,FALSE))</f>
        <v/>
      </c>
      <c r="OM238" s="580" t="str">
        <f>IF(Table1[[#This Row],[Etikett - B2 - Beschichtung Anteil (in %)]]="","",Table1[[#This Row],[Etikett - B2 - Beschichtung Anteil (in %)]])</f>
        <v/>
      </c>
      <c r="ON238" s="576" t="str">
        <f>IF(Table1[[#This Row],[Etikett - B3 - Art]]="","",VLOOKUP(Table1[[#This Row],[Etikett - B3 - Art]],'DD FD'!F:G,2,FALSE))</f>
        <v/>
      </c>
      <c r="OO238" s="577" t="str">
        <f>IF(Table1[[#This Row],[Etikett - B3 - Fraktion]]="","",VLOOKUP(Table1[[#This Row],[Etikett - B3 - Fraktion]],'DD FD'!H:J,3,FALSE))</f>
        <v/>
      </c>
      <c r="OP238" s="574" t="str">
        <f>IF(Table1[[#This Row],[Etikett - B3 - Gewicht (in G)]]="","",Table1[[#This Row],[Etikett - B3 - Gewicht (in G)]])</f>
        <v/>
      </c>
      <c r="OQ238" s="574" t="str">
        <f>IF(Table1[[#This Row],[Etikett - B3 - Lizenzierungs-pflichtig? (X=Ja)]]="","",Table1[[#This Row],[Etikett - B3 - Lizenzierungs-pflichtig? (X=Ja)]])</f>
        <v/>
      </c>
      <c r="OR238" s="574" t="str">
        <f>IF(Table1[[#This Row],[Etikett - B3 - Trennbar vom Hauptkörper? (X=Ja)]]="","",Table1[[#This Row],[Etikett - B3 - Trennbar vom Hauptkörper? (X=Ja)]])</f>
        <v/>
      </c>
      <c r="OS238" s="577" t="str">
        <f>IF(Table1[[#This Row],[Etikett - B3 - Virgin Material]]="","",VLOOKUP(Table1[[#This Row],[Etikett - B3 - Virgin Material]],'DD FD'!AJ:AK,2,FALSE))</f>
        <v/>
      </c>
      <c r="OT238" s="578" t="str">
        <f>IF(Table1[[#This Row],[Etikett - B3 - Virgin Material Anteil (in %)]]="","",Table1[[#This Row],[Etikett - B3 - Virgin Material Anteil (in %)]])</f>
        <v/>
      </c>
      <c r="OU238" s="577" t="str">
        <f>IF(Table1[[#This Row],[Etikett - B3 - Recyceltes Material]]="","",VLOOKUP(Table1[[#This Row],[Etikett - B3 - Recyceltes Material]],'DD FD'!AL:AM,2,FALSE))</f>
        <v/>
      </c>
      <c r="OV238" s="578" t="str">
        <f>IF(Table1[[#This Row],[Etikett - B3 - Recyceltes Material Anteil (in %)]]="","",Table1[[#This Row],[Etikett - B3 - Recyceltes Material Anteil (in %)]])</f>
        <v/>
      </c>
      <c r="OW238" s="577" t="str">
        <f>IF(Table1[[#This Row],[Etikett - B3 - Beschichtung]]="","",VLOOKUP(Table1[[#This Row],[Etikett - B3 - Beschichtung]],'DD FD'!AE:AF,2,FALSE))</f>
        <v/>
      </c>
      <c r="OX238" s="613" t="str">
        <f>IF(Table1[[#This Row],[Etikett - B3 - Beschichtung Anteil (in %)]]="","",Table1[[#This Row],[Etikett - B3 - Beschichtung Anteil (in %)]])</f>
        <v/>
      </c>
      <c r="OY238" s="618">
        <f>ROUNDUP(SUM(
IF(AND(LH238='DD FD'!$J$7,LJ238='DD FD'!$AI$3),LI238,0),
IF(AND(LR238='DD FD'!$J$7,LT238='DD FD'!$AI$3),LS238,0),
IF(AND(MB238='DD FD'!$J$7,MD238='DD FD'!$AI$3),MC238,0),
IF(AND(ML238='DD FD'!$J$7,MN238='DD FD'!$AI$3),MM238,0),
IF(AND(MW238='DD FD'!$J$7,MY238='DD FD'!$AI$3),MX238,0),
IF(AND(NH238='DD FD'!$J$7,NJ238='DD FD'!$AI$3),NI238,0),
IF(AND(NS238='DD FD'!$J$7,NU238='DD FD'!$AI$3),NT238,0),
IF(AND(OD238='DD FD'!$J$7,OF238='DD FD'!$AI$3),OE238,0),
IF(AND(OO238='DD FD'!$J$7,OQ238='DD FD'!$AI$3),OP238,0),
),2)</f>
        <v>0</v>
      </c>
      <c r="OZ238" s="617">
        <f>ROUNDUP(SUM(
IF(AND(LH238='DD FD'!$J$6,LJ238='DD FD'!$AI$3),LI238,0),
IF(AND(LR238='DD FD'!$J$6,LT238='DD FD'!$AI$3),LS238,0),
IF(AND(MB238='DD FD'!$J$6,MD238='DD FD'!$AI$3),MC238,0),
IF(AND(ML238='DD FD'!$J$6,MN238='DD FD'!$AI$3),MM238,0),
IF(AND(MW238='DD FD'!$J$6,MY238='DD FD'!$AI$3),MX238,0),
IF(AND(NH238='DD FD'!$J$6,NJ238='DD FD'!$AI$3),NI238,0),
IF(AND(NS238='DD FD'!$J$6,NU238='DD FD'!$AI$3),NT238,0),
IF(AND(OD238='DD FD'!$J$6,OF238='DD FD'!$AI$3),OE238,0),
IF(AND(OO238='DD FD'!$J$6,OQ238='DD FD'!$AI$3),OP238,0),
),2)</f>
        <v>0</v>
      </c>
      <c r="PA238" s="617">
        <f>ROUNDUP(SUM(
IF(AND(LH238='DD FD'!$J$10,LJ238='DD FD'!$AI$3),LI238,0),
IF(AND(LR238='DD FD'!$J$10,LT238='DD FD'!$AI$3),LS238,0),
IF(AND(MB238='DD FD'!$J$10,MD238='DD FD'!$AI$3),MC238,0),
IF(AND(ML238='DD FD'!$J$10,MN238='DD FD'!$AI$3),MM238,0),
IF(AND(MW238='DD FD'!$J$10,MY238='DD FD'!$AI$3),MX238,0),
IF(AND(NH238='DD FD'!$J$10,NJ238='DD FD'!$AI$3),NI238,0),
IF(AND(NS238='DD FD'!$J$10,NU238='DD FD'!$AI$3),NT238,0),
IF(AND(OD238='DD FD'!$J$10,OF238='DD FD'!$AI$3),OE238,0),
IF(AND(OO238='DD FD'!$J$10,OQ238='DD FD'!$AI$3),OP238,0),
),2)</f>
        <v>0</v>
      </c>
      <c r="PB238" s="617">
        <f>ROUNDUP(SUM(
IF(AND(LH238='DD FD'!$J$8,LJ238='DD FD'!$AI$3),LI238,0),
IF(AND(LR238='DD FD'!$J$8,LT238='DD FD'!$AI$3),LS238,0),
IF(AND(MB238='DD FD'!$J$8,MD238='DD FD'!$AI$3),MC238,0),
IF(AND(ML238='DD FD'!$J$8,MN238='DD FD'!$AI$3),MM238,0),
IF(AND(MW238='DD FD'!$J$8,MY238='DD FD'!$AI$3),MX238,0),
IF(AND(NH238='DD FD'!$J$8,NJ238='DD FD'!$AI$3),NI238,0),
IF(AND(NS238='DD FD'!$J$8,NU238='DD FD'!$AI$3),NT238,0),
IF(AND(OD238='DD FD'!$J$8,OF238='DD FD'!$AI$3),OE238,0),
IF(AND(OO238='DD FD'!$J$8,OQ238='DD FD'!$AI$3),OP238,0),
),2)</f>
        <v>0</v>
      </c>
      <c r="PC238" s="617">
        <f>ROUNDUP(SUM(
IF(AND(LH238='DD FD'!$J$5,LJ238='DD FD'!$AI$3),LI238,0),
IF(AND(LR238='DD FD'!$J$5,LT238='DD FD'!$AI$3),LS238,0),
IF(AND(MB238='DD FD'!$J$5,MD238='DD FD'!$AI$3),MC238,0),
IF(AND(ML238='DD FD'!$J$5,MN238='DD FD'!$AI$3),MM238,0),
IF(AND(MW238='DD FD'!$J$5,MY238='DD FD'!$AI$3),MX238,0),
IF(AND(NH238='DD FD'!$J$5,NJ238='DD FD'!$AI$3),NI238,0),
IF(AND(NS238='DD FD'!$J$5,NU238='DD FD'!$AI$3),NT238,0),
IF(AND(OD238='DD FD'!$J$5,OF238='DD FD'!$AI$3),OE238,0),
IF(AND(OO238='DD FD'!$J$5,OQ238='DD FD'!$AI$3),OP238,0),
),2)</f>
        <v>0</v>
      </c>
      <c r="PD238" s="617">
        <f>ROUNDUP(SUM(
IF(AND(LH238='DD FD'!$J$9,LJ238='DD FD'!$AI$3),LI238,0),
IF(AND(LR238='DD FD'!$J$9,LT238='DD FD'!$AI$3),LS238,0),
IF(AND(MB238='DD FD'!$J$9,MD238='DD FD'!$AI$3),MC238,0),
IF(AND(ML238='DD FD'!$J$9,MN238='DD FD'!$AI$3),MM238,0),
IF(AND(MW238='DD FD'!$J$9,MY238='DD FD'!$AI$3),MX238,0),
IF(AND(NH238='DD FD'!$J$9,NJ238='DD FD'!$AI$3),NI238,0),
IF(AND(NS238='DD FD'!$J$9,NU238='DD FD'!$AI$3),NT238,0),
IF(AND(OD238='DD FD'!$J$9,OF238='DD FD'!$AI$3),OE238,0),
IF(AND(OO238='DD FD'!$J$9,OQ238='DD FD'!$AI$3),OP238,0),
),2)</f>
        <v>0</v>
      </c>
      <c r="PE238" s="617">
        <f>ROUNDUP(SUM(
IF(AND(LH238='DD FD'!$J$4,LJ238='DD FD'!$AI$3),LI238,0),
IF(AND(LR238='DD FD'!$J$4,LT238='DD FD'!$AI$3),LS238,0),
IF(AND(MB238='DD FD'!$J$4,MD238='DD FD'!$AI$3),MC238,0),
IF(AND(ML238='DD FD'!$J$4,MN238='DD FD'!$AI$3),MM238,0),
IF(AND(MW238='DD FD'!$J$4,MY238='DD FD'!$AI$3),MX238,0),
IF(AND(NH238='DD FD'!$J$4,NJ238='DD FD'!$AI$3),NI238,0),
IF(AND(NS238='DD FD'!$J$4,NU238='DD FD'!$AI$3),NT238,0),
IF(AND(OD238='DD FD'!$J$4,OF238='DD FD'!$AI$3),OE238,0),
IF(AND(OO238='DD FD'!$J$4,OQ238='DD FD'!$AI$3),OP238,0),
),2)</f>
        <v>0</v>
      </c>
      <c r="PF238" s="619">
        <f>ROUNDUP(SUM(
IF(AND(LH238='DD FD'!$J$11,LJ238='DD FD'!$AI$3),LI238,0),
IF(AND(LR238='DD FD'!$J$11,LT238='DD FD'!$AI$3),LS238,0),
IF(AND(MB238='DD FD'!$J$11,MD238='DD FD'!$AI$3),MC238,0),
IF(AND(ML238='DD FD'!$J$11,MN238='DD FD'!$AI$3),MM238,0),
IF(AND(MW238='DD FD'!$J$11,MY238='DD FD'!$AI$3),MX238,0),
IF(AND(NH238='DD FD'!$J$11,NJ238='DD FD'!$AI$3),NI238,0),
IF(AND(NS238='DD FD'!$J$11,NU238='DD FD'!$AI$3),NT238,0),
IF(AND(OD238='DD FD'!$J$11,OF238='DD FD'!$AI$3),OE238,0),
IF(AND(OO238='DD FD'!$J$11,OQ238='DD FD'!$AI$3),OP238,0),
),2)</f>
        <v>0</v>
      </c>
    </row>
    <row r="239" spans="1:422">
      <c r="A239" s="806"/>
      <c r="B239" s="934"/>
      <c r="C239" s="247"/>
      <c r="D239" s="842"/>
      <c r="E239" s="247"/>
      <c r="F239" s="158"/>
      <c r="G239" s="710"/>
      <c r="H239" s="712"/>
      <c r="I239" s="936"/>
      <c r="J239" s="803"/>
      <c r="K239" s="150"/>
      <c r="L239" s="146" t="str">
        <f t="shared" si="81"/>
        <v/>
      </c>
      <c r="M239" s="501" t="str">
        <f t="shared" si="98"/>
        <v/>
      </c>
      <c r="N239" s="504"/>
      <c r="O239" s="113" t="str">
        <f t="shared" si="99"/>
        <v/>
      </c>
      <c r="P239" s="114" t="str">
        <f t="shared" si="82"/>
        <v/>
      </c>
      <c r="Q239" s="152"/>
      <c r="R239" s="152"/>
      <c r="S239" s="115" t="str">
        <f t="shared" si="100"/>
        <v/>
      </c>
      <c r="T239" s="159"/>
      <c r="U239" s="159"/>
      <c r="V239" s="157"/>
      <c r="W239" s="157"/>
      <c r="X239" s="157"/>
      <c r="Y239" s="772"/>
      <c r="Z239" s="158"/>
      <c r="AA239" s="144"/>
      <c r="AB239" s="112"/>
      <c r="AC239" s="153"/>
      <c r="AD239" s="153"/>
      <c r="AE239" s="153"/>
      <c r="AF239" s="153"/>
      <c r="AG239" s="153"/>
      <c r="AH239" s="153"/>
      <c r="AI239" s="152"/>
      <c r="AJ239" s="158"/>
      <c r="AK239" s="158"/>
      <c r="AL239" s="158"/>
      <c r="AM239" s="116" t="str">
        <f t="shared" si="101"/>
        <v/>
      </c>
      <c r="AN239" s="116" t="str">
        <f t="shared" si="102"/>
        <v/>
      </c>
      <c r="AO239" s="324"/>
      <c r="AP239" s="503"/>
      <c r="AQ239" s="487" t="str">
        <f t="shared" si="103"/>
        <v/>
      </c>
      <c r="AR239" s="113" t="str">
        <f t="shared" si="83"/>
        <v/>
      </c>
      <c r="AS239" s="113" t="str">
        <f t="shared" si="84"/>
        <v/>
      </c>
      <c r="AT239" s="113" t="str">
        <f t="shared" si="85"/>
        <v/>
      </c>
      <c r="AU239" s="113" t="str">
        <f t="shared" si="86"/>
        <v/>
      </c>
      <c r="AV239" s="159"/>
      <c r="AW239" s="157"/>
      <c r="AX239" s="157"/>
      <c r="AY239" s="157"/>
      <c r="AZ239" s="157"/>
      <c r="BA239" s="116" t="str">
        <f t="shared" si="87"/>
        <v/>
      </c>
      <c r="BB239" s="316"/>
      <c r="BC239" s="116" t="str">
        <f t="shared" si="88"/>
        <v/>
      </c>
      <c r="BD239" s="133" t="str">
        <f t="shared" si="89"/>
        <v/>
      </c>
      <c r="BE239" s="157"/>
      <c r="BF239" s="1180"/>
      <c r="BG239" s="1180"/>
      <c r="BH239" s="158"/>
      <c r="BI239" s="490"/>
      <c r="BJ239" s="514" t="str">
        <f t="shared" si="104"/>
        <v/>
      </c>
      <c r="BK239" s="789"/>
      <c r="BL239" s="116" t="str">
        <f t="shared" si="105"/>
        <v/>
      </c>
      <c r="BM239" s="144"/>
      <c r="BN239" s="144"/>
      <c r="BO239" s="144"/>
      <c r="BP239" s="790"/>
      <c r="BQ239" s="790"/>
      <c r="BR239" s="790"/>
      <c r="BS239" s="116" t="str">
        <f t="shared" si="90"/>
        <v/>
      </c>
      <c r="BT239" s="790"/>
      <c r="BU239" s="808" t="str">
        <f t="shared" si="91"/>
        <v/>
      </c>
      <c r="BV239" s="791"/>
      <c r="BW239" s="144"/>
      <c r="BX239" s="20"/>
      <c r="BY239" s="20"/>
      <c r="BZ239" s="20"/>
      <c r="CA239" s="792"/>
      <c r="CB239" s="1201"/>
      <c r="CC239" s="144"/>
      <c r="CD239" s="144"/>
      <c r="CE239" s="144"/>
      <c r="CF239" s="144"/>
      <c r="CG239" s="144"/>
      <c r="CH239" s="144"/>
      <c r="CI239" s="144"/>
      <c r="CJ239" s="144"/>
      <c r="CK239" s="144"/>
      <c r="CL239" s="144"/>
      <c r="CM239" s="144"/>
      <c r="CN239" s="144"/>
      <c r="CO239" s="144"/>
      <c r="CP239" s="144"/>
      <c r="CQ239" s="144"/>
      <c r="CR239" s="144"/>
      <c r="CS239" s="144"/>
      <c r="CT239" s="144"/>
      <c r="CU239" s="144"/>
      <c r="CV239" s="144"/>
      <c r="CW239" s="144"/>
      <c r="CX239" s="144"/>
      <c r="CY239" s="144"/>
      <c r="CZ239" s="144"/>
      <c r="DA239" s="144"/>
      <c r="DB239" s="144"/>
      <c r="DC239" s="144"/>
      <c r="DD239" s="144"/>
      <c r="DE239" s="144"/>
      <c r="DF239" s="144"/>
      <c r="DG239" s="144"/>
      <c r="DH239" s="144"/>
      <c r="DI239" s="144"/>
      <c r="DJ239" s="144"/>
      <c r="DK239" s="144"/>
      <c r="DL239" s="144"/>
      <c r="DM239" s="144"/>
      <c r="DN239" s="144"/>
      <c r="DO239" s="144"/>
      <c r="DP239" s="144"/>
      <c r="DQ239" s="144"/>
      <c r="DR239" s="144"/>
      <c r="DS239" s="144"/>
      <c r="DT239" s="144"/>
      <c r="DU239" s="144"/>
      <c r="DV239" s="144"/>
      <c r="DW239" s="144"/>
      <c r="DX239" s="144"/>
      <c r="DY239" s="144"/>
      <c r="DZ239" s="144"/>
      <c r="EA239" s="144"/>
      <c r="EB239" s="144"/>
      <c r="EC239" s="144"/>
      <c r="ED239" s="782" t="str">
        <f t="shared" si="106"/>
        <v/>
      </c>
      <c r="EE239" s="519"/>
      <c r="EF239" s="793"/>
      <c r="EG239" s="519"/>
      <c r="EH239" s="794"/>
      <c r="EI239" s="790"/>
      <c r="EJ239" s="794"/>
      <c r="EK239" s="794"/>
      <c r="EL239" s="790"/>
      <c r="EM239" s="790"/>
      <c r="EN239" s="790"/>
      <c r="EO239" s="112" t="str">
        <f t="shared" si="92"/>
        <v/>
      </c>
      <c r="EP239" s="790"/>
      <c r="EQ239" s="488" t="str">
        <f t="shared" si="93"/>
        <v/>
      </c>
      <c r="ER239" s="1100"/>
      <c r="ES239" s="1099" t="str">
        <f t="shared" si="107"/>
        <v/>
      </c>
      <c r="ET239" s="525"/>
      <c r="EU239" s="148"/>
      <c r="EV239" s="148"/>
      <c r="EW239" s="148"/>
      <c r="EX239" s="148"/>
      <c r="EY239" s="148"/>
      <c r="EZ239" s="148"/>
      <c r="FA239" s="148"/>
      <c r="FB239" s="148"/>
      <c r="FC239" s="148"/>
      <c r="FD239" s="148"/>
      <c r="FE239" s="148"/>
      <c r="FF239" s="148"/>
      <c r="FG239" s="148"/>
      <c r="FH239" s="148"/>
      <c r="FI239" s="528"/>
      <c r="FJ239" s="513" t="str">
        <f t="shared" si="94"/>
        <v/>
      </c>
      <c r="FK239" s="158"/>
      <c r="FL239" s="850"/>
      <c r="FM239" s="850"/>
      <c r="FN239" s="850"/>
      <c r="FO239" s="850"/>
      <c r="FP239" s="850"/>
      <c r="FQ239" s="850"/>
      <c r="FR239" s="157"/>
      <c r="FS239" s="143"/>
      <c r="FT239" s="143"/>
      <c r="FU239" s="847" t="str">
        <f t="shared" si="95"/>
        <v/>
      </c>
      <c r="FV239" s="555"/>
      <c r="FW239" s="523" t="str">
        <f>IF(Table1[[#This Row],[Nonfood Inhaltstoffe - Komponente]]="","",VLOOKUP(Table1[[#This Row],[Nonfood Inhaltstoffe - Komponente]],'Dropdown Auswahl'!BJ:BK,2,FALSE))</f>
        <v/>
      </c>
      <c r="FX239" s="1013"/>
      <c r="FY239" s="1011" t="str">
        <f t="shared" si="96"/>
        <v/>
      </c>
      <c r="FZ239" s="152"/>
      <c r="GA239" s="152"/>
      <c r="GB239" s="152"/>
      <c r="GC239" s="529" t="str">
        <f t="shared" si="97"/>
        <v/>
      </c>
      <c r="GG239" s="21"/>
      <c r="GH239" s="21"/>
      <c r="GI239" s="1019"/>
      <c r="GJ239" s="1016" t="str">
        <f>IF(Table1[[#This Row],[Global Trade Item Number (GTIN)]]="","",Table1[[#This Row],[Global Trade Item Number (GTIN)]])</f>
        <v/>
      </c>
      <c r="GK239" s="555" t="str">
        <f>IF(Table1[[#This Row],[WAWI-Nr./ Kreditoren-Nummer
(ASDV)]]&lt;&gt;"",Table1[[#This Row],[WAWI-Nr./ Kreditoren-Nummer
(ASDV)]],"")</f>
        <v/>
      </c>
      <c r="GL239" s="165"/>
      <c r="GM239" s="165"/>
      <c r="GN239" s="165"/>
      <c r="GO239" s="485"/>
      <c r="GP239" s="534"/>
      <c r="GQ239" s="533"/>
      <c r="GR239" s="486"/>
      <c r="GS239" s="486"/>
      <c r="GT239" s="486"/>
      <c r="GU239" s="486"/>
      <c r="GV239" s="486"/>
      <c r="GW239" s="542"/>
      <c r="GX239" s="538"/>
      <c r="GY239" s="144"/>
      <c r="GZ239" s="480"/>
      <c r="HA239" s="158"/>
      <c r="HB239" s="480"/>
      <c r="HC239" s="480"/>
      <c r="HD239" s="480"/>
      <c r="HE239" s="480"/>
      <c r="HF239" s="480"/>
      <c r="HG239" s="480"/>
      <c r="HH239" s="538"/>
      <c r="HI239" s="480"/>
      <c r="HJ239" s="480"/>
      <c r="HK239" s="480"/>
      <c r="HL239" s="480"/>
      <c r="HM239" s="480"/>
      <c r="HN239" s="480"/>
      <c r="HO239" s="480"/>
      <c r="HP239" s="480"/>
      <c r="HQ239" s="480"/>
      <c r="HR239" s="538"/>
      <c r="HS239" s="480"/>
      <c r="HT239" s="480"/>
      <c r="HU239" s="480"/>
      <c r="HV239" s="480"/>
      <c r="HW239" s="480"/>
      <c r="HX239" s="480"/>
      <c r="HY239" s="480"/>
      <c r="HZ239" s="480"/>
      <c r="IA239" s="480"/>
      <c r="IB239" s="538"/>
      <c r="IC239" s="480"/>
      <c r="ID239" s="480"/>
      <c r="IE239" s="480"/>
      <c r="IF239" s="480"/>
      <c r="IG239" s="480"/>
      <c r="IH239" s="480"/>
      <c r="II239" s="480"/>
      <c r="IJ239" s="480"/>
      <c r="IK239" s="480"/>
      <c r="IL239" s="480"/>
      <c r="IM239" s="538"/>
      <c r="IN239" s="480"/>
      <c r="IO239" s="480"/>
      <c r="IP239" s="480"/>
      <c r="IQ239" s="480"/>
      <c r="IR239" s="480"/>
      <c r="IS239" s="480"/>
      <c r="IT239" s="480"/>
      <c r="IU239" s="480"/>
      <c r="IV239" s="480"/>
      <c r="IW239" s="480"/>
      <c r="IX239" s="538"/>
      <c r="IY239" s="480"/>
      <c r="IZ239" s="480"/>
      <c r="JA239" s="480"/>
      <c r="JB239" s="480"/>
      <c r="JC239" s="480"/>
      <c r="JD239" s="480"/>
      <c r="JE239" s="480"/>
      <c r="JF239" s="480"/>
      <c r="JG239" s="480"/>
      <c r="JH239" s="480"/>
      <c r="JI239" s="538"/>
      <c r="JJ239" s="480"/>
      <c r="JK239" s="480"/>
      <c r="JL239" s="480"/>
      <c r="JM239" s="480"/>
      <c r="JN239" s="480"/>
      <c r="JO239" s="480"/>
      <c r="JP239" s="480"/>
      <c r="JQ239" s="480"/>
      <c r="JR239" s="480"/>
      <c r="JS239" s="590"/>
      <c r="JT239" s="538"/>
      <c r="JU239" s="480"/>
      <c r="JV239" s="480"/>
      <c r="JW239" s="480"/>
      <c r="JX239" s="480"/>
      <c r="JY239" s="480"/>
      <c r="JZ239" s="480"/>
      <c r="KA239" s="480"/>
      <c r="KB239" s="480"/>
      <c r="KC239" s="480"/>
      <c r="KD239" s="480"/>
      <c r="KE239" s="538"/>
      <c r="KF239" s="480"/>
      <c r="KG239" s="480"/>
      <c r="KH239" s="480"/>
      <c r="KI239" s="480"/>
      <c r="KJ239" s="480"/>
      <c r="KK239" s="480"/>
      <c r="KL239" s="480"/>
      <c r="KM239" s="480"/>
      <c r="KN239" s="480"/>
      <c r="KO239" s="480"/>
      <c r="KR239" s="568" t="str">
        <f>IF(Table1[[#This Row],[GTIN]]&lt;&gt;"",Table1[[#This Row],[GTIN]],"")</f>
        <v/>
      </c>
      <c r="KS239" s="569" t="str">
        <f>Table1[[#This Row],[Kreditor]]</f>
        <v/>
      </c>
      <c r="KT239" s="570" t="str">
        <f>IF(Table1[[#This Row],[Gültig ab (Datum)]]&lt;&gt;"",Table1[[#This Row],[Gültig ab (Datum)]],"")</f>
        <v/>
      </c>
      <c r="KU239" s="570"/>
      <c r="KV239" s="583" t="str">
        <f>IF(Table1[[#This Row],[Artikel verpackt? 
(X=Ja)]]="","",Table1[[#This Row],[Artikel verpackt? 
(X=Ja)]])</f>
        <v/>
      </c>
      <c r="KW239" s="571" t="str">
        <f>IF(Table1[[#This Row],[Verpackung recyclingfähig?
(X=Ja)]]="","",Table1[[#This Row],[Verpackung recyclingfähig?
(X=Ja)]])</f>
        <v/>
      </c>
      <c r="KX239" s="572"/>
      <c r="KY239" s="573"/>
      <c r="KZ239" s="574"/>
      <c r="LA239" s="574"/>
      <c r="LB239" s="574"/>
      <c r="LC239" s="574"/>
      <c r="LD239" s="574"/>
      <c r="LE239" s="574"/>
      <c r="LF239" s="575"/>
      <c r="LG239" s="576" t="str">
        <f>IF(Table1[[#This Row],[Hauptkörper - B1 - Art]]="","",VLOOKUP(Table1[[#This Row],[Hauptkörper - B1 - Art]],'DD FD'!B:C,2,FALSE))</f>
        <v/>
      </c>
      <c r="LH239" s="577" t="str">
        <f>IF(Table1[[#This Row],[Hauptkörper - B1 - Fraktion]]="","",VLOOKUP(Table1[[#This Row],[Hauptkörper - B1 - Fraktion]],'DD FD'!H:J,3,FALSE))</f>
        <v/>
      </c>
      <c r="LI239" s="574" t="str">
        <f>IF(Table1[[#This Row],[Hauptkörper - B1 - Gewicht
(in G)]]="","",Table1[[#This Row],[Hauptkörper - B1 - Gewicht
(in G)]])</f>
        <v/>
      </c>
      <c r="LJ239" s="574" t="str">
        <f>IF(Table1[[#This Row],[Hauptkörper - B1 - Lizenzierungs-pflichtig? (X=Ja)]]="","",Table1[[#This Row],[Hauptkörper - B1 - Lizenzierungs-pflichtig? (X=Ja)]])</f>
        <v/>
      </c>
      <c r="LK239" s="577" t="str">
        <f>IF(Table1[[#This Row],[Hauptkörper - B1 - Virgin Material]]="","",VLOOKUP(Table1[[#This Row],[Hauptkörper - B1 - Virgin Material]],'DD FD'!AJ:AK,2,FALSE))</f>
        <v/>
      </c>
      <c r="LL239" s="578" t="str">
        <f>IF(Table1[[#This Row],[Hauptkörper - B1 - Virgin Material Anteil (in %)]]="","",Table1[[#This Row],[Hauptkörper - B1 - Virgin Material Anteil (in %)]])</f>
        <v/>
      </c>
      <c r="LM239" s="577" t="str">
        <f>IF(Table1[[#This Row],[Hauptkörper - B1 - Recyceltes Material]]="","",VLOOKUP(Table1[[#This Row],[Hauptkörper - B1 - Recyceltes Material]],'DD FD'!AL:AM,2,FALSE))</f>
        <v/>
      </c>
      <c r="LN239" s="578" t="str">
        <f>IF(Table1[[#This Row],[Hauptkörper - B1 - Recyceltes Material Anteil (in %)]]="","",Table1[[#This Row],[Hauptkörper - B1 - Recyceltes Material Anteil (in %)]])</f>
        <v/>
      </c>
      <c r="LO239" s="579" t="str">
        <f>IF(Table1[[#This Row],[Hauptkörper - B1 - Beschichtung]]="","",VLOOKUP(Table1[[#This Row],[Hauptkörper - B1 - Beschichtung]],'DD FD'!AE:AF,2,FALSE))</f>
        <v/>
      </c>
      <c r="LP239" s="580" t="str">
        <f>IF(Table1[[#This Row],[Hauptkörper - B1 - Beschichtung Anteil (in %)]]="","",Table1[[#This Row],[Hauptkörper - B1 - Beschichtung Anteil (in %)]])</f>
        <v/>
      </c>
      <c r="LQ239" s="576" t="str">
        <f>IF(Table1[[#This Row],[Hauptkörper - B2 - Art]]="","",VLOOKUP(Table1[[#This Row],[Hauptkörper - B2 - Art]],'DD FD'!B:C,2,FALSE))</f>
        <v/>
      </c>
      <c r="LR239" s="577" t="str">
        <f>IF(Table1[[#This Row],[Hauptkörper - B2 - Fraktion]]="","",VLOOKUP(Table1[[#This Row],[Hauptkörper - B2 - Fraktion]],'DD FD'!H:J,3,FALSE))</f>
        <v/>
      </c>
      <c r="LS239" s="574" t="str">
        <f>IF(Table1[[#This Row],[Hauptkörper - B2 - Gewicht
(in G)]]="","",Table1[[#This Row],[Hauptkörper - B2 - Gewicht
(in G)]])</f>
        <v/>
      </c>
      <c r="LT239" s="574" t="str">
        <f>IF(Table1[[#This Row],[Hauptkörper - B2 - Lizenzierungs-pflichtig? (X=Ja)]]="","",Table1[[#This Row],[Hauptkörper - B2 - Lizenzierungs-pflichtig? (X=Ja)]])</f>
        <v/>
      </c>
      <c r="LU239" s="577" t="str">
        <f>IF(Table1[[#This Row],[Hauptkörper - B2 - Virgin Material]]="","",VLOOKUP(Table1[[#This Row],[Hauptkörper - B2 - Virgin Material]],'DD FD'!AJ:AK,2,FALSE))</f>
        <v/>
      </c>
      <c r="LV239" s="578" t="str">
        <f>IF(Table1[[#This Row],[Hauptkörper - B2 - Virgin Material Anteil (in %)]]="","",Table1[[#This Row],[Hauptkörper - B2 - Virgin Material Anteil (in %)]])</f>
        <v/>
      </c>
      <c r="LW239" s="577" t="str">
        <f>IF(Table1[[#This Row],[Hauptkörper - B2 - Recyceltes Material]]="","",VLOOKUP(Table1[[#This Row],[Hauptkörper - B2 - Recyceltes Material]],'DD FD'!AL:AM,2,FALSE))</f>
        <v/>
      </c>
      <c r="LX239" s="578" t="str">
        <f>IF(Table1[[#This Row],[Hauptkörper - B2 - Recyceltes Material Anteil (in %)]]="","",Table1[[#This Row],[Hauptkörper - B2 - Recyceltes Material Anteil (in %)]])</f>
        <v/>
      </c>
      <c r="LY239" s="577" t="str">
        <f>IF(Table1[[#This Row],[Hauptkörper - B2 - Beschichtung]]="","",VLOOKUP(Table1[[#This Row],[Hauptkörper - B2 - Beschichtung]],'DD FD'!AE:AF,2,FALSE))</f>
        <v/>
      </c>
      <c r="LZ239" s="580" t="str">
        <f>IF(Table1[[#This Row],[Hauptkörper - B2 - Beschichtung Anteil (in %)]]="","",Table1[[#This Row],[Hauptkörper - B2 - Beschichtung Anteil (in %)]])</f>
        <v/>
      </c>
      <c r="MA239" s="576" t="str">
        <f>IF(Table1[[#This Row],[Hauptkörper - B3 - Art]]="","",VLOOKUP(Table1[[#This Row],[Hauptkörper - B3 - Art]],'DD FD'!B:C,2,FALSE))</f>
        <v/>
      </c>
      <c r="MB239" s="577" t="str">
        <f>IF(Table1[[#This Row],[Hauptkörper - B3 - Fraktion]]="","",VLOOKUP(Table1[[#This Row],[Hauptkörper - B3 - Fraktion]],'DD FD'!H:J,3,FALSE))</f>
        <v/>
      </c>
      <c r="MC239" s="574" t="str">
        <f>IF(Table1[[#This Row],[Hauptkörper - B3 - Gewicht
(in G)]]="","",Table1[[#This Row],[Hauptkörper - B3 - Gewicht
(in G)]])</f>
        <v/>
      </c>
      <c r="MD239" s="574" t="str">
        <f>IF(Table1[[#This Row],[Hauptkörper - B3 - Lizenzierungs-pflichtig? (X=Ja)]]="","",Table1[[#This Row],[Hauptkörper - B3 - Lizenzierungs-pflichtig? (X=Ja)]])</f>
        <v/>
      </c>
      <c r="ME239" s="577" t="str">
        <f>IF(Table1[[#This Row],[Hauptkörper - B3 - Virgin Material]]="","",VLOOKUP(Table1[[#This Row],[Hauptkörper - B3 - Virgin Material]],'DD FD'!AJ:AK,2,FALSE))</f>
        <v/>
      </c>
      <c r="MF239" s="578" t="str">
        <f>IF(Table1[[#This Row],[Hauptkörper - B3 - Virgin Material Anteil (in %)]]="","",Table1[[#This Row],[Hauptkörper - B3 - Virgin Material Anteil (in %)]])</f>
        <v/>
      </c>
      <c r="MG239" s="577" t="str">
        <f>IF(Table1[[#This Row],[Hauptkörper - B3 - Recyceltes Material]]="","",VLOOKUP(Table1[[#This Row],[Hauptkörper - B3 - Recyceltes Material]],'DD FD'!AL:AM,2,FALSE))</f>
        <v/>
      </c>
      <c r="MH239" s="578" t="str">
        <f>IF(Table1[[#This Row],[Hauptkörper - B3 - Recyceltes Material Anteil (in %)]]="","",Table1[[#This Row],[Hauptkörper - B3 - Recyceltes Material Anteil (in %)]])</f>
        <v/>
      </c>
      <c r="MI239" s="577" t="str">
        <f>IF(Table1[[#This Row],[Hauptkörper - B3 - Beschichtung]]="","",VLOOKUP(Table1[[#This Row],[Hauptkörper - B3 - Beschichtung]],'DD FD'!AE:AF,2,FALSE))</f>
        <v/>
      </c>
      <c r="MJ239" s="580" t="str">
        <f>IF(Table1[[#This Row],[Hauptkörper - B3 - Beschichtung Anteil (in %)]]="","",Table1[[#This Row],[Hauptkörper - B3 - Beschichtung Anteil (in %)]])</f>
        <v/>
      </c>
      <c r="MK239" s="576" t="str">
        <f>IF(Table1[[#This Row],[Verschluss - B1 - Art]]="","",VLOOKUP(Table1[[#This Row],[Verschluss - B1 - Art]],'DD FD'!D:E,2,FALSE))</f>
        <v/>
      </c>
      <c r="ML239" s="577" t="str">
        <f>IF(Table1[[#This Row],[Verschluss - B1 - Fraktion]]="","",VLOOKUP(Table1[[#This Row],[Verschluss - B1 - Fraktion]],'DD FD'!H:J,3,FALSE))</f>
        <v/>
      </c>
      <c r="MM239" s="574" t="str">
        <f>IF(Table1[[#This Row],[Verschluss - B1 - Gewicht (in G)]]="","",Table1[[#This Row],[Verschluss - B1 - Gewicht (in G)]])</f>
        <v/>
      </c>
      <c r="MN239" s="574" t="str">
        <f>IF(Table1[[#This Row],[Verschluss - B1 - Lizenzierungs-pflichtig? (X=Ja)]]="","",Table1[[#This Row],[Verschluss - B1 - Lizenzierungs-pflichtig? (X=Ja)]])</f>
        <v/>
      </c>
      <c r="MO239" s="574" t="str">
        <f>IF(Table1[[#This Row],[Verschluss - B1 - Trennbar vom Hauptkörper? (X=Ja)]]="","",Table1[[#This Row],[Verschluss - B1 - Trennbar vom Hauptkörper? (X=Ja)]])</f>
        <v/>
      </c>
      <c r="MP239" s="577" t="str">
        <f>IF(Table1[[#This Row],[Verschluss - B1 - Virgin Material]]="","",VLOOKUP(Table1[[#This Row],[Verschluss - B1 - Virgin Material]],'DD FD'!AJ:AK,2,FALSE))</f>
        <v/>
      </c>
      <c r="MQ239" s="578" t="str">
        <f>IF(Table1[[#This Row],[Verschluss - B1 - Virgin Material Anteil (in %)]]="","",Table1[[#This Row],[Verschluss - B1 - Virgin Material Anteil (in %)]])</f>
        <v/>
      </c>
      <c r="MR239" s="577" t="str">
        <f>IF(Table1[[#This Row],[Verschluss - B1 - Recyceltes Material]]="","",VLOOKUP(Table1[[#This Row],[Verschluss - B1 - Recyceltes Material]],'DD FD'!AL:AM,2,FALSE))</f>
        <v/>
      </c>
      <c r="MS239" s="578" t="str">
        <f>IF(Table1[[#This Row],[Verschluss - B1 - Recyceltes Material Anteil (in %)]]="","",Table1[[#This Row],[Verschluss - B1 - Recyceltes Material Anteil (in %)]])</f>
        <v/>
      </c>
      <c r="MT239" s="577" t="str">
        <f>IF(Table1[[#This Row],[Verschluss - B1 - Beschichtung]]="","",VLOOKUP(Table1[[#This Row],[Verschluss - B1 - Beschichtung]],'DD FD'!AE:AF,2,FALSE))</f>
        <v/>
      </c>
      <c r="MU239" s="580" t="str">
        <f>IF(Table1[[#This Row],[Verschluss - B1 - Beschichtung Anteil (in %)]]="","",Table1[[#This Row],[Verschluss - B1 - Beschichtung Anteil (in %)]])</f>
        <v/>
      </c>
      <c r="MV239" s="576" t="str">
        <f>IF(Table1[[#This Row],[Verschluss - B2 - Art]]="","",VLOOKUP(Table1[[#This Row],[Verschluss - B2 - Art]],'DD FD'!D:E,2,FALSE))</f>
        <v/>
      </c>
      <c r="MW239" s="577" t="str">
        <f>IF(Table1[[#This Row],[Verschluss - B2 - Fraktion]]="","",VLOOKUP(Table1[[#This Row],[Verschluss - B2 - Fraktion]],'DD FD'!H:J,3,FALSE))</f>
        <v/>
      </c>
      <c r="MX239" s="574" t="str">
        <f>IF(Table1[[#This Row],[Verschluss - B2 - Gewicht (in G)]]="","",Table1[[#This Row],[Verschluss - B2 - Gewicht (in G)]])</f>
        <v/>
      </c>
      <c r="MY239" s="574" t="str">
        <f>IF(Table1[[#This Row],[Verschluss - B2 - Lizenzierungs-pflichtig? (X=Ja)]]="","",Table1[[#This Row],[Verschluss - B2 - Lizenzierungs-pflichtig? (X=Ja)]])</f>
        <v/>
      </c>
      <c r="MZ239" s="574" t="str">
        <f>IF(Table1[[#This Row],[Verschluss - B2 - Trennbar vom Hauptkörper? (X=Ja)]]="","",Table1[[#This Row],[Verschluss - B2 - Trennbar vom Hauptkörper? (X=Ja)]])</f>
        <v/>
      </c>
      <c r="NA239" s="577" t="str">
        <f>IF(Table1[[#This Row],[Verschluss - B2 - Virgin Material]]="","",VLOOKUP(Table1[[#This Row],[Verschluss - B2 - Virgin Material]],'DD FD'!AJ:AK,2,FALSE))</f>
        <v/>
      </c>
      <c r="NB239" s="578" t="str">
        <f>IF(Table1[[#This Row],[Verschluss - B2 - Virgin Material Anteil (in %)]]="","",Table1[[#This Row],[Verschluss - B2 - Virgin Material Anteil (in %)]])</f>
        <v/>
      </c>
      <c r="NC239" s="577" t="str">
        <f>IF(Table1[[#This Row],[Verschluss - B2 - Recyceltes Material]]="","",VLOOKUP(Table1[[#This Row],[Verschluss - B2 - Recyceltes Material]],'DD FD'!AL:AM,2,FALSE))</f>
        <v/>
      </c>
      <c r="ND239" s="578" t="str">
        <f>IF(Table1[[#This Row],[Verschluss - B2 - Recyceltes Material Anteil (in %)]]="","",Table1[[#This Row],[Verschluss - B2 - Recyceltes Material Anteil (in %)]])</f>
        <v/>
      </c>
      <c r="NE239" s="577" t="str">
        <f>IF(Table1[[#This Row],[Verschluss - B2 - Beschichtung]]="","",VLOOKUP(Table1[[#This Row],[Verschluss - B2 - Beschichtung]],'DD FD'!AE:AF,2,FALSE))</f>
        <v/>
      </c>
      <c r="NF239" s="580" t="str">
        <f>IF(Table1[[#This Row],[Verschluss - B2 - Beschichtung Anteil (in %)]]="","",Table1[[#This Row],[Verschluss - B2 - Beschichtung Anteil (in %)]])</f>
        <v/>
      </c>
      <c r="NG239" s="576" t="str">
        <f>IF(Table1[[#This Row],[Verschluss - B3 - Art]]="","",VLOOKUP(Table1[[#This Row],[Verschluss - B3 - Art]],'DD FD'!D:E,2,FALSE))</f>
        <v/>
      </c>
      <c r="NH239" s="577" t="str">
        <f>IF(Table1[[#This Row],[Verschluss - B3 - Fraktion]]="","",VLOOKUP(Table1[[#This Row],[Verschluss - B3 - Fraktion]],'DD FD'!H:J,3,FALSE))</f>
        <v/>
      </c>
      <c r="NI239" s="574" t="str">
        <f>IF(Table1[[#This Row],[Verschluss - B3 - Gewicht (in G)]]="","",Table1[[#This Row],[Verschluss - B3 - Gewicht (in G)]])</f>
        <v/>
      </c>
      <c r="NJ239" s="574" t="str">
        <f>IF(Table1[[#This Row],[Verschluss - B3 - Lizenzierungs-pflichtig? (X=Ja)]]="","",Table1[[#This Row],[Verschluss - B3 - Lizenzierungs-pflichtig? (X=Ja)]])</f>
        <v/>
      </c>
      <c r="NK239" s="574" t="str">
        <f>IF(Table1[[#This Row],[Verschluss - B3 - Trennbar vom Hauptkörper? (X=Ja)]]="","",Table1[[#This Row],[Verschluss - B3 - Trennbar vom Hauptkörper? (X=Ja)]])</f>
        <v/>
      </c>
      <c r="NL239" s="577" t="str">
        <f>IF(Table1[[#This Row],[Verschluss - B3 - Virgin Material]]="","",VLOOKUP(Table1[[#This Row],[Verschluss - B3 - Virgin Material]],'DD FD'!AJ:AK,2,FALSE))</f>
        <v/>
      </c>
      <c r="NM239" s="578" t="str">
        <f>IF(Table1[[#This Row],[Verschluss - B3 - Virgin Material Anteil (in %)]]="","",Table1[[#This Row],[Verschluss - B3 - Virgin Material Anteil (in %)]])</f>
        <v/>
      </c>
      <c r="NN239" s="577" t="str">
        <f>IF(Table1[[#This Row],[Verschluss - B3 - Recyceltes Material]]="","",VLOOKUP(Table1[[#This Row],[Verschluss - B3 - Recyceltes Material]],'DD FD'!AL:AM,2,FALSE))</f>
        <v/>
      </c>
      <c r="NO239" s="578" t="str">
        <f>IF(Table1[[#This Row],[Verschluss - B3 - Recyceltes Material Anteil (in %)]]="","",Table1[[#This Row],[Verschluss - B3 - Recyceltes Material Anteil (in %)]])</f>
        <v/>
      </c>
      <c r="NP239" s="577" t="str">
        <f>IF(Table1[[#This Row],[Verschluss - B3 - Beschichtung]]="","",VLOOKUP(Table1[[#This Row],[Verschluss - B3 - Beschichtung]],'DD FD'!AE:AF,2,FALSE))</f>
        <v/>
      </c>
      <c r="NQ239" s="580" t="str">
        <f>IF(Table1[[#This Row],[Verschluss - B3 - Beschichtung Anteil (in %)]]="","",Table1[[#This Row],[Verschluss - B3 - Beschichtung Anteil (in %)]])</f>
        <v/>
      </c>
      <c r="NR239" s="576" t="str">
        <f>IF(Table1[[#This Row],[Etikett - B1 - Art]]="","",VLOOKUP(Table1[[#This Row],[Etikett - B1 - Art]],'DD FD'!F:G,2,FALSE))</f>
        <v/>
      </c>
      <c r="NS239" s="577" t="str">
        <f>IF(Table1[[#This Row],[Etikett - B1 - Fraktion]]="","",VLOOKUP(Table1[[#This Row],[Etikett - B1 - Fraktion]],'DD FD'!H:J,3,FALSE))</f>
        <v/>
      </c>
      <c r="NT239" s="574" t="str">
        <f>IF(Table1[[#This Row],[Etikett - B1 - Gewicht (in G)]]="","",Table1[[#This Row],[Etikett - B1 - Gewicht (in G)]])</f>
        <v/>
      </c>
      <c r="NU239" s="574" t="str">
        <f>IF(Table1[[#This Row],[Etikett - B1 - Lizenzierungs-pflichtig? (X=Ja)]]="","",Table1[[#This Row],[Etikett - B1 - Lizenzierungs-pflichtig? (X=Ja)]])</f>
        <v/>
      </c>
      <c r="NV239" s="574" t="str">
        <f>IF(Table1[[#This Row],[Etikett - B1 - Trennbar vom Hauptkörper? (X=Ja)]]="","",Table1[[#This Row],[Etikett - B1 - Trennbar vom Hauptkörper? (X=Ja)]])</f>
        <v/>
      </c>
      <c r="NW239" s="577" t="str">
        <f>IF(Table1[[#This Row],[Etikett - B1 - Virgin Material]]="","",VLOOKUP(Table1[[#This Row],[Etikett - B1 - Virgin Material]],'DD FD'!AJ:AK,2,FALSE))</f>
        <v/>
      </c>
      <c r="NX239" s="578" t="str">
        <f>IF(Table1[[#This Row],[Etikett - B1 - Virgin Material Anteil (in %)]]="","",Table1[[#This Row],[Etikett - B1 - Virgin Material Anteil (in %)]])</f>
        <v/>
      </c>
      <c r="NY239" s="577" t="str">
        <f>IF(Table1[[#This Row],[Etikett - B1 - Recyceltes Material]]="","",VLOOKUP(Table1[[#This Row],[Etikett - B1 - Recyceltes Material]],'DD FD'!AL:AM,2,FALSE))</f>
        <v/>
      </c>
      <c r="NZ239" s="578" t="str">
        <f>IF(Table1[[#This Row],[Etikett - B1 - Recyceltes Material Anteil (in %)]]="","",Table1[[#This Row],[Etikett - B1 - Recyceltes Material Anteil (in %)]])</f>
        <v/>
      </c>
      <c r="OA239" s="577" t="str">
        <f>IF(Table1[[#This Row],[Etikett - B1 - Beschichtung]]="","",VLOOKUP(Table1[[#This Row],[Etikett - B1 - Beschichtung]],'DD FD'!AE:AF,2,FALSE))</f>
        <v/>
      </c>
      <c r="OB239" s="580" t="str">
        <f>IF(Table1[[#This Row],[Etikett - B1 - Beschichtung Anteil (in %)]]="","",Table1[[#This Row],[Etikett - B1 - Beschichtung Anteil (in %)]])</f>
        <v/>
      </c>
      <c r="OC239" s="576" t="str">
        <f>IF(Table1[[#This Row],[Etikett - B2 - Art]]="","",VLOOKUP(Table1[[#This Row],[Etikett - B2 - Art]],'DD FD'!F:G,2,FALSE))</f>
        <v/>
      </c>
      <c r="OD239" s="577" t="str">
        <f>IF(Table1[[#This Row],[Etikett - B2 - Fraktion]]="","",VLOOKUP(Table1[[#This Row],[Etikett - B2 - Fraktion]],'DD FD'!H:J,3,FALSE))</f>
        <v/>
      </c>
      <c r="OE239" s="574" t="str">
        <f>IF(Table1[[#This Row],[Etikett - B2 - Gewicht (in G)]]="","",Table1[[#This Row],[Etikett - B2 - Gewicht (in G)]])</f>
        <v/>
      </c>
      <c r="OF239" s="574" t="str">
        <f>IF(Table1[[#This Row],[Etikett - B2 - Lizenzierungs-pflichtig? (X=Ja)]]="","",Table1[[#This Row],[Etikett - B2 - Lizenzierungs-pflichtig? (X=Ja)]])</f>
        <v/>
      </c>
      <c r="OG239" s="574" t="str">
        <f>IF(Table1[[#This Row],[Etikett - B2 - Trennbar vom Hauptkörper? (X=Ja)]]="","",Table1[[#This Row],[Etikett - B2 - Trennbar vom Hauptkörper? (X=Ja)]])</f>
        <v/>
      </c>
      <c r="OH239" s="577" t="str">
        <f>IF(Table1[[#This Row],[Etikett - B2 - Virgin Material]]="","",VLOOKUP(Table1[[#This Row],[Etikett - B2 - Virgin Material]],'DD FD'!AJ:AK,2,FALSE))</f>
        <v/>
      </c>
      <c r="OI239" s="578" t="str">
        <f>IF(Table1[[#This Row],[Etikett - B2 - Virgin Material Anteil (in %)]]="","",Table1[[#This Row],[Etikett - B2 - Virgin Material Anteil (in %)]])</f>
        <v/>
      </c>
      <c r="OJ239" s="577" t="str">
        <f>IF(Table1[[#This Row],[Etikett - B2 - Recyceltes Material]]="","",VLOOKUP(Table1[[#This Row],[Etikett - B2 - Recyceltes Material]],'DD FD'!AL:AM,2,FALSE))</f>
        <v/>
      </c>
      <c r="OK239" s="578" t="str">
        <f>IF(Table1[[#This Row],[Etikett - B2 - Recyceltes Material Anteil (in %)]]="","",Table1[[#This Row],[Etikett - B2 - Recyceltes Material Anteil (in %)]])</f>
        <v/>
      </c>
      <c r="OL239" s="577" t="str">
        <f>IF(Table1[[#This Row],[Etikett - B2 - Beschichtung]]="","",VLOOKUP(Table1[[#This Row],[Etikett - B2 - Beschichtung]],'DD FD'!AE:AF,2,FALSE))</f>
        <v/>
      </c>
      <c r="OM239" s="580" t="str">
        <f>IF(Table1[[#This Row],[Etikett - B2 - Beschichtung Anteil (in %)]]="","",Table1[[#This Row],[Etikett - B2 - Beschichtung Anteil (in %)]])</f>
        <v/>
      </c>
      <c r="ON239" s="576" t="str">
        <f>IF(Table1[[#This Row],[Etikett - B3 - Art]]="","",VLOOKUP(Table1[[#This Row],[Etikett - B3 - Art]],'DD FD'!F:G,2,FALSE))</f>
        <v/>
      </c>
      <c r="OO239" s="577" t="str">
        <f>IF(Table1[[#This Row],[Etikett - B3 - Fraktion]]="","",VLOOKUP(Table1[[#This Row],[Etikett - B3 - Fraktion]],'DD FD'!H:J,3,FALSE))</f>
        <v/>
      </c>
      <c r="OP239" s="574" t="str">
        <f>IF(Table1[[#This Row],[Etikett - B3 - Gewicht (in G)]]="","",Table1[[#This Row],[Etikett - B3 - Gewicht (in G)]])</f>
        <v/>
      </c>
      <c r="OQ239" s="574" t="str">
        <f>IF(Table1[[#This Row],[Etikett - B3 - Lizenzierungs-pflichtig? (X=Ja)]]="","",Table1[[#This Row],[Etikett - B3 - Lizenzierungs-pflichtig? (X=Ja)]])</f>
        <v/>
      </c>
      <c r="OR239" s="574" t="str">
        <f>IF(Table1[[#This Row],[Etikett - B3 - Trennbar vom Hauptkörper? (X=Ja)]]="","",Table1[[#This Row],[Etikett - B3 - Trennbar vom Hauptkörper? (X=Ja)]])</f>
        <v/>
      </c>
      <c r="OS239" s="577" t="str">
        <f>IF(Table1[[#This Row],[Etikett - B3 - Virgin Material]]="","",VLOOKUP(Table1[[#This Row],[Etikett - B3 - Virgin Material]],'DD FD'!AJ:AK,2,FALSE))</f>
        <v/>
      </c>
      <c r="OT239" s="578" t="str">
        <f>IF(Table1[[#This Row],[Etikett - B3 - Virgin Material Anteil (in %)]]="","",Table1[[#This Row],[Etikett - B3 - Virgin Material Anteil (in %)]])</f>
        <v/>
      </c>
      <c r="OU239" s="577" t="str">
        <f>IF(Table1[[#This Row],[Etikett - B3 - Recyceltes Material]]="","",VLOOKUP(Table1[[#This Row],[Etikett - B3 - Recyceltes Material]],'DD FD'!AL:AM,2,FALSE))</f>
        <v/>
      </c>
      <c r="OV239" s="578" t="str">
        <f>IF(Table1[[#This Row],[Etikett - B3 - Recyceltes Material Anteil (in %)]]="","",Table1[[#This Row],[Etikett - B3 - Recyceltes Material Anteil (in %)]])</f>
        <v/>
      </c>
      <c r="OW239" s="577" t="str">
        <f>IF(Table1[[#This Row],[Etikett - B3 - Beschichtung]]="","",VLOOKUP(Table1[[#This Row],[Etikett - B3 - Beschichtung]],'DD FD'!AE:AF,2,FALSE))</f>
        <v/>
      </c>
      <c r="OX239" s="613" t="str">
        <f>IF(Table1[[#This Row],[Etikett - B3 - Beschichtung Anteil (in %)]]="","",Table1[[#This Row],[Etikett - B3 - Beschichtung Anteil (in %)]])</f>
        <v/>
      </c>
      <c r="OY239" s="618">
        <f>ROUNDUP(SUM(
IF(AND(LH239='DD FD'!$J$7,LJ239='DD FD'!$AI$3),LI239,0),
IF(AND(LR239='DD FD'!$J$7,LT239='DD FD'!$AI$3),LS239,0),
IF(AND(MB239='DD FD'!$J$7,MD239='DD FD'!$AI$3),MC239,0),
IF(AND(ML239='DD FD'!$J$7,MN239='DD FD'!$AI$3),MM239,0),
IF(AND(MW239='DD FD'!$J$7,MY239='DD FD'!$AI$3),MX239,0),
IF(AND(NH239='DD FD'!$J$7,NJ239='DD FD'!$AI$3),NI239,0),
IF(AND(NS239='DD FD'!$J$7,NU239='DD FD'!$AI$3),NT239,0),
IF(AND(OD239='DD FD'!$J$7,OF239='DD FD'!$AI$3),OE239,0),
IF(AND(OO239='DD FD'!$J$7,OQ239='DD FD'!$AI$3),OP239,0),
),2)</f>
        <v>0</v>
      </c>
      <c r="OZ239" s="617">
        <f>ROUNDUP(SUM(
IF(AND(LH239='DD FD'!$J$6,LJ239='DD FD'!$AI$3),LI239,0),
IF(AND(LR239='DD FD'!$J$6,LT239='DD FD'!$AI$3),LS239,0),
IF(AND(MB239='DD FD'!$J$6,MD239='DD FD'!$AI$3),MC239,0),
IF(AND(ML239='DD FD'!$J$6,MN239='DD FD'!$AI$3),MM239,0),
IF(AND(MW239='DD FD'!$J$6,MY239='DD FD'!$AI$3),MX239,0),
IF(AND(NH239='DD FD'!$J$6,NJ239='DD FD'!$AI$3),NI239,0),
IF(AND(NS239='DD FD'!$J$6,NU239='DD FD'!$AI$3),NT239,0),
IF(AND(OD239='DD FD'!$J$6,OF239='DD FD'!$AI$3),OE239,0),
IF(AND(OO239='DD FD'!$J$6,OQ239='DD FD'!$AI$3),OP239,0),
),2)</f>
        <v>0</v>
      </c>
      <c r="PA239" s="617">
        <f>ROUNDUP(SUM(
IF(AND(LH239='DD FD'!$J$10,LJ239='DD FD'!$AI$3),LI239,0),
IF(AND(LR239='DD FD'!$J$10,LT239='DD FD'!$AI$3),LS239,0),
IF(AND(MB239='DD FD'!$J$10,MD239='DD FD'!$AI$3),MC239,0),
IF(AND(ML239='DD FD'!$J$10,MN239='DD FD'!$AI$3),MM239,0),
IF(AND(MW239='DD FD'!$J$10,MY239='DD FD'!$AI$3),MX239,0),
IF(AND(NH239='DD FD'!$J$10,NJ239='DD FD'!$AI$3),NI239,0),
IF(AND(NS239='DD FD'!$J$10,NU239='DD FD'!$AI$3),NT239,0),
IF(AND(OD239='DD FD'!$J$10,OF239='DD FD'!$AI$3),OE239,0),
IF(AND(OO239='DD FD'!$J$10,OQ239='DD FD'!$AI$3),OP239,0),
),2)</f>
        <v>0</v>
      </c>
      <c r="PB239" s="617">
        <f>ROUNDUP(SUM(
IF(AND(LH239='DD FD'!$J$8,LJ239='DD FD'!$AI$3),LI239,0),
IF(AND(LR239='DD FD'!$J$8,LT239='DD FD'!$AI$3),LS239,0),
IF(AND(MB239='DD FD'!$J$8,MD239='DD FD'!$AI$3),MC239,0),
IF(AND(ML239='DD FD'!$J$8,MN239='DD FD'!$AI$3),MM239,0),
IF(AND(MW239='DD FD'!$J$8,MY239='DD FD'!$AI$3),MX239,0),
IF(AND(NH239='DD FD'!$J$8,NJ239='DD FD'!$AI$3),NI239,0),
IF(AND(NS239='DD FD'!$J$8,NU239='DD FD'!$AI$3),NT239,0),
IF(AND(OD239='DD FD'!$J$8,OF239='DD FD'!$AI$3),OE239,0),
IF(AND(OO239='DD FD'!$J$8,OQ239='DD FD'!$AI$3),OP239,0),
),2)</f>
        <v>0</v>
      </c>
      <c r="PC239" s="617">
        <f>ROUNDUP(SUM(
IF(AND(LH239='DD FD'!$J$5,LJ239='DD FD'!$AI$3),LI239,0),
IF(AND(LR239='DD FD'!$J$5,LT239='DD FD'!$AI$3),LS239,0),
IF(AND(MB239='DD FD'!$J$5,MD239='DD FD'!$AI$3),MC239,0),
IF(AND(ML239='DD FD'!$J$5,MN239='DD FD'!$AI$3),MM239,0),
IF(AND(MW239='DD FD'!$J$5,MY239='DD FD'!$AI$3),MX239,0),
IF(AND(NH239='DD FD'!$J$5,NJ239='DD FD'!$AI$3),NI239,0),
IF(AND(NS239='DD FD'!$J$5,NU239='DD FD'!$AI$3),NT239,0),
IF(AND(OD239='DD FD'!$J$5,OF239='DD FD'!$AI$3),OE239,0),
IF(AND(OO239='DD FD'!$J$5,OQ239='DD FD'!$AI$3),OP239,0),
),2)</f>
        <v>0</v>
      </c>
      <c r="PD239" s="617">
        <f>ROUNDUP(SUM(
IF(AND(LH239='DD FD'!$J$9,LJ239='DD FD'!$AI$3),LI239,0),
IF(AND(LR239='DD FD'!$J$9,LT239='DD FD'!$AI$3),LS239,0),
IF(AND(MB239='DD FD'!$J$9,MD239='DD FD'!$AI$3),MC239,0),
IF(AND(ML239='DD FD'!$J$9,MN239='DD FD'!$AI$3),MM239,0),
IF(AND(MW239='DD FD'!$J$9,MY239='DD FD'!$AI$3),MX239,0),
IF(AND(NH239='DD FD'!$J$9,NJ239='DD FD'!$AI$3),NI239,0),
IF(AND(NS239='DD FD'!$J$9,NU239='DD FD'!$AI$3),NT239,0),
IF(AND(OD239='DD FD'!$J$9,OF239='DD FD'!$AI$3),OE239,0),
IF(AND(OO239='DD FD'!$J$9,OQ239='DD FD'!$AI$3),OP239,0),
),2)</f>
        <v>0</v>
      </c>
      <c r="PE239" s="617">
        <f>ROUNDUP(SUM(
IF(AND(LH239='DD FD'!$J$4,LJ239='DD FD'!$AI$3),LI239,0),
IF(AND(LR239='DD FD'!$J$4,LT239='DD FD'!$AI$3),LS239,0),
IF(AND(MB239='DD FD'!$J$4,MD239='DD FD'!$AI$3),MC239,0),
IF(AND(ML239='DD FD'!$J$4,MN239='DD FD'!$AI$3),MM239,0),
IF(AND(MW239='DD FD'!$J$4,MY239='DD FD'!$AI$3),MX239,0),
IF(AND(NH239='DD FD'!$J$4,NJ239='DD FD'!$AI$3),NI239,0),
IF(AND(NS239='DD FD'!$J$4,NU239='DD FD'!$AI$3),NT239,0),
IF(AND(OD239='DD FD'!$J$4,OF239='DD FD'!$AI$3),OE239,0),
IF(AND(OO239='DD FD'!$J$4,OQ239='DD FD'!$AI$3),OP239,0),
),2)</f>
        <v>0</v>
      </c>
      <c r="PF239" s="619">
        <f>ROUNDUP(SUM(
IF(AND(LH239='DD FD'!$J$11,LJ239='DD FD'!$AI$3),LI239,0),
IF(AND(LR239='DD FD'!$J$11,LT239='DD FD'!$AI$3),LS239,0),
IF(AND(MB239='DD FD'!$J$11,MD239='DD FD'!$AI$3),MC239,0),
IF(AND(ML239='DD FD'!$J$11,MN239='DD FD'!$AI$3),MM239,0),
IF(AND(MW239='DD FD'!$J$11,MY239='DD FD'!$AI$3),MX239,0),
IF(AND(NH239='DD FD'!$J$11,NJ239='DD FD'!$AI$3),NI239,0),
IF(AND(NS239='DD FD'!$J$11,NU239='DD FD'!$AI$3),NT239,0),
IF(AND(OD239='DD FD'!$J$11,OF239='DD FD'!$AI$3),OE239,0),
IF(AND(OO239='DD FD'!$J$11,OQ239='DD FD'!$AI$3),OP239,0),
),2)</f>
        <v>0</v>
      </c>
    </row>
    <row r="240" spans="1:422">
      <c r="A240" s="806"/>
      <c r="B240" s="934"/>
      <c r="C240" s="247"/>
      <c r="D240" s="842"/>
      <c r="E240" s="247"/>
      <c r="F240" s="158"/>
      <c r="G240" s="710"/>
      <c r="H240" s="712"/>
      <c r="I240" s="936"/>
      <c r="J240" s="803"/>
      <c r="K240" s="150"/>
      <c r="L240" s="146" t="str">
        <f t="shared" si="81"/>
        <v/>
      </c>
      <c r="M240" s="501" t="str">
        <f t="shared" si="98"/>
        <v/>
      </c>
      <c r="N240" s="504"/>
      <c r="O240" s="113" t="str">
        <f t="shared" si="99"/>
        <v/>
      </c>
      <c r="P240" s="114" t="str">
        <f t="shared" si="82"/>
        <v/>
      </c>
      <c r="Q240" s="152"/>
      <c r="R240" s="152"/>
      <c r="S240" s="115" t="str">
        <f t="shared" si="100"/>
        <v/>
      </c>
      <c r="T240" s="159"/>
      <c r="U240" s="159"/>
      <c r="V240" s="157"/>
      <c r="W240" s="157"/>
      <c r="X240" s="157"/>
      <c r="Y240" s="772"/>
      <c r="Z240" s="158"/>
      <c r="AA240" s="144"/>
      <c r="AB240" s="112"/>
      <c r="AC240" s="153"/>
      <c r="AD240" s="153"/>
      <c r="AE240" s="153"/>
      <c r="AF240" s="153"/>
      <c r="AG240" s="153"/>
      <c r="AH240" s="153"/>
      <c r="AI240" s="152"/>
      <c r="AJ240" s="158"/>
      <c r="AK240" s="158"/>
      <c r="AL240" s="158"/>
      <c r="AM240" s="116" t="str">
        <f t="shared" si="101"/>
        <v/>
      </c>
      <c r="AN240" s="116" t="str">
        <f t="shared" si="102"/>
        <v/>
      </c>
      <c r="AO240" s="324"/>
      <c r="AP240" s="503"/>
      <c r="AQ240" s="487" t="str">
        <f t="shared" si="103"/>
        <v/>
      </c>
      <c r="AR240" s="113" t="str">
        <f t="shared" si="83"/>
        <v/>
      </c>
      <c r="AS240" s="113" t="str">
        <f t="shared" si="84"/>
        <v/>
      </c>
      <c r="AT240" s="113" t="str">
        <f t="shared" si="85"/>
        <v/>
      </c>
      <c r="AU240" s="113" t="str">
        <f t="shared" si="86"/>
        <v/>
      </c>
      <c r="AV240" s="159"/>
      <c r="AW240" s="157"/>
      <c r="AX240" s="157"/>
      <c r="AY240" s="157"/>
      <c r="AZ240" s="157"/>
      <c r="BA240" s="116" t="str">
        <f t="shared" si="87"/>
        <v/>
      </c>
      <c r="BB240" s="316"/>
      <c r="BC240" s="116" t="str">
        <f t="shared" si="88"/>
        <v/>
      </c>
      <c r="BD240" s="133" t="str">
        <f t="shared" si="89"/>
        <v/>
      </c>
      <c r="BE240" s="157"/>
      <c r="BF240" s="1180"/>
      <c r="BG240" s="1180"/>
      <c r="BH240" s="158"/>
      <c r="BI240" s="490"/>
      <c r="BJ240" s="514" t="str">
        <f t="shared" si="104"/>
        <v/>
      </c>
      <c r="BK240" s="789"/>
      <c r="BL240" s="116" t="str">
        <f t="shared" si="105"/>
        <v/>
      </c>
      <c r="BM240" s="144"/>
      <c r="BN240" s="144"/>
      <c r="BO240" s="144"/>
      <c r="BP240" s="790"/>
      <c r="BQ240" s="790"/>
      <c r="BR240" s="790"/>
      <c r="BS240" s="116" t="str">
        <f t="shared" si="90"/>
        <v/>
      </c>
      <c r="BT240" s="790"/>
      <c r="BU240" s="808" t="str">
        <f t="shared" si="91"/>
        <v/>
      </c>
      <c r="BV240" s="791"/>
      <c r="BW240" s="144"/>
      <c r="BX240" s="20"/>
      <c r="BY240" s="20"/>
      <c r="BZ240" s="20"/>
      <c r="CA240" s="792"/>
      <c r="CB240" s="1201"/>
      <c r="CC240" s="144"/>
      <c r="CD240" s="144"/>
      <c r="CE240" s="144"/>
      <c r="CF240" s="144"/>
      <c r="CG240" s="144"/>
      <c r="CH240" s="144"/>
      <c r="CI240" s="144"/>
      <c r="CJ240" s="144"/>
      <c r="CK240" s="144"/>
      <c r="CL240" s="144"/>
      <c r="CM240" s="144"/>
      <c r="CN240" s="144"/>
      <c r="CO240" s="144"/>
      <c r="CP240" s="144"/>
      <c r="CQ240" s="144"/>
      <c r="CR240" s="144"/>
      <c r="CS240" s="144"/>
      <c r="CT240" s="144"/>
      <c r="CU240" s="144"/>
      <c r="CV240" s="144"/>
      <c r="CW240" s="144"/>
      <c r="CX240" s="144"/>
      <c r="CY240" s="144"/>
      <c r="CZ240" s="144"/>
      <c r="DA240" s="144"/>
      <c r="DB240" s="144"/>
      <c r="DC240" s="144"/>
      <c r="DD240" s="144"/>
      <c r="DE240" s="144"/>
      <c r="DF240" s="144"/>
      <c r="DG240" s="144"/>
      <c r="DH240" s="144"/>
      <c r="DI240" s="144"/>
      <c r="DJ240" s="144"/>
      <c r="DK240" s="144"/>
      <c r="DL240" s="144"/>
      <c r="DM240" s="144"/>
      <c r="DN240" s="144"/>
      <c r="DO240" s="144"/>
      <c r="DP240" s="144"/>
      <c r="DQ240" s="144"/>
      <c r="DR240" s="144"/>
      <c r="DS240" s="144"/>
      <c r="DT240" s="144"/>
      <c r="DU240" s="144"/>
      <c r="DV240" s="144"/>
      <c r="DW240" s="144"/>
      <c r="DX240" s="144"/>
      <c r="DY240" s="144"/>
      <c r="DZ240" s="144"/>
      <c r="EA240" s="144"/>
      <c r="EB240" s="144"/>
      <c r="EC240" s="144"/>
      <c r="ED240" s="782" t="str">
        <f t="shared" si="106"/>
        <v/>
      </c>
      <c r="EE240" s="519"/>
      <c r="EF240" s="793"/>
      <c r="EG240" s="519"/>
      <c r="EH240" s="794"/>
      <c r="EI240" s="790"/>
      <c r="EJ240" s="794"/>
      <c r="EK240" s="794"/>
      <c r="EL240" s="790"/>
      <c r="EM240" s="790"/>
      <c r="EN240" s="790"/>
      <c r="EO240" s="112" t="str">
        <f t="shared" si="92"/>
        <v/>
      </c>
      <c r="EP240" s="790"/>
      <c r="EQ240" s="488" t="str">
        <f t="shared" si="93"/>
        <v/>
      </c>
      <c r="ER240" s="1100"/>
      <c r="ES240" s="1099" t="str">
        <f t="shared" si="107"/>
        <v/>
      </c>
      <c r="ET240" s="525"/>
      <c r="EU240" s="148"/>
      <c r="EV240" s="148"/>
      <c r="EW240" s="148"/>
      <c r="EX240" s="148"/>
      <c r="EY240" s="148"/>
      <c r="EZ240" s="148"/>
      <c r="FA240" s="148"/>
      <c r="FB240" s="148"/>
      <c r="FC240" s="148"/>
      <c r="FD240" s="148"/>
      <c r="FE240" s="148"/>
      <c r="FF240" s="148"/>
      <c r="FG240" s="148"/>
      <c r="FH240" s="148"/>
      <c r="FI240" s="528"/>
      <c r="FJ240" s="513" t="str">
        <f t="shared" si="94"/>
        <v/>
      </c>
      <c r="FK240" s="158"/>
      <c r="FL240" s="850"/>
      <c r="FM240" s="850"/>
      <c r="FN240" s="850"/>
      <c r="FO240" s="850"/>
      <c r="FP240" s="850"/>
      <c r="FQ240" s="850"/>
      <c r="FR240" s="157"/>
      <c r="FS240" s="143"/>
      <c r="FT240" s="143"/>
      <c r="FU240" s="847" t="str">
        <f t="shared" si="95"/>
        <v/>
      </c>
      <c r="FV240" s="555"/>
      <c r="FW240" s="523" t="str">
        <f>IF(Table1[[#This Row],[Nonfood Inhaltstoffe - Komponente]]="","",VLOOKUP(Table1[[#This Row],[Nonfood Inhaltstoffe - Komponente]],'Dropdown Auswahl'!BJ:BK,2,FALSE))</f>
        <v/>
      </c>
      <c r="FX240" s="1013"/>
      <c r="FY240" s="1011" t="str">
        <f t="shared" si="96"/>
        <v/>
      </c>
      <c r="FZ240" s="152"/>
      <c r="GA240" s="152"/>
      <c r="GB240" s="152"/>
      <c r="GC240" s="529" t="str">
        <f t="shared" si="97"/>
        <v/>
      </c>
      <c r="GG240" s="21"/>
      <c r="GH240" s="21"/>
      <c r="GI240" s="1019"/>
      <c r="GJ240" s="1016" t="str">
        <f>IF(Table1[[#This Row],[Global Trade Item Number (GTIN)]]="","",Table1[[#This Row],[Global Trade Item Number (GTIN)]])</f>
        <v/>
      </c>
      <c r="GK240" s="555" t="str">
        <f>IF(Table1[[#This Row],[WAWI-Nr./ Kreditoren-Nummer
(ASDV)]]&lt;&gt;"",Table1[[#This Row],[WAWI-Nr./ Kreditoren-Nummer
(ASDV)]],"")</f>
        <v/>
      </c>
      <c r="GL240" s="165"/>
      <c r="GM240" s="165"/>
      <c r="GN240" s="165"/>
      <c r="GO240" s="485"/>
      <c r="GP240" s="534"/>
      <c r="GQ240" s="533"/>
      <c r="GR240" s="486"/>
      <c r="GS240" s="486"/>
      <c r="GT240" s="486"/>
      <c r="GU240" s="486"/>
      <c r="GV240" s="486"/>
      <c r="GW240" s="542"/>
      <c r="GX240" s="538"/>
      <c r="GY240" s="144"/>
      <c r="GZ240" s="480"/>
      <c r="HA240" s="158"/>
      <c r="HB240" s="480"/>
      <c r="HC240" s="480"/>
      <c r="HD240" s="480"/>
      <c r="HE240" s="480"/>
      <c r="HF240" s="480"/>
      <c r="HG240" s="480"/>
      <c r="HH240" s="538"/>
      <c r="HI240" s="480"/>
      <c r="HJ240" s="480"/>
      <c r="HK240" s="480"/>
      <c r="HL240" s="480"/>
      <c r="HM240" s="480"/>
      <c r="HN240" s="480"/>
      <c r="HO240" s="480"/>
      <c r="HP240" s="480"/>
      <c r="HQ240" s="480"/>
      <c r="HR240" s="538"/>
      <c r="HS240" s="480"/>
      <c r="HT240" s="480"/>
      <c r="HU240" s="480"/>
      <c r="HV240" s="480"/>
      <c r="HW240" s="480"/>
      <c r="HX240" s="480"/>
      <c r="HY240" s="480"/>
      <c r="HZ240" s="480"/>
      <c r="IA240" s="480"/>
      <c r="IB240" s="538"/>
      <c r="IC240" s="480"/>
      <c r="ID240" s="480"/>
      <c r="IE240" s="480"/>
      <c r="IF240" s="480"/>
      <c r="IG240" s="480"/>
      <c r="IH240" s="480"/>
      <c r="II240" s="480"/>
      <c r="IJ240" s="480"/>
      <c r="IK240" s="480"/>
      <c r="IL240" s="480"/>
      <c r="IM240" s="538"/>
      <c r="IN240" s="480"/>
      <c r="IO240" s="480"/>
      <c r="IP240" s="480"/>
      <c r="IQ240" s="480"/>
      <c r="IR240" s="480"/>
      <c r="IS240" s="480"/>
      <c r="IT240" s="480"/>
      <c r="IU240" s="480"/>
      <c r="IV240" s="480"/>
      <c r="IW240" s="480"/>
      <c r="IX240" s="538"/>
      <c r="IY240" s="480"/>
      <c r="IZ240" s="480"/>
      <c r="JA240" s="480"/>
      <c r="JB240" s="480"/>
      <c r="JC240" s="480"/>
      <c r="JD240" s="480"/>
      <c r="JE240" s="480"/>
      <c r="JF240" s="480"/>
      <c r="JG240" s="480"/>
      <c r="JH240" s="480"/>
      <c r="JI240" s="538"/>
      <c r="JJ240" s="480"/>
      <c r="JK240" s="480"/>
      <c r="JL240" s="480"/>
      <c r="JM240" s="480"/>
      <c r="JN240" s="480"/>
      <c r="JO240" s="480"/>
      <c r="JP240" s="480"/>
      <c r="JQ240" s="480"/>
      <c r="JR240" s="480"/>
      <c r="JS240" s="590"/>
      <c r="JT240" s="538"/>
      <c r="JU240" s="480"/>
      <c r="JV240" s="480"/>
      <c r="JW240" s="480"/>
      <c r="JX240" s="480"/>
      <c r="JY240" s="480"/>
      <c r="JZ240" s="480"/>
      <c r="KA240" s="480"/>
      <c r="KB240" s="480"/>
      <c r="KC240" s="480"/>
      <c r="KD240" s="480"/>
      <c r="KE240" s="538"/>
      <c r="KF240" s="480"/>
      <c r="KG240" s="480"/>
      <c r="KH240" s="480"/>
      <c r="KI240" s="480"/>
      <c r="KJ240" s="480"/>
      <c r="KK240" s="480"/>
      <c r="KL240" s="480"/>
      <c r="KM240" s="480"/>
      <c r="KN240" s="480"/>
      <c r="KO240" s="480"/>
      <c r="KR240" s="568" t="str">
        <f>IF(Table1[[#This Row],[GTIN]]&lt;&gt;"",Table1[[#This Row],[GTIN]],"")</f>
        <v/>
      </c>
      <c r="KS240" s="569" t="str">
        <f>Table1[[#This Row],[Kreditor]]</f>
        <v/>
      </c>
      <c r="KT240" s="570" t="str">
        <f>IF(Table1[[#This Row],[Gültig ab (Datum)]]&lt;&gt;"",Table1[[#This Row],[Gültig ab (Datum)]],"")</f>
        <v/>
      </c>
      <c r="KU240" s="570"/>
      <c r="KV240" s="583" t="str">
        <f>IF(Table1[[#This Row],[Artikel verpackt? 
(X=Ja)]]="","",Table1[[#This Row],[Artikel verpackt? 
(X=Ja)]])</f>
        <v/>
      </c>
      <c r="KW240" s="571" t="str">
        <f>IF(Table1[[#This Row],[Verpackung recyclingfähig?
(X=Ja)]]="","",Table1[[#This Row],[Verpackung recyclingfähig?
(X=Ja)]])</f>
        <v/>
      </c>
      <c r="KX240" s="572"/>
      <c r="KY240" s="573"/>
      <c r="KZ240" s="574"/>
      <c r="LA240" s="574"/>
      <c r="LB240" s="574"/>
      <c r="LC240" s="574"/>
      <c r="LD240" s="574"/>
      <c r="LE240" s="574"/>
      <c r="LF240" s="575"/>
      <c r="LG240" s="576" t="str">
        <f>IF(Table1[[#This Row],[Hauptkörper - B1 - Art]]="","",VLOOKUP(Table1[[#This Row],[Hauptkörper - B1 - Art]],'DD FD'!B:C,2,FALSE))</f>
        <v/>
      </c>
      <c r="LH240" s="577" t="str">
        <f>IF(Table1[[#This Row],[Hauptkörper - B1 - Fraktion]]="","",VLOOKUP(Table1[[#This Row],[Hauptkörper - B1 - Fraktion]],'DD FD'!H:J,3,FALSE))</f>
        <v/>
      </c>
      <c r="LI240" s="574" t="str">
        <f>IF(Table1[[#This Row],[Hauptkörper - B1 - Gewicht
(in G)]]="","",Table1[[#This Row],[Hauptkörper - B1 - Gewicht
(in G)]])</f>
        <v/>
      </c>
      <c r="LJ240" s="574" t="str">
        <f>IF(Table1[[#This Row],[Hauptkörper - B1 - Lizenzierungs-pflichtig? (X=Ja)]]="","",Table1[[#This Row],[Hauptkörper - B1 - Lizenzierungs-pflichtig? (X=Ja)]])</f>
        <v/>
      </c>
      <c r="LK240" s="577" t="str">
        <f>IF(Table1[[#This Row],[Hauptkörper - B1 - Virgin Material]]="","",VLOOKUP(Table1[[#This Row],[Hauptkörper - B1 - Virgin Material]],'DD FD'!AJ:AK,2,FALSE))</f>
        <v/>
      </c>
      <c r="LL240" s="578" t="str">
        <f>IF(Table1[[#This Row],[Hauptkörper - B1 - Virgin Material Anteil (in %)]]="","",Table1[[#This Row],[Hauptkörper - B1 - Virgin Material Anteil (in %)]])</f>
        <v/>
      </c>
      <c r="LM240" s="577" t="str">
        <f>IF(Table1[[#This Row],[Hauptkörper - B1 - Recyceltes Material]]="","",VLOOKUP(Table1[[#This Row],[Hauptkörper - B1 - Recyceltes Material]],'DD FD'!AL:AM,2,FALSE))</f>
        <v/>
      </c>
      <c r="LN240" s="578" t="str">
        <f>IF(Table1[[#This Row],[Hauptkörper - B1 - Recyceltes Material Anteil (in %)]]="","",Table1[[#This Row],[Hauptkörper - B1 - Recyceltes Material Anteil (in %)]])</f>
        <v/>
      </c>
      <c r="LO240" s="579" t="str">
        <f>IF(Table1[[#This Row],[Hauptkörper - B1 - Beschichtung]]="","",VLOOKUP(Table1[[#This Row],[Hauptkörper - B1 - Beschichtung]],'DD FD'!AE:AF,2,FALSE))</f>
        <v/>
      </c>
      <c r="LP240" s="580" t="str">
        <f>IF(Table1[[#This Row],[Hauptkörper - B1 - Beschichtung Anteil (in %)]]="","",Table1[[#This Row],[Hauptkörper - B1 - Beschichtung Anteil (in %)]])</f>
        <v/>
      </c>
      <c r="LQ240" s="576" t="str">
        <f>IF(Table1[[#This Row],[Hauptkörper - B2 - Art]]="","",VLOOKUP(Table1[[#This Row],[Hauptkörper - B2 - Art]],'DD FD'!B:C,2,FALSE))</f>
        <v/>
      </c>
      <c r="LR240" s="577" t="str">
        <f>IF(Table1[[#This Row],[Hauptkörper - B2 - Fraktion]]="","",VLOOKUP(Table1[[#This Row],[Hauptkörper - B2 - Fraktion]],'DD FD'!H:J,3,FALSE))</f>
        <v/>
      </c>
      <c r="LS240" s="574" t="str">
        <f>IF(Table1[[#This Row],[Hauptkörper - B2 - Gewicht
(in G)]]="","",Table1[[#This Row],[Hauptkörper - B2 - Gewicht
(in G)]])</f>
        <v/>
      </c>
      <c r="LT240" s="574" t="str">
        <f>IF(Table1[[#This Row],[Hauptkörper - B2 - Lizenzierungs-pflichtig? (X=Ja)]]="","",Table1[[#This Row],[Hauptkörper - B2 - Lizenzierungs-pflichtig? (X=Ja)]])</f>
        <v/>
      </c>
      <c r="LU240" s="577" t="str">
        <f>IF(Table1[[#This Row],[Hauptkörper - B2 - Virgin Material]]="","",VLOOKUP(Table1[[#This Row],[Hauptkörper - B2 - Virgin Material]],'DD FD'!AJ:AK,2,FALSE))</f>
        <v/>
      </c>
      <c r="LV240" s="578" t="str">
        <f>IF(Table1[[#This Row],[Hauptkörper - B2 - Virgin Material Anteil (in %)]]="","",Table1[[#This Row],[Hauptkörper - B2 - Virgin Material Anteil (in %)]])</f>
        <v/>
      </c>
      <c r="LW240" s="577" t="str">
        <f>IF(Table1[[#This Row],[Hauptkörper - B2 - Recyceltes Material]]="","",VLOOKUP(Table1[[#This Row],[Hauptkörper - B2 - Recyceltes Material]],'DD FD'!AL:AM,2,FALSE))</f>
        <v/>
      </c>
      <c r="LX240" s="578" t="str">
        <f>IF(Table1[[#This Row],[Hauptkörper - B2 - Recyceltes Material Anteil (in %)]]="","",Table1[[#This Row],[Hauptkörper - B2 - Recyceltes Material Anteil (in %)]])</f>
        <v/>
      </c>
      <c r="LY240" s="577" t="str">
        <f>IF(Table1[[#This Row],[Hauptkörper - B2 - Beschichtung]]="","",VLOOKUP(Table1[[#This Row],[Hauptkörper - B2 - Beschichtung]],'DD FD'!AE:AF,2,FALSE))</f>
        <v/>
      </c>
      <c r="LZ240" s="580" t="str">
        <f>IF(Table1[[#This Row],[Hauptkörper - B2 - Beschichtung Anteil (in %)]]="","",Table1[[#This Row],[Hauptkörper - B2 - Beschichtung Anteil (in %)]])</f>
        <v/>
      </c>
      <c r="MA240" s="576" t="str">
        <f>IF(Table1[[#This Row],[Hauptkörper - B3 - Art]]="","",VLOOKUP(Table1[[#This Row],[Hauptkörper - B3 - Art]],'DD FD'!B:C,2,FALSE))</f>
        <v/>
      </c>
      <c r="MB240" s="577" t="str">
        <f>IF(Table1[[#This Row],[Hauptkörper - B3 - Fraktion]]="","",VLOOKUP(Table1[[#This Row],[Hauptkörper - B3 - Fraktion]],'DD FD'!H:J,3,FALSE))</f>
        <v/>
      </c>
      <c r="MC240" s="574" t="str">
        <f>IF(Table1[[#This Row],[Hauptkörper - B3 - Gewicht
(in G)]]="","",Table1[[#This Row],[Hauptkörper - B3 - Gewicht
(in G)]])</f>
        <v/>
      </c>
      <c r="MD240" s="574" t="str">
        <f>IF(Table1[[#This Row],[Hauptkörper - B3 - Lizenzierungs-pflichtig? (X=Ja)]]="","",Table1[[#This Row],[Hauptkörper - B3 - Lizenzierungs-pflichtig? (X=Ja)]])</f>
        <v/>
      </c>
      <c r="ME240" s="577" t="str">
        <f>IF(Table1[[#This Row],[Hauptkörper - B3 - Virgin Material]]="","",VLOOKUP(Table1[[#This Row],[Hauptkörper - B3 - Virgin Material]],'DD FD'!AJ:AK,2,FALSE))</f>
        <v/>
      </c>
      <c r="MF240" s="578" t="str">
        <f>IF(Table1[[#This Row],[Hauptkörper - B3 - Virgin Material Anteil (in %)]]="","",Table1[[#This Row],[Hauptkörper - B3 - Virgin Material Anteil (in %)]])</f>
        <v/>
      </c>
      <c r="MG240" s="577" t="str">
        <f>IF(Table1[[#This Row],[Hauptkörper - B3 - Recyceltes Material]]="","",VLOOKUP(Table1[[#This Row],[Hauptkörper - B3 - Recyceltes Material]],'DD FD'!AL:AM,2,FALSE))</f>
        <v/>
      </c>
      <c r="MH240" s="578" t="str">
        <f>IF(Table1[[#This Row],[Hauptkörper - B3 - Recyceltes Material Anteil (in %)]]="","",Table1[[#This Row],[Hauptkörper - B3 - Recyceltes Material Anteil (in %)]])</f>
        <v/>
      </c>
      <c r="MI240" s="577" t="str">
        <f>IF(Table1[[#This Row],[Hauptkörper - B3 - Beschichtung]]="","",VLOOKUP(Table1[[#This Row],[Hauptkörper - B3 - Beschichtung]],'DD FD'!AE:AF,2,FALSE))</f>
        <v/>
      </c>
      <c r="MJ240" s="580" t="str">
        <f>IF(Table1[[#This Row],[Hauptkörper - B3 - Beschichtung Anteil (in %)]]="","",Table1[[#This Row],[Hauptkörper - B3 - Beschichtung Anteil (in %)]])</f>
        <v/>
      </c>
      <c r="MK240" s="576" t="str">
        <f>IF(Table1[[#This Row],[Verschluss - B1 - Art]]="","",VLOOKUP(Table1[[#This Row],[Verschluss - B1 - Art]],'DD FD'!D:E,2,FALSE))</f>
        <v/>
      </c>
      <c r="ML240" s="577" t="str">
        <f>IF(Table1[[#This Row],[Verschluss - B1 - Fraktion]]="","",VLOOKUP(Table1[[#This Row],[Verschluss - B1 - Fraktion]],'DD FD'!H:J,3,FALSE))</f>
        <v/>
      </c>
      <c r="MM240" s="574" t="str">
        <f>IF(Table1[[#This Row],[Verschluss - B1 - Gewicht (in G)]]="","",Table1[[#This Row],[Verschluss - B1 - Gewicht (in G)]])</f>
        <v/>
      </c>
      <c r="MN240" s="574" t="str">
        <f>IF(Table1[[#This Row],[Verschluss - B1 - Lizenzierungs-pflichtig? (X=Ja)]]="","",Table1[[#This Row],[Verschluss - B1 - Lizenzierungs-pflichtig? (X=Ja)]])</f>
        <v/>
      </c>
      <c r="MO240" s="574" t="str">
        <f>IF(Table1[[#This Row],[Verschluss - B1 - Trennbar vom Hauptkörper? (X=Ja)]]="","",Table1[[#This Row],[Verschluss - B1 - Trennbar vom Hauptkörper? (X=Ja)]])</f>
        <v/>
      </c>
      <c r="MP240" s="577" t="str">
        <f>IF(Table1[[#This Row],[Verschluss - B1 - Virgin Material]]="","",VLOOKUP(Table1[[#This Row],[Verschluss - B1 - Virgin Material]],'DD FD'!AJ:AK,2,FALSE))</f>
        <v/>
      </c>
      <c r="MQ240" s="578" t="str">
        <f>IF(Table1[[#This Row],[Verschluss - B1 - Virgin Material Anteil (in %)]]="","",Table1[[#This Row],[Verschluss - B1 - Virgin Material Anteil (in %)]])</f>
        <v/>
      </c>
      <c r="MR240" s="577" t="str">
        <f>IF(Table1[[#This Row],[Verschluss - B1 - Recyceltes Material]]="","",VLOOKUP(Table1[[#This Row],[Verschluss - B1 - Recyceltes Material]],'DD FD'!AL:AM,2,FALSE))</f>
        <v/>
      </c>
      <c r="MS240" s="578" t="str">
        <f>IF(Table1[[#This Row],[Verschluss - B1 - Recyceltes Material Anteil (in %)]]="","",Table1[[#This Row],[Verschluss - B1 - Recyceltes Material Anteil (in %)]])</f>
        <v/>
      </c>
      <c r="MT240" s="577" t="str">
        <f>IF(Table1[[#This Row],[Verschluss - B1 - Beschichtung]]="","",VLOOKUP(Table1[[#This Row],[Verschluss - B1 - Beschichtung]],'DD FD'!AE:AF,2,FALSE))</f>
        <v/>
      </c>
      <c r="MU240" s="580" t="str">
        <f>IF(Table1[[#This Row],[Verschluss - B1 - Beschichtung Anteil (in %)]]="","",Table1[[#This Row],[Verschluss - B1 - Beschichtung Anteil (in %)]])</f>
        <v/>
      </c>
      <c r="MV240" s="576" t="str">
        <f>IF(Table1[[#This Row],[Verschluss - B2 - Art]]="","",VLOOKUP(Table1[[#This Row],[Verschluss - B2 - Art]],'DD FD'!D:E,2,FALSE))</f>
        <v/>
      </c>
      <c r="MW240" s="577" t="str">
        <f>IF(Table1[[#This Row],[Verschluss - B2 - Fraktion]]="","",VLOOKUP(Table1[[#This Row],[Verschluss - B2 - Fraktion]],'DD FD'!H:J,3,FALSE))</f>
        <v/>
      </c>
      <c r="MX240" s="574" t="str">
        <f>IF(Table1[[#This Row],[Verschluss - B2 - Gewicht (in G)]]="","",Table1[[#This Row],[Verschluss - B2 - Gewicht (in G)]])</f>
        <v/>
      </c>
      <c r="MY240" s="574" t="str">
        <f>IF(Table1[[#This Row],[Verschluss - B2 - Lizenzierungs-pflichtig? (X=Ja)]]="","",Table1[[#This Row],[Verschluss - B2 - Lizenzierungs-pflichtig? (X=Ja)]])</f>
        <v/>
      </c>
      <c r="MZ240" s="574" t="str">
        <f>IF(Table1[[#This Row],[Verschluss - B2 - Trennbar vom Hauptkörper? (X=Ja)]]="","",Table1[[#This Row],[Verschluss - B2 - Trennbar vom Hauptkörper? (X=Ja)]])</f>
        <v/>
      </c>
      <c r="NA240" s="577" t="str">
        <f>IF(Table1[[#This Row],[Verschluss - B2 - Virgin Material]]="","",VLOOKUP(Table1[[#This Row],[Verschluss - B2 - Virgin Material]],'DD FD'!AJ:AK,2,FALSE))</f>
        <v/>
      </c>
      <c r="NB240" s="578" t="str">
        <f>IF(Table1[[#This Row],[Verschluss - B2 - Virgin Material Anteil (in %)]]="","",Table1[[#This Row],[Verschluss - B2 - Virgin Material Anteil (in %)]])</f>
        <v/>
      </c>
      <c r="NC240" s="577" t="str">
        <f>IF(Table1[[#This Row],[Verschluss - B2 - Recyceltes Material]]="","",VLOOKUP(Table1[[#This Row],[Verschluss - B2 - Recyceltes Material]],'DD FD'!AL:AM,2,FALSE))</f>
        <v/>
      </c>
      <c r="ND240" s="578" t="str">
        <f>IF(Table1[[#This Row],[Verschluss - B2 - Recyceltes Material Anteil (in %)]]="","",Table1[[#This Row],[Verschluss - B2 - Recyceltes Material Anteil (in %)]])</f>
        <v/>
      </c>
      <c r="NE240" s="577" t="str">
        <f>IF(Table1[[#This Row],[Verschluss - B2 - Beschichtung]]="","",VLOOKUP(Table1[[#This Row],[Verschluss - B2 - Beschichtung]],'DD FD'!AE:AF,2,FALSE))</f>
        <v/>
      </c>
      <c r="NF240" s="580" t="str">
        <f>IF(Table1[[#This Row],[Verschluss - B2 - Beschichtung Anteil (in %)]]="","",Table1[[#This Row],[Verschluss - B2 - Beschichtung Anteil (in %)]])</f>
        <v/>
      </c>
      <c r="NG240" s="576" t="str">
        <f>IF(Table1[[#This Row],[Verschluss - B3 - Art]]="","",VLOOKUP(Table1[[#This Row],[Verschluss - B3 - Art]],'DD FD'!D:E,2,FALSE))</f>
        <v/>
      </c>
      <c r="NH240" s="577" t="str">
        <f>IF(Table1[[#This Row],[Verschluss - B3 - Fraktion]]="","",VLOOKUP(Table1[[#This Row],[Verschluss - B3 - Fraktion]],'DD FD'!H:J,3,FALSE))</f>
        <v/>
      </c>
      <c r="NI240" s="574" t="str">
        <f>IF(Table1[[#This Row],[Verschluss - B3 - Gewicht (in G)]]="","",Table1[[#This Row],[Verschluss - B3 - Gewicht (in G)]])</f>
        <v/>
      </c>
      <c r="NJ240" s="574" t="str">
        <f>IF(Table1[[#This Row],[Verschluss - B3 - Lizenzierungs-pflichtig? (X=Ja)]]="","",Table1[[#This Row],[Verschluss - B3 - Lizenzierungs-pflichtig? (X=Ja)]])</f>
        <v/>
      </c>
      <c r="NK240" s="574" t="str">
        <f>IF(Table1[[#This Row],[Verschluss - B3 - Trennbar vom Hauptkörper? (X=Ja)]]="","",Table1[[#This Row],[Verschluss - B3 - Trennbar vom Hauptkörper? (X=Ja)]])</f>
        <v/>
      </c>
      <c r="NL240" s="577" t="str">
        <f>IF(Table1[[#This Row],[Verschluss - B3 - Virgin Material]]="","",VLOOKUP(Table1[[#This Row],[Verschluss - B3 - Virgin Material]],'DD FD'!AJ:AK,2,FALSE))</f>
        <v/>
      </c>
      <c r="NM240" s="578" t="str">
        <f>IF(Table1[[#This Row],[Verschluss - B3 - Virgin Material Anteil (in %)]]="","",Table1[[#This Row],[Verschluss - B3 - Virgin Material Anteil (in %)]])</f>
        <v/>
      </c>
      <c r="NN240" s="577" t="str">
        <f>IF(Table1[[#This Row],[Verschluss - B3 - Recyceltes Material]]="","",VLOOKUP(Table1[[#This Row],[Verschluss - B3 - Recyceltes Material]],'DD FD'!AL:AM,2,FALSE))</f>
        <v/>
      </c>
      <c r="NO240" s="578" t="str">
        <f>IF(Table1[[#This Row],[Verschluss - B3 - Recyceltes Material Anteil (in %)]]="","",Table1[[#This Row],[Verschluss - B3 - Recyceltes Material Anteil (in %)]])</f>
        <v/>
      </c>
      <c r="NP240" s="577" t="str">
        <f>IF(Table1[[#This Row],[Verschluss - B3 - Beschichtung]]="","",VLOOKUP(Table1[[#This Row],[Verschluss - B3 - Beschichtung]],'DD FD'!AE:AF,2,FALSE))</f>
        <v/>
      </c>
      <c r="NQ240" s="580" t="str">
        <f>IF(Table1[[#This Row],[Verschluss - B3 - Beschichtung Anteil (in %)]]="","",Table1[[#This Row],[Verschluss - B3 - Beschichtung Anteil (in %)]])</f>
        <v/>
      </c>
      <c r="NR240" s="576" t="str">
        <f>IF(Table1[[#This Row],[Etikett - B1 - Art]]="","",VLOOKUP(Table1[[#This Row],[Etikett - B1 - Art]],'DD FD'!F:G,2,FALSE))</f>
        <v/>
      </c>
      <c r="NS240" s="577" t="str">
        <f>IF(Table1[[#This Row],[Etikett - B1 - Fraktion]]="","",VLOOKUP(Table1[[#This Row],[Etikett - B1 - Fraktion]],'DD FD'!H:J,3,FALSE))</f>
        <v/>
      </c>
      <c r="NT240" s="574" t="str">
        <f>IF(Table1[[#This Row],[Etikett - B1 - Gewicht (in G)]]="","",Table1[[#This Row],[Etikett - B1 - Gewicht (in G)]])</f>
        <v/>
      </c>
      <c r="NU240" s="574" t="str">
        <f>IF(Table1[[#This Row],[Etikett - B1 - Lizenzierungs-pflichtig? (X=Ja)]]="","",Table1[[#This Row],[Etikett - B1 - Lizenzierungs-pflichtig? (X=Ja)]])</f>
        <v/>
      </c>
      <c r="NV240" s="574" t="str">
        <f>IF(Table1[[#This Row],[Etikett - B1 - Trennbar vom Hauptkörper? (X=Ja)]]="","",Table1[[#This Row],[Etikett - B1 - Trennbar vom Hauptkörper? (X=Ja)]])</f>
        <v/>
      </c>
      <c r="NW240" s="577" t="str">
        <f>IF(Table1[[#This Row],[Etikett - B1 - Virgin Material]]="","",VLOOKUP(Table1[[#This Row],[Etikett - B1 - Virgin Material]],'DD FD'!AJ:AK,2,FALSE))</f>
        <v/>
      </c>
      <c r="NX240" s="578" t="str">
        <f>IF(Table1[[#This Row],[Etikett - B1 - Virgin Material Anteil (in %)]]="","",Table1[[#This Row],[Etikett - B1 - Virgin Material Anteil (in %)]])</f>
        <v/>
      </c>
      <c r="NY240" s="577" t="str">
        <f>IF(Table1[[#This Row],[Etikett - B1 - Recyceltes Material]]="","",VLOOKUP(Table1[[#This Row],[Etikett - B1 - Recyceltes Material]],'DD FD'!AL:AM,2,FALSE))</f>
        <v/>
      </c>
      <c r="NZ240" s="578" t="str">
        <f>IF(Table1[[#This Row],[Etikett - B1 - Recyceltes Material Anteil (in %)]]="","",Table1[[#This Row],[Etikett - B1 - Recyceltes Material Anteil (in %)]])</f>
        <v/>
      </c>
      <c r="OA240" s="577" t="str">
        <f>IF(Table1[[#This Row],[Etikett - B1 - Beschichtung]]="","",VLOOKUP(Table1[[#This Row],[Etikett - B1 - Beschichtung]],'DD FD'!AE:AF,2,FALSE))</f>
        <v/>
      </c>
      <c r="OB240" s="580" t="str">
        <f>IF(Table1[[#This Row],[Etikett - B1 - Beschichtung Anteil (in %)]]="","",Table1[[#This Row],[Etikett - B1 - Beschichtung Anteil (in %)]])</f>
        <v/>
      </c>
      <c r="OC240" s="576" t="str">
        <f>IF(Table1[[#This Row],[Etikett - B2 - Art]]="","",VLOOKUP(Table1[[#This Row],[Etikett - B2 - Art]],'DD FD'!F:G,2,FALSE))</f>
        <v/>
      </c>
      <c r="OD240" s="577" t="str">
        <f>IF(Table1[[#This Row],[Etikett - B2 - Fraktion]]="","",VLOOKUP(Table1[[#This Row],[Etikett - B2 - Fraktion]],'DD FD'!H:J,3,FALSE))</f>
        <v/>
      </c>
      <c r="OE240" s="574" t="str">
        <f>IF(Table1[[#This Row],[Etikett - B2 - Gewicht (in G)]]="","",Table1[[#This Row],[Etikett - B2 - Gewicht (in G)]])</f>
        <v/>
      </c>
      <c r="OF240" s="574" t="str">
        <f>IF(Table1[[#This Row],[Etikett - B2 - Lizenzierungs-pflichtig? (X=Ja)]]="","",Table1[[#This Row],[Etikett - B2 - Lizenzierungs-pflichtig? (X=Ja)]])</f>
        <v/>
      </c>
      <c r="OG240" s="574" t="str">
        <f>IF(Table1[[#This Row],[Etikett - B2 - Trennbar vom Hauptkörper? (X=Ja)]]="","",Table1[[#This Row],[Etikett - B2 - Trennbar vom Hauptkörper? (X=Ja)]])</f>
        <v/>
      </c>
      <c r="OH240" s="577" t="str">
        <f>IF(Table1[[#This Row],[Etikett - B2 - Virgin Material]]="","",VLOOKUP(Table1[[#This Row],[Etikett - B2 - Virgin Material]],'DD FD'!AJ:AK,2,FALSE))</f>
        <v/>
      </c>
      <c r="OI240" s="578" t="str">
        <f>IF(Table1[[#This Row],[Etikett - B2 - Virgin Material Anteil (in %)]]="","",Table1[[#This Row],[Etikett - B2 - Virgin Material Anteil (in %)]])</f>
        <v/>
      </c>
      <c r="OJ240" s="577" t="str">
        <f>IF(Table1[[#This Row],[Etikett - B2 - Recyceltes Material]]="","",VLOOKUP(Table1[[#This Row],[Etikett - B2 - Recyceltes Material]],'DD FD'!AL:AM,2,FALSE))</f>
        <v/>
      </c>
      <c r="OK240" s="578" t="str">
        <f>IF(Table1[[#This Row],[Etikett - B2 - Recyceltes Material Anteil (in %)]]="","",Table1[[#This Row],[Etikett - B2 - Recyceltes Material Anteil (in %)]])</f>
        <v/>
      </c>
      <c r="OL240" s="577" t="str">
        <f>IF(Table1[[#This Row],[Etikett - B2 - Beschichtung]]="","",VLOOKUP(Table1[[#This Row],[Etikett - B2 - Beschichtung]],'DD FD'!AE:AF,2,FALSE))</f>
        <v/>
      </c>
      <c r="OM240" s="580" t="str">
        <f>IF(Table1[[#This Row],[Etikett - B2 - Beschichtung Anteil (in %)]]="","",Table1[[#This Row],[Etikett - B2 - Beschichtung Anteil (in %)]])</f>
        <v/>
      </c>
      <c r="ON240" s="576" t="str">
        <f>IF(Table1[[#This Row],[Etikett - B3 - Art]]="","",VLOOKUP(Table1[[#This Row],[Etikett - B3 - Art]],'DD FD'!F:G,2,FALSE))</f>
        <v/>
      </c>
      <c r="OO240" s="577" t="str">
        <f>IF(Table1[[#This Row],[Etikett - B3 - Fraktion]]="","",VLOOKUP(Table1[[#This Row],[Etikett - B3 - Fraktion]],'DD FD'!H:J,3,FALSE))</f>
        <v/>
      </c>
      <c r="OP240" s="574" t="str">
        <f>IF(Table1[[#This Row],[Etikett - B3 - Gewicht (in G)]]="","",Table1[[#This Row],[Etikett - B3 - Gewicht (in G)]])</f>
        <v/>
      </c>
      <c r="OQ240" s="574" t="str">
        <f>IF(Table1[[#This Row],[Etikett - B3 - Lizenzierungs-pflichtig? (X=Ja)]]="","",Table1[[#This Row],[Etikett - B3 - Lizenzierungs-pflichtig? (X=Ja)]])</f>
        <v/>
      </c>
      <c r="OR240" s="574" t="str">
        <f>IF(Table1[[#This Row],[Etikett - B3 - Trennbar vom Hauptkörper? (X=Ja)]]="","",Table1[[#This Row],[Etikett - B3 - Trennbar vom Hauptkörper? (X=Ja)]])</f>
        <v/>
      </c>
      <c r="OS240" s="577" t="str">
        <f>IF(Table1[[#This Row],[Etikett - B3 - Virgin Material]]="","",VLOOKUP(Table1[[#This Row],[Etikett - B3 - Virgin Material]],'DD FD'!AJ:AK,2,FALSE))</f>
        <v/>
      </c>
      <c r="OT240" s="578" t="str">
        <f>IF(Table1[[#This Row],[Etikett - B3 - Virgin Material Anteil (in %)]]="","",Table1[[#This Row],[Etikett - B3 - Virgin Material Anteil (in %)]])</f>
        <v/>
      </c>
      <c r="OU240" s="577" t="str">
        <f>IF(Table1[[#This Row],[Etikett - B3 - Recyceltes Material]]="","",VLOOKUP(Table1[[#This Row],[Etikett - B3 - Recyceltes Material]],'DD FD'!AL:AM,2,FALSE))</f>
        <v/>
      </c>
      <c r="OV240" s="578" t="str">
        <f>IF(Table1[[#This Row],[Etikett - B3 - Recyceltes Material Anteil (in %)]]="","",Table1[[#This Row],[Etikett - B3 - Recyceltes Material Anteil (in %)]])</f>
        <v/>
      </c>
      <c r="OW240" s="577" t="str">
        <f>IF(Table1[[#This Row],[Etikett - B3 - Beschichtung]]="","",VLOOKUP(Table1[[#This Row],[Etikett - B3 - Beschichtung]],'DD FD'!AE:AF,2,FALSE))</f>
        <v/>
      </c>
      <c r="OX240" s="613" t="str">
        <f>IF(Table1[[#This Row],[Etikett - B3 - Beschichtung Anteil (in %)]]="","",Table1[[#This Row],[Etikett - B3 - Beschichtung Anteil (in %)]])</f>
        <v/>
      </c>
      <c r="OY240" s="618">
        <f>ROUNDUP(SUM(
IF(AND(LH240='DD FD'!$J$7,LJ240='DD FD'!$AI$3),LI240,0),
IF(AND(LR240='DD FD'!$J$7,LT240='DD FD'!$AI$3),LS240,0),
IF(AND(MB240='DD FD'!$J$7,MD240='DD FD'!$AI$3),MC240,0),
IF(AND(ML240='DD FD'!$J$7,MN240='DD FD'!$AI$3),MM240,0),
IF(AND(MW240='DD FD'!$J$7,MY240='DD FD'!$AI$3),MX240,0),
IF(AND(NH240='DD FD'!$J$7,NJ240='DD FD'!$AI$3),NI240,0),
IF(AND(NS240='DD FD'!$J$7,NU240='DD FD'!$AI$3),NT240,0),
IF(AND(OD240='DD FD'!$J$7,OF240='DD FD'!$AI$3),OE240,0),
IF(AND(OO240='DD FD'!$J$7,OQ240='DD FD'!$AI$3),OP240,0),
),2)</f>
        <v>0</v>
      </c>
      <c r="OZ240" s="617">
        <f>ROUNDUP(SUM(
IF(AND(LH240='DD FD'!$J$6,LJ240='DD FD'!$AI$3),LI240,0),
IF(AND(LR240='DD FD'!$J$6,LT240='DD FD'!$AI$3),LS240,0),
IF(AND(MB240='DD FD'!$J$6,MD240='DD FD'!$AI$3),MC240,0),
IF(AND(ML240='DD FD'!$J$6,MN240='DD FD'!$AI$3),MM240,0),
IF(AND(MW240='DD FD'!$J$6,MY240='DD FD'!$AI$3),MX240,0),
IF(AND(NH240='DD FD'!$J$6,NJ240='DD FD'!$AI$3),NI240,0),
IF(AND(NS240='DD FD'!$J$6,NU240='DD FD'!$AI$3),NT240,0),
IF(AND(OD240='DD FD'!$J$6,OF240='DD FD'!$AI$3),OE240,0),
IF(AND(OO240='DD FD'!$J$6,OQ240='DD FD'!$AI$3),OP240,0),
),2)</f>
        <v>0</v>
      </c>
      <c r="PA240" s="617">
        <f>ROUNDUP(SUM(
IF(AND(LH240='DD FD'!$J$10,LJ240='DD FD'!$AI$3),LI240,0),
IF(AND(LR240='DD FD'!$J$10,LT240='DD FD'!$AI$3),LS240,0),
IF(AND(MB240='DD FD'!$J$10,MD240='DD FD'!$AI$3),MC240,0),
IF(AND(ML240='DD FD'!$J$10,MN240='DD FD'!$AI$3),MM240,0),
IF(AND(MW240='DD FD'!$J$10,MY240='DD FD'!$AI$3),MX240,0),
IF(AND(NH240='DD FD'!$J$10,NJ240='DD FD'!$AI$3),NI240,0),
IF(AND(NS240='DD FD'!$J$10,NU240='DD FD'!$AI$3),NT240,0),
IF(AND(OD240='DD FD'!$J$10,OF240='DD FD'!$AI$3),OE240,0),
IF(AND(OO240='DD FD'!$J$10,OQ240='DD FD'!$AI$3),OP240,0),
),2)</f>
        <v>0</v>
      </c>
      <c r="PB240" s="617">
        <f>ROUNDUP(SUM(
IF(AND(LH240='DD FD'!$J$8,LJ240='DD FD'!$AI$3),LI240,0),
IF(AND(LR240='DD FD'!$J$8,LT240='DD FD'!$AI$3),LS240,0),
IF(AND(MB240='DD FD'!$J$8,MD240='DD FD'!$AI$3),MC240,0),
IF(AND(ML240='DD FD'!$J$8,MN240='DD FD'!$AI$3),MM240,0),
IF(AND(MW240='DD FD'!$J$8,MY240='DD FD'!$AI$3),MX240,0),
IF(AND(NH240='DD FD'!$J$8,NJ240='DD FD'!$AI$3),NI240,0),
IF(AND(NS240='DD FD'!$J$8,NU240='DD FD'!$AI$3),NT240,0),
IF(AND(OD240='DD FD'!$J$8,OF240='DD FD'!$AI$3),OE240,0),
IF(AND(OO240='DD FD'!$J$8,OQ240='DD FD'!$AI$3),OP240,0),
),2)</f>
        <v>0</v>
      </c>
      <c r="PC240" s="617">
        <f>ROUNDUP(SUM(
IF(AND(LH240='DD FD'!$J$5,LJ240='DD FD'!$AI$3),LI240,0),
IF(AND(LR240='DD FD'!$J$5,LT240='DD FD'!$AI$3),LS240,0),
IF(AND(MB240='DD FD'!$J$5,MD240='DD FD'!$AI$3),MC240,0),
IF(AND(ML240='DD FD'!$J$5,MN240='DD FD'!$AI$3),MM240,0),
IF(AND(MW240='DD FD'!$J$5,MY240='DD FD'!$AI$3),MX240,0),
IF(AND(NH240='DD FD'!$J$5,NJ240='DD FD'!$AI$3),NI240,0),
IF(AND(NS240='DD FD'!$J$5,NU240='DD FD'!$AI$3),NT240,0),
IF(AND(OD240='DD FD'!$J$5,OF240='DD FD'!$AI$3),OE240,0),
IF(AND(OO240='DD FD'!$J$5,OQ240='DD FD'!$AI$3),OP240,0),
),2)</f>
        <v>0</v>
      </c>
      <c r="PD240" s="617">
        <f>ROUNDUP(SUM(
IF(AND(LH240='DD FD'!$J$9,LJ240='DD FD'!$AI$3),LI240,0),
IF(AND(LR240='DD FD'!$J$9,LT240='DD FD'!$AI$3),LS240,0),
IF(AND(MB240='DD FD'!$J$9,MD240='DD FD'!$AI$3),MC240,0),
IF(AND(ML240='DD FD'!$J$9,MN240='DD FD'!$AI$3),MM240,0),
IF(AND(MW240='DD FD'!$J$9,MY240='DD FD'!$AI$3),MX240,0),
IF(AND(NH240='DD FD'!$J$9,NJ240='DD FD'!$AI$3),NI240,0),
IF(AND(NS240='DD FD'!$J$9,NU240='DD FD'!$AI$3),NT240,0),
IF(AND(OD240='DD FD'!$J$9,OF240='DD FD'!$AI$3),OE240,0),
IF(AND(OO240='DD FD'!$J$9,OQ240='DD FD'!$AI$3),OP240,0),
),2)</f>
        <v>0</v>
      </c>
      <c r="PE240" s="617">
        <f>ROUNDUP(SUM(
IF(AND(LH240='DD FD'!$J$4,LJ240='DD FD'!$AI$3),LI240,0),
IF(AND(LR240='DD FD'!$J$4,LT240='DD FD'!$AI$3),LS240,0),
IF(AND(MB240='DD FD'!$J$4,MD240='DD FD'!$AI$3),MC240,0),
IF(AND(ML240='DD FD'!$J$4,MN240='DD FD'!$AI$3),MM240,0),
IF(AND(MW240='DD FD'!$J$4,MY240='DD FD'!$AI$3),MX240,0),
IF(AND(NH240='DD FD'!$J$4,NJ240='DD FD'!$AI$3),NI240,0),
IF(AND(NS240='DD FD'!$J$4,NU240='DD FD'!$AI$3),NT240,0),
IF(AND(OD240='DD FD'!$J$4,OF240='DD FD'!$AI$3),OE240,0),
IF(AND(OO240='DD FD'!$J$4,OQ240='DD FD'!$AI$3),OP240,0),
),2)</f>
        <v>0</v>
      </c>
      <c r="PF240" s="619">
        <f>ROUNDUP(SUM(
IF(AND(LH240='DD FD'!$J$11,LJ240='DD FD'!$AI$3),LI240,0),
IF(AND(LR240='DD FD'!$J$11,LT240='DD FD'!$AI$3),LS240,0),
IF(AND(MB240='DD FD'!$J$11,MD240='DD FD'!$AI$3),MC240,0),
IF(AND(ML240='DD FD'!$J$11,MN240='DD FD'!$AI$3),MM240,0),
IF(AND(MW240='DD FD'!$J$11,MY240='DD FD'!$AI$3),MX240,0),
IF(AND(NH240='DD FD'!$J$11,NJ240='DD FD'!$AI$3),NI240,0),
IF(AND(NS240='DD FD'!$J$11,NU240='DD FD'!$AI$3),NT240,0),
IF(AND(OD240='DD FD'!$J$11,OF240='DD FD'!$AI$3),OE240,0),
IF(AND(OO240='DD FD'!$J$11,OQ240='DD FD'!$AI$3),OP240,0),
),2)</f>
        <v>0</v>
      </c>
    </row>
    <row r="241" spans="1:422">
      <c r="A241" s="806"/>
      <c r="B241" s="934"/>
      <c r="C241" s="247"/>
      <c r="D241" s="842"/>
      <c r="E241" s="247"/>
      <c r="F241" s="158"/>
      <c r="G241" s="710"/>
      <c r="H241" s="712"/>
      <c r="I241" s="936"/>
      <c r="J241" s="803"/>
      <c r="K241" s="150"/>
      <c r="L241" s="146" t="str">
        <f t="shared" si="81"/>
        <v/>
      </c>
      <c r="M241" s="501" t="str">
        <f t="shared" si="98"/>
        <v/>
      </c>
      <c r="N241" s="504"/>
      <c r="O241" s="113" t="str">
        <f t="shared" si="99"/>
        <v/>
      </c>
      <c r="P241" s="114" t="str">
        <f t="shared" si="82"/>
        <v/>
      </c>
      <c r="Q241" s="152"/>
      <c r="R241" s="152"/>
      <c r="S241" s="115" t="str">
        <f t="shared" si="100"/>
        <v/>
      </c>
      <c r="T241" s="159"/>
      <c r="U241" s="159"/>
      <c r="V241" s="157"/>
      <c r="W241" s="157"/>
      <c r="X241" s="157"/>
      <c r="Y241" s="772"/>
      <c r="Z241" s="158"/>
      <c r="AA241" s="144"/>
      <c r="AB241" s="112"/>
      <c r="AC241" s="153"/>
      <c r="AD241" s="153"/>
      <c r="AE241" s="153"/>
      <c r="AF241" s="153"/>
      <c r="AG241" s="153"/>
      <c r="AH241" s="153"/>
      <c r="AI241" s="152"/>
      <c r="AJ241" s="158"/>
      <c r="AK241" s="158"/>
      <c r="AL241" s="158"/>
      <c r="AM241" s="116" t="str">
        <f t="shared" si="101"/>
        <v/>
      </c>
      <c r="AN241" s="116" t="str">
        <f t="shared" si="102"/>
        <v/>
      </c>
      <c r="AO241" s="324"/>
      <c r="AP241" s="503"/>
      <c r="AQ241" s="487" t="str">
        <f t="shared" si="103"/>
        <v/>
      </c>
      <c r="AR241" s="113" t="str">
        <f t="shared" si="83"/>
        <v/>
      </c>
      <c r="AS241" s="113" t="str">
        <f t="shared" si="84"/>
        <v/>
      </c>
      <c r="AT241" s="113" t="str">
        <f t="shared" si="85"/>
        <v/>
      </c>
      <c r="AU241" s="113" t="str">
        <f t="shared" si="86"/>
        <v/>
      </c>
      <c r="AV241" s="159"/>
      <c r="AW241" s="157"/>
      <c r="AX241" s="157"/>
      <c r="AY241" s="157"/>
      <c r="AZ241" s="157"/>
      <c r="BA241" s="116" t="str">
        <f t="shared" si="87"/>
        <v/>
      </c>
      <c r="BB241" s="316"/>
      <c r="BC241" s="116" t="str">
        <f t="shared" si="88"/>
        <v/>
      </c>
      <c r="BD241" s="133" t="str">
        <f t="shared" si="89"/>
        <v/>
      </c>
      <c r="BE241" s="157"/>
      <c r="BF241" s="1180"/>
      <c r="BG241" s="1180"/>
      <c r="BH241" s="158"/>
      <c r="BI241" s="490"/>
      <c r="BJ241" s="514" t="str">
        <f t="shared" si="104"/>
        <v/>
      </c>
      <c r="BK241" s="789"/>
      <c r="BL241" s="116" t="str">
        <f t="shared" si="105"/>
        <v/>
      </c>
      <c r="BM241" s="144"/>
      <c r="BN241" s="144"/>
      <c r="BO241" s="144"/>
      <c r="BP241" s="790"/>
      <c r="BQ241" s="790"/>
      <c r="BR241" s="790"/>
      <c r="BS241" s="116" t="str">
        <f t="shared" si="90"/>
        <v/>
      </c>
      <c r="BT241" s="790"/>
      <c r="BU241" s="808" t="str">
        <f t="shared" si="91"/>
        <v/>
      </c>
      <c r="BV241" s="791"/>
      <c r="BW241" s="144"/>
      <c r="BX241" s="20"/>
      <c r="BY241" s="20"/>
      <c r="BZ241" s="20"/>
      <c r="CA241" s="792"/>
      <c r="CB241" s="1201"/>
      <c r="CC241" s="144"/>
      <c r="CD241" s="144"/>
      <c r="CE241" s="144"/>
      <c r="CF241" s="144"/>
      <c r="CG241" s="144"/>
      <c r="CH241" s="144"/>
      <c r="CI241" s="144"/>
      <c r="CJ241" s="144"/>
      <c r="CK241" s="144"/>
      <c r="CL241" s="144"/>
      <c r="CM241" s="144"/>
      <c r="CN241" s="144"/>
      <c r="CO241" s="144"/>
      <c r="CP241" s="144"/>
      <c r="CQ241" s="144"/>
      <c r="CR241" s="144"/>
      <c r="CS241" s="144"/>
      <c r="CT241" s="144"/>
      <c r="CU241" s="144"/>
      <c r="CV241" s="144"/>
      <c r="CW241" s="144"/>
      <c r="CX241" s="144"/>
      <c r="CY241" s="144"/>
      <c r="CZ241" s="144"/>
      <c r="DA241" s="144"/>
      <c r="DB241" s="144"/>
      <c r="DC241" s="144"/>
      <c r="DD241" s="144"/>
      <c r="DE241" s="144"/>
      <c r="DF241" s="144"/>
      <c r="DG241" s="144"/>
      <c r="DH241" s="144"/>
      <c r="DI241" s="144"/>
      <c r="DJ241" s="144"/>
      <c r="DK241" s="144"/>
      <c r="DL241" s="144"/>
      <c r="DM241" s="144"/>
      <c r="DN241" s="144"/>
      <c r="DO241" s="144"/>
      <c r="DP241" s="144"/>
      <c r="DQ241" s="144"/>
      <c r="DR241" s="144"/>
      <c r="DS241" s="144"/>
      <c r="DT241" s="144"/>
      <c r="DU241" s="144"/>
      <c r="DV241" s="144"/>
      <c r="DW241" s="144"/>
      <c r="DX241" s="144"/>
      <c r="DY241" s="144"/>
      <c r="DZ241" s="144"/>
      <c r="EA241" s="144"/>
      <c r="EB241" s="144"/>
      <c r="EC241" s="144"/>
      <c r="ED241" s="782" t="str">
        <f t="shared" si="106"/>
        <v/>
      </c>
      <c r="EE241" s="519"/>
      <c r="EF241" s="793"/>
      <c r="EG241" s="519"/>
      <c r="EH241" s="794"/>
      <c r="EI241" s="790"/>
      <c r="EJ241" s="794"/>
      <c r="EK241" s="794"/>
      <c r="EL241" s="790"/>
      <c r="EM241" s="790"/>
      <c r="EN241" s="790"/>
      <c r="EO241" s="112" t="str">
        <f t="shared" si="92"/>
        <v/>
      </c>
      <c r="EP241" s="790"/>
      <c r="EQ241" s="488" t="str">
        <f t="shared" si="93"/>
        <v/>
      </c>
      <c r="ER241" s="1100"/>
      <c r="ES241" s="1099" t="str">
        <f t="shared" si="107"/>
        <v/>
      </c>
      <c r="ET241" s="525"/>
      <c r="EU241" s="148"/>
      <c r="EV241" s="148"/>
      <c r="EW241" s="148"/>
      <c r="EX241" s="148"/>
      <c r="EY241" s="148"/>
      <c r="EZ241" s="148"/>
      <c r="FA241" s="148"/>
      <c r="FB241" s="148"/>
      <c r="FC241" s="148"/>
      <c r="FD241" s="148"/>
      <c r="FE241" s="148"/>
      <c r="FF241" s="148"/>
      <c r="FG241" s="148"/>
      <c r="FH241" s="148"/>
      <c r="FI241" s="528"/>
      <c r="FJ241" s="513" t="str">
        <f t="shared" si="94"/>
        <v/>
      </c>
      <c r="FK241" s="158"/>
      <c r="FL241" s="850"/>
      <c r="FM241" s="850"/>
      <c r="FN241" s="850"/>
      <c r="FO241" s="850"/>
      <c r="FP241" s="850"/>
      <c r="FQ241" s="850"/>
      <c r="FR241" s="157"/>
      <c r="FS241" s="143"/>
      <c r="FT241" s="143"/>
      <c r="FU241" s="847" t="str">
        <f t="shared" si="95"/>
        <v/>
      </c>
      <c r="FV241" s="555"/>
      <c r="FW241" s="523" t="str">
        <f>IF(Table1[[#This Row],[Nonfood Inhaltstoffe - Komponente]]="","",VLOOKUP(Table1[[#This Row],[Nonfood Inhaltstoffe - Komponente]],'Dropdown Auswahl'!BJ:BK,2,FALSE))</f>
        <v/>
      </c>
      <c r="FX241" s="1013"/>
      <c r="FY241" s="1011" t="str">
        <f t="shared" si="96"/>
        <v/>
      </c>
      <c r="FZ241" s="152"/>
      <c r="GA241" s="152"/>
      <c r="GB241" s="152"/>
      <c r="GC241" s="529" t="str">
        <f t="shared" si="97"/>
        <v/>
      </c>
      <c r="GG241" s="21"/>
      <c r="GH241" s="21"/>
      <c r="GI241" s="1019"/>
      <c r="GJ241" s="1016" t="str">
        <f>IF(Table1[[#This Row],[Global Trade Item Number (GTIN)]]="","",Table1[[#This Row],[Global Trade Item Number (GTIN)]])</f>
        <v/>
      </c>
      <c r="GK241" s="555" t="str">
        <f>IF(Table1[[#This Row],[WAWI-Nr./ Kreditoren-Nummer
(ASDV)]]&lt;&gt;"",Table1[[#This Row],[WAWI-Nr./ Kreditoren-Nummer
(ASDV)]],"")</f>
        <v/>
      </c>
      <c r="GL241" s="165"/>
      <c r="GM241" s="165"/>
      <c r="GN241" s="165"/>
      <c r="GO241" s="485"/>
      <c r="GP241" s="534"/>
      <c r="GQ241" s="533"/>
      <c r="GR241" s="486"/>
      <c r="GS241" s="486"/>
      <c r="GT241" s="486"/>
      <c r="GU241" s="486"/>
      <c r="GV241" s="486"/>
      <c r="GW241" s="542"/>
      <c r="GX241" s="538"/>
      <c r="GY241" s="144"/>
      <c r="GZ241" s="480"/>
      <c r="HA241" s="158"/>
      <c r="HB241" s="480"/>
      <c r="HC241" s="480"/>
      <c r="HD241" s="480"/>
      <c r="HE241" s="480"/>
      <c r="HF241" s="480"/>
      <c r="HG241" s="480"/>
      <c r="HH241" s="538"/>
      <c r="HI241" s="480"/>
      <c r="HJ241" s="480"/>
      <c r="HK241" s="480"/>
      <c r="HL241" s="480"/>
      <c r="HM241" s="480"/>
      <c r="HN241" s="480"/>
      <c r="HO241" s="480"/>
      <c r="HP241" s="480"/>
      <c r="HQ241" s="480"/>
      <c r="HR241" s="538"/>
      <c r="HS241" s="480"/>
      <c r="HT241" s="480"/>
      <c r="HU241" s="480"/>
      <c r="HV241" s="480"/>
      <c r="HW241" s="480"/>
      <c r="HX241" s="480"/>
      <c r="HY241" s="480"/>
      <c r="HZ241" s="480"/>
      <c r="IA241" s="480"/>
      <c r="IB241" s="538"/>
      <c r="IC241" s="480"/>
      <c r="ID241" s="480"/>
      <c r="IE241" s="480"/>
      <c r="IF241" s="480"/>
      <c r="IG241" s="480"/>
      <c r="IH241" s="480"/>
      <c r="II241" s="480"/>
      <c r="IJ241" s="480"/>
      <c r="IK241" s="480"/>
      <c r="IL241" s="480"/>
      <c r="IM241" s="538"/>
      <c r="IN241" s="480"/>
      <c r="IO241" s="480"/>
      <c r="IP241" s="480"/>
      <c r="IQ241" s="480"/>
      <c r="IR241" s="480"/>
      <c r="IS241" s="480"/>
      <c r="IT241" s="480"/>
      <c r="IU241" s="480"/>
      <c r="IV241" s="480"/>
      <c r="IW241" s="480"/>
      <c r="IX241" s="538"/>
      <c r="IY241" s="480"/>
      <c r="IZ241" s="480"/>
      <c r="JA241" s="480"/>
      <c r="JB241" s="480"/>
      <c r="JC241" s="480"/>
      <c r="JD241" s="480"/>
      <c r="JE241" s="480"/>
      <c r="JF241" s="480"/>
      <c r="JG241" s="480"/>
      <c r="JH241" s="480"/>
      <c r="JI241" s="538"/>
      <c r="JJ241" s="480"/>
      <c r="JK241" s="480"/>
      <c r="JL241" s="480"/>
      <c r="JM241" s="480"/>
      <c r="JN241" s="480"/>
      <c r="JO241" s="480"/>
      <c r="JP241" s="480"/>
      <c r="JQ241" s="480"/>
      <c r="JR241" s="480"/>
      <c r="JS241" s="590"/>
      <c r="JT241" s="538"/>
      <c r="JU241" s="480"/>
      <c r="JV241" s="480"/>
      <c r="JW241" s="480"/>
      <c r="JX241" s="480"/>
      <c r="JY241" s="480"/>
      <c r="JZ241" s="480"/>
      <c r="KA241" s="480"/>
      <c r="KB241" s="480"/>
      <c r="KC241" s="480"/>
      <c r="KD241" s="480"/>
      <c r="KE241" s="538"/>
      <c r="KF241" s="480"/>
      <c r="KG241" s="480"/>
      <c r="KH241" s="480"/>
      <c r="KI241" s="480"/>
      <c r="KJ241" s="480"/>
      <c r="KK241" s="480"/>
      <c r="KL241" s="480"/>
      <c r="KM241" s="480"/>
      <c r="KN241" s="480"/>
      <c r="KO241" s="480"/>
      <c r="KR241" s="568" t="str">
        <f>IF(Table1[[#This Row],[GTIN]]&lt;&gt;"",Table1[[#This Row],[GTIN]],"")</f>
        <v/>
      </c>
      <c r="KS241" s="569" t="str">
        <f>Table1[[#This Row],[Kreditor]]</f>
        <v/>
      </c>
      <c r="KT241" s="570" t="str">
        <f>IF(Table1[[#This Row],[Gültig ab (Datum)]]&lt;&gt;"",Table1[[#This Row],[Gültig ab (Datum)]],"")</f>
        <v/>
      </c>
      <c r="KU241" s="570"/>
      <c r="KV241" s="583" t="str">
        <f>IF(Table1[[#This Row],[Artikel verpackt? 
(X=Ja)]]="","",Table1[[#This Row],[Artikel verpackt? 
(X=Ja)]])</f>
        <v/>
      </c>
      <c r="KW241" s="571" t="str">
        <f>IF(Table1[[#This Row],[Verpackung recyclingfähig?
(X=Ja)]]="","",Table1[[#This Row],[Verpackung recyclingfähig?
(X=Ja)]])</f>
        <v/>
      </c>
      <c r="KX241" s="572"/>
      <c r="KY241" s="573"/>
      <c r="KZ241" s="574"/>
      <c r="LA241" s="574"/>
      <c r="LB241" s="574"/>
      <c r="LC241" s="574"/>
      <c r="LD241" s="574"/>
      <c r="LE241" s="574"/>
      <c r="LF241" s="575"/>
      <c r="LG241" s="576" t="str">
        <f>IF(Table1[[#This Row],[Hauptkörper - B1 - Art]]="","",VLOOKUP(Table1[[#This Row],[Hauptkörper - B1 - Art]],'DD FD'!B:C,2,FALSE))</f>
        <v/>
      </c>
      <c r="LH241" s="577" t="str">
        <f>IF(Table1[[#This Row],[Hauptkörper - B1 - Fraktion]]="","",VLOOKUP(Table1[[#This Row],[Hauptkörper - B1 - Fraktion]],'DD FD'!H:J,3,FALSE))</f>
        <v/>
      </c>
      <c r="LI241" s="574" t="str">
        <f>IF(Table1[[#This Row],[Hauptkörper - B1 - Gewicht
(in G)]]="","",Table1[[#This Row],[Hauptkörper - B1 - Gewicht
(in G)]])</f>
        <v/>
      </c>
      <c r="LJ241" s="574" t="str">
        <f>IF(Table1[[#This Row],[Hauptkörper - B1 - Lizenzierungs-pflichtig? (X=Ja)]]="","",Table1[[#This Row],[Hauptkörper - B1 - Lizenzierungs-pflichtig? (X=Ja)]])</f>
        <v/>
      </c>
      <c r="LK241" s="577" t="str">
        <f>IF(Table1[[#This Row],[Hauptkörper - B1 - Virgin Material]]="","",VLOOKUP(Table1[[#This Row],[Hauptkörper - B1 - Virgin Material]],'DD FD'!AJ:AK,2,FALSE))</f>
        <v/>
      </c>
      <c r="LL241" s="578" t="str">
        <f>IF(Table1[[#This Row],[Hauptkörper - B1 - Virgin Material Anteil (in %)]]="","",Table1[[#This Row],[Hauptkörper - B1 - Virgin Material Anteil (in %)]])</f>
        <v/>
      </c>
      <c r="LM241" s="577" t="str">
        <f>IF(Table1[[#This Row],[Hauptkörper - B1 - Recyceltes Material]]="","",VLOOKUP(Table1[[#This Row],[Hauptkörper - B1 - Recyceltes Material]],'DD FD'!AL:AM,2,FALSE))</f>
        <v/>
      </c>
      <c r="LN241" s="578" t="str">
        <f>IF(Table1[[#This Row],[Hauptkörper - B1 - Recyceltes Material Anteil (in %)]]="","",Table1[[#This Row],[Hauptkörper - B1 - Recyceltes Material Anteil (in %)]])</f>
        <v/>
      </c>
      <c r="LO241" s="579" t="str">
        <f>IF(Table1[[#This Row],[Hauptkörper - B1 - Beschichtung]]="","",VLOOKUP(Table1[[#This Row],[Hauptkörper - B1 - Beschichtung]],'DD FD'!AE:AF,2,FALSE))</f>
        <v/>
      </c>
      <c r="LP241" s="580" t="str">
        <f>IF(Table1[[#This Row],[Hauptkörper - B1 - Beschichtung Anteil (in %)]]="","",Table1[[#This Row],[Hauptkörper - B1 - Beschichtung Anteil (in %)]])</f>
        <v/>
      </c>
      <c r="LQ241" s="576" t="str">
        <f>IF(Table1[[#This Row],[Hauptkörper - B2 - Art]]="","",VLOOKUP(Table1[[#This Row],[Hauptkörper - B2 - Art]],'DD FD'!B:C,2,FALSE))</f>
        <v/>
      </c>
      <c r="LR241" s="577" t="str">
        <f>IF(Table1[[#This Row],[Hauptkörper - B2 - Fraktion]]="","",VLOOKUP(Table1[[#This Row],[Hauptkörper - B2 - Fraktion]],'DD FD'!H:J,3,FALSE))</f>
        <v/>
      </c>
      <c r="LS241" s="574" t="str">
        <f>IF(Table1[[#This Row],[Hauptkörper - B2 - Gewicht
(in G)]]="","",Table1[[#This Row],[Hauptkörper - B2 - Gewicht
(in G)]])</f>
        <v/>
      </c>
      <c r="LT241" s="574" t="str">
        <f>IF(Table1[[#This Row],[Hauptkörper - B2 - Lizenzierungs-pflichtig? (X=Ja)]]="","",Table1[[#This Row],[Hauptkörper - B2 - Lizenzierungs-pflichtig? (X=Ja)]])</f>
        <v/>
      </c>
      <c r="LU241" s="577" t="str">
        <f>IF(Table1[[#This Row],[Hauptkörper - B2 - Virgin Material]]="","",VLOOKUP(Table1[[#This Row],[Hauptkörper - B2 - Virgin Material]],'DD FD'!AJ:AK,2,FALSE))</f>
        <v/>
      </c>
      <c r="LV241" s="578" t="str">
        <f>IF(Table1[[#This Row],[Hauptkörper - B2 - Virgin Material Anteil (in %)]]="","",Table1[[#This Row],[Hauptkörper - B2 - Virgin Material Anteil (in %)]])</f>
        <v/>
      </c>
      <c r="LW241" s="577" t="str">
        <f>IF(Table1[[#This Row],[Hauptkörper - B2 - Recyceltes Material]]="","",VLOOKUP(Table1[[#This Row],[Hauptkörper - B2 - Recyceltes Material]],'DD FD'!AL:AM,2,FALSE))</f>
        <v/>
      </c>
      <c r="LX241" s="578" t="str">
        <f>IF(Table1[[#This Row],[Hauptkörper - B2 - Recyceltes Material Anteil (in %)]]="","",Table1[[#This Row],[Hauptkörper - B2 - Recyceltes Material Anteil (in %)]])</f>
        <v/>
      </c>
      <c r="LY241" s="577" t="str">
        <f>IF(Table1[[#This Row],[Hauptkörper - B2 - Beschichtung]]="","",VLOOKUP(Table1[[#This Row],[Hauptkörper - B2 - Beschichtung]],'DD FD'!AE:AF,2,FALSE))</f>
        <v/>
      </c>
      <c r="LZ241" s="580" t="str">
        <f>IF(Table1[[#This Row],[Hauptkörper - B2 - Beschichtung Anteil (in %)]]="","",Table1[[#This Row],[Hauptkörper - B2 - Beschichtung Anteil (in %)]])</f>
        <v/>
      </c>
      <c r="MA241" s="576" t="str">
        <f>IF(Table1[[#This Row],[Hauptkörper - B3 - Art]]="","",VLOOKUP(Table1[[#This Row],[Hauptkörper - B3 - Art]],'DD FD'!B:C,2,FALSE))</f>
        <v/>
      </c>
      <c r="MB241" s="577" t="str">
        <f>IF(Table1[[#This Row],[Hauptkörper - B3 - Fraktion]]="","",VLOOKUP(Table1[[#This Row],[Hauptkörper - B3 - Fraktion]],'DD FD'!H:J,3,FALSE))</f>
        <v/>
      </c>
      <c r="MC241" s="574" t="str">
        <f>IF(Table1[[#This Row],[Hauptkörper - B3 - Gewicht
(in G)]]="","",Table1[[#This Row],[Hauptkörper - B3 - Gewicht
(in G)]])</f>
        <v/>
      </c>
      <c r="MD241" s="574" t="str">
        <f>IF(Table1[[#This Row],[Hauptkörper - B3 - Lizenzierungs-pflichtig? (X=Ja)]]="","",Table1[[#This Row],[Hauptkörper - B3 - Lizenzierungs-pflichtig? (X=Ja)]])</f>
        <v/>
      </c>
      <c r="ME241" s="577" t="str">
        <f>IF(Table1[[#This Row],[Hauptkörper - B3 - Virgin Material]]="","",VLOOKUP(Table1[[#This Row],[Hauptkörper - B3 - Virgin Material]],'DD FD'!AJ:AK,2,FALSE))</f>
        <v/>
      </c>
      <c r="MF241" s="578" t="str">
        <f>IF(Table1[[#This Row],[Hauptkörper - B3 - Virgin Material Anteil (in %)]]="","",Table1[[#This Row],[Hauptkörper - B3 - Virgin Material Anteil (in %)]])</f>
        <v/>
      </c>
      <c r="MG241" s="577" t="str">
        <f>IF(Table1[[#This Row],[Hauptkörper - B3 - Recyceltes Material]]="","",VLOOKUP(Table1[[#This Row],[Hauptkörper - B3 - Recyceltes Material]],'DD FD'!AL:AM,2,FALSE))</f>
        <v/>
      </c>
      <c r="MH241" s="578" t="str">
        <f>IF(Table1[[#This Row],[Hauptkörper - B3 - Recyceltes Material Anteil (in %)]]="","",Table1[[#This Row],[Hauptkörper - B3 - Recyceltes Material Anteil (in %)]])</f>
        <v/>
      </c>
      <c r="MI241" s="577" t="str">
        <f>IF(Table1[[#This Row],[Hauptkörper - B3 - Beschichtung]]="","",VLOOKUP(Table1[[#This Row],[Hauptkörper - B3 - Beschichtung]],'DD FD'!AE:AF,2,FALSE))</f>
        <v/>
      </c>
      <c r="MJ241" s="580" t="str">
        <f>IF(Table1[[#This Row],[Hauptkörper - B3 - Beschichtung Anteil (in %)]]="","",Table1[[#This Row],[Hauptkörper - B3 - Beschichtung Anteil (in %)]])</f>
        <v/>
      </c>
      <c r="MK241" s="576" t="str">
        <f>IF(Table1[[#This Row],[Verschluss - B1 - Art]]="","",VLOOKUP(Table1[[#This Row],[Verschluss - B1 - Art]],'DD FD'!D:E,2,FALSE))</f>
        <v/>
      </c>
      <c r="ML241" s="577" t="str">
        <f>IF(Table1[[#This Row],[Verschluss - B1 - Fraktion]]="","",VLOOKUP(Table1[[#This Row],[Verschluss - B1 - Fraktion]],'DD FD'!H:J,3,FALSE))</f>
        <v/>
      </c>
      <c r="MM241" s="574" t="str">
        <f>IF(Table1[[#This Row],[Verschluss - B1 - Gewicht (in G)]]="","",Table1[[#This Row],[Verschluss - B1 - Gewicht (in G)]])</f>
        <v/>
      </c>
      <c r="MN241" s="574" t="str">
        <f>IF(Table1[[#This Row],[Verschluss - B1 - Lizenzierungs-pflichtig? (X=Ja)]]="","",Table1[[#This Row],[Verschluss - B1 - Lizenzierungs-pflichtig? (X=Ja)]])</f>
        <v/>
      </c>
      <c r="MO241" s="574" t="str">
        <f>IF(Table1[[#This Row],[Verschluss - B1 - Trennbar vom Hauptkörper? (X=Ja)]]="","",Table1[[#This Row],[Verschluss - B1 - Trennbar vom Hauptkörper? (X=Ja)]])</f>
        <v/>
      </c>
      <c r="MP241" s="577" t="str">
        <f>IF(Table1[[#This Row],[Verschluss - B1 - Virgin Material]]="","",VLOOKUP(Table1[[#This Row],[Verschluss - B1 - Virgin Material]],'DD FD'!AJ:AK,2,FALSE))</f>
        <v/>
      </c>
      <c r="MQ241" s="578" t="str">
        <f>IF(Table1[[#This Row],[Verschluss - B1 - Virgin Material Anteil (in %)]]="","",Table1[[#This Row],[Verschluss - B1 - Virgin Material Anteil (in %)]])</f>
        <v/>
      </c>
      <c r="MR241" s="577" t="str">
        <f>IF(Table1[[#This Row],[Verschluss - B1 - Recyceltes Material]]="","",VLOOKUP(Table1[[#This Row],[Verschluss - B1 - Recyceltes Material]],'DD FD'!AL:AM,2,FALSE))</f>
        <v/>
      </c>
      <c r="MS241" s="578" t="str">
        <f>IF(Table1[[#This Row],[Verschluss - B1 - Recyceltes Material Anteil (in %)]]="","",Table1[[#This Row],[Verschluss - B1 - Recyceltes Material Anteil (in %)]])</f>
        <v/>
      </c>
      <c r="MT241" s="577" t="str">
        <f>IF(Table1[[#This Row],[Verschluss - B1 - Beschichtung]]="","",VLOOKUP(Table1[[#This Row],[Verschluss - B1 - Beschichtung]],'DD FD'!AE:AF,2,FALSE))</f>
        <v/>
      </c>
      <c r="MU241" s="580" t="str">
        <f>IF(Table1[[#This Row],[Verschluss - B1 - Beschichtung Anteil (in %)]]="","",Table1[[#This Row],[Verschluss - B1 - Beschichtung Anteil (in %)]])</f>
        <v/>
      </c>
      <c r="MV241" s="576" t="str">
        <f>IF(Table1[[#This Row],[Verschluss - B2 - Art]]="","",VLOOKUP(Table1[[#This Row],[Verschluss - B2 - Art]],'DD FD'!D:E,2,FALSE))</f>
        <v/>
      </c>
      <c r="MW241" s="577" t="str">
        <f>IF(Table1[[#This Row],[Verschluss - B2 - Fraktion]]="","",VLOOKUP(Table1[[#This Row],[Verschluss - B2 - Fraktion]],'DD FD'!H:J,3,FALSE))</f>
        <v/>
      </c>
      <c r="MX241" s="574" t="str">
        <f>IF(Table1[[#This Row],[Verschluss - B2 - Gewicht (in G)]]="","",Table1[[#This Row],[Verschluss - B2 - Gewicht (in G)]])</f>
        <v/>
      </c>
      <c r="MY241" s="574" t="str">
        <f>IF(Table1[[#This Row],[Verschluss - B2 - Lizenzierungs-pflichtig? (X=Ja)]]="","",Table1[[#This Row],[Verschluss - B2 - Lizenzierungs-pflichtig? (X=Ja)]])</f>
        <v/>
      </c>
      <c r="MZ241" s="574" t="str">
        <f>IF(Table1[[#This Row],[Verschluss - B2 - Trennbar vom Hauptkörper? (X=Ja)]]="","",Table1[[#This Row],[Verschluss - B2 - Trennbar vom Hauptkörper? (X=Ja)]])</f>
        <v/>
      </c>
      <c r="NA241" s="577" t="str">
        <f>IF(Table1[[#This Row],[Verschluss - B2 - Virgin Material]]="","",VLOOKUP(Table1[[#This Row],[Verschluss - B2 - Virgin Material]],'DD FD'!AJ:AK,2,FALSE))</f>
        <v/>
      </c>
      <c r="NB241" s="578" t="str">
        <f>IF(Table1[[#This Row],[Verschluss - B2 - Virgin Material Anteil (in %)]]="","",Table1[[#This Row],[Verschluss - B2 - Virgin Material Anteil (in %)]])</f>
        <v/>
      </c>
      <c r="NC241" s="577" t="str">
        <f>IF(Table1[[#This Row],[Verschluss - B2 - Recyceltes Material]]="","",VLOOKUP(Table1[[#This Row],[Verschluss - B2 - Recyceltes Material]],'DD FD'!AL:AM,2,FALSE))</f>
        <v/>
      </c>
      <c r="ND241" s="578" t="str">
        <f>IF(Table1[[#This Row],[Verschluss - B2 - Recyceltes Material Anteil (in %)]]="","",Table1[[#This Row],[Verschluss - B2 - Recyceltes Material Anteil (in %)]])</f>
        <v/>
      </c>
      <c r="NE241" s="577" t="str">
        <f>IF(Table1[[#This Row],[Verschluss - B2 - Beschichtung]]="","",VLOOKUP(Table1[[#This Row],[Verschluss - B2 - Beschichtung]],'DD FD'!AE:AF,2,FALSE))</f>
        <v/>
      </c>
      <c r="NF241" s="580" t="str">
        <f>IF(Table1[[#This Row],[Verschluss - B2 - Beschichtung Anteil (in %)]]="","",Table1[[#This Row],[Verschluss - B2 - Beschichtung Anteil (in %)]])</f>
        <v/>
      </c>
      <c r="NG241" s="576" t="str">
        <f>IF(Table1[[#This Row],[Verschluss - B3 - Art]]="","",VLOOKUP(Table1[[#This Row],[Verschluss - B3 - Art]],'DD FD'!D:E,2,FALSE))</f>
        <v/>
      </c>
      <c r="NH241" s="577" t="str">
        <f>IF(Table1[[#This Row],[Verschluss - B3 - Fraktion]]="","",VLOOKUP(Table1[[#This Row],[Verschluss - B3 - Fraktion]],'DD FD'!H:J,3,FALSE))</f>
        <v/>
      </c>
      <c r="NI241" s="574" t="str">
        <f>IF(Table1[[#This Row],[Verschluss - B3 - Gewicht (in G)]]="","",Table1[[#This Row],[Verschluss - B3 - Gewicht (in G)]])</f>
        <v/>
      </c>
      <c r="NJ241" s="574" t="str">
        <f>IF(Table1[[#This Row],[Verschluss - B3 - Lizenzierungs-pflichtig? (X=Ja)]]="","",Table1[[#This Row],[Verschluss - B3 - Lizenzierungs-pflichtig? (X=Ja)]])</f>
        <v/>
      </c>
      <c r="NK241" s="574" t="str">
        <f>IF(Table1[[#This Row],[Verschluss - B3 - Trennbar vom Hauptkörper? (X=Ja)]]="","",Table1[[#This Row],[Verschluss - B3 - Trennbar vom Hauptkörper? (X=Ja)]])</f>
        <v/>
      </c>
      <c r="NL241" s="577" t="str">
        <f>IF(Table1[[#This Row],[Verschluss - B3 - Virgin Material]]="","",VLOOKUP(Table1[[#This Row],[Verschluss - B3 - Virgin Material]],'DD FD'!AJ:AK,2,FALSE))</f>
        <v/>
      </c>
      <c r="NM241" s="578" t="str">
        <f>IF(Table1[[#This Row],[Verschluss - B3 - Virgin Material Anteil (in %)]]="","",Table1[[#This Row],[Verschluss - B3 - Virgin Material Anteil (in %)]])</f>
        <v/>
      </c>
      <c r="NN241" s="577" t="str">
        <f>IF(Table1[[#This Row],[Verschluss - B3 - Recyceltes Material]]="","",VLOOKUP(Table1[[#This Row],[Verschluss - B3 - Recyceltes Material]],'DD FD'!AL:AM,2,FALSE))</f>
        <v/>
      </c>
      <c r="NO241" s="578" t="str">
        <f>IF(Table1[[#This Row],[Verschluss - B3 - Recyceltes Material Anteil (in %)]]="","",Table1[[#This Row],[Verschluss - B3 - Recyceltes Material Anteil (in %)]])</f>
        <v/>
      </c>
      <c r="NP241" s="577" t="str">
        <f>IF(Table1[[#This Row],[Verschluss - B3 - Beschichtung]]="","",VLOOKUP(Table1[[#This Row],[Verschluss - B3 - Beschichtung]],'DD FD'!AE:AF,2,FALSE))</f>
        <v/>
      </c>
      <c r="NQ241" s="580" t="str">
        <f>IF(Table1[[#This Row],[Verschluss - B3 - Beschichtung Anteil (in %)]]="","",Table1[[#This Row],[Verschluss - B3 - Beschichtung Anteil (in %)]])</f>
        <v/>
      </c>
      <c r="NR241" s="576" t="str">
        <f>IF(Table1[[#This Row],[Etikett - B1 - Art]]="","",VLOOKUP(Table1[[#This Row],[Etikett - B1 - Art]],'DD FD'!F:G,2,FALSE))</f>
        <v/>
      </c>
      <c r="NS241" s="577" t="str">
        <f>IF(Table1[[#This Row],[Etikett - B1 - Fraktion]]="","",VLOOKUP(Table1[[#This Row],[Etikett - B1 - Fraktion]],'DD FD'!H:J,3,FALSE))</f>
        <v/>
      </c>
      <c r="NT241" s="574" t="str">
        <f>IF(Table1[[#This Row],[Etikett - B1 - Gewicht (in G)]]="","",Table1[[#This Row],[Etikett - B1 - Gewicht (in G)]])</f>
        <v/>
      </c>
      <c r="NU241" s="574" t="str">
        <f>IF(Table1[[#This Row],[Etikett - B1 - Lizenzierungs-pflichtig? (X=Ja)]]="","",Table1[[#This Row],[Etikett - B1 - Lizenzierungs-pflichtig? (X=Ja)]])</f>
        <v/>
      </c>
      <c r="NV241" s="574" t="str">
        <f>IF(Table1[[#This Row],[Etikett - B1 - Trennbar vom Hauptkörper? (X=Ja)]]="","",Table1[[#This Row],[Etikett - B1 - Trennbar vom Hauptkörper? (X=Ja)]])</f>
        <v/>
      </c>
      <c r="NW241" s="577" t="str">
        <f>IF(Table1[[#This Row],[Etikett - B1 - Virgin Material]]="","",VLOOKUP(Table1[[#This Row],[Etikett - B1 - Virgin Material]],'DD FD'!AJ:AK,2,FALSE))</f>
        <v/>
      </c>
      <c r="NX241" s="578" t="str">
        <f>IF(Table1[[#This Row],[Etikett - B1 - Virgin Material Anteil (in %)]]="","",Table1[[#This Row],[Etikett - B1 - Virgin Material Anteil (in %)]])</f>
        <v/>
      </c>
      <c r="NY241" s="577" t="str">
        <f>IF(Table1[[#This Row],[Etikett - B1 - Recyceltes Material]]="","",VLOOKUP(Table1[[#This Row],[Etikett - B1 - Recyceltes Material]],'DD FD'!AL:AM,2,FALSE))</f>
        <v/>
      </c>
      <c r="NZ241" s="578" t="str">
        <f>IF(Table1[[#This Row],[Etikett - B1 - Recyceltes Material Anteil (in %)]]="","",Table1[[#This Row],[Etikett - B1 - Recyceltes Material Anteil (in %)]])</f>
        <v/>
      </c>
      <c r="OA241" s="577" t="str">
        <f>IF(Table1[[#This Row],[Etikett - B1 - Beschichtung]]="","",VLOOKUP(Table1[[#This Row],[Etikett - B1 - Beschichtung]],'DD FD'!AE:AF,2,FALSE))</f>
        <v/>
      </c>
      <c r="OB241" s="580" t="str">
        <f>IF(Table1[[#This Row],[Etikett - B1 - Beschichtung Anteil (in %)]]="","",Table1[[#This Row],[Etikett - B1 - Beschichtung Anteil (in %)]])</f>
        <v/>
      </c>
      <c r="OC241" s="576" t="str">
        <f>IF(Table1[[#This Row],[Etikett - B2 - Art]]="","",VLOOKUP(Table1[[#This Row],[Etikett - B2 - Art]],'DD FD'!F:G,2,FALSE))</f>
        <v/>
      </c>
      <c r="OD241" s="577" t="str">
        <f>IF(Table1[[#This Row],[Etikett - B2 - Fraktion]]="","",VLOOKUP(Table1[[#This Row],[Etikett - B2 - Fraktion]],'DD FD'!H:J,3,FALSE))</f>
        <v/>
      </c>
      <c r="OE241" s="574" t="str">
        <f>IF(Table1[[#This Row],[Etikett - B2 - Gewicht (in G)]]="","",Table1[[#This Row],[Etikett - B2 - Gewicht (in G)]])</f>
        <v/>
      </c>
      <c r="OF241" s="574" t="str">
        <f>IF(Table1[[#This Row],[Etikett - B2 - Lizenzierungs-pflichtig? (X=Ja)]]="","",Table1[[#This Row],[Etikett - B2 - Lizenzierungs-pflichtig? (X=Ja)]])</f>
        <v/>
      </c>
      <c r="OG241" s="574" t="str">
        <f>IF(Table1[[#This Row],[Etikett - B2 - Trennbar vom Hauptkörper? (X=Ja)]]="","",Table1[[#This Row],[Etikett - B2 - Trennbar vom Hauptkörper? (X=Ja)]])</f>
        <v/>
      </c>
      <c r="OH241" s="577" t="str">
        <f>IF(Table1[[#This Row],[Etikett - B2 - Virgin Material]]="","",VLOOKUP(Table1[[#This Row],[Etikett - B2 - Virgin Material]],'DD FD'!AJ:AK,2,FALSE))</f>
        <v/>
      </c>
      <c r="OI241" s="578" t="str">
        <f>IF(Table1[[#This Row],[Etikett - B2 - Virgin Material Anteil (in %)]]="","",Table1[[#This Row],[Etikett - B2 - Virgin Material Anteil (in %)]])</f>
        <v/>
      </c>
      <c r="OJ241" s="577" t="str">
        <f>IF(Table1[[#This Row],[Etikett - B2 - Recyceltes Material]]="","",VLOOKUP(Table1[[#This Row],[Etikett - B2 - Recyceltes Material]],'DD FD'!AL:AM,2,FALSE))</f>
        <v/>
      </c>
      <c r="OK241" s="578" t="str">
        <f>IF(Table1[[#This Row],[Etikett - B2 - Recyceltes Material Anteil (in %)]]="","",Table1[[#This Row],[Etikett - B2 - Recyceltes Material Anteil (in %)]])</f>
        <v/>
      </c>
      <c r="OL241" s="577" t="str">
        <f>IF(Table1[[#This Row],[Etikett - B2 - Beschichtung]]="","",VLOOKUP(Table1[[#This Row],[Etikett - B2 - Beschichtung]],'DD FD'!AE:AF,2,FALSE))</f>
        <v/>
      </c>
      <c r="OM241" s="580" t="str">
        <f>IF(Table1[[#This Row],[Etikett - B2 - Beschichtung Anteil (in %)]]="","",Table1[[#This Row],[Etikett - B2 - Beschichtung Anteil (in %)]])</f>
        <v/>
      </c>
      <c r="ON241" s="576" t="str">
        <f>IF(Table1[[#This Row],[Etikett - B3 - Art]]="","",VLOOKUP(Table1[[#This Row],[Etikett - B3 - Art]],'DD FD'!F:G,2,FALSE))</f>
        <v/>
      </c>
      <c r="OO241" s="577" t="str">
        <f>IF(Table1[[#This Row],[Etikett - B3 - Fraktion]]="","",VLOOKUP(Table1[[#This Row],[Etikett - B3 - Fraktion]],'DD FD'!H:J,3,FALSE))</f>
        <v/>
      </c>
      <c r="OP241" s="574" t="str">
        <f>IF(Table1[[#This Row],[Etikett - B3 - Gewicht (in G)]]="","",Table1[[#This Row],[Etikett - B3 - Gewicht (in G)]])</f>
        <v/>
      </c>
      <c r="OQ241" s="574" t="str">
        <f>IF(Table1[[#This Row],[Etikett - B3 - Lizenzierungs-pflichtig? (X=Ja)]]="","",Table1[[#This Row],[Etikett - B3 - Lizenzierungs-pflichtig? (X=Ja)]])</f>
        <v/>
      </c>
      <c r="OR241" s="574" t="str">
        <f>IF(Table1[[#This Row],[Etikett - B3 - Trennbar vom Hauptkörper? (X=Ja)]]="","",Table1[[#This Row],[Etikett - B3 - Trennbar vom Hauptkörper? (X=Ja)]])</f>
        <v/>
      </c>
      <c r="OS241" s="577" t="str">
        <f>IF(Table1[[#This Row],[Etikett - B3 - Virgin Material]]="","",VLOOKUP(Table1[[#This Row],[Etikett - B3 - Virgin Material]],'DD FD'!AJ:AK,2,FALSE))</f>
        <v/>
      </c>
      <c r="OT241" s="578" t="str">
        <f>IF(Table1[[#This Row],[Etikett - B3 - Virgin Material Anteil (in %)]]="","",Table1[[#This Row],[Etikett - B3 - Virgin Material Anteil (in %)]])</f>
        <v/>
      </c>
      <c r="OU241" s="577" t="str">
        <f>IF(Table1[[#This Row],[Etikett - B3 - Recyceltes Material]]="","",VLOOKUP(Table1[[#This Row],[Etikett - B3 - Recyceltes Material]],'DD FD'!AL:AM,2,FALSE))</f>
        <v/>
      </c>
      <c r="OV241" s="578" t="str">
        <f>IF(Table1[[#This Row],[Etikett - B3 - Recyceltes Material Anteil (in %)]]="","",Table1[[#This Row],[Etikett - B3 - Recyceltes Material Anteil (in %)]])</f>
        <v/>
      </c>
      <c r="OW241" s="577" t="str">
        <f>IF(Table1[[#This Row],[Etikett - B3 - Beschichtung]]="","",VLOOKUP(Table1[[#This Row],[Etikett - B3 - Beschichtung]],'DD FD'!AE:AF,2,FALSE))</f>
        <v/>
      </c>
      <c r="OX241" s="613" t="str">
        <f>IF(Table1[[#This Row],[Etikett - B3 - Beschichtung Anteil (in %)]]="","",Table1[[#This Row],[Etikett - B3 - Beschichtung Anteil (in %)]])</f>
        <v/>
      </c>
      <c r="OY241" s="618">
        <f>ROUNDUP(SUM(
IF(AND(LH241='DD FD'!$J$7,LJ241='DD FD'!$AI$3),LI241,0),
IF(AND(LR241='DD FD'!$J$7,LT241='DD FD'!$AI$3),LS241,0),
IF(AND(MB241='DD FD'!$J$7,MD241='DD FD'!$AI$3),MC241,0),
IF(AND(ML241='DD FD'!$J$7,MN241='DD FD'!$AI$3),MM241,0),
IF(AND(MW241='DD FD'!$J$7,MY241='DD FD'!$AI$3),MX241,0),
IF(AND(NH241='DD FD'!$J$7,NJ241='DD FD'!$AI$3),NI241,0),
IF(AND(NS241='DD FD'!$J$7,NU241='DD FD'!$AI$3),NT241,0),
IF(AND(OD241='DD FD'!$J$7,OF241='DD FD'!$AI$3),OE241,0),
IF(AND(OO241='DD FD'!$J$7,OQ241='DD FD'!$AI$3),OP241,0),
),2)</f>
        <v>0</v>
      </c>
      <c r="OZ241" s="617">
        <f>ROUNDUP(SUM(
IF(AND(LH241='DD FD'!$J$6,LJ241='DD FD'!$AI$3),LI241,0),
IF(AND(LR241='DD FD'!$J$6,LT241='DD FD'!$AI$3),LS241,0),
IF(AND(MB241='DD FD'!$J$6,MD241='DD FD'!$AI$3),MC241,0),
IF(AND(ML241='DD FD'!$J$6,MN241='DD FD'!$AI$3),MM241,0),
IF(AND(MW241='DD FD'!$J$6,MY241='DD FD'!$AI$3),MX241,0),
IF(AND(NH241='DD FD'!$J$6,NJ241='DD FD'!$AI$3),NI241,0),
IF(AND(NS241='DD FD'!$J$6,NU241='DD FD'!$AI$3),NT241,0),
IF(AND(OD241='DD FD'!$J$6,OF241='DD FD'!$AI$3),OE241,0),
IF(AND(OO241='DD FD'!$J$6,OQ241='DD FD'!$AI$3),OP241,0),
),2)</f>
        <v>0</v>
      </c>
      <c r="PA241" s="617">
        <f>ROUNDUP(SUM(
IF(AND(LH241='DD FD'!$J$10,LJ241='DD FD'!$AI$3),LI241,0),
IF(AND(LR241='DD FD'!$J$10,LT241='DD FD'!$AI$3),LS241,0),
IF(AND(MB241='DD FD'!$J$10,MD241='DD FD'!$AI$3),MC241,0),
IF(AND(ML241='DD FD'!$J$10,MN241='DD FD'!$AI$3),MM241,0),
IF(AND(MW241='DD FD'!$J$10,MY241='DD FD'!$AI$3),MX241,0),
IF(AND(NH241='DD FD'!$J$10,NJ241='DD FD'!$AI$3),NI241,0),
IF(AND(NS241='DD FD'!$J$10,NU241='DD FD'!$AI$3),NT241,0),
IF(AND(OD241='DD FD'!$J$10,OF241='DD FD'!$AI$3),OE241,0),
IF(AND(OO241='DD FD'!$J$10,OQ241='DD FD'!$AI$3),OP241,0),
),2)</f>
        <v>0</v>
      </c>
      <c r="PB241" s="617">
        <f>ROUNDUP(SUM(
IF(AND(LH241='DD FD'!$J$8,LJ241='DD FD'!$AI$3),LI241,0),
IF(AND(LR241='DD FD'!$J$8,LT241='DD FD'!$AI$3),LS241,0),
IF(AND(MB241='DD FD'!$J$8,MD241='DD FD'!$AI$3),MC241,0),
IF(AND(ML241='DD FD'!$J$8,MN241='DD FD'!$AI$3),MM241,0),
IF(AND(MW241='DD FD'!$J$8,MY241='DD FD'!$AI$3),MX241,0),
IF(AND(NH241='DD FD'!$J$8,NJ241='DD FD'!$AI$3),NI241,0),
IF(AND(NS241='DD FD'!$J$8,NU241='DD FD'!$AI$3),NT241,0),
IF(AND(OD241='DD FD'!$J$8,OF241='DD FD'!$AI$3),OE241,0),
IF(AND(OO241='DD FD'!$J$8,OQ241='DD FD'!$AI$3),OP241,0),
),2)</f>
        <v>0</v>
      </c>
      <c r="PC241" s="617">
        <f>ROUNDUP(SUM(
IF(AND(LH241='DD FD'!$J$5,LJ241='DD FD'!$AI$3),LI241,0),
IF(AND(LR241='DD FD'!$J$5,LT241='DD FD'!$AI$3),LS241,0),
IF(AND(MB241='DD FD'!$J$5,MD241='DD FD'!$AI$3),MC241,0),
IF(AND(ML241='DD FD'!$J$5,MN241='DD FD'!$AI$3),MM241,0),
IF(AND(MW241='DD FD'!$J$5,MY241='DD FD'!$AI$3),MX241,0),
IF(AND(NH241='DD FD'!$J$5,NJ241='DD FD'!$AI$3),NI241,0),
IF(AND(NS241='DD FD'!$J$5,NU241='DD FD'!$AI$3),NT241,0),
IF(AND(OD241='DD FD'!$J$5,OF241='DD FD'!$AI$3),OE241,0),
IF(AND(OO241='DD FD'!$J$5,OQ241='DD FD'!$AI$3),OP241,0),
),2)</f>
        <v>0</v>
      </c>
      <c r="PD241" s="617">
        <f>ROUNDUP(SUM(
IF(AND(LH241='DD FD'!$J$9,LJ241='DD FD'!$AI$3),LI241,0),
IF(AND(LR241='DD FD'!$J$9,LT241='DD FD'!$AI$3),LS241,0),
IF(AND(MB241='DD FD'!$J$9,MD241='DD FD'!$AI$3),MC241,0),
IF(AND(ML241='DD FD'!$J$9,MN241='DD FD'!$AI$3),MM241,0),
IF(AND(MW241='DD FD'!$J$9,MY241='DD FD'!$AI$3),MX241,0),
IF(AND(NH241='DD FD'!$J$9,NJ241='DD FD'!$AI$3),NI241,0),
IF(AND(NS241='DD FD'!$J$9,NU241='DD FD'!$AI$3),NT241,0),
IF(AND(OD241='DD FD'!$J$9,OF241='DD FD'!$AI$3),OE241,0),
IF(AND(OO241='DD FD'!$J$9,OQ241='DD FD'!$AI$3),OP241,0),
),2)</f>
        <v>0</v>
      </c>
      <c r="PE241" s="617">
        <f>ROUNDUP(SUM(
IF(AND(LH241='DD FD'!$J$4,LJ241='DD FD'!$AI$3),LI241,0),
IF(AND(LR241='DD FD'!$J$4,LT241='DD FD'!$AI$3),LS241,0),
IF(AND(MB241='DD FD'!$J$4,MD241='DD FD'!$AI$3),MC241,0),
IF(AND(ML241='DD FD'!$J$4,MN241='DD FD'!$AI$3),MM241,0),
IF(AND(MW241='DD FD'!$J$4,MY241='DD FD'!$AI$3),MX241,0),
IF(AND(NH241='DD FD'!$J$4,NJ241='DD FD'!$AI$3),NI241,0),
IF(AND(NS241='DD FD'!$J$4,NU241='DD FD'!$AI$3),NT241,0),
IF(AND(OD241='DD FD'!$J$4,OF241='DD FD'!$AI$3),OE241,0),
IF(AND(OO241='DD FD'!$J$4,OQ241='DD FD'!$AI$3),OP241,0),
),2)</f>
        <v>0</v>
      </c>
      <c r="PF241" s="619">
        <f>ROUNDUP(SUM(
IF(AND(LH241='DD FD'!$J$11,LJ241='DD FD'!$AI$3),LI241,0),
IF(AND(LR241='DD FD'!$J$11,LT241='DD FD'!$AI$3),LS241,0),
IF(AND(MB241='DD FD'!$J$11,MD241='DD FD'!$AI$3),MC241,0),
IF(AND(ML241='DD FD'!$J$11,MN241='DD FD'!$AI$3),MM241,0),
IF(AND(MW241='DD FD'!$J$11,MY241='DD FD'!$AI$3),MX241,0),
IF(AND(NH241='DD FD'!$J$11,NJ241='DD FD'!$AI$3),NI241,0),
IF(AND(NS241='DD FD'!$J$11,NU241='DD FD'!$AI$3),NT241,0),
IF(AND(OD241='DD FD'!$J$11,OF241='DD FD'!$AI$3),OE241,0),
IF(AND(OO241='DD FD'!$J$11,OQ241='DD FD'!$AI$3),OP241,0),
),2)</f>
        <v>0</v>
      </c>
    </row>
    <row r="242" spans="1:422">
      <c r="A242" s="806"/>
      <c r="B242" s="934"/>
      <c r="C242" s="247"/>
      <c r="D242" s="842"/>
      <c r="E242" s="247"/>
      <c r="F242" s="158"/>
      <c r="G242" s="710"/>
      <c r="H242" s="712"/>
      <c r="I242" s="936"/>
      <c r="J242" s="803"/>
      <c r="K242" s="150"/>
      <c r="L242" s="146" t="str">
        <f t="shared" si="81"/>
        <v/>
      </c>
      <c r="M242" s="501" t="str">
        <f t="shared" si="98"/>
        <v/>
      </c>
      <c r="N242" s="504"/>
      <c r="O242" s="113" t="str">
        <f t="shared" si="99"/>
        <v/>
      </c>
      <c r="P242" s="114" t="str">
        <f t="shared" si="82"/>
        <v/>
      </c>
      <c r="Q242" s="152"/>
      <c r="R242" s="152"/>
      <c r="S242" s="115" t="str">
        <f t="shared" si="100"/>
        <v/>
      </c>
      <c r="T242" s="159"/>
      <c r="U242" s="159"/>
      <c r="V242" s="157"/>
      <c r="W242" s="157"/>
      <c r="X242" s="157"/>
      <c r="Y242" s="772"/>
      <c r="Z242" s="158"/>
      <c r="AA242" s="144"/>
      <c r="AB242" s="112"/>
      <c r="AC242" s="153"/>
      <c r="AD242" s="153"/>
      <c r="AE242" s="153"/>
      <c r="AF242" s="153"/>
      <c r="AG242" s="153"/>
      <c r="AH242" s="153"/>
      <c r="AI242" s="152"/>
      <c r="AJ242" s="158"/>
      <c r="AK242" s="158"/>
      <c r="AL242" s="158"/>
      <c r="AM242" s="116" t="str">
        <f t="shared" si="101"/>
        <v/>
      </c>
      <c r="AN242" s="116" t="str">
        <f t="shared" si="102"/>
        <v/>
      </c>
      <c r="AO242" s="324"/>
      <c r="AP242" s="503"/>
      <c r="AQ242" s="487" t="str">
        <f t="shared" si="103"/>
        <v/>
      </c>
      <c r="AR242" s="113" t="str">
        <f t="shared" si="83"/>
        <v/>
      </c>
      <c r="AS242" s="113" t="str">
        <f t="shared" si="84"/>
        <v/>
      </c>
      <c r="AT242" s="113" t="str">
        <f t="shared" si="85"/>
        <v/>
      </c>
      <c r="AU242" s="113" t="str">
        <f t="shared" si="86"/>
        <v/>
      </c>
      <c r="AV242" s="159"/>
      <c r="AW242" s="157"/>
      <c r="AX242" s="157"/>
      <c r="AY242" s="157"/>
      <c r="AZ242" s="157"/>
      <c r="BA242" s="116" t="str">
        <f t="shared" si="87"/>
        <v/>
      </c>
      <c r="BB242" s="316"/>
      <c r="BC242" s="116" t="str">
        <f t="shared" si="88"/>
        <v/>
      </c>
      <c r="BD242" s="133" t="str">
        <f t="shared" si="89"/>
        <v/>
      </c>
      <c r="BE242" s="157"/>
      <c r="BF242" s="1180"/>
      <c r="BG242" s="1180"/>
      <c r="BH242" s="158"/>
      <c r="BI242" s="490"/>
      <c r="BJ242" s="514" t="str">
        <f t="shared" si="104"/>
        <v/>
      </c>
      <c r="BK242" s="789"/>
      <c r="BL242" s="116" t="str">
        <f t="shared" si="105"/>
        <v/>
      </c>
      <c r="BM242" s="144"/>
      <c r="BN242" s="144"/>
      <c r="BO242" s="144"/>
      <c r="BP242" s="790"/>
      <c r="BQ242" s="790"/>
      <c r="BR242" s="790"/>
      <c r="BS242" s="116" t="str">
        <f t="shared" si="90"/>
        <v/>
      </c>
      <c r="BT242" s="790"/>
      <c r="BU242" s="808" t="str">
        <f t="shared" si="91"/>
        <v/>
      </c>
      <c r="BV242" s="791"/>
      <c r="BW242" s="144"/>
      <c r="BX242" s="20"/>
      <c r="BY242" s="20"/>
      <c r="BZ242" s="20"/>
      <c r="CA242" s="792"/>
      <c r="CB242" s="1201"/>
      <c r="CC242" s="144"/>
      <c r="CD242" s="144"/>
      <c r="CE242" s="144"/>
      <c r="CF242" s="144"/>
      <c r="CG242" s="144"/>
      <c r="CH242" s="144"/>
      <c r="CI242" s="144"/>
      <c r="CJ242" s="144"/>
      <c r="CK242" s="144"/>
      <c r="CL242" s="144"/>
      <c r="CM242" s="144"/>
      <c r="CN242" s="144"/>
      <c r="CO242" s="144"/>
      <c r="CP242" s="144"/>
      <c r="CQ242" s="144"/>
      <c r="CR242" s="144"/>
      <c r="CS242" s="144"/>
      <c r="CT242" s="144"/>
      <c r="CU242" s="144"/>
      <c r="CV242" s="144"/>
      <c r="CW242" s="144"/>
      <c r="CX242" s="144"/>
      <c r="CY242" s="144"/>
      <c r="CZ242" s="144"/>
      <c r="DA242" s="144"/>
      <c r="DB242" s="144"/>
      <c r="DC242" s="144"/>
      <c r="DD242" s="144"/>
      <c r="DE242" s="144"/>
      <c r="DF242" s="144"/>
      <c r="DG242" s="144"/>
      <c r="DH242" s="144"/>
      <c r="DI242" s="144"/>
      <c r="DJ242" s="144"/>
      <c r="DK242" s="144"/>
      <c r="DL242" s="144"/>
      <c r="DM242" s="144"/>
      <c r="DN242" s="144"/>
      <c r="DO242" s="144"/>
      <c r="DP242" s="144"/>
      <c r="DQ242" s="144"/>
      <c r="DR242" s="144"/>
      <c r="DS242" s="144"/>
      <c r="DT242" s="144"/>
      <c r="DU242" s="144"/>
      <c r="DV242" s="144"/>
      <c r="DW242" s="144"/>
      <c r="DX242" s="144"/>
      <c r="DY242" s="144"/>
      <c r="DZ242" s="144"/>
      <c r="EA242" s="144"/>
      <c r="EB242" s="144"/>
      <c r="EC242" s="144"/>
      <c r="ED242" s="782" t="str">
        <f t="shared" si="106"/>
        <v/>
      </c>
      <c r="EE242" s="519"/>
      <c r="EF242" s="793"/>
      <c r="EG242" s="519"/>
      <c r="EH242" s="794"/>
      <c r="EI242" s="790"/>
      <c r="EJ242" s="794"/>
      <c r="EK242" s="794"/>
      <c r="EL242" s="790"/>
      <c r="EM242" s="790"/>
      <c r="EN242" s="790"/>
      <c r="EO242" s="112" t="str">
        <f t="shared" si="92"/>
        <v/>
      </c>
      <c r="EP242" s="790"/>
      <c r="EQ242" s="488" t="str">
        <f t="shared" si="93"/>
        <v/>
      </c>
      <c r="ER242" s="1100"/>
      <c r="ES242" s="1099" t="str">
        <f t="shared" si="107"/>
        <v/>
      </c>
      <c r="ET242" s="525"/>
      <c r="EU242" s="148"/>
      <c r="EV242" s="148"/>
      <c r="EW242" s="148"/>
      <c r="EX242" s="148"/>
      <c r="EY242" s="148"/>
      <c r="EZ242" s="148"/>
      <c r="FA242" s="148"/>
      <c r="FB242" s="148"/>
      <c r="FC242" s="148"/>
      <c r="FD242" s="148"/>
      <c r="FE242" s="148"/>
      <c r="FF242" s="148"/>
      <c r="FG242" s="148"/>
      <c r="FH242" s="148"/>
      <c r="FI242" s="528"/>
      <c r="FJ242" s="513" t="str">
        <f t="shared" si="94"/>
        <v/>
      </c>
      <c r="FK242" s="158"/>
      <c r="FL242" s="850"/>
      <c r="FM242" s="850"/>
      <c r="FN242" s="850"/>
      <c r="FO242" s="850"/>
      <c r="FP242" s="850"/>
      <c r="FQ242" s="850"/>
      <c r="FR242" s="157"/>
      <c r="FS242" s="143"/>
      <c r="FT242" s="143"/>
      <c r="FU242" s="847" t="str">
        <f t="shared" si="95"/>
        <v/>
      </c>
      <c r="FV242" s="555"/>
      <c r="FW242" s="523" t="str">
        <f>IF(Table1[[#This Row],[Nonfood Inhaltstoffe - Komponente]]="","",VLOOKUP(Table1[[#This Row],[Nonfood Inhaltstoffe - Komponente]],'Dropdown Auswahl'!BJ:BK,2,FALSE))</f>
        <v/>
      </c>
      <c r="FX242" s="1013"/>
      <c r="FY242" s="1011" t="str">
        <f t="shared" si="96"/>
        <v/>
      </c>
      <c r="FZ242" s="152"/>
      <c r="GA242" s="152"/>
      <c r="GB242" s="152"/>
      <c r="GC242" s="529" t="str">
        <f t="shared" si="97"/>
        <v/>
      </c>
      <c r="GG242" s="21"/>
      <c r="GH242" s="21"/>
      <c r="GI242" s="1019"/>
      <c r="GJ242" s="1016" t="str">
        <f>IF(Table1[[#This Row],[Global Trade Item Number (GTIN)]]="","",Table1[[#This Row],[Global Trade Item Number (GTIN)]])</f>
        <v/>
      </c>
      <c r="GK242" s="555" t="str">
        <f>IF(Table1[[#This Row],[WAWI-Nr./ Kreditoren-Nummer
(ASDV)]]&lt;&gt;"",Table1[[#This Row],[WAWI-Nr./ Kreditoren-Nummer
(ASDV)]],"")</f>
        <v/>
      </c>
      <c r="GL242" s="165"/>
      <c r="GM242" s="165"/>
      <c r="GN242" s="165"/>
      <c r="GO242" s="485"/>
      <c r="GP242" s="534"/>
      <c r="GQ242" s="533"/>
      <c r="GR242" s="486"/>
      <c r="GS242" s="486"/>
      <c r="GT242" s="486"/>
      <c r="GU242" s="486"/>
      <c r="GV242" s="486"/>
      <c r="GW242" s="542"/>
      <c r="GX242" s="538"/>
      <c r="GY242" s="144"/>
      <c r="GZ242" s="480"/>
      <c r="HA242" s="158"/>
      <c r="HB242" s="480"/>
      <c r="HC242" s="480"/>
      <c r="HD242" s="480"/>
      <c r="HE242" s="480"/>
      <c r="HF242" s="480"/>
      <c r="HG242" s="480"/>
      <c r="HH242" s="538"/>
      <c r="HI242" s="480"/>
      <c r="HJ242" s="480"/>
      <c r="HK242" s="480"/>
      <c r="HL242" s="480"/>
      <c r="HM242" s="480"/>
      <c r="HN242" s="480"/>
      <c r="HO242" s="480"/>
      <c r="HP242" s="480"/>
      <c r="HQ242" s="480"/>
      <c r="HR242" s="538"/>
      <c r="HS242" s="480"/>
      <c r="HT242" s="480"/>
      <c r="HU242" s="480"/>
      <c r="HV242" s="480"/>
      <c r="HW242" s="480"/>
      <c r="HX242" s="480"/>
      <c r="HY242" s="480"/>
      <c r="HZ242" s="480"/>
      <c r="IA242" s="480"/>
      <c r="IB242" s="538"/>
      <c r="IC242" s="480"/>
      <c r="ID242" s="480"/>
      <c r="IE242" s="480"/>
      <c r="IF242" s="480"/>
      <c r="IG242" s="480"/>
      <c r="IH242" s="480"/>
      <c r="II242" s="480"/>
      <c r="IJ242" s="480"/>
      <c r="IK242" s="480"/>
      <c r="IL242" s="480"/>
      <c r="IM242" s="538"/>
      <c r="IN242" s="480"/>
      <c r="IO242" s="480"/>
      <c r="IP242" s="480"/>
      <c r="IQ242" s="480"/>
      <c r="IR242" s="480"/>
      <c r="IS242" s="480"/>
      <c r="IT242" s="480"/>
      <c r="IU242" s="480"/>
      <c r="IV242" s="480"/>
      <c r="IW242" s="480"/>
      <c r="IX242" s="538"/>
      <c r="IY242" s="480"/>
      <c r="IZ242" s="480"/>
      <c r="JA242" s="480"/>
      <c r="JB242" s="480"/>
      <c r="JC242" s="480"/>
      <c r="JD242" s="480"/>
      <c r="JE242" s="480"/>
      <c r="JF242" s="480"/>
      <c r="JG242" s="480"/>
      <c r="JH242" s="480"/>
      <c r="JI242" s="538"/>
      <c r="JJ242" s="480"/>
      <c r="JK242" s="480"/>
      <c r="JL242" s="480"/>
      <c r="JM242" s="480"/>
      <c r="JN242" s="480"/>
      <c r="JO242" s="480"/>
      <c r="JP242" s="480"/>
      <c r="JQ242" s="480"/>
      <c r="JR242" s="480"/>
      <c r="JS242" s="590"/>
      <c r="JT242" s="538"/>
      <c r="JU242" s="480"/>
      <c r="JV242" s="480"/>
      <c r="JW242" s="480"/>
      <c r="JX242" s="480"/>
      <c r="JY242" s="480"/>
      <c r="JZ242" s="480"/>
      <c r="KA242" s="480"/>
      <c r="KB242" s="480"/>
      <c r="KC242" s="480"/>
      <c r="KD242" s="480"/>
      <c r="KE242" s="538"/>
      <c r="KF242" s="480"/>
      <c r="KG242" s="480"/>
      <c r="KH242" s="480"/>
      <c r="KI242" s="480"/>
      <c r="KJ242" s="480"/>
      <c r="KK242" s="480"/>
      <c r="KL242" s="480"/>
      <c r="KM242" s="480"/>
      <c r="KN242" s="480"/>
      <c r="KO242" s="480"/>
      <c r="KR242" s="568" t="str">
        <f>IF(Table1[[#This Row],[GTIN]]&lt;&gt;"",Table1[[#This Row],[GTIN]],"")</f>
        <v/>
      </c>
      <c r="KS242" s="569" t="str">
        <f>Table1[[#This Row],[Kreditor]]</f>
        <v/>
      </c>
      <c r="KT242" s="570" t="str">
        <f>IF(Table1[[#This Row],[Gültig ab (Datum)]]&lt;&gt;"",Table1[[#This Row],[Gültig ab (Datum)]],"")</f>
        <v/>
      </c>
      <c r="KU242" s="570"/>
      <c r="KV242" s="583" t="str">
        <f>IF(Table1[[#This Row],[Artikel verpackt? 
(X=Ja)]]="","",Table1[[#This Row],[Artikel verpackt? 
(X=Ja)]])</f>
        <v/>
      </c>
      <c r="KW242" s="571" t="str">
        <f>IF(Table1[[#This Row],[Verpackung recyclingfähig?
(X=Ja)]]="","",Table1[[#This Row],[Verpackung recyclingfähig?
(X=Ja)]])</f>
        <v/>
      </c>
      <c r="KX242" s="572"/>
      <c r="KY242" s="573"/>
      <c r="KZ242" s="574"/>
      <c r="LA242" s="574"/>
      <c r="LB242" s="574"/>
      <c r="LC242" s="574"/>
      <c r="LD242" s="574"/>
      <c r="LE242" s="574"/>
      <c r="LF242" s="575"/>
      <c r="LG242" s="576" t="str">
        <f>IF(Table1[[#This Row],[Hauptkörper - B1 - Art]]="","",VLOOKUP(Table1[[#This Row],[Hauptkörper - B1 - Art]],'DD FD'!B:C,2,FALSE))</f>
        <v/>
      </c>
      <c r="LH242" s="577" t="str">
        <f>IF(Table1[[#This Row],[Hauptkörper - B1 - Fraktion]]="","",VLOOKUP(Table1[[#This Row],[Hauptkörper - B1 - Fraktion]],'DD FD'!H:J,3,FALSE))</f>
        <v/>
      </c>
      <c r="LI242" s="574" t="str">
        <f>IF(Table1[[#This Row],[Hauptkörper - B1 - Gewicht
(in G)]]="","",Table1[[#This Row],[Hauptkörper - B1 - Gewicht
(in G)]])</f>
        <v/>
      </c>
      <c r="LJ242" s="574" t="str">
        <f>IF(Table1[[#This Row],[Hauptkörper - B1 - Lizenzierungs-pflichtig? (X=Ja)]]="","",Table1[[#This Row],[Hauptkörper - B1 - Lizenzierungs-pflichtig? (X=Ja)]])</f>
        <v/>
      </c>
      <c r="LK242" s="577" t="str">
        <f>IF(Table1[[#This Row],[Hauptkörper - B1 - Virgin Material]]="","",VLOOKUP(Table1[[#This Row],[Hauptkörper - B1 - Virgin Material]],'DD FD'!AJ:AK,2,FALSE))</f>
        <v/>
      </c>
      <c r="LL242" s="578" t="str">
        <f>IF(Table1[[#This Row],[Hauptkörper - B1 - Virgin Material Anteil (in %)]]="","",Table1[[#This Row],[Hauptkörper - B1 - Virgin Material Anteil (in %)]])</f>
        <v/>
      </c>
      <c r="LM242" s="577" t="str">
        <f>IF(Table1[[#This Row],[Hauptkörper - B1 - Recyceltes Material]]="","",VLOOKUP(Table1[[#This Row],[Hauptkörper - B1 - Recyceltes Material]],'DD FD'!AL:AM,2,FALSE))</f>
        <v/>
      </c>
      <c r="LN242" s="578" t="str">
        <f>IF(Table1[[#This Row],[Hauptkörper - B1 - Recyceltes Material Anteil (in %)]]="","",Table1[[#This Row],[Hauptkörper - B1 - Recyceltes Material Anteil (in %)]])</f>
        <v/>
      </c>
      <c r="LO242" s="579" t="str">
        <f>IF(Table1[[#This Row],[Hauptkörper - B1 - Beschichtung]]="","",VLOOKUP(Table1[[#This Row],[Hauptkörper - B1 - Beschichtung]],'DD FD'!AE:AF,2,FALSE))</f>
        <v/>
      </c>
      <c r="LP242" s="580" t="str">
        <f>IF(Table1[[#This Row],[Hauptkörper - B1 - Beschichtung Anteil (in %)]]="","",Table1[[#This Row],[Hauptkörper - B1 - Beschichtung Anteil (in %)]])</f>
        <v/>
      </c>
      <c r="LQ242" s="576" t="str">
        <f>IF(Table1[[#This Row],[Hauptkörper - B2 - Art]]="","",VLOOKUP(Table1[[#This Row],[Hauptkörper - B2 - Art]],'DD FD'!B:C,2,FALSE))</f>
        <v/>
      </c>
      <c r="LR242" s="577" t="str">
        <f>IF(Table1[[#This Row],[Hauptkörper - B2 - Fraktion]]="","",VLOOKUP(Table1[[#This Row],[Hauptkörper - B2 - Fraktion]],'DD FD'!H:J,3,FALSE))</f>
        <v/>
      </c>
      <c r="LS242" s="574" t="str">
        <f>IF(Table1[[#This Row],[Hauptkörper - B2 - Gewicht
(in G)]]="","",Table1[[#This Row],[Hauptkörper - B2 - Gewicht
(in G)]])</f>
        <v/>
      </c>
      <c r="LT242" s="574" t="str">
        <f>IF(Table1[[#This Row],[Hauptkörper - B2 - Lizenzierungs-pflichtig? (X=Ja)]]="","",Table1[[#This Row],[Hauptkörper - B2 - Lizenzierungs-pflichtig? (X=Ja)]])</f>
        <v/>
      </c>
      <c r="LU242" s="577" t="str">
        <f>IF(Table1[[#This Row],[Hauptkörper - B2 - Virgin Material]]="","",VLOOKUP(Table1[[#This Row],[Hauptkörper - B2 - Virgin Material]],'DD FD'!AJ:AK,2,FALSE))</f>
        <v/>
      </c>
      <c r="LV242" s="578" t="str">
        <f>IF(Table1[[#This Row],[Hauptkörper - B2 - Virgin Material Anteil (in %)]]="","",Table1[[#This Row],[Hauptkörper - B2 - Virgin Material Anteil (in %)]])</f>
        <v/>
      </c>
      <c r="LW242" s="577" t="str">
        <f>IF(Table1[[#This Row],[Hauptkörper - B2 - Recyceltes Material]]="","",VLOOKUP(Table1[[#This Row],[Hauptkörper - B2 - Recyceltes Material]],'DD FD'!AL:AM,2,FALSE))</f>
        <v/>
      </c>
      <c r="LX242" s="578" t="str">
        <f>IF(Table1[[#This Row],[Hauptkörper - B2 - Recyceltes Material Anteil (in %)]]="","",Table1[[#This Row],[Hauptkörper - B2 - Recyceltes Material Anteil (in %)]])</f>
        <v/>
      </c>
      <c r="LY242" s="577" t="str">
        <f>IF(Table1[[#This Row],[Hauptkörper - B2 - Beschichtung]]="","",VLOOKUP(Table1[[#This Row],[Hauptkörper - B2 - Beschichtung]],'DD FD'!AE:AF,2,FALSE))</f>
        <v/>
      </c>
      <c r="LZ242" s="580" t="str">
        <f>IF(Table1[[#This Row],[Hauptkörper - B2 - Beschichtung Anteil (in %)]]="","",Table1[[#This Row],[Hauptkörper - B2 - Beschichtung Anteil (in %)]])</f>
        <v/>
      </c>
      <c r="MA242" s="576" t="str">
        <f>IF(Table1[[#This Row],[Hauptkörper - B3 - Art]]="","",VLOOKUP(Table1[[#This Row],[Hauptkörper - B3 - Art]],'DD FD'!B:C,2,FALSE))</f>
        <v/>
      </c>
      <c r="MB242" s="577" t="str">
        <f>IF(Table1[[#This Row],[Hauptkörper - B3 - Fraktion]]="","",VLOOKUP(Table1[[#This Row],[Hauptkörper - B3 - Fraktion]],'DD FD'!H:J,3,FALSE))</f>
        <v/>
      </c>
      <c r="MC242" s="574" t="str">
        <f>IF(Table1[[#This Row],[Hauptkörper - B3 - Gewicht
(in G)]]="","",Table1[[#This Row],[Hauptkörper - B3 - Gewicht
(in G)]])</f>
        <v/>
      </c>
      <c r="MD242" s="574" t="str">
        <f>IF(Table1[[#This Row],[Hauptkörper - B3 - Lizenzierungs-pflichtig? (X=Ja)]]="","",Table1[[#This Row],[Hauptkörper - B3 - Lizenzierungs-pflichtig? (X=Ja)]])</f>
        <v/>
      </c>
      <c r="ME242" s="577" t="str">
        <f>IF(Table1[[#This Row],[Hauptkörper - B3 - Virgin Material]]="","",VLOOKUP(Table1[[#This Row],[Hauptkörper - B3 - Virgin Material]],'DD FD'!AJ:AK,2,FALSE))</f>
        <v/>
      </c>
      <c r="MF242" s="578" t="str">
        <f>IF(Table1[[#This Row],[Hauptkörper - B3 - Virgin Material Anteil (in %)]]="","",Table1[[#This Row],[Hauptkörper - B3 - Virgin Material Anteil (in %)]])</f>
        <v/>
      </c>
      <c r="MG242" s="577" t="str">
        <f>IF(Table1[[#This Row],[Hauptkörper - B3 - Recyceltes Material]]="","",VLOOKUP(Table1[[#This Row],[Hauptkörper - B3 - Recyceltes Material]],'DD FD'!AL:AM,2,FALSE))</f>
        <v/>
      </c>
      <c r="MH242" s="578" t="str">
        <f>IF(Table1[[#This Row],[Hauptkörper - B3 - Recyceltes Material Anteil (in %)]]="","",Table1[[#This Row],[Hauptkörper - B3 - Recyceltes Material Anteil (in %)]])</f>
        <v/>
      </c>
      <c r="MI242" s="577" t="str">
        <f>IF(Table1[[#This Row],[Hauptkörper - B3 - Beschichtung]]="","",VLOOKUP(Table1[[#This Row],[Hauptkörper - B3 - Beschichtung]],'DD FD'!AE:AF,2,FALSE))</f>
        <v/>
      </c>
      <c r="MJ242" s="580" t="str">
        <f>IF(Table1[[#This Row],[Hauptkörper - B3 - Beschichtung Anteil (in %)]]="","",Table1[[#This Row],[Hauptkörper - B3 - Beschichtung Anteil (in %)]])</f>
        <v/>
      </c>
      <c r="MK242" s="576" t="str">
        <f>IF(Table1[[#This Row],[Verschluss - B1 - Art]]="","",VLOOKUP(Table1[[#This Row],[Verschluss - B1 - Art]],'DD FD'!D:E,2,FALSE))</f>
        <v/>
      </c>
      <c r="ML242" s="577" t="str">
        <f>IF(Table1[[#This Row],[Verschluss - B1 - Fraktion]]="","",VLOOKUP(Table1[[#This Row],[Verschluss - B1 - Fraktion]],'DD FD'!H:J,3,FALSE))</f>
        <v/>
      </c>
      <c r="MM242" s="574" t="str">
        <f>IF(Table1[[#This Row],[Verschluss - B1 - Gewicht (in G)]]="","",Table1[[#This Row],[Verschluss - B1 - Gewicht (in G)]])</f>
        <v/>
      </c>
      <c r="MN242" s="574" t="str">
        <f>IF(Table1[[#This Row],[Verschluss - B1 - Lizenzierungs-pflichtig? (X=Ja)]]="","",Table1[[#This Row],[Verschluss - B1 - Lizenzierungs-pflichtig? (X=Ja)]])</f>
        <v/>
      </c>
      <c r="MO242" s="574" t="str">
        <f>IF(Table1[[#This Row],[Verschluss - B1 - Trennbar vom Hauptkörper? (X=Ja)]]="","",Table1[[#This Row],[Verschluss - B1 - Trennbar vom Hauptkörper? (X=Ja)]])</f>
        <v/>
      </c>
      <c r="MP242" s="577" t="str">
        <f>IF(Table1[[#This Row],[Verschluss - B1 - Virgin Material]]="","",VLOOKUP(Table1[[#This Row],[Verschluss - B1 - Virgin Material]],'DD FD'!AJ:AK,2,FALSE))</f>
        <v/>
      </c>
      <c r="MQ242" s="578" t="str">
        <f>IF(Table1[[#This Row],[Verschluss - B1 - Virgin Material Anteil (in %)]]="","",Table1[[#This Row],[Verschluss - B1 - Virgin Material Anteil (in %)]])</f>
        <v/>
      </c>
      <c r="MR242" s="577" t="str">
        <f>IF(Table1[[#This Row],[Verschluss - B1 - Recyceltes Material]]="","",VLOOKUP(Table1[[#This Row],[Verschluss - B1 - Recyceltes Material]],'DD FD'!AL:AM,2,FALSE))</f>
        <v/>
      </c>
      <c r="MS242" s="578" t="str">
        <f>IF(Table1[[#This Row],[Verschluss - B1 - Recyceltes Material Anteil (in %)]]="","",Table1[[#This Row],[Verschluss - B1 - Recyceltes Material Anteil (in %)]])</f>
        <v/>
      </c>
      <c r="MT242" s="577" t="str">
        <f>IF(Table1[[#This Row],[Verschluss - B1 - Beschichtung]]="","",VLOOKUP(Table1[[#This Row],[Verschluss - B1 - Beschichtung]],'DD FD'!AE:AF,2,FALSE))</f>
        <v/>
      </c>
      <c r="MU242" s="580" t="str">
        <f>IF(Table1[[#This Row],[Verschluss - B1 - Beschichtung Anteil (in %)]]="","",Table1[[#This Row],[Verschluss - B1 - Beschichtung Anteil (in %)]])</f>
        <v/>
      </c>
      <c r="MV242" s="576" t="str">
        <f>IF(Table1[[#This Row],[Verschluss - B2 - Art]]="","",VLOOKUP(Table1[[#This Row],[Verschluss - B2 - Art]],'DD FD'!D:E,2,FALSE))</f>
        <v/>
      </c>
      <c r="MW242" s="577" t="str">
        <f>IF(Table1[[#This Row],[Verschluss - B2 - Fraktion]]="","",VLOOKUP(Table1[[#This Row],[Verschluss - B2 - Fraktion]],'DD FD'!H:J,3,FALSE))</f>
        <v/>
      </c>
      <c r="MX242" s="574" t="str">
        <f>IF(Table1[[#This Row],[Verschluss - B2 - Gewicht (in G)]]="","",Table1[[#This Row],[Verschluss - B2 - Gewicht (in G)]])</f>
        <v/>
      </c>
      <c r="MY242" s="574" t="str">
        <f>IF(Table1[[#This Row],[Verschluss - B2 - Lizenzierungs-pflichtig? (X=Ja)]]="","",Table1[[#This Row],[Verschluss - B2 - Lizenzierungs-pflichtig? (X=Ja)]])</f>
        <v/>
      </c>
      <c r="MZ242" s="574" t="str">
        <f>IF(Table1[[#This Row],[Verschluss - B2 - Trennbar vom Hauptkörper? (X=Ja)]]="","",Table1[[#This Row],[Verschluss - B2 - Trennbar vom Hauptkörper? (X=Ja)]])</f>
        <v/>
      </c>
      <c r="NA242" s="577" t="str">
        <f>IF(Table1[[#This Row],[Verschluss - B2 - Virgin Material]]="","",VLOOKUP(Table1[[#This Row],[Verschluss - B2 - Virgin Material]],'DD FD'!AJ:AK,2,FALSE))</f>
        <v/>
      </c>
      <c r="NB242" s="578" t="str">
        <f>IF(Table1[[#This Row],[Verschluss - B2 - Virgin Material Anteil (in %)]]="","",Table1[[#This Row],[Verschluss - B2 - Virgin Material Anteil (in %)]])</f>
        <v/>
      </c>
      <c r="NC242" s="577" t="str">
        <f>IF(Table1[[#This Row],[Verschluss - B2 - Recyceltes Material]]="","",VLOOKUP(Table1[[#This Row],[Verschluss - B2 - Recyceltes Material]],'DD FD'!AL:AM,2,FALSE))</f>
        <v/>
      </c>
      <c r="ND242" s="578" t="str">
        <f>IF(Table1[[#This Row],[Verschluss - B2 - Recyceltes Material Anteil (in %)]]="","",Table1[[#This Row],[Verschluss - B2 - Recyceltes Material Anteil (in %)]])</f>
        <v/>
      </c>
      <c r="NE242" s="577" t="str">
        <f>IF(Table1[[#This Row],[Verschluss - B2 - Beschichtung]]="","",VLOOKUP(Table1[[#This Row],[Verschluss - B2 - Beschichtung]],'DD FD'!AE:AF,2,FALSE))</f>
        <v/>
      </c>
      <c r="NF242" s="580" t="str">
        <f>IF(Table1[[#This Row],[Verschluss - B2 - Beschichtung Anteil (in %)]]="","",Table1[[#This Row],[Verschluss - B2 - Beschichtung Anteil (in %)]])</f>
        <v/>
      </c>
      <c r="NG242" s="576" t="str">
        <f>IF(Table1[[#This Row],[Verschluss - B3 - Art]]="","",VLOOKUP(Table1[[#This Row],[Verschluss - B3 - Art]],'DD FD'!D:E,2,FALSE))</f>
        <v/>
      </c>
      <c r="NH242" s="577" t="str">
        <f>IF(Table1[[#This Row],[Verschluss - B3 - Fraktion]]="","",VLOOKUP(Table1[[#This Row],[Verschluss - B3 - Fraktion]],'DD FD'!H:J,3,FALSE))</f>
        <v/>
      </c>
      <c r="NI242" s="574" t="str">
        <f>IF(Table1[[#This Row],[Verschluss - B3 - Gewicht (in G)]]="","",Table1[[#This Row],[Verschluss - B3 - Gewicht (in G)]])</f>
        <v/>
      </c>
      <c r="NJ242" s="574" t="str">
        <f>IF(Table1[[#This Row],[Verschluss - B3 - Lizenzierungs-pflichtig? (X=Ja)]]="","",Table1[[#This Row],[Verschluss - B3 - Lizenzierungs-pflichtig? (X=Ja)]])</f>
        <v/>
      </c>
      <c r="NK242" s="574" t="str">
        <f>IF(Table1[[#This Row],[Verschluss - B3 - Trennbar vom Hauptkörper? (X=Ja)]]="","",Table1[[#This Row],[Verschluss - B3 - Trennbar vom Hauptkörper? (X=Ja)]])</f>
        <v/>
      </c>
      <c r="NL242" s="577" t="str">
        <f>IF(Table1[[#This Row],[Verschluss - B3 - Virgin Material]]="","",VLOOKUP(Table1[[#This Row],[Verschluss - B3 - Virgin Material]],'DD FD'!AJ:AK,2,FALSE))</f>
        <v/>
      </c>
      <c r="NM242" s="578" t="str">
        <f>IF(Table1[[#This Row],[Verschluss - B3 - Virgin Material Anteil (in %)]]="","",Table1[[#This Row],[Verschluss - B3 - Virgin Material Anteil (in %)]])</f>
        <v/>
      </c>
      <c r="NN242" s="577" t="str">
        <f>IF(Table1[[#This Row],[Verschluss - B3 - Recyceltes Material]]="","",VLOOKUP(Table1[[#This Row],[Verschluss - B3 - Recyceltes Material]],'DD FD'!AL:AM,2,FALSE))</f>
        <v/>
      </c>
      <c r="NO242" s="578" t="str">
        <f>IF(Table1[[#This Row],[Verschluss - B3 - Recyceltes Material Anteil (in %)]]="","",Table1[[#This Row],[Verschluss - B3 - Recyceltes Material Anteil (in %)]])</f>
        <v/>
      </c>
      <c r="NP242" s="577" t="str">
        <f>IF(Table1[[#This Row],[Verschluss - B3 - Beschichtung]]="","",VLOOKUP(Table1[[#This Row],[Verschluss - B3 - Beschichtung]],'DD FD'!AE:AF,2,FALSE))</f>
        <v/>
      </c>
      <c r="NQ242" s="580" t="str">
        <f>IF(Table1[[#This Row],[Verschluss - B3 - Beschichtung Anteil (in %)]]="","",Table1[[#This Row],[Verschluss - B3 - Beschichtung Anteil (in %)]])</f>
        <v/>
      </c>
      <c r="NR242" s="576" t="str">
        <f>IF(Table1[[#This Row],[Etikett - B1 - Art]]="","",VLOOKUP(Table1[[#This Row],[Etikett - B1 - Art]],'DD FD'!F:G,2,FALSE))</f>
        <v/>
      </c>
      <c r="NS242" s="577" t="str">
        <f>IF(Table1[[#This Row],[Etikett - B1 - Fraktion]]="","",VLOOKUP(Table1[[#This Row],[Etikett - B1 - Fraktion]],'DD FD'!H:J,3,FALSE))</f>
        <v/>
      </c>
      <c r="NT242" s="574" t="str">
        <f>IF(Table1[[#This Row],[Etikett - B1 - Gewicht (in G)]]="","",Table1[[#This Row],[Etikett - B1 - Gewicht (in G)]])</f>
        <v/>
      </c>
      <c r="NU242" s="574" t="str">
        <f>IF(Table1[[#This Row],[Etikett - B1 - Lizenzierungs-pflichtig? (X=Ja)]]="","",Table1[[#This Row],[Etikett - B1 - Lizenzierungs-pflichtig? (X=Ja)]])</f>
        <v/>
      </c>
      <c r="NV242" s="574" t="str">
        <f>IF(Table1[[#This Row],[Etikett - B1 - Trennbar vom Hauptkörper? (X=Ja)]]="","",Table1[[#This Row],[Etikett - B1 - Trennbar vom Hauptkörper? (X=Ja)]])</f>
        <v/>
      </c>
      <c r="NW242" s="577" t="str">
        <f>IF(Table1[[#This Row],[Etikett - B1 - Virgin Material]]="","",VLOOKUP(Table1[[#This Row],[Etikett - B1 - Virgin Material]],'DD FD'!AJ:AK,2,FALSE))</f>
        <v/>
      </c>
      <c r="NX242" s="578" t="str">
        <f>IF(Table1[[#This Row],[Etikett - B1 - Virgin Material Anteil (in %)]]="","",Table1[[#This Row],[Etikett - B1 - Virgin Material Anteil (in %)]])</f>
        <v/>
      </c>
      <c r="NY242" s="577" t="str">
        <f>IF(Table1[[#This Row],[Etikett - B1 - Recyceltes Material]]="","",VLOOKUP(Table1[[#This Row],[Etikett - B1 - Recyceltes Material]],'DD FD'!AL:AM,2,FALSE))</f>
        <v/>
      </c>
      <c r="NZ242" s="578" t="str">
        <f>IF(Table1[[#This Row],[Etikett - B1 - Recyceltes Material Anteil (in %)]]="","",Table1[[#This Row],[Etikett - B1 - Recyceltes Material Anteil (in %)]])</f>
        <v/>
      </c>
      <c r="OA242" s="577" t="str">
        <f>IF(Table1[[#This Row],[Etikett - B1 - Beschichtung]]="","",VLOOKUP(Table1[[#This Row],[Etikett - B1 - Beschichtung]],'DD FD'!AE:AF,2,FALSE))</f>
        <v/>
      </c>
      <c r="OB242" s="580" t="str">
        <f>IF(Table1[[#This Row],[Etikett - B1 - Beschichtung Anteil (in %)]]="","",Table1[[#This Row],[Etikett - B1 - Beschichtung Anteil (in %)]])</f>
        <v/>
      </c>
      <c r="OC242" s="576" t="str">
        <f>IF(Table1[[#This Row],[Etikett - B2 - Art]]="","",VLOOKUP(Table1[[#This Row],[Etikett - B2 - Art]],'DD FD'!F:G,2,FALSE))</f>
        <v/>
      </c>
      <c r="OD242" s="577" t="str">
        <f>IF(Table1[[#This Row],[Etikett - B2 - Fraktion]]="","",VLOOKUP(Table1[[#This Row],[Etikett - B2 - Fraktion]],'DD FD'!H:J,3,FALSE))</f>
        <v/>
      </c>
      <c r="OE242" s="574" t="str">
        <f>IF(Table1[[#This Row],[Etikett - B2 - Gewicht (in G)]]="","",Table1[[#This Row],[Etikett - B2 - Gewicht (in G)]])</f>
        <v/>
      </c>
      <c r="OF242" s="574" t="str">
        <f>IF(Table1[[#This Row],[Etikett - B2 - Lizenzierungs-pflichtig? (X=Ja)]]="","",Table1[[#This Row],[Etikett - B2 - Lizenzierungs-pflichtig? (X=Ja)]])</f>
        <v/>
      </c>
      <c r="OG242" s="574" t="str">
        <f>IF(Table1[[#This Row],[Etikett - B2 - Trennbar vom Hauptkörper? (X=Ja)]]="","",Table1[[#This Row],[Etikett - B2 - Trennbar vom Hauptkörper? (X=Ja)]])</f>
        <v/>
      </c>
      <c r="OH242" s="577" t="str">
        <f>IF(Table1[[#This Row],[Etikett - B2 - Virgin Material]]="","",VLOOKUP(Table1[[#This Row],[Etikett - B2 - Virgin Material]],'DD FD'!AJ:AK,2,FALSE))</f>
        <v/>
      </c>
      <c r="OI242" s="578" t="str">
        <f>IF(Table1[[#This Row],[Etikett - B2 - Virgin Material Anteil (in %)]]="","",Table1[[#This Row],[Etikett - B2 - Virgin Material Anteil (in %)]])</f>
        <v/>
      </c>
      <c r="OJ242" s="577" t="str">
        <f>IF(Table1[[#This Row],[Etikett - B2 - Recyceltes Material]]="","",VLOOKUP(Table1[[#This Row],[Etikett - B2 - Recyceltes Material]],'DD FD'!AL:AM,2,FALSE))</f>
        <v/>
      </c>
      <c r="OK242" s="578" t="str">
        <f>IF(Table1[[#This Row],[Etikett - B2 - Recyceltes Material Anteil (in %)]]="","",Table1[[#This Row],[Etikett - B2 - Recyceltes Material Anteil (in %)]])</f>
        <v/>
      </c>
      <c r="OL242" s="577" t="str">
        <f>IF(Table1[[#This Row],[Etikett - B2 - Beschichtung]]="","",VLOOKUP(Table1[[#This Row],[Etikett - B2 - Beschichtung]],'DD FD'!AE:AF,2,FALSE))</f>
        <v/>
      </c>
      <c r="OM242" s="580" t="str">
        <f>IF(Table1[[#This Row],[Etikett - B2 - Beschichtung Anteil (in %)]]="","",Table1[[#This Row],[Etikett - B2 - Beschichtung Anteil (in %)]])</f>
        <v/>
      </c>
      <c r="ON242" s="576" t="str">
        <f>IF(Table1[[#This Row],[Etikett - B3 - Art]]="","",VLOOKUP(Table1[[#This Row],[Etikett - B3 - Art]],'DD FD'!F:G,2,FALSE))</f>
        <v/>
      </c>
      <c r="OO242" s="577" t="str">
        <f>IF(Table1[[#This Row],[Etikett - B3 - Fraktion]]="","",VLOOKUP(Table1[[#This Row],[Etikett - B3 - Fraktion]],'DD FD'!H:J,3,FALSE))</f>
        <v/>
      </c>
      <c r="OP242" s="574" t="str">
        <f>IF(Table1[[#This Row],[Etikett - B3 - Gewicht (in G)]]="","",Table1[[#This Row],[Etikett - B3 - Gewicht (in G)]])</f>
        <v/>
      </c>
      <c r="OQ242" s="574" t="str">
        <f>IF(Table1[[#This Row],[Etikett - B3 - Lizenzierungs-pflichtig? (X=Ja)]]="","",Table1[[#This Row],[Etikett - B3 - Lizenzierungs-pflichtig? (X=Ja)]])</f>
        <v/>
      </c>
      <c r="OR242" s="574" t="str">
        <f>IF(Table1[[#This Row],[Etikett - B3 - Trennbar vom Hauptkörper? (X=Ja)]]="","",Table1[[#This Row],[Etikett - B3 - Trennbar vom Hauptkörper? (X=Ja)]])</f>
        <v/>
      </c>
      <c r="OS242" s="577" t="str">
        <f>IF(Table1[[#This Row],[Etikett - B3 - Virgin Material]]="","",VLOOKUP(Table1[[#This Row],[Etikett - B3 - Virgin Material]],'DD FD'!AJ:AK,2,FALSE))</f>
        <v/>
      </c>
      <c r="OT242" s="578" t="str">
        <f>IF(Table1[[#This Row],[Etikett - B3 - Virgin Material Anteil (in %)]]="","",Table1[[#This Row],[Etikett - B3 - Virgin Material Anteil (in %)]])</f>
        <v/>
      </c>
      <c r="OU242" s="577" t="str">
        <f>IF(Table1[[#This Row],[Etikett - B3 - Recyceltes Material]]="","",VLOOKUP(Table1[[#This Row],[Etikett - B3 - Recyceltes Material]],'DD FD'!AL:AM,2,FALSE))</f>
        <v/>
      </c>
      <c r="OV242" s="578" t="str">
        <f>IF(Table1[[#This Row],[Etikett - B3 - Recyceltes Material Anteil (in %)]]="","",Table1[[#This Row],[Etikett - B3 - Recyceltes Material Anteil (in %)]])</f>
        <v/>
      </c>
      <c r="OW242" s="577" t="str">
        <f>IF(Table1[[#This Row],[Etikett - B3 - Beschichtung]]="","",VLOOKUP(Table1[[#This Row],[Etikett - B3 - Beschichtung]],'DD FD'!AE:AF,2,FALSE))</f>
        <v/>
      </c>
      <c r="OX242" s="613" t="str">
        <f>IF(Table1[[#This Row],[Etikett - B3 - Beschichtung Anteil (in %)]]="","",Table1[[#This Row],[Etikett - B3 - Beschichtung Anteil (in %)]])</f>
        <v/>
      </c>
      <c r="OY242" s="618">
        <f>ROUNDUP(SUM(
IF(AND(LH242='DD FD'!$J$7,LJ242='DD FD'!$AI$3),LI242,0),
IF(AND(LR242='DD FD'!$J$7,LT242='DD FD'!$AI$3),LS242,0),
IF(AND(MB242='DD FD'!$J$7,MD242='DD FD'!$AI$3),MC242,0),
IF(AND(ML242='DD FD'!$J$7,MN242='DD FD'!$AI$3),MM242,0),
IF(AND(MW242='DD FD'!$J$7,MY242='DD FD'!$AI$3),MX242,0),
IF(AND(NH242='DD FD'!$J$7,NJ242='DD FD'!$AI$3),NI242,0),
IF(AND(NS242='DD FD'!$J$7,NU242='DD FD'!$AI$3),NT242,0),
IF(AND(OD242='DD FD'!$J$7,OF242='DD FD'!$AI$3),OE242,0),
IF(AND(OO242='DD FD'!$J$7,OQ242='DD FD'!$AI$3),OP242,0),
),2)</f>
        <v>0</v>
      </c>
      <c r="OZ242" s="617">
        <f>ROUNDUP(SUM(
IF(AND(LH242='DD FD'!$J$6,LJ242='DD FD'!$AI$3),LI242,0),
IF(AND(LR242='DD FD'!$J$6,LT242='DD FD'!$AI$3),LS242,0),
IF(AND(MB242='DD FD'!$J$6,MD242='DD FD'!$AI$3),MC242,0),
IF(AND(ML242='DD FD'!$J$6,MN242='DD FD'!$AI$3),MM242,0),
IF(AND(MW242='DD FD'!$J$6,MY242='DD FD'!$AI$3),MX242,0),
IF(AND(NH242='DD FD'!$J$6,NJ242='DD FD'!$AI$3),NI242,0),
IF(AND(NS242='DD FD'!$J$6,NU242='DD FD'!$AI$3),NT242,0),
IF(AND(OD242='DD FD'!$J$6,OF242='DD FD'!$AI$3),OE242,0),
IF(AND(OO242='DD FD'!$J$6,OQ242='DD FD'!$AI$3),OP242,0),
),2)</f>
        <v>0</v>
      </c>
      <c r="PA242" s="617">
        <f>ROUNDUP(SUM(
IF(AND(LH242='DD FD'!$J$10,LJ242='DD FD'!$AI$3),LI242,0),
IF(AND(LR242='DD FD'!$J$10,LT242='DD FD'!$AI$3),LS242,0),
IF(AND(MB242='DD FD'!$J$10,MD242='DD FD'!$AI$3),MC242,0),
IF(AND(ML242='DD FD'!$J$10,MN242='DD FD'!$AI$3),MM242,0),
IF(AND(MW242='DD FD'!$J$10,MY242='DD FD'!$AI$3),MX242,0),
IF(AND(NH242='DD FD'!$J$10,NJ242='DD FD'!$AI$3),NI242,0),
IF(AND(NS242='DD FD'!$J$10,NU242='DD FD'!$AI$3),NT242,0),
IF(AND(OD242='DD FD'!$J$10,OF242='DD FD'!$AI$3),OE242,0),
IF(AND(OO242='DD FD'!$J$10,OQ242='DD FD'!$AI$3),OP242,0),
),2)</f>
        <v>0</v>
      </c>
      <c r="PB242" s="617">
        <f>ROUNDUP(SUM(
IF(AND(LH242='DD FD'!$J$8,LJ242='DD FD'!$AI$3),LI242,0),
IF(AND(LR242='DD FD'!$J$8,LT242='DD FD'!$AI$3),LS242,0),
IF(AND(MB242='DD FD'!$J$8,MD242='DD FD'!$AI$3),MC242,0),
IF(AND(ML242='DD FD'!$J$8,MN242='DD FD'!$AI$3),MM242,0),
IF(AND(MW242='DD FD'!$J$8,MY242='DD FD'!$AI$3),MX242,0),
IF(AND(NH242='DD FD'!$J$8,NJ242='DD FD'!$AI$3),NI242,0),
IF(AND(NS242='DD FD'!$J$8,NU242='DD FD'!$AI$3),NT242,0),
IF(AND(OD242='DD FD'!$J$8,OF242='DD FD'!$AI$3),OE242,0),
IF(AND(OO242='DD FD'!$J$8,OQ242='DD FD'!$AI$3),OP242,0),
),2)</f>
        <v>0</v>
      </c>
      <c r="PC242" s="617">
        <f>ROUNDUP(SUM(
IF(AND(LH242='DD FD'!$J$5,LJ242='DD FD'!$AI$3),LI242,0),
IF(AND(LR242='DD FD'!$J$5,LT242='DD FD'!$AI$3),LS242,0),
IF(AND(MB242='DD FD'!$J$5,MD242='DD FD'!$AI$3),MC242,0),
IF(AND(ML242='DD FD'!$J$5,MN242='DD FD'!$AI$3),MM242,0),
IF(AND(MW242='DD FD'!$J$5,MY242='DD FD'!$AI$3),MX242,0),
IF(AND(NH242='DD FD'!$J$5,NJ242='DD FD'!$AI$3),NI242,0),
IF(AND(NS242='DD FD'!$J$5,NU242='DD FD'!$AI$3),NT242,0),
IF(AND(OD242='DD FD'!$J$5,OF242='DD FD'!$AI$3),OE242,0),
IF(AND(OO242='DD FD'!$J$5,OQ242='DD FD'!$AI$3),OP242,0),
),2)</f>
        <v>0</v>
      </c>
      <c r="PD242" s="617">
        <f>ROUNDUP(SUM(
IF(AND(LH242='DD FD'!$J$9,LJ242='DD FD'!$AI$3),LI242,0),
IF(AND(LR242='DD FD'!$J$9,LT242='DD FD'!$AI$3),LS242,0),
IF(AND(MB242='DD FD'!$J$9,MD242='DD FD'!$AI$3),MC242,0),
IF(AND(ML242='DD FD'!$J$9,MN242='DD FD'!$AI$3),MM242,0),
IF(AND(MW242='DD FD'!$J$9,MY242='DD FD'!$AI$3),MX242,0),
IF(AND(NH242='DD FD'!$J$9,NJ242='DD FD'!$AI$3),NI242,0),
IF(AND(NS242='DD FD'!$J$9,NU242='DD FD'!$AI$3),NT242,0),
IF(AND(OD242='DD FD'!$J$9,OF242='DD FD'!$AI$3),OE242,0),
IF(AND(OO242='DD FD'!$J$9,OQ242='DD FD'!$AI$3),OP242,0),
),2)</f>
        <v>0</v>
      </c>
      <c r="PE242" s="617">
        <f>ROUNDUP(SUM(
IF(AND(LH242='DD FD'!$J$4,LJ242='DD FD'!$AI$3),LI242,0),
IF(AND(LR242='DD FD'!$J$4,LT242='DD FD'!$AI$3),LS242,0),
IF(AND(MB242='DD FD'!$J$4,MD242='DD FD'!$AI$3),MC242,0),
IF(AND(ML242='DD FD'!$J$4,MN242='DD FD'!$AI$3),MM242,0),
IF(AND(MW242='DD FD'!$J$4,MY242='DD FD'!$AI$3),MX242,0),
IF(AND(NH242='DD FD'!$J$4,NJ242='DD FD'!$AI$3),NI242,0),
IF(AND(NS242='DD FD'!$J$4,NU242='DD FD'!$AI$3),NT242,0),
IF(AND(OD242='DD FD'!$J$4,OF242='DD FD'!$AI$3),OE242,0),
IF(AND(OO242='DD FD'!$J$4,OQ242='DD FD'!$AI$3),OP242,0),
),2)</f>
        <v>0</v>
      </c>
      <c r="PF242" s="619">
        <f>ROUNDUP(SUM(
IF(AND(LH242='DD FD'!$J$11,LJ242='DD FD'!$AI$3),LI242,0),
IF(AND(LR242='DD FD'!$J$11,LT242='DD FD'!$AI$3),LS242,0),
IF(AND(MB242='DD FD'!$J$11,MD242='DD FD'!$AI$3),MC242,0),
IF(AND(ML242='DD FD'!$J$11,MN242='DD FD'!$AI$3),MM242,0),
IF(AND(MW242='DD FD'!$J$11,MY242='DD FD'!$AI$3),MX242,0),
IF(AND(NH242='DD FD'!$J$11,NJ242='DD FD'!$AI$3),NI242,0),
IF(AND(NS242='DD FD'!$J$11,NU242='DD FD'!$AI$3),NT242,0),
IF(AND(OD242='DD FD'!$J$11,OF242='DD FD'!$AI$3),OE242,0),
IF(AND(OO242='DD FD'!$J$11,OQ242='DD FD'!$AI$3),OP242,0),
),2)</f>
        <v>0</v>
      </c>
    </row>
    <row r="243" spans="1:422">
      <c r="A243" s="806"/>
      <c r="B243" s="934"/>
      <c r="C243" s="247"/>
      <c r="D243" s="842"/>
      <c r="E243" s="247"/>
      <c r="F243" s="158"/>
      <c r="G243" s="710"/>
      <c r="H243" s="712"/>
      <c r="I243" s="936"/>
      <c r="J243" s="803"/>
      <c r="K243" s="150"/>
      <c r="L243" s="146" t="str">
        <f t="shared" si="81"/>
        <v/>
      </c>
      <c r="M243" s="501" t="str">
        <f t="shared" si="98"/>
        <v/>
      </c>
      <c r="N243" s="504"/>
      <c r="O243" s="113" t="str">
        <f t="shared" si="99"/>
        <v/>
      </c>
      <c r="P243" s="114" t="str">
        <f t="shared" si="82"/>
        <v/>
      </c>
      <c r="Q243" s="152"/>
      <c r="R243" s="152"/>
      <c r="S243" s="115" t="str">
        <f t="shared" si="100"/>
        <v/>
      </c>
      <c r="T243" s="159"/>
      <c r="U243" s="159"/>
      <c r="V243" s="157"/>
      <c r="W243" s="157"/>
      <c r="X243" s="157"/>
      <c r="Y243" s="772"/>
      <c r="Z243" s="158"/>
      <c r="AA243" s="144"/>
      <c r="AB243" s="112"/>
      <c r="AC243" s="153"/>
      <c r="AD243" s="153"/>
      <c r="AE243" s="153"/>
      <c r="AF243" s="153"/>
      <c r="AG243" s="153"/>
      <c r="AH243" s="153"/>
      <c r="AI243" s="152"/>
      <c r="AJ243" s="158"/>
      <c r="AK243" s="158"/>
      <c r="AL243" s="158"/>
      <c r="AM243" s="116" t="str">
        <f t="shared" si="101"/>
        <v/>
      </c>
      <c r="AN243" s="116" t="str">
        <f t="shared" si="102"/>
        <v/>
      </c>
      <c r="AO243" s="324"/>
      <c r="AP243" s="503"/>
      <c r="AQ243" s="487" t="str">
        <f t="shared" si="103"/>
        <v/>
      </c>
      <c r="AR243" s="113" t="str">
        <f t="shared" si="83"/>
        <v/>
      </c>
      <c r="AS243" s="113" t="str">
        <f t="shared" si="84"/>
        <v/>
      </c>
      <c r="AT243" s="113" t="str">
        <f t="shared" si="85"/>
        <v/>
      </c>
      <c r="AU243" s="113" t="str">
        <f t="shared" si="86"/>
        <v/>
      </c>
      <c r="AV243" s="159"/>
      <c r="AW243" s="157"/>
      <c r="AX243" s="157"/>
      <c r="AY243" s="157"/>
      <c r="AZ243" s="157"/>
      <c r="BA243" s="116" t="str">
        <f t="shared" si="87"/>
        <v/>
      </c>
      <c r="BB243" s="316"/>
      <c r="BC243" s="116" t="str">
        <f t="shared" si="88"/>
        <v/>
      </c>
      <c r="BD243" s="133" t="str">
        <f t="shared" si="89"/>
        <v/>
      </c>
      <c r="BE243" s="157"/>
      <c r="BF243" s="1180"/>
      <c r="BG243" s="1180"/>
      <c r="BH243" s="158"/>
      <c r="BI243" s="490"/>
      <c r="BJ243" s="514" t="str">
        <f t="shared" si="104"/>
        <v/>
      </c>
      <c r="BK243" s="789"/>
      <c r="BL243" s="116" t="str">
        <f t="shared" si="105"/>
        <v/>
      </c>
      <c r="BM243" s="144"/>
      <c r="BN243" s="144"/>
      <c r="BO243" s="144"/>
      <c r="BP243" s="790"/>
      <c r="BQ243" s="790"/>
      <c r="BR243" s="790"/>
      <c r="BS243" s="116" t="str">
        <f t="shared" si="90"/>
        <v/>
      </c>
      <c r="BT243" s="790"/>
      <c r="BU243" s="808" t="str">
        <f t="shared" si="91"/>
        <v/>
      </c>
      <c r="BV243" s="791"/>
      <c r="BW243" s="144"/>
      <c r="BX243" s="20"/>
      <c r="BY243" s="20"/>
      <c r="BZ243" s="20"/>
      <c r="CA243" s="792"/>
      <c r="CB243" s="1201"/>
      <c r="CC243" s="144"/>
      <c r="CD243" s="144"/>
      <c r="CE243" s="144"/>
      <c r="CF243" s="144"/>
      <c r="CG243" s="144"/>
      <c r="CH243" s="144"/>
      <c r="CI243" s="144"/>
      <c r="CJ243" s="144"/>
      <c r="CK243" s="144"/>
      <c r="CL243" s="144"/>
      <c r="CM243" s="144"/>
      <c r="CN243" s="144"/>
      <c r="CO243" s="144"/>
      <c r="CP243" s="144"/>
      <c r="CQ243" s="144"/>
      <c r="CR243" s="144"/>
      <c r="CS243" s="144"/>
      <c r="CT243" s="144"/>
      <c r="CU243" s="144"/>
      <c r="CV243" s="144"/>
      <c r="CW243" s="144"/>
      <c r="CX243" s="144"/>
      <c r="CY243" s="144"/>
      <c r="CZ243" s="144"/>
      <c r="DA243" s="144"/>
      <c r="DB243" s="144"/>
      <c r="DC243" s="144"/>
      <c r="DD243" s="144"/>
      <c r="DE243" s="144"/>
      <c r="DF243" s="144"/>
      <c r="DG243" s="144"/>
      <c r="DH243" s="144"/>
      <c r="DI243" s="144"/>
      <c r="DJ243" s="144"/>
      <c r="DK243" s="144"/>
      <c r="DL243" s="144"/>
      <c r="DM243" s="144"/>
      <c r="DN243" s="144"/>
      <c r="DO243" s="144"/>
      <c r="DP243" s="144"/>
      <c r="DQ243" s="144"/>
      <c r="DR243" s="144"/>
      <c r="DS243" s="144"/>
      <c r="DT243" s="144"/>
      <c r="DU243" s="144"/>
      <c r="DV243" s="144"/>
      <c r="DW243" s="144"/>
      <c r="DX243" s="144"/>
      <c r="DY243" s="144"/>
      <c r="DZ243" s="144"/>
      <c r="EA243" s="144"/>
      <c r="EB243" s="144"/>
      <c r="EC243" s="144"/>
      <c r="ED243" s="782" t="str">
        <f t="shared" si="106"/>
        <v/>
      </c>
      <c r="EE243" s="519"/>
      <c r="EF243" s="793"/>
      <c r="EG243" s="519"/>
      <c r="EH243" s="794"/>
      <c r="EI243" s="790"/>
      <c r="EJ243" s="794"/>
      <c r="EK243" s="794"/>
      <c r="EL243" s="790"/>
      <c r="EM243" s="790"/>
      <c r="EN243" s="790"/>
      <c r="EO243" s="112" t="str">
        <f t="shared" si="92"/>
        <v/>
      </c>
      <c r="EP243" s="790"/>
      <c r="EQ243" s="488" t="str">
        <f t="shared" si="93"/>
        <v/>
      </c>
      <c r="ER243" s="1100"/>
      <c r="ES243" s="1099" t="str">
        <f t="shared" si="107"/>
        <v/>
      </c>
      <c r="ET243" s="525"/>
      <c r="EU243" s="148"/>
      <c r="EV243" s="148"/>
      <c r="EW243" s="148"/>
      <c r="EX243" s="148"/>
      <c r="EY243" s="148"/>
      <c r="EZ243" s="148"/>
      <c r="FA243" s="148"/>
      <c r="FB243" s="148"/>
      <c r="FC243" s="148"/>
      <c r="FD243" s="148"/>
      <c r="FE243" s="148"/>
      <c r="FF243" s="148"/>
      <c r="FG243" s="148"/>
      <c r="FH243" s="148"/>
      <c r="FI243" s="528"/>
      <c r="FJ243" s="513" t="str">
        <f t="shared" si="94"/>
        <v/>
      </c>
      <c r="FK243" s="158"/>
      <c r="FL243" s="850"/>
      <c r="FM243" s="850"/>
      <c r="FN243" s="850"/>
      <c r="FO243" s="850"/>
      <c r="FP243" s="850"/>
      <c r="FQ243" s="850"/>
      <c r="FR243" s="157"/>
      <c r="FS243" s="143"/>
      <c r="FT243" s="143"/>
      <c r="FU243" s="847" t="str">
        <f t="shared" si="95"/>
        <v/>
      </c>
      <c r="FV243" s="555"/>
      <c r="FW243" s="523" t="str">
        <f>IF(Table1[[#This Row],[Nonfood Inhaltstoffe - Komponente]]="","",VLOOKUP(Table1[[#This Row],[Nonfood Inhaltstoffe - Komponente]],'Dropdown Auswahl'!BJ:BK,2,FALSE))</f>
        <v/>
      </c>
      <c r="FX243" s="1013"/>
      <c r="FY243" s="1011" t="str">
        <f t="shared" si="96"/>
        <v/>
      </c>
      <c r="FZ243" s="152"/>
      <c r="GA243" s="152"/>
      <c r="GB243" s="152"/>
      <c r="GC243" s="529" t="str">
        <f t="shared" si="97"/>
        <v/>
      </c>
      <c r="GG243" s="21"/>
      <c r="GH243" s="21"/>
      <c r="GI243" s="1019"/>
      <c r="GJ243" s="1016" t="str">
        <f>IF(Table1[[#This Row],[Global Trade Item Number (GTIN)]]="","",Table1[[#This Row],[Global Trade Item Number (GTIN)]])</f>
        <v/>
      </c>
      <c r="GK243" s="555" t="str">
        <f>IF(Table1[[#This Row],[WAWI-Nr./ Kreditoren-Nummer
(ASDV)]]&lt;&gt;"",Table1[[#This Row],[WAWI-Nr./ Kreditoren-Nummer
(ASDV)]],"")</f>
        <v/>
      </c>
      <c r="GL243" s="165"/>
      <c r="GM243" s="165"/>
      <c r="GN243" s="165"/>
      <c r="GO243" s="485"/>
      <c r="GP243" s="534"/>
      <c r="GQ243" s="533"/>
      <c r="GR243" s="486"/>
      <c r="GS243" s="486"/>
      <c r="GT243" s="486"/>
      <c r="GU243" s="486"/>
      <c r="GV243" s="486"/>
      <c r="GW243" s="542"/>
      <c r="GX243" s="538"/>
      <c r="GY243" s="144"/>
      <c r="GZ243" s="480"/>
      <c r="HA243" s="158"/>
      <c r="HB243" s="480"/>
      <c r="HC243" s="480"/>
      <c r="HD243" s="480"/>
      <c r="HE243" s="480"/>
      <c r="HF243" s="480"/>
      <c r="HG243" s="480"/>
      <c r="HH243" s="538"/>
      <c r="HI243" s="480"/>
      <c r="HJ243" s="480"/>
      <c r="HK243" s="480"/>
      <c r="HL243" s="480"/>
      <c r="HM243" s="480"/>
      <c r="HN243" s="480"/>
      <c r="HO243" s="480"/>
      <c r="HP243" s="480"/>
      <c r="HQ243" s="480"/>
      <c r="HR243" s="538"/>
      <c r="HS243" s="480"/>
      <c r="HT243" s="480"/>
      <c r="HU243" s="480"/>
      <c r="HV243" s="480"/>
      <c r="HW243" s="480"/>
      <c r="HX243" s="480"/>
      <c r="HY243" s="480"/>
      <c r="HZ243" s="480"/>
      <c r="IA243" s="480"/>
      <c r="IB243" s="538"/>
      <c r="IC243" s="480"/>
      <c r="ID243" s="480"/>
      <c r="IE243" s="480"/>
      <c r="IF243" s="480"/>
      <c r="IG243" s="480"/>
      <c r="IH243" s="480"/>
      <c r="II243" s="480"/>
      <c r="IJ243" s="480"/>
      <c r="IK243" s="480"/>
      <c r="IL243" s="480"/>
      <c r="IM243" s="538"/>
      <c r="IN243" s="480"/>
      <c r="IO243" s="480"/>
      <c r="IP243" s="480"/>
      <c r="IQ243" s="480"/>
      <c r="IR243" s="480"/>
      <c r="IS243" s="480"/>
      <c r="IT243" s="480"/>
      <c r="IU243" s="480"/>
      <c r="IV243" s="480"/>
      <c r="IW243" s="480"/>
      <c r="IX243" s="538"/>
      <c r="IY243" s="480"/>
      <c r="IZ243" s="480"/>
      <c r="JA243" s="480"/>
      <c r="JB243" s="480"/>
      <c r="JC243" s="480"/>
      <c r="JD243" s="480"/>
      <c r="JE243" s="480"/>
      <c r="JF243" s="480"/>
      <c r="JG243" s="480"/>
      <c r="JH243" s="480"/>
      <c r="JI243" s="538"/>
      <c r="JJ243" s="480"/>
      <c r="JK243" s="480"/>
      <c r="JL243" s="480"/>
      <c r="JM243" s="480"/>
      <c r="JN243" s="480"/>
      <c r="JO243" s="480"/>
      <c r="JP243" s="480"/>
      <c r="JQ243" s="480"/>
      <c r="JR243" s="480"/>
      <c r="JS243" s="590"/>
      <c r="JT243" s="538"/>
      <c r="JU243" s="480"/>
      <c r="JV243" s="480"/>
      <c r="JW243" s="480"/>
      <c r="JX243" s="480"/>
      <c r="JY243" s="480"/>
      <c r="JZ243" s="480"/>
      <c r="KA243" s="480"/>
      <c r="KB243" s="480"/>
      <c r="KC243" s="480"/>
      <c r="KD243" s="480"/>
      <c r="KE243" s="538"/>
      <c r="KF243" s="480"/>
      <c r="KG243" s="480"/>
      <c r="KH243" s="480"/>
      <c r="KI243" s="480"/>
      <c r="KJ243" s="480"/>
      <c r="KK243" s="480"/>
      <c r="KL243" s="480"/>
      <c r="KM243" s="480"/>
      <c r="KN243" s="480"/>
      <c r="KO243" s="480"/>
      <c r="KR243" s="568" t="str">
        <f>IF(Table1[[#This Row],[GTIN]]&lt;&gt;"",Table1[[#This Row],[GTIN]],"")</f>
        <v/>
      </c>
      <c r="KS243" s="569" t="str">
        <f>Table1[[#This Row],[Kreditor]]</f>
        <v/>
      </c>
      <c r="KT243" s="570" t="str">
        <f>IF(Table1[[#This Row],[Gültig ab (Datum)]]&lt;&gt;"",Table1[[#This Row],[Gültig ab (Datum)]],"")</f>
        <v/>
      </c>
      <c r="KU243" s="570"/>
      <c r="KV243" s="583" t="str">
        <f>IF(Table1[[#This Row],[Artikel verpackt? 
(X=Ja)]]="","",Table1[[#This Row],[Artikel verpackt? 
(X=Ja)]])</f>
        <v/>
      </c>
      <c r="KW243" s="571" t="str">
        <f>IF(Table1[[#This Row],[Verpackung recyclingfähig?
(X=Ja)]]="","",Table1[[#This Row],[Verpackung recyclingfähig?
(X=Ja)]])</f>
        <v/>
      </c>
      <c r="KX243" s="572"/>
      <c r="KY243" s="573"/>
      <c r="KZ243" s="574"/>
      <c r="LA243" s="574"/>
      <c r="LB243" s="574"/>
      <c r="LC243" s="574"/>
      <c r="LD243" s="574"/>
      <c r="LE243" s="574"/>
      <c r="LF243" s="575"/>
      <c r="LG243" s="576" t="str">
        <f>IF(Table1[[#This Row],[Hauptkörper - B1 - Art]]="","",VLOOKUP(Table1[[#This Row],[Hauptkörper - B1 - Art]],'DD FD'!B:C,2,FALSE))</f>
        <v/>
      </c>
      <c r="LH243" s="577" t="str">
        <f>IF(Table1[[#This Row],[Hauptkörper - B1 - Fraktion]]="","",VLOOKUP(Table1[[#This Row],[Hauptkörper - B1 - Fraktion]],'DD FD'!H:J,3,FALSE))</f>
        <v/>
      </c>
      <c r="LI243" s="574" t="str">
        <f>IF(Table1[[#This Row],[Hauptkörper - B1 - Gewicht
(in G)]]="","",Table1[[#This Row],[Hauptkörper - B1 - Gewicht
(in G)]])</f>
        <v/>
      </c>
      <c r="LJ243" s="574" t="str">
        <f>IF(Table1[[#This Row],[Hauptkörper - B1 - Lizenzierungs-pflichtig? (X=Ja)]]="","",Table1[[#This Row],[Hauptkörper - B1 - Lizenzierungs-pflichtig? (X=Ja)]])</f>
        <v/>
      </c>
      <c r="LK243" s="577" t="str">
        <f>IF(Table1[[#This Row],[Hauptkörper - B1 - Virgin Material]]="","",VLOOKUP(Table1[[#This Row],[Hauptkörper - B1 - Virgin Material]],'DD FD'!AJ:AK,2,FALSE))</f>
        <v/>
      </c>
      <c r="LL243" s="578" t="str">
        <f>IF(Table1[[#This Row],[Hauptkörper - B1 - Virgin Material Anteil (in %)]]="","",Table1[[#This Row],[Hauptkörper - B1 - Virgin Material Anteil (in %)]])</f>
        <v/>
      </c>
      <c r="LM243" s="577" t="str">
        <f>IF(Table1[[#This Row],[Hauptkörper - B1 - Recyceltes Material]]="","",VLOOKUP(Table1[[#This Row],[Hauptkörper - B1 - Recyceltes Material]],'DD FD'!AL:AM,2,FALSE))</f>
        <v/>
      </c>
      <c r="LN243" s="578" t="str">
        <f>IF(Table1[[#This Row],[Hauptkörper - B1 - Recyceltes Material Anteil (in %)]]="","",Table1[[#This Row],[Hauptkörper - B1 - Recyceltes Material Anteil (in %)]])</f>
        <v/>
      </c>
      <c r="LO243" s="579" t="str">
        <f>IF(Table1[[#This Row],[Hauptkörper - B1 - Beschichtung]]="","",VLOOKUP(Table1[[#This Row],[Hauptkörper - B1 - Beschichtung]],'DD FD'!AE:AF,2,FALSE))</f>
        <v/>
      </c>
      <c r="LP243" s="580" t="str">
        <f>IF(Table1[[#This Row],[Hauptkörper - B1 - Beschichtung Anteil (in %)]]="","",Table1[[#This Row],[Hauptkörper - B1 - Beschichtung Anteil (in %)]])</f>
        <v/>
      </c>
      <c r="LQ243" s="576" t="str">
        <f>IF(Table1[[#This Row],[Hauptkörper - B2 - Art]]="","",VLOOKUP(Table1[[#This Row],[Hauptkörper - B2 - Art]],'DD FD'!B:C,2,FALSE))</f>
        <v/>
      </c>
      <c r="LR243" s="577" t="str">
        <f>IF(Table1[[#This Row],[Hauptkörper - B2 - Fraktion]]="","",VLOOKUP(Table1[[#This Row],[Hauptkörper - B2 - Fraktion]],'DD FD'!H:J,3,FALSE))</f>
        <v/>
      </c>
      <c r="LS243" s="574" t="str">
        <f>IF(Table1[[#This Row],[Hauptkörper - B2 - Gewicht
(in G)]]="","",Table1[[#This Row],[Hauptkörper - B2 - Gewicht
(in G)]])</f>
        <v/>
      </c>
      <c r="LT243" s="574" t="str">
        <f>IF(Table1[[#This Row],[Hauptkörper - B2 - Lizenzierungs-pflichtig? (X=Ja)]]="","",Table1[[#This Row],[Hauptkörper - B2 - Lizenzierungs-pflichtig? (X=Ja)]])</f>
        <v/>
      </c>
      <c r="LU243" s="577" t="str">
        <f>IF(Table1[[#This Row],[Hauptkörper - B2 - Virgin Material]]="","",VLOOKUP(Table1[[#This Row],[Hauptkörper - B2 - Virgin Material]],'DD FD'!AJ:AK,2,FALSE))</f>
        <v/>
      </c>
      <c r="LV243" s="578" t="str">
        <f>IF(Table1[[#This Row],[Hauptkörper - B2 - Virgin Material Anteil (in %)]]="","",Table1[[#This Row],[Hauptkörper - B2 - Virgin Material Anteil (in %)]])</f>
        <v/>
      </c>
      <c r="LW243" s="577" t="str">
        <f>IF(Table1[[#This Row],[Hauptkörper - B2 - Recyceltes Material]]="","",VLOOKUP(Table1[[#This Row],[Hauptkörper - B2 - Recyceltes Material]],'DD FD'!AL:AM,2,FALSE))</f>
        <v/>
      </c>
      <c r="LX243" s="578" t="str">
        <f>IF(Table1[[#This Row],[Hauptkörper - B2 - Recyceltes Material Anteil (in %)]]="","",Table1[[#This Row],[Hauptkörper - B2 - Recyceltes Material Anteil (in %)]])</f>
        <v/>
      </c>
      <c r="LY243" s="577" t="str">
        <f>IF(Table1[[#This Row],[Hauptkörper - B2 - Beschichtung]]="","",VLOOKUP(Table1[[#This Row],[Hauptkörper - B2 - Beschichtung]],'DD FD'!AE:AF,2,FALSE))</f>
        <v/>
      </c>
      <c r="LZ243" s="580" t="str">
        <f>IF(Table1[[#This Row],[Hauptkörper - B2 - Beschichtung Anteil (in %)]]="","",Table1[[#This Row],[Hauptkörper - B2 - Beschichtung Anteil (in %)]])</f>
        <v/>
      </c>
      <c r="MA243" s="576" t="str">
        <f>IF(Table1[[#This Row],[Hauptkörper - B3 - Art]]="","",VLOOKUP(Table1[[#This Row],[Hauptkörper - B3 - Art]],'DD FD'!B:C,2,FALSE))</f>
        <v/>
      </c>
      <c r="MB243" s="577" t="str">
        <f>IF(Table1[[#This Row],[Hauptkörper - B3 - Fraktion]]="","",VLOOKUP(Table1[[#This Row],[Hauptkörper - B3 - Fraktion]],'DD FD'!H:J,3,FALSE))</f>
        <v/>
      </c>
      <c r="MC243" s="574" t="str">
        <f>IF(Table1[[#This Row],[Hauptkörper - B3 - Gewicht
(in G)]]="","",Table1[[#This Row],[Hauptkörper - B3 - Gewicht
(in G)]])</f>
        <v/>
      </c>
      <c r="MD243" s="574" t="str">
        <f>IF(Table1[[#This Row],[Hauptkörper - B3 - Lizenzierungs-pflichtig? (X=Ja)]]="","",Table1[[#This Row],[Hauptkörper - B3 - Lizenzierungs-pflichtig? (X=Ja)]])</f>
        <v/>
      </c>
      <c r="ME243" s="577" t="str">
        <f>IF(Table1[[#This Row],[Hauptkörper - B3 - Virgin Material]]="","",VLOOKUP(Table1[[#This Row],[Hauptkörper - B3 - Virgin Material]],'DD FD'!AJ:AK,2,FALSE))</f>
        <v/>
      </c>
      <c r="MF243" s="578" t="str">
        <f>IF(Table1[[#This Row],[Hauptkörper - B3 - Virgin Material Anteil (in %)]]="","",Table1[[#This Row],[Hauptkörper - B3 - Virgin Material Anteil (in %)]])</f>
        <v/>
      </c>
      <c r="MG243" s="577" t="str">
        <f>IF(Table1[[#This Row],[Hauptkörper - B3 - Recyceltes Material]]="","",VLOOKUP(Table1[[#This Row],[Hauptkörper - B3 - Recyceltes Material]],'DD FD'!AL:AM,2,FALSE))</f>
        <v/>
      </c>
      <c r="MH243" s="578" t="str">
        <f>IF(Table1[[#This Row],[Hauptkörper - B3 - Recyceltes Material Anteil (in %)]]="","",Table1[[#This Row],[Hauptkörper - B3 - Recyceltes Material Anteil (in %)]])</f>
        <v/>
      </c>
      <c r="MI243" s="577" t="str">
        <f>IF(Table1[[#This Row],[Hauptkörper - B3 - Beschichtung]]="","",VLOOKUP(Table1[[#This Row],[Hauptkörper - B3 - Beschichtung]],'DD FD'!AE:AF,2,FALSE))</f>
        <v/>
      </c>
      <c r="MJ243" s="580" t="str">
        <f>IF(Table1[[#This Row],[Hauptkörper - B3 - Beschichtung Anteil (in %)]]="","",Table1[[#This Row],[Hauptkörper - B3 - Beschichtung Anteil (in %)]])</f>
        <v/>
      </c>
      <c r="MK243" s="576" t="str">
        <f>IF(Table1[[#This Row],[Verschluss - B1 - Art]]="","",VLOOKUP(Table1[[#This Row],[Verschluss - B1 - Art]],'DD FD'!D:E,2,FALSE))</f>
        <v/>
      </c>
      <c r="ML243" s="577" t="str">
        <f>IF(Table1[[#This Row],[Verschluss - B1 - Fraktion]]="","",VLOOKUP(Table1[[#This Row],[Verschluss - B1 - Fraktion]],'DD FD'!H:J,3,FALSE))</f>
        <v/>
      </c>
      <c r="MM243" s="574" t="str">
        <f>IF(Table1[[#This Row],[Verschluss - B1 - Gewicht (in G)]]="","",Table1[[#This Row],[Verschluss - B1 - Gewicht (in G)]])</f>
        <v/>
      </c>
      <c r="MN243" s="574" t="str">
        <f>IF(Table1[[#This Row],[Verschluss - B1 - Lizenzierungs-pflichtig? (X=Ja)]]="","",Table1[[#This Row],[Verschluss - B1 - Lizenzierungs-pflichtig? (X=Ja)]])</f>
        <v/>
      </c>
      <c r="MO243" s="574" t="str">
        <f>IF(Table1[[#This Row],[Verschluss - B1 - Trennbar vom Hauptkörper? (X=Ja)]]="","",Table1[[#This Row],[Verschluss - B1 - Trennbar vom Hauptkörper? (X=Ja)]])</f>
        <v/>
      </c>
      <c r="MP243" s="577" t="str">
        <f>IF(Table1[[#This Row],[Verschluss - B1 - Virgin Material]]="","",VLOOKUP(Table1[[#This Row],[Verschluss - B1 - Virgin Material]],'DD FD'!AJ:AK,2,FALSE))</f>
        <v/>
      </c>
      <c r="MQ243" s="578" t="str">
        <f>IF(Table1[[#This Row],[Verschluss - B1 - Virgin Material Anteil (in %)]]="","",Table1[[#This Row],[Verschluss - B1 - Virgin Material Anteil (in %)]])</f>
        <v/>
      </c>
      <c r="MR243" s="577" t="str">
        <f>IF(Table1[[#This Row],[Verschluss - B1 - Recyceltes Material]]="","",VLOOKUP(Table1[[#This Row],[Verschluss - B1 - Recyceltes Material]],'DD FD'!AL:AM,2,FALSE))</f>
        <v/>
      </c>
      <c r="MS243" s="578" t="str">
        <f>IF(Table1[[#This Row],[Verschluss - B1 - Recyceltes Material Anteil (in %)]]="","",Table1[[#This Row],[Verschluss - B1 - Recyceltes Material Anteil (in %)]])</f>
        <v/>
      </c>
      <c r="MT243" s="577" t="str">
        <f>IF(Table1[[#This Row],[Verschluss - B1 - Beschichtung]]="","",VLOOKUP(Table1[[#This Row],[Verschluss - B1 - Beschichtung]],'DD FD'!AE:AF,2,FALSE))</f>
        <v/>
      </c>
      <c r="MU243" s="580" t="str">
        <f>IF(Table1[[#This Row],[Verschluss - B1 - Beschichtung Anteil (in %)]]="","",Table1[[#This Row],[Verschluss - B1 - Beschichtung Anteil (in %)]])</f>
        <v/>
      </c>
      <c r="MV243" s="576" t="str">
        <f>IF(Table1[[#This Row],[Verschluss - B2 - Art]]="","",VLOOKUP(Table1[[#This Row],[Verschluss - B2 - Art]],'DD FD'!D:E,2,FALSE))</f>
        <v/>
      </c>
      <c r="MW243" s="577" t="str">
        <f>IF(Table1[[#This Row],[Verschluss - B2 - Fraktion]]="","",VLOOKUP(Table1[[#This Row],[Verschluss - B2 - Fraktion]],'DD FD'!H:J,3,FALSE))</f>
        <v/>
      </c>
      <c r="MX243" s="574" t="str">
        <f>IF(Table1[[#This Row],[Verschluss - B2 - Gewicht (in G)]]="","",Table1[[#This Row],[Verschluss - B2 - Gewicht (in G)]])</f>
        <v/>
      </c>
      <c r="MY243" s="574" t="str">
        <f>IF(Table1[[#This Row],[Verschluss - B2 - Lizenzierungs-pflichtig? (X=Ja)]]="","",Table1[[#This Row],[Verschluss - B2 - Lizenzierungs-pflichtig? (X=Ja)]])</f>
        <v/>
      </c>
      <c r="MZ243" s="574" t="str">
        <f>IF(Table1[[#This Row],[Verschluss - B2 - Trennbar vom Hauptkörper? (X=Ja)]]="","",Table1[[#This Row],[Verschluss - B2 - Trennbar vom Hauptkörper? (X=Ja)]])</f>
        <v/>
      </c>
      <c r="NA243" s="577" t="str">
        <f>IF(Table1[[#This Row],[Verschluss - B2 - Virgin Material]]="","",VLOOKUP(Table1[[#This Row],[Verschluss - B2 - Virgin Material]],'DD FD'!AJ:AK,2,FALSE))</f>
        <v/>
      </c>
      <c r="NB243" s="578" t="str">
        <f>IF(Table1[[#This Row],[Verschluss - B2 - Virgin Material Anteil (in %)]]="","",Table1[[#This Row],[Verschluss - B2 - Virgin Material Anteil (in %)]])</f>
        <v/>
      </c>
      <c r="NC243" s="577" t="str">
        <f>IF(Table1[[#This Row],[Verschluss - B2 - Recyceltes Material]]="","",VLOOKUP(Table1[[#This Row],[Verschluss - B2 - Recyceltes Material]],'DD FD'!AL:AM,2,FALSE))</f>
        <v/>
      </c>
      <c r="ND243" s="578" t="str">
        <f>IF(Table1[[#This Row],[Verschluss - B2 - Recyceltes Material Anteil (in %)]]="","",Table1[[#This Row],[Verschluss - B2 - Recyceltes Material Anteil (in %)]])</f>
        <v/>
      </c>
      <c r="NE243" s="577" t="str">
        <f>IF(Table1[[#This Row],[Verschluss - B2 - Beschichtung]]="","",VLOOKUP(Table1[[#This Row],[Verschluss - B2 - Beschichtung]],'DD FD'!AE:AF,2,FALSE))</f>
        <v/>
      </c>
      <c r="NF243" s="580" t="str">
        <f>IF(Table1[[#This Row],[Verschluss - B2 - Beschichtung Anteil (in %)]]="","",Table1[[#This Row],[Verschluss - B2 - Beschichtung Anteil (in %)]])</f>
        <v/>
      </c>
      <c r="NG243" s="576" t="str">
        <f>IF(Table1[[#This Row],[Verschluss - B3 - Art]]="","",VLOOKUP(Table1[[#This Row],[Verschluss - B3 - Art]],'DD FD'!D:E,2,FALSE))</f>
        <v/>
      </c>
      <c r="NH243" s="577" t="str">
        <f>IF(Table1[[#This Row],[Verschluss - B3 - Fraktion]]="","",VLOOKUP(Table1[[#This Row],[Verschluss - B3 - Fraktion]],'DD FD'!H:J,3,FALSE))</f>
        <v/>
      </c>
      <c r="NI243" s="574" t="str">
        <f>IF(Table1[[#This Row],[Verschluss - B3 - Gewicht (in G)]]="","",Table1[[#This Row],[Verschluss - B3 - Gewicht (in G)]])</f>
        <v/>
      </c>
      <c r="NJ243" s="574" t="str">
        <f>IF(Table1[[#This Row],[Verschluss - B3 - Lizenzierungs-pflichtig? (X=Ja)]]="","",Table1[[#This Row],[Verschluss - B3 - Lizenzierungs-pflichtig? (X=Ja)]])</f>
        <v/>
      </c>
      <c r="NK243" s="574" t="str">
        <f>IF(Table1[[#This Row],[Verschluss - B3 - Trennbar vom Hauptkörper? (X=Ja)]]="","",Table1[[#This Row],[Verschluss - B3 - Trennbar vom Hauptkörper? (X=Ja)]])</f>
        <v/>
      </c>
      <c r="NL243" s="577" t="str">
        <f>IF(Table1[[#This Row],[Verschluss - B3 - Virgin Material]]="","",VLOOKUP(Table1[[#This Row],[Verschluss - B3 - Virgin Material]],'DD FD'!AJ:AK,2,FALSE))</f>
        <v/>
      </c>
      <c r="NM243" s="578" t="str">
        <f>IF(Table1[[#This Row],[Verschluss - B3 - Virgin Material Anteil (in %)]]="","",Table1[[#This Row],[Verschluss - B3 - Virgin Material Anteil (in %)]])</f>
        <v/>
      </c>
      <c r="NN243" s="577" t="str">
        <f>IF(Table1[[#This Row],[Verschluss - B3 - Recyceltes Material]]="","",VLOOKUP(Table1[[#This Row],[Verschluss - B3 - Recyceltes Material]],'DD FD'!AL:AM,2,FALSE))</f>
        <v/>
      </c>
      <c r="NO243" s="578" t="str">
        <f>IF(Table1[[#This Row],[Verschluss - B3 - Recyceltes Material Anteil (in %)]]="","",Table1[[#This Row],[Verschluss - B3 - Recyceltes Material Anteil (in %)]])</f>
        <v/>
      </c>
      <c r="NP243" s="577" t="str">
        <f>IF(Table1[[#This Row],[Verschluss - B3 - Beschichtung]]="","",VLOOKUP(Table1[[#This Row],[Verschluss - B3 - Beschichtung]],'DD FD'!AE:AF,2,FALSE))</f>
        <v/>
      </c>
      <c r="NQ243" s="580" t="str">
        <f>IF(Table1[[#This Row],[Verschluss - B3 - Beschichtung Anteil (in %)]]="","",Table1[[#This Row],[Verschluss - B3 - Beschichtung Anteil (in %)]])</f>
        <v/>
      </c>
      <c r="NR243" s="576" t="str">
        <f>IF(Table1[[#This Row],[Etikett - B1 - Art]]="","",VLOOKUP(Table1[[#This Row],[Etikett - B1 - Art]],'DD FD'!F:G,2,FALSE))</f>
        <v/>
      </c>
      <c r="NS243" s="577" t="str">
        <f>IF(Table1[[#This Row],[Etikett - B1 - Fraktion]]="","",VLOOKUP(Table1[[#This Row],[Etikett - B1 - Fraktion]],'DD FD'!H:J,3,FALSE))</f>
        <v/>
      </c>
      <c r="NT243" s="574" t="str">
        <f>IF(Table1[[#This Row],[Etikett - B1 - Gewicht (in G)]]="","",Table1[[#This Row],[Etikett - B1 - Gewicht (in G)]])</f>
        <v/>
      </c>
      <c r="NU243" s="574" t="str">
        <f>IF(Table1[[#This Row],[Etikett - B1 - Lizenzierungs-pflichtig? (X=Ja)]]="","",Table1[[#This Row],[Etikett - B1 - Lizenzierungs-pflichtig? (X=Ja)]])</f>
        <v/>
      </c>
      <c r="NV243" s="574" t="str">
        <f>IF(Table1[[#This Row],[Etikett - B1 - Trennbar vom Hauptkörper? (X=Ja)]]="","",Table1[[#This Row],[Etikett - B1 - Trennbar vom Hauptkörper? (X=Ja)]])</f>
        <v/>
      </c>
      <c r="NW243" s="577" t="str">
        <f>IF(Table1[[#This Row],[Etikett - B1 - Virgin Material]]="","",VLOOKUP(Table1[[#This Row],[Etikett - B1 - Virgin Material]],'DD FD'!AJ:AK,2,FALSE))</f>
        <v/>
      </c>
      <c r="NX243" s="578" t="str">
        <f>IF(Table1[[#This Row],[Etikett - B1 - Virgin Material Anteil (in %)]]="","",Table1[[#This Row],[Etikett - B1 - Virgin Material Anteil (in %)]])</f>
        <v/>
      </c>
      <c r="NY243" s="577" t="str">
        <f>IF(Table1[[#This Row],[Etikett - B1 - Recyceltes Material]]="","",VLOOKUP(Table1[[#This Row],[Etikett - B1 - Recyceltes Material]],'DD FD'!AL:AM,2,FALSE))</f>
        <v/>
      </c>
      <c r="NZ243" s="578" t="str">
        <f>IF(Table1[[#This Row],[Etikett - B1 - Recyceltes Material Anteil (in %)]]="","",Table1[[#This Row],[Etikett - B1 - Recyceltes Material Anteil (in %)]])</f>
        <v/>
      </c>
      <c r="OA243" s="577" t="str">
        <f>IF(Table1[[#This Row],[Etikett - B1 - Beschichtung]]="","",VLOOKUP(Table1[[#This Row],[Etikett - B1 - Beschichtung]],'DD FD'!AE:AF,2,FALSE))</f>
        <v/>
      </c>
      <c r="OB243" s="580" t="str">
        <f>IF(Table1[[#This Row],[Etikett - B1 - Beschichtung Anteil (in %)]]="","",Table1[[#This Row],[Etikett - B1 - Beschichtung Anteil (in %)]])</f>
        <v/>
      </c>
      <c r="OC243" s="576" t="str">
        <f>IF(Table1[[#This Row],[Etikett - B2 - Art]]="","",VLOOKUP(Table1[[#This Row],[Etikett - B2 - Art]],'DD FD'!F:G,2,FALSE))</f>
        <v/>
      </c>
      <c r="OD243" s="577" t="str">
        <f>IF(Table1[[#This Row],[Etikett - B2 - Fraktion]]="","",VLOOKUP(Table1[[#This Row],[Etikett - B2 - Fraktion]],'DD FD'!H:J,3,FALSE))</f>
        <v/>
      </c>
      <c r="OE243" s="574" t="str">
        <f>IF(Table1[[#This Row],[Etikett - B2 - Gewicht (in G)]]="","",Table1[[#This Row],[Etikett - B2 - Gewicht (in G)]])</f>
        <v/>
      </c>
      <c r="OF243" s="574" t="str">
        <f>IF(Table1[[#This Row],[Etikett - B2 - Lizenzierungs-pflichtig? (X=Ja)]]="","",Table1[[#This Row],[Etikett - B2 - Lizenzierungs-pflichtig? (X=Ja)]])</f>
        <v/>
      </c>
      <c r="OG243" s="574" t="str">
        <f>IF(Table1[[#This Row],[Etikett - B2 - Trennbar vom Hauptkörper? (X=Ja)]]="","",Table1[[#This Row],[Etikett - B2 - Trennbar vom Hauptkörper? (X=Ja)]])</f>
        <v/>
      </c>
      <c r="OH243" s="577" t="str">
        <f>IF(Table1[[#This Row],[Etikett - B2 - Virgin Material]]="","",VLOOKUP(Table1[[#This Row],[Etikett - B2 - Virgin Material]],'DD FD'!AJ:AK,2,FALSE))</f>
        <v/>
      </c>
      <c r="OI243" s="578" t="str">
        <f>IF(Table1[[#This Row],[Etikett - B2 - Virgin Material Anteil (in %)]]="","",Table1[[#This Row],[Etikett - B2 - Virgin Material Anteil (in %)]])</f>
        <v/>
      </c>
      <c r="OJ243" s="577" t="str">
        <f>IF(Table1[[#This Row],[Etikett - B2 - Recyceltes Material]]="","",VLOOKUP(Table1[[#This Row],[Etikett - B2 - Recyceltes Material]],'DD FD'!AL:AM,2,FALSE))</f>
        <v/>
      </c>
      <c r="OK243" s="578" t="str">
        <f>IF(Table1[[#This Row],[Etikett - B2 - Recyceltes Material Anteil (in %)]]="","",Table1[[#This Row],[Etikett - B2 - Recyceltes Material Anteil (in %)]])</f>
        <v/>
      </c>
      <c r="OL243" s="577" t="str">
        <f>IF(Table1[[#This Row],[Etikett - B2 - Beschichtung]]="","",VLOOKUP(Table1[[#This Row],[Etikett - B2 - Beschichtung]],'DD FD'!AE:AF,2,FALSE))</f>
        <v/>
      </c>
      <c r="OM243" s="580" t="str">
        <f>IF(Table1[[#This Row],[Etikett - B2 - Beschichtung Anteil (in %)]]="","",Table1[[#This Row],[Etikett - B2 - Beschichtung Anteil (in %)]])</f>
        <v/>
      </c>
      <c r="ON243" s="576" t="str">
        <f>IF(Table1[[#This Row],[Etikett - B3 - Art]]="","",VLOOKUP(Table1[[#This Row],[Etikett - B3 - Art]],'DD FD'!F:G,2,FALSE))</f>
        <v/>
      </c>
      <c r="OO243" s="577" t="str">
        <f>IF(Table1[[#This Row],[Etikett - B3 - Fraktion]]="","",VLOOKUP(Table1[[#This Row],[Etikett - B3 - Fraktion]],'DD FD'!H:J,3,FALSE))</f>
        <v/>
      </c>
      <c r="OP243" s="574" t="str">
        <f>IF(Table1[[#This Row],[Etikett - B3 - Gewicht (in G)]]="","",Table1[[#This Row],[Etikett - B3 - Gewicht (in G)]])</f>
        <v/>
      </c>
      <c r="OQ243" s="574" t="str">
        <f>IF(Table1[[#This Row],[Etikett - B3 - Lizenzierungs-pflichtig? (X=Ja)]]="","",Table1[[#This Row],[Etikett - B3 - Lizenzierungs-pflichtig? (X=Ja)]])</f>
        <v/>
      </c>
      <c r="OR243" s="574" t="str">
        <f>IF(Table1[[#This Row],[Etikett - B3 - Trennbar vom Hauptkörper? (X=Ja)]]="","",Table1[[#This Row],[Etikett - B3 - Trennbar vom Hauptkörper? (X=Ja)]])</f>
        <v/>
      </c>
      <c r="OS243" s="577" t="str">
        <f>IF(Table1[[#This Row],[Etikett - B3 - Virgin Material]]="","",VLOOKUP(Table1[[#This Row],[Etikett - B3 - Virgin Material]],'DD FD'!AJ:AK,2,FALSE))</f>
        <v/>
      </c>
      <c r="OT243" s="578" t="str">
        <f>IF(Table1[[#This Row],[Etikett - B3 - Virgin Material Anteil (in %)]]="","",Table1[[#This Row],[Etikett - B3 - Virgin Material Anteil (in %)]])</f>
        <v/>
      </c>
      <c r="OU243" s="577" t="str">
        <f>IF(Table1[[#This Row],[Etikett - B3 - Recyceltes Material]]="","",VLOOKUP(Table1[[#This Row],[Etikett - B3 - Recyceltes Material]],'DD FD'!AL:AM,2,FALSE))</f>
        <v/>
      </c>
      <c r="OV243" s="578" t="str">
        <f>IF(Table1[[#This Row],[Etikett - B3 - Recyceltes Material Anteil (in %)]]="","",Table1[[#This Row],[Etikett - B3 - Recyceltes Material Anteil (in %)]])</f>
        <v/>
      </c>
      <c r="OW243" s="577" t="str">
        <f>IF(Table1[[#This Row],[Etikett - B3 - Beschichtung]]="","",VLOOKUP(Table1[[#This Row],[Etikett - B3 - Beschichtung]],'DD FD'!AE:AF,2,FALSE))</f>
        <v/>
      </c>
      <c r="OX243" s="613" t="str">
        <f>IF(Table1[[#This Row],[Etikett - B3 - Beschichtung Anteil (in %)]]="","",Table1[[#This Row],[Etikett - B3 - Beschichtung Anteil (in %)]])</f>
        <v/>
      </c>
      <c r="OY243" s="618">
        <f>ROUNDUP(SUM(
IF(AND(LH243='DD FD'!$J$7,LJ243='DD FD'!$AI$3),LI243,0),
IF(AND(LR243='DD FD'!$J$7,LT243='DD FD'!$AI$3),LS243,0),
IF(AND(MB243='DD FD'!$J$7,MD243='DD FD'!$AI$3),MC243,0),
IF(AND(ML243='DD FD'!$J$7,MN243='DD FD'!$AI$3),MM243,0),
IF(AND(MW243='DD FD'!$J$7,MY243='DD FD'!$AI$3),MX243,0),
IF(AND(NH243='DD FD'!$J$7,NJ243='DD FD'!$AI$3),NI243,0),
IF(AND(NS243='DD FD'!$J$7,NU243='DD FD'!$AI$3),NT243,0),
IF(AND(OD243='DD FD'!$J$7,OF243='DD FD'!$AI$3),OE243,0),
IF(AND(OO243='DD FD'!$J$7,OQ243='DD FD'!$AI$3),OP243,0),
),2)</f>
        <v>0</v>
      </c>
      <c r="OZ243" s="617">
        <f>ROUNDUP(SUM(
IF(AND(LH243='DD FD'!$J$6,LJ243='DD FD'!$AI$3),LI243,0),
IF(AND(LR243='DD FD'!$J$6,LT243='DD FD'!$AI$3),LS243,0),
IF(AND(MB243='DD FD'!$J$6,MD243='DD FD'!$AI$3),MC243,0),
IF(AND(ML243='DD FD'!$J$6,MN243='DD FD'!$AI$3),MM243,0),
IF(AND(MW243='DD FD'!$J$6,MY243='DD FD'!$AI$3),MX243,0),
IF(AND(NH243='DD FD'!$J$6,NJ243='DD FD'!$AI$3),NI243,0),
IF(AND(NS243='DD FD'!$J$6,NU243='DD FD'!$AI$3),NT243,0),
IF(AND(OD243='DD FD'!$J$6,OF243='DD FD'!$AI$3),OE243,0),
IF(AND(OO243='DD FD'!$J$6,OQ243='DD FD'!$AI$3),OP243,0),
),2)</f>
        <v>0</v>
      </c>
      <c r="PA243" s="617">
        <f>ROUNDUP(SUM(
IF(AND(LH243='DD FD'!$J$10,LJ243='DD FD'!$AI$3),LI243,0),
IF(AND(LR243='DD FD'!$J$10,LT243='DD FD'!$AI$3),LS243,0),
IF(AND(MB243='DD FD'!$J$10,MD243='DD FD'!$AI$3),MC243,0),
IF(AND(ML243='DD FD'!$J$10,MN243='DD FD'!$AI$3),MM243,0),
IF(AND(MW243='DD FD'!$J$10,MY243='DD FD'!$AI$3),MX243,0),
IF(AND(NH243='DD FD'!$J$10,NJ243='DD FD'!$AI$3),NI243,0),
IF(AND(NS243='DD FD'!$J$10,NU243='DD FD'!$AI$3),NT243,0),
IF(AND(OD243='DD FD'!$J$10,OF243='DD FD'!$AI$3),OE243,0),
IF(AND(OO243='DD FD'!$J$10,OQ243='DD FD'!$AI$3),OP243,0),
),2)</f>
        <v>0</v>
      </c>
      <c r="PB243" s="617">
        <f>ROUNDUP(SUM(
IF(AND(LH243='DD FD'!$J$8,LJ243='DD FD'!$AI$3),LI243,0),
IF(AND(LR243='DD FD'!$J$8,LT243='DD FD'!$AI$3),LS243,0),
IF(AND(MB243='DD FD'!$J$8,MD243='DD FD'!$AI$3),MC243,0),
IF(AND(ML243='DD FD'!$J$8,MN243='DD FD'!$AI$3),MM243,0),
IF(AND(MW243='DD FD'!$J$8,MY243='DD FD'!$AI$3),MX243,0),
IF(AND(NH243='DD FD'!$J$8,NJ243='DD FD'!$AI$3),NI243,0),
IF(AND(NS243='DD FD'!$J$8,NU243='DD FD'!$AI$3),NT243,0),
IF(AND(OD243='DD FD'!$J$8,OF243='DD FD'!$AI$3),OE243,0),
IF(AND(OO243='DD FD'!$J$8,OQ243='DD FD'!$AI$3),OP243,0),
),2)</f>
        <v>0</v>
      </c>
      <c r="PC243" s="617">
        <f>ROUNDUP(SUM(
IF(AND(LH243='DD FD'!$J$5,LJ243='DD FD'!$AI$3),LI243,0),
IF(AND(LR243='DD FD'!$J$5,LT243='DD FD'!$AI$3),LS243,0),
IF(AND(MB243='DD FD'!$J$5,MD243='DD FD'!$AI$3),MC243,0),
IF(AND(ML243='DD FD'!$J$5,MN243='DD FD'!$AI$3),MM243,0),
IF(AND(MW243='DD FD'!$J$5,MY243='DD FD'!$AI$3),MX243,0),
IF(AND(NH243='DD FD'!$J$5,NJ243='DD FD'!$AI$3),NI243,0),
IF(AND(NS243='DD FD'!$J$5,NU243='DD FD'!$AI$3),NT243,0),
IF(AND(OD243='DD FD'!$J$5,OF243='DD FD'!$AI$3),OE243,0),
IF(AND(OO243='DD FD'!$J$5,OQ243='DD FD'!$AI$3),OP243,0),
),2)</f>
        <v>0</v>
      </c>
      <c r="PD243" s="617">
        <f>ROUNDUP(SUM(
IF(AND(LH243='DD FD'!$J$9,LJ243='DD FD'!$AI$3),LI243,0),
IF(AND(LR243='DD FD'!$J$9,LT243='DD FD'!$AI$3),LS243,0),
IF(AND(MB243='DD FD'!$J$9,MD243='DD FD'!$AI$3),MC243,0),
IF(AND(ML243='DD FD'!$J$9,MN243='DD FD'!$AI$3),MM243,0),
IF(AND(MW243='DD FD'!$J$9,MY243='DD FD'!$AI$3),MX243,0),
IF(AND(NH243='DD FD'!$J$9,NJ243='DD FD'!$AI$3),NI243,0),
IF(AND(NS243='DD FD'!$J$9,NU243='DD FD'!$AI$3),NT243,0),
IF(AND(OD243='DD FD'!$J$9,OF243='DD FD'!$AI$3),OE243,0),
IF(AND(OO243='DD FD'!$J$9,OQ243='DD FD'!$AI$3),OP243,0),
),2)</f>
        <v>0</v>
      </c>
      <c r="PE243" s="617">
        <f>ROUNDUP(SUM(
IF(AND(LH243='DD FD'!$J$4,LJ243='DD FD'!$AI$3),LI243,0),
IF(AND(LR243='DD FD'!$J$4,LT243='DD FD'!$AI$3),LS243,0),
IF(AND(MB243='DD FD'!$J$4,MD243='DD FD'!$AI$3),MC243,0),
IF(AND(ML243='DD FD'!$J$4,MN243='DD FD'!$AI$3),MM243,0),
IF(AND(MW243='DD FD'!$J$4,MY243='DD FD'!$AI$3),MX243,0),
IF(AND(NH243='DD FD'!$J$4,NJ243='DD FD'!$AI$3),NI243,0),
IF(AND(NS243='DD FD'!$J$4,NU243='DD FD'!$AI$3),NT243,0),
IF(AND(OD243='DD FD'!$J$4,OF243='DD FD'!$AI$3),OE243,0),
IF(AND(OO243='DD FD'!$J$4,OQ243='DD FD'!$AI$3),OP243,0),
),2)</f>
        <v>0</v>
      </c>
      <c r="PF243" s="619">
        <f>ROUNDUP(SUM(
IF(AND(LH243='DD FD'!$J$11,LJ243='DD FD'!$AI$3),LI243,0),
IF(AND(LR243='DD FD'!$J$11,LT243='DD FD'!$AI$3),LS243,0),
IF(AND(MB243='DD FD'!$J$11,MD243='DD FD'!$AI$3),MC243,0),
IF(AND(ML243='DD FD'!$J$11,MN243='DD FD'!$AI$3),MM243,0),
IF(AND(MW243='DD FD'!$J$11,MY243='DD FD'!$AI$3),MX243,0),
IF(AND(NH243='DD FD'!$J$11,NJ243='DD FD'!$AI$3),NI243,0),
IF(AND(NS243='DD FD'!$J$11,NU243='DD FD'!$AI$3),NT243,0),
IF(AND(OD243='DD FD'!$J$11,OF243='DD FD'!$AI$3),OE243,0),
IF(AND(OO243='DD FD'!$J$11,OQ243='DD FD'!$AI$3),OP243,0),
),2)</f>
        <v>0</v>
      </c>
    </row>
    <row r="244" spans="1:422">
      <c r="A244" s="806"/>
      <c r="B244" s="934"/>
      <c r="C244" s="247"/>
      <c r="D244" s="842"/>
      <c r="E244" s="247"/>
      <c r="F244" s="158"/>
      <c r="G244" s="710"/>
      <c r="H244" s="712"/>
      <c r="I244" s="936"/>
      <c r="J244" s="803"/>
      <c r="K244" s="150"/>
      <c r="L244" s="146" t="str">
        <f t="shared" si="81"/>
        <v/>
      </c>
      <c r="M244" s="501" t="str">
        <f t="shared" si="98"/>
        <v/>
      </c>
      <c r="N244" s="504"/>
      <c r="O244" s="113" t="str">
        <f t="shared" si="99"/>
        <v/>
      </c>
      <c r="P244" s="114" t="str">
        <f t="shared" si="82"/>
        <v/>
      </c>
      <c r="Q244" s="152"/>
      <c r="R244" s="152"/>
      <c r="S244" s="115" t="str">
        <f t="shared" si="100"/>
        <v/>
      </c>
      <c r="T244" s="159"/>
      <c r="U244" s="159"/>
      <c r="V244" s="157"/>
      <c r="W244" s="157"/>
      <c r="X244" s="157"/>
      <c r="Y244" s="772"/>
      <c r="Z244" s="158"/>
      <c r="AA244" s="144"/>
      <c r="AB244" s="112"/>
      <c r="AC244" s="153"/>
      <c r="AD244" s="153"/>
      <c r="AE244" s="153"/>
      <c r="AF244" s="153"/>
      <c r="AG244" s="153"/>
      <c r="AH244" s="153"/>
      <c r="AI244" s="152"/>
      <c r="AJ244" s="158"/>
      <c r="AK244" s="158"/>
      <c r="AL244" s="158"/>
      <c r="AM244" s="116" t="str">
        <f t="shared" si="101"/>
        <v/>
      </c>
      <c r="AN244" s="116" t="str">
        <f t="shared" si="102"/>
        <v/>
      </c>
      <c r="AO244" s="324"/>
      <c r="AP244" s="503"/>
      <c r="AQ244" s="487" t="str">
        <f t="shared" si="103"/>
        <v/>
      </c>
      <c r="AR244" s="113" t="str">
        <f t="shared" si="83"/>
        <v/>
      </c>
      <c r="AS244" s="113" t="str">
        <f t="shared" si="84"/>
        <v/>
      </c>
      <c r="AT244" s="113" t="str">
        <f t="shared" si="85"/>
        <v/>
      </c>
      <c r="AU244" s="113" t="str">
        <f t="shared" si="86"/>
        <v/>
      </c>
      <c r="AV244" s="159"/>
      <c r="AW244" s="157"/>
      <c r="AX244" s="157"/>
      <c r="AY244" s="157"/>
      <c r="AZ244" s="157"/>
      <c r="BA244" s="116" t="str">
        <f t="shared" si="87"/>
        <v/>
      </c>
      <c r="BB244" s="316"/>
      <c r="BC244" s="116" t="str">
        <f t="shared" si="88"/>
        <v/>
      </c>
      <c r="BD244" s="133" t="str">
        <f t="shared" si="89"/>
        <v/>
      </c>
      <c r="BE244" s="157"/>
      <c r="BF244" s="1180"/>
      <c r="BG244" s="1180"/>
      <c r="BH244" s="158"/>
      <c r="BI244" s="490"/>
      <c r="BJ244" s="514" t="str">
        <f t="shared" si="104"/>
        <v/>
      </c>
      <c r="BK244" s="789"/>
      <c r="BL244" s="116" t="str">
        <f t="shared" si="105"/>
        <v/>
      </c>
      <c r="BM244" s="144"/>
      <c r="BN244" s="144"/>
      <c r="BO244" s="144"/>
      <c r="BP244" s="790"/>
      <c r="BQ244" s="790"/>
      <c r="BR244" s="790"/>
      <c r="BS244" s="116" t="str">
        <f t="shared" si="90"/>
        <v/>
      </c>
      <c r="BT244" s="790"/>
      <c r="BU244" s="808" t="str">
        <f t="shared" si="91"/>
        <v/>
      </c>
      <c r="BV244" s="791"/>
      <c r="BW244" s="144"/>
      <c r="BX244" s="20"/>
      <c r="BY244" s="20"/>
      <c r="BZ244" s="20"/>
      <c r="CA244" s="792"/>
      <c r="CB244" s="1201"/>
      <c r="CC244" s="144"/>
      <c r="CD244" s="144"/>
      <c r="CE244" s="144"/>
      <c r="CF244" s="144"/>
      <c r="CG244" s="144"/>
      <c r="CH244" s="144"/>
      <c r="CI244" s="144"/>
      <c r="CJ244" s="144"/>
      <c r="CK244" s="144"/>
      <c r="CL244" s="144"/>
      <c r="CM244" s="144"/>
      <c r="CN244" s="144"/>
      <c r="CO244" s="144"/>
      <c r="CP244" s="144"/>
      <c r="CQ244" s="144"/>
      <c r="CR244" s="144"/>
      <c r="CS244" s="144"/>
      <c r="CT244" s="144"/>
      <c r="CU244" s="144"/>
      <c r="CV244" s="144"/>
      <c r="CW244" s="144"/>
      <c r="CX244" s="144"/>
      <c r="CY244" s="144"/>
      <c r="CZ244" s="144"/>
      <c r="DA244" s="144"/>
      <c r="DB244" s="144"/>
      <c r="DC244" s="144"/>
      <c r="DD244" s="144"/>
      <c r="DE244" s="144"/>
      <c r="DF244" s="144"/>
      <c r="DG244" s="144"/>
      <c r="DH244" s="144"/>
      <c r="DI244" s="144"/>
      <c r="DJ244" s="144"/>
      <c r="DK244" s="144"/>
      <c r="DL244" s="144"/>
      <c r="DM244" s="144"/>
      <c r="DN244" s="144"/>
      <c r="DO244" s="144"/>
      <c r="DP244" s="144"/>
      <c r="DQ244" s="144"/>
      <c r="DR244" s="144"/>
      <c r="DS244" s="144"/>
      <c r="DT244" s="144"/>
      <c r="DU244" s="144"/>
      <c r="DV244" s="144"/>
      <c r="DW244" s="144"/>
      <c r="DX244" s="144"/>
      <c r="DY244" s="144"/>
      <c r="DZ244" s="144"/>
      <c r="EA244" s="144"/>
      <c r="EB244" s="144"/>
      <c r="EC244" s="144"/>
      <c r="ED244" s="782" t="str">
        <f t="shared" si="106"/>
        <v/>
      </c>
      <c r="EE244" s="519"/>
      <c r="EF244" s="793"/>
      <c r="EG244" s="519"/>
      <c r="EH244" s="794"/>
      <c r="EI244" s="790"/>
      <c r="EJ244" s="794"/>
      <c r="EK244" s="794"/>
      <c r="EL244" s="790"/>
      <c r="EM244" s="790"/>
      <c r="EN244" s="790"/>
      <c r="EO244" s="112" t="str">
        <f t="shared" si="92"/>
        <v/>
      </c>
      <c r="EP244" s="790"/>
      <c r="EQ244" s="488" t="str">
        <f t="shared" si="93"/>
        <v/>
      </c>
      <c r="ER244" s="1100"/>
      <c r="ES244" s="1099" t="str">
        <f t="shared" si="107"/>
        <v/>
      </c>
      <c r="ET244" s="525"/>
      <c r="EU244" s="148"/>
      <c r="EV244" s="148"/>
      <c r="EW244" s="148"/>
      <c r="EX244" s="148"/>
      <c r="EY244" s="148"/>
      <c r="EZ244" s="148"/>
      <c r="FA244" s="148"/>
      <c r="FB244" s="148"/>
      <c r="FC244" s="148"/>
      <c r="FD244" s="148"/>
      <c r="FE244" s="148"/>
      <c r="FF244" s="148"/>
      <c r="FG244" s="148"/>
      <c r="FH244" s="148"/>
      <c r="FI244" s="528"/>
      <c r="FJ244" s="513" t="str">
        <f t="shared" si="94"/>
        <v/>
      </c>
      <c r="FK244" s="158"/>
      <c r="FL244" s="850"/>
      <c r="FM244" s="850"/>
      <c r="FN244" s="850"/>
      <c r="FO244" s="850"/>
      <c r="FP244" s="850"/>
      <c r="FQ244" s="850"/>
      <c r="FR244" s="157"/>
      <c r="FS244" s="143"/>
      <c r="FT244" s="143"/>
      <c r="FU244" s="847" t="str">
        <f t="shared" si="95"/>
        <v/>
      </c>
      <c r="FV244" s="555"/>
      <c r="FW244" s="523" t="str">
        <f>IF(Table1[[#This Row],[Nonfood Inhaltstoffe - Komponente]]="","",VLOOKUP(Table1[[#This Row],[Nonfood Inhaltstoffe - Komponente]],'Dropdown Auswahl'!BJ:BK,2,FALSE))</f>
        <v/>
      </c>
      <c r="FX244" s="1013"/>
      <c r="FY244" s="1011" t="str">
        <f t="shared" si="96"/>
        <v/>
      </c>
      <c r="FZ244" s="152"/>
      <c r="GA244" s="152"/>
      <c r="GB244" s="152"/>
      <c r="GC244" s="529" t="str">
        <f t="shared" si="97"/>
        <v/>
      </c>
      <c r="GG244" s="21"/>
      <c r="GH244" s="21"/>
      <c r="GI244" s="1019"/>
      <c r="GJ244" s="1016" t="str">
        <f>IF(Table1[[#This Row],[Global Trade Item Number (GTIN)]]="","",Table1[[#This Row],[Global Trade Item Number (GTIN)]])</f>
        <v/>
      </c>
      <c r="GK244" s="555" t="str">
        <f>IF(Table1[[#This Row],[WAWI-Nr./ Kreditoren-Nummer
(ASDV)]]&lt;&gt;"",Table1[[#This Row],[WAWI-Nr./ Kreditoren-Nummer
(ASDV)]],"")</f>
        <v/>
      </c>
      <c r="GL244" s="165"/>
      <c r="GM244" s="165"/>
      <c r="GN244" s="165"/>
      <c r="GO244" s="485"/>
      <c r="GP244" s="534"/>
      <c r="GQ244" s="533"/>
      <c r="GR244" s="486"/>
      <c r="GS244" s="486"/>
      <c r="GT244" s="486"/>
      <c r="GU244" s="486"/>
      <c r="GV244" s="486"/>
      <c r="GW244" s="542"/>
      <c r="GX244" s="538"/>
      <c r="GY244" s="144"/>
      <c r="GZ244" s="480"/>
      <c r="HA244" s="158"/>
      <c r="HB244" s="480"/>
      <c r="HC244" s="480"/>
      <c r="HD244" s="480"/>
      <c r="HE244" s="480"/>
      <c r="HF244" s="480"/>
      <c r="HG244" s="480"/>
      <c r="HH244" s="538"/>
      <c r="HI244" s="480"/>
      <c r="HJ244" s="480"/>
      <c r="HK244" s="480"/>
      <c r="HL244" s="480"/>
      <c r="HM244" s="480"/>
      <c r="HN244" s="480"/>
      <c r="HO244" s="480"/>
      <c r="HP244" s="480"/>
      <c r="HQ244" s="480"/>
      <c r="HR244" s="538"/>
      <c r="HS244" s="480"/>
      <c r="HT244" s="480"/>
      <c r="HU244" s="480"/>
      <c r="HV244" s="480"/>
      <c r="HW244" s="480"/>
      <c r="HX244" s="480"/>
      <c r="HY244" s="480"/>
      <c r="HZ244" s="480"/>
      <c r="IA244" s="480"/>
      <c r="IB244" s="538"/>
      <c r="IC244" s="480"/>
      <c r="ID244" s="480"/>
      <c r="IE244" s="480"/>
      <c r="IF244" s="480"/>
      <c r="IG244" s="480"/>
      <c r="IH244" s="480"/>
      <c r="II244" s="480"/>
      <c r="IJ244" s="480"/>
      <c r="IK244" s="480"/>
      <c r="IL244" s="480"/>
      <c r="IM244" s="538"/>
      <c r="IN244" s="480"/>
      <c r="IO244" s="480"/>
      <c r="IP244" s="480"/>
      <c r="IQ244" s="480"/>
      <c r="IR244" s="480"/>
      <c r="IS244" s="480"/>
      <c r="IT244" s="480"/>
      <c r="IU244" s="480"/>
      <c r="IV244" s="480"/>
      <c r="IW244" s="480"/>
      <c r="IX244" s="538"/>
      <c r="IY244" s="480"/>
      <c r="IZ244" s="480"/>
      <c r="JA244" s="480"/>
      <c r="JB244" s="480"/>
      <c r="JC244" s="480"/>
      <c r="JD244" s="480"/>
      <c r="JE244" s="480"/>
      <c r="JF244" s="480"/>
      <c r="JG244" s="480"/>
      <c r="JH244" s="480"/>
      <c r="JI244" s="538"/>
      <c r="JJ244" s="480"/>
      <c r="JK244" s="480"/>
      <c r="JL244" s="480"/>
      <c r="JM244" s="480"/>
      <c r="JN244" s="480"/>
      <c r="JO244" s="480"/>
      <c r="JP244" s="480"/>
      <c r="JQ244" s="480"/>
      <c r="JR244" s="480"/>
      <c r="JS244" s="590"/>
      <c r="JT244" s="538"/>
      <c r="JU244" s="480"/>
      <c r="JV244" s="480"/>
      <c r="JW244" s="480"/>
      <c r="JX244" s="480"/>
      <c r="JY244" s="480"/>
      <c r="JZ244" s="480"/>
      <c r="KA244" s="480"/>
      <c r="KB244" s="480"/>
      <c r="KC244" s="480"/>
      <c r="KD244" s="480"/>
      <c r="KE244" s="538"/>
      <c r="KF244" s="480"/>
      <c r="KG244" s="480"/>
      <c r="KH244" s="480"/>
      <c r="KI244" s="480"/>
      <c r="KJ244" s="480"/>
      <c r="KK244" s="480"/>
      <c r="KL244" s="480"/>
      <c r="KM244" s="480"/>
      <c r="KN244" s="480"/>
      <c r="KO244" s="480"/>
      <c r="KR244" s="568" t="str">
        <f>IF(Table1[[#This Row],[GTIN]]&lt;&gt;"",Table1[[#This Row],[GTIN]],"")</f>
        <v/>
      </c>
      <c r="KS244" s="569" t="str">
        <f>Table1[[#This Row],[Kreditor]]</f>
        <v/>
      </c>
      <c r="KT244" s="570" t="str">
        <f>IF(Table1[[#This Row],[Gültig ab (Datum)]]&lt;&gt;"",Table1[[#This Row],[Gültig ab (Datum)]],"")</f>
        <v/>
      </c>
      <c r="KU244" s="570"/>
      <c r="KV244" s="583" t="str">
        <f>IF(Table1[[#This Row],[Artikel verpackt? 
(X=Ja)]]="","",Table1[[#This Row],[Artikel verpackt? 
(X=Ja)]])</f>
        <v/>
      </c>
      <c r="KW244" s="571" t="str">
        <f>IF(Table1[[#This Row],[Verpackung recyclingfähig?
(X=Ja)]]="","",Table1[[#This Row],[Verpackung recyclingfähig?
(X=Ja)]])</f>
        <v/>
      </c>
      <c r="KX244" s="572"/>
      <c r="KY244" s="573"/>
      <c r="KZ244" s="574"/>
      <c r="LA244" s="574"/>
      <c r="LB244" s="574"/>
      <c r="LC244" s="574"/>
      <c r="LD244" s="574"/>
      <c r="LE244" s="574"/>
      <c r="LF244" s="575"/>
      <c r="LG244" s="576" t="str">
        <f>IF(Table1[[#This Row],[Hauptkörper - B1 - Art]]="","",VLOOKUP(Table1[[#This Row],[Hauptkörper - B1 - Art]],'DD FD'!B:C,2,FALSE))</f>
        <v/>
      </c>
      <c r="LH244" s="577" t="str">
        <f>IF(Table1[[#This Row],[Hauptkörper - B1 - Fraktion]]="","",VLOOKUP(Table1[[#This Row],[Hauptkörper - B1 - Fraktion]],'DD FD'!H:J,3,FALSE))</f>
        <v/>
      </c>
      <c r="LI244" s="574" t="str">
        <f>IF(Table1[[#This Row],[Hauptkörper - B1 - Gewicht
(in G)]]="","",Table1[[#This Row],[Hauptkörper - B1 - Gewicht
(in G)]])</f>
        <v/>
      </c>
      <c r="LJ244" s="574" t="str">
        <f>IF(Table1[[#This Row],[Hauptkörper - B1 - Lizenzierungs-pflichtig? (X=Ja)]]="","",Table1[[#This Row],[Hauptkörper - B1 - Lizenzierungs-pflichtig? (X=Ja)]])</f>
        <v/>
      </c>
      <c r="LK244" s="577" t="str">
        <f>IF(Table1[[#This Row],[Hauptkörper - B1 - Virgin Material]]="","",VLOOKUP(Table1[[#This Row],[Hauptkörper - B1 - Virgin Material]],'DD FD'!AJ:AK,2,FALSE))</f>
        <v/>
      </c>
      <c r="LL244" s="578" t="str">
        <f>IF(Table1[[#This Row],[Hauptkörper - B1 - Virgin Material Anteil (in %)]]="","",Table1[[#This Row],[Hauptkörper - B1 - Virgin Material Anteil (in %)]])</f>
        <v/>
      </c>
      <c r="LM244" s="577" t="str">
        <f>IF(Table1[[#This Row],[Hauptkörper - B1 - Recyceltes Material]]="","",VLOOKUP(Table1[[#This Row],[Hauptkörper - B1 - Recyceltes Material]],'DD FD'!AL:AM,2,FALSE))</f>
        <v/>
      </c>
      <c r="LN244" s="578" t="str">
        <f>IF(Table1[[#This Row],[Hauptkörper - B1 - Recyceltes Material Anteil (in %)]]="","",Table1[[#This Row],[Hauptkörper - B1 - Recyceltes Material Anteil (in %)]])</f>
        <v/>
      </c>
      <c r="LO244" s="579" t="str">
        <f>IF(Table1[[#This Row],[Hauptkörper - B1 - Beschichtung]]="","",VLOOKUP(Table1[[#This Row],[Hauptkörper - B1 - Beschichtung]],'DD FD'!AE:AF,2,FALSE))</f>
        <v/>
      </c>
      <c r="LP244" s="580" t="str">
        <f>IF(Table1[[#This Row],[Hauptkörper - B1 - Beschichtung Anteil (in %)]]="","",Table1[[#This Row],[Hauptkörper - B1 - Beschichtung Anteil (in %)]])</f>
        <v/>
      </c>
      <c r="LQ244" s="576" t="str">
        <f>IF(Table1[[#This Row],[Hauptkörper - B2 - Art]]="","",VLOOKUP(Table1[[#This Row],[Hauptkörper - B2 - Art]],'DD FD'!B:C,2,FALSE))</f>
        <v/>
      </c>
      <c r="LR244" s="577" t="str">
        <f>IF(Table1[[#This Row],[Hauptkörper - B2 - Fraktion]]="","",VLOOKUP(Table1[[#This Row],[Hauptkörper - B2 - Fraktion]],'DD FD'!H:J,3,FALSE))</f>
        <v/>
      </c>
      <c r="LS244" s="574" t="str">
        <f>IF(Table1[[#This Row],[Hauptkörper - B2 - Gewicht
(in G)]]="","",Table1[[#This Row],[Hauptkörper - B2 - Gewicht
(in G)]])</f>
        <v/>
      </c>
      <c r="LT244" s="574" t="str">
        <f>IF(Table1[[#This Row],[Hauptkörper - B2 - Lizenzierungs-pflichtig? (X=Ja)]]="","",Table1[[#This Row],[Hauptkörper - B2 - Lizenzierungs-pflichtig? (X=Ja)]])</f>
        <v/>
      </c>
      <c r="LU244" s="577" t="str">
        <f>IF(Table1[[#This Row],[Hauptkörper - B2 - Virgin Material]]="","",VLOOKUP(Table1[[#This Row],[Hauptkörper - B2 - Virgin Material]],'DD FD'!AJ:AK,2,FALSE))</f>
        <v/>
      </c>
      <c r="LV244" s="578" t="str">
        <f>IF(Table1[[#This Row],[Hauptkörper - B2 - Virgin Material Anteil (in %)]]="","",Table1[[#This Row],[Hauptkörper - B2 - Virgin Material Anteil (in %)]])</f>
        <v/>
      </c>
      <c r="LW244" s="577" t="str">
        <f>IF(Table1[[#This Row],[Hauptkörper - B2 - Recyceltes Material]]="","",VLOOKUP(Table1[[#This Row],[Hauptkörper - B2 - Recyceltes Material]],'DD FD'!AL:AM,2,FALSE))</f>
        <v/>
      </c>
      <c r="LX244" s="578" t="str">
        <f>IF(Table1[[#This Row],[Hauptkörper - B2 - Recyceltes Material Anteil (in %)]]="","",Table1[[#This Row],[Hauptkörper - B2 - Recyceltes Material Anteil (in %)]])</f>
        <v/>
      </c>
      <c r="LY244" s="577" t="str">
        <f>IF(Table1[[#This Row],[Hauptkörper - B2 - Beschichtung]]="","",VLOOKUP(Table1[[#This Row],[Hauptkörper - B2 - Beschichtung]],'DD FD'!AE:AF,2,FALSE))</f>
        <v/>
      </c>
      <c r="LZ244" s="580" t="str">
        <f>IF(Table1[[#This Row],[Hauptkörper - B2 - Beschichtung Anteil (in %)]]="","",Table1[[#This Row],[Hauptkörper - B2 - Beschichtung Anteil (in %)]])</f>
        <v/>
      </c>
      <c r="MA244" s="576" t="str">
        <f>IF(Table1[[#This Row],[Hauptkörper - B3 - Art]]="","",VLOOKUP(Table1[[#This Row],[Hauptkörper - B3 - Art]],'DD FD'!B:C,2,FALSE))</f>
        <v/>
      </c>
      <c r="MB244" s="577" t="str">
        <f>IF(Table1[[#This Row],[Hauptkörper - B3 - Fraktion]]="","",VLOOKUP(Table1[[#This Row],[Hauptkörper - B3 - Fraktion]],'DD FD'!H:J,3,FALSE))</f>
        <v/>
      </c>
      <c r="MC244" s="574" t="str">
        <f>IF(Table1[[#This Row],[Hauptkörper - B3 - Gewicht
(in G)]]="","",Table1[[#This Row],[Hauptkörper - B3 - Gewicht
(in G)]])</f>
        <v/>
      </c>
      <c r="MD244" s="574" t="str">
        <f>IF(Table1[[#This Row],[Hauptkörper - B3 - Lizenzierungs-pflichtig? (X=Ja)]]="","",Table1[[#This Row],[Hauptkörper - B3 - Lizenzierungs-pflichtig? (X=Ja)]])</f>
        <v/>
      </c>
      <c r="ME244" s="577" t="str">
        <f>IF(Table1[[#This Row],[Hauptkörper - B3 - Virgin Material]]="","",VLOOKUP(Table1[[#This Row],[Hauptkörper - B3 - Virgin Material]],'DD FD'!AJ:AK,2,FALSE))</f>
        <v/>
      </c>
      <c r="MF244" s="578" t="str">
        <f>IF(Table1[[#This Row],[Hauptkörper - B3 - Virgin Material Anteil (in %)]]="","",Table1[[#This Row],[Hauptkörper - B3 - Virgin Material Anteil (in %)]])</f>
        <v/>
      </c>
      <c r="MG244" s="577" t="str">
        <f>IF(Table1[[#This Row],[Hauptkörper - B3 - Recyceltes Material]]="","",VLOOKUP(Table1[[#This Row],[Hauptkörper - B3 - Recyceltes Material]],'DD FD'!AL:AM,2,FALSE))</f>
        <v/>
      </c>
      <c r="MH244" s="578" t="str">
        <f>IF(Table1[[#This Row],[Hauptkörper - B3 - Recyceltes Material Anteil (in %)]]="","",Table1[[#This Row],[Hauptkörper - B3 - Recyceltes Material Anteil (in %)]])</f>
        <v/>
      </c>
      <c r="MI244" s="577" t="str">
        <f>IF(Table1[[#This Row],[Hauptkörper - B3 - Beschichtung]]="","",VLOOKUP(Table1[[#This Row],[Hauptkörper - B3 - Beschichtung]],'DD FD'!AE:AF,2,FALSE))</f>
        <v/>
      </c>
      <c r="MJ244" s="580" t="str">
        <f>IF(Table1[[#This Row],[Hauptkörper - B3 - Beschichtung Anteil (in %)]]="","",Table1[[#This Row],[Hauptkörper - B3 - Beschichtung Anteil (in %)]])</f>
        <v/>
      </c>
      <c r="MK244" s="576" t="str">
        <f>IF(Table1[[#This Row],[Verschluss - B1 - Art]]="","",VLOOKUP(Table1[[#This Row],[Verschluss - B1 - Art]],'DD FD'!D:E,2,FALSE))</f>
        <v/>
      </c>
      <c r="ML244" s="577" t="str">
        <f>IF(Table1[[#This Row],[Verschluss - B1 - Fraktion]]="","",VLOOKUP(Table1[[#This Row],[Verschluss - B1 - Fraktion]],'DD FD'!H:J,3,FALSE))</f>
        <v/>
      </c>
      <c r="MM244" s="574" t="str">
        <f>IF(Table1[[#This Row],[Verschluss - B1 - Gewicht (in G)]]="","",Table1[[#This Row],[Verschluss - B1 - Gewicht (in G)]])</f>
        <v/>
      </c>
      <c r="MN244" s="574" t="str">
        <f>IF(Table1[[#This Row],[Verschluss - B1 - Lizenzierungs-pflichtig? (X=Ja)]]="","",Table1[[#This Row],[Verschluss - B1 - Lizenzierungs-pflichtig? (X=Ja)]])</f>
        <v/>
      </c>
      <c r="MO244" s="574" t="str">
        <f>IF(Table1[[#This Row],[Verschluss - B1 - Trennbar vom Hauptkörper? (X=Ja)]]="","",Table1[[#This Row],[Verschluss - B1 - Trennbar vom Hauptkörper? (X=Ja)]])</f>
        <v/>
      </c>
      <c r="MP244" s="577" t="str">
        <f>IF(Table1[[#This Row],[Verschluss - B1 - Virgin Material]]="","",VLOOKUP(Table1[[#This Row],[Verschluss - B1 - Virgin Material]],'DD FD'!AJ:AK,2,FALSE))</f>
        <v/>
      </c>
      <c r="MQ244" s="578" t="str">
        <f>IF(Table1[[#This Row],[Verschluss - B1 - Virgin Material Anteil (in %)]]="","",Table1[[#This Row],[Verschluss - B1 - Virgin Material Anteil (in %)]])</f>
        <v/>
      </c>
      <c r="MR244" s="577" t="str">
        <f>IF(Table1[[#This Row],[Verschluss - B1 - Recyceltes Material]]="","",VLOOKUP(Table1[[#This Row],[Verschluss - B1 - Recyceltes Material]],'DD FD'!AL:AM,2,FALSE))</f>
        <v/>
      </c>
      <c r="MS244" s="578" t="str">
        <f>IF(Table1[[#This Row],[Verschluss - B1 - Recyceltes Material Anteil (in %)]]="","",Table1[[#This Row],[Verschluss - B1 - Recyceltes Material Anteil (in %)]])</f>
        <v/>
      </c>
      <c r="MT244" s="577" t="str">
        <f>IF(Table1[[#This Row],[Verschluss - B1 - Beschichtung]]="","",VLOOKUP(Table1[[#This Row],[Verschluss - B1 - Beschichtung]],'DD FD'!AE:AF,2,FALSE))</f>
        <v/>
      </c>
      <c r="MU244" s="580" t="str">
        <f>IF(Table1[[#This Row],[Verschluss - B1 - Beschichtung Anteil (in %)]]="","",Table1[[#This Row],[Verschluss - B1 - Beschichtung Anteil (in %)]])</f>
        <v/>
      </c>
      <c r="MV244" s="576" t="str">
        <f>IF(Table1[[#This Row],[Verschluss - B2 - Art]]="","",VLOOKUP(Table1[[#This Row],[Verschluss - B2 - Art]],'DD FD'!D:E,2,FALSE))</f>
        <v/>
      </c>
      <c r="MW244" s="577" t="str">
        <f>IF(Table1[[#This Row],[Verschluss - B2 - Fraktion]]="","",VLOOKUP(Table1[[#This Row],[Verschluss - B2 - Fraktion]],'DD FD'!H:J,3,FALSE))</f>
        <v/>
      </c>
      <c r="MX244" s="574" t="str">
        <f>IF(Table1[[#This Row],[Verschluss - B2 - Gewicht (in G)]]="","",Table1[[#This Row],[Verschluss - B2 - Gewicht (in G)]])</f>
        <v/>
      </c>
      <c r="MY244" s="574" t="str">
        <f>IF(Table1[[#This Row],[Verschluss - B2 - Lizenzierungs-pflichtig? (X=Ja)]]="","",Table1[[#This Row],[Verschluss - B2 - Lizenzierungs-pflichtig? (X=Ja)]])</f>
        <v/>
      </c>
      <c r="MZ244" s="574" t="str">
        <f>IF(Table1[[#This Row],[Verschluss - B2 - Trennbar vom Hauptkörper? (X=Ja)]]="","",Table1[[#This Row],[Verschluss - B2 - Trennbar vom Hauptkörper? (X=Ja)]])</f>
        <v/>
      </c>
      <c r="NA244" s="577" t="str">
        <f>IF(Table1[[#This Row],[Verschluss - B2 - Virgin Material]]="","",VLOOKUP(Table1[[#This Row],[Verschluss - B2 - Virgin Material]],'DD FD'!AJ:AK,2,FALSE))</f>
        <v/>
      </c>
      <c r="NB244" s="578" t="str">
        <f>IF(Table1[[#This Row],[Verschluss - B2 - Virgin Material Anteil (in %)]]="","",Table1[[#This Row],[Verschluss - B2 - Virgin Material Anteil (in %)]])</f>
        <v/>
      </c>
      <c r="NC244" s="577" t="str">
        <f>IF(Table1[[#This Row],[Verschluss - B2 - Recyceltes Material]]="","",VLOOKUP(Table1[[#This Row],[Verschluss - B2 - Recyceltes Material]],'DD FD'!AL:AM,2,FALSE))</f>
        <v/>
      </c>
      <c r="ND244" s="578" t="str">
        <f>IF(Table1[[#This Row],[Verschluss - B2 - Recyceltes Material Anteil (in %)]]="","",Table1[[#This Row],[Verschluss - B2 - Recyceltes Material Anteil (in %)]])</f>
        <v/>
      </c>
      <c r="NE244" s="577" t="str">
        <f>IF(Table1[[#This Row],[Verschluss - B2 - Beschichtung]]="","",VLOOKUP(Table1[[#This Row],[Verschluss - B2 - Beschichtung]],'DD FD'!AE:AF,2,FALSE))</f>
        <v/>
      </c>
      <c r="NF244" s="580" t="str">
        <f>IF(Table1[[#This Row],[Verschluss - B2 - Beschichtung Anteil (in %)]]="","",Table1[[#This Row],[Verschluss - B2 - Beschichtung Anteil (in %)]])</f>
        <v/>
      </c>
      <c r="NG244" s="576" t="str">
        <f>IF(Table1[[#This Row],[Verschluss - B3 - Art]]="","",VLOOKUP(Table1[[#This Row],[Verschluss - B3 - Art]],'DD FD'!D:E,2,FALSE))</f>
        <v/>
      </c>
      <c r="NH244" s="577" t="str">
        <f>IF(Table1[[#This Row],[Verschluss - B3 - Fraktion]]="","",VLOOKUP(Table1[[#This Row],[Verschluss - B3 - Fraktion]],'DD FD'!H:J,3,FALSE))</f>
        <v/>
      </c>
      <c r="NI244" s="574" t="str">
        <f>IF(Table1[[#This Row],[Verschluss - B3 - Gewicht (in G)]]="","",Table1[[#This Row],[Verschluss - B3 - Gewicht (in G)]])</f>
        <v/>
      </c>
      <c r="NJ244" s="574" t="str">
        <f>IF(Table1[[#This Row],[Verschluss - B3 - Lizenzierungs-pflichtig? (X=Ja)]]="","",Table1[[#This Row],[Verschluss - B3 - Lizenzierungs-pflichtig? (X=Ja)]])</f>
        <v/>
      </c>
      <c r="NK244" s="574" t="str">
        <f>IF(Table1[[#This Row],[Verschluss - B3 - Trennbar vom Hauptkörper? (X=Ja)]]="","",Table1[[#This Row],[Verschluss - B3 - Trennbar vom Hauptkörper? (X=Ja)]])</f>
        <v/>
      </c>
      <c r="NL244" s="577" t="str">
        <f>IF(Table1[[#This Row],[Verschluss - B3 - Virgin Material]]="","",VLOOKUP(Table1[[#This Row],[Verschluss - B3 - Virgin Material]],'DD FD'!AJ:AK,2,FALSE))</f>
        <v/>
      </c>
      <c r="NM244" s="578" t="str">
        <f>IF(Table1[[#This Row],[Verschluss - B3 - Virgin Material Anteil (in %)]]="","",Table1[[#This Row],[Verschluss - B3 - Virgin Material Anteil (in %)]])</f>
        <v/>
      </c>
      <c r="NN244" s="577" t="str">
        <f>IF(Table1[[#This Row],[Verschluss - B3 - Recyceltes Material]]="","",VLOOKUP(Table1[[#This Row],[Verschluss - B3 - Recyceltes Material]],'DD FD'!AL:AM,2,FALSE))</f>
        <v/>
      </c>
      <c r="NO244" s="578" t="str">
        <f>IF(Table1[[#This Row],[Verschluss - B3 - Recyceltes Material Anteil (in %)]]="","",Table1[[#This Row],[Verschluss - B3 - Recyceltes Material Anteil (in %)]])</f>
        <v/>
      </c>
      <c r="NP244" s="577" t="str">
        <f>IF(Table1[[#This Row],[Verschluss - B3 - Beschichtung]]="","",VLOOKUP(Table1[[#This Row],[Verschluss - B3 - Beschichtung]],'DD FD'!AE:AF,2,FALSE))</f>
        <v/>
      </c>
      <c r="NQ244" s="580" t="str">
        <f>IF(Table1[[#This Row],[Verschluss - B3 - Beschichtung Anteil (in %)]]="","",Table1[[#This Row],[Verschluss - B3 - Beschichtung Anteil (in %)]])</f>
        <v/>
      </c>
      <c r="NR244" s="576" t="str">
        <f>IF(Table1[[#This Row],[Etikett - B1 - Art]]="","",VLOOKUP(Table1[[#This Row],[Etikett - B1 - Art]],'DD FD'!F:G,2,FALSE))</f>
        <v/>
      </c>
      <c r="NS244" s="577" t="str">
        <f>IF(Table1[[#This Row],[Etikett - B1 - Fraktion]]="","",VLOOKUP(Table1[[#This Row],[Etikett - B1 - Fraktion]],'DD FD'!H:J,3,FALSE))</f>
        <v/>
      </c>
      <c r="NT244" s="574" t="str">
        <f>IF(Table1[[#This Row],[Etikett - B1 - Gewicht (in G)]]="","",Table1[[#This Row],[Etikett - B1 - Gewicht (in G)]])</f>
        <v/>
      </c>
      <c r="NU244" s="574" t="str">
        <f>IF(Table1[[#This Row],[Etikett - B1 - Lizenzierungs-pflichtig? (X=Ja)]]="","",Table1[[#This Row],[Etikett - B1 - Lizenzierungs-pflichtig? (X=Ja)]])</f>
        <v/>
      </c>
      <c r="NV244" s="574" t="str">
        <f>IF(Table1[[#This Row],[Etikett - B1 - Trennbar vom Hauptkörper? (X=Ja)]]="","",Table1[[#This Row],[Etikett - B1 - Trennbar vom Hauptkörper? (X=Ja)]])</f>
        <v/>
      </c>
      <c r="NW244" s="577" t="str">
        <f>IF(Table1[[#This Row],[Etikett - B1 - Virgin Material]]="","",VLOOKUP(Table1[[#This Row],[Etikett - B1 - Virgin Material]],'DD FD'!AJ:AK,2,FALSE))</f>
        <v/>
      </c>
      <c r="NX244" s="578" t="str">
        <f>IF(Table1[[#This Row],[Etikett - B1 - Virgin Material Anteil (in %)]]="","",Table1[[#This Row],[Etikett - B1 - Virgin Material Anteil (in %)]])</f>
        <v/>
      </c>
      <c r="NY244" s="577" t="str">
        <f>IF(Table1[[#This Row],[Etikett - B1 - Recyceltes Material]]="","",VLOOKUP(Table1[[#This Row],[Etikett - B1 - Recyceltes Material]],'DD FD'!AL:AM,2,FALSE))</f>
        <v/>
      </c>
      <c r="NZ244" s="578" t="str">
        <f>IF(Table1[[#This Row],[Etikett - B1 - Recyceltes Material Anteil (in %)]]="","",Table1[[#This Row],[Etikett - B1 - Recyceltes Material Anteil (in %)]])</f>
        <v/>
      </c>
      <c r="OA244" s="577" t="str">
        <f>IF(Table1[[#This Row],[Etikett - B1 - Beschichtung]]="","",VLOOKUP(Table1[[#This Row],[Etikett - B1 - Beschichtung]],'DD FD'!AE:AF,2,FALSE))</f>
        <v/>
      </c>
      <c r="OB244" s="580" t="str">
        <f>IF(Table1[[#This Row],[Etikett - B1 - Beschichtung Anteil (in %)]]="","",Table1[[#This Row],[Etikett - B1 - Beschichtung Anteil (in %)]])</f>
        <v/>
      </c>
      <c r="OC244" s="576" t="str">
        <f>IF(Table1[[#This Row],[Etikett - B2 - Art]]="","",VLOOKUP(Table1[[#This Row],[Etikett - B2 - Art]],'DD FD'!F:G,2,FALSE))</f>
        <v/>
      </c>
      <c r="OD244" s="577" t="str">
        <f>IF(Table1[[#This Row],[Etikett - B2 - Fraktion]]="","",VLOOKUP(Table1[[#This Row],[Etikett - B2 - Fraktion]],'DD FD'!H:J,3,FALSE))</f>
        <v/>
      </c>
      <c r="OE244" s="574" t="str">
        <f>IF(Table1[[#This Row],[Etikett - B2 - Gewicht (in G)]]="","",Table1[[#This Row],[Etikett - B2 - Gewicht (in G)]])</f>
        <v/>
      </c>
      <c r="OF244" s="574" t="str">
        <f>IF(Table1[[#This Row],[Etikett - B2 - Lizenzierungs-pflichtig? (X=Ja)]]="","",Table1[[#This Row],[Etikett - B2 - Lizenzierungs-pflichtig? (X=Ja)]])</f>
        <v/>
      </c>
      <c r="OG244" s="574" t="str">
        <f>IF(Table1[[#This Row],[Etikett - B2 - Trennbar vom Hauptkörper? (X=Ja)]]="","",Table1[[#This Row],[Etikett - B2 - Trennbar vom Hauptkörper? (X=Ja)]])</f>
        <v/>
      </c>
      <c r="OH244" s="577" t="str">
        <f>IF(Table1[[#This Row],[Etikett - B2 - Virgin Material]]="","",VLOOKUP(Table1[[#This Row],[Etikett - B2 - Virgin Material]],'DD FD'!AJ:AK,2,FALSE))</f>
        <v/>
      </c>
      <c r="OI244" s="578" t="str">
        <f>IF(Table1[[#This Row],[Etikett - B2 - Virgin Material Anteil (in %)]]="","",Table1[[#This Row],[Etikett - B2 - Virgin Material Anteil (in %)]])</f>
        <v/>
      </c>
      <c r="OJ244" s="577" t="str">
        <f>IF(Table1[[#This Row],[Etikett - B2 - Recyceltes Material]]="","",VLOOKUP(Table1[[#This Row],[Etikett - B2 - Recyceltes Material]],'DD FD'!AL:AM,2,FALSE))</f>
        <v/>
      </c>
      <c r="OK244" s="578" t="str">
        <f>IF(Table1[[#This Row],[Etikett - B2 - Recyceltes Material Anteil (in %)]]="","",Table1[[#This Row],[Etikett - B2 - Recyceltes Material Anteil (in %)]])</f>
        <v/>
      </c>
      <c r="OL244" s="577" t="str">
        <f>IF(Table1[[#This Row],[Etikett - B2 - Beschichtung]]="","",VLOOKUP(Table1[[#This Row],[Etikett - B2 - Beschichtung]],'DD FD'!AE:AF,2,FALSE))</f>
        <v/>
      </c>
      <c r="OM244" s="580" t="str">
        <f>IF(Table1[[#This Row],[Etikett - B2 - Beschichtung Anteil (in %)]]="","",Table1[[#This Row],[Etikett - B2 - Beschichtung Anteil (in %)]])</f>
        <v/>
      </c>
      <c r="ON244" s="576" t="str">
        <f>IF(Table1[[#This Row],[Etikett - B3 - Art]]="","",VLOOKUP(Table1[[#This Row],[Etikett - B3 - Art]],'DD FD'!F:G,2,FALSE))</f>
        <v/>
      </c>
      <c r="OO244" s="577" t="str">
        <f>IF(Table1[[#This Row],[Etikett - B3 - Fraktion]]="","",VLOOKUP(Table1[[#This Row],[Etikett - B3 - Fraktion]],'DD FD'!H:J,3,FALSE))</f>
        <v/>
      </c>
      <c r="OP244" s="574" t="str">
        <f>IF(Table1[[#This Row],[Etikett - B3 - Gewicht (in G)]]="","",Table1[[#This Row],[Etikett - B3 - Gewicht (in G)]])</f>
        <v/>
      </c>
      <c r="OQ244" s="574" t="str">
        <f>IF(Table1[[#This Row],[Etikett - B3 - Lizenzierungs-pflichtig? (X=Ja)]]="","",Table1[[#This Row],[Etikett - B3 - Lizenzierungs-pflichtig? (X=Ja)]])</f>
        <v/>
      </c>
      <c r="OR244" s="574" t="str">
        <f>IF(Table1[[#This Row],[Etikett - B3 - Trennbar vom Hauptkörper? (X=Ja)]]="","",Table1[[#This Row],[Etikett - B3 - Trennbar vom Hauptkörper? (X=Ja)]])</f>
        <v/>
      </c>
      <c r="OS244" s="577" t="str">
        <f>IF(Table1[[#This Row],[Etikett - B3 - Virgin Material]]="","",VLOOKUP(Table1[[#This Row],[Etikett - B3 - Virgin Material]],'DD FD'!AJ:AK,2,FALSE))</f>
        <v/>
      </c>
      <c r="OT244" s="578" t="str">
        <f>IF(Table1[[#This Row],[Etikett - B3 - Virgin Material Anteil (in %)]]="","",Table1[[#This Row],[Etikett - B3 - Virgin Material Anteil (in %)]])</f>
        <v/>
      </c>
      <c r="OU244" s="577" t="str">
        <f>IF(Table1[[#This Row],[Etikett - B3 - Recyceltes Material]]="","",VLOOKUP(Table1[[#This Row],[Etikett - B3 - Recyceltes Material]],'DD FD'!AL:AM,2,FALSE))</f>
        <v/>
      </c>
      <c r="OV244" s="578" t="str">
        <f>IF(Table1[[#This Row],[Etikett - B3 - Recyceltes Material Anteil (in %)]]="","",Table1[[#This Row],[Etikett - B3 - Recyceltes Material Anteil (in %)]])</f>
        <v/>
      </c>
      <c r="OW244" s="577" t="str">
        <f>IF(Table1[[#This Row],[Etikett - B3 - Beschichtung]]="","",VLOOKUP(Table1[[#This Row],[Etikett - B3 - Beschichtung]],'DD FD'!AE:AF,2,FALSE))</f>
        <v/>
      </c>
      <c r="OX244" s="613" t="str">
        <f>IF(Table1[[#This Row],[Etikett - B3 - Beschichtung Anteil (in %)]]="","",Table1[[#This Row],[Etikett - B3 - Beschichtung Anteil (in %)]])</f>
        <v/>
      </c>
      <c r="OY244" s="618">
        <f>ROUNDUP(SUM(
IF(AND(LH244='DD FD'!$J$7,LJ244='DD FD'!$AI$3),LI244,0),
IF(AND(LR244='DD FD'!$J$7,LT244='DD FD'!$AI$3),LS244,0),
IF(AND(MB244='DD FD'!$J$7,MD244='DD FD'!$AI$3),MC244,0),
IF(AND(ML244='DD FD'!$J$7,MN244='DD FD'!$AI$3),MM244,0),
IF(AND(MW244='DD FD'!$J$7,MY244='DD FD'!$AI$3),MX244,0),
IF(AND(NH244='DD FD'!$J$7,NJ244='DD FD'!$AI$3),NI244,0),
IF(AND(NS244='DD FD'!$J$7,NU244='DD FD'!$AI$3),NT244,0),
IF(AND(OD244='DD FD'!$J$7,OF244='DD FD'!$AI$3),OE244,0),
IF(AND(OO244='DD FD'!$J$7,OQ244='DD FD'!$AI$3),OP244,0),
),2)</f>
        <v>0</v>
      </c>
      <c r="OZ244" s="617">
        <f>ROUNDUP(SUM(
IF(AND(LH244='DD FD'!$J$6,LJ244='DD FD'!$AI$3),LI244,0),
IF(AND(LR244='DD FD'!$J$6,LT244='DD FD'!$AI$3),LS244,0),
IF(AND(MB244='DD FD'!$J$6,MD244='DD FD'!$AI$3),MC244,0),
IF(AND(ML244='DD FD'!$J$6,MN244='DD FD'!$AI$3),MM244,0),
IF(AND(MW244='DD FD'!$J$6,MY244='DD FD'!$AI$3),MX244,0),
IF(AND(NH244='DD FD'!$J$6,NJ244='DD FD'!$AI$3),NI244,0),
IF(AND(NS244='DD FD'!$J$6,NU244='DD FD'!$AI$3),NT244,0),
IF(AND(OD244='DD FD'!$J$6,OF244='DD FD'!$AI$3),OE244,0),
IF(AND(OO244='DD FD'!$J$6,OQ244='DD FD'!$AI$3),OP244,0),
),2)</f>
        <v>0</v>
      </c>
      <c r="PA244" s="617">
        <f>ROUNDUP(SUM(
IF(AND(LH244='DD FD'!$J$10,LJ244='DD FD'!$AI$3),LI244,0),
IF(AND(LR244='DD FD'!$J$10,LT244='DD FD'!$AI$3),LS244,0),
IF(AND(MB244='DD FD'!$J$10,MD244='DD FD'!$AI$3),MC244,0),
IF(AND(ML244='DD FD'!$J$10,MN244='DD FD'!$AI$3),MM244,0),
IF(AND(MW244='DD FD'!$J$10,MY244='DD FD'!$AI$3),MX244,0),
IF(AND(NH244='DD FD'!$J$10,NJ244='DD FD'!$AI$3),NI244,0),
IF(AND(NS244='DD FD'!$J$10,NU244='DD FD'!$AI$3),NT244,0),
IF(AND(OD244='DD FD'!$J$10,OF244='DD FD'!$AI$3),OE244,0),
IF(AND(OO244='DD FD'!$J$10,OQ244='DD FD'!$AI$3),OP244,0),
),2)</f>
        <v>0</v>
      </c>
      <c r="PB244" s="617">
        <f>ROUNDUP(SUM(
IF(AND(LH244='DD FD'!$J$8,LJ244='DD FD'!$AI$3),LI244,0),
IF(AND(LR244='DD FD'!$J$8,LT244='DD FD'!$AI$3),LS244,0),
IF(AND(MB244='DD FD'!$J$8,MD244='DD FD'!$AI$3),MC244,0),
IF(AND(ML244='DD FD'!$J$8,MN244='DD FD'!$AI$3),MM244,0),
IF(AND(MW244='DD FD'!$J$8,MY244='DD FD'!$AI$3),MX244,0),
IF(AND(NH244='DD FD'!$J$8,NJ244='DD FD'!$AI$3),NI244,0),
IF(AND(NS244='DD FD'!$J$8,NU244='DD FD'!$AI$3),NT244,0),
IF(AND(OD244='DD FD'!$J$8,OF244='DD FD'!$AI$3),OE244,0),
IF(AND(OO244='DD FD'!$J$8,OQ244='DD FD'!$AI$3),OP244,0),
),2)</f>
        <v>0</v>
      </c>
      <c r="PC244" s="617">
        <f>ROUNDUP(SUM(
IF(AND(LH244='DD FD'!$J$5,LJ244='DD FD'!$AI$3),LI244,0),
IF(AND(LR244='DD FD'!$J$5,LT244='DD FD'!$AI$3),LS244,0),
IF(AND(MB244='DD FD'!$J$5,MD244='DD FD'!$AI$3),MC244,0),
IF(AND(ML244='DD FD'!$J$5,MN244='DD FD'!$AI$3),MM244,0),
IF(AND(MW244='DD FD'!$J$5,MY244='DD FD'!$AI$3),MX244,0),
IF(AND(NH244='DD FD'!$J$5,NJ244='DD FD'!$AI$3),NI244,0),
IF(AND(NS244='DD FD'!$J$5,NU244='DD FD'!$AI$3),NT244,0),
IF(AND(OD244='DD FD'!$J$5,OF244='DD FD'!$AI$3),OE244,0),
IF(AND(OO244='DD FD'!$J$5,OQ244='DD FD'!$AI$3),OP244,0),
),2)</f>
        <v>0</v>
      </c>
      <c r="PD244" s="617">
        <f>ROUNDUP(SUM(
IF(AND(LH244='DD FD'!$J$9,LJ244='DD FD'!$AI$3),LI244,0),
IF(AND(LR244='DD FD'!$J$9,LT244='DD FD'!$AI$3),LS244,0),
IF(AND(MB244='DD FD'!$J$9,MD244='DD FD'!$AI$3),MC244,0),
IF(AND(ML244='DD FD'!$J$9,MN244='DD FD'!$AI$3),MM244,0),
IF(AND(MW244='DD FD'!$J$9,MY244='DD FD'!$AI$3),MX244,0),
IF(AND(NH244='DD FD'!$J$9,NJ244='DD FD'!$AI$3),NI244,0),
IF(AND(NS244='DD FD'!$J$9,NU244='DD FD'!$AI$3),NT244,0),
IF(AND(OD244='DD FD'!$J$9,OF244='DD FD'!$AI$3),OE244,0),
IF(AND(OO244='DD FD'!$J$9,OQ244='DD FD'!$AI$3),OP244,0),
),2)</f>
        <v>0</v>
      </c>
      <c r="PE244" s="617">
        <f>ROUNDUP(SUM(
IF(AND(LH244='DD FD'!$J$4,LJ244='DD FD'!$AI$3),LI244,0),
IF(AND(LR244='DD FD'!$J$4,LT244='DD FD'!$AI$3),LS244,0),
IF(AND(MB244='DD FD'!$J$4,MD244='DD FD'!$AI$3),MC244,0),
IF(AND(ML244='DD FD'!$J$4,MN244='DD FD'!$AI$3),MM244,0),
IF(AND(MW244='DD FD'!$J$4,MY244='DD FD'!$AI$3),MX244,0),
IF(AND(NH244='DD FD'!$J$4,NJ244='DD FD'!$AI$3),NI244,0),
IF(AND(NS244='DD FD'!$J$4,NU244='DD FD'!$AI$3),NT244,0),
IF(AND(OD244='DD FD'!$J$4,OF244='DD FD'!$AI$3),OE244,0),
IF(AND(OO244='DD FD'!$J$4,OQ244='DD FD'!$AI$3),OP244,0),
),2)</f>
        <v>0</v>
      </c>
      <c r="PF244" s="619">
        <f>ROUNDUP(SUM(
IF(AND(LH244='DD FD'!$J$11,LJ244='DD FD'!$AI$3),LI244,0),
IF(AND(LR244='DD FD'!$J$11,LT244='DD FD'!$AI$3),LS244,0),
IF(AND(MB244='DD FD'!$J$11,MD244='DD FD'!$AI$3),MC244,0),
IF(AND(ML244='DD FD'!$J$11,MN244='DD FD'!$AI$3),MM244,0),
IF(AND(MW244='DD FD'!$J$11,MY244='DD FD'!$AI$3),MX244,0),
IF(AND(NH244='DD FD'!$J$11,NJ244='DD FD'!$AI$3),NI244,0),
IF(AND(NS244='DD FD'!$J$11,NU244='DD FD'!$AI$3),NT244,0),
IF(AND(OD244='DD FD'!$J$11,OF244='DD FD'!$AI$3),OE244,0),
IF(AND(OO244='DD FD'!$J$11,OQ244='DD FD'!$AI$3),OP244,0),
),2)</f>
        <v>0</v>
      </c>
    </row>
    <row r="245" spans="1:422">
      <c r="A245" s="806"/>
      <c r="B245" s="934"/>
      <c r="C245" s="247"/>
      <c r="D245" s="842"/>
      <c r="E245" s="247"/>
      <c r="F245" s="158"/>
      <c r="G245" s="710"/>
      <c r="H245" s="712"/>
      <c r="I245" s="936"/>
      <c r="J245" s="803"/>
      <c r="K245" s="150"/>
      <c r="L245" s="146" t="str">
        <f t="shared" si="81"/>
        <v/>
      </c>
      <c r="M245" s="501" t="str">
        <f t="shared" si="98"/>
        <v/>
      </c>
      <c r="N245" s="504"/>
      <c r="O245" s="113" t="str">
        <f t="shared" si="99"/>
        <v/>
      </c>
      <c r="P245" s="114" t="str">
        <f t="shared" si="82"/>
        <v/>
      </c>
      <c r="Q245" s="152"/>
      <c r="R245" s="152"/>
      <c r="S245" s="115" t="str">
        <f t="shared" si="100"/>
        <v/>
      </c>
      <c r="T245" s="159"/>
      <c r="U245" s="159"/>
      <c r="V245" s="157"/>
      <c r="W245" s="157"/>
      <c r="X245" s="157"/>
      <c r="Y245" s="772"/>
      <c r="Z245" s="158"/>
      <c r="AA245" s="144"/>
      <c r="AB245" s="112"/>
      <c r="AC245" s="153"/>
      <c r="AD245" s="153"/>
      <c r="AE245" s="153"/>
      <c r="AF245" s="153"/>
      <c r="AG245" s="153"/>
      <c r="AH245" s="153"/>
      <c r="AI245" s="152"/>
      <c r="AJ245" s="158"/>
      <c r="AK245" s="158"/>
      <c r="AL245" s="158"/>
      <c r="AM245" s="116" t="str">
        <f t="shared" si="101"/>
        <v/>
      </c>
      <c r="AN245" s="116" t="str">
        <f t="shared" si="102"/>
        <v/>
      </c>
      <c r="AO245" s="324"/>
      <c r="AP245" s="503"/>
      <c r="AQ245" s="487" t="str">
        <f t="shared" si="103"/>
        <v/>
      </c>
      <c r="AR245" s="113" t="str">
        <f t="shared" si="83"/>
        <v/>
      </c>
      <c r="AS245" s="113" t="str">
        <f t="shared" si="84"/>
        <v/>
      </c>
      <c r="AT245" s="113" t="str">
        <f t="shared" si="85"/>
        <v/>
      </c>
      <c r="AU245" s="113" t="str">
        <f t="shared" si="86"/>
        <v/>
      </c>
      <c r="AV245" s="159"/>
      <c r="AW245" s="157"/>
      <c r="AX245" s="157"/>
      <c r="AY245" s="157"/>
      <c r="AZ245" s="157"/>
      <c r="BA245" s="116" t="str">
        <f t="shared" si="87"/>
        <v/>
      </c>
      <c r="BB245" s="316"/>
      <c r="BC245" s="116" t="str">
        <f t="shared" si="88"/>
        <v/>
      </c>
      <c r="BD245" s="133" t="str">
        <f t="shared" si="89"/>
        <v/>
      </c>
      <c r="BE245" s="157"/>
      <c r="BF245" s="1180"/>
      <c r="BG245" s="1180"/>
      <c r="BH245" s="158"/>
      <c r="BI245" s="490"/>
      <c r="BJ245" s="514" t="str">
        <f t="shared" si="104"/>
        <v/>
      </c>
      <c r="BK245" s="789"/>
      <c r="BL245" s="116" t="str">
        <f t="shared" si="105"/>
        <v/>
      </c>
      <c r="BM245" s="144"/>
      <c r="BN245" s="144"/>
      <c r="BO245" s="144"/>
      <c r="BP245" s="790"/>
      <c r="BQ245" s="790"/>
      <c r="BR245" s="790"/>
      <c r="BS245" s="116" t="str">
        <f t="shared" si="90"/>
        <v/>
      </c>
      <c r="BT245" s="790"/>
      <c r="BU245" s="808" t="str">
        <f t="shared" si="91"/>
        <v/>
      </c>
      <c r="BV245" s="791"/>
      <c r="BW245" s="144"/>
      <c r="BX245" s="20"/>
      <c r="BY245" s="20"/>
      <c r="BZ245" s="20"/>
      <c r="CA245" s="792"/>
      <c r="CB245" s="1201"/>
      <c r="CC245" s="144"/>
      <c r="CD245" s="144"/>
      <c r="CE245" s="144"/>
      <c r="CF245" s="144"/>
      <c r="CG245" s="144"/>
      <c r="CH245" s="144"/>
      <c r="CI245" s="144"/>
      <c r="CJ245" s="144"/>
      <c r="CK245" s="144"/>
      <c r="CL245" s="144"/>
      <c r="CM245" s="144"/>
      <c r="CN245" s="144"/>
      <c r="CO245" s="144"/>
      <c r="CP245" s="144"/>
      <c r="CQ245" s="144"/>
      <c r="CR245" s="144"/>
      <c r="CS245" s="144"/>
      <c r="CT245" s="144"/>
      <c r="CU245" s="144"/>
      <c r="CV245" s="144"/>
      <c r="CW245" s="144"/>
      <c r="CX245" s="144"/>
      <c r="CY245" s="144"/>
      <c r="CZ245" s="144"/>
      <c r="DA245" s="144"/>
      <c r="DB245" s="144"/>
      <c r="DC245" s="144"/>
      <c r="DD245" s="144"/>
      <c r="DE245" s="144"/>
      <c r="DF245" s="144"/>
      <c r="DG245" s="144"/>
      <c r="DH245" s="144"/>
      <c r="DI245" s="144"/>
      <c r="DJ245" s="144"/>
      <c r="DK245" s="144"/>
      <c r="DL245" s="144"/>
      <c r="DM245" s="144"/>
      <c r="DN245" s="144"/>
      <c r="DO245" s="144"/>
      <c r="DP245" s="144"/>
      <c r="DQ245" s="144"/>
      <c r="DR245" s="144"/>
      <c r="DS245" s="144"/>
      <c r="DT245" s="144"/>
      <c r="DU245" s="144"/>
      <c r="DV245" s="144"/>
      <c r="DW245" s="144"/>
      <c r="DX245" s="144"/>
      <c r="DY245" s="144"/>
      <c r="DZ245" s="144"/>
      <c r="EA245" s="144"/>
      <c r="EB245" s="144"/>
      <c r="EC245" s="144"/>
      <c r="ED245" s="782" t="str">
        <f t="shared" si="106"/>
        <v/>
      </c>
      <c r="EE245" s="519"/>
      <c r="EF245" s="793"/>
      <c r="EG245" s="519"/>
      <c r="EH245" s="794"/>
      <c r="EI245" s="790"/>
      <c r="EJ245" s="794"/>
      <c r="EK245" s="794"/>
      <c r="EL245" s="790"/>
      <c r="EM245" s="790"/>
      <c r="EN245" s="790"/>
      <c r="EO245" s="112" t="str">
        <f t="shared" si="92"/>
        <v/>
      </c>
      <c r="EP245" s="790"/>
      <c r="EQ245" s="488" t="str">
        <f t="shared" si="93"/>
        <v/>
      </c>
      <c r="ER245" s="1100"/>
      <c r="ES245" s="1099" t="str">
        <f t="shared" si="107"/>
        <v/>
      </c>
      <c r="ET245" s="525"/>
      <c r="EU245" s="148"/>
      <c r="EV245" s="148"/>
      <c r="EW245" s="148"/>
      <c r="EX245" s="148"/>
      <c r="EY245" s="148"/>
      <c r="EZ245" s="148"/>
      <c r="FA245" s="148"/>
      <c r="FB245" s="148"/>
      <c r="FC245" s="148"/>
      <c r="FD245" s="148"/>
      <c r="FE245" s="148"/>
      <c r="FF245" s="148"/>
      <c r="FG245" s="148"/>
      <c r="FH245" s="148"/>
      <c r="FI245" s="528"/>
      <c r="FJ245" s="513" t="str">
        <f t="shared" si="94"/>
        <v/>
      </c>
      <c r="FK245" s="158"/>
      <c r="FL245" s="850"/>
      <c r="FM245" s="850"/>
      <c r="FN245" s="850"/>
      <c r="FO245" s="850"/>
      <c r="FP245" s="850"/>
      <c r="FQ245" s="850"/>
      <c r="FR245" s="157"/>
      <c r="FS245" s="143"/>
      <c r="FT245" s="143"/>
      <c r="FU245" s="847" t="str">
        <f t="shared" si="95"/>
        <v/>
      </c>
      <c r="FV245" s="555"/>
      <c r="FW245" s="523" t="str">
        <f>IF(Table1[[#This Row],[Nonfood Inhaltstoffe - Komponente]]="","",VLOOKUP(Table1[[#This Row],[Nonfood Inhaltstoffe - Komponente]],'Dropdown Auswahl'!BJ:BK,2,FALSE))</f>
        <v/>
      </c>
      <c r="FX245" s="1013"/>
      <c r="FY245" s="1011" t="str">
        <f t="shared" si="96"/>
        <v/>
      </c>
      <c r="FZ245" s="152"/>
      <c r="GA245" s="152"/>
      <c r="GB245" s="152"/>
      <c r="GC245" s="529" t="str">
        <f t="shared" si="97"/>
        <v/>
      </c>
      <c r="GG245" s="21"/>
      <c r="GH245" s="21"/>
      <c r="GI245" s="1019"/>
      <c r="GJ245" s="1016" t="str">
        <f>IF(Table1[[#This Row],[Global Trade Item Number (GTIN)]]="","",Table1[[#This Row],[Global Trade Item Number (GTIN)]])</f>
        <v/>
      </c>
      <c r="GK245" s="555" t="str">
        <f>IF(Table1[[#This Row],[WAWI-Nr./ Kreditoren-Nummer
(ASDV)]]&lt;&gt;"",Table1[[#This Row],[WAWI-Nr./ Kreditoren-Nummer
(ASDV)]],"")</f>
        <v/>
      </c>
      <c r="GL245" s="165"/>
      <c r="GM245" s="165"/>
      <c r="GN245" s="165"/>
      <c r="GO245" s="485"/>
      <c r="GP245" s="534"/>
      <c r="GQ245" s="533"/>
      <c r="GR245" s="486"/>
      <c r="GS245" s="486"/>
      <c r="GT245" s="486"/>
      <c r="GU245" s="486"/>
      <c r="GV245" s="486"/>
      <c r="GW245" s="542"/>
      <c r="GX245" s="538"/>
      <c r="GY245" s="144"/>
      <c r="GZ245" s="480"/>
      <c r="HA245" s="158"/>
      <c r="HB245" s="480"/>
      <c r="HC245" s="480"/>
      <c r="HD245" s="480"/>
      <c r="HE245" s="480"/>
      <c r="HF245" s="480"/>
      <c r="HG245" s="480"/>
      <c r="HH245" s="538"/>
      <c r="HI245" s="480"/>
      <c r="HJ245" s="480"/>
      <c r="HK245" s="480"/>
      <c r="HL245" s="480"/>
      <c r="HM245" s="480"/>
      <c r="HN245" s="480"/>
      <c r="HO245" s="480"/>
      <c r="HP245" s="480"/>
      <c r="HQ245" s="480"/>
      <c r="HR245" s="538"/>
      <c r="HS245" s="480"/>
      <c r="HT245" s="480"/>
      <c r="HU245" s="480"/>
      <c r="HV245" s="480"/>
      <c r="HW245" s="480"/>
      <c r="HX245" s="480"/>
      <c r="HY245" s="480"/>
      <c r="HZ245" s="480"/>
      <c r="IA245" s="480"/>
      <c r="IB245" s="538"/>
      <c r="IC245" s="480"/>
      <c r="ID245" s="480"/>
      <c r="IE245" s="480"/>
      <c r="IF245" s="480"/>
      <c r="IG245" s="480"/>
      <c r="IH245" s="480"/>
      <c r="II245" s="480"/>
      <c r="IJ245" s="480"/>
      <c r="IK245" s="480"/>
      <c r="IL245" s="480"/>
      <c r="IM245" s="538"/>
      <c r="IN245" s="480"/>
      <c r="IO245" s="480"/>
      <c r="IP245" s="480"/>
      <c r="IQ245" s="480"/>
      <c r="IR245" s="480"/>
      <c r="IS245" s="480"/>
      <c r="IT245" s="480"/>
      <c r="IU245" s="480"/>
      <c r="IV245" s="480"/>
      <c r="IW245" s="480"/>
      <c r="IX245" s="538"/>
      <c r="IY245" s="480"/>
      <c r="IZ245" s="480"/>
      <c r="JA245" s="480"/>
      <c r="JB245" s="480"/>
      <c r="JC245" s="480"/>
      <c r="JD245" s="480"/>
      <c r="JE245" s="480"/>
      <c r="JF245" s="480"/>
      <c r="JG245" s="480"/>
      <c r="JH245" s="480"/>
      <c r="JI245" s="538"/>
      <c r="JJ245" s="480"/>
      <c r="JK245" s="480"/>
      <c r="JL245" s="480"/>
      <c r="JM245" s="480"/>
      <c r="JN245" s="480"/>
      <c r="JO245" s="480"/>
      <c r="JP245" s="480"/>
      <c r="JQ245" s="480"/>
      <c r="JR245" s="480"/>
      <c r="JS245" s="590"/>
      <c r="JT245" s="538"/>
      <c r="JU245" s="480"/>
      <c r="JV245" s="480"/>
      <c r="JW245" s="480"/>
      <c r="JX245" s="480"/>
      <c r="JY245" s="480"/>
      <c r="JZ245" s="480"/>
      <c r="KA245" s="480"/>
      <c r="KB245" s="480"/>
      <c r="KC245" s="480"/>
      <c r="KD245" s="480"/>
      <c r="KE245" s="538"/>
      <c r="KF245" s="480"/>
      <c r="KG245" s="480"/>
      <c r="KH245" s="480"/>
      <c r="KI245" s="480"/>
      <c r="KJ245" s="480"/>
      <c r="KK245" s="480"/>
      <c r="KL245" s="480"/>
      <c r="KM245" s="480"/>
      <c r="KN245" s="480"/>
      <c r="KO245" s="480"/>
      <c r="KR245" s="568" t="str">
        <f>IF(Table1[[#This Row],[GTIN]]&lt;&gt;"",Table1[[#This Row],[GTIN]],"")</f>
        <v/>
      </c>
      <c r="KS245" s="569" t="str">
        <f>Table1[[#This Row],[Kreditor]]</f>
        <v/>
      </c>
      <c r="KT245" s="570" t="str">
        <f>IF(Table1[[#This Row],[Gültig ab (Datum)]]&lt;&gt;"",Table1[[#This Row],[Gültig ab (Datum)]],"")</f>
        <v/>
      </c>
      <c r="KU245" s="570"/>
      <c r="KV245" s="583" t="str">
        <f>IF(Table1[[#This Row],[Artikel verpackt? 
(X=Ja)]]="","",Table1[[#This Row],[Artikel verpackt? 
(X=Ja)]])</f>
        <v/>
      </c>
      <c r="KW245" s="571" t="str">
        <f>IF(Table1[[#This Row],[Verpackung recyclingfähig?
(X=Ja)]]="","",Table1[[#This Row],[Verpackung recyclingfähig?
(X=Ja)]])</f>
        <v/>
      </c>
      <c r="KX245" s="572"/>
      <c r="KY245" s="573"/>
      <c r="KZ245" s="574"/>
      <c r="LA245" s="574"/>
      <c r="LB245" s="574"/>
      <c r="LC245" s="574"/>
      <c r="LD245" s="574"/>
      <c r="LE245" s="574"/>
      <c r="LF245" s="575"/>
      <c r="LG245" s="576" t="str">
        <f>IF(Table1[[#This Row],[Hauptkörper - B1 - Art]]="","",VLOOKUP(Table1[[#This Row],[Hauptkörper - B1 - Art]],'DD FD'!B:C,2,FALSE))</f>
        <v/>
      </c>
      <c r="LH245" s="577" t="str">
        <f>IF(Table1[[#This Row],[Hauptkörper - B1 - Fraktion]]="","",VLOOKUP(Table1[[#This Row],[Hauptkörper - B1 - Fraktion]],'DD FD'!H:J,3,FALSE))</f>
        <v/>
      </c>
      <c r="LI245" s="574" t="str">
        <f>IF(Table1[[#This Row],[Hauptkörper - B1 - Gewicht
(in G)]]="","",Table1[[#This Row],[Hauptkörper - B1 - Gewicht
(in G)]])</f>
        <v/>
      </c>
      <c r="LJ245" s="574" t="str">
        <f>IF(Table1[[#This Row],[Hauptkörper - B1 - Lizenzierungs-pflichtig? (X=Ja)]]="","",Table1[[#This Row],[Hauptkörper - B1 - Lizenzierungs-pflichtig? (X=Ja)]])</f>
        <v/>
      </c>
      <c r="LK245" s="577" t="str">
        <f>IF(Table1[[#This Row],[Hauptkörper - B1 - Virgin Material]]="","",VLOOKUP(Table1[[#This Row],[Hauptkörper - B1 - Virgin Material]],'DD FD'!AJ:AK,2,FALSE))</f>
        <v/>
      </c>
      <c r="LL245" s="578" t="str">
        <f>IF(Table1[[#This Row],[Hauptkörper - B1 - Virgin Material Anteil (in %)]]="","",Table1[[#This Row],[Hauptkörper - B1 - Virgin Material Anteil (in %)]])</f>
        <v/>
      </c>
      <c r="LM245" s="577" t="str">
        <f>IF(Table1[[#This Row],[Hauptkörper - B1 - Recyceltes Material]]="","",VLOOKUP(Table1[[#This Row],[Hauptkörper - B1 - Recyceltes Material]],'DD FD'!AL:AM,2,FALSE))</f>
        <v/>
      </c>
      <c r="LN245" s="578" t="str">
        <f>IF(Table1[[#This Row],[Hauptkörper - B1 - Recyceltes Material Anteil (in %)]]="","",Table1[[#This Row],[Hauptkörper - B1 - Recyceltes Material Anteil (in %)]])</f>
        <v/>
      </c>
      <c r="LO245" s="579" t="str">
        <f>IF(Table1[[#This Row],[Hauptkörper - B1 - Beschichtung]]="","",VLOOKUP(Table1[[#This Row],[Hauptkörper - B1 - Beschichtung]],'DD FD'!AE:AF,2,FALSE))</f>
        <v/>
      </c>
      <c r="LP245" s="580" t="str">
        <f>IF(Table1[[#This Row],[Hauptkörper - B1 - Beschichtung Anteil (in %)]]="","",Table1[[#This Row],[Hauptkörper - B1 - Beschichtung Anteil (in %)]])</f>
        <v/>
      </c>
      <c r="LQ245" s="576" t="str">
        <f>IF(Table1[[#This Row],[Hauptkörper - B2 - Art]]="","",VLOOKUP(Table1[[#This Row],[Hauptkörper - B2 - Art]],'DD FD'!B:C,2,FALSE))</f>
        <v/>
      </c>
      <c r="LR245" s="577" t="str">
        <f>IF(Table1[[#This Row],[Hauptkörper - B2 - Fraktion]]="","",VLOOKUP(Table1[[#This Row],[Hauptkörper - B2 - Fraktion]],'DD FD'!H:J,3,FALSE))</f>
        <v/>
      </c>
      <c r="LS245" s="574" t="str">
        <f>IF(Table1[[#This Row],[Hauptkörper - B2 - Gewicht
(in G)]]="","",Table1[[#This Row],[Hauptkörper - B2 - Gewicht
(in G)]])</f>
        <v/>
      </c>
      <c r="LT245" s="574" t="str">
        <f>IF(Table1[[#This Row],[Hauptkörper - B2 - Lizenzierungs-pflichtig? (X=Ja)]]="","",Table1[[#This Row],[Hauptkörper - B2 - Lizenzierungs-pflichtig? (X=Ja)]])</f>
        <v/>
      </c>
      <c r="LU245" s="577" t="str">
        <f>IF(Table1[[#This Row],[Hauptkörper - B2 - Virgin Material]]="","",VLOOKUP(Table1[[#This Row],[Hauptkörper - B2 - Virgin Material]],'DD FD'!AJ:AK,2,FALSE))</f>
        <v/>
      </c>
      <c r="LV245" s="578" t="str">
        <f>IF(Table1[[#This Row],[Hauptkörper - B2 - Virgin Material Anteil (in %)]]="","",Table1[[#This Row],[Hauptkörper - B2 - Virgin Material Anteil (in %)]])</f>
        <v/>
      </c>
      <c r="LW245" s="577" t="str">
        <f>IF(Table1[[#This Row],[Hauptkörper - B2 - Recyceltes Material]]="","",VLOOKUP(Table1[[#This Row],[Hauptkörper - B2 - Recyceltes Material]],'DD FD'!AL:AM,2,FALSE))</f>
        <v/>
      </c>
      <c r="LX245" s="578" t="str">
        <f>IF(Table1[[#This Row],[Hauptkörper - B2 - Recyceltes Material Anteil (in %)]]="","",Table1[[#This Row],[Hauptkörper - B2 - Recyceltes Material Anteil (in %)]])</f>
        <v/>
      </c>
      <c r="LY245" s="577" t="str">
        <f>IF(Table1[[#This Row],[Hauptkörper - B2 - Beschichtung]]="","",VLOOKUP(Table1[[#This Row],[Hauptkörper - B2 - Beschichtung]],'DD FD'!AE:AF,2,FALSE))</f>
        <v/>
      </c>
      <c r="LZ245" s="580" t="str">
        <f>IF(Table1[[#This Row],[Hauptkörper - B2 - Beschichtung Anteil (in %)]]="","",Table1[[#This Row],[Hauptkörper - B2 - Beschichtung Anteil (in %)]])</f>
        <v/>
      </c>
      <c r="MA245" s="576" t="str">
        <f>IF(Table1[[#This Row],[Hauptkörper - B3 - Art]]="","",VLOOKUP(Table1[[#This Row],[Hauptkörper - B3 - Art]],'DD FD'!B:C,2,FALSE))</f>
        <v/>
      </c>
      <c r="MB245" s="577" t="str">
        <f>IF(Table1[[#This Row],[Hauptkörper - B3 - Fraktion]]="","",VLOOKUP(Table1[[#This Row],[Hauptkörper - B3 - Fraktion]],'DD FD'!H:J,3,FALSE))</f>
        <v/>
      </c>
      <c r="MC245" s="574" t="str">
        <f>IF(Table1[[#This Row],[Hauptkörper - B3 - Gewicht
(in G)]]="","",Table1[[#This Row],[Hauptkörper - B3 - Gewicht
(in G)]])</f>
        <v/>
      </c>
      <c r="MD245" s="574" t="str">
        <f>IF(Table1[[#This Row],[Hauptkörper - B3 - Lizenzierungs-pflichtig? (X=Ja)]]="","",Table1[[#This Row],[Hauptkörper - B3 - Lizenzierungs-pflichtig? (X=Ja)]])</f>
        <v/>
      </c>
      <c r="ME245" s="577" t="str">
        <f>IF(Table1[[#This Row],[Hauptkörper - B3 - Virgin Material]]="","",VLOOKUP(Table1[[#This Row],[Hauptkörper - B3 - Virgin Material]],'DD FD'!AJ:AK,2,FALSE))</f>
        <v/>
      </c>
      <c r="MF245" s="578" t="str">
        <f>IF(Table1[[#This Row],[Hauptkörper - B3 - Virgin Material Anteil (in %)]]="","",Table1[[#This Row],[Hauptkörper - B3 - Virgin Material Anteil (in %)]])</f>
        <v/>
      </c>
      <c r="MG245" s="577" t="str">
        <f>IF(Table1[[#This Row],[Hauptkörper - B3 - Recyceltes Material]]="","",VLOOKUP(Table1[[#This Row],[Hauptkörper - B3 - Recyceltes Material]],'DD FD'!AL:AM,2,FALSE))</f>
        <v/>
      </c>
      <c r="MH245" s="578" t="str">
        <f>IF(Table1[[#This Row],[Hauptkörper - B3 - Recyceltes Material Anteil (in %)]]="","",Table1[[#This Row],[Hauptkörper - B3 - Recyceltes Material Anteil (in %)]])</f>
        <v/>
      </c>
      <c r="MI245" s="577" t="str">
        <f>IF(Table1[[#This Row],[Hauptkörper - B3 - Beschichtung]]="","",VLOOKUP(Table1[[#This Row],[Hauptkörper - B3 - Beschichtung]],'DD FD'!AE:AF,2,FALSE))</f>
        <v/>
      </c>
      <c r="MJ245" s="580" t="str">
        <f>IF(Table1[[#This Row],[Hauptkörper - B3 - Beschichtung Anteil (in %)]]="","",Table1[[#This Row],[Hauptkörper - B3 - Beschichtung Anteil (in %)]])</f>
        <v/>
      </c>
      <c r="MK245" s="576" t="str">
        <f>IF(Table1[[#This Row],[Verschluss - B1 - Art]]="","",VLOOKUP(Table1[[#This Row],[Verschluss - B1 - Art]],'DD FD'!D:E,2,FALSE))</f>
        <v/>
      </c>
      <c r="ML245" s="577" t="str">
        <f>IF(Table1[[#This Row],[Verschluss - B1 - Fraktion]]="","",VLOOKUP(Table1[[#This Row],[Verschluss - B1 - Fraktion]],'DD FD'!H:J,3,FALSE))</f>
        <v/>
      </c>
      <c r="MM245" s="574" t="str">
        <f>IF(Table1[[#This Row],[Verschluss - B1 - Gewicht (in G)]]="","",Table1[[#This Row],[Verschluss - B1 - Gewicht (in G)]])</f>
        <v/>
      </c>
      <c r="MN245" s="574" t="str">
        <f>IF(Table1[[#This Row],[Verschluss - B1 - Lizenzierungs-pflichtig? (X=Ja)]]="","",Table1[[#This Row],[Verschluss - B1 - Lizenzierungs-pflichtig? (X=Ja)]])</f>
        <v/>
      </c>
      <c r="MO245" s="574" t="str">
        <f>IF(Table1[[#This Row],[Verschluss - B1 - Trennbar vom Hauptkörper? (X=Ja)]]="","",Table1[[#This Row],[Verschluss - B1 - Trennbar vom Hauptkörper? (X=Ja)]])</f>
        <v/>
      </c>
      <c r="MP245" s="577" t="str">
        <f>IF(Table1[[#This Row],[Verschluss - B1 - Virgin Material]]="","",VLOOKUP(Table1[[#This Row],[Verschluss - B1 - Virgin Material]],'DD FD'!AJ:AK,2,FALSE))</f>
        <v/>
      </c>
      <c r="MQ245" s="578" t="str">
        <f>IF(Table1[[#This Row],[Verschluss - B1 - Virgin Material Anteil (in %)]]="","",Table1[[#This Row],[Verschluss - B1 - Virgin Material Anteil (in %)]])</f>
        <v/>
      </c>
      <c r="MR245" s="577" t="str">
        <f>IF(Table1[[#This Row],[Verschluss - B1 - Recyceltes Material]]="","",VLOOKUP(Table1[[#This Row],[Verschluss - B1 - Recyceltes Material]],'DD FD'!AL:AM,2,FALSE))</f>
        <v/>
      </c>
      <c r="MS245" s="578" t="str">
        <f>IF(Table1[[#This Row],[Verschluss - B1 - Recyceltes Material Anteil (in %)]]="","",Table1[[#This Row],[Verschluss - B1 - Recyceltes Material Anteil (in %)]])</f>
        <v/>
      </c>
      <c r="MT245" s="577" t="str">
        <f>IF(Table1[[#This Row],[Verschluss - B1 - Beschichtung]]="","",VLOOKUP(Table1[[#This Row],[Verschluss - B1 - Beschichtung]],'DD FD'!AE:AF,2,FALSE))</f>
        <v/>
      </c>
      <c r="MU245" s="580" t="str">
        <f>IF(Table1[[#This Row],[Verschluss - B1 - Beschichtung Anteil (in %)]]="","",Table1[[#This Row],[Verschluss - B1 - Beschichtung Anteil (in %)]])</f>
        <v/>
      </c>
      <c r="MV245" s="576" t="str">
        <f>IF(Table1[[#This Row],[Verschluss - B2 - Art]]="","",VLOOKUP(Table1[[#This Row],[Verschluss - B2 - Art]],'DD FD'!D:E,2,FALSE))</f>
        <v/>
      </c>
      <c r="MW245" s="577" t="str">
        <f>IF(Table1[[#This Row],[Verschluss - B2 - Fraktion]]="","",VLOOKUP(Table1[[#This Row],[Verschluss - B2 - Fraktion]],'DD FD'!H:J,3,FALSE))</f>
        <v/>
      </c>
      <c r="MX245" s="574" t="str">
        <f>IF(Table1[[#This Row],[Verschluss - B2 - Gewicht (in G)]]="","",Table1[[#This Row],[Verschluss - B2 - Gewicht (in G)]])</f>
        <v/>
      </c>
      <c r="MY245" s="574" t="str">
        <f>IF(Table1[[#This Row],[Verschluss - B2 - Lizenzierungs-pflichtig? (X=Ja)]]="","",Table1[[#This Row],[Verschluss - B2 - Lizenzierungs-pflichtig? (X=Ja)]])</f>
        <v/>
      </c>
      <c r="MZ245" s="574" t="str">
        <f>IF(Table1[[#This Row],[Verschluss - B2 - Trennbar vom Hauptkörper? (X=Ja)]]="","",Table1[[#This Row],[Verschluss - B2 - Trennbar vom Hauptkörper? (X=Ja)]])</f>
        <v/>
      </c>
      <c r="NA245" s="577" t="str">
        <f>IF(Table1[[#This Row],[Verschluss - B2 - Virgin Material]]="","",VLOOKUP(Table1[[#This Row],[Verschluss - B2 - Virgin Material]],'DD FD'!AJ:AK,2,FALSE))</f>
        <v/>
      </c>
      <c r="NB245" s="578" t="str">
        <f>IF(Table1[[#This Row],[Verschluss - B2 - Virgin Material Anteil (in %)]]="","",Table1[[#This Row],[Verschluss - B2 - Virgin Material Anteil (in %)]])</f>
        <v/>
      </c>
      <c r="NC245" s="577" t="str">
        <f>IF(Table1[[#This Row],[Verschluss - B2 - Recyceltes Material]]="","",VLOOKUP(Table1[[#This Row],[Verschluss - B2 - Recyceltes Material]],'DD FD'!AL:AM,2,FALSE))</f>
        <v/>
      </c>
      <c r="ND245" s="578" t="str">
        <f>IF(Table1[[#This Row],[Verschluss - B2 - Recyceltes Material Anteil (in %)]]="","",Table1[[#This Row],[Verschluss - B2 - Recyceltes Material Anteil (in %)]])</f>
        <v/>
      </c>
      <c r="NE245" s="577" t="str">
        <f>IF(Table1[[#This Row],[Verschluss - B2 - Beschichtung]]="","",VLOOKUP(Table1[[#This Row],[Verschluss - B2 - Beschichtung]],'DD FD'!AE:AF,2,FALSE))</f>
        <v/>
      </c>
      <c r="NF245" s="580" t="str">
        <f>IF(Table1[[#This Row],[Verschluss - B2 - Beschichtung Anteil (in %)]]="","",Table1[[#This Row],[Verschluss - B2 - Beschichtung Anteil (in %)]])</f>
        <v/>
      </c>
      <c r="NG245" s="576" t="str">
        <f>IF(Table1[[#This Row],[Verschluss - B3 - Art]]="","",VLOOKUP(Table1[[#This Row],[Verschluss - B3 - Art]],'DD FD'!D:E,2,FALSE))</f>
        <v/>
      </c>
      <c r="NH245" s="577" t="str">
        <f>IF(Table1[[#This Row],[Verschluss - B3 - Fraktion]]="","",VLOOKUP(Table1[[#This Row],[Verschluss - B3 - Fraktion]],'DD FD'!H:J,3,FALSE))</f>
        <v/>
      </c>
      <c r="NI245" s="574" t="str">
        <f>IF(Table1[[#This Row],[Verschluss - B3 - Gewicht (in G)]]="","",Table1[[#This Row],[Verschluss - B3 - Gewicht (in G)]])</f>
        <v/>
      </c>
      <c r="NJ245" s="574" t="str">
        <f>IF(Table1[[#This Row],[Verschluss - B3 - Lizenzierungs-pflichtig? (X=Ja)]]="","",Table1[[#This Row],[Verschluss - B3 - Lizenzierungs-pflichtig? (X=Ja)]])</f>
        <v/>
      </c>
      <c r="NK245" s="574" t="str">
        <f>IF(Table1[[#This Row],[Verschluss - B3 - Trennbar vom Hauptkörper? (X=Ja)]]="","",Table1[[#This Row],[Verschluss - B3 - Trennbar vom Hauptkörper? (X=Ja)]])</f>
        <v/>
      </c>
      <c r="NL245" s="577" t="str">
        <f>IF(Table1[[#This Row],[Verschluss - B3 - Virgin Material]]="","",VLOOKUP(Table1[[#This Row],[Verschluss - B3 - Virgin Material]],'DD FD'!AJ:AK,2,FALSE))</f>
        <v/>
      </c>
      <c r="NM245" s="578" t="str">
        <f>IF(Table1[[#This Row],[Verschluss - B3 - Virgin Material Anteil (in %)]]="","",Table1[[#This Row],[Verschluss - B3 - Virgin Material Anteil (in %)]])</f>
        <v/>
      </c>
      <c r="NN245" s="577" t="str">
        <f>IF(Table1[[#This Row],[Verschluss - B3 - Recyceltes Material]]="","",VLOOKUP(Table1[[#This Row],[Verschluss - B3 - Recyceltes Material]],'DD FD'!AL:AM,2,FALSE))</f>
        <v/>
      </c>
      <c r="NO245" s="578" t="str">
        <f>IF(Table1[[#This Row],[Verschluss - B3 - Recyceltes Material Anteil (in %)]]="","",Table1[[#This Row],[Verschluss - B3 - Recyceltes Material Anteil (in %)]])</f>
        <v/>
      </c>
      <c r="NP245" s="577" t="str">
        <f>IF(Table1[[#This Row],[Verschluss - B3 - Beschichtung]]="","",VLOOKUP(Table1[[#This Row],[Verschluss - B3 - Beschichtung]],'DD FD'!AE:AF,2,FALSE))</f>
        <v/>
      </c>
      <c r="NQ245" s="580" t="str">
        <f>IF(Table1[[#This Row],[Verschluss - B3 - Beschichtung Anteil (in %)]]="","",Table1[[#This Row],[Verschluss - B3 - Beschichtung Anteil (in %)]])</f>
        <v/>
      </c>
      <c r="NR245" s="576" t="str">
        <f>IF(Table1[[#This Row],[Etikett - B1 - Art]]="","",VLOOKUP(Table1[[#This Row],[Etikett - B1 - Art]],'DD FD'!F:G,2,FALSE))</f>
        <v/>
      </c>
      <c r="NS245" s="577" t="str">
        <f>IF(Table1[[#This Row],[Etikett - B1 - Fraktion]]="","",VLOOKUP(Table1[[#This Row],[Etikett - B1 - Fraktion]],'DD FD'!H:J,3,FALSE))</f>
        <v/>
      </c>
      <c r="NT245" s="574" t="str">
        <f>IF(Table1[[#This Row],[Etikett - B1 - Gewicht (in G)]]="","",Table1[[#This Row],[Etikett - B1 - Gewicht (in G)]])</f>
        <v/>
      </c>
      <c r="NU245" s="574" t="str">
        <f>IF(Table1[[#This Row],[Etikett - B1 - Lizenzierungs-pflichtig? (X=Ja)]]="","",Table1[[#This Row],[Etikett - B1 - Lizenzierungs-pflichtig? (X=Ja)]])</f>
        <v/>
      </c>
      <c r="NV245" s="574" t="str">
        <f>IF(Table1[[#This Row],[Etikett - B1 - Trennbar vom Hauptkörper? (X=Ja)]]="","",Table1[[#This Row],[Etikett - B1 - Trennbar vom Hauptkörper? (X=Ja)]])</f>
        <v/>
      </c>
      <c r="NW245" s="577" t="str">
        <f>IF(Table1[[#This Row],[Etikett - B1 - Virgin Material]]="","",VLOOKUP(Table1[[#This Row],[Etikett - B1 - Virgin Material]],'DD FD'!AJ:AK,2,FALSE))</f>
        <v/>
      </c>
      <c r="NX245" s="578" t="str">
        <f>IF(Table1[[#This Row],[Etikett - B1 - Virgin Material Anteil (in %)]]="","",Table1[[#This Row],[Etikett - B1 - Virgin Material Anteil (in %)]])</f>
        <v/>
      </c>
      <c r="NY245" s="577" t="str">
        <f>IF(Table1[[#This Row],[Etikett - B1 - Recyceltes Material]]="","",VLOOKUP(Table1[[#This Row],[Etikett - B1 - Recyceltes Material]],'DD FD'!AL:AM,2,FALSE))</f>
        <v/>
      </c>
      <c r="NZ245" s="578" t="str">
        <f>IF(Table1[[#This Row],[Etikett - B1 - Recyceltes Material Anteil (in %)]]="","",Table1[[#This Row],[Etikett - B1 - Recyceltes Material Anteil (in %)]])</f>
        <v/>
      </c>
      <c r="OA245" s="577" t="str">
        <f>IF(Table1[[#This Row],[Etikett - B1 - Beschichtung]]="","",VLOOKUP(Table1[[#This Row],[Etikett - B1 - Beschichtung]],'DD FD'!AE:AF,2,FALSE))</f>
        <v/>
      </c>
      <c r="OB245" s="580" t="str">
        <f>IF(Table1[[#This Row],[Etikett - B1 - Beschichtung Anteil (in %)]]="","",Table1[[#This Row],[Etikett - B1 - Beschichtung Anteil (in %)]])</f>
        <v/>
      </c>
      <c r="OC245" s="576" t="str">
        <f>IF(Table1[[#This Row],[Etikett - B2 - Art]]="","",VLOOKUP(Table1[[#This Row],[Etikett - B2 - Art]],'DD FD'!F:G,2,FALSE))</f>
        <v/>
      </c>
      <c r="OD245" s="577" t="str">
        <f>IF(Table1[[#This Row],[Etikett - B2 - Fraktion]]="","",VLOOKUP(Table1[[#This Row],[Etikett - B2 - Fraktion]],'DD FD'!H:J,3,FALSE))</f>
        <v/>
      </c>
      <c r="OE245" s="574" t="str">
        <f>IF(Table1[[#This Row],[Etikett - B2 - Gewicht (in G)]]="","",Table1[[#This Row],[Etikett - B2 - Gewicht (in G)]])</f>
        <v/>
      </c>
      <c r="OF245" s="574" t="str">
        <f>IF(Table1[[#This Row],[Etikett - B2 - Lizenzierungs-pflichtig? (X=Ja)]]="","",Table1[[#This Row],[Etikett - B2 - Lizenzierungs-pflichtig? (X=Ja)]])</f>
        <v/>
      </c>
      <c r="OG245" s="574" t="str">
        <f>IF(Table1[[#This Row],[Etikett - B2 - Trennbar vom Hauptkörper? (X=Ja)]]="","",Table1[[#This Row],[Etikett - B2 - Trennbar vom Hauptkörper? (X=Ja)]])</f>
        <v/>
      </c>
      <c r="OH245" s="577" t="str">
        <f>IF(Table1[[#This Row],[Etikett - B2 - Virgin Material]]="","",VLOOKUP(Table1[[#This Row],[Etikett - B2 - Virgin Material]],'DD FD'!AJ:AK,2,FALSE))</f>
        <v/>
      </c>
      <c r="OI245" s="578" t="str">
        <f>IF(Table1[[#This Row],[Etikett - B2 - Virgin Material Anteil (in %)]]="","",Table1[[#This Row],[Etikett - B2 - Virgin Material Anteil (in %)]])</f>
        <v/>
      </c>
      <c r="OJ245" s="577" t="str">
        <f>IF(Table1[[#This Row],[Etikett - B2 - Recyceltes Material]]="","",VLOOKUP(Table1[[#This Row],[Etikett - B2 - Recyceltes Material]],'DD FD'!AL:AM,2,FALSE))</f>
        <v/>
      </c>
      <c r="OK245" s="578" t="str">
        <f>IF(Table1[[#This Row],[Etikett - B2 - Recyceltes Material Anteil (in %)]]="","",Table1[[#This Row],[Etikett - B2 - Recyceltes Material Anteil (in %)]])</f>
        <v/>
      </c>
      <c r="OL245" s="577" t="str">
        <f>IF(Table1[[#This Row],[Etikett - B2 - Beschichtung]]="","",VLOOKUP(Table1[[#This Row],[Etikett - B2 - Beschichtung]],'DD FD'!AE:AF,2,FALSE))</f>
        <v/>
      </c>
      <c r="OM245" s="580" t="str">
        <f>IF(Table1[[#This Row],[Etikett - B2 - Beschichtung Anteil (in %)]]="","",Table1[[#This Row],[Etikett - B2 - Beschichtung Anteil (in %)]])</f>
        <v/>
      </c>
      <c r="ON245" s="576" t="str">
        <f>IF(Table1[[#This Row],[Etikett - B3 - Art]]="","",VLOOKUP(Table1[[#This Row],[Etikett - B3 - Art]],'DD FD'!F:G,2,FALSE))</f>
        <v/>
      </c>
      <c r="OO245" s="577" t="str">
        <f>IF(Table1[[#This Row],[Etikett - B3 - Fraktion]]="","",VLOOKUP(Table1[[#This Row],[Etikett - B3 - Fraktion]],'DD FD'!H:J,3,FALSE))</f>
        <v/>
      </c>
      <c r="OP245" s="574" t="str">
        <f>IF(Table1[[#This Row],[Etikett - B3 - Gewicht (in G)]]="","",Table1[[#This Row],[Etikett - B3 - Gewicht (in G)]])</f>
        <v/>
      </c>
      <c r="OQ245" s="574" t="str">
        <f>IF(Table1[[#This Row],[Etikett - B3 - Lizenzierungs-pflichtig? (X=Ja)]]="","",Table1[[#This Row],[Etikett - B3 - Lizenzierungs-pflichtig? (X=Ja)]])</f>
        <v/>
      </c>
      <c r="OR245" s="574" t="str">
        <f>IF(Table1[[#This Row],[Etikett - B3 - Trennbar vom Hauptkörper? (X=Ja)]]="","",Table1[[#This Row],[Etikett - B3 - Trennbar vom Hauptkörper? (X=Ja)]])</f>
        <v/>
      </c>
      <c r="OS245" s="577" t="str">
        <f>IF(Table1[[#This Row],[Etikett - B3 - Virgin Material]]="","",VLOOKUP(Table1[[#This Row],[Etikett - B3 - Virgin Material]],'DD FD'!AJ:AK,2,FALSE))</f>
        <v/>
      </c>
      <c r="OT245" s="578" t="str">
        <f>IF(Table1[[#This Row],[Etikett - B3 - Virgin Material Anteil (in %)]]="","",Table1[[#This Row],[Etikett - B3 - Virgin Material Anteil (in %)]])</f>
        <v/>
      </c>
      <c r="OU245" s="577" t="str">
        <f>IF(Table1[[#This Row],[Etikett - B3 - Recyceltes Material]]="","",VLOOKUP(Table1[[#This Row],[Etikett - B3 - Recyceltes Material]],'DD FD'!AL:AM,2,FALSE))</f>
        <v/>
      </c>
      <c r="OV245" s="578" t="str">
        <f>IF(Table1[[#This Row],[Etikett - B3 - Recyceltes Material Anteil (in %)]]="","",Table1[[#This Row],[Etikett - B3 - Recyceltes Material Anteil (in %)]])</f>
        <v/>
      </c>
      <c r="OW245" s="577" t="str">
        <f>IF(Table1[[#This Row],[Etikett - B3 - Beschichtung]]="","",VLOOKUP(Table1[[#This Row],[Etikett - B3 - Beschichtung]],'DD FD'!AE:AF,2,FALSE))</f>
        <v/>
      </c>
      <c r="OX245" s="613" t="str">
        <f>IF(Table1[[#This Row],[Etikett - B3 - Beschichtung Anteil (in %)]]="","",Table1[[#This Row],[Etikett - B3 - Beschichtung Anteil (in %)]])</f>
        <v/>
      </c>
      <c r="OY245" s="618">
        <f>ROUNDUP(SUM(
IF(AND(LH245='DD FD'!$J$7,LJ245='DD FD'!$AI$3),LI245,0),
IF(AND(LR245='DD FD'!$J$7,LT245='DD FD'!$AI$3),LS245,0),
IF(AND(MB245='DD FD'!$J$7,MD245='DD FD'!$AI$3),MC245,0),
IF(AND(ML245='DD FD'!$J$7,MN245='DD FD'!$AI$3),MM245,0),
IF(AND(MW245='DD FD'!$J$7,MY245='DD FD'!$AI$3),MX245,0),
IF(AND(NH245='DD FD'!$J$7,NJ245='DD FD'!$AI$3),NI245,0),
IF(AND(NS245='DD FD'!$J$7,NU245='DD FD'!$AI$3),NT245,0),
IF(AND(OD245='DD FD'!$J$7,OF245='DD FD'!$AI$3),OE245,0),
IF(AND(OO245='DD FD'!$J$7,OQ245='DD FD'!$AI$3),OP245,0),
),2)</f>
        <v>0</v>
      </c>
      <c r="OZ245" s="617">
        <f>ROUNDUP(SUM(
IF(AND(LH245='DD FD'!$J$6,LJ245='DD FD'!$AI$3),LI245,0),
IF(AND(LR245='DD FD'!$J$6,LT245='DD FD'!$AI$3),LS245,0),
IF(AND(MB245='DD FD'!$J$6,MD245='DD FD'!$AI$3),MC245,0),
IF(AND(ML245='DD FD'!$J$6,MN245='DD FD'!$AI$3),MM245,0),
IF(AND(MW245='DD FD'!$J$6,MY245='DD FD'!$AI$3),MX245,0),
IF(AND(NH245='DD FD'!$J$6,NJ245='DD FD'!$AI$3),NI245,0),
IF(AND(NS245='DD FD'!$J$6,NU245='DD FD'!$AI$3),NT245,0),
IF(AND(OD245='DD FD'!$J$6,OF245='DD FD'!$AI$3),OE245,0),
IF(AND(OO245='DD FD'!$J$6,OQ245='DD FD'!$AI$3),OP245,0),
),2)</f>
        <v>0</v>
      </c>
      <c r="PA245" s="617">
        <f>ROUNDUP(SUM(
IF(AND(LH245='DD FD'!$J$10,LJ245='DD FD'!$AI$3),LI245,0),
IF(AND(LR245='DD FD'!$J$10,LT245='DD FD'!$AI$3),LS245,0),
IF(AND(MB245='DD FD'!$J$10,MD245='DD FD'!$AI$3),MC245,0),
IF(AND(ML245='DD FD'!$J$10,MN245='DD FD'!$AI$3),MM245,0),
IF(AND(MW245='DD FD'!$J$10,MY245='DD FD'!$AI$3),MX245,0),
IF(AND(NH245='DD FD'!$J$10,NJ245='DD FD'!$AI$3),NI245,0),
IF(AND(NS245='DD FD'!$J$10,NU245='DD FD'!$AI$3),NT245,0),
IF(AND(OD245='DD FD'!$J$10,OF245='DD FD'!$AI$3),OE245,0),
IF(AND(OO245='DD FD'!$J$10,OQ245='DD FD'!$AI$3),OP245,0),
),2)</f>
        <v>0</v>
      </c>
      <c r="PB245" s="617">
        <f>ROUNDUP(SUM(
IF(AND(LH245='DD FD'!$J$8,LJ245='DD FD'!$AI$3),LI245,0),
IF(AND(LR245='DD FD'!$J$8,LT245='DD FD'!$AI$3),LS245,0),
IF(AND(MB245='DD FD'!$J$8,MD245='DD FD'!$AI$3),MC245,0),
IF(AND(ML245='DD FD'!$J$8,MN245='DD FD'!$AI$3),MM245,0),
IF(AND(MW245='DD FD'!$J$8,MY245='DD FD'!$AI$3),MX245,0),
IF(AND(NH245='DD FD'!$J$8,NJ245='DD FD'!$AI$3),NI245,0),
IF(AND(NS245='DD FD'!$J$8,NU245='DD FD'!$AI$3),NT245,0),
IF(AND(OD245='DD FD'!$J$8,OF245='DD FD'!$AI$3),OE245,0),
IF(AND(OO245='DD FD'!$J$8,OQ245='DD FD'!$AI$3),OP245,0),
),2)</f>
        <v>0</v>
      </c>
      <c r="PC245" s="617">
        <f>ROUNDUP(SUM(
IF(AND(LH245='DD FD'!$J$5,LJ245='DD FD'!$AI$3),LI245,0),
IF(AND(LR245='DD FD'!$J$5,LT245='DD FD'!$AI$3),LS245,0),
IF(AND(MB245='DD FD'!$J$5,MD245='DD FD'!$AI$3),MC245,0),
IF(AND(ML245='DD FD'!$J$5,MN245='DD FD'!$AI$3),MM245,0),
IF(AND(MW245='DD FD'!$J$5,MY245='DD FD'!$AI$3),MX245,0),
IF(AND(NH245='DD FD'!$J$5,NJ245='DD FD'!$AI$3),NI245,0),
IF(AND(NS245='DD FD'!$J$5,NU245='DD FD'!$AI$3),NT245,0),
IF(AND(OD245='DD FD'!$J$5,OF245='DD FD'!$AI$3),OE245,0),
IF(AND(OO245='DD FD'!$J$5,OQ245='DD FD'!$AI$3),OP245,0),
),2)</f>
        <v>0</v>
      </c>
      <c r="PD245" s="617">
        <f>ROUNDUP(SUM(
IF(AND(LH245='DD FD'!$J$9,LJ245='DD FD'!$AI$3),LI245,0),
IF(AND(LR245='DD FD'!$J$9,LT245='DD FD'!$AI$3),LS245,0),
IF(AND(MB245='DD FD'!$J$9,MD245='DD FD'!$AI$3),MC245,0),
IF(AND(ML245='DD FD'!$J$9,MN245='DD FD'!$AI$3),MM245,0),
IF(AND(MW245='DD FD'!$J$9,MY245='DD FD'!$AI$3),MX245,0),
IF(AND(NH245='DD FD'!$J$9,NJ245='DD FD'!$AI$3),NI245,0),
IF(AND(NS245='DD FD'!$J$9,NU245='DD FD'!$AI$3),NT245,0),
IF(AND(OD245='DD FD'!$J$9,OF245='DD FD'!$AI$3),OE245,0),
IF(AND(OO245='DD FD'!$J$9,OQ245='DD FD'!$AI$3),OP245,0),
),2)</f>
        <v>0</v>
      </c>
      <c r="PE245" s="617">
        <f>ROUNDUP(SUM(
IF(AND(LH245='DD FD'!$J$4,LJ245='DD FD'!$AI$3),LI245,0),
IF(AND(LR245='DD FD'!$J$4,LT245='DD FD'!$AI$3),LS245,0),
IF(AND(MB245='DD FD'!$J$4,MD245='DD FD'!$AI$3),MC245,0),
IF(AND(ML245='DD FD'!$J$4,MN245='DD FD'!$AI$3),MM245,0),
IF(AND(MW245='DD FD'!$J$4,MY245='DD FD'!$AI$3),MX245,0),
IF(AND(NH245='DD FD'!$J$4,NJ245='DD FD'!$AI$3),NI245,0),
IF(AND(NS245='DD FD'!$J$4,NU245='DD FD'!$AI$3),NT245,0),
IF(AND(OD245='DD FD'!$J$4,OF245='DD FD'!$AI$3),OE245,0),
IF(AND(OO245='DD FD'!$J$4,OQ245='DD FD'!$AI$3),OP245,0),
),2)</f>
        <v>0</v>
      </c>
      <c r="PF245" s="619">
        <f>ROUNDUP(SUM(
IF(AND(LH245='DD FD'!$J$11,LJ245='DD FD'!$AI$3),LI245,0),
IF(AND(LR245='DD FD'!$J$11,LT245='DD FD'!$AI$3),LS245,0),
IF(AND(MB245='DD FD'!$J$11,MD245='DD FD'!$AI$3),MC245,0),
IF(AND(ML245='DD FD'!$J$11,MN245='DD FD'!$AI$3),MM245,0),
IF(AND(MW245='DD FD'!$J$11,MY245='DD FD'!$AI$3),MX245,0),
IF(AND(NH245='DD FD'!$J$11,NJ245='DD FD'!$AI$3),NI245,0),
IF(AND(NS245='DD FD'!$J$11,NU245='DD FD'!$AI$3),NT245,0),
IF(AND(OD245='DD FD'!$J$11,OF245='DD FD'!$AI$3),OE245,0),
IF(AND(OO245='DD FD'!$J$11,OQ245='DD FD'!$AI$3),OP245,0),
),2)</f>
        <v>0</v>
      </c>
    </row>
    <row r="246" spans="1:422">
      <c r="A246" s="806"/>
      <c r="B246" s="934"/>
      <c r="C246" s="247"/>
      <c r="D246" s="842"/>
      <c r="E246" s="247"/>
      <c r="F246" s="158"/>
      <c r="G246" s="710"/>
      <c r="H246" s="712"/>
      <c r="I246" s="936"/>
      <c r="J246" s="803"/>
      <c r="K246" s="150"/>
      <c r="L246" s="146" t="str">
        <f t="shared" si="81"/>
        <v/>
      </c>
      <c r="M246" s="501" t="str">
        <f t="shared" si="98"/>
        <v/>
      </c>
      <c r="N246" s="504"/>
      <c r="O246" s="113" t="str">
        <f t="shared" si="99"/>
        <v/>
      </c>
      <c r="P246" s="114" t="str">
        <f t="shared" si="82"/>
        <v/>
      </c>
      <c r="Q246" s="152"/>
      <c r="R246" s="152"/>
      <c r="S246" s="115" t="str">
        <f t="shared" si="100"/>
        <v/>
      </c>
      <c r="T246" s="159"/>
      <c r="U246" s="159"/>
      <c r="V246" s="157"/>
      <c r="W246" s="157"/>
      <c r="X246" s="157"/>
      <c r="Y246" s="772"/>
      <c r="Z246" s="158"/>
      <c r="AA246" s="144"/>
      <c r="AB246" s="112"/>
      <c r="AC246" s="153"/>
      <c r="AD246" s="153"/>
      <c r="AE246" s="153"/>
      <c r="AF246" s="153"/>
      <c r="AG246" s="153"/>
      <c r="AH246" s="153"/>
      <c r="AI246" s="152"/>
      <c r="AJ246" s="158"/>
      <c r="AK246" s="158"/>
      <c r="AL246" s="158"/>
      <c r="AM246" s="116" t="str">
        <f t="shared" si="101"/>
        <v/>
      </c>
      <c r="AN246" s="116" t="str">
        <f t="shared" si="102"/>
        <v/>
      </c>
      <c r="AO246" s="324"/>
      <c r="AP246" s="503"/>
      <c r="AQ246" s="487" t="str">
        <f t="shared" si="103"/>
        <v/>
      </c>
      <c r="AR246" s="113" t="str">
        <f t="shared" si="83"/>
        <v/>
      </c>
      <c r="AS246" s="113" t="str">
        <f t="shared" si="84"/>
        <v/>
      </c>
      <c r="AT246" s="113" t="str">
        <f t="shared" si="85"/>
        <v/>
      </c>
      <c r="AU246" s="113" t="str">
        <f t="shared" si="86"/>
        <v/>
      </c>
      <c r="AV246" s="159"/>
      <c r="AW246" s="157"/>
      <c r="AX246" s="157"/>
      <c r="AY246" s="157"/>
      <c r="AZ246" s="157"/>
      <c r="BA246" s="116" t="str">
        <f t="shared" si="87"/>
        <v/>
      </c>
      <c r="BB246" s="316"/>
      <c r="BC246" s="116" t="str">
        <f t="shared" si="88"/>
        <v/>
      </c>
      <c r="BD246" s="133" t="str">
        <f t="shared" si="89"/>
        <v/>
      </c>
      <c r="BE246" s="157"/>
      <c r="BF246" s="1180"/>
      <c r="BG246" s="1180"/>
      <c r="BH246" s="158"/>
      <c r="BI246" s="490"/>
      <c r="BJ246" s="514" t="str">
        <f t="shared" si="104"/>
        <v/>
      </c>
      <c r="BK246" s="789"/>
      <c r="BL246" s="116" t="str">
        <f t="shared" si="105"/>
        <v/>
      </c>
      <c r="BM246" s="144"/>
      <c r="BN246" s="144"/>
      <c r="BO246" s="144"/>
      <c r="BP246" s="790"/>
      <c r="BQ246" s="790"/>
      <c r="BR246" s="790"/>
      <c r="BS246" s="116" t="str">
        <f t="shared" si="90"/>
        <v/>
      </c>
      <c r="BT246" s="790"/>
      <c r="BU246" s="808" t="str">
        <f t="shared" si="91"/>
        <v/>
      </c>
      <c r="BV246" s="791"/>
      <c r="BW246" s="144"/>
      <c r="BX246" s="20"/>
      <c r="BY246" s="20"/>
      <c r="BZ246" s="20"/>
      <c r="CA246" s="792"/>
      <c r="CB246" s="1201"/>
      <c r="CC246" s="144"/>
      <c r="CD246" s="144"/>
      <c r="CE246" s="144"/>
      <c r="CF246" s="144"/>
      <c r="CG246" s="144"/>
      <c r="CH246" s="144"/>
      <c r="CI246" s="144"/>
      <c r="CJ246" s="144"/>
      <c r="CK246" s="144"/>
      <c r="CL246" s="144"/>
      <c r="CM246" s="144"/>
      <c r="CN246" s="144"/>
      <c r="CO246" s="144"/>
      <c r="CP246" s="144"/>
      <c r="CQ246" s="144"/>
      <c r="CR246" s="144"/>
      <c r="CS246" s="144"/>
      <c r="CT246" s="144"/>
      <c r="CU246" s="144"/>
      <c r="CV246" s="144"/>
      <c r="CW246" s="144"/>
      <c r="CX246" s="144"/>
      <c r="CY246" s="144"/>
      <c r="CZ246" s="144"/>
      <c r="DA246" s="144"/>
      <c r="DB246" s="144"/>
      <c r="DC246" s="144"/>
      <c r="DD246" s="144"/>
      <c r="DE246" s="144"/>
      <c r="DF246" s="144"/>
      <c r="DG246" s="144"/>
      <c r="DH246" s="144"/>
      <c r="DI246" s="144"/>
      <c r="DJ246" s="144"/>
      <c r="DK246" s="144"/>
      <c r="DL246" s="144"/>
      <c r="DM246" s="144"/>
      <c r="DN246" s="144"/>
      <c r="DO246" s="144"/>
      <c r="DP246" s="144"/>
      <c r="DQ246" s="144"/>
      <c r="DR246" s="144"/>
      <c r="DS246" s="144"/>
      <c r="DT246" s="144"/>
      <c r="DU246" s="144"/>
      <c r="DV246" s="144"/>
      <c r="DW246" s="144"/>
      <c r="DX246" s="144"/>
      <c r="DY246" s="144"/>
      <c r="DZ246" s="144"/>
      <c r="EA246" s="144"/>
      <c r="EB246" s="144"/>
      <c r="EC246" s="144"/>
      <c r="ED246" s="782" t="str">
        <f t="shared" si="106"/>
        <v/>
      </c>
      <c r="EE246" s="519"/>
      <c r="EF246" s="793"/>
      <c r="EG246" s="519"/>
      <c r="EH246" s="794"/>
      <c r="EI246" s="790"/>
      <c r="EJ246" s="794"/>
      <c r="EK246" s="794"/>
      <c r="EL246" s="790"/>
      <c r="EM246" s="790"/>
      <c r="EN246" s="790"/>
      <c r="EO246" s="112" t="str">
        <f t="shared" si="92"/>
        <v/>
      </c>
      <c r="EP246" s="790"/>
      <c r="EQ246" s="488" t="str">
        <f t="shared" si="93"/>
        <v/>
      </c>
      <c r="ER246" s="1100"/>
      <c r="ES246" s="1099" t="str">
        <f t="shared" si="107"/>
        <v/>
      </c>
      <c r="ET246" s="525"/>
      <c r="EU246" s="148"/>
      <c r="EV246" s="148"/>
      <c r="EW246" s="148"/>
      <c r="EX246" s="148"/>
      <c r="EY246" s="148"/>
      <c r="EZ246" s="148"/>
      <c r="FA246" s="148"/>
      <c r="FB246" s="148"/>
      <c r="FC246" s="148"/>
      <c r="FD246" s="148"/>
      <c r="FE246" s="148"/>
      <c r="FF246" s="148"/>
      <c r="FG246" s="148"/>
      <c r="FH246" s="148"/>
      <c r="FI246" s="528"/>
      <c r="FJ246" s="513" t="str">
        <f t="shared" si="94"/>
        <v/>
      </c>
      <c r="FK246" s="158"/>
      <c r="FL246" s="850"/>
      <c r="FM246" s="850"/>
      <c r="FN246" s="850"/>
      <c r="FO246" s="850"/>
      <c r="FP246" s="850"/>
      <c r="FQ246" s="850"/>
      <c r="FR246" s="157"/>
      <c r="FS246" s="143"/>
      <c r="FT246" s="143"/>
      <c r="FU246" s="847" t="str">
        <f t="shared" si="95"/>
        <v/>
      </c>
      <c r="FV246" s="555"/>
      <c r="FW246" s="523" t="str">
        <f>IF(Table1[[#This Row],[Nonfood Inhaltstoffe - Komponente]]="","",VLOOKUP(Table1[[#This Row],[Nonfood Inhaltstoffe - Komponente]],'Dropdown Auswahl'!BJ:BK,2,FALSE))</f>
        <v/>
      </c>
      <c r="FX246" s="1013"/>
      <c r="FY246" s="1011" t="str">
        <f t="shared" si="96"/>
        <v/>
      </c>
      <c r="FZ246" s="152"/>
      <c r="GA246" s="152"/>
      <c r="GB246" s="152"/>
      <c r="GC246" s="529" t="str">
        <f t="shared" si="97"/>
        <v/>
      </c>
      <c r="GG246" s="21"/>
      <c r="GH246" s="21"/>
      <c r="GI246" s="1019"/>
      <c r="GJ246" s="1016" t="str">
        <f>IF(Table1[[#This Row],[Global Trade Item Number (GTIN)]]="","",Table1[[#This Row],[Global Trade Item Number (GTIN)]])</f>
        <v/>
      </c>
      <c r="GK246" s="555" t="str">
        <f>IF(Table1[[#This Row],[WAWI-Nr./ Kreditoren-Nummer
(ASDV)]]&lt;&gt;"",Table1[[#This Row],[WAWI-Nr./ Kreditoren-Nummer
(ASDV)]],"")</f>
        <v/>
      </c>
      <c r="GL246" s="165"/>
      <c r="GM246" s="165"/>
      <c r="GN246" s="165"/>
      <c r="GO246" s="485"/>
      <c r="GP246" s="534"/>
      <c r="GQ246" s="533"/>
      <c r="GR246" s="486"/>
      <c r="GS246" s="486"/>
      <c r="GT246" s="486"/>
      <c r="GU246" s="486"/>
      <c r="GV246" s="486"/>
      <c r="GW246" s="542"/>
      <c r="GX246" s="538"/>
      <c r="GY246" s="144"/>
      <c r="GZ246" s="480"/>
      <c r="HA246" s="158"/>
      <c r="HB246" s="480"/>
      <c r="HC246" s="480"/>
      <c r="HD246" s="480"/>
      <c r="HE246" s="480"/>
      <c r="HF246" s="480"/>
      <c r="HG246" s="480"/>
      <c r="HH246" s="538"/>
      <c r="HI246" s="480"/>
      <c r="HJ246" s="480"/>
      <c r="HK246" s="480"/>
      <c r="HL246" s="480"/>
      <c r="HM246" s="480"/>
      <c r="HN246" s="480"/>
      <c r="HO246" s="480"/>
      <c r="HP246" s="480"/>
      <c r="HQ246" s="480"/>
      <c r="HR246" s="538"/>
      <c r="HS246" s="480"/>
      <c r="HT246" s="480"/>
      <c r="HU246" s="480"/>
      <c r="HV246" s="480"/>
      <c r="HW246" s="480"/>
      <c r="HX246" s="480"/>
      <c r="HY246" s="480"/>
      <c r="HZ246" s="480"/>
      <c r="IA246" s="480"/>
      <c r="IB246" s="538"/>
      <c r="IC246" s="480"/>
      <c r="ID246" s="480"/>
      <c r="IE246" s="480"/>
      <c r="IF246" s="480"/>
      <c r="IG246" s="480"/>
      <c r="IH246" s="480"/>
      <c r="II246" s="480"/>
      <c r="IJ246" s="480"/>
      <c r="IK246" s="480"/>
      <c r="IL246" s="480"/>
      <c r="IM246" s="538"/>
      <c r="IN246" s="480"/>
      <c r="IO246" s="480"/>
      <c r="IP246" s="480"/>
      <c r="IQ246" s="480"/>
      <c r="IR246" s="480"/>
      <c r="IS246" s="480"/>
      <c r="IT246" s="480"/>
      <c r="IU246" s="480"/>
      <c r="IV246" s="480"/>
      <c r="IW246" s="480"/>
      <c r="IX246" s="538"/>
      <c r="IY246" s="480"/>
      <c r="IZ246" s="480"/>
      <c r="JA246" s="480"/>
      <c r="JB246" s="480"/>
      <c r="JC246" s="480"/>
      <c r="JD246" s="480"/>
      <c r="JE246" s="480"/>
      <c r="JF246" s="480"/>
      <c r="JG246" s="480"/>
      <c r="JH246" s="480"/>
      <c r="JI246" s="538"/>
      <c r="JJ246" s="480"/>
      <c r="JK246" s="480"/>
      <c r="JL246" s="480"/>
      <c r="JM246" s="480"/>
      <c r="JN246" s="480"/>
      <c r="JO246" s="480"/>
      <c r="JP246" s="480"/>
      <c r="JQ246" s="480"/>
      <c r="JR246" s="480"/>
      <c r="JS246" s="590"/>
      <c r="JT246" s="538"/>
      <c r="JU246" s="480"/>
      <c r="JV246" s="480"/>
      <c r="JW246" s="480"/>
      <c r="JX246" s="480"/>
      <c r="JY246" s="480"/>
      <c r="JZ246" s="480"/>
      <c r="KA246" s="480"/>
      <c r="KB246" s="480"/>
      <c r="KC246" s="480"/>
      <c r="KD246" s="480"/>
      <c r="KE246" s="538"/>
      <c r="KF246" s="480"/>
      <c r="KG246" s="480"/>
      <c r="KH246" s="480"/>
      <c r="KI246" s="480"/>
      <c r="KJ246" s="480"/>
      <c r="KK246" s="480"/>
      <c r="KL246" s="480"/>
      <c r="KM246" s="480"/>
      <c r="KN246" s="480"/>
      <c r="KO246" s="480"/>
      <c r="KR246" s="568" t="str">
        <f>IF(Table1[[#This Row],[GTIN]]&lt;&gt;"",Table1[[#This Row],[GTIN]],"")</f>
        <v/>
      </c>
      <c r="KS246" s="569" t="str">
        <f>Table1[[#This Row],[Kreditor]]</f>
        <v/>
      </c>
      <c r="KT246" s="570" t="str">
        <f>IF(Table1[[#This Row],[Gültig ab (Datum)]]&lt;&gt;"",Table1[[#This Row],[Gültig ab (Datum)]],"")</f>
        <v/>
      </c>
      <c r="KU246" s="570"/>
      <c r="KV246" s="583" t="str">
        <f>IF(Table1[[#This Row],[Artikel verpackt? 
(X=Ja)]]="","",Table1[[#This Row],[Artikel verpackt? 
(X=Ja)]])</f>
        <v/>
      </c>
      <c r="KW246" s="571" t="str">
        <f>IF(Table1[[#This Row],[Verpackung recyclingfähig?
(X=Ja)]]="","",Table1[[#This Row],[Verpackung recyclingfähig?
(X=Ja)]])</f>
        <v/>
      </c>
      <c r="KX246" s="572"/>
      <c r="KY246" s="573"/>
      <c r="KZ246" s="574"/>
      <c r="LA246" s="574"/>
      <c r="LB246" s="574"/>
      <c r="LC246" s="574"/>
      <c r="LD246" s="574"/>
      <c r="LE246" s="574"/>
      <c r="LF246" s="575"/>
      <c r="LG246" s="576" t="str">
        <f>IF(Table1[[#This Row],[Hauptkörper - B1 - Art]]="","",VLOOKUP(Table1[[#This Row],[Hauptkörper - B1 - Art]],'DD FD'!B:C,2,FALSE))</f>
        <v/>
      </c>
      <c r="LH246" s="577" t="str">
        <f>IF(Table1[[#This Row],[Hauptkörper - B1 - Fraktion]]="","",VLOOKUP(Table1[[#This Row],[Hauptkörper - B1 - Fraktion]],'DD FD'!H:J,3,FALSE))</f>
        <v/>
      </c>
      <c r="LI246" s="574" t="str">
        <f>IF(Table1[[#This Row],[Hauptkörper - B1 - Gewicht
(in G)]]="","",Table1[[#This Row],[Hauptkörper - B1 - Gewicht
(in G)]])</f>
        <v/>
      </c>
      <c r="LJ246" s="574" t="str">
        <f>IF(Table1[[#This Row],[Hauptkörper - B1 - Lizenzierungs-pflichtig? (X=Ja)]]="","",Table1[[#This Row],[Hauptkörper - B1 - Lizenzierungs-pflichtig? (X=Ja)]])</f>
        <v/>
      </c>
      <c r="LK246" s="577" t="str">
        <f>IF(Table1[[#This Row],[Hauptkörper - B1 - Virgin Material]]="","",VLOOKUP(Table1[[#This Row],[Hauptkörper - B1 - Virgin Material]],'DD FD'!AJ:AK,2,FALSE))</f>
        <v/>
      </c>
      <c r="LL246" s="578" t="str">
        <f>IF(Table1[[#This Row],[Hauptkörper - B1 - Virgin Material Anteil (in %)]]="","",Table1[[#This Row],[Hauptkörper - B1 - Virgin Material Anteil (in %)]])</f>
        <v/>
      </c>
      <c r="LM246" s="577" t="str">
        <f>IF(Table1[[#This Row],[Hauptkörper - B1 - Recyceltes Material]]="","",VLOOKUP(Table1[[#This Row],[Hauptkörper - B1 - Recyceltes Material]],'DD FD'!AL:AM,2,FALSE))</f>
        <v/>
      </c>
      <c r="LN246" s="578" t="str">
        <f>IF(Table1[[#This Row],[Hauptkörper - B1 - Recyceltes Material Anteil (in %)]]="","",Table1[[#This Row],[Hauptkörper - B1 - Recyceltes Material Anteil (in %)]])</f>
        <v/>
      </c>
      <c r="LO246" s="579" t="str">
        <f>IF(Table1[[#This Row],[Hauptkörper - B1 - Beschichtung]]="","",VLOOKUP(Table1[[#This Row],[Hauptkörper - B1 - Beschichtung]],'DD FD'!AE:AF,2,FALSE))</f>
        <v/>
      </c>
      <c r="LP246" s="580" t="str">
        <f>IF(Table1[[#This Row],[Hauptkörper - B1 - Beschichtung Anteil (in %)]]="","",Table1[[#This Row],[Hauptkörper - B1 - Beschichtung Anteil (in %)]])</f>
        <v/>
      </c>
      <c r="LQ246" s="576" t="str">
        <f>IF(Table1[[#This Row],[Hauptkörper - B2 - Art]]="","",VLOOKUP(Table1[[#This Row],[Hauptkörper - B2 - Art]],'DD FD'!B:C,2,FALSE))</f>
        <v/>
      </c>
      <c r="LR246" s="577" t="str">
        <f>IF(Table1[[#This Row],[Hauptkörper - B2 - Fraktion]]="","",VLOOKUP(Table1[[#This Row],[Hauptkörper - B2 - Fraktion]],'DD FD'!H:J,3,FALSE))</f>
        <v/>
      </c>
      <c r="LS246" s="574" t="str">
        <f>IF(Table1[[#This Row],[Hauptkörper - B2 - Gewicht
(in G)]]="","",Table1[[#This Row],[Hauptkörper - B2 - Gewicht
(in G)]])</f>
        <v/>
      </c>
      <c r="LT246" s="574" t="str">
        <f>IF(Table1[[#This Row],[Hauptkörper - B2 - Lizenzierungs-pflichtig? (X=Ja)]]="","",Table1[[#This Row],[Hauptkörper - B2 - Lizenzierungs-pflichtig? (X=Ja)]])</f>
        <v/>
      </c>
      <c r="LU246" s="577" t="str">
        <f>IF(Table1[[#This Row],[Hauptkörper - B2 - Virgin Material]]="","",VLOOKUP(Table1[[#This Row],[Hauptkörper - B2 - Virgin Material]],'DD FD'!AJ:AK,2,FALSE))</f>
        <v/>
      </c>
      <c r="LV246" s="578" t="str">
        <f>IF(Table1[[#This Row],[Hauptkörper - B2 - Virgin Material Anteil (in %)]]="","",Table1[[#This Row],[Hauptkörper - B2 - Virgin Material Anteil (in %)]])</f>
        <v/>
      </c>
      <c r="LW246" s="577" t="str">
        <f>IF(Table1[[#This Row],[Hauptkörper - B2 - Recyceltes Material]]="","",VLOOKUP(Table1[[#This Row],[Hauptkörper - B2 - Recyceltes Material]],'DD FD'!AL:AM,2,FALSE))</f>
        <v/>
      </c>
      <c r="LX246" s="578" t="str">
        <f>IF(Table1[[#This Row],[Hauptkörper - B2 - Recyceltes Material Anteil (in %)]]="","",Table1[[#This Row],[Hauptkörper - B2 - Recyceltes Material Anteil (in %)]])</f>
        <v/>
      </c>
      <c r="LY246" s="577" t="str">
        <f>IF(Table1[[#This Row],[Hauptkörper - B2 - Beschichtung]]="","",VLOOKUP(Table1[[#This Row],[Hauptkörper - B2 - Beschichtung]],'DD FD'!AE:AF,2,FALSE))</f>
        <v/>
      </c>
      <c r="LZ246" s="580" t="str">
        <f>IF(Table1[[#This Row],[Hauptkörper - B2 - Beschichtung Anteil (in %)]]="","",Table1[[#This Row],[Hauptkörper - B2 - Beschichtung Anteil (in %)]])</f>
        <v/>
      </c>
      <c r="MA246" s="576" t="str">
        <f>IF(Table1[[#This Row],[Hauptkörper - B3 - Art]]="","",VLOOKUP(Table1[[#This Row],[Hauptkörper - B3 - Art]],'DD FD'!B:C,2,FALSE))</f>
        <v/>
      </c>
      <c r="MB246" s="577" t="str">
        <f>IF(Table1[[#This Row],[Hauptkörper - B3 - Fraktion]]="","",VLOOKUP(Table1[[#This Row],[Hauptkörper - B3 - Fraktion]],'DD FD'!H:J,3,FALSE))</f>
        <v/>
      </c>
      <c r="MC246" s="574" t="str">
        <f>IF(Table1[[#This Row],[Hauptkörper - B3 - Gewicht
(in G)]]="","",Table1[[#This Row],[Hauptkörper - B3 - Gewicht
(in G)]])</f>
        <v/>
      </c>
      <c r="MD246" s="574" t="str">
        <f>IF(Table1[[#This Row],[Hauptkörper - B3 - Lizenzierungs-pflichtig? (X=Ja)]]="","",Table1[[#This Row],[Hauptkörper - B3 - Lizenzierungs-pflichtig? (X=Ja)]])</f>
        <v/>
      </c>
      <c r="ME246" s="577" t="str">
        <f>IF(Table1[[#This Row],[Hauptkörper - B3 - Virgin Material]]="","",VLOOKUP(Table1[[#This Row],[Hauptkörper - B3 - Virgin Material]],'DD FD'!AJ:AK,2,FALSE))</f>
        <v/>
      </c>
      <c r="MF246" s="578" t="str">
        <f>IF(Table1[[#This Row],[Hauptkörper - B3 - Virgin Material Anteil (in %)]]="","",Table1[[#This Row],[Hauptkörper - B3 - Virgin Material Anteil (in %)]])</f>
        <v/>
      </c>
      <c r="MG246" s="577" t="str">
        <f>IF(Table1[[#This Row],[Hauptkörper - B3 - Recyceltes Material]]="","",VLOOKUP(Table1[[#This Row],[Hauptkörper - B3 - Recyceltes Material]],'DD FD'!AL:AM,2,FALSE))</f>
        <v/>
      </c>
      <c r="MH246" s="578" t="str">
        <f>IF(Table1[[#This Row],[Hauptkörper - B3 - Recyceltes Material Anteil (in %)]]="","",Table1[[#This Row],[Hauptkörper - B3 - Recyceltes Material Anteil (in %)]])</f>
        <v/>
      </c>
      <c r="MI246" s="577" t="str">
        <f>IF(Table1[[#This Row],[Hauptkörper - B3 - Beschichtung]]="","",VLOOKUP(Table1[[#This Row],[Hauptkörper - B3 - Beschichtung]],'DD FD'!AE:AF,2,FALSE))</f>
        <v/>
      </c>
      <c r="MJ246" s="580" t="str">
        <f>IF(Table1[[#This Row],[Hauptkörper - B3 - Beschichtung Anteil (in %)]]="","",Table1[[#This Row],[Hauptkörper - B3 - Beschichtung Anteil (in %)]])</f>
        <v/>
      </c>
      <c r="MK246" s="576" t="str">
        <f>IF(Table1[[#This Row],[Verschluss - B1 - Art]]="","",VLOOKUP(Table1[[#This Row],[Verschluss - B1 - Art]],'DD FD'!D:E,2,FALSE))</f>
        <v/>
      </c>
      <c r="ML246" s="577" t="str">
        <f>IF(Table1[[#This Row],[Verschluss - B1 - Fraktion]]="","",VLOOKUP(Table1[[#This Row],[Verschluss - B1 - Fraktion]],'DD FD'!H:J,3,FALSE))</f>
        <v/>
      </c>
      <c r="MM246" s="574" t="str">
        <f>IF(Table1[[#This Row],[Verschluss - B1 - Gewicht (in G)]]="","",Table1[[#This Row],[Verschluss - B1 - Gewicht (in G)]])</f>
        <v/>
      </c>
      <c r="MN246" s="574" t="str">
        <f>IF(Table1[[#This Row],[Verschluss - B1 - Lizenzierungs-pflichtig? (X=Ja)]]="","",Table1[[#This Row],[Verschluss - B1 - Lizenzierungs-pflichtig? (X=Ja)]])</f>
        <v/>
      </c>
      <c r="MO246" s="574" t="str">
        <f>IF(Table1[[#This Row],[Verschluss - B1 - Trennbar vom Hauptkörper? (X=Ja)]]="","",Table1[[#This Row],[Verschluss - B1 - Trennbar vom Hauptkörper? (X=Ja)]])</f>
        <v/>
      </c>
      <c r="MP246" s="577" t="str">
        <f>IF(Table1[[#This Row],[Verschluss - B1 - Virgin Material]]="","",VLOOKUP(Table1[[#This Row],[Verschluss - B1 - Virgin Material]],'DD FD'!AJ:AK,2,FALSE))</f>
        <v/>
      </c>
      <c r="MQ246" s="578" t="str">
        <f>IF(Table1[[#This Row],[Verschluss - B1 - Virgin Material Anteil (in %)]]="","",Table1[[#This Row],[Verschluss - B1 - Virgin Material Anteil (in %)]])</f>
        <v/>
      </c>
      <c r="MR246" s="577" t="str">
        <f>IF(Table1[[#This Row],[Verschluss - B1 - Recyceltes Material]]="","",VLOOKUP(Table1[[#This Row],[Verschluss - B1 - Recyceltes Material]],'DD FD'!AL:AM,2,FALSE))</f>
        <v/>
      </c>
      <c r="MS246" s="578" t="str">
        <f>IF(Table1[[#This Row],[Verschluss - B1 - Recyceltes Material Anteil (in %)]]="","",Table1[[#This Row],[Verschluss - B1 - Recyceltes Material Anteil (in %)]])</f>
        <v/>
      </c>
      <c r="MT246" s="577" t="str">
        <f>IF(Table1[[#This Row],[Verschluss - B1 - Beschichtung]]="","",VLOOKUP(Table1[[#This Row],[Verschluss - B1 - Beschichtung]],'DD FD'!AE:AF,2,FALSE))</f>
        <v/>
      </c>
      <c r="MU246" s="580" t="str">
        <f>IF(Table1[[#This Row],[Verschluss - B1 - Beschichtung Anteil (in %)]]="","",Table1[[#This Row],[Verschluss - B1 - Beschichtung Anteil (in %)]])</f>
        <v/>
      </c>
      <c r="MV246" s="576" t="str">
        <f>IF(Table1[[#This Row],[Verschluss - B2 - Art]]="","",VLOOKUP(Table1[[#This Row],[Verschluss - B2 - Art]],'DD FD'!D:E,2,FALSE))</f>
        <v/>
      </c>
      <c r="MW246" s="577" t="str">
        <f>IF(Table1[[#This Row],[Verschluss - B2 - Fraktion]]="","",VLOOKUP(Table1[[#This Row],[Verschluss - B2 - Fraktion]],'DD FD'!H:J,3,FALSE))</f>
        <v/>
      </c>
      <c r="MX246" s="574" t="str">
        <f>IF(Table1[[#This Row],[Verschluss - B2 - Gewicht (in G)]]="","",Table1[[#This Row],[Verschluss - B2 - Gewicht (in G)]])</f>
        <v/>
      </c>
      <c r="MY246" s="574" t="str">
        <f>IF(Table1[[#This Row],[Verschluss - B2 - Lizenzierungs-pflichtig? (X=Ja)]]="","",Table1[[#This Row],[Verschluss - B2 - Lizenzierungs-pflichtig? (X=Ja)]])</f>
        <v/>
      </c>
      <c r="MZ246" s="574" t="str">
        <f>IF(Table1[[#This Row],[Verschluss - B2 - Trennbar vom Hauptkörper? (X=Ja)]]="","",Table1[[#This Row],[Verschluss - B2 - Trennbar vom Hauptkörper? (X=Ja)]])</f>
        <v/>
      </c>
      <c r="NA246" s="577" t="str">
        <f>IF(Table1[[#This Row],[Verschluss - B2 - Virgin Material]]="","",VLOOKUP(Table1[[#This Row],[Verschluss - B2 - Virgin Material]],'DD FD'!AJ:AK,2,FALSE))</f>
        <v/>
      </c>
      <c r="NB246" s="578" t="str">
        <f>IF(Table1[[#This Row],[Verschluss - B2 - Virgin Material Anteil (in %)]]="","",Table1[[#This Row],[Verschluss - B2 - Virgin Material Anteil (in %)]])</f>
        <v/>
      </c>
      <c r="NC246" s="577" t="str">
        <f>IF(Table1[[#This Row],[Verschluss - B2 - Recyceltes Material]]="","",VLOOKUP(Table1[[#This Row],[Verschluss - B2 - Recyceltes Material]],'DD FD'!AL:AM,2,FALSE))</f>
        <v/>
      </c>
      <c r="ND246" s="578" t="str">
        <f>IF(Table1[[#This Row],[Verschluss - B2 - Recyceltes Material Anteil (in %)]]="","",Table1[[#This Row],[Verschluss - B2 - Recyceltes Material Anteil (in %)]])</f>
        <v/>
      </c>
      <c r="NE246" s="577" t="str">
        <f>IF(Table1[[#This Row],[Verschluss - B2 - Beschichtung]]="","",VLOOKUP(Table1[[#This Row],[Verschluss - B2 - Beschichtung]],'DD FD'!AE:AF,2,FALSE))</f>
        <v/>
      </c>
      <c r="NF246" s="580" t="str">
        <f>IF(Table1[[#This Row],[Verschluss - B2 - Beschichtung Anteil (in %)]]="","",Table1[[#This Row],[Verschluss - B2 - Beschichtung Anteil (in %)]])</f>
        <v/>
      </c>
      <c r="NG246" s="576" t="str">
        <f>IF(Table1[[#This Row],[Verschluss - B3 - Art]]="","",VLOOKUP(Table1[[#This Row],[Verschluss - B3 - Art]],'DD FD'!D:E,2,FALSE))</f>
        <v/>
      </c>
      <c r="NH246" s="577" t="str">
        <f>IF(Table1[[#This Row],[Verschluss - B3 - Fraktion]]="","",VLOOKUP(Table1[[#This Row],[Verschluss - B3 - Fraktion]],'DD FD'!H:J,3,FALSE))</f>
        <v/>
      </c>
      <c r="NI246" s="574" t="str">
        <f>IF(Table1[[#This Row],[Verschluss - B3 - Gewicht (in G)]]="","",Table1[[#This Row],[Verschluss - B3 - Gewicht (in G)]])</f>
        <v/>
      </c>
      <c r="NJ246" s="574" t="str">
        <f>IF(Table1[[#This Row],[Verschluss - B3 - Lizenzierungs-pflichtig? (X=Ja)]]="","",Table1[[#This Row],[Verschluss - B3 - Lizenzierungs-pflichtig? (X=Ja)]])</f>
        <v/>
      </c>
      <c r="NK246" s="574" t="str">
        <f>IF(Table1[[#This Row],[Verschluss - B3 - Trennbar vom Hauptkörper? (X=Ja)]]="","",Table1[[#This Row],[Verschluss - B3 - Trennbar vom Hauptkörper? (X=Ja)]])</f>
        <v/>
      </c>
      <c r="NL246" s="577" t="str">
        <f>IF(Table1[[#This Row],[Verschluss - B3 - Virgin Material]]="","",VLOOKUP(Table1[[#This Row],[Verschluss - B3 - Virgin Material]],'DD FD'!AJ:AK,2,FALSE))</f>
        <v/>
      </c>
      <c r="NM246" s="578" t="str">
        <f>IF(Table1[[#This Row],[Verschluss - B3 - Virgin Material Anteil (in %)]]="","",Table1[[#This Row],[Verschluss - B3 - Virgin Material Anteil (in %)]])</f>
        <v/>
      </c>
      <c r="NN246" s="577" t="str">
        <f>IF(Table1[[#This Row],[Verschluss - B3 - Recyceltes Material]]="","",VLOOKUP(Table1[[#This Row],[Verschluss - B3 - Recyceltes Material]],'DD FD'!AL:AM,2,FALSE))</f>
        <v/>
      </c>
      <c r="NO246" s="578" t="str">
        <f>IF(Table1[[#This Row],[Verschluss - B3 - Recyceltes Material Anteil (in %)]]="","",Table1[[#This Row],[Verschluss - B3 - Recyceltes Material Anteil (in %)]])</f>
        <v/>
      </c>
      <c r="NP246" s="577" t="str">
        <f>IF(Table1[[#This Row],[Verschluss - B3 - Beschichtung]]="","",VLOOKUP(Table1[[#This Row],[Verschluss - B3 - Beschichtung]],'DD FD'!AE:AF,2,FALSE))</f>
        <v/>
      </c>
      <c r="NQ246" s="580" t="str">
        <f>IF(Table1[[#This Row],[Verschluss - B3 - Beschichtung Anteil (in %)]]="","",Table1[[#This Row],[Verschluss - B3 - Beschichtung Anteil (in %)]])</f>
        <v/>
      </c>
      <c r="NR246" s="576" t="str">
        <f>IF(Table1[[#This Row],[Etikett - B1 - Art]]="","",VLOOKUP(Table1[[#This Row],[Etikett - B1 - Art]],'DD FD'!F:G,2,FALSE))</f>
        <v/>
      </c>
      <c r="NS246" s="577" t="str">
        <f>IF(Table1[[#This Row],[Etikett - B1 - Fraktion]]="","",VLOOKUP(Table1[[#This Row],[Etikett - B1 - Fraktion]],'DD FD'!H:J,3,FALSE))</f>
        <v/>
      </c>
      <c r="NT246" s="574" t="str">
        <f>IF(Table1[[#This Row],[Etikett - B1 - Gewicht (in G)]]="","",Table1[[#This Row],[Etikett - B1 - Gewicht (in G)]])</f>
        <v/>
      </c>
      <c r="NU246" s="574" t="str">
        <f>IF(Table1[[#This Row],[Etikett - B1 - Lizenzierungs-pflichtig? (X=Ja)]]="","",Table1[[#This Row],[Etikett - B1 - Lizenzierungs-pflichtig? (X=Ja)]])</f>
        <v/>
      </c>
      <c r="NV246" s="574" t="str">
        <f>IF(Table1[[#This Row],[Etikett - B1 - Trennbar vom Hauptkörper? (X=Ja)]]="","",Table1[[#This Row],[Etikett - B1 - Trennbar vom Hauptkörper? (X=Ja)]])</f>
        <v/>
      </c>
      <c r="NW246" s="577" t="str">
        <f>IF(Table1[[#This Row],[Etikett - B1 - Virgin Material]]="","",VLOOKUP(Table1[[#This Row],[Etikett - B1 - Virgin Material]],'DD FD'!AJ:AK,2,FALSE))</f>
        <v/>
      </c>
      <c r="NX246" s="578" t="str">
        <f>IF(Table1[[#This Row],[Etikett - B1 - Virgin Material Anteil (in %)]]="","",Table1[[#This Row],[Etikett - B1 - Virgin Material Anteil (in %)]])</f>
        <v/>
      </c>
      <c r="NY246" s="577" t="str">
        <f>IF(Table1[[#This Row],[Etikett - B1 - Recyceltes Material]]="","",VLOOKUP(Table1[[#This Row],[Etikett - B1 - Recyceltes Material]],'DD FD'!AL:AM,2,FALSE))</f>
        <v/>
      </c>
      <c r="NZ246" s="578" t="str">
        <f>IF(Table1[[#This Row],[Etikett - B1 - Recyceltes Material Anteil (in %)]]="","",Table1[[#This Row],[Etikett - B1 - Recyceltes Material Anteil (in %)]])</f>
        <v/>
      </c>
      <c r="OA246" s="577" t="str">
        <f>IF(Table1[[#This Row],[Etikett - B1 - Beschichtung]]="","",VLOOKUP(Table1[[#This Row],[Etikett - B1 - Beschichtung]],'DD FD'!AE:AF,2,FALSE))</f>
        <v/>
      </c>
      <c r="OB246" s="580" t="str">
        <f>IF(Table1[[#This Row],[Etikett - B1 - Beschichtung Anteil (in %)]]="","",Table1[[#This Row],[Etikett - B1 - Beschichtung Anteil (in %)]])</f>
        <v/>
      </c>
      <c r="OC246" s="576" t="str">
        <f>IF(Table1[[#This Row],[Etikett - B2 - Art]]="","",VLOOKUP(Table1[[#This Row],[Etikett - B2 - Art]],'DD FD'!F:G,2,FALSE))</f>
        <v/>
      </c>
      <c r="OD246" s="577" t="str">
        <f>IF(Table1[[#This Row],[Etikett - B2 - Fraktion]]="","",VLOOKUP(Table1[[#This Row],[Etikett - B2 - Fraktion]],'DD FD'!H:J,3,FALSE))</f>
        <v/>
      </c>
      <c r="OE246" s="574" t="str">
        <f>IF(Table1[[#This Row],[Etikett - B2 - Gewicht (in G)]]="","",Table1[[#This Row],[Etikett - B2 - Gewicht (in G)]])</f>
        <v/>
      </c>
      <c r="OF246" s="574" t="str">
        <f>IF(Table1[[#This Row],[Etikett - B2 - Lizenzierungs-pflichtig? (X=Ja)]]="","",Table1[[#This Row],[Etikett - B2 - Lizenzierungs-pflichtig? (X=Ja)]])</f>
        <v/>
      </c>
      <c r="OG246" s="574" t="str">
        <f>IF(Table1[[#This Row],[Etikett - B2 - Trennbar vom Hauptkörper? (X=Ja)]]="","",Table1[[#This Row],[Etikett - B2 - Trennbar vom Hauptkörper? (X=Ja)]])</f>
        <v/>
      </c>
      <c r="OH246" s="577" t="str">
        <f>IF(Table1[[#This Row],[Etikett - B2 - Virgin Material]]="","",VLOOKUP(Table1[[#This Row],[Etikett - B2 - Virgin Material]],'DD FD'!AJ:AK,2,FALSE))</f>
        <v/>
      </c>
      <c r="OI246" s="578" t="str">
        <f>IF(Table1[[#This Row],[Etikett - B2 - Virgin Material Anteil (in %)]]="","",Table1[[#This Row],[Etikett - B2 - Virgin Material Anteil (in %)]])</f>
        <v/>
      </c>
      <c r="OJ246" s="577" t="str">
        <f>IF(Table1[[#This Row],[Etikett - B2 - Recyceltes Material]]="","",VLOOKUP(Table1[[#This Row],[Etikett - B2 - Recyceltes Material]],'DD FD'!AL:AM,2,FALSE))</f>
        <v/>
      </c>
      <c r="OK246" s="578" t="str">
        <f>IF(Table1[[#This Row],[Etikett - B2 - Recyceltes Material Anteil (in %)]]="","",Table1[[#This Row],[Etikett - B2 - Recyceltes Material Anteil (in %)]])</f>
        <v/>
      </c>
      <c r="OL246" s="577" t="str">
        <f>IF(Table1[[#This Row],[Etikett - B2 - Beschichtung]]="","",VLOOKUP(Table1[[#This Row],[Etikett - B2 - Beschichtung]],'DD FD'!AE:AF,2,FALSE))</f>
        <v/>
      </c>
      <c r="OM246" s="580" t="str">
        <f>IF(Table1[[#This Row],[Etikett - B2 - Beschichtung Anteil (in %)]]="","",Table1[[#This Row],[Etikett - B2 - Beschichtung Anteil (in %)]])</f>
        <v/>
      </c>
      <c r="ON246" s="576" t="str">
        <f>IF(Table1[[#This Row],[Etikett - B3 - Art]]="","",VLOOKUP(Table1[[#This Row],[Etikett - B3 - Art]],'DD FD'!F:G,2,FALSE))</f>
        <v/>
      </c>
      <c r="OO246" s="577" t="str">
        <f>IF(Table1[[#This Row],[Etikett - B3 - Fraktion]]="","",VLOOKUP(Table1[[#This Row],[Etikett - B3 - Fraktion]],'DD FD'!H:J,3,FALSE))</f>
        <v/>
      </c>
      <c r="OP246" s="574" t="str">
        <f>IF(Table1[[#This Row],[Etikett - B3 - Gewicht (in G)]]="","",Table1[[#This Row],[Etikett - B3 - Gewicht (in G)]])</f>
        <v/>
      </c>
      <c r="OQ246" s="574" t="str">
        <f>IF(Table1[[#This Row],[Etikett - B3 - Lizenzierungs-pflichtig? (X=Ja)]]="","",Table1[[#This Row],[Etikett - B3 - Lizenzierungs-pflichtig? (X=Ja)]])</f>
        <v/>
      </c>
      <c r="OR246" s="574" t="str">
        <f>IF(Table1[[#This Row],[Etikett - B3 - Trennbar vom Hauptkörper? (X=Ja)]]="","",Table1[[#This Row],[Etikett - B3 - Trennbar vom Hauptkörper? (X=Ja)]])</f>
        <v/>
      </c>
      <c r="OS246" s="577" t="str">
        <f>IF(Table1[[#This Row],[Etikett - B3 - Virgin Material]]="","",VLOOKUP(Table1[[#This Row],[Etikett - B3 - Virgin Material]],'DD FD'!AJ:AK,2,FALSE))</f>
        <v/>
      </c>
      <c r="OT246" s="578" t="str">
        <f>IF(Table1[[#This Row],[Etikett - B3 - Virgin Material Anteil (in %)]]="","",Table1[[#This Row],[Etikett - B3 - Virgin Material Anteil (in %)]])</f>
        <v/>
      </c>
      <c r="OU246" s="577" t="str">
        <f>IF(Table1[[#This Row],[Etikett - B3 - Recyceltes Material]]="","",VLOOKUP(Table1[[#This Row],[Etikett - B3 - Recyceltes Material]],'DD FD'!AL:AM,2,FALSE))</f>
        <v/>
      </c>
      <c r="OV246" s="578" t="str">
        <f>IF(Table1[[#This Row],[Etikett - B3 - Recyceltes Material Anteil (in %)]]="","",Table1[[#This Row],[Etikett - B3 - Recyceltes Material Anteil (in %)]])</f>
        <v/>
      </c>
      <c r="OW246" s="577" t="str">
        <f>IF(Table1[[#This Row],[Etikett - B3 - Beschichtung]]="","",VLOOKUP(Table1[[#This Row],[Etikett - B3 - Beschichtung]],'DD FD'!AE:AF,2,FALSE))</f>
        <v/>
      </c>
      <c r="OX246" s="613" t="str">
        <f>IF(Table1[[#This Row],[Etikett - B3 - Beschichtung Anteil (in %)]]="","",Table1[[#This Row],[Etikett - B3 - Beschichtung Anteil (in %)]])</f>
        <v/>
      </c>
      <c r="OY246" s="618">
        <f>ROUNDUP(SUM(
IF(AND(LH246='DD FD'!$J$7,LJ246='DD FD'!$AI$3),LI246,0),
IF(AND(LR246='DD FD'!$J$7,LT246='DD FD'!$AI$3),LS246,0),
IF(AND(MB246='DD FD'!$J$7,MD246='DD FD'!$AI$3),MC246,0),
IF(AND(ML246='DD FD'!$J$7,MN246='DD FD'!$AI$3),MM246,0),
IF(AND(MW246='DD FD'!$J$7,MY246='DD FD'!$AI$3),MX246,0),
IF(AND(NH246='DD FD'!$J$7,NJ246='DD FD'!$AI$3),NI246,0),
IF(AND(NS246='DD FD'!$J$7,NU246='DD FD'!$AI$3),NT246,0),
IF(AND(OD246='DD FD'!$J$7,OF246='DD FD'!$AI$3),OE246,0),
IF(AND(OO246='DD FD'!$J$7,OQ246='DD FD'!$AI$3),OP246,0),
),2)</f>
        <v>0</v>
      </c>
      <c r="OZ246" s="617">
        <f>ROUNDUP(SUM(
IF(AND(LH246='DD FD'!$J$6,LJ246='DD FD'!$AI$3),LI246,0),
IF(AND(LR246='DD FD'!$J$6,LT246='DD FD'!$AI$3),LS246,0),
IF(AND(MB246='DD FD'!$J$6,MD246='DD FD'!$AI$3),MC246,0),
IF(AND(ML246='DD FD'!$J$6,MN246='DD FD'!$AI$3),MM246,0),
IF(AND(MW246='DD FD'!$J$6,MY246='DD FD'!$AI$3),MX246,0),
IF(AND(NH246='DD FD'!$J$6,NJ246='DD FD'!$AI$3),NI246,0),
IF(AND(NS246='DD FD'!$J$6,NU246='DD FD'!$AI$3),NT246,0),
IF(AND(OD246='DD FD'!$J$6,OF246='DD FD'!$AI$3),OE246,0),
IF(AND(OO246='DD FD'!$J$6,OQ246='DD FD'!$AI$3),OP246,0),
),2)</f>
        <v>0</v>
      </c>
      <c r="PA246" s="617">
        <f>ROUNDUP(SUM(
IF(AND(LH246='DD FD'!$J$10,LJ246='DD FD'!$AI$3),LI246,0),
IF(AND(LR246='DD FD'!$J$10,LT246='DD FD'!$AI$3),LS246,0),
IF(AND(MB246='DD FD'!$J$10,MD246='DD FD'!$AI$3),MC246,0),
IF(AND(ML246='DD FD'!$J$10,MN246='DD FD'!$AI$3),MM246,0),
IF(AND(MW246='DD FD'!$J$10,MY246='DD FD'!$AI$3),MX246,0),
IF(AND(NH246='DD FD'!$J$10,NJ246='DD FD'!$AI$3),NI246,0),
IF(AND(NS246='DD FD'!$J$10,NU246='DD FD'!$AI$3),NT246,0),
IF(AND(OD246='DD FD'!$J$10,OF246='DD FD'!$AI$3),OE246,0),
IF(AND(OO246='DD FD'!$J$10,OQ246='DD FD'!$AI$3),OP246,0),
),2)</f>
        <v>0</v>
      </c>
      <c r="PB246" s="617">
        <f>ROUNDUP(SUM(
IF(AND(LH246='DD FD'!$J$8,LJ246='DD FD'!$AI$3),LI246,0),
IF(AND(LR246='DD FD'!$J$8,LT246='DD FD'!$AI$3),LS246,0),
IF(AND(MB246='DD FD'!$J$8,MD246='DD FD'!$AI$3),MC246,0),
IF(AND(ML246='DD FD'!$J$8,MN246='DD FD'!$AI$3),MM246,0),
IF(AND(MW246='DD FD'!$J$8,MY246='DD FD'!$AI$3),MX246,0),
IF(AND(NH246='DD FD'!$J$8,NJ246='DD FD'!$AI$3),NI246,0),
IF(AND(NS246='DD FD'!$J$8,NU246='DD FD'!$AI$3),NT246,0),
IF(AND(OD246='DD FD'!$J$8,OF246='DD FD'!$AI$3),OE246,0),
IF(AND(OO246='DD FD'!$J$8,OQ246='DD FD'!$AI$3),OP246,0),
),2)</f>
        <v>0</v>
      </c>
      <c r="PC246" s="617">
        <f>ROUNDUP(SUM(
IF(AND(LH246='DD FD'!$J$5,LJ246='DD FD'!$AI$3),LI246,0),
IF(AND(LR246='DD FD'!$J$5,LT246='DD FD'!$AI$3),LS246,0),
IF(AND(MB246='DD FD'!$J$5,MD246='DD FD'!$AI$3),MC246,0),
IF(AND(ML246='DD FD'!$J$5,MN246='DD FD'!$AI$3),MM246,0),
IF(AND(MW246='DD FD'!$J$5,MY246='DD FD'!$AI$3),MX246,0),
IF(AND(NH246='DD FD'!$J$5,NJ246='DD FD'!$AI$3),NI246,0),
IF(AND(NS246='DD FD'!$J$5,NU246='DD FD'!$AI$3),NT246,0),
IF(AND(OD246='DD FD'!$J$5,OF246='DD FD'!$AI$3),OE246,0),
IF(AND(OO246='DD FD'!$J$5,OQ246='DD FD'!$AI$3),OP246,0),
),2)</f>
        <v>0</v>
      </c>
      <c r="PD246" s="617">
        <f>ROUNDUP(SUM(
IF(AND(LH246='DD FD'!$J$9,LJ246='DD FD'!$AI$3),LI246,0),
IF(AND(LR246='DD FD'!$J$9,LT246='DD FD'!$AI$3),LS246,0),
IF(AND(MB246='DD FD'!$J$9,MD246='DD FD'!$AI$3),MC246,0),
IF(AND(ML246='DD FD'!$J$9,MN246='DD FD'!$AI$3),MM246,0),
IF(AND(MW246='DD FD'!$J$9,MY246='DD FD'!$AI$3),MX246,0),
IF(AND(NH246='DD FD'!$J$9,NJ246='DD FD'!$AI$3),NI246,0),
IF(AND(NS246='DD FD'!$J$9,NU246='DD FD'!$AI$3),NT246,0),
IF(AND(OD246='DD FD'!$J$9,OF246='DD FD'!$AI$3),OE246,0),
IF(AND(OO246='DD FD'!$J$9,OQ246='DD FD'!$AI$3),OP246,0),
),2)</f>
        <v>0</v>
      </c>
      <c r="PE246" s="617">
        <f>ROUNDUP(SUM(
IF(AND(LH246='DD FD'!$J$4,LJ246='DD FD'!$AI$3),LI246,0),
IF(AND(LR246='DD FD'!$J$4,LT246='DD FD'!$AI$3),LS246,0),
IF(AND(MB246='DD FD'!$J$4,MD246='DD FD'!$AI$3),MC246,0),
IF(AND(ML246='DD FD'!$J$4,MN246='DD FD'!$AI$3),MM246,0),
IF(AND(MW246='DD FD'!$J$4,MY246='DD FD'!$AI$3),MX246,0),
IF(AND(NH246='DD FD'!$J$4,NJ246='DD FD'!$AI$3),NI246,0),
IF(AND(NS246='DD FD'!$J$4,NU246='DD FD'!$AI$3),NT246,0),
IF(AND(OD246='DD FD'!$J$4,OF246='DD FD'!$AI$3),OE246,0),
IF(AND(OO246='DD FD'!$J$4,OQ246='DD FD'!$AI$3),OP246,0),
),2)</f>
        <v>0</v>
      </c>
      <c r="PF246" s="619">
        <f>ROUNDUP(SUM(
IF(AND(LH246='DD FD'!$J$11,LJ246='DD FD'!$AI$3),LI246,0),
IF(AND(LR246='DD FD'!$J$11,LT246='DD FD'!$AI$3),LS246,0),
IF(AND(MB246='DD FD'!$J$11,MD246='DD FD'!$AI$3),MC246,0),
IF(AND(ML246='DD FD'!$J$11,MN246='DD FD'!$AI$3),MM246,0),
IF(AND(MW246='DD FD'!$J$11,MY246='DD FD'!$AI$3),MX246,0),
IF(AND(NH246='DD FD'!$J$11,NJ246='DD FD'!$AI$3),NI246,0),
IF(AND(NS246='DD FD'!$J$11,NU246='DD FD'!$AI$3),NT246,0),
IF(AND(OD246='DD FD'!$J$11,OF246='DD FD'!$AI$3),OE246,0),
IF(AND(OO246='DD FD'!$J$11,OQ246='DD FD'!$AI$3),OP246,0),
),2)</f>
        <v>0</v>
      </c>
    </row>
    <row r="247" spans="1:422">
      <c r="A247" s="806"/>
      <c r="B247" s="934"/>
      <c r="C247" s="247"/>
      <c r="D247" s="842"/>
      <c r="E247" s="247"/>
      <c r="F247" s="158"/>
      <c r="G247" s="710"/>
      <c r="H247" s="712"/>
      <c r="I247" s="936"/>
      <c r="J247" s="803"/>
      <c r="K247" s="150"/>
      <c r="L247" s="146" t="str">
        <f t="shared" si="81"/>
        <v/>
      </c>
      <c r="M247" s="501" t="str">
        <f t="shared" si="98"/>
        <v/>
      </c>
      <c r="N247" s="504"/>
      <c r="O247" s="113" t="str">
        <f t="shared" si="99"/>
        <v/>
      </c>
      <c r="P247" s="114" t="str">
        <f t="shared" si="82"/>
        <v/>
      </c>
      <c r="Q247" s="152"/>
      <c r="R247" s="152"/>
      <c r="S247" s="115" t="str">
        <f t="shared" si="100"/>
        <v/>
      </c>
      <c r="T247" s="159"/>
      <c r="U247" s="159"/>
      <c r="V247" s="157"/>
      <c r="W247" s="157"/>
      <c r="X247" s="157"/>
      <c r="Y247" s="772"/>
      <c r="Z247" s="158"/>
      <c r="AA247" s="144"/>
      <c r="AB247" s="112"/>
      <c r="AC247" s="153"/>
      <c r="AD247" s="153"/>
      <c r="AE247" s="153"/>
      <c r="AF247" s="153"/>
      <c r="AG247" s="153"/>
      <c r="AH247" s="153"/>
      <c r="AI247" s="152"/>
      <c r="AJ247" s="158"/>
      <c r="AK247" s="158"/>
      <c r="AL247" s="158"/>
      <c r="AM247" s="116" t="str">
        <f t="shared" si="101"/>
        <v/>
      </c>
      <c r="AN247" s="116" t="str">
        <f t="shared" si="102"/>
        <v/>
      </c>
      <c r="AO247" s="324"/>
      <c r="AP247" s="503"/>
      <c r="AQ247" s="487" t="str">
        <f t="shared" si="103"/>
        <v/>
      </c>
      <c r="AR247" s="113" t="str">
        <f t="shared" si="83"/>
        <v/>
      </c>
      <c r="AS247" s="113" t="str">
        <f t="shared" si="84"/>
        <v/>
      </c>
      <c r="AT247" s="113" t="str">
        <f t="shared" si="85"/>
        <v/>
      </c>
      <c r="AU247" s="113" t="str">
        <f t="shared" si="86"/>
        <v/>
      </c>
      <c r="AV247" s="159"/>
      <c r="AW247" s="157"/>
      <c r="AX247" s="157"/>
      <c r="AY247" s="157"/>
      <c r="AZ247" s="157"/>
      <c r="BA247" s="116" t="str">
        <f t="shared" si="87"/>
        <v/>
      </c>
      <c r="BB247" s="316"/>
      <c r="BC247" s="116" t="str">
        <f t="shared" si="88"/>
        <v/>
      </c>
      <c r="BD247" s="133" t="str">
        <f t="shared" si="89"/>
        <v/>
      </c>
      <c r="BE247" s="157"/>
      <c r="BF247" s="1180"/>
      <c r="BG247" s="1180"/>
      <c r="BH247" s="158"/>
      <c r="BI247" s="490"/>
      <c r="BJ247" s="514" t="str">
        <f t="shared" si="104"/>
        <v/>
      </c>
      <c r="BK247" s="789"/>
      <c r="BL247" s="116" t="str">
        <f t="shared" si="105"/>
        <v/>
      </c>
      <c r="BM247" s="144"/>
      <c r="BN247" s="144"/>
      <c r="BO247" s="144"/>
      <c r="BP247" s="790"/>
      <c r="BQ247" s="790"/>
      <c r="BR247" s="790"/>
      <c r="BS247" s="116" t="str">
        <f t="shared" si="90"/>
        <v/>
      </c>
      <c r="BT247" s="790"/>
      <c r="BU247" s="808" t="str">
        <f t="shared" si="91"/>
        <v/>
      </c>
      <c r="BV247" s="791"/>
      <c r="BW247" s="144"/>
      <c r="BX247" s="20"/>
      <c r="BY247" s="20"/>
      <c r="BZ247" s="20"/>
      <c r="CA247" s="792"/>
      <c r="CB247" s="1201"/>
      <c r="CC247" s="144"/>
      <c r="CD247" s="144"/>
      <c r="CE247" s="144"/>
      <c r="CF247" s="144"/>
      <c r="CG247" s="144"/>
      <c r="CH247" s="144"/>
      <c r="CI247" s="144"/>
      <c r="CJ247" s="144"/>
      <c r="CK247" s="144"/>
      <c r="CL247" s="144"/>
      <c r="CM247" s="144"/>
      <c r="CN247" s="144"/>
      <c r="CO247" s="144"/>
      <c r="CP247" s="144"/>
      <c r="CQ247" s="144"/>
      <c r="CR247" s="144"/>
      <c r="CS247" s="144"/>
      <c r="CT247" s="144"/>
      <c r="CU247" s="144"/>
      <c r="CV247" s="144"/>
      <c r="CW247" s="144"/>
      <c r="CX247" s="144"/>
      <c r="CY247" s="144"/>
      <c r="CZ247" s="144"/>
      <c r="DA247" s="144"/>
      <c r="DB247" s="144"/>
      <c r="DC247" s="144"/>
      <c r="DD247" s="144"/>
      <c r="DE247" s="144"/>
      <c r="DF247" s="144"/>
      <c r="DG247" s="144"/>
      <c r="DH247" s="144"/>
      <c r="DI247" s="144"/>
      <c r="DJ247" s="144"/>
      <c r="DK247" s="144"/>
      <c r="DL247" s="144"/>
      <c r="DM247" s="144"/>
      <c r="DN247" s="144"/>
      <c r="DO247" s="144"/>
      <c r="DP247" s="144"/>
      <c r="DQ247" s="144"/>
      <c r="DR247" s="144"/>
      <c r="DS247" s="144"/>
      <c r="DT247" s="144"/>
      <c r="DU247" s="144"/>
      <c r="DV247" s="144"/>
      <c r="DW247" s="144"/>
      <c r="DX247" s="144"/>
      <c r="DY247" s="144"/>
      <c r="DZ247" s="144"/>
      <c r="EA247" s="144"/>
      <c r="EB247" s="144"/>
      <c r="EC247" s="144"/>
      <c r="ED247" s="782" t="str">
        <f t="shared" si="106"/>
        <v/>
      </c>
      <c r="EE247" s="519"/>
      <c r="EF247" s="793"/>
      <c r="EG247" s="519"/>
      <c r="EH247" s="794"/>
      <c r="EI247" s="790"/>
      <c r="EJ247" s="794"/>
      <c r="EK247" s="794"/>
      <c r="EL247" s="790"/>
      <c r="EM247" s="790"/>
      <c r="EN247" s="790"/>
      <c r="EO247" s="112" t="str">
        <f t="shared" si="92"/>
        <v/>
      </c>
      <c r="EP247" s="790"/>
      <c r="EQ247" s="488" t="str">
        <f t="shared" si="93"/>
        <v/>
      </c>
      <c r="ER247" s="1100"/>
      <c r="ES247" s="1099" t="str">
        <f t="shared" si="107"/>
        <v/>
      </c>
      <c r="ET247" s="525"/>
      <c r="EU247" s="148"/>
      <c r="EV247" s="148"/>
      <c r="EW247" s="148"/>
      <c r="EX247" s="148"/>
      <c r="EY247" s="148"/>
      <c r="EZ247" s="148"/>
      <c r="FA247" s="148"/>
      <c r="FB247" s="148"/>
      <c r="FC247" s="148"/>
      <c r="FD247" s="148"/>
      <c r="FE247" s="148"/>
      <c r="FF247" s="148"/>
      <c r="FG247" s="148"/>
      <c r="FH247" s="148"/>
      <c r="FI247" s="528"/>
      <c r="FJ247" s="513" t="str">
        <f t="shared" si="94"/>
        <v/>
      </c>
      <c r="FK247" s="158"/>
      <c r="FL247" s="850"/>
      <c r="FM247" s="850"/>
      <c r="FN247" s="850"/>
      <c r="FO247" s="850"/>
      <c r="FP247" s="850"/>
      <c r="FQ247" s="850"/>
      <c r="FR247" s="157"/>
      <c r="FS247" s="143"/>
      <c r="FT247" s="143"/>
      <c r="FU247" s="847" t="str">
        <f t="shared" si="95"/>
        <v/>
      </c>
      <c r="FV247" s="555"/>
      <c r="FW247" s="523" t="str">
        <f>IF(Table1[[#This Row],[Nonfood Inhaltstoffe - Komponente]]="","",VLOOKUP(Table1[[#This Row],[Nonfood Inhaltstoffe - Komponente]],'Dropdown Auswahl'!BJ:BK,2,FALSE))</f>
        <v/>
      </c>
      <c r="FX247" s="1013"/>
      <c r="FY247" s="1011" t="str">
        <f t="shared" si="96"/>
        <v/>
      </c>
      <c r="FZ247" s="152"/>
      <c r="GA247" s="152"/>
      <c r="GB247" s="152"/>
      <c r="GC247" s="529" t="str">
        <f t="shared" si="97"/>
        <v/>
      </c>
      <c r="GG247" s="21"/>
      <c r="GH247" s="21"/>
      <c r="GI247" s="1019"/>
      <c r="GJ247" s="1016" t="str">
        <f>IF(Table1[[#This Row],[Global Trade Item Number (GTIN)]]="","",Table1[[#This Row],[Global Trade Item Number (GTIN)]])</f>
        <v/>
      </c>
      <c r="GK247" s="555" t="str">
        <f>IF(Table1[[#This Row],[WAWI-Nr./ Kreditoren-Nummer
(ASDV)]]&lt;&gt;"",Table1[[#This Row],[WAWI-Nr./ Kreditoren-Nummer
(ASDV)]],"")</f>
        <v/>
      </c>
      <c r="GL247" s="165"/>
      <c r="GM247" s="165"/>
      <c r="GN247" s="165"/>
      <c r="GO247" s="485"/>
      <c r="GP247" s="534"/>
      <c r="GQ247" s="533"/>
      <c r="GR247" s="486"/>
      <c r="GS247" s="486"/>
      <c r="GT247" s="486"/>
      <c r="GU247" s="486"/>
      <c r="GV247" s="486"/>
      <c r="GW247" s="542"/>
      <c r="GX247" s="538"/>
      <c r="GY247" s="144"/>
      <c r="GZ247" s="480"/>
      <c r="HA247" s="158"/>
      <c r="HB247" s="480"/>
      <c r="HC247" s="480"/>
      <c r="HD247" s="480"/>
      <c r="HE247" s="480"/>
      <c r="HF247" s="480"/>
      <c r="HG247" s="480"/>
      <c r="HH247" s="538"/>
      <c r="HI247" s="480"/>
      <c r="HJ247" s="480"/>
      <c r="HK247" s="480"/>
      <c r="HL247" s="480"/>
      <c r="HM247" s="480"/>
      <c r="HN247" s="480"/>
      <c r="HO247" s="480"/>
      <c r="HP247" s="480"/>
      <c r="HQ247" s="480"/>
      <c r="HR247" s="538"/>
      <c r="HS247" s="480"/>
      <c r="HT247" s="480"/>
      <c r="HU247" s="480"/>
      <c r="HV247" s="480"/>
      <c r="HW247" s="480"/>
      <c r="HX247" s="480"/>
      <c r="HY247" s="480"/>
      <c r="HZ247" s="480"/>
      <c r="IA247" s="480"/>
      <c r="IB247" s="538"/>
      <c r="IC247" s="480"/>
      <c r="ID247" s="480"/>
      <c r="IE247" s="480"/>
      <c r="IF247" s="480"/>
      <c r="IG247" s="480"/>
      <c r="IH247" s="480"/>
      <c r="II247" s="480"/>
      <c r="IJ247" s="480"/>
      <c r="IK247" s="480"/>
      <c r="IL247" s="480"/>
      <c r="IM247" s="538"/>
      <c r="IN247" s="480"/>
      <c r="IO247" s="480"/>
      <c r="IP247" s="480"/>
      <c r="IQ247" s="480"/>
      <c r="IR247" s="480"/>
      <c r="IS247" s="480"/>
      <c r="IT247" s="480"/>
      <c r="IU247" s="480"/>
      <c r="IV247" s="480"/>
      <c r="IW247" s="480"/>
      <c r="IX247" s="538"/>
      <c r="IY247" s="480"/>
      <c r="IZ247" s="480"/>
      <c r="JA247" s="480"/>
      <c r="JB247" s="480"/>
      <c r="JC247" s="480"/>
      <c r="JD247" s="480"/>
      <c r="JE247" s="480"/>
      <c r="JF247" s="480"/>
      <c r="JG247" s="480"/>
      <c r="JH247" s="480"/>
      <c r="JI247" s="538"/>
      <c r="JJ247" s="480"/>
      <c r="JK247" s="480"/>
      <c r="JL247" s="480"/>
      <c r="JM247" s="480"/>
      <c r="JN247" s="480"/>
      <c r="JO247" s="480"/>
      <c r="JP247" s="480"/>
      <c r="JQ247" s="480"/>
      <c r="JR247" s="480"/>
      <c r="JS247" s="590"/>
      <c r="JT247" s="538"/>
      <c r="JU247" s="480"/>
      <c r="JV247" s="480"/>
      <c r="JW247" s="480"/>
      <c r="JX247" s="480"/>
      <c r="JY247" s="480"/>
      <c r="JZ247" s="480"/>
      <c r="KA247" s="480"/>
      <c r="KB247" s="480"/>
      <c r="KC247" s="480"/>
      <c r="KD247" s="480"/>
      <c r="KE247" s="538"/>
      <c r="KF247" s="480"/>
      <c r="KG247" s="480"/>
      <c r="KH247" s="480"/>
      <c r="KI247" s="480"/>
      <c r="KJ247" s="480"/>
      <c r="KK247" s="480"/>
      <c r="KL247" s="480"/>
      <c r="KM247" s="480"/>
      <c r="KN247" s="480"/>
      <c r="KO247" s="480"/>
      <c r="KR247" s="568" t="str">
        <f>IF(Table1[[#This Row],[GTIN]]&lt;&gt;"",Table1[[#This Row],[GTIN]],"")</f>
        <v/>
      </c>
      <c r="KS247" s="569" t="str">
        <f>Table1[[#This Row],[Kreditor]]</f>
        <v/>
      </c>
      <c r="KT247" s="570" t="str">
        <f>IF(Table1[[#This Row],[Gültig ab (Datum)]]&lt;&gt;"",Table1[[#This Row],[Gültig ab (Datum)]],"")</f>
        <v/>
      </c>
      <c r="KU247" s="570"/>
      <c r="KV247" s="583" t="str">
        <f>IF(Table1[[#This Row],[Artikel verpackt? 
(X=Ja)]]="","",Table1[[#This Row],[Artikel verpackt? 
(X=Ja)]])</f>
        <v/>
      </c>
      <c r="KW247" s="571" t="str">
        <f>IF(Table1[[#This Row],[Verpackung recyclingfähig?
(X=Ja)]]="","",Table1[[#This Row],[Verpackung recyclingfähig?
(X=Ja)]])</f>
        <v/>
      </c>
      <c r="KX247" s="572"/>
      <c r="KY247" s="573"/>
      <c r="KZ247" s="574"/>
      <c r="LA247" s="574"/>
      <c r="LB247" s="574"/>
      <c r="LC247" s="574"/>
      <c r="LD247" s="574"/>
      <c r="LE247" s="574"/>
      <c r="LF247" s="575"/>
      <c r="LG247" s="576" t="str">
        <f>IF(Table1[[#This Row],[Hauptkörper - B1 - Art]]="","",VLOOKUP(Table1[[#This Row],[Hauptkörper - B1 - Art]],'DD FD'!B:C,2,FALSE))</f>
        <v/>
      </c>
      <c r="LH247" s="577" t="str">
        <f>IF(Table1[[#This Row],[Hauptkörper - B1 - Fraktion]]="","",VLOOKUP(Table1[[#This Row],[Hauptkörper - B1 - Fraktion]],'DD FD'!H:J,3,FALSE))</f>
        <v/>
      </c>
      <c r="LI247" s="574" t="str">
        <f>IF(Table1[[#This Row],[Hauptkörper - B1 - Gewicht
(in G)]]="","",Table1[[#This Row],[Hauptkörper - B1 - Gewicht
(in G)]])</f>
        <v/>
      </c>
      <c r="LJ247" s="574" t="str">
        <f>IF(Table1[[#This Row],[Hauptkörper - B1 - Lizenzierungs-pflichtig? (X=Ja)]]="","",Table1[[#This Row],[Hauptkörper - B1 - Lizenzierungs-pflichtig? (X=Ja)]])</f>
        <v/>
      </c>
      <c r="LK247" s="577" t="str">
        <f>IF(Table1[[#This Row],[Hauptkörper - B1 - Virgin Material]]="","",VLOOKUP(Table1[[#This Row],[Hauptkörper - B1 - Virgin Material]],'DD FD'!AJ:AK,2,FALSE))</f>
        <v/>
      </c>
      <c r="LL247" s="578" t="str">
        <f>IF(Table1[[#This Row],[Hauptkörper - B1 - Virgin Material Anteil (in %)]]="","",Table1[[#This Row],[Hauptkörper - B1 - Virgin Material Anteil (in %)]])</f>
        <v/>
      </c>
      <c r="LM247" s="577" t="str">
        <f>IF(Table1[[#This Row],[Hauptkörper - B1 - Recyceltes Material]]="","",VLOOKUP(Table1[[#This Row],[Hauptkörper - B1 - Recyceltes Material]],'DD FD'!AL:AM,2,FALSE))</f>
        <v/>
      </c>
      <c r="LN247" s="578" t="str">
        <f>IF(Table1[[#This Row],[Hauptkörper - B1 - Recyceltes Material Anteil (in %)]]="","",Table1[[#This Row],[Hauptkörper - B1 - Recyceltes Material Anteil (in %)]])</f>
        <v/>
      </c>
      <c r="LO247" s="579" t="str">
        <f>IF(Table1[[#This Row],[Hauptkörper - B1 - Beschichtung]]="","",VLOOKUP(Table1[[#This Row],[Hauptkörper - B1 - Beschichtung]],'DD FD'!AE:AF,2,FALSE))</f>
        <v/>
      </c>
      <c r="LP247" s="580" t="str">
        <f>IF(Table1[[#This Row],[Hauptkörper - B1 - Beschichtung Anteil (in %)]]="","",Table1[[#This Row],[Hauptkörper - B1 - Beschichtung Anteil (in %)]])</f>
        <v/>
      </c>
      <c r="LQ247" s="576" t="str">
        <f>IF(Table1[[#This Row],[Hauptkörper - B2 - Art]]="","",VLOOKUP(Table1[[#This Row],[Hauptkörper - B2 - Art]],'DD FD'!B:C,2,FALSE))</f>
        <v/>
      </c>
      <c r="LR247" s="577" t="str">
        <f>IF(Table1[[#This Row],[Hauptkörper - B2 - Fraktion]]="","",VLOOKUP(Table1[[#This Row],[Hauptkörper - B2 - Fraktion]],'DD FD'!H:J,3,FALSE))</f>
        <v/>
      </c>
      <c r="LS247" s="574" t="str">
        <f>IF(Table1[[#This Row],[Hauptkörper - B2 - Gewicht
(in G)]]="","",Table1[[#This Row],[Hauptkörper - B2 - Gewicht
(in G)]])</f>
        <v/>
      </c>
      <c r="LT247" s="574" t="str">
        <f>IF(Table1[[#This Row],[Hauptkörper - B2 - Lizenzierungs-pflichtig? (X=Ja)]]="","",Table1[[#This Row],[Hauptkörper - B2 - Lizenzierungs-pflichtig? (X=Ja)]])</f>
        <v/>
      </c>
      <c r="LU247" s="577" t="str">
        <f>IF(Table1[[#This Row],[Hauptkörper - B2 - Virgin Material]]="","",VLOOKUP(Table1[[#This Row],[Hauptkörper - B2 - Virgin Material]],'DD FD'!AJ:AK,2,FALSE))</f>
        <v/>
      </c>
      <c r="LV247" s="578" t="str">
        <f>IF(Table1[[#This Row],[Hauptkörper - B2 - Virgin Material Anteil (in %)]]="","",Table1[[#This Row],[Hauptkörper - B2 - Virgin Material Anteil (in %)]])</f>
        <v/>
      </c>
      <c r="LW247" s="577" t="str">
        <f>IF(Table1[[#This Row],[Hauptkörper - B2 - Recyceltes Material]]="","",VLOOKUP(Table1[[#This Row],[Hauptkörper - B2 - Recyceltes Material]],'DD FD'!AL:AM,2,FALSE))</f>
        <v/>
      </c>
      <c r="LX247" s="578" t="str">
        <f>IF(Table1[[#This Row],[Hauptkörper - B2 - Recyceltes Material Anteil (in %)]]="","",Table1[[#This Row],[Hauptkörper - B2 - Recyceltes Material Anteil (in %)]])</f>
        <v/>
      </c>
      <c r="LY247" s="577" t="str">
        <f>IF(Table1[[#This Row],[Hauptkörper - B2 - Beschichtung]]="","",VLOOKUP(Table1[[#This Row],[Hauptkörper - B2 - Beschichtung]],'DD FD'!AE:AF,2,FALSE))</f>
        <v/>
      </c>
      <c r="LZ247" s="580" t="str">
        <f>IF(Table1[[#This Row],[Hauptkörper - B2 - Beschichtung Anteil (in %)]]="","",Table1[[#This Row],[Hauptkörper - B2 - Beschichtung Anteil (in %)]])</f>
        <v/>
      </c>
      <c r="MA247" s="576" t="str">
        <f>IF(Table1[[#This Row],[Hauptkörper - B3 - Art]]="","",VLOOKUP(Table1[[#This Row],[Hauptkörper - B3 - Art]],'DD FD'!B:C,2,FALSE))</f>
        <v/>
      </c>
      <c r="MB247" s="577" t="str">
        <f>IF(Table1[[#This Row],[Hauptkörper - B3 - Fraktion]]="","",VLOOKUP(Table1[[#This Row],[Hauptkörper - B3 - Fraktion]],'DD FD'!H:J,3,FALSE))</f>
        <v/>
      </c>
      <c r="MC247" s="574" t="str">
        <f>IF(Table1[[#This Row],[Hauptkörper - B3 - Gewicht
(in G)]]="","",Table1[[#This Row],[Hauptkörper - B3 - Gewicht
(in G)]])</f>
        <v/>
      </c>
      <c r="MD247" s="574" t="str">
        <f>IF(Table1[[#This Row],[Hauptkörper - B3 - Lizenzierungs-pflichtig? (X=Ja)]]="","",Table1[[#This Row],[Hauptkörper - B3 - Lizenzierungs-pflichtig? (X=Ja)]])</f>
        <v/>
      </c>
      <c r="ME247" s="577" t="str">
        <f>IF(Table1[[#This Row],[Hauptkörper - B3 - Virgin Material]]="","",VLOOKUP(Table1[[#This Row],[Hauptkörper - B3 - Virgin Material]],'DD FD'!AJ:AK,2,FALSE))</f>
        <v/>
      </c>
      <c r="MF247" s="578" t="str">
        <f>IF(Table1[[#This Row],[Hauptkörper - B3 - Virgin Material Anteil (in %)]]="","",Table1[[#This Row],[Hauptkörper - B3 - Virgin Material Anteil (in %)]])</f>
        <v/>
      </c>
      <c r="MG247" s="577" t="str">
        <f>IF(Table1[[#This Row],[Hauptkörper - B3 - Recyceltes Material]]="","",VLOOKUP(Table1[[#This Row],[Hauptkörper - B3 - Recyceltes Material]],'DD FD'!AL:AM,2,FALSE))</f>
        <v/>
      </c>
      <c r="MH247" s="578" t="str">
        <f>IF(Table1[[#This Row],[Hauptkörper - B3 - Recyceltes Material Anteil (in %)]]="","",Table1[[#This Row],[Hauptkörper - B3 - Recyceltes Material Anteil (in %)]])</f>
        <v/>
      </c>
      <c r="MI247" s="577" t="str">
        <f>IF(Table1[[#This Row],[Hauptkörper - B3 - Beschichtung]]="","",VLOOKUP(Table1[[#This Row],[Hauptkörper - B3 - Beschichtung]],'DD FD'!AE:AF,2,FALSE))</f>
        <v/>
      </c>
      <c r="MJ247" s="580" t="str">
        <f>IF(Table1[[#This Row],[Hauptkörper - B3 - Beschichtung Anteil (in %)]]="","",Table1[[#This Row],[Hauptkörper - B3 - Beschichtung Anteil (in %)]])</f>
        <v/>
      </c>
      <c r="MK247" s="576" t="str">
        <f>IF(Table1[[#This Row],[Verschluss - B1 - Art]]="","",VLOOKUP(Table1[[#This Row],[Verschluss - B1 - Art]],'DD FD'!D:E,2,FALSE))</f>
        <v/>
      </c>
      <c r="ML247" s="577" t="str">
        <f>IF(Table1[[#This Row],[Verschluss - B1 - Fraktion]]="","",VLOOKUP(Table1[[#This Row],[Verschluss - B1 - Fraktion]],'DD FD'!H:J,3,FALSE))</f>
        <v/>
      </c>
      <c r="MM247" s="574" t="str">
        <f>IF(Table1[[#This Row],[Verschluss - B1 - Gewicht (in G)]]="","",Table1[[#This Row],[Verschluss - B1 - Gewicht (in G)]])</f>
        <v/>
      </c>
      <c r="MN247" s="574" t="str">
        <f>IF(Table1[[#This Row],[Verschluss - B1 - Lizenzierungs-pflichtig? (X=Ja)]]="","",Table1[[#This Row],[Verschluss - B1 - Lizenzierungs-pflichtig? (X=Ja)]])</f>
        <v/>
      </c>
      <c r="MO247" s="574" t="str">
        <f>IF(Table1[[#This Row],[Verschluss - B1 - Trennbar vom Hauptkörper? (X=Ja)]]="","",Table1[[#This Row],[Verschluss - B1 - Trennbar vom Hauptkörper? (X=Ja)]])</f>
        <v/>
      </c>
      <c r="MP247" s="577" t="str">
        <f>IF(Table1[[#This Row],[Verschluss - B1 - Virgin Material]]="","",VLOOKUP(Table1[[#This Row],[Verschluss - B1 - Virgin Material]],'DD FD'!AJ:AK,2,FALSE))</f>
        <v/>
      </c>
      <c r="MQ247" s="578" t="str">
        <f>IF(Table1[[#This Row],[Verschluss - B1 - Virgin Material Anteil (in %)]]="","",Table1[[#This Row],[Verschluss - B1 - Virgin Material Anteil (in %)]])</f>
        <v/>
      </c>
      <c r="MR247" s="577" t="str">
        <f>IF(Table1[[#This Row],[Verschluss - B1 - Recyceltes Material]]="","",VLOOKUP(Table1[[#This Row],[Verschluss - B1 - Recyceltes Material]],'DD FD'!AL:AM,2,FALSE))</f>
        <v/>
      </c>
      <c r="MS247" s="578" t="str">
        <f>IF(Table1[[#This Row],[Verschluss - B1 - Recyceltes Material Anteil (in %)]]="","",Table1[[#This Row],[Verschluss - B1 - Recyceltes Material Anteil (in %)]])</f>
        <v/>
      </c>
      <c r="MT247" s="577" t="str">
        <f>IF(Table1[[#This Row],[Verschluss - B1 - Beschichtung]]="","",VLOOKUP(Table1[[#This Row],[Verschluss - B1 - Beschichtung]],'DD FD'!AE:AF,2,FALSE))</f>
        <v/>
      </c>
      <c r="MU247" s="580" t="str">
        <f>IF(Table1[[#This Row],[Verschluss - B1 - Beschichtung Anteil (in %)]]="","",Table1[[#This Row],[Verschluss - B1 - Beschichtung Anteil (in %)]])</f>
        <v/>
      </c>
      <c r="MV247" s="576" t="str">
        <f>IF(Table1[[#This Row],[Verschluss - B2 - Art]]="","",VLOOKUP(Table1[[#This Row],[Verschluss - B2 - Art]],'DD FD'!D:E,2,FALSE))</f>
        <v/>
      </c>
      <c r="MW247" s="577" t="str">
        <f>IF(Table1[[#This Row],[Verschluss - B2 - Fraktion]]="","",VLOOKUP(Table1[[#This Row],[Verschluss - B2 - Fraktion]],'DD FD'!H:J,3,FALSE))</f>
        <v/>
      </c>
      <c r="MX247" s="574" t="str">
        <f>IF(Table1[[#This Row],[Verschluss - B2 - Gewicht (in G)]]="","",Table1[[#This Row],[Verschluss - B2 - Gewicht (in G)]])</f>
        <v/>
      </c>
      <c r="MY247" s="574" t="str">
        <f>IF(Table1[[#This Row],[Verschluss - B2 - Lizenzierungs-pflichtig? (X=Ja)]]="","",Table1[[#This Row],[Verschluss - B2 - Lizenzierungs-pflichtig? (X=Ja)]])</f>
        <v/>
      </c>
      <c r="MZ247" s="574" t="str">
        <f>IF(Table1[[#This Row],[Verschluss - B2 - Trennbar vom Hauptkörper? (X=Ja)]]="","",Table1[[#This Row],[Verschluss - B2 - Trennbar vom Hauptkörper? (X=Ja)]])</f>
        <v/>
      </c>
      <c r="NA247" s="577" t="str">
        <f>IF(Table1[[#This Row],[Verschluss - B2 - Virgin Material]]="","",VLOOKUP(Table1[[#This Row],[Verschluss - B2 - Virgin Material]],'DD FD'!AJ:AK,2,FALSE))</f>
        <v/>
      </c>
      <c r="NB247" s="578" t="str">
        <f>IF(Table1[[#This Row],[Verschluss - B2 - Virgin Material Anteil (in %)]]="","",Table1[[#This Row],[Verschluss - B2 - Virgin Material Anteil (in %)]])</f>
        <v/>
      </c>
      <c r="NC247" s="577" t="str">
        <f>IF(Table1[[#This Row],[Verschluss - B2 - Recyceltes Material]]="","",VLOOKUP(Table1[[#This Row],[Verschluss - B2 - Recyceltes Material]],'DD FD'!AL:AM,2,FALSE))</f>
        <v/>
      </c>
      <c r="ND247" s="578" t="str">
        <f>IF(Table1[[#This Row],[Verschluss - B2 - Recyceltes Material Anteil (in %)]]="","",Table1[[#This Row],[Verschluss - B2 - Recyceltes Material Anteil (in %)]])</f>
        <v/>
      </c>
      <c r="NE247" s="577" t="str">
        <f>IF(Table1[[#This Row],[Verschluss - B2 - Beschichtung]]="","",VLOOKUP(Table1[[#This Row],[Verschluss - B2 - Beschichtung]],'DD FD'!AE:AF,2,FALSE))</f>
        <v/>
      </c>
      <c r="NF247" s="580" t="str">
        <f>IF(Table1[[#This Row],[Verschluss - B2 - Beschichtung Anteil (in %)]]="","",Table1[[#This Row],[Verschluss - B2 - Beschichtung Anteil (in %)]])</f>
        <v/>
      </c>
      <c r="NG247" s="576" t="str">
        <f>IF(Table1[[#This Row],[Verschluss - B3 - Art]]="","",VLOOKUP(Table1[[#This Row],[Verschluss - B3 - Art]],'DD FD'!D:E,2,FALSE))</f>
        <v/>
      </c>
      <c r="NH247" s="577" t="str">
        <f>IF(Table1[[#This Row],[Verschluss - B3 - Fraktion]]="","",VLOOKUP(Table1[[#This Row],[Verschluss - B3 - Fraktion]],'DD FD'!H:J,3,FALSE))</f>
        <v/>
      </c>
      <c r="NI247" s="574" t="str">
        <f>IF(Table1[[#This Row],[Verschluss - B3 - Gewicht (in G)]]="","",Table1[[#This Row],[Verschluss - B3 - Gewicht (in G)]])</f>
        <v/>
      </c>
      <c r="NJ247" s="574" t="str">
        <f>IF(Table1[[#This Row],[Verschluss - B3 - Lizenzierungs-pflichtig? (X=Ja)]]="","",Table1[[#This Row],[Verschluss - B3 - Lizenzierungs-pflichtig? (X=Ja)]])</f>
        <v/>
      </c>
      <c r="NK247" s="574" t="str">
        <f>IF(Table1[[#This Row],[Verschluss - B3 - Trennbar vom Hauptkörper? (X=Ja)]]="","",Table1[[#This Row],[Verschluss - B3 - Trennbar vom Hauptkörper? (X=Ja)]])</f>
        <v/>
      </c>
      <c r="NL247" s="577" t="str">
        <f>IF(Table1[[#This Row],[Verschluss - B3 - Virgin Material]]="","",VLOOKUP(Table1[[#This Row],[Verschluss - B3 - Virgin Material]],'DD FD'!AJ:AK,2,FALSE))</f>
        <v/>
      </c>
      <c r="NM247" s="578" t="str">
        <f>IF(Table1[[#This Row],[Verschluss - B3 - Virgin Material Anteil (in %)]]="","",Table1[[#This Row],[Verschluss - B3 - Virgin Material Anteil (in %)]])</f>
        <v/>
      </c>
      <c r="NN247" s="577" t="str">
        <f>IF(Table1[[#This Row],[Verschluss - B3 - Recyceltes Material]]="","",VLOOKUP(Table1[[#This Row],[Verschluss - B3 - Recyceltes Material]],'DD FD'!AL:AM,2,FALSE))</f>
        <v/>
      </c>
      <c r="NO247" s="578" t="str">
        <f>IF(Table1[[#This Row],[Verschluss - B3 - Recyceltes Material Anteil (in %)]]="","",Table1[[#This Row],[Verschluss - B3 - Recyceltes Material Anteil (in %)]])</f>
        <v/>
      </c>
      <c r="NP247" s="577" t="str">
        <f>IF(Table1[[#This Row],[Verschluss - B3 - Beschichtung]]="","",VLOOKUP(Table1[[#This Row],[Verschluss - B3 - Beschichtung]],'DD FD'!AE:AF,2,FALSE))</f>
        <v/>
      </c>
      <c r="NQ247" s="580" t="str">
        <f>IF(Table1[[#This Row],[Verschluss - B3 - Beschichtung Anteil (in %)]]="","",Table1[[#This Row],[Verschluss - B3 - Beschichtung Anteil (in %)]])</f>
        <v/>
      </c>
      <c r="NR247" s="576" t="str">
        <f>IF(Table1[[#This Row],[Etikett - B1 - Art]]="","",VLOOKUP(Table1[[#This Row],[Etikett - B1 - Art]],'DD FD'!F:G,2,FALSE))</f>
        <v/>
      </c>
      <c r="NS247" s="577" t="str">
        <f>IF(Table1[[#This Row],[Etikett - B1 - Fraktion]]="","",VLOOKUP(Table1[[#This Row],[Etikett - B1 - Fraktion]],'DD FD'!H:J,3,FALSE))</f>
        <v/>
      </c>
      <c r="NT247" s="574" t="str">
        <f>IF(Table1[[#This Row],[Etikett - B1 - Gewicht (in G)]]="","",Table1[[#This Row],[Etikett - B1 - Gewicht (in G)]])</f>
        <v/>
      </c>
      <c r="NU247" s="574" t="str">
        <f>IF(Table1[[#This Row],[Etikett - B1 - Lizenzierungs-pflichtig? (X=Ja)]]="","",Table1[[#This Row],[Etikett - B1 - Lizenzierungs-pflichtig? (X=Ja)]])</f>
        <v/>
      </c>
      <c r="NV247" s="574" t="str">
        <f>IF(Table1[[#This Row],[Etikett - B1 - Trennbar vom Hauptkörper? (X=Ja)]]="","",Table1[[#This Row],[Etikett - B1 - Trennbar vom Hauptkörper? (X=Ja)]])</f>
        <v/>
      </c>
      <c r="NW247" s="577" t="str">
        <f>IF(Table1[[#This Row],[Etikett - B1 - Virgin Material]]="","",VLOOKUP(Table1[[#This Row],[Etikett - B1 - Virgin Material]],'DD FD'!AJ:AK,2,FALSE))</f>
        <v/>
      </c>
      <c r="NX247" s="578" t="str">
        <f>IF(Table1[[#This Row],[Etikett - B1 - Virgin Material Anteil (in %)]]="","",Table1[[#This Row],[Etikett - B1 - Virgin Material Anteil (in %)]])</f>
        <v/>
      </c>
      <c r="NY247" s="577" t="str">
        <f>IF(Table1[[#This Row],[Etikett - B1 - Recyceltes Material]]="","",VLOOKUP(Table1[[#This Row],[Etikett - B1 - Recyceltes Material]],'DD FD'!AL:AM,2,FALSE))</f>
        <v/>
      </c>
      <c r="NZ247" s="578" t="str">
        <f>IF(Table1[[#This Row],[Etikett - B1 - Recyceltes Material Anteil (in %)]]="","",Table1[[#This Row],[Etikett - B1 - Recyceltes Material Anteil (in %)]])</f>
        <v/>
      </c>
      <c r="OA247" s="577" t="str">
        <f>IF(Table1[[#This Row],[Etikett - B1 - Beschichtung]]="","",VLOOKUP(Table1[[#This Row],[Etikett - B1 - Beschichtung]],'DD FD'!AE:AF,2,FALSE))</f>
        <v/>
      </c>
      <c r="OB247" s="580" t="str">
        <f>IF(Table1[[#This Row],[Etikett - B1 - Beschichtung Anteil (in %)]]="","",Table1[[#This Row],[Etikett - B1 - Beschichtung Anteil (in %)]])</f>
        <v/>
      </c>
      <c r="OC247" s="576" t="str">
        <f>IF(Table1[[#This Row],[Etikett - B2 - Art]]="","",VLOOKUP(Table1[[#This Row],[Etikett - B2 - Art]],'DD FD'!F:G,2,FALSE))</f>
        <v/>
      </c>
      <c r="OD247" s="577" t="str">
        <f>IF(Table1[[#This Row],[Etikett - B2 - Fraktion]]="","",VLOOKUP(Table1[[#This Row],[Etikett - B2 - Fraktion]],'DD FD'!H:J,3,FALSE))</f>
        <v/>
      </c>
      <c r="OE247" s="574" t="str">
        <f>IF(Table1[[#This Row],[Etikett - B2 - Gewicht (in G)]]="","",Table1[[#This Row],[Etikett - B2 - Gewicht (in G)]])</f>
        <v/>
      </c>
      <c r="OF247" s="574" t="str">
        <f>IF(Table1[[#This Row],[Etikett - B2 - Lizenzierungs-pflichtig? (X=Ja)]]="","",Table1[[#This Row],[Etikett - B2 - Lizenzierungs-pflichtig? (X=Ja)]])</f>
        <v/>
      </c>
      <c r="OG247" s="574" t="str">
        <f>IF(Table1[[#This Row],[Etikett - B2 - Trennbar vom Hauptkörper? (X=Ja)]]="","",Table1[[#This Row],[Etikett - B2 - Trennbar vom Hauptkörper? (X=Ja)]])</f>
        <v/>
      </c>
      <c r="OH247" s="577" t="str">
        <f>IF(Table1[[#This Row],[Etikett - B2 - Virgin Material]]="","",VLOOKUP(Table1[[#This Row],[Etikett - B2 - Virgin Material]],'DD FD'!AJ:AK,2,FALSE))</f>
        <v/>
      </c>
      <c r="OI247" s="578" t="str">
        <f>IF(Table1[[#This Row],[Etikett - B2 - Virgin Material Anteil (in %)]]="","",Table1[[#This Row],[Etikett - B2 - Virgin Material Anteil (in %)]])</f>
        <v/>
      </c>
      <c r="OJ247" s="577" t="str">
        <f>IF(Table1[[#This Row],[Etikett - B2 - Recyceltes Material]]="","",VLOOKUP(Table1[[#This Row],[Etikett - B2 - Recyceltes Material]],'DD FD'!AL:AM,2,FALSE))</f>
        <v/>
      </c>
      <c r="OK247" s="578" t="str">
        <f>IF(Table1[[#This Row],[Etikett - B2 - Recyceltes Material Anteil (in %)]]="","",Table1[[#This Row],[Etikett - B2 - Recyceltes Material Anteil (in %)]])</f>
        <v/>
      </c>
      <c r="OL247" s="577" t="str">
        <f>IF(Table1[[#This Row],[Etikett - B2 - Beschichtung]]="","",VLOOKUP(Table1[[#This Row],[Etikett - B2 - Beschichtung]],'DD FD'!AE:AF,2,FALSE))</f>
        <v/>
      </c>
      <c r="OM247" s="580" t="str">
        <f>IF(Table1[[#This Row],[Etikett - B2 - Beschichtung Anteil (in %)]]="","",Table1[[#This Row],[Etikett - B2 - Beschichtung Anteil (in %)]])</f>
        <v/>
      </c>
      <c r="ON247" s="576" t="str">
        <f>IF(Table1[[#This Row],[Etikett - B3 - Art]]="","",VLOOKUP(Table1[[#This Row],[Etikett - B3 - Art]],'DD FD'!F:G,2,FALSE))</f>
        <v/>
      </c>
      <c r="OO247" s="577" t="str">
        <f>IF(Table1[[#This Row],[Etikett - B3 - Fraktion]]="","",VLOOKUP(Table1[[#This Row],[Etikett - B3 - Fraktion]],'DD FD'!H:J,3,FALSE))</f>
        <v/>
      </c>
      <c r="OP247" s="574" t="str">
        <f>IF(Table1[[#This Row],[Etikett - B3 - Gewicht (in G)]]="","",Table1[[#This Row],[Etikett - B3 - Gewicht (in G)]])</f>
        <v/>
      </c>
      <c r="OQ247" s="574" t="str">
        <f>IF(Table1[[#This Row],[Etikett - B3 - Lizenzierungs-pflichtig? (X=Ja)]]="","",Table1[[#This Row],[Etikett - B3 - Lizenzierungs-pflichtig? (X=Ja)]])</f>
        <v/>
      </c>
      <c r="OR247" s="574" t="str">
        <f>IF(Table1[[#This Row],[Etikett - B3 - Trennbar vom Hauptkörper? (X=Ja)]]="","",Table1[[#This Row],[Etikett - B3 - Trennbar vom Hauptkörper? (X=Ja)]])</f>
        <v/>
      </c>
      <c r="OS247" s="577" t="str">
        <f>IF(Table1[[#This Row],[Etikett - B3 - Virgin Material]]="","",VLOOKUP(Table1[[#This Row],[Etikett - B3 - Virgin Material]],'DD FD'!AJ:AK,2,FALSE))</f>
        <v/>
      </c>
      <c r="OT247" s="578" t="str">
        <f>IF(Table1[[#This Row],[Etikett - B3 - Virgin Material Anteil (in %)]]="","",Table1[[#This Row],[Etikett - B3 - Virgin Material Anteil (in %)]])</f>
        <v/>
      </c>
      <c r="OU247" s="577" t="str">
        <f>IF(Table1[[#This Row],[Etikett - B3 - Recyceltes Material]]="","",VLOOKUP(Table1[[#This Row],[Etikett - B3 - Recyceltes Material]],'DD FD'!AL:AM,2,FALSE))</f>
        <v/>
      </c>
      <c r="OV247" s="578" t="str">
        <f>IF(Table1[[#This Row],[Etikett - B3 - Recyceltes Material Anteil (in %)]]="","",Table1[[#This Row],[Etikett - B3 - Recyceltes Material Anteil (in %)]])</f>
        <v/>
      </c>
      <c r="OW247" s="577" t="str">
        <f>IF(Table1[[#This Row],[Etikett - B3 - Beschichtung]]="","",VLOOKUP(Table1[[#This Row],[Etikett - B3 - Beschichtung]],'DD FD'!AE:AF,2,FALSE))</f>
        <v/>
      </c>
      <c r="OX247" s="613" t="str">
        <f>IF(Table1[[#This Row],[Etikett - B3 - Beschichtung Anteil (in %)]]="","",Table1[[#This Row],[Etikett - B3 - Beschichtung Anteil (in %)]])</f>
        <v/>
      </c>
      <c r="OY247" s="618">
        <f>ROUNDUP(SUM(
IF(AND(LH247='DD FD'!$J$7,LJ247='DD FD'!$AI$3),LI247,0),
IF(AND(LR247='DD FD'!$J$7,LT247='DD FD'!$AI$3),LS247,0),
IF(AND(MB247='DD FD'!$J$7,MD247='DD FD'!$AI$3),MC247,0),
IF(AND(ML247='DD FD'!$J$7,MN247='DD FD'!$AI$3),MM247,0),
IF(AND(MW247='DD FD'!$J$7,MY247='DD FD'!$AI$3),MX247,0),
IF(AND(NH247='DD FD'!$J$7,NJ247='DD FD'!$AI$3),NI247,0),
IF(AND(NS247='DD FD'!$J$7,NU247='DD FD'!$AI$3),NT247,0),
IF(AND(OD247='DD FD'!$J$7,OF247='DD FD'!$AI$3),OE247,0),
IF(AND(OO247='DD FD'!$J$7,OQ247='DD FD'!$AI$3),OP247,0),
),2)</f>
        <v>0</v>
      </c>
      <c r="OZ247" s="617">
        <f>ROUNDUP(SUM(
IF(AND(LH247='DD FD'!$J$6,LJ247='DD FD'!$AI$3),LI247,0),
IF(AND(LR247='DD FD'!$J$6,LT247='DD FD'!$AI$3),LS247,0),
IF(AND(MB247='DD FD'!$J$6,MD247='DD FD'!$AI$3),MC247,0),
IF(AND(ML247='DD FD'!$J$6,MN247='DD FD'!$AI$3),MM247,0),
IF(AND(MW247='DD FD'!$J$6,MY247='DD FD'!$AI$3),MX247,0),
IF(AND(NH247='DD FD'!$J$6,NJ247='DD FD'!$AI$3),NI247,0),
IF(AND(NS247='DD FD'!$J$6,NU247='DD FD'!$AI$3),NT247,0),
IF(AND(OD247='DD FD'!$J$6,OF247='DD FD'!$AI$3),OE247,0),
IF(AND(OO247='DD FD'!$J$6,OQ247='DD FD'!$AI$3),OP247,0),
),2)</f>
        <v>0</v>
      </c>
      <c r="PA247" s="617">
        <f>ROUNDUP(SUM(
IF(AND(LH247='DD FD'!$J$10,LJ247='DD FD'!$AI$3),LI247,0),
IF(AND(LR247='DD FD'!$J$10,LT247='DD FD'!$AI$3),LS247,0),
IF(AND(MB247='DD FD'!$J$10,MD247='DD FD'!$AI$3),MC247,0),
IF(AND(ML247='DD FD'!$J$10,MN247='DD FD'!$AI$3),MM247,0),
IF(AND(MW247='DD FD'!$J$10,MY247='DD FD'!$AI$3),MX247,0),
IF(AND(NH247='DD FD'!$J$10,NJ247='DD FD'!$AI$3),NI247,0),
IF(AND(NS247='DD FD'!$J$10,NU247='DD FD'!$AI$3),NT247,0),
IF(AND(OD247='DD FD'!$J$10,OF247='DD FD'!$AI$3),OE247,0),
IF(AND(OO247='DD FD'!$J$10,OQ247='DD FD'!$AI$3),OP247,0),
),2)</f>
        <v>0</v>
      </c>
      <c r="PB247" s="617">
        <f>ROUNDUP(SUM(
IF(AND(LH247='DD FD'!$J$8,LJ247='DD FD'!$AI$3),LI247,0),
IF(AND(LR247='DD FD'!$J$8,LT247='DD FD'!$AI$3),LS247,0),
IF(AND(MB247='DD FD'!$J$8,MD247='DD FD'!$AI$3),MC247,0),
IF(AND(ML247='DD FD'!$J$8,MN247='DD FD'!$AI$3),MM247,0),
IF(AND(MW247='DD FD'!$J$8,MY247='DD FD'!$AI$3),MX247,0),
IF(AND(NH247='DD FD'!$J$8,NJ247='DD FD'!$AI$3),NI247,0),
IF(AND(NS247='DD FD'!$J$8,NU247='DD FD'!$AI$3),NT247,0),
IF(AND(OD247='DD FD'!$J$8,OF247='DD FD'!$AI$3),OE247,0),
IF(AND(OO247='DD FD'!$J$8,OQ247='DD FD'!$AI$3),OP247,0),
),2)</f>
        <v>0</v>
      </c>
      <c r="PC247" s="617">
        <f>ROUNDUP(SUM(
IF(AND(LH247='DD FD'!$J$5,LJ247='DD FD'!$AI$3),LI247,0),
IF(AND(LR247='DD FD'!$J$5,LT247='DD FD'!$AI$3),LS247,0),
IF(AND(MB247='DD FD'!$J$5,MD247='DD FD'!$AI$3),MC247,0),
IF(AND(ML247='DD FD'!$J$5,MN247='DD FD'!$AI$3),MM247,0),
IF(AND(MW247='DD FD'!$J$5,MY247='DD FD'!$AI$3),MX247,0),
IF(AND(NH247='DD FD'!$J$5,NJ247='DD FD'!$AI$3),NI247,0),
IF(AND(NS247='DD FD'!$J$5,NU247='DD FD'!$AI$3),NT247,0),
IF(AND(OD247='DD FD'!$J$5,OF247='DD FD'!$AI$3),OE247,0),
IF(AND(OO247='DD FD'!$J$5,OQ247='DD FD'!$AI$3),OP247,0),
),2)</f>
        <v>0</v>
      </c>
      <c r="PD247" s="617">
        <f>ROUNDUP(SUM(
IF(AND(LH247='DD FD'!$J$9,LJ247='DD FD'!$AI$3),LI247,0),
IF(AND(LR247='DD FD'!$J$9,LT247='DD FD'!$AI$3),LS247,0),
IF(AND(MB247='DD FD'!$J$9,MD247='DD FD'!$AI$3),MC247,0),
IF(AND(ML247='DD FD'!$J$9,MN247='DD FD'!$AI$3),MM247,0),
IF(AND(MW247='DD FD'!$J$9,MY247='DD FD'!$AI$3),MX247,0),
IF(AND(NH247='DD FD'!$J$9,NJ247='DD FD'!$AI$3),NI247,0),
IF(AND(NS247='DD FD'!$J$9,NU247='DD FD'!$AI$3),NT247,0),
IF(AND(OD247='DD FD'!$J$9,OF247='DD FD'!$AI$3),OE247,0),
IF(AND(OO247='DD FD'!$J$9,OQ247='DD FD'!$AI$3),OP247,0),
),2)</f>
        <v>0</v>
      </c>
      <c r="PE247" s="617">
        <f>ROUNDUP(SUM(
IF(AND(LH247='DD FD'!$J$4,LJ247='DD FD'!$AI$3),LI247,0),
IF(AND(LR247='DD FD'!$J$4,LT247='DD FD'!$AI$3),LS247,0),
IF(AND(MB247='DD FD'!$J$4,MD247='DD FD'!$AI$3),MC247,0),
IF(AND(ML247='DD FD'!$J$4,MN247='DD FD'!$AI$3),MM247,0),
IF(AND(MW247='DD FD'!$J$4,MY247='DD FD'!$AI$3),MX247,0),
IF(AND(NH247='DD FD'!$J$4,NJ247='DD FD'!$AI$3),NI247,0),
IF(AND(NS247='DD FD'!$J$4,NU247='DD FD'!$AI$3),NT247,0),
IF(AND(OD247='DD FD'!$J$4,OF247='DD FD'!$AI$3),OE247,0),
IF(AND(OO247='DD FD'!$J$4,OQ247='DD FD'!$AI$3),OP247,0),
),2)</f>
        <v>0</v>
      </c>
      <c r="PF247" s="619">
        <f>ROUNDUP(SUM(
IF(AND(LH247='DD FD'!$J$11,LJ247='DD FD'!$AI$3),LI247,0),
IF(AND(LR247='DD FD'!$J$11,LT247='DD FD'!$AI$3),LS247,0),
IF(AND(MB247='DD FD'!$J$11,MD247='DD FD'!$AI$3),MC247,0),
IF(AND(ML247='DD FD'!$J$11,MN247='DD FD'!$AI$3),MM247,0),
IF(AND(MW247='DD FD'!$J$11,MY247='DD FD'!$AI$3),MX247,0),
IF(AND(NH247='DD FD'!$J$11,NJ247='DD FD'!$AI$3),NI247,0),
IF(AND(NS247='DD FD'!$J$11,NU247='DD FD'!$AI$3),NT247,0),
IF(AND(OD247='DD FD'!$J$11,OF247='DD FD'!$AI$3),OE247,0),
IF(AND(OO247='DD FD'!$J$11,OQ247='DD FD'!$AI$3),OP247,0),
),2)</f>
        <v>0</v>
      </c>
    </row>
    <row r="248" spans="1:422">
      <c r="A248" s="806"/>
      <c r="B248" s="934"/>
      <c r="C248" s="247"/>
      <c r="D248" s="842"/>
      <c r="E248" s="247"/>
      <c r="F248" s="158"/>
      <c r="G248" s="710"/>
      <c r="H248" s="712"/>
      <c r="I248" s="936"/>
      <c r="J248" s="803"/>
      <c r="K248" s="150"/>
      <c r="L248" s="146" t="str">
        <f t="shared" si="81"/>
        <v/>
      </c>
      <c r="M248" s="501" t="str">
        <f t="shared" si="98"/>
        <v/>
      </c>
      <c r="N248" s="504"/>
      <c r="O248" s="113" t="str">
        <f t="shared" si="99"/>
        <v/>
      </c>
      <c r="P248" s="114" t="str">
        <f t="shared" si="82"/>
        <v/>
      </c>
      <c r="Q248" s="152"/>
      <c r="R248" s="152"/>
      <c r="S248" s="115" t="str">
        <f t="shared" si="100"/>
        <v/>
      </c>
      <c r="T248" s="159"/>
      <c r="U248" s="159"/>
      <c r="V248" s="157"/>
      <c r="W248" s="157"/>
      <c r="X248" s="157"/>
      <c r="Y248" s="772"/>
      <c r="Z248" s="158"/>
      <c r="AA248" s="144"/>
      <c r="AB248" s="112"/>
      <c r="AC248" s="153"/>
      <c r="AD248" s="153"/>
      <c r="AE248" s="153"/>
      <c r="AF248" s="153"/>
      <c r="AG248" s="153"/>
      <c r="AH248" s="153"/>
      <c r="AI248" s="152"/>
      <c r="AJ248" s="158"/>
      <c r="AK248" s="158"/>
      <c r="AL248" s="158"/>
      <c r="AM248" s="116" t="str">
        <f t="shared" si="101"/>
        <v/>
      </c>
      <c r="AN248" s="116" t="str">
        <f t="shared" si="102"/>
        <v/>
      </c>
      <c r="AO248" s="324"/>
      <c r="AP248" s="503"/>
      <c r="AQ248" s="487" t="str">
        <f t="shared" si="103"/>
        <v/>
      </c>
      <c r="AR248" s="113" t="str">
        <f t="shared" si="83"/>
        <v/>
      </c>
      <c r="AS248" s="113" t="str">
        <f t="shared" si="84"/>
        <v/>
      </c>
      <c r="AT248" s="113" t="str">
        <f t="shared" si="85"/>
        <v/>
      </c>
      <c r="AU248" s="113" t="str">
        <f t="shared" si="86"/>
        <v/>
      </c>
      <c r="AV248" s="159"/>
      <c r="AW248" s="157"/>
      <c r="AX248" s="157"/>
      <c r="AY248" s="157"/>
      <c r="AZ248" s="157"/>
      <c r="BA248" s="116" t="str">
        <f t="shared" si="87"/>
        <v/>
      </c>
      <c r="BB248" s="316"/>
      <c r="BC248" s="116" t="str">
        <f t="shared" si="88"/>
        <v/>
      </c>
      <c r="BD248" s="133" t="str">
        <f t="shared" si="89"/>
        <v/>
      </c>
      <c r="BE248" s="157"/>
      <c r="BF248" s="1180"/>
      <c r="BG248" s="1180"/>
      <c r="BH248" s="158"/>
      <c r="BI248" s="490"/>
      <c r="BJ248" s="514" t="str">
        <f t="shared" si="104"/>
        <v/>
      </c>
      <c r="BK248" s="789"/>
      <c r="BL248" s="116" t="str">
        <f t="shared" si="105"/>
        <v/>
      </c>
      <c r="BM248" s="144"/>
      <c r="BN248" s="144"/>
      <c r="BO248" s="144"/>
      <c r="BP248" s="790"/>
      <c r="BQ248" s="790"/>
      <c r="BR248" s="790"/>
      <c r="BS248" s="116" t="str">
        <f t="shared" si="90"/>
        <v/>
      </c>
      <c r="BT248" s="790"/>
      <c r="BU248" s="808" t="str">
        <f t="shared" si="91"/>
        <v/>
      </c>
      <c r="BV248" s="791"/>
      <c r="BW248" s="144"/>
      <c r="BX248" s="20"/>
      <c r="BY248" s="20"/>
      <c r="BZ248" s="20"/>
      <c r="CA248" s="792"/>
      <c r="CB248" s="1201"/>
      <c r="CC248" s="144"/>
      <c r="CD248" s="144"/>
      <c r="CE248" s="144"/>
      <c r="CF248" s="144"/>
      <c r="CG248" s="144"/>
      <c r="CH248" s="144"/>
      <c r="CI248" s="144"/>
      <c r="CJ248" s="144"/>
      <c r="CK248" s="144"/>
      <c r="CL248" s="144"/>
      <c r="CM248" s="144"/>
      <c r="CN248" s="144"/>
      <c r="CO248" s="144"/>
      <c r="CP248" s="144"/>
      <c r="CQ248" s="144"/>
      <c r="CR248" s="144"/>
      <c r="CS248" s="144"/>
      <c r="CT248" s="144"/>
      <c r="CU248" s="144"/>
      <c r="CV248" s="144"/>
      <c r="CW248" s="144"/>
      <c r="CX248" s="144"/>
      <c r="CY248" s="144"/>
      <c r="CZ248" s="144"/>
      <c r="DA248" s="144"/>
      <c r="DB248" s="144"/>
      <c r="DC248" s="144"/>
      <c r="DD248" s="144"/>
      <c r="DE248" s="144"/>
      <c r="DF248" s="144"/>
      <c r="DG248" s="144"/>
      <c r="DH248" s="144"/>
      <c r="DI248" s="144"/>
      <c r="DJ248" s="144"/>
      <c r="DK248" s="144"/>
      <c r="DL248" s="144"/>
      <c r="DM248" s="144"/>
      <c r="DN248" s="144"/>
      <c r="DO248" s="144"/>
      <c r="DP248" s="144"/>
      <c r="DQ248" s="144"/>
      <c r="DR248" s="144"/>
      <c r="DS248" s="144"/>
      <c r="DT248" s="144"/>
      <c r="DU248" s="144"/>
      <c r="DV248" s="144"/>
      <c r="DW248" s="144"/>
      <c r="DX248" s="144"/>
      <c r="DY248" s="144"/>
      <c r="DZ248" s="144"/>
      <c r="EA248" s="144"/>
      <c r="EB248" s="144"/>
      <c r="EC248" s="144"/>
      <c r="ED248" s="782" t="str">
        <f t="shared" si="106"/>
        <v/>
      </c>
      <c r="EE248" s="519"/>
      <c r="EF248" s="793"/>
      <c r="EG248" s="519"/>
      <c r="EH248" s="794"/>
      <c r="EI248" s="790"/>
      <c r="EJ248" s="794"/>
      <c r="EK248" s="794"/>
      <c r="EL248" s="790"/>
      <c r="EM248" s="790"/>
      <c r="EN248" s="790"/>
      <c r="EO248" s="112" t="str">
        <f t="shared" si="92"/>
        <v/>
      </c>
      <c r="EP248" s="790"/>
      <c r="EQ248" s="488" t="str">
        <f t="shared" si="93"/>
        <v/>
      </c>
      <c r="ER248" s="1100"/>
      <c r="ES248" s="1099" t="str">
        <f t="shared" si="107"/>
        <v/>
      </c>
      <c r="ET248" s="525"/>
      <c r="EU248" s="148"/>
      <c r="EV248" s="148"/>
      <c r="EW248" s="148"/>
      <c r="EX248" s="148"/>
      <c r="EY248" s="148"/>
      <c r="EZ248" s="148"/>
      <c r="FA248" s="148"/>
      <c r="FB248" s="148"/>
      <c r="FC248" s="148"/>
      <c r="FD248" s="148"/>
      <c r="FE248" s="148"/>
      <c r="FF248" s="148"/>
      <c r="FG248" s="148"/>
      <c r="FH248" s="148"/>
      <c r="FI248" s="528"/>
      <c r="FJ248" s="513" t="str">
        <f t="shared" si="94"/>
        <v/>
      </c>
      <c r="FK248" s="158"/>
      <c r="FL248" s="850"/>
      <c r="FM248" s="850"/>
      <c r="FN248" s="850"/>
      <c r="FO248" s="850"/>
      <c r="FP248" s="850"/>
      <c r="FQ248" s="850"/>
      <c r="FR248" s="157"/>
      <c r="FS248" s="143"/>
      <c r="FT248" s="143"/>
      <c r="FU248" s="847" t="str">
        <f t="shared" si="95"/>
        <v/>
      </c>
      <c r="FV248" s="555"/>
      <c r="FW248" s="523" t="str">
        <f>IF(Table1[[#This Row],[Nonfood Inhaltstoffe - Komponente]]="","",VLOOKUP(Table1[[#This Row],[Nonfood Inhaltstoffe - Komponente]],'Dropdown Auswahl'!BJ:BK,2,FALSE))</f>
        <v/>
      </c>
      <c r="FX248" s="1013"/>
      <c r="FY248" s="1011" t="str">
        <f t="shared" si="96"/>
        <v/>
      </c>
      <c r="FZ248" s="152"/>
      <c r="GA248" s="152"/>
      <c r="GB248" s="152"/>
      <c r="GC248" s="529" t="str">
        <f t="shared" si="97"/>
        <v/>
      </c>
      <c r="GG248" s="21"/>
      <c r="GH248" s="21"/>
      <c r="GI248" s="1019"/>
      <c r="GJ248" s="1016" t="str">
        <f>IF(Table1[[#This Row],[Global Trade Item Number (GTIN)]]="","",Table1[[#This Row],[Global Trade Item Number (GTIN)]])</f>
        <v/>
      </c>
      <c r="GK248" s="555" t="str">
        <f>IF(Table1[[#This Row],[WAWI-Nr./ Kreditoren-Nummer
(ASDV)]]&lt;&gt;"",Table1[[#This Row],[WAWI-Nr./ Kreditoren-Nummer
(ASDV)]],"")</f>
        <v/>
      </c>
      <c r="GL248" s="165"/>
      <c r="GM248" s="165"/>
      <c r="GN248" s="165"/>
      <c r="GO248" s="485"/>
      <c r="GP248" s="534"/>
      <c r="GQ248" s="533"/>
      <c r="GR248" s="486"/>
      <c r="GS248" s="486"/>
      <c r="GT248" s="486"/>
      <c r="GU248" s="486"/>
      <c r="GV248" s="486"/>
      <c r="GW248" s="542"/>
      <c r="GX248" s="538"/>
      <c r="GY248" s="144"/>
      <c r="GZ248" s="480"/>
      <c r="HA248" s="158"/>
      <c r="HB248" s="480"/>
      <c r="HC248" s="480"/>
      <c r="HD248" s="480"/>
      <c r="HE248" s="480"/>
      <c r="HF248" s="480"/>
      <c r="HG248" s="480"/>
      <c r="HH248" s="538"/>
      <c r="HI248" s="480"/>
      <c r="HJ248" s="480"/>
      <c r="HK248" s="480"/>
      <c r="HL248" s="480"/>
      <c r="HM248" s="480"/>
      <c r="HN248" s="480"/>
      <c r="HO248" s="480"/>
      <c r="HP248" s="480"/>
      <c r="HQ248" s="480"/>
      <c r="HR248" s="538"/>
      <c r="HS248" s="480"/>
      <c r="HT248" s="480"/>
      <c r="HU248" s="480"/>
      <c r="HV248" s="480"/>
      <c r="HW248" s="480"/>
      <c r="HX248" s="480"/>
      <c r="HY248" s="480"/>
      <c r="HZ248" s="480"/>
      <c r="IA248" s="480"/>
      <c r="IB248" s="538"/>
      <c r="IC248" s="480"/>
      <c r="ID248" s="480"/>
      <c r="IE248" s="480"/>
      <c r="IF248" s="480"/>
      <c r="IG248" s="480"/>
      <c r="IH248" s="480"/>
      <c r="II248" s="480"/>
      <c r="IJ248" s="480"/>
      <c r="IK248" s="480"/>
      <c r="IL248" s="480"/>
      <c r="IM248" s="538"/>
      <c r="IN248" s="480"/>
      <c r="IO248" s="480"/>
      <c r="IP248" s="480"/>
      <c r="IQ248" s="480"/>
      <c r="IR248" s="480"/>
      <c r="IS248" s="480"/>
      <c r="IT248" s="480"/>
      <c r="IU248" s="480"/>
      <c r="IV248" s="480"/>
      <c r="IW248" s="480"/>
      <c r="IX248" s="538"/>
      <c r="IY248" s="480"/>
      <c r="IZ248" s="480"/>
      <c r="JA248" s="480"/>
      <c r="JB248" s="480"/>
      <c r="JC248" s="480"/>
      <c r="JD248" s="480"/>
      <c r="JE248" s="480"/>
      <c r="JF248" s="480"/>
      <c r="JG248" s="480"/>
      <c r="JH248" s="480"/>
      <c r="JI248" s="538"/>
      <c r="JJ248" s="480"/>
      <c r="JK248" s="480"/>
      <c r="JL248" s="480"/>
      <c r="JM248" s="480"/>
      <c r="JN248" s="480"/>
      <c r="JO248" s="480"/>
      <c r="JP248" s="480"/>
      <c r="JQ248" s="480"/>
      <c r="JR248" s="480"/>
      <c r="JS248" s="590"/>
      <c r="JT248" s="538"/>
      <c r="JU248" s="480"/>
      <c r="JV248" s="480"/>
      <c r="JW248" s="480"/>
      <c r="JX248" s="480"/>
      <c r="JY248" s="480"/>
      <c r="JZ248" s="480"/>
      <c r="KA248" s="480"/>
      <c r="KB248" s="480"/>
      <c r="KC248" s="480"/>
      <c r="KD248" s="480"/>
      <c r="KE248" s="538"/>
      <c r="KF248" s="480"/>
      <c r="KG248" s="480"/>
      <c r="KH248" s="480"/>
      <c r="KI248" s="480"/>
      <c r="KJ248" s="480"/>
      <c r="KK248" s="480"/>
      <c r="KL248" s="480"/>
      <c r="KM248" s="480"/>
      <c r="KN248" s="480"/>
      <c r="KO248" s="480"/>
      <c r="KR248" s="568" t="str">
        <f>IF(Table1[[#This Row],[GTIN]]&lt;&gt;"",Table1[[#This Row],[GTIN]],"")</f>
        <v/>
      </c>
      <c r="KS248" s="569" t="str">
        <f>Table1[[#This Row],[Kreditor]]</f>
        <v/>
      </c>
      <c r="KT248" s="570" t="str">
        <f>IF(Table1[[#This Row],[Gültig ab (Datum)]]&lt;&gt;"",Table1[[#This Row],[Gültig ab (Datum)]],"")</f>
        <v/>
      </c>
      <c r="KU248" s="570"/>
      <c r="KV248" s="583" t="str">
        <f>IF(Table1[[#This Row],[Artikel verpackt? 
(X=Ja)]]="","",Table1[[#This Row],[Artikel verpackt? 
(X=Ja)]])</f>
        <v/>
      </c>
      <c r="KW248" s="571" t="str">
        <f>IF(Table1[[#This Row],[Verpackung recyclingfähig?
(X=Ja)]]="","",Table1[[#This Row],[Verpackung recyclingfähig?
(X=Ja)]])</f>
        <v/>
      </c>
      <c r="KX248" s="572"/>
      <c r="KY248" s="573"/>
      <c r="KZ248" s="574"/>
      <c r="LA248" s="574"/>
      <c r="LB248" s="574"/>
      <c r="LC248" s="574"/>
      <c r="LD248" s="574"/>
      <c r="LE248" s="574"/>
      <c r="LF248" s="575"/>
      <c r="LG248" s="576" t="str">
        <f>IF(Table1[[#This Row],[Hauptkörper - B1 - Art]]="","",VLOOKUP(Table1[[#This Row],[Hauptkörper - B1 - Art]],'DD FD'!B:C,2,FALSE))</f>
        <v/>
      </c>
      <c r="LH248" s="577" t="str">
        <f>IF(Table1[[#This Row],[Hauptkörper - B1 - Fraktion]]="","",VLOOKUP(Table1[[#This Row],[Hauptkörper - B1 - Fraktion]],'DD FD'!H:J,3,FALSE))</f>
        <v/>
      </c>
      <c r="LI248" s="574" t="str">
        <f>IF(Table1[[#This Row],[Hauptkörper - B1 - Gewicht
(in G)]]="","",Table1[[#This Row],[Hauptkörper - B1 - Gewicht
(in G)]])</f>
        <v/>
      </c>
      <c r="LJ248" s="574" t="str">
        <f>IF(Table1[[#This Row],[Hauptkörper - B1 - Lizenzierungs-pflichtig? (X=Ja)]]="","",Table1[[#This Row],[Hauptkörper - B1 - Lizenzierungs-pflichtig? (X=Ja)]])</f>
        <v/>
      </c>
      <c r="LK248" s="577" t="str">
        <f>IF(Table1[[#This Row],[Hauptkörper - B1 - Virgin Material]]="","",VLOOKUP(Table1[[#This Row],[Hauptkörper - B1 - Virgin Material]],'DD FD'!AJ:AK,2,FALSE))</f>
        <v/>
      </c>
      <c r="LL248" s="578" t="str">
        <f>IF(Table1[[#This Row],[Hauptkörper - B1 - Virgin Material Anteil (in %)]]="","",Table1[[#This Row],[Hauptkörper - B1 - Virgin Material Anteil (in %)]])</f>
        <v/>
      </c>
      <c r="LM248" s="577" t="str">
        <f>IF(Table1[[#This Row],[Hauptkörper - B1 - Recyceltes Material]]="","",VLOOKUP(Table1[[#This Row],[Hauptkörper - B1 - Recyceltes Material]],'DD FD'!AL:AM,2,FALSE))</f>
        <v/>
      </c>
      <c r="LN248" s="578" t="str">
        <f>IF(Table1[[#This Row],[Hauptkörper - B1 - Recyceltes Material Anteil (in %)]]="","",Table1[[#This Row],[Hauptkörper - B1 - Recyceltes Material Anteil (in %)]])</f>
        <v/>
      </c>
      <c r="LO248" s="579" t="str">
        <f>IF(Table1[[#This Row],[Hauptkörper - B1 - Beschichtung]]="","",VLOOKUP(Table1[[#This Row],[Hauptkörper - B1 - Beschichtung]],'DD FD'!AE:AF,2,FALSE))</f>
        <v/>
      </c>
      <c r="LP248" s="580" t="str">
        <f>IF(Table1[[#This Row],[Hauptkörper - B1 - Beschichtung Anteil (in %)]]="","",Table1[[#This Row],[Hauptkörper - B1 - Beschichtung Anteil (in %)]])</f>
        <v/>
      </c>
      <c r="LQ248" s="576" t="str">
        <f>IF(Table1[[#This Row],[Hauptkörper - B2 - Art]]="","",VLOOKUP(Table1[[#This Row],[Hauptkörper - B2 - Art]],'DD FD'!B:C,2,FALSE))</f>
        <v/>
      </c>
      <c r="LR248" s="577" t="str">
        <f>IF(Table1[[#This Row],[Hauptkörper - B2 - Fraktion]]="","",VLOOKUP(Table1[[#This Row],[Hauptkörper - B2 - Fraktion]],'DD FD'!H:J,3,FALSE))</f>
        <v/>
      </c>
      <c r="LS248" s="574" t="str">
        <f>IF(Table1[[#This Row],[Hauptkörper - B2 - Gewicht
(in G)]]="","",Table1[[#This Row],[Hauptkörper - B2 - Gewicht
(in G)]])</f>
        <v/>
      </c>
      <c r="LT248" s="574" t="str">
        <f>IF(Table1[[#This Row],[Hauptkörper - B2 - Lizenzierungs-pflichtig? (X=Ja)]]="","",Table1[[#This Row],[Hauptkörper - B2 - Lizenzierungs-pflichtig? (X=Ja)]])</f>
        <v/>
      </c>
      <c r="LU248" s="577" t="str">
        <f>IF(Table1[[#This Row],[Hauptkörper - B2 - Virgin Material]]="","",VLOOKUP(Table1[[#This Row],[Hauptkörper - B2 - Virgin Material]],'DD FD'!AJ:AK,2,FALSE))</f>
        <v/>
      </c>
      <c r="LV248" s="578" t="str">
        <f>IF(Table1[[#This Row],[Hauptkörper - B2 - Virgin Material Anteil (in %)]]="","",Table1[[#This Row],[Hauptkörper - B2 - Virgin Material Anteil (in %)]])</f>
        <v/>
      </c>
      <c r="LW248" s="577" t="str">
        <f>IF(Table1[[#This Row],[Hauptkörper - B2 - Recyceltes Material]]="","",VLOOKUP(Table1[[#This Row],[Hauptkörper - B2 - Recyceltes Material]],'DD FD'!AL:AM,2,FALSE))</f>
        <v/>
      </c>
      <c r="LX248" s="578" t="str">
        <f>IF(Table1[[#This Row],[Hauptkörper - B2 - Recyceltes Material Anteil (in %)]]="","",Table1[[#This Row],[Hauptkörper - B2 - Recyceltes Material Anteil (in %)]])</f>
        <v/>
      </c>
      <c r="LY248" s="577" t="str">
        <f>IF(Table1[[#This Row],[Hauptkörper - B2 - Beschichtung]]="","",VLOOKUP(Table1[[#This Row],[Hauptkörper - B2 - Beschichtung]],'DD FD'!AE:AF,2,FALSE))</f>
        <v/>
      </c>
      <c r="LZ248" s="580" t="str">
        <f>IF(Table1[[#This Row],[Hauptkörper - B2 - Beschichtung Anteil (in %)]]="","",Table1[[#This Row],[Hauptkörper - B2 - Beschichtung Anteil (in %)]])</f>
        <v/>
      </c>
      <c r="MA248" s="576" t="str">
        <f>IF(Table1[[#This Row],[Hauptkörper - B3 - Art]]="","",VLOOKUP(Table1[[#This Row],[Hauptkörper - B3 - Art]],'DD FD'!B:C,2,FALSE))</f>
        <v/>
      </c>
      <c r="MB248" s="577" t="str">
        <f>IF(Table1[[#This Row],[Hauptkörper - B3 - Fraktion]]="","",VLOOKUP(Table1[[#This Row],[Hauptkörper - B3 - Fraktion]],'DD FD'!H:J,3,FALSE))</f>
        <v/>
      </c>
      <c r="MC248" s="574" t="str">
        <f>IF(Table1[[#This Row],[Hauptkörper - B3 - Gewicht
(in G)]]="","",Table1[[#This Row],[Hauptkörper - B3 - Gewicht
(in G)]])</f>
        <v/>
      </c>
      <c r="MD248" s="574" t="str">
        <f>IF(Table1[[#This Row],[Hauptkörper - B3 - Lizenzierungs-pflichtig? (X=Ja)]]="","",Table1[[#This Row],[Hauptkörper - B3 - Lizenzierungs-pflichtig? (X=Ja)]])</f>
        <v/>
      </c>
      <c r="ME248" s="577" t="str">
        <f>IF(Table1[[#This Row],[Hauptkörper - B3 - Virgin Material]]="","",VLOOKUP(Table1[[#This Row],[Hauptkörper - B3 - Virgin Material]],'DD FD'!AJ:AK,2,FALSE))</f>
        <v/>
      </c>
      <c r="MF248" s="578" t="str">
        <f>IF(Table1[[#This Row],[Hauptkörper - B3 - Virgin Material Anteil (in %)]]="","",Table1[[#This Row],[Hauptkörper - B3 - Virgin Material Anteil (in %)]])</f>
        <v/>
      </c>
      <c r="MG248" s="577" t="str">
        <f>IF(Table1[[#This Row],[Hauptkörper - B3 - Recyceltes Material]]="","",VLOOKUP(Table1[[#This Row],[Hauptkörper - B3 - Recyceltes Material]],'DD FD'!AL:AM,2,FALSE))</f>
        <v/>
      </c>
      <c r="MH248" s="578" t="str">
        <f>IF(Table1[[#This Row],[Hauptkörper - B3 - Recyceltes Material Anteil (in %)]]="","",Table1[[#This Row],[Hauptkörper - B3 - Recyceltes Material Anteil (in %)]])</f>
        <v/>
      </c>
      <c r="MI248" s="577" t="str">
        <f>IF(Table1[[#This Row],[Hauptkörper - B3 - Beschichtung]]="","",VLOOKUP(Table1[[#This Row],[Hauptkörper - B3 - Beschichtung]],'DD FD'!AE:AF,2,FALSE))</f>
        <v/>
      </c>
      <c r="MJ248" s="580" t="str">
        <f>IF(Table1[[#This Row],[Hauptkörper - B3 - Beschichtung Anteil (in %)]]="","",Table1[[#This Row],[Hauptkörper - B3 - Beschichtung Anteil (in %)]])</f>
        <v/>
      </c>
      <c r="MK248" s="576" t="str">
        <f>IF(Table1[[#This Row],[Verschluss - B1 - Art]]="","",VLOOKUP(Table1[[#This Row],[Verschluss - B1 - Art]],'DD FD'!D:E,2,FALSE))</f>
        <v/>
      </c>
      <c r="ML248" s="577" t="str">
        <f>IF(Table1[[#This Row],[Verschluss - B1 - Fraktion]]="","",VLOOKUP(Table1[[#This Row],[Verschluss - B1 - Fraktion]],'DD FD'!H:J,3,FALSE))</f>
        <v/>
      </c>
      <c r="MM248" s="574" t="str">
        <f>IF(Table1[[#This Row],[Verschluss - B1 - Gewicht (in G)]]="","",Table1[[#This Row],[Verschluss - B1 - Gewicht (in G)]])</f>
        <v/>
      </c>
      <c r="MN248" s="574" t="str">
        <f>IF(Table1[[#This Row],[Verschluss - B1 - Lizenzierungs-pflichtig? (X=Ja)]]="","",Table1[[#This Row],[Verschluss - B1 - Lizenzierungs-pflichtig? (X=Ja)]])</f>
        <v/>
      </c>
      <c r="MO248" s="574" t="str">
        <f>IF(Table1[[#This Row],[Verschluss - B1 - Trennbar vom Hauptkörper? (X=Ja)]]="","",Table1[[#This Row],[Verschluss - B1 - Trennbar vom Hauptkörper? (X=Ja)]])</f>
        <v/>
      </c>
      <c r="MP248" s="577" t="str">
        <f>IF(Table1[[#This Row],[Verschluss - B1 - Virgin Material]]="","",VLOOKUP(Table1[[#This Row],[Verschluss - B1 - Virgin Material]],'DD FD'!AJ:AK,2,FALSE))</f>
        <v/>
      </c>
      <c r="MQ248" s="578" t="str">
        <f>IF(Table1[[#This Row],[Verschluss - B1 - Virgin Material Anteil (in %)]]="","",Table1[[#This Row],[Verschluss - B1 - Virgin Material Anteil (in %)]])</f>
        <v/>
      </c>
      <c r="MR248" s="577" t="str">
        <f>IF(Table1[[#This Row],[Verschluss - B1 - Recyceltes Material]]="","",VLOOKUP(Table1[[#This Row],[Verschluss - B1 - Recyceltes Material]],'DD FD'!AL:AM,2,FALSE))</f>
        <v/>
      </c>
      <c r="MS248" s="578" t="str">
        <f>IF(Table1[[#This Row],[Verschluss - B1 - Recyceltes Material Anteil (in %)]]="","",Table1[[#This Row],[Verschluss - B1 - Recyceltes Material Anteil (in %)]])</f>
        <v/>
      </c>
      <c r="MT248" s="577" t="str">
        <f>IF(Table1[[#This Row],[Verschluss - B1 - Beschichtung]]="","",VLOOKUP(Table1[[#This Row],[Verschluss - B1 - Beschichtung]],'DD FD'!AE:AF,2,FALSE))</f>
        <v/>
      </c>
      <c r="MU248" s="580" t="str">
        <f>IF(Table1[[#This Row],[Verschluss - B1 - Beschichtung Anteil (in %)]]="","",Table1[[#This Row],[Verschluss - B1 - Beschichtung Anteil (in %)]])</f>
        <v/>
      </c>
      <c r="MV248" s="576" t="str">
        <f>IF(Table1[[#This Row],[Verschluss - B2 - Art]]="","",VLOOKUP(Table1[[#This Row],[Verschluss - B2 - Art]],'DD FD'!D:E,2,FALSE))</f>
        <v/>
      </c>
      <c r="MW248" s="577" t="str">
        <f>IF(Table1[[#This Row],[Verschluss - B2 - Fraktion]]="","",VLOOKUP(Table1[[#This Row],[Verschluss - B2 - Fraktion]],'DD FD'!H:J,3,FALSE))</f>
        <v/>
      </c>
      <c r="MX248" s="574" t="str">
        <f>IF(Table1[[#This Row],[Verschluss - B2 - Gewicht (in G)]]="","",Table1[[#This Row],[Verschluss - B2 - Gewicht (in G)]])</f>
        <v/>
      </c>
      <c r="MY248" s="574" t="str">
        <f>IF(Table1[[#This Row],[Verschluss - B2 - Lizenzierungs-pflichtig? (X=Ja)]]="","",Table1[[#This Row],[Verschluss - B2 - Lizenzierungs-pflichtig? (X=Ja)]])</f>
        <v/>
      </c>
      <c r="MZ248" s="574" t="str">
        <f>IF(Table1[[#This Row],[Verschluss - B2 - Trennbar vom Hauptkörper? (X=Ja)]]="","",Table1[[#This Row],[Verschluss - B2 - Trennbar vom Hauptkörper? (X=Ja)]])</f>
        <v/>
      </c>
      <c r="NA248" s="577" t="str">
        <f>IF(Table1[[#This Row],[Verschluss - B2 - Virgin Material]]="","",VLOOKUP(Table1[[#This Row],[Verschluss - B2 - Virgin Material]],'DD FD'!AJ:AK,2,FALSE))</f>
        <v/>
      </c>
      <c r="NB248" s="578" t="str">
        <f>IF(Table1[[#This Row],[Verschluss - B2 - Virgin Material Anteil (in %)]]="","",Table1[[#This Row],[Verschluss - B2 - Virgin Material Anteil (in %)]])</f>
        <v/>
      </c>
      <c r="NC248" s="577" t="str">
        <f>IF(Table1[[#This Row],[Verschluss - B2 - Recyceltes Material]]="","",VLOOKUP(Table1[[#This Row],[Verschluss - B2 - Recyceltes Material]],'DD FD'!AL:AM,2,FALSE))</f>
        <v/>
      </c>
      <c r="ND248" s="578" t="str">
        <f>IF(Table1[[#This Row],[Verschluss - B2 - Recyceltes Material Anteil (in %)]]="","",Table1[[#This Row],[Verschluss - B2 - Recyceltes Material Anteil (in %)]])</f>
        <v/>
      </c>
      <c r="NE248" s="577" t="str">
        <f>IF(Table1[[#This Row],[Verschluss - B2 - Beschichtung]]="","",VLOOKUP(Table1[[#This Row],[Verschluss - B2 - Beschichtung]],'DD FD'!AE:AF,2,FALSE))</f>
        <v/>
      </c>
      <c r="NF248" s="580" t="str">
        <f>IF(Table1[[#This Row],[Verschluss - B2 - Beschichtung Anteil (in %)]]="","",Table1[[#This Row],[Verschluss - B2 - Beschichtung Anteil (in %)]])</f>
        <v/>
      </c>
      <c r="NG248" s="576" t="str">
        <f>IF(Table1[[#This Row],[Verschluss - B3 - Art]]="","",VLOOKUP(Table1[[#This Row],[Verschluss - B3 - Art]],'DD FD'!D:E,2,FALSE))</f>
        <v/>
      </c>
      <c r="NH248" s="577" t="str">
        <f>IF(Table1[[#This Row],[Verschluss - B3 - Fraktion]]="","",VLOOKUP(Table1[[#This Row],[Verschluss - B3 - Fraktion]],'DD FD'!H:J,3,FALSE))</f>
        <v/>
      </c>
      <c r="NI248" s="574" t="str">
        <f>IF(Table1[[#This Row],[Verschluss - B3 - Gewicht (in G)]]="","",Table1[[#This Row],[Verschluss - B3 - Gewicht (in G)]])</f>
        <v/>
      </c>
      <c r="NJ248" s="574" t="str">
        <f>IF(Table1[[#This Row],[Verschluss - B3 - Lizenzierungs-pflichtig? (X=Ja)]]="","",Table1[[#This Row],[Verschluss - B3 - Lizenzierungs-pflichtig? (X=Ja)]])</f>
        <v/>
      </c>
      <c r="NK248" s="574" t="str">
        <f>IF(Table1[[#This Row],[Verschluss - B3 - Trennbar vom Hauptkörper? (X=Ja)]]="","",Table1[[#This Row],[Verschluss - B3 - Trennbar vom Hauptkörper? (X=Ja)]])</f>
        <v/>
      </c>
      <c r="NL248" s="577" t="str">
        <f>IF(Table1[[#This Row],[Verschluss - B3 - Virgin Material]]="","",VLOOKUP(Table1[[#This Row],[Verschluss - B3 - Virgin Material]],'DD FD'!AJ:AK,2,FALSE))</f>
        <v/>
      </c>
      <c r="NM248" s="578" t="str">
        <f>IF(Table1[[#This Row],[Verschluss - B3 - Virgin Material Anteil (in %)]]="","",Table1[[#This Row],[Verschluss - B3 - Virgin Material Anteil (in %)]])</f>
        <v/>
      </c>
      <c r="NN248" s="577" t="str">
        <f>IF(Table1[[#This Row],[Verschluss - B3 - Recyceltes Material]]="","",VLOOKUP(Table1[[#This Row],[Verschluss - B3 - Recyceltes Material]],'DD FD'!AL:AM,2,FALSE))</f>
        <v/>
      </c>
      <c r="NO248" s="578" t="str">
        <f>IF(Table1[[#This Row],[Verschluss - B3 - Recyceltes Material Anteil (in %)]]="","",Table1[[#This Row],[Verschluss - B3 - Recyceltes Material Anteil (in %)]])</f>
        <v/>
      </c>
      <c r="NP248" s="577" t="str">
        <f>IF(Table1[[#This Row],[Verschluss - B3 - Beschichtung]]="","",VLOOKUP(Table1[[#This Row],[Verschluss - B3 - Beschichtung]],'DD FD'!AE:AF,2,FALSE))</f>
        <v/>
      </c>
      <c r="NQ248" s="580" t="str">
        <f>IF(Table1[[#This Row],[Verschluss - B3 - Beschichtung Anteil (in %)]]="","",Table1[[#This Row],[Verschluss - B3 - Beschichtung Anteil (in %)]])</f>
        <v/>
      </c>
      <c r="NR248" s="576" t="str">
        <f>IF(Table1[[#This Row],[Etikett - B1 - Art]]="","",VLOOKUP(Table1[[#This Row],[Etikett - B1 - Art]],'DD FD'!F:G,2,FALSE))</f>
        <v/>
      </c>
      <c r="NS248" s="577" t="str">
        <f>IF(Table1[[#This Row],[Etikett - B1 - Fraktion]]="","",VLOOKUP(Table1[[#This Row],[Etikett - B1 - Fraktion]],'DD FD'!H:J,3,FALSE))</f>
        <v/>
      </c>
      <c r="NT248" s="574" t="str">
        <f>IF(Table1[[#This Row],[Etikett - B1 - Gewicht (in G)]]="","",Table1[[#This Row],[Etikett - B1 - Gewicht (in G)]])</f>
        <v/>
      </c>
      <c r="NU248" s="574" t="str">
        <f>IF(Table1[[#This Row],[Etikett - B1 - Lizenzierungs-pflichtig? (X=Ja)]]="","",Table1[[#This Row],[Etikett - B1 - Lizenzierungs-pflichtig? (X=Ja)]])</f>
        <v/>
      </c>
      <c r="NV248" s="574" t="str">
        <f>IF(Table1[[#This Row],[Etikett - B1 - Trennbar vom Hauptkörper? (X=Ja)]]="","",Table1[[#This Row],[Etikett - B1 - Trennbar vom Hauptkörper? (X=Ja)]])</f>
        <v/>
      </c>
      <c r="NW248" s="577" t="str">
        <f>IF(Table1[[#This Row],[Etikett - B1 - Virgin Material]]="","",VLOOKUP(Table1[[#This Row],[Etikett - B1 - Virgin Material]],'DD FD'!AJ:AK,2,FALSE))</f>
        <v/>
      </c>
      <c r="NX248" s="578" t="str">
        <f>IF(Table1[[#This Row],[Etikett - B1 - Virgin Material Anteil (in %)]]="","",Table1[[#This Row],[Etikett - B1 - Virgin Material Anteil (in %)]])</f>
        <v/>
      </c>
      <c r="NY248" s="577" t="str">
        <f>IF(Table1[[#This Row],[Etikett - B1 - Recyceltes Material]]="","",VLOOKUP(Table1[[#This Row],[Etikett - B1 - Recyceltes Material]],'DD FD'!AL:AM,2,FALSE))</f>
        <v/>
      </c>
      <c r="NZ248" s="578" t="str">
        <f>IF(Table1[[#This Row],[Etikett - B1 - Recyceltes Material Anteil (in %)]]="","",Table1[[#This Row],[Etikett - B1 - Recyceltes Material Anteil (in %)]])</f>
        <v/>
      </c>
      <c r="OA248" s="577" t="str">
        <f>IF(Table1[[#This Row],[Etikett - B1 - Beschichtung]]="","",VLOOKUP(Table1[[#This Row],[Etikett - B1 - Beschichtung]],'DD FD'!AE:AF,2,FALSE))</f>
        <v/>
      </c>
      <c r="OB248" s="580" t="str">
        <f>IF(Table1[[#This Row],[Etikett - B1 - Beschichtung Anteil (in %)]]="","",Table1[[#This Row],[Etikett - B1 - Beschichtung Anteil (in %)]])</f>
        <v/>
      </c>
      <c r="OC248" s="576" t="str">
        <f>IF(Table1[[#This Row],[Etikett - B2 - Art]]="","",VLOOKUP(Table1[[#This Row],[Etikett - B2 - Art]],'DD FD'!F:G,2,FALSE))</f>
        <v/>
      </c>
      <c r="OD248" s="577" t="str">
        <f>IF(Table1[[#This Row],[Etikett - B2 - Fraktion]]="","",VLOOKUP(Table1[[#This Row],[Etikett - B2 - Fraktion]],'DD FD'!H:J,3,FALSE))</f>
        <v/>
      </c>
      <c r="OE248" s="574" t="str">
        <f>IF(Table1[[#This Row],[Etikett - B2 - Gewicht (in G)]]="","",Table1[[#This Row],[Etikett - B2 - Gewicht (in G)]])</f>
        <v/>
      </c>
      <c r="OF248" s="574" t="str">
        <f>IF(Table1[[#This Row],[Etikett - B2 - Lizenzierungs-pflichtig? (X=Ja)]]="","",Table1[[#This Row],[Etikett - B2 - Lizenzierungs-pflichtig? (X=Ja)]])</f>
        <v/>
      </c>
      <c r="OG248" s="574" t="str">
        <f>IF(Table1[[#This Row],[Etikett - B2 - Trennbar vom Hauptkörper? (X=Ja)]]="","",Table1[[#This Row],[Etikett - B2 - Trennbar vom Hauptkörper? (X=Ja)]])</f>
        <v/>
      </c>
      <c r="OH248" s="577" t="str">
        <f>IF(Table1[[#This Row],[Etikett - B2 - Virgin Material]]="","",VLOOKUP(Table1[[#This Row],[Etikett - B2 - Virgin Material]],'DD FD'!AJ:AK,2,FALSE))</f>
        <v/>
      </c>
      <c r="OI248" s="578" t="str">
        <f>IF(Table1[[#This Row],[Etikett - B2 - Virgin Material Anteil (in %)]]="","",Table1[[#This Row],[Etikett - B2 - Virgin Material Anteil (in %)]])</f>
        <v/>
      </c>
      <c r="OJ248" s="577" t="str">
        <f>IF(Table1[[#This Row],[Etikett - B2 - Recyceltes Material]]="","",VLOOKUP(Table1[[#This Row],[Etikett - B2 - Recyceltes Material]],'DD FD'!AL:AM,2,FALSE))</f>
        <v/>
      </c>
      <c r="OK248" s="578" t="str">
        <f>IF(Table1[[#This Row],[Etikett - B2 - Recyceltes Material Anteil (in %)]]="","",Table1[[#This Row],[Etikett - B2 - Recyceltes Material Anteil (in %)]])</f>
        <v/>
      </c>
      <c r="OL248" s="577" t="str">
        <f>IF(Table1[[#This Row],[Etikett - B2 - Beschichtung]]="","",VLOOKUP(Table1[[#This Row],[Etikett - B2 - Beschichtung]],'DD FD'!AE:AF,2,FALSE))</f>
        <v/>
      </c>
      <c r="OM248" s="580" t="str">
        <f>IF(Table1[[#This Row],[Etikett - B2 - Beschichtung Anteil (in %)]]="","",Table1[[#This Row],[Etikett - B2 - Beschichtung Anteil (in %)]])</f>
        <v/>
      </c>
      <c r="ON248" s="576" t="str">
        <f>IF(Table1[[#This Row],[Etikett - B3 - Art]]="","",VLOOKUP(Table1[[#This Row],[Etikett - B3 - Art]],'DD FD'!F:G,2,FALSE))</f>
        <v/>
      </c>
      <c r="OO248" s="577" t="str">
        <f>IF(Table1[[#This Row],[Etikett - B3 - Fraktion]]="","",VLOOKUP(Table1[[#This Row],[Etikett - B3 - Fraktion]],'DD FD'!H:J,3,FALSE))</f>
        <v/>
      </c>
      <c r="OP248" s="574" t="str">
        <f>IF(Table1[[#This Row],[Etikett - B3 - Gewicht (in G)]]="","",Table1[[#This Row],[Etikett - B3 - Gewicht (in G)]])</f>
        <v/>
      </c>
      <c r="OQ248" s="574" t="str">
        <f>IF(Table1[[#This Row],[Etikett - B3 - Lizenzierungs-pflichtig? (X=Ja)]]="","",Table1[[#This Row],[Etikett - B3 - Lizenzierungs-pflichtig? (X=Ja)]])</f>
        <v/>
      </c>
      <c r="OR248" s="574" t="str">
        <f>IF(Table1[[#This Row],[Etikett - B3 - Trennbar vom Hauptkörper? (X=Ja)]]="","",Table1[[#This Row],[Etikett - B3 - Trennbar vom Hauptkörper? (X=Ja)]])</f>
        <v/>
      </c>
      <c r="OS248" s="577" t="str">
        <f>IF(Table1[[#This Row],[Etikett - B3 - Virgin Material]]="","",VLOOKUP(Table1[[#This Row],[Etikett - B3 - Virgin Material]],'DD FD'!AJ:AK,2,FALSE))</f>
        <v/>
      </c>
      <c r="OT248" s="578" t="str">
        <f>IF(Table1[[#This Row],[Etikett - B3 - Virgin Material Anteil (in %)]]="","",Table1[[#This Row],[Etikett - B3 - Virgin Material Anteil (in %)]])</f>
        <v/>
      </c>
      <c r="OU248" s="577" t="str">
        <f>IF(Table1[[#This Row],[Etikett - B3 - Recyceltes Material]]="","",VLOOKUP(Table1[[#This Row],[Etikett - B3 - Recyceltes Material]],'DD FD'!AL:AM,2,FALSE))</f>
        <v/>
      </c>
      <c r="OV248" s="578" t="str">
        <f>IF(Table1[[#This Row],[Etikett - B3 - Recyceltes Material Anteil (in %)]]="","",Table1[[#This Row],[Etikett - B3 - Recyceltes Material Anteil (in %)]])</f>
        <v/>
      </c>
      <c r="OW248" s="577" t="str">
        <f>IF(Table1[[#This Row],[Etikett - B3 - Beschichtung]]="","",VLOOKUP(Table1[[#This Row],[Etikett - B3 - Beschichtung]],'DD FD'!AE:AF,2,FALSE))</f>
        <v/>
      </c>
      <c r="OX248" s="613" t="str">
        <f>IF(Table1[[#This Row],[Etikett - B3 - Beschichtung Anteil (in %)]]="","",Table1[[#This Row],[Etikett - B3 - Beschichtung Anteil (in %)]])</f>
        <v/>
      </c>
      <c r="OY248" s="618">
        <f>ROUNDUP(SUM(
IF(AND(LH248='DD FD'!$J$7,LJ248='DD FD'!$AI$3),LI248,0),
IF(AND(LR248='DD FD'!$J$7,LT248='DD FD'!$AI$3),LS248,0),
IF(AND(MB248='DD FD'!$J$7,MD248='DD FD'!$AI$3),MC248,0),
IF(AND(ML248='DD FD'!$J$7,MN248='DD FD'!$AI$3),MM248,0),
IF(AND(MW248='DD FD'!$J$7,MY248='DD FD'!$AI$3),MX248,0),
IF(AND(NH248='DD FD'!$J$7,NJ248='DD FD'!$AI$3),NI248,0),
IF(AND(NS248='DD FD'!$J$7,NU248='DD FD'!$AI$3),NT248,0),
IF(AND(OD248='DD FD'!$J$7,OF248='DD FD'!$AI$3),OE248,0),
IF(AND(OO248='DD FD'!$J$7,OQ248='DD FD'!$AI$3),OP248,0),
),2)</f>
        <v>0</v>
      </c>
      <c r="OZ248" s="617">
        <f>ROUNDUP(SUM(
IF(AND(LH248='DD FD'!$J$6,LJ248='DD FD'!$AI$3),LI248,0),
IF(AND(LR248='DD FD'!$J$6,LT248='DD FD'!$AI$3),LS248,0),
IF(AND(MB248='DD FD'!$J$6,MD248='DD FD'!$AI$3),MC248,0),
IF(AND(ML248='DD FD'!$J$6,MN248='DD FD'!$AI$3),MM248,0),
IF(AND(MW248='DD FD'!$J$6,MY248='DD FD'!$AI$3),MX248,0),
IF(AND(NH248='DD FD'!$J$6,NJ248='DD FD'!$AI$3),NI248,0),
IF(AND(NS248='DD FD'!$J$6,NU248='DD FD'!$AI$3),NT248,0),
IF(AND(OD248='DD FD'!$J$6,OF248='DD FD'!$AI$3),OE248,0),
IF(AND(OO248='DD FD'!$J$6,OQ248='DD FD'!$AI$3),OP248,0),
),2)</f>
        <v>0</v>
      </c>
      <c r="PA248" s="617">
        <f>ROUNDUP(SUM(
IF(AND(LH248='DD FD'!$J$10,LJ248='DD FD'!$AI$3),LI248,0),
IF(AND(LR248='DD FD'!$J$10,LT248='DD FD'!$AI$3),LS248,0),
IF(AND(MB248='DD FD'!$J$10,MD248='DD FD'!$AI$3),MC248,0),
IF(AND(ML248='DD FD'!$J$10,MN248='DD FD'!$AI$3),MM248,0),
IF(AND(MW248='DD FD'!$J$10,MY248='DD FD'!$AI$3),MX248,0),
IF(AND(NH248='DD FD'!$J$10,NJ248='DD FD'!$AI$3),NI248,0),
IF(AND(NS248='DD FD'!$J$10,NU248='DD FD'!$AI$3),NT248,0),
IF(AND(OD248='DD FD'!$J$10,OF248='DD FD'!$AI$3),OE248,0),
IF(AND(OO248='DD FD'!$J$10,OQ248='DD FD'!$AI$3),OP248,0),
),2)</f>
        <v>0</v>
      </c>
      <c r="PB248" s="617">
        <f>ROUNDUP(SUM(
IF(AND(LH248='DD FD'!$J$8,LJ248='DD FD'!$AI$3),LI248,0),
IF(AND(LR248='DD FD'!$J$8,LT248='DD FD'!$AI$3),LS248,0),
IF(AND(MB248='DD FD'!$J$8,MD248='DD FD'!$AI$3),MC248,0),
IF(AND(ML248='DD FD'!$J$8,MN248='DD FD'!$AI$3),MM248,0),
IF(AND(MW248='DD FD'!$J$8,MY248='DD FD'!$AI$3),MX248,0),
IF(AND(NH248='DD FD'!$J$8,NJ248='DD FD'!$AI$3),NI248,0),
IF(AND(NS248='DD FD'!$J$8,NU248='DD FD'!$AI$3),NT248,0),
IF(AND(OD248='DD FD'!$J$8,OF248='DD FD'!$AI$3),OE248,0),
IF(AND(OO248='DD FD'!$J$8,OQ248='DD FD'!$AI$3),OP248,0),
),2)</f>
        <v>0</v>
      </c>
      <c r="PC248" s="617">
        <f>ROUNDUP(SUM(
IF(AND(LH248='DD FD'!$J$5,LJ248='DD FD'!$AI$3),LI248,0),
IF(AND(LR248='DD FD'!$J$5,LT248='DD FD'!$AI$3),LS248,0),
IF(AND(MB248='DD FD'!$J$5,MD248='DD FD'!$AI$3),MC248,0),
IF(AND(ML248='DD FD'!$J$5,MN248='DD FD'!$AI$3),MM248,0),
IF(AND(MW248='DD FD'!$J$5,MY248='DD FD'!$AI$3),MX248,0),
IF(AND(NH248='DD FD'!$J$5,NJ248='DD FD'!$AI$3),NI248,0),
IF(AND(NS248='DD FD'!$J$5,NU248='DD FD'!$AI$3),NT248,0),
IF(AND(OD248='DD FD'!$J$5,OF248='DD FD'!$AI$3),OE248,0),
IF(AND(OO248='DD FD'!$J$5,OQ248='DD FD'!$AI$3),OP248,0),
),2)</f>
        <v>0</v>
      </c>
      <c r="PD248" s="617">
        <f>ROUNDUP(SUM(
IF(AND(LH248='DD FD'!$J$9,LJ248='DD FD'!$AI$3),LI248,0),
IF(AND(LR248='DD FD'!$J$9,LT248='DD FD'!$AI$3),LS248,0),
IF(AND(MB248='DD FD'!$J$9,MD248='DD FD'!$AI$3),MC248,0),
IF(AND(ML248='DD FD'!$J$9,MN248='DD FD'!$AI$3),MM248,0),
IF(AND(MW248='DD FD'!$J$9,MY248='DD FD'!$AI$3),MX248,0),
IF(AND(NH248='DD FD'!$J$9,NJ248='DD FD'!$AI$3),NI248,0),
IF(AND(NS248='DD FD'!$J$9,NU248='DD FD'!$AI$3),NT248,0),
IF(AND(OD248='DD FD'!$J$9,OF248='DD FD'!$AI$3),OE248,0),
IF(AND(OO248='DD FD'!$J$9,OQ248='DD FD'!$AI$3),OP248,0),
),2)</f>
        <v>0</v>
      </c>
      <c r="PE248" s="617">
        <f>ROUNDUP(SUM(
IF(AND(LH248='DD FD'!$J$4,LJ248='DD FD'!$AI$3),LI248,0),
IF(AND(LR248='DD FD'!$J$4,LT248='DD FD'!$AI$3),LS248,0),
IF(AND(MB248='DD FD'!$J$4,MD248='DD FD'!$AI$3),MC248,0),
IF(AND(ML248='DD FD'!$J$4,MN248='DD FD'!$AI$3),MM248,0),
IF(AND(MW248='DD FD'!$J$4,MY248='DD FD'!$AI$3),MX248,0),
IF(AND(NH248='DD FD'!$J$4,NJ248='DD FD'!$AI$3),NI248,0),
IF(AND(NS248='DD FD'!$J$4,NU248='DD FD'!$AI$3),NT248,0),
IF(AND(OD248='DD FD'!$J$4,OF248='DD FD'!$AI$3),OE248,0),
IF(AND(OO248='DD FD'!$J$4,OQ248='DD FD'!$AI$3),OP248,0),
),2)</f>
        <v>0</v>
      </c>
      <c r="PF248" s="619">
        <f>ROUNDUP(SUM(
IF(AND(LH248='DD FD'!$J$11,LJ248='DD FD'!$AI$3),LI248,0),
IF(AND(LR248='DD FD'!$J$11,LT248='DD FD'!$AI$3),LS248,0),
IF(AND(MB248='DD FD'!$J$11,MD248='DD FD'!$AI$3),MC248,0),
IF(AND(ML248='DD FD'!$J$11,MN248='DD FD'!$AI$3),MM248,0),
IF(AND(MW248='DD FD'!$J$11,MY248='DD FD'!$AI$3),MX248,0),
IF(AND(NH248='DD FD'!$J$11,NJ248='DD FD'!$AI$3),NI248,0),
IF(AND(NS248='DD FD'!$J$11,NU248='DD FD'!$AI$3),NT248,0),
IF(AND(OD248='DD FD'!$J$11,OF248='DD FD'!$AI$3),OE248,0),
IF(AND(OO248='DD FD'!$J$11,OQ248='DD FD'!$AI$3),OP248,0),
),2)</f>
        <v>0</v>
      </c>
    </row>
    <row r="249" spans="1:422">
      <c r="A249" s="806"/>
      <c r="B249" s="934"/>
      <c r="C249" s="247"/>
      <c r="D249" s="842"/>
      <c r="E249" s="247"/>
      <c r="F249" s="158"/>
      <c r="G249" s="710"/>
      <c r="H249" s="712"/>
      <c r="I249" s="936"/>
      <c r="J249" s="803"/>
      <c r="K249" s="150"/>
      <c r="L249" s="146" t="str">
        <f t="shared" si="81"/>
        <v/>
      </c>
      <c r="M249" s="501" t="str">
        <f t="shared" si="98"/>
        <v/>
      </c>
      <c r="N249" s="504"/>
      <c r="O249" s="113" t="str">
        <f t="shared" si="99"/>
        <v/>
      </c>
      <c r="P249" s="114" t="str">
        <f t="shared" si="82"/>
        <v/>
      </c>
      <c r="Q249" s="152"/>
      <c r="R249" s="152"/>
      <c r="S249" s="115" t="str">
        <f t="shared" si="100"/>
        <v/>
      </c>
      <c r="T249" s="159"/>
      <c r="U249" s="159"/>
      <c r="V249" s="157"/>
      <c r="W249" s="157"/>
      <c r="X249" s="157"/>
      <c r="Y249" s="772"/>
      <c r="Z249" s="158"/>
      <c r="AA249" s="144"/>
      <c r="AB249" s="112"/>
      <c r="AC249" s="153"/>
      <c r="AD249" s="153"/>
      <c r="AE249" s="153"/>
      <c r="AF249" s="153"/>
      <c r="AG249" s="153"/>
      <c r="AH249" s="153"/>
      <c r="AI249" s="152"/>
      <c r="AJ249" s="158"/>
      <c r="AK249" s="158"/>
      <c r="AL249" s="158"/>
      <c r="AM249" s="116" t="str">
        <f t="shared" si="101"/>
        <v/>
      </c>
      <c r="AN249" s="116" t="str">
        <f t="shared" si="102"/>
        <v/>
      </c>
      <c r="AO249" s="324"/>
      <c r="AP249" s="503"/>
      <c r="AQ249" s="487" t="str">
        <f t="shared" si="103"/>
        <v/>
      </c>
      <c r="AR249" s="113" t="str">
        <f t="shared" si="83"/>
        <v/>
      </c>
      <c r="AS249" s="113" t="str">
        <f t="shared" si="84"/>
        <v/>
      </c>
      <c r="AT249" s="113" t="str">
        <f t="shared" si="85"/>
        <v/>
      </c>
      <c r="AU249" s="113" t="str">
        <f t="shared" si="86"/>
        <v/>
      </c>
      <c r="AV249" s="159"/>
      <c r="AW249" s="157"/>
      <c r="AX249" s="157"/>
      <c r="AY249" s="157"/>
      <c r="AZ249" s="157"/>
      <c r="BA249" s="116" t="str">
        <f t="shared" si="87"/>
        <v/>
      </c>
      <c r="BB249" s="316"/>
      <c r="BC249" s="116" t="str">
        <f t="shared" si="88"/>
        <v/>
      </c>
      <c r="BD249" s="133" t="str">
        <f t="shared" si="89"/>
        <v/>
      </c>
      <c r="BE249" s="157"/>
      <c r="BF249" s="1180"/>
      <c r="BG249" s="1180"/>
      <c r="BH249" s="158"/>
      <c r="BI249" s="490"/>
      <c r="BJ249" s="514" t="str">
        <f t="shared" si="104"/>
        <v/>
      </c>
      <c r="BK249" s="789"/>
      <c r="BL249" s="116" t="str">
        <f t="shared" si="105"/>
        <v/>
      </c>
      <c r="BM249" s="144"/>
      <c r="BN249" s="144"/>
      <c r="BO249" s="144"/>
      <c r="BP249" s="790"/>
      <c r="BQ249" s="790"/>
      <c r="BR249" s="790"/>
      <c r="BS249" s="116" t="str">
        <f t="shared" si="90"/>
        <v/>
      </c>
      <c r="BT249" s="790"/>
      <c r="BU249" s="808" t="str">
        <f t="shared" si="91"/>
        <v/>
      </c>
      <c r="BV249" s="791"/>
      <c r="BW249" s="144"/>
      <c r="BX249" s="20"/>
      <c r="BY249" s="20"/>
      <c r="BZ249" s="20"/>
      <c r="CA249" s="792"/>
      <c r="CB249" s="1201"/>
      <c r="CC249" s="144"/>
      <c r="CD249" s="144"/>
      <c r="CE249" s="144"/>
      <c r="CF249" s="144"/>
      <c r="CG249" s="144"/>
      <c r="CH249" s="144"/>
      <c r="CI249" s="144"/>
      <c r="CJ249" s="144"/>
      <c r="CK249" s="144"/>
      <c r="CL249" s="144"/>
      <c r="CM249" s="144"/>
      <c r="CN249" s="144"/>
      <c r="CO249" s="144"/>
      <c r="CP249" s="144"/>
      <c r="CQ249" s="144"/>
      <c r="CR249" s="144"/>
      <c r="CS249" s="144"/>
      <c r="CT249" s="144"/>
      <c r="CU249" s="144"/>
      <c r="CV249" s="144"/>
      <c r="CW249" s="144"/>
      <c r="CX249" s="144"/>
      <c r="CY249" s="144"/>
      <c r="CZ249" s="144"/>
      <c r="DA249" s="144"/>
      <c r="DB249" s="144"/>
      <c r="DC249" s="144"/>
      <c r="DD249" s="144"/>
      <c r="DE249" s="144"/>
      <c r="DF249" s="144"/>
      <c r="DG249" s="144"/>
      <c r="DH249" s="144"/>
      <c r="DI249" s="144"/>
      <c r="DJ249" s="144"/>
      <c r="DK249" s="144"/>
      <c r="DL249" s="144"/>
      <c r="DM249" s="144"/>
      <c r="DN249" s="144"/>
      <c r="DO249" s="144"/>
      <c r="DP249" s="144"/>
      <c r="DQ249" s="144"/>
      <c r="DR249" s="144"/>
      <c r="DS249" s="144"/>
      <c r="DT249" s="144"/>
      <c r="DU249" s="144"/>
      <c r="DV249" s="144"/>
      <c r="DW249" s="144"/>
      <c r="DX249" s="144"/>
      <c r="DY249" s="144"/>
      <c r="DZ249" s="144"/>
      <c r="EA249" s="144"/>
      <c r="EB249" s="144"/>
      <c r="EC249" s="144"/>
      <c r="ED249" s="782" t="str">
        <f t="shared" si="106"/>
        <v/>
      </c>
      <c r="EE249" s="519"/>
      <c r="EF249" s="793"/>
      <c r="EG249" s="519"/>
      <c r="EH249" s="794"/>
      <c r="EI249" s="790"/>
      <c r="EJ249" s="794"/>
      <c r="EK249" s="794"/>
      <c r="EL249" s="790"/>
      <c r="EM249" s="790"/>
      <c r="EN249" s="790"/>
      <c r="EO249" s="112" t="str">
        <f t="shared" si="92"/>
        <v/>
      </c>
      <c r="EP249" s="790"/>
      <c r="EQ249" s="488" t="str">
        <f t="shared" si="93"/>
        <v/>
      </c>
      <c r="ER249" s="1100"/>
      <c r="ES249" s="1099" t="str">
        <f t="shared" si="107"/>
        <v/>
      </c>
      <c r="ET249" s="525"/>
      <c r="EU249" s="148"/>
      <c r="EV249" s="148"/>
      <c r="EW249" s="148"/>
      <c r="EX249" s="148"/>
      <c r="EY249" s="148"/>
      <c r="EZ249" s="148"/>
      <c r="FA249" s="148"/>
      <c r="FB249" s="148"/>
      <c r="FC249" s="148"/>
      <c r="FD249" s="148"/>
      <c r="FE249" s="148"/>
      <c r="FF249" s="148"/>
      <c r="FG249" s="148"/>
      <c r="FH249" s="148"/>
      <c r="FI249" s="528"/>
      <c r="FJ249" s="513" t="str">
        <f t="shared" si="94"/>
        <v/>
      </c>
      <c r="FK249" s="158"/>
      <c r="FL249" s="850"/>
      <c r="FM249" s="850"/>
      <c r="FN249" s="850"/>
      <c r="FO249" s="850"/>
      <c r="FP249" s="850"/>
      <c r="FQ249" s="850"/>
      <c r="FR249" s="157"/>
      <c r="FS249" s="143"/>
      <c r="FT249" s="143"/>
      <c r="FU249" s="847" t="str">
        <f t="shared" si="95"/>
        <v/>
      </c>
      <c r="FV249" s="555"/>
      <c r="FW249" s="523" t="str">
        <f>IF(Table1[[#This Row],[Nonfood Inhaltstoffe - Komponente]]="","",VLOOKUP(Table1[[#This Row],[Nonfood Inhaltstoffe - Komponente]],'Dropdown Auswahl'!BJ:BK,2,FALSE))</f>
        <v/>
      </c>
      <c r="FX249" s="1013"/>
      <c r="FY249" s="1011" t="str">
        <f t="shared" si="96"/>
        <v/>
      </c>
      <c r="FZ249" s="152"/>
      <c r="GA249" s="152"/>
      <c r="GB249" s="152"/>
      <c r="GC249" s="529" t="str">
        <f t="shared" si="97"/>
        <v/>
      </c>
      <c r="GG249" s="21"/>
      <c r="GH249" s="21"/>
      <c r="GI249" s="1019"/>
      <c r="GJ249" s="1016" t="str">
        <f>IF(Table1[[#This Row],[Global Trade Item Number (GTIN)]]="","",Table1[[#This Row],[Global Trade Item Number (GTIN)]])</f>
        <v/>
      </c>
      <c r="GK249" s="555" t="str">
        <f>IF(Table1[[#This Row],[WAWI-Nr./ Kreditoren-Nummer
(ASDV)]]&lt;&gt;"",Table1[[#This Row],[WAWI-Nr./ Kreditoren-Nummer
(ASDV)]],"")</f>
        <v/>
      </c>
      <c r="GL249" s="165"/>
      <c r="GM249" s="165"/>
      <c r="GN249" s="165"/>
      <c r="GO249" s="485"/>
      <c r="GP249" s="534"/>
      <c r="GQ249" s="533"/>
      <c r="GR249" s="486"/>
      <c r="GS249" s="486"/>
      <c r="GT249" s="486"/>
      <c r="GU249" s="486"/>
      <c r="GV249" s="486"/>
      <c r="GW249" s="542"/>
      <c r="GX249" s="538"/>
      <c r="GY249" s="144"/>
      <c r="GZ249" s="480"/>
      <c r="HA249" s="158"/>
      <c r="HB249" s="480"/>
      <c r="HC249" s="480"/>
      <c r="HD249" s="480"/>
      <c r="HE249" s="480"/>
      <c r="HF249" s="480"/>
      <c r="HG249" s="480"/>
      <c r="HH249" s="538"/>
      <c r="HI249" s="480"/>
      <c r="HJ249" s="480"/>
      <c r="HK249" s="480"/>
      <c r="HL249" s="480"/>
      <c r="HM249" s="480"/>
      <c r="HN249" s="480"/>
      <c r="HO249" s="480"/>
      <c r="HP249" s="480"/>
      <c r="HQ249" s="480"/>
      <c r="HR249" s="538"/>
      <c r="HS249" s="480"/>
      <c r="HT249" s="480"/>
      <c r="HU249" s="480"/>
      <c r="HV249" s="480"/>
      <c r="HW249" s="480"/>
      <c r="HX249" s="480"/>
      <c r="HY249" s="480"/>
      <c r="HZ249" s="480"/>
      <c r="IA249" s="480"/>
      <c r="IB249" s="538"/>
      <c r="IC249" s="480"/>
      <c r="ID249" s="480"/>
      <c r="IE249" s="480"/>
      <c r="IF249" s="480"/>
      <c r="IG249" s="480"/>
      <c r="IH249" s="480"/>
      <c r="II249" s="480"/>
      <c r="IJ249" s="480"/>
      <c r="IK249" s="480"/>
      <c r="IL249" s="480"/>
      <c r="IM249" s="538"/>
      <c r="IN249" s="480"/>
      <c r="IO249" s="480"/>
      <c r="IP249" s="480"/>
      <c r="IQ249" s="480"/>
      <c r="IR249" s="480"/>
      <c r="IS249" s="480"/>
      <c r="IT249" s="480"/>
      <c r="IU249" s="480"/>
      <c r="IV249" s="480"/>
      <c r="IW249" s="480"/>
      <c r="IX249" s="538"/>
      <c r="IY249" s="480"/>
      <c r="IZ249" s="480"/>
      <c r="JA249" s="480"/>
      <c r="JB249" s="480"/>
      <c r="JC249" s="480"/>
      <c r="JD249" s="480"/>
      <c r="JE249" s="480"/>
      <c r="JF249" s="480"/>
      <c r="JG249" s="480"/>
      <c r="JH249" s="480"/>
      <c r="JI249" s="538"/>
      <c r="JJ249" s="480"/>
      <c r="JK249" s="480"/>
      <c r="JL249" s="480"/>
      <c r="JM249" s="480"/>
      <c r="JN249" s="480"/>
      <c r="JO249" s="480"/>
      <c r="JP249" s="480"/>
      <c r="JQ249" s="480"/>
      <c r="JR249" s="480"/>
      <c r="JS249" s="590"/>
      <c r="JT249" s="538"/>
      <c r="JU249" s="480"/>
      <c r="JV249" s="480"/>
      <c r="JW249" s="480"/>
      <c r="JX249" s="480"/>
      <c r="JY249" s="480"/>
      <c r="JZ249" s="480"/>
      <c r="KA249" s="480"/>
      <c r="KB249" s="480"/>
      <c r="KC249" s="480"/>
      <c r="KD249" s="480"/>
      <c r="KE249" s="538"/>
      <c r="KF249" s="480"/>
      <c r="KG249" s="480"/>
      <c r="KH249" s="480"/>
      <c r="KI249" s="480"/>
      <c r="KJ249" s="480"/>
      <c r="KK249" s="480"/>
      <c r="KL249" s="480"/>
      <c r="KM249" s="480"/>
      <c r="KN249" s="480"/>
      <c r="KO249" s="480"/>
      <c r="KR249" s="568" t="str">
        <f>IF(Table1[[#This Row],[GTIN]]&lt;&gt;"",Table1[[#This Row],[GTIN]],"")</f>
        <v/>
      </c>
      <c r="KS249" s="569" t="str">
        <f>Table1[[#This Row],[Kreditor]]</f>
        <v/>
      </c>
      <c r="KT249" s="570" t="str">
        <f>IF(Table1[[#This Row],[Gültig ab (Datum)]]&lt;&gt;"",Table1[[#This Row],[Gültig ab (Datum)]],"")</f>
        <v/>
      </c>
      <c r="KU249" s="570"/>
      <c r="KV249" s="583" t="str">
        <f>IF(Table1[[#This Row],[Artikel verpackt? 
(X=Ja)]]="","",Table1[[#This Row],[Artikel verpackt? 
(X=Ja)]])</f>
        <v/>
      </c>
      <c r="KW249" s="571" t="str">
        <f>IF(Table1[[#This Row],[Verpackung recyclingfähig?
(X=Ja)]]="","",Table1[[#This Row],[Verpackung recyclingfähig?
(X=Ja)]])</f>
        <v/>
      </c>
      <c r="KX249" s="572"/>
      <c r="KY249" s="573"/>
      <c r="KZ249" s="574"/>
      <c r="LA249" s="574"/>
      <c r="LB249" s="574"/>
      <c r="LC249" s="574"/>
      <c r="LD249" s="574"/>
      <c r="LE249" s="574"/>
      <c r="LF249" s="575"/>
      <c r="LG249" s="576" t="str">
        <f>IF(Table1[[#This Row],[Hauptkörper - B1 - Art]]="","",VLOOKUP(Table1[[#This Row],[Hauptkörper - B1 - Art]],'DD FD'!B:C,2,FALSE))</f>
        <v/>
      </c>
      <c r="LH249" s="577" t="str">
        <f>IF(Table1[[#This Row],[Hauptkörper - B1 - Fraktion]]="","",VLOOKUP(Table1[[#This Row],[Hauptkörper - B1 - Fraktion]],'DD FD'!H:J,3,FALSE))</f>
        <v/>
      </c>
      <c r="LI249" s="574" t="str">
        <f>IF(Table1[[#This Row],[Hauptkörper - B1 - Gewicht
(in G)]]="","",Table1[[#This Row],[Hauptkörper - B1 - Gewicht
(in G)]])</f>
        <v/>
      </c>
      <c r="LJ249" s="574" t="str">
        <f>IF(Table1[[#This Row],[Hauptkörper - B1 - Lizenzierungs-pflichtig? (X=Ja)]]="","",Table1[[#This Row],[Hauptkörper - B1 - Lizenzierungs-pflichtig? (X=Ja)]])</f>
        <v/>
      </c>
      <c r="LK249" s="577" t="str">
        <f>IF(Table1[[#This Row],[Hauptkörper - B1 - Virgin Material]]="","",VLOOKUP(Table1[[#This Row],[Hauptkörper - B1 - Virgin Material]],'DD FD'!AJ:AK,2,FALSE))</f>
        <v/>
      </c>
      <c r="LL249" s="578" t="str">
        <f>IF(Table1[[#This Row],[Hauptkörper - B1 - Virgin Material Anteil (in %)]]="","",Table1[[#This Row],[Hauptkörper - B1 - Virgin Material Anteil (in %)]])</f>
        <v/>
      </c>
      <c r="LM249" s="577" t="str">
        <f>IF(Table1[[#This Row],[Hauptkörper - B1 - Recyceltes Material]]="","",VLOOKUP(Table1[[#This Row],[Hauptkörper - B1 - Recyceltes Material]],'DD FD'!AL:AM,2,FALSE))</f>
        <v/>
      </c>
      <c r="LN249" s="578" t="str">
        <f>IF(Table1[[#This Row],[Hauptkörper - B1 - Recyceltes Material Anteil (in %)]]="","",Table1[[#This Row],[Hauptkörper - B1 - Recyceltes Material Anteil (in %)]])</f>
        <v/>
      </c>
      <c r="LO249" s="579" t="str">
        <f>IF(Table1[[#This Row],[Hauptkörper - B1 - Beschichtung]]="","",VLOOKUP(Table1[[#This Row],[Hauptkörper - B1 - Beschichtung]],'DD FD'!AE:AF,2,FALSE))</f>
        <v/>
      </c>
      <c r="LP249" s="580" t="str">
        <f>IF(Table1[[#This Row],[Hauptkörper - B1 - Beschichtung Anteil (in %)]]="","",Table1[[#This Row],[Hauptkörper - B1 - Beschichtung Anteil (in %)]])</f>
        <v/>
      </c>
      <c r="LQ249" s="576" t="str">
        <f>IF(Table1[[#This Row],[Hauptkörper - B2 - Art]]="","",VLOOKUP(Table1[[#This Row],[Hauptkörper - B2 - Art]],'DD FD'!B:C,2,FALSE))</f>
        <v/>
      </c>
      <c r="LR249" s="577" t="str">
        <f>IF(Table1[[#This Row],[Hauptkörper - B2 - Fraktion]]="","",VLOOKUP(Table1[[#This Row],[Hauptkörper - B2 - Fraktion]],'DD FD'!H:J,3,FALSE))</f>
        <v/>
      </c>
      <c r="LS249" s="574" t="str">
        <f>IF(Table1[[#This Row],[Hauptkörper - B2 - Gewicht
(in G)]]="","",Table1[[#This Row],[Hauptkörper - B2 - Gewicht
(in G)]])</f>
        <v/>
      </c>
      <c r="LT249" s="574" t="str">
        <f>IF(Table1[[#This Row],[Hauptkörper - B2 - Lizenzierungs-pflichtig? (X=Ja)]]="","",Table1[[#This Row],[Hauptkörper - B2 - Lizenzierungs-pflichtig? (X=Ja)]])</f>
        <v/>
      </c>
      <c r="LU249" s="577" t="str">
        <f>IF(Table1[[#This Row],[Hauptkörper - B2 - Virgin Material]]="","",VLOOKUP(Table1[[#This Row],[Hauptkörper - B2 - Virgin Material]],'DD FD'!AJ:AK,2,FALSE))</f>
        <v/>
      </c>
      <c r="LV249" s="578" t="str">
        <f>IF(Table1[[#This Row],[Hauptkörper - B2 - Virgin Material Anteil (in %)]]="","",Table1[[#This Row],[Hauptkörper - B2 - Virgin Material Anteil (in %)]])</f>
        <v/>
      </c>
      <c r="LW249" s="577" t="str">
        <f>IF(Table1[[#This Row],[Hauptkörper - B2 - Recyceltes Material]]="","",VLOOKUP(Table1[[#This Row],[Hauptkörper - B2 - Recyceltes Material]],'DD FD'!AL:AM,2,FALSE))</f>
        <v/>
      </c>
      <c r="LX249" s="578" t="str">
        <f>IF(Table1[[#This Row],[Hauptkörper - B2 - Recyceltes Material Anteil (in %)]]="","",Table1[[#This Row],[Hauptkörper - B2 - Recyceltes Material Anteil (in %)]])</f>
        <v/>
      </c>
      <c r="LY249" s="577" t="str">
        <f>IF(Table1[[#This Row],[Hauptkörper - B2 - Beschichtung]]="","",VLOOKUP(Table1[[#This Row],[Hauptkörper - B2 - Beschichtung]],'DD FD'!AE:AF,2,FALSE))</f>
        <v/>
      </c>
      <c r="LZ249" s="580" t="str">
        <f>IF(Table1[[#This Row],[Hauptkörper - B2 - Beschichtung Anteil (in %)]]="","",Table1[[#This Row],[Hauptkörper - B2 - Beschichtung Anteil (in %)]])</f>
        <v/>
      </c>
      <c r="MA249" s="576" t="str">
        <f>IF(Table1[[#This Row],[Hauptkörper - B3 - Art]]="","",VLOOKUP(Table1[[#This Row],[Hauptkörper - B3 - Art]],'DD FD'!B:C,2,FALSE))</f>
        <v/>
      </c>
      <c r="MB249" s="577" t="str">
        <f>IF(Table1[[#This Row],[Hauptkörper - B3 - Fraktion]]="","",VLOOKUP(Table1[[#This Row],[Hauptkörper - B3 - Fraktion]],'DD FD'!H:J,3,FALSE))</f>
        <v/>
      </c>
      <c r="MC249" s="574" t="str">
        <f>IF(Table1[[#This Row],[Hauptkörper - B3 - Gewicht
(in G)]]="","",Table1[[#This Row],[Hauptkörper - B3 - Gewicht
(in G)]])</f>
        <v/>
      </c>
      <c r="MD249" s="574" t="str">
        <f>IF(Table1[[#This Row],[Hauptkörper - B3 - Lizenzierungs-pflichtig? (X=Ja)]]="","",Table1[[#This Row],[Hauptkörper - B3 - Lizenzierungs-pflichtig? (X=Ja)]])</f>
        <v/>
      </c>
      <c r="ME249" s="577" t="str">
        <f>IF(Table1[[#This Row],[Hauptkörper - B3 - Virgin Material]]="","",VLOOKUP(Table1[[#This Row],[Hauptkörper - B3 - Virgin Material]],'DD FD'!AJ:AK,2,FALSE))</f>
        <v/>
      </c>
      <c r="MF249" s="578" t="str">
        <f>IF(Table1[[#This Row],[Hauptkörper - B3 - Virgin Material Anteil (in %)]]="","",Table1[[#This Row],[Hauptkörper - B3 - Virgin Material Anteil (in %)]])</f>
        <v/>
      </c>
      <c r="MG249" s="577" t="str">
        <f>IF(Table1[[#This Row],[Hauptkörper - B3 - Recyceltes Material]]="","",VLOOKUP(Table1[[#This Row],[Hauptkörper - B3 - Recyceltes Material]],'DD FD'!AL:AM,2,FALSE))</f>
        <v/>
      </c>
      <c r="MH249" s="578" t="str">
        <f>IF(Table1[[#This Row],[Hauptkörper - B3 - Recyceltes Material Anteil (in %)]]="","",Table1[[#This Row],[Hauptkörper - B3 - Recyceltes Material Anteil (in %)]])</f>
        <v/>
      </c>
      <c r="MI249" s="577" t="str">
        <f>IF(Table1[[#This Row],[Hauptkörper - B3 - Beschichtung]]="","",VLOOKUP(Table1[[#This Row],[Hauptkörper - B3 - Beschichtung]],'DD FD'!AE:AF,2,FALSE))</f>
        <v/>
      </c>
      <c r="MJ249" s="580" t="str">
        <f>IF(Table1[[#This Row],[Hauptkörper - B3 - Beschichtung Anteil (in %)]]="","",Table1[[#This Row],[Hauptkörper - B3 - Beschichtung Anteil (in %)]])</f>
        <v/>
      </c>
      <c r="MK249" s="576" t="str">
        <f>IF(Table1[[#This Row],[Verschluss - B1 - Art]]="","",VLOOKUP(Table1[[#This Row],[Verschluss - B1 - Art]],'DD FD'!D:E,2,FALSE))</f>
        <v/>
      </c>
      <c r="ML249" s="577" t="str">
        <f>IF(Table1[[#This Row],[Verschluss - B1 - Fraktion]]="","",VLOOKUP(Table1[[#This Row],[Verschluss - B1 - Fraktion]],'DD FD'!H:J,3,FALSE))</f>
        <v/>
      </c>
      <c r="MM249" s="574" t="str">
        <f>IF(Table1[[#This Row],[Verschluss - B1 - Gewicht (in G)]]="","",Table1[[#This Row],[Verschluss - B1 - Gewicht (in G)]])</f>
        <v/>
      </c>
      <c r="MN249" s="574" t="str">
        <f>IF(Table1[[#This Row],[Verschluss - B1 - Lizenzierungs-pflichtig? (X=Ja)]]="","",Table1[[#This Row],[Verschluss - B1 - Lizenzierungs-pflichtig? (X=Ja)]])</f>
        <v/>
      </c>
      <c r="MO249" s="574" t="str">
        <f>IF(Table1[[#This Row],[Verschluss - B1 - Trennbar vom Hauptkörper? (X=Ja)]]="","",Table1[[#This Row],[Verschluss - B1 - Trennbar vom Hauptkörper? (X=Ja)]])</f>
        <v/>
      </c>
      <c r="MP249" s="577" t="str">
        <f>IF(Table1[[#This Row],[Verschluss - B1 - Virgin Material]]="","",VLOOKUP(Table1[[#This Row],[Verschluss - B1 - Virgin Material]],'DD FD'!AJ:AK,2,FALSE))</f>
        <v/>
      </c>
      <c r="MQ249" s="578" t="str">
        <f>IF(Table1[[#This Row],[Verschluss - B1 - Virgin Material Anteil (in %)]]="","",Table1[[#This Row],[Verschluss - B1 - Virgin Material Anteil (in %)]])</f>
        <v/>
      </c>
      <c r="MR249" s="577" t="str">
        <f>IF(Table1[[#This Row],[Verschluss - B1 - Recyceltes Material]]="","",VLOOKUP(Table1[[#This Row],[Verschluss - B1 - Recyceltes Material]],'DD FD'!AL:AM,2,FALSE))</f>
        <v/>
      </c>
      <c r="MS249" s="578" t="str">
        <f>IF(Table1[[#This Row],[Verschluss - B1 - Recyceltes Material Anteil (in %)]]="","",Table1[[#This Row],[Verschluss - B1 - Recyceltes Material Anteil (in %)]])</f>
        <v/>
      </c>
      <c r="MT249" s="577" t="str">
        <f>IF(Table1[[#This Row],[Verschluss - B1 - Beschichtung]]="","",VLOOKUP(Table1[[#This Row],[Verschluss - B1 - Beschichtung]],'DD FD'!AE:AF,2,FALSE))</f>
        <v/>
      </c>
      <c r="MU249" s="580" t="str">
        <f>IF(Table1[[#This Row],[Verschluss - B1 - Beschichtung Anteil (in %)]]="","",Table1[[#This Row],[Verschluss - B1 - Beschichtung Anteil (in %)]])</f>
        <v/>
      </c>
      <c r="MV249" s="576" t="str">
        <f>IF(Table1[[#This Row],[Verschluss - B2 - Art]]="","",VLOOKUP(Table1[[#This Row],[Verschluss - B2 - Art]],'DD FD'!D:E,2,FALSE))</f>
        <v/>
      </c>
      <c r="MW249" s="577" t="str">
        <f>IF(Table1[[#This Row],[Verschluss - B2 - Fraktion]]="","",VLOOKUP(Table1[[#This Row],[Verschluss - B2 - Fraktion]],'DD FD'!H:J,3,FALSE))</f>
        <v/>
      </c>
      <c r="MX249" s="574" t="str">
        <f>IF(Table1[[#This Row],[Verschluss - B2 - Gewicht (in G)]]="","",Table1[[#This Row],[Verschluss - B2 - Gewicht (in G)]])</f>
        <v/>
      </c>
      <c r="MY249" s="574" t="str">
        <f>IF(Table1[[#This Row],[Verschluss - B2 - Lizenzierungs-pflichtig? (X=Ja)]]="","",Table1[[#This Row],[Verschluss - B2 - Lizenzierungs-pflichtig? (X=Ja)]])</f>
        <v/>
      </c>
      <c r="MZ249" s="574" t="str">
        <f>IF(Table1[[#This Row],[Verschluss - B2 - Trennbar vom Hauptkörper? (X=Ja)]]="","",Table1[[#This Row],[Verschluss - B2 - Trennbar vom Hauptkörper? (X=Ja)]])</f>
        <v/>
      </c>
      <c r="NA249" s="577" t="str">
        <f>IF(Table1[[#This Row],[Verschluss - B2 - Virgin Material]]="","",VLOOKUP(Table1[[#This Row],[Verschluss - B2 - Virgin Material]],'DD FD'!AJ:AK,2,FALSE))</f>
        <v/>
      </c>
      <c r="NB249" s="578" t="str">
        <f>IF(Table1[[#This Row],[Verschluss - B2 - Virgin Material Anteil (in %)]]="","",Table1[[#This Row],[Verschluss - B2 - Virgin Material Anteil (in %)]])</f>
        <v/>
      </c>
      <c r="NC249" s="577" t="str">
        <f>IF(Table1[[#This Row],[Verschluss - B2 - Recyceltes Material]]="","",VLOOKUP(Table1[[#This Row],[Verschluss - B2 - Recyceltes Material]],'DD FD'!AL:AM,2,FALSE))</f>
        <v/>
      </c>
      <c r="ND249" s="578" t="str">
        <f>IF(Table1[[#This Row],[Verschluss - B2 - Recyceltes Material Anteil (in %)]]="","",Table1[[#This Row],[Verschluss - B2 - Recyceltes Material Anteil (in %)]])</f>
        <v/>
      </c>
      <c r="NE249" s="577" t="str">
        <f>IF(Table1[[#This Row],[Verschluss - B2 - Beschichtung]]="","",VLOOKUP(Table1[[#This Row],[Verschluss - B2 - Beschichtung]],'DD FD'!AE:AF,2,FALSE))</f>
        <v/>
      </c>
      <c r="NF249" s="580" t="str">
        <f>IF(Table1[[#This Row],[Verschluss - B2 - Beschichtung Anteil (in %)]]="","",Table1[[#This Row],[Verschluss - B2 - Beschichtung Anteil (in %)]])</f>
        <v/>
      </c>
      <c r="NG249" s="576" t="str">
        <f>IF(Table1[[#This Row],[Verschluss - B3 - Art]]="","",VLOOKUP(Table1[[#This Row],[Verschluss - B3 - Art]],'DD FD'!D:E,2,FALSE))</f>
        <v/>
      </c>
      <c r="NH249" s="577" t="str">
        <f>IF(Table1[[#This Row],[Verschluss - B3 - Fraktion]]="","",VLOOKUP(Table1[[#This Row],[Verschluss - B3 - Fraktion]],'DD FD'!H:J,3,FALSE))</f>
        <v/>
      </c>
      <c r="NI249" s="574" t="str">
        <f>IF(Table1[[#This Row],[Verschluss - B3 - Gewicht (in G)]]="","",Table1[[#This Row],[Verschluss - B3 - Gewicht (in G)]])</f>
        <v/>
      </c>
      <c r="NJ249" s="574" t="str">
        <f>IF(Table1[[#This Row],[Verschluss - B3 - Lizenzierungs-pflichtig? (X=Ja)]]="","",Table1[[#This Row],[Verschluss - B3 - Lizenzierungs-pflichtig? (X=Ja)]])</f>
        <v/>
      </c>
      <c r="NK249" s="574" t="str">
        <f>IF(Table1[[#This Row],[Verschluss - B3 - Trennbar vom Hauptkörper? (X=Ja)]]="","",Table1[[#This Row],[Verschluss - B3 - Trennbar vom Hauptkörper? (X=Ja)]])</f>
        <v/>
      </c>
      <c r="NL249" s="577" t="str">
        <f>IF(Table1[[#This Row],[Verschluss - B3 - Virgin Material]]="","",VLOOKUP(Table1[[#This Row],[Verschluss - B3 - Virgin Material]],'DD FD'!AJ:AK,2,FALSE))</f>
        <v/>
      </c>
      <c r="NM249" s="578" t="str">
        <f>IF(Table1[[#This Row],[Verschluss - B3 - Virgin Material Anteil (in %)]]="","",Table1[[#This Row],[Verschluss - B3 - Virgin Material Anteil (in %)]])</f>
        <v/>
      </c>
      <c r="NN249" s="577" t="str">
        <f>IF(Table1[[#This Row],[Verschluss - B3 - Recyceltes Material]]="","",VLOOKUP(Table1[[#This Row],[Verschluss - B3 - Recyceltes Material]],'DD FD'!AL:AM,2,FALSE))</f>
        <v/>
      </c>
      <c r="NO249" s="578" t="str">
        <f>IF(Table1[[#This Row],[Verschluss - B3 - Recyceltes Material Anteil (in %)]]="","",Table1[[#This Row],[Verschluss - B3 - Recyceltes Material Anteil (in %)]])</f>
        <v/>
      </c>
      <c r="NP249" s="577" t="str">
        <f>IF(Table1[[#This Row],[Verschluss - B3 - Beschichtung]]="","",VLOOKUP(Table1[[#This Row],[Verschluss - B3 - Beschichtung]],'DD FD'!AE:AF,2,FALSE))</f>
        <v/>
      </c>
      <c r="NQ249" s="580" t="str">
        <f>IF(Table1[[#This Row],[Verschluss - B3 - Beschichtung Anteil (in %)]]="","",Table1[[#This Row],[Verschluss - B3 - Beschichtung Anteil (in %)]])</f>
        <v/>
      </c>
      <c r="NR249" s="576" t="str">
        <f>IF(Table1[[#This Row],[Etikett - B1 - Art]]="","",VLOOKUP(Table1[[#This Row],[Etikett - B1 - Art]],'DD FD'!F:G,2,FALSE))</f>
        <v/>
      </c>
      <c r="NS249" s="577" t="str">
        <f>IF(Table1[[#This Row],[Etikett - B1 - Fraktion]]="","",VLOOKUP(Table1[[#This Row],[Etikett - B1 - Fraktion]],'DD FD'!H:J,3,FALSE))</f>
        <v/>
      </c>
      <c r="NT249" s="574" t="str">
        <f>IF(Table1[[#This Row],[Etikett - B1 - Gewicht (in G)]]="","",Table1[[#This Row],[Etikett - B1 - Gewicht (in G)]])</f>
        <v/>
      </c>
      <c r="NU249" s="574" t="str">
        <f>IF(Table1[[#This Row],[Etikett - B1 - Lizenzierungs-pflichtig? (X=Ja)]]="","",Table1[[#This Row],[Etikett - B1 - Lizenzierungs-pflichtig? (X=Ja)]])</f>
        <v/>
      </c>
      <c r="NV249" s="574" t="str">
        <f>IF(Table1[[#This Row],[Etikett - B1 - Trennbar vom Hauptkörper? (X=Ja)]]="","",Table1[[#This Row],[Etikett - B1 - Trennbar vom Hauptkörper? (X=Ja)]])</f>
        <v/>
      </c>
      <c r="NW249" s="577" t="str">
        <f>IF(Table1[[#This Row],[Etikett - B1 - Virgin Material]]="","",VLOOKUP(Table1[[#This Row],[Etikett - B1 - Virgin Material]],'DD FD'!AJ:AK,2,FALSE))</f>
        <v/>
      </c>
      <c r="NX249" s="578" t="str">
        <f>IF(Table1[[#This Row],[Etikett - B1 - Virgin Material Anteil (in %)]]="","",Table1[[#This Row],[Etikett - B1 - Virgin Material Anteil (in %)]])</f>
        <v/>
      </c>
      <c r="NY249" s="577" t="str">
        <f>IF(Table1[[#This Row],[Etikett - B1 - Recyceltes Material]]="","",VLOOKUP(Table1[[#This Row],[Etikett - B1 - Recyceltes Material]],'DD FD'!AL:AM,2,FALSE))</f>
        <v/>
      </c>
      <c r="NZ249" s="578" t="str">
        <f>IF(Table1[[#This Row],[Etikett - B1 - Recyceltes Material Anteil (in %)]]="","",Table1[[#This Row],[Etikett - B1 - Recyceltes Material Anteil (in %)]])</f>
        <v/>
      </c>
      <c r="OA249" s="577" t="str">
        <f>IF(Table1[[#This Row],[Etikett - B1 - Beschichtung]]="","",VLOOKUP(Table1[[#This Row],[Etikett - B1 - Beschichtung]],'DD FD'!AE:AF,2,FALSE))</f>
        <v/>
      </c>
      <c r="OB249" s="580" t="str">
        <f>IF(Table1[[#This Row],[Etikett - B1 - Beschichtung Anteil (in %)]]="","",Table1[[#This Row],[Etikett - B1 - Beschichtung Anteil (in %)]])</f>
        <v/>
      </c>
      <c r="OC249" s="576" t="str">
        <f>IF(Table1[[#This Row],[Etikett - B2 - Art]]="","",VLOOKUP(Table1[[#This Row],[Etikett - B2 - Art]],'DD FD'!F:G,2,FALSE))</f>
        <v/>
      </c>
      <c r="OD249" s="577" t="str">
        <f>IF(Table1[[#This Row],[Etikett - B2 - Fraktion]]="","",VLOOKUP(Table1[[#This Row],[Etikett - B2 - Fraktion]],'DD FD'!H:J,3,FALSE))</f>
        <v/>
      </c>
      <c r="OE249" s="574" t="str">
        <f>IF(Table1[[#This Row],[Etikett - B2 - Gewicht (in G)]]="","",Table1[[#This Row],[Etikett - B2 - Gewicht (in G)]])</f>
        <v/>
      </c>
      <c r="OF249" s="574" t="str">
        <f>IF(Table1[[#This Row],[Etikett - B2 - Lizenzierungs-pflichtig? (X=Ja)]]="","",Table1[[#This Row],[Etikett - B2 - Lizenzierungs-pflichtig? (X=Ja)]])</f>
        <v/>
      </c>
      <c r="OG249" s="574" t="str">
        <f>IF(Table1[[#This Row],[Etikett - B2 - Trennbar vom Hauptkörper? (X=Ja)]]="","",Table1[[#This Row],[Etikett - B2 - Trennbar vom Hauptkörper? (X=Ja)]])</f>
        <v/>
      </c>
      <c r="OH249" s="577" t="str">
        <f>IF(Table1[[#This Row],[Etikett - B2 - Virgin Material]]="","",VLOOKUP(Table1[[#This Row],[Etikett - B2 - Virgin Material]],'DD FD'!AJ:AK,2,FALSE))</f>
        <v/>
      </c>
      <c r="OI249" s="578" t="str">
        <f>IF(Table1[[#This Row],[Etikett - B2 - Virgin Material Anteil (in %)]]="","",Table1[[#This Row],[Etikett - B2 - Virgin Material Anteil (in %)]])</f>
        <v/>
      </c>
      <c r="OJ249" s="577" t="str">
        <f>IF(Table1[[#This Row],[Etikett - B2 - Recyceltes Material]]="","",VLOOKUP(Table1[[#This Row],[Etikett - B2 - Recyceltes Material]],'DD FD'!AL:AM,2,FALSE))</f>
        <v/>
      </c>
      <c r="OK249" s="578" t="str">
        <f>IF(Table1[[#This Row],[Etikett - B2 - Recyceltes Material Anteil (in %)]]="","",Table1[[#This Row],[Etikett - B2 - Recyceltes Material Anteil (in %)]])</f>
        <v/>
      </c>
      <c r="OL249" s="577" t="str">
        <f>IF(Table1[[#This Row],[Etikett - B2 - Beschichtung]]="","",VLOOKUP(Table1[[#This Row],[Etikett - B2 - Beschichtung]],'DD FD'!AE:AF,2,FALSE))</f>
        <v/>
      </c>
      <c r="OM249" s="580" t="str">
        <f>IF(Table1[[#This Row],[Etikett - B2 - Beschichtung Anteil (in %)]]="","",Table1[[#This Row],[Etikett - B2 - Beschichtung Anteil (in %)]])</f>
        <v/>
      </c>
      <c r="ON249" s="576" t="str">
        <f>IF(Table1[[#This Row],[Etikett - B3 - Art]]="","",VLOOKUP(Table1[[#This Row],[Etikett - B3 - Art]],'DD FD'!F:G,2,FALSE))</f>
        <v/>
      </c>
      <c r="OO249" s="577" t="str">
        <f>IF(Table1[[#This Row],[Etikett - B3 - Fraktion]]="","",VLOOKUP(Table1[[#This Row],[Etikett - B3 - Fraktion]],'DD FD'!H:J,3,FALSE))</f>
        <v/>
      </c>
      <c r="OP249" s="574" t="str">
        <f>IF(Table1[[#This Row],[Etikett - B3 - Gewicht (in G)]]="","",Table1[[#This Row],[Etikett - B3 - Gewicht (in G)]])</f>
        <v/>
      </c>
      <c r="OQ249" s="574" t="str">
        <f>IF(Table1[[#This Row],[Etikett - B3 - Lizenzierungs-pflichtig? (X=Ja)]]="","",Table1[[#This Row],[Etikett - B3 - Lizenzierungs-pflichtig? (X=Ja)]])</f>
        <v/>
      </c>
      <c r="OR249" s="574" t="str">
        <f>IF(Table1[[#This Row],[Etikett - B3 - Trennbar vom Hauptkörper? (X=Ja)]]="","",Table1[[#This Row],[Etikett - B3 - Trennbar vom Hauptkörper? (X=Ja)]])</f>
        <v/>
      </c>
      <c r="OS249" s="577" t="str">
        <f>IF(Table1[[#This Row],[Etikett - B3 - Virgin Material]]="","",VLOOKUP(Table1[[#This Row],[Etikett - B3 - Virgin Material]],'DD FD'!AJ:AK,2,FALSE))</f>
        <v/>
      </c>
      <c r="OT249" s="578" t="str">
        <f>IF(Table1[[#This Row],[Etikett - B3 - Virgin Material Anteil (in %)]]="","",Table1[[#This Row],[Etikett - B3 - Virgin Material Anteil (in %)]])</f>
        <v/>
      </c>
      <c r="OU249" s="577" t="str">
        <f>IF(Table1[[#This Row],[Etikett - B3 - Recyceltes Material]]="","",VLOOKUP(Table1[[#This Row],[Etikett - B3 - Recyceltes Material]],'DD FD'!AL:AM,2,FALSE))</f>
        <v/>
      </c>
      <c r="OV249" s="578" t="str">
        <f>IF(Table1[[#This Row],[Etikett - B3 - Recyceltes Material Anteil (in %)]]="","",Table1[[#This Row],[Etikett - B3 - Recyceltes Material Anteil (in %)]])</f>
        <v/>
      </c>
      <c r="OW249" s="577" t="str">
        <f>IF(Table1[[#This Row],[Etikett - B3 - Beschichtung]]="","",VLOOKUP(Table1[[#This Row],[Etikett - B3 - Beschichtung]],'DD FD'!AE:AF,2,FALSE))</f>
        <v/>
      </c>
      <c r="OX249" s="613" t="str">
        <f>IF(Table1[[#This Row],[Etikett - B3 - Beschichtung Anteil (in %)]]="","",Table1[[#This Row],[Etikett - B3 - Beschichtung Anteil (in %)]])</f>
        <v/>
      </c>
      <c r="OY249" s="618">
        <f>ROUNDUP(SUM(
IF(AND(LH249='DD FD'!$J$7,LJ249='DD FD'!$AI$3),LI249,0),
IF(AND(LR249='DD FD'!$J$7,LT249='DD FD'!$AI$3),LS249,0),
IF(AND(MB249='DD FD'!$J$7,MD249='DD FD'!$AI$3),MC249,0),
IF(AND(ML249='DD FD'!$J$7,MN249='DD FD'!$AI$3),MM249,0),
IF(AND(MW249='DD FD'!$J$7,MY249='DD FD'!$AI$3),MX249,0),
IF(AND(NH249='DD FD'!$J$7,NJ249='DD FD'!$AI$3),NI249,0),
IF(AND(NS249='DD FD'!$J$7,NU249='DD FD'!$AI$3),NT249,0),
IF(AND(OD249='DD FD'!$J$7,OF249='DD FD'!$AI$3),OE249,0),
IF(AND(OO249='DD FD'!$J$7,OQ249='DD FD'!$AI$3),OP249,0),
),2)</f>
        <v>0</v>
      </c>
      <c r="OZ249" s="617">
        <f>ROUNDUP(SUM(
IF(AND(LH249='DD FD'!$J$6,LJ249='DD FD'!$AI$3),LI249,0),
IF(AND(LR249='DD FD'!$J$6,LT249='DD FD'!$AI$3),LS249,0),
IF(AND(MB249='DD FD'!$J$6,MD249='DD FD'!$AI$3),MC249,0),
IF(AND(ML249='DD FD'!$J$6,MN249='DD FD'!$AI$3),MM249,0),
IF(AND(MW249='DD FD'!$J$6,MY249='DD FD'!$AI$3),MX249,0),
IF(AND(NH249='DD FD'!$J$6,NJ249='DD FD'!$AI$3),NI249,0),
IF(AND(NS249='DD FD'!$J$6,NU249='DD FD'!$AI$3),NT249,0),
IF(AND(OD249='DD FD'!$J$6,OF249='DD FD'!$AI$3),OE249,0),
IF(AND(OO249='DD FD'!$J$6,OQ249='DD FD'!$AI$3),OP249,0),
),2)</f>
        <v>0</v>
      </c>
      <c r="PA249" s="617">
        <f>ROUNDUP(SUM(
IF(AND(LH249='DD FD'!$J$10,LJ249='DD FD'!$AI$3),LI249,0),
IF(AND(LR249='DD FD'!$J$10,LT249='DD FD'!$AI$3),LS249,0),
IF(AND(MB249='DD FD'!$J$10,MD249='DD FD'!$AI$3),MC249,0),
IF(AND(ML249='DD FD'!$J$10,MN249='DD FD'!$AI$3),MM249,0),
IF(AND(MW249='DD FD'!$J$10,MY249='DD FD'!$AI$3),MX249,0),
IF(AND(NH249='DD FD'!$J$10,NJ249='DD FD'!$AI$3),NI249,0),
IF(AND(NS249='DD FD'!$J$10,NU249='DD FD'!$AI$3),NT249,0),
IF(AND(OD249='DD FD'!$J$10,OF249='DD FD'!$AI$3),OE249,0),
IF(AND(OO249='DD FD'!$J$10,OQ249='DD FD'!$AI$3),OP249,0),
),2)</f>
        <v>0</v>
      </c>
      <c r="PB249" s="617">
        <f>ROUNDUP(SUM(
IF(AND(LH249='DD FD'!$J$8,LJ249='DD FD'!$AI$3),LI249,0),
IF(AND(LR249='DD FD'!$J$8,LT249='DD FD'!$AI$3),LS249,0),
IF(AND(MB249='DD FD'!$J$8,MD249='DD FD'!$AI$3),MC249,0),
IF(AND(ML249='DD FD'!$J$8,MN249='DD FD'!$AI$3),MM249,0),
IF(AND(MW249='DD FD'!$J$8,MY249='DD FD'!$AI$3),MX249,0),
IF(AND(NH249='DD FD'!$J$8,NJ249='DD FD'!$AI$3),NI249,0),
IF(AND(NS249='DD FD'!$J$8,NU249='DD FD'!$AI$3),NT249,0),
IF(AND(OD249='DD FD'!$J$8,OF249='DD FD'!$AI$3),OE249,0),
IF(AND(OO249='DD FD'!$J$8,OQ249='DD FD'!$AI$3),OP249,0),
),2)</f>
        <v>0</v>
      </c>
      <c r="PC249" s="617">
        <f>ROUNDUP(SUM(
IF(AND(LH249='DD FD'!$J$5,LJ249='DD FD'!$AI$3),LI249,0),
IF(AND(LR249='DD FD'!$J$5,LT249='DD FD'!$AI$3),LS249,0),
IF(AND(MB249='DD FD'!$J$5,MD249='DD FD'!$AI$3),MC249,0),
IF(AND(ML249='DD FD'!$J$5,MN249='DD FD'!$AI$3),MM249,0),
IF(AND(MW249='DD FD'!$J$5,MY249='DD FD'!$AI$3),MX249,0),
IF(AND(NH249='DD FD'!$J$5,NJ249='DD FD'!$AI$3),NI249,0),
IF(AND(NS249='DD FD'!$J$5,NU249='DD FD'!$AI$3),NT249,0),
IF(AND(OD249='DD FD'!$J$5,OF249='DD FD'!$AI$3),OE249,0),
IF(AND(OO249='DD FD'!$J$5,OQ249='DD FD'!$AI$3),OP249,0),
),2)</f>
        <v>0</v>
      </c>
      <c r="PD249" s="617">
        <f>ROUNDUP(SUM(
IF(AND(LH249='DD FD'!$J$9,LJ249='DD FD'!$AI$3),LI249,0),
IF(AND(LR249='DD FD'!$J$9,LT249='DD FD'!$AI$3),LS249,0),
IF(AND(MB249='DD FD'!$J$9,MD249='DD FD'!$AI$3),MC249,0),
IF(AND(ML249='DD FD'!$J$9,MN249='DD FD'!$AI$3),MM249,0),
IF(AND(MW249='DD FD'!$J$9,MY249='DD FD'!$AI$3),MX249,0),
IF(AND(NH249='DD FD'!$J$9,NJ249='DD FD'!$AI$3),NI249,0),
IF(AND(NS249='DD FD'!$J$9,NU249='DD FD'!$AI$3),NT249,0),
IF(AND(OD249='DD FD'!$J$9,OF249='DD FD'!$AI$3),OE249,0),
IF(AND(OO249='DD FD'!$J$9,OQ249='DD FD'!$AI$3),OP249,0),
),2)</f>
        <v>0</v>
      </c>
      <c r="PE249" s="617">
        <f>ROUNDUP(SUM(
IF(AND(LH249='DD FD'!$J$4,LJ249='DD FD'!$AI$3),LI249,0),
IF(AND(LR249='DD FD'!$J$4,LT249='DD FD'!$AI$3),LS249,0),
IF(AND(MB249='DD FD'!$J$4,MD249='DD FD'!$AI$3),MC249,0),
IF(AND(ML249='DD FD'!$J$4,MN249='DD FD'!$AI$3),MM249,0),
IF(AND(MW249='DD FD'!$J$4,MY249='DD FD'!$AI$3),MX249,0),
IF(AND(NH249='DD FD'!$J$4,NJ249='DD FD'!$AI$3),NI249,0),
IF(AND(NS249='DD FD'!$J$4,NU249='DD FD'!$AI$3),NT249,0),
IF(AND(OD249='DD FD'!$J$4,OF249='DD FD'!$AI$3),OE249,0),
IF(AND(OO249='DD FD'!$J$4,OQ249='DD FD'!$AI$3),OP249,0),
),2)</f>
        <v>0</v>
      </c>
      <c r="PF249" s="619">
        <f>ROUNDUP(SUM(
IF(AND(LH249='DD FD'!$J$11,LJ249='DD FD'!$AI$3),LI249,0),
IF(AND(LR249='DD FD'!$J$11,LT249='DD FD'!$AI$3),LS249,0),
IF(AND(MB249='DD FD'!$J$11,MD249='DD FD'!$AI$3),MC249,0),
IF(AND(ML249='DD FD'!$J$11,MN249='DD FD'!$AI$3),MM249,0),
IF(AND(MW249='DD FD'!$J$11,MY249='DD FD'!$AI$3),MX249,0),
IF(AND(NH249='DD FD'!$J$11,NJ249='DD FD'!$AI$3),NI249,0),
IF(AND(NS249='DD FD'!$J$11,NU249='DD FD'!$AI$3),NT249,0),
IF(AND(OD249='DD FD'!$J$11,OF249='DD FD'!$AI$3),OE249,0),
IF(AND(OO249='DD FD'!$J$11,OQ249='DD FD'!$AI$3),OP249,0),
),2)</f>
        <v>0</v>
      </c>
    </row>
    <row r="250" spans="1:422">
      <c r="A250" s="806"/>
      <c r="B250" s="934"/>
      <c r="C250" s="247"/>
      <c r="D250" s="842"/>
      <c r="E250" s="247"/>
      <c r="F250" s="158"/>
      <c r="G250" s="710"/>
      <c r="H250" s="712"/>
      <c r="I250" s="936"/>
      <c r="J250" s="803"/>
      <c r="K250" s="150"/>
      <c r="L250" s="146" t="str">
        <f t="shared" si="81"/>
        <v/>
      </c>
      <c r="M250" s="501" t="str">
        <f t="shared" si="98"/>
        <v/>
      </c>
      <c r="N250" s="504"/>
      <c r="O250" s="113" t="str">
        <f t="shared" si="99"/>
        <v/>
      </c>
      <c r="P250" s="114" t="str">
        <f t="shared" si="82"/>
        <v/>
      </c>
      <c r="Q250" s="152"/>
      <c r="R250" s="152"/>
      <c r="S250" s="115" t="str">
        <f t="shared" si="100"/>
        <v/>
      </c>
      <c r="T250" s="159"/>
      <c r="U250" s="159"/>
      <c r="V250" s="157"/>
      <c r="W250" s="157"/>
      <c r="X250" s="157"/>
      <c r="Y250" s="772"/>
      <c r="Z250" s="158"/>
      <c r="AA250" s="144"/>
      <c r="AB250" s="112"/>
      <c r="AC250" s="153"/>
      <c r="AD250" s="153"/>
      <c r="AE250" s="153"/>
      <c r="AF250" s="153"/>
      <c r="AG250" s="153"/>
      <c r="AH250" s="153"/>
      <c r="AI250" s="152"/>
      <c r="AJ250" s="158"/>
      <c r="AK250" s="158"/>
      <c r="AL250" s="158"/>
      <c r="AM250" s="116" t="str">
        <f t="shared" si="101"/>
        <v/>
      </c>
      <c r="AN250" s="116" t="str">
        <f t="shared" si="102"/>
        <v/>
      </c>
      <c r="AO250" s="324"/>
      <c r="AP250" s="503"/>
      <c r="AQ250" s="487" t="str">
        <f t="shared" si="103"/>
        <v/>
      </c>
      <c r="AR250" s="113" t="str">
        <f t="shared" si="83"/>
        <v/>
      </c>
      <c r="AS250" s="113" t="str">
        <f t="shared" si="84"/>
        <v/>
      </c>
      <c r="AT250" s="113" t="str">
        <f t="shared" si="85"/>
        <v/>
      </c>
      <c r="AU250" s="113" t="str">
        <f t="shared" si="86"/>
        <v/>
      </c>
      <c r="AV250" s="159"/>
      <c r="AW250" s="157"/>
      <c r="AX250" s="157"/>
      <c r="AY250" s="157"/>
      <c r="AZ250" s="157"/>
      <c r="BA250" s="116" t="str">
        <f t="shared" si="87"/>
        <v/>
      </c>
      <c r="BB250" s="316"/>
      <c r="BC250" s="116" t="str">
        <f t="shared" si="88"/>
        <v/>
      </c>
      <c r="BD250" s="133" t="str">
        <f t="shared" si="89"/>
        <v/>
      </c>
      <c r="BE250" s="157"/>
      <c r="BF250" s="1180"/>
      <c r="BG250" s="1180"/>
      <c r="BH250" s="158"/>
      <c r="BI250" s="490"/>
      <c r="BJ250" s="514" t="str">
        <f t="shared" si="104"/>
        <v/>
      </c>
      <c r="BK250" s="789"/>
      <c r="BL250" s="116" t="str">
        <f t="shared" si="105"/>
        <v/>
      </c>
      <c r="BM250" s="144"/>
      <c r="BN250" s="144"/>
      <c r="BO250" s="144"/>
      <c r="BP250" s="790"/>
      <c r="BQ250" s="790"/>
      <c r="BR250" s="790"/>
      <c r="BS250" s="116" t="str">
        <f t="shared" si="90"/>
        <v/>
      </c>
      <c r="BT250" s="790"/>
      <c r="BU250" s="808" t="str">
        <f t="shared" si="91"/>
        <v/>
      </c>
      <c r="BV250" s="791"/>
      <c r="BW250" s="144"/>
      <c r="BX250" s="20"/>
      <c r="BY250" s="20"/>
      <c r="BZ250" s="20"/>
      <c r="CA250" s="792"/>
      <c r="CB250" s="1201"/>
      <c r="CC250" s="144"/>
      <c r="CD250" s="144"/>
      <c r="CE250" s="144"/>
      <c r="CF250" s="144"/>
      <c r="CG250" s="144"/>
      <c r="CH250" s="144"/>
      <c r="CI250" s="144"/>
      <c r="CJ250" s="144"/>
      <c r="CK250" s="144"/>
      <c r="CL250" s="144"/>
      <c r="CM250" s="144"/>
      <c r="CN250" s="144"/>
      <c r="CO250" s="144"/>
      <c r="CP250" s="144"/>
      <c r="CQ250" s="144"/>
      <c r="CR250" s="144"/>
      <c r="CS250" s="144"/>
      <c r="CT250" s="144"/>
      <c r="CU250" s="144"/>
      <c r="CV250" s="144"/>
      <c r="CW250" s="144"/>
      <c r="CX250" s="144"/>
      <c r="CY250" s="144"/>
      <c r="CZ250" s="144"/>
      <c r="DA250" s="144"/>
      <c r="DB250" s="144"/>
      <c r="DC250" s="144"/>
      <c r="DD250" s="144"/>
      <c r="DE250" s="144"/>
      <c r="DF250" s="144"/>
      <c r="DG250" s="144"/>
      <c r="DH250" s="144"/>
      <c r="DI250" s="144"/>
      <c r="DJ250" s="144"/>
      <c r="DK250" s="144"/>
      <c r="DL250" s="144"/>
      <c r="DM250" s="144"/>
      <c r="DN250" s="144"/>
      <c r="DO250" s="144"/>
      <c r="DP250" s="144"/>
      <c r="DQ250" s="144"/>
      <c r="DR250" s="144"/>
      <c r="DS250" s="144"/>
      <c r="DT250" s="144"/>
      <c r="DU250" s="144"/>
      <c r="DV250" s="144"/>
      <c r="DW250" s="144"/>
      <c r="DX250" s="144"/>
      <c r="DY250" s="144"/>
      <c r="DZ250" s="144"/>
      <c r="EA250" s="144"/>
      <c r="EB250" s="144"/>
      <c r="EC250" s="144"/>
      <c r="ED250" s="782" t="str">
        <f t="shared" si="106"/>
        <v/>
      </c>
      <c r="EE250" s="519"/>
      <c r="EF250" s="793"/>
      <c r="EG250" s="519"/>
      <c r="EH250" s="794"/>
      <c r="EI250" s="790"/>
      <c r="EJ250" s="794"/>
      <c r="EK250" s="794"/>
      <c r="EL250" s="790"/>
      <c r="EM250" s="790"/>
      <c r="EN250" s="790"/>
      <c r="EO250" s="112" t="str">
        <f t="shared" si="92"/>
        <v/>
      </c>
      <c r="EP250" s="790"/>
      <c r="EQ250" s="488" t="str">
        <f t="shared" si="93"/>
        <v/>
      </c>
      <c r="ER250" s="1100"/>
      <c r="ES250" s="1099" t="str">
        <f t="shared" si="107"/>
        <v/>
      </c>
      <c r="ET250" s="525"/>
      <c r="EU250" s="148"/>
      <c r="EV250" s="148"/>
      <c r="EW250" s="148"/>
      <c r="EX250" s="148"/>
      <c r="EY250" s="148"/>
      <c r="EZ250" s="148"/>
      <c r="FA250" s="148"/>
      <c r="FB250" s="148"/>
      <c r="FC250" s="148"/>
      <c r="FD250" s="148"/>
      <c r="FE250" s="148"/>
      <c r="FF250" s="148"/>
      <c r="FG250" s="148"/>
      <c r="FH250" s="148"/>
      <c r="FI250" s="528"/>
      <c r="FJ250" s="513" t="str">
        <f t="shared" si="94"/>
        <v/>
      </c>
      <c r="FK250" s="158"/>
      <c r="FL250" s="850"/>
      <c r="FM250" s="850"/>
      <c r="FN250" s="850"/>
      <c r="FO250" s="850"/>
      <c r="FP250" s="850"/>
      <c r="FQ250" s="850"/>
      <c r="FR250" s="157"/>
      <c r="FS250" s="143"/>
      <c r="FT250" s="143"/>
      <c r="FU250" s="847" t="str">
        <f t="shared" si="95"/>
        <v/>
      </c>
      <c r="FV250" s="555"/>
      <c r="FW250" s="523" t="str">
        <f>IF(Table1[[#This Row],[Nonfood Inhaltstoffe - Komponente]]="","",VLOOKUP(Table1[[#This Row],[Nonfood Inhaltstoffe - Komponente]],'Dropdown Auswahl'!BJ:BK,2,FALSE))</f>
        <v/>
      </c>
      <c r="FX250" s="1013"/>
      <c r="FY250" s="1011" t="str">
        <f t="shared" si="96"/>
        <v/>
      </c>
      <c r="FZ250" s="152"/>
      <c r="GA250" s="152"/>
      <c r="GB250" s="152"/>
      <c r="GC250" s="529" t="str">
        <f t="shared" si="97"/>
        <v/>
      </c>
      <c r="GG250" s="21"/>
      <c r="GH250" s="21"/>
      <c r="GI250" s="1019"/>
      <c r="GJ250" s="1016" t="str">
        <f>IF(Table1[[#This Row],[Global Trade Item Number (GTIN)]]="","",Table1[[#This Row],[Global Trade Item Number (GTIN)]])</f>
        <v/>
      </c>
      <c r="GK250" s="555" t="str">
        <f>IF(Table1[[#This Row],[WAWI-Nr./ Kreditoren-Nummer
(ASDV)]]&lt;&gt;"",Table1[[#This Row],[WAWI-Nr./ Kreditoren-Nummer
(ASDV)]],"")</f>
        <v/>
      </c>
      <c r="GL250" s="165"/>
      <c r="GM250" s="165"/>
      <c r="GN250" s="165"/>
      <c r="GO250" s="485"/>
      <c r="GP250" s="534"/>
      <c r="GQ250" s="533"/>
      <c r="GR250" s="486"/>
      <c r="GS250" s="486"/>
      <c r="GT250" s="486"/>
      <c r="GU250" s="486"/>
      <c r="GV250" s="486"/>
      <c r="GW250" s="542"/>
      <c r="GX250" s="538"/>
      <c r="GY250" s="144"/>
      <c r="GZ250" s="480"/>
      <c r="HA250" s="158"/>
      <c r="HB250" s="480"/>
      <c r="HC250" s="480"/>
      <c r="HD250" s="480"/>
      <c r="HE250" s="480"/>
      <c r="HF250" s="480"/>
      <c r="HG250" s="480"/>
      <c r="HH250" s="538"/>
      <c r="HI250" s="480"/>
      <c r="HJ250" s="480"/>
      <c r="HK250" s="480"/>
      <c r="HL250" s="480"/>
      <c r="HM250" s="480"/>
      <c r="HN250" s="480"/>
      <c r="HO250" s="480"/>
      <c r="HP250" s="480"/>
      <c r="HQ250" s="480"/>
      <c r="HR250" s="538"/>
      <c r="HS250" s="480"/>
      <c r="HT250" s="480"/>
      <c r="HU250" s="480"/>
      <c r="HV250" s="480"/>
      <c r="HW250" s="480"/>
      <c r="HX250" s="480"/>
      <c r="HY250" s="480"/>
      <c r="HZ250" s="480"/>
      <c r="IA250" s="480"/>
      <c r="IB250" s="538"/>
      <c r="IC250" s="480"/>
      <c r="ID250" s="480"/>
      <c r="IE250" s="480"/>
      <c r="IF250" s="480"/>
      <c r="IG250" s="480"/>
      <c r="IH250" s="480"/>
      <c r="II250" s="480"/>
      <c r="IJ250" s="480"/>
      <c r="IK250" s="480"/>
      <c r="IL250" s="480"/>
      <c r="IM250" s="538"/>
      <c r="IN250" s="480"/>
      <c r="IO250" s="480"/>
      <c r="IP250" s="480"/>
      <c r="IQ250" s="480"/>
      <c r="IR250" s="480"/>
      <c r="IS250" s="480"/>
      <c r="IT250" s="480"/>
      <c r="IU250" s="480"/>
      <c r="IV250" s="480"/>
      <c r="IW250" s="480"/>
      <c r="IX250" s="538"/>
      <c r="IY250" s="480"/>
      <c r="IZ250" s="480"/>
      <c r="JA250" s="480"/>
      <c r="JB250" s="480"/>
      <c r="JC250" s="480"/>
      <c r="JD250" s="480"/>
      <c r="JE250" s="480"/>
      <c r="JF250" s="480"/>
      <c r="JG250" s="480"/>
      <c r="JH250" s="480"/>
      <c r="JI250" s="538"/>
      <c r="JJ250" s="480"/>
      <c r="JK250" s="480"/>
      <c r="JL250" s="480"/>
      <c r="JM250" s="480"/>
      <c r="JN250" s="480"/>
      <c r="JO250" s="480"/>
      <c r="JP250" s="480"/>
      <c r="JQ250" s="480"/>
      <c r="JR250" s="480"/>
      <c r="JS250" s="590"/>
      <c r="JT250" s="538"/>
      <c r="JU250" s="480"/>
      <c r="JV250" s="480"/>
      <c r="JW250" s="480"/>
      <c r="JX250" s="480"/>
      <c r="JY250" s="480"/>
      <c r="JZ250" s="480"/>
      <c r="KA250" s="480"/>
      <c r="KB250" s="480"/>
      <c r="KC250" s="480"/>
      <c r="KD250" s="480"/>
      <c r="KE250" s="538"/>
      <c r="KF250" s="480"/>
      <c r="KG250" s="480"/>
      <c r="KH250" s="480"/>
      <c r="KI250" s="480"/>
      <c r="KJ250" s="480"/>
      <c r="KK250" s="480"/>
      <c r="KL250" s="480"/>
      <c r="KM250" s="480"/>
      <c r="KN250" s="480"/>
      <c r="KO250" s="480"/>
      <c r="KR250" s="568" t="str">
        <f>IF(Table1[[#This Row],[GTIN]]&lt;&gt;"",Table1[[#This Row],[GTIN]],"")</f>
        <v/>
      </c>
      <c r="KS250" s="569" t="str">
        <f>Table1[[#This Row],[Kreditor]]</f>
        <v/>
      </c>
      <c r="KT250" s="570" t="str">
        <f>IF(Table1[[#This Row],[Gültig ab (Datum)]]&lt;&gt;"",Table1[[#This Row],[Gültig ab (Datum)]],"")</f>
        <v/>
      </c>
      <c r="KU250" s="570"/>
      <c r="KV250" s="583" t="str">
        <f>IF(Table1[[#This Row],[Artikel verpackt? 
(X=Ja)]]="","",Table1[[#This Row],[Artikel verpackt? 
(X=Ja)]])</f>
        <v/>
      </c>
      <c r="KW250" s="571" t="str">
        <f>IF(Table1[[#This Row],[Verpackung recyclingfähig?
(X=Ja)]]="","",Table1[[#This Row],[Verpackung recyclingfähig?
(X=Ja)]])</f>
        <v/>
      </c>
      <c r="KX250" s="572"/>
      <c r="KY250" s="573"/>
      <c r="KZ250" s="574"/>
      <c r="LA250" s="574"/>
      <c r="LB250" s="574"/>
      <c r="LC250" s="574"/>
      <c r="LD250" s="574"/>
      <c r="LE250" s="574"/>
      <c r="LF250" s="575"/>
      <c r="LG250" s="576" t="str">
        <f>IF(Table1[[#This Row],[Hauptkörper - B1 - Art]]="","",VLOOKUP(Table1[[#This Row],[Hauptkörper - B1 - Art]],'DD FD'!B:C,2,FALSE))</f>
        <v/>
      </c>
      <c r="LH250" s="577" t="str">
        <f>IF(Table1[[#This Row],[Hauptkörper - B1 - Fraktion]]="","",VLOOKUP(Table1[[#This Row],[Hauptkörper - B1 - Fraktion]],'DD FD'!H:J,3,FALSE))</f>
        <v/>
      </c>
      <c r="LI250" s="574" t="str">
        <f>IF(Table1[[#This Row],[Hauptkörper - B1 - Gewicht
(in G)]]="","",Table1[[#This Row],[Hauptkörper - B1 - Gewicht
(in G)]])</f>
        <v/>
      </c>
      <c r="LJ250" s="574" t="str">
        <f>IF(Table1[[#This Row],[Hauptkörper - B1 - Lizenzierungs-pflichtig? (X=Ja)]]="","",Table1[[#This Row],[Hauptkörper - B1 - Lizenzierungs-pflichtig? (X=Ja)]])</f>
        <v/>
      </c>
      <c r="LK250" s="577" t="str">
        <f>IF(Table1[[#This Row],[Hauptkörper - B1 - Virgin Material]]="","",VLOOKUP(Table1[[#This Row],[Hauptkörper - B1 - Virgin Material]],'DD FD'!AJ:AK,2,FALSE))</f>
        <v/>
      </c>
      <c r="LL250" s="578" t="str">
        <f>IF(Table1[[#This Row],[Hauptkörper - B1 - Virgin Material Anteil (in %)]]="","",Table1[[#This Row],[Hauptkörper - B1 - Virgin Material Anteil (in %)]])</f>
        <v/>
      </c>
      <c r="LM250" s="577" t="str">
        <f>IF(Table1[[#This Row],[Hauptkörper - B1 - Recyceltes Material]]="","",VLOOKUP(Table1[[#This Row],[Hauptkörper - B1 - Recyceltes Material]],'DD FD'!AL:AM,2,FALSE))</f>
        <v/>
      </c>
      <c r="LN250" s="578" t="str">
        <f>IF(Table1[[#This Row],[Hauptkörper - B1 - Recyceltes Material Anteil (in %)]]="","",Table1[[#This Row],[Hauptkörper - B1 - Recyceltes Material Anteil (in %)]])</f>
        <v/>
      </c>
      <c r="LO250" s="579" t="str">
        <f>IF(Table1[[#This Row],[Hauptkörper - B1 - Beschichtung]]="","",VLOOKUP(Table1[[#This Row],[Hauptkörper - B1 - Beschichtung]],'DD FD'!AE:AF,2,FALSE))</f>
        <v/>
      </c>
      <c r="LP250" s="580" t="str">
        <f>IF(Table1[[#This Row],[Hauptkörper - B1 - Beschichtung Anteil (in %)]]="","",Table1[[#This Row],[Hauptkörper - B1 - Beschichtung Anteil (in %)]])</f>
        <v/>
      </c>
      <c r="LQ250" s="576" t="str">
        <f>IF(Table1[[#This Row],[Hauptkörper - B2 - Art]]="","",VLOOKUP(Table1[[#This Row],[Hauptkörper - B2 - Art]],'DD FD'!B:C,2,FALSE))</f>
        <v/>
      </c>
      <c r="LR250" s="577" t="str">
        <f>IF(Table1[[#This Row],[Hauptkörper - B2 - Fraktion]]="","",VLOOKUP(Table1[[#This Row],[Hauptkörper - B2 - Fraktion]],'DD FD'!H:J,3,FALSE))</f>
        <v/>
      </c>
      <c r="LS250" s="574" t="str">
        <f>IF(Table1[[#This Row],[Hauptkörper - B2 - Gewicht
(in G)]]="","",Table1[[#This Row],[Hauptkörper - B2 - Gewicht
(in G)]])</f>
        <v/>
      </c>
      <c r="LT250" s="574" t="str">
        <f>IF(Table1[[#This Row],[Hauptkörper - B2 - Lizenzierungs-pflichtig? (X=Ja)]]="","",Table1[[#This Row],[Hauptkörper - B2 - Lizenzierungs-pflichtig? (X=Ja)]])</f>
        <v/>
      </c>
      <c r="LU250" s="577" t="str">
        <f>IF(Table1[[#This Row],[Hauptkörper - B2 - Virgin Material]]="","",VLOOKUP(Table1[[#This Row],[Hauptkörper - B2 - Virgin Material]],'DD FD'!AJ:AK,2,FALSE))</f>
        <v/>
      </c>
      <c r="LV250" s="578" t="str">
        <f>IF(Table1[[#This Row],[Hauptkörper - B2 - Virgin Material Anteil (in %)]]="","",Table1[[#This Row],[Hauptkörper - B2 - Virgin Material Anteil (in %)]])</f>
        <v/>
      </c>
      <c r="LW250" s="577" t="str">
        <f>IF(Table1[[#This Row],[Hauptkörper - B2 - Recyceltes Material]]="","",VLOOKUP(Table1[[#This Row],[Hauptkörper - B2 - Recyceltes Material]],'DD FD'!AL:AM,2,FALSE))</f>
        <v/>
      </c>
      <c r="LX250" s="578" t="str">
        <f>IF(Table1[[#This Row],[Hauptkörper - B2 - Recyceltes Material Anteil (in %)]]="","",Table1[[#This Row],[Hauptkörper - B2 - Recyceltes Material Anteil (in %)]])</f>
        <v/>
      </c>
      <c r="LY250" s="577" t="str">
        <f>IF(Table1[[#This Row],[Hauptkörper - B2 - Beschichtung]]="","",VLOOKUP(Table1[[#This Row],[Hauptkörper - B2 - Beschichtung]],'DD FD'!AE:AF,2,FALSE))</f>
        <v/>
      </c>
      <c r="LZ250" s="580" t="str">
        <f>IF(Table1[[#This Row],[Hauptkörper - B2 - Beschichtung Anteil (in %)]]="","",Table1[[#This Row],[Hauptkörper - B2 - Beschichtung Anteil (in %)]])</f>
        <v/>
      </c>
      <c r="MA250" s="576" t="str">
        <f>IF(Table1[[#This Row],[Hauptkörper - B3 - Art]]="","",VLOOKUP(Table1[[#This Row],[Hauptkörper - B3 - Art]],'DD FD'!B:C,2,FALSE))</f>
        <v/>
      </c>
      <c r="MB250" s="577" t="str">
        <f>IF(Table1[[#This Row],[Hauptkörper - B3 - Fraktion]]="","",VLOOKUP(Table1[[#This Row],[Hauptkörper - B3 - Fraktion]],'DD FD'!H:J,3,FALSE))</f>
        <v/>
      </c>
      <c r="MC250" s="574" t="str">
        <f>IF(Table1[[#This Row],[Hauptkörper - B3 - Gewicht
(in G)]]="","",Table1[[#This Row],[Hauptkörper - B3 - Gewicht
(in G)]])</f>
        <v/>
      </c>
      <c r="MD250" s="574" t="str">
        <f>IF(Table1[[#This Row],[Hauptkörper - B3 - Lizenzierungs-pflichtig? (X=Ja)]]="","",Table1[[#This Row],[Hauptkörper - B3 - Lizenzierungs-pflichtig? (X=Ja)]])</f>
        <v/>
      </c>
      <c r="ME250" s="577" t="str">
        <f>IF(Table1[[#This Row],[Hauptkörper - B3 - Virgin Material]]="","",VLOOKUP(Table1[[#This Row],[Hauptkörper - B3 - Virgin Material]],'DD FD'!AJ:AK,2,FALSE))</f>
        <v/>
      </c>
      <c r="MF250" s="578" t="str">
        <f>IF(Table1[[#This Row],[Hauptkörper - B3 - Virgin Material Anteil (in %)]]="","",Table1[[#This Row],[Hauptkörper - B3 - Virgin Material Anteil (in %)]])</f>
        <v/>
      </c>
      <c r="MG250" s="577" t="str">
        <f>IF(Table1[[#This Row],[Hauptkörper - B3 - Recyceltes Material]]="","",VLOOKUP(Table1[[#This Row],[Hauptkörper - B3 - Recyceltes Material]],'DD FD'!AL:AM,2,FALSE))</f>
        <v/>
      </c>
      <c r="MH250" s="578" t="str">
        <f>IF(Table1[[#This Row],[Hauptkörper - B3 - Recyceltes Material Anteil (in %)]]="","",Table1[[#This Row],[Hauptkörper - B3 - Recyceltes Material Anteil (in %)]])</f>
        <v/>
      </c>
      <c r="MI250" s="577" t="str">
        <f>IF(Table1[[#This Row],[Hauptkörper - B3 - Beschichtung]]="","",VLOOKUP(Table1[[#This Row],[Hauptkörper - B3 - Beschichtung]],'DD FD'!AE:AF,2,FALSE))</f>
        <v/>
      </c>
      <c r="MJ250" s="580" t="str">
        <f>IF(Table1[[#This Row],[Hauptkörper - B3 - Beschichtung Anteil (in %)]]="","",Table1[[#This Row],[Hauptkörper - B3 - Beschichtung Anteil (in %)]])</f>
        <v/>
      </c>
      <c r="MK250" s="576" t="str">
        <f>IF(Table1[[#This Row],[Verschluss - B1 - Art]]="","",VLOOKUP(Table1[[#This Row],[Verschluss - B1 - Art]],'DD FD'!D:E,2,FALSE))</f>
        <v/>
      </c>
      <c r="ML250" s="577" t="str">
        <f>IF(Table1[[#This Row],[Verschluss - B1 - Fraktion]]="","",VLOOKUP(Table1[[#This Row],[Verschluss - B1 - Fraktion]],'DD FD'!H:J,3,FALSE))</f>
        <v/>
      </c>
      <c r="MM250" s="574" t="str">
        <f>IF(Table1[[#This Row],[Verschluss - B1 - Gewicht (in G)]]="","",Table1[[#This Row],[Verschluss - B1 - Gewicht (in G)]])</f>
        <v/>
      </c>
      <c r="MN250" s="574" t="str">
        <f>IF(Table1[[#This Row],[Verschluss - B1 - Lizenzierungs-pflichtig? (X=Ja)]]="","",Table1[[#This Row],[Verschluss - B1 - Lizenzierungs-pflichtig? (X=Ja)]])</f>
        <v/>
      </c>
      <c r="MO250" s="574" t="str">
        <f>IF(Table1[[#This Row],[Verschluss - B1 - Trennbar vom Hauptkörper? (X=Ja)]]="","",Table1[[#This Row],[Verschluss - B1 - Trennbar vom Hauptkörper? (X=Ja)]])</f>
        <v/>
      </c>
      <c r="MP250" s="577" t="str">
        <f>IF(Table1[[#This Row],[Verschluss - B1 - Virgin Material]]="","",VLOOKUP(Table1[[#This Row],[Verschluss - B1 - Virgin Material]],'DD FD'!AJ:AK,2,FALSE))</f>
        <v/>
      </c>
      <c r="MQ250" s="578" t="str">
        <f>IF(Table1[[#This Row],[Verschluss - B1 - Virgin Material Anteil (in %)]]="","",Table1[[#This Row],[Verschluss - B1 - Virgin Material Anteil (in %)]])</f>
        <v/>
      </c>
      <c r="MR250" s="577" t="str">
        <f>IF(Table1[[#This Row],[Verschluss - B1 - Recyceltes Material]]="","",VLOOKUP(Table1[[#This Row],[Verschluss - B1 - Recyceltes Material]],'DD FD'!AL:AM,2,FALSE))</f>
        <v/>
      </c>
      <c r="MS250" s="578" t="str">
        <f>IF(Table1[[#This Row],[Verschluss - B1 - Recyceltes Material Anteil (in %)]]="","",Table1[[#This Row],[Verschluss - B1 - Recyceltes Material Anteil (in %)]])</f>
        <v/>
      </c>
      <c r="MT250" s="577" t="str">
        <f>IF(Table1[[#This Row],[Verschluss - B1 - Beschichtung]]="","",VLOOKUP(Table1[[#This Row],[Verschluss - B1 - Beschichtung]],'DD FD'!AE:AF,2,FALSE))</f>
        <v/>
      </c>
      <c r="MU250" s="580" t="str">
        <f>IF(Table1[[#This Row],[Verschluss - B1 - Beschichtung Anteil (in %)]]="","",Table1[[#This Row],[Verschluss - B1 - Beschichtung Anteil (in %)]])</f>
        <v/>
      </c>
      <c r="MV250" s="576" t="str">
        <f>IF(Table1[[#This Row],[Verschluss - B2 - Art]]="","",VLOOKUP(Table1[[#This Row],[Verschluss - B2 - Art]],'DD FD'!D:E,2,FALSE))</f>
        <v/>
      </c>
      <c r="MW250" s="577" t="str">
        <f>IF(Table1[[#This Row],[Verschluss - B2 - Fraktion]]="","",VLOOKUP(Table1[[#This Row],[Verschluss - B2 - Fraktion]],'DD FD'!H:J,3,FALSE))</f>
        <v/>
      </c>
      <c r="MX250" s="574" t="str">
        <f>IF(Table1[[#This Row],[Verschluss - B2 - Gewicht (in G)]]="","",Table1[[#This Row],[Verschluss - B2 - Gewicht (in G)]])</f>
        <v/>
      </c>
      <c r="MY250" s="574" t="str">
        <f>IF(Table1[[#This Row],[Verschluss - B2 - Lizenzierungs-pflichtig? (X=Ja)]]="","",Table1[[#This Row],[Verschluss - B2 - Lizenzierungs-pflichtig? (X=Ja)]])</f>
        <v/>
      </c>
      <c r="MZ250" s="574" t="str">
        <f>IF(Table1[[#This Row],[Verschluss - B2 - Trennbar vom Hauptkörper? (X=Ja)]]="","",Table1[[#This Row],[Verschluss - B2 - Trennbar vom Hauptkörper? (X=Ja)]])</f>
        <v/>
      </c>
      <c r="NA250" s="577" t="str">
        <f>IF(Table1[[#This Row],[Verschluss - B2 - Virgin Material]]="","",VLOOKUP(Table1[[#This Row],[Verschluss - B2 - Virgin Material]],'DD FD'!AJ:AK,2,FALSE))</f>
        <v/>
      </c>
      <c r="NB250" s="578" t="str">
        <f>IF(Table1[[#This Row],[Verschluss - B2 - Virgin Material Anteil (in %)]]="","",Table1[[#This Row],[Verschluss - B2 - Virgin Material Anteil (in %)]])</f>
        <v/>
      </c>
      <c r="NC250" s="577" t="str">
        <f>IF(Table1[[#This Row],[Verschluss - B2 - Recyceltes Material]]="","",VLOOKUP(Table1[[#This Row],[Verschluss - B2 - Recyceltes Material]],'DD FD'!AL:AM,2,FALSE))</f>
        <v/>
      </c>
      <c r="ND250" s="578" t="str">
        <f>IF(Table1[[#This Row],[Verschluss - B2 - Recyceltes Material Anteil (in %)]]="","",Table1[[#This Row],[Verschluss - B2 - Recyceltes Material Anteil (in %)]])</f>
        <v/>
      </c>
      <c r="NE250" s="577" t="str">
        <f>IF(Table1[[#This Row],[Verschluss - B2 - Beschichtung]]="","",VLOOKUP(Table1[[#This Row],[Verschluss - B2 - Beschichtung]],'DD FD'!AE:AF,2,FALSE))</f>
        <v/>
      </c>
      <c r="NF250" s="580" t="str">
        <f>IF(Table1[[#This Row],[Verschluss - B2 - Beschichtung Anteil (in %)]]="","",Table1[[#This Row],[Verschluss - B2 - Beschichtung Anteil (in %)]])</f>
        <v/>
      </c>
      <c r="NG250" s="576" t="str">
        <f>IF(Table1[[#This Row],[Verschluss - B3 - Art]]="","",VLOOKUP(Table1[[#This Row],[Verschluss - B3 - Art]],'DD FD'!D:E,2,FALSE))</f>
        <v/>
      </c>
      <c r="NH250" s="577" t="str">
        <f>IF(Table1[[#This Row],[Verschluss - B3 - Fraktion]]="","",VLOOKUP(Table1[[#This Row],[Verschluss - B3 - Fraktion]],'DD FD'!H:J,3,FALSE))</f>
        <v/>
      </c>
      <c r="NI250" s="574" t="str">
        <f>IF(Table1[[#This Row],[Verschluss - B3 - Gewicht (in G)]]="","",Table1[[#This Row],[Verschluss - B3 - Gewicht (in G)]])</f>
        <v/>
      </c>
      <c r="NJ250" s="574" t="str">
        <f>IF(Table1[[#This Row],[Verschluss - B3 - Lizenzierungs-pflichtig? (X=Ja)]]="","",Table1[[#This Row],[Verschluss - B3 - Lizenzierungs-pflichtig? (X=Ja)]])</f>
        <v/>
      </c>
      <c r="NK250" s="574" t="str">
        <f>IF(Table1[[#This Row],[Verschluss - B3 - Trennbar vom Hauptkörper? (X=Ja)]]="","",Table1[[#This Row],[Verschluss - B3 - Trennbar vom Hauptkörper? (X=Ja)]])</f>
        <v/>
      </c>
      <c r="NL250" s="577" t="str">
        <f>IF(Table1[[#This Row],[Verschluss - B3 - Virgin Material]]="","",VLOOKUP(Table1[[#This Row],[Verschluss - B3 - Virgin Material]],'DD FD'!AJ:AK,2,FALSE))</f>
        <v/>
      </c>
      <c r="NM250" s="578" t="str">
        <f>IF(Table1[[#This Row],[Verschluss - B3 - Virgin Material Anteil (in %)]]="","",Table1[[#This Row],[Verschluss - B3 - Virgin Material Anteil (in %)]])</f>
        <v/>
      </c>
      <c r="NN250" s="577" t="str">
        <f>IF(Table1[[#This Row],[Verschluss - B3 - Recyceltes Material]]="","",VLOOKUP(Table1[[#This Row],[Verschluss - B3 - Recyceltes Material]],'DD FD'!AL:AM,2,FALSE))</f>
        <v/>
      </c>
      <c r="NO250" s="578" t="str">
        <f>IF(Table1[[#This Row],[Verschluss - B3 - Recyceltes Material Anteil (in %)]]="","",Table1[[#This Row],[Verschluss - B3 - Recyceltes Material Anteil (in %)]])</f>
        <v/>
      </c>
      <c r="NP250" s="577" t="str">
        <f>IF(Table1[[#This Row],[Verschluss - B3 - Beschichtung]]="","",VLOOKUP(Table1[[#This Row],[Verschluss - B3 - Beschichtung]],'DD FD'!AE:AF,2,FALSE))</f>
        <v/>
      </c>
      <c r="NQ250" s="580" t="str">
        <f>IF(Table1[[#This Row],[Verschluss - B3 - Beschichtung Anteil (in %)]]="","",Table1[[#This Row],[Verschluss - B3 - Beschichtung Anteil (in %)]])</f>
        <v/>
      </c>
      <c r="NR250" s="576" t="str">
        <f>IF(Table1[[#This Row],[Etikett - B1 - Art]]="","",VLOOKUP(Table1[[#This Row],[Etikett - B1 - Art]],'DD FD'!F:G,2,FALSE))</f>
        <v/>
      </c>
      <c r="NS250" s="577" t="str">
        <f>IF(Table1[[#This Row],[Etikett - B1 - Fraktion]]="","",VLOOKUP(Table1[[#This Row],[Etikett - B1 - Fraktion]],'DD FD'!H:J,3,FALSE))</f>
        <v/>
      </c>
      <c r="NT250" s="574" t="str">
        <f>IF(Table1[[#This Row],[Etikett - B1 - Gewicht (in G)]]="","",Table1[[#This Row],[Etikett - B1 - Gewicht (in G)]])</f>
        <v/>
      </c>
      <c r="NU250" s="574" t="str">
        <f>IF(Table1[[#This Row],[Etikett - B1 - Lizenzierungs-pflichtig? (X=Ja)]]="","",Table1[[#This Row],[Etikett - B1 - Lizenzierungs-pflichtig? (X=Ja)]])</f>
        <v/>
      </c>
      <c r="NV250" s="574" t="str">
        <f>IF(Table1[[#This Row],[Etikett - B1 - Trennbar vom Hauptkörper? (X=Ja)]]="","",Table1[[#This Row],[Etikett - B1 - Trennbar vom Hauptkörper? (X=Ja)]])</f>
        <v/>
      </c>
      <c r="NW250" s="577" t="str">
        <f>IF(Table1[[#This Row],[Etikett - B1 - Virgin Material]]="","",VLOOKUP(Table1[[#This Row],[Etikett - B1 - Virgin Material]],'DD FD'!AJ:AK,2,FALSE))</f>
        <v/>
      </c>
      <c r="NX250" s="578" t="str">
        <f>IF(Table1[[#This Row],[Etikett - B1 - Virgin Material Anteil (in %)]]="","",Table1[[#This Row],[Etikett - B1 - Virgin Material Anteil (in %)]])</f>
        <v/>
      </c>
      <c r="NY250" s="577" t="str">
        <f>IF(Table1[[#This Row],[Etikett - B1 - Recyceltes Material]]="","",VLOOKUP(Table1[[#This Row],[Etikett - B1 - Recyceltes Material]],'DD FD'!AL:AM,2,FALSE))</f>
        <v/>
      </c>
      <c r="NZ250" s="578" t="str">
        <f>IF(Table1[[#This Row],[Etikett - B1 - Recyceltes Material Anteil (in %)]]="","",Table1[[#This Row],[Etikett - B1 - Recyceltes Material Anteil (in %)]])</f>
        <v/>
      </c>
      <c r="OA250" s="577" t="str">
        <f>IF(Table1[[#This Row],[Etikett - B1 - Beschichtung]]="","",VLOOKUP(Table1[[#This Row],[Etikett - B1 - Beschichtung]],'DD FD'!AE:AF,2,FALSE))</f>
        <v/>
      </c>
      <c r="OB250" s="580" t="str">
        <f>IF(Table1[[#This Row],[Etikett - B1 - Beschichtung Anteil (in %)]]="","",Table1[[#This Row],[Etikett - B1 - Beschichtung Anteil (in %)]])</f>
        <v/>
      </c>
      <c r="OC250" s="576" t="str">
        <f>IF(Table1[[#This Row],[Etikett - B2 - Art]]="","",VLOOKUP(Table1[[#This Row],[Etikett - B2 - Art]],'DD FD'!F:G,2,FALSE))</f>
        <v/>
      </c>
      <c r="OD250" s="577" t="str">
        <f>IF(Table1[[#This Row],[Etikett - B2 - Fraktion]]="","",VLOOKUP(Table1[[#This Row],[Etikett - B2 - Fraktion]],'DD FD'!H:J,3,FALSE))</f>
        <v/>
      </c>
      <c r="OE250" s="574" t="str">
        <f>IF(Table1[[#This Row],[Etikett - B2 - Gewicht (in G)]]="","",Table1[[#This Row],[Etikett - B2 - Gewicht (in G)]])</f>
        <v/>
      </c>
      <c r="OF250" s="574" t="str">
        <f>IF(Table1[[#This Row],[Etikett - B2 - Lizenzierungs-pflichtig? (X=Ja)]]="","",Table1[[#This Row],[Etikett - B2 - Lizenzierungs-pflichtig? (X=Ja)]])</f>
        <v/>
      </c>
      <c r="OG250" s="574" t="str">
        <f>IF(Table1[[#This Row],[Etikett - B2 - Trennbar vom Hauptkörper? (X=Ja)]]="","",Table1[[#This Row],[Etikett - B2 - Trennbar vom Hauptkörper? (X=Ja)]])</f>
        <v/>
      </c>
      <c r="OH250" s="577" t="str">
        <f>IF(Table1[[#This Row],[Etikett - B2 - Virgin Material]]="","",VLOOKUP(Table1[[#This Row],[Etikett - B2 - Virgin Material]],'DD FD'!AJ:AK,2,FALSE))</f>
        <v/>
      </c>
      <c r="OI250" s="578" t="str">
        <f>IF(Table1[[#This Row],[Etikett - B2 - Virgin Material Anteil (in %)]]="","",Table1[[#This Row],[Etikett - B2 - Virgin Material Anteil (in %)]])</f>
        <v/>
      </c>
      <c r="OJ250" s="577" t="str">
        <f>IF(Table1[[#This Row],[Etikett - B2 - Recyceltes Material]]="","",VLOOKUP(Table1[[#This Row],[Etikett - B2 - Recyceltes Material]],'DD FD'!AL:AM,2,FALSE))</f>
        <v/>
      </c>
      <c r="OK250" s="578" t="str">
        <f>IF(Table1[[#This Row],[Etikett - B2 - Recyceltes Material Anteil (in %)]]="","",Table1[[#This Row],[Etikett - B2 - Recyceltes Material Anteil (in %)]])</f>
        <v/>
      </c>
      <c r="OL250" s="577" t="str">
        <f>IF(Table1[[#This Row],[Etikett - B2 - Beschichtung]]="","",VLOOKUP(Table1[[#This Row],[Etikett - B2 - Beschichtung]],'DD FD'!AE:AF,2,FALSE))</f>
        <v/>
      </c>
      <c r="OM250" s="580" t="str">
        <f>IF(Table1[[#This Row],[Etikett - B2 - Beschichtung Anteil (in %)]]="","",Table1[[#This Row],[Etikett - B2 - Beschichtung Anteil (in %)]])</f>
        <v/>
      </c>
      <c r="ON250" s="576" t="str">
        <f>IF(Table1[[#This Row],[Etikett - B3 - Art]]="","",VLOOKUP(Table1[[#This Row],[Etikett - B3 - Art]],'DD FD'!F:G,2,FALSE))</f>
        <v/>
      </c>
      <c r="OO250" s="577" t="str">
        <f>IF(Table1[[#This Row],[Etikett - B3 - Fraktion]]="","",VLOOKUP(Table1[[#This Row],[Etikett - B3 - Fraktion]],'DD FD'!H:J,3,FALSE))</f>
        <v/>
      </c>
      <c r="OP250" s="574" t="str">
        <f>IF(Table1[[#This Row],[Etikett - B3 - Gewicht (in G)]]="","",Table1[[#This Row],[Etikett - B3 - Gewicht (in G)]])</f>
        <v/>
      </c>
      <c r="OQ250" s="574" t="str">
        <f>IF(Table1[[#This Row],[Etikett - B3 - Lizenzierungs-pflichtig? (X=Ja)]]="","",Table1[[#This Row],[Etikett - B3 - Lizenzierungs-pflichtig? (X=Ja)]])</f>
        <v/>
      </c>
      <c r="OR250" s="574" t="str">
        <f>IF(Table1[[#This Row],[Etikett - B3 - Trennbar vom Hauptkörper? (X=Ja)]]="","",Table1[[#This Row],[Etikett - B3 - Trennbar vom Hauptkörper? (X=Ja)]])</f>
        <v/>
      </c>
      <c r="OS250" s="577" t="str">
        <f>IF(Table1[[#This Row],[Etikett - B3 - Virgin Material]]="","",VLOOKUP(Table1[[#This Row],[Etikett - B3 - Virgin Material]],'DD FD'!AJ:AK,2,FALSE))</f>
        <v/>
      </c>
      <c r="OT250" s="578" t="str">
        <f>IF(Table1[[#This Row],[Etikett - B3 - Virgin Material Anteil (in %)]]="","",Table1[[#This Row],[Etikett - B3 - Virgin Material Anteil (in %)]])</f>
        <v/>
      </c>
      <c r="OU250" s="577" t="str">
        <f>IF(Table1[[#This Row],[Etikett - B3 - Recyceltes Material]]="","",VLOOKUP(Table1[[#This Row],[Etikett - B3 - Recyceltes Material]],'DD FD'!AL:AM,2,FALSE))</f>
        <v/>
      </c>
      <c r="OV250" s="578" t="str">
        <f>IF(Table1[[#This Row],[Etikett - B3 - Recyceltes Material Anteil (in %)]]="","",Table1[[#This Row],[Etikett - B3 - Recyceltes Material Anteil (in %)]])</f>
        <v/>
      </c>
      <c r="OW250" s="577" t="str">
        <f>IF(Table1[[#This Row],[Etikett - B3 - Beschichtung]]="","",VLOOKUP(Table1[[#This Row],[Etikett - B3 - Beschichtung]],'DD FD'!AE:AF,2,FALSE))</f>
        <v/>
      </c>
      <c r="OX250" s="613" t="str">
        <f>IF(Table1[[#This Row],[Etikett - B3 - Beschichtung Anteil (in %)]]="","",Table1[[#This Row],[Etikett - B3 - Beschichtung Anteil (in %)]])</f>
        <v/>
      </c>
      <c r="OY250" s="618">
        <f>ROUNDUP(SUM(
IF(AND(LH250='DD FD'!$J$7,LJ250='DD FD'!$AI$3),LI250,0),
IF(AND(LR250='DD FD'!$J$7,LT250='DD FD'!$AI$3),LS250,0),
IF(AND(MB250='DD FD'!$J$7,MD250='DD FD'!$AI$3),MC250,0),
IF(AND(ML250='DD FD'!$J$7,MN250='DD FD'!$AI$3),MM250,0),
IF(AND(MW250='DD FD'!$J$7,MY250='DD FD'!$AI$3),MX250,0),
IF(AND(NH250='DD FD'!$J$7,NJ250='DD FD'!$AI$3),NI250,0),
IF(AND(NS250='DD FD'!$J$7,NU250='DD FD'!$AI$3),NT250,0),
IF(AND(OD250='DD FD'!$J$7,OF250='DD FD'!$AI$3),OE250,0),
IF(AND(OO250='DD FD'!$J$7,OQ250='DD FD'!$AI$3),OP250,0),
),2)</f>
        <v>0</v>
      </c>
      <c r="OZ250" s="617">
        <f>ROUNDUP(SUM(
IF(AND(LH250='DD FD'!$J$6,LJ250='DD FD'!$AI$3),LI250,0),
IF(AND(LR250='DD FD'!$J$6,LT250='DD FD'!$AI$3),LS250,0),
IF(AND(MB250='DD FD'!$J$6,MD250='DD FD'!$AI$3),MC250,0),
IF(AND(ML250='DD FD'!$J$6,MN250='DD FD'!$AI$3),MM250,0),
IF(AND(MW250='DD FD'!$J$6,MY250='DD FD'!$AI$3),MX250,0),
IF(AND(NH250='DD FD'!$J$6,NJ250='DD FD'!$AI$3),NI250,0),
IF(AND(NS250='DD FD'!$J$6,NU250='DD FD'!$AI$3),NT250,0),
IF(AND(OD250='DD FD'!$J$6,OF250='DD FD'!$AI$3),OE250,0),
IF(AND(OO250='DD FD'!$J$6,OQ250='DD FD'!$AI$3),OP250,0),
),2)</f>
        <v>0</v>
      </c>
      <c r="PA250" s="617">
        <f>ROUNDUP(SUM(
IF(AND(LH250='DD FD'!$J$10,LJ250='DD FD'!$AI$3),LI250,0),
IF(AND(LR250='DD FD'!$J$10,LT250='DD FD'!$AI$3),LS250,0),
IF(AND(MB250='DD FD'!$J$10,MD250='DD FD'!$AI$3),MC250,0),
IF(AND(ML250='DD FD'!$J$10,MN250='DD FD'!$AI$3),MM250,0),
IF(AND(MW250='DD FD'!$J$10,MY250='DD FD'!$AI$3),MX250,0),
IF(AND(NH250='DD FD'!$J$10,NJ250='DD FD'!$AI$3),NI250,0),
IF(AND(NS250='DD FD'!$J$10,NU250='DD FD'!$AI$3),NT250,0),
IF(AND(OD250='DD FD'!$J$10,OF250='DD FD'!$AI$3),OE250,0),
IF(AND(OO250='DD FD'!$J$10,OQ250='DD FD'!$AI$3),OP250,0),
),2)</f>
        <v>0</v>
      </c>
      <c r="PB250" s="617">
        <f>ROUNDUP(SUM(
IF(AND(LH250='DD FD'!$J$8,LJ250='DD FD'!$AI$3),LI250,0),
IF(AND(LR250='DD FD'!$J$8,LT250='DD FD'!$AI$3),LS250,0),
IF(AND(MB250='DD FD'!$J$8,MD250='DD FD'!$AI$3),MC250,0),
IF(AND(ML250='DD FD'!$J$8,MN250='DD FD'!$AI$3),MM250,0),
IF(AND(MW250='DD FD'!$J$8,MY250='DD FD'!$AI$3),MX250,0),
IF(AND(NH250='DD FD'!$J$8,NJ250='DD FD'!$AI$3),NI250,0),
IF(AND(NS250='DD FD'!$J$8,NU250='DD FD'!$AI$3),NT250,0),
IF(AND(OD250='DD FD'!$J$8,OF250='DD FD'!$AI$3),OE250,0),
IF(AND(OO250='DD FD'!$J$8,OQ250='DD FD'!$AI$3),OP250,0),
),2)</f>
        <v>0</v>
      </c>
      <c r="PC250" s="617">
        <f>ROUNDUP(SUM(
IF(AND(LH250='DD FD'!$J$5,LJ250='DD FD'!$AI$3),LI250,0),
IF(AND(LR250='DD FD'!$J$5,LT250='DD FD'!$AI$3),LS250,0),
IF(AND(MB250='DD FD'!$J$5,MD250='DD FD'!$AI$3),MC250,0),
IF(AND(ML250='DD FD'!$J$5,MN250='DD FD'!$AI$3),MM250,0),
IF(AND(MW250='DD FD'!$J$5,MY250='DD FD'!$AI$3),MX250,0),
IF(AND(NH250='DD FD'!$J$5,NJ250='DD FD'!$AI$3),NI250,0),
IF(AND(NS250='DD FD'!$J$5,NU250='DD FD'!$AI$3),NT250,0),
IF(AND(OD250='DD FD'!$J$5,OF250='DD FD'!$AI$3),OE250,0),
IF(AND(OO250='DD FD'!$J$5,OQ250='DD FD'!$AI$3),OP250,0),
),2)</f>
        <v>0</v>
      </c>
      <c r="PD250" s="617">
        <f>ROUNDUP(SUM(
IF(AND(LH250='DD FD'!$J$9,LJ250='DD FD'!$AI$3),LI250,0),
IF(AND(LR250='DD FD'!$J$9,LT250='DD FD'!$AI$3),LS250,0),
IF(AND(MB250='DD FD'!$J$9,MD250='DD FD'!$AI$3),MC250,0),
IF(AND(ML250='DD FD'!$J$9,MN250='DD FD'!$AI$3),MM250,0),
IF(AND(MW250='DD FD'!$J$9,MY250='DD FD'!$AI$3),MX250,0),
IF(AND(NH250='DD FD'!$J$9,NJ250='DD FD'!$AI$3),NI250,0),
IF(AND(NS250='DD FD'!$J$9,NU250='DD FD'!$AI$3),NT250,0),
IF(AND(OD250='DD FD'!$J$9,OF250='DD FD'!$AI$3),OE250,0),
IF(AND(OO250='DD FD'!$J$9,OQ250='DD FD'!$AI$3),OP250,0),
),2)</f>
        <v>0</v>
      </c>
      <c r="PE250" s="617">
        <f>ROUNDUP(SUM(
IF(AND(LH250='DD FD'!$J$4,LJ250='DD FD'!$AI$3),LI250,0),
IF(AND(LR250='DD FD'!$J$4,LT250='DD FD'!$AI$3),LS250,0),
IF(AND(MB250='DD FD'!$J$4,MD250='DD FD'!$AI$3),MC250,0),
IF(AND(ML250='DD FD'!$J$4,MN250='DD FD'!$AI$3),MM250,0),
IF(AND(MW250='DD FD'!$J$4,MY250='DD FD'!$AI$3),MX250,0),
IF(AND(NH250='DD FD'!$J$4,NJ250='DD FD'!$AI$3),NI250,0),
IF(AND(NS250='DD FD'!$J$4,NU250='DD FD'!$AI$3),NT250,0),
IF(AND(OD250='DD FD'!$J$4,OF250='DD FD'!$AI$3),OE250,0),
IF(AND(OO250='DD FD'!$J$4,OQ250='DD FD'!$AI$3),OP250,0),
),2)</f>
        <v>0</v>
      </c>
      <c r="PF250" s="619">
        <f>ROUNDUP(SUM(
IF(AND(LH250='DD FD'!$J$11,LJ250='DD FD'!$AI$3),LI250,0),
IF(AND(LR250='DD FD'!$J$11,LT250='DD FD'!$AI$3),LS250,0),
IF(AND(MB250='DD FD'!$J$11,MD250='DD FD'!$AI$3),MC250,0),
IF(AND(ML250='DD FD'!$J$11,MN250='DD FD'!$AI$3),MM250,0),
IF(AND(MW250='DD FD'!$J$11,MY250='DD FD'!$AI$3),MX250,0),
IF(AND(NH250='DD FD'!$J$11,NJ250='DD FD'!$AI$3),NI250,0),
IF(AND(NS250='DD FD'!$J$11,NU250='DD FD'!$AI$3),NT250,0),
IF(AND(OD250='DD FD'!$J$11,OF250='DD FD'!$AI$3),OE250,0),
IF(AND(OO250='DD FD'!$J$11,OQ250='DD FD'!$AI$3),OP250,0),
),2)</f>
        <v>0</v>
      </c>
    </row>
    <row r="251" spans="1:422">
      <c r="A251" s="806"/>
      <c r="B251" s="934"/>
      <c r="C251" s="247"/>
      <c r="D251" s="842"/>
      <c r="E251" s="247"/>
      <c r="F251" s="158"/>
      <c r="G251" s="710"/>
      <c r="H251" s="712"/>
      <c r="I251" s="936"/>
      <c r="J251" s="803"/>
      <c r="K251" s="150"/>
      <c r="L251" s="146" t="str">
        <f t="shared" si="81"/>
        <v/>
      </c>
      <c r="M251" s="501" t="str">
        <f t="shared" si="98"/>
        <v/>
      </c>
      <c r="N251" s="504"/>
      <c r="O251" s="113" t="str">
        <f t="shared" si="99"/>
        <v/>
      </c>
      <c r="P251" s="114" t="str">
        <f t="shared" si="82"/>
        <v/>
      </c>
      <c r="Q251" s="152"/>
      <c r="R251" s="152"/>
      <c r="S251" s="115" t="str">
        <f t="shared" si="100"/>
        <v/>
      </c>
      <c r="T251" s="159"/>
      <c r="U251" s="159"/>
      <c r="V251" s="157"/>
      <c r="W251" s="157"/>
      <c r="X251" s="157"/>
      <c r="Y251" s="772"/>
      <c r="Z251" s="158"/>
      <c r="AA251" s="144"/>
      <c r="AB251" s="112"/>
      <c r="AC251" s="153"/>
      <c r="AD251" s="153"/>
      <c r="AE251" s="153"/>
      <c r="AF251" s="153"/>
      <c r="AG251" s="153"/>
      <c r="AH251" s="153"/>
      <c r="AI251" s="152"/>
      <c r="AJ251" s="158"/>
      <c r="AK251" s="158"/>
      <c r="AL251" s="158"/>
      <c r="AM251" s="116" t="str">
        <f t="shared" si="101"/>
        <v/>
      </c>
      <c r="AN251" s="116" t="str">
        <f t="shared" si="102"/>
        <v/>
      </c>
      <c r="AO251" s="324"/>
      <c r="AP251" s="503"/>
      <c r="AQ251" s="487" t="str">
        <f t="shared" si="103"/>
        <v/>
      </c>
      <c r="AR251" s="113" t="str">
        <f t="shared" si="83"/>
        <v/>
      </c>
      <c r="AS251" s="113" t="str">
        <f t="shared" si="84"/>
        <v/>
      </c>
      <c r="AT251" s="113" t="str">
        <f t="shared" si="85"/>
        <v/>
      </c>
      <c r="AU251" s="113" t="str">
        <f t="shared" si="86"/>
        <v/>
      </c>
      <c r="AV251" s="159"/>
      <c r="AW251" s="157"/>
      <c r="AX251" s="157"/>
      <c r="AY251" s="157"/>
      <c r="AZ251" s="157"/>
      <c r="BA251" s="116" t="str">
        <f t="shared" si="87"/>
        <v/>
      </c>
      <c r="BB251" s="316"/>
      <c r="BC251" s="116" t="str">
        <f t="shared" si="88"/>
        <v/>
      </c>
      <c r="BD251" s="133" t="str">
        <f t="shared" si="89"/>
        <v/>
      </c>
      <c r="BE251" s="157"/>
      <c r="BF251" s="1180"/>
      <c r="BG251" s="1180"/>
      <c r="BH251" s="158"/>
      <c r="BI251" s="490"/>
      <c r="BJ251" s="514" t="str">
        <f t="shared" si="104"/>
        <v/>
      </c>
      <c r="BK251" s="789"/>
      <c r="BL251" s="116" t="str">
        <f t="shared" si="105"/>
        <v/>
      </c>
      <c r="BM251" s="144"/>
      <c r="BN251" s="144"/>
      <c r="BO251" s="144"/>
      <c r="BP251" s="790"/>
      <c r="BQ251" s="790"/>
      <c r="BR251" s="790"/>
      <c r="BS251" s="116" t="str">
        <f t="shared" si="90"/>
        <v/>
      </c>
      <c r="BT251" s="790"/>
      <c r="BU251" s="808" t="str">
        <f t="shared" si="91"/>
        <v/>
      </c>
      <c r="BV251" s="791"/>
      <c r="BW251" s="144"/>
      <c r="BX251" s="20"/>
      <c r="BY251" s="20"/>
      <c r="BZ251" s="20"/>
      <c r="CA251" s="792"/>
      <c r="CB251" s="1201"/>
      <c r="CC251" s="144"/>
      <c r="CD251" s="144"/>
      <c r="CE251" s="144"/>
      <c r="CF251" s="144"/>
      <c r="CG251" s="144"/>
      <c r="CH251" s="144"/>
      <c r="CI251" s="144"/>
      <c r="CJ251" s="144"/>
      <c r="CK251" s="144"/>
      <c r="CL251" s="144"/>
      <c r="CM251" s="144"/>
      <c r="CN251" s="144"/>
      <c r="CO251" s="144"/>
      <c r="CP251" s="144"/>
      <c r="CQ251" s="144"/>
      <c r="CR251" s="144"/>
      <c r="CS251" s="144"/>
      <c r="CT251" s="144"/>
      <c r="CU251" s="144"/>
      <c r="CV251" s="144"/>
      <c r="CW251" s="144"/>
      <c r="CX251" s="144"/>
      <c r="CY251" s="144"/>
      <c r="CZ251" s="144"/>
      <c r="DA251" s="144"/>
      <c r="DB251" s="144"/>
      <c r="DC251" s="144"/>
      <c r="DD251" s="144"/>
      <c r="DE251" s="144"/>
      <c r="DF251" s="144"/>
      <c r="DG251" s="144"/>
      <c r="DH251" s="144"/>
      <c r="DI251" s="144"/>
      <c r="DJ251" s="144"/>
      <c r="DK251" s="144"/>
      <c r="DL251" s="144"/>
      <c r="DM251" s="144"/>
      <c r="DN251" s="144"/>
      <c r="DO251" s="144"/>
      <c r="DP251" s="144"/>
      <c r="DQ251" s="144"/>
      <c r="DR251" s="144"/>
      <c r="DS251" s="144"/>
      <c r="DT251" s="144"/>
      <c r="DU251" s="144"/>
      <c r="DV251" s="144"/>
      <c r="DW251" s="144"/>
      <c r="DX251" s="144"/>
      <c r="DY251" s="144"/>
      <c r="DZ251" s="144"/>
      <c r="EA251" s="144"/>
      <c r="EB251" s="144"/>
      <c r="EC251" s="144"/>
      <c r="ED251" s="782" t="str">
        <f t="shared" si="106"/>
        <v/>
      </c>
      <c r="EE251" s="519"/>
      <c r="EF251" s="793"/>
      <c r="EG251" s="519"/>
      <c r="EH251" s="794"/>
      <c r="EI251" s="790"/>
      <c r="EJ251" s="794"/>
      <c r="EK251" s="794"/>
      <c r="EL251" s="790"/>
      <c r="EM251" s="790"/>
      <c r="EN251" s="790"/>
      <c r="EO251" s="112" t="str">
        <f t="shared" si="92"/>
        <v/>
      </c>
      <c r="EP251" s="790"/>
      <c r="EQ251" s="488" t="str">
        <f t="shared" si="93"/>
        <v/>
      </c>
      <c r="ER251" s="1100"/>
      <c r="ES251" s="1099" t="str">
        <f t="shared" si="107"/>
        <v/>
      </c>
      <c r="ET251" s="525"/>
      <c r="EU251" s="148"/>
      <c r="EV251" s="148"/>
      <c r="EW251" s="148"/>
      <c r="EX251" s="148"/>
      <c r="EY251" s="148"/>
      <c r="EZ251" s="148"/>
      <c r="FA251" s="148"/>
      <c r="FB251" s="148"/>
      <c r="FC251" s="148"/>
      <c r="FD251" s="148"/>
      <c r="FE251" s="148"/>
      <c r="FF251" s="148"/>
      <c r="FG251" s="148"/>
      <c r="FH251" s="148"/>
      <c r="FI251" s="528"/>
      <c r="FJ251" s="513" t="str">
        <f t="shared" si="94"/>
        <v/>
      </c>
      <c r="FK251" s="158"/>
      <c r="FL251" s="850"/>
      <c r="FM251" s="850"/>
      <c r="FN251" s="850"/>
      <c r="FO251" s="850"/>
      <c r="FP251" s="850"/>
      <c r="FQ251" s="850"/>
      <c r="FR251" s="157"/>
      <c r="FS251" s="143"/>
      <c r="FT251" s="143"/>
      <c r="FU251" s="847" t="str">
        <f t="shared" si="95"/>
        <v/>
      </c>
      <c r="FV251" s="555"/>
      <c r="FW251" s="523" t="str">
        <f>IF(Table1[[#This Row],[Nonfood Inhaltstoffe - Komponente]]="","",VLOOKUP(Table1[[#This Row],[Nonfood Inhaltstoffe - Komponente]],'Dropdown Auswahl'!BJ:BK,2,FALSE))</f>
        <v/>
      </c>
      <c r="FX251" s="1013"/>
      <c r="FY251" s="1011" t="str">
        <f t="shared" si="96"/>
        <v/>
      </c>
      <c r="FZ251" s="152"/>
      <c r="GA251" s="152"/>
      <c r="GB251" s="152"/>
      <c r="GC251" s="529" t="str">
        <f t="shared" si="97"/>
        <v/>
      </c>
      <c r="GG251" s="21"/>
      <c r="GH251" s="21"/>
      <c r="GI251" s="1019"/>
      <c r="GJ251" s="1016" t="str">
        <f>IF(Table1[[#This Row],[Global Trade Item Number (GTIN)]]="","",Table1[[#This Row],[Global Trade Item Number (GTIN)]])</f>
        <v/>
      </c>
      <c r="GK251" s="555" t="str">
        <f>IF(Table1[[#This Row],[WAWI-Nr./ Kreditoren-Nummer
(ASDV)]]&lt;&gt;"",Table1[[#This Row],[WAWI-Nr./ Kreditoren-Nummer
(ASDV)]],"")</f>
        <v/>
      </c>
      <c r="GL251" s="165"/>
      <c r="GM251" s="165"/>
      <c r="GN251" s="165"/>
      <c r="GO251" s="485"/>
      <c r="GP251" s="534"/>
      <c r="GQ251" s="533"/>
      <c r="GR251" s="486"/>
      <c r="GS251" s="486"/>
      <c r="GT251" s="486"/>
      <c r="GU251" s="486"/>
      <c r="GV251" s="486"/>
      <c r="GW251" s="542"/>
      <c r="GX251" s="538"/>
      <c r="GY251" s="144"/>
      <c r="GZ251" s="480"/>
      <c r="HA251" s="158"/>
      <c r="HB251" s="480"/>
      <c r="HC251" s="480"/>
      <c r="HD251" s="480"/>
      <c r="HE251" s="480"/>
      <c r="HF251" s="480"/>
      <c r="HG251" s="480"/>
      <c r="HH251" s="538"/>
      <c r="HI251" s="480"/>
      <c r="HJ251" s="480"/>
      <c r="HK251" s="480"/>
      <c r="HL251" s="480"/>
      <c r="HM251" s="480"/>
      <c r="HN251" s="480"/>
      <c r="HO251" s="480"/>
      <c r="HP251" s="480"/>
      <c r="HQ251" s="480"/>
      <c r="HR251" s="538"/>
      <c r="HS251" s="480"/>
      <c r="HT251" s="480"/>
      <c r="HU251" s="480"/>
      <c r="HV251" s="480"/>
      <c r="HW251" s="480"/>
      <c r="HX251" s="480"/>
      <c r="HY251" s="480"/>
      <c r="HZ251" s="480"/>
      <c r="IA251" s="480"/>
      <c r="IB251" s="538"/>
      <c r="IC251" s="480"/>
      <c r="ID251" s="480"/>
      <c r="IE251" s="480"/>
      <c r="IF251" s="480"/>
      <c r="IG251" s="480"/>
      <c r="IH251" s="480"/>
      <c r="II251" s="480"/>
      <c r="IJ251" s="480"/>
      <c r="IK251" s="480"/>
      <c r="IL251" s="480"/>
      <c r="IM251" s="538"/>
      <c r="IN251" s="480"/>
      <c r="IO251" s="480"/>
      <c r="IP251" s="480"/>
      <c r="IQ251" s="480"/>
      <c r="IR251" s="480"/>
      <c r="IS251" s="480"/>
      <c r="IT251" s="480"/>
      <c r="IU251" s="480"/>
      <c r="IV251" s="480"/>
      <c r="IW251" s="480"/>
      <c r="IX251" s="538"/>
      <c r="IY251" s="480"/>
      <c r="IZ251" s="480"/>
      <c r="JA251" s="480"/>
      <c r="JB251" s="480"/>
      <c r="JC251" s="480"/>
      <c r="JD251" s="480"/>
      <c r="JE251" s="480"/>
      <c r="JF251" s="480"/>
      <c r="JG251" s="480"/>
      <c r="JH251" s="480"/>
      <c r="JI251" s="538"/>
      <c r="JJ251" s="480"/>
      <c r="JK251" s="480"/>
      <c r="JL251" s="480"/>
      <c r="JM251" s="480"/>
      <c r="JN251" s="480"/>
      <c r="JO251" s="480"/>
      <c r="JP251" s="480"/>
      <c r="JQ251" s="480"/>
      <c r="JR251" s="480"/>
      <c r="JS251" s="590"/>
      <c r="JT251" s="538"/>
      <c r="JU251" s="480"/>
      <c r="JV251" s="480"/>
      <c r="JW251" s="480"/>
      <c r="JX251" s="480"/>
      <c r="JY251" s="480"/>
      <c r="JZ251" s="480"/>
      <c r="KA251" s="480"/>
      <c r="KB251" s="480"/>
      <c r="KC251" s="480"/>
      <c r="KD251" s="480"/>
      <c r="KE251" s="538"/>
      <c r="KF251" s="480"/>
      <c r="KG251" s="480"/>
      <c r="KH251" s="480"/>
      <c r="KI251" s="480"/>
      <c r="KJ251" s="480"/>
      <c r="KK251" s="480"/>
      <c r="KL251" s="480"/>
      <c r="KM251" s="480"/>
      <c r="KN251" s="480"/>
      <c r="KO251" s="480"/>
      <c r="KR251" s="568" t="str">
        <f>IF(Table1[[#This Row],[GTIN]]&lt;&gt;"",Table1[[#This Row],[GTIN]],"")</f>
        <v/>
      </c>
      <c r="KS251" s="569" t="str">
        <f>Table1[[#This Row],[Kreditor]]</f>
        <v/>
      </c>
      <c r="KT251" s="570" t="str">
        <f>IF(Table1[[#This Row],[Gültig ab (Datum)]]&lt;&gt;"",Table1[[#This Row],[Gültig ab (Datum)]],"")</f>
        <v/>
      </c>
      <c r="KU251" s="570"/>
      <c r="KV251" s="583" t="str">
        <f>IF(Table1[[#This Row],[Artikel verpackt? 
(X=Ja)]]="","",Table1[[#This Row],[Artikel verpackt? 
(X=Ja)]])</f>
        <v/>
      </c>
      <c r="KW251" s="571" t="str">
        <f>IF(Table1[[#This Row],[Verpackung recyclingfähig?
(X=Ja)]]="","",Table1[[#This Row],[Verpackung recyclingfähig?
(X=Ja)]])</f>
        <v/>
      </c>
      <c r="KX251" s="572"/>
      <c r="KY251" s="573"/>
      <c r="KZ251" s="574"/>
      <c r="LA251" s="574"/>
      <c r="LB251" s="574"/>
      <c r="LC251" s="574"/>
      <c r="LD251" s="574"/>
      <c r="LE251" s="574"/>
      <c r="LF251" s="575"/>
      <c r="LG251" s="576" t="str">
        <f>IF(Table1[[#This Row],[Hauptkörper - B1 - Art]]="","",VLOOKUP(Table1[[#This Row],[Hauptkörper - B1 - Art]],'DD FD'!B:C,2,FALSE))</f>
        <v/>
      </c>
      <c r="LH251" s="577" t="str">
        <f>IF(Table1[[#This Row],[Hauptkörper - B1 - Fraktion]]="","",VLOOKUP(Table1[[#This Row],[Hauptkörper - B1 - Fraktion]],'DD FD'!H:J,3,FALSE))</f>
        <v/>
      </c>
      <c r="LI251" s="574" t="str">
        <f>IF(Table1[[#This Row],[Hauptkörper - B1 - Gewicht
(in G)]]="","",Table1[[#This Row],[Hauptkörper - B1 - Gewicht
(in G)]])</f>
        <v/>
      </c>
      <c r="LJ251" s="574" t="str">
        <f>IF(Table1[[#This Row],[Hauptkörper - B1 - Lizenzierungs-pflichtig? (X=Ja)]]="","",Table1[[#This Row],[Hauptkörper - B1 - Lizenzierungs-pflichtig? (X=Ja)]])</f>
        <v/>
      </c>
      <c r="LK251" s="577" t="str">
        <f>IF(Table1[[#This Row],[Hauptkörper - B1 - Virgin Material]]="","",VLOOKUP(Table1[[#This Row],[Hauptkörper - B1 - Virgin Material]],'DD FD'!AJ:AK,2,FALSE))</f>
        <v/>
      </c>
      <c r="LL251" s="578" t="str">
        <f>IF(Table1[[#This Row],[Hauptkörper - B1 - Virgin Material Anteil (in %)]]="","",Table1[[#This Row],[Hauptkörper - B1 - Virgin Material Anteil (in %)]])</f>
        <v/>
      </c>
      <c r="LM251" s="577" t="str">
        <f>IF(Table1[[#This Row],[Hauptkörper - B1 - Recyceltes Material]]="","",VLOOKUP(Table1[[#This Row],[Hauptkörper - B1 - Recyceltes Material]],'DD FD'!AL:AM,2,FALSE))</f>
        <v/>
      </c>
      <c r="LN251" s="578" t="str">
        <f>IF(Table1[[#This Row],[Hauptkörper - B1 - Recyceltes Material Anteil (in %)]]="","",Table1[[#This Row],[Hauptkörper - B1 - Recyceltes Material Anteil (in %)]])</f>
        <v/>
      </c>
      <c r="LO251" s="579" t="str">
        <f>IF(Table1[[#This Row],[Hauptkörper - B1 - Beschichtung]]="","",VLOOKUP(Table1[[#This Row],[Hauptkörper - B1 - Beschichtung]],'DD FD'!AE:AF,2,FALSE))</f>
        <v/>
      </c>
      <c r="LP251" s="580" t="str">
        <f>IF(Table1[[#This Row],[Hauptkörper - B1 - Beschichtung Anteil (in %)]]="","",Table1[[#This Row],[Hauptkörper - B1 - Beschichtung Anteil (in %)]])</f>
        <v/>
      </c>
      <c r="LQ251" s="576" t="str">
        <f>IF(Table1[[#This Row],[Hauptkörper - B2 - Art]]="","",VLOOKUP(Table1[[#This Row],[Hauptkörper - B2 - Art]],'DD FD'!B:C,2,FALSE))</f>
        <v/>
      </c>
      <c r="LR251" s="577" t="str">
        <f>IF(Table1[[#This Row],[Hauptkörper - B2 - Fraktion]]="","",VLOOKUP(Table1[[#This Row],[Hauptkörper - B2 - Fraktion]],'DD FD'!H:J,3,FALSE))</f>
        <v/>
      </c>
      <c r="LS251" s="574" t="str">
        <f>IF(Table1[[#This Row],[Hauptkörper - B2 - Gewicht
(in G)]]="","",Table1[[#This Row],[Hauptkörper - B2 - Gewicht
(in G)]])</f>
        <v/>
      </c>
      <c r="LT251" s="574" t="str">
        <f>IF(Table1[[#This Row],[Hauptkörper - B2 - Lizenzierungs-pflichtig? (X=Ja)]]="","",Table1[[#This Row],[Hauptkörper - B2 - Lizenzierungs-pflichtig? (X=Ja)]])</f>
        <v/>
      </c>
      <c r="LU251" s="577" t="str">
        <f>IF(Table1[[#This Row],[Hauptkörper - B2 - Virgin Material]]="","",VLOOKUP(Table1[[#This Row],[Hauptkörper - B2 - Virgin Material]],'DD FD'!AJ:AK,2,FALSE))</f>
        <v/>
      </c>
      <c r="LV251" s="578" t="str">
        <f>IF(Table1[[#This Row],[Hauptkörper - B2 - Virgin Material Anteil (in %)]]="","",Table1[[#This Row],[Hauptkörper - B2 - Virgin Material Anteil (in %)]])</f>
        <v/>
      </c>
      <c r="LW251" s="577" t="str">
        <f>IF(Table1[[#This Row],[Hauptkörper - B2 - Recyceltes Material]]="","",VLOOKUP(Table1[[#This Row],[Hauptkörper - B2 - Recyceltes Material]],'DD FD'!AL:AM,2,FALSE))</f>
        <v/>
      </c>
      <c r="LX251" s="578" t="str">
        <f>IF(Table1[[#This Row],[Hauptkörper - B2 - Recyceltes Material Anteil (in %)]]="","",Table1[[#This Row],[Hauptkörper - B2 - Recyceltes Material Anteil (in %)]])</f>
        <v/>
      </c>
      <c r="LY251" s="577" t="str">
        <f>IF(Table1[[#This Row],[Hauptkörper - B2 - Beschichtung]]="","",VLOOKUP(Table1[[#This Row],[Hauptkörper - B2 - Beschichtung]],'DD FD'!AE:AF,2,FALSE))</f>
        <v/>
      </c>
      <c r="LZ251" s="580" t="str">
        <f>IF(Table1[[#This Row],[Hauptkörper - B2 - Beschichtung Anteil (in %)]]="","",Table1[[#This Row],[Hauptkörper - B2 - Beschichtung Anteil (in %)]])</f>
        <v/>
      </c>
      <c r="MA251" s="576" t="str">
        <f>IF(Table1[[#This Row],[Hauptkörper - B3 - Art]]="","",VLOOKUP(Table1[[#This Row],[Hauptkörper - B3 - Art]],'DD FD'!B:C,2,FALSE))</f>
        <v/>
      </c>
      <c r="MB251" s="577" t="str">
        <f>IF(Table1[[#This Row],[Hauptkörper - B3 - Fraktion]]="","",VLOOKUP(Table1[[#This Row],[Hauptkörper - B3 - Fraktion]],'DD FD'!H:J,3,FALSE))</f>
        <v/>
      </c>
      <c r="MC251" s="574" t="str">
        <f>IF(Table1[[#This Row],[Hauptkörper - B3 - Gewicht
(in G)]]="","",Table1[[#This Row],[Hauptkörper - B3 - Gewicht
(in G)]])</f>
        <v/>
      </c>
      <c r="MD251" s="574" t="str">
        <f>IF(Table1[[#This Row],[Hauptkörper - B3 - Lizenzierungs-pflichtig? (X=Ja)]]="","",Table1[[#This Row],[Hauptkörper - B3 - Lizenzierungs-pflichtig? (X=Ja)]])</f>
        <v/>
      </c>
      <c r="ME251" s="577" t="str">
        <f>IF(Table1[[#This Row],[Hauptkörper - B3 - Virgin Material]]="","",VLOOKUP(Table1[[#This Row],[Hauptkörper - B3 - Virgin Material]],'DD FD'!AJ:AK,2,FALSE))</f>
        <v/>
      </c>
      <c r="MF251" s="578" t="str">
        <f>IF(Table1[[#This Row],[Hauptkörper - B3 - Virgin Material Anteil (in %)]]="","",Table1[[#This Row],[Hauptkörper - B3 - Virgin Material Anteil (in %)]])</f>
        <v/>
      </c>
      <c r="MG251" s="577" t="str">
        <f>IF(Table1[[#This Row],[Hauptkörper - B3 - Recyceltes Material]]="","",VLOOKUP(Table1[[#This Row],[Hauptkörper - B3 - Recyceltes Material]],'DD FD'!AL:AM,2,FALSE))</f>
        <v/>
      </c>
      <c r="MH251" s="578" t="str">
        <f>IF(Table1[[#This Row],[Hauptkörper - B3 - Recyceltes Material Anteil (in %)]]="","",Table1[[#This Row],[Hauptkörper - B3 - Recyceltes Material Anteil (in %)]])</f>
        <v/>
      </c>
      <c r="MI251" s="577" t="str">
        <f>IF(Table1[[#This Row],[Hauptkörper - B3 - Beschichtung]]="","",VLOOKUP(Table1[[#This Row],[Hauptkörper - B3 - Beschichtung]],'DD FD'!AE:AF,2,FALSE))</f>
        <v/>
      </c>
      <c r="MJ251" s="580" t="str">
        <f>IF(Table1[[#This Row],[Hauptkörper - B3 - Beschichtung Anteil (in %)]]="","",Table1[[#This Row],[Hauptkörper - B3 - Beschichtung Anteil (in %)]])</f>
        <v/>
      </c>
      <c r="MK251" s="576" t="str">
        <f>IF(Table1[[#This Row],[Verschluss - B1 - Art]]="","",VLOOKUP(Table1[[#This Row],[Verschluss - B1 - Art]],'DD FD'!D:E,2,FALSE))</f>
        <v/>
      </c>
      <c r="ML251" s="577" t="str">
        <f>IF(Table1[[#This Row],[Verschluss - B1 - Fraktion]]="","",VLOOKUP(Table1[[#This Row],[Verschluss - B1 - Fraktion]],'DD FD'!H:J,3,FALSE))</f>
        <v/>
      </c>
      <c r="MM251" s="574" t="str">
        <f>IF(Table1[[#This Row],[Verschluss - B1 - Gewicht (in G)]]="","",Table1[[#This Row],[Verschluss - B1 - Gewicht (in G)]])</f>
        <v/>
      </c>
      <c r="MN251" s="574" t="str">
        <f>IF(Table1[[#This Row],[Verschluss - B1 - Lizenzierungs-pflichtig? (X=Ja)]]="","",Table1[[#This Row],[Verschluss - B1 - Lizenzierungs-pflichtig? (X=Ja)]])</f>
        <v/>
      </c>
      <c r="MO251" s="574" t="str">
        <f>IF(Table1[[#This Row],[Verschluss - B1 - Trennbar vom Hauptkörper? (X=Ja)]]="","",Table1[[#This Row],[Verschluss - B1 - Trennbar vom Hauptkörper? (X=Ja)]])</f>
        <v/>
      </c>
      <c r="MP251" s="577" t="str">
        <f>IF(Table1[[#This Row],[Verschluss - B1 - Virgin Material]]="","",VLOOKUP(Table1[[#This Row],[Verschluss - B1 - Virgin Material]],'DD FD'!AJ:AK,2,FALSE))</f>
        <v/>
      </c>
      <c r="MQ251" s="578" t="str">
        <f>IF(Table1[[#This Row],[Verschluss - B1 - Virgin Material Anteil (in %)]]="","",Table1[[#This Row],[Verschluss - B1 - Virgin Material Anteil (in %)]])</f>
        <v/>
      </c>
      <c r="MR251" s="577" t="str">
        <f>IF(Table1[[#This Row],[Verschluss - B1 - Recyceltes Material]]="","",VLOOKUP(Table1[[#This Row],[Verschluss - B1 - Recyceltes Material]],'DD FD'!AL:AM,2,FALSE))</f>
        <v/>
      </c>
      <c r="MS251" s="578" t="str">
        <f>IF(Table1[[#This Row],[Verschluss - B1 - Recyceltes Material Anteil (in %)]]="","",Table1[[#This Row],[Verschluss - B1 - Recyceltes Material Anteil (in %)]])</f>
        <v/>
      </c>
      <c r="MT251" s="577" t="str">
        <f>IF(Table1[[#This Row],[Verschluss - B1 - Beschichtung]]="","",VLOOKUP(Table1[[#This Row],[Verschluss - B1 - Beschichtung]],'DD FD'!AE:AF,2,FALSE))</f>
        <v/>
      </c>
      <c r="MU251" s="580" t="str">
        <f>IF(Table1[[#This Row],[Verschluss - B1 - Beschichtung Anteil (in %)]]="","",Table1[[#This Row],[Verschluss - B1 - Beschichtung Anteil (in %)]])</f>
        <v/>
      </c>
      <c r="MV251" s="576" t="str">
        <f>IF(Table1[[#This Row],[Verschluss - B2 - Art]]="","",VLOOKUP(Table1[[#This Row],[Verschluss - B2 - Art]],'DD FD'!D:E,2,FALSE))</f>
        <v/>
      </c>
      <c r="MW251" s="577" t="str">
        <f>IF(Table1[[#This Row],[Verschluss - B2 - Fraktion]]="","",VLOOKUP(Table1[[#This Row],[Verschluss - B2 - Fraktion]],'DD FD'!H:J,3,FALSE))</f>
        <v/>
      </c>
      <c r="MX251" s="574" t="str">
        <f>IF(Table1[[#This Row],[Verschluss - B2 - Gewicht (in G)]]="","",Table1[[#This Row],[Verschluss - B2 - Gewicht (in G)]])</f>
        <v/>
      </c>
      <c r="MY251" s="574" t="str">
        <f>IF(Table1[[#This Row],[Verschluss - B2 - Lizenzierungs-pflichtig? (X=Ja)]]="","",Table1[[#This Row],[Verschluss - B2 - Lizenzierungs-pflichtig? (X=Ja)]])</f>
        <v/>
      </c>
      <c r="MZ251" s="574" t="str">
        <f>IF(Table1[[#This Row],[Verschluss - B2 - Trennbar vom Hauptkörper? (X=Ja)]]="","",Table1[[#This Row],[Verschluss - B2 - Trennbar vom Hauptkörper? (X=Ja)]])</f>
        <v/>
      </c>
      <c r="NA251" s="577" t="str">
        <f>IF(Table1[[#This Row],[Verschluss - B2 - Virgin Material]]="","",VLOOKUP(Table1[[#This Row],[Verschluss - B2 - Virgin Material]],'DD FD'!AJ:AK,2,FALSE))</f>
        <v/>
      </c>
      <c r="NB251" s="578" t="str">
        <f>IF(Table1[[#This Row],[Verschluss - B2 - Virgin Material Anteil (in %)]]="","",Table1[[#This Row],[Verschluss - B2 - Virgin Material Anteil (in %)]])</f>
        <v/>
      </c>
      <c r="NC251" s="577" t="str">
        <f>IF(Table1[[#This Row],[Verschluss - B2 - Recyceltes Material]]="","",VLOOKUP(Table1[[#This Row],[Verschluss - B2 - Recyceltes Material]],'DD FD'!AL:AM,2,FALSE))</f>
        <v/>
      </c>
      <c r="ND251" s="578" t="str">
        <f>IF(Table1[[#This Row],[Verschluss - B2 - Recyceltes Material Anteil (in %)]]="","",Table1[[#This Row],[Verschluss - B2 - Recyceltes Material Anteil (in %)]])</f>
        <v/>
      </c>
      <c r="NE251" s="577" t="str">
        <f>IF(Table1[[#This Row],[Verschluss - B2 - Beschichtung]]="","",VLOOKUP(Table1[[#This Row],[Verschluss - B2 - Beschichtung]],'DD FD'!AE:AF,2,FALSE))</f>
        <v/>
      </c>
      <c r="NF251" s="580" t="str">
        <f>IF(Table1[[#This Row],[Verschluss - B2 - Beschichtung Anteil (in %)]]="","",Table1[[#This Row],[Verschluss - B2 - Beschichtung Anteil (in %)]])</f>
        <v/>
      </c>
      <c r="NG251" s="576" t="str">
        <f>IF(Table1[[#This Row],[Verschluss - B3 - Art]]="","",VLOOKUP(Table1[[#This Row],[Verschluss - B3 - Art]],'DD FD'!D:E,2,FALSE))</f>
        <v/>
      </c>
      <c r="NH251" s="577" t="str">
        <f>IF(Table1[[#This Row],[Verschluss - B3 - Fraktion]]="","",VLOOKUP(Table1[[#This Row],[Verschluss - B3 - Fraktion]],'DD FD'!H:J,3,FALSE))</f>
        <v/>
      </c>
      <c r="NI251" s="574" t="str">
        <f>IF(Table1[[#This Row],[Verschluss - B3 - Gewicht (in G)]]="","",Table1[[#This Row],[Verschluss - B3 - Gewicht (in G)]])</f>
        <v/>
      </c>
      <c r="NJ251" s="574" t="str">
        <f>IF(Table1[[#This Row],[Verschluss - B3 - Lizenzierungs-pflichtig? (X=Ja)]]="","",Table1[[#This Row],[Verschluss - B3 - Lizenzierungs-pflichtig? (X=Ja)]])</f>
        <v/>
      </c>
      <c r="NK251" s="574" t="str">
        <f>IF(Table1[[#This Row],[Verschluss - B3 - Trennbar vom Hauptkörper? (X=Ja)]]="","",Table1[[#This Row],[Verschluss - B3 - Trennbar vom Hauptkörper? (X=Ja)]])</f>
        <v/>
      </c>
      <c r="NL251" s="577" t="str">
        <f>IF(Table1[[#This Row],[Verschluss - B3 - Virgin Material]]="","",VLOOKUP(Table1[[#This Row],[Verschluss - B3 - Virgin Material]],'DD FD'!AJ:AK,2,FALSE))</f>
        <v/>
      </c>
      <c r="NM251" s="578" t="str">
        <f>IF(Table1[[#This Row],[Verschluss - B3 - Virgin Material Anteil (in %)]]="","",Table1[[#This Row],[Verschluss - B3 - Virgin Material Anteil (in %)]])</f>
        <v/>
      </c>
      <c r="NN251" s="577" t="str">
        <f>IF(Table1[[#This Row],[Verschluss - B3 - Recyceltes Material]]="","",VLOOKUP(Table1[[#This Row],[Verschluss - B3 - Recyceltes Material]],'DD FD'!AL:AM,2,FALSE))</f>
        <v/>
      </c>
      <c r="NO251" s="578" t="str">
        <f>IF(Table1[[#This Row],[Verschluss - B3 - Recyceltes Material Anteil (in %)]]="","",Table1[[#This Row],[Verschluss - B3 - Recyceltes Material Anteil (in %)]])</f>
        <v/>
      </c>
      <c r="NP251" s="577" t="str">
        <f>IF(Table1[[#This Row],[Verschluss - B3 - Beschichtung]]="","",VLOOKUP(Table1[[#This Row],[Verschluss - B3 - Beschichtung]],'DD FD'!AE:AF,2,FALSE))</f>
        <v/>
      </c>
      <c r="NQ251" s="580" t="str">
        <f>IF(Table1[[#This Row],[Verschluss - B3 - Beschichtung Anteil (in %)]]="","",Table1[[#This Row],[Verschluss - B3 - Beschichtung Anteil (in %)]])</f>
        <v/>
      </c>
      <c r="NR251" s="576" t="str">
        <f>IF(Table1[[#This Row],[Etikett - B1 - Art]]="","",VLOOKUP(Table1[[#This Row],[Etikett - B1 - Art]],'DD FD'!F:G,2,FALSE))</f>
        <v/>
      </c>
      <c r="NS251" s="577" t="str">
        <f>IF(Table1[[#This Row],[Etikett - B1 - Fraktion]]="","",VLOOKUP(Table1[[#This Row],[Etikett - B1 - Fraktion]],'DD FD'!H:J,3,FALSE))</f>
        <v/>
      </c>
      <c r="NT251" s="574" t="str">
        <f>IF(Table1[[#This Row],[Etikett - B1 - Gewicht (in G)]]="","",Table1[[#This Row],[Etikett - B1 - Gewicht (in G)]])</f>
        <v/>
      </c>
      <c r="NU251" s="574" t="str">
        <f>IF(Table1[[#This Row],[Etikett - B1 - Lizenzierungs-pflichtig? (X=Ja)]]="","",Table1[[#This Row],[Etikett - B1 - Lizenzierungs-pflichtig? (X=Ja)]])</f>
        <v/>
      </c>
      <c r="NV251" s="574" t="str">
        <f>IF(Table1[[#This Row],[Etikett - B1 - Trennbar vom Hauptkörper? (X=Ja)]]="","",Table1[[#This Row],[Etikett - B1 - Trennbar vom Hauptkörper? (X=Ja)]])</f>
        <v/>
      </c>
      <c r="NW251" s="577" t="str">
        <f>IF(Table1[[#This Row],[Etikett - B1 - Virgin Material]]="","",VLOOKUP(Table1[[#This Row],[Etikett - B1 - Virgin Material]],'DD FD'!AJ:AK,2,FALSE))</f>
        <v/>
      </c>
      <c r="NX251" s="578" t="str">
        <f>IF(Table1[[#This Row],[Etikett - B1 - Virgin Material Anteil (in %)]]="","",Table1[[#This Row],[Etikett - B1 - Virgin Material Anteil (in %)]])</f>
        <v/>
      </c>
      <c r="NY251" s="577" t="str">
        <f>IF(Table1[[#This Row],[Etikett - B1 - Recyceltes Material]]="","",VLOOKUP(Table1[[#This Row],[Etikett - B1 - Recyceltes Material]],'DD FD'!AL:AM,2,FALSE))</f>
        <v/>
      </c>
      <c r="NZ251" s="578" t="str">
        <f>IF(Table1[[#This Row],[Etikett - B1 - Recyceltes Material Anteil (in %)]]="","",Table1[[#This Row],[Etikett - B1 - Recyceltes Material Anteil (in %)]])</f>
        <v/>
      </c>
      <c r="OA251" s="577" t="str">
        <f>IF(Table1[[#This Row],[Etikett - B1 - Beschichtung]]="","",VLOOKUP(Table1[[#This Row],[Etikett - B1 - Beschichtung]],'DD FD'!AE:AF,2,FALSE))</f>
        <v/>
      </c>
      <c r="OB251" s="580" t="str">
        <f>IF(Table1[[#This Row],[Etikett - B1 - Beschichtung Anteil (in %)]]="","",Table1[[#This Row],[Etikett - B1 - Beschichtung Anteil (in %)]])</f>
        <v/>
      </c>
      <c r="OC251" s="576" t="str">
        <f>IF(Table1[[#This Row],[Etikett - B2 - Art]]="","",VLOOKUP(Table1[[#This Row],[Etikett - B2 - Art]],'DD FD'!F:G,2,FALSE))</f>
        <v/>
      </c>
      <c r="OD251" s="577" t="str">
        <f>IF(Table1[[#This Row],[Etikett - B2 - Fraktion]]="","",VLOOKUP(Table1[[#This Row],[Etikett - B2 - Fraktion]],'DD FD'!H:J,3,FALSE))</f>
        <v/>
      </c>
      <c r="OE251" s="574" t="str">
        <f>IF(Table1[[#This Row],[Etikett - B2 - Gewicht (in G)]]="","",Table1[[#This Row],[Etikett - B2 - Gewicht (in G)]])</f>
        <v/>
      </c>
      <c r="OF251" s="574" t="str">
        <f>IF(Table1[[#This Row],[Etikett - B2 - Lizenzierungs-pflichtig? (X=Ja)]]="","",Table1[[#This Row],[Etikett - B2 - Lizenzierungs-pflichtig? (X=Ja)]])</f>
        <v/>
      </c>
      <c r="OG251" s="574" t="str">
        <f>IF(Table1[[#This Row],[Etikett - B2 - Trennbar vom Hauptkörper? (X=Ja)]]="","",Table1[[#This Row],[Etikett - B2 - Trennbar vom Hauptkörper? (X=Ja)]])</f>
        <v/>
      </c>
      <c r="OH251" s="577" t="str">
        <f>IF(Table1[[#This Row],[Etikett - B2 - Virgin Material]]="","",VLOOKUP(Table1[[#This Row],[Etikett - B2 - Virgin Material]],'DD FD'!AJ:AK,2,FALSE))</f>
        <v/>
      </c>
      <c r="OI251" s="578" t="str">
        <f>IF(Table1[[#This Row],[Etikett - B2 - Virgin Material Anteil (in %)]]="","",Table1[[#This Row],[Etikett - B2 - Virgin Material Anteil (in %)]])</f>
        <v/>
      </c>
      <c r="OJ251" s="577" t="str">
        <f>IF(Table1[[#This Row],[Etikett - B2 - Recyceltes Material]]="","",VLOOKUP(Table1[[#This Row],[Etikett - B2 - Recyceltes Material]],'DD FD'!AL:AM,2,FALSE))</f>
        <v/>
      </c>
      <c r="OK251" s="578" t="str">
        <f>IF(Table1[[#This Row],[Etikett - B2 - Recyceltes Material Anteil (in %)]]="","",Table1[[#This Row],[Etikett - B2 - Recyceltes Material Anteil (in %)]])</f>
        <v/>
      </c>
      <c r="OL251" s="577" t="str">
        <f>IF(Table1[[#This Row],[Etikett - B2 - Beschichtung]]="","",VLOOKUP(Table1[[#This Row],[Etikett - B2 - Beschichtung]],'DD FD'!AE:AF,2,FALSE))</f>
        <v/>
      </c>
      <c r="OM251" s="580" t="str">
        <f>IF(Table1[[#This Row],[Etikett - B2 - Beschichtung Anteil (in %)]]="","",Table1[[#This Row],[Etikett - B2 - Beschichtung Anteil (in %)]])</f>
        <v/>
      </c>
      <c r="ON251" s="576" t="str">
        <f>IF(Table1[[#This Row],[Etikett - B3 - Art]]="","",VLOOKUP(Table1[[#This Row],[Etikett - B3 - Art]],'DD FD'!F:G,2,FALSE))</f>
        <v/>
      </c>
      <c r="OO251" s="577" t="str">
        <f>IF(Table1[[#This Row],[Etikett - B3 - Fraktion]]="","",VLOOKUP(Table1[[#This Row],[Etikett - B3 - Fraktion]],'DD FD'!H:J,3,FALSE))</f>
        <v/>
      </c>
      <c r="OP251" s="574" t="str">
        <f>IF(Table1[[#This Row],[Etikett - B3 - Gewicht (in G)]]="","",Table1[[#This Row],[Etikett - B3 - Gewicht (in G)]])</f>
        <v/>
      </c>
      <c r="OQ251" s="574" t="str">
        <f>IF(Table1[[#This Row],[Etikett - B3 - Lizenzierungs-pflichtig? (X=Ja)]]="","",Table1[[#This Row],[Etikett - B3 - Lizenzierungs-pflichtig? (X=Ja)]])</f>
        <v/>
      </c>
      <c r="OR251" s="574" t="str">
        <f>IF(Table1[[#This Row],[Etikett - B3 - Trennbar vom Hauptkörper? (X=Ja)]]="","",Table1[[#This Row],[Etikett - B3 - Trennbar vom Hauptkörper? (X=Ja)]])</f>
        <v/>
      </c>
      <c r="OS251" s="577" t="str">
        <f>IF(Table1[[#This Row],[Etikett - B3 - Virgin Material]]="","",VLOOKUP(Table1[[#This Row],[Etikett - B3 - Virgin Material]],'DD FD'!AJ:AK,2,FALSE))</f>
        <v/>
      </c>
      <c r="OT251" s="578" t="str">
        <f>IF(Table1[[#This Row],[Etikett - B3 - Virgin Material Anteil (in %)]]="","",Table1[[#This Row],[Etikett - B3 - Virgin Material Anteil (in %)]])</f>
        <v/>
      </c>
      <c r="OU251" s="577" t="str">
        <f>IF(Table1[[#This Row],[Etikett - B3 - Recyceltes Material]]="","",VLOOKUP(Table1[[#This Row],[Etikett - B3 - Recyceltes Material]],'DD FD'!AL:AM,2,FALSE))</f>
        <v/>
      </c>
      <c r="OV251" s="578" t="str">
        <f>IF(Table1[[#This Row],[Etikett - B3 - Recyceltes Material Anteil (in %)]]="","",Table1[[#This Row],[Etikett - B3 - Recyceltes Material Anteil (in %)]])</f>
        <v/>
      </c>
      <c r="OW251" s="577" t="str">
        <f>IF(Table1[[#This Row],[Etikett - B3 - Beschichtung]]="","",VLOOKUP(Table1[[#This Row],[Etikett - B3 - Beschichtung]],'DD FD'!AE:AF,2,FALSE))</f>
        <v/>
      </c>
      <c r="OX251" s="613" t="str">
        <f>IF(Table1[[#This Row],[Etikett - B3 - Beschichtung Anteil (in %)]]="","",Table1[[#This Row],[Etikett - B3 - Beschichtung Anteil (in %)]])</f>
        <v/>
      </c>
      <c r="OY251" s="618">
        <f>ROUNDUP(SUM(
IF(AND(LH251='DD FD'!$J$7,LJ251='DD FD'!$AI$3),LI251,0),
IF(AND(LR251='DD FD'!$J$7,LT251='DD FD'!$AI$3),LS251,0),
IF(AND(MB251='DD FD'!$J$7,MD251='DD FD'!$AI$3),MC251,0),
IF(AND(ML251='DD FD'!$J$7,MN251='DD FD'!$AI$3),MM251,0),
IF(AND(MW251='DD FD'!$J$7,MY251='DD FD'!$AI$3),MX251,0),
IF(AND(NH251='DD FD'!$J$7,NJ251='DD FD'!$AI$3),NI251,0),
IF(AND(NS251='DD FD'!$J$7,NU251='DD FD'!$AI$3),NT251,0),
IF(AND(OD251='DD FD'!$J$7,OF251='DD FD'!$AI$3),OE251,0),
IF(AND(OO251='DD FD'!$J$7,OQ251='DD FD'!$AI$3),OP251,0),
),2)</f>
        <v>0</v>
      </c>
      <c r="OZ251" s="617">
        <f>ROUNDUP(SUM(
IF(AND(LH251='DD FD'!$J$6,LJ251='DD FD'!$AI$3),LI251,0),
IF(AND(LR251='DD FD'!$J$6,LT251='DD FD'!$AI$3),LS251,0),
IF(AND(MB251='DD FD'!$J$6,MD251='DD FD'!$AI$3),MC251,0),
IF(AND(ML251='DD FD'!$J$6,MN251='DD FD'!$AI$3),MM251,0),
IF(AND(MW251='DD FD'!$J$6,MY251='DD FD'!$AI$3),MX251,0),
IF(AND(NH251='DD FD'!$J$6,NJ251='DD FD'!$AI$3),NI251,0),
IF(AND(NS251='DD FD'!$J$6,NU251='DD FD'!$AI$3),NT251,0),
IF(AND(OD251='DD FD'!$J$6,OF251='DD FD'!$AI$3),OE251,0),
IF(AND(OO251='DD FD'!$J$6,OQ251='DD FD'!$AI$3),OP251,0),
),2)</f>
        <v>0</v>
      </c>
      <c r="PA251" s="617">
        <f>ROUNDUP(SUM(
IF(AND(LH251='DD FD'!$J$10,LJ251='DD FD'!$AI$3),LI251,0),
IF(AND(LR251='DD FD'!$J$10,LT251='DD FD'!$AI$3),LS251,0),
IF(AND(MB251='DD FD'!$J$10,MD251='DD FD'!$AI$3),MC251,0),
IF(AND(ML251='DD FD'!$J$10,MN251='DD FD'!$AI$3),MM251,0),
IF(AND(MW251='DD FD'!$J$10,MY251='DD FD'!$AI$3),MX251,0),
IF(AND(NH251='DD FD'!$J$10,NJ251='DD FD'!$AI$3),NI251,0),
IF(AND(NS251='DD FD'!$J$10,NU251='DD FD'!$AI$3),NT251,0),
IF(AND(OD251='DD FD'!$J$10,OF251='DD FD'!$AI$3),OE251,0),
IF(AND(OO251='DD FD'!$J$10,OQ251='DD FD'!$AI$3),OP251,0),
),2)</f>
        <v>0</v>
      </c>
      <c r="PB251" s="617">
        <f>ROUNDUP(SUM(
IF(AND(LH251='DD FD'!$J$8,LJ251='DD FD'!$AI$3),LI251,0),
IF(AND(LR251='DD FD'!$J$8,LT251='DD FD'!$AI$3),LS251,0),
IF(AND(MB251='DD FD'!$J$8,MD251='DD FD'!$AI$3),MC251,0),
IF(AND(ML251='DD FD'!$J$8,MN251='DD FD'!$AI$3),MM251,0),
IF(AND(MW251='DD FD'!$J$8,MY251='DD FD'!$AI$3),MX251,0),
IF(AND(NH251='DD FD'!$J$8,NJ251='DD FD'!$AI$3),NI251,0),
IF(AND(NS251='DD FD'!$J$8,NU251='DD FD'!$AI$3),NT251,0),
IF(AND(OD251='DD FD'!$J$8,OF251='DD FD'!$AI$3),OE251,0),
IF(AND(OO251='DD FD'!$J$8,OQ251='DD FD'!$AI$3),OP251,0),
),2)</f>
        <v>0</v>
      </c>
      <c r="PC251" s="617">
        <f>ROUNDUP(SUM(
IF(AND(LH251='DD FD'!$J$5,LJ251='DD FD'!$AI$3),LI251,0),
IF(AND(LR251='DD FD'!$J$5,LT251='DD FD'!$AI$3),LS251,0),
IF(AND(MB251='DD FD'!$J$5,MD251='DD FD'!$AI$3),MC251,0),
IF(AND(ML251='DD FD'!$J$5,MN251='DD FD'!$AI$3),MM251,0),
IF(AND(MW251='DD FD'!$J$5,MY251='DD FD'!$AI$3),MX251,0),
IF(AND(NH251='DD FD'!$J$5,NJ251='DD FD'!$AI$3),NI251,0),
IF(AND(NS251='DD FD'!$J$5,NU251='DD FD'!$AI$3),NT251,0),
IF(AND(OD251='DD FD'!$J$5,OF251='DD FD'!$AI$3),OE251,0),
IF(AND(OO251='DD FD'!$J$5,OQ251='DD FD'!$AI$3),OP251,0),
),2)</f>
        <v>0</v>
      </c>
      <c r="PD251" s="617">
        <f>ROUNDUP(SUM(
IF(AND(LH251='DD FD'!$J$9,LJ251='DD FD'!$AI$3),LI251,0),
IF(AND(LR251='DD FD'!$J$9,LT251='DD FD'!$AI$3),LS251,0),
IF(AND(MB251='DD FD'!$J$9,MD251='DD FD'!$AI$3),MC251,0),
IF(AND(ML251='DD FD'!$J$9,MN251='DD FD'!$AI$3),MM251,0),
IF(AND(MW251='DD FD'!$J$9,MY251='DD FD'!$AI$3),MX251,0),
IF(AND(NH251='DD FD'!$J$9,NJ251='DD FD'!$AI$3),NI251,0),
IF(AND(NS251='DD FD'!$J$9,NU251='DD FD'!$AI$3),NT251,0),
IF(AND(OD251='DD FD'!$J$9,OF251='DD FD'!$AI$3),OE251,0),
IF(AND(OO251='DD FD'!$J$9,OQ251='DD FD'!$AI$3),OP251,0),
),2)</f>
        <v>0</v>
      </c>
      <c r="PE251" s="617">
        <f>ROUNDUP(SUM(
IF(AND(LH251='DD FD'!$J$4,LJ251='DD FD'!$AI$3),LI251,0),
IF(AND(LR251='DD FD'!$J$4,LT251='DD FD'!$AI$3),LS251,0),
IF(AND(MB251='DD FD'!$J$4,MD251='DD FD'!$AI$3),MC251,0),
IF(AND(ML251='DD FD'!$J$4,MN251='DD FD'!$AI$3),MM251,0),
IF(AND(MW251='DD FD'!$J$4,MY251='DD FD'!$AI$3),MX251,0),
IF(AND(NH251='DD FD'!$J$4,NJ251='DD FD'!$AI$3),NI251,0),
IF(AND(NS251='DD FD'!$J$4,NU251='DD FD'!$AI$3),NT251,0),
IF(AND(OD251='DD FD'!$J$4,OF251='DD FD'!$AI$3),OE251,0),
IF(AND(OO251='DD FD'!$J$4,OQ251='DD FD'!$AI$3),OP251,0),
),2)</f>
        <v>0</v>
      </c>
      <c r="PF251" s="619">
        <f>ROUNDUP(SUM(
IF(AND(LH251='DD FD'!$J$11,LJ251='DD FD'!$AI$3),LI251,0),
IF(AND(LR251='DD FD'!$J$11,LT251='DD FD'!$AI$3),LS251,0),
IF(AND(MB251='DD FD'!$J$11,MD251='DD FD'!$AI$3),MC251,0),
IF(AND(ML251='DD FD'!$J$11,MN251='DD FD'!$AI$3),MM251,0),
IF(AND(MW251='DD FD'!$J$11,MY251='DD FD'!$AI$3),MX251,0),
IF(AND(NH251='DD FD'!$J$11,NJ251='DD FD'!$AI$3),NI251,0),
IF(AND(NS251='DD FD'!$J$11,NU251='DD FD'!$AI$3),NT251,0),
IF(AND(OD251='DD FD'!$J$11,OF251='DD FD'!$AI$3),OE251,0),
IF(AND(OO251='DD FD'!$J$11,OQ251='DD FD'!$AI$3),OP251,0),
),2)</f>
        <v>0</v>
      </c>
    </row>
    <row r="252" spans="1:422">
      <c r="A252" s="806"/>
      <c r="B252" s="934"/>
      <c r="C252" s="247"/>
      <c r="D252" s="842"/>
      <c r="E252" s="247"/>
      <c r="F252" s="158"/>
      <c r="G252" s="710"/>
      <c r="H252" s="712"/>
      <c r="I252" s="936"/>
      <c r="J252" s="803"/>
      <c r="K252" s="150"/>
      <c r="L252" s="146" t="str">
        <f t="shared" si="81"/>
        <v/>
      </c>
      <c r="M252" s="501" t="str">
        <f t="shared" si="98"/>
        <v/>
      </c>
      <c r="N252" s="504"/>
      <c r="O252" s="113" t="str">
        <f t="shared" si="99"/>
        <v/>
      </c>
      <c r="P252" s="114" t="str">
        <f t="shared" si="82"/>
        <v/>
      </c>
      <c r="Q252" s="152"/>
      <c r="R252" s="152"/>
      <c r="S252" s="115" t="str">
        <f t="shared" si="100"/>
        <v/>
      </c>
      <c r="T252" s="159"/>
      <c r="U252" s="159"/>
      <c r="V252" s="157"/>
      <c r="W252" s="157"/>
      <c r="X252" s="157"/>
      <c r="Y252" s="772"/>
      <c r="Z252" s="158"/>
      <c r="AA252" s="144"/>
      <c r="AB252" s="112"/>
      <c r="AC252" s="153"/>
      <c r="AD252" s="153"/>
      <c r="AE252" s="153"/>
      <c r="AF252" s="153"/>
      <c r="AG252" s="153"/>
      <c r="AH252" s="153"/>
      <c r="AI252" s="152"/>
      <c r="AJ252" s="158"/>
      <c r="AK252" s="158"/>
      <c r="AL252" s="158"/>
      <c r="AM252" s="116" t="str">
        <f t="shared" si="101"/>
        <v/>
      </c>
      <c r="AN252" s="116" t="str">
        <f t="shared" si="102"/>
        <v/>
      </c>
      <c r="AO252" s="324"/>
      <c r="AP252" s="503"/>
      <c r="AQ252" s="487" t="str">
        <f t="shared" si="103"/>
        <v/>
      </c>
      <c r="AR252" s="113" t="str">
        <f t="shared" si="83"/>
        <v/>
      </c>
      <c r="AS252" s="113" t="str">
        <f t="shared" si="84"/>
        <v/>
      </c>
      <c r="AT252" s="113" t="str">
        <f t="shared" si="85"/>
        <v/>
      </c>
      <c r="AU252" s="113" t="str">
        <f t="shared" si="86"/>
        <v/>
      </c>
      <c r="AV252" s="159"/>
      <c r="AW252" s="157"/>
      <c r="AX252" s="157"/>
      <c r="AY252" s="157"/>
      <c r="AZ252" s="157"/>
      <c r="BA252" s="116" t="str">
        <f t="shared" si="87"/>
        <v/>
      </c>
      <c r="BB252" s="316"/>
      <c r="BC252" s="116" t="str">
        <f t="shared" si="88"/>
        <v/>
      </c>
      <c r="BD252" s="133" t="str">
        <f t="shared" si="89"/>
        <v/>
      </c>
      <c r="BE252" s="157"/>
      <c r="BF252" s="1180"/>
      <c r="BG252" s="1180"/>
      <c r="BH252" s="158"/>
      <c r="BI252" s="490"/>
      <c r="BJ252" s="514" t="str">
        <f t="shared" si="104"/>
        <v/>
      </c>
      <c r="BK252" s="789"/>
      <c r="BL252" s="116" t="str">
        <f t="shared" si="105"/>
        <v/>
      </c>
      <c r="BM252" s="144"/>
      <c r="BN252" s="144"/>
      <c r="BO252" s="144"/>
      <c r="BP252" s="790"/>
      <c r="BQ252" s="790"/>
      <c r="BR252" s="790"/>
      <c r="BS252" s="116" t="str">
        <f t="shared" si="90"/>
        <v/>
      </c>
      <c r="BT252" s="790"/>
      <c r="BU252" s="808" t="str">
        <f t="shared" si="91"/>
        <v/>
      </c>
      <c r="BV252" s="791"/>
      <c r="BW252" s="144"/>
      <c r="BX252" s="20"/>
      <c r="BY252" s="20"/>
      <c r="BZ252" s="20"/>
      <c r="CA252" s="792"/>
      <c r="CB252" s="1201"/>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c r="CZ252" s="144"/>
      <c r="DA252" s="144"/>
      <c r="DB252" s="144"/>
      <c r="DC252" s="144"/>
      <c r="DD252" s="144"/>
      <c r="DE252" s="144"/>
      <c r="DF252" s="144"/>
      <c r="DG252" s="144"/>
      <c r="DH252" s="144"/>
      <c r="DI252" s="144"/>
      <c r="DJ252" s="144"/>
      <c r="DK252" s="144"/>
      <c r="DL252" s="144"/>
      <c r="DM252" s="144"/>
      <c r="DN252" s="144"/>
      <c r="DO252" s="144"/>
      <c r="DP252" s="144"/>
      <c r="DQ252" s="144"/>
      <c r="DR252" s="144"/>
      <c r="DS252" s="144"/>
      <c r="DT252" s="144"/>
      <c r="DU252" s="144"/>
      <c r="DV252" s="144"/>
      <c r="DW252" s="144"/>
      <c r="DX252" s="144"/>
      <c r="DY252" s="144"/>
      <c r="DZ252" s="144"/>
      <c r="EA252" s="144"/>
      <c r="EB252" s="144"/>
      <c r="EC252" s="144"/>
      <c r="ED252" s="782" t="str">
        <f t="shared" si="106"/>
        <v/>
      </c>
      <c r="EE252" s="519"/>
      <c r="EF252" s="793"/>
      <c r="EG252" s="519"/>
      <c r="EH252" s="794"/>
      <c r="EI252" s="790"/>
      <c r="EJ252" s="794"/>
      <c r="EK252" s="794"/>
      <c r="EL252" s="790"/>
      <c r="EM252" s="790"/>
      <c r="EN252" s="790"/>
      <c r="EO252" s="112" t="str">
        <f t="shared" si="92"/>
        <v/>
      </c>
      <c r="EP252" s="790"/>
      <c r="EQ252" s="488" t="str">
        <f t="shared" si="93"/>
        <v/>
      </c>
      <c r="ER252" s="1100"/>
      <c r="ES252" s="1099" t="str">
        <f t="shared" si="107"/>
        <v/>
      </c>
      <c r="ET252" s="525"/>
      <c r="EU252" s="148"/>
      <c r="EV252" s="148"/>
      <c r="EW252" s="148"/>
      <c r="EX252" s="148"/>
      <c r="EY252" s="148"/>
      <c r="EZ252" s="148"/>
      <c r="FA252" s="148"/>
      <c r="FB252" s="148"/>
      <c r="FC252" s="148"/>
      <c r="FD252" s="148"/>
      <c r="FE252" s="148"/>
      <c r="FF252" s="148"/>
      <c r="FG252" s="148"/>
      <c r="FH252" s="148"/>
      <c r="FI252" s="528"/>
      <c r="FJ252" s="513" t="str">
        <f t="shared" si="94"/>
        <v/>
      </c>
      <c r="FK252" s="158"/>
      <c r="FL252" s="850"/>
      <c r="FM252" s="850"/>
      <c r="FN252" s="850"/>
      <c r="FO252" s="850"/>
      <c r="FP252" s="850"/>
      <c r="FQ252" s="850"/>
      <c r="FR252" s="157"/>
      <c r="FS252" s="143"/>
      <c r="FT252" s="143"/>
      <c r="FU252" s="847" t="str">
        <f t="shared" si="95"/>
        <v/>
      </c>
      <c r="FV252" s="555"/>
      <c r="FW252" s="523" t="str">
        <f>IF(Table1[[#This Row],[Nonfood Inhaltstoffe - Komponente]]="","",VLOOKUP(Table1[[#This Row],[Nonfood Inhaltstoffe - Komponente]],'Dropdown Auswahl'!BJ:BK,2,FALSE))</f>
        <v/>
      </c>
      <c r="FX252" s="1013"/>
      <c r="FY252" s="1011" t="str">
        <f t="shared" si="96"/>
        <v/>
      </c>
      <c r="FZ252" s="152"/>
      <c r="GA252" s="152"/>
      <c r="GB252" s="152"/>
      <c r="GC252" s="529" t="str">
        <f t="shared" si="97"/>
        <v/>
      </c>
      <c r="GG252" s="21"/>
      <c r="GH252" s="21"/>
      <c r="GI252" s="1019"/>
      <c r="GJ252" s="1016" t="str">
        <f>IF(Table1[[#This Row],[Global Trade Item Number (GTIN)]]="","",Table1[[#This Row],[Global Trade Item Number (GTIN)]])</f>
        <v/>
      </c>
      <c r="GK252" s="555" t="str">
        <f>IF(Table1[[#This Row],[WAWI-Nr./ Kreditoren-Nummer
(ASDV)]]&lt;&gt;"",Table1[[#This Row],[WAWI-Nr./ Kreditoren-Nummer
(ASDV)]],"")</f>
        <v/>
      </c>
      <c r="GL252" s="165"/>
      <c r="GM252" s="165"/>
      <c r="GN252" s="165"/>
      <c r="GO252" s="485"/>
      <c r="GP252" s="534"/>
      <c r="GQ252" s="533"/>
      <c r="GR252" s="486"/>
      <c r="GS252" s="486"/>
      <c r="GT252" s="486"/>
      <c r="GU252" s="486"/>
      <c r="GV252" s="486"/>
      <c r="GW252" s="542"/>
      <c r="GX252" s="538"/>
      <c r="GY252" s="144"/>
      <c r="GZ252" s="480"/>
      <c r="HA252" s="158"/>
      <c r="HB252" s="480"/>
      <c r="HC252" s="480"/>
      <c r="HD252" s="480"/>
      <c r="HE252" s="480"/>
      <c r="HF252" s="480"/>
      <c r="HG252" s="480"/>
      <c r="HH252" s="538"/>
      <c r="HI252" s="480"/>
      <c r="HJ252" s="480"/>
      <c r="HK252" s="480"/>
      <c r="HL252" s="480"/>
      <c r="HM252" s="480"/>
      <c r="HN252" s="480"/>
      <c r="HO252" s="480"/>
      <c r="HP252" s="480"/>
      <c r="HQ252" s="480"/>
      <c r="HR252" s="538"/>
      <c r="HS252" s="480"/>
      <c r="HT252" s="480"/>
      <c r="HU252" s="480"/>
      <c r="HV252" s="480"/>
      <c r="HW252" s="480"/>
      <c r="HX252" s="480"/>
      <c r="HY252" s="480"/>
      <c r="HZ252" s="480"/>
      <c r="IA252" s="480"/>
      <c r="IB252" s="538"/>
      <c r="IC252" s="480"/>
      <c r="ID252" s="480"/>
      <c r="IE252" s="480"/>
      <c r="IF252" s="480"/>
      <c r="IG252" s="480"/>
      <c r="IH252" s="480"/>
      <c r="II252" s="480"/>
      <c r="IJ252" s="480"/>
      <c r="IK252" s="480"/>
      <c r="IL252" s="480"/>
      <c r="IM252" s="538"/>
      <c r="IN252" s="480"/>
      <c r="IO252" s="480"/>
      <c r="IP252" s="480"/>
      <c r="IQ252" s="480"/>
      <c r="IR252" s="480"/>
      <c r="IS252" s="480"/>
      <c r="IT252" s="480"/>
      <c r="IU252" s="480"/>
      <c r="IV252" s="480"/>
      <c r="IW252" s="480"/>
      <c r="IX252" s="538"/>
      <c r="IY252" s="480"/>
      <c r="IZ252" s="480"/>
      <c r="JA252" s="480"/>
      <c r="JB252" s="480"/>
      <c r="JC252" s="480"/>
      <c r="JD252" s="480"/>
      <c r="JE252" s="480"/>
      <c r="JF252" s="480"/>
      <c r="JG252" s="480"/>
      <c r="JH252" s="480"/>
      <c r="JI252" s="538"/>
      <c r="JJ252" s="480"/>
      <c r="JK252" s="480"/>
      <c r="JL252" s="480"/>
      <c r="JM252" s="480"/>
      <c r="JN252" s="480"/>
      <c r="JO252" s="480"/>
      <c r="JP252" s="480"/>
      <c r="JQ252" s="480"/>
      <c r="JR252" s="480"/>
      <c r="JS252" s="590"/>
      <c r="JT252" s="538"/>
      <c r="JU252" s="480"/>
      <c r="JV252" s="480"/>
      <c r="JW252" s="480"/>
      <c r="JX252" s="480"/>
      <c r="JY252" s="480"/>
      <c r="JZ252" s="480"/>
      <c r="KA252" s="480"/>
      <c r="KB252" s="480"/>
      <c r="KC252" s="480"/>
      <c r="KD252" s="480"/>
      <c r="KE252" s="538"/>
      <c r="KF252" s="480"/>
      <c r="KG252" s="480"/>
      <c r="KH252" s="480"/>
      <c r="KI252" s="480"/>
      <c r="KJ252" s="480"/>
      <c r="KK252" s="480"/>
      <c r="KL252" s="480"/>
      <c r="KM252" s="480"/>
      <c r="KN252" s="480"/>
      <c r="KO252" s="480"/>
      <c r="KR252" s="568" t="str">
        <f>IF(Table1[[#This Row],[GTIN]]&lt;&gt;"",Table1[[#This Row],[GTIN]],"")</f>
        <v/>
      </c>
      <c r="KS252" s="569" t="str">
        <f>Table1[[#This Row],[Kreditor]]</f>
        <v/>
      </c>
      <c r="KT252" s="570" t="str">
        <f>IF(Table1[[#This Row],[Gültig ab (Datum)]]&lt;&gt;"",Table1[[#This Row],[Gültig ab (Datum)]],"")</f>
        <v/>
      </c>
      <c r="KU252" s="570"/>
      <c r="KV252" s="583" t="str">
        <f>IF(Table1[[#This Row],[Artikel verpackt? 
(X=Ja)]]="","",Table1[[#This Row],[Artikel verpackt? 
(X=Ja)]])</f>
        <v/>
      </c>
      <c r="KW252" s="571" t="str">
        <f>IF(Table1[[#This Row],[Verpackung recyclingfähig?
(X=Ja)]]="","",Table1[[#This Row],[Verpackung recyclingfähig?
(X=Ja)]])</f>
        <v/>
      </c>
      <c r="KX252" s="572"/>
      <c r="KY252" s="573"/>
      <c r="KZ252" s="574"/>
      <c r="LA252" s="574"/>
      <c r="LB252" s="574"/>
      <c r="LC252" s="574"/>
      <c r="LD252" s="574"/>
      <c r="LE252" s="574"/>
      <c r="LF252" s="575"/>
      <c r="LG252" s="576" t="str">
        <f>IF(Table1[[#This Row],[Hauptkörper - B1 - Art]]="","",VLOOKUP(Table1[[#This Row],[Hauptkörper - B1 - Art]],'DD FD'!B:C,2,FALSE))</f>
        <v/>
      </c>
      <c r="LH252" s="577" t="str">
        <f>IF(Table1[[#This Row],[Hauptkörper - B1 - Fraktion]]="","",VLOOKUP(Table1[[#This Row],[Hauptkörper - B1 - Fraktion]],'DD FD'!H:J,3,FALSE))</f>
        <v/>
      </c>
      <c r="LI252" s="574" t="str">
        <f>IF(Table1[[#This Row],[Hauptkörper - B1 - Gewicht
(in G)]]="","",Table1[[#This Row],[Hauptkörper - B1 - Gewicht
(in G)]])</f>
        <v/>
      </c>
      <c r="LJ252" s="574" t="str">
        <f>IF(Table1[[#This Row],[Hauptkörper - B1 - Lizenzierungs-pflichtig? (X=Ja)]]="","",Table1[[#This Row],[Hauptkörper - B1 - Lizenzierungs-pflichtig? (X=Ja)]])</f>
        <v/>
      </c>
      <c r="LK252" s="577" t="str">
        <f>IF(Table1[[#This Row],[Hauptkörper - B1 - Virgin Material]]="","",VLOOKUP(Table1[[#This Row],[Hauptkörper - B1 - Virgin Material]],'DD FD'!AJ:AK,2,FALSE))</f>
        <v/>
      </c>
      <c r="LL252" s="578" t="str">
        <f>IF(Table1[[#This Row],[Hauptkörper - B1 - Virgin Material Anteil (in %)]]="","",Table1[[#This Row],[Hauptkörper - B1 - Virgin Material Anteil (in %)]])</f>
        <v/>
      </c>
      <c r="LM252" s="577" t="str">
        <f>IF(Table1[[#This Row],[Hauptkörper - B1 - Recyceltes Material]]="","",VLOOKUP(Table1[[#This Row],[Hauptkörper - B1 - Recyceltes Material]],'DD FD'!AL:AM,2,FALSE))</f>
        <v/>
      </c>
      <c r="LN252" s="578" t="str">
        <f>IF(Table1[[#This Row],[Hauptkörper - B1 - Recyceltes Material Anteil (in %)]]="","",Table1[[#This Row],[Hauptkörper - B1 - Recyceltes Material Anteil (in %)]])</f>
        <v/>
      </c>
      <c r="LO252" s="579" t="str">
        <f>IF(Table1[[#This Row],[Hauptkörper - B1 - Beschichtung]]="","",VLOOKUP(Table1[[#This Row],[Hauptkörper - B1 - Beschichtung]],'DD FD'!AE:AF,2,FALSE))</f>
        <v/>
      </c>
      <c r="LP252" s="580" t="str">
        <f>IF(Table1[[#This Row],[Hauptkörper - B1 - Beschichtung Anteil (in %)]]="","",Table1[[#This Row],[Hauptkörper - B1 - Beschichtung Anteil (in %)]])</f>
        <v/>
      </c>
      <c r="LQ252" s="576" t="str">
        <f>IF(Table1[[#This Row],[Hauptkörper - B2 - Art]]="","",VLOOKUP(Table1[[#This Row],[Hauptkörper - B2 - Art]],'DD FD'!B:C,2,FALSE))</f>
        <v/>
      </c>
      <c r="LR252" s="577" t="str">
        <f>IF(Table1[[#This Row],[Hauptkörper - B2 - Fraktion]]="","",VLOOKUP(Table1[[#This Row],[Hauptkörper - B2 - Fraktion]],'DD FD'!H:J,3,FALSE))</f>
        <v/>
      </c>
      <c r="LS252" s="574" t="str">
        <f>IF(Table1[[#This Row],[Hauptkörper - B2 - Gewicht
(in G)]]="","",Table1[[#This Row],[Hauptkörper - B2 - Gewicht
(in G)]])</f>
        <v/>
      </c>
      <c r="LT252" s="574" t="str">
        <f>IF(Table1[[#This Row],[Hauptkörper - B2 - Lizenzierungs-pflichtig? (X=Ja)]]="","",Table1[[#This Row],[Hauptkörper - B2 - Lizenzierungs-pflichtig? (X=Ja)]])</f>
        <v/>
      </c>
      <c r="LU252" s="577" t="str">
        <f>IF(Table1[[#This Row],[Hauptkörper - B2 - Virgin Material]]="","",VLOOKUP(Table1[[#This Row],[Hauptkörper - B2 - Virgin Material]],'DD FD'!AJ:AK,2,FALSE))</f>
        <v/>
      </c>
      <c r="LV252" s="578" t="str">
        <f>IF(Table1[[#This Row],[Hauptkörper - B2 - Virgin Material Anteil (in %)]]="","",Table1[[#This Row],[Hauptkörper - B2 - Virgin Material Anteil (in %)]])</f>
        <v/>
      </c>
      <c r="LW252" s="577" t="str">
        <f>IF(Table1[[#This Row],[Hauptkörper - B2 - Recyceltes Material]]="","",VLOOKUP(Table1[[#This Row],[Hauptkörper - B2 - Recyceltes Material]],'DD FD'!AL:AM,2,FALSE))</f>
        <v/>
      </c>
      <c r="LX252" s="578" t="str">
        <f>IF(Table1[[#This Row],[Hauptkörper - B2 - Recyceltes Material Anteil (in %)]]="","",Table1[[#This Row],[Hauptkörper - B2 - Recyceltes Material Anteil (in %)]])</f>
        <v/>
      </c>
      <c r="LY252" s="577" t="str">
        <f>IF(Table1[[#This Row],[Hauptkörper - B2 - Beschichtung]]="","",VLOOKUP(Table1[[#This Row],[Hauptkörper - B2 - Beschichtung]],'DD FD'!AE:AF,2,FALSE))</f>
        <v/>
      </c>
      <c r="LZ252" s="580" t="str">
        <f>IF(Table1[[#This Row],[Hauptkörper - B2 - Beschichtung Anteil (in %)]]="","",Table1[[#This Row],[Hauptkörper - B2 - Beschichtung Anteil (in %)]])</f>
        <v/>
      </c>
      <c r="MA252" s="576" t="str">
        <f>IF(Table1[[#This Row],[Hauptkörper - B3 - Art]]="","",VLOOKUP(Table1[[#This Row],[Hauptkörper - B3 - Art]],'DD FD'!B:C,2,FALSE))</f>
        <v/>
      </c>
      <c r="MB252" s="577" t="str">
        <f>IF(Table1[[#This Row],[Hauptkörper - B3 - Fraktion]]="","",VLOOKUP(Table1[[#This Row],[Hauptkörper - B3 - Fraktion]],'DD FD'!H:J,3,FALSE))</f>
        <v/>
      </c>
      <c r="MC252" s="574" t="str">
        <f>IF(Table1[[#This Row],[Hauptkörper - B3 - Gewicht
(in G)]]="","",Table1[[#This Row],[Hauptkörper - B3 - Gewicht
(in G)]])</f>
        <v/>
      </c>
      <c r="MD252" s="574" t="str">
        <f>IF(Table1[[#This Row],[Hauptkörper - B3 - Lizenzierungs-pflichtig? (X=Ja)]]="","",Table1[[#This Row],[Hauptkörper - B3 - Lizenzierungs-pflichtig? (X=Ja)]])</f>
        <v/>
      </c>
      <c r="ME252" s="577" t="str">
        <f>IF(Table1[[#This Row],[Hauptkörper - B3 - Virgin Material]]="","",VLOOKUP(Table1[[#This Row],[Hauptkörper - B3 - Virgin Material]],'DD FD'!AJ:AK,2,FALSE))</f>
        <v/>
      </c>
      <c r="MF252" s="578" t="str">
        <f>IF(Table1[[#This Row],[Hauptkörper - B3 - Virgin Material Anteil (in %)]]="","",Table1[[#This Row],[Hauptkörper - B3 - Virgin Material Anteil (in %)]])</f>
        <v/>
      </c>
      <c r="MG252" s="577" t="str">
        <f>IF(Table1[[#This Row],[Hauptkörper - B3 - Recyceltes Material]]="","",VLOOKUP(Table1[[#This Row],[Hauptkörper - B3 - Recyceltes Material]],'DD FD'!AL:AM,2,FALSE))</f>
        <v/>
      </c>
      <c r="MH252" s="578" t="str">
        <f>IF(Table1[[#This Row],[Hauptkörper - B3 - Recyceltes Material Anteil (in %)]]="","",Table1[[#This Row],[Hauptkörper - B3 - Recyceltes Material Anteil (in %)]])</f>
        <v/>
      </c>
      <c r="MI252" s="577" t="str">
        <f>IF(Table1[[#This Row],[Hauptkörper - B3 - Beschichtung]]="","",VLOOKUP(Table1[[#This Row],[Hauptkörper - B3 - Beschichtung]],'DD FD'!AE:AF,2,FALSE))</f>
        <v/>
      </c>
      <c r="MJ252" s="580" t="str">
        <f>IF(Table1[[#This Row],[Hauptkörper - B3 - Beschichtung Anteil (in %)]]="","",Table1[[#This Row],[Hauptkörper - B3 - Beschichtung Anteil (in %)]])</f>
        <v/>
      </c>
      <c r="MK252" s="576" t="str">
        <f>IF(Table1[[#This Row],[Verschluss - B1 - Art]]="","",VLOOKUP(Table1[[#This Row],[Verschluss - B1 - Art]],'DD FD'!D:E,2,FALSE))</f>
        <v/>
      </c>
      <c r="ML252" s="577" t="str">
        <f>IF(Table1[[#This Row],[Verschluss - B1 - Fraktion]]="","",VLOOKUP(Table1[[#This Row],[Verschluss - B1 - Fraktion]],'DD FD'!H:J,3,FALSE))</f>
        <v/>
      </c>
      <c r="MM252" s="574" t="str">
        <f>IF(Table1[[#This Row],[Verschluss - B1 - Gewicht (in G)]]="","",Table1[[#This Row],[Verschluss - B1 - Gewicht (in G)]])</f>
        <v/>
      </c>
      <c r="MN252" s="574" t="str">
        <f>IF(Table1[[#This Row],[Verschluss - B1 - Lizenzierungs-pflichtig? (X=Ja)]]="","",Table1[[#This Row],[Verschluss - B1 - Lizenzierungs-pflichtig? (X=Ja)]])</f>
        <v/>
      </c>
      <c r="MO252" s="574" t="str">
        <f>IF(Table1[[#This Row],[Verschluss - B1 - Trennbar vom Hauptkörper? (X=Ja)]]="","",Table1[[#This Row],[Verschluss - B1 - Trennbar vom Hauptkörper? (X=Ja)]])</f>
        <v/>
      </c>
      <c r="MP252" s="577" t="str">
        <f>IF(Table1[[#This Row],[Verschluss - B1 - Virgin Material]]="","",VLOOKUP(Table1[[#This Row],[Verschluss - B1 - Virgin Material]],'DD FD'!AJ:AK,2,FALSE))</f>
        <v/>
      </c>
      <c r="MQ252" s="578" t="str">
        <f>IF(Table1[[#This Row],[Verschluss - B1 - Virgin Material Anteil (in %)]]="","",Table1[[#This Row],[Verschluss - B1 - Virgin Material Anteil (in %)]])</f>
        <v/>
      </c>
      <c r="MR252" s="577" t="str">
        <f>IF(Table1[[#This Row],[Verschluss - B1 - Recyceltes Material]]="","",VLOOKUP(Table1[[#This Row],[Verschluss - B1 - Recyceltes Material]],'DD FD'!AL:AM,2,FALSE))</f>
        <v/>
      </c>
      <c r="MS252" s="578" t="str">
        <f>IF(Table1[[#This Row],[Verschluss - B1 - Recyceltes Material Anteil (in %)]]="","",Table1[[#This Row],[Verschluss - B1 - Recyceltes Material Anteil (in %)]])</f>
        <v/>
      </c>
      <c r="MT252" s="577" t="str">
        <f>IF(Table1[[#This Row],[Verschluss - B1 - Beschichtung]]="","",VLOOKUP(Table1[[#This Row],[Verschluss - B1 - Beschichtung]],'DD FD'!AE:AF,2,FALSE))</f>
        <v/>
      </c>
      <c r="MU252" s="580" t="str">
        <f>IF(Table1[[#This Row],[Verschluss - B1 - Beschichtung Anteil (in %)]]="","",Table1[[#This Row],[Verschluss - B1 - Beschichtung Anteil (in %)]])</f>
        <v/>
      </c>
      <c r="MV252" s="576" t="str">
        <f>IF(Table1[[#This Row],[Verschluss - B2 - Art]]="","",VLOOKUP(Table1[[#This Row],[Verschluss - B2 - Art]],'DD FD'!D:E,2,FALSE))</f>
        <v/>
      </c>
      <c r="MW252" s="577" t="str">
        <f>IF(Table1[[#This Row],[Verschluss - B2 - Fraktion]]="","",VLOOKUP(Table1[[#This Row],[Verschluss - B2 - Fraktion]],'DD FD'!H:J,3,FALSE))</f>
        <v/>
      </c>
      <c r="MX252" s="574" t="str">
        <f>IF(Table1[[#This Row],[Verschluss - B2 - Gewicht (in G)]]="","",Table1[[#This Row],[Verschluss - B2 - Gewicht (in G)]])</f>
        <v/>
      </c>
      <c r="MY252" s="574" t="str">
        <f>IF(Table1[[#This Row],[Verschluss - B2 - Lizenzierungs-pflichtig? (X=Ja)]]="","",Table1[[#This Row],[Verschluss - B2 - Lizenzierungs-pflichtig? (X=Ja)]])</f>
        <v/>
      </c>
      <c r="MZ252" s="574" t="str">
        <f>IF(Table1[[#This Row],[Verschluss - B2 - Trennbar vom Hauptkörper? (X=Ja)]]="","",Table1[[#This Row],[Verschluss - B2 - Trennbar vom Hauptkörper? (X=Ja)]])</f>
        <v/>
      </c>
      <c r="NA252" s="577" t="str">
        <f>IF(Table1[[#This Row],[Verschluss - B2 - Virgin Material]]="","",VLOOKUP(Table1[[#This Row],[Verschluss - B2 - Virgin Material]],'DD FD'!AJ:AK,2,FALSE))</f>
        <v/>
      </c>
      <c r="NB252" s="578" t="str">
        <f>IF(Table1[[#This Row],[Verschluss - B2 - Virgin Material Anteil (in %)]]="","",Table1[[#This Row],[Verschluss - B2 - Virgin Material Anteil (in %)]])</f>
        <v/>
      </c>
      <c r="NC252" s="577" t="str">
        <f>IF(Table1[[#This Row],[Verschluss - B2 - Recyceltes Material]]="","",VLOOKUP(Table1[[#This Row],[Verschluss - B2 - Recyceltes Material]],'DD FD'!AL:AM,2,FALSE))</f>
        <v/>
      </c>
      <c r="ND252" s="578" t="str">
        <f>IF(Table1[[#This Row],[Verschluss - B2 - Recyceltes Material Anteil (in %)]]="","",Table1[[#This Row],[Verschluss - B2 - Recyceltes Material Anteil (in %)]])</f>
        <v/>
      </c>
      <c r="NE252" s="577" t="str">
        <f>IF(Table1[[#This Row],[Verschluss - B2 - Beschichtung]]="","",VLOOKUP(Table1[[#This Row],[Verschluss - B2 - Beschichtung]],'DD FD'!AE:AF,2,FALSE))</f>
        <v/>
      </c>
      <c r="NF252" s="580" t="str">
        <f>IF(Table1[[#This Row],[Verschluss - B2 - Beschichtung Anteil (in %)]]="","",Table1[[#This Row],[Verschluss - B2 - Beschichtung Anteil (in %)]])</f>
        <v/>
      </c>
      <c r="NG252" s="576" t="str">
        <f>IF(Table1[[#This Row],[Verschluss - B3 - Art]]="","",VLOOKUP(Table1[[#This Row],[Verschluss - B3 - Art]],'DD FD'!D:E,2,FALSE))</f>
        <v/>
      </c>
      <c r="NH252" s="577" t="str">
        <f>IF(Table1[[#This Row],[Verschluss - B3 - Fraktion]]="","",VLOOKUP(Table1[[#This Row],[Verschluss - B3 - Fraktion]],'DD FD'!H:J,3,FALSE))</f>
        <v/>
      </c>
      <c r="NI252" s="574" t="str">
        <f>IF(Table1[[#This Row],[Verschluss - B3 - Gewicht (in G)]]="","",Table1[[#This Row],[Verschluss - B3 - Gewicht (in G)]])</f>
        <v/>
      </c>
      <c r="NJ252" s="574" t="str">
        <f>IF(Table1[[#This Row],[Verschluss - B3 - Lizenzierungs-pflichtig? (X=Ja)]]="","",Table1[[#This Row],[Verschluss - B3 - Lizenzierungs-pflichtig? (X=Ja)]])</f>
        <v/>
      </c>
      <c r="NK252" s="574" t="str">
        <f>IF(Table1[[#This Row],[Verschluss - B3 - Trennbar vom Hauptkörper? (X=Ja)]]="","",Table1[[#This Row],[Verschluss - B3 - Trennbar vom Hauptkörper? (X=Ja)]])</f>
        <v/>
      </c>
      <c r="NL252" s="577" t="str">
        <f>IF(Table1[[#This Row],[Verschluss - B3 - Virgin Material]]="","",VLOOKUP(Table1[[#This Row],[Verschluss - B3 - Virgin Material]],'DD FD'!AJ:AK,2,FALSE))</f>
        <v/>
      </c>
      <c r="NM252" s="578" t="str">
        <f>IF(Table1[[#This Row],[Verschluss - B3 - Virgin Material Anteil (in %)]]="","",Table1[[#This Row],[Verschluss - B3 - Virgin Material Anteil (in %)]])</f>
        <v/>
      </c>
      <c r="NN252" s="577" t="str">
        <f>IF(Table1[[#This Row],[Verschluss - B3 - Recyceltes Material]]="","",VLOOKUP(Table1[[#This Row],[Verschluss - B3 - Recyceltes Material]],'DD FD'!AL:AM,2,FALSE))</f>
        <v/>
      </c>
      <c r="NO252" s="578" t="str">
        <f>IF(Table1[[#This Row],[Verschluss - B3 - Recyceltes Material Anteil (in %)]]="","",Table1[[#This Row],[Verschluss - B3 - Recyceltes Material Anteil (in %)]])</f>
        <v/>
      </c>
      <c r="NP252" s="577" t="str">
        <f>IF(Table1[[#This Row],[Verschluss - B3 - Beschichtung]]="","",VLOOKUP(Table1[[#This Row],[Verschluss - B3 - Beschichtung]],'DD FD'!AE:AF,2,FALSE))</f>
        <v/>
      </c>
      <c r="NQ252" s="580" t="str">
        <f>IF(Table1[[#This Row],[Verschluss - B3 - Beschichtung Anteil (in %)]]="","",Table1[[#This Row],[Verschluss - B3 - Beschichtung Anteil (in %)]])</f>
        <v/>
      </c>
      <c r="NR252" s="576" t="str">
        <f>IF(Table1[[#This Row],[Etikett - B1 - Art]]="","",VLOOKUP(Table1[[#This Row],[Etikett - B1 - Art]],'DD FD'!F:G,2,FALSE))</f>
        <v/>
      </c>
      <c r="NS252" s="577" t="str">
        <f>IF(Table1[[#This Row],[Etikett - B1 - Fraktion]]="","",VLOOKUP(Table1[[#This Row],[Etikett - B1 - Fraktion]],'DD FD'!H:J,3,FALSE))</f>
        <v/>
      </c>
      <c r="NT252" s="574" t="str">
        <f>IF(Table1[[#This Row],[Etikett - B1 - Gewicht (in G)]]="","",Table1[[#This Row],[Etikett - B1 - Gewicht (in G)]])</f>
        <v/>
      </c>
      <c r="NU252" s="574" t="str">
        <f>IF(Table1[[#This Row],[Etikett - B1 - Lizenzierungs-pflichtig? (X=Ja)]]="","",Table1[[#This Row],[Etikett - B1 - Lizenzierungs-pflichtig? (X=Ja)]])</f>
        <v/>
      </c>
      <c r="NV252" s="574" t="str">
        <f>IF(Table1[[#This Row],[Etikett - B1 - Trennbar vom Hauptkörper? (X=Ja)]]="","",Table1[[#This Row],[Etikett - B1 - Trennbar vom Hauptkörper? (X=Ja)]])</f>
        <v/>
      </c>
      <c r="NW252" s="577" t="str">
        <f>IF(Table1[[#This Row],[Etikett - B1 - Virgin Material]]="","",VLOOKUP(Table1[[#This Row],[Etikett - B1 - Virgin Material]],'DD FD'!AJ:AK,2,FALSE))</f>
        <v/>
      </c>
      <c r="NX252" s="578" t="str">
        <f>IF(Table1[[#This Row],[Etikett - B1 - Virgin Material Anteil (in %)]]="","",Table1[[#This Row],[Etikett - B1 - Virgin Material Anteil (in %)]])</f>
        <v/>
      </c>
      <c r="NY252" s="577" t="str">
        <f>IF(Table1[[#This Row],[Etikett - B1 - Recyceltes Material]]="","",VLOOKUP(Table1[[#This Row],[Etikett - B1 - Recyceltes Material]],'DD FD'!AL:AM,2,FALSE))</f>
        <v/>
      </c>
      <c r="NZ252" s="578" t="str">
        <f>IF(Table1[[#This Row],[Etikett - B1 - Recyceltes Material Anteil (in %)]]="","",Table1[[#This Row],[Etikett - B1 - Recyceltes Material Anteil (in %)]])</f>
        <v/>
      </c>
      <c r="OA252" s="577" t="str">
        <f>IF(Table1[[#This Row],[Etikett - B1 - Beschichtung]]="","",VLOOKUP(Table1[[#This Row],[Etikett - B1 - Beschichtung]],'DD FD'!AE:AF,2,FALSE))</f>
        <v/>
      </c>
      <c r="OB252" s="580" t="str">
        <f>IF(Table1[[#This Row],[Etikett - B1 - Beschichtung Anteil (in %)]]="","",Table1[[#This Row],[Etikett - B1 - Beschichtung Anteil (in %)]])</f>
        <v/>
      </c>
      <c r="OC252" s="576" t="str">
        <f>IF(Table1[[#This Row],[Etikett - B2 - Art]]="","",VLOOKUP(Table1[[#This Row],[Etikett - B2 - Art]],'DD FD'!F:G,2,FALSE))</f>
        <v/>
      </c>
      <c r="OD252" s="577" t="str">
        <f>IF(Table1[[#This Row],[Etikett - B2 - Fraktion]]="","",VLOOKUP(Table1[[#This Row],[Etikett - B2 - Fraktion]],'DD FD'!H:J,3,FALSE))</f>
        <v/>
      </c>
      <c r="OE252" s="574" t="str">
        <f>IF(Table1[[#This Row],[Etikett - B2 - Gewicht (in G)]]="","",Table1[[#This Row],[Etikett - B2 - Gewicht (in G)]])</f>
        <v/>
      </c>
      <c r="OF252" s="574" t="str">
        <f>IF(Table1[[#This Row],[Etikett - B2 - Lizenzierungs-pflichtig? (X=Ja)]]="","",Table1[[#This Row],[Etikett - B2 - Lizenzierungs-pflichtig? (X=Ja)]])</f>
        <v/>
      </c>
      <c r="OG252" s="574" t="str">
        <f>IF(Table1[[#This Row],[Etikett - B2 - Trennbar vom Hauptkörper? (X=Ja)]]="","",Table1[[#This Row],[Etikett - B2 - Trennbar vom Hauptkörper? (X=Ja)]])</f>
        <v/>
      </c>
      <c r="OH252" s="577" t="str">
        <f>IF(Table1[[#This Row],[Etikett - B2 - Virgin Material]]="","",VLOOKUP(Table1[[#This Row],[Etikett - B2 - Virgin Material]],'DD FD'!AJ:AK,2,FALSE))</f>
        <v/>
      </c>
      <c r="OI252" s="578" t="str">
        <f>IF(Table1[[#This Row],[Etikett - B2 - Virgin Material Anteil (in %)]]="","",Table1[[#This Row],[Etikett - B2 - Virgin Material Anteil (in %)]])</f>
        <v/>
      </c>
      <c r="OJ252" s="577" t="str">
        <f>IF(Table1[[#This Row],[Etikett - B2 - Recyceltes Material]]="","",VLOOKUP(Table1[[#This Row],[Etikett - B2 - Recyceltes Material]],'DD FD'!AL:AM,2,FALSE))</f>
        <v/>
      </c>
      <c r="OK252" s="578" t="str">
        <f>IF(Table1[[#This Row],[Etikett - B2 - Recyceltes Material Anteil (in %)]]="","",Table1[[#This Row],[Etikett - B2 - Recyceltes Material Anteil (in %)]])</f>
        <v/>
      </c>
      <c r="OL252" s="577" t="str">
        <f>IF(Table1[[#This Row],[Etikett - B2 - Beschichtung]]="","",VLOOKUP(Table1[[#This Row],[Etikett - B2 - Beschichtung]],'DD FD'!AE:AF,2,FALSE))</f>
        <v/>
      </c>
      <c r="OM252" s="580" t="str">
        <f>IF(Table1[[#This Row],[Etikett - B2 - Beschichtung Anteil (in %)]]="","",Table1[[#This Row],[Etikett - B2 - Beschichtung Anteil (in %)]])</f>
        <v/>
      </c>
      <c r="ON252" s="576" t="str">
        <f>IF(Table1[[#This Row],[Etikett - B3 - Art]]="","",VLOOKUP(Table1[[#This Row],[Etikett - B3 - Art]],'DD FD'!F:G,2,FALSE))</f>
        <v/>
      </c>
      <c r="OO252" s="577" t="str">
        <f>IF(Table1[[#This Row],[Etikett - B3 - Fraktion]]="","",VLOOKUP(Table1[[#This Row],[Etikett - B3 - Fraktion]],'DD FD'!H:J,3,FALSE))</f>
        <v/>
      </c>
      <c r="OP252" s="574" t="str">
        <f>IF(Table1[[#This Row],[Etikett - B3 - Gewicht (in G)]]="","",Table1[[#This Row],[Etikett - B3 - Gewicht (in G)]])</f>
        <v/>
      </c>
      <c r="OQ252" s="574" t="str">
        <f>IF(Table1[[#This Row],[Etikett - B3 - Lizenzierungs-pflichtig? (X=Ja)]]="","",Table1[[#This Row],[Etikett - B3 - Lizenzierungs-pflichtig? (X=Ja)]])</f>
        <v/>
      </c>
      <c r="OR252" s="574" t="str">
        <f>IF(Table1[[#This Row],[Etikett - B3 - Trennbar vom Hauptkörper? (X=Ja)]]="","",Table1[[#This Row],[Etikett - B3 - Trennbar vom Hauptkörper? (X=Ja)]])</f>
        <v/>
      </c>
      <c r="OS252" s="577" t="str">
        <f>IF(Table1[[#This Row],[Etikett - B3 - Virgin Material]]="","",VLOOKUP(Table1[[#This Row],[Etikett - B3 - Virgin Material]],'DD FD'!AJ:AK,2,FALSE))</f>
        <v/>
      </c>
      <c r="OT252" s="578" t="str">
        <f>IF(Table1[[#This Row],[Etikett - B3 - Virgin Material Anteil (in %)]]="","",Table1[[#This Row],[Etikett - B3 - Virgin Material Anteil (in %)]])</f>
        <v/>
      </c>
      <c r="OU252" s="577" t="str">
        <f>IF(Table1[[#This Row],[Etikett - B3 - Recyceltes Material]]="","",VLOOKUP(Table1[[#This Row],[Etikett - B3 - Recyceltes Material]],'DD FD'!AL:AM,2,FALSE))</f>
        <v/>
      </c>
      <c r="OV252" s="578" t="str">
        <f>IF(Table1[[#This Row],[Etikett - B3 - Recyceltes Material Anteil (in %)]]="","",Table1[[#This Row],[Etikett - B3 - Recyceltes Material Anteil (in %)]])</f>
        <v/>
      </c>
      <c r="OW252" s="577" t="str">
        <f>IF(Table1[[#This Row],[Etikett - B3 - Beschichtung]]="","",VLOOKUP(Table1[[#This Row],[Etikett - B3 - Beschichtung]],'DD FD'!AE:AF,2,FALSE))</f>
        <v/>
      </c>
      <c r="OX252" s="613" t="str">
        <f>IF(Table1[[#This Row],[Etikett - B3 - Beschichtung Anteil (in %)]]="","",Table1[[#This Row],[Etikett - B3 - Beschichtung Anteil (in %)]])</f>
        <v/>
      </c>
      <c r="OY252" s="618">
        <f>ROUNDUP(SUM(
IF(AND(LH252='DD FD'!$J$7,LJ252='DD FD'!$AI$3),LI252,0),
IF(AND(LR252='DD FD'!$J$7,LT252='DD FD'!$AI$3),LS252,0),
IF(AND(MB252='DD FD'!$J$7,MD252='DD FD'!$AI$3),MC252,0),
IF(AND(ML252='DD FD'!$J$7,MN252='DD FD'!$AI$3),MM252,0),
IF(AND(MW252='DD FD'!$J$7,MY252='DD FD'!$AI$3),MX252,0),
IF(AND(NH252='DD FD'!$J$7,NJ252='DD FD'!$AI$3),NI252,0),
IF(AND(NS252='DD FD'!$J$7,NU252='DD FD'!$AI$3),NT252,0),
IF(AND(OD252='DD FD'!$J$7,OF252='DD FD'!$AI$3),OE252,0),
IF(AND(OO252='DD FD'!$J$7,OQ252='DD FD'!$AI$3),OP252,0),
),2)</f>
        <v>0</v>
      </c>
      <c r="OZ252" s="617">
        <f>ROUNDUP(SUM(
IF(AND(LH252='DD FD'!$J$6,LJ252='DD FD'!$AI$3),LI252,0),
IF(AND(LR252='DD FD'!$J$6,LT252='DD FD'!$AI$3),LS252,0),
IF(AND(MB252='DD FD'!$J$6,MD252='DD FD'!$AI$3),MC252,0),
IF(AND(ML252='DD FD'!$J$6,MN252='DD FD'!$AI$3),MM252,0),
IF(AND(MW252='DD FD'!$J$6,MY252='DD FD'!$AI$3),MX252,0),
IF(AND(NH252='DD FD'!$J$6,NJ252='DD FD'!$AI$3),NI252,0),
IF(AND(NS252='DD FD'!$J$6,NU252='DD FD'!$AI$3),NT252,0),
IF(AND(OD252='DD FD'!$J$6,OF252='DD FD'!$AI$3),OE252,0),
IF(AND(OO252='DD FD'!$J$6,OQ252='DD FD'!$AI$3),OP252,0),
),2)</f>
        <v>0</v>
      </c>
      <c r="PA252" s="617">
        <f>ROUNDUP(SUM(
IF(AND(LH252='DD FD'!$J$10,LJ252='DD FD'!$AI$3),LI252,0),
IF(AND(LR252='DD FD'!$J$10,LT252='DD FD'!$AI$3),LS252,0),
IF(AND(MB252='DD FD'!$J$10,MD252='DD FD'!$AI$3),MC252,0),
IF(AND(ML252='DD FD'!$J$10,MN252='DD FD'!$AI$3),MM252,0),
IF(AND(MW252='DD FD'!$J$10,MY252='DD FD'!$AI$3),MX252,0),
IF(AND(NH252='DD FD'!$J$10,NJ252='DD FD'!$AI$3),NI252,0),
IF(AND(NS252='DD FD'!$J$10,NU252='DD FD'!$AI$3),NT252,0),
IF(AND(OD252='DD FD'!$J$10,OF252='DD FD'!$AI$3),OE252,0),
IF(AND(OO252='DD FD'!$J$10,OQ252='DD FD'!$AI$3),OP252,0),
),2)</f>
        <v>0</v>
      </c>
      <c r="PB252" s="617">
        <f>ROUNDUP(SUM(
IF(AND(LH252='DD FD'!$J$8,LJ252='DD FD'!$AI$3),LI252,0),
IF(AND(LR252='DD FD'!$J$8,LT252='DD FD'!$AI$3),LS252,0),
IF(AND(MB252='DD FD'!$J$8,MD252='DD FD'!$AI$3),MC252,0),
IF(AND(ML252='DD FD'!$J$8,MN252='DD FD'!$AI$3),MM252,0),
IF(AND(MW252='DD FD'!$J$8,MY252='DD FD'!$AI$3),MX252,0),
IF(AND(NH252='DD FD'!$J$8,NJ252='DD FD'!$AI$3),NI252,0),
IF(AND(NS252='DD FD'!$J$8,NU252='DD FD'!$AI$3),NT252,0),
IF(AND(OD252='DD FD'!$J$8,OF252='DD FD'!$AI$3),OE252,0),
IF(AND(OO252='DD FD'!$J$8,OQ252='DD FD'!$AI$3),OP252,0),
),2)</f>
        <v>0</v>
      </c>
      <c r="PC252" s="617">
        <f>ROUNDUP(SUM(
IF(AND(LH252='DD FD'!$J$5,LJ252='DD FD'!$AI$3),LI252,0),
IF(AND(LR252='DD FD'!$J$5,LT252='DD FD'!$AI$3),LS252,0),
IF(AND(MB252='DD FD'!$J$5,MD252='DD FD'!$AI$3),MC252,0),
IF(AND(ML252='DD FD'!$J$5,MN252='DD FD'!$AI$3),MM252,0),
IF(AND(MW252='DD FD'!$J$5,MY252='DD FD'!$AI$3),MX252,0),
IF(AND(NH252='DD FD'!$J$5,NJ252='DD FD'!$AI$3),NI252,0),
IF(AND(NS252='DD FD'!$J$5,NU252='DD FD'!$AI$3),NT252,0),
IF(AND(OD252='DD FD'!$J$5,OF252='DD FD'!$AI$3),OE252,0),
IF(AND(OO252='DD FD'!$J$5,OQ252='DD FD'!$AI$3),OP252,0),
),2)</f>
        <v>0</v>
      </c>
      <c r="PD252" s="617">
        <f>ROUNDUP(SUM(
IF(AND(LH252='DD FD'!$J$9,LJ252='DD FD'!$AI$3),LI252,0),
IF(AND(LR252='DD FD'!$J$9,LT252='DD FD'!$AI$3),LS252,0),
IF(AND(MB252='DD FD'!$J$9,MD252='DD FD'!$AI$3),MC252,0),
IF(AND(ML252='DD FD'!$J$9,MN252='DD FD'!$AI$3),MM252,0),
IF(AND(MW252='DD FD'!$J$9,MY252='DD FD'!$AI$3),MX252,0),
IF(AND(NH252='DD FD'!$J$9,NJ252='DD FD'!$AI$3),NI252,0),
IF(AND(NS252='DD FD'!$J$9,NU252='DD FD'!$AI$3),NT252,0),
IF(AND(OD252='DD FD'!$J$9,OF252='DD FD'!$AI$3),OE252,0),
IF(AND(OO252='DD FD'!$J$9,OQ252='DD FD'!$AI$3),OP252,0),
),2)</f>
        <v>0</v>
      </c>
      <c r="PE252" s="617">
        <f>ROUNDUP(SUM(
IF(AND(LH252='DD FD'!$J$4,LJ252='DD FD'!$AI$3),LI252,0),
IF(AND(LR252='DD FD'!$J$4,LT252='DD FD'!$AI$3),LS252,0),
IF(AND(MB252='DD FD'!$J$4,MD252='DD FD'!$AI$3),MC252,0),
IF(AND(ML252='DD FD'!$J$4,MN252='DD FD'!$AI$3),MM252,0),
IF(AND(MW252='DD FD'!$J$4,MY252='DD FD'!$AI$3),MX252,0),
IF(AND(NH252='DD FD'!$J$4,NJ252='DD FD'!$AI$3),NI252,0),
IF(AND(NS252='DD FD'!$J$4,NU252='DD FD'!$AI$3),NT252,0),
IF(AND(OD252='DD FD'!$J$4,OF252='DD FD'!$AI$3),OE252,0),
IF(AND(OO252='DD FD'!$J$4,OQ252='DD FD'!$AI$3),OP252,0),
),2)</f>
        <v>0</v>
      </c>
      <c r="PF252" s="619">
        <f>ROUNDUP(SUM(
IF(AND(LH252='DD FD'!$J$11,LJ252='DD FD'!$AI$3),LI252,0),
IF(AND(LR252='DD FD'!$J$11,LT252='DD FD'!$AI$3),LS252,0),
IF(AND(MB252='DD FD'!$J$11,MD252='DD FD'!$AI$3),MC252,0),
IF(AND(ML252='DD FD'!$J$11,MN252='DD FD'!$AI$3),MM252,0),
IF(AND(MW252='DD FD'!$J$11,MY252='DD FD'!$AI$3),MX252,0),
IF(AND(NH252='DD FD'!$J$11,NJ252='DD FD'!$AI$3),NI252,0),
IF(AND(NS252='DD FD'!$J$11,NU252='DD FD'!$AI$3),NT252,0),
IF(AND(OD252='DD FD'!$J$11,OF252='DD FD'!$AI$3),OE252,0),
IF(AND(OO252='DD FD'!$J$11,OQ252='DD FD'!$AI$3),OP252,0),
),2)</f>
        <v>0</v>
      </c>
    </row>
    <row r="253" spans="1:422">
      <c r="A253" s="806"/>
      <c r="B253" s="934"/>
      <c r="C253" s="247"/>
      <c r="D253" s="842"/>
      <c r="E253" s="247"/>
      <c r="F253" s="158"/>
      <c r="G253" s="710"/>
      <c r="H253" s="712"/>
      <c r="I253" s="936"/>
      <c r="J253" s="803"/>
      <c r="K253" s="150"/>
      <c r="L253" s="146" t="str">
        <f t="shared" si="81"/>
        <v/>
      </c>
      <c r="M253" s="501" t="str">
        <f t="shared" si="98"/>
        <v/>
      </c>
      <c r="N253" s="504"/>
      <c r="O253" s="113" t="str">
        <f t="shared" si="99"/>
        <v/>
      </c>
      <c r="P253" s="114" t="str">
        <f t="shared" si="82"/>
        <v/>
      </c>
      <c r="Q253" s="152"/>
      <c r="R253" s="152"/>
      <c r="S253" s="115" t="str">
        <f t="shared" si="100"/>
        <v/>
      </c>
      <c r="T253" s="159"/>
      <c r="U253" s="159"/>
      <c r="V253" s="157"/>
      <c r="W253" s="157"/>
      <c r="X253" s="157"/>
      <c r="Y253" s="772"/>
      <c r="Z253" s="158"/>
      <c r="AA253" s="144"/>
      <c r="AB253" s="112"/>
      <c r="AC253" s="153"/>
      <c r="AD253" s="153"/>
      <c r="AE253" s="153"/>
      <c r="AF253" s="153"/>
      <c r="AG253" s="153"/>
      <c r="AH253" s="153"/>
      <c r="AI253" s="152"/>
      <c r="AJ253" s="158"/>
      <c r="AK253" s="158"/>
      <c r="AL253" s="158"/>
      <c r="AM253" s="116" t="str">
        <f t="shared" si="101"/>
        <v/>
      </c>
      <c r="AN253" s="116" t="str">
        <f t="shared" si="102"/>
        <v/>
      </c>
      <c r="AO253" s="324"/>
      <c r="AP253" s="503"/>
      <c r="AQ253" s="487" t="str">
        <f t="shared" si="103"/>
        <v/>
      </c>
      <c r="AR253" s="113" t="str">
        <f t="shared" si="83"/>
        <v/>
      </c>
      <c r="AS253" s="113" t="str">
        <f t="shared" si="84"/>
        <v/>
      </c>
      <c r="AT253" s="113" t="str">
        <f t="shared" si="85"/>
        <v/>
      </c>
      <c r="AU253" s="113" t="str">
        <f t="shared" si="86"/>
        <v/>
      </c>
      <c r="AV253" s="159"/>
      <c r="AW253" s="157"/>
      <c r="AX253" s="157"/>
      <c r="AY253" s="157"/>
      <c r="AZ253" s="157"/>
      <c r="BA253" s="116" t="str">
        <f t="shared" si="87"/>
        <v/>
      </c>
      <c r="BB253" s="316"/>
      <c r="BC253" s="116" t="str">
        <f t="shared" si="88"/>
        <v/>
      </c>
      <c r="BD253" s="133" t="str">
        <f t="shared" si="89"/>
        <v/>
      </c>
      <c r="BE253" s="157"/>
      <c r="BF253" s="1180"/>
      <c r="BG253" s="1180"/>
      <c r="BH253" s="158"/>
      <c r="BI253" s="490"/>
      <c r="BJ253" s="514" t="str">
        <f t="shared" si="104"/>
        <v/>
      </c>
      <c r="BK253" s="789"/>
      <c r="BL253" s="116" t="str">
        <f t="shared" si="105"/>
        <v/>
      </c>
      <c r="BM253" s="144"/>
      <c r="BN253" s="144"/>
      <c r="BO253" s="144"/>
      <c r="BP253" s="790"/>
      <c r="BQ253" s="790"/>
      <c r="BR253" s="790"/>
      <c r="BS253" s="116" t="str">
        <f t="shared" si="90"/>
        <v/>
      </c>
      <c r="BT253" s="790"/>
      <c r="BU253" s="808" t="str">
        <f t="shared" si="91"/>
        <v/>
      </c>
      <c r="BV253" s="791"/>
      <c r="BW253" s="144"/>
      <c r="BX253" s="20"/>
      <c r="BY253" s="20"/>
      <c r="BZ253" s="20"/>
      <c r="CA253" s="792"/>
      <c r="CB253" s="1201"/>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c r="CZ253" s="144"/>
      <c r="DA253" s="144"/>
      <c r="DB253" s="144"/>
      <c r="DC253" s="144"/>
      <c r="DD253" s="144"/>
      <c r="DE253" s="144"/>
      <c r="DF253" s="144"/>
      <c r="DG253" s="144"/>
      <c r="DH253" s="144"/>
      <c r="DI253" s="144"/>
      <c r="DJ253" s="144"/>
      <c r="DK253" s="144"/>
      <c r="DL253" s="144"/>
      <c r="DM253" s="144"/>
      <c r="DN253" s="144"/>
      <c r="DO253" s="144"/>
      <c r="DP253" s="144"/>
      <c r="DQ253" s="144"/>
      <c r="DR253" s="144"/>
      <c r="DS253" s="144"/>
      <c r="DT253" s="144"/>
      <c r="DU253" s="144"/>
      <c r="DV253" s="144"/>
      <c r="DW253" s="144"/>
      <c r="DX253" s="144"/>
      <c r="DY253" s="144"/>
      <c r="DZ253" s="144"/>
      <c r="EA253" s="144"/>
      <c r="EB253" s="144"/>
      <c r="EC253" s="144"/>
      <c r="ED253" s="782" t="str">
        <f t="shared" si="106"/>
        <v/>
      </c>
      <c r="EE253" s="519"/>
      <c r="EF253" s="793"/>
      <c r="EG253" s="519"/>
      <c r="EH253" s="794"/>
      <c r="EI253" s="790"/>
      <c r="EJ253" s="794"/>
      <c r="EK253" s="794"/>
      <c r="EL253" s="790"/>
      <c r="EM253" s="790"/>
      <c r="EN253" s="790"/>
      <c r="EO253" s="112" t="str">
        <f t="shared" si="92"/>
        <v/>
      </c>
      <c r="EP253" s="790"/>
      <c r="EQ253" s="488" t="str">
        <f t="shared" si="93"/>
        <v/>
      </c>
      <c r="ER253" s="1100"/>
      <c r="ES253" s="1099" t="str">
        <f t="shared" si="107"/>
        <v/>
      </c>
      <c r="ET253" s="525"/>
      <c r="EU253" s="148"/>
      <c r="EV253" s="148"/>
      <c r="EW253" s="148"/>
      <c r="EX253" s="148"/>
      <c r="EY253" s="148"/>
      <c r="EZ253" s="148"/>
      <c r="FA253" s="148"/>
      <c r="FB253" s="148"/>
      <c r="FC253" s="148"/>
      <c r="FD253" s="148"/>
      <c r="FE253" s="148"/>
      <c r="FF253" s="148"/>
      <c r="FG253" s="148"/>
      <c r="FH253" s="148"/>
      <c r="FI253" s="528"/>
      <c r="FJ253" s="513" t="str">
        <f t="shared" si="94"/>
        <v/>
      </c>
      <c r="FK253" s="158"/>
      <c r="FL253" s="850"/>
      <c r="FM253" s="850"/>
      <c r="FN253" s="850"/>
      <c r="FO253" s="850"/>
      <c r="FP253" s="850"/>
      <c r="FQ253" s="850"/>
      <c r="FR253" s="157"/>
      <c r="FS253" s="143"/>
      <c r="FT253" s="143"/>
      <c r="FU253" s="847" t="str">
        <f t="shared" si="95"/>
        <v/>
      </c>
      <c r="FV253" s="555"/>
      <c r="FW253" s="523" t="str">
        <f>IF(Table1[[#This Row],[Nonfood Inhaltstoffe - Komponente]]="","",VLOOKUP(Table1[[#This Row],[Nonfood Inhaltstoffe - Komponente]],'Dropdown Auswahl'!BJ:BK,2,FALSE))</f>
        <v/>
      </c>
      <c r="FX253" s="1013"/>
      <c r="FY253" s="1011" t="str">
        <f t="shared" si="96"/>
        <v/>
      </c>
      <c r="FZ253" s="152"/>
      <c r="GA253" s="152"/>
      <c r="GB253" s="152"/>
      <c r="GC253" s="529" t="str">
        <f t="shared" si="97"/>
        <v/>
      </c>
      <c r="GG253" s="21"/>
      <c r="GH253" s="21"/>
      <c r="GI253" s="1019"/>
      <c r="GJ253" s="1016" t="str">
        <f>IF(Table1[[#This Row],[Global Trade Item Number (GTIN)]]="","",Table1[[#This Row],[Global Trade Item Number (GTIN)]])</f>
        <v/>
      </c>
      <c r="GK253" s="555" t="str">
        <f>IF(Table1[[#This Row],[WAWI-Nr./ Kreditoren-Nummer
(ASDV)]]&lt;&gt;"",Table1[[#This Row],[WAWI-Nr./ Kreditoren-Nummer
(ASDV)]],"")</f>
        <v/>
      </c>
      <c r="GL253" s="165"/>
      <c r="GM253" s="165"/>
      <c r="GN253" s="165"/>
      <c r="GO253" s="485"/>
      <c r="GP253" s="534"/>
      <c r="GQ253" s="533"/>
      <c r="GR253" s="486"/>
      <c r="GS253" s="486"/>
      <c r="GT253" s="486"/>
      <c r="GU253" s="486"/>
      <c r="GV253" s="486"/>
      <c r="GW253" s="542"/>
      <c r="GX253" s="538"/>
      <c r="GY253" s="144"/>
      <c r="GZ253" s="480"/>
      <c r="HA253" s="158"/>
      <c r="HB253" s="480"/>
      <c r="HC253" s="480"/>
      <c r="HD253" s="480"/>
      <c r="HE253" s="480"/>
      <c r="HF253" s="480"/>
      <c r="HG253" s="480"/>
      <c r="HH253" s="538"/>
      <c r="HI253" s="480"/>
      <c r="HJ253" s="480"/>
      <c r="HK253" s="480"/>
      <c r="HL253" s="480"/>
      <c r="HM253" s="480"/>
      <c r="HN253" s="480"/>
      <c r="HO253" s="480"/>
      <c r="HP253" s="480"/>
      <c r="HQ253" s="480"/>
      <c r="HR253" s="538"/>
      <c r="HS253" s="480"/>
      <c r="HT253" s="480"/>
      <c r="HU253" s="480"/>
      <c r="HV253" s="480"/>
      <c r="HW253" s="480"/>
      <c r="HX253" s="480"/>
      <c r="HY253" s="480"/>
      <c r="HZ253" s="480"/>
      <c r="IA253" s="480"/>
      <c r="IB253" s="538"/>
      <c r="IC253" s="480"/>
      <c r="ID253" s="480"/>
      <c r="IE253" s="480"/>
      <c r="IF253" s="480"/>
      <c r="IG253" s="480"/>
      <c r="IH253" s="480"/>
      <c r="II253" s="480"/>
      <c r="IJ253" s="480"/>
      <c r="IK253" s="480"/>
      <c r="IL253" s="480"/>
      <c r="IM253" s="538"/>
      <c r="IN253" s="480"/>
      <c r="IO253" s="480"/>
      <c r="IP253" s="480"/>
      <c r="IQ253" s="480"/>
      <c r="IR253" s="480"/>
      <c r="IS253" s="480"/>
      <c r="IT253" s="480"/>
      <c r="IU253" s="480"/>
      <c r="IV253" s="480"/>
      <c r="IW253" s="480"/>
      <c r="IX253" s="538"/>
      <c r="IY253" s="480"/>
      <c r="IZ253" s="480"/>
      <c r="JA253" s="480"/>
      <c r="JB253" s="480"/>
      <c r="JC253" s="480"/>
      <c r="JD253" s="480"/>
      <c r="JE253" s="480"/>
      <c r="JF253" s="480"/>
      <c r="JG253" s="480"/>
      <c r="JH253" s="480"/>
      <c r="JI253" s="538"/>
      <c r="JJ253" s="480"/>
      <c r="JK253" s="480"/>
      <c r="JL253" s="480"/>
      <c r="JM253" s="480"/>
      <c r="JN253" s="480"/>
      <c r="JO253" s="480"/>
      <c r="JP253" s="480"/>
      <c r="JQ253" s="480"/>
      <c r="JR253" s="480"/>
      <c r="JS253" s="590"/>
      <c r="JT253" s="538"/>
      <c r="JU253" s="480"/>
      <c r="JV253" s="480"/>
      <c r="JW253" s="480"/>
      <c r="JX253" s="480"/>
      <c r="JY253" s="480"/>
      <c r="JZ253" s="480"/>
      <c r="KA253" s="480"/>
      <c r="KB253" s="480"/>
      <c r="KC253" s="480"/>
      <c r="KD253" s="480"/>
      <c r="KE253" s="538"/>
      <c r="KF253" s="480"/>
      <c r="KG253" s="480"/>
      <c r="KH253" s="480"/>
      <c r="KI253" s="480"/>
      <c r="KJ253" s="480"/>
      <c r="KK253" s="480"/>
      <c r="KL253" s="480"/>
      <c r="KM253" s="480"/>
      <c r="KN253" s="480"/>
      <c r="KO253" s="480"/>
      <c r="KR253" s="568" t="str">
        <f>IF(Table1[[#This Row],[GTIN]]&lt;&gt;"",Table1[[#This Row],[GTIN]],"")</f>
        <v/>
      </c>
      <c r="KS253" s="569" t="str">
        <f>Table1[[#This Row],[Kreditor]]</f>
        <v/>
      </c>
      <c r="KT253" s="570" t="str">
        <f>IF(Table1[[#This Row],[Gültig ab (Datum)]]&lt;&gt;"",Table1[[#This Row],[Gültig ab (Datum)]],"")</f>
        <v/>
      </c>
      <c r="KU253" s="570"/>
      <c r="KV253" s="583" t="str">
        <f>IF(Table1[[#This Row],[Artikel verpackt? 
(X=Ja)]]="","",Table1[[#This Row],[Artikel verpackt? 
(X=Ja)]])</f>
        <v/>
      </c>
      <c r="KW253" s="571" t="str">
        <f>IF(Table1[[#This Row],[Verpackung recyclingfähig?
(X=Ja)]]="","",Table1[[#This Row],[Verpackung recyclingfähig?
(X=Ja)]])</f>
        <v/>
      </c>
      <c r="KX253" s="572"/>
      <c r="KY253" s="573"/>
      <c r="KZ253" s="574"/>
      <c r="LA253" s="574"/>
      <c r="LB253" s="574"/>
      <c r="LC253" s="574"/>
      <c r="LD253" s="574"/>
      <c r="LE253" s="574"/>
      <c r="LF253" s="575"/>
      <c r="LG253" s="576" t="str">
        <f>IF(Table1[[#This Row],[Hauptkörper - B1 - Art]]="","",VLOOKUP(Table1[[#This Row],[Hauptkörper - B1 - Art]],'DD FD'!B:C,2,FALSE))</f>
        <v/>
      </c>
      <c r="LH253" s="577" t="str">
        <f>IF(Table1[[#This Row],[Hauptkörper - B1 - Fraktion]]="","",VLOOKUP(Table1[[#This Row],[Hauptkörper - B1 - Fraktion]],'DD FD'!H:J,3,FALSE))</f>
        <v/>
      </c>
      <c r="LI253" s="574" t="str">
        <f>IF(Table1[[#This Row],[Hauptkörper - B1 - Gewicht
(in G)]]="","",Table1[[#This Row],[Hauptkörper - B1 - Gewicht
(in G)]])</f>
        <v/>
      </c>
      <c r="LJ253" s="574" t="str">
        <f>IF(Table1[[#This Row],[Hauptkörper - B1 - Lizenzierungs-pflichtig? (X=Ja)]]="","",Table1[[#This Row],[Hauptkörper - B1 - Lizenzierungs-pflichtig? (X=Ja)]])</f>
        <v/>
      </c>
      <c r="LK253" s="577" t="str">
        <f>IF(Table1[[#This Row],[Hauptkörper - B1 - Virgin Material]]="","",VLOOKUP(Table1[[#This Row],[Hauptkörper - B1 - Virgin Material]],'DD FD'!AJ:AK,2,FALSE))</f>
        <v/>
      </c>
      <c r="LL253" s="578" t="str">
        <f>IF(Table1[[#This Row],[Hauptkörper - B1 - Virgin Material Anteil (in %)]]="","",Table1[[#This Row],[Hauptkörper - B1 - Virgin Material Anteil (in %)]])</f>
        <v/>
      </c>
      <c r="LM253" s="577" t="str">
        <f>IF(Table1[[#This Row],[Hauptkörper - B1 - Recyceltes Material]]="","",VLOOKUP(Table1[[#This Row],[Hauptkörper - B1 - Recyceltes Material]],'DD FD'!AL:AM,2,FALSE))</f>
        <v/>
      </c>
      <c r="LN253" s="578" t="str">
        <f>IF(Table1[[#This Row],[Hauptkörper - B1 - Recyceltes Material Anteil (in %)]]="","",Table1[[#This Row],[Hauptkörper - B1 - Recyceltes Material Anteil (in %)]])</f>
        <v/>
      </c>
      <c r="LO253" s="579" t="str">
        <f>IF(Table1[[#This Row],[Hauptkörper - B1 - Beschichtung]]="","",VLOOKUP(Table1[[#This Row],[Hauptkörper - B1 - Beschichtung]],'DD FD'!AE:AF,2,FALSE))</f>
        <v/>
      </c>
      <c r="LP253" s="580" t="str">
        <f>IF(Table1[[#This Row],[Hauptkörper - B1 - Beschichtung Anteil (in %)]]="","",Table1[[#This Row],[Hauptkörper - B1 - Beschichtung Anteil (in %)]])</f>
        <v/>
      </c>
      <c r="LQ253" s="576" t="str">
        <f>IF(Table1[[#This Row],[Hauptkörper - B2 - Art]]="","",VLOOKUP(Table1[[#This Row],[Hauptkörper - B2 - Art]],'DD FD'!B:C,2,FALSE))</f>
        <v/>
      </c>
      <c r="LR253" s="577" t="str">
        <f>IF(Table1[[#This Row],[Hauptkörper - B2 - Fraktion]]="","",VLOOKUP(Table1[[#This Row],[Hauptkörper - B2 - Fraktion]],'DD FD'!H:J,3,FALSE))</f>
        <v/>
      </c>
      <c r="LS253" s="574" t="str">
        <f>IF(Table1[[#This Row],[Hauptkörper - B2 - Gewicht
(in G)]]="","",Table1[[#This Row],[Hauptkörper - B2 - Gewicht
(in G)]])</f>
        <v/>
      </c>
      <c r="LT253" s="574" t="str">
        <f>IF(Table1[[#This Row],[Hauptkörper - B2 - Lizenzierungs-pflichtig? (X=Ja)]]="","",Table1[[#This Row],[Hauptkörper - B2 - Lizenzierungs-pflichtig? (X=Ja)]])</f>
        <v/>
      </c>
      <c r="LU253" s="577" t="str">
        <f>IF(Table1[[#This Row],[Hauptkörper - B2 - Virgin Material]]="","",VLOOKUP(Table1[[#This Row],[Hauptkörper - B2 - Virgin Material]],'DD FD'!AJ:AK,2,FALSE))</f>
        <v/>
      </c>
      <c r="LV253" s="578" t="str">
        <f>IF(Table1[[#This Row],[Hauptkörper - B2 - Virgin Material Anteil (in %)]]="","",Table1[[#This Row],[Hauptkörper - B2 - Virgin Material Anteil (in %)]])</f>
        <v/>
      </c>
      <c r="LW253" s="577" t="str">
        <f>IF(Table1[[#This Row],[Hauptkörper - B2 - Recyceltes Material]]="","",VLOOKUP(Table1[[#This Row],[Hauptkörper - B2 - Recyceltes Material]],'DD FD'!AL:AM,2,FALSE))</f>
        <v/>
      </c>
      <c r="LX253" s="578" t="str">
        <f>IF(Table1[[#This Row],[Hauptkörper - B2 - Recyceltes Material Anteil (in %)]]="","",Table1[[#This Row],[Hauptkörper - B2 - Recyceltes Material Anteil (in %)]])</f>
        <v/>
      </c>
      <c r="LY253" s="577" t="str">
        <f>IF(Table1[[#This Row],[Hauptkörper - B2 - Beschichtung]]="","",VLOOKUP(Table1[[#This Row],[Hauptkörper - B2 - Beschichtung]],'DD FD'!AE:AF,2,FALSE))</f>
        <v/>
      </c>
      <c r="LZ253" s="580" t="str">
        <f>IF(Table1[[#This Row],[Hauptkörper - B2 - Beschichtung Anteil (in %)]]="","",Table1[[#This Row],[Hauptkörper - B2 - Beschichtung Anteil (in %)]])</f>
        <v/>
      </c>
      <c r="MA253" s="576" t="str">
        <f>IF(Table1[[#This Row],[Hauptkörper - B3 - Art]]="","",VLOOKUP(Table1[[#This Row],[Hauptkörper - B3 - Art]],'DD FD'!B:C,2,FALSE))</f>
        <v/>
      </c>
      <c r="MB253" s="577" t="str">
        <f>IF(Table1[[#This Row],[Hauptkörper - B3 - Fraktion]]="","",VLOOKUP(Table1[[#This Row],[Hauptkörper - B3 - Fraktion]],'DD FD'!H:J,3,FALSE))</f>
        <v/>
      </c>
      <c r="MC253" s="574" t="str">
        <f>IF(Table1[[#This Row],[Hauptkörper - B3 - Gewicht
(in G)]]="","",Table1[[#This Row],[Hauptkörper - B3 - Gewicht
(in G)]])</f>
        <v/>
      </c>
      <c r="MD253" s="574" t="str">
        <f>IF(Table1[[#This Row],[Hauptkörper - B3 - Lizenzierungs-pflichtig? (X=Ja)]]="","",Table1[[#This Row],[Hauptkörper - B3 - Lizenzierungs-pflichtig? (X=Ja)]])</f>
        <v/>
      </c>
      <c r="ME253" s="577" t="str">
        <f>IF(Table1[[#This Row],[Hauptkörper - B3 - Virgin Material]]="","",VLOOKUP(Table1[[#This Row],[Hauptkörper - B3 - Virgin Material]],'DD FD'!AJ:AK,2,FALSE))</f>
        <v/>
      </c>
      <c r="MF253" s="578" t="str">
        <f>IF(Table1[[#This Row],[Hauptkörper - B3 - Virgin Material Anteil (in %)]]="","",Table1[[#This Row],[Hauptkörper - B3 - Virgin Material Anteil (in %)]])</f>
        <v/>
      </c>
      <c r="MG253" s="577" t="str">
        <f>IF(Table1[[#This Row],[Hauptkörper - B3 - Recyceltes Material]]="","",VLOOKUP(Table1[[#This Row],[Hauptkörper - B3 - Recyceltes Material]],'DD FD'!AL:AM,2,FALSE))</f>
        <v/>
      </c>
      <c r="MH253" s="578" t="str">
        <f>IF(Table1[[#This Row],[Hauptkörper - B3 - Recyceltes Material Anteil (in %)]]="","",Table1[[#This Row],[Hauptkörper - B3 - Recyceltes Material Anteil (in %)]])</f>
        <v/>
      </c>
      <c r="MI253" s="577" t="str">
        <f>IF(Table1[[#This Row],[Hauptkörper - B3 - Beschichtung]]="","",VLOOKUP(Table1[[#This Row],[Hauptkörper - B3 - Beschichtung]],'DD FD'!AE:AF,2,FALSE))</f>
        <v/>
      </c>
      <c r="MJ253" s="580" t="str">
        <f>IF(Table1[[#This Row],[Hauptkörper - B3 - Beschichtung Anteil (in %)]]="","",Table1[[#This Row],[Hauptkörper - B3 - Beschichtung Anteil (in %)]])</f>
        <v/>
      </c>
      <c r="MK253" s="576" t="str">
        <f>IF(Table1[[#This Row],[Verschluss - B1 - Art]]="","",VLOOKUP(Table1[[#This Row],[Verschluss - B1 - Art]],'DD FD'!D:E,2,FALSE))</f>
        <v/>
      </c>
      <c r="ML253" s="577" t="str">
        <f>IF(Table1[[#This Row],[Verschluss - B1 - Fraktion]]="","",VLOOKUP(Table1[[#This Row],[Verschluss - B1 - Fraktion]],'DD FD'!H:J,3,FALSE))</f>
        <v/>
      </c>
      <c r="MM253" s="574" t="str">
        <f>IF(Table1[[#This Row],[Verschluss - B1 - Gewicht (in G)]]="","",Table1[[#This Row],[Verschluss - B1 - Gewicht (in G)]])</f>
        <v/>
      </c>
      <c r="MN253" s="574" t="str">
        <f>IF(Table1[[#This Row],[Verschluss - B1 - Lizenzierungs-pflichtig? (X=Ja)]]="","",Table1[[#This Row],[Verschluss - B1 - Lizenzierungs-pflichtig? (X=Ja)]])</f>
        <v/>
      </c>
      <c r="MO253" s="574" t="str">
        <f>IF(Table1[[#This Row],[Verschluss - B1 - Trennbar vom Hauptkörper? (X=Ja)]]="","",Table1[[#This Row],[Verschluss - B1 - Trennbar vom Hauptkörper? (X=Ja)]])</f>
        <v/>
      </c>
      <c r="MP253" s="577" t="str">
        <f>IF(Table1[[#This Row],[Verschluss - B1 - Virgin Material]]="","",VLOOKUP(Table1[[#This Row],[Verschluss - B1 - Virgin Material]],'DD FD'!AJ:AK,2,FALSE))</f>
        <v/>
      </c>
      <c r="MQ253" s="578" t="str">
        <f>IF(Table1[[#This Row],[Verschluss - B1 - Virgin Material Anteil (in %)]]="","",Table1[[#This Row],[Verschluss - B1 - Virgin Material Anteil (in %)]])</f>
        <v/>
      </c>
      <c r="MR253" s="577" t="str">
        <f>IF(Table1[[#This Row],[Verschluss - B1 - Recyceltes Material]]="","",VLOOKUP(Table1[[#This Row],[Verschluss - B1 - Recyceltes Material]],'DD FD'!AL:AM,2,FALSE))</f>
        <v/>
      </c>
      <c r="MS253" s="578" t="str">
        <f>IF(Table1[[#This Row],[Verschluss - B1 - Recyceltes Material Anteil (in %)]]="","",Table1[[#This Row],[Verschluss - B1 - Recyceltes Material Anteil (in %)]])</f>
        <v/>
      </c>
      <c r="MT253" s="577" t="str">
        <f>IF(Table1[[#This Row],[Verschluss - B1 - Beschichtung]]="","",VLOOKUP(Table1[[#This Row],[Verschluss - B1 - Beschichtung]],'DD FD'!AE:AF,2,FALSE))</f>
        <v/>
      </c>
      <c r="MU253" s="580" t="str">
        <f>IF(Table1[[#This Row],[Verschluss - B1 - Beschichtung Anteil (in %)]]="","",Table1[[#This Row],[Verschluss - B1 - Beschichtung Anteil (in %)]])</f>
        <v/>
      </c>
      <c r="MV253" s="576" t="str">
        <f>IF(Table1[[#This Row],[Verschluss - B2 - Art]]="","",VLOOKUP(Table1[[#This Row],[Verschluss - B2 - Art]],'DD FD'!D:E,2,FALSE))</f>
        <v/>
      </c>
      <c r="MW253" s="577" t="str">
        <f>IF(Table1[[#This Row],[Verschluss - B2 - Fraktion]]="","",VLOOKUP(Table1[[#This Row],[Verschluss - B2 - Fraktion]],'DD FD'!H:J,3,FALSE))</f>
        <v/>
      </c>
      <c r="MX253" s="574" t="str">
        <f>IF(Table1[[#This Row],[Verschluss - B2 - Gewicht (in G)]]="","",Table1[[#This Row],[Verschluss - B2 - Gewicht (in G)]])</f>
        <v/>
      </c>
      <c r="MY253" s="574" t="str">
        <f>IF(Table1[[#This Row],[Verschluss - B2 - Lizenzierungs-pflichtig? (X=Ja)]]="","",Table1[[#This Row],[Verschluss - B2 - Lizenzierungs-pflichtig? (X=Ja)]])</f>
        <v/>
      </c>
      <c r="MZ253" s="574" t="str">
        <f>IF(Table1[[#This Row],[Verschluss - B2 - Trennbar vom Hauptkörper? (X=Ja)]]="","",Table1[[#This Row],[Verschluss - B2 - Trennbar vom Hauptkörper? (X=Ja)]])</f>
        <v/>
      </c>
      <c r="NA253" s="577" t="str">
        <f>IF(Table1[[#This Row],[Verschluss - B2 - Virgin Material]]="","",VLOOKUP(Table1[[#This Row],[Verschluss - B2 - Virgin Material]],'DD FD'!AJ:AK,2,FALSE))</f>
        <v/>
      </c>
      <c r="NB253" s="578" t="str">
        <f>IF(Table1[[#This Row],[Verschluss - B2 - Virgin Material Anteil (in %)]]="","",Table1[[#This Row],[Verschluss - B2 - Virgin Material Anteil (in %)]])</f>
        <v/>
      </c>
      <c r="NC253" s="577" t="str">
        <f>IF(Table1[[#This Row],[Verschluss - B2 - Recyceltes Material]]="","",VLOOKUP(Table1[[#This Row],[Verschluss - B2 - Recyceltes Material]],'DD FD'!AL:AM,2,FALSE))</f>
        <v/>
      </c>
      <c r="ND253" s="578" t="str">
        <f>IF(Table1[[#This Row],[Verschluss - B2 - Recyceltes Material Anteil (in %)]]="","",Table1[[#This Row],[Verschluss - B2 - Recyceltes Material Anteil (in %)]])</f>
        <v/>
      </c>
      <c r="NE253" s="577" t="str">
        <f>IF(Table1[[#This Row],[Verschluss - B2 - Beschichtung]]="","",VLOOKUP(Table1[[#This Row],[Verschluss - B2 - Beschichtung]],'DD FD'!AE:AF,2,FALSE))</f>
        <v/>
      </c>
      <c r="NF253" s="580" t="str">
        <f>IF(Table1[[#This Row],[Verschluss - B2 - Beschichtung Anteil (in %)]]="","",Table1[[#This Row],[Verschluss - B2 - Beschichtung Anteil (in %)]])</f>
        <v/>
      </c>
      <c r="NG253" s="576" t="str">
        <f>IF(Table1[[#This Row],[Verschluss - B3 - Art]]="","",VLOOKUP(Table1[[#This Row],[Verschluss - B3 - Art]],'DD FD'!D:E,2,FALSE))</f>
        <v/>
      </c>
      <c r="NH253" s="577" t="str">
        <f>IF(Table1[[#This Row],[Verschluss - B3 - Fraktion]]="","",VLOOKUP(Table1[[#This Row],[Verschluss - B3 - Fraktion]],'DD FD'!H:J,3,FALSE))</f>
        <v/>
      </c>
      <c r="NI253" s="574" t="str">
        <f>IF(Table1[[#This Row],[Verschluss - B3 - Gewicht (in G)]]="","",Table1[[#This Row],[Verschluss - B3 - Gewicht (in G)]])</f>
        <v/>
      </c>
      <c r="NJ253" s="574" t="str">
        <f>IF(Table1[[#This Row],[Verschluss - B3 - Lizenzierungs-pflichtig? (X=Ja)]]="","",Table1[[#This Row],[Verschluss - B3 - Lizenzierungs-pflichtig? (X=Ja)]])</f>
        <v/>
      </c>
      <c r="NK253" s="574" t="str">
        <f>IF(Table1[[#This Row],[Verschluss - B3 - Trennbar vom Hauptkörper? (X=Ja)]]="","",Table1[[#This Row],[Verschluss - B3 - Trennbar vom Hauptkörper? (X=Ja)]])</f>
        <v/>
      </c>
      <c r="NL253" s="577" t="str">
        <f>IF(Table1[[#This Row],[Verschluss - B3 - Virgin Material]]="","",VLOOKUP(Table1[[#This Row],[Verschluss - B3 - Virgin Material]],'DD FD'!AJ:AK,2,FALSE))</f>
        <v/>
      </c>
      <c r="NM253" s="578" t="str">
        <f>IF(Table1[[#This Row],[Verschluss - B3 - Virgin Material Anteil (in %)]]="","",Table1[[#This Row],[Verschluss - B3 - Virgin Material Anteil (in %)]])</f>
        <v/>
      </c>
      <c r="NN253" s="577" t="str">
        <f>IF(Table1[[#This Row],[Verschluss - B3 - Recyceltes Material]]="","",VLOOKUP(Table1[[#This Row],[Verschluss - B3 - Recyceltes Material]],'DD FD'!AL:AM,2,FALSE))</f>
        <v/>
      </c>
      <c r="NO253" s="578" t="str">
        <f>IF(Table1[[#This Row],[Verschluss - B3 - Recyceltes Material Anteil (in %)]]="","",Table1[[#This Row],[Verschluss - B3 - Recyceltes Material Anteil (in %)]])</f>
        <v/>
      </c>
      <c r="NP253" s="577" t="str">
        <f>IF(Table1[[#This Row],[Verschluss - B3 - Beschichtung]]="","",VLOOKUP(Table1[[#This Row],[Verschluss - B3 - Beschichtung]],'DD FD'!AE:AF,2,FALSE))</f>
        <v/>
      </c>
      <c r="NQ253" s="580" t="str">
        <f>IF(Table1[[#This Row],[Verschluss - B3 - Beschichtung Anteil (in %)]]="","",Table1[[#This Row],[Verschluss - B3 - Beschichtung Anteil (in %)]])</f>
        <v/>
      </c>
      <c r="NR253" s="576" t="str">
        <f>IF(Table1[[#This Row],[Etikett - B1 - Art]]="","",VLOOKUP(Table1[[#This Row],[Etikett - B1 - Art]],'DD FD'!F:G,2,FALSE))</f>
        <v/>
      </c>
      <c r="NS253" s="577" t="str">
        <f>IF(Table1[[#This Row],[Etikett - B1 - Fraktion]]="","",VLOOKUP(Table1[[#This Row],[Etikett - B1 - Fraktion]],'DD FD'!H:J,3,FALSE))</f>
        <v/>
      </c>
      <c r="NT253" s="574" t="str">
        <f>IF(Table1[[#This Row],[Etikett - B1 - Gewicht (in G)]]="","",Table1[[#This Row],[Etikett - B1 - Gewicht (in G)]])</f>
        <v/>
      </c>
      <c r="NU253" s="574" t="str">
        <f>IF(Table1[[#This Row],[Etikett - B1 - Lizenzierungs-pflichtig? (X=Ja)]]="","",Table1[[#This Row],[Etikett - B1 - Lizenzierungs-pflichtig? (X=Ja)]])</f>
        <v/>
      </c>
      <c r="NV253" s="574" t="str">
        <f>IF(Table1[[#This Row],[Etikett - B1 - Trennbar vom Hauptkörper? (X=Ja)]]="","",Table1[[#This Row],[Etikett - B1 - Trennbar vom Hauptkörper? (X=Ja)]])</f>
        <v/>
      </c>
      <c r="NW253" s="577" t="str">
        <f>IF(Table1[[#This Row],[Etikett - B1 - Virgin Material]]="","",VLOOKUP(Table1[[#This Row],[Etikett - B1 - Virgin Material]],'DD FD'!AJ:AK,2,FALSE))</f>
        <v/>
      </c>
      <c r="NX253" s="578" t="str">
        <f>IF(Table1[[#This Row],[Etikett - B1 - Virgin Material Anteil (in %)]]="","",Table1[[#This Row],[Etikett - B1 - Virgin Material Anteil (in %)]])</f>
        <v/>
      </c>
      <c r="NY253" s="577" t="str">
        <f>IF(Table1[[#This Row],[Etikett - B1 - Recyceltes Material]]="","",VLOOKUP(Table1[[#This Row],[Etikett - B1 - Recyceltes Material]],'DD FD'!AL:AM,2,FALSE))</f>
        <v/>
      </c>
      <c r="NZ253" s="578" t="str">
        <f>IF(Table1[[#This Row],[Etikett - B1 - Recyceltes Material Anteil (in %)]]="","",Table1[[#This Row],[Etikett - B1 - Recyceltes Material Anteil (in %)]])</f>
        <v/>
      </c>
      <c r="OA253" s="577" t="str">
        <f>IF(Table1[[#This Row],[Etikett - B1 - Beschichtung]]="","",VLOOKUP(Table1[[#This Row],[Etikett - B1 - Beschichtung]],'DD FD'!AE:AF,2,FALSE))</f>
        <v/>
      </c>
      <c r="OB253" s="580" t="str">
        <f>IF(Table1[[#This Row],[Etikett - B1 - Beschichtung Anteil (in %)]]="","",Table1[[#This Row],[Etikett - B1 - Beschichtung Anteil (in %)]])</f>
        <v/>
      </c>
      <c r="OC253" s="576" t="str">
        <f>IF(Table1[[#This Row],[Etikett - B2 - Art]]="","",VLOOKUP(Table1[[#This Row],[Etikett - B2 - Art]],'DD FD'!F:G,2,FALSE))</f>
        <v/>
      </c>
      <c r="OD253" s="577" t="str">
        <f>IF(Table1[[#This Row],[Etikett - B2 - Fraktion]]="","",VLOOKUP(Table1[[#This Row],[Etikett - B2 - Fraktion]],'DD FD'!H:J,3,FALSE))</f>
        <v/>
      </c>
      <c r="OE253" s="574" t="str">
        <f>IF(Table1[[#This Row],[Etikett - B2 - Gewicht (in G)]]="","",Table1[[#This Row],[Etikett - B2 - Gewicht (in G)]])</f>
        <v/>
      </c>
      <c r="OF253" s="574" t="str">
        <f>IF(Table1[[#This Row],[Etikett - B2 - Lizenzierungs-pflichtig? (X=Ja)]]="","",Table1[[#This Row],[Etikett - B2 - Lizenzierungs-pflichtig? (X=Ja)]])</f>
        <v/>
      </c>
      <c r="OG253" s="574" t="str">
        <f>IF(Table1[[#This Row],[Etikett - B2 - Trennbar vom Hauptkörper? (X=Ja)]]="","",Table1[[#This Row],[Etikett - B2 - Trennbar vom Hauptkörper? (X=Ja)]])</f>
        <v/>
      </c>
      <c r="OH253" s="577" t="str">
        <f>IF(Table1[[#This Row],[Etikett - B2 - Virgin Material]]="","",VLOOKUP(Table1[[#This Row],[Etikett - B2 - Virgin Material]],'DD FD'!AJ:AK,2,FALSE))</f>
        <v/>
      </c>
      <c r="OI253" s="578" t="str">
        <f>IF(Table1[[#This Row],[Etikett - B2 - Virgin Material Anteil (in %)]]="","",Table1[[#This Row],[Etikett - B2 - Virgin Material Anteil (in %)]])</f>
        <v/>
      </c>
      <c r="OJ253" s="577" t="str">
        <f>IF(Table1[[#This Row],[Etikett - B2 - Recyceltes Material]]="","",VLOOKUP(Table1[[#This Row],[Etikett - B2 - Recyceltes Material]],'DD FD'!AL:AM,2,FALSE))</f>
        <v/>
      </c>
      <c r="OK253" s="578" t="str">
        <f>IF(Table1[[#This Row],[Etikett - B2 - Recyceltes Material Anteil (in %)]]="","",Table1[[#This Row],[Etikett - B2 - Recyceltes Material Anteil (in %)]])</f>
        <v/>
      </c>
      <c r="OL253" s="577" t="str">
        <f>IF(Table1[[#This Row],[Etikett - B2 - Beschichtung]]="","",VLOOKUP(Table1[[#This Row],[Etikett - B2 - Beschichtung]],'DD FD'!AE:AF,2,FALSE))</f>
        <v/>
      </c>
      <c r="OM253" s="580" t="str">
        <f>IF(Table1[[#This Row],[Etikett - B2 - Beschichtung Anteil (in %)]]="","",Table1[[#This Row],[Etikett - B2 - Beschichtung Anteil (in %)]])</f>
        <v/>
      </c>
      <c r="ON253" s="576" t="str">
        <f>IF(Table1[[#This Row],[Etikett - B3 - Art]]="","",VLOOKUP(Table1[[#This Row],[Etikett - B3 - Art]],'DD FD'!F:G,2,FALSE))</f>
        <v/>
      </c>
      <c r="OO253" s="577" t="str">
        <f>IF(Table1[[#This Row],[Etikett - B3 - Fraktion]]="","",VLOOKUP(Table1[[#This Row],[Etikett - B3 - Fraktion]],'DD FD'!H:J,3,FALSE))</f>
        <v/>
      </c>
      <c r="OP253" s="574" t="str">
        <f>IF(Table1[[#This Row],[Etikett - B3 - Gewicht (in G)]]="","",Table1[[#This Row],[Etikett - B3 - Gewicht (in G)]])</f>
        <v/>
      </c>
      <c r="OQ253" s="574" t="str">
        <f>IF(Table1[[#This Row],[Etikett - B3 - Lizenzierungs-pflichtig? (X=Ja)]]="","",Table1[[#This Row],[Etikett - B3 - Lizenzierungs-pflichtig? (X=Ja)]])</f>
        <v/>
      </c>
      <c r="OR253" s="574" t="str">
        <f>IF(Table1[[#This Row],[Etikett - B3 - Trennbar vom Hauptkörper? (X=Ja)]]="","",Table1[[#This Row],[Etikett - B3 - Trennbar vom Hauptkörper? (X=Ja)]])</f>
        <v/>
      </c>
      <c r="OS253" s="577" t="str">
        <f>IF(Table1[[#This Row],[Etikett - B3 - Virgin Material]]="","",VLOOKUP(Table1[[#This Row],[Etikett - B3 - Virgin Material]],'DD FD'!AJ:AK,2,FALSE))</f>
        <v/>
      </c>
      <c r="OT253" s="578" t="str">
        <f>IF(Table1[[#This Row],[Etikett - B3 - Virgin Material Anteil (in %)]]="","",Table1[[#This Row],[Etikett - B3 - Virgin Material Anteil (in %)]])</f>
        <v/>
      </c>
      <c r="OU253" s="577" t="str">
        <f>IF(Table1[[#This Row],[Etikett - B3 - Recyceltes Material]]="","",VLOOKUP(Table1[[#This Row],[Etikett - B3 - Recyceltes Material]],'DD FD'!AL:AM,2,FALSE))</f>
        <v/>
      </c>
      <c r="OV253" s="578" t="str">
        <f>IF(Table1[[#This Row],[Etikett - B3 - Recyceltes Material Anteil (in %)]]="","",Table1[[#This Row],[Etikett - B3 - Recyceltes Material Anteil (in %)]])</f>
        <v/>
      </c>
      <c r="OW253" s="577" t="str">
        <f>IF(Table1[[#This Row],[Etikett - B3 - Beschichtung]]="","",VLOOKUP(Table1[[#This Row],[Etikett - B3 - Beschichtung]],'DD FD'!AE:AF,2,FALSE))</f>
        <v/>
      </c>
      <c r="OX253" s="613" t="str">
        <f>IF(Table1[[#This Row],[Etikett - B3 - Beschichtung Anteil (in %)]]="","",Table1[[#This Row],[Etikett - B3 - Beschichtung Anteil (in %)]])</f>
        <v/>
      </c>
      <c r="OY253" s="618">
        <f>ROUNDUP(SUM(
IF(AND(LH253='DD FD'!$J$7,LJ253='DD FD'!$AI$3),LI253,0),
IF(AND(LR253='DD FD'!$J$7,LT253='DD FD'!$AI$3),LS253,0),
IF(AND(MB253='DD FD'!$J$7,MD253='DD FD'!$AI$3),MC253,0),
IF(AND(ML253='DD FD'!$J$7,MN253='DD FD'!$AI$3),MM253,0),
IF(AND(MW253='DD FD'!$J$7,MY253='DD FD'!$AI$3),MX253,0),
IF(AND(NH253='DD FD'!$J$7,NJ253='DD FD'!$AI$3),NI253,0),
IF(AND(NS253='DD FD'!$J$7,NU253='DD FD'!$AI$3),NT253,0),
IF(AND(OD253='DD FD'!$J$7,OF253='DD FD'!$AI$3),OE253,0),
IF(AND(OO253='DD FD'!$J$7,OQ253='DD FD'!$AI$3),OP253,0),
),2)</f>
        <v>0</v>
      </c>
      <c r="OZ253" s="617">
        <f>ROUNDUP(SUM(
IF(AND(LH253='DD FD'!$J$6,LJ253='DD FD'!$AI$3),LI253,0),
IF(AND(LR253='DD FD'!$J$6,LT253='DD FD'!$AI$3),LS253,0),
IF(AND(MB253='DD FD'!$J$6,MD253='DD FD'!$AI$3),MC253,0),
IF(AND(ML253='DD FD'!$J$6,MN253='DD FD'!$AI$3),MM253,0),
IF(AND(MW253='DD FD'!$J$6,MY253='DD FD'!$AI$3),MX253,0),
IF(AND(NH253='DD FD'!$J$6,NJ253='DD FD'!$AI$3),NI253,0),
IF(AND(NS253='DD FD'!$J$6,NU253='DD FD'!$AI$3),NT253,0),
IF(AND(OD253='DD FD'!$J$6,OF253='DD FD'!$AI$3),OE253,0),
IF(AND(OO253='DD FD'!$J$6,OQ253='DD FD'!$AI$3),OP253,0),
),2)</f>
        <v>0</v>
      </c>
      <c r="PA253" s="617">
        <f>ROUNDUP(SUM(
IF(AND(LH253='DD FD'!$J$10,LJ253='DD FD'!$AI$3),LI253,0),
IF(AND(LR253='DD FD'!$J$10,LT253='DD FD'!$AI$3),LS253,0),
IF(AND(MB253='DD FD'!$J$10,MD253='DD FD'!$AI$3),MC253,0),
IF(AND(ML253='DD FD'!$J$10,MN253='DD FD'!$AI$3),MM253,0),
IF(AND(MW253='DD FD'!$J$10,MY253='DD FD'!$AI$3),MX253,0),
IF(AND(NH253='DD FD'!$J$10,NJ253='DD FD'!$AI$3),NI253,0),
IF(AND(NS253='DD FD'!$J$10,NU253='DD FD'!$AI$3),NT253,0),
IF(AND(OD253='DD FD'!$J$10,OF253='DD FD'!$AI$3),OE253,0),
IF(AND(OO253='DD FD'!$J$10,OQ253='DD FD'!$AI$3),OP253,0),
),2)</f>
        <v>0</v>
      </c>
      <c r="PB253" s="617">
        <f>ROUNDUP(SUM(
IF(AND(LH253='DD FD'!$J$8,LJ253='DD FD'!$AI$3),LI253,0),
IF(AND(LR253='DD FD'!$J$8,LT253='DD FD'!$AI$3),LS253,0),
IF(AND(MB253='DD FD'!$J$8,MD253='DD FD'!$AI$3),MC253,0),
IF(AND(ML253='DD FD'!$J$8,MN253='DD FD'!$AI$3),MM253,0),
IF(AND(MW253='DD FD'!$J$8,MY253='DD FD'!$AI$3),MX253,0),
IF(AND(NH253='DD FD'!$J$8,NJ253='DD FD'!$AI$3),NI253,0),
IF(AND(NS253='DD FD'!$J$8,NU253='DD FD'!$AI$3),NT253,0),
IF(AND(OD253='DD FD'!$J$8,OF253='DD FD'!$AI$3),OE253,0),
IF(AND(OO253='DD FD'!$J$8,OQ253='DD FD'!$AI$3),OP253,0),
),2)</f>
        <v>0</v>
      </c>
      <c r="PC253" s="617">
        <f>ROUNDUP(SUM(
IF(AND(LH253='DD FD'!$J$5,LJ253='DD FD'!$AI$3),LI253,0),
IF(AND(LR253='DD FD'!$J$5,LT253='DD FD'!$AI$3),LS253,0),
IF(AND(MB253='DD FD'!$J$5,MD253='DD FD'!$AI$3),MC253,0),
IF(AND(ML253='DD FD'!$J$5,MN253='DD FD'!$AI$3),MM253,0),
IF(AND(MW253='DD FD'!$J$5,MY253='DD FD'!$AI$3),MX253,0),
IF(AND(NH253='DD FD'!$J$5,NJ253='DD FD'!$AI$3),NI253,0),
IF(AND(NS253='DD FD'!$J$5,NU253='DD FD'!$AI$3),NT253,0),
IF(AND(OD253='DD FD'!$J$5,OF253='DD FD'!$AI$3),OE253,0),
IF(AND(OO253='DD FD'!$J$5,OQ253='DD FD'!$AI$3),OP253,0),
),2)</f>
        <v>0</v>
      </c>
      <c r="PD253" s="617">
        <f>ROUNDUP(SUM(
IF(AND(LH253='DD FD'!$J$9,LJ253='DD FD'!$AI$3),LI253,0),
IF(AND(LR253='DD FD'!$J$9,LT253='DD FD'!$AI$3),LS253,0),
IF(AND(MB253='DD FD'!$J$9,MD253='DD FD'!$AI$3),MC253,0),
IF(AND(ML253='DD FD'!$J$9,MN253='DD FD'!$AI$3),MM253,0),
IF(AND(MW253='DD FD'!$J$9,MY253='DD FD'!$AI$3),MX253,0),
IF(AND(NH253='DD FD'!$J$9,NJ253='DD FD'!$AI$3),NI253,0),
IF(AND(NS253='DD FD'!$J$9,NU253='DD FD'!$AI$3),NT253,0),
IF(AND(OD253='DD FD'!$J$9,OF253='DD FD'!$AI$3),OE253,0),
IF(AND(OO253='DD FD'!$J$9,OQ253='DD FD'!$AI$3),OP253,0),
),2)</f>
        <v>0</v>
      </c>
      <c r="PE253" s="617">
        <f>ROUNDUP(SUM(
IF(AND(LH253='DD FD'!$J$4,LJ253='DD FD'!$AI$3),LI253,0),
IF(AND(LR253='DD FD'!$J$4,LT253='DD FD'!$AI$3),LS253,0),
IF(AND(MB253='DD FD'!$J$4,MD253='DD FD'!$AI$3),MC253,0),
IF(AND(ML253='DD FD'!$J$4,MN253='DD FD'!$AI$3),MM253,0),
IF(AND(MW253='DD FD'!$J$4,MY253='DD FD'!$AI$3),MX253,0),
IF(AND(NH253='DD FD'!$J$4,NJ253='DD FD'!$AI$3),NI253,0),
IF(AND(NS253='DD FD'!$J$4,NU253='DD FD'!$AI$3),NT253,0),
IF(AND(OD253='DD FD'!$J$4,OF253='DD FD'!$AI$3),OE253,0),
IF(AND(OO253='DD FD'!$J$4,OQ253='DD FD'!$AI$3),OP253,0),
),2)</f>
        <v>0</v>
      </c>
      <c r="PF253" s="619">
        <f>ROUNDUP(SUM(
IF(AND(LH253='DD FD'!$J$11,LJ253='DD FD'!$AI$3),LI253,0),
IF(AND(LR253='DD FD'!$J$11,LT253='DD FD'!$AI$3),LS253,0),
IF(AND(MB253='DD FD'!$J$11,MD253='DD FD'!$AI$3),MC253,0),
IF(AND(ML253='DD FD'!$J$11,MN253='DD FD'!$AI$3),MM253,0),
IF(AND(MW253='DD FD'!$J$11,MY253='DD FD'!$AI$3),MX253,0),
IF(AND(NH253='DD FD'!$J$11,NJ253='DD FD'!$AI$3),NI253,0),
IF(AND(NS253='DD FD'!$J$11,NU253='DD FD'!$AI$3),NT253,0),
IF(AND(OD253='DD FD'!$J$11,OF253='DD FD'!$AI$3),OE253,0),
IF(AND(OO253='DD FD'!$J$11,OQ253='DD FD'!$AI$3),OP253,0),
),2)</f>
        <v>0</v>
      </c>
    </row>
    <row r="254" spans="1:422">
      <c r="A254" s="806"/>
      <c r="B254" s="934"/>
      <c r="C254" s="247"/>
      <c r="D254" s="842"/>
      <c r="E254" s="247"/>
      <c r="F254" s="158"/>
      <c r="G254" s="710"/>
      <c r="H254" s="712"/>
      <c r="I254" s="936"/>
      <c r="J254" s="803"/>
      <c r="K254" s="150"/>
      <c r="L254" s="146" t="str">
        <f t="shared" si="81"/>
        <v/>
      </c>
      <c r="M254" s="501" t="str">
        <f t="shared" si="98"/>
        <v/>
      </c>
      <c r="N254" s="504"/>
      <c r="O254" s="113" t="str">
        <f t="shared" si="99"/>
        <v/>
      </c>
      <c r="P254" s="114" t="str">
        <f t="shared" si="82"/>
        <v/>
      </c>
      <c r="Q254" s="152"/>
      <c r="R254" s="152"/>
      <c r="S254" s="115" t="str">
        <f t="shared" si="100"/>
        <v/>
      </c>
      <c r="T254" s="159"/>
      <c r="U254" s="159"/>
      <c r="V254" s="157"/>
      <c r="W254" s="157"/>
      <c r="X254" s="157"/>
      <c r="Y254" s="772"/>
      <c r="Z254" s="158"/>
      <c r="AA254" s="144"/>
      <c r="AB254" s="112"/>
      <c r="AC254" s="153"/>
      <c r="AD254" s="153"/>
      <c r="AE254" s="153"/>
      <c r="AF254" s="153"/>
      <c r="AG254" s="153"/>
      <c r="AH254" s="153"/>
      <c r="AI254" s="152"/>
      <c r="AJ254" s="158"/>
      <c r="AK254" s="158"/>
      <c r="AL254" s="158"/>
      <c r="AM254" s="116" t="str">
        <f t="shared" si="101"/>
        <v/>
      </c>
      <c r="AN254" s="116" t="str">
        <f t="shared" si="102"/>
        <v/>
      </c>
      <c r="AO254" s="324"/>
      <c r="AP254" s="503"/>
      <c r="AQ254" s="487" t="str">
        <f t="shared" si="103"/>
        <v/>
      </c>
      <c r="AR254" s="113" t="str">
        <f t="shared" si="83"/>
        <v/>
      </c>
      <c r="AS254" s="113" t="str">
        <f t="shared" si="84"/>
        <v/>
      </c>
      <c r="AT254" s="113" t="str">
        <f t="shared" si="85"/>
        <v/>
      </c>
      <c r="AU254" s="113" t="str">
        <f t="shared" si="86"/>
        <v/>
      </c>
      <c r="AV254" s="159"/>
      <c r="AW254" s="157"/>
      <c r="AX254" s="157"/>
      <c r="AY254" s="157"/>
      <c r="AZ254" s="157"/>
      <c r="BA254" s="116" t="str">
        <f t="shared" si="87"/>
        <v/>
      </c>
      <c r="BB254" s="316"/>
      <c r="BC254" s="116" t="str">
        <f t="shared" si="88"/>
        <v/>
      </c>
      <c r="BD254" s="133" t="str">
        <f t="shared" si="89"/>
        <v/>
      </c>
      <c r="BE254" s="157"/>
      <c r="BF254" s="1180"/>
      <c r="BG254" s="1180"/>
      <c r="BH254" s="158"/>
      <c r="BI254" s="490"/>
      <c r="BJ254" s="514" t="str">
        <f t="shared" si="104"/>
        <v/>
      </c>
      <c r="BK254" s="789"/>
      <c r="BL254" s="116" t="str">
        <f t="shared" si="105"/>
        <v/>
      </c>
      <c r="BM254" s="144"/>
      <c r="BN254" s="144"/>
      <c r="BO254" s="144"/>
      <c r="BP254" s="790"/>
      <c r="BQ254" s="790"/>
      <c r="BR254" s="790"/>
      <c r="BS254" s="116" t="str">
        <f t="shared" si="90"/>
        <v/>
      </c>
      <c r="BT254" s="790"/>
      <c r="BU254" s="808" t="str">
        <f t="shared" si="91"/>
        <v/>
      </c>
      <c r="BV254" s="791"/>
      <c r="BW254" s="144"/>
      <c r="BX254" s="20"/>
      <c r="BY254" s="20"/>
      <c r="BZ254" s="20"/>
      <c r="CA254" s="792"/>
      <c r="CB254" s="1201"/>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c r="DL254" s="144"/>
      <c r="DM254" s="144"/>
      <c r="DN254" s="144"/>
      <c r="DO254" s="144"/>
      <c r="DP254" s="144"/>
      <c r="DQ254" s="144"/>
      <c r="DR254" s="144"/>
      <c r="DS254" s="144"/>
      <c r="DT254" s="144"/>
      <c r="DU254" s="144"/>
      <c r="DV254" s="144"/>
      <c r="DW254" s="144"/>
      <c r="DX254" s="144"/>
      <c r="DY254" s="144"/>
      <c r="DZ254" s="144"/>
      <c r="EA254" s="144"/>
      <c r="EB254" s="144"/>
      <c r="EC254" s="144"/>
      <c r="ED254" s="782" t="str">
        <f t="shared" si="106"/>
        <v/>
      </c>
      <c r="EE254" s="519"/>
      <c r="EF254" s="793"/>
      <c r="EG254" s="519"/>
      <c r="EH254" s="794"/>
      <c r="EI254" s="790"/>
      <c r="EJ254" s="794"/>
      <c r="EK254" s="794"/>
      <c r="EL254" s="790"/>
      <c r="EM254" s="790"/>
      <c r="EN254" s="790"/>
      <c r="EO254" s="112" t="str">
        <f t="shared" si="92"/>
        <v/>
      </c>
      <c r="EP254" s="790"/>
      <c r="EQ254" s="488" t="str">
        <f t="shared" si="93"/>
        <v/>
      </c>
      <c r="ER254" s="1100"/>
      <c r="ES254" s="1099" t="str">
        <f t="shared" si="107"/>
        <v/>
      </c>
      <c r="ET254" s="525"/>
      <c r="EU254" s="148"/>
      <c r="EV254" s="148"/>
      <c r="EW254" s="148"/>
      <c r="EX254" s="148"/>
      <c r="EY254" s="148"/>
      <c r="EZ254" s="148"/>
      <c r="FA254" s="148"/>
      <c r="FB254" s="148"/>
      <c r="FC254" s="148"/>
      <c r="FD254" s="148"/>
      <c r="FE254" s="148"/>
      <c r="FF254" s="148"/>
      <c r="FG254" s="148"/>
      <c r="FH254" s="148"/>
      <c r="FI254" s="528"/>
      <c r="FJ254" s="513" t="str">
        <f t="shared" si="94"/>
        <v/>
      </c>
      <c r="FK254" s="158"/>
      <c r="FL254" s="850"/>
      <c r="FM254" s="850"/>
      <c r="FN254" s="850"/>
      <c r="FO254" s="850"/>
      <c r="FP254" s="850"/>
      <c r="FQ254" s="850"/>
      <c r="FR254" s="157"/>
      <c r="FS254" s="143"/>
      <c r="FT254" s="143"/>
      <c r="FU254" s="847" t="str">
        <f t="shared" si="95"/>
        <v/>
      </c>
      <c r="FV254" s="555"/>
      <c r="FW254" s="523" t="str">
        <f>IF(Table1[[#This Row],[Nonfood Inhaltstoffe - Komponente]]="","",VLOOKUP(Table1[[#This Row],[Nonfood Inhaltstoffe - Komponente]],'Dropdown Auswahl'!BJ:BK,2,FALSE))</f>
        <v/>
      </c>
      <c r="FX254" s="1013"/>
      <c r="FY254" s="1011" t="str">
        <f t="shared" si="96"/>
        <v/>
      </c>
      <c r="FZ254" s="152"/>
      <c r="GA254" s="152"/>
      <c r="GB254" s="152"/>
      <c r="GC254" s="529" t="str">
        <f t="shared" si="97"/>
        <v/>
      </c>
      <c r="GG254" s="21"/>
      <c r="GH254" s="21"/>
      <c r="GI254" s="1019"/>
      <c r="GJ254" s="1016" t="str">
        <f>IF(Table1[[#This Row],[Global Trade Item Number (GTIN)]]="","",Table1[[#This Row],[Global Trade Item Number (GTIN)]])</f>
        <v/>
      </c>
      <c r="GK254" s="555" t="str">
        <f>IF(Table1[[#This Row],[WAWI-Nr./ Kreditoren-Nummer
(ASDV)]]&lt;&gt;"",Table1[[#This Row],[WAWI-Nr./ Kreditoren-Nummer
(ASDV)]],"")</f>
        <v/>
      </c>
      <c r="GL254" s="165"/>
      <c r="GM254" s="165"/>
      <c r="GN254" s="165"/>
      <c r="GO254" s="485"/>
      <c r="GP254" s="534"/>
      <c r="GQ254" s="533"/>
      <c r="GR254" s="486"/>
      <c r="GS254" s="486"/>
      <c r="GT254" s="486"/>
      <c r="GU254" s="486"/>
      <c r="GV254" s="486"/>
      <c r="GW254" s="542"/>
      <c r="GX254" s="538"/>
      <c r="GY254" s="144"/>
      <c r="GZ254" s="480"/>
      <c r="HA254" s="158"/>
      <c r="HB254" s="480"/>
      <c r="HC254" s="480"/>
      <c r="HD254" s="480"/>
      <c r="HE254" s="480"/>
      <c r="HF254" s="480"/>
      <c r="HG254" s="480"/>
      <c r="HH254" s="538"/>
      <c r="HI254" s="480"/>
      <c r="HJ254" s="480"/>
      <c r="HK254" s="480"/>
      <c r="HL254" s="480"/>
      <c r="HM254" s="480"/>
      <c r="HN254" s="480"/>
      <c r="HO254" s="480"/>
      <c r="HP254" s="480"/>
      <c r="HQ254" s="480"/>
      <c r="HR254" s="538"/>
      <c r="HS254" s="480"/>
      <c r="HT254" s="480"/>
      <c r="HU254" s="480"/>
      <c r="HV254" s="480"/>
      <c r="HW254" s="480"/>
      <c r="HX254" s="480"/>
      <c r="HY254" s="480"/>
      <c r="HZ254" s="480"/>
      <c r="IA254" s="480"/>
      <c r="IB254" s="538"/>
      <c r="IC254" s="480"/>
      <c r="ID254" s="480"/>
      <c r="IE254" s="480"/>
      <c r="IF254" s="480"/>
      <c r="IG254" s="480"/>
      <c r="IH254" s="480"/>
      <c r="II254" s="480"/>
      <c r="IJ254" s="480"/>
      <c r="IK254" s="480"/>
      <c r="IL254" s="480"/>
      <c r="IM254" s="538"/>
      <c r="IN254" s="480"/>
      <c r="IO254" s="480"/>
      <c r="IP254" s="480"/>
      <c r="IQ254" s="480"/>
      <c r="IR254" s="480"/>
      <c r="IS254" s="480"/>
      <c r="IT254" s="480"/>
      <c r="IU254" s="480"/>
      <c r="IV254" s="480"/>
      <c r="IW254" s="480"/>
      <c r="IX254" s="538"/>
      <c r="IY254" s="480"/>
      <c r="IZ254" s="480"/>
      <c r="JA254" s="480"/>
      <c r="JB254" s="480"/>
      <c r="JC254" s="480"/>
      <c r="JD254" s="480"/>
      <c r="JE254" s="480"/>
      <c r="JF254" s="480"/>
      <c r="JG254" s="480"/>
      <c r="JH254" s="480"/>
      <c r="JI254" s="538"/>
      <c r="JJ254" s="480"/>
      <c r="JK254" s="480"/>
      <c r="JL254" s="480"/>
      <c r="JM254" s="480"/>
      <c r="JN254" s="480"/>
      <c r="JO254" s="480"/>
      <c r="JP254" s="480"/>
      <c r="JQ254" s="480"/>
      <c r="JR254" s="480"/>
      <c r="JS254" s="590"/>
      <c r="JT254" s="538"/>
      <c r="JU254" s="480"/>
      <c r="JV254" s="480"/>
      <c r="JW254" s="480"/>
      <c r="JX254" s="480"/>
      <c r="JY254" s="480"/>
      <c r="JZ254" s="480"/>
      <c r="KA254" s="480"/>
      <c r="KB254" s="480"/>
      <c r="KC254" s="480"/>
      <c r="KD254" s="480"/>
      <c r="KE254" s="538"/>
      <c r="KF254" s="480"/>
      <c r="KG254" s="480"/>
      <c r="KH254" s="480"/>
      <c r="KI254" s="480"/>
      <c r="KJ254" s="480"/>
      <c r="KK254" s="480"/>
      <c r="KL254" s="480"/>
      <c r="KM254" s="480"/>
      <c r="KN254" s="480"/>
      <c r="KO254" s="480"/>
      <c r="KR254" s="568" t="str">
        <f>IF(Table1[[#This Row],[GTIN]]&lt;&gt;"",Table1[[#This Row],[GTIN]],"")</f>
        <v/>
      </c>
      <c r="KS254" s="569" t="str">
        <f>Table1[[#This Row],[Kreditor]]</f>
        <v/>
      </c>
      <c r="KT254" s="570" t="str">
        <f>IF(Table1[[#This Row],[Gültig ab (Datum)]]&lt;&gt;"",Table1[[#This Row],[Gültig ab (Datum)]],"")</f>
        <v/>
      </c>
      <c r="KU254" s="570"/>
      <c r="KV254" s="583" t="str">
        <f>IF(Table1[[#This Row],[Artikel verpackt? 
(X=Ja)]]="","",Table1[[#This Row],[Artikel verpackt? 
(X=Ja)]])</f>
        <v/>
      </c>
      <c r="KW254" s="571" t="str">
        <f>IF(Table1[[#This Row],[Verpackung recyclingfähig?
(X=Ja)]]="","",Table1[[#This Row],[Verpackung recyclingfähig?
(X=Ja)]])</f>
        <v/>
      </c>
      <c r="KX254" s="572"/>
      <c r="KY254" s="573"/>
      <c r="KZ254" s="574"/>
      <c r="LA254" s="574"/>
      <c r="LB254" s="574"/>
      <c r="LC254" s="574"/>
      <c r="LD254" s="574"/>
      <c r="LE254" s="574"/>
      <c r="LF254" s="575"/>
      <c r="LG254" s="576" t="str">
        <f>IF(Table1[[#This Row],[Hauptkörper - B1 - Art]]="","",VLOOKUP(Table1[[#This Row],[Hauptkörper - B1 - Art]],'DD FD'!B:C,2,FALSE))</f>
        <v/>
      </c>
      <c r="LH254" s="577" t="str">
        <f>IF(Table1[[#This Row],[Hauptkörper - B1 - Fraktion]]="","",VLOOKUP(Table1[[#This Row],[Hauptkörper - B1 - Fraktion]],'DD FD'!H:J,3,FALSE))</f>
        <v/>
      </c>
      <c r="LI254" s="574" t="str">
        <f>IF(Table1[[#This Row],[Hauptkörper - B1 - Gewicht
(in G)]]="","",Table1[[#This Row],[Hauptkörper - B1 - Gewicht
(in G)]])</f>
        <v/>
      </c>
      <c r="LJ254" s="574" t="str">
        <f>IF(Table1[[#This Row],[Hauptkörper - B1 - Lizenzierungs-pflichtig? (X=Ja)]]="","",Table1[[#This Row],[Hauptkörper - B1 - Lizenzierungs-pflichtig? (X=Ja)]])</f>
        <v/>
      </c>
      <c r="LK254" s="577" t="str">
        <f>IF(Table1[[#This Row],[Hauptkörper - B1 - Virgin Material]]="","",VLOOKUP(Table1[[#This Row],[Hauptkörper - B1 - Virgin Material]],'DD FD'!AJ:AK,2,FALSE))</f>
        <v/>
      </c>
      <c r="LL254" s="578" t="str">
        <f>IF(Table1[[#This Row],[Hauptkörper - B1 - Virgin Material Anteil (in %)]]="","",Table1[[#This Row],[Hauptkörper - B1 - Virgin Material Anteil (in %)]])</f>
        <v/>
      </c>
      <c r="LM254" s="577" t="str">
        <f>IF(Table1[[#This Row],[Hauptkörper - B1 - Recyceltes Material]]="","",VLOOKUP(Table1[[#This Row],[Hauptkörper - B1 - Recyceltes Material]],'DD FD'!AL:AM,2,FALSE))</f>
        <v/>
      </c>
      <c r="LN254" s="578" t="str">
        <f>IF(Table1[[#This Row],[Hauptkörper - B1 - Recyceltes Material Anteil (in %)]]="","",Table1[[#This Row],[Hauptkörper - B1 - Recyceltes Material Anteil (in %)]])</f>
        <v/>
      </c>
      <c r="LO254" s="579" t="str">
        <f>IF(Table1[[#This Row],[Hauptkörper - B1 - Beschichtung]]="","",VLOOKUP(Table1[[#This Row],[Hauptkörper - B1 - Beschichtung]],'DD FD'!AE:AF,2,FALSE))</f>
        <v/>
      </c>
      <c r="LP254" s="580" t="str">
        <f>IF(Table1[[#This Row],[Hauptkörper - B1 - Beschichtung Anteil (in %)]]="","",Table1[[#This Row],[Hauptkörper - B1 - Beschichtung Anteil (in %)]])</f>
        <v/>
      </c>
      <c r="LQ254" s="576" t="str">
        <f>IF(Table1[[#This Row],[Hauptkörper - B2 - Art]]="","",VLOOKUP(Table1[[#This Row],[Hauptkörper - B2 - Art]],'DD FD'!B:C,2,FALSE))</f>
        <v/>
      </c>
      <c r="LR254" s="577" t="str">
        <f>IF(Table1[[#This Row],[Hauptkörper - B2 - Fraktion]]="","",VLOOKUP(Table1[[#This Row],[Hauptkörper - B2 - Fraktion]],'DD FD'!H:J,3,FALSE))</f>
        <v/>
      </c>
      <c r="LS254" s="574" t="str">
        <f>IF(Table1[[#This Row],[Hauptkörper - B2 - Gewicht
(in G)]]="","",Table1[[#This Row],[Hauptkörper - B2 - Gewicht
(in G)]])</f>
        <v/>
      </c>
      <c r="LT254" s="574" t="str">
        <f>IF(Table1[[#This Row],[Hauptkörper - B2 - Lizenzierungs-pflichtig? (X=Ja)]]="","",Table1[[#This Row],[Hauptkörper - B2 - Lizenzierungs-pflichtig? (X=Ja)]])</f>
        <v/>
      </c>
      <c r="LU254" s="577" t="str">
        <f>IF(Table1[[#This Row],[Hauptkörper - B2 - Virgin Material]]="","",VLOOKUP(Table1[[#This Row],[Hauptkörper - B2 - Virgin Material]],'DD FD'!AJ:AK,2,FALSE))</f>
        <v/>
      </c>
      <c r="LV254" s="578" t="str">
        <f>IF(Table1[[#This Row],[Hauptkörper - B2 - Virgin Material Anteil (in %)]]="","",Table1[[#This Row],[Hauptkörper - B2 - Virgin Material Anteil (in %)]])</f>
        <v/>
      </c>
      <c r="LW254" s="577" t="str">
        <f>IF(Table1[[#This Row],[Hauptkörper - B2 - Recyceltes Material]]="","",VLOOKUP(Table1[[#This Row],[Hauptkörper - B2 - Recyceltes Material]],'DD FD'!AL:AM,2,FALSE))</f>
        <v/>
      </c>
      <c r="LX254" s="578" t="str">
        <f>IF(Table1[[#This Row],[Hauptkörper - B2 - Recyceltes Material Anteil (in %)]]="","",Table1[[#This Row],[Hauptkörper - B2 - Recyceltes Material Anteil (in %)]])</f>
        <v/>
      </c>
      <c r="LY254" s="577" t="str">
        <f>IF(Table1[[#This Row],[Hauptkörper - B2 - Beschichtung]]="","",VLOOKUP(Table1[[#This Row],[Hauptkörper - B2 - Beschichtung]],'DD FD'!AE:AF,2,FALSE))</f>
        <v/>
      </c>
      <c r="LZ254" s="580" t="str">
        <f>IF(Table1[[#This Row],[Hauptkörper - B2 - Beschichtung Anteil (in %)]]="","",Table1[[#This Row],[Hauptkörper - B2 - Beschichtung Anteil (in %)]])</f>
        <v/>
      </c>
      <c r="MA254" s="576" t="str">
        <f>IF(Table1[[#This Row],[Hauptkörper - B3 - Art]]="","",VLOOKUP(Table1[[#This Row],[Hauptkörper - B3 - Art]],'DD FD'!B:C,2,FALSE))</f>
        <v/>
      </c>
      <c r="MB254" s="577" t="str">
        <f>IF(Table1[[#This Row],[Hauptkörper - B3 - Fraktion]]="","",VLOOKUP(Table1[[#This Row],[Hauptkörper - B3 - Fraktion]],'DD FD'!H:J,3,FALSE))</f>
        <v/>
      </c>
      <c r="MC254" s="574" t="str">
        <f>IF(Table1[[#This Row],[Hauptkörper - B3 - Gewicht
(in G)]]="","",Table1[[#This Row],[Hauptkörper - B3 - Gewicht
(in G)]])</f>
        <v/>
      </c>
      <c r="MD254" s="574" t="str">
        <f>IF(Table1[[#This Row],[Hauptkörper - B3 - Lizenzierungs-pflichtig? (X=Ja)]]="","",Table1[[#This Row],[Hauptkörper - B3 - Lizenzierungs-pflichtig? (X=Ja)]])</f>
        <v/>
      </c>
      <c r="ME254" s="577" t="str">
        <f>IF(Table1[[#This Row],[Hauptkörper - B3 - Virgin Material]]="","",VLOOKUP(Table1[[#This Row],[Hauptkörper - B3 - Virgin Material]],'DD FD'!AJ:AK,2,FALSE))</f>
        <v/>
      </c>
      <c r="MF254" s="578" t="str">
        <f>IF(Table1[[#This Row],[Hauptkörper - B3 - Virgin Material Anteil (in %)]]="","",Table1[[#This Row],[Hauptkörper - B3 - Virgin Material Anteil (in %)]])</f>
        <v/>
      </c>
      <c r="MG254" s="577" t="str">
        <f>IF(Table1[[#This Row],[Hauptkörper - B3 - Recyceltes Material]]="","",VLOOKUP(Table1[[#This Row],[Hauptkörper - B3 - Recyceltes Material]],'DD FD'!AL:AM,2,FALSE))</f>
        <v/>
      </c>
      <c r="MH254" s="578" t="str">
        <f>IF(Table1[[#This Row],[Hauptkörper - B3 - Recyceltes Material Anteil (in %)]]="","",Table1[[#This Row],[Hauptkörper - B3 - Recyceltes Material Anteil (in %)]])</f>
        <v/>
      </c>
      <c r="MI254" s="577" t="str">
        <f>IF(Table1[[#This Row],[Hauptkörper - B3 - Beschichtung]]="","",VLOOKUP(Table1[[#This Row],[Hauptkörper - B3 - Beschichtung]],'DD FD'!AE:AF,2,FALSE))</f>
        <v/>
      </c>
      <c r="MJ254" s="580" t="str">
        <f>IF(Table1[[#This Row],[Hauptkörper - B3 - Beschichtung Anteil (in %)]]="","",Table1[[#This Row],[Hauptkörper - B3 - Beschichtung Anteil (in %)]])</f>
        <v/>
      </c>
      <c r="MK254" s="576" t="str">
        <f>IF(Table1[[#This Row],[Verschluss - B1 - Art]]="","",VLOOKUP(Table1[[#This Row],[Verschluss - B1 - Art]],'DD FD'!D:E,2,FALSE))</f>
        <v/>
      </c>
      <c r="ML254" s="577" t="str">
        <f>IF(Table1[[#This Row],[Verschluss - B1 - Fraktion]]="","",VLOOKUP(Table1[[#This Row],[Verschluss - B1 - Fraktion]],'DD FD'!H:J,3,FALSE))</f>
        <v/>
      </c>
      <c r="MM254" s="574" t="str">
        <f>IF(Table1[[#This Row],[Verschluss - B1 - Gewicht (in G)]]="","",Table1[[#This Row],[Verschluss - B1 - Gewicht (in G)]])</f>
        <v/>
      </c>
      <c r="MN254" s="574" t="str">
        <f>IF(Table1[[#This Row],[Verschluss - B1 - Lizenzierungs-pflichtig? (X=Ja)]]="","",Table1[[#This Row],[Verschluss - B1 - Lizenzierungs-pflichtig? (X=Ja)]])</f>
        <v/>
      </c>
      <c r="MO254" s="574" t="str">
        <f>IF(Table1[[#This Row],[Verschluss - B1 - Trennbar vom Hauptkörper? (X=Ja)]]="","",Table1[[#This Row],[Verschluss - B1 - Trennbar vom Hauptkörper? (X=Ja)]])</f>
        <v/>
      </c>
      <c r="MP254" s="577" t="str">
        <f>IF(Table1[[#This Row],[Verschluss - B1 - Virgin Material]]="","",VLOOKUP(Table1[[#This Row],[Verschluss - B1 - Virgin Material]],'DD FD'!AJ:AK,2,FALSE))</f>
        <v/>
      </c>
      <c r="MQ254" s="578" t="str">
        <f>IF(Table1[[#This Row],[Verschluss - B1 - Virgin Material Anteil (in %)]]="","",Table1[[#This Row],[Verschluss - B1 - Virgin Material Anteil (in %)]])</f>
        <v/>
      </c>
      <c r="MR254" s="577" t="str">
        <f>IF(Table1[[#This Row],[Verschluss - B1 - Recyceltes Material]]="","",VLOOKUP(Table1[[#This Row],[Verschluss - B1 - Recyceltes Material]],'DD FD'!AL:AM,2,FALSE))</f>
        <v/>
      </c>
      <c r="MS254" s="578" t="str">
        <f>IF(Table1[[#This Row],[Verschluss - B1 - Recyceltes Material Anteil (in %)]]="","",Table1[[#This Row],[Verschluss - B1 - Recyceltes Material Anteil (in %)]])</f>
        <v/>
      </c>
      <c r="MT254" s="577" t="str">
        <f>IF(Table1[[#This Row],[Verschluss - B1 - Beschichtung]]="","",VLOOKUP(Table1[[#This Row],[Verschluss - B1 - Beschichtung]],'DD FD'!AE:AF,2,FALSE))</f>
        <v/>
      </c>
      <c r="MU254" s="580" t="str">
        <f>IF(Table1[[#This Row],[Verschluss - B1 - Beschichtung Anteil (in %)]]="","",Table1[[#This Row],[Verschluss - B1 - Beschichtung Anteil (in %)]])</f>
        <v/>
      </c>
      <c r="MV254" s="576" t="str">
        <f>IF(Table1[[#This Row],[Verschluss - B2 - Art]]="","",VLOOKUP(Table1[[#This Row],[Verschluss - B2 - Art]],'DD FD'!D:E,2,FALSE))</f>
        <v/>
      </c>
      <c r="MW254" s="577" t="str">
        <f>IF(Table1[[#This Row],[Verschluss - B2 - Fraktion]]="","",VLOOKUP(Table1[[#This Row],[Verschluss - B2 - Fraktion]],'DD FD'!H:J,3,FALSE))</f>
        <v/>
      </c>
      <c r="MX254" s="574" t="str">
        <f>IF(Table1[[#This Row],[Verschluss - B2 - Gewicht (in G)]]="","",Table1[[#This Row],[Verschluss - B2 - Gewicht (in G)]])</f>
        <v/>
      </c>
      <c r="MY254" s="574" t="str">
        <f>IF(Table1[[#This Row],[Verschluss - B2 - Lizenzierungs-pflichtig? (X=Ja)]]="","",Table1[[#This Row],[Verschluss - B2 - Lizenzierungs-pflichtig? (X=Ja)]])</f>
        <v/>
      </c>
      <c r="MZ254" s="574" t="str">
        <f>IF(Table1[[#This Row],[Verschluss - B2 - Trennbar vom Hauptkörper? (X=Ja)]]="","",Table1[[#This Row],[Verschluss - B2 - Trennbar vom Hauptkörper? (X=Ja)]])</f>
        <v/>
      </c>
      <c r="NA254" s="577" t="str">
        <f>IF(Table1[[#This Row],[Verschluss - B2 - Virgin Material]]="","",VLOOKUP(Table1[[#This Row],[Verschluss - B2 - Virgin Material]],'DD FD'!AJ:AK,2,FALSE))</f>
        <v/>
      </c>
      <c r="NB254" s="578" t="str">
        <f>IF(Table1[[#This Row],[Verschluss - B2 - Virgin Material Anteil (in %)]]="","",Table1[[#This Row],[Verschluss - B2 - Virgin Material Anteil (in %)]])</f>
        <v/>
      </c>
      <c r="NC254" s="577" t="str">
        <f>IF(Table1[[#This Row],[Verschluss - B2 - Recyceltes Material]]="","",VLOOKUP(Table1[[#This Row],[Verschluss - B2 - Recyceltes Material]],'DD FD'!AL:AM,2,FALSE))</f>
        <v/>
      </c>
      <c r="ND254" s="578" t="str">
        <f>IF(Table1[[#This Row],[Verschluss - B2 - Recyceltes Material Anteil (in %)]]="","",Table1[[#This Row],[Verschluss - B2 - Recyceltes Material Anteil (in %)]])</f>
        <v/>
      </c>
      <c r="NE254" s="577" t="str">
        <f>IF(Table1[[#This Row],[Verschluss - B2 - Beschichtung]]="","",VLOOKUP(Table1[[#This Row],[Verschluss - B2 - Beschichtung]],'DD FD'!AE:AF,2,FALSE))</f>
        <v/>
      </c>
      <c r="NF254" s="580" t="str">
        <f>IF(Table1[[#This Row],[Verschluss - B2 - Beschichtung Anteil (in %)]]="","",Table1[[#This Row],[Verschluss - B2 - Beschichtung Anteil (in %)]])</f>
        <v/>
      </c>
      <c r="NG254" s="576" t="str">
        <f>IF(Table1[[#This Row],[Verschluss - B3 - Art]]="","",VLOOKUP(Table1[[#This Row],[Verschluss - B3 - Art]],'DD FD'!D:E,2,FALSE))</f>
        <v/>
      </c>
      <c r="NH254" s="577" t="str">
        <f>IF(Table1[[#This Row],[Verschluss - B3 - Fraktion]]="","",VLOOKUP(Table1[[#This Row],[Verschluss - B3 - Fraktion]],'DD FD'!H:J,3,FALSE))</f>
        <v/>
      </c>
      <c r="NI254" s="574" t="str">
        <f>IF(Table1[[#This Row],[Verschluss - B3 - Gewicht (in G)]]="","",Table1[[#This Row],[Verschluss - B3 - Gewicht (in G)]])</f>
        <v/>
      </c>
      <c r="NJ254" s="574" t="str">
        <f>IF(Table1[[#This Row],[Verschluss - B3 - Lizenzierungs-pflichtig? (X=Ja)]]="","",Table1[[#This Row],[Verschluss - B3 - Lizenzierungs-pflichtig? (X=Ja)]])</f>
        <v/>
      </c>
      <c r="NK254" s="574" t="str">
        <f>IF(Table1[[#This Row],[Verschluss - B3 - Trennbar vom Hauptkörper? (X=Ja)]]="","",Table1[[#This Row],[Verschluss - B3 - Trennbar vom Hauptkörper? (X=Ja)]])</f>
        <v/>
      </c>
      <c r="NL254" s="577" t="str">
        <f>IF(Table1[[#This Row],[Verschluss - B3 - Virgin Material]]="","",VLOOKUP(Table1[[#This Row],[Verschluss - B3 - Virgin Material]],'DD FD'!AJ:AK,2,FALSE))</f>
        <v/>
      </c>
      <c r="NM254" s="578" t="str">
        <f>IF(Table1[[#This Row],[Verschluss - B3 - Virgin Material Anteil (in %)]]="","",Table1[[#This Row],[Verschluss - B3 - Virgin Material Anteil (in %)]])</f>
        <v/>
      </c>
      <c r="NN254" s="577" t="str">
        <f>IF(Table1[[#This Row],[Verschluss - B3 - Recyceltes Material]]="","",VLOOKUP(Table1[[#This Row],[Verschluss - B3 - Recyceltes Material]],'DD FD'!AL:AM,2,FALSE))</f>
        <v/>
      </c>
      <c r="NO254" s="578" t="str">
        <f>IF(Table1[[#This Row],[Verschluss - B3 - Recyceltes Material Anteil (in %)]]="","",Table1[[#This Row],[Verschluss - B3 - Recyceltes Material Anteil (in %)]])</f>
        <v/>
      </c>
      <c r="NP254" s="577" t="str">
        <f>IF(Table1[[#This Row],[Verschluss - B3 - Beschichtung]]="","",VLOOKUP(Table1[[#This Row],[Verschluss - B3 - Beschichtung]],'DD FD'!AE:AF,2,FALSE))</f>
        <v/>
      </c>
      <c r="NQ254" s="580" t="str">
        <f>IF(Table1[[#This Row],[Verschluss - B3 - Beschichtung Anteil (in %)]]="","",Table1[[#This Row],[Verschluss - B3 - Beschichtung Anteil (in %)]])</f>
        <v/>
      </c>
      <c r="NR254" s="576" t="str">
        <f>IF(Table1[[#This Row],[Etikett - B1 - Art]]="","",VLOOKUP(Table1[[#This Row],[Etikett - B1 - Art]],'DD FD'!F:G,2,FALSE))</f>
        <v/>
      </c>
      <c r="NS254" s="577" t="str">
        <f>IF(Table1[[#This Row],[Etikett - B1 - Fraktion]]="","",VLOOKUP(Table1[[#This Row],[Etikett - B1 - Fraktion]],'DD FD'!H:J,3,FALSE))</f>
        <v/>
      </c>
      <c r="NT254" s="574" t="str">
        <f>IF(Table1[[#This Row],[Etikett - B1 - Gewicht (in G)]]="","",Table1[[#This Row],[Etikett - B1 - Gewicht (in G)]])</f>
        <v/>
      </c>
      <c r="NU254" s="574" t="str">
        <f>IF(Table1[[#This Row],[Etikett - B1 - Lizenzierungs-pflichtig? (X=Ja)]]="","",Table1[[#This Row],[Etikett - B1 - Lizenzierungs-pflichtig? (X=Ja)]])</f>
        <v/>
      </c>
      <c r="NV254" s="574" t="str">
        <f>IF(Table1[[#This Row],[Etikett - B1 - Trennbar vom Hauptkörper? (X=Ja)]]="","",Table1[[#This Row],[Etikett - B1 - Trennbar vom Hauptkörper? (X=Ja)]])</f>
        <v/>
      </c>
      <c r="NW254" s="577" t="str">
        <f>IF(Table1[[#This Row],[Etikett - B1 - Virgin Material]]="","",VLOOKUP(Table1[[#This Row],[Etikett - B1 - Virgin Material]],'DD FD'!AJ:AK,2,FALSE))</f>
        <v/>
      </c>
      <c r="NX254" s="578" t="str">
        <f>IF(Table1[[#This Row],[Etikett - B1 - Virgin Material Anteil (in %)]]="","",Table1[[#This Row],[Etikett - B1 - Virgin Material Anteil (in %)]])</f>
        <v/>
      </c>
      <c r="NY254" s="577" t="str">
        <f>IF(Table1[[#This Row],[Etikett - B1 - Recyceltes Material]]="","",VLOOKUP(Table1[[#This Row],[Etikett - B1 - Recyceltes Material]],'DD FD'!AL:AM,2,FALSE))</f>
        <v/>
      </c>
      <c r="NZ254" s="578" t="str">
        <f>IF(Table1[[#This Row],[Etikett - B1 - Recyceltes Material Anteil (in %)]]="","",Table1[[#This Row],[Etikett - B1 - Recyceltes Material Anteil (in %)]])</f>
        <v/>
      </c>
      <c r="OA254" s="577" t="str">
        <f>IF(Table1[[#This Row],[Etikett - B1 - Beschichtung]]="","",VLOOKUP(Table1[[#This Row],[Etikett - B1 - Beschichtung]],'DD FD'!AE:AF,2,FALSE))</f>
        <v/>
      </c>
      <c r="OB254" s="580" t="str">
        <f>IF(Table1[[#This Row],[Etikett - B1 - Beschichtung Anteil (in %)]]="","",Table1[[#This Row],[Etikett - B1 - Beschichtung Anteil (in %)]])</f>
        <v/>
      </c>
      <c r="OC254" s="576" t="str">
        <f>IF(Table1[[#This Row],[Etikett - B2 - Art]]="","",VLOOKUP(Table1[[#This Row],[Etikett - B2 - Art]],'DD FD'!F:G,2,FALSE))</f>
        <v/>
      </c>
      <c r="OD254" s="577" t="str">
        <f>IF(Table1[[#This Row],[Etikett - B2 - Fraktion]]="","",VLOOKUP(Table1[[#This Row],[Etikett - B2 - Fraktion]],'DD FD'!H:J,3,FALSE))</f>
        <v/>
      </c>
      <c r="OE254" s="574" t="str">
        <f>IF(Table1[[#This Row],[Etikett - B2 - Gewicht (in G)]]="","",Table1[[#This Row],[Etikett - B2 - Gewicht (in G)]])</f>
        <v/>
      </c>
      <c r="OF254" s="574" t="str">
        <f>IF(Table1[[#This Row],[Etikett - B2 - Lizenzierungs-pflichtig? (X=Ja)]]="","",Table1[[#This Row],[Etikett - B2 - Lizenzierungs-pflichtig? (X=Ja)]])</f>
        <v/>
      </c>
      <c r="OG254" s="574" t="str">
        <f>IF(Table1[[#This Row],[Etikett - B2 - Trennbar vom Hauptkörper? (X=Ja)]]="","",Table1[[#This Row],[Etikett - B2 - Trennbar vom Hauptkörper? (X=Ja)]])</f>
        <v/>
      </c>
      <c r="OH254" s="577" t="str">
        <f>IF(Table1[[#This Row],[Etikett - B2 - Virgin Material]]="","",VLOOKUP(Table1[[#This Row],[Etikett - B2 - Virgin Material]],'DD FD'!AJ:AK,2,FALSE))</f>
        <v/>
      </c>
      <c r="OI254" s="578" t="str">
        <f>IF(Table1[[#This Row],[Etikett - B2 - Virgin Material Anteil (in %)]]="","",Table1[[#This Row],[Etikett - B2 - Virgin Material Anteil (in %)]])</f>
        <v/>
      </c>
      <c r="OJ254" s="577" t="str">
        <f>IF(Table1[[#This Row],[Etikett - B2 - Recyceltes Material]]="","",VLOOKUP(Table1[[#This Row],[Etikett - B2 - Recyceltes Material]],'DD FD'!AL:AM,2,FALSE))</f>
        <v/>
      </c>
      <c r="OK254" s="578" t="str">
        <f>IF(Table1[[#This Row],[Etikett - B2 - Recyceltes Material Anteil (in %)]]="","",Table1[[#This Row],[Etikett - B2 - Recyceltes Material Anteil (in %)]])</f>
        <v/>
      </c>
      <c r="OL254" s="577" t="str">
        <f>IF(Table1[[#This Row],[Etikett - B2 - Beschichtung]]="","",VLOOKUP(Table1[[#This Row],[Etikett - B2 - Beschichtung]],'DD FD'!AE:AF,2,FALSE))</f>
        <v/>
      </c>
      <c r="OM254" s="580" t="str">
        <f>IF(Table1[[#This Row],[Etikett - B2 - Beschichtung Anteil (in %)]]="","",Table1[[#This Row],[Etikett - B2 - Beschichtung Anteil (in %)]])</f>
        <v/>
      </c>
      <c r="ON254" s="576" t="str">
        <f>IF(Table1[[#This Row],[Etikett - B3 - Art]]="","",VLOOKUP(Table1[[#This Row],[Etikett - B3 - Art]],'DD FD'!F:G,2,FALSE))</f>
        <v/>
      </c>
      <c r="OO254" s="577" t="str">
        <f>IF(Table1[[#This Row],[Etikett - B3 - Fraktion]]="","",VLOOKUP(Table1[[#This Row],[Etikett - B3 - Fraktion]],'DD FD'!H:J,3,FALSE))</f>
        <v/>
      </c>
      <c r="OP254" s="574" t="str">
        <f>IF(Table1[[#This Row],[Etikett - B3 - Gewicht (in G)]]="","",Table1[[#This Row],[Etikett - B3 - Gewicht (in G)]])</f>
        <v/>
      </c>
      <c r="OQ254" s="574" t="str">
        <f>IF(Table1[[#This Row],[Etikett - B3 - Lizenzierungs-pflichtig? (X=Ja)]]="","",Table1[[#This Row],[Etikett - B3 - Lizenzierungs-pflichtig? (X=Ja)]])</f>
        <v/>
      </c>
      <c r="OR254" s="574" t="str">
        <f>IF(Table1[[#This Row],[Etikett - B3 - Trennbar vom Hauptkörper? (X=Ja)]]="","",Table1[[#This Row],[Etikett - B3 - Trennbar vom Hauptkörper? (X=Ja)]])</f>
        <v/>
      </c>
      <c r="OS254" s="577" t="str">
        <f>IF(Table1[[#This Row],[Etikett - B3 - Virgin Material]]="","",VLOOKUP(Table1[[#This Row],[Etikett - B3 - Virgin Material]],'DD FD'!AJ:AK,2,FALSE))</f>
        <v/>
      </c>
      <c r="OT254" s="578" t="str">
        <f>IF(Table1[[#This Row],[Etikett - B3 - Virgin Material Anteil (in %)]]="","",Table1[[#This Row],[Etikett - B3 - Virgin Material Anteil (in %)]])</f>
        <v/>
      </c>
      <c r="OU254" s="577" t="str">
        <f>IF(Table1[[#This Row],[Etikett - B3 - Recyceltes Material]]="","",VLOOKUP(Table1[[#This Row],[Etikett - B3 - Recyceltes Material]],'DD FD'!AL:AM,2,FALSE))</f>
        <v/>
      </c>
      <c r="OV254" s="578" t="str">
        <f>IF(Table1[[#This Row],[Etikett - B3 - Recyceltes Material Anteil (in %)]]="","",Table1[[#This Row],[Etikett - B3 - Recyceltes Material Anteil (in %)]])</f>
        <v/>
      </c>
      <c r="OW254" s="577" t="str">
        <f>IF(Table1[[#This Row],[Etikett - B3 - Beschichtung]]="","",VLOOKUP(Table1[[#This Row],[Etikett - B3 - Beschichtung]],'DD FD'!AE:AF,2,FALSE))</f>
        <v/>
      </c>
      <c r="OX254" s="613" t="str">
        <f>IF(Table1[[#This Row],[Etikett - B3 - Beschichtung Anteil (in %)]]="","",Table1[[#This Row],[Etikett - B3 - Beschichtung Anteil (in %)]])</f>
        <v/>
      </c>
      <c r="OY254" s="618">
        <f>ROUNDUP(SUM(
IF(AND(LH254='DD FD'!$J$7,LJ254='DD FD'!$AI$3),LI254,0),
IF(AND(LR254='DD FD'!$J$7,LT254='DD FD'!$AI$3),LS254,0),
IF(AND(MB254='DD FD'!$J$7,MD254='DD FD'!$AI$3),MC254,0),
IF(AND(ML254='DD FD'!$J$7,MN254='DD FD'!$AI$3),MM254,0),
IF(AND(MW254='DD FD'!$J$7,MY254='DD FD'!$AI$3),MX254,0),
IF(AND(NH254='DD FD'!$J$7,NJ254='DD FD'!$AI$3),NI254,0),
IF(AND(NS254='DD FD'!$J$7,NU254='DD FD'!$AI$3),NT254,0),
IF(AND(OD254='DD FD'!$J$7,OF254='DD FD'!$AI$3),OE254,0),
IF(AND(OO254='DD FD'!$J$7,OQ254='DD FD'!$AI$3),OP254,0),
),2)</f>
        <v>0</v>
      </c>
      <c r="OZ254" s="617">
        <f>ROUNDUP(SUM(
IF(AND(LH254='DD FD'!$J$6,LJ254='DD FD'!$AI$3),LI254,0),
IF(AND(LR254='DD FD'!$J$6,LT254='DD FD'!$AI$3),LS254,0),
IF(AND(MB254='DD FD'!$J$6,MD254='DD FD'!$AI$3),MC254,0),
IF(AND(ML254='DD FD'!$J$6,MN254='DD FD'!$AI$3),MM254,0),
IF(AND(MW254='DD FD'!$J$6,MY254='DD FD'!$AI$3),MX254,0),
IF(AND(NH254='DD FD'!$J$6,NJ254='DD FD'!$AI$3),NI254,0),
IF(AND(NS254='DD FD'!$J$6,NU254='DD FD'!$AI$3),NT254,0),
IF(AND(OD254='DD FD'!$J$6,OF254='DD FD'!$AI$3),OE254,0),
IF(AND(OO254='DD FD'!$J$6,OQ254='DD FD'!$AI$3),OP254,0),
),2)</f>
        <v>0</v>
      </c>
      <c r="PA254" s="617">
        <f>ROUNDUP(SUM(
IF(AND(LH254='DD FD'!$J$10,LJ254='DD FD'!$AI$3),LI254,0),
IF(AND(LR254='DD FD'!$J$10,LT254='DD FD'!$AI$3),LS254,0),
IF(AND(MB254='DD FD'!$J$10,MD254='DD FD'!$AI$3),MC254,0),
IF(AND(ML254='DD FD'!$J$10,MN254='DD FD'!$AI$3),MM254,0),
IF(AND(MW254='DD FD'!$J$10,MY254='DD FD'!$AI$3),MX254,0),
IF(AND(NH254='DD FD'!$J$10,NJ254='DD FD'!$AI$3),NI254,0),
IF(AND(NS254='DD FD'!$J$10,NU254='DD FD'!$AI$3),NT254,0),
IF(AND(OD254='DD FD'!$J$10,OF254='DD FD'!$AI$3),OE254,0),
IF(AND(OO254='DD FD'!$J$10,OQ254='DD FD'!$AI$3),OP254,0),
),2)</f>
        <v>0</v>
      </c>
      <c r="PB254" s="617">
        <f>ROUNDUP(SUM(
IF(AND(LH254='DD FD'!$J$8,LJ254='DD FD'!$AI$3),LI254,0),
IF(AND(LR254='DD FD'!$J$8,LT254='DD FD'!$AI$3),LS254,0),
IF(AND(MB254='DD FD'!$J$8,MD254='DD FD'!$AI$3),MC254,0),
IF(AND(ML254='DD FD'!$J$8,MN254='DD FD'!$AI$3),MM254,0),
IF(AND(MW254='DD FD'!$J$8,MY254='DD FD'!$AI$3),MX254,0),
IF(AND(NH254='DD FD'!$J$8,NJ254='DD FD'!$AI$3),NI254,0),
IF(AND(NS254='DD FD'!$J$8,NU254='DD FD'!$AI$3),NT254,0),
IF(AND(OD254='DD FD'!$J$8,OF254='DD FD'!$AI$3),OE254,0),
IF(AND(OO254='DD FD'!$J$8,OQ254='DD FD'!$AI$3),OP254,0),
),2)</f>
        <v>0</v>
      </c>
      <c r="PC254" s="617">
        <f>ROUNDUP(SUM(
IF(AND(LH254='DD FD'!$J$5,LJ254='DD FD'!$AI$3),LI254,0),
IF(AND(LR254='DD FD'!$J$5,LT254='DD FD'!$AI$3),LS254,0),
IF(AND(MB254='DD FD'!$J$5,MD254='DD FD'!$AI$3),MC254,0),
IF(AND(ML254='DD FD'!$J$5,MN254='DD FD'!$AI$3),MM254,0),
IF(AND(MW254='DD FD'!$J$5,MY254='DD FD'!$AI$3),MX254,0),
IF(AND(NH254='DD FD'!$J$5,NJ254='DD FD'!$AI$3),NI254,0),
IF(AND(NS254='DD FD'!$J$5,NU254='DD FD'!$AI$3),NT254,0),
IF(AND(OD254='DD FD'!$J$5,OF254='DD FD'!$AI$3),OE254,0),
IF(AND(OO254='DD FD'!$J$5,OQ254='DD FD'!$AI$3),OP254,0),
),2)</f>
        <v>0</v>
      </c>
      <c r="PD254" s="617">
        <f>ROUNDUP(SUM(
IF(AND(LH254='DD FD'!$J$9,LJ254='DD FD'!$AI$3),LI254,0),
IF(AND(LR254='DD FD'!$J$9,LT254='DD FD'!$AI$3),LS254,0),
IF(AND(MB254='DD FD'!$J$9,MD254='DD FD'!$AI$3),MC254,0),
IF(AND(ML254='DD FD'!$J$9,MN254='DD FD'!$AI$3),MM254,0),
IF(AND(MW254='DD FD'!$J$9,MY254='DD FD'!$AI$3),MX254,0),
IF(AND(NH254='DD FD'!$J$9,NJ254='DD FD'!$AI$3),NI254,0),
IF(AND(NS254='DD FD'!$J$9,NU254='DD FD'!$AI$3),NT254,0),
IF(AND(OD254='DD FD'!$J$9,OF254='DD FD'!$AI$3),OE254,0),
IF(AND(OO254='DD FD'!$J$9,OQ254='DD FD'!$AI$3),OP254,0),
),2)</f>
        <v>0</v>
      </c>
      <c r="PE254" s="617">
        <f>ROUNDUP(SUM(
IF(AND(LH254='DD FD'!$J$4,LJ254='DD FD'!$AI$3),LI254,0),
IF(AND(LR254='DD FD'!$J$4,LT254='DD FD'!$AI$3),LS254,0),
IF(AND(MB254='DD FD'!$J$4,MD254='DD FD'!$AI$3),MC254,0),
IF(AND(ML254='DD FD'!$J$4,MN254='DD FD'!$AI$3),MM254,0),
IF(AND(MW254='DD FD'!$J$4,MY254='DD FD'!$AI$3),MX254,0),
IF(AND(NH254='DD FD'!$J$4,NJ254='DD FD'!$AI$3),NI254,0),
IF(AND(NS254='DD FD'!$J$4,NU254='DD FD'!$AI$3),NT254,0),
IF(AND(OD254='DD FD'!$J$4,OF254='DD FD'!$AI$3),OE254,0),
IF(AND(OO254='DD FD'!$J$4,OQ254='DD FD'!$AI$3),OP254,0),
),2)</f>
        <v>0</v>
      </c>
      <c r="PF254" s="619">
        <f>ROUNDUP(SUM(
IF(AND(LH254='DD FD'!$J$11,LJ254='DD FD'!$AI$3),LI254,0),
IF(AND(LR254='DD FD'!$J$11,LT254='DD FD'!$AI$3),LS254,0),
IF(AND(MB254='DD FD'!$J$11,MD254='DD FD'!$AI$3),MC254,0),
IF(AND(ML254='DD FD'!$J$11,MN254='DD FD'!$AI$3),MM254,0),
IF(AND(MW254='DD FD'!$J$11,MY254='DD FD'!$AI$3),MX254,0),
IF(AND(NH254='DD FD'!$J$11,NJ254='DD FD'!$AI$3),NI254,0),
IF(AND(NS254='DD FD'!$J$11,NU254='DD FD'!$AI$3),NT254,0),
IF(AND(OD254='DD FD'!$J$11,OF254='DD FD'!$AI$3),OE254,0),
IF(AND(OO254='DD FD'!$J$11,OQ254='DD FD'!$AI$3),OP254,0),
),2)</f>
        <v>0</v>
      </c>
    </row>
    <row r="255" spans="1:422">
      <c r="A255" s="806"/>
      <c r="B255" s="934"/>
      <c r="C255" s="247"/>
      <c r="D255" s="842"/>
      <c r="E255" s="247"/>
      <c r="F255" s="158"/>
      <c r="G255" s="710"/>
      <c r="H255" s="712"/>
      <c r="I255" s="936"/>
      <c r="J255" s="803"/>
      <c r="K255" s="150"/>
      <c r="L255" s="146" t="str">
        <f t="shared" si="81"/>
        <v/>
      </c>
      <c r="M255" s="501" t="str">
        <f t="shared" si="98"/>
        <v/>
      </c>
      <c r="N255" s="504"/>
      <c r="O255" s="113" t="str">
        <f t="shared" si="99"/>
        <v/>
      </c>
      <c r="P255" s="114" t="str">
        <f t="shared" si="82"/>
        <v/>
      </c>
      <c r="Q255" s="152"/>
      <c r="R255" s="152"/>
      <c r="S255" s="115" t="str">
        <f t="shared" si="100"/>
        <v/>
      </c>
      <c r="T255" s="159"/>
      <c r="U255" s="159"/>
      <c r="V255" s="157"/>
      <c r="W255" s="157"/>
      <c r="X255" s="157"/>
      <c r="Y255" s="772"/>
      <c r="Z255" s="158"/>
      <c r="AA255" s="144"/>
      <c r="AB255" s="112"/>
      <c r="AC255" s="153"/>
      <c r="AD255" s="153"/>
      <c r="AE255" s="153"/>
      <c r="AF255" s="153"/>
      <c r="AG255" s="153"/>
      <c r="AH255" s="153"/>
      <c r="AI255" s="152"/>
      <c r="AJ255" s="158"/>
      <c r="AK255" s="158"/>
      <c r="AL255" s="158"/>
      <c r="AM255" s="116" t="str">
        <f t="shared" si="101"/>
        <v/>
      </c>
      <c r="AN255" s="116" t="str">
        <f t="shared" si="102"/>
        <v/>
      </c>
      <c r="AO255" s="324"/>
      <c r="AP255" s="503"/>
      <c r="AQ255" s="487" t="str">
        <f t="shared" si="103"/>
        <v/>
      </c>
      <c r="AR255" s="113" t="str">
        <f t="shared" si="83"/>
        <v/>
      </c>
      <c r="AS255" s="113" t="str">
        <f t="shared" si="84"/>
        <v/>
      </c>
      <c r="AT255" s="113" t="str">
        <f t="shared" si="85"/>
        <v/>
      </c>
      <c r="AU255" s="113" t="str">
        <f t="shared" si="86"/>
        <v/>
      </c>
      <c r="AV255" s="159"/>
      <c r="AW255" s="157"/>
      <c r="AX255" s="157"/>
      <c r="AY255" s="157"/>
      <c r="AZ255" s="157"/>
      <c r="BA255" s="116" t="str">
        <f t="shared" si="87"/>
        <v/>
      </c>
      <c r="BB255" s="316"/>
      <c r="BC255" s="116" t="str">
        <f t="shared" si="88"/>
        <v/>
      </c>
      <c r="BD255" s="133" t="str">
        <f t="shared" si="89"/>
        <v/>
      </c>
      <c r="BE255" s="157"/>
      <c r="BF255" s="1180"/>
      <c r="BG255" s="1180"/>
      <c r="BH255" s="158"/>
      <c r="BI255" s="490"/>
      <c r="BJ255" s="514" t="str">
        <f t="shared" si="104"/>
        <v/>
      </c>
      <c r="BK255" s="789"/>
      <c r="BL255" s="116" t="str">
        <f t="shared" si="105"/>
        <v/>
      </c>
      <c r="BM255" s="144"/>
      <c r="BN255" s="144"/>
      <c r="BO255" s="144"/>
      <c r="BP255" s="790"/>
      <c r="BQ255" s="790"/>
      <c r="BR255" s="790"/>
      <c r="BS255" s="116" t="str">
        <f t="shared" si="90"/>
        <v/>
      </c>
      <c r="BT255" s="790"/>
      <c r="BU255" s="808" t="str">
        <f t="shared" si="91"/>
        <v/>
      </c>
      <c r="BV255" s="791"/>
      <c r="BW255" s="144"/>
      <c r="BX255" s="20"/>
      <c r="BY255" s="20"/>
      <c r="BZ255" s="20"/>
      <c r="CA255" s="792"/>
      <c r="CB255" s="1201"/>
      <c r="CC255" s="144"/>
      <c r="CD255" s="144"/>
      <c r="CE255" s="144"/>
      <c r="CF255" s="144"/>
      <c r="CG255" s="144"/>
      <c r="CH255" s="144"/>
      <c r="CI255" s="144"/>
      <c r="CJ255" s="144"/>
      <c r="CK255" s="144"/>
      <c r="CL255" s="144"/>
      <c r="CM255" s="144"/>
      <c r="CN255" s="144"/>
      <c r="CO255" s="144"/>
      <c r="CP255" s="144"/>
      <c r="CQ255" s="144"/>
      <c r="CR255" s="144"/>
      <c r="CS255" s="144"/>
      <c r="CT255" s="144"/>
      <c r="CU255" s="144"/>
      <c r="CV255" s="144"/>
      <c r="CW255" s="144"/>
      <c r="CX255" s="144"/>
      <c r="CY255" s="144"/>
      <c r="CZ255" s="144"/>
      <c r="DA255" s="144"/>
      <c r="DB255" s="144"/>
      <c r="DC255" s="144"/>
      <c r="DD255" s="144"/>
      <c r="DE255" s="144"/>
      <c r="DF255" s="144"/>
      <c r="DG255" s="144"/>
      <c r="DH255" s="144"/>
      <c r="DI255" s="144"/>
      <c r="DJ255" s="144"/>
      <c r="DK255" s="144"/>
      <c r="DL255" s="144"/>
      <c r="DM255" s="144"/>
      <c r="DN255" s="144"/>
      <c r="DO255" s="144"/>
      <c r="DP255" s="144"/>
      <c r="DQ255" s="144"/>
      <c r="DR255" s="144"/>
      <c r="DS255" s="144"/>
      <c r="DT255" s="144"/>
      <c r="DU255" s="144"/>
      <c r="DV255" s="144"/>
      <c r="DW255" s="144"/>
      <c r="DX255" s="144"/>
      <c r="DY255" s="144"/>
      <c r="DZ255" s="144"/>
      <c r="EA255" s="144"/>
      <c r="EB255" s="144"/>
      <c r="EC255" s="144"/>
      <c r="ED255" s="782" t="str">
        <f t="shared" si="106"/>
        <v/>
      </c>
      <c r="EE255" s="519"/>
      <c r="EF255" s="793"/>
      <c r="EG255" s="519"/>
      <c r="EH255" s="794"/>
      <c r="EI255" s="790"/>
      <c r="EJ255" s="794"/>
      <c r="EK255" s="794"/>
      <c r="EL255" s="790"/>
      <c r="EM255" s="790"/>
      <c r="EN255" s="790"/>
      <c r="EO255" s="112" t="str">
        <f t="shared" si="92"/>
        <v/>
      </c>
      <c r="EP255" s="790"/>
      <c r="EQ255" s="488" t="str">
        <f t="shared" si="93"/>
        <v/>
      </c>
      <c r="ER255" s="1100"/>
      <c r="ES255" s="1099" t="str">
        <f t="shared" si="107"/>
        <v/>
      </c>
      <c r="ET255" s="525"/>
      <c r="EU255" s="148"/>
      <c r="EV255" s="148"/>
      <c r="EW255" s="148"/>
      <c r="EX255" s="148"/>
      <c r="EY255" s="148"/>
      <c r="EZ255" s="148"/>
      <c r="FA255" s="148"/>
      <c r="FB255" s="148"/>
      <c r="FC255" s="148"/>
      <c r="FD255" s="148"/>
      <c r="FE255" s="148"/>
      <c r="FF255" s="148"/>
      <c r="FG255" s="148"/>
      <c r="FH255" s="148"/>
      <c r="FI255" s="528"/>
      <c r="FJ255" s="513" t="str">
        <f t="shared" si="94"/>
        <v/>
      </c>
      <c r="FK255" s="158"/>
      <c r="FL255" s="850"/>
      <c r="FM255" s="850"/>
      <c r="FN255" s="850"/>
      <c r="FO255" s="850"/>
      <c r="FP255" s="850"/>
      <c r="FQ255" s="850"/>
      <c r="FR255" s="157"/>
      <c r="FS255" s="143"/>
      <c r="FT255" s="143"/>
      <c r="FU255" s="847" t="str">
        <f t="shared" si="95"/>
        <v/>
      </c>
      <c r="FV255" s="555"/>
      <c r="FW255" s="523" t="str">
        <f>IF(Table1[[#This Row],[Nonfood Inhaltstoffe - Komponente]]="","",VLOOKUP(Table1[[#This Row],[Nonfood Inhaltstoffe - Komponente]],'Dropdown Auswahl'!BJ:BK,2,FALSE))</f>
        <v/>
      </c>
      <c r="FX255" s="1013"/>
      <c r="FY255" s="1011" t="str">
        <f t="shared" si="96"/>
        <v/>
      </c>
      <c r="FZ255" s="152"/>
      <c r="GA255" s="152"/>
      <c r="GB255" s="152"/>
      <c r="GC255" s="529" t="str">
        <f t="shared" si="97"/>
        <v/>
      </c>
      <c r="GG255" s="21"/>
      <c r="GH255" s="21"/>
      <c r="GI255" s="1019"/>
      <c r="GJ255" s="1016" t="str">
        <f>IF(Table1[[#This Row],[Global Trade Item Number (GTIN)]]="","",Table1[[#This Row],[Global Trade Item Number (GTIN)]])</f>
        <v/>
      </c>
      <c r="GK255" s="555" t="str">
        <f>IF(Table1[[#This Row],[WAWI-Nr./ Kreditoren-Nummer
(ASDV)]]&lt;&gt;"",Table1[[#This Row],[WAWI-Nr./ Kreditoren-Nummer
(ASDV)]],"")</f>
        <v/>
      </c>
      <c r="GL255" s="165"/>
      <c r="GM255" s="165"/>
      <c r="GN255" s="165"/>
      <c r="GO255" s="485"/>
      <c r="GP255" s="534"/>
      <c r="GQ255" s="533"/>
      <c r="GR255" s="486"/>
      <c r="GS255" s="486"/>
      <c r="GT255" s="486"/>
      <c r="GU255" s="486"/>
      <c r="GV255" s="486"/>
      <c r="GW255" s="542"/>
      <c r="GX255" s="538"/>
      <c r="GY255" s="144"/>
      <c r="GZ255" s="480"/>
      <c r="HA255" s="158"/>
      <c r="HB255" s="480"/>
      <c r="HC255" s="480"/>
      <c r="HD255" s="480"/>
      <c r="HE255" s="480"/>
      <c r="HF255" s="480"/>
      <c r="HG255" s="480"/>
      <c r="HH255" s="538"/>
      <c r="HI255" s="480"/>
      <c r="HJ255" s="480"/>
      <c r="HK255" s="480"/>
      <c r="HL255" s="480"/>
      <c r="HM255" s="480"/>
      <c r="HN255" s="480"/>
      <c r="HO255" s="480"/>
      <c r="HP255" s="480"/>
      <c r="HQ255" s="480"/>
      <c r="HR255" s="538"/>
      <c r="HS255" s="480"/>
      <c r="HT255" s="480"/>
      <c r="HU255" s="480"/>
      <c r="HV255" s="480"/>
      <c r="HW255" s="480"/>
      <c r="HX255" s="480"/>
      <c r="HY255" s="480"/>
      <c r="HZ255" s="480"/>
      <c r="IA255" s="480"/>
      <c r="IB255" s="538"/>
      <c r="IC255" s="480"/>
      <c r="ID255" s="480"/>
      <c r="IE255" s="480"/>
      <c r="IF255" s="480"/>
      <c r="IG255" s="480"/>
      <c r="IH255" s="480"/>
      <c r="II255" s="480"/>
      <c r="IJ255" s="480"/>
      <c r="IK255" s="480"/>
      <c r="IL255" s="480"/>
      <c r="IM255" s="538"/>
      <c r="IN255" s="480"/>
      <c r="IO255" s="480"/>
      <c r="IP255" s="480"/>
      <c r="IQ255" s="480"/>
      <c r="IR255" s="480"/>
      <c r="IS255" s="480"/>
      <c r="IT255" s="480"/>
      <c r="IU255" s="480"/>
      <c r="IV255" s="480"/>
      <c r="IW255" s="480"/>
      <c r="IX255" s="538"/>
      <c r="IY255" s="480"/>
      <c r="IZ255" s="480"/>
      <c r="JA255" s="480"/>
      <c r="JB255" s="480"/>
      <c r="JC255" s="480"/>
      <c r="JD255" s="480"/>
      <c r="JE255" s="480"/>
      <c r="JF255" s="480"/>
      <c r="JG255" s="480"/>
      <c r="JH255" s="480"/>
      <c r="JI255" s="538"/>
      <c r="JJ255" s="480"/>
      <c r="JK255" s="480"/>
      <c r="JL255" s="480"/>
      <c r="JM255" s="480"/>
      <c r="JN255" s="480"/>
      <c r="JO255" s="480"/>
      <c r="JP255" s="480"/>
      <c r="JQ255" s="480"/>
      <c r="JR255" s="480"/>
      <c r="JS255" s="590"/>
      <c r="JT255" s="538"/>
      <c r="JU255" s="480"/>
      <c r="JV255" s="480"/>
      <c r="JW255" s="480"/>
      <c r="JX255" s="480"/>
      <c r="JY255" s="480"/>
      <c r="JZ255" s="480"/>
      <c r="KA255" s="480"/>
      <c r="KB255" s="480"/>
      <c r="KC255" s="480"/>
      <c r="KD255" s="480"/>
      <c r="KE255" s="538"/>
      <c r="KF255" s="480"/>
      <c r="KG255" s="480"/>
      <c r="KH255" s="480"/>
      <c r="KI255" s="480"/>
      <c r="KJ255" s="480"/>
      <c r="KK255" s="480"/>
      <c r="KL255" s="480"/>
      <c r="KM255" s="480"/>
      <c r="KN255" s="480"/>
      <c r="KO255" s="480"/>
      <c r="KR255" s="568" t="str">
        <f>IF(Table1[[#This Row],[GTIN]]&lt;&gt;"",Table1[[#This Row],[GTIN]],"")</f>
        <v/>
      </c>
      <c r="KS255" s="569" t="str">
        <f>Table1[[#This Row],[Kreditor]]</f>
        <v/>
      </c>
      <c r="KT255" s="570" t="str">
        <f>IF(Table1[[#This Row],[Gültig ab (Datum)]]&lt;&gt;"",Table1[[#This Row],[Gültig ab (Datum)]],"")</f>
        <v/>
      </c>
      <c r="KU255" s="570"/>
      <c r="KV255" s="583" t="str">
        <f>IF(Table1[[#This Row],[Artikel verpackt? 
(X=Ja)]]="","",Table1[[#This Row],[Artikel verpackt? 
(X=Ja)]])</f>
        <v/>
      </c>
      <c r="KW255" s="571" t="str">
        <f>IF(Table1[[#This Row],[Verpackung recyclingfähig?
(X=Ja)]]="","",Table1[[#This Row],[Verpackung recyclingfähig?
(X=Ja)]])</f>
        <v/>
      </c>
      <c r="KX255" s="572"/>
      <c r="KY255" s="573"/>
      <c r="KZ255" s="574"/>
      <c r="LA255" s="574"/>
      <c r="LB255" s="574"/>
      <c r="LC255" s="574"/>
      <c r="LD255" s="574"/>
      <c r="LE255" s="574"/>
      <c r="LF255" s="575"/>
      <c r="LG255" s="576" t="str">
        <f>IF(Table1[[#This Row],[Hauptkörper - B1 - Art]]="","",VLOOKUP(Table1[[#This Row],[Hauptkörper - B1 - Art]],'DD FD'!B:C,2,FALSE))</f>
        <v/>
      </c>
      <c r="LH255" s="577" t="str">
        <f>IF(Table1[[#This Row],[Hauptkörper - B1 - Fraktion]]="","",VLOOKUP(Table1[[#This Row],[Hauptkörper - B1 - Fraktion]],'DD FD'!H:J,3,FALSE))</f>
        <v/>
      </c>
      <c r="LI255" s="574" t="str">
        <f>IF(Table1[[#This Row],[Hauptkörper - B1 - Gewicht
(in G)]]="","",Table1[[#This Row],[Hauptkörper - B1 - Gewicht
(in G)]])</f>
        <v/>
      </c>
      <c r="LJ255" s="574" t="str">
        <f>IF(Table1[[#This Row],[Hauptkörper - B1 - Lizenzierungs-pflichtig? (X=Ja)]]="","",Table1[[#This Row],[Hauptkörper - B1 - Lizenzierungs-pflichtig? (X=Ja)]])</f>
        <v/>
      </c>
      <c r="LK255" s="577" t="str">
        <f>IF(Table1[[#This Row],[Hauptkörper - B1 - Virgin Material]]="","",VLOOKUP(Table1[[#This Row],[Hauptkörper - B1 - Virgin Material]],'DD FD'!AJ:AK,2,FALSE))</f>
        <v/>
      </c>
      <c r="LL255" s="578" t="str">
        <f>IF(Table1[[#This Row],[Hauptkörper - B1 - Virgin Material Anteil (in %)]]="","",Table1[[#This Row],[Hauptkörper - B1 - Virgin Material Anteil (in %)]])</f>
        <v/>
      </c>
      <c r="LM255" s="577" t="str">
        <f>IF(Table1[[#This Row],[Hauptkörper - B1 - Recyceltes Material]]="","",VLOOKUP(Table1[[#This Row],[Hauptkörper - B1 - Recyceltes Material]],'DD FD'!AL:AM,2,FALSE))</f>
        <v/>
      </c>
      <c r="LN255" s="578" t="str">
        <f>IF(Table1[[#This Row],[Hauptkörper - B1 - Recyceltes Material Anteil (in %)]]="","",Table1[[#This Row],[Hauptkörper - B1 - Recyceltes Material Anteil (in %)]])</f>
        <v/>
      </c>
      <c r="LO255" s="579" t="str">
        <f>IF(Table1[[#This Row],[Hauptkörper - B1 - Beschichtung]]="","",VLOOKUP(Table1[[#This Row],[Hauptkörper - B1 - Beschichtung]],'DD FD'!AE:AF,2,FALSE))</f>
        <v/>
      </c>
      <c r="LP255" s="580" t="str">
        <f>IF(Table1[[#This Row],[Hauptkörper - B1 - Beschichtung Anteil (in %)]]="","",Table1[[#This Row],[Hauptkörper - B1 - Beschichtung Anteil (in %)]])</f>
        <v/>
      </c>
      <c r="LQ255" s="576" t="str">
        <f>IF(Table1[[#This Row],[Hauptkörper - B2 - Art]]="","",VLOOKUP(Table1[[#This Row],[Hauptkörper - B2 - Art]],'DD FD'!B:C,2,FALSE))</f>
        <v/>
      </c>
      <c r="LR255" s="577" t="str">
        <f>IF(Table1[[#This Row],[Hauptkörper - B2 - Fraktion]]="","",VLOOKUP(Table1[[#This Row],[Hauptkörper - B2 - Fraktion]],'DD FD'!H:J,3,FALSE))</f>
        <v/>
      </c>
      <c r="LS255" s="574" t="str">
        <f>IF(Table1[[#This Row],[Hauptkörper - B2 - Gewicht
(in G)]]="","",Table1[[#This Row],[Hauptkörper - B2 - Gewicht
(in G)]])</f>
        <v/>
      </c>
      <c r="LT255" s="574" t="str">
        <f>IF(Table1[[#This Row],[Hauptkörper - B2 - Lizenzierungs-pflichtig? (X=Ja)]]="","",Table1[[#This Row],[Hauptkörper - B2 - Lizenzierungs-pflichtig? (X=Ja)]])</f>
        <v/>
      </c>
      <c r="LU255" s="577" t="str">
        <f>IF(Table1[[#This Row],[Hauptkörper - B2 - Virgin Material]]="","",VLOOKUP(Table1[[#This Row],[Hauptkörper - B2 - Virgin Material]],'DD FD'!AJ:AK,2,FALSE))</f>
        <v/>
      </c>
      <c r="LV255" s="578" t="str">
        <f>IF(Table1[[#This Row],[Hauptkörper - B2 - Virgin Material Anteil (in %)]]="","",Table1[[#This Row],[Hauptkörper - B2 - Virgin Material Anteil (in %)]])</f>
        <v/>
      </c>
      <c r="LW255" s="577" t="str">
        <f>IF(Table1[[#This Row],[Hauptkörper - B2 - Recyceltes Material]]="","",VLOOKUP(Table1[[#This Row],[Hauptkörper - B2 - Recyceltes Material]],'DD FD'!AL:AM,2,FALSE))</f>
        <v/>
      </c>
      <c r="LX255" s="578" t="str">
        <f>IF(Table1[[#This Row],[Hauptkörper - B2 - Recyceltes Material Anteil (in %)]]="","",Table1[[#This Row],[Hauptkörper - B2 - Recyceltes Material Anteil (in %)]])</f>
        <v/>
      </c>
      <c r="LY255" s="577" t="str">
        <f>IF(Table1[[#This Row],[Hauptkörper - B2 - Beschichtung]]="","",VLOOKUP(Table1[[#This Row],[Hauptkörper - B2 - Beschichtung]],'DD FD'!AE:AF,2,FALSE))</f>
        <v/>
      </c>
      <c r="LZ255" s="580" t="str">
        <f>IF(Table1[[#This Row],[Hauptkörper - B2 - Beschichtung Anteil (in %)]]="","",Table1[[#This Row],[Hauptkörper - B2 - Beschichtung Anteil (in %)]])</f>
        <v/>
      </c>
      <c r="MA255" s="576" t="str">
        <f>IF(Table1[[#This Row],[Hauptkörper - B3 - Art]]="","",VLOOKUP(Table1[[#This Row],[Hauptkörper - B3 - Art]],'DD FD'!B:C,2,FALSE))</f>
        <v/>
      </c>
      <c r="MB255" s="577" t="str">
        <f>IF(Table1[[#This Row],[Hauptkörper - B3 - Fraktion]]="","",VLOOKUP(Table1[[#This Row],[Hauptkörper - B3 - Fraktion]],'DD FD'!H:J,3,FALSE))</f>
        <v/>
      </c>
      <c r="MC255" s="574" t="str">
        <f>IF(Table1[[#This Row],[Hauptkörper - B3 - Gewicht
(in G)]]="","",Table1[[#This Row],[Hauptkörper - B3 - Gewicht
(in G)]])</f>
        <v/>
      </c>
      <c r="MD255" s="574" t="str">
        <f>IF(Table1[[#This Row],[Hauptkörper - B3 - Lizenzierungs-pflichtig? (X=Ja)]]="","",Table1[[#This Row],[Hauptkörper - B3 - Lizenzierungs-pflichtig? (X=Ja)]])</f>
        <v/>
      </c>
      <c r="ME255" s="577" t="str">
        <f>IF(Table1[[#This Row],[Hauptkörper - B3 - Virgin Material]]="","",VLOOKUP(Table1[[#This Row],[Hauptkörper - B3 - Virgin Material]],'DD FD'!AJ:AK,2,FALSE))</f>
        <v/>
      </c>
      <c r="MF255" s="578" t="str">
        <f>IF(Table1[[#This Row],[Hauptkörper - B3 - Virgin Material Anteil (in %)]]="","",Table1[[#This Row],[Hauptkörper - B3 - Virgin Material Anteil (in %)]])</f>
        <v/>
      </c>
      <c r="MG255" s="577" t="str">
        <f>IF(Table1[[#This Row],[Hauptkörper - B3 - Recyceltes Material]]="","",VLOOKUP(Table1[[#This Row],[Hauptkörper - B3 - Recyceltes Material]],'DD FD'!AL:AM,2,FALSE))</f>
        <v/>
      </c>
      <c r="MH255" s="578" t="str">
        <f>IF(Table1[[#This Row],[Hauptkörper - B3 - Recyceltes Material Anteil (in %)]]="","",Table1[[#This Row],[Hauptkörper - B3 - Recyceltes Material Anteil (in %)]])</f>
        <v/>
      </c>
      <c r="MI255" s="577" t="str">
        <f>IF(Table1[[#This Row],[Hauptkörper - B3 - Beschichtung]]="","",VLOOKUP(Table1[[#This Row],[Hauptkörper - B3 - Beschichtung]],'DD FD'!AE:AF,2,FALSE))</f>
        <v/>
      </c>
      <c r="MJ255" s="580" t="str">
        <f>IF(Table1[[#This Row],[Hauptkörper - B3 - Beschichtung Anteil (in %)]]="","",Table1[[#This Row],[Hauptkörper - B3 - Beschichtung Anteil (in %)]])</f>
        <v/>
      </c>
      <c r="MK255" s="576" t="str">
        <f>IF(Table1[[#This Row],[Verschluss - B1 - Art]]="","",VLOOKUP(Table1[[#This Row],[Verschluss - B1 - Art]],'DD FD'!D:E,2,FALSE))</f>
        <v/>
      </c>
      <c r="ML255" s="577" t="str">
        <f>IF(Table1[[#This Row],[Verschluss - B1 - Fraktion]]="","",VLOOKUP(Table1[[#This Row],[Verschluss - B1 - Fraktion]],'DD FD'!H:J,3,FALSE))</f>
        <v/>
      </c>
      <c r="MM255" s="574" t="str">
        <f>IF(Table1[[#This Row],[Verschluss - B1 - Gewicht (in G)]]="","",Table1[[#This Row],[Verschluss - B1 - Gewicht (in G)]])</f>
        <v/>
      </c>
      <c r="MN255" s="574" t="str">
        <f>IF(Table1[[#This Row],[Verschluss - B1 - Lizenzierungs-pflichtig? (X=Ja)]]="","",Table1[[#This Row],[Verschluss - B1 - Lizenzierungs-pflichtig? (X=Ja)]])</f>
        <v/>
      </c>
      <c r="MO255" s="574" t="str">
        <f>IF(Table1[[#This Row],[Verschluss - B1 - Trennbar vom Hauptkörper? (X=Ja)]]="","",Table1[[#This Row],[Verschluss - B1 - Trennbar vom Hauptkörper? (X=Ja)]])</f>
        <v/>
      </c>
      <c r="MP255" s="577" t="str">
        <f>IF(Table1[[#This Row],[Verschluss - B1 - Virgin Material]]="","",VLOOKUP(Table1[[#This Row],[Verschluss - B1 - Virgin Material]],'DD FD'!AJ:AK,2,FALSE))</f>
        <v/>
      </c>
      <c r="MQ255" s="578" t="str">
        <f>IF(Table1[[#This Row],[Verschluss - B1 - Virgin Material Anteil (in %)]]="","",Table1[[#This Row],[Verschluss - B1 - Virgin Material Anteil (in %)]])</f>
        <v/>
      </c>
      <c r="MR255" s="577" t="str">
        <f>IF(Table1[[#This Row],[Verschluss - B1 - Recyceltes Material]]="","",VLOOKUP(Table1[[#This Row],[Verschluss - B1 - Recyceltes Material]],'DD FD'!AL:AM,2,FALSE))</f>
        <v/>
      </c>
      <c r="MS255" s="578" t="str">
        <f>IF(Table1[[#This Row],[Verschluss - B1 - Recyceltes Material Anteil (in %)]]="","",Table1[[#This Row],[Verschluss - B1 - Recyceltes Material Anteil (in %)]])</f>
        <v/>
      </c>
      <c r="MT255" s="577" t="str">
        <f>IF(Table1[[#This Row],[Verschluss - B1 - Beschichtung]]="","",VLOOKUP(Table1[[#This Row],[Verschluss - B1 - Beschichtung]],'DD FD'!AE:AF,2,FALSE))</f>
        <v/>
      </c>
      <c r="MU255" s="580" t="str">
        <f>IF(Table1[[#This Row],[Verschluss - B1 - Beschichtung Anteil (in %)]]="","",Table1[[#This Row],[Verschluss - B1 - Beschichtung Anteil (in %)]])</f>
        <v/>
      </c>
      <c r="MV255" s="576" t="str">
        <f>IF(Table1[[#This Row],[Verschluss - B2 - Art]]="","",VLOOKUP(Table1[[#This Row],[Verschluss - B2 - Art]],'DD FD'!D:E,2,FALSE))</f>
        <v/>
      </c>
      <c r="MW255" s="577" t="str">
        <f>IF(Table1[[#This Row],[Verschluss - B2 - Fraktion]]="","",VLOOKUP(Table1[[#This Row],[Verschluss - B2 - Fraktion]],'DD FD'!H:J,3,FALSE))</f>
        <v/>
      </c>
      <c r="MX255" s="574" t="str">
        <f>IF(Table1[[#This Row],[Verschluss - B2 - Gewicht (in G)]]="","",Table1[[#This Row],[Verschluss - B2 - Gewicht (in G)]])</f>
        <v/>
      </c>
      <c r="MY255" s="574" t="str">
        <f>IF(Table1[[#This Row],[Verschluss - B2 - Lizenzierungs-pflichtig? (X=Ja)]]="","",Table1[[#This Row],[Verschluss - B2 - Lizenzierungs-pflichtig? (X=Ja)]])</f>
        <v/>
      </c>
      <c r="MZ255" s="574" t="str">
        <f>IF(Table1[[#This Row],[Verschluss - B2 - Trennbar vom Hauptkörper? (X=Ja)]]="","",Table1[[#This Row],[Verschluss - B2 - Trennbar vom Hauptkörper? (X=Ja)]])</f>
        <v/>
      </c>
      <c r="NA255" s="577" t="str">
        <f>IF(Table1[[#This Row],[Verschluss - B2 - Virgin Material]]="","",VLOOKUP(Table1[[#This Row],[Verschluss - B2 - Virgin Material]],'DD FD'!AJ:AK,2,FALSE))</f>
        <v/>
      </c>
      <c r="NB255" s="578" t="str">
        <f>IF(Table1[[#This Row],[Verschluss - B2 - Virgin Material Anteil (in %)]]="","",Table1[[#This Row],[Verschluss - B2 - Virgin Material Anteil (in %)]])</f>
        <v/>
      </c>
      <c r="NC255" s="577" t="str">
        <f>IF(Table1[[#This Row],[Verschluss - B2 - Recyceltes Material]]="","",VLOOKUP(Table1[[#This Row],[Verschluss - B2 - Recyceltes Material]],'DD FD'!AL:AM,2,FALSE))</f>
        <v/>
      </c>
      <c r="ND255" s="578" t="str">
        <f>IF(Table1[[#This Row],[Verschluss - B2 - Recyceltes Material Anteil (in %)]]="","",Table1[[#This Row],[Verschluss - B2 - Recyceltes Material Anteil (in %)]])</f>
        <v/>
      </c>
      <c r="NE255" s="577" t="str">
        <f>IF(Table1[[#This Row],[Verschluss - B2 - Beschichtung]]="","",VLOOKUP(Table1[[#This Row],[Verschluss - B2 - Beschichtung]],'DD FD'!AE:AF,2,FALSE))</f>
        <v/>
      </c>
      <c r="NF255" s="580" t="str">
        <f>IF(Table1[[#This Row],[Verschluss - B2 - Beschichtung Anteil (in %)]]="","",Table1[[#This Row],[Verschluss - B2 - Beschichtung Anteil (in %)]])</f>
        <v/>
      </c>
      <c r="NG255" s="576" t="str">
        <f>IF(Table1[[#This Row],[Verschluss - B3 - Art]]="","",VLOOKUP(Table1[[#This Row],[Verschluss - B3 - Art]],'DD FD'!D:E,2,FALSE))</f>
        <v/>
      </c>
      <c r="NH255" s="577" t="str">
        <f>IF(Table1[[#This Row],[Verschluss - B3 - Fraktion]]="","",VLOOKUP(Table1[[#This Row],[Verschluss - B3 - Fraktion]],'DD FD'!H:J,3,FALSE))</f>
        <v/>
      </c>
      <c r="NI255" s="574" t="str">
        <f>IF(Table1[[#This Row],[Verschluss - B3 - Gewicht (in G)]]="","",Table1[[#This Row],[Verschluss - B3 - Gewicht (in G)]])</f>
        <v/>
      </c>
      <c r="NJ255" s="574" t="str">
        <f>IF(Table1[[#This Row],[Verschluss - B3 - Lizenzierungs-pflichtig? (X=Ja)]]="","",Table1[[#This Row],[Verschluss - B3 - Lizenzierungs-pflichtig? (X=Ja)]])</f>
        <v/>
      </c>
      <c r="NK255" s="574" t="str">
        <f>IF(Table1[[#This Row],[Verschluss - B3 - Trennbar vom Hauptkörper? (X=Ja)]]="","",Table1[[#This Row],[Verschluss - B3 - Trennbar vom Hauptkörper? (X=Ja)]])</f>
        <v/>
      </c>
      <c r="NL255" s="577" t="str">
        <f>IF(Table1[[#This Row],[Verschluss - B3 - Virgin Material]]="","",VLOOKUP(Table1[[#This Row],[Verschluss - B3 - Virgin Material]],'DD FD'!AJ:AK,2,FALSE))</f>
        <v/>
      </c>
      <c r="NM255" s="578" t="str">
        <f>IF(Table1[[#This Row],[Verschluss - B3 - Virgin Material Anteil (in %)]]="","",Table1[[#This Row],[Verschluss - B3 - Virgin Material Anteil (in %)]])</f>
        <v/>
      </c>
      <c r="NN255" s="577" t="str">
        <f>IF(Table1[[#This Row],[Verschluss - B3 - Recyceltes Material]]="","",VLOOKUP(Table1[[#This Row],[Verschluss - B3 - Recyceltes Material]],'DD FD'!AL:AM,2,FALSE))</f>
        <v/>
      </c>
      <c r="NO255" s="578" t="str">
        <f>IF(Table1[[#This Row],[Verschluss - B3 - Recyceltes Material Anteil (in %)]]="","",Table1[[#This Row],[Verschluss - B3 - Recyceltes Material Anteil (in %)]])</f>
        <v/>
      </c>
      <c r="NP255" s="577" t="str">
        <f>IF(Table1[[#This Row],[Verschluss - B3 - Beschichtung]]="","",VLOOKUP(Table1[[#This Row],[Verschluss - B3 - Beschichtung]],'DD FD'!AE:AF,2,FALSE))</f>
        <v/>
      </c>
      <c r="NQ255" s="580" t="str">
        <f>IF(Table1[[#This Row],[Verschluss - B3 - Beschichtung Anteil (in %)]]="","",Table1[[#This Row],[Verschluss - B3 - Beschichtung Anteil (in %)]])</f>
        <v/>
      </c>
      <c r="NR255" s="576" t="str">
        <f>IF(Table1[[#This Row],[Etikett - B1 - Art]]="","",VLOOKUP(Table1[[#This Row],[Etikett - B1 - Art]],'DD FD'!F:G,2,FALSE))</f>
        <v/>
      </c>
      <c r="NS255" s="577" t="str">
        <f>IF(Table1[[#This Row],[Etikett - B1 - Fraktion]]="","",VLOOKUP(Table1[[#This Row],[Etikett - B1 - Fraktion]],'DD FD'!H:J,3,FALSE))</f>
        <v/>
      </c>
      <c r="NT255" s="574" t="str">
        <f>IF(Table1[[#This Row],[Etikett - B1 - Gewicht (in G)]]="","",Table1[[#This Row],[Etikett - B1 - Gewicht (in G)]])</f>
        <v/>
      </c>
      <c r="NU255" s="574" t="str">
        <f>IF(Table1[[#This Row],[Etikett - B1 - Lizenzierungs-pflichtig? (X=Ja)]]="","",Table1[[#This Row],[Etikett - B1 - Lizenzierungs-pflichtig? (X=Ja)]])</f>
        <v/>
      </c>
      <c r="NV255" s="574" t="str">
        <f>IF(Table1[[#This Row],[Etikett - B1 - Trennbar vom Hauptkörper? (X=Ja)]]="","",Table1[[#This Row],[Etikett - B1 - Trennbar vom Hauptkörper? (X=Ja)]])</f>
        <v/>
      </c>
      <c r="NW255" s="577" t="str">
        <f>IF(Table1[[#This Row],[Etikett - B1 - Virgin Material]]="","",VLOOKUP(Table1[[#This Row],[Etikett - B1 - Virgin Material]],'DD FD'!AJ:AK,2,FALSE))</f>
        <v/>
      </c>
      <c r="NX255" s="578" t="str">
        <f>IF(Table1[[#This Row],[Etikett - B1 - Virgin Material Anteil (in %)]]="","",Table1[[#This Row],[Etikett - B1 - Virgin Material Anteil (in %)]])</f>
        <v/>
      </c>
      <c r="NY255" s="577" t="str">
        <f>IF(Table1[[#This Row],[Etikett - B1 - Recyceltes Material]]="","",VLOOKUP(Table1[[#This Row],[Etikett - B1 - Recyceltes Material]],'DD FD'!AL:AM,2,FALSE))</f>
        <v/>
      </c>
      <c r="NZ255" s="578" t="str">
        <f>IF(Table1[[#This Row],[Etikett - B1 - Recyceltes Material Anteil (in %)]]="","",Table1[[#This Row],[Etikett - B1 - Recyceltes Material Anteil (in %)]])</f>
        <v/>
      </c>
      <c r="OA255" s="577" t="str">
        <f>IF(Table1[[#This Row],[Etikett - B1 - Beschichtung]]="","",VLOOKUP(Table1[[#This Row],[Etikett - B1 - Beschichtung]],'DD FD'!AE:AF,2,FALSE))</f>
        <v/>
      </c>
      <c r="OB255" s="580" t="str">
        <f>IF(Table1[[#This Row],[Etikett - B1 - Beschichtung Anteil (in %)]]="","",Table1[[#This Row],[Etikett - B1 - Beschichtung Anteil (in %)]])</f>
        <v/>
      </c>
      <c r="OC255" s="576" t="str">
        <f>IF(Table1[[#This Row],[Etikett - B2 - Art]]="","",VLOOKUP(Table1[[#This Row],[Etikett - B2 - Art]],'DD FD'!F:G,2,FALSE))</f>
        <v/>
      </c>
      <c r="OD255" s="577" t="str">
        <f>IF(Table1[[#This Row],[Etikett - B2 - Fraktion]]="","",VLOOKUP(Table1[[#This Row],[Etikett - B2 - Fraktion]],'DD FD'!H:J,3,FALSE))</f>
        <v/>
      </c>
      <c r="OE255" s="574" t="str">
        <f>IF(Table1[[#This Row],[Etikett - B2 - Gewicht (in G)]]="","",Table1[[#This Row],[Etikett - B2 - Gewicht (in G)]])</f>
        <v/>
      </c>
      <c r="OF255" s="574" t="str">
        <f>IF(Table1[[#This Row],[Etikett - B2 - Lizenzierungs-pflichtig? (X=Ja)]]="","",Table1[[#This Row],[Etikett - B2 - Lizenzierungs-pflichtig? (X=Ja)]])</f>
        <v/>
      </c>
      <c r="OG255" s="574" t="str">
        <f>IF(Table1[[#This Row],[Etikett - B2 - Trennbar vom Hauptkörper? (X=Ja)]]="","",Table1[[#This Row],[Etikett - B2 - Trennbar vom Hauptkörper? (X=Ja)]])</f>
        <v/>
      </c>
      <c r="OH255" s="577" t="str">
        <f>IF(Table1[[#This Row],[Etikett - B2 - Virgin Material]]="","",VLOOKUP(Table1[[#This Row],[Etikett - B2 - Virgin Material]],'DD FD'!AJ:AK,2,FALSE))</f>
        <v/>
      </c>
      <c r="OI255" s="578" t="str">
        <f>IF(Table1[[#This Row],[Etikett - B2 - Virgin Material Anteil (in %)]]="","",Table1[[#This Row],[Etikett - B2 - Virgin Material Anteil (in %)]])</f>
        <v/>
      </c>
      <c r="OJ255" s="577" t="str">
        <f>IF(Table1[[#This Row],[Etikett - B2 - Recyceltes Material]]="","",VLOOKUP(Table1[[#This Row],[Etikett - B2 - Recyceltes Material]],'DD FD'!AL:AM,2,FALSE))</f>
        <v/>
      </c>
      <c r="OK255" s="578" t="str">
        <f>IF(Table1[[#This Row],[Etikett - B2 - Recyceltes Material Anteil (in %)]]="","",Table1[[#This Row],[Etikett - B2 - Recyceltes Material Anteil (in %)]])</f>
        <v/>
      </c>
      <c r="OL255" s="577" t="str">
        <f>IF(Table1[[#This Row],[Etikett - B2 - Beschichtung]]="","",VLOOKUP(Table1[[#This Row],[Etikett - B2 - Beschichtung]],'DD FD'!AE:AF,2,FALSE))</f>
        <v/>
      </c>
      <c r="OM255" s="580" t="str">
        <f>IF(Table1[[#This Row],[Etikett - B2 - Beschichtung Anteil (in %)]]="","",Table1[[#This Row],[Etikett - B2 - Beschichtung Anteil (in %)]])</f>
        <v/>
      </c>
      <c r="ON255" s="576" t="str">
        <f>IF(Table1[[#This Row],[Etikett - B3 - Art]]="","",VLOOKUP(Table1[[#This Row],[Etikett - B3 - Art]],'DD FD'!F:G,2,FALSE))</f>
        <v/>
      </c>
      <c r="OO255" s="577" t="str">
        <f>IF(Table1[[#This Row],[Etikett - B3 - Fraktion]]="","",VLOOKUP(Table1[[#This Row],[Etikett - B3 - Fraktion]],'DD FD'!H:J,3,FALSE))</f>
        <v/>
      </c>
      <c r="OP255" s="574" t="str">
        <f>IF(Table1[[#This Row],[Etikett - B3 - Gewicht (in G)]]="","",Table1[[#This Row],[Etikett - B3 - Gewicht (in G)]])</f>
        <v/>
      </c>
      <c r="OQ255" s="574" t="str">
        <f>IF(Table1[[#This Row],[Etikett - B3 - Lizenzierungs-pflichtig? (X=Ja)]]="","",Table1[[#This Row],[Etikett - B3 - Lizenzierungs-pflichtig? (X=Ja)]])</f>
        <v/>
      </c>
      <c r="OR255" s="574" t="str">
        <f>IF(Table1[[#This Row],[Etikett - B3 - Trennbar vom Hauptkörper? (X=Ja)]]="","",Table1[[#This Row],[Etikett - B3 - Trennbar vom Hauptkörper? (X=Ja)]])</f>
        <v/>
      </c>
      <c r="OS255" s="577" t="str">
        <f>IF(Table1[[#This Row],[Etikett - B3 - Virgin Material]]="","",VLOOKUP(Table1[[#This Row],[Etikett - B3 - Virgin Material]],'DD FD'!AJ:AK,2,FALSE))</f>
        <v/>
      </c>
      <c r="OT255" s="578" t="str">
        <f>IF(Table1[[#This Row],[Etikett - B3 - Virgin Material Anteil (in %)]]="","",Table1[[#This Row],[Etikett - B3 - Virgin Material Anteil (in %)]])</f>
        <v/>
      </c>
      <c r="OU255" s="577" t="str">
        <f>IF(Table1[[#This Row],[Etikett - B3 - Recyceltes Material]]="","",VLOOKUP(Table1[[#This Row],[Etikett - B3 - Recyceltes Material]],'DD FD'!AL:AM,2,FALSE))</f>
        <v/>
      </c>
      <c r="OV255" s="578" t="str">
        <f>IF(Table1[[#This Row],[Etikett - B3 - Recyceltes Material Anteil (in %)]]="","",Table1[[#This Row],[Etikett - B3 - Recyceltes Material Anteil (in %)]])</f>
        <v/>
      </c>
      <c r="OW255" s="577" t="str">
        <f>IF(Table1[[#This Row],[Etikett - B3 - Beschichtung]]="","",VLOOKUP(Table1[[#This Row],[Etikett - B3 - Beschichtung]],'DD FD'!AE:AF,2,FALSE))</f>
        <v/>
      </c>
      <c r="OX255" s="613" t="str">
        <f>IF(Table1[[#This Row],[Etikett - B3 - Beschichtung Anteil (in %)]]="","",Table1[[#This Row],[Etikett - B3 - Beschichtung Anteil (in %)]])</f>
        <v/>
      </c>
      <c r="OY255" s="618">
        <f>ROUNDUP(SUM(
IF(AND(LH255='DD FD'!$J$7,LJ255='DD FD'!$AI$3),LI255,0),
IF(AND(LR255='DD FD'!$J$7,LT255='DD FD'!$AI$3),LS255,0),
IF(AND(MB255='DD FD'!$J$7,MD255='DD FD'!$AI$3),MC255,0),
IF(AND(ML255='DD FD'!$J$7,MN255='DD FD'!$AI$3),MM255,0),
IF(AND(MW255='DD FD'!$J$7,MY255='DD FD'!$AI$3),MX255,0),
IF(AND(NH255='DD FD'!$J$7,NJ255='DD FD'!$AI$3),NI255,0),
IF(AND(NS255='DD FD'!$J$7,NU255='DD FD'!$AI$3),NT255,0),
IF(AND(OD255='DD FD'!$J$7,OF255='DD FD'!$AI$3),OE255,0),
IF(AND(OO255='DD FD'!$J$7,OQ255='DD FD'!$AI$3),OP255,0),
),2)</f>
        <v>0</v>
      </c>
      <c r="OZ255" s="617">
        <f>ROUNDUP(SUM(
IF(AND(LH255='DD FD'!$J$6,LJ255='DD FD'!$AI$3),LI255,0),
IF(AND(LR255='DD FD'!$J$6,LT255='DD FD'!$AI$3),LS255,0),
IF(AND(MB255='DD FD'!$J$6,MD255='DD FD'!$AI$3),MC255,0),
IF(AND(ML255='DD FD'!$J$6,MN255='DD FD'!$AI$3),MM255,0),
IF(AND(MW255='DD FD'!$J$6,MY255='DD FD'!$AI$3),MX255,0),
IF(AND(NH255='DD FD'!$J$6,NJ255='DD FD'!$AI$3),NI255,0),
IF(AND(NS255='DD FD'!$J$6,NU255='DD FD'!$AI$3),NT255,0),
IF(AND(OD255='DD FD'!$J$6,OF255='DD FD'!$AI$3),OE255,0),
IF(AND(OO255='DD FD'!$J$6,OQ255='DD FD'!$AI$3),OP255,0),
),2)</f>
        <v>0</v>
      </c>
      <c r="PA255" s="617">
        <f>ROUNDUP(SUM(
IF(AND(LH255='DD FD'!$J$10,LJ255='DD FD'!$AI$3),LI255,0),
IF(AND(LR255='DD FD'!$J$10,LT255='DD FD'!$AI$3),LS255,0),
IF(AND(MB255='DD FD'!$J$10,MD255='DD FD'!$AI$3),MC255,0),
IF(AND(ML255='DD FD'!$J$10,MN255='DD FD'!$AI$3),MM255,0),
IF(AND(MW255='DD FD'!$J$10,MY255='DD FD'!$AI$3),MX255,0),
IF(AND(NH255='DD FD'!$J$10,NJ255='DD FD'!$AI$3),NI255,0),
IF(AND(NS255='DD FD'!$J$10,NU255='DD FD'!$AI$3),NT255,0),
IF(AND(OD255='DD FD'!$J$10,OF255='DD FD'!$AI$3),OE255,0),
IF(AND(OO255='DD FD'!$J$10,OQ255='DD FD'!$AI$3),OP255,0),
),2)</f>
        <v>0</v>
      </c>
      <c r="PB255" s="617">
        <f>ROUNDUP(SUM(
IF(AND(LH255='DD FD'!$J$8,LJ255='DD FD'!$AI$3),LI255,0),
IF(AND(LR255='DD FD'!$J$8,LT255='DD FD'!$AI$3),LS255,0),
IF(AND(MB255='DD FD'!$J$8,MD255='DD FD'!$AI$3),MC255,0),
IF(AND(ML255='DD FD'!$J$8,MN255='DD FD'!$AI$3),MM255,0),
IF(AND(MW255='DD FD'!$J$8,MY255='DD FD'!$AI$3),MX255,0),
IF(AND(NH255='DD FD'!$J$8,NJ255='DD FD'!$AI$3),NI255,0),
IF(AND(NS255='DD FD'!$J$8,NU255='DD FD'!$AI$3),NT255,0),
IF(AND(OD255='DD FD'!$J$8,OF255='DD FD'!$AI$3),OE255,0),
IF(AND(OO255='DD FD'!$J$8,OQ255='DD FD'!$AI$3),OP255,0),
),2)</f>
        <v>0</v>
      </c>
      <c r="PC255" s="617">
        <f>ROUNDUP(SUM(
IF(AND(LH255='DD FD'!$J$5,LJ255='DD FD'!$AI$3),LI255,0),
IF(AND(LR255='DD FD'!$J$5,LT255='DD FD'!$AI$3),LS255,0),
IF(AND(MB255='DD FD'!$J$5,MD255='DD FD'!$AI$3),MC255,0),
IF(AND(ML255='DD FD'!$J$5,MN255='DD FD'!$AI$3),MM255,0),
IF(AND(MW255='DD FD'!$J$5,MY255='DD FD'!$AI$3),MX255,0),
IF(AND(NH255='DD FD'!$J$5,NJ255='DD FD'!$AI$3),NI255,0),
IF(AND(NS255='DD FD'!$J$5,NU255='DD FD'!$AI$3),NT255,0),
IF(AND(OD255='DD FD'!$J$5,OF255='DD FD'!$AI$3),OE255,0),
IF(AND(OO255='DD FD'!$J$5,OQ255='DD FD'!$AI$3),OP255,0),
),2)</f>
        <v>0</v>
      </c>
      <c r="PD255" s="617">
        <f>ROUNDUP(SUM(
IF(AND(LH255='DD FD'!$J$9,LJ255='DD FD'!$AI$3),LI255,0),
IF(AND(LR255='DD FD'!$J$9,LT255='DD FD'!$AI$3),LS255,0),
IF(AND(MB255='DD FD'!$J$9,MD255='DD FD'!$AI$3),MC255,0),
IF(AND(ML255='DD FD'!$J$9,MN255='DD FD'!$AI$3),MM255,0),
IF(AND(MW255='DD FD'!$J$9,MY255='DD FD'!$AI$3),MX255,0),
IF(AND(NH255='DD FD'!$J$9,NJ255='DD FD'!$AI$3),NI255,0),
IF(AND(NS255='DD FD'!$J$9,NU255='DD FD'!$AI$3),NT255,0),
IF(AND(OD255='DD FD'!$J$9,OF255='DD FD'!$AI$3),OE255,0),
IF(AND(OO255='DD FD'!$J$9,OQ255='DD FD'!$AI$3),OP255,0),
),2)</f>
        <v>0</v>
      </c>
      <c r="PE255" s="617">
        <f>ROUNDUP(SUM(
IF(AND(LH255='DD FD'!$J$4,LJ255='DD FD'!$AI$3),LI255,0),
IF(AND(LR255='DD FD'!$J$4,LT255='DD FD'!$AI$3),LS255,0),
IF(AND(MB255='DD FD'!$J$4,MD255='DD FD'!$AI$3),MC255,0),
IF(AND(ML255='DD FD'!$J$4,MN255='DD FD'!$AI$3),MM255,0),
IF(AND(MW255='DD FD'!$J$4,MY255='DD FD'!$AI$3),MX255,0),
IF(AND(NH255='DD FD'!$J$4,NJ255='DD FD'!$AI$3),NI255,0),
IF(AND(NS255='DD FD'!$J$4,NU255='DD FD'!$AI$3),NT255,0),
IF(AND(OD255='DD FD'!$J$4,OF255='DD FD'!$AI$3),OE255,0),
IF(AND(OO255='DD FD'!$J$4,OQ255='DD FD'!$AI$3),OP255,0),
),2)</f>
        <v>0</v>
      </c>
      <c r="PF255" s="619">
        <f>ROUNDUP(SUM(
IF(AND(LH255='DD FD'!$J$11,LJ255='DD FD'!$AI$3),LI255,0),
IF(AND(LR255='DD FD'!$J$11,LT255='DD FD'!$AI$3),LS255,0),
IF(AND(MB255='DD FD'!$J$11,MD255='DD FD'!$AI$3),MC255,0),
IF(AND(ML255='DD FD'!$J$11,MN255='DD FD'!$AI$3),MM255,0),
IF(AND(MW255='DD FD'!$J$11,MY255='DD FD'!$AI$3),MX255,0),
IF(AND(NH255='DD FD'!$J$11,NJ255='DD FD'!$AI$3),NI255,0),
IF(AND(NS255='DD FD'!$J$11,NU255='DD FD'!$AI$3),NT255,0),
IF(AND(OD255='DD FD'!$J$11,OF255='DD FD'!$AI$3),OE255,0),
IF(AND(OO255='DD FD'!$J$11,OQ255='DD FD'!$AI$3),OP255,0),
),2)</f>
        <v>0</v>
      </c>
    </row>
    <row r="256" spans="1:422">
      <c r="A256" s="806"/>
      <c r="B256" s="934"/>
      <c r="C256" s="247"/>
      <c r="D256" s="842"/>
      <c r="E256" s="247"/>
      <c r="F256" s="158"/>
      <c r="G256" s="710"/>
      <c r="H256" s="712"/>
      <c r="I256" s="936"/>
      <c r="J256" s="803"/>
      <c r="K256" s="150"/>
      <c r="L256" s="146" t="str">
        <f t="shared" si="81"/>
        <v/>
      </c>
      <c r="M256" s="501" t="str">
        <f t="shared" si="98"/>
        <v/>
      </c>
      <c r="N256" s="504"/>
      <c r="O256" s="113" t="str">
        <f t="shared" si="99"/>
        <v/>
      </c>
      <c r="P256" s="114" t="str">
        <f t="shared" si="82"/>
        <v/>
      </c>
      <c r="Q256" s="152"/>
      <c r="R256" s="152"/>
      <c r="S256" s="115" t="str">
        <f t="shared" si="100"/>
        <v/>
      </c>
      <c r="T256" s="159"/>
      <c r="U256" s="159"/>
      <c r="V256" s="157"/>
      <c r="W256" s="157"/>
      <c r="X256" s="157"/>
      <c r="Y256" s="772"/>
      <c r="Z256" s="158"/>
      <c r="AA256" s="144"/>
      <c r="AB256" s="112"/>
      <c r="AC256" s="153"/>
      <c r="AD256" s="153"/>
      <c r="AE256" s="153"/>
      <c r="AF256" s="153"/>
      <c r="AG256" s="153"/>
      <c r="AH256" s="153"/>
      <c r="AI256" s="152"/>
      <c r="AJ256" s="158"/>
      <c r="AK256" s="158"/>
      <c r="AL256" s="158"/>
      <c r="AM256" s="116" t="str">
        <f t="shared" si="101"/>
        <v/>
      </c>
      <c r="AN256" s="116" t="str">
        <f t="shared" si="102"/>
        <v/>
      </c>
      <c r="AO256" s="324"/>
      <c r="AP256" s="503"/>
      <c r="AQ256" s="487" t="str">
        <f t="shared" si="103"/>
        <v/>
      </c>
      <c r="AR256" s="113" t="str">
        <f t="shared" si="83"/>
        <v/>
      </c>
      <c r="AS256" s="113" t="str">
        <f t="shared" si="84"/>
        <v/>
      </c>
      <c r="AT256" s="113" t="str">
        <f t="shared" si="85"/>
        <v/>
      </c>
      <c r="AU256" s="113" t="str">
        <f t="shared" si="86"/>
        <v/>
      </c>
      <c r="AV256" s="159"/>
      <c r="AW256" s="157"/>
      <c r="AX256" s="157"/>
      <c r="AY256" s="157"/>
      <c r="AZ256" s="157"/>
      <c r="BA256" s="116" t="str">
        <f t="shared" si="87"/>
        <v/>
      </c>
      <c r="BB256" s="316"/>
      <c r="BC256" s="116" t="str">
        <f t="shared" si="88"/>
        <v/>
      </c>
      <c r="BD256" s="133" t="str">
        <f t="shared" si="89"/>
        <v/>
      </c>
      <c r="BE256" s="157"/>
      <c r="BF256" s="1180"/>
      <c r="BG256" s="1180"/>
      <c r="BH256" s="158"/>
      <c r="BI256" s="490"/>
      <c r="BJ256" s="514" t="str">
        <f t="shared" si="104"/>
        <v/>
      </c>
      <c r="BK256" s="789"/>
      <c r="BL256" s="116" t="str">
        <f t="shared" si="105"/>
        <v/>
      </c>
      <c r="BM256" s="144"/>
      <c r="BN256" s="144"/>
      <c r="BO256" s="144"/>
      <c r="BP256" s="790"/>
      <c r="BQ256" s="790"/>
      <c r="BR256" s="790"/>
      <c r="BS256" s="116" t="str">
        <f t="shared" si="90"/>
        <v/>
      </c>
      <c r="BT256" s="790"/>
      <c r="BU256" s="808" t="str">
        <f t="shared" si="91"/>
        <v/>
      </c>
      <c r="BV256" s="791"/>
      <c r="BW256" s="144"/>
      <c r="BX256" s="20"/>
      <c r="BY256" s="20"/>
      <c r="BZ256" s="20"/>
      <c r="CA256" s="792"/>
      <c r="CB256" s="1201"/>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c r="CZ256" s="144"/>
      <c r="DA256" s="144"/>
      <c r="DB256" s="144"/>
      <c r="DC256" s="144"/>
      <c r="DD256" s="144"/>
      <c r="DE256" s="144"/>
      <c r="DF256" s="144"/>
      <c r="DG256" s="144"/>
      <c r="DH256" s="144"/>
      <c r="DI256" s="144"/>
      <c r="DJ256" s="144"/>
      <c r="DK256" s="144"/>
      <c r="DL256" s="144"/>
      <c r="DM256" s="144"/>
      <c r="DN256" s="144"/>
      <c r="DO256" s="144"/>
      <c r="DP256" s="144"/>
      <c r="DQ256" s="144"/>
      <c r="DR256" s="144"/>
      <c r="DS256" s="144"/>
      <c r="DT256" s="144"/>
      <c r="DU256" s="144"/>
      <c r="DV256" s="144"/>
      <c r="DW256" s="144"/>
      <c r="DX256" s="144"/>
      <c r="DY256" s="144"/>
      <c r="DZ256" s="144"/>
      <c r="EA256" s="144"/>
      <c r="EB256" s="144"/>
      <c r="EC256" s="144"/>
      <c r="ED256" s="782" t="str">
        <f t="shared" si="106"/>
        <v/>
      </c>
      <c r="EE256" s="519"/>
      <c r="EF256" s="793"/>
      <c r="EG256" s="519"/>
      <c r="EH256" s="794"/>
      <c r="EI256" s="790"/>
      <c r="EJ256" s="794"/>
      <c r="EK256" s="794"/>
      <c r="EL256" s="790"/>
      <c r="EM256" s="790"/>
      <c r="EN256" s="790"/>
      <c r="EO256" s="112" t="str">
        <f t="shared" si="92"/>
        <v/>
      </c>
      <c r="EP256" s="790"/>
      <c r="EQ256" s="488" t="str">
        <f t="shared" si="93"/>
        <v/>
      </c>
      <c r="ER256" s="1100"/>
      <c r="ES256" s="1099" t="str">
        <f t="shared" si="107"/>
        <v/>
      </c>
      <c r="ET256" s="525"/>
      <c r="EU256" s="148"/>
      <c r="EV256" s="148"/>
      <c r="EW256" s="148"/>
      <c r="EX256" s="148"/>
      <c r="EY256" s="148"/>
      <c r="EZ256" s="148"/>
      <c r="FA256" s="148"/>
      <c r="FB256" s="148"/>
      <c r="FC256" s="148"/>
      <c r="FD256" s="148"/>
      <c r="FE256" s="148"/>
      <c r="FF256" s="148"/>
      <c r="FG256" s="148"/>
      <c r="FH256" s="148"/>
      <c r="FI256" s="528"/>
      <c r="FJ256" s="513" t="str">
        <f t="shared" si="94"/>
        <v/>
      </c>
      <c r="FK256" s="158"/>
      <c r="FL256" s="850"/>
      <c r="FM256" s="850"/>
      <c r="FN256" s="850"/>
      <c r="FO256" s="850"/>
      <c r="FP256" s="850"/>
      <c r="FQ256" s="850"/>
      <c r="FR256" s="157"/>
      <c r="FS256" s="143"/>
      <c r="FT256" s="143"/>
      <c r="FU256" s="847" t="str">
        <f t="shared" si="95"/>
        <v/>
      </c>
      <c r="FV256" s="555"/>
      <c r="FW256" s="523" t="str">
        <f>IF(Table1[[#This Row],[Nonfood Inhaltstoffe - Komponente]]="","",VLOOKUP(Table1[[#This Row],[Nonfood Inhaltstoffe - Komponente]],'Dropdown Auswahl'!BJ:BK,2,FALSE))</f>
        <v/>
      </c>
      <c r="FX256" s="1013"/>
      <c r="FY256" s="1011" t="str">
        <f t="shared" si="96"/>
        <v/>
      </c>
      <c r="FZ256" s="152"/>
      <c r="GA256" s="152"/>
      <c r="GB256" s="152"/>
      <c r="GC256" s="529" t="str">
        <f t="shared" si="97"/>
        <v/>
      </c>
      <c r="GG256" s="21"/>
      <c r="GH256" s="21"/>
      <c r="GI256" s="1019"/>
      <c r="GJ256" s="1016" t="str">
        <f>IF(Table1[[#This Row],[Global Trade Item Number (GTIN)]]="","",Table1[[#This Row],[Global Trade Item Number (GTIN)]])</f>
        <v/>
      </c>
      <c r="GK256" s="555" t="str">
        <f>IF(Table1[[#This Row],[WAWI-Nr./ Kreditoren-Nummer
(ASDV)]]&lt;&gt;"",Table1[[#This Row],[WAWI-Nr./ Kreditoren-Nummer
(ASDV)]],"")</f>
        <v/>
      </c>
      <c r="GL256" s="165"/>
      <c r="GM256" s="165"/>
      <c r="GN256" s="165"/>
      <c r="GO256" s="485"/>
      <c r="GP256" s="534"/>
      <c r="GQ256" s="533"/>
      <c r="GR256" s="486"/>
      <c r="GS256" s="486"/>
      <c r="GT256" s="486"/>
      <c r="GU256" s="486"/>
      <c r="GV256" s="486"/>
      <c r="GW256" s="542"/>
      <c r="GX256" s="538"/>
      <c r="GY256" s="144"/>
      <c r="GZ256" s="480"/>
      <c r="HA256" s="158"/>
      <c r="HB256" s="480"/>
      <c r="HC256" s="480"/>
      <c r="HD256" s="480"/>
      <c r="HE256" s="480"/>
      <c r="HF256" s="480"/>
      <c r="HG256" s="480"/>
      <c r="HH256" s="538"/>
      <c r="HI256" s="480"/>
      <c r="HJ256" s="480"/>
      <c r="HK256" s="480"/>
      <c r="HL256" s="480"/>
      <c r="HM256" s="480"/>
      <c r="HN256" s="480"/>
      <c r="HO256" s="480"/>
      <c r="HP256" s="480"/>
      <c r="HQ256" s="480"/>
      <c r="HR256" s="538"/>
      <c r="HS256" s="480"/>
      <c r="HT256" s="480"/>
      <c r="HU256" s="480"/>
      <c r="HV256" s="480"/>
      <c r="HW256" s="480"/>
      <c r="HX256" s="480"/>
      <c r="HY256" s="480"/>
      <c r="HZ256" s="480"/>
      <c r="IA256" s="480"/>
      <c r="IB256" s="538"/>
      <c r="IC256" s="480"/>
      <c r="ID256" s="480"/>
      <c r="IE256" s="480"/>
      <c r="IF256" s="480"/>
      <c r="IG256" s="480"/>
      <c r="IH256" s="480"/>
      <c r="II256" s="480"/>
      <c r="IJ256" s="480"/>
      <c r="IK256" s="480"/>
      <c r="IL256" s="480"/>
      <c r="IM256" s="538"/>
      <c r="IN256" s="480"/>
      <c r="IO256" s="480"/>
      <c r="IP256" s="480"/>
      <c r="IQ256" s="480"/>
      <c r="IR256" s="480"/>
      <c r="IS256" s="480"/>
      <c r="IT256" s="480"/>
      <c r="IU256" s="480"/>
      <c r="IV256" s="480"/>
      <c r="IW256" s="480"/>
      <c r="IX256" s="538"/>
      <c r="IY256" s="480"/>
      <c r="IZ256" s="480"/>
      <c r="JA256" s="480"/>
      <c r="JB256" s="480"/>
      <c r="JC256" s="480"/>
      <c r="JD256" s="480"/>
      <c r="JE256" s="480"/>
      <c r="JF256" s="480"/>
      <c r="JG256" s="480"/>
      <c r="JH256" s="480"/>
      <c r="JI256" s="538"/>
      <c r="JJ256" s="480"/>
      <c r="JK256" s="480"/>
      <c r="JL256" s="480"/>
      <c r="JM256" s="480"/>
      <c r="JN256" s="480"/>
      <c r="JO256" s="480"/>
      <c r="JP256" s="480"/>
      <c r="JQ256" s="480"/>
      <c r="JR256" s="480"/>
      <c r="JS256" s="590"/>
      <c r="JT256" s="538"/>
      <c r="JU256" s="480"/>
      <c r="JV256" s="480"/>
      <c r="JW256" s="480"/>
      <c r="JX256" s="480"/>
      <c r="JY256" s="480"/>
      <c r="JZ256" s="480"/>
      <c r="KA256" s="480"/>
      <c r="KB256" s="480"/>
      <c r="KC256" s="480"/>
      <c r="KD256" s="480"/>
      <c r="KE256" s="538"/>
      <c r="KF256" s="480"/>
      <c r="KG256" s="480"/>
      <c r="KH256" s="480"/>
      <c r="KI256" s="480"/>
      <c r="KJ256" s="480"/>
      <c r="KK256" s="480"/>
      <c r="KL256" s="480"/>
      <c r="KM256" s="480"/>
      <c r="KN256" s="480"/>
      <c r="KO256" s="480"/>
      <c r="KR256" s="568" t="str">
        <f>IF(Table1[[#This Row],[GTIN]]&lt;&gt;"",Table1[[#This Row],[GTIN]],"")</f>
        <v/>
      </c>
      <c r="KS256" s="569" t="str">
        <f>Table1[[#This Row],[Kreditor]]</f>
        <v/>
      </c>
      <c r="KT256" s="570" t="str">
        <f>IF(Table1[[#This Row],[Gültig ab (Datum)]]&lt;&gt;"",Table1[[#This Row],[Gültig ab (Datum)]],"")</f>
        <v/>
      </c>
      <c r="KU256" s="570"/>
      <c r="KV256" s="583" t="str">
        <f>IF(Table1[[#This Row],[Artikel verpackt? 
(X=Ja)]]="","",Table1[[#This Row],[Artikel verpackt? 
(X=Ja)]])</f>
        <v/>
      </c>
      <c r="KW256" s="571" t="str">
        <f>IF(Table1[[#This Row],[Verpackung recyclingfähig?
(X=Ja)]]="","",Table1[[#This Row],[Verpackung recyclingfähig?
(X=Ja)]])</f>
        <v/>
      </c>
      <c r="KX256" s="572"/>
      <c r="KY256" s="573"/>
      <c r="KZ256" s="574"/>
      <c r="LA256" s="574"/>
      <c r="LB256" s="574"/>
      <c r="LC256" s="574"/>
      <c r="LD256" s="574"/>
      <c r="LE256" s="574"/>
      <c r="LF256" s="575"/>
      <c r="LG256" s="576" t="str">
        <f>IF(Table1[[#This Row],[Hauptkörper - B1 - Art]]="","",VLOOKUP(Table1[[#This Row],[Hauptkörper - B1 - Art]],'DD FD'!B:C,2,FALSE))</f>
        <v/>
      </c>
      <c r="LH256" s="577" t="str">
        <f>IF(Table1[[#This Row],[Hauptkörper - B1 - Fraktion]]="","",VLOOKUP(Table1[[#This Row],[Hauptkörper - B1 - Fraktion]],'DD FD'!H:J,3,FALSE))</f>
        <v/>
      </c>
      <c r="LI256" s="574" t="str">
        <f>IF(Table1[[#This Row],[Hauptkörper - B1 - Gewicht
(in G)]]="","",Table1[[#This Row],[Hauptkörper - B1 - Gewicht
(in G)]])</f>
        <v/>
      </c>
      <c r="LJ256" s="574" t="str">
        <f>IF(Table1[[#This Row],[Hauptkörper - B1 - Lizenzierungs-pflichtig? (X=Ja)]]="","",Table1[[#This Row],[Hauptkörper - B1 - Lizenzierungs-pflichtig? (X=Ja)]])</f>
        <v/>
      </c>
      <c r="LK256" s="577" t="str">
        <f>IF(Table1[[#This Row],[Hauptkörper - B1 - Virgin Material]]="","",VLOOKUP(Table1[[#This Row],[Hauptkörper - B1 - Virgin Material]],'DD FD'!AJ:AK,2,FALSE))</f>
        <v/>
      </c>
      <c r="LL256" s="578" t="str">
        <f>IF(Table1[[#This Row],[Hauptkörper - B1 - Virgin Material Anteil (in %)]]="","",Table1[[#This Row],[Hauptkörper - B1 - Virgin Material Anteil (in %)]])</f>
        <v/>
      </c>
      <c r="LM256" s="577" t="str">
        <f>IF(Table1[[#This Row],[Hauptkörper - B1 - Recyceltes Material]]="","",VLOOKUP(Table1[[#This Row],[Hauptkörper - B1 - Recyceltes Material]],'DD FD'!AL:AM,2,FALSE))</f>
        <v/>
      </c>
      <c r="LN256" s="578" t="str">
        <f>IF(Table1[[#This Row],[Hauptkörper - B1 - Recyceltes Material Anteil (in %)]]="","",Table1[[#This Row],[Hauptkörper - B1 - Recyceltes Material Anteil (in %)]])</f>
        <v/>
      </c>
      <c r="LO256" s="579" t="str">
        <f>IF(Table1[[#This Row],[Hauptkörper - B1 - Beschichtung]]="","",VLOOKUP(Table1[[#This Row],[Hauptkörper - B1 - Beschichtung]],'DD FD'!AE:AF,2,FALSE))</f>
        <v/>
      </c>
      <c r="LP256" s="580" t="str">
        <f>IF(Table1[[#This Row],[Hauptkörper - B1 - Beschichtung Anteil (in %)]]="","",Table1[[#This Row],[Hauptkörper - B1 - Beschichtung Anteil (in %)]])</f>
        <v/>
      </c>
      <c r="LQ256" s="576" t="str">
        <f>IF(Table1[[#This Row],[Hauptkörper - B2 - Art]]="","",VLOOKUP(Table1[[#This Row],[Hauptkörper - B2 - Art]],'DD FD'!B:C,2,FALSE))</f>
        <v/>
      </c>
      <c r="LR256" s="577" t="str">
        <f>IF(Table1[[#This Row],[Hauptkörper - B2 - Fraktion]]="","",VLOOKUP(Table1[[#This Row],[Hauptkörper - B2 - Fraktion]],'DD FD'!H:J,3,FALSE))</f>
        <v/>
      </c>
      <c r="LS256" s="574" t="str">
        <f>IF(Table1[[#This Row],[Hauptkörper - B2 - Gewicht
(in G)]]="","",Table1[[#This Row],[Hauptkörper - B2 - Gewicht
(in G)]])</f>
        <v/>
      </c>
      <c r="LT256" s="574" t="str">
        <f>IF(Table1[[#This Row],[Hauptkörper - B2 - Lizenzierungs-pflichtig? (X=Ja)]]="","",Table1[[#This Row],[Hauptkörper - B2 - Lizenzierungs-pflichtig? (X=Ja)]])</f>
        <v/>
      </c>
      <c r="LU256" s="577" t="str">
        <f>IF(Table1[[#This Row],[Hauptkörper - B2 - Virgin Material]]="","",VLOOKUP(Table1[[#This Row],[Hauptkörper - B2 - Virgin Material]],'DD FD'!AJ:AK,2,FALSE))</f>
        <v/>
      </c>
      <c r="LV256" s="578" t="str">
        <f>IF(Table1[[#This Row],[Hauptkörper - B2 - Virgin Material Anteil (in %)]]="","",Table1[[#This Row],[Hauptkörper - B2 - Virgin Material Anteil (in %)]])</f>
        <v/>
      </c>
      <c r="LW256" s="577" t="str">
        <f>IF(Table1[[#This Row],[Hauptkörper - B2 - Recyceltes Material]]="","",VLOOKUP(Table1[[#This Row],[Hauptkörper - B2 - Recyceltes Material]],'DD FD'!AL:AM,2,FALSE))</f>
        <v/>
      </c>
      <c r="LX256" s="578" t="str">
        <f>IF(Table1[[#This Row],[Hauptkörper - B2 - Recyceltes Material Anteil (in %)]]="","",Table1[[#This Row],[Hauptkörper - B2 - Recyceltes Material Anteil (in %)]])</f>
        <v/>
      </c>
      <c r="LY256" s="577" t="str">
        <f>IF(Table1[[#This Row],[Hauptkörper - B2 - Beschichtung]]="","",VLOOKUP(Table1[[#This Row],[Hauptkörper - B2 - Beschichtung]],'DD FD'!AE:AF,2,FALSE))</f>
        <v/>
      </c>
      <c r="LZ256" s="580" t="str">
        <f>IF(Table1[[#This Row],[Hauptkörper - B2 - Beschichtung Anteil (in %)]]="","",Table1[[#This Row],[Hauptkörper - B2 - Beschichtung Anteil (in %)]])</f>
        <v/>
      </c>
      <c r="MA256" s="576" t="str">
        <f>IF(Table1[[#This Row],[Hauptkörper - B3 - Art]]="","",VLOOKUP(Table1[[#This Row],[Hauptkörper - B3 - Art]],'DD FD'!B:C,2,FALSE))</f>
        <v/>
      </c>
      <c r="MB256" s="577" t="str">
        <f>IF(Table1[[#This Row],[Hauptkörper - B3 - Fraktion]]="","",VLOOKUP(Table1[[#This Row],[Hauptkörper - B3 - Fraktion]],'DD FD'!H:J,3,FALSE))</f>
        <v/>
      </c>
      <c r="MC256" s="574" t="str">
        <f>IF(Table1[[#This Row],[Hauptkörper - B3 - Gewicht
(in G)]]="","",Table1[[#This Row],[Hauptkörper - B3 - Gewicht
(in G)]])</f>
        <v/>
      </c>
      <c r="MD256" s="574" t="str">
        <f>IF(Table1[[#This Row],[Hauptkörper - B3 - Lizenzierungs-pflichtig? (X=Ja)]]="","",Table1[[#This Row],[Hauptkörper - B3 - Lizenzierungs-pflichtig? (X=Ja)]])</f>
        <v/>
      </c>
      <c r="ME256" s="577" t="str">
        <f>IF(Table1[[#This Row],[Hauptkörper - B3 - Virgin Material]]="","",VLOOKUP(Table1[[#This Row],[Hauptkörper - B3 - Virgin Material]],'DD FD'!AJ:AK,2,FALSE))</f>
        <v/>
      </c>
      <c r="MF256" s="578" t="str">
        <f>IF(Table1[[#This Row],[Hauptkörper - B3 - Virgin Material Anteil (in %)]]="","",Table1[[#This Row],[Hauptkörper - B3 - Virgin Material Anteil (in %)]])</f>
        <v/>
      </c>
      <c r="MG256" s="577" t="str">
        <f>IF(Table1[[#This Row],[Hauptkörper - B3 - Recyceltes Material]]="","",VLOOKUP(Table1[[#This Row],[Hauptkörper - B3 - Recyceltes Material]],'DD FD'!AL:AM,2,FALSE))</f>
        <v/>
      </c>
      <c r="MH256" s="578" t="str">
        <f>IF(Table1[[#This Row],[Hauptkörper - B3 - Recyceltes Material Anteil (in %)]]="","",Table1[[#This Row],[Hauptkörper - B3 - Recyceltes Material Anteil (in %)]])</f>
        <v/>
      </c>
      <c r="MI256" s="577" t="str">
        <f>IF(Table1[[#This Row],[Hauptkörper - B3 - Beschichtung]]="","",VLOOKUP(Table1[[#This Row],[Hauptkörper - B3 - Beschichtung]],'DD FD'!AE:AF,2,FALSE))</f>
        <v/>
      </c>
      <c r="MJ256" s="580" t="str">
        <f>IF(Table1[[#This Row],[Hauptkörper - B3 - Beschichtung Anteil (in %)]]="","",Table1[[#This Row],[Hauptkörper - B3 - Beschichtung Anteil (in %)]])</f>
        <v/>
      </c>
      <c r="MK256" s="576" t="str">
        <f>IF(Table1[[#This Row],[Verschluss - B1 - Art]]="","",VLOOKUP(Table1[[#This Row],[Verschluss - B1 - Art]],'DD FD'!D:E,2,FALSE))</f>
        <v/>
      </c>
      <c r="ML256" s="577" t="str">
        <f>IF(Table1[[#This Row],[Verschluss - B1 - Fraktion]]="","",VLOOKUP(Table1[[#This Row],[Verschluss - B1 - Fraktion]],'DD FD'!H:J,3,FALSE))</f>
        <v/>
      </c>
      <c r="MM256" s="574" t="str">
        <f>IF(Table1[[#This Row],[Verschluss - B1 - Gewicht (in G)]]="","",Table1[[#This Row],[Verschluss - B1 - Gewicht (in G)]])</f>
        <v/>
      </c>
      <c r="MN256" s="574" t="str">
        <f>IF(Table1[[#This Row],[Verschluss - B1 - Lizenzierungs-pflichtig? (X=Ja)]]="","",Table1[[#This Row],[Verschluss - B1 - Lizenzierungs-pflichtig? (X=Ja)]])</f>
        <v/>
      </c>
      <c r="MO256" s="574" t="str">
        <f>IF(Table1[[#This Row],[Verschluss - B1 - Trennbar vom Hauptkörper? (X=Ja)]]="","",Table1[[#This Row],[Verschluss - B1 - Trennbar vom Hauptkörper? (X=Ja)]])</f>
        <v/>
      </c>
      <c r="MP256" s="577" t="str">
        <f>IF(Table1[[#This Row],[Verschluss - B1 - Virgin Material]]="","",VLOOKUP(Table1[[#This Row],[Verschluss - B1 - Virgin Material]],'DD FD'!AJ:AK,2,FALSE))</f>
        <v/>
      </c>
      <c r="MQ256" s="578" t="str">
        <f>IF(Table1[[#This Row],[Verschluss - B1 - Virgin Material Anteil (in %)]]="","",Table1[[#This Row],[Verschluss - B1 - Virgin Material Anteil (in %)]])</f>
        <v/>
      </c>
      <c r="MR256" s="577" t="str">
        <f>IF(Table1[[#This Row],[Verschluss - B1 - Recyceltes Material]]="","",VLOOKUP(Table1[[#This Row],[Verschluss - B1 - Recyceltes Material]],'DD FD'!AL:AM,2,FALSE))</f>
        <v/>
      </c>
      <c r="MS256" s="578" t="str">
        <f>IF(Table1[[#This Row],[Verschluss - B1 - Recyceltes Material Anteil (in %)]]="","",Table1[[#This Row],[Verschluss - B1 - Recyceltes Material Anteil (in %)]])</f>
        <v/>
      </c>
      <c r="MT256" s="577" t="str">
        <f>IF(Table1[[#This Row],[Verschluss - B1 - Beschichtung]]="","",VLOOKUP(Table1[[#This Row],[Verschluss - B1 - Beschichtung]],'DD FD'!AE:AF,2,FALSE))</f>
        <v/>
      </c>
      <c r="MU256" s="580" t="str">
        <f>IF(Table1[[#This Row],[Verschluss - B1 - Beschichtung Anteil (in %)]]="","",Table1[[#This Row],[Verschluss - B1 - Beschichtung Anteil (in %)]])</f>
        <v/>
      </c>
      <c r="MV256" s="576" t="str">
        <f>IF(Table1[[#This Row],[Verschluss - B2 - Art]]="","",VLOOKUP(Table1[[#This Row],[Verschluss - B2 - Art]],'DD FD'!D:E,2,FALSE))</f>
        <v/>
      </c>
      <c r="MW256" s="577" t="str">
        <f>IF(Table1[[#This Row],[Verschluss - B2 - Fraktion]]="","",VLOOKUP(Table1[[#This Row],[Verschluss - B2 - Fraktion]],'DD FD'!H:J,3,FALSE))</f>
        <v/>
      </c>
      <c r="MX256" s="574" t="str">
        <f>IF(Table1[[#This Row],[Verschluss - B2 - Gewicht (in G)]]="","",Table1[[#This Row],[Verschluss - B2 - Gewicht (in G)]])</f>
        <v/>
      </c>
      <c r="MY256" s="574" t="str">
        <f>IF(Table1[[#This Row],[Verschluss - B2 - Lizenzierungs-pflichtig? (X=Ja)]]="","",Table1[[#This Row],[Verschluss - B2 - Lizenzierungs-pflichtig? (X=Ja)]])</f>
        <v/>
      </c>
      <c r="MZ256" s="574" t="str">
        <f>IF(Table1[[#This Row],[Verschluss - B2 - Trennbar vom Hauptkörper? (X=Ja)]]="","",Table1[[#This Row],[Verschluss - B2 - Trennbar vom Hauptkörper? (X=Ja)]])</f>
        <v/>
      </c>
      <c r="NA256" s="577" t="str">
        <f>IF(Table1[[#This Row],[Verschluss - B2 - Virgin Material]]="","",VLOOKUP(Table1[[#This Row],[Verschluss - B2 - Virgin Material]],'DD FD'!AJ:AK,2,FALSE))</f>
        <v/>
      </c>
      <c r="NB256" s="578" t="str">
        <f>IF(Table1[[#This Row],[Verschluss - B2 - Virgin Material Anteil (in %)]]="","",Table1[[#This Row],[Verschluss - B2 - Virgin Material Anteil (in %)]])</f>
        <v/>
      </c>
      <c r="NC256" s="577" t="str">
        <f>IF(Table1[[#This Row],[Verschluss - B2 - Recyceltes Material]]="","",VLOOKUP(Table1[[#This Row],[Verschluss - B2 - Recyceltes Material]],'DD FD'!AL:AM,2,FALSE))</f>
        <v/>
      </c>
      <c r="ND256" s="578" t="str">
        <f>IF(Table1[[#This Row],[Verschluss - B2 - Recyceltes Material Anteil (in %)]]="","",Table1[[#This Row],[Verschluss - B2 - Recyceltes Material Anteil (in %)]])</f>
        <v/>
      </c>
      <c r="NE256" s="577" t="str">
        <f>IF(Table1[[#This Row],[Verschluss - B2 - Beschichtung]]="","",VLOOKUP(Table1[[#This Row],[Verschluss - B2 - Beschichtung]],'DD FD'!AE:AF,2,FALSE))</f>
        <v/>
      </c>
      <c r="NF256" s="580" t="str">
        <f>IF(Table1[[#This Row],[Verschluss - B2 - Beschichtung Anteil (in %)]]="","",Table1[[#This Row],[Verschluss - B2 - Beschichtung Anteil (in %)]])</f>
        <v/>
      </c>
      <c r="NG256" s="576" t="str">
        <f>IF(Table1[[#This Row],[Verschluss - B3 - Art]]="","",VLOOKUP(Table1[[#This Row],[Verschluss - B3 - Art]],'DD FD'!D:E,2,FALSE))</f>
        <v/>
      </c>
      <c r="NH256" s="577" t="str">
        <f>IF(Table1[[#This Row],[Verschluss - B3 - Fraktion]]="","",VLOOKUP(Table1[[#This Row],[Verschluss - B3 - Fraktion]],'DD FD'!H:J,3,FALSE))</f>
        <v/>
      </c>
      <c r="NI256" s="574" t="str">
        <f>IF(Table1[[#This Row],[Verschluss - B3 - Gewicht (in G)]]="","",Table1[[#This Row],[Verschluss - B3 - Gewicht (in G)]])</f>
        <v/>
      </c>
      <c r="NJ256" s="574" t="str">
        <f>IF(Table1[[#This Row],[Verschluss - B3 - Lizenzierungs-pflichtig? (X=Ja)]]="","",Table1[[#This Row],[Verschluss - B3 - Lizenzierungs-pflichtig? (X=Ja)]])</f>
        <v/>
      </c>
      <c r="NK256" s="574" t="str">
        <f>IF(Table1[[#This Row],[Verschluss - B3 - Trennbar vom Hauptkörper? (X=Ja)]]="","",Table1[[#This Row],[Verschluss - B3 - Trennbar vom Hauptkörper? (X=Ja)]])</f>
        <v/>
      </c>
      <c r="NL256" s="577" t="str">
        <f>IF(Table1[[#This Row],[Verschluss - B3 - Virgin Material]]="","",VLOOKUP(Table1[[#This Row],[Verschluss - B3 - Virgin Material]],'DD FD'!AJ:AK,2,FALSE))</f>
        <v/>
      </c>
      <c r="NM256" s="578" t="str">
        <f>IF(Table1[[#This Row],[Verschluss - B3 - Virgin Material Anteil (in %)]]="","",Table1[[#This Row],[Verschluss - B3 - Virgin Material Anteil (in %)]])</f>
        <v/>
      </c>
      <c r="NN256" s="577" t="str">
        <f>IF(Table1[[#This Row],[Verschluss - B3 - Recyceltes Material]]="","",VLOOKUP(Table1[[#This Row],[Verschluss - B3 - Recyceltes Material]],'DD FD'!AL:AM,2,FALSE))</f>
        <v/>
      </c>
      <c r="NO256" s="578" t="str">
        <f>IF(Table1[[#This Row],[Verschluss - B3 - Recyceltes Material Anteil (in %)]]="","",Table1[[#This Row],[Verschluss - B3 - Recyceltes Material Anteil (in %)]])</f>
        <v/>
      </c>
      <c r="NP256" s="577" t="str">
        <f>IF(Table1[[#This Row],[Verschluss - B3 - Beschichtung]]="","",VLOOKUP(Table1[[#This Row],[Verschluss - B3 - Beschichtung]],'DD FD'!AE:AF,2,FALSE))</f>
        <v/>
      </c>
      <c r="NQ256" s="580" t="str">
        <f>IF(Table1[[#This Row],[Verschluss - B3 - Beschichtung Anteil (in %)]]="","",Table1[[#This Row],[Verschluss - B3 - Beschichtung Anteil (in %)]])</f>
        <v/>
      </c>
      <c r="NR256" s="576" t="str">
        <f>IF(Table1[[#This Row],[Etikett - B1 - Art]]="","",VLOOKUP(Table1[[#This Row],[Etikett - B1 - Art]],'DD FD'!F:G,2,FALSE))</f>
        <v/>
      </c>
      <c r="NS256" s="577" t="str">
        <f>IF(Table1[[#This Row],[Etikett - B1 - Fraktion]]="","",VLOOKUP(Table1[[#This Row],[Etikett - B1 - Fraktion]],'DD FD'!H:J,3,FALSE))</f>
        <v/>
      </c>
      <c r="NT256" s="574" t="str">
        <f>IF(Table1[[#This Row],[Etikett - B1 - Gewicht (in G)]]="","",Table1[[#This Row],[Etikett - B1 - Gewicht (in G)]])</f>
        <v/>
      </c>
      <c r="NU256" s="574" t="str">
        <f>IF(Table1[[#This Row],[Etikett - B1 - Lizenzierungs-pflichtig? (X=Ja)]]="","",Table1[[#This Row],[Etikett - B1 - Lizenzierungs-pflichtig? (X=Ja)]])</f>
        <v/>
      </c>
      <c r="NV256" s="574" t="str">
        <f>IF(Table1[[#This Row],[Etikett - B1 - Trennbar vom Hauptkörper? (X=Ja)]]="","",Table1[[#This Row],[Etikett - B1 - Trennbar vom Hauptkörper? (X=Ja)]])</f>
        <v/>
      </c>
      <c r="NW256" s="577" t="str">
        <f>IF(Table1[[#This Row],[Etikett - B1 - Virgin Material]]="","",VLOOKUP(Table1[[#This Row],[Etikett - B1 - Virgin Material]],'DD FD'!AJ:AK,2,FALSE))</f>
        <v/>
      </c>
      <c r="NX256" s="578" t="str">
        <f>IF(Table1[[#This Row],[Etikett - B1 - Virgin Material Anteil (in %)]]="","",Table1[[#This Row],[Etikett - B1 - Virgin Material Anteil (in %)]])</f>
        <v/>
      </c>
      <c r="NY256" s="577" t="str">
        <f>IF(Table1[[#This Row],[Etikett - B1 - Recyceltes Material]]="","",VLOOKUP(Table1[[#This Row],[Etikett - B1 - Recyceltes Material]],'DD FD'!AL:AM,2,FALSE))</f>
        <v/>
      </c>
      <c r="NZ256" s="578" t="str">
        <f>IF(Table1[[#This Row],[Etikett - B1 - Recyceltes Material Anteil (in %)]]="","",Table1[[#This Row],[Etikett - B1 - Recyceltes Material Anteil (in %)]])</f>
        <v/>
      </c>
      <c r="OA256" s="577" t="str">
        <f>IF(Table1[[#This Row],[Etikett - B1 - Beschichtung]]="","",VLOOKUP(Table1[[#This Row],[Etikett - B1 - Beschichtung]],'DD FD'!AE:AF,2,FALSE))</f>
        <v/>
      </c>
      <c r="OB256" s="580" t="str">
        <f>IF(Table1[[#This Row],[Etikett - B1 - Beschichtung Anteil (in %)]]="","",Table1[[#This Row],[Etikett - B1 - Beschichtung Anteil (in %)]])</f>
        <v/>
      </c>
      <c r="OC256" s="576" t="str">
        <f>IF(Table1[[#This Row],[Etikett - B2 - Art]]="","",VLOOKUP(Table1[[#This Row],[Etikett - B2 - Art]],'DD FD'!F:G,2,FALSE))</f>
        <v/>
      </c>
      <c r="OD256" s="577" t="str">
        <f>IF(Table1[[#This Row],[Etikett - B2 - Fraktion]]="","",VLOOKUP(Table1[[#This Row],[Etikett - B2 - Fraktion]],'DD FD'!H:J,3,FALSE))</f>
        <v/>
      </c>
      <c r="OE256" s="574" t="str">
        <f>IF(Table1[[#This Row],[Etikett - B2 - Gewicht (in G)]]="","",Table1[[#This Row],[Etikett - B2 - Gewicht (in G)]])</f>
        <v/>
      </c>
      <c r="OF256" s="574" t="str">
        <f>IF(Table1[[#This Row],[Etikett - B2 - Lizenzierungs-pflichtig? (X=Ja)]]="","",Table1[[#This Row],[Etikett - B2 - Lizenzierungs-pflichtig? (X=Ja)]])</f>
        <v/>
      </c>
      <c r="OG256" s="574" t="str">
        <f>IF(Table1[[#This Row],[Etikett - B2 - Trennbar vom Hauptkörper? (X=Ja)]]="","",Table1[[#This Row],[Etikett - B2 - Trennbar vom Hauptkörper? (X=Ja)]])</f>
        <v/>
      </c>
      <c r="OH256" s="577" t="str">
        <f>IF(Table1[[#This Row],[Etikett - B2 - Virgin Material]]="","",VLOOKUP(Table1[[#This Row],[Etikett - B2 - Virgin Material]],'DD FD'!AJ:AK,2,FALSE))</f>
        <v/>
      </c>
      <c r="OI256" s="578" t="str">
        <f>IF(Table1[[#This Row],[Etikett - B2 - Virgin Material Anteil (in %)]]="","",Table1[[#This Row],[Etikett - B2 - Virgin Material Anteil (in %)]])</f>
        <v/>
      </c>
      <c r="OJ256" s="577" t="str">
        <f>IF(Table1[[#This Row],[Etikett - B2 - Recyceltes Material]]="","",VLOOKUP(Table1[[#This Row],[Etikett - B2 - Recyceltes Material]],'DD FD'!AL:AM,2,FALSE))</f>
        <v/>
      </c>
      <c r="OK256" s="578" t="str">
        <f>IF(Table1[[#This Row],[Etikett - B2 - Recyceltes Material Anteil (in %)]]="","",Table1[[#This Row],[Etikett - B2 - Recyceltes Material Anteil (in %)]])</f>
        <v/>
      </c>
      <c r="OL256" s="577" t="str">
        <f>IF(Table1[[#This Row],[Etikett - B2 - Beschichtung]]="","",VLOOKUP(Table1[[#This Row],[Etikett - B2 - Beschichtung]],'DD FD'!AE:AF,2,FALSE))</f>
        <v/>
      </c>
      <c r="OM256" s="580" t="str">
        <f>IF(Table1[[#This Row],[Etikett - B2 - Beschichtung Anteil (in %)]]="","",Table1[[#This Row],[Etikett - B2 - Beschichtung Anteil (in %)]])</f>
        <v/>
      </c>
      <c r="ON256" s="576" t="str">
        <f>IF(Table1[[#This Row],[Etikett - B3 - Art]]="","",VLOOKUP(Table1[[#This Row],[Etikett - B3 - Art]],'DD FD'!F:G,2,FALSE))</f>
        <v/>
      </c>
      <c r="OO256" s="577" t="str">
        <f>IF(Table1[[#This Row],[Etikett - B3 - Fraktion]]="","",VLOOKUP(Table1[[#This Row],[Etikett - B3 - Fraktion]],'DD FD'!H:J,3,FALSE))</f>
        <v/>
      </c>
      <c r="OP256" s="574" t="str">
        <f>IF(Table1[[#This Row],[Etikett - B3 - Gewicht (in G)]]="","",Table1[[#This Row],[Etikett - B3 - Gewicht (in G)]])</f>
        <v/>
      </c>
      <c r="OQ256" s="574" t="str">
        <f>IF(Table1[[#This Row],[Etikett - B3 - Lizenzierungs-pflichtig? (X=Ja)]]="","",Table1[[#This Row],[Etikett - B3 - Lizenzierungs-pflichtig? (X=Ja)]])</f>
        <v/>
      </c>
      <c r="OR256" s="574" t="str">
        <f>IF(Table1[[#This Row],[Etikett - B3 - Trennbar vom Hauptkörper? (X=Ja)]]="","",Table1[[#This Row],[Etikett - B3 - Trennbar vom Hauptkörper? (X=Ja)]])</f>
        <v/>
      </c>
      <c r="OS256" s="577" t="str">
        <f>IF(Table1[[#This Row],[Etikett - B3 - Virgin Material]]="","",VLOOKUP(Table1[[#This Row],[Etikett - B3 - Virgin Material]],'DD FD'!AJ:AK,2,FALSE))</f>
        <v/>
      </c>
      <c r="OT256" s="578" t="str">
        <f>IF(Table1[[#This Row],[Etikett - B3 - Virgin Material Anteil (in %)]]="","",Table1[[#This Row],[Etikett - B3 - Virgin Material Anteil (in %)]])</f>
        <v/>
      </c>
      <c r="OU256" s="577" t="str">
        <f>IF(Table1[[#This Row],[Etikett - B3 - Recyceltes Material]]="","",VLOOKUP(Table1[[#This Row],[Etikett - B3 - Recyceltes Material]],'DD FD'!AL:AM,2,FALSE))</f>
        <v/>
      </c>
      <c r="OV256" s="578" t="str">
        <f>IF(Table1[[#This Row],[Etikett - B3 - Recyceltes Material Anteil (in %)]]="","",Table1[[#This Row],[Etikett - B3 - Recyceltes Material Anteil (in %)]])</f>
        <v/>
      </c>
      <c r="OW256" s="577" t="str">
        <f>IF(Table1[[#This Row],[Etikett - B3 - Beschichtung]]="","",VLOOKUP(Table1[[#This Row],[Etikett - B3 - Beschichtung]],'DD FD'!AE:AF,2,FALSE))</f>
        <v/>
      </c>
      <c r="OX256" s="613" t="str">
        <f>IF(Table1[[#This Row],[Etikett - B3 - Beschichtung Anteil (in %)]]="","",Table1[[#This Row],[Etikett - B3 - Beschichtung Anteil (in %)]])</f>
        <v/>
      </c>
      <c r="OY256" s="618">
        <f>ROUNDUP(SUM(
IF(AND(LH256='DD FD'!$J$7,LJ256='DD FD'!$AI$3),LI256,0),
IF(AND(LR256='DD FD'!$J$7,LT256='DD FD'!$AI$3),LS256,0),
IF(AND(MB256='DD FD'!$J$7,MD256='DD FD'!$AI$3),MC256,0),
IF(AND(ML256='DD FD'!$J$7,MN256='DD FD'!$AI$3),MM256,0),
IF(AND(MW256='DD FD'!$J$7,MY256='DD FD'!$AI$3),MX256,0),
IF(AND(NH256='DD FD'!$J$7,NJ256='DD FD'!$AI$3),NI256,0),
IF(AND(NS256='DD FD'!$J$7,NU256='DD FD'!$AI$3),NT256,0),
IF(AND(OD256='DD FD'!$J$7,OF256='DD FD'!$AI$3),OE256,0),
IF(AND(OO256='DD FD'!$J$7,OQ256='DD FD'!$AI$3),OP256,0),
),2)</f>
        <v>0</v>
      </c>
      <c r="OZ256" s="617">
        <f>ROUNDUP(SUM(
IF(AND(LH256='DD FD'!$J$6,LJ256='DD FD'!$AI$3),LI256,0),
IF(AND(LR256='DD FD'!$J$6,LT256='DD FD'!$AI$3),LS256,0),
IF(AND(MB256='DD FD'!$J$6,MD256='DD FD'!$AI$3),MC256,0),
IF(AND(ML256='DD FD'!$J$6,MN256='DD FD'!$AI$3),MM256,0),
IF(AND(MW256='DD FD'!$J$6,MY256='DD FD'!$AI$3),MX256,0),
IF(AND(NH256='DD FD'!$J$6,NJ256='DD FD'!$AI$3),NI256,0),
IF(AND(NS256='DD FD'!$J$6,NU256='DD FD'!$AI$3),NT256,0),
IF(AND(OD256='DD FD'!$J$6,OF256='DD FD'!$AI$3),OE256,0),
IF(AND(OO256='DD FD'!$J$6,OQ256='DD FD'!$AI$3),OP256,0),
),2)</f>
        <v>0</v>
      </c>
      <c r="PA256" s="617">
        <f>ROUNDUP(SUM(
IF(AND(LH256='DD FD'!$J$10,LJ256='DD FD'!$AI$3),LI256,0),
IF(AND(LR256='DD FD'!$J$10,LT256='DD FD'!$AI$3),LS256,0),
IF(AND(MB256='DD FD'!$J$10,MD256='DD FD'!$AI$3),MC256,0),
IF(AND(ML256='DD FD'!$J$10,MN256='DD FD'!$AI$3),MM256,0),
IF(AND(MW256='DD FD'!$J$10,MY256='DD FD'!$AI$3),MX256,0),
IF(AND(NH256='DD FD'!$J$10,NJ256='DD FD'!$AI$3),NI256,0),
IF(AND(NS256='DD FD'!$J$10,NU256='DD FD'!$AI$3),NT256,0),
IF(AND(OD256='DD FD'!$J$10,OF256='DD FD'!$AI$3),OE256,0),
IF(AND(OO256='DD FD'!$J$10,OQ256='DD FD'!$AI$3),OP256,0),
),2)</f>
        <v>0</v>
      </c>
      <c r="PB256" s="617">
        <f>ROUNDUP(SUM(
IF(AND(LH256='DD FD'!$J$8,LJ256='DD FD'!$AI$3),LI256,0),
IF(AND(LR256='DD FD'!$J$8,LT256='DD FD'!$AI$3),LS256,0),
IF(AND(MB256='DD FD'!$J$8,MD256='DD FD'!$AI$3),MC256,0),
IF(AND(ML256='DD FD'!$J$8,MN256='DD FD'!$AI$3),MM256,0),
IF(AND(MW256='DD FD'!$J$8,MY256='DD FD'!$AI$3),MX256,0),
IF(AND(NH256='DD FD'!$J$8,NJ256='DD FD'!$AI$3),NI256,0),
IF(AND(NS256='DD FD'!$J$8,NU256='DD FD'!$AI$3),NT256,0),
IF(AND(OD256='DD FD'!$J$8,OF256='DD FD'!$AI$3),OE256,0),
IF(AND(OO256='DD FD'!$J$8,OQ256='DD FD'!$AI$3),OP256,0),
),2)</f>
        <v>0</v>
      </c>
      <c r="PC256" s="617">
        <f>ROUNDUP(SUM(
IF(AND(LH256='DD FD'!$J$5,LJ256='DD FD'!$AI$3),LI256,0),
IF(AND(LR256='DD FD'!$J$5,LT256='DD FD'!$AI$3),LS256,0),
IF(AND(MB256='DD FD'!$J$5,MD256='DD FD'!$AI$3),MC256,0),
IF(AND(ML256='DD FD'!$J$5,MN256='DD FD'!$AI$3),MM256,0),
IF(AND(MW256='DD FD'!$J$5,MY256='DD FD'!$AI$3),MX256,0),
IF(AND(NH256='DD FD'!$J$5,NJ256='DD FD'!$AI$3),NI256,0),
IF(AND(NS256='DD FD'!$J$5,NU256='DD FD'!$AI$3),NT256,0),
IF(AND(OD256='DD FD'!$J$5,OF256='DD FD'!$AI$3),OE256,0),
IF(AND(OO256='DD FD'!$J$5,OQ256='DD FD'!$AI$3),OP256,0),
),2)</f>
        <v>0</v>
      </c>
      <c r="PD256" s="617">
        <f>ROUNDUP(SUM(
IF(AND(LH256='DD FD'!$J$9,LJ256='DD FD'!$AI$3),LI256,0),
IF(AND(LR256='DD FD'!$J$9,LT256='DD FD'!$AI$3),LS256,0),
IF(AND(MB256='DD FD'!$J$9,MD256='DD FD'!$AI$3),MC256,0),
IF(AND(ML256='DD FD'!$J$9,MN256='DD FD'!$AI$3),MM256,0),
IF(AND(MW256='DD FD'!$J$9,MY256='DD FD'!$AI$3),MX256,0),
IF(AND(NH256='DD FD'!$J$9,NJ256='DD FD'!$AI$3),NI256,0),
IF(AND(NS256='DD FD'!$J$9,NU256='DD FD'!$AI$3),NT256,0),
IF(AND(OD256='DD FD'!$J$9,OF256='DD FD'!$AI$3),OE256,0),
IF(AND(OO256='DD FD'!$J$9,OQ256='DD FD'!$AI$3),OP256,0),
),2)</f>
        <v>0</v>
      </c>
      <c r="PE256" s="617">
        <f>ROUNDUP(SUM(
IF(AND(LH256='DD FD'!$J$4,LJ256='DD FD'!$AI$3),LI256,0),
IF(AND(LR256='DD FD'!$J$4,LT256='DD FD'!$AI$3),LS256,0),
IF(AND(MB256='DD FD'!$J$4,MD256='DD FD'!$AI$3),MC256,0),
IF(AND(ML256='DD FD'!$J$4,MN256='DD FD'!$AI$3),MM256,0),
IF(AND(MW256='DD FD'!$J$4,MY256='DD FD'!$AI$3),MX256,0),
IF(AND(NH256='DD FD'!$J$4,NJ256='DD FD'!$AI$3),NI256,0),
IF(AND(NS256='DD FD'!$J$4,NU256='DD FD'!$AI$3),NT256,0),
IF(AND(OD256='DD FD'!$J$4,OF256='DD FD'!$AI$3),OE256,0),
IF(AND(OO256='DD FD'!$J$4,OQ256='DD FD'!$AI$3),OP256,0),
),2)</f>
        <v>0</v>
      </c>
      <c r="PF256" s="619">
        <f>ROUNDUP(SUM(
IF(AND(LH256='DD FD'!$J$11,LJ256='DD FD'!$AI$3),LI256,0),
IF(AND(LR256='DD FD'!$J$11,LT256='DD FD'!$AI$3),LS256,0),
IF(AND(MB256='DD FD'!$J$11,MD256='DD FD'!$AI$3),MC256,0),
IF(AND(ML256='DD FD'!$J$11,MN256='DD FD'!$AI$3),MM256,0),
IF(AND(MW256='DD FD'!$J$11,MY256='DD FD'!$AI$3),MX256,0),
IF(AND(NH256='DD FD'!$J$11,NJ256='DD FD'!$AI$3),NI256,0),
IF(AND(NS256='DD FD'!$J$11,NU256='DD FD'!$AI$3),NT256,0),
IF(AND(OD256='DD FD'!$J$11,OF256='DD FD'!$AI$3),OE256,0),
IF(AND(OO256='DD FD'!$J$11,OQ256='DD FD'!$AI$3),OP256,0),
),2)</f>
        <v>0</v>
      </c>
    </row>
    <row r="257" spans="1:422">
      <c r="A257" s="806"/>
      <c r="B257" s="934"/>
      <c r="C257" s="247"/>
      <c r="D257" s="842"/>
      <c r="E257" s="247"/>
      <c r="F257" s="158"/>
      <c r="G257" s="710"/>
      <c r="H257" s="712"/>
      <c r="I257" s="936"/>
      <c r="J257" s="803"/>
      <c r="K257" s="150"/>
      <c r="L257" s="146" t="str">
        <f t="shared" si="81"/>
        <v/>
      </c>
      <c r="M257" s="501" t="str">
        <f t="shared" si="98"/>
        <v/>
      </c>
      <c r="N257" s="504"/>
      <c r="O257" s="113" t="str">
        <f t="shared" si="99"/>
        <v/>
      </c>
      <c r="P257" s="114" t="str">
        <f t="shared" si="82"/>
        <v/>
      </c>
      <c r="Q257" s="152"/>
      <c r="R257" s="152"/>
      <c r="S257" s="115" t="str">
        <f t="shared" si="100"/>
        <v/>
      </c>
      <c r="T257" s="159"/>
      <c r="U257" s="159"/>
      <c r="V257" s="157"/>
      <c r="W257" s="157"/>
      <c r="X257" s="157"/>
      <c r="Y257" s="772"/>
      <c r="Z257" s="158"/>
      <c r="AA257" s="144"/>
      <c r="AB257" s="112"/>
      <c r="AC257" s="153"/>
      <c r="AD257" s="153"/>
      <c r="AE257" s="153"/>
      <c r="AF257" s="153"/>
      <c r="AG257" s="153"/>
      <c r="AH257" s="153"/>
      <c r="AI257" s="152"/>
      <c r="AJ257" s="158"/>
      <c r="AK257" s="158"/>
      <c r="AL257" s="158"/>
      <c r="AM257" s="116" t="str">
        <f t="shared" si="101"/>
        <v/>
      </c>
      <c r="AN257" s="116" t="str">
        <f t="shared" si="102"/>
        <v/>
      </c>
      <c r="AO257" s="324"/>
      <c r="AP257" s="503"/>
      <c r="AQ257" s="487" t="str">
        <f t="shared" si="103"/>
        <v/>
      </c>
      <c r="AR257" s="113" t="str">
        <f t="shared" si="83"/>
        <v/>
      </c>
      <c r="AS257" s="113" t="str">
        <f t="shared" si="84"/>
        <v/>
      </c>
      <c r="AT257" s="113" t="str">
        <f t="shared" si="85"/>
        <v/>
      </c>
      <c r="AU257" s="113" t="str">
        <f t="shared" si="86"/>
        <v/>
      </c>
      <c r="AV257" s="159"/>
      <c r="AW257" s="157"/>
      <c r="AX257" s="157"/>
      <c r="AY257" s="157"/>
      <c r="AZ257" s="157"/>
      <c r="BA257" s="116" t="str">
        <f t="shared" si="87"/>
        <v/>
      </c>
      <c r="BB257" s="316"/>
      <c r="BC257" s="116" t="str">
        <f t="shared" si="88"/>
        <v/>
      </c>
      <c r="BD257" s="133" t="str">
        <f t="shared" si="89"/>
        <v/>
      </c>
      <c r="BE257" s="157"/>
      <c r="BF257" s="1180"/>
      <c r="BG257" s="1180"/>
      <c r="BH257" s="158"/>
      <c r="BI257" s="490"/>
      <c r="BJ257" s="514" t="str">
        <f t="shared" si="104"/>
        <v/>
      </c>
      <c r="BK257" s="789"/>
      <c r="BL257" s="116" t="str">
        <f t="shared" si="105"/>
        <v/>
      </c>
      <c r="BM257" s="144"/>
      <c r="BN257" s="144"/>
      <c r="BO257" s="144"/>
      <c r="BP257" s="790"/>
      <c r="BQ257" s="790"/>
      <c r="BR257" s="790"/>
      <c r="BS257" s="116" t="str">
        <f t="shared" si="90"/>
        <v/>
      </c>
      <c r="BT257" s="790"/>
      <c r="BU257" s="808" t="str">
        <f t="shared" si="91"/>
        <v/>
      </c>
      <c r="BV257" s="791"/>
      <c r="BW257" s="144"/>
      <c r="BX257" s="20"/>
      <c r="BY257" s="20"/>
      <c r="BZ257" s="20"/>
      <c r="CA257" s="792"/>
      <c r="CB257" s="1201"/>
      <c r="CC257" s="144"/>
      <c r="CD257" s="144"/>
      <c r="CE257" s="144"/>
      <c r="CF257" s="144"/>
      <c r="CG257" s="144"/>
      <c r="CH257" s="144"/>
      <c r="CI257" s="144"/>
      <c r="CJ257" s="144"/>
      <c r="CK257" s="144"/>
      <c r="CL257" s="144"/>
      <c r="CM257" s="144"/>
      <c r="CN257" s="144"/>
      <c r="CO257" s="144"/>
      <c r="CP257" s="144"/>
      <c r="CQ257" s="144"/>
      <c r="CR257" s="144"/>
      <c r="CS257" s="144"/>
      <c r="CT257" s="144"/>
      <c r="CU257" s="144"/>
      <c r="CV257" s="144"/>
      <c r="CW257" s="144"/>
      <c r="CX257" s="144"/>
      <c r="CY257" s="144"/>
      <c r="CZ257" s="144"/>
      <c r="DA257" s="144"/>
      <c r="DB257" s="144"/>
      <c r="DC257" s="144"/>
      <c r="DD257" s="144"/>
      <c r="DE257" s="144"/>
      <c r="DF257" s="144"/>
      <c r="DG257" s="144"/>
      <c r="DH257" s="144"/>
      <c r="DI257" s="144"/>
      <c r="DJ257" s="144"/>
      <c r="DK257" s="144"/>
      <c r="DL257" s="144"/>
      <c r="DM257" s="144"/>
      <c r="DN257" s="144"/>
      <c r="DO257" s="144"/>
      <c r="DP257" s="144"/>
      <c r="DQ257" s="144"/>
      <c r="DR257" s="144"/>
      <c r="DS257" s="144"/>
      <c r="DT257" s="144"/>
      <c r="DU257" s="144"/>
      <c r="DV257" s="144"/>
      <c r="DW257" s="144"/>
      <c r="DX257" s="144"/>
      <c r="DY257" s="144"/>
      <c r="DZ257" s="144"/>
      <c r="EA257" s="144"/>
      <c r="EB257" s="144"/>
      <c r="EC257" s="144"/>
      <c r="ED257" s="782" t="str">
        <f t="shared" si="106"/>
        <v/>
      </c>
      <c r="EE257" s="519"/>
      <c r="EF257" s="793"/>
      <c r="EG257" s="519"/>
      <c r="EH257" s="794"/>
      <c r="EI257" s="790"/>
      <c r="EJ257" s="794"/>
      <c r="EK257" s="794"/>
      <c r="EL257" s="790"/>
      <c r="EM257" s="790"/>
      <c r="EN257" s="790"/>
      <c r="EO257" s="112" t="str">
        <f t="shared" si="92"/>
        <v/>
      </c>
      <c r="EP257" s="790"/>
      <c r="EQ257" s="488" t="str">
        <f t="shared" si="93"/>
        <v/>
      </c>
      <c r="ER257" s="1100"/>
      <c r="ES257" s="1099" t="str">
        <f t="shared" si="107"/>
        <v/>
      </c>
      <c r="ET257" s="525"/>
      <c r="EU257" s="148"/>
      <c r="EV257" s="148"/>
      <c r="EW257" s="148"/>
      <c r="EX257" s="148"/>
      <c r="EY257" s="148"/>
      <c r="EZ257" s="148"/>
      <c r="FA257" s="148"/>
      <c r="FB257" s="148"/>
      <c r="FC257" s="148"/>
      <c r="FD257" s="148"/>
      <c r="FE257" s="148"/>
      <c r="FF257" s="148"/>
      <c r="FG257" s="148"/>
      <c r="FH257" s="148"/>
      <c r="FI257" s="528"/>
      <c r="FJ257" s="513" t="str">
        <f t="shared" si="94"/>
        <v/>
      </c>
      <c r="FK257" s="158"/>
      <c r="FL257" s="850"/>
      <c r="FM257" s="850"/>
      <c r="FN257" s="850"/>
      <c r="FO257" s="850"/>
      <c r="FP257" s="850"/>
      <c r="FQ257" s="850"/>
      <c r="FR257" s="157"/>
      <c r="FS257" s="143"/>
      <c r="FT257" s="143"/>
      <c r="FU257" s="847" t="str">
        <f t="shared" si="95"/>
        <v/>
      </c>
      <c r="FV257" s="555"/>
      <c r="FW257" s="523" t="str">
        <f>IF(Table1[[#This Row],[Nonfood Inhaltstoffe - Komponente]]="","",VLOOKUP(Table1[[#This Row],[Nonfood Inhaltstoffe - Komponente]],'Dropdown Auswahl'!BJ:BK,2,FALSE))</f>
        <v/>
      </c>
      <c r="FX257" s="1013"/>
      <c r="FY257" s="1011" t="str">
        <f t="shared" si="96"/>
        <v/>
      </c>
      <c r="FZ257" s="152"/>
      <c r="GA257" s="152"/>
      <c r="GB257" s="152"/>
      <c r="GC257" s="529" t="str">
        <f t="shared" si="97"/>
        <v/>
      </c>
      <c r="GG257" s="21"/>
      <c r="GH257" s="21"/>
      <c r="GI257" s="1019"/>
      <c r="GJ257" s="1016" t="str">
        <f>IF(Table1[[#This Row],[Global Trade Item Number (GTIN)]]="","",Table1[[#This Row],[Global Trade Item Number (GTIN)]])</f>
        <v/>
      </c>
      <c r="GK257" s="555" t="str">
        <f>IF(Table1[[#This Row],[WAWI-Nr./ Kreditoren-Nummer
(ASDV)]]&lt;&gt;"",Table1[[#This Row],[WAWI-Nr./ Kreditoren-Nummer
(ASDV)]],"")</f>
        <v/>
      </c>
      <c r="GL257" s="165"/>
      <c r="GM257" s="165"/>
      <c r="GN257" s="165"/>
      <c r="GO257" s="485"/>
      <c r="GP257" s="534"/>
      <c r="GQ257" s="533"/>
      <c r="GR257" s="486"/>
      <c r="GS257" s="486"/>
      <c r="GT257" s="486"/>
      <c r="GU257" s="486"/>
      <c r="GV257" s="486"/>
      <c r="GW257" s="542"/>
      <c r="GX257" s="538"/>
      <c r="GY257" s="144"/>
      <c r="GZ257" s="480"/>
      <c r="HA257" s="158"/>
      <c r="HB257" s="480"/>
      <c r="HC257" s="480"/>
      <c r="HD257" s="480"/>
      <c r="HE257" s="480"/>
      <c r="HF257" s="480"/>
      <c r="HG257" s="480"/>
      <c r="HH257" s="538"/>
      <c r="HI257" s="480"/>
      <c r="HJ257" s="480"/>
      <c r="HK257" s="480"/>
      <c r="HL257" s="480"/>
      <c r="HM257" s="480"/>
      <c r="HN257" s="480"/>
      <c r="HO257" s="480"/>
      <c r="HP257" s="480"/>
      <c r="HQ257" s="480"/>
      <c r="HR257" s="538"/>
      <c r="HS257" s="480"/>
      <c r="HT257" s="480"/>
      <c r="HU257" s="480"/>
      <c r="HV257" s="480"/>
      <c r="HW257" s="480"/>
      <c r="HX257" s="480"/>
      <c r="HY257" s="480"/>
      <c r="HZ257" s="480"/>
      <c r="IA257" s="480"/>
      <c r="IB257" s="538"/>
      <c r="IC257" s="480"/>
      <c r="ID257" s="480"/>
      <c r="IE257" s="480"/>
      <c r="IF257" s="480"/>
      <c r="IG257" s="480"/>
      <c r="IH257" s="480"/>
      <c r="II257" s="480"/>
      <c r="IJ257" s="480"/>
      <c r="IK257" s="480"/>
      <c r="IL257" s="480"/>
      <c r="IM257" s="538"/>
      <c r="IN257" s="480"/>
      <c r="IO257" s="480"/>
      <c r="IP257" s="480"/>
      <c r="IQ257" s="480"/>
      <c r="IR257" s="480"/>
      <c r="IS257" s="480"/>
      <c r="IT257" s="480"/>
      <c r="IU257" s="480"/>
      <c r="IV257" s="480"/>
      <c r="IW257" s="480"/>
      <c r="IX257" s="538"/>
      <c r="IY257" s="480"/>
      <c r="IZ257" s="480"/>
      <c r="JA257" s="480"/>
      <c r="JB257" s="480"/>
      <c r="JC257" s="480"/>
      <c r="JD257" s="480"/>
      <c r="JE257" s="480"/>
      <c r="JF257" s="480"/>
      <c r="JG257" s="480"/>
      <c r="JH257" s="480"/>
      <c r="JI257" s="538"/>
      <c r="JJ257" s="480"/>
      <c r="JK257" s="480"/>
      <c r="JL257" s="480"/>
      <c r="JM257" s="480"/>
      <c r="JN257" s="480"/>
      <c r="JO257" s="480"/>
      <c r="JP257" s="480"/>
      <c r="JQ257" s="480"/>
      <c r="JR257" s="480"/>
      <c r="JS257" s="590"/>
      <c r="JT257" s="538"/>
      <c r="JU257" s="480"/>
      <c r="JV257" s="480"/>
      <c r="JW257" s="480"/>
      <c r="JX257" s="480"/>
      <c r="JY257" s="480"/>
      <c r="JZ257" s="480"/>
      <c r="KA257" s="480"/>
      <c r="KB257" s="480"/>
      <c r="KC257" s="480"/>
      <c r="KD257" s="480"/>
      <c r="KE257" s="538"/>
      <c r="KF257" s="480"/>
      <c r="KG257" s="480"/>
      <c r="KH257" s="480"/>
      <c r="KI257" s="480"/>
      <c r="KJ257" s="480"/>
      <c r="KK257" s="480"/>
      <c r="KL257" s="480"/>
      <c r="KM257" s="480"/>
      <c r="KN257" s="480"/>
      <c r="KO257" s="480"/>
      <c r="KR257" s="568" t="str">
        <f>IF(Table1[[#This Row],[GTIN]]&lt;&gt;"",Table1[[#This Row],[GTIN]],"")</f>
        <v/>
      </c>
      <c r="KS257" s="569" t="str">
        <f>Table1[[#This Row],[Kreditor]]</f>
        <v/>
      </c>
      <c r="KT257" s="570" t="str">
        <f>IF(Table1[[#This Row],[Gültig ab (Datum)]]&lt;&gt;"",Table1[[#This Row],[Gültig ab (Datum)]],"")</f>
        <v/>
      </c>
      <c r="KU257" s="570"/>
      <c r="KV257" s="583" t="str">
        <f>IF(Table1[[#This Row],[Artikel verpackt? 
(X=Ja)]]="","",Table1[[#This Row],[Artikel verpackt? 
(X=Ja)]])</f>
        <v/>
      </c>
      <c r="KW257" s="571" t="str">
        <f>IF(Table1[[#This Row],[Verpackung recyclingfähig?
(X=Ja)]]="","",Table1[[#This Row],[Verpackung recyclingfähig?
(X=Ja)]])</f>
        <v/>
      </c>
      <c r="KX257" s="572"/>
      <c r="KY257" s="573"/>
      <c r="KZ257" s="574"/>
      <c r="LA257" s="574"/>
      <c r="LB257" s="574"/>
      <c r="LC257" s="574"/>
      <c r="LD257" s="574"/>
      <c r="LE257" s="574"/>
      <c r="LF257" s="575"/>
      <c r="LG257" s="576" t="str">
        <f>IF(Table1[[#This Row],[Hauptkörper - B1 - Art]]="","",VLOOKUP(Table1[[#This Row],[Hauptkörper - B1 - Art]],'DD FD'!B:C,2,FALSE))</f>
        <v/>
      </c>
      <c r="LH257" s="577" t="str">
        <f>IF(Table1[[#This Row],[Hauptkörper - B1 - Fraktion]]="","",VLOOKUP(Table1[[#This Row],[Hauptkörper - B1 - Fraktion]],'DD FD'!H:J,3,FALSE))</f>
        <v/>
      </c>
      <c r="LI257" s="574" t="str">
        <f>IF(Table1[[#This Row],[Hauptkörper - B1 - Gewicht
(in G)]]="","",Table1[[#This Row],[Hauptkörper - B1 - Gewicht
(in G)]])</f>
        <v/>
      </c>
      <c r="LJ257" s="574" t="str">
        <f>IF(Table1[[#This Row],[Hauptkörper - B1 - Lizenzierungs-pflichtig? (X=Ja)]]="","",Table1[[#This Row],[Hauptkörper - B1 - Lizenzierungs-pflichtig? (X=Ja)]])</f>
        <v/>
      </c>
      <c r="LK257" s="577" t="str">
        <f>IF(Table1[[#This Row],[Hauptkörper - B1 - Virgin Material]]="","",VLOOKUP(Table1[[#This Row],[Hauptkörper - B1 - Virgin Material]],'DD FD'!AJ:AK,2,FALSE))</f>
        <v/>
      </c>
      <c r="LL257" s="578" t="str">
        <f>IF(Table1[[#This Row],[Hauptkörper - B1 - Virgin Material Anteil (in %)]]="","",Table1[[#This Row],[Hauptkörper - B1 - Virgin Material Anteil (in %)]])</f>
        <v/>
      </c>
      <c r="LM257" s="577" t="str">
        <f>IF(Table1[[#This Row],[Hauptkörper - B1 - Recyceltes Material]]="","",VLOOKUP(Table1[[#This Row],[Hauptkörper - B1 - Recyceltes Material]],'DD FD'!AL:AM,2,FALSE))</f>
        <v/>
      </c>
      <c r="LN257" s="578" t="str">
        <f>IF(Table1[[#This Row],[Hauptkörper - B1 - Recyceltes Material Anteil (in %)]]="","",Table1[[#This Row],[Hauptkörper - B1 - Recyceltes Material Anteil (in %)]])</f>
        <v/>
      </c>
      <c r="LO257" s="579" t="str">
        <f>IF(Table1[[#This Row],[Hauptkörper - B1 - Beschichtung]]="","",VLOOKUP(Table1[[#This Row],[Hauptkörper - B1 - Beschichtung]],'DD FD'!AE:AF,2,FALSE))</f>
        <v/>
      </c>
      <c r="LP257" s="580" t="str">
        <f>IF(Table1[[#This Row],[Hauptkörper - B1 - Beschichtung Anteil (in %)]]="","",Table1[[#This Row],[Hauptkörper - B1 - Beschichtung Anteil (in %)]])</f>
        <v/>
      </c>
      <c r="LQ257" s="576" t="str">
        <f>IF(Table1[[#This Row],[Hauptkörper - B2 - Art]]="","",VLOOKUP(Table1[[#This Row],[Hauptkörper - B2 - Art]],'DD FD'!B:C,2,FALSE))</f>
        <v/>
      </c>
      <c r="LR257" s="577" t="str">
        <f>IF(Table1[[#This Row],[Hauptkörper - B2 - Fraktion]]="","",VLOOKUP(Table1[[#This Row],[Hauptkörper - B2 - Fraktion]],'DD FD'!H:J,3,FALSE))</f>
        <v/>
      </c>
      <c r="LS257" s="574" t="str">
        <f>IF(Table1[[#This Row],[Hauptkörper - B2 - Gewicht
(in G)]]="","",Table1[[#This Row],[Hauptkörper - B2 - Gewicht
(in G)]])</f>
        <v/>
      </c>
      <c r="LT257" s="574" t="str">
        <f>IF(Table1[[#This Row],[Hauptkörper - B2 - Lizenzierungs-pflichtig? (X=Ja)]]="","",Table1[[#This Row],[Hauptkörper - B2 - Lizenzierungs-pflichtig? (X=Ja)]])</f>
        <v/>
      </c>
      <c r="LU257" s="577" t="str">
        <f>IF(Table1[[#This Row],[Hauptkörper - B2 - Virgin Material]]="","",VLOOKUP(Table1[[#This Row],[Hauptkörper - B2 - Virgin Material]],'DD FD'!AJ:AK,2,FALSE))</f>
        <v/>
      </c>
      <c r="LV257" s="578" t="str">
        <f>IF(Table1[[#This Row],[Hauptkörper - B2 - Virgin Material Anteil (in %)]]="","",Table1[[#This Row],[Hauptkörper - B2 - Virgin Material Anteil (in %)]])</f>
        <v/>
      </c>
      <c r="LW257" s="577" t="str">
        <f>IF(Table1[[#This Row],[Hauptkörper - B2 - Recyceltes Material]]="","",VLOOKUP(Table1[[#This Row],[Hauptkörper - B2 - Recyceltes Material]],'DD FD'!AL:AM,2,FALSE))</f>
        <v/>
      </c>
      <c r="LX257" s="578" t="str">
        <f>IF(Table1[[#This Row],[Hauptkörper - B2 - Recyceltes Material Anteil (in %)]]="","",Table1[[#This Row],[Hauptkörper - B2 - Recyceltes Material Anteil (in %)]])</f>
        <v/>
      </c>
      <c r="LY257" s="577" t="str">
        <f>IF(Table1[[#This Row],[Hauptkörper - B2 - Beschichtung]]="","",VLOOKUP(Table1[[#This Row],[Hauptkörper - B2 - Beschichtung]],'DD FD'!AE:AF,2,FALSE))</f>
        <v/>
      </c>
      <c r="LZ257" s="580" t="str">
        <f>IF(Table1[[#This Row],[Hauptkörper - B2 - Beschichtung Anteil (in %)]]="","",Table1[[#This Row],[Hauptkörper - B2 - Beschichtung Anteil (in %)]])</f>
        <v/>
      </c>
      <c r="MA257" s="576" t="str">
        <f>IF(Table1[[#This Row],[Hauptkörper - B3 - Art]]="","",VLOOKUP(Table1[[#This Row],[Hauptkörper - B3 - Art]],'DD FD'!B:C,2,FALSE))</f>
        <v/>
      </c>
      <c r="MB257" s="577" t="str">
        <f>IF(Table1[[#This Row],[Hauptkörper - B3 - Fraktion]]="","",VLOOKUP(Table1[[#This Row],[Hauptkörper - B3 - Fraktion]],'DD FD'!H:J,3,FALSE))</f>
        <v/>
      </c>
      <c r="MC257" s="574" t="str">
        <f>IF(Table1[[#This Row],[Hauptkörper - B3 - Gewicht
(in G)]]="","",Table1[[#This Row],[Hauptkörper - B3 - Gewicht
(in G)]])</f>
        <v/>
      </c>
      <c r="MD257" s="574" t="str">
        <f>IF(Table1[[#This Row],[Hauptkörper - B3 - Lizenzierungs-pflichtig? (X=Ja)]]="","",Table1[[#This Row],[Hauptkörper - B3 - Lizenzierungs-pflichtig? (X=Ja)]])</f>
        <v/>
      </c>
      <c r="ME257" s="577" t="str">
        <f>IF(Table1[[#This Row],[Hauptkörper - B3 - Virgin Material]]="","",VLOOKUP(Table1[[#This Row],[Hauptkörper - B3 - Virgin Material]],'DD FD'!AJ:AK,2,FALSE))</f>
        <v/>
      </c>
      <c r="MF257" s="578" t="str">
        <f>IF(Table1[[#This Row],[Hauptkörper - B3 - Virgin Material Anteil (in %)]]="","",Table1[[#This Row],[Hauptkörper - B3 - Virgin Material Anteil (in %)]])</f>
        <v/>
      </c>
      <c r="MG257" s="577" t="str">
        <f>IF(Table1[[#This Row],[Hauptkörper - B3 - Recyceltes Material]]="","",VLOOKUP(Table1[[#This Row],[Hauptkörper - B3 - Recyceltes Material]],'DD FD'!AL:AM,2,FALSE))</f>
        <v/>
      </c>
      <c r="MH257" s="578" t="str">
        <f>IF(Table1[[#This Row],[Hauptkörper - B3 - Recyceltes Material Anteil (in %)]]="","",Table1[[#This Row],[Hauptkörper - B3 - Recyceltes Material Anteil (in %)]])</f>
        <v/>
      </c>
      <c r="MI257" s="577" t="str">
        <f>IF(Table1[[#This Row],[Hauptkörper - B3 - Beschichtung]]="","",VLOOKUP(Table1[[#This Row],[Hauptkörper - B3 - Beschichtung]],'DD FD'!AE:AF,2,FALSE))</f>
        <v/>
      </c>
      <c r="MJ257" s="580" t="str">
        <f>IF(Table1[[#This Row],[Hauptkörper - B3 - Beschichtung Anteil (in %)]]="","",Table1[[#This Row],[Hauptkörper - B3 - Beschichtung Anteil (in %)]])</f>
        <v/>
      </c>
      <c r="MK257" s="576" t="str">
        <f>IF(Table1[[#This Row],[Verschluss - B1 - Art]]="","",VLOOKUP(Table1[[#This Row],[Verschluss - B1 - Art]],'DD FD'!D:E,2,FALSE))</f>
        <v/>
      </c>
      <c r="ML257" s="577" t="str">
        <f>IF(Table1[[#This Row],[Verschluss - B1 - Fraktion]]="","",VLOOKUP(Table1[[#This Row],[Verschluss - B1 - Fraktion]],'DD FD'!H:J,3,FALSE))</f>
        <v/>
      </c>
      <c r="MM257" s="574" t="str">
        <f>IF(Table1[[#This Row],[Verschluss - B1 - Gewicht (in G)]]="","",Table1[[#This Row],[Verschluss - B1 - Gewicht (in G)]])</f>
        <v/>
      </c>
      <c r="MN257" s="574" t="str">
        <f>IF(Table1[[#This Row],[Verschluss - B1 - Lizenzierungs-pflichtig? (X=Ja)]]="","",Table1[[#This Row],[Verschluss - B1 - Lizenzierungs-pflichtig? (X=Ja)]])</f>
        <v/>
      </c>
      <c r="MO257" s="574" t="str">
        <f>IF(Table1[[#This Row],[Verschluss - B1 - Trennbar vom Hauptkörper? (X=Ja)]]="","",Table1[[#This Row],[Verschluss - B1 - Trennbar vom Hauptkörper? (X=Ja)]])</f>
        <v/>
      </c>
      <c r="MP257" s="577" t="str">
        <f>IF(Table1[[#This Row],[Verschluss - B1 - Virgin Material]]="","",VLOOKUP(Table1[[#This Row],[Verschluss - B1 - Virgin Material]],'DD FD'!AJ:AK,2,FALSE))</f>
        <v/>
      </c>
      <c r="MQ257" s="578" t="str">
        <f>IF(Table1[[#This Row],[Verschluss - B1 - Virgin Material Anteil (in %)]]="","",Table1[[#This Row],[Verschluss - B1 - Virgin Material Anteil (in %)]])</f>
        <v/>
      </c>
      <c r="MR257" s="577" t="str">
        <f>IF(Table1[[#This Row],[Verschluss - B1 - Recyceltes Material]]="","",VLOOKUP(Table1[[#This Row],[Verschluss - B1 - Recyceltes Material]],'DD FD'!AL:AM,2,FALSE))</f>
        <v/>
      </c>
      <c r="MS257" s="578" t="str">
        <f>IF(Table1[[#This Row],[Verschluss - B1 - Recyceltes Material Anteil (in %)]]="","",Table1[[#This Row],[Verschluss - B1 - Recyceltes Material Anteil (in %)]])</f>
        <v/>
      </c>
      <c r="MT257" s="577" t="str">
        <f>IF(Table1[[#This Row],[Verschluss - B1 - Beschichtung]]="","",VLOOKUP(Table1[[#This Row],[Verschluss - B1 - Beschichtung]],'DD FD'!AE:AF,2,FALSE))</f>
        <v/>
      </c>
      <c r="MU257" s="580" t="str">
        <f>IF(Table1[[#This Row],[Verschluss - B1 - Beschichtung Anteil (in %)]]="","",Table1[[#This Row],[Verschluss - B1 - Beschichtung Anteil (in %)]])</f>
        <v/>
      </c>
      <c r="MV257" s="576" t="str">
        <f>IF(Table1[[#This Row],[Verschluss - B2 - Art]]="","",VLOOKUP(Table1[[#This Row],[Verschluss - B2 - Art]],'DD FD'!D:E,2,FALSE))</f>
        <v/>
      </c>
      <c r="MW257" s="577" t="str">
        <f>IF(Table1[[#This Row],[Verschluss - B2 - Fraktion]]="","",VLOOKUP(Table1[[#This Row],[Verschluss - B2 - Fraktion]],'DD FD'!H:J,3,FALSE))</f>
        <v/>
      </c>
      <c r="MX257" s="574" t="str">
        <f>IF(Table1[[#This Row],[Verschluss - B2 - Gewicht (in G)]]="","",Table1[[#This Row],[Verschluss - B2 - Gewicht (in G)]])</f>
        <v/>
      </c>
      <c r="MY257" s="574" t="str">
        <f>IF(Table1[[#This Row],[Verschluss - B2 - Lizenzierungs-pflichtig? (X=Ja)]]="","",Table1[[#This Row],[Verschluss - B2 - Lizenzierungs-pflichtig? (X=Ja)]])</f>
        <v/>
      </c>
      <c r="MZ257" s="574" t="str">
        <f>IF(Table1[[#This Row],[Verschluss - B2 - Trennbar vom Hauptkörper? (X=Ja)]]="","",Table1[[#This Row],[Verschluss - B2 - Trennbar vom Hauptkörper? (X=Ja)]])</f>
        <v/>
      </c>
      <c r="NA257" s="577" t="str">
        <f>IF(Table1[[#This Row],[Verschluss - B2 - Virgin Material]]="","",VLOOKUP(Table1[[#This Row],[Verschluss - B2 - Virgin Material]],'DD FD'!AJ:AK,2,FALSE))</f>
        <v/>
      </c>
      <c r="NB257" s="578" t="str">
        <f>IF(Table1[[#This Row],[Verschluss - B2 - Virgin Material Anteil (in %)]]="","",Table1[[#This Row],[Verschluss - B2 - Virgin Material Anteil (in %)]])</f>
        <v/>
      </c>
      <c r="NC257" s="577" t="str">
        <f>IF(Table1[[#This Row],[Verschluss - B2 - Recyceltes Material]]="","",VLOOKUP(Table1[[#This Row],[Verschluss - B2 - Recyceltes Material]],'DD FD'!AL:AM,2,FALSE))</f>
        <v/>
      </c>
      <c r="ND257" s="578" t="str">
        <f>IF(Table1[[#This Row],[Verschluss - B2 - Recyceltes Material Anteil (in %)]]="","",Table1[[#This Row],[Verschluss - B2 - Recyceltes Material Anteil (in %)]])</f>
        <v/>
      </c>
      <c r="NE257" s="577" t="str">
        <f>IF(Table1[[#This Row],[Verschluss - B2 - Beschichtung]]="","",VLOOKUP(Table1[[#This Row],[Verschluss - B2 - Beschichtung]],'DD FD'!AE:AF,2,FALSE))</f>
        <v/>
      </c>
      <c r="NF257" s="580" t="str">
        <f>IF(Table1[[#This Row],[Verschluss - B2 - Beschichtung Anteil (in %)]]="","",Table1[[#This Row],[Verschluss - B2 - Beschichtung Anteil (in %)]])</f>
        <v/>
      </c>
      <c r="NG257" s="576" t="str">
        <f>IF(Table1[[#This Row],[Verschluss - B3 - Art]]="","",VLOOKUP(Table1[[#This Row],[Verschluss - B3 - Art]],'DD FD'!D:E,2,FALSE))</f>
        <v/>
      </c>
      <c r="NH257" s="577" t="str">
        <f>IF(Table1[[#This Row],[Verschluss - B3 - Fraktion]]="","",VLOOKUP(Table1[[#This Row],[Verschluss - B3 - Fraktion]],'DD FD'!H:J,3,FALSE))</f>
        <v/>
      </c>
      <c r="NI257" s="574" t="str">
        <f>IF(Table1[[#This Row],[Verschluss - B3 - Gewicht (in G)]]="","",Table1[[#This Row],[Verschluss - B3 - Gewicht (in G)]])</f>
        <v/>
      </c>
      <c r="NJ257" s="574" t="str">
        <f>IF(Table1[[#This Row],[Verschluss - B3 - Lizenzierungs-pflichtig? (X=Ja)]]="","",Table1[[#This Row],[Verschluss - B3 - Lizenzierungs-pflichtig? (X=Ja)]])</f>
        <v/>
      </c>
      <c r="NK257" s="574" t="str">
        <f>IF(Table1[[#This Row],[Verschluss - B3 - Trennbar vom Hauptkörper? (X=Ja)]]="","",Table1[[#This Row],[Verschluss - B3 - Trennbar vom Hauptkörper? (X=Ja)]])</f>
        <v/>
      </c>
      <c r="NL257" s="577" t="str">
        <f>IF(Table1[[#This Row],[Verschluss - B3 - Virgin Material]]="","",VLOOKUP(Table1[[#This Row],[Verschluss - B3 - Virgin Material]],'DD FD'!AJ:AK,2,FALSE))</f>
        <v/>
      </c>
      <c r="NM257" s="578" t="str">
        <f>IF(Table1[[#This Row],[Verschluss - B3 - Virgin Material Anteil (in %)]]="","",Table1[[#This Row],[Verschluss - B3 - Virgin Material Anteil (in %)]])</f>
        <v/>
      </c>
      <c r="NN257" s="577" t="str">
        <f>IF(Table1[[#This Row],[Verschluss - B3 - Recyceltes Material]]="","",VLOOKUP(Table1[[#This Row],[Verschluss - B3 - Recyceltes Material]],'DD FD'!AL:AM,2,FALSE))</f>
        <v/>
      </c>
      <c r="NO257" s="578" t="str">
        <f>IF(Table1[[#This Row],[Verschluss - B3 - Recyceltes Material Anteil (in %)]]="","",Table1[[#This Row],[Verschluss - B3 - Recyceltes Material Anteil (in %)]])</f>
        <v/>
      </c>
      <c r="NP257" s="577" t="str">
        <f>IF(Table1[[#This Row],[Verschluss - B3 - Beschichtung]]="","",VLOOKUP(Table1[[#This Row],[Verschluss - B3 - Beschichtung]],'DD FD'!AE:AF,2,FALSE))</f>
        <v/>
      </c>
      <c r="NQ257" s="580" t="str">
        <f>IF(Table1[[#This Row],[Verschluss - B3 - Beschichtung Anteil (in %)]]="","",Table1[[#This Row],[Verschluss - B3 - Beschichtung Anteil (in %)]])</f>
        <v/>
      </c>
      <c r="NR257" s="576" t="str">
        <f>IF(Table1[[#This Row],[Etikett - B1 - Art]]="","",VLOOKUP(Table1[[#This Row],[Etikett - B1 - Art]],'DD FD'!F:G,2,FALSE))</f>
        <v/>
      </c>
      <c r="NS257" s="577" t="str">
        <f>IF(Table1[[#This Row],[Etikett - B1 - Fraktion]]="","",VLOOKUP(Table1[[#This Row],[Etikett - B1 - Fraktion]],'DD FD'!H:J,3,FALSE))</f>
        <v/>
      </c>
      <c r="NT257" s="574" t="str">
        <f>IF(Table1[[#This Row],[Etikett - B1 - Gewicht (in G)]]="","",Table1[[#This Row],[Etikett - B1 - Gewicht (in G)]])</f>
        <v/>
      </c>
      <c r="NU257" s="574" t="str">
        <f>IF(Table1[[#This Row],[Etikett - B1 - Lizenzierungs-pflichtig? (X=Ja)]]="","",Table1[[#This Row],[Etikett - B1 - Lizenzierungs-pflichtig? (X=Ja)]])</f>
        <v/>
      </c>
      <c r="NV257" s="574" t="str">
        <f>IF(Table1[[#This Row],[Etikett - B1 - Trennbar vom Hauptkörper? (X=Ja)]]="","",Table1[[#This Row],[Etikett - B1 - Trennbar vom Hauptkörper? (X=Ja)]])</f>
        <v/>
      </c>
      <c r="NW257" s="577" t="str">
        <f>IF(Table1[[#This Row],[Etikett - B1 - Virgin Material]]="","",VLOOKUP(Table1[[#This Row],[Etikett - B1 - Virgin Material]],'DD FD'!AJ:AK,2,FALSE))</f>
        <v/>
      </c>
      <c r="NX257" s="578" t="str">
        <f>IF(Table1[[#This Row],[Etikett - B1 - Virgin Material Anteil (in %)]]="","",Table1[[#This Row],[Etikett - B1 - Virgin Material Anteil (in %)]])</f>
        <v/>
      </c>
      <c r="NY257" s="577" t="str">
        <f>IF(Table1[[#This Row],[Etikett - B1 - Recyceltes Material]]="","",VLOOKUP(Table1[[#This Row],[Etikett - B1 - Recyceltes Material]],'DD FD'!AL:AM,2,FALSE))</f>
        <v/>
      </c>
      <c r="NZ257" s="578" t="str">
        <f>IF(Table1[[#This Row],[Etikett - B1 - Recyceltes Material Anteil (in %)]]="","",Table1[[#This Row],[Etikett - B1 - Recyceltes Material Anteil (in %)]])</f>
        <v/>
      </c>
      <c r="OA257" s="577" t="str">
        <f>IF(Table1[[#This Row],[Etikett - B1 - Beschichtung]]="","",VLOOKUP(Table1[[#This Row],[Etikett - B1 - Beschichtung]],'DD FD'!AE:AF,2,FALSE))</f>
        <v/>
      </c>
      <c r="OB257" s="580" t="str">
        <f>IF(Table1[[#This Row],[Etikett - B1 - Beschichtung Anteil (in %)]]="","",Table1[[#This Row],[Etikett - B1 - Beschichtung Anteil (in %)]])</f>
        <v/>
      </c>
      <c r="OC257" s="576" t="str">
        <f>IF(Table1[[#This Row],[Etikett - B2 - Art]]="","",VLOOKUP(Table1[[#This Row],[Etikett - B2 - Art]],'DD FD'!F:G,2,FALSE))</f>
        <v/>
      </c>
      <c r="OD257" s="577" t="str">
        <f>IF(Table1[[#This Row],[Etikett - B2 - Fraktion]]="","",VLOOKUP(Table1[[#This Row],[Etikett - B2 - Fraktion]],'DD FD'!H:J,3,FALSE))</f>
        <v/>
      </c>
      <c r="OE257" s="574" t="str">
        <f>IF(Table1[[#This Row],[Etikett - B2 - Gewicht (in G)]]="","",Table1[[#This Row],[Etikett - B2 - Gewicht (in G)]])</f>
        <v/>
      </c>
      <c r="OF257" s="574" t="str">
        <f>IF(Table1[[#This Row],[Etikett - B2 - Lizenzierungs-pflichtig? (X=Ja)]]="","",Table1[[#This Row],[Etikett - B2 - Lizenzierungs-pflichtig? (X=Ja)]])</f>
        <v/>
      </c>
      <c r="OG257" s="574" t="str">
        <f>IF(Table1[[#This Row],[Etikett - B2 - Trennbar vom Hauptkörper? (X=Ja)]]="","",Table1[[#This Row],[Etikett - B2 - Trennbar vom Hauptkörper? (X=Ja)]])</f>
        <v/>
      </c>
      <c r="OH257" s="577" t="str">
        <f>IF(Table1[[#This Row],[Etikett - B2 - Virgin Material]]="","",VLOOKUP(Table1[[#This Row],[Etikett - B2 - Virgin Material]],'DD FD'!AJ:AK,2,FALSE))</f>
        <v/>
      </c>
      <c r="OI257" s="578" t="str">
        <f>IF(Table1[[#This Row],[Etikett - B2 - Virgin Material Anteil (in %)]]="","",Table1[[#This Row],[Etikett - B2 - Virgin Material Anteil (in %)]])</f>
        <v/>
      </c>
      <c r="OJ257" s="577" t="str">
        <f>IF(Table1[[#This Row],[Etikett - B2 - Recyceltes Material]]="","",VLOOKUP(Table1[[#This Row],[Etikett - B2 - Recyceltes Material]],'DD FD'!AL:AM,2,FALSE))</f>
        <v/>
      </c>
      <c r="OK257" s="578" t="str">
        <f>IF(Table1[[#This Row],[Etikett - B2 - Recyceltes Material Anteil (in %)]]="","",Table1[[#This Row],[Etikett - B2 - Recyceltes Material Anteil (in %)]])</f>
        <v/>
      </c>
      <c r="OL257" s="577" t="str">
        <f>IF(Table1[[#This Row],[Etikett - B2 - Beschichtung]]="","",VLOOKUP(Table1[[#This Row],[Etikett - B2 - Beschichtung]],'DD FD'!AE:AF,2,FALSE))</f>
        <v/>
      </c>
      <c r="OM257" s="580" t="str">
        <f>IF(Table1[[#This Row],[Etikett - B2 - Beschichtung Anteil (in %)]]="","",Table1[[#This Row],[Etikett - B2 - Beschichtung Anteil (in %)]])</f>
        <v/>
      </c>
      <c r="ON257" s="576" t="str">
        <f>IF(Table1[[#This Row],[Etikett - B3 - Art]]="","",VLOOKUP(Table1[[#This Row],[Etikett - B3 - Art]],'DD FD'!F:G,2,FALSE))</f>
        <v/>
      </c>
      <c r="OO257" s="577" t="str">
        <f>IF(Table1[[#This Row],[Etikett - B3 - Fraktion]]="","",VLOOKUP(Table1[[#This Row],[Etikett - B3 - Fraktion]],'DD FD'!H:J,3,FALSE))</f>
        <v/>
      </c>
      <c r="OP257" s="574" t="str">
        <f>IF(Table1[[#This Row],[Etikett - B3 - Gewicht (in G)]]="","",Table1[[#This Row],[Etikett - B3 - Gewicht (in G)]])</f>
        <v/>
      </c>
      <c r="OQ257" s="574" t="str">
        <f>IF(Table1[[#This Row],[Etikett - B3 - Lizenzierungs-pflichtig? (X=Ja)]]="","",Table1[[#This Row],[Etikett - B3 - Lizenzierungs-pflichtig? (X=Ja)]])</f>
        <v/>
      </c>
      <c r="OR257" s="574" t="str">
        <f>IF(Table1[[#This Row],[Etikett - B3 - Trennbar vom Hauptkörper? (X=Ja)]]="","",Table1[[#This Row],[Etikett - B3 - Trennbar vom Hauptkörper? (X=Ja)]])</f>
        <v/>
      </c>
      <c r="OS257" s="577" t="str">
        <f>IF(Table1[[#This Row],[Etikett - B3 - Virgin Material]]="","",VLOOKUP(Table1[[#This Row],[Etikett - B3 - Virgin Material]],'DD FD'!AJ:AK,2,FALSE))</f>
        <v/>
      </c>
      <c r="OT257" s="578" t="str">
        <f>IF(Table1[[#This Row],[Etikett - B3 - Virgin Material Anteil (in %)]]="","",Table1[[#This Row],[Etikett - B3 - Virgin Material Anteil (in %)]])</f>
        <v/>
      </c>
      <c r="OU257" s="577" t="str">
        <f>IF(Table1[[#This Row],[Etikett - B3 - Recyceltes Material]]="","",VLOOKUP(Table1[[#This Row],[Etikett - B3 - Recyceltes Material]],'DD FD'!AL:AM,2,FALSE))</f>
        <v/>
      </c>
      <c r="OV257" s="578" t="str">
        <f>IF(Table1[[#This Row],[Etikett - B3 - Recyceltes Material Anteil (in %)]]="","",Table1[[#This Row],[Etikett - B3 - Recyceltes Material Anteil (in %)]])</f>
        <v/>
      </c>
      <c r="OW257" s="577" t="str">
        <f>IF(Table1[[#This Row],[Etikett - B3 - Beschichtung]]="","",VLOOKUP(Table1[[#This Row],[Etikett - B3 - Beschichtung]],'DD FD'!AE:AF,2,FALSE))</f>
        <v/>
      </c>
      <c r="OX257" s="613" t="str">
        <f>IF(Table1[[#This Row],[Etikett - B3 - Beschichtung Anteil (in %)]]="","",Table1[[#This Row],[Etikett - B3 - Beschichtung Anteil (in %)]])</f>
        <v/>
      </c>
      <c r="OY257" s="618">
        <f>ROUNDUP(SUM(
IF(AND(LH257='DD FD'!$J$7,LJ257='DD FD'!$AI$3),LI257,0),
IF(AND(LR257='DD FD'!$J$7,LT257='DD FD'!$AI$3),LS257,0),
IF(AND(MB257='DD FD'!$J$7,MD257='DD FD'!$AI$3),MC257,0),
IF(AND(ML257='DD FD'!$J$7,MN257='DD FD'!$AI$3),MM257,0),
IF(AND(MW257='DD FD'!$J$7,MY257='DD FD'!$AI$3),MX257,0),
IF(AND(NH257='DD FD'!$J$7,NJ257='DD FD'!$AI$3),NI257,0),
IF(AND(NS257='DD FD'!$J$7,NU257='DD FD'!$AI$3),NT257,0),
IF(AND(OD257='DD FD'!$J$7,OF257='DD FD'!$AI$3),OE257,0),
IF(AND(OO257='DD FD'!$J$7,OQ257='DD FD'!$AI$3),OP257,0),
),2)</f>
        <v>0</v>
      </c>
      <c r="OZ257" s="617">
        <f>ROUNDUP(SUM(
IF(AND(LH257='DD FD'!$J$6,LJ257='DD FD'!$AI$3),LI257,0),
IF(AND(LR257='DD FD'!$J$6,LT257='DD FD'!$AI$3),LS257,0),
IF(AND(MB257='DD FD'!$J$6,MD257='DD FD'!$AI$3),MC257,0),
IF(AND(ML257='DD FD'!$J$6,MN257='DD FD'!$AI$3),MM257,0),
IF(AND(MW257='DD FD'!$J$6,MY257='DD FD'!$AI$3),MX257,0),
IF(AND(NH257='DD FD'!$J$6,NJ257='DD FD'!$AI$3),NI257,0),
IF(AND(NS257='DD FD'!$J$6,NU257='DD FD'!$AI$3),NT257,0),
IF(AND(OD257='DD FD'!$J$6,OF257='DD FD'!$AI$3),OE257,0),
IF(AND(OO257='DD FD'!$J$6,OQ257='DD FD'!$AI$3),OP257,0),
),2)</f>
        <v>0</v>
      </c>
      <c r="PA257" s="617">
        <f>ROUNDUP(SUM(
IF(AND(LH257='DD FD'!$J$10,LJ257='DD FD'!$AI$3),LI257,0),
IF(AND(LR257='DD FD'!$J$10,LT257='DD FD'!$AI$3),LS257,0),
IF(AND(MB257='DD FD'!$J$10,MD257='DD FD'!$AI$3),MC257,0),
IF(AND(ML257='DD FD'!$J$10,MN257='DD FD'!$AI$3),MM257,0),
IF(AND(MW257='DD FD'!$J$10,MY257='DD FD'!$AI$3),MX257,0),
IF(AND(NH257='DD FD'!$J$10,NJ257='DD FD'!$AI$3),NI257,0),
IF(AND(NS257='DD FD'!$J$10,NU257='DD FD'!$AI$3),NT257,0),
IF(AND(OD257='DD FD'!$J$10,OF257='DD FD'!$AI$3),OE257,0),
IF(AND(OO257='DD FD'!$J$10,OQ257='DD FD'!$AI$3),OP257,0),
),2)</f>
        <v>0</v>
      </c>
      <c r="PB257" s="617">
        <f>ROUNDUP(SUM(
IF(AND(LH257='DD FD'!$J$8,LJ257='DD FD'!$AI$3),LI257,0),
IF(AND(LR257='DD FD'!$J$8,LT257='DD FD'!$AI$3),LS257,0),
IF(AND(MB257='DD FD'!$J$8,MD257='DD FD'!$AI$3),MC257,0),
IF(AND(ML257='DD FD'!$J$8,MN257='DD FD'!$AI$3),MM257,0),
IF(AND(MW257='DD FD'!$J$8,MY257='DD FD'!$AI$3),MX257,0),
IF(AND(NH257='DD FD'!$J$8,NJ257='DD FD'!$AI$3),NI257,0),
IF(AND(NS257='DD FD'!$J$8,NU257='DD FD'!$AI$3),NT257,0),
IF(AND(OD257='DD FD'!$J$8,OF257='DD FD'!$AI$3),OE257,0),
IF(AND(OO257='DD FD'!$J$8,OQ257='DD FD'!$AI$3),OP257,0),
),2)</f>
        <v>0</v>
      </c>
      <c r="PC257" s="617">
        <f>ROUNDUP(SUM(
IF(AND(LH257='DD FD'!$J$5,LJ257='DD FD'!$AI$3),LI257,0),
IF(AND(LR257='DD FD'!$J$5,LT257='DD FD'!$AI$3),LS257,0),
IF(AND(MB257='DD FD'!$J$5,MD257='DD FD'!$AI$3),MC257,0),
IF(AND(ML257='DD FD'!$J$5,MN257='DD FD'!$AI$3),MM257,0),
IF(AND(MW257='DD FD'!$J$5,MY257='DD FD'!$AI$3),MX257,0),
IF(AND(NH257='DD FD'!$J$5,NJ257='DD FD'!$AI$3),NI257,0),
IF(AND(NS257='DD FD'!$J$5,NU257='DD FD'!$AI$3),NT257,0),
IF(AND(OD257='DD FD'!$J$5,OF257='DD FD'!$AI$3),OE257,0),
IF(AND(OO257='DD FD'!$J$5,OQ257='DD FD'!$AI$3),OP257,0),
),2)</f>
        <v>0</v>
      </c>
      <c r="PD257" s="617">
        <f>ROUNDUP(SUM(
IF(AND(LH257='DD FD'!$J$9,LJ257='DD FD'!$AI$3),LI257,0),
IF(AND(LR257='DD FD'!$J$9,LT257='DD FD'!$AI$3),LS257,0),
IF(AND(MB257='DD FD'!$J$9,MD257='DD FD'!$AI$3),MC257,0),
IF(AND(ML257='DD FD'!$J$9,MN257='DD FD'!$AI$3),MM257,0),
IF(AND(MW257='DD FD'!$J$9,MY257='DD FD'!$AI$3),MX257,0),
IF(AND(NH257='DD FD'!$J$9,NJ257='DD FD'!$AI$3),NI257,0),
IF(AND(NS257='DD FD'!$J$9,NU257='DD FD'!$AI$3),NT257,0),
IF(AND(OD257='DD FD'!$J$9,OF257='DD FD'!$AI$3),OE257,0),
IF(AND(OO257='DD FD'!$J$9,OQ257='DD FD'!$AI$3),OP257,0),
),2)</f>
        <v>0</v>
      </c>
      <c r="PE257" s="617">
        <f>ROUNDUP(SUM(
IF(AND(LH257='DD FD'!$J$4,LJ257='DD FD'!$AI$3),LI257,0),
IF(AND(LR257='DD FD'!$J$4,LT257='DD FD'!$AI$3),LS257,0),
IF(AND(MB257='DD FD'!$J$4,MD257='DD FD'!$AI$3),MC257,0),
IF(AND(ML257='DD FD'!$J$4,MN257='DD FD'!$AI$3),MM257,0),
IF(AND(MW257='DD FD'!$J$4,MY257='DD FD'!$AI$3),MX257,0),
IF(AND(NH257='DD FD'!$J$4,NJ257='DD FD'!$AI$3),NI257,0),
IF(AND(NS257='DD FD'!$J$4,NU257='DD FD'!$AI$3),NT257,0),
IF(AND(OD257='DD FD'!$J$4,OF257='DD FD'!$AI$3),OE257,0),
IF(AND(OO257='DD FD'!$J$4,OQ257='DD FD'!$AI$3),OP257,0),
),2)</f>
        <v>0</v>
      </c>
      <c r="PF257" s="619">
        <f>ROUNDUP(SUM(
IF(AND(LH257='DD FD'!$J$11,LJ257='DD FD'!$AI$3),LI257,0),
IF(AND(LR257='DD FD'!$J$11,LT257='DD FD'!$AI$3),LS257,0),
IF(AND(MB257='DD FD'!$J$11,MD257='DD FD'!$AI$3),MC257,0),
IF(AND(ML257='DD FD'!$J$11,MN257='DD FD'!$AI$3),MM257,0),
IF(AND(MW257='DD FD'!$J$11,MY257='DD FD'!$AI$3),MX257,0),
IF(AND(NH257='DD FD'!$J$11,NJ257='DD FD'!$AI$3),NI257,0),
IF(AND(NS257='DD FD'!$J$11,NU257='DD FD'!$AI$3),NT257,0),
IF(AND(OD257='DD FD'!$J$11,OF257='DD FD'!$AI$3),OE257,0),
IF(AND(OO257='DD FD'!$J$11,OQ257='DD FD'!$AI$3),OP257,0),
),2)</f>
        <v>0</v>
      </c>
    </row>
    <row r="258" spans="1:422">
      <c r="A258" s="806"/>
      <c r="B258" s="934"/>
      <c r="C258" s="247"/>
      <c r="D258" s="842"/>
      <c r="E258" s="247"/>
      <c r="F258" s="158"/>
      <c r="G258" s="710"/>
      <c r="H258" s="712"/>
      <c r="I258" s="936"/>
      <c r="J258" s="803"/>
      <c r="K258" s="150"/>
      <c r="L258" s="146" t="str">
        <f t="shared" si="81"/>
        <v/>
      </c>
      <c r="M258" s="501" t="str">
        <f t="shared" si="98"/>
        <v/>
      </c>
      <c r="N258" s="504"/>
      <c r="O258" s="113" t="str">
        <f t="shared" si="99"/>
        <v/>
      </c>
      <c r="P258" s="114" t="str">
        <f t="shared" si="82"/>
        <v/>
      </c>
      <c r="Q258" s="152"/>
      <c r="R258" s="152"/>
      <c r="S258" s="115" t="str">
        <f t="shared" si="100"/>
        <v/>
      </c>
      <c r="T258" s="159"/>
      <c r="U258" s="159"/>
      <c r="V258" s="157"/>
      <c r="W258" s="157"/>
      <c r="X258" s="157"/>
      <c r="Y258" s="772"/>
      <c r="Z258" s="158"/>
      <c r="AA258" s="144"/>
      <c r="AB258" s="112"/>
      <c r="AC258" s="153"/>
      <c r="AD258" s="153"/>
      <c r="AE258" s="153"/>
      <c r="AF258" s="153"/>
      <c r="AG258" s="153"/>
      <c r="AH258" s="153"/>
      <c r="AI258" s="152"/>
      <c r="AJ258" s="158"/>
      <c r="AK258" s="158"/>
      <c r="AL258" s="158"/>
      <c r="AM258" s="116" t="str">
        <f t="shared" si="101"/>
        <v/>
      </c>
      <c r="AN258" s="116" t="str">
        <f t="shared" si="102"/>
        <v/>
      </c>
      <c r="AO258" s="324"/>
      <c r="AP258" s="503"/>
      <c r="AQ258" s="487" t="str">
        <f t="shared" si="103"/>
        <v/>
      </c>
      <c r="AR258" s="113" t="str">
        <f t="shared" si="83"/>
        <v/>
      </c>
      <c r="AS258" s="113" t="str">
        <f t="shared" si="84"/>
        <v/>
      </c>
      <c r="AT258" s="113" t="str">
        <f t="shared" si="85"/>
        <v/>
      </c>
      <c r="AU258" s="113" t="str">
        <f t="shared" si="86"/>
        <v/>
      </c>
      <c r="AV258" s="159"/>
      <c r="AW258" s="157"/>
      <c r="AX258" s="157"/>
      <c r="AY258" s="157"/>
      <c r="AZ258" s="157"/>
      <c r="BA258" s="116" t="str">
        <f t="shared" si="87"/>
        <v/>
      </c>
      <c r="BB258" s="316"/>
      <c r="BC258" s="116" t="str">
        <f t="shared" si="88"/>
        <v/>
      </c>
      <c r="BD258" s="133" t="str">
        <f t="shared" si="89"/>
        <v/>
      </c>
      <c r="BE258" s="157"/>
      <c r="BF258" s="1180"/>
      <c r="BG258" s="1180"/>
      <c r="BH258" s="158"/>
      <c r="BI258" s="490"/>
      <c r="BJ258" s="514" t="str">
        <f t="shared" si="104"/>
        <v/>
      </c>
      <c r="BK258" s="789"/>
      <c r="BL258" s="116" t="str">
        <f t="shared" si="105"/>
        <v/>
      </c>
      <c r="BM258" s="144"/>
      <c r="BN258" s="144"/>
      <c r="BO258" s="144"/>
      <c r="BP258" s="790"/>
      <c r="BQ258" s="790"/>
      <c r="BR258" s="790"/>
      <c r="BS258" s="116" t="str">
        <f t="shared" si="90"/>
        <v/>
      </c>
      <c r="BT258" s="790"/>
      <c r="BU258" s="808" t="str">
        <f t="shared" si="91"/>
        <v/>
      </c>
      <c r="BV258" s="791"/>
      <c r="BW258" s="144"/>
      <c r="BX258" s="20"/>
      <c r="BY258" s="20"/>
      <c r="BZ258" s="20"/>
      <c r="CA258" s="792"/>
      <c r="CB258" s="1201"/>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c r="CZ258" s="144"/>
      <c r="DA258" s="144"/>
      <c r="DB258" s="144"/>
      <c r="DC258" s="144"/>
      <c r="DD258" s="144"/>
      <c r="DE258" s="144"/>
      <c r="DF258" s="144"/>
      <c r="DG258" s="144"/>
      <c r="DH258" s="144"/>
      <c r="DI258" s="144"/>
      <c r="DJ258" s="144"/>
      <c r="DK258" s="144"/>
      <c r="DL258" s="144"/>
      <c r="DM258" s="144"/>
      <c r="DN258" s="144"/>
      <c r="DO258" s="144"/>
      <c r="DP258" s="144"/>
      <c r="DQ258" s="144"/>
      <c r="DR258" s="144"/>
      <c r="DS258" s="144"/>
      <c r="DT258" s="144"/>
      <c r="DU258" s="144"/>
      <c r="DV258" s="144"/>
      <c r="DW258" s="144"/>
      <c r="DX258" s="144"/>
      <c r="DY258" s="144"/>
      <c r="DZ258" s="144"/>
      <c r="EA258" s="144"/>
      <c r="EB258" s="144"/>
      <c r="EC258" s="144"/>
      <c r="ED258" s="782" t="str">
        <f t="shared" si="106"/>
        <v/>
      </c>
      <c r="EE258" s="519"/>
      <c r="EF258" s="793"/>
      <c r="EG258" s="519"/>
      <c r="EH258" s="794"/>
      <c r="EI258" s="790"/>
      <c r="EJ258" s="794"/>
      <c r="EK258" s="794"/>
      <c r="EL258" s="790"/>
      <c r="EM258" s="790"/>
      <c r="EN258" s="790"/>
      <c r="EO258" s="112" t="str">
        <f t="shared" si="92"/>
        <v/>
      </c>
      <c r="EP258" s="790"/>
      <c r="EQ258" s="488" t="str">
        <f t="shared" si="93"/>
        <v/>
      </c>
      <c r="ER258" s="1100"/>
      <c r="ES258" s="1099" t="str">
        <f t="shared" si="107"/>
        <v/>
      </c>
      <c r="ET258" s="525"/>
      <c r="EU258" s="148"/>
      <c r="EV258" s="148"/>
      <c r="EW258" s="148"/>
      <c r="EX258" s="148"/>
      <c r="EY258" s="148"/>
      <c r="EZ258" s="148"/>
      <c r="FA258" s="148"/>
      <c r="FB258" s="148"/>
      <c r="FC258" s="148"/>
      <c r="FD258" s="148"/>
      <c r="FE258" s="148"/>
      <c r="FF258" s="148"/>
      <c r="FG258" s="148"/>
      <c r="FH258" s="148"/>
      <c r="FI258" s="528"/>
      <c r="FJ258" s="513" t="str">
        <f t="shared" si="94"/>
        <v/>
      </c>
      <c r="FK258" s="158"/>
      <c r="FL258" s="850"/>
      <c r="FM258" s="850"/>
      <c r="FN258" s="850"/>
      <c r="FO258" s="850"/>
      <c r="FP258" s="850"/>
      <c r="FQ258" s="850"/>
      <c r="FR258" s="157"/>
      <c r="FS258" s="143"/>
      <c r="FT258" s="143"/>
      <c r="FU258" s="847" t="str">
        <f t="shared" si="95"/>
        <v/>
      </c>
      <c r="FV258" s="555"/>
      <c r="FW258" s="523" t="str">
        <f>IF(Table1[[#This Row],[Nonfood Inhaltstoffe - Komponente]]="","",VLOOKUP(Table1[[#This Row],[Nonfood Inhaltstoffe - Komponente]],'Dropdown Auswahl'!BJ:BK,2,FALSE))</f>
        <v/>
      </c>
      <c r="FX258" s="1013"/>
      <c r="FY258" s="1011" t="str">
        <f t="shared" si="96"/>
        <v/>
      </c>
      <c r="FZ258" s="152"/>
      <c r="GA258" s="152"/>
      <c r="GB258" s="152"/>
      <c r="GC258" s="529" t="str">
        <f t="shared" si="97"/>
        <v/>
      </c>
      <c r="GG258" s="21"/>
      <c r="GH258" s="21"/>
      <c r="GI258" s="1019"/>
      <c r="GJ258" s="1016" t="str">
        <f>IF(Table1[[#This Row],[Global Trade Item Number (GTIN)]]="","",Table1[[#This Row],[Global Trade Item Number (GTIN)]])</f>
        <v/>
      </c>
      <c r="GK258" s="555" t="str">
        <f>IF(Table1[[#This Row],[WAWI-Nr./ Kreditoren-Nummer
(ASDV)]]&lt;&gt;"",Table1[[#This Row],[WAWI-Nr./ Kreditoren-Nummer
(ASDV)]],"")</f>
        <v/>
      </c>
      <c r="GL258" s="165"/>
      <c r="GM258" s="165"/>
      <c r="GN258" s="165"/>
      <c r="GO258" s="485"/>
      <c r="GP258" s="534"/>
      <c r="GQ258" s="533"/>
      <c r="GR258" s="486"/>
      <c r="GS258" s="486"/>
      <c r="GT258" s="486"/>
      <c r="GU258" s="486"/>
      <c r="GV258" s="486"/>
      <c r="GW258" s="542"/>
      <c r="GX258" s="538"/>
      <c r="GY258" s="144"/>
      <c r="GZ258" s="480"/>
      <c r="HA258" s="158"/>
      <c r="HB258" s="480"/>
      <c r="HC258" s="480"/>
      <c r="HD258" s="480"/>
      <c r="HE258" s="480"/>
      <c r="HF258" s="480"/>
      <c r="HG258" s="480"/>
      <c r="HH258" s="538"/>
      <c r="HI258" s="480"/>
      <c r="HJ258" s="480"/>
      <c r="HK258" s="480"/>
      <c r="HL258" s="480"/>
      <c r="HM258" s="480"/>
      <c r="HN258" s="480"/>
      <c r="HO258" s="480"/>
      <c r="HP258" s="480"/>
      <c r="HQ258" s="480"/>
      <c r="HR258" s="538"/>
      <c r="HS258" s="480"/>
      <c r="HT258" s="480"/>
      <c r="HU258" s="480"/>
      <c r="HV258" s="480"/>
      <c r="HW258" s="480"/>
      <c r="HX258" s="480"/>
      <c r="HY258" s="480"/>
      <c r="HZ258" s="480"/>
      <c r="IA258" s="480"/>
      <c r="IB258" s="538"/>
      <c r="IC258" s="480"/>
      <c r="ID258" s="480"/>
      <c r="IE258" s="480"/>
      <c r="IF258" s="480"/>
      <c r="IG258" s="480"/>
      <c r="IH258" s="480"/>
      <c r="II258" s="480"/>
      <c r="IJ258" s="480"/>
      <c r="IK258" s="480"/>
      <c r="IL258" s="480"/>
      <c r="IM258" s="538"/>
      <c r="IN258" s="480"/>
      <c r="IO258" s="480"/>
      <c r="IP258" s="480"/>
      <c r="IQ258" s="480"/>
      <c r="IR258" s="480"/>
      <c r="IS258" s="480"/>
      <c r="IT258" s="480"/>
      <c r="IU258" s="480"/>
      <c r="IV258" s="480"/>
      <c r="IW258" s="480"/>
      <c r="IX258" s="538"/>
      <c r="IY258" s="480"/>
      <c r="IZ258" s="480"/>
      <c r="JA258" s="480"/>
      <c r="JB258" s="480"/>
      <c r="JC258" s="480"/>
      <c r="JD258" s="480"/>
      <c r="JE258" s="480"/>
      <c r="JF258" s="480"/>
      <c r="JG258" s="480"/>
      <c r="JH258" s="480"/>
      <c r="JI258" s="538"/>
      <c r="JJ258" s="480"/>
      <c r="JK258" s="480"/>
      <c r="JL258" s="480"/>
      <c r="JM258" s="480"/>
      <c r="JN258" s="480"/>
      <c r="JO258" s="480"/>
      <c r="JP258" s="480"/>
      <c r="JQ258" s="480"/>
      <c r="JR258" s="480"/>
      <c r="JS258" s="590"/>
      <c r="JT258" s="538"/>
      <c r="JU258" s="480"/>
      <c r="JV258" s="480"/>
      <c r="JW258" s="480"/>
      <c r="JX258" s="480"/>
      <c r="JY258" s="480"/>
      <c r="JZ258" s="480"/>
      <c r="KA258" s="480"/>
      <c r="KB258" s="480"/>
      <c r="KC258" s="480"/>
      <c r="KD258" s="480"/>
      <c r="KE258" s="538"/>
      <c r="KF258" s="480"/>
      <c r="KG258" s="480"/>
      <c r="KH258" s="480"/>
      <c r="KI258" s="480"/>
      <c r="KJ258" s="480"/>
      <c r="KK258" s="480"/>
      <c r="KL258" s="480"/>
      <c r="KM258" s="480"/>
      <c r="KN258" s="480"/>
      <c r="KO258" s="480"/>
      <c r="KR258" s="568" t="str">
        <f>IF(Table1[[#This Row],[GTIN]]&lt;&gt;"",Table1[[#This Row],[GTIN]],"")</f>
        <v/>
      </c>
      <c r="KS258" s="569" t="str">
        <f>Table1[[#This Row],[Kreditor]]</f>
        <v/>
      </c>
      <c r="KT258" s="570" t="str">
        <f>IF(Table1[[#This Row],[Gültig ab (Datum)]]&lt;&gt;"",Table1[[#This Row],[Gültig ab (Datum)]],"")</f>
        <v/>
      </c>
      <c r="KU258" s="570"/>
      <c r="KV258" s="583" t="str">
        <f>IF(Table1[[#This Row],[Artikel verpackt? 
(X=Ja)]]="","",Table1[[#This Row],[Artikel verpackt? 
(X=Ja)]])</f>
        <v/>
      </c>
      <c r="KW258" s="571" t="str">
        <f>IF(Table1[[#This Row],[Verpackung recyclingfähig?
(X=Ja)]]="","",Table1[[#This Row],[Verpackung recyclingfähig?
(X=Ja)]])</f>
        <v/>
      </c>
      <c r="KX258" s="572"/>
      <c r="KY258" s="573"/>
      <c r="KZ258" s="574"/>
      <c r="LA258" s="574"/>
      <c r="LB258" s="574"/>
      <c r="LC258" s="574"/>
      <c r="LD258" s="574"/>
      <c r="LE258" s="574"/>
      <c r="LF258" s="575"/>
      <c r="LG258" s="576" t="str">
        <f>IF(Table1[[#This Row],[Hauptkörper - B1 - Art]]="","",VLOOKUP(Table1[[#This Row],[Hauptkörper - B1 - Art]],'DD FD'!B:C,2,FALSE))</f>
        <v/>
      </c>
      <c r="LH258" s="577" t="str">
        <f>IF(Table1[[#This Row],[Hauptkörper - B1 - Fraktion]]="","",VLOOKUP(Table1[[#This Row],[Hauptkörper - B1 - Fraktion]],'DD FD'!H:J,3,FALSE))</f>
        <v/>
      </c>
      <c r="LI258" s="574" t="str">
        <f>IF(Table1[[#This Row],[Hauptkörper - B1 - Gewicht
(in G)]]="","",Table1[[#This Row],[Hauptkörper - B1 - Gewicht
(in G)]])</f>
        <v/>
      </c>
      <c r="LJ258" s="574" t="str">
        <f>IF(Table1[[#This Row],[Hauptkörper - B1 - Lizenzierungs-pflichtig? (X=Ja)]]="","",Table1[[#This Row],[Hauptkörper - B1 - Lizenzierungs-pflichtig? (X=Ja)]])</f>
        <v/>
      </c>
      <c r="LK258" s="577" t="str">
        <f>IF(Table1[[#This Row],[Hauptkörper - B1 - Virgin Material]]="","",VLOOKUP(Table1[[#This Row],[Hauptkörper - B1 - Virgin Material]],'DD FD'!AJ:AK,2,FALSE))</f>
        <v/>
      </c>
      <c r="LL258" s="578" t="str">
        <f>IF(Table1[[#This Row],[Hauptkörper - B1 - Virgin Material Anteil (in %)]]="","",Table1[[#This Row],[Hauptkörper - B1 - Virgin Material Anteil (in %)]])</f>
        <v/>
      </c>
      <c r="LM258" s="577" t="str">
        <f>IF(Table1[[#This Row],[Hauptkörper - B1 - Recyceltes Material]]="","",VLOOKUP(Table1[[#This Row],[Hauptkörper - B1 - Recyceltes Material]],'DD FD'!AL:AM,2,FALSE))</f>
        <v/>
      </c>
      <c r="LN258" s="578" t="str">
        <f>IF(Table1[[#This Row],[Hauptkörper - B1 - Recyceltes Material Anteil (in %)]]="","",Table1[[#This Row],[Hauptkörper - B1 - Recyceltes Material Anteil (in %)]])</f>
        <v/>
      </c>
      <c r="LO258" s="579" t="str">
        <f>IF(Table1[[#This Row],[Hauptkörper - B1 - Beschichtung]]="","",VLOOKUP(Table1[[#This Row],[Hauptkörper - B1 - Beschichtung]],'DD FD'!AE:AF,2,FALSE))</f>
        <v/>
      </c>
      <c r="LP258" s="580" t="str">
        <f>IF(Table1[[#This Row],[Hauptkörper - B1 - Beschichtung Anteil (in %)]]="","",Table1[[#This Row],[Hauptkörper - B1 - Beschichtung Anteil (in %)]])</f>
        <v/>
      </c>
      <c r="LQ258" s="576" t="str">
        <f>IF(Table1[[#This Row],[Hauptkörper - B2 - Art]]="","",VLOOKUP(Table1[[#This Row],[Hauptkörper - B2 - Art]],'DD FD'!B:C,2,FALSE))</f>
        <v/>
      </c>
      <c r="LR258" s="577" t="str">
        <f>IF(Table1[[#This Row],[Hauptkörper - B2 - Fraktion]]="","",VLOOKUP(Table1[[#This Row],[Hauptkörper - B2 - Fraktion]],'DD FD'!H:J,3,FALSE))</f>
        <v/>
      </c>
      <c r="LS258" s="574" t="str">
        <f>IF(Table1[[#This Row],[Hauptkörper - B2 - Gewicht
(in G)]]="","",Table1[[#This Row],[Hauptkörper - B2 - Gewicht
(in G)]])</f>
        <v/>
      </c>
      <c r="LT258" s="574" t="str">
        <f>IF(Table1[[#This Row],[Hauptkörper - B2 - Lizenzierungs-pflichtig? (X=Ja)]]="","",Table1[[#This Row],[Hauptkörper - B2 - Lizenzierungs-pflichtig? (X=Ja)]])</f>
        <v/>
      </c>
      <c r="LU258" s="577" t="str">
        <f>IF(Table1[[#This Row],[Hauptkörper - B2 - Virgin Material]]="","",VLOOKUP(Table1[[#This Row],[Hauptkörper - B2 - Virgin Material]],'DD FD'!AJ:AK,2,FALSE))</f>
        <v/>
      </c>
      <c r="LV258" s="578" t="str">
        <f>IF(Table1[[#This Row],[Hauptkörper - B2 - Virgin Material Anteil (in %)]]="","",Table1[[#This Row],[Hauptkörper - B2 - Virgin Material Anteil (in %)]])</f>
        <v/>
      </c>
      <c r="LW258" s="577" t="str">
        <f>IF(Table1[[#This Row],[Hauptkörper - B2 - Recyceltes Material]]="","",VLOOKUP(Table1[[#This Row],[Hauptkörper - B2 - Recyceltes Material]],'DD FD'!AL:AM,2,FALSE))</f>
        <v/>
      </c>
      <c r="LX258" s="578" t="str">
        <f>IF(Table1[[#This Row],[Hauptkörper - B2 - Recyceltes Material Anteil (in %)]]="","",Table1[[#This Row],[Hauptkörper - B2 - Recyceltes Material Anteil (in %)]])</f>
        <v/>
      </c>
      <c r="LY258" s="577" t="str">
        <f>IF(Table1[[#This Row],[Hauptkörper - B2 - Beschichtung]]="","",VLOOKUP(Table1[[#This Row],[Hauptkörper - B2 - Beschichtung]],'DD FD'!AE:AF,2,FALSE))</f>
        <v/>
      </c>
      <c r="LZ258" s="580" t="str">
        <f>IF(Table1[[#This Row],[Hauptkörper - B2 - Beschichtung Anteil (in %)]]="","",Table1[[#This Row],[Hauptkörper - B2 - Beschichtung Anteil (in %)]])</f>
        <v/>
      </c>
      <c r="MA258" s="576" t="str">
        <f>IF(Table1[[#This Row],[Hauptkörper - B3 - Art]]="","",VLOOKUP(Table1[[#This Row],[Hauptkörper - B3 - Art]],'DD FD'!B:C,2,FALSE))</f>
        <v/>
      </c>
      <c r="MB258" s="577" t="str">
        <f>IF(Table1[[#This Row],[Hauptkörper - B3 - Fraktion]]="","",VLOOKUP(Table1[[#This Row],[Hauptkörper - B3 - Fraktion]],'DD FD'!H:J,3,FALSE))</f>
        <v/>
      </c>
      <c r="MC258" s="574" t="str">
        <f>IF(Table1[[#This Row],[Hauptkörper - B3 - Gewicht
(in G)]]="","",Table1[[#This Row],[Hauptkörper - B3 - Gewicht
(in G)]])</f>
        <v/>
      </c>
      <c r="MD258" s="574" t="str">
        <f>IF(Table1[[#This Row],[Hauptkörper - B3 - Lizenzierungs-pflichtig? (X=Ja)]]="","",Table1[[#This Row],[Hauptkörper - B3 - Lizenzierungs-pflichtig? (X=Ja)]])</f>
        <v/>
      </c>
      <c r="ME258" s="577" t="str">
        <f>IF(Table1[[#This Row],[Hauptkörper - B3 - Virgin Material]]="","",VLOOKUP(Table1[[#This Row],[Hauptkörper - B3 - Virgin Material]],'DD FD'!AJ:AK,2,FALSE))</f>
        <v/>
      </c>
      <c r="MF258" s="578" t="str">
        <f>IF(Table1[[#This Row],[Hauptkörper - B3 - Virgin Material Anteil (in %)]]="","",Table1[[#This Row],[Hauptkörper - B3 - Virgin Material Anteil (in %)]])</f>
        <v/>
      </c>
      <c r="MG258" s="577" t="str">
        <f>IF(Table1[[#This Row],[Hauptkörper - B3 - Recyceltes Material]]="","",VLOOKUP(Table1[[#This Row],[Hauptkörper - B3 - Recyceltes Material]],'DD FD'!AL:AM,2,FALSE))</f>
        <v/>
      </c>
      <c r="MH258" s="578" t="str">
        <f>IF(Table1[[#This Row],[Hauptkörper - B3 - Recyceltes Material Anteil (in %)]]="","",Table1[[#This Row],[Hauptkörper - B3 - Recyceltes Material Anteil (in %)]])</f>
        <v/>
      </c>
      <c r="MI258" s="577" t="str">
        <f>IF(Table1[[#This Row],[Hauptkörper - B3 - Beschichtung]]="","",VLOOKUP(Table1[[#This Row],[Hauptkörper - B3 - Beschichtung]],'DD FD'!AE:AF,2,FALSE))</f>
        <v/>
      </c>
      <c r="MJ258" s="580" t="str">
        <f>IF(Table1[[#This Row],[Hauptkörper - B3 - Beschichtung Anteil (in %)]]="","",Table1[[#This Row],[Hauptkörper - B3 - Beschichtung Anteil (in %)]])</f>
        <v/>
      </c>
      <c r="MK258" s="576" t="str">
        <f>IF(Table1[[#This Row],[Verschluss - B1 - Art]]="","",VLOOKUP(Table1[[#This Row],[Verschluss - B1 - Art]],'DD FD'!D:E,2,FALSE))</f>
        <v/>
      </c>
      <c r="ML258" s="577" t="str">
        <f>IF(Table1[[#This Row],[Verschluss - B1 - Fraktion]]="","",VLOOKUP(Table1[[#This Row],[Verschluss - B1 - Fraktion]],'DD FD'!H:J,3,FALSE))</f>
        <v/>
      </c>
      <c r="MM258" s="574" t="str">
        <f>IF(Table1[[#This Row],[Verschluss - B1 - Gewicht (in G)]]="","",Table1[[#This Row],[Verschluss - B1 - Gewicht (in G)]])</f>
        <v/>
      </c>
      <c r="MN258" s="574" t="str">
        <f>IF(Table1[[#This Row],[Verschluss - B1 - Lizenzierungs-pflichtig? (X=Ja)]]="","",Table1[[#This Row],[Verschluss - B1 - Lizenzierungs-pflichtig? (X=Ja)]])</f>
        <v/>
      </c>
      <c r="MO258" s="574" t="str">
        <f>IF(Table1[[#This Row],[Verschluss - B1 - Trennbar vom Hauptkörper? (X=Ja)]]="","",Table1[[#This Row],[Verschluss - B1 - Trennbar vom Hauptkörper? (X=Ja)]])</f>
        <v/>
      </c>
      <c r="MP258" s="577" t="str">
        <f>IF(Table1[[#This Row],[Verschluss - B1 - Virgin Material]]="","",VLOOKUP(Table1[[#This Row],[Verschluss - B1 - Virgin Material]],'DD FD'!AJ:AK,2,FALSE))</f>
        <v/>
      </c>
      <c r="MQ258" s="578" t="str">
        <f>IF(Table1[[#This Row],[Verschluss - B1 - Virgin Material Anteil (in %)]]="","",Table1[[#This Row],[Verschluss - B1 - Virgin Material Anteil (in %)]])</f>
        <v/>
      </c>
      <c r="MR258" s="577" t="str">
        <f>IF(Table1[[#This Row],[Verschluss - B1 - Recyceltes Material]]="","",VLOOKUP(Table1[[#This Row],[Verschluss - B1 - Recyceltes Material]],'DD FD'!AL:AM,2,FALSE))</f>
        <v/>
      </c>
      <c r="MS258" s="578" t="str">
        <f>IF(Table1[[#This Row],[Verschluss - B1 - Recyceltes Material Anteil (in %)]]="","",Table1[[#This Row],[Verschluss - B1 - Recyceltes Material Anteil (in %)]])</f>
        <v/>
      </c>
      <c r="MT258" s="577" t="str">
        <f>IF(Table1[[#This Row],[Verschluss - B1 - Beschichtung]]="","",VLOOKUP(Table1[[#This Row],[Verschluss - B1 - Beschichtung]],'DD FD'!AE:AF,2,FALSE))</f>
        <v/>
      </c>
      <c r="MU258" s="580" t="str">
        <f>IF(Table1[[#This Row],[Verschluss - B1 - Beschichtung Anteil (in %)]]="","",Table1[[#This Row],[Verschluss - B1 - Beschichtung Anteil (in %)]])</f>
        <v/>
      </c>
      <c r="MV258" s="576" t="str">
        <f>IF(Table1[[#This Row],[Verschluss - B2 - Art]]="","",VLOOKUP(Table1[[#This Row],[Verschluss - B2 - Art]],'DD FD'!D:E,2,FALSE))</f>
        <v/>
      </c>
      <c r="MW258" s="577" t="str">
        <f>IF(Table1[[#This Row],[Verschluss - B2 - Fraktion]]="","",VLOOKUP(Table1[[#This Row],[Verschluss - B2 - Fraktion]],'DD FD'!H:J,3,FALSE))</f>
        <v/>
      </c>
      <c r="MX258" s="574" t="str">
        <f>IF(Table1[[#This Row],[Verschluss - B2 - Gewicht (in G)]]="","",Table1[[#This Row],[Verschluss - B2 - Gewicht (in G)]])</f>
        <v/>
      </c>
      <c r="MY258" s="574" t="str">
        <f>IF(Table1[[#This Row],[Verschluss - B2 - Lizenzierungs-pflichtig? (X=Ja)]]="","",Table1[[#This Row],[Verschluss - B2 - Lizenzierungs-pflichtig? (X=Ja)]])</f>
        <v/>
      </c>
      <c r="MZ258" s="574" t="str">
        <f>IF(Table1[[#This Row],[Verschluss - B2 - Trennbar vom Hauptkörper? (X=Ja)]]="","",Table1[[#This Row],[Verschluss - B2 - Trennbar vom Hauptkörper? (X=Ja)]])</f>
        <v/>
      </c>
      <c r="NA258" s="577" t="str">
        <f>IF(Table1[[#This Row],[Verschluss - B2 - Virgin Material]]="","",VLOOKUP(Table1[[#This Row],[Verschluss - B2 - Virgin Material]],'DD FD'!AJ:AK,2,FALSE))</f>
        <v/>
      </c>
      <c r="NB258" s="578" t="str">
        <f>IF(Table1[[#This Row],[Verschluss - B2 - Virgin Material Anteil (in %)]]="","",Table1[[#This Row],[Verschluss - B2 - Virgin Material Anteil (in %)]])</f>
        <v/>
      </c>
      <c r="NC258" s="577" t="str">
        <f>IF(Table1[[#This Row],[Verschluss - B2 - Recyceltes Material]]="","",VLOOKUP(Table1[[#This Row],[Verschluss - B2 - Recyceltes Material]],'DD FD'!AL:AM,2,FALSE))</f>
        <v/>
      </c>
      <c r="ND258" s="578" t="str">
        <f>IF(Table1[[#This Row],[Verschluss - B2 - Recyceltes Material Anteil (in %)]]="","",Table1[[#This Row],[Verschluss - B2 - Recyceltes Material Anteil (in %)]])</f>
        <v/>
      </c>
      <c r="NE258" s="577" t="str">
        <f>IF(Table1[[#This Row],[Verschluss - B2 - Beschichtung]]="","",VLOOKUP(Table1[[#This Row],[Verschluss - B2 - Beschichtung]],'DD FD'!AE:AF,2,FALSE))</f>
        <v/>
      </c>
      <c r="NF258" s="580" t="str">
        <f>IF(Table1[[#This Row],[Verschluss - B2 - Beschichtung Anteil (in %)]]="","",Table1[[#This Row],[Verschluss - B2 - Beschichtung Anteil (in %)]])</f>
        <v/>
      </c>
      <c r="NG258" s="576" t="str">
        <f>IF(Table1[[#This Row],[Verschluss - B3 - Art]]="","",VLOOKUP(Table1[[#This Row],[Verschluss - B3 - Art]],'DD FD'!D:E,2,FALSE))</f>
        <v/>
      </c>
      <c r="NH258" s="577" t="str">
        <f>IF(Table1[[#This Row],[Verschluss - B3 - Fraktion]]="","",VLOOKUP(Table1[[#This Row],[Verschluss - B3 - Fraktion]],'DD FD'!H:J,3,FALSE))</f>
        <v/>
      </c>
      <c r="NI258" s="574" t="str">
        <f>IF(Table1[[#This Row],[Verschluss - B3 - Gewicht (in G)]]="","",Table1[[#This Row],[Verschluss - B3 - Gewicht (in G)]])</f>
        <v/>
      </c>
      <c r="NJ258" s="574" t="str">
        <f>IF(Table1[[#This Row],[Verschluss - B3 - Lizenzierungs-pflichtig? (X=Ja)]]="","",Table1[[#This Row],[Verschluss - B3 - Lizenzierungs-pflichtig? (X=Ja)]])</f>
        <v/>
      </c>
      <c r="NK258" s="574" t="str">
        <f>IF(Table1[[#This Row],[Verschluss - B3 - Trennbar vom Hauptkörper? (X=Ja)]]="","",Table1[[#This Row],[Verschluss - B3 - Trennbar vom Hauptkörper? (X=Ja)]])</f>
        <v/>
      </c>
      <c r="NL258" s="577" t="str">
        <f>IF(Table1[[#This Row],[Verschluss - B3 - Virgin Material]]="","",VLOOKUP(Table1[[#This Row],[Verschluss - B3 - Virgin Material]],'DD FD'!AJ:AK,2,FALSE))</f>
        <v/>
      </c>
      <c r="NM258" s="578" t="str">
        <f>IF(Table1[[#This Row],[Verschluss - B3 - Virgin Material Anteil (in %)]]="","",Table1[[#This Row],[Verschluss - B3 - Virgin Material Anteil (in %)]])</f>
        <v/>
      </c>
      <c r="NN258" s="577" t="str">
        <f>IF(Table1[[#This Row],[Verschluss - B3 - Recyceltes Material]]="","",VLOOKUP(Table1[[#This Row],[Verschluss - B3 - Recyceltes Material]],'DD FD'!AL:AM,2,FALSE))</f>
        <v/>
      </c>
      <c r="NO258" s="578" t="str">
        <f>IF(Table1[[#This Row],[Verschluss - B3 - Recyceltes Material Anteil (in %)]]="","",Table1[[#This Row],[Verschluss - B3 - Recyceltes Material Anteil (in %)]])</f>
        <v/>
      </c>
      <c r="NP258" s="577" t="str">
        <f>IF(Table1[[#This Row],[Verschluss - B3 - Beschichtung]]="","",VLOOKUP(Table1[[#This Row],[Verschluss - B3 - Beschichtung]],'DD FD'!AE:AF,2,FALSE))</f>
        <v/>
      </c>
      <c r="NQ258" s="580" t="str">
        <f>IF(Table1[[#This Row],[Verschluss - B3 - Beschichtung Anteil (in %)]]="","",Table1[[#This Row],[Verschluss - B3 - Beschichtung Anteil (in %)]])</f>
        <v/>
      </c>
      <c r="NR258" s="576" t="str">
        <f>IF(Table1[[#This Row],[Etikett - B1 - Art]]="","",VLOOKUP(Table1[[#This Row],[Etikett - B1 - Art]],'DD FD'!F:G,2,FALSE))</f>
        <v/>
      </c>
      <c r="NS258" s="577" t="str">
        <f>IF(Table1[[#This Row],[Etikett - B1 - Fraktion]]="","",VLOOKUP(Table1[[#This Row],[Etikett - B1 - Fraktion]],'DD FD'!H:J,3,FALSE))</f>
        <v/>
      </c>
      <c r="NT258" s="574" t="str">
        <f>IF(Table1[[#This Row],[Etikett - B1 - Gewicht (in G)]]="","",Table1[[#This Row],[Etikett - B1 - Gewicht (in G)]])</f>
        <v/>
      </c>
      <c r="NU258" s="574" t="str">
        <f>IF(Table1[[#This Row],[Etikett - B1 - Lizenzierungs-pflichtig? (X=Ja)]]="","",Table1[[#This Row],[Etikett - B1 - Lizenzierungs-pflichtig? (X=Ja)]])</f>
        <v/>
      </c>
      <c r="NV258" s="574" t="str">
        <f>IF(Table1[[#This Row],[Etikett - B1 - Trennbar vom Hauptkörper? (X=Ja)]]="","",Table1[[#This Row],[Etikett - B1 - Trennbar vom Hauptkörper? (X=Ja)]])</f>
        <v/>
      </c>
      <c r="NW258" s="577" t="str">
        <f>IF(Table1[[#This Row],[Etikett - B1 - Virgin Material]]="","",VLOOKUP(Table1[[#This Row],[Etikett - B1 - Virgin Material]],'DD FD'!AJ:AK,2,FALSE))</f>
        <v/>
      </c>
      <c r="NX258" s="578" t="str">
        <f>IF(Table1[[#This Row],[Etikett - B1 - Virgin Material Anteil (in %)]]="","",Table1[[#This Row],[Etikett - B1 - Virgin Material Anteil (in %)]])</f>
        <v/>
      </c>
      <c r="NY258" s="577" t="str">
        <f>IF(Table1[[#This Row],[Etikett - B1 - Recyceltes Material]]="","",VLOOKUP(Table1[[#This Row],[Etikett - B1 - Recyceltes Material]],'DD FD'!AL:AM,2,FALSE))</f>
        <v/>
      </c>
      <c r="NZ258" s="578" t="str">
        <f>IF(Table1[[#This Row],[Etikett - B1 - Recyceltes Material Anteil (in %)]]="","",Table1[[#This Row],[Etikett - B1 - Recyceltes Material Anteil (in %)]])</f>
        <v/>
      </c>
      <c r="OA258" s="577" t="str">
        <f>IF(Table1[[#This Row],[Etikett - B1 - Beschichtung]]="","",VLOOKUP(Table1[[#This Row],[Etikett - B1 - Beschichtung]],'DD FD'!AE:AF,2,FALSE))</f>
        <v/>
      </c>
      <c r="OB258" s="580" t="str">
        <f>IF(Table1[[#This Row],[Etikett - B1 - Beschichtung Anteil (in %)]]="","",Table1[[#This Row],[Etikett - B1 - Beschichtung Anteil (in %)]])</f>
        <v/>
      </c>
      <c r="OC258" s="576" t="str">
        <f>IF(Table1[[#This Row],[Etikett - B2 - Art]]="","",VLOOKUP(Table1[[#This Row],[Etikett - B2 - Art]],'DD FD'!F:G,2,FALSE))</f>
        <v/>
      </c>
      <c r="OD258" s="577" t="str">
        <f>IF(Table1[[#This Row],[Etikett - B2 - Fraktion]]="","",VLOOKUP(Table1[[#This Row],[Etikett - B2 - Fraktion]],'DD FD'!H:J,3,FALSE))</f>
        <v/>
      </c>
      <c r="OE258" s="574" t="str">
        <f>IF(Table1[[#This Row],[Etikett - B2 - Gewicht (in G)]]="","",Table1[[#This Row],[Etikett - B2 - Gewicht (in G)]])</f>
        <v/>
      </c>
      <c r="OF258" s="574" t="str">
        <f>IF(Table1[[#This Row],[Etikett - B2 - Lizenzierungs-pflichtig? (X=Ja)]]="","",Table1[[#This Row],[Etikett - B2 - Lizenzierungs-pflichtig? (X=Ja)]])</f>
        <v/>
      </c>
      <c r="OG258" s="574" t="str">
        <f>IF(Table1[[#This Row],[Etikett - B2 - Trennbar vom Hauptkörper? (X=Ja)]]="","",Table1[[#This Row],[Etikett - B2 - Trennbar vom Hauptkörper? (X=Ja)]])</f>
        <v/>
      </c>
      <c r="OH258" s="577" t="str">
        <f>IF(Table1[[#This Row],[Etikett - B2 - Virgin Material]]="","",VLOOKUP(Table1[[#This Row],[Etikett - B2 - Virgin Material]],'DD FD'!AJ:AK,2,FALSE))</f>
        <v/>
      </c>
      <c r="OI258" s="578" t="str">
        <f>IF(Table1[[#This Row],[Etikett - B2 - Virgin Material Anteil (in %)]]="","",Table1[[#This Row],[Etikett - B2 - Virgin Material Anteil (in %)]])</f>
        <v/>
      </c>
      <c r="OJ258" s="577" t="str">
        <f>IF(Table1[[#This Row],[Etikett - B2 - Recyceltes Material]]="","",VLOOKUP(Table1[[#This Row],[Etikett - B2 - Recyceltes Material]],'DD FD'!AL:AM,2,FALSE))</f>
        <v/>
      </c>
      <c r="OK258" s="578" t="str">
        <f>IF(Table1[[#This Row],[Etikett - B2 - Recyceltes Material Anteil (in %)]]="","",Table1[[#This Row],[Etikett - B2 - Recyceltes Material Anteil (in %)]])</f>
        <v/>
      </c>
      <c r="OL258" s="577" t="str">
        <f>IF(Table1[[#This Row],[Etikett - B2 - Beschichtung]]="","",VLOOKUP(Table1[[#This Row],[Etikett - B2 - Beschichtung]],'DD FD'!AE:AF,2,FALSE))</f>
        <v/>
      </c>
      <c r="OM258" s="580" t="str">
        <f>IF(Table1[[#This Row],[Etikett - B2 - Beschichtung Anteil (in %)]]="","",Table1[[#This Row],[Etikett - B2 - Beschichtung Anteil (in %)]])</f>
        <v/>
      </c>
      <c r="ON258" s="576" t="str">
        <f>IF(Table1[[#This Row],[Etikett - B3 - Art]]="","",VLOOKUP(Table1[[#This Row],[Etikett - B3 - Art]],'DD FD'!F:G,2,FALSE))</f>
        <v/>
      </c>
      <c r="OO258" s="577" t="str">
        <f>IF(Table1[[#This Row],[Etikett - B3 - Fraktion]]="","",VLOOKUP(Table1[[#This Row],[Etikett - B3 - Fraktion]],'DD FD'!H:J,3,FALSE))</f>
        <v/>
      </c>
      <c r="OP258" s="574" t="str">
        <f>IF(Table1[[#This Row],[Etikett - B3 - Gewicht (in G)]]="","",Table1[[#This Row],[Etikett - B3 - Gewicht (in G)]])</f>
        <v/>
      </c>
      <c r="OQ258" s="574" t="str">
        <f>IF(Table1[[#This Row],[Etikett - B3 - Lizenzierungs-pflichtig? (X=Ja)]]="","",Table1[[#This Row],[Etikett - B3 - Lizenzierungs-pflichtig? (X=Ja)]])</f>
        <v/>
      </c>
      <c r="OR258" s="574" t="str">
        <f>IF(Table1[[#This Row],[Etikett - B3 - Trennbar vom Hauptkörper? (X=Ja)]]="","",Table1[[#This Row],[Etikett - B3 - Trennbar vom Hauptkörper? (X=Ja)]])</f>
        <v/>
      </c>
      <c r="OS258" s="577" t="str">
        <f>IF(Table1[[#This Row],[Etikett - B3 - Virgin Material]]="","",VLOOKUP(Table1[[#This Row],[Etikett - B3 - Virgin Material]],'DD FD'!AJ:AK,2,FALSE))</f>
        <v/>
      </c>
      <c r="OT258" s="578" t="str">
        <f>IF(Table1[[#This Row],[Etikett - B3 - Virgin Material Anteil (in %)]]="","",Table1[[#This Row],[Etikett - B3 - Virgin Material Anteil (in %)]])</f>
        <v/>
      </c>
      <c r="OU258" s="577" t="str">
        <f>IF(Table1[[#This Row],[Etikett - B3 - Recyceltes Material]]="","",VLOOKUP(Table1[[#This Row],[Etikett - B3 - Recyceltes Material]],'DD FD'!AL:AM,2,FALSE))</f>
        <v/>
      </c>
      <c r="OV258" s="578" t="str">
        <f>IF(Table1[[#This Row],[Etikett - B3 - Recyceltes Material Anteil (in %)]]="","",Table1[[#This Row],[Etikett - B3 - Recyceltes Material Anteil (in %)]])</f>
        <v/>
      </c>
      <c r="OW258" s="577" t="str">
        <f>IF(Table1[[#This Row],[Etikett - B3 - Beschichtung]]="","",VLOOKUP(Table1[[#This Row],[Etikett - B3 - Beschichtung]],'DD FD'!AE:AF,2,FALSE))</f>
        <v/>
      </c>
      <c r="OX258" s="613" t="str">
        <f>IF(Table1[[#This Row],[Etikett - B3 - Beschichtung Anteil (in %)]]="","",Table1[[#This Row],[Etikett - B3 - Beschichtung Anteil (in %)]])</f>
        <v/>
      </c>
      <c r="OY258" s="618">
        <f>ROUNDUP(SUM(
IF(AND(LH258='DD FD'!$J$7,LJ258='DD FD'!$AI$3),LI258,0),
IF(AND(LR258='DD FD'!$J$7,LT258='DD FD'!$AI$3),LS258,0),
IF(AND(MB258='DD FD'!$J$7,MD258='DD FD'!$AI$3),MC258,0),
IF(AND(ML258='DD FD'!$J$7,MN258='DD FD'!$AI$3),MM258,0),
IF(AND(MW258='DD FD'!$J$7,MY258='DD FD'!$AI$3),MX258,0),
IF(AND(NH258='DD FD'!$J$7,NJ258='DD FD'!$AI$3),NI258,0),
IF(AND(NS258='DD FD'!$J$7,NU258='DD FD'!$AI$3),NT258,0),
IF(AND(OD258='DD FD'!$J$7,OF258='DD FD'!$AI$3),OE258,0),
IF(AND(OO258='DD FD'!$J$7,OQ258='DD FD'!$AI$3),OP258,0),
),2)</f>
        <v>0</v>
      </c>
      <c r="OZ258" s="617">
        <f>ROUNDUP(SUM(
IF(AND(LH258='DD FD'!$J$6,LJ258='DD FD'!$AI$3),LI258,0),
IF(AND(LR258='DD FD'!$J$6,LT258='DD FD'!$AI$3),LS258,0),
IF(AND(MB258='DD FD'!$J$6,MD258='DD FD'!$AI$3),MC258,0),
IF(AND(ML258='DD FD'!$J$6,MN258='DD FD'!$AI$3),MM258,0),
IF(AND(MW258='DD FD'!$J$6,MY258='DD FD'!$AI$3),MX258,0),
IF(AND(NH258='DD FD'!$J$6,NJ258='DD FD'!$AI$3),NI258,0),
IF(AND(NS258='DD FD'!$J$6,NU258='DD FD'!$AI$3),NT258,0),
IF(AND(OD258='DD FD'!$J$6,OF258='DD FD'!$AI$3),OE258,0),
IF(AND(OO258='DD FD'!$J$6,OQ258='DD FD'!$AI$3),OP258,0),
),2)</f>
        <v>0</v>
      </c>
      <c r="PA258" s="617">
        <f>ROUNDUP(SUM(
IF(AND(LH258='DD FD'!$J$10,LJ258='DD FD'!$AI$3),LI258,0),
IF(AND(LR258='DD FD'!$J$10,LT258='DD FD'!$AI$3),LS258,0),
IF(AND(MB258='DD FD'!$J$10,MD258='DD FD'!$AI$3),MC258,0),
IF(AND(ML258='DD FD'!$J$10,MN258='DD FD'!$AI$3),MM258,0),
IF(AND(MW258='DD FD'!$J$10,MY258='DD FD'!$AI$3),MX258,0),
IF(AND(NH258='DD FD'!$J$10,NJ258='DD FD'!$AI$3),NI258,0),
IF(AND(NS258='DD FD'!$J$10,NU258='DD FD'!$AI$3),NT258,0),
IF(AND(OD258='DD FD'!$J$10,OF258='DD FD'!$AI$3),OE258,0),
IF(AND(OO258='DD FD'!$J$10,OQ258='DD FD'!$AI$3),OP258,0),
),2)</f>
        <v>0</v>
      </c>
      <c r="PB258" s="617">
        <f>ROUNDUP(SUM(
IF(AND(LH258='DD FD'!$J$8,LJ258='DD FD'!$AI$3),LI258,0),
IF(AND(LR258='DD FD'!$J$8,LT258='DD FD'!$AI$3),LS258,0),
IF(AND(MB258='DD FD'!$J$8,MD258='DD FD'!$AI$3),MC258,0),
IF(AND(ML258='DD FD'!$J$8,MN258='DD FD'!$AI$3),MM258,0),
IF(AND(MW258='DD FD'!$J$8,MY258='DD FD'!$AI$3),MX258,0),
IF(AND(NH258='DD FD'!$J$8,NJ258='DD FD'!$AI$3),NI258,0),
IF(AND(NS258='DD FD'!$J$8,NU258='DD FD'!$AI$3),NT258,0),
IF(AND(OD258='DD FD'!$J$8,OF258='DD FD'!$AI$3),OE258,0),
IF(AND(OO258='DD FD'!$J$8,OQ258='DD FD'!$AI$3),OP258,0),
),2)</f>
        <v>0</v>
      </c>
      <c r="PC258" s="617">
        <f>ROUNDUP(SUM(
IF(AND(LH258='DD FD'!$J$5,LJ258='DD FD'!$AI$3),LI258,0),
IF(AND(LR258='DD FD'!$J$5,LT258='DD FD'!$AI$3),LS258,0),
IF(AND(MB258='DD FD'!$J$5,MD258='DD FD'!$AI$3),MC258,0),
IF(AND(ML258='DD FD'!$J$5,MN258='DD FD'!$AI$3),MM258,0),
IF(AND(MW258='DD FD'!$J$5,MY258='DD FD'!$AI$3),MX258,0),
IF(AND(NH258='DD FD'!$J$5,NJ258='DD FD'!$AI$3),NI258,0),
IF(AND(NS258='DD FD'!$J$5,NU258='DD FD'!$AI$3),NT258,0),
IF(AND(OD258='DD FD'!$J$5,OF258='DD FD'!$AI$3),OE258,0),
IF(AND(OO258='DD FD'!$J$5,OQ258='DD FD'!$AI$3),OP258,0),
),2)</f>
        <v>0</v>
      </c>
      <c r="PD258" s="617">
        <f>ROUNDUP(SUM(
IF(AND(LH258='DD FD'!$J$9,LJ258='DD FD'!$AI$3),LI258,0),
IF(AND(LR258='DD FD'!$J$9,LT258='DD FD'!$AI$3),LS258,0),
IF(AND(MB258='DD FD'!$J$9,MD258='DD FD'!$AI$3),MC258,0),
IF(AND(ML258='DD FD'!$J$9,MN258='DD FD'!$AI$3),MM258,0),
IF(AND(MW258='DD FD'!$J$9,MY258='DD FD'!$AI$3),MX258,0),
IF(AND(NH258='DD FD'!$J$9,NJ258='DD FD'!$AI$3),NI258,0),
IF(AND(NS258='DD FD'!$J$9,NU258='DD FD'!$AI$3),NT258,0),
IF(AND(OD258='DD FD'!$J$9,OF258='DD FD'!$AI$3),OE258,0),
IF(AND(OO258='DD FD'!$J$9,OQ258='DD FD'!$AI$3),OP258,0),
),2)</f>
        <v>0</v>
      </c>
      <c r="PE258" s="617">
        <f>ROUNDUP(SUM(
IF(AND(LH258='DD FD'!$J$4,LJ258='DD FD'!$AI$3),LI258,0),
IF(AND(LR258='DD FD'!$J$4,LT258='DD FD'!$AI$3),LS258,0),
IF(AND(MB258='DD FD'!$J$4,MD258='DD FD'!$AI$3),MC258,0),
IF(AND(ML258='DD FD'!$J$4,MN258='DD FD'!$AI$3),MM258,0),
IF(AND(MW258='DD FD'!$J$4,MY258='DD FD'!$AI$3),MX258,0),
IF(AND(NH258='DD FD'!$J$4,NJ258='DD FD'!$AI$3),NI258,0),
IF(AND(NS258='DD FD'!$J$4,NU258='DD FD'!$AI$3),NT258,0),
IF(AND(OD258='DD FD'!$J$4,OF258='DD FD'!$AI$3),OE258,0),
IF(AND(OO258='DD FD'!$J$4,OQ258='DD FD'!$AI$3),OP258,0),
),2)</f>
        <v>0</v>
      </c>
      <c r="PF258" s="619">
        <f>ROUNDUP(SUM(
IF(AND(LH258='DD FD'!$J$11,LJ258='DD FD'!$AI$3),LI258,0),
IF(AND(LR258='DD FD'!$J$11,LT258='DD FD'!$AI$3),LS258,0),
IF(AND(MB258='DD FD'!$J$11,MD258='DD FD'!$AI$3),MC258,0),
IF(AND(ML258='DD FD'!$J$11,MN258='DD FD'!$AI$3),MM258,0),
IF(AND(MW258='DD FD'!$J$11,MY258='DD FD'!$AI$3),MX258,0),
IF(AND(NH258='DD FD'!$J$11,NJ258='DD FD'!$AI$3),NI258,0),
IF(AND(NS258='DD FD'!$J$11,NU258='DD FD'!$AI$3),NT258,0),
IF(AND(OD258='DD FD'!$J$11,OF258='DD FD'!$AI$3),OE258,0),
IF(AND(OO258='DD FD'!$J$11,OQ258='DD FD'!$AI$3),OP258,0),
),2)</f>
        <v>0</v>
      </c>
    </row>
    <row r="259" spans="1:422">
      <c r="A259" s="806"/>
      <c r="B259" s="934"/>
      <c r="C259" s="247"/>
      <c r="D259" s="842"/>
      <c r="E259" s="247"/>
      <c r="F259" s="158"/>
      <c r="G259" s="710"/>
      <c r="H259" s="712"/>
      <c r="I259" s="936"/>
      <c r="J259" s="803"/>
      <c r="K259" s="150"/>
      <c r="L259" s="146" t="str">
        <f t="shared" si="81"/>
        <v/>
      </c>
      <c r="M259" s="501" t="str">
        <f t="shared" si="98"/>
        <v/>
      </c>
      <c r="N259" s="504"/>
      <c r="O259" s="113" t="str">
        <f t="shared" si="99"/>
        <v/>
      </c>
      <c r="P259" s="114" t="str">
        <f t="shared" si="82"/>
        <v/>
      </c>
      <c r="Q259" s="152"/>
      <c r="R259" s="152"/>
      <c r="S259" s="115" t="str">
        <f t="shared" si="100"/>
        <v/>
      </c>
      <c r="T259" s="159"/>
      <c r="U259" s="159"/>
      <c r="V259" s="157"/>
      <c r="W259" s="157"/>
      <c r="X259" s="157"/>
      <c r="Y259" s="772"/>
      <c r="Z259" s="158"/>
      <c r="AA259" s="144"/>
      <c r="AB259" s="112"/>
      <c r="AC259" s="153"/>
      <c r="AD259" s="153"/>
      <c r="AE259" s="153"/>
      <c r="AF259" s="153"/>
      <c r="AG259" s="153"/>
      <c r="AH259" s="153"/>
      <c r="AI259" s="152"/>
      <c r="AJ259" s="158"/>
      <c r="AK259" s="158"/>
      <c r="AL259" s="158"/>
      <c r="AM259" s="116" t="str">
        <f t="shared" si="101"/>
        <v/>
      </c>
      <c r="AN259" s="116" t="str">
        <f t="shared" si="102"/>
        <v/>
      </c>
      <c r="AO259" s="324"/>
      <c r="AP259" s="503"/>
      <c r="AQ259" s="487" t="str">
        <f t="shared" si="103"/>
        <v/>
      </c>
      <c r="AR259" s="113" t="str">
        <f t="shared" si="83"/>
        <v/>
      </c>
      <c r="AS259" s="113" t="str">
        <f t="shared" si="84"/>
        <v/>
      </c>
      <c r="AT259" s="113" t="str">
        <f t="shared" si="85"/>
        <v/>
      </c>
      <c r="AU259" s="113" t="str">
        <f t="shared" si="86"/>
        <v/>
      </c>
      <c r="AV259" s="159"/>
      <c r="AW259" s="157"/>
      <c r="AX259" s="157"/>
      <c r="AY259" s="157"/>
      <c r="AZ259" s="157"/>
      <c r="BA259" s="116" t="str">
        <f t="shared" si="87"/>
        <v/>
      </c>
      <c r="BB259" s="316"/>
      <c r="BC259" s="116" t="str">
        <f t="shared" si="88"/>
        <v/>
      </c>
      <c r="BD259" s="133" t="str">
        <f t="shared" si="89"/>
        <v/>
      </c>
      <c r="BE259" s="157"/>
      <c r="BF259" s="1180"/>
      <c r="BG259" s="1180"/>
      <c r="BH259" s="158"/>
      <c r="BI259" s="490"/>
      <c r="BJ259" s="514" t="str">
        <f t="shared" si="104"/>
        <v/>
      </c>
      <c r="BK259" s="789"/>
      <c r="BL259" s="116" t="str">
        <f t="shared" si="105"/>
        <v/>
      </c>
      <c r="BM259" s="144"/>
      <c r="BN259" s="144"/>
      <c r="BO259" s="144"/>
      <c r="BP259" s="790"/>
      <c r="BQ259" s="790"/>
      <c r="BR259" s="790"/>
      <c r="BS259" s="116" t="str">
        <f t="shared" si="90"/>
        <v/>
      </c>
      <c r="BT259" s="790"/>
      <c r="BU259" s="808" t="str">
        <f t="shared" si="91"/>
        <v/>
      </c>
      <c r="BV259" s="791"/>
      <c r="BW259" s="144"/>
      <c r="BX259" s="20"/>
      <c r="BY259" s="20"/>
      <c r="BZ259" s="20"/>
      <c r="CA259" s="792"/>
      <c r="CB259" s="1201"/>
      <c r="CC259" s="144"/>
      <c r="CD259" s="144"/>
      <c r="CE259" s="144"/>
      <c r="CF259" s="144"/>
      <c r="CG259" s="144"/>
      <c r="CH259" s="144"/>
      <c r="CI259" s="144"/>
      <c r="CJ259" s="144"/>
      <c r="CK259" s="144"/>
      <c r="CL259" s="144"/>
      <c r="CM259" s="144"/>
      <c r="CN259" s="144"/>
      <c r="CO259" s="144"/>
      <c r="CP259" s="144"/>
      <c r="CQ259" s="144"/>
      <c r="CR259" s="144"/>
      <c r="CS259" s="144"/>
      <c r="CT259" s="144"/>
      <c r="CU259" s="144"/>
      <c r="CV259" s="144"/>
      <c r="CW259" s="144"/>
      <c r="CX259" s="144"/>
      <c r="CY259" s="144"/>
      <c r="CZ259" s="144"/>
      <c r="DA259" s="144"/>
      <c r="DB259" s="144"/>
      <c r="DC259" s="144"/>
      <c r="DD259" s="144"/>
      <c r="DE259" s="144"/>
      <c r="DF259" s="144"/>
      <c r="DG259" s="144"/>
      <c r="DH259" s="144"/>
      <c r="DI259" s="144"/>
      <c r="DJ259" s="144"/>
      <c r="DK259" s="144"/>
      <c r="DL259" s="144"/>
      <c r="DM259" s="144"/>
      <c r="DN259" s="144"/>
      <c r="DO259" s="144"/>
      <c r="DP259" s="144"/>
      <c r="DQ259" s="144"/>
      <c r="DR259" s="144"/>
      <c r="DS259" s="144"/>
      <c r="DT259" s="144"/>
      <c r="DU259" s="144"/>
      <c r="DV259" s="144"/>
      <c r="DW259" s="144"/>
      <c r="DX259" s="144"/>
      <c r="DY259" s="144"/>
      <c r="DZ259" s="144"/>
      <c r="EA259" s="144"/>
      <c r="EB259" s="144"/>
      <c r="EC259" s="144"/>
      <c r="ED259" s="782" t="str">
        <f t="shared" si="106"/>
        <v/>
      </c>
      <c r="EE259" s="519"/>
      <c r="EF259" s="793"/>
      <c r="EG259" s="519"/>
      <c r="EH259" s="794"/>
      <c r="EI259" s="790"/>
      <c r="EJ259" s="794"/>
      <c r="EK259" s="794"/>
      <c r="EL259" s="790"/>
      <c r="EM259" s="790"/>
      <c r="EN259" s="790"/>
      <c r="EO259" s="112" t="str">
        <f t="shared" si="92"/>
        <v/>
      </c>
      <c r="EP259" s="790"/>
      <c r="EQ259" s="488" t="str">
        <f t="shared" si="93"/>
        <v/>
      </c>
      <c r="ER259" s="1100"/>
      <c r="ES259" s="1099" t="str">
        <f t="shared" si="107"/>
        <v/>
      </c>
      <c r="ET259" s="525"/>
      <c r="EU259" s="148"/>
      <c r="EV259" s="148"/>
      <c r="EW259" s="148"/>
      <c r="EX259" s="148"/>
      <c r="EY259" s="148"/>
      <c r="EZ259" s="148"/>
      <c r="FA259" s="148"/>
      <c r="FB259" s="148"/>
      <c r="FC259" s="148"/>
      <c r="FD259" s="148"/>
      <c r="FE259" s="148"/>
      <c r="FF259" s="148"/>
      <c r="FG259" s="148"/>
      <c r="FH259" s="148"/>
      <c r="FI259" s="528"/>
      <c r="FJ259" s="513" t="str">
        <f t="shared" si="94"/>
        <v/>
      </c>
      <c r="FK259" s="158"/>
      <c r="FL259" s="850"/>
      <c r="FM259" s="850"/>
      <c r="FN259" s="850"/>
      <c r="FO259" s="850"/>
      <c r="FP259" s="850"/>
      <c r="FQ259" s="850"/>
      <c r="FR259" s="157"/>
      <c r="FS259" s="143"/>
      <c r="FT259" s="143"/>
      <c r="FU259" s="847" t="str">
        <f t="shared" si="95"/>
        <v/>
      </c>
      <c r="FV259" s="555"/>
      <c r="FW259" s="523" t="str">
        <f>IF(Table1[[#This Row],[Nonfood Inhaltstoffe - Komponente]]="","",VLOOKUP(Table1[[#This Row],[Nonfood Inhaltstoffe - Komponente]],'Dropdown Auswahl'!BJ:BK,2,FALSE))</f>
        <v/>
      </c>
      <c r="FX259" s="1013"/>
      <c r="FY259" s="1011" t="str">
        <f t="shared" si="96"/>
        <v/>
      </c>
      <c r="FZ259" s="152"/>
      <c r="GA259" s="152"/>
      <c r="GB259" s="152"/>
      <c r="GC259" s="529" t="str">
        <f t="shared" si="97"/>
        <v/>
      </c>
      <c r="GG259" s="21"/>
      <c r="GH259" s="21"/>
      <c r="GI259" s="1019"/>
      <c r="GJ259" s="1016" t="str">
        <f>IF(Table1[[#This Row],[Global Trade Item Number (GTIN)]]="","",Table1[[#This Row],[Global Trade Item Number (GTIN)]])</f>
        <v/>
      </c>
      <c r="GK259" s="555" t="str">
        <f>IF(Table1[[#This Row],[WAWI-Nr./ Kreditoren-Nummer
(ASDV)]]&lt;&gt;"",Table1[[#This Row],[WAWI-Nr./ Kreditoren-Nummer
(ASDV)]],"")</f>
        <v/>
      </c>
      <c r="GL259" s="165"/>
      <c r="GM259" s="165"/>
      <c r="GN259" s="165"/>
      <c r="GO259" s="485"/>
      <c r="GP259" s="534"/>
      <c r="GQ259" s="533"/>
      <c r="GR259" s="486"/>
      <c r="GS259" s="486"/>
      <c r="GT259" s="486"/>
      <c r="GU259" s="486"/>
      <c r="GV259" s="486"/>
      <c r="GW259" s="542"/>
      <c r="GX259" s="538"/>
      <c r="GY259" s="144"/>
      <c r="GZ259" s="480"/>
      <c r="HA259" s="158"/>
      <c r="HB259" s="480"/>
      <c r="HC259" s="480"/>
      <c r="HD259" s="480"/>
      <c r="HE259" s="480"/>
      <c r="HF259" s="480"/>
      <c r="HG259" s="480"/>
      <c r="HH259" s="538"/>
      <c r="HI259" s="480"/>
      <c r="HJ259" s="480"/>
      <c r="HK259" s="480"/>
      <c r="HL259" s="480"/>
      <c r="HM259" s="480"/>
      <c r="HN259" s="480"/>
      <c r="HO259" s="480"/>
      <c r="HP259" s="480"/>
      <c r="HQ259" s="480"/>
      <c r="HR259" s="538"/>
      <c r="HS259" s="480"/>
      <c r="HT259" s="480"/>
      <c r="HU259" s="480"/>
      <c r="HV259" s="480"/>
      <c r="HW259" s="480"/>
      <c r="HX259" s="480"/>
      <c r="HY259" s="480"/>
      <c r="HZ259" s="480"/>
      <c r="IA259" s="480"/>
      <c r="IB259" s="538"/>
      <c r="IC259" s="480"/>
      <c r="ID259" s="480"/>
      <c r="IE259" s="480"/>
      <c r="IF259" s="480"/>
      <c r="IG259" s="480"/>
      <c r="IH259" s="480"/>
      <c r="II259" s="480"/>
      <c r="IJ259" s="480"/>
      <c r="IK259" s="480"/>
      <c r="IL259" s="480"/>
      <c r="IM259" s="538"/>
      <c r="IN259" s="480"/>
      <c r="IO259" s="480"/>
      <c r="IP259" s="480"/>
      <c r="IQ259" s="480"/>
      <c r="IR259" s="480"/>
      <c r="IS259" s="480"/>
      <c r="IT259" s="480"/>
      <c r="IU259" s="480"/>
      <c r="IV259" s="480"/>
      <c r="IW259" s="480"/>
      <c r="IX259" s="538"/>
      <c r="IY259" s="480"/>
      <c r="IZ259" s="480"/>
      <c r="JA259" s="480"/>
      <c r="JB259" s="480"/>
      <c r="JC259" s="480"/>
      <c r="JD259" s="480"/>
      <c r="JE259" s="480"/>
      <c r="JF259" s="480"/>
      <c r="JG259" s="480"/>
      <c r="JH259" s="480"/>
      <c r="JI259" s="538"/>
      <c r="JJ259" s="480"/>
      <c r="JK259" s="480"/>
      <c r="JL259" s="480"/>
      <c r="JM259" s="480"/>
      <c r="JN259" s="480"/>
      <c r="JO259" s="480"/>
      <c r="JP259" s="480"/>
      <c r="JQ259" s="480"/>
      <c r="JR259" s="480"/>
      <c r="JS259" s="590"/>
      <c r="JT259" s="538"/>
      <c r="JU259" s="480"/>
      <c r="JV259" s="480"/>
      <c r="JW259" s="480"/>
      <c r="JX259" s="480"/>
      <c r="JY259" s="480"/>
      <c r="JZ259" s="480"/>
      <c r="KA259" s="480"/>
      <c r="KB259" s="480"/>
      <c r="KC259" s="480"/>
      <c r="KD259" s="480"/>
      <c r="KE259" s="538"/>
      <c r="KF259" s="480"/>
      <c r="KG259" s="480"/>
      <c r="KH259" s="480"/>
      <c r="KI259" s="480"/>
      <c r="KJ259" s="480"/>
      <c r="KK259" s="480"/>
      <c r="KL259" s="480"/>
      <c r="KM259" s="480"/>
      <c r="KN259" s="480"/>
      <c r="KO259" s="480"/>
      <c r="KR259" s="568" t="str">
        <f>IF(Table1[[#This Row],[GTIN]]&lt;&gt;"",Table1[[#This Row],[GTIN]],"")</f>
        <v/>
      </c>
      <c r="KS259" s="569" t="str">
        <f>Table1[[#This Row],[Kreditor]]</f>
        <v/>
      </c>
      <c r="KT259" s="570" t="str">
        <f>IF(Table1[[#This Row],[Gültig ab (Datum)]]&lt;&gt;"",Table1[[#This Row],[Gültig ab (Datum)]],"")</f>
        <v/>
      </c>
      <c r="KU259" s="570"/>
      <c r="KV259" s="583" t="str">
        <f>IF(Table1[[#This Row],[Artikel verpackt? 
(X=Ja)]]="","",Table1[[#This Row],[Artikel verpackt? 
(X=Ja)]])</f>
        <v/>
      </c>
      <c r="KW259" s="571" t="str">
        <f>IF(Table1[[#This Row],[Verpackung recyclingfähig?
(X=Ja)]]="","",Table1[[#This Row],[Verpackung recyclingfähig?
(X=Ja)]])</f>
        <v/>
      </c>
      <c r="KX259" s="572"/>
      <c r="KY259" s="573"/>
      <c r="KZ259" s="574"/>
      <c r="LA259" s="574"/>
      <c r="LB259" s="574"/>
      <c r="LC259" s="574"/>
      <c r="LD259" s="574"/>
      <c r="LE259" s="574"/>
      <c r="LF259" s="575"/>
      <c r="LG259" s="576" t="str">
        <f>IF(Table1[[#This Row],[Hauptkörper - B1 - Art]]="","",VLOOKUP(Table1[[#This Row],[Hauptkörper - B1 - Art]],'DD FD'!B:C,2,FALSE))</f>
        <v/>
      </c>
      <c r="LH259" s="577" t="str">
        <f>IF(Table1[[#This Row],[Hauptkörper - B1 - Fraktion]]="","",VLOOKUP(Table1[[#This Row],[Hauptkörper - B1 - Fraktion]],'DD FD'!H:J,3,FALSE))</f>
        <v/>
      </c>
      <c r="LI259" s="574" t="str">
        <f>IF(Table1[[#This Row],[Hauptkörper - B1 - Gewicht
(in G)]]="","",Table1[[#This Row],[Hauptkörper - B1 - Gewicht
(in G)]])</f>
        <v/>
      </c>
      <c r="LJ259" s="574" t="str">
        <f>IF(Table1[[#This Row],[Hauptkörper - B1 - Lizenzierungs-pflichtig? (X=Ja)]]="","",Table1[[#This Row],[Hauptkörper - B1 - Lizenzierungs-pflichtig? (X=Ja)]])</f>
        <v/>
      </c>
      <c r="LK259" s="577" t="str">
        <f>IF(Table1[[#This Row],[Hauptkörper - B1 - Virgin Material]]="","",VLOOKUP(Table1[[#This Row],[Hauptkörper - B1 - Virgin Material]],'DD FD'!AJ:AK,2,FALSE))</f>
        <v/>
      </c>
      <c r="LL259" s="578" t="str">
        <f>IF(Table1[[#This Row],[Hauptkörper - B1 - Virgin Material Anteil (in %)]]="","",Table1[[#This Row],[Hauptkörper - B1 - Virgin Material Anteil (in %)]])</f>
        <v/>
      </c>
      <c r="LM259" s="577" t="str">
        <f>IF(Table1[[#This Row],[Hauptkörper - B1 - Recyceltes Material]]="","",VLOOKUP(Table1[[#This Row],[Hauptkörper - B1 - Recyceltes Material]],'DD FD'!AL:AM,2,FALSE))</f>
        <v/>
      </c>
      <c r="LN259" s="578" t="str">
        <f>IF(Table1[[#This Row],[Hauptkörper - B1 - Recyceltes Material Anteil (in %)]]="","",Table1[[#This Row],[Hauptkörper - B1 - Recyceltes Material Anteil (in %)]])</f>
        <v/>
      </c>
      <c r="LO259" s="579" t="str">
        <f>IF(Table1[[#This Row],[Hauptkörper - B1 - Beschichtung]]="","",VLOOKUP(Table1[[#This Row],[Hauptkörper - B1 - Beschichtung]],'DD FD'!AE:AF,2,FALSE))</f>
        <v/>
      </c>
      <c r="LP259" s="580" t="str">
        <f>IF(Table1[[#This Row],[Hauptkörper - B1 - Beschichtung Anteil (in %)]]="","",Table1[[#This Row],[Hauptkörper - B1 - Beschichtung Anteil (in %)]])</f>
        <v/>
      </c>
      <c r="LQ259" s="576" t="str">
        <f>IF(Table1[[#This Row],[Hauptkörper - B2 - Art]]="","",VLOOKUP(Table1[[#This Row],[Hauptkörper - B2 - Art]],'DD FD'!B:C,2,FALSE))</f>
        <v/>
      </c>
      <c r="LR259" s="577" t="str">
        <f>IF(Table1[[#This Row],[Hauptkörper - B2 - Fraktion]]="","",VLOOKUP(Table1[[#This Row],[Hauptkörper - B2 - Fraktion]],'DD FD'!H:J,3,FALSE))</f>
        <v/>
      </c>
      <c r="LS259" s="574" t="str">
        <f>IF(Table1[[#This Row],[Hauptkörper - B2 - Gewicht
(in G)]]="","",Table1[[#This Row],[Hauptkörper - B2 - Gewicht
(in G)]])</f>
        <v/>
      </c>
      <c r="LT259" s="574" t="str">
        <f>IF(Table1[[#This Row],[Hauptkörper - B2 - Lizenzierungs-pflichtig? (X=Ja)]]="","",Table1[[#This Row],[Hauptkörper - B2 - Lizenzierungs-pflichtig? (X=Ja)]])</f>
        <v/>
      </c>
      <c r="LU259" s="577" t="str">
        <f>IF(Table1[[#This Row],[Hauptkörper - B2 - Virgin Material]]="","",VLOOKUP(Table1[[#This Row],[Hauptkörper - B2 - Virgin Material]],'DD FD'!AJ:AK,2,FALSE))</f>
        <v/>
      </c>
      <c r="LV259" s="578" t="str">
        <f>IF(Table1[[#This Row],[Hauptkörper - B2 - Virgin Material Anteil (in %)]]="","",Table1[[#This Row],[Hauptkörper - B2 - Virgin Material Anteil (in %)]])</f>
        <v/>
      </c>
      <c r="LW259" s="577" t="str">
        <f>IF(Table1[[#This Row],[Hauptkörper - B2 - Recyceltes Material]]="","",VLOOKUP(Table1[[#This Row],[Hauptkörper - B2 - Recyceltes Material]],'DD FD'!AL:AM,2,FALSE))</f>
        <v/>
      </c>
      <c r="LX259" s="578" t="str">
        <f>IF(Table1[[#This Row],[Hauptkörper - B2 - Recyceltes Material Anteil (in %)]]="","",Table1[[#This Row],[Hauptkörper - B2 - Recyceltes Material Anteil (in %)]])</f>
        <v/>
      </c>
      <c r="LY259" s="577" t="str">
        <f>IF(Table1[[#This Row],[Hauptkörper - B2 - Beschichtung]]="","",VLOOKUP(Table1[[#This Row],[Hauptkörper - B2 - Beschichtung]],'DD FD'!AE:AF,2,FALSE))</f>
        <v/>
      </c>
      <c r="LZ259" s="580" t="str">
        <f>IF(Table1[[#This Row],[Hauptkörper - B2 - Beschichtung Anteil (in %)]]="","",Table1[[#This Row],[Hauptkörper - B2 - Beschichtung Anteil (in %)]])</f>
        <v/>
      </c>
      <c r="MA259" s="576" t="str">
        <f>IF(Table1[[#This Row],[Hauptkörper - B3 - Art]]="","",VLOOKUP(Table1[[#This Row],[Hauptkörper - B3 - Art]],'DD FD'!B:C,2,FALSE))</f>
        <v/>
      </c>
      <c r="MB259" s="577" t="str">
        <f>IF(Table1[[#This Row],[Hauptkörper - B3 - Fraktion]]="","",VLOOKUP(Table1[[#This Row],[Hauptkörper - B3 - Fraktion]],'DD FD'!H:J,3,FALSE))</f>
        <v/>
      </c>
      <c r="MC259" s="574" t="str">
        <f>IF(Table1[[#This Row],[Hauptkörper - B3 - Gewicht
(in G)]]="","",Table1[[#This Row],[Hauptkörper - B3 - Gewicht
(in G)]])</f>
        <v/>
      </c>
      <c r="MD259" s="574" t="str">
        <f>IF(Table1[[#This Row],[Hauptkörper - B3 - Lizenzierungs-pflichtig? (X=Ja)]]="","",Table1[[#This Row],[Hauptkörper - B3 - Lizenzierungs-pflichtig? (X=Ja)]])</f>
        <v/>
      </c>
      <c r="ME259" s="577" t="str">
        <f>IF(Table1[[#This Row],[Hauptkörper - B3 - Virgin Material]]="","",VLOOKUP(Table1[[#This Row],[Hauptkörper - B3 - Virgin Material]],'DD FD'!AJ:AK,2,FALSE))</f>
        <v/>
      </c>
      <c r="MF259" s="578" t="str">
        <f>IF(Table1[[#This Row],[Hauptkörper - B3 - Virgin Material Anteil (in %)]]="","",Table1[[#This Row],[Hauptkörper - B3 - Virgin Material Anteil (in %)]])</f>
        <v/>
      </c>
      <c r="MG259" s="577" t="str">
        <f>IF(Table1[[#This Row],[Hauptkörper - B3 - Recyceltes Material]]="","",VLOOKUP(Table1[[#This Row],[Hauptkörper - B3 - Recyceltes Material]],'DD FD'!AL:AM,2,FALSE))</f>
        <v/>
      </c>
      <c r="MH259" s="578" t="str">
        <f>IF(Table1[[#This Row],[Hauptkörper - B3 - Recyceltes Material Anteil (in %)]]="","",Table1[[#This Row],[Hauptkörper - B3 - Recyceltes Material Anteil (in %)]])</f>
        <v/>
      </c>
      <c r="MI259" s="577" t="str">
        <f>IF(Table1[[#This Row],[Hauptkörper - B3 - Beschichtung]]="","",VLOOKUP(Table1[[#This Row],[Hauptkörper - B3 - Beschichtung]],'DD FD'!AE:AF,2,FALSE))</f>
        <v/>
      </c>
      <c r="MJ259" s="580" t="str">
        <f>IF(Table1[[#This Row],[Hauptkörper - B3 - Beschichtung Anteil (in %)]]="","",Table1[[#This Row],[Hauptkörper - B3 - Beschichtung Anteil (in %)]])</f>
        <v/>
      </c>
      <c r="MK259" s="576" t="str">
        <f>IF(Table1[[#This Row],[Verschluss - B1 - Art]]="","",VLOOKUP(Table1[[#This Row],[Verschluss - B1 - Art]],'DD FD'!D:E,2,FALSE))</f>
        <v/>
      </c>
      <c r="ML259" s="577" t="str">
        <f>IF(Table1[[#This Row],[Verschluss - B1 - Fraktion]]="","",VLOOKUP(Table1[[#This Row],[Verschluss - B1 - Fraktion]],'DD FD'!H:J,3,FALSE))</f>
        <v/>
      </c>
      <c r="MM259" s="574" t="str">
        <f>IF(Table1[[#This Row],[Verschluss - B1 - Gewicht (in G)]]="","",Table1[[#This Row],[Verschluss - B1 - Gewicht (in G)]])</f>
        <v/>
      </c>
      <c r="MN259" s="574" t="str">
        <f>IF(Table1[[#This Row],[Verschluss - B1 - Lizenzierungs-pflichtig? (X=Ja)]]="","",Table1[[#This Row],[Verschluss - B1 - Lizenzierungs-pflichtig? (X=Ja)]])</f>
        <v/>
      </c>
      <c r="MO259" s="574" t="str">
        <f>IF(Table1[[#This Row],[Verschluss - B1 - Trennbar vom Hauptkörper? (X=Ja)]]="","",Table1[[#This Row],[Verschluss - B1 - Trennbar vom Hauptkörper? (X=Ja)]])</f>
        <v/>
      </c>
      <c r="MP259" s="577" t="str">
        <f>IF(Table1[[#This Row],[Verschluss - B1 - Virgin Material]]="","",VLOOKUP(Table1[[#This Row],[Verschluss - B1 - Virgin Material]],'DD FD'!AJ:AK,2,FALSE))</f>
        <v/>
      </c>
      <c r="MQ259" s="578" t="str">
        <f>IF(Table1[[#This Row],[Verschluss - B1 - Virgin Material Anteil (in %)]]="","",Table1[[#This Row],[Verschluss - B1 - Virgin Material Anteil (in %)]])</f>
        <v/>
      </c>
      <c r="MR259" s="577" t="str">
        <f>IF(Table1[[#This Row],[Verschluss - B1 - Recyceltes Material]]="","",VLOOKUP(Table1[[#This Row],[Verschluss - B1 - Recyceltes Material]],'DD FD'!AL:AM,2,FALSE))</f>
        <v/>
      </c>
      <c r="MS259" s="578" t="str">
        <f>IF(Table1[[#This Row],[Verschluss - B1 - Recyceltes Material Anteil (in %)]]="","",Table1[[#This Row],[Verschluss - B1 - Recyceltes Material Anteil (in %)]])</f>
        <v/>
      </c>
      <c r="MT259" s="577" t="str">
        <f>IF(Table1[[#This Row],[Verschluss - B1 - Beschichtung]]="","",VLOOKUP(Table1[[#This Row],[Verschluss - B1 - Beschichtung]],'DD FD'!AE:AF,2,FALSE))</f>
        <v/>
      </c>
      <c r="MU259" s="580" t="str">
        <f>IF(Table1[[#This Row],[Verschluss - B1 - Beschichtung Anteil (in %)]]="","",Table1[[#This Row],[Verschluss - B1 - Beschichtung Anteil (in %)]])</f>
        <v/>
      </c>
      <c r="MV259" s="576" t="str">
        <f>IF(Table1[[#This Row],[Verschluss - B2 - Art]]="","",VLOOKUP(Table1[[#This Row],[Verschluss - B2 - Art]],'DD FD'!D:E,2,FALSE))</f>
        <v/>
      </c>
      <c r="MW259" s="577" t="str">
        <f>IF(Table1[[#This Row],[Verschluss - B2 - Fraktion]]="","",VLOOKUP(Table1[[#This Row],[Verschluss - B2 - Fraktion]],'DD FD'!H:J,3,FALSE))</f>
        <v/>
      </c>
      <c r="MX259" s="574" t="str">
        <f>IF(Table1[[#This Row],[Verschluss - B2 - Gewicht (in G)]]="","",Table1[[#This Row],[Verschluss - B2 - Gewicht (in G)]])</f>
        <v/>
      </c>
      <c r="MY259" s="574" t="str">
        <f>IF(Table1[[#This Row],[Verschluss - B2 - Lizenzierungs-pflichtig? (X=Ja)]]="","",Table1[[#This Row],[Verschluss - B2 - Lizenzierungs-pflichtig? (X=Ja)]])</f>
        <v/>
      </c>
      <c r="MZ259" s="574" t="str">
        <f>IF(Table1[[#This Row],[Verschluss - B2 - Trennbar vom Hauptkörper? (X=Ja)]]="","",Table1[[#This Row],[Verschluss - B2 - Trennbar vom Hauptkörper? (X=Ja)]])</f>
        <v/>
      </c>
      <c r="NA259" s="577" t="str">
        <f>IF(Table1[[#This Row],[Verschluss - B2 - Virgin Material]]="","",VLOOKUP(Table1[[#This Row],[Verschluss - B2 - Virgin Material]],'DD FD'!AJ:AK,2,FALSE))</f>
        <v/>
      </c>
      <c r="NB259" s="578" t="str">
        <f>IF(Table1[[#This Row],[Verschluss - B2 - Virgin Material Anteil (in %)]]="","",Table1[[#This Row],[Verschluss - B2 - Virgin Material Anteil (in %)]])</f>
        <v/>
      </c>
      <c r="NC259" s="577" t="str">
        <f>IF(Table1[[#This Row],[Verschluss - B2 - Recyceltes Material]]="","",VLOOKUP(Table1[[#This Row],[Verschluss - B2 - Recyceltes Material]],'DD FD'!AL:AM,2,FALSE))</f>
        <v/>
      </c>
      <c r="ND259" s="578" t="str">
        <f>IF(Table1[[#This Row],[Verschluss - B2 - Recyceltes Material Anteil (in %)]]="","",Table1[[#This Row],[Verschluss - B2 - Recyceltes Material Anteil (in %)]])</f>
        <v/>
      </c>
      <c r="NE259" s="577" t="str">
        <f>IF(Table1[[#This Row],[Verschluss - B2 - Beschichtung]]="","",VLOOKUP(Table1[[#This Row],[Verschluss - B2 - Beschichtung]],'DD FD'!AE:AF,2,FALSE))</f>
        <v/>
      </c>
      <c r="NF259" s="580" t="str">
        <f>IF(Table1[[#This Row],[Verschluss - B2 - Beschichtung Anteil (in %)]]="","",Table1[[#This Row],[Verschluss - B2 - Beschichtung Anteil (in %)]])</f>
        <v/>
      </c>
      <c r="NG259" s="576" t="str">
        <f>IF(Table1[[#This Row],[Verschluss - B3 - Art]]="","",VLOOKUP(Table1[[#This Row],[Verschluss - B3 - Art]],'DD FD'!D:E,2,FALSE))</f>
        <v/>
      </c>
      <c r="NH259" s="577" t="str">
        <f>IF(Table1[[#This Row],[Verschluss - B3 - Fraktion]]="","",VLOOKUP(Table1[[#This Row],[Verschluss - B3 - Fraktion]],'DD FD'!H:J,3,FALSE))</f>
        <v/>
      </c>
      <c r="NI259" s="574" t="str">
        <f>IF(Table1[[#This Row],[Verschluss - B3 - Gewicht (in G)]]="","",Table1[[#This Row],[Verschluss - B3 - Gewicht (in G)]])</f>
        <v/>
      </c>
      <c r="NJ259" s="574" t="str">
        <f>IF(Table1[[#This Row],[Verschluss - B3 - Lizenzierungs-pflichtig? (X=Ja)]]="","",Table1[[#This Row],[Verschluss - B3 - Lizenzierungs-pflichtig? (X=Ja)]])</f>
        <v/>
      </c>
      <c r="NK259" s="574" t="str">
        <f>IF(Table1[[#This Row],[Verschluss - B3 - Trennbar vom Hauptkörper? (X=Ja)]]="","",Table1[[#This Row],[Verschluss - B3 - Trennbar vom Hauptkörper? (X=Ja)]])</f>
        <v/>
      </c>
      <c r="NL259" s="577" t="str">
        <f>IF(Table1[[#This Row],[Verschluss - B3 - Virgin Material]]="","",VLOOKUP(Table1[[#This Row],[Verschluss - B3 - Virgin Material]],'DD FD'!AJ:AK,2,FALSE))</f>
        <v/>
      </c>
      <c r="NM259" s="578" t="str">
        <f>IF(Table1[[#This Row],[Verschluss - B3 - Virgin Material Anteil (in %)]]="","",Table1[[#This Row],[Verschluss - B3 - Virgin Material Anteil (in %)]])</f>
        <v/>
      </c>
      <c r="NN259" s="577" t="str">
        <f>IF(Table1[[#This Row],[Verschluss - B3 - Recyceltes Material]]="","",VLOOKUP(Table1[[#This Row],[Verschluss - B3 - Recyceltes Material]],'DD FD'!AL:AM,2,FALSE))</f>
        <v/>
      </c>
      <c r="NO259" s="578" t="str">
        <f>IF(Table1[[#This Row],[Verschluss - B3 - Recyceltes Material Anteil (in %)]]="","",Table1[[#This Row],[Verschluss - B3 - Recyceltes Material Anteil (in %)]])</f>
        <v/>
      </c>
      <c r="NP259" s="577" t="str">
        <f>IF(Table1[[#This Row],[Verschluss - B3 - Beschichtung]]="","",VLOOKUP(Table1[[#This Row],[Verschluss - B3 - Beschichtung]],'DD FD'!AE:AF,2,FALSE))</f>
        <v/>
      </c>
      <c r="NQ259" s="580" t="str">
        <f>IF(Table1[[#This Row],[Verschluss - B3 - Beschichtung Anteil (in %)]]="","",Table1[[#This Row],[Verschluss - B3 - Beschichtung Anteil (in %)]])</f>
        <v/>
      </c>
      <c r="NR259" s="576" t="str">
        <f>IF(Table1[[#This Row],[Etikett - B1 - Art]]="","",VLOOKUP(Table1[[#This Row],[Etikett - B1 - Art]],'DD FD'!F:G,2,FALSE))</f>
        <v/>
      </c>
      <c r="NS259" s="577" t="str">
        <f>IF(Table1[[#This Row],[Etikett - B1 - Fraktion]]="","",VLOOKUP(Table1[[#This Row],[Etikett - B1 - Fraktion]],'DD FD'!H:J,3,FALSE))</f>
        <v/>
      </c>
      <c r="NT259" s="574" t="str">
        <f>IF(Table1[[#This Row],[Etikett - B1 - Gewicht (in G)]]="","",Table1[[#This Row],[Etikett - B1 - Gewicht (in G)]])</f>
        <v/>
      </c>
      <c r="NU259" s="574" t="str">
        <f>IF(Table1[[#This Row],[Etikett - B1 - Lizenzierungs-pflichtig? (X=Ja)]]="","",Table1[[#This Row],[Etikett - B1 - Lizenzierungs-pflichtig? (X=Ja)]])</f>
        <v/>
      </c>
      <c r="NV259" s="574" t="str">
        <f>IF(Table1[[#This Row],[Etikett - B1 - Trennbar vom Hauptkörper? (X=Ja)]]="","",Table1[[#This Row],[Etikett - B1 - Trennbar vom Hauptkörper? (X=Ja)]])</f>
        <v/>
      </c>
      <c r="NW259" s="577" t="str">
        <f>IF(Table1[[#This Row],[Etikett - B1 - Virgin Material]]="","",VLOOKUP(Table1[[#This Row],[Etikett - B1 - Virgin Material]],'DD FD'!AJ:AK,2,FALSE))</f>
        <v/>
      </c>
      <c r="NX259" s="578" t="str">
        <f>IF(Table1[[#This Row],[Etikett - B1 - Virgin Material Anteil (in %)]]="","",Table1[[#This Row],[Etikett - B1 - Virgin Material Anteil (in %)]])</f>
        <v/>
      </c>
      <c r="NY259" s="577" t="str">
        <f>IF(Table1[[#This Row],[Etikett - B1 - Recyceltes Material]]="","",VLOOKUP(Table1[[#This Row],[Etikett - B1 - Recyceltes Material]],'DD FD'!AL:AM,2,FALSE))</f>
        <v/>
      </c>
      <c r="NZ259" s="578" t="str">
        <f>IF(Table1[[#This Row],[Etikett - B1 - Recyceltes Material Anteil (in %)]]="","",Table1[[#This Row],[Etikett - B1 - Recyceltes Material Anteil (in %)]])</f>
        <v/>
      </c>
      <c r="OA259" s="577" t="str">
        <f>IF(Table1[[#This Row],[Etikett - B1 - Beschichtung]]="","",VLOOKUP(Table1[[#This Row],[Etikett - B1 - Beschichtung]],'DD FD'!AE:AF,2,FALSE))</f>
        <v/>
      </c>
      <c r="OB259" s="580" t="str">
        <f>IF(Table1[[#This Row],[Etikett - B1 - Beschichtung Anteil (in %)]]="","",Table1[[#This Row],[Etikett - B1 - Beschichtung Anteil (in %)]])</f>
        <v/>
      </c>
      <c r="OC259" s="576" t="str">
        <f>IF(Table1[[#This Row],[Etikett - B2 - Art]]="","",VLOOKUP(Table1[[#This Row],[Etikett - B2 - Art]],'DD FD'!F:G,2,FALSE))</f>
        <v/>
      </c>
      <c r="OD259" s="577" t="str">
        <f>IF(Table1[[#This Row],[Etikett - B2 - Fraktion]]="","",VLOOKUP(Table1[[#This Row],[Etikett - B2 - Fraktion]],'DD FD'!H:J,3,FALSE))</f>
        <v/>
      </c>
      <c r="OE259" s="574" t="str">
        <f>IF(Table1[[#This Row],[Etikett - B2 - Gewicht (in G)]]="","",Table1[[#This Row],[Etikett - B2 - Gewicht (in G)]])</f>
        <v/>
      </c>
      <c r="OF259" s="574" t="str">
        <f>IF(Table1[[#This Row],[Etikett - B2 - Lizenzierungs-pflichtig? (X=Ja)]]="","",Table1[[#This Row],[Etikett - B2 - Lizenzierungs-pflichtig? (X=Ja)]])</f>
        <v/>
      </c>
      <c r="OG259" s="574" t="str">
        <f>IF(Table1[[#This Row],[Etikett - B2 - Trennbar vom Hauptkörper? (X=Ja)]]="","",Table1[[#This Row],[Etikett - B2 - Trennbar vom Hauptkörper? (X=Ja)]])</f>
        <v/>
      </c>
      <c r="OH259" s="577" t="str">
        <f>IF(Table1[[#This Row],[Etikett - B2 - Virgin Material]]="","",VLOOKUP(Table1[[#This Row],[Etikett - B2 - Virgin Material]],'DD FD'!AJ:AK,2,FALSE))</f>
        <v/>
      </c>
      <c r="OI259" s="578" t="str">
        <f>IF(Table1[[#This Row],[Etikett - B2 - Virgin Material Anteil (in %)]]="","",Table1[[#This Row],[Etikett - B2 - Virgin Material Anteil (in %)]])</f>
        <v/>
      </c>
      <c r="OJ259" s="577" t="str">
        <f>IF(Table1[[#This Row],[Etikett - B2 - Recyceltes Material]]="","",VLOOKUP(Table1[[#This Row],[Etikett - B2 - Recyceltes Material]],'DD FD'!AL:AM,2,FALSE))</f>
        <v/>
      </c>
      <c r="OK259" s="578" t="str">
        <f>IF(Table1[[#This Row],[Etikett - B2 - Recyceltes Material Anteil (in %)]]="","",Table1[[#This Row],[Etikett - B2 - Recyceltes Material Anteil (in %)]])</f>
        <v/>
      </c>
      <c r="OL259" s="577" t="str">
        <f>IF(Table1[[#This Row],[Etikett - B2 - Beschichtung]]="","",VLOOKUP(Table1[[#This Row],[Etikett - B2 - Beschichtung]],'DD FD'!AE:AF,2,FALSE))</f>
        <v/>
      </c>
      <c r="OM259" s="580" t="str">
        <f>IF(Table1[[#This Row],[Etikett - B2 - Beschichtung Anteil (in %)]]="","",Table1[[#This Row],[Etikett - B2 - Beschichtung Anteil (in %)]])</f>
        <v/>
      </c>
      <c r="ON259" s="576" t="str">
        <f>IF(Table1[[#This Row],[Etikett - B3 - Art]]="","",VLOOKUP(Table1[[#This Row],[Etikett - B3 - Art]],'DD FD'!F:G,2,FALSE))</f>
        <v/>
      </c>
      <c r="OO259" s="577" t="str">
        <f>IF(Table1[[#This Row],[Etikett - B3 - Fraktion]]="","",VLOOKUP(Table1[[#This Row],[Etikett - B3 - Fraktion]],'DD FD'!H:J,3,FALSE))</f>
        <v/>
      </c>
      <c r="OP259" s="574" t="str">
        <f>IF(Table1[[#This Row],[Etikett - B3 - Gewicht (in G)]]="","",Table1[[#This Row],[Etikett - B3 - Gewicht (in G)]])</f>
        <v/>
      </c>
      <c r="OQ259" s="574" t="str">
        <f>IF(Table1[[#This Row],[Etikett - B3 - Lizenzierungs-pflichtig? (X=Ja)]]="","",Table1[[#This Row],[Etikett - B3 - Lizenzierungs-pflichtig? (X=Ja)]])</f>
        <v/>
      </c>
      <c r="OR259" s="574" t="str">
        <f>IF(Table1[[#This Row],[Etikett - B3 - Trennbar vom Hauptkörper? (X=Ja)]]="","",Table1[[#This Row],[Etikett - B3 - Trennbar vom Hauptkörper? (X=Ja)]])</f>
        <v/>
      </c>
      <c r="OS259" s="577" t="str">
        <f>IF(Table1[[#This Row],[Etikett - B3 - Virgin Material]]="","",VLOOKUP(Table1[[#This Row],[Etikett - B3 - Virgin Material]],'DD FD'!AJ:AK,2,FALSE))</f>
        <v/>
      </c>
      <c r="OT259" s="578" t="str">
        <f>IF(Table1[[#This Row],[Etikett - B3 - Virgin Material Anteil (in %)]]="","",Table1[[#This Row],[Etikett - B3 - Virgin Material Anteil (in %)]])</f>
        <v/>
      </c>
      <c r="OU259" s="577" t="str">
        <f>IF(Table1[[#This Row],[Etikett - B3 - Recyceltes Material]]="","",VLOOKUP(Table1[[#This Row],[Etikett - B3 - Recyceltes Material]],'DD FD'!AL:AM,2,FALSE))</f>
        <v/>
      </c>
      <c r="OV259" s="578" t="str">
        <f>IF(Table1[[#This Row],[Etikett - B3 - Recyceltes Material Anteil (in %)]]="","",Table1[[#This Row],[Etikett - B3 - Recyceltes Material Anteil (in %)]])</f>
        <v/>
      </c>
      <c r="OW259" s="577" t="str">
        <f>IF(Table1[[#This Row],[Etikett - B3 - Beschichtung]]="","",VLOOKUP(Table1[[#This Row],[Etikett - B3 - Beschichtung]],'DD FD'!AE:AF,2,FALSE))</f>
        <v/>
      </c>
      <c r="OX259" s="613" t="str">
        <f>IF(Table1[[#This Row],[Etikett - B3 - Beschichtung Anteil (in %)]]="","",Table1[[#This Row],[Etikett - B3 - Beschichtung Anteil (in %)]])</f>
        <v/>
      </c>
      <c r="OY259" s="618">
        <f>ROUNDUP(SUM(
IF(AND(LH259='DD FD'!$J$7,LJ259='DD FD'!$AI$3),LI259,0),
IF(AND(LR259='DD FD'!$J$7,LT259='DD FD'!$AI$3),LS259,0),
IF(AND(MB259='DD FD'!$J$7,MD259='DD FD'!$AI$3),MC259,0),
IF(AND(ML259='DD FD'!$J$7,MN259='DD FD'!$AI$3),MM259,0),
IF(AND(MW259='DD FD'!$J$7,MY259='DD FD'!$AI$3),MX259,0),
IF(AND(NH259='DD FD'!$J$7,NJ259='DD FD'!$AI$3),NI259,0),
IF(AND(NS259='DD FD'!$J$7,NU259='DD FD'!$AI$3),NT259,0),
IF(AND(OD259='DD FD'!$J$7,OF259='DD FD'!$AI$3),OE259,0),
IF(AND(OO259='DD FD'!$J$7,OQ259='DD FD'!$AI$3),OP259,0),
),2)</f>
        <v>0</v>
      </c>
      <c r="OZ259" s="617">
        <f>ROUNDUP(SUM(
IF(AND(LH259='DD FD'!$J$6,LJ259='DD FD'!$AI$3),LI259,0),
IF(AND(LR259='DD FD'!$J$6,LT259='DD FD'!$AI$3),LS259,0),
IF(AND(MB259='DD FD'!$J$6,MD259='DD FD'!$AI$3),MC259,0),
IF(AND(ML259='DD FD'!$J$6,MN259='DD FD'!$AI$3),MM259,0),
IF(AND(MW259='DD FD'!$J$6,MY259='DD FD'!$AI$3),MX259,0),
IF(AND(NH259='DD FD'!$J$6,NJ259='DD FD'!$AI$3),NI259,0),
IF(AND(NS259='DD FD'!$J$6,NU259='DD FD'!$AI$3),NT259,0),
IF(AND(OD259='DD FD'!$J$6,OF259='DD FD'!$AI$3),OE259,0),
IF(AND(OO259='DD FD'!$J$6,OQ259='DD FD'!$AI$3),OP259,0),
),2)</f>
        <v>0</v>
      </c>
      <c r="PA259" s="617">
        <f>ROUNDUP(SUM(
IF(AND(LH259='DD FD'!$J$10,LJ259='DD FD'!$AI$3),LI259,0),
IF(AND(LR259='DD FD'!$J$10,LT259='DD FD'!$AI$3),LS259,0),
IF(AND(MB259='DD FD'!$J$10,MD259='DD FD'!$AI$3),MC259,0),
IF(AND(ML259='DD FD'!$J$10,MN259='DD FD'!$AI$3),MM259,0),
IF(AND(MW259='DD FD'!$J$10,MY259='DD FD'!$AI$3),MX259,0),
IF(AND(NH259='DD FD'!$J$10,NJ259='DD FD'!$AI$3),NI259,0),
IF(AND(NS259='DD FD'!$J$10,NU259='DD FD'!$AI$3),NT259,0),
IF(AND(OD259='DD FD'!$J$10,OF259='DD FD'!$AI$3),OE259,0),
IF(AND(OO259='DD FD'!$J$10,OQ259='DD FD'!$AI$3),OP259,0),
),2)</f>
        <v>0</v>
      </c>
      <c r="PB259" s="617">
        <f>ROUNDUP(SUM(
IF(AND(LH259='DD FD'!$J$8,LJ259='DD FD'!$AI$3),LI259,0),
IF(AND(LR259='DD FD'!$J$8,LT259='DD FD'!$AI$3),LS259,0),
IF(AND(MB259='DD FD'!$J$8,MD259='DD FD'!$AI$3),MC259,0),
IF(AND(ML259='DD FD'!$J$8,MN259='DD FD'!$AI$3),MM259,0),
IF(AND(MW259='DD FD'!$J$8,MY259='DD FD'!$AI$3),MX259,0),
IF(AND(NH259='DD FD'!$J$8,NJ259='DD FD'!$AI$3),NI259,0),
IF(AND(NS259='DD FD'!$J$8,NU259='DD FD'!$AI$3),NT259,0),
IF(AND(OD259='DD FD'!$J$8,OF259='DD FD'!$AI$3),OE259,0),
IF(AND(OO259='DD FD'!$J$8,OQ259='DD FD'!$AI$3),OP259,0),
),2)</f>
        <v>0</v>
      </c>
      <c r="PC259" s="617">
        <f>ROUNDUP(SUM(
IF(AND(LH259='DD FD'!$J$5,LJ259='DD FD'!$AI$3),LI259,0),
IF(AND(LR259='DD FD'!$J$5,LT259='DD FD'!$AI$3),LS259,0),
IF(AND(MB259='DD FD'!$J$5,MD259='DD FD'!$AI$3),MC259,0),
IF(AND(ML259='DD FD'!$J$5,MN259='DD FD'!$AI$3),MM259,0),
IF(AND(MW259='DD FD'!$J$5,MY259='DD FD'!$AI$3),MX259,0),
IF(AND(NH259='DD FD'!$J$5,NJ259='DD FD'!$AI$3),NI259,0),
IF(AND(NS259='DD FD'!$J$5,NU259='DD FD'!$AI$3),NT259,0),
IF(AND(OD259='DD FD'!$J$5,OF259='DD FD'!$AI$3),OE259,0),
IF(AND(OO259='DD FD'!$J$5,OQ259='DD FD'!$AI$3),OP259,0),
),2)</f>
        <v>0</v>
      </c>
      <c r="PD259" s="617">
        <f>ROUNDUP(SUM(
IF(AND(LH259='DD FD'!$J$9,LJ259='DD FD'!$AI$3),LI259,0),
IF(AND(LR259='DD FD'!$J$9,LT259='DD FD'!$AI$3),LS259,0),
IF(AND(MB259='DD FD'!$J$9,MD259='DD FD'!$AI$3),MC259,0),
IF(AND(ML259='DD FD'!$J$9,MN259='DD FD'!$AI$3),MM259,0),
IF(AND(MW259='DD FD'!$J$9,MY259='DD FD'!$AI$3),MX259,0),
IF(AND(NH259='DD FD'!$J$9,NJ259='DD FD'!$AI$3),NI259,0),
IF(AND(NS259='DD FD'!$J$9,NU259='DD FD'!$AI$3),NT259,0),
IF(AND(OD259='DD FD'!$J$9,OF259='DD FD'!$AI$3),OE259,0),
IF(AND(OO259='DD FD'!$J$9,OQ259='DD FD'!$AI$3),OP259,0),
),2)</f>
        <v>0</v>
      </c>
      <c r="PE259" s="617">
        <f>ROUNDUP(SUM(
IF(AND(LH259='DD FD'!$J$4,LJ259='DD FD'!$AI$3),LI259,0),
IF(AND(LR259='DD FD'!$J$4,LT259='DD FD'!$AI$3),LS259,0),
IF(AND(MB259='DD FD'!$J$4,MD259='DD FD'!$AI$3),MC259,0),
IF(AND(ML259='DD FD'!$J$4,MN259='DD FD'!$AI$3),MM259,0),
IF(AND(MW259='DD FD'!$J$4,MY259='DD FD'!$AI$3),MX259,0),
IF(AND(NH259='DD FD'!$J$4,NJ259='DD FD'!$AI$3),NI259,0),
IF(AND(NS259='DD FD'!$J$4,NU259='DD FD'!$AI$3),NT259,0),
IF(AND(OD259='DD FD'!$J$4,OF259='DD FD'!$AI$3),OE259,0),
IF(AND(OO259='DD FD'!$J$4,OQ259='DD FD'!$AI$3),OP259,0),
),2)</f>
        <v>0</v>
      </c>
      <c r="PF259" s="619">
        <f>ROUNDUP(SUM(
IF(AND(LH259='DD FD'!$J$11,LJ259='DD FD'!$AI$3),LI259,0),
IF(AND(LR259='DD FD'!$J$11,LT259='DD FD'!$AI$3),LS259,0),
IF(AND(MB259='DD FD'!$J$11,MD259='DD FD'!$AI$3),MC259,0),
IF(AND(ML259='DD FD'!$J$11,MN259='DD FD'!$AI$3),MM259,0),
IF(AND(MW259='DD FD'!$J$11,MY259='DD FD'!$AI$3),MX259,0),
IF(AND(NH259='DD FD'!$J$11,NJ259='DD FD'!$AI$3),NI259,0),
IF(AND(NS259='DD FD'!$J$11,NU259='DD FD'!$AI$3),NT259,0),
IF(AND(OD259='DD FD'!$J$11,OF259='DD FD'!$AI$3),OE259,0),
IF(AND(OO259='DD FD'!$J$11,OQ259='DD FD'!$AI$3),OP259,0),
),2)</f>
        <v>0</v>
      </c>
    </row>
    <row r="260" spans="1:422">
      <c r="A260" s="806"/>
      <c r="B260" s="934"/>
      <c r="C260" s="247"/>
      <c r="D260" s="842"/>
      <c r="E260" s="247"/>
      <c r="F260" s="158"/>
      <c r="G260" s="710"/>
      <c r="H260" s="712"/>
      <c r="I260" s="936"/>
      <c r="J260" s="803"/>
      <c r="K260" s="150"/>
      <c r="L260" s="146" t="str">
        <f t="shared" si="81"/>
        <v/>
      </c>
      <c r="M260" s="501" t="str">
        <f t="shared" si="98"/>
        <v/>
      </c>
      <c r="N260" s="504"/>
      <c r="O260" s="113" t="str">
        <f t="shared" si="99"/>
        <v/>
      </c>
      <c r="P260" s="114" t="str">
        <f t="shared" si="82"/>
        <v/>
      </c>
      <c r="Q260" s="152"/>
      <c r="R260" s="152"/>
      <c r="S260" s="115" t="str">
        <f t="shared" si="100"/>
        <v/>
      </c>
      <c r="T260" s="159"/>
      <c r="U260" s="159"/>
      <c r="V260" s="157"/>
      <c r="W260" s="157"/>
      <c r="X260" s="157"/>
      <c r="Y260" s="772"/>
      <c r="Z260" s="158"/>
      <c r="AA260" s="144"/>
      <c r="AB260" s="112"/>
      <c r="AC260" s="153"/>
      <c r="AD260" s="153"/>
      <c r="AE260" s="153"/>
      <c r="AF260" s="153"/>
      <c r="AG260" s="153"/>
      <c r="AH260" s="153"/>
      <c r="AI260" s="152"/>
      <c r="AJ260" s="158"/>
      <c r="AK260" s="158"/>
      <c r="AL260" s="158"/>
      <c r="AM260" s="116" t="str">
        <f t="shared" si="101"/>
        <v/>
      </c>
      <c r="AN260" s="116" t="str">
        <f t="shared" si="102"/>
        <v/>
      </c>
      <c r="AO260" s="324"/>
      <c r="AP260" s="503"/>
      <c r="AQ260" s="487" t="str">
        <f t="shared" si="103"/>
        <v/>
      </c>
      <c r="AR260" s="113" t="str">
        <f t="shared" si="83"/>
        <v/>
      </c>
      <c r="AS260" s="113" t="str">
        <f t="shared" si="84"/>
        <v/>
      </c>
      <c r="AT260" s="113" t="str">
        <f t="shared" si="85"/>
        <v/>
      </c>
      <c r="AU260" s="113" t="str">
        <f t="shared" si="86"/>
        <v/>
      </c>
      <c r="AV260" s="159"/>
      <c r="AW260" s="157"/>
      <c r="AX260" s="157"/>
      <c r="AY260" s="157"/>
      <c r="AZ260" s="157"/>
      <c r="BA260" s="116" t="str">
        <f t="shared" si="87"/>
        <v/>
      </c>
      <c r="BB260" s="316"/>
      <c r="BC260" s="116" t="str">
        <f t="shared" si="88"/>
        <v/>
      </c>
      <c r="BD260" s="133" t="str">
        <f t="shared" si="89"/>
        <v/>
      </c>
      <c r="BE260" s="157"/>
      <c r="BF260" s="1180"/>
      <c r="BG260" s="1180"/>
      <c r="BH260" s="158"/>
      <c r="BI260" s="490"/>
      <c r="BJ260" s="514" t="str">
        <f t="shared" si="104"/>
        <v/>
      </c>
      <c r="BK260" s="789"/>
      <c r="BL260" s="116" t="str">
        <f t="shared" si="105"/>
        <v/>
      </c>
      <c r="BM260" s="144"/>
      <c r="BN260" s="144"/>
      <c r="BO260" s="144"/>
      <c r="BP260" s="790"/>
      <c r="BQ260" s="790"/>
      <c r="BR260" s="790"/>
      <c r="BS260" s="116" t="str">
        <f t="shared" si="90"/>
        <v/>
      </c>
      <c r="BT260" s="790"/>
      <c r="BU260" s="808" t="str">
        <f t="shared" si="91"/>
        <v/>
      </c>
      <c r="BV260" s="791"/>
      <c r="BW260" s="144"/>
      <c r="BX260" s="20"/>
      <c r="BY260" s="20"/>
      <c r="BZ260" s="20"/>
      <c r="CA260" s="792"/>
      <c r="CB260" s="1201"/>
      <c r="CC260" s="144"/>
      <c r="CD260" s="144"/>
      <c r="CE260" s="144"/>
      <c r="CF260" s="144"/>
      <c r="CG260" s="144"/>
      <c r="CH260" s="144"/>
      <c r="CI260" s="144"/>
      <c r="CJ260" s="144"/>
      <c r="CK260" s="144"/>
      <c r="CL260" s="144"/>
      <c r="CM260" s="144"/>
      <c r="CN260" s="144"/>
      <c r="CO260" s="144"/>
      <c r="CP260" s="144"/>
      <c r="CQ260" s="144"/>
      <c r="CR260" s="144"/>
      <c r="CS260" s="144"/>
      <c r="CT260" s="144"/>
      <c r="CU260" s="144"/>
      <c r="CV260" s="144"/>
      <c r="CW260" s="144"/>
      <c r="CX260" s="144"/>
      <c r="CY260" s="144"/>
      <c r="CZ260" s="144"/>
      <c r="DA260" s="144"/>
      <c r="DB260" s="144"/>
      <c r="DC260" s="144"/>
      <c r="DD260" s="144"/>
      <c r="DE260" s="144"/>
      <c r="DF260" s="144"/>
      <c r="DG260" s="144"/>
      <c r="DH260" s="144"/>
      <c r="DI260" s="144"/>
      <c r="DJ260" s="144"/>
      <c r="DK260" s="144"/>
      <c r="DL260" s="144"/>
      <c r="DM260" s="144"/>
      <c r="DN260" s="144"/>
      <c r="DO260" s="144"/>
      <c r="DP260" s="144"/>
      <c r="DQ260" s="144"/>
      <c r="DR260" s="144"/>
      <c r="DS260" s="144"/>
      <c r="DT260" s="144"/>
      <c r="DU260" s="144"/>
      <c r="DV260" s="144"/>
      <c r="DW260" s="144"/>
      <c r="DX260" s="144"/>
      <c r="DY260" s="144"/>
      <c r="DZ260" s="144"/>
      <c r="EA260" s="144"/>
      <c r="EB260" s="144"/>
      <c r="EC260" s="144"/>
      <c r="ED260" s="782" t="str">
        <f t="shared" si="106"/>
        <v/>
      </c>
      <c r="EE260" s="519"/>
      <c r="EF260" s="793"/>
      <c r="EG260" s="519"/>
      <c r="EH260" s="794"/>
      <c r="EI260" s="790"/>
      <c r="EJ260" s="794"/>
      <c r="EK260" s="794"/>
      <c r="EL260" s="790"/>
      <c r="EM260" s="790"/>
      <c r="EN260" s="790"/>
      <c r="EO260" s="112" t="str">
        <f t="shared" si="92"/>
        <v/>
      </c>
      <c r="EP260" s="790"/>
      <c r="EQ260" s="488" t="str">
        <f t="shared" si="93"/>
        <v/>
      </c>
      <c r="ER260" s="1100"/>
      <c r="ES260" s="1099" t="str">
        <f t="shared" si="107"/>
        <v/>
      </c>
      <c r="ET260" s="525"/>
      <c r="EU260" s="148"/>
      <c r="EV260" s="148"/>
      <c r="EW260" s="148"/>
      <c r="EX260" s="148"/>
      <c r="EY260" s="148"/>
      <c r="EZ260" s="148"/>
      <c r="FA260" s="148"/>
      <c r="FB260" s="148"/>
      <c r="FC260" s="148"/>
      <c r="FD260" s="148"/>
      <c r="FE260" s="148"/>
      <c r="FF260" s="148"/>
      <c r="FG260" s="148"/>
      <c r="FH260" s="148"/>
      <c r="FI260" s="528"/>
      <c r="FJ260" s="513" t="str">
        <f t="shared" si="94"/>
        <v/>
      </c>
      <c r="FK260" s="158"/>
      <c r="FL260" s="850"/>
      <c r="FM260" s="850"/>
      <c r="FN260" s="850"/>
      <c r="FO260" s="850"/>
      <c r="FP260" s="850"/>
      <c r="FQ260" s="850"/>
      <c r="FR260" s="157"/>
      <c r="FS260" s="143"/>
      <c r="FT260" s="143"/>
      <c r="FU260" s="847" t="str">
        <f t="shared" si="95"/>
        <v/>
      </c>
      <c r="FV260" s="555"/>
      <c r="FW260" s="523" t="str">
        <f>IF(Table1[[#This Row],[Nonfood Inhaltstoffe - Komponente]]="","",VLOOKUP(Table1[[#This Row],[Nonfood Inhaltstoffe - Komponente]],'Dropdown Auswahl'!BJ:BK,2,FALSE))</f>
        <v/>
      </c>
      <c r="FX260" s="1013"/>
      <c r="FY260" s="1011" t="str">
        <f t="shared" si="96"/>
        <v/>
      </c>
      <c r="FZ260" s="152"/>
      <c r="GA260" s="152"/>
      <c r="GB260" s="152"/>
      <c r="GC260" s="529" t="str">
        <f t="shared" si="97"/>
        <v/>
      </c>
      <c r="GG260" s="21"/>
      <c r="GH260" s="21"/>
      <c r="GI260" s="1019"/>
      <c r="GJ260" s="1016" t="str">
        <f>IF(Table1[[#This Row],[Global Trade Item Number (GTIN)]]="","",Table1[[#This Row],[Global Trade Item Number (GTIN)]])</f>
        <v/>
      </c>
      <c r="GK260" s="555" t="str">
        <f>IF(Table1[[#This Row],[WAWI-Nr./ Kreditoren-Nummer
(ASDV)]]&lt;&gt;"",Table1[[#This Row],[WAWI-Nr./ Kreditoren-Nummer
(ASDV)]],"")</f>
        <v/>
      </c>
      <c r="GL260" s="165"/>
      <c r="GM260" s="165"/>
      <c r="GN260" s="165"/>
      <c r="GO260" s="485"/>
      <c r="GP260" s="534"/>
      <c r="GQ260" s="533"/>
      <c r="GR260" s="486"/>
      <c r="GS260" s="486"/>
      <c r="GT260" s="486"/>
      <c r="GU260" s="486"/>
      <c r="GV260" s="486"/>
      <c r="GW260" s="542"/>
      <c r="GX260" s="538"/>
      <c r="GY260" s="144"/>
      <c r="GZ260" s="480"/>
      <c r="HA260" s="158"/>
      <c r="HB260" s="480"/>
      <c r="HC260" s="480"/>
      <c r="HD260" s="480"/>
      <c r="HE260" s="480"/>
      <c r="HF260" s="480"/>
      <c r="HG260" s="480"/>
      <c r="HH260" s="538"/>
      <c r="HI260" s="480"/>
      <c r="HJ260" s="480"/>
      <c r="HK260" s="480"/>
      <c r="HL260" s="480"/>
      <c r="HM260" s="480"/>
      <c r="HN260" s="480"/>
      <c r="HO260" s="480"/>
      <c r="HP260" s="480"/>
      <c r="HQ260" s="480"/>
      <c r="HR260" s="538"/>
      <c r="HS260" s="480"/>
      <c r="HT260" s="480"/>
      <c r="HU260" s="480"/>
      <c r="HV260" s="480"/>
      <c r="HW260" s="480"/>
      <c r="HX260" s="480"/>
      <c r="HY260" s="480"/>
      <c r="HZ260" s="480"/>
      <c r="IA260" s="480"/>
      <c r="IB260" s="538"/>
      <c r="IC260" s="480"/>
      <c r="ID260" s="480"/>
      <c r="IE260" s="480"/>
      <c r="IF260" s="480"/>
      <c r="IG260" s="480"/>
      <c r="IH260" s="480"/>
      <c r="II260" s="480"/>
      <c r="IJ260" s="480"/>
      <c r="IK260" s="480"/>
      <c r="IL260" s="480"/>
      <c r="IM260" s="538"/>
      <c r="IN260" s="480"/>
      <c r="IO260" s="480"/>
      <c r="IP260" s="480"/>
      <c r="IQ260" s="480"/>
      <c r="IR260" s="480"/>
      <c r="IS260" s="480"/>
      <c r="IT260" s="480"/>
      <c r="IU260" s="480"/>
      <c r="IV260" s="480"/>
      <c r="IW260" s="480"/>
      <c r="IX260" s="538"/>
      <c r="IY260" s="480"/>
      <c r="IZ260" s="480"/>
      <c r="JA260" s="480"/>
      <c r="JB260" s="480"/>
      <c r="JC260" s="480"/>
      <c r="JD260" s="480"/>
      <c r="JE260" s="480"/>
      <c r="JF260" s="480"/>
      <c r="JG260" s="480"/>
      <c r="JH260" s="480"/>
      <c r="JI260" s="538"/>
      <c r="JJ260" s="480"/>
      <c r="JK260" s="480"/>
      <c r="JL260" s="480"/>
      <c r="JM260" s="480"/>
      <c r="JN260" s="480"/>
      <c r="JO260" s="480"/>
      <c r="JP260" s="480"/>
      <c r="JQ260" s="480"/>
      <c r="JR260" s="480"/>
      <c r="JS260" s="590"/>
      <c r="JT260" s="538"/>
      <c r="JU260" s="480"/>
      <c r="JV260" s="480"/>
      <c r="JW260" s="480"/>
      <c r="JX260" s="480"/>
      <c r="JY260" s="480"/>
      <c r="JZ260" s="480"/>
      <c r="KA260" s="480"/>
      <c r="KB260" s="480"/>
      <c r="KC260" s="480"/>
      <c r="KD260" s="480"/>
      <c r="KE260" s="538"/>
      <c r="KF260" s="480"/>
      <c r="KG260" s="480"/>
      <c r="KH260" s="480"/>
      <c r="KI260" s="480"/>
      <c r="KJ260" s="480"/>
      <c r="KK260" s="480"/>
      <c r="KL260" s="480"/>
      <c r="KM260" s="480"/>
      <c r="KN260" s="480"/>
      <c r="KO260" s="480"/>
      <c r="KR260" s="568" t="str">
        <f>IF(Table1[[#This Row],[GTIN]]&lt;&gt;"",Table1[[#This Row],[GTIN]],"")</f>
        <v/>
      </c>
      <c r="KS260" s="569" t="str">
        <f>Table1[[#This Row],[Kreditor]]</f>
        <v/>
      </c>
      <c r="KT260" s="570" t="str">
        <f>IF(Table1[[#This Row],[Gültig ab (Datum)]]&lt;&gt;"",Table1[[#This Row],[Gültig ab (Datum)]],"")</f>
        <v/>
      </c>
      <c r="KU260" s="570"/>
      <c r="KV260" s="583" t="str">
        <f>IF(Table1[[#This Row],[Artikel verpackt? 
(X=Ja)]]="","",Table1[[#This Row],[Artikel verpackt? 
(X=Ja)]])</f>
        <v/>
      </c>
      <c r="KW260" s="571" t="str">
        <f>IF(Table1[[#This Row],[Verpackung recyclingfähig?
(X=Ja)]]="","",Table1[[#This Row],[Verpackung recyclingfähig?
(X=Ja)]])</f>
        <v/>
      </c>
      <c r="KX260" s="572"/>
      <c r="KY260" s="573"/>
      <c r="KZ260" s="574"/>
      <c r="LA260" s="574"/>
      <c r="LB260" s="574"/>
      <c r="LC260" s="574"/>
      <c r="LD260" s="574"/>
      <c r="LE260" s="574"/>
      <c r="LF260" s="575"/>
      <c r="LG260" s="576" t="str">
        <f>IF(Table1[[#This Row],[Hauptkörper - B1 - Art]]="","",VLOOKUP(Table1[[#This Row],[Hauptkörper - B1 - Art]],'DD FD'!B:C,2,FALSE))</f>
        <v/>
      </c>
      <c r="LH260" s="577" t="str">
        <f>IF(Table1[[#This Row],[Hauptkörper - B1 - Fraktion]]="","",VLOOKUP(Table1[[#This Row],[Hauptkörper - B1 - Fraktion]],'DD FD'!H:J,3,FALSE))</f>
        <v/>
      </c>
      <c r="LI260" s="574" t="str">
        <f>IF(Table1[[#This Row],[Hauptkörper - B1 - Gewicht
(in G)]]="","",Table1[[#This Row],[Hauptkörper - B1 - Gewicht
(in G)]])</f>
        <v/>
      </c>
      <c r="LJ260" s="574" t="str">
        <f>IF(Table1[[#This Row],[Hauptkörper - B1 - Lizenzierungs-pflichtig? (X=Ja)]]="","",Table1[[#This Row],[Hauptkörper - B1 - Lizenzierungs-pflichtig? (X=Ja)]])</f>
        <v/>
      </c>
      <c r="LK260" s="577" t="str">
        <f>IF(Table1[[#This Row],[Hauptkörper - B1 - Virgin Material]]="","",VLOOKUP(Table1[[#This Row],[Hauptkörper - B1 - Virgin Material]],'DD FD'!AJ:AK,2,FALSE))</f>
        <v/>
      </c>
      <c r="LL260" s="578" t="str">
        <f>IF(Table1[[#This Row],[Hauptkörper - B1 - Virgin Material Anteil (in %)]]="","",Table1[[#This Row],[Hauptkörper - B1 - Virgin Material Anteil (in %)]])</f>
        <v/>
      </c>
      <c r="LM260" s="577" t="str">
        <f>IF(Table1[[#This Row],[Hauptkörper - B1 - Recyceltes Material]]="","",VLOOKUP(Table1[[#This Row],[Hauptkörper - B1 - Recyceltes Material]],'DD FD'!AL:AM,2,FALSE))</f>
        <v/>
      </c>
      <c r="LN260" s="578" t="str">
        <f>IF(Table1[[#This Row],[Hauptkörper - B1 - Recyceltes Material Anteil (in %)]]="","",Table1[[#This Row],[Hauptkörper - B1 - Recyceltes Material Anteil (in %)]])</f>
        <v/>
      </c>
      <c r="LO260" s="579" t="str">
        <f>IF(Table1[[#This Row],[Hauptkörper - B1 - Beschichtung]]="","",VLOOKUP(Table1[[#This Row],[Hauptkörper - B1 - Beschichtung]],'DD FD'!AE:AF,2,FALSE))</f>
        <v/>
      </c>
      <c r="LP260" s="580" t="str">
        <f>IF(Table1[[#This Row],[Hauptkörper - B1 - Beschichtung Anteil (in %)]]="","",Table1[[#This Row],[Hauptkörper - B1 - Beschichtung Anteil (in %)]])</f>
        <v/>
      </c>
      <c r="LQ260" s="576" t="str">
        <f>IF(Table1[[#This Row],[Hauptkörper - B2 - Art]]="","",VLOOKUP(Table1[[#This Row],[Hauptkörper - B2 - Art]],'DD FD'!B:C,2,FALSE))</f>
        <v/>
      </c>
      <c r="LR260" s="577" t="str">
        <f>IF(Table1[[#This Row],[Hauptkörper - B2 - Fraktion]]="","",VLOOKUP(Table1[[#This Row],[Hauptkörper - B2 - Fraktion]],'DD FD'!H:J,3,FALSE))</f>
        <v/>
      </c>
      <c r="LS260" s="574" t="str">
        <f>IF(Table1[[#This Row],[Hauptkörper - B2 - Gewicht
(in G)]]="","",Table1[[#This Row],[Hauptkörper - B2 - Gewicht
(in G)]])</f>
        <v/>
      </c>
      <c r="LT260" s="574" t="str">
        <f>IF(Table1[[#This Row],[Hauptkörper - B2 - Lizenzierungs-pflichtig? (X=Ja)]]="","",Table1[[#This Row],[Hauptkörper - B2 - Lizenzierungs-pflichtig? (X=Ja)]])</f>
        <v/>
      </c>
      <c r="LU260" s="577" t="str">
        <f>IF(Table1[[#This Row],[Hauptkörper - B2 - Virgin Material]]="","",VLOOKUP(Table1[[#This Row],[Hauptkörper - B2 - Virgin Material]],'DD FD'!AJ:AK,2,FALSE))</f>
        <v/>
      </c>
      <c r="LV260" s="578" t="str">
        <f>IF(Table1[[#This Row],[Hauptkörper - B2 - Virgin Material Anteil (in %)]]="","",Table1[[#This Row],[Hauptkörper - B2 - Virgin Material Anteil (in %)]])</f>
        <v/>
      </c>
      <c r="LW260" s="577" t="str">
        <f>IF(Table1[[#This Row],[Hauptkörper - B2 - Recyceltes Material]]="","",VLOOKUP(Table1[[#This Row],[Hauptkörper - B2 - Recyceltes Material]],'DD FD'!AL:AM,2,FALSE))</f>
        <v/>
      </c>
      <c r="LX260" s="578" t="str">
        <f>IF(Table1[[#This Row],[Hauptkörper - B2 - Recyceltes Material Anteil (in %)]]="","",Table1[[#This Row],[Hauptkörper - B2 - Recyceltes Material Anteil (in %)]])</f>
        <v/>
      </c>
      <c r="LY260" s="577" t="str">
        <f>IF(Table1[[#This Row],[Hauptkörper - B2 - Beschichtung]]="","",VLOOKUP(Table1[[#This Row],[Hauptkörper - B2 - Beschichtung]],'DD FD'!AE:AF,2,FALSE))</f>
        <v/>
      </c>
      <c r="LZ260" s="580" t="str">
        <f>IF(Table1[[#This Row],[Hauptkörper - B2 - Beschichtung Anteil (in %)]]="","",Table1[[#This Row],[Hauptkörper - B2 - Beschichtung Anteil (in %)]])</f>
        <v/>
      </c>
      <c r="MA260" s="576" t="str">
        <f>IF(Table1[[#This Row],[Hauptkörper - B3 - Art]]="","",VLOOKUP(Table1[[#This Row],[Hauptkörper - B3 - Art]],'DD FD'!B:C,2,FALSE))</f>
        <v/>
      </c>
      <c r="MB260" s="577" t="str">
        <f>IF(Table1[[#This Row],[Hauptkörper - B3 - Fraktion]]="","",VLOOKUP(Table1[[#This Row],[Hauptkörper - B3 - Fraktion]],'DD FD'!H:J,3,FALSE))</f>
        <v/>
      </c>
      <c r="MC260" s="574" t="str">
        <f>IF(Table1[[#This Row],[Hauptkörper - B3 - Gewicht
(in G)]]="","",Table1[[#This Row],[Hauptkörper - B3 - Gewicht
(in G)]])</f>
        <v/>
      </c>
      <c r="MD260" s="574" t="str">
        <f>IF(Table1[[#This Row],[Hauptkörper - B3 - Lizenzierungs-pflichtig? (X=Ja)]]="","",Table1[[#This Row],[Hauptkörper - B3 - Lizenzierungs-pflichtig? (X=Ja)]])</f>
        <v/>
      </c>
      <c r="ME260" s="577" t="str">
        <f>IF(Table1[[#This Row],[Hauptkörper - B3 - Virgin Material]]="","",VLOOKUP(Table1[[#This Row],[Hauptkörper - B3 - Virgin Material]],'DD FD'!AJ:AK,2,FALSE))</f>
        <v/>
      </c>
      <c r="MF260" s="578" t="str">
        <f>IF(Table1[[#This Row],[Hauptkörper - B3 - Virgin Material Anteil (in %)]]="","",Table1[[#This Row],[Hauptkörper - B3 - Virgin Material Anteil (in %)]])</f>
        <v/>
      </c>
      <c r="MG260" s="577" t="str">
        <f>IF(Table1[[#This Row],[Hauptkörper - B3 - Recyceltes Material]]="","",VLOOKUP(Table1[[#This Row],[Hauptkörper - B3 - Recyceltes Material]],'DD FD'!AL:AM,2,FALSE))</f>
        <v/>
      </c>
      <c r="MH260" s="578" t="str">
        <f>IF(Table1[[#This Row],[Hauptkörper - B3 - Recyceltes Material Anteil (in %)]]="","",Table1[[#This Row],[Hauptkörper - B3 - Recyceltes Material Anteil (in %)]])</f>
        <v/>
      </c>
      <c r="MI260" s="577" t="str">
        <f>IF(Table1[[#This Row],[Hauptkörper - B3 - Beschichtung]]="","",VLOOKUP(Table1[[#This Row],[Hauptkörper - B3 - Beschichtung]],'DD FD'!AE:AF,2,FALSE))</f>
        <v/>
      </c>
      <c r="MJ260" s="580" t="str">
        <f>IF(Table1[[#This Row],[Hauptkörper - B3 - Beschichtung Anteil (in %)]]="","",Table1[[#This Row],[Hauptkörper - B3 - Beschichtung Anteil (in %)]])</f>
        <v/>
      </c>
      <c r="MK260" s="576" t="str">
        <f>IF(Table1[[#This Row],[Verschluss - B1 - Art]]="","",VLOOKUP(Table1[[#This Row],[Verschluss - B1 - Art]],'DD FD'!D:E,2,FALSE))</f>
        <v/>
      </c>
      <c r="ML260" s="577" t="str">
        <f>IF(Table1[[#This Row],[Verschluss - B1 - Fraktion]]="","",VLOOKUP(Table1[[#This Row],[Verschluss - B1 - Fraktion]],'DD FD'!H:J,3,FALSE))</f>
        <v/>
      </c>
      <c r="MM260" s="574" t="str">
        <f>IF(Table1[[#This Row],[Verschluss - B1 - Gewicht (in G)]]="","",Table1[[#This Row],[Verschluss - B1 - Gewicht (in G)]])</f>
        <v/>
      </c>
      <c r="MN260" s="574" t="str">
        <f>IF(Table1[[#This Row],[Verschluss - B1 - Lizenzierungs-pflichtig? (X=Ja)]]="","",Table1[[#This Row],[Verschluss - B1 - Lizenzierungs-pflichtig? (X=Ja)]])</f>
        <v/>
      </c>
      <c r="MO260" s="574" t="str">
        <f>IF(Table1[[#This Row],[Verschluss - B1 - Trennbar vom Hauptkörper? (X=Ja)]]="","",Table1[[#This Row],[Verschluss - B1 - Trennbar vom Hauptkörper? (X=Ja)]])</f>
        <v/>
      </c>
      <c r="MP260" s="577" t="str">
        <f>IF(Table1[[#This Row],[Verschluss - B1 - Virgin Material]]="","",VLOOKUP(Table1[[#This Row],[Verschluss - B1 - Virgin Material]],'DD FD'!AJ:AK,2,FALSE))</f>
        <v/>
      </c>
      <c r="MQ260" s="578" t="str">
        <f>IF(Table1[[#This Row],[Verschluss - B1 - Virgin Material Anteil (in %)]]="","",Table1[[#This Row],[Verschluss - B1 - Virgin Material Anteil (in %)]])</f>
        <v/>
      </c>
      <c r="MR260" s="577" t="str">
        <f>IF(Table1[[#This Row],[Verschluss - B1 - Recyceltes Material]]="","",VLOOKUP(Table1[[#This Row],[Verschluss - B1 - Recyceltes Material]],'DD FD'!AL:AM,2,FALSE))</f>
        <v/>
      </c>
      <c r="MS260" s="578" t="str">
        <f>IF(Table1[[#This Row],[Verschluss - B1 - Recyceltes Material Anteil (in %)]]="","",Table1[[#This Row],[Verschluss - B1 - Recyceltes Material Anteil (in %)]])</f>
        <v/>
      </c>
      <c r="MT260" s="577" t="str">
        <f>IF(Table1[[#This Row],[Verschluss - B1 - Beschichtung]]="","",VLOOKUP(Table1[[#This Row],[Verschluss - B1 - Beschichtung]],'DD FD'!AE:AF,2,FALSE))</f>
        <v/>
      </c>
      <c r="MU260" s="580" t="str">
        <f>IF(Table1[[#This Row],[Verschluss - B1 - Beschichtung Anteil (in %)]]="","",Table1[[#This Row],[Verschluss - B1 - Beschichtung Anteil (in %)]])</f>
        <v/>
      </c>
      <c r="MV260" s="576" t="str">
        <f>IF(Table1[[#This Row],[Verschluss - B2 - Art]]="","",VLOOKUP(Table1[[#This Row],[Verschluss - B2 - Art]],'DD FD'!D:E,2,FALSE))</f>
        <v/>
      </c>
      <c r="MW260" s="577" t="str">
        <f>IF(Table1[[#This Row],[Verschluss - B2 - Fraktion]]="","",VLOOKUP(Table1[[#This Row],[Verschluss - B2 - Fraktion]],'DD FD'!H:J,3,FALSE))</f>
        <v/>
      </c>
      <c r="MX260" s="574" t="str">
        <f>IF(Table1[[#This Row],[Verschluss - B2 - Gewicht (in G)]]="","",Table1[[#This Row],[Verschluss - B2 - Gewicht (in G)]])</f>
        <v/>
      </c>
      <c r="MY260" s="574" t="str">
        <f>IF(Table1[[#This Row],[Verschluss - B2 - Lizenzierungs-pflichtig? (X=Ja)]]="","",Table1[[#This Row],[Verschluss - B2 - Lizenzierungs-pflichtig? (X=Ja)]])</f>
        <v/>
      </c>
      <c r="MZ260" s="574" t="str">
        <f>IF(Table1[[#This Row],[Verschluss - B2 - Trennbar vom Hauptkörper? (X=Ja)]]="","",Table1[[#This Row],[Verschluss - B2 - Trennbar vom Hauptkörper? (X=Ja)]])</f>
        <v/>
      </c>
      <c r="NA260" s="577" t="str">
        <f>IF(Table1[[#This Row],[Verschluss - B2 - Virgin Material]]="","",VLOOKUP(Table1[[#This Row],[Verschluss - B2 - Virgin Material]],'DD FD'!AJ:AK,2,FALSE))</f>
        <v/>
      </c>
      <c r="NB260" s="578" t="str">
        <f>IF(Table1[[#This Row],[Verschluss - B2 - Virgin Material Anteil (in %)]]="","",Table1[[#This Row],[Verschluss - B2 - Virgin Material Anteil (in %)]])</f>
        <v/>
      </c>
      <c r="NC260" s="577" t="str">
        <f>IF(Table1[[#This Row],[Verschluss - B2 - Recyceltes Material]]="","",VLOOKUP(Table1[[#This Row],[Verschluss - B2 - Recyceltes Material]],'DD FD'!AL:AM,2,FALSE))</f>
        <v/>
      </c>
      <c r="ND260" s="578" t="str">
        <f>IF(Table1[[#This Row],[Verschluss - B2 - Recyceltes Material Anteil (in %)]]="","",Table1[[#This Row],[Verschluss - B2 - Recyceltes Material Anteil (in %)]])</f>
        <v/>
      </c>
      <c r="NE260" s="577" t="str">
        <f>IF(Table1[[#This Row],[Verschluss - B2 - Beschichtung]]="","",VLOOKUP(Table1[[#This Row],[Verschluss - B2 - Beschichtung]],'DD FD'!AE:AF,2,FALSE))</f>
        <v/>
      </c>
      <c r="NF260" s="580" t="str">
        <f>IF(Table1[[#This Row],[Verschluss - B2 - Beschichtung Anteil (in %)]]="","",Table1[[#This Row],[Verschluss - B2 - Beschichtung Anteil (in %)]])</f>
        <v/>
      </c>
      <c r="NG260" s="576" t="str">
        <f>IF(Table1[[#This Row],[Verschluss - B3 - Art]]="","",VLOOKUP(Table1[[#This Row],[Verschluss - B3 - Art]],'DD FD'!D:E,2,FALSE))</f>
        <v/>
      </c>
      <c r="NH260" s="577" t="str">
        <f>IF(Table1[[#This Row],[Verschluss - B3 - Fraktion]]="","",VLOOKUP(Table1[[#This Row],[Verschluss - B3 - Fraktion]],'DD FD'!H:J,3,FALSE))</f>
        <v/>
      </c>
      <c r="NI260" s="574" t="str">
        <f>IF(Table1[[#This Row],[Verschluss - B3 - Gewicht (in G)]]="","",Table1[[#This Row],[Verschluss - B3 - Gewicht (in G)]])</f>
        <v/>
      </c>
      <c r="NJ260" s="574" t="str">
        <f>IF(Table1[[#This Row],[Verschluss - B3 - Lizenzierungs-pflichtig? (X=Ja)]]="","",Table1[[#This Row],[Verschluss - B3 - Lizenzierungs-pflichtig? (X=Ja)]])</f>
        <v/>
      </c>
      <c r="NK260" s="574" t="str">
        <f>IF(Table1[[#This Row],[Verschluss - B3 - Trennbar vom Hauptkörper? (X=Ja)]]="","",Table1[[#This Row],[Verschluss - B3 - Trennbar vom Hauptkörper? (X=Ja)]])</f>
        <v/>
      </c>
      <c r="NL260" s="577" t="str">
        <f>IF(Table1[[#This Row],[Verschluss - B3 - Virgin Material]]="","",VLOOKUP(Table1[[#This Row],[Verschluss - B3 - Virgin Material]],'DD FD'!AJ:AK,2,FALSE))</f>
        <v/>
      </c>
      <c r="NM260" s="578" t="str">
        <f>IF(Table1[[#This Row],[Verschluss - B3 - Virgin Material Anteil (in %)]]="","",Table1[[#This Row],[Verschluss - B3 - Virgin Material Anteil (in %)]])</f>
        <v/>
      </c>
      <c r="NN260" s="577" t="str">
        <f>IF(Table1[[#This Row],[Verschluss - B3 - Recyceltes Material]]="","",VLOOKUP(Table1[[#This Row],[Verschluss - B3 - Recyceltes Material]],'DD FD'!AL:AM,2,FALSE))</f>
        <v/>
      </c>
      <c r="NO260" s="578" t="str">
        <f>IF(Table1[[#This Row],[Verschluss - B3 - Recyceltes Material Anteil (in %)]]="","",Table1[[#This Row],[Verschluss - B3 - Recyceltes Material Anteil (in %)]])</f>
        <v/>
      </c>
      <c r="NP260" s="577" t="str">
        <f>IF(Table1[[#This Row],[Verschluss - B3 - Beschichtung]]="","",VLOOKUP(Table1[[#This Row],[Verschluss - B3 - Beschichtung]],'DD FD'!AE:AF,2,FALSE))</f>
        <v/>
      </c>
      <c r="NQ260" s="580" t="str">
        <f>IF(Table1[[#This Row],[Verschluss - B3 - Beschichtung Anteil (in %)]]="","",Table1[[#This Row],[Verschluss - B3 - Beschichtung Anteil (in %)]])</f>
        <v/>
      </c>
      <c r="NR260" s="576" t="str">
        <f>IF(Table1[[#This Row],[Etikett - B1 - Art]]="","",VLOOKUP(Table1[[#This Row],[Etikett - B1 - Art]],'DD FD'!F:G,2,FALSE))</f>
        <v/>
      </c>
      <c r="NS260" s="577" t="str">
        <f>IF(Table1[[#This Row],[Etikett - B1 - Fraktion]]="","",VLOOKUP(Table1[[#This Row],[Etikett - B1 - Fraktion]],'DD FD'!H:J,3,FALSE))</f>
        <v/>
      </c>
      <c r="NT260" s="574" t="str">
        <f>IF(Table1[[#This Row],[Etikett - B1 - Gewicht (in G)]]="","",Table1[[#This Row],[Etikett - B1 - Gewicht (in G)]])</f>
        <v/>
      </c>
      <c r="NU260" s="574" t="str">
        <f>IF(Table1[[#This Row],[Etikett - B1 - Lizenzierungs-pflichtig? (X=Ja)]]="","",Table1[[#This Row],[Etikett - B1 - Lizenzierungs-pflichtig? (X=Ja)]])</f>
        <v/>
      </c>
      <c r="NV260" s="574" t="str">
        <f>IF(Table1[[#This Row],[Etikett - B1 - Trennbar vom Hauptkörper? (X=Ja)]]="","",Table1[[#This Row],[Etikett - B1 - Trennbar vom Hauptkörper? (X=Ja)]])</f>
        <v/>
      </c>
      <c r="NW260" s="577" t="str">
        <f>IF(Table1[[#This Row],[Etikett - B1 - Virgin Material]]="","",VLOOKUP(Table1[[#This Row],[Etikett - B1 - Virgin Material]],'DD FD'!AJ:AK,2,FALSE))</f>
        <v/>
      </c>
      <c r="NX260" s="578" t="str">
        <f>IF(Table1[[#This Row],[Etikett - B1 - Virgin Material Anteil (in %)]]="","",Table1[[#This Row],[Etikett - B1 - Virgin Material Anteil (in %)]])</f>
        <v/>
      </c>
      <c r="NY260" s="577" t="str">
        <f>IF(Table1[[#This Row],[Etikett - B1 - Recyceltes Material]]="","",VLOOKUP(Table1[[#This Row],[Etikett - B1 - Recyceltes Material]],'DD FD'!AL:AM,2,FALSE))</f>
        <v/>
      </c>
      <c r="NZ260" s="578" t="str">
        <f>IF(Table1[[#This Row],[Etikett - B1 - Recyceltes Material Anteil (in %)]]="","",Table1[[#This Row],[Etikett - B1 - Recyceltes Material Anteil (in %)]])</f>
        <v/>
      </c>
      <c r="OA260" s="577" t="str">
        <f>IF(Table1[[#This Row],[Etikett - B1 - Beschichtung]]="","",VLOOKUP(Table1[[#This Row],[Etikett - B1 - Beschichtung]],'DD FD'!AE:AF,2,FALSE))</f>
        <v/>
      </c>
      <c r="OB260" s="580" t="str">
        <f>IF(Table1[[#This Row],[Etikett - B1 - Beschichtung Anteil (in %)]]="","",Table1[[#This Row],[Etikett - B1 - Beschichtung Anteil (in %)]])</f>
        <v/>
      </c>
      <c r="OC260" s="576" t="str">
        <f>IF(Table1[[#This Row],[Etikett - B2 - Art]]="","",VLOOKUP(Table1[[#This Row],[Etikett - B2 - Art]],'DD FD'!F:G,2,FALSE))</f>
        <v/>
      </c>
      <c r="OD260" s="577" t="str">
        <f>IF(Table1[[#This Row],[Etikett - B2 - Fraktion]]="","",VLOOKUP(Table1[[#This Row],[Etikett - B2 - Fraktion]],'DD FD'!H:J,3,FALSE))</f>
        <v/>
      </c>
      <c r="OE260" s="574" t="str">
        <f>IF(Table1[[#This Row],[Etikett - B2 - Gewicht (in G)]]="","",Table1[[#This Row],[Etikett - B2 - Gewicht (in G)]])</f>
        <v/>
      </c>
      <c r="OF260" s="574" t="str">
        <f>IF(Table1[[#This Row],[Etikett - B2 - Lizenzierungs-pflichtig? (X=Ja)]]="","",Table1[[#This Row],[Etikett - B2 - Lizenzierungs-pflichtig? (X=Ja)]])</f>
        <v/>
      </c>
      <c r="OG260" s="574" t="str">
        <f>IF(Table1[[#This Row],[Etikett - B2 - Trennbar vom Hauptkörper? (X=Ja)]]="","",Table1[[#This Row],[Etikett - B2 - Trennbar vom Hauptkörper? (X=Ja)]])</f>
        <v/>
      </c>
      <c r="OH260" s="577" t="str">
        <f>IF(Table1[[#This Row],[Etikett - B2 - Virgin Material]]="","",VLOOKUP(Table1[[#This Row],[Etikett - B2 - Virgin Material]],'DD FD'!AJ:AK,2,FALSE))</f>
        <v/>
      </c>
      <c r="OI260" s="578" t="str">
        <f>IF(Table1[[#This Row],[Etikett - B2 - Virgin Material Anteil (in %)]]="","",Table1[[#This Row],[Etikett - B2 - Virgin Material Anteil (in %)]])</f>
        <v/>
      </c>
      <c r="OJ260" s="577" t="str">
        <f>IF(Table1[[#This Row],[Etikett - B2 - Recyceltes Material]]="","",VLOOKUP(Table1[[#This Row],[Etikett - B2 - Recyceltes Material]],'DD FD'!AL:AM,2,FALSE))</f>
        <v/>
      </c>
      <c r="OK260" s="578" t="str">
        <f>IF(Table1[[#This Row],[Etikett - B2 - Recyceltes Material Anteil (in %)]]="","",Table1[[#This Row],[Etikett - B2 - Recyceltes Material Anteil (in %)]])</f>
        <v/>
      </c>
      <c r="OL260" s="577" t="str">
        <f>IF(Table1[[#This Row],[Etikett - B2 - Beschichtung]]="","",VLOOKUP(Table1[[#This Row],[Etikett - B2 - Beschichtung]],'DD FD'!AE:AF,2,FALSE))</f>
        <v/>
      </c>
      <c r="OM260" s="580" t="str">
        <f>IF(Table1[[#This Row],[Etikett - B2 - Beschichtung Anteil (in %)]]="","",Table1[[#This Row],[Etikett - B2 - Beschichtung Anteil (in %)]])</f>
        <v/>
      </c>
      <c r="ON260" s="576" t="str">
        <f>IF(Table1[[#This Row],[Etikett - B3 - Art]]="","",VLOOKUP(Table1[[#This Row],[Etikett - B3 - Art]],'DD FD'!F:G,2,FALSE))</f>
        <v/>
      </c>
      <c r="OO260" s="577" t="str">
        <f>IF(Table1[[#This Row],[Etikett - B3 - Fraktion]]="","",VLOOKUP(Table1[[#This Row],[Etikett - B3 - Fraktion]],'DD FD'!H:J,3,FALSE))</f>
        <v/>
      </c>
      <c r="OP260" s="574" t="str">
        <f>IF(Table1[[#This Row],[Etikett - B3 - Gewicht (in G)]]="","",Table1[[#This Row],[Etikett - B3 - Gewicht (in G)]])</f>
        <v/>
      </c>
      <c r="OQ260" s="574" t="str">
        <f>IF(Table1[[#This Row],[Etikett - B3 - Lizenzierungs-pflichtig? (X=Ja)]]="","",Table1[[#This Row],[Etikett - B3 - Lizenzierungs-pflichtig? (X=Ja)]])</f>
        <v/>
      </c>
      <c r="OR260" s="574" t="str">
        <f>IF(Table1[[#This Row],[Etikett - B3 - Trennbar vom Hauptkörper? (X=Ja)]]="","",Table1[[#This Row],[Etikett - B3 - Trennbar vom Hauptkörper? (X=Ja)]])</f>
        <v/>
      </c>
      <c r="OS260" s="577" t="str">
        <f>IF(Table1[[#This Row],[Etikett - B3 - Virgin Material]]="","",VLOOKUP(Table1[[#This Row],[Etikett - B3 - Virgin Material]],'DD FD'!AJ:AK,2,FALSE))</f>
        <v/>
      </c>
      <c r="OT260" s="578" t="str">
        <f>IF(Table1[[#This Row],[Etikett - B3 - Virgin Material Anteil (in %)]]="","",Table1[[#This Row],[Etikett - B3 - Virgin Material Anteil (in %)]])</f>
        <v/>
      </c>
      <c r="OU260" s="577" t="str">
        <f>IF(Table1[[#This Row],[Etikett - B3 - Recyceltes Material]]="","",VLOOKUP(Table1[[#This Row],[Etikett - B3 - Recyceltes Material]],'DD FD'!AL:AM,2,FALSE))</f>
        <v/>
      </c>
      <c r="OV260" s="578" t="str">
        <f>IF(Table1[[#This Row],[Etikett - B3 - Recyceltes Material Anteil (in %)]]="","",Table1[[#This Row],[Etikett - B3 - Recyceltes Material Anteil (in %)]])</f>
        <v/>
      </c>
      <c r="OW260" s="577" t="str">
        <f>IF(Table1[[#This Row],[Etikett - B3 - Beschichtung]]="","",VLOOKUP(Table1[[#This Row],[Etikett - B3 - Beschichtung]],'DD FD'!AE:AF,2,FALSE))</f>
        <v/>
      </c>
      <c r="OX260" s="613" t="str">
        <f>IF(Table1[[#This Row],[Etikett - B3 - Beschichtung Anteil (in %)]]="","",Table1[[#This Row],[Etikett - B3 - Beschichtung Anteil (in %)]])</f>
        <v/>
      </c>
      <c r="OY260" s="618">
        <f>ROUNDUP(SUM(
IF(AND(LH260='DD FD'!$J$7,LJ260='DD FD'!$AI$3),LI260,0),
IF(AND(LR260='DD FD'!$J$7,LT260='DD FD'!$AI$3),LS260,0),
IF(AND(MB260='DD FD'!$J$7,MD260='DD FD'!$AI$3),MC260,0),
IF(AND(ML260='DD FD'!$J$7,MN260='DD FD'!$AI$3),MM260,0),
IF(AND(MW260='DD FD'!$J$7,MY260='DD FD'!$AI$3),MX260,0),
IF(AND(NH260='DD FD'!$J$7,NJ260='DD FD'!$AI$3),NI260,0),
IF(AND(NS260='DD FD'!$J$7,NU260='DD FD'!$AI$3),NT260,0),
IF(AND(OD260='DD FD'!$J$7,OF260='DD FD'!$AI$3),OE260,0),
IF(AND(OO260='DD FD'!$J$7,OQ260='DD FD'!$AI$3),OP260,0),
),2)</f>
        <v>0</v>
      </c>
      <c r="OZ260" s="617">
        <f>ROUNDUP(SUM(
IF(AND(LH260='DD FD'!$J$6,LJ260='DD FD'!$AI$3),LI260,0),
IF(AND(LR260='DD FD'!$J$6,LT260='DD FD'!$AI$3),LS260,0),
IF(AND(MB260='DD FD'!$J$6,MD260='DD FD'!$AI$3),MC260,0),
IF(AND(ML260='DD FD'!$J$6,MN260='DD FD'!$AI$3),MM260,0),
IF(AND(MW260='DD FD'!$J$6,MY260='DD FD'!$AI$3),MX260,0),
IF(AND(NH260='DD FD'!$J$6,NJ260='DD FD'!$AI$3),NI260,0),
IF(AND(NS260='DD FD'!$J$6,NU260='DD FD'!$AI$3),NT260,0),
IF(AND(OD260='DD FD'!$J$6,OF260='DD FD'!$AI$3),OE260,0),
IF(AND(OO260='DD FD'!$J$6,OQ260='DD FD'!$AI$3),OP260,0),
),2)</f>
        <v>0</v>
      </c>
      <c r="PA260" s="617">
        <f>ROUNDUP(SUM(
IF(AND(LH260='DD FD'!$J$10,LJ260='DD FD'!$AI$3),LI260,0),
IF(AND(LR260='DD FD'!$J$10,LT260='DD FD'!$AI$3),LS260,0),
IF(AND(MB260='DD FD'!$J$10,MD260='DD FD'!$AI$3),MC260,0),
IF(AND(ML260='DD FD'!$J$10,MN260='DD FD'!$AI$3),MM260,0),
IF(AND(MW260='DD FD'!$J$10,MY260='DD FD'!$AI$3),MX260,0),
IF(AND(NH260='DD FD'!$J$10,NJ260='DD FD'!$AI$3),NI260,0),
IF(AND(NS260='DD FD'!$J$10,NU260='DD FD'!$AI$3),NT260,0),
IF(AND(OD260='DD FD'!$J$10,OF260='DD FD'!$AI$3),OE260,0),
IF(AND(OO260='DD FD'!$J$10,OQ260='DD FD'!$AI$3),OP260,0),
),2)</f>
        <v>0</v>
      </c>
      <c r="PB260" s="617">
        <f>ROUNDUP(SUM(
IF(AND(LH260='DD FD'!$J$8,LJ260='DD FD'!$AI$3),LI260,0),
IF(AND(LR260='DD FD'!$J$8,LT260='DD FD'!$AI$3),LS260,0),
IF(AND(MB260='DD FD'!$J$8,MD260='DD FD'!$AI$3),MC260,0),
IF(AND(ML260='DD FD'!$J$8,MN260='DD FD'!$AI$3),MM260,0),
IF(AND(MW260='DD FD'!$J$8,MY260='DD FD'!$AI$3),MX260,0),
IF(AND(NH260='DD FD'!$J$8,NJ260='DD FD'!$AI$3),NI260,0),
IF(AND(NS260='DD FD'!$J$8,NU260='DD FD'!$AI$3),NT260,0),
IF(AND(OD260='DD FD'!$J$8,OF260='DD FD'!$AI$3),OE260,0),
IF(AND(OO260='DD FD'!$J$8,OQ260='DD FD'!$AI$3),OP260,0),
),2)</f>
        <v>0</v>
      </c>
      <c r="PC260" s="617">
        <f>ROUNDUP(SUM(
IF(AND(LH260='DD FD'!$J$5,LJ260='DD FD'!$AI$3),LI260,0),
IF(AND(LR260='DD FD'!$J$5,LT260='DD FD'!$AI$3),LS260,0),
IF(AND(MB260='DD FD'!$J$5,MD260='DD FD'!$AI$3),MC260,0),
IF(AND(ML260='DD FD'!$J$5,MN260='DD FD'!$AI$3),MM260,0),
IF(AND(MW260='DD FD'!$J$5,MY260='DD FD'!$AI$3),MX260,0),
IF(AND(NH260='DD FD'!$J$5,NJ260='DD FD'!$AI$3),NI260,0),
IF(AND(NS260='DD FD'!$J$5,NU260='DD FD'!$AI$3),NT260,0),
IF(AND(OD260='DD FD'!$J$5,OF260='DD FD'!$AI$3),OE260,0),
IF(AND(OO260='DD FD'!$J$5,OQ260='DD FD'!$AI$3),OP260,0),
),2)</f>
        <v>0</v>
      </c>
      <c r="PD260" s="617">
        <f>ROUNDUP(SUM(
IF(AND(LH260='DD FD'!$J$9,LJ260='DD FD'!$AI$3),LI260,0),
IF(AND(LR260='DD FD'!$J$9,LT260='DD FD'!$AI$3),LS260,0),
IF(AND(MB260='DD FD'!$J$9,MD260='DD FD'!$AI$3),MC260,0),
IF(AND(ML260='DD FD'!$J$9,MN260='DD FD'!$AI$3),MM260,0),
IF(AND(MW260='DD FD'!$J$9,MY260='DD FD'!$AI$3),MX260,0),
IF(AND(NH260='DD FD'!$J$9,NJ260='DD FD'!$AI$3),NI260,0),
IF(AND(NS260='DD FD'!$J$9,NU260='DD FD'!$AI$3),NT260,0),
IF(AND(OD260='DD FD'!$J$9,OF260='DD FD'!$AI$3),OE260,0),
IF(AND(OO260='DD FD'!$J$9,OQ260='DD FD'!$AI$3),OP260,0),
),2)</f>
        <v>0</v>
      </c>
      <c r="PE260" s="617">
        <f>ROUNDUP(SUM(
IF(AND(LH260='DD FD'!$J$4,LJ260='DD FD'!$AI$3),LI260,0),
IF(AND(LR260='DD FD'!$J$4,LT260='DD FD'!$AI$3),LS260,0),
IF(AND(MB260='DD FD'!$J$4,MD260='DD FD'!$AI$3),MC260,0),
IF(AND(ML260='DD FD'!$J$4,MN260='DD FD'!$AI$3),MM260,0),
IF(AND(MW260='DD FD'!$J$4,MY260='DD FD'!$AI$3),MX260,0),
IF(AND(NH260='DD FD'!$J$4,NJ260='DD FD'!$AI$3),NI260,0),
IF(AND(NS260='DD FD'!$J$4,NU260='DD FD'!$AI$3),NT260,0),
IF(AND(OD260='DD FD'!$J$4,OF260='DD FD'!$AI$3),OE260,0),
IF(AND(OO260='DD FD'!$J$4,OQ260='DD FD'!$AI$3),OP260,0),
),2)</f>
        <v>0</v>
      </c>
      <c r="PF260" s="619">
        <f>ROUNDUP(SUM(
IF(AND(LH260='DD FD'!$J$11,LJ260='DD FD'!$AI$3),LI260,0),
IF(AND(LR260='DD FD'!$J$11,LT260='DD FD'!$AI$3),LS260,0),
IF(AND(MB260='DD FD'!$J$11,MD260='DD FD'!$AI$3),MC260,0),
IF(AND(ML260='DD FD'!$J$11,MN260='DD FD'!$AI$3),MM260,0),
IF(AND(MW260='DD FD'!$J$11,MY260='DD FD'!$AI$3),MX260,0),
IF(AND(NH260='DD FD'!$J$11,NJ260='DD FD'!$AI$3),NI260,0),
IF(AND(NS260='DD FD'!$J$11,NU260='DD FD'!$AI$3),NT260,0),
IF(AND(OD260='DD FD'!$J$11,OF260='DD FD'!$AI$3),OE260,0),
IF(AND(OO260='DD FD'!$J$11,OQ260='DD FD'!$AI$3),OP260,0),
),2)</f>
        <v>0</v>
      </c>
    </row>
    <row r="261" spans="1:422">
      <c r="A261" s="806"/>
      <c r="B261" s="934"/>
      <c r="C261" s="247"/>
      <c r="D261" s="842"/>
      <c r="E261" s="247"/>
      <c r="F261" s="158"/>
      <c r="G261" s="710"/>
      <c r="H261" s="712"/>
      <c r="I261" s="936"/>
      <c r="J261" s="803"/>
      <c r="K261" s="150"/>
      <c r="L261" s="146" t="str">
        <f t="shared" ref="L261:L305" si="108">IF(B261&lt;&gt;"",IF(AND(F261="",A261=""),"30",IF(AND(F261="",A261="x"),"10",IF(F261&lt;&gt;"",""))),"")</f>
        <v/>
      </c>
      <c r="M261" s="501" t="str">
        <f t="shared" si="98"/>
        <v/>
      </c>
      <c r="N261" s="504"/>
      <c r="O261" s="113" t="str">
        <f t="shared" si="99"/>
        <v/>
      </c>
      <c r="P261" s="114" t="str">
        <f t="shared" ref="P261:P305" si="109">IF(B261&lt;&gt;"",IF(AND(F261="",A261=""),"00",IF(AND(F261="",A261="x"),"12",IF(F261&lt;&gt;"",""))),"")</f>
        <v/>
      </c>
      <c r="Q261" s="152"/>
      <c r="R261" s="152"/>
      <c r="S261" s="115" t="str">
        <f t="shared" si="100"/>
        <v/>
      </c>
      <c r="T261" s="159"/>
      <c r="U261" s="159"/>
      <c r="V261" s="157"/>
      <c r="W261" s="157"/>
      <c r="X261" s="157"/>
      <c r="Y261" s="772"/>
      <c r="Z261" s="158"/>
      <c r="AA261" s="144"/>
      <c r="AB261" s="112"/>
      <c r="AC261" s="153"/>
      <c r="AD261" s="153"/>
      <c r="AE261" s="153"/>
      <c r="AF261" s="153"/>
      <c r="AG261" s="153"/>
      <c r="AH261" s="153"/>
      <c r="AI261" s="152"/>
      <c r="AJ261" s="158"/>
      <c r="AK261" s="158"/>
      <c r="AL261" s="158"/>
      <c r="AM261" s="116" t="str">
        <f t="shared" si="101"/>
        <v/>
      </c>
      <c r="AN261" s="116" t="str">
        <f t="shared" si="102"/>
        <v/>
      </c>
      <c r="AO261" s="324"/>
      <c r="AP261" s="503"/>
      <c r="AQ261" s="487" t="str">
        <f t="shared" si="103"/>
        <v/>
      </c>
      <c r="AR261" s="113" t="str">
        <f t="shared" ref="AR261:AR305" si="110">IF(L261&lt;&gt;"","ST","")</f>
        <v/>
      </c>
      <c r="AS261" s="113" t="str">
        <f t="shared" ref="AS261:AS305" si="111">IF(L261&lt;&gt;"","1","")</f>
        <v/>
      </c>
      <c r="AT261" s="113" t="str">
        <f t="shared" ref="AT261:AT305" si="112">IF(N261&lt;&gt;"","ST","")</f>
        <v/>
      </c>
      <c r="AU261" s="113" t="str">
        <f t="shared" ref="AU261:AU305" si="113">IF(N261&lt;&gt;"","x","")</f>
        <v/>
      </c>
      <c r="AV261" s="159"/>
      <c r="AW261" s="157"/>
      <c r="AX261" s="157"/>
      <c r="AY261" s="157"/>
      <c r="AZ261" s="157"/>
      <c r="BA261" s="116" t="str">
        <f t="shared" ref="BA261:BA305" si="114">IF(L261&lt;&gt;"",$BA$4,"")</f>
        <v/>
      </c>
      <c r="BB261" s="316"/>
      <c r="BC261" s="116" t="str">
        <f t="shared" ref="BC261:BC305" si="115">IF(L261&lt;&gt;"",$BC$4,"")</f>
        <v/>
      </c>
      <c r="BD261" s="133" t="str">
        <f t="shared" ref="BD261:BD305" si="116">IF(E261="","",E261)</f>
        <v/>
      </c>
      <c r="BE261" s="157"/>
      <c r="BF261" s="1180"/>
      <c r="BG261" s="1180"/>
      <c r="BH261" s="158"/>
      <c r="BI261" s="490"/>
      <c r="BJ261" s="514" t="str">
        <f t="shared" si="104"/>
        <v/>
      </c>
      <c r="BK261" s="789"/>
      <c r="BL261" s="116" t="str">
        <f t="shared" si="105"/>
        <v/>
      </c>
      <c r="BM261" s="144"/>
      <c r="BN261" s="144"/>
      <c r="BO261" s="144"/>
      <c r="BP261" s="790"/>
      <c r="BQ261" s="790"/>
      <c r="BR261" s="790"/>
      <c r="BS261" s="116" t="str">
        <f t="shared" ref="BS261:BS305" si="117">IF(L261&lt;&gt;"",IF($BS$4="","MM",$BS$4),"")</f>
        <v/>
      </c>
      <c r="BT261" s="790"/>
      <c r="BU261" s="808" t="str">
        <f t="shared" ref="BU261:BU305" si="118">IF(L261&lt;&gt;"",IF($BU$4="","G",$BU$4),"")</f>
        <v/>
      </c>
      <c r="BV261" s="791"/>
      <c r="BW261" s="144"/>
      <c r="BX261" s="20"/>
      <c r="BY261" s="20"/>
      <c r="BZ261" s="20"/>
      <c r="CA261" s="792"/>
      <c r="CB261" s="1201"/>
      <c r="CC261" s="144"/>
      <c r="CD261" s="144"/>
      <c r="CE261" s="144"/>
      <c r="CF261" s="144"/>
      <c r="CG261" s="144"/>
      <c r="CH261" s="144"/>
      <c r="CI261" s="144"/>
      <c r="CJ261" s="144"/>
      <c r="CK261" s="144"/>
      <c r="CL261" s="144"/>
      <c r="CM261" s="144"/>
      <c r="CN261" s="144"/>
      <c r="CO261" s="144"/>
      <c r="CP261" s="144"/>
      <c r="CQ261" s="144"/>
      <c r="CR261" s="144"/>
      <c r="CS261" s="144"/>
      <c r="CT261" s="144"/>
      <c r="CU261" s="144"/>
      <c r="CV261" s="144"/>
      <c r="CW261" s="144"/>
      <c r="CX261" s="144"/>
      <c r="CY261" s="144"/>
      <c r="CZ261" s="144"/>
      <c r="DA261" s="144"/>
      <c r="DB261" s="144"/>
      <c r="DC261" s="144"/>
      <c r="DD261" s="144"/>
      <c r="DE261" s="144"/>
      <c r="DF261" s="144"/>
      <c r="DG261" s="144"/>
      <c r="DH261" s="144"/>
      <c r="DI261" s="144"/>
      <c r="DJ261" s="144"/>
      <c r="DK261" s="144"/>
      <c r="DL261" s="144"/>
      <c r="DM261" s="144"/>
      <c r="DN261" s="144"/>
      <c r="DO261" s="144"/>
      <c r="DP261" s="144"/>
      <c r="DQ261" s="144"/>
      <c r="DR261" s="144"/>
      <c r="DS261" s="144"/>
      <c r="DT261" s="144"/>
      <c r="DU261" s="144"/>
      <c r="DV261" s="144"/>
      <c r="DW261" s="144"/>
      <c r="DX261" s="144"/>
      <c r="DY261" s="144"/>
      <c r="DZ261" s="144"/>
      <c r="EA261" s="144"/>
      <c r="EB261" s="144"/>
      <c r="EC261" s="144"/>
      <c r="ED261" s="782" t="str">
        <f t="shared" si="106"/>
        <v/>
      </c>
      <c r="EE261" s="519"/>
      <c r="EF261" s="793"/>
      <c r="EG261" s="519"/>
      <c r="EH261" s="794"/>
      <c r="EI261" s="790"/>
      <c r="EJ261" s="794"/>
      <c r="EK261" s="794"/>
      <c r="EL261" s="790"/>
      <c r="EM261" s="790"/>
      <c r="EN261" s="790"/>
      <c r="EO261" s="112" t="str">
        <f t="shared" ref="EO261:EO305" si="119">IF(L261&lt;&gt;"",IF($EO$4="","MM",$EO$4),"")</f>
        <v/>
      </c>
      <c r="EP261" s="790"/>
      <c r="EQ261" s="488" t="str">
        <f t="shared" ref="EQ261:EQ305" si="120">IF(L261&lt;&gt;"",IF($EQ$4="","G",$EQ$4),"")</f>
        <v/>
      </c>
      <c r="ER261" s="1100"/>
      <c r="ES261" s="1099" t="str">
        <f t="shared" si="107"/>
        <v/>
      </c>
      <c r="ET261" s="525"/>
      <c r="EU261" s="148"/>
      <c r="EV261" s="148"/>
      <c r="EW261" s="148"/>
      <c r="EX261" s="148"/>
      <c r="EY261" s="148"/>
      <c r="EZ261" s="148"/>
      <c r="FA261" s="148"/>
      <c r="FB261" s="148"/>
      <c r="FC261" s="148"/>
      <c r="FD261" s="148"/>
      <c r="FE261" s="148"/>
      <c r="FF261" s="148"/>
      <c r="FG261" s="148"/>
      <c r="FH261" s="148"/>
      <c r="FI261" s="528"/>
      <c r="FJ261" s="513" t="str">
        <f t="shared" ref="FJ261:FJ305" si="121">IF(B261&lt;&gt;"",$FJ$4,"")</f>
        <v/>
      </c>
      <c r="FK261" s="158"/>
      <c r="FL261" s="850"/>
      <c r="FM261" s="850"/>
      <c r="FN261" s="850"/>
      <c r="FO261" s="850"/>
      <c r="FP261" s="850"/>
      <c r="FQ261" s="850"/>
      <c r="FR261" s="157"/>
      <c r="FS261" s="143"/>
      <c r="FT261" s="143"/>
      <c r="FU261" s="847" t="str">
        <f t="shared" ref="FU261:FU305" si="122">IF(AND(B261&lt;&gt;"",$FU$4&lt;&gt;";;;;;"),$FU$4,"")</f>
        <v/>
      </c>
      <c r="FV261" s="555"/>
      <c r="FW261" s="523" t="str">
        <f>IF(Table1[[#This Row],[Nonfood Inhaltstoffe - Komponente]]="","",VLOOKUP(Table1[[#This Row],[Nonfood Inhaltstoffe - Komponente]],'Dropdown Auswahl'!BJ:BK,2,FALSE))</f>
        <v/>
      </c>
      <c r="FX261" s="1013"/>
      <c r="FY261" s="1011" t="str">
        <f t="shared" ref="FY261:FY305" si="123">IF(L261&lt;&gt;"","ST","")</f>
        <v/>
      </c>
      <c r="FZ261" s="152"/>
      <c r="GA261" s="152"/>
      <c r="GB261" s="152"/>
      <c r="GC261" s="529" t="str">
        <f t="shared" ref="GC261:GC305" si="124">IF(L261&lt;&gt;"",G261,"")</f>
        <v/>
      </c>
      <c r="GG261" s="21"/>
      <c r="GH261" s="21"/>
      <c r="GI261" s="1019"/>
      <c r="GJ261" s="1016" t="str">
        <f>IF(Table1[[#This Row],[Global Trade Item Number (GTIN)]]="","",Table1[[#This Row],[Global Trade Item Number (GTIN)]])</f>
        <v/>
      </c>
      <c r="GK261" s="555" t="str">
        <f>IF(Table1[[#This Row],[WAWI-Nr./ Kreditoren-Nummer
(ASDV)]]&lt;&gt;"",Table1[[#This Row],[WAWI-Nr./ Kreditoren-Nummer
(ASDV)]],"")</f>
        <v/>
      </c>
      <c r="GL261" s="165"/>
      <c r="GM261" s="165"/>
      <c r="GN261" s="165"/>
      <c r="GO261" s="485"/>
      <c r="GP261" s="534"/>
      <c r="GQ261" s="533"/>
      <c r="GR261" s="486"/>
      <c r="GS261" s="486"/>
      <c r="GT261" s="486"/>
      <c r="GU261" s="486"/>
      <c r="GV261" s="486"/>
      <c r="GW261" s="542"/>
      <c r="GX261" s="538"/>
      <c r="GY261" s="144"/>
      <c r="GZ261" s="480"/>
      <c r="HA261" s="158"/>
      <c r="HB261" s="480"/>
      <c r="HC261" s="480"/>
      <c r="HD261" s="480"/>
      <c r="HE261" s="480"/>
      <c r="HF261" s="480"/>
      <c r="HG261" s="480"/>
      <c r="HH261" s="538"/>
      <c r="HI261" s="480"/>
      <c r="HJ261" s="480"/>
      <c r="HK261" s="480"/>
      <c r="HL261" s="480"/>
      <c r="HM261" s="480"/>
      <c r="HN261" s="480"/>
      <c r="HO261" s="480"/>
      <c r="HP261" s="480"/>
      <c r="HQ261" s="480"/>
      <c r="HR261" s="538"/>
      <c r="HS261" s="480"/>
      <c r="HT261" s="480"/>
      <c r="HU261" s="480"/>
      <c r="HV261" s="480"/>
      <c r="HW261" s="480"/>
      <c r="HX261" s="480"/>
      <c r="HY261" s="480"/>
      <c r="HZ261" s="480"/>
      <c r="IA261" s="480"/>
      <c r="IB261" s="538"/>
      <c r="IC261" s="480"/>
      <c r="ID261" s="480"/>
      <c r="IE261" s="480"/>
      <c r="IF261" s="480"/>
      <c r="IG261" s="480"/>
      <c r="IH261" s="480"/>
      <c r="II261" s="480"/>
      <c r="IJ261" s="480"/>
      <c r="IK261" s="480"/>
      <c r="IL261" s="480"/>
      <c r="IM261" s="538"/>
      <c r="IN261" s="480"/>
      <c r="IO261" s="480"/>
      <c r="IP261" s="480"/>
      <c r="IQ261" s="480"/>
      <c r="IR261" s="480"/>
      <c r="IS261" s="480"/>
      <c r="IT261" s="480"/>
      <c r="IU261" s="480"/>
      <c r="IV261" s="480"/>
      <c r="IW261" s="480"/>
      <c r="IX261" s="538"/>
      <c r="IY261" s="480"/>
      <c r="IZ261" s="480"/>
      <c r="JA261" s="480"/>
      <c r="JB261" s="480"/>
      <c r="JC261" s="480"/>
      <c r="JD261" s="480"/>
      <c r="JE261" s="480"/>
      <c r="JF261" s="480"/>
      <c r="JG261" s="480"/>
      <c r="JH261" s="480"/>
      <c r="JI261" s="538"/>
      <c r="JJ261" s="480"/>
      <c r="JK261" s="480"/>
      <c r="JL261" s="480"/>
      <c r="JM261" s="480"/>
      <c r="JN261" s="480"/>
      <c r="JO261" s="480"/>
      <c r="JP261" s="480"/>
      <c r="JQ261" s="480"/>
      <c r="JR261" s="480"/>
      <c r="JS261" s="590"/>
      <c r="JT261" s="538"/>
      <c r="JU261" s="480"/>
      <c r="JV261" s="480"/>
      <c r="JW261" s="480"/>
      <c r="JX261" s="480"/>
      <c r="JY261" s="480"/>
      <c r="JZ261" s="480"/>
      <c r="KA261" s="480"/>
      <c r="KB261" s="480"/>
      <c r="KC261" s="480"/>
      <c r="KD261" s="480"/>
      <c r="KE261" s="538"/>
      <c r="KF261" s="480"/>
      <c r="KG261" s="480"/>
      <c r="KH261" s="480"/>
      <c r="KI261" s="480"/>
      <c r="KJ261" s="480"/>
      <c r="KK261" s="480"/>
      <c r="KL261" s="480"/>
      <c r="KM261" s="480"/>
      <c r="KN261" s="480"/>
      <c r="KO261" s="480"/>
      <c r="KR261" s="568" t="str">
        <f>IF(Table1[[#This Row],[GTIN]]&lt;&gt;"",Table1[[#This Row],[GTIN]],"")</f>
        <v/>
      </c>
      <c r="KS261" s="569" t="str">
        <f>Table1[[#This Row],[Kreditor]]</f>
        <v/>
      </c>
      <c r="KT261" s="570" t="str">
        <f>IF(Table1[[#This Row],[Gültig ab (Datum)]]&lt;&gt;"",Table1[[#This Row],[Gültig ab (Datum)]],"")</f>
        <v/>
      </c>
      <c r="KU261" s="570"/>
      <c r="KV261" s="583" t="str">
        <f>IF(Table1[[#This Row],[Artikel verpackt? 
(X=Ja)]]="","",Table1[[#This Row],[Artikel verpackt? 
(X=Ja)]])</f>
        <v/>
      </c>
      <c r="KW261" s="571" t="str">
        <f>IF(Table1[[#This Row],[Verpackung recyclingfähig?
(X=Ja)]]="","",Table1[[#This Row],[Verpackung recyclingfähig?
(X=Ja)]])</f>
        <v/>
      </c>
      <c r="KX261" s="572"/>
      <c r="KY261" s="573"/>
      <c r="KZ261" s="574"/>
      <c r="LA261" s="574"/>
      <c r="LB261" s="574"/>
      <c r="LC261" s="574"/>
      <c r="LD261" s="574"/>
      <c r="LE261" s="574"/>
      <c r="LF261" s="575"/>
      <c r="LG261" s="576" t="str">
        <f>IF(Table1[[#This Row],[Hauptkörper - B1 - Art]]="","",VLOOKUP(Table1[[#This Row],[Hauptkörper - B1 - Art]],'DD FD'!B:C,2,FALSE))</f>
        <v/>
      </c>
      <c r="LH261" s="577" t="str">
        <f>IF(Table1[[#This Row],[Hauptkörper - B1 - Fraktion]]="","",VLOOKUP(Table1[[#This Row],[Hauptkörper - B1 - Fraktion]],'DD FD'!H:J,3,FALSE))</f>
        <v/>
      </c>
      <c r="LI261" s="574" t="str">
        <f>IF(Table1[[#This Row],[Hauptkörper - B1 - Gewicht
(in G)]]="","",Table1[[#This Row],[Hauptkörper - B1 - Gewicht
(in G)]])</f>
        <v/>
      </c>
      <c r="LJ261" s="574" t="str">
        <f>IF(Table1[[#This Row],[Hauptkörper - B1 - Lizenzierungs-pflichtig? (X=Ja)]]="","",Table1[[#This Row],[Hauptkörper - B1 - Lizenzierungs-pflichtig? (X=Ja)]])</f>
        <v/>
      </c>
      <c r="LK261" s="577" t="str">
        <f>IF(Table1[[#This Row],[Hauptkörper - B1 - Virgin Material]]="","",VLOOKUP(Table1[[#This Row],[Hauptkörper - B1 - Virgin Material]],'DD FD'!AJ:AK,2,FALSE))</f>
        <v/>
      </c>
      <c r="LL261" s="578" t="str">
        <f>IF(Table1[[#This Row],[Hauptkörper - B1 - Virgin Material Anteil (in %)]]="","",Table1[[#This Row],[Hauptkörper - B1 - Virgin Material Anteil (in %)]])</f>
        <v/>
      </c>
      <c r="LM261" s="577" t="str">
        <f>IF(Table1[[#This Row],[Hauptkörper - B1 - Recyceltes Material]]="","",VLOOKUP(Table1[[#This Row],[Hauptkörper - B1 - Recyceltes Material]],'DD FD'!AL:AM,2,FALSE))</f>
        <v/>
      </c>
      <c r="LN261" s="578" t="str">
        <f>IF(Table1[[#This Row],[Hauptkörper - B1 - Recyceltes Material Anteil (in %)]]="","",Table1[[#This Row],[Hauptkörper - B1 - Recyceltes Material Anteil (in %)]])</f>
        <v/>
      </c>
      <c r="LO261" s="579" t="str">
        <f>IF(Table1[[#This Row],[Hauptkörper - B1 - Beschichtung]]="","",VLOOKUP(Table1[[#This Row],[Hauptkörper - B1 - Beschichtung]],'DD FD'!AE:AF,2,FALSE))</f>
        <v/>
      </c>
      <c r="LP261" s="580" t="str">
        <f>IF(Table1[[#This Row],[Hauptkörper - B1 - Beschichtung Anteil (in %)]]="","",Table1[[#This Row],[Hauptkörper - B1 - Beschichtung Anteil (in %)]])</f>
        <v/>
      </c>
      <c r="LQ261" s="576" t="str">
        <f>IF(Table1[[#This Row],[Hauptkörper - B2 - Art]]="","",VLOOKUP(Table1[[#This Row],[Hauptkörper - B2 - Art]],'DD FD'!B:C,2,FALSE))</f>
        <v/>
      </c>
      <c r="LR261" s="577" t="str">
        <f>IF(Table1[[#This Row],[Hauptkörper - B2 - Fraktion]]="","",VLOOKUP(Table1[[#This Row],[Hauptkörper - B2 - Fraktion]],'DD FD'!H:J,3,FALSE))</f>
        <v/>
      </c>
      <c r="LS261" s="574" t="str">
        <f>IF(Table1[[#This Row],[Hauptkörper - B2 - Gewicht
(in G)]]="","",Table1[[#This Row],[Hauptkörper - B2 - Gewicht
(in G)]])</f>
        <v/>
      </c>
      <c r="LT261" s="574" t="str">
        <f>IF(Table1[[#This Row],[Hauptkörper - B2 - Lizenzierungs-pflichtig? (X=Ja)]]="","",Table1[[#This Row],[Hauptkörper - B2 - Lizenzierungs-pflichtig? (X=Ja)]])</f>
        <v/>
      </c>
      <c r="LU261" s="577" t="str">
        <f>IF(Table1[[#This Row],[Hauptkörper - B2 - Virgin Material]]="","",VLOOKUP(Table1[[#This Row],[Hauptkörper - B2 - Virgin Material]],'DD FD'!AJ:AK,2,FALSE))</f>
        <v/>
      </c>
      <c r="LV261" s="578" t="str">
        <f>IF(Table1[[#This Row],[Hauptkörper - B2 - Virgin Material Anteil (in %)]]="","",Table1[[#This Row],[Hauptkörper - B2 - Virgin Material Anteil (in %)]])</f>
        <v/>
      </c>
      <c r="LW261" s="577" t="str">
        <f>IF(Table1[[#This Row],[Hauptkörper - B2 - Recyceltes Material]]="","",VLOOKUP(Table1[[#This Row],[Hauptkörper - B2 - Recyceltes Material]],'DD FD'!AL:AM,2,FALSE))</f>
        <v/>
      </c>
      <c r="LX261" s="578" t="str">
        <f>IF(Table1[[#This Row],[Hauptkörper - B2 - Recyceltes Material Anteil (in %)]]="","",Table1[[#This Row],[Hauptkörper - B2 - Recyceltes Material Anteil (in %)]])</f>
        <v/>
      </c>
      <c r="LY261" s="577" t="str">
        <f>IF(Table1[[#This Row],[Hauptkörper - B2 - Beschichtung]]="","",VLOOKUP(Table1[[#This Row],[Hauptkörper - B2 - Beschichtung]],'DD FD'!AE:AF,2,FALSE))</f>
        <v/>
      </c>
      <c r="LZ261" s="580" t="str">
        <f>IF(Table1[[#This Row],[Hauptkörper - B2 - Beschichtung Anteil (in %)]]="","",Table1[[#This Row],[Hauptkörper - B2 - Beschichtung Anteil (in %)]])</f>
        <v/>
      </c>
      <c r="MA261" s="576" t="str">
        <f>IF(Table1[[#This Row],[Hauptkörper - B3 - Art]]="","",VLOOKUP(Table1[[#This Row],[Hauptkörper - B3 - Art]],'DD FD'!B:C,2,FALSE))</f>
        <v/>
      </c>
      <c r="MB261" s="577" t="str">
        <f>IF(Table1[[#This Row],[Hauptkörper - B3 - Fraktion]]="","",VLOOKUP(Table1[[#This Row],[Hauptkörper - B3 - Fraktion]],'DD FD'!H:J,3,FALSE))</f>
        <v/>
      </c>
      <c r="MC261" s="574" t="str">
        <f>IF(Table1[[#This Row],[Hauptkörper - B3 - Gewicht
(in G)]]="","",Table1[[#This Row],[Hauptkörper - B3 - Gewicht
(in G)]])</f>
        <v/>
      </c>
      <c r="MD261" s="574" t="str">
        <f>IF(Table1[[#This Row],[Hauptkörper - B3 - Lizenzierungs-pflichtig? (X=Ja)]]="","",Table1[[#This Row],[Hauptkörper - B3 - Lizenzierungs-pflichtig? (X=Ja)]])</f>
        <v/>
      </c>
      <c r="ME261" s="577" t="str">
        <f>IF(Table1[[#This Row],[Hauptkörper - B3 - Virgin Material]]="","",VLOOKUP(Table1[[#This Row],[Hauptkörper - B3 - Virgin Material]],'DD FD'!AJ:AK,2,FALSE))</f>
        <v/>
      </c>
      <c r="MF261" s="578" t="str">
        <f>IF(Table1[[#This Row],[Hauptkörper - B3 - Virgin Material Anteil (in %)]]="","",Table1[[#This Row],[Hauptkörper - B3 - Virgin Material Anteil (in %)]])</f>
        <v/>
      </c>
      <c r="MG261" s="577" t="str">
        <f>IF(Table1[[#This Row],[Hauptkörper - B3 - Recyceltes Material]]="","",VLOOKUP(Table1[[#This Row],[Hauptkörper - B3 - Recyceltes Material]],'DD FD'!AL:AM,2,FALSE))</f>
        <v/>
      </c>
      <c r="MH261" s="578" t="str">
        <f>IF(Table1[[#This Row],[Hauptkörper - B3 - Recyceltes Material Anteil (in %)]]="","",Table1[[#This Row],[Hauptkörper - B3 - Recyceltes Material Anteil (in %)]])</f>
        <v/>
      </c>
      <c r="MI261" s="577" t="str">
        <f>IF(Table1[[#This Row],[Hauptkörper - B3 - Beschichtung]]="","",VLOOKUP(Table1[[#This Row],[Hauptkörper - B3 - Beschichtung]],'DD FD'!AE:AF,2,FALSE))</f>
        <v/>
      </c>
      <c r="MJ261" s="580" t="str">
        <f>IF(Table1[[#This Row],[Hauptkörper - B3 - Beschichtung Anteil (in %)]]="","",Table1[[#This Row],[Hauptkörper - B3 - Beschichtung Anteil (in %)]])</f>
        <v/>
      </c>
      <c r="MK261" s="576" t="str">
        <f>IF(Table1[[#This Row],[Verschluss - B1 - Art]]="","",VLOOKUP(Table1[[#This Row],[Verschluss - B1 - Art]],'DD FD'!D:E,2,FALSE))</f>
        <v/>
      </c>
      <c r="ML261" s="577" t="str">
        <f>IF(Table1[[#This Row],[Verschluss - B1 - Fraktion]]="","",VLOOKUP(Table1[[#This Row],[Verschluss - B1 - Fraktion]],'DD FD'!H:J,3,FALSE))</f>
        <v/>
      </c>
      <c r="MM261" s="574" t="str">
        <f>IF(Table1[[#This Row],[Verschluss - B1 - Gewicht (in G)]]="","",Table1[[#This Row],[Verschluss - B1 - Gewicht (in G)]])</f>
        <v/>
      </c>
      <c r="MN261" s="574" t="str">
        <f>IF(Table1[[#This Row],[Verschluss - B1 - Lizenzierungs-pflichtig? (X=Ja)]]="","",Table1[[#This Row],[Verschluss - B1 - Lizenzierungs-pflichtig? (X=Ja)]])</f>
        <v/>
      </c>
      <c r="MO261" s="574" t="str">
        <f>IF(Table1[[#This Row],[Verschluss - B1 - Trennbar vom Hauptkörper? (X=Ja)]]="","",Table1[[#This Row],[Verschluss - B1 - Trennbar vom Hauptkörper? (X=Ja)]])</f>
        <v/>
      </c>
      <c r="MP261" s="577" t="str">
        <f>IF(Table1[[#This Row],[Verschluss - B1 - Virgin Material]]="","",VLOOKUP(Table1[[#This Row],[Verschluss - B1 - Virgin Material]],'DD FD'!AJ:AK,2,FALSE))</f>
        <v/>
      </c>
      <c r="MQ261" s="578" t="str">
        <f>IF(Table1[[#This Row],[Verschluss - B1 - Virgin Material Anteil (in %)]]="","",Table1[[#This Row],[Verschluss - B1 - Virgin Material Anteil (in %)]])</f>
        <v/>
      </c>
      <c r="MR261" s="577" t="str">
        <f>IF(Table1[[#This Row],[Verschluss - B1 - Recyceltes Material]]="","",VLOOKUP(Table1[[#This Row],[Verschluss - B1 - Recyceltes Material]],'DD FD'!AL:AM,2,FALSE))</f>
        <v/>
      </c>
      <c r="MS261" s="578" t="str">
        <f>IF(Table1[[#This Row],[Verschluss - B1 - Recyceltes Material Anteil (in %)]]="","",Table1[[#This Row],[Verschluss - B1 - Recyceltes Material Anteil (in %)]])</f>
        <v/>
      </c>
      <c r="MT261" s="577" t="str">
        <f>IF(Table1[[#This Row],[Verschluss - B1 - Beschichtung]]="","",VLOOKUP(Table1[[#This Row],[Verschluss - B1 - Beschichtung]],'DD FD'!AE:AF,2,FALSE))</f>
        <v/>
      </c>
      <c r="MU261" s="580" t="str">
        <f>IF(Table1[[#This Row],[Verschluss - B1 - Beschichtung Anteil (in %)]]="","",Table1[[#This Row],[Verschluss - B1 - Beschichtung Anteil (in %)]])</f>
        <v/>
      </c>
      <c r="MV261" s="576" t="str">
        <f>IF(Table1[[#This Row],[Verschluss - B2 - Art]]="","",VLOOKUP(Table1[[#This Row],[Verschluss - B2 - Art]],'DD FD'!D:E,2,FALSE))</f>
        <v/>
      </c>
      <c r="MW261" s="577" t="str">
        <f>IF(Table1[[#This Row],[Verschluss - B2 - Fraktion]]="","",VLOOKUP(Table1[[#This Row],[Verschluss - B2 - Fraktion]],'DD FD'!H:J,3,FALSE))</f>
        <v/>
      </c>
      <c r="MX261" s="574" t="str">
        <f>IF(Table1[[#This Row],[Verschluss - B2 - Gewicht (in G)]]="","",Table1[[#This Row],[Verschluss - B2 - Gewicht (in G)]])</f>
        <v/>
      </c>
      <c r="MY261" s="574" t="str">
        <f>IF(Table1[[#This Row],[Verschluss - B2 - Lizenzierungs-pflichtig? (X=Ja)]]="","",Table1[[#This Row],[Verschluss - B2 - Lizenzierungs-pflichtig? (X=Ja)]])</f>
        <v/>
      </c>
      <c r="MZ261" s="574" t="str">
        <f>IF(Table1[[#This Row],[Verschluss - B2 - Trennbar vom Hauptkörper? (X=Ja)]]="","",Table1[[#This Row],[Verschluss - B2 - Trennbar vom Hauptkörper? (X=Ja)]])</f>
        <v/>
      </c>
      <c r="NA261" s="577" t="str">
        <f>IF(Table1[[#This Row],[Verschluss - B2 - Virgin Material]]="","",VLOOKUP(Table1[[#This Row],[Verschluss - B2 - Virgin Material]],'DD FD'!AJ:AK,2,FALSE))</f>
        <v/>
      </c>
      <c r="NB261" s="578" t="str">
        <f>IF(Table1[[#This Row],[Verschluss - B2 - Virgin Material Anteil (in %)]]="","",Table1[[#This Row],[Verschluss - B2 - Virgin Material Anteil (in %)]])</f>
        <v/>
      </c>
      <c r="NC261" s="577" t="str">
        <f>IF(Table1[[#This Row],[Verschluss - B2 - Recyceltes Material]]="","",VLOOKUP(Table1[[#This Row],[Verschluss - B2 - Recyceltes Material]],'DD FD'!AL:AM,2,FALSE))</f>
        <v/>
      </c>
      <c r="ND261" s="578" t="str">
        <f>IF(Table1[[#This Row],[Verschluss - B2 - Recyceltes Material Anteil (in %)]]="","",Table1[[#This Row],[Verschluss - B2 - Recyceltes Material Anteil (in %)]])</f>
        <v/>
      </c>
      <c r="NE261" s="577" t="str">
        <f>IF(Table1[[#This Row],[Verschluss - B2 - Beschichtung]]="","",VLOOKUP(Table1[[#This Row],[Verschluss - B2 - Beschichtung]],'DD FD'!AE:AF,2,FALSE))</f>
        <v/>
      </c>
      <c r="NF261" s="580" t="str">
        <f>IF(Table1[[#This Row],[Verschluss - B2 - Beschichtung Anteil (in %)]]="","",Table1[[#This Row],[Verschluss - B2 - Beschichtung Anteil (in %)]])</f>
        <v/>
      </c>
      <c r="NG261" s="576" t="str">
        <f>IF(Table1[[#This Row],[Verschluss - B3 - Art]]="","",VLOOKUP(Table1[[#This Row],[Verschluss - B3 - Art]],'DD FD'!D:E,2,FALSE))</f>
        <v/>
      </c>
      <c r="NH261" s="577" t="str">
        <f>IF(Table1[[#This Row],[Verschluss - B3 - Fraktion]]="","",VLOOKUP(Table1[[#This Row],[Verschluss - B3 - Fraktion]],'DD FD'!H:J,3,FALSE))</f>
        <v/>
      </c>
      <c r="NI261" s="574" t="str">
        <f>IF(Table1[[#This Row],[Verschluss - B3 - Gewicht (in G)]]="","",Table1[[#This Row],[Verschluss - B3 - Gewicht (in G)]])</f>
        <v/>
      </c>
      <c r="NJ261" s="574" t="str">
        <f>IF(Table1[[#This Row],[Verschluss - B3 - Lizenzierungs-pflichtig? (X=Ja)]]="","",Table1[[#This Row],[Verschluss - B3 - Lizenzierungs-pflichtig? (X=Ja)]])</f>
        <v/>
      </c>
      <c r="NK261" s="574" t="str">
        <f>IF(Table1[[#This Row],[Verschluss - B3 - Trennbar vom Hauptkörper? (X=Ja)]]="","",Table1[[#This Row],[Verschluss - B3 - Trennbar vom Hauptkörper? (X=Ja)]])</f>
        <v/>
      </c>
      <c r="NL261" s="577" t="str">
        <f>IF(Table1[[#This Row],[Verschluss - B3 - Virgin Material]]="","",VLOOKUP(Table1[[#This Row],[Verschluss - B3 - Virgin Material]],'DD FD'!AJ:AK,2,FALSE))</f>
        <v/>
      </c>
      <c r="NM261" s="578" t="str">
        <f>IF(Table1[[#This Row],[Verschluss - B3 - Virgin Material Anteil (in %)]]="","",Table1[[#This Row],[Verschluss - B3 - Virgin Material Anteil (in %)]])</f>
        <v/>
      </c>
      <c r="NN261" s="577" t="str">
        <f>IF(Table1[[#This Row],[Verschluss - B3 - Recyceltes Material]]="","",VLOOKUP(Table1[[#This Row],[Verschluss - B3 - Recyceltes Material]],'DD FD'!AL:AM,2,FALSE))</f>
        <v/>
      </c>
      <c r="NO261" s="578" t="str">
        <f>IF(Table1[[#This Row],[Verschluss - B3 - Recyceltes Material Anteil (in %)]]="","",Table1[[#This Row],[Verschluss - B3 - Recyceltes Material Anteil (in %)]])</f>
        <v/>
      </c>
      <c r="NP261" s="577" t="str">
        <f>IF(Table1[[#This Row],[Verschluss - B3 - Beschichtung]]="","",VLOOKUP(Table1[[#This Row],[Verschluss - B3 - Beschichtung]],'DD FD'!AE:AF,2,FALSE))</f>
        <v/>
      </c>
      <c r="NQ261" s="580" t="str">
        <f>IF(Table1[[#This Row],[Verschluss - B3 - Beschichtung Anteil (in %)]]="","",Table1[[#This Row],[Verschluss - B3 - Beschichtung Anteil (in %)]])</f>
        <v/>
      </c>
      <c r="NR261" s="576" t="str">
        <f>IF(Table1[[#This Row],[Etikett - B1 - Art]]="","",VLOOKUP(Table1[[#This Row],[Etikett - B1 - Art]],'DD FD'!F:G,2,FALSE))</f>
        <v/>
      </c>
      <c r="NS261" s="577" t="str">
        <f>IF(Table1[[#This Row],[Etikett - B1 - Fraktion]]="","",VLOOKUP(Table1[[#This Row],[Etikett - B1 - Fraktion]],'DD FD'!H:J,3,FALSE))</f>
        <v/>
      </c>
      <c r="NT261" s="574" t="str">
        <f>IF(Table1[[#This Row],[Etikett - B1 - Gewicht (in G)]]="","",Table1[[#This Row],[Etikett - B1 - Gewicht (in G)]])</f>
        <v/>
      </c>
      <c r="NU261" s="574" t="str">
        <f>IF(Table1[[#This Row],[Etikett - B1 - Lizenzierungs-pflichtig? (X=Ja)]]="","",Table1[[#This Row],[Etikett - B1 - Lizenzierungs-pflichtig? (X=Ja)]])</f>
        <v/>
      </c>
      <c r="NV261" s="574" t="str">
        <f>IF(Table1[[#This Row],[Etikett - B1 - Trennbar vom Hauptkörper? (X=Ja)]]="","",Table1[[#This Row],[Etikett - B1 - Trennbar vom Hauptkörper? (X=Ja)]])</f>
        <v/>
      </c>
      <c r="NW261" s="577" t="str">
        <f>IF(Table1[[#This Row],[Etikett - B1 - Virgin Material]]="","",VLOOKUP(Table1[[#This Row],[Etikett - B1 - Virgin Material]],'DD FD'!AJ:AK,2,FALSE))</f>
        <v/>
      </c>
      <c r="NX261" s="578" t="str">
        <f>IF(Table1[[#This Row],[Etikett - B1 - Virgin Material Anteil (in %)]]="","",Table1[[#This Row],[Etikett - B1 - Virgin Material Anteil (in %)]])</f>
        <v/>
      </c>
      <c r="NY261" s="577" t="str">
        <f>IF(Table1[[#This Row],[Etikett - B1 - Recyceltes Material]]="","",VLOOKUP(Table1[[#This Row],[Etikett - B1 - Recyceltes Material]],'DD FD'!AL:AM,2,FALSE))</f>
        <v/>
      </c>
      <c r="NZ261" s="578" t="str">
        <f>IF(Table1[[#This Row],[Etikett - B1 - Recyceltes Material Anteil (in %)]]="","",Table1[[#This Row],[Etikett - B1 - Recyceltes Material Anteil (in %)]])</f>
        <v/>
      </c>
      <c r="OA261" s="577" t="str">
        <f>IF(Table1[[#This Row],[Etikett - B1 - Beschichtung]]="","",VLOOKUP(Table1[[#This Row],[Etikett - B1 - Beschichtung]],'DD FD'!AE:AF,2,FALSE))</f>
        <v/>
      </c>
      <c r="OB261" s="580" t="str">
        <f>IF(Table1[[#This Row],[Etikett - B1 - Beschichtung Anteil (in %)]]="","",Table1[[#This Row],[Etikett - B1 - Beschichtung Anteil (in %)]])</f>
        <v/>
      </c>
      <c r="OC261" s="576" t="str">
        <f>IF(Table1[[#This Row],[Etikett - B2 - Art]]="","",VLOOKUP(Table1[[#This Row],[Etikett - B2 - Art]],'DD FD'!F:G,2,FALSE))</f>
        <v/>
      </c>
      <c r="OD261" s="577" t="str">
        <f>IF(Table1[[#This Row],[Etikett - B2 - Fraktion]]="","",VLOOKUP(Table1[[#This Row],[Etikett - B2 - Fraktion]],'DD FD'!H:J,3,FALSE))</f>
        <v/>
      </c>
      <c r="OE261" s="574" t="str">
        <f>IF(Table1[[#This Row],[Etikett - B2 - Gewicht (in G)]]="","",Table1[[#This Row],[Etikett - B2 - Gewicht (in G)]])</f>
        <v/>
      </c>
      <c r="OF261" s="574" t="str">
        <f>IF(Table1[[#This Row],[Etikett - B2 - Lizenzierungs-pflichtig? (X=Ja)]]="","",Table1[[#This Row],[Etikett - B2 - Lizenzierungs-pflichtig? (X=Ja)]])</f>
        <v/>
      </c>
      <c r="OG261" s="574" t="str">
        <f>IF(Table1[[#This Row],[Etikett - B2 - Trennbar vom Hauptkörper? (X=Ja)]]="","",Table1[[#This Row],[Etikett - B2 - Trennbar vom Hauptkörper? (X=Ja)]])</f>
        <v/>
      </c>
      <c r="OH261" s="577" t="str">
        <f>IF(Table1[[#This Row],[Etikett - B2 - Virgin Material]]="","",VLOOKUP(Table1[[#This Row],[Etikett - B2 - Virgin Material]],'DD FD'!AJ:AK,2,FALSE))</f>
        <v/>
      </c>
      <c r="OI261" s="578" t="str">
        <f>IF(Table1[[#This Row],[Etikett - B2 - Virgin Material Anteil (in %)]]="","",Table1[[#This Row],[Etikett - B2 - Virgin Material Anteil (in %)]])</f>
        <v/>
      </c>
      <c r="OJ261" s="577" t="str">
        <f>IF(Table1[[#This Row],[Etikett - B2 - Recyceltes Material]]="","",VLOOKUP(Table1[[#This Row],[Etikett - B2 - Recyceltes Material]],'DD FD'!AL:AM,2,FALSE))</f>
        <v/>
      </c>
      <c r="OK261" s="578" t="str">
        <f>IF(Table1[[#This Row],[Etikett - B2 - Recyceltes Material Anteil (in %)]]="","",Table1[[#This Row],[Etikett - B2 - Recyceltes Material Anteil (in %)]])</f>
        <v/>
      </c>
      <c r="OL261" s="577" t="str">
        <f>IF(Table1[[#This Row],[Etikett - B2 - Beschichtung]]="","",VLOOKUP(Table1[[#This Row],[Etikett - B2 - Beschichtung]],'DD FD'!AE:AF,2,FALSE))</f>
        <v/>
      </c>
      <c r="OM261" s="580" t="str">
        <f>IF(Table1[[#This Row],[Etikett - B2 - Beschichtung Anteil (in %)]]="","",Table1[[#This Row],[Etikett - B2 - Beschichtung Anteil (in %)]])</f>
        <v/>
      </c>
      <c r="ON261" s="576" t="str">
        <f>IF(Table1[[#This Row],[Etikett - B3 - Art]]="","",VLOOKUP(Table1[[#This Row],[Etikett - B3 - Art]],'DD FD'!F:G,2,FALSE))</f>
        <v/>
      </c>
      <c r="OO261" s="577" t="str">
        <f>IF(Table1[[#This Row],[Etikett - B3 - Fraktion]]="","",VLOOKUP(Table1[[#This Row],[Etikett - B3 - Fraktion]],'DD FD'!H:J,3,FALSE))</f>
        <v/>
      </c>
      <c r="OP261" s="574" t="str">
        <f>IF(Table1[[#This Row],[Etikett - B3 - Gewicht (in G)]]="","",Table1[[#This Row],[Etikett - B3 - Gewicht (in G)]])</f>
        <v/>
      </c>
      <c r="OQ261" s="574" t="str">
        <f>IF(Table1[[#This Row],[Etikett - B3 - Lizenzierungs-pflichtig? (X=Ja)]]="","",Table1[[#This Row],[Etikett - B3 - Lizenzierungs-pflichtig? (X=Ja)]])</f>
        <v/>
      </c>
      <c r="OR261" s="574" t="str">
        <f>IF(Table1[[#This Row],[Etikett - B3 - Trennbar vom Hauptkörper? (X=Ja)]]="","",Table1[[#This Row],[Etikett - B3 - Trennbar vom Hauptkörper? (X=Ja)]])</f>
        <v/>
      </c>
      <c r="OS261" s="577" t="str">
        <f>IF(Table1[[#This Row],[Etikett - B3 - Virgin Material]]="","",VLOOKUP(Table1[[#This Row],[Etikett - B3 - Virgin Material]],'DD FD'!AJ:AK,2,FALSE))</f>
        <v/>
      </c>
      <c r="OT261" s="578" t="str">
        <f>IF(Table1[[#This Row],[Etikett - B3 - Virgin Material Anteil (in %)]]="","",Table1[[#This Row],[Etikett - B3 - Virgin Material Anteil (in %)]])</f>
        <v/>
      </c>
      <c r="OU261" s="577" t="str">
        <f>IF(Table1[[#This Row],[Etikett - B3 - Recyceltes Material]]="","",VLOOKUP(Table1[[#This Row],[Etikett - B3 - Recyceltes Material]],'DD FD'!AL:AM,2,FALSE))</f>
        <v/>
      </c>
      <c r="OV261" s="578" t="str">
        <f>IF(Table1[[#This Row],[Etikett - B3 - Recyceltes Material Anteil (in %)]]="","",Table1[[#This Row],[Etikett - B3 - Recyceltes Material Anteil (in %)]])</f>
        <v/>
      </c>
      <c r="OW261" s="577" t="str">
        <f>IF(Table1[[#This Row],[Etikett - B3 - Beschichtung]]="","",VLOOKUP(Table1[[#This Row],[Etikett - B3 - Beschichtung]],'DD FD'!AE:AF,2,FALSE))</f>
        <v/>
      </c>
      <c r="OX261" s="613" t="str">
        <f>IF(Table1[[#This Row],[Etikett - B3 - Beschichtung Anteil (in %)]]="","",Table1[[#This Row],[Etikett - B3 - Beschichtung Anteil (in %)]])</f>
        <v/>
      </c>
      <c r="OY261" s="618">
        <f>ROUNDUP(SUM(
IF(AND(LH261='DD FD'!$J$7,LJ261='DD FD'!$AI$3),LI261,0),
IF(AND(LR261='DD FD'!$J$7,LT261='DD FD'!$AI$3),LS261,0),
IF(AND(MB261='DD FD'!$J$7,MD261='DD FD'!$AI$3),MC261,0),
IF(AND(ML261='DD FD'!$J$7,MN261='DD FD'!$AI$3),MM261,0),
IF(AND(MW261='DD FD'!$J$7,MY261='DD FD'!$AI$3),MX261,0),
IF(AND(NH261='DD FD'!$J$7,NJ261='DD FD'!$AI$3),NI261,0),
IF(AND(NS261='DD FD'!$J$7,NU261='DD FD'!$AI$3),NT261,0),
IF(AND(OD261='DD FD'!$J$7,OF261='DD FD'!$AI$3),OE261,0),
IF(AND(OO261='DD FD'!$J$7,OQ261='DD FD'!$AI$3),OP261,0),
),2)</f>
        <v>0</v>
      </c>
      <c r="OZ261" s="617">
        <f>ROUNDUP(SUM(
IF(AND(LH261='DD FD'!$J$6,LJ261='DD FD'!$AI$3),LI261,0),
IF(AND(LR261='DD FD'!$J$6,LT261='DD FD'!$AI$3),LS261,0),
IF(AND(MB261='DD FD'!$J$6,MD261='DD FD'!$AI$3),MC261,0),
IF(AND(ML261='DD FD'!$J$6,MN261='DD FD'!$AI$3),MM261,0),
IF(AND(MW261='DD FD'!$J$6,MY261='DD FD'!$AI$3),MX261,0),
IF(AND(NH261='DD FD'!$J$6,NJ261='DD FD'!$AI$3),NI261,0),
IF(AND(NS261='DD FD'!$J$6,NU261='DD FD'!$AI$3),NT261,0),
IF(AND(OD261='DD FD'!$J$6,OF261='DD FD'!$AI$3),OE261,0),
IF(AND(OO261='DD FD'!$J$6,OQ261='DD FD'!$AI$3),OP261,0),
),2)</f>
        <v>0</v>
      </c>
      <c r="PA261" s="617">
        <f>ROUNDUP(SUM(
IF(AND(LH261='DD FD'!$J$10,LJ261='DD FD'!$AI$3),LI261,0),
IF(AND(LR261='DD FD'!$J$10,LT261='DD FD'!$AI$3),LS261,0),
IF(AND(MB261='DD FD'!$J$10,MD261='DD FD'!$AI$3),MC261,0),
IF(AND(ML261='DD FD'!$J$10,MN261='DD FD'!$AI$3),MM261,0),
IF(AND(MW261='DD FD'!$J$10,MY261='DD FD'!$AI$3),MX261,0),
IF(AND(NH261='DD FD'!$J$10,NJ261='DD FD'!$AI$3),NI261,0),
IF(AND(NS261='DD FD'!$J$10,NU261='DD FD'!$AI$3),NT261,0),
IF(AND(OD261='DD FD'!$J$10,OF261='DD FD'!$AI$3),OE261,0),
IF(AND(OO261='DD FD'!$J$10,OQ261='DD FD'!$AI$3),OP261,0),
),2)</f>
        <v>0</v>
      </c>
      <c r="PB261" s="617">
        <f>ROUNDUP(SUM(
IF(AND(LH261='DD FD'!$J$8,LJ261='DD FD'!$AI$3),LI261,0),
IF(AND(LR261='DD FD'!$J$8,LT261='DD FD'!$AI$3),LS261,0),
IF(AND(MB261='DD FD'!$J$8,MD261='DD FD'!$AI$3),MC261,0),
IF(AND(ML261='DD FD'!$J$8,MN261='DD FD'!$AI$3),MM261,0),
IF(AND(MW261='DD FD'!$J$8,MY261='DD FD'!$AI$3),MX261,0),
IF(AND(NH261='DD FD'!$J$8,NJ261='DD FD'!$AI$3),NI261,0),
IF(AND(NS261='DD FD'!$J$8,NU261='DD FD'!$AI$3),NT261,0),
IF(AND(OD261='DD FD'!$J$8,OF261='DD FD'!$AI$3),OE261,0),
IF(AND(OO261='DD FD'!$J$8,OQ261='DD FD'!$AI$3),OP261,0),
),2)</f>
        <v>0</v>
      </c>
      <c r="PC261" s="617">
        <f>ROUNDUP(SUM(
IF(AND(LH261='DD FD'!$J$5,LJ261='DD FD'!$AI$3),LI261,0),
IF(AND(LR261='DD FD'!$J$5,LT261='DD FD'!$AI$3),LS261,0),
IF(AND(MB261='DD FD'!$J$5,MD261='DD FD'!$AI$3),MC261,0),
IF(AND(ML261='DD FD'!$J$5,MN261='DD FD'!$AI$3),MM261,0),
IF(AND(MW261='DD FD'!$J$5,MY261='DD FD'!$AI$3),MX261,0),
IF(AND(NH261='DD FD'!$J$5,NJ261='DD FD'!$AI$3),NI261,0),
IF(AND(NS261='DD FD'!$J$5,NU261='DD FD'!$AI$3),NT261,0),
IF(AND(OD261='DD FD'!$J$5,OF261='DD FD'!$AI$3),OE261,0),
IF(AND(OO261='DD FD'!$J$5,OQ261='DD FD'!$AI$3),OP261,0),
),2)</f>
        <v>0</v>
      </c>
      <c r="PD261" s="617">
        <f>ROUNDUP(SUM(
IF(AND(LH261='DD FD'!$J$9,LJ261='DD FD'!$AI$3),LI261,0),
IF(AND(LR261='DD FD'!$J$9,LT261='DD FD'!$AI$3),LS261,0),
IF(AND(MB261='DD FD'!$J$9,MD261='DD FD'!$AI$3),MC261,0),
IF(AND(ML261='DD FD'!$J$9,MN261='DD FD'!$AI$3),MM261,0),
IF(AND(MW261='DD FD'!$J$9,MY261='DD FD'!$AI$3),MX261,0),
IF(AND(NH261='DD FD'!$J$9,NJ261='DD FD'!$AI$3),NI261,0),
IF(AND(NS261='DD FD'!$J$9,NU261='DD FD'!$AI$3),NT261,0),
IF(AND(OD261='DD FD'!$J$9,OF261='DD FD'!$AI$3),OE261,0),
IF(AND(OO261='DD FD'!$J$9,OQ261='DD FD'!$AI$3),OP261,0),
),2)</f>
        <v>0</v>
      </c>
      <c r="PE261" s="617">
        <f>ROUNDUP(SUM(
IF(AND(LH261='DD FD'!$J$4,LJ261='DD FD'!$AI$3),LI261,0),
IF(AND(LR261='DD FD'!$J$4,LT261='DD FD'!$AI$3),LS261,0),
IF(AND(MB261='DD FD'!$J$4,MD261='DD FD'!$AI$3),MC261,0),
IF(AND(ML261='DD FD'!$J$4,MN261='DD FD'!$AI$3),MM261,0),
IF(AND(MW261='DD FD'!$J$4,MY261='DD FD'!$AI$3),MX261,0),
IF(AND(NH261='DD FD'!$J$4,NJ261='DD FD'!$AI$3),NI261,0),
IF(AND(NS261='DD FD'!$J$4,NU261='DD FD'!$AI$3),NT261,0),
IF(AND(OD261='DD FD'!$J$4,OF261='DD FD'!$AI$3),OE261,0),
IF(AND(OO261='DD FD'!$J$4,OQ261='DD FD'!$AI$3),OP261,0),
),2)</f>
        <v>0</v>
      </c>
      <c r="PF261" s="619">
        <f>ROUNDUP(SUM(
IF(AND(LH261='DD FD'!$J$11,LJ261='DD FD'!$AI$3),LI261,0),
IF(AND(LR261='DD FD'!$J$11,LT261='DD FD'!$AI$3),LS261,0),
IF(AND(MB261='DD FD'!$J$11,MD261='DD FD'!$AI$3),MC261,0),
IF(AND(ML261='DD FD'!$J$11,MN261='DD FD'!$AI$3),MM261,0),
IF(AND(MW261='DD FD'!$J$11,MY261='DD FD'!$AI$3),MX261,0),
IF(AND(NH261='DD FD'!$J$11,NJ261='DD FD'!$AI$3),NI261,0),
IF(AND(NS261='DD FD'!$J$11,NU261='DD FD'!$AI$3),NT261,0),
IF(AND(OD261='DD FD'!$J$11,OF261='DD FD'!$AI$3),OE261,0),
IF(AND(OO261='DD FD'!$J$11,OQ261='DD FD'!$AI$3),OP261,0),
),2)</f>
        <v>0</v>
      </c>
    </row>
    <row r="262" spans="1:422">
      <c r="A262" s="806"/>
      <c r="B262" s="934"/>
      <c r="C262" s="247"/>
      <c r="D262" s="842"/>
      <c r="E262" s="247"/>
      <c r="F262" s="158"/>
      <c r="G262" s="710"/>
      <c r="H262" s="712"/>
      <c r="I262" s="936"/>
      <c r="J262" s="803"/>
      <c r="K262" s="150"/>
      <c r="L262" s="146" t="str">
        <f t="shared" si="108"/>
        <v/>
      </c>
      <c r="M262" s="501" t="str">
        <f t="shared" ref="M262:M305" si="125">IF(L262="30","x","")</f>
        <v/>
      </c>
      <c r="N262" s="504"/>
      <c r="O262" s="113" t="str">
        <f t="shared" ref="O262:O305" si="126">IF(L262&lt;&gt;"","ZIDE","")</f>
        <v/>
      </c>
      <c r="P262" s="114" t="str">
        <f t="shared" si="109"/>
        <v/>
      </c>
      <c r="Q262" s="152"/>
      <c r="R262" s="152"/>
      <c r="S262" s="115" t="str">
        <f t="shared" ref="S262:S305" si="127">IF(L262&lt;&gt;"",$S$4,"")</f>
        <v/>
      </c>
      <c r="T262" s="159"/>
      <c r="U262" s="159"/>
      <c r="V262" s="157"/>
      <c r="W262" s="157"/>
      <c r="X262" s="157"/>
      <c r="Y262" s="772"/>
      <c r="Z262" s="158"/>
      <c r="AA262" s="144"/>
      <c r="AB262" s="112"/>
      <c r="AC262" s="153"/>
      <c r="AD262" s="153"/>
      <c r="AE262" s="153"/>
      <c r="AF262" s="153"/>
      <c r="AG262" s="153"/>
      <c r="AH262" s="153"/>
      <c r="AI262" s="152"/>
      <c r="AJ262" s="158"/>
      <c r="AK262" s="158"/>
      <c r="AL262" s="158"/>
      <c r="AM262" s="116" t="str">
        <f t="shared" ref="AM262:AM305" si="128">IF(L262&lt;&gt;"",$AM$4,"")</f>
        <v/>
      </c>
      <c r="AN262" s="116" t="str">
        <f t="shared" ref="AN262:AN305" si="129">IF(L262&lt;&gt;"",$AN$4,"")</f>
        <v/>
      </c>
      <c r="AO262" s="324"/>
      <c r="AP262" s="503"/>
      <c r="AQ262" s="487" t="str">
        <f t="shared" ref="AQ262:AQ305" si="130">IF(L262&lt;&gt;"","ST","")</f>
        <v/>
      </c>
      <c r="AR262" s="113" t="str">
        <f t="shared" si="110"/>
        <v/>
      </c>
      <c r="AS262" s="113" t="str">
        <f t="shared" si="111"/>
        <v/>
      </c>
      <c r="AT262" s="113" t="str">
        <f t="shared" si="112"/>
        <v/>
      </c>
      <c r="AU262" s="113" t="str">
        <f t="shared" si="113"/>
        <v/>
      </c>
      <c r="AV262" s="159"/>
      <c r="AW262" s="157"/>
      <c r="AX262" s="157"/>
      <c r="AY262" s="157"/>
      <c r="AZ262" s="157"/>
      <c r="BA262" s="116" t="str">
        <f t="shared" si="114"/>
        <v/>
      </c>
      <c r="BB262" s="316"/>
      <c r="BC262" s="116" t="str">
        <f t="shared" si="115"/>
        <v/>
      </c>
      <c r="BD262" s="133" t="str">
        <f t="shared" si="116"/>
        <v/>
      </c>
      <c r="BE262" s="157"/>
      <c r="BF262" s="1180"/>
      <c r="BG262" s="1180"/>
      <c r="BH262" s="158"/>
      <c r="BI262" s="490"/>
      <c r="BJ262" s="514" t="str">
        <f t="shared" ref="BJ262:BJ305" si="131">IF(BK262&lt;&gt;"","K01","")</f>
        <v/>
      </c>
      <c r="BK262" s="789"/>
      <c r="BL262" s="116" t="str">
        <f t="shared" ref="BL262:BL305" si="132">IF(BK262&lt;&gt;"","ST","")</f>
        <v/>
      </c>
      <c r="BM262" s="144"/>
      <c r="BN262" s="144"/>
      <c r="BO262" s="144"/>
      <c r="BP262" s="790"/>
      <c r="BQ262" s="790"/>
      <c r="BR262" s="790"/>
      <c r="BS262" s="116" t="str">
        <f t="shared" si="117"/>
        <v/>
      </c>
      <c r="BT262" s="790"/>
      <c r="BU262" s="808" t="str">
        <f t="shared" si="118"/>
        <v/>
      </c>
      <c r="BV262" s="791"/>
      <c r="BW262" s="144"/>
      <c r="BX262" s="20"/>
      <c r="BY262" s="20"/>
      <c r="BZ262" s="20"/>
      <c r="CA262" s="792"/>
      <c r="CB262" s="1201"/>
      <c r="CC262" s="144"/>
      <c r="CD262" s="144"/>
      <c r="CE262" s="144"/>
      <c r="CF262" s="144"/>
      <c r="CG262" s="144"/>
      <c r="CH262" s="144"/>
      <c r="CI262" s="144"/>
      <c r="CJ262" s="144"/>
      <c r="CK262" s="144"/>
      <c r="CL262" s="144"/>
      <c r="CM262" s="144"/>
      <c r="CN262" s="144"/>
      <c r="CO262" s="144"/>
      <c r="CP262" s="144"/>
      <c r="CQ262" s="144"/>
      <c r="CR262" s="144"/>
      <c r="CS262" s="144"/>
      <c r="CT262" s="144"/>
      <c r="CU262" s="144"/>
      <c r="CV262" s="144"/>
      <c r="CW262" s="144"/>
      <c r="CX262" s="144"/>
      <c r="CY262" s="144"/>
      <c r="CZ262" s="144"/>
      <c r="DA262" s="144"/>
      <c r="DB262" s="144"/>
      <c r="DC262" s="144"/>
      <c r="DD262" s="144"/>
      <c r="DE262" s="144"/>
      <c r="DF262" s="144"/>
      <c r="DG262" s="144"/>
      <c r="DH262" s="144"/>
      <c r="DI262" s="144"/>
      <c r="DJ262" s="144"/>
      <c r="DK262" s="144"/>
      <c r="DL262" s="144"/>
      <c r="DM262" s="144"/>
      <c r="DN262" s="144"/>
      <c r="DO262" s="144"/>
      <c r="DP262" s="144"/>
      <c r="DQ262" s="144"/>
      <c r="DR262" s="144"/>
      <c r="DS262" s="144"/>
      <c r="DT262" s="144"/>
      <c r="DU262" s="144"/>
      <c r="DV262" s="144"/>
      <c r="DW262" s="144"/>
      <c r="DX262" s="144"/>
      <c r="DY262" s="144"/>
      <c r="DZ262" s="144"/>
      <c r="EA262" s="144"/>
      <c r="EB262" s="144"/>
      <c r="EC262" s="144"/>
      <c r="ED262" s="782" t="str">
        <f t="shared" ref="ED262:ED305" si="133">IF(EE262&lt;&gt;"","P01","")</f>
        <v/>
      </c>
      <c r="EE262" s="519"/>
      <c r="EF262" s="793"/>
      <c r="EG262" s="519"/>
      <c r="EH262" s="794"/>
      <c r="EI262" s="790"/>
      <c r="EJ262" s="794"/>
      <c r="EK262" s="794"/>
      <c r="EL262" s="790"/>
      <c r="EM262" s="790"/>
      <c r="EN262" s="790"/>
      <c r="EO262" s="112" t="str">
        <f t="shared" si="119"/>
        <v/>
      </c>
      <c r="EP262" s="790"/>
      <c r="EQ262" s="488" t="str">
        <f t="shared" si="120"/>
        <v/>
      </c>
      <c r="ER262" s="1100"/>
      <c r="ES262" s="1099" t="str">
        <f t="shared" ref="ES262:ES305" si="134">IF(EE262&lt;&gt;"","ZD","")</f>
        <v/>
      </c>
      <c r="ET262" s="525"/>
      <c r="EU262" s="148"/>
      <c r="EV262" s="148"/>
      <c r="EW262" s="148"/>
      <c r="EX262" s="148"/>
      <c r="EY262" s="148"/>
      <c r="EZ262" s="148"/>
      <c r="FA262" s="148"/>
      <c r="FB262" s="148"/>
      <c r="FC262" s="148"/>
      <c r="FD262" s="148"/>
      <c r="FE262" s="148"/>
      <c r="FF262" s="148"/>
      <c r="FG262" s="148"/>
      <c r="FH262" s="148"/>
      <c r="FI262" s="528"/>
      <c r="FJ262" s="513" t="str">
        <f t="shared" si="121"/>
        <v/>
      </c>
      <c r="FK262" s="158"/>
      <c r="FL262" s="850"/>
      <c r="FM262" s="850"/>
      <c r="FN262" s="850"/>
      <c r="FO262" s="850"/>
      <c r="FP262" s="850"/>
      <c r="FQ262" s="850"/>
      <c r="FR262" s="157"/>
      <c r="FS262" s="143"/>
      <c r="FT262" s="143"/>
      <c r="FU262" s="847" t="str">
        <f t="shared" si="122"/>
        <v/>
      </c>
      <c r="FV262" s="555"/>
      <c r="FW262" s="523" t="str">
        <f>IF(Table1[[#This Row],[Nonfood Inhaltstoffe - Komponente]]="","",VLOOKUP(Table1[[#This Row],[Nonfood Inhaltstoffe - Komponente]],'Dropdown Auswahl'!BJ:BK,2,FALSE))</f>
        <v/>
      </c>
      <c r="FX262" s="1013"/>
      <c r="FY262" s="1011" t="str">
        <f t="shared" si="123"/>
        <v/>
      </c>
      <c r="FZ262" s="152"/>
      <c r="GA262" s="152"/>
      <c r="GB262" s="152"/>
      <c r="GC262" s="529" t="str">
        <f t="shared" si="124"/>
        <v/>
      </c>
      <c r="GG262" s="21"/>
      <c r="GH262" s="21"/>
      <c r="GI262" s="1019"/>
      <c r="GJ262" s="1016" t="str">
        <f>IF(Table1[[#This Row],[Global Trade Item Number (GTIN)]]="","",Table1[[#This Row],[Global Trade Item Number (GTIN)]])</f>
        <v/>
      </c>
      <c r="GK262" s="555" t="str">
        <f>IF(Table1[[#This Row],[WAWI-Nr./ Kreditoren-Nummer
(ASDV)]]&lt;&gt;"",Table1[[#This Row],[WAWI-Nr./ Kreditoren-Nummer
(ASDV)]],"")</f>
        <v/>
      </c>
      <c r="GL262" s="165"/>
      <c r="GM262" s="165"/>
      <c r="GN262" s="165"/>
      <c r="GO262" s="485"/>
      <c r="GP262" s="534"/>
      <c r="GQ262" s="533"/>
      <c r="GR262" s="486"/>
      <c r="GS262" s="486"/>
      <c r="GT262" s="486"/>
      <c r="GU262" s="486"/>
      <c r="GV262" s="486"/>
      <c r="GW262" s="542"/>
      <c r="GX262" s="538"/>
      <c r="GY262" s="144"/>
      <c r="GZ262" s="480"/>
      <c r="HA262" s="158"/>
      <c r="HB262" s="480"/>
      <c r="HC262" s="480"/>
      <c r="HD262" s="480"/>
      <c r="HE262" s="480"/>
      <c r="HF262" s="480"/>
      <c r="HG262" s="480"/>
      <c r="HH262" s="538"/>
      <c r="HI262" s="480"/>
      <c r="HJ262" s="480"/>
      <c r="HK262" s="480"/>
      <c r="HL262" s="480"/>
      <c r="HM262" s="480"/>
      <c r="HN262" s="480"/>
      <c r="HO262" s="480"/>
      <c r="HP262" s="480"/>
      <c r="HQ262" s="480"/>
      <c r="HR262" s="538"/>
      <c r="HS262" s="480"/>
      <c r="HT262" s="480"/>
      <c r="HU262" s="480"/>
      <c r="HV262" s="480"/>
      <c r="HW262" s="480"/>
      <c r="HX262" s="480"/>
      <c r="HY262" s="480"/>
      <c r="HZ262" s="480"/>
      <c r="IA262" s="480"/>
      <c r="IB262" s="538"/>
      <c r="IC262" s="480"/>
      <c r="ID262" s="480"/>
      <c r="IE262" s="480"/>
      <c r="IF262" s="480"/>
      <c r="IG262" s="480"/>
      <c r="IH262" s="480"/>
      <c r="II262" s="480"/>
      <c r="IJ262" s="480"/>
      <c r="IK262" s="480"/>
      <c r="IL262" s="480"/>
      <c r="IM262" s="538"/>
      <c r="IN262" s="480"/>
      <c r="IO262" s="480"/>
      <c r="IP262" s="480"/>
      <c r="IQ262" s="480"/>
      <c r="IR262" s="480"/>
      <c r="IS262" s="480"/>
      <c r="IT262" s="480"/>
      <c r="IU262" s="480"/>
      <c r="IV262" s="480"/>
      <c r="IW262" s="480"/>
      <c r="IX262" s="538"/>
      <c r="IY262" s="480"/>
      <c r="IZ262" s="480"/>
      <c r="JA262" s="480"/>
      <c r="JB262" s="480"/>
      <c r="JC262" s="480"/>
      <c r="JD262" s="480"/>
      <c r="JE262" s="480"/>
      <c r="JF262" s="480"/>
      <c r="JG262" s="480"/>
      <c r="JH262" s="480"/>
      <c r="JI262" s="538"/>
      <c r="JJ262" s="480"/>
      <c r="JK262" s="480"/>
      <c r="JL262" s="480"/>
      <c r="JM262" s="480"/>
      <c r="JN262" s="480"/>
      <c r="JO262" s="480"/>
      <c r="JP262" s="480"/>
      <c r="JQ262" s="480"/>
      <c r="JR262" s="480"/>
      <c r="JS262" s="590"/>
      <c r="JT262" s="538"/>
      <c r="JU262" s="480"/>
      <c r="JV262" s="480"/>
      <c r="JW262" s="480"/>
      <c r="JX262" s="480"/>
      <c r="JY262" s="480"/>
      <c r="JZ262" s="480"/>
      <c r="KA262" s="480"/>
      <c r="KB262" s="480"/>
      <c r="KC262" s="480"/>
      <c r="KD262" s="480"/>
      <c r="KE262" s="538"/>
      <c r="KF262" s="480"/>
      <c r="KG262" s="480"/>
      <c r="KH262" s="480"/>
      <c r="KI262" s="480"/>
      <c r="KJ262" s="480"/>
      <c r="KK262" s="480"/>
      <c r="KL262" s="480"/>
      <c r="KM262" s="480"/>
      <c r="KN262" s="480"/>
      <c r="KO262" s="480"/>
      <c r="KR262" s="568" t="str">
        <f>IF(Table1[[#This Row],[GTIN]]&lt;&gt;"",Table1[[#This Row],[GTIN]],"")</f>
        <v/>
      </c>
      <c r="KS262" s="569" t="str">
        <f>Table1[[#This Row],[Kreditor]]</f>
        <v/>
      </c>
      <c r="KT262" s="570" t="str">
        <f>IF(Table1[[#This Row],[Gültig ab (Datum)]]&lt;&gt;"",Table1[[#This Row],[Gültig ab (Datum)]],"")</f>
        <v/>
      </c>
      <c r="KU262" s="570"/>
      <c r="KV262" s="583" t="str">
        <f>IF(Table1[[#This Row],[Artikel verpackt? 
(X=Ja)]]="","",Table1[[#This Row],[Artikel verpackt? 
(X=Ja)]])</f>
        <v/>
      </c>
      <c r="KW262" s="571" t="str">
        <f>IF(Table1[[#This Row],[Verpackung recyclingfähig?
(X=Ja)]]="","",Table1[[#This Row],[Verpackung recyclingfähig?
(X=Ja)]])</f>
        <v/>
      </c>
      <c r="KX262" s="572"/>
      <c r="KY262" s="573"/>
      <c r="KZ262" s="574"/>
      <c r="LA262" s="574"/>
      <c r="LB262" s="574"/>
      <c r="LC262" s="574"/>
      <c r="LD262" s="574"/>
      <c r="LE262" s="574"/>
      <c r="LF262" s="575"/>
      <c r="LG262" s="576" t="str">
        <f>IF(Table1[[#This Row],[Hauptkörper - B1 - Art]]="","",VLOOKUP(Table1[[#This Row],[Hauptkörper - B1 - Art]],'DD FD'!B:C,2,FALSE))</f>
        <v/>
      </c>
      <c r="LH262" s="577" t="str">
        <f>IF(Table1[[#This Row],[Hauptkörper - B1 - Fraktion]]="","",VLOOKUP(Table1[[#This Row],[Hauptkörper - B1 - Fraktion]],'DD FD'!H:J,3,FALSE))</f>
        <v/>
      </c>
      <c r="LI262" s="574" t="str">
        <f>IF(Table1[[#This Row],[Hauptkörper - B1 - Gewicht
(in G)]]="","",Table1[[#This Row],[Hauptkörper - B1 - Gewicht
(in G)]])</f>
        <v/>
      </c>
      <c r="LJ262" s="574" t="str">
        <f>IF(Table1[[#This Row],[Hauptkörper - B1 - Lizenzierungs-pflichtig? (X=Ja)]]="","",Table1[[#This Row],[Hauptkörper - B1 - Lizenzierungs-pflichtig? (X=Ja)]])</f>
        <v/>
      </c>
      <c r="LK262" s="577" t="str">
        <f>IF(Table1[[#This Row],[Hauptkörper - B1 - Virgin Material]]="","",VLOOKUP(Table1[[#This Row],[Hauptkörper - B1 - Virgin Material]],'DD FD'!AJ:AK,2,FALSE))</f>
        <v/>
      </c>
      <c r="LL262" s="578" t="str">
        <f>IF(Table1[[#This Row],[Hauptkörper - B1 - Virgin Material Anteil (in %)]]="","",Table1[[#This Row],[Hauptkörper - B1 - Virgin Material Anteil (in %)]])</f>
        <v/>
      </c>
      <c r="LM262" s="577" t="str">
        <f>IF(Table1[[#This Row],[Hauptkörper - B1 - Recyceltes Material]]="","",VLOOKUP(Table1[[#This Row],[Hauptkörper - B1 - Recyceltes Material]],'DD FD'!AL:AM,2,FALSE))</f>
        <v/>
      </c>
      <c r="LN262" s="578" t="str">
        <f>IF(Table1[[#This Row],[Hauptkörper - B1 - Recyceltes Material Anteil (in %)]]="","",Table1[[#This Row],[Hauptkörper - B1 - Recyceltes Material Anteil (in %)]])</f>
        <v/>
      </c>
      <c r="LO262" s="579" t="str">
        <f>IF(Table1[[#This Row],[Hauptkörper - B1 - Beschichtung]]="","",VLOOKUP(Table1[[#This Row],[Hauptkörper - B1 - Beschichtung]],'DD FD'!AE:AF,2,FALSE))</f>
        <v/>
      </c>
      <c r="LP262" s="580" t="str">
        <f>IF(Table1[[#This Row],[Hauptkörper - B1 - Beschichtung Anteil (in %)]]="","",Table1[[#This Row],[Hauptkörper - B1 - Beschichtung Anteil (in %)]])</f>
        <v/>
      </c>
      <c r="LQ262" s="576" t="str">
        <f>IF(Table1[[#This Row],[Hauptkörper - B2 - Art]]="","",VLOOKUP(Table1[[#This Row],[Hauptkörper - B2 - Art]],'DD FD'!B:C,2,FALSE))</f>
        <v/>
      </c>
      <c r="LR262" s="577" t="str">
        <f>IF(Table1[[#This Row],[Hauptkörper - B2 - Fraktion]]="","",VLOOKUP(Table1[[#This Row],[Hauptkörper - B2 - Fraktion]],'DD FD'!H:J,3,FALSE))</f>
        <v/>
      </c>
      <c r="LS262" s="574" t="str">
        <f>IF(Table1[[#This Row],[Hauptkörper - B2 - Gewicht
(in G)]]="","",Table1[[#This Row],[Hauptkörper - B2 - Gewicht
(in G)]])</f>
        <v/>
      </c>
      <c r="LT262" s="574" t="str">
        <f>IF(Table1[[#This Row],[Hauptkörper - B2 - Lizenzierungs-pflichtig? (X=Ja)]]="","",Table1[[#This Row],[Hauptkörper - B2 - Lizenzierungs-pflichtig? (X=Ja)]])</f>
        <v/>
      </c>
      <c r="LU262" s="577" t="str">
        <f>IF(Table1[[#This Row],[Hauptkörper - B2 - Virgin Material]]="","",VLOOKUP(Table1[[#This Row],[Hauptkörper - B2 - Virgin Material]],'DD FD'!AJ:AK,2,FALSE))</f>
        <v/>
      </c>
      <c r="LV262" s="578" t="str">
        <f>IF(Table1[[#This Row],[Hauptkörper - B2 - Virgin Material Anteil (in %)]]="","",Table1[[#This Row],[Hauptkörper - B2 - Virgin Material Anteil (in %)]])</f>
        <v/>
      </c>
      <c r="LW262" s="577" t="str">
        <f>IF(Table1[[#This Row],[Hauptkörper - B2 - Recyceltes Material]]="","",VLOOKUP(Table1[[#This Row],[Hauptkörper - B2 - Recyceltes Material]],'DD FD'!AL:AM,2,FALSE))</f>
        <v/>
      </c>
      <c r="LX262" s="578" t="str">
        <f>IF(Table1[[#This Row],[Hauptkörper - B2 - Recyceltes Material Anteil (in %)]]="","",Table1[[#This Row],[Hauptkörper - B2 - Recyceltes Material Anteil (in %)]])</f>
        <v/>
      </c>
      <c r="LY262" s="577" t="str">
        <f>IF(Table1[[#This Row],[Hauptkörper - B2 - Beschichtung]]="","",VLOOKUP(Table1[[#This Row],[Hauptkörper - B2 - Beschichtung]],'DD FD'!AE:AF,2,FALSE))</f>
        <v/>
      </c>
      <c r="LZ262" s="580" t="str">
        <f>IF(Table1[[#This Row],[Hauptkörper - B2 - Beschichtung Anteil (in %)]]="","",Table1[[#This Row],[Hauptkörper - B2 - Beschichtung Anteil (in %)]])</f>
        <v/>
      </c>
      <c r="MA262" s="576" t="str">
        <f>IF(Table1[[#This Row],[Hauptkörper - B3 - Art]]="","",VLOOKUP(Table1[[#This Row],[Hauptkörper - B3 - Art]],'DD FD'!B:C,2,FALSE))</f>
        <v/>
      </c>
      <c r="MB262" s="577" t="str">
        <f>IF(Table1[[#This Row],[Hauptkörper - B3 - Fraktion]]="","",VLOOKUP(Table1[[#This Row],[Hauptkörper - B3 - Fraktion]],'DD FD'!H:J,3,FALSE))</f>
        <v/>
      </c>
      <c r="MC262" s="574" t="str">
        <f>IF(Table1[[#This Row],[Hauptkörper - B3 - Gewicht
(in G)]]="","",Table1[[#This Row],[Hauptkörper - B3 - Gewicht
(in G)]])</f>
        <v/>
      </c>
      <c r="MD262" s="574" t="str">
        <f>IF(Table1[[#This Row],[Hauptkörper - B3 - Lizenzierungs-pflichtig? (X=Ja)]]="","",Table1[[#This Row],[Hauptkörper - B3 - Lizenzierungs-pflichtig? (X=Ja)]])</f>
        <v/>
      </c>
      <c r="ME262" s="577" t="str">
        <f>IF(Table1[[#This Row],[Hauptkörper - B3 - Virgin Material]]="","",VLOOKUP(Table1[[#This Row],[Hauptkörper - B3 - Virgin Material]],'DD FD'!AJ:AK,2,FALSE))</f>
        <v/>
      </c>
      <c r="MF262" s="578" t="str">
        <f>IF(Table1[[#This Row],[Hauptkörper - B3 - Virgin Material Anteil (in %)]]="","",Table1[[#This Row],[Hauptkörper - B3 - Virgin Material Anteil (in %)]])</f>
        <v/>
      </c>
      <c r="MG262" s="577" t="str">
        <f>IF(Table1[[#This Row],[Hauptkörper - B3 - Recyceltes Material]]="","",VLOOKUP(Table1[[#This Row],[Hauptkörper - B3 - Recyceltes Material]],'DD FD'!AL:AM,2,FALSE))</f>
        <v/>
      </c>
      <c r="MH262" s="578" t="str">
        <f>IF(Table1[[#This Row],[Hauptkörper - B3 - Recyceltes Material Anteil (in %)]]="","",Table1[[#This Row],[Hauptkörper - B3 - Recyceltes Material Anteil (in %)]])</f>
        <v/>
      </c>
      <c r="MI262" s="577" t="str">
        <f>IF(Table1[[#This Row],[Hauptkörper - B3 - Beschichtung]]="","",VLOOKUP(Table1[[#This Row],[Hauptkörper - B3 - Beschichtung]],'DD FD'!AE:AF,2,FALSE))</f>
        <v/>
      </c>
      <c r="MJ262" s="580" t="str">
        <f>IF(Table1[[#This Row],[Hauptkörper - B3 - Beschichtung Anteil (in %)]]="","",Table1[[#This Row],[Hauptkörper - B3 - Beschichtung Anteil (in %)]])</f>
        <v/>
      </c>
      <c r="MK262" s="576" t="str">
        <f>IF(Table1[[#This Row],[Verschluss - B1 - Art]]="","",VLOOKUP(Table1[[#This Row],[Verschluss - B1 - Art]],'DD FD'!D:E,2,FALSE))</f>
        <v/>
      </c>
      <c r="ML262" s="577" t="str">
        <f>IF(Table1[[#This Row],[Verschluss - B1 - Fraktion]]="","",VLOOKUP(Table1[[#This Row],[Verschluss - B1 - Fraktion]],'DD FD'!H:J,3,FALSE))</f>
        <v/>
      </c>
      <c r="MM262" s="574" t="str">
        <f>IF(Table1[[#This Row],[Verschluss - B1 - Gewicht (in G)]]="","",Table1[[#This Row],[Verschluss - B1 - Gewicht (in G)]])</f>
        <v/>
      </c>
      <c r="MN262" s="574" t="str">
        <f>IF(Table1[[#This Row],[Verschluss - B1 - Lizenzierungs-pflichtig? (X=Ja)]]="","",Table1[[#This Row],[Verschluss - B1 - Lizenzierungs-pflichtig? (X=Ja)]])</f>
        <v/>
      </c>
      <c r="MO262" s="574" t="str">
        <f>IF(Table1[[#This Row],[Verschluss - B1 - Trennbar vom Hauptkörper? (X=Ja)]]="","",Table1[[#This Row],[Verschluss - B1 - Trennbar vom Hauptkörper? (X=Ja)]])</f>
        <v/>
      </c>
      <c r="MP262" s="577" t="str">
        <f>IF(Table1[[#This Row],[Verschluss - B1 - Virgin Material]]="","",VLOOKUP(Table1[[#This Row],[Verschluss - B1 - Virgin Material]],'DD FD'!AJ:AK,2,FALSE))</f>
        <v/>
      </c>
      <c r="MQ262" s="578" t="str">
        <f>IF(Table1[[#This Row],[Verschluss - B1 - Virgin Material Anteil (in %)]]="","",Table1[[#This Row],[Verschluss - B1 - Virgin Material Anteil (in %)]])</f>
        <v/>
      </c>
      <c r="MR262" s="577" t="str">
        <f>IF(Table1[[#This Row],[Verschluss - B1 - Recyceltes Material]]="","",VLOOKUP(Table1[[#This Row],[Verschluss - B1 - Recyceltes Material]],'DD FD'!AL:AM,2,FALSE))</f>
        <v/>
      </c>
      <c r="MS262" s="578" t="str">
        <f>IF(Table1[[#This Row],[Verschluss - B1 - Recyceltes Material Anteil (in %)]]="","",Table1[[#This Row],[Verschluss - B1 - Recyceltes Material Anteil (in %)]])</f>
        <v/>
      </c>
      <c r="MT262" s="577" t="str">
        <f>IF(Table1[[#This Row],[Verschluss - B1 - Beschichtung]]="","",VLOOKUP(Table1[[#This Row],[Verschluss - B1 - Beschichtung]],'DD FD'!AE:AF,2,FALSE))</f>
        <v/>
      </c>
      <c r="MU262" s="580" t="str">
        <f>IF(Table1[[#This Row],[Verschluss - B1 - Beschichtung Anteil (in %)]]="","",Table1[[#This Row],[Verschluss - B1 - Beschichtung Anteil (in %)]])</f>
        <v/>
      </c>
      <c r="MV262" s="576" t="str">
        <f>IF(Table1[[#This Row],[Verschluss - B2 - Art]]="","",VLOOKUP(Table1[[#This Row],[Verschluss - B2 - Art]],'DD FD'!D:E,2,FALSE))</f>
        <v/>
      </c>
      <c r="MW262" s="577" t="str">
        <f>IF(Table1[[#This Row],[Verschluss - B2 - Fraktion]]="","",VLOOKUP(Table1[[#This Row],[Verschluss - B2 - Fraktion]],'DD FD'!H:J,3,FALSE))</f>
        <v/>
      </c>
      <c r="MX262" s="574" t="str">
        <f>IF(Table1[[#This Row],[Verschluss - B2 - Gewicht (in G)]]="","",Table1[[#This Row],[Verschluss - B2 - Gewicht (in G)]])</f>
        <v/>
      </c>
      <c r="MY262" s="574" t="str">
        <f>IF(Table1[[#This Row],[Verschluss - B2 - Lizenzierungs-pflichtig? (X=Ja)]]="","",Table1[[#This Row],[Verschluss - B2 - Lizenzierungs-pflichtig? (X=Ja)]])</f>
        <v/>
      </c>
      <c r="MZ262" s="574" t="str">
        <f>IF(Table1[[#This Row],[Verschluss - B2 - Trennbar vom Hauptkörper? (X=Ja)]]="","",Table1[[#This Row],[Verschluss - B2 - Trennbar vom Hauptkörper? (X=Ja)]])</f>
        <v/>
      </c>
      <c r="NA262" s="577" t="str">
        <f>IF(Table1[[#This Row],[Verschluss - B2 - Virgin Material]]="","",VLOOKUP(Table1[[#This Row],[Verschluss - B2 - Virgin Material]],'DD FD'!AJ:AK,2,FALSE))</f>
        <v/>
      </c>
      <c r="NB262" s="578" t="str">
        <f>IF(Table1[[#This Row],[Verschluss - B2 - Virgin Material Anteil (in %)]]="","",Table1[[#This Row],[Verschluss - B2 - Virgin Material Anteil (in %)]])</f>
        <v/>
      </c>
      <c r="NC262" s="577" t="str">
        <f>IF(Table1[[#This Row],[Verschluss - B2 - Recyceltes Material]]="","",VLOOKUP(Table1[[#This Row],[Verschluss - B2 - Recyceltes Material]],'DD FD'!AL:AM,2,FALSE))</f>
        <v/>
      </c>
      <c r="ND262" s="578" t="str">
        <f>IF(Table1[[#This Row],[Verschluss - B2 - Recyceltes Material Anteil (in %)]]="","",Table1[[#This Row],[Verschluss - B2 - Recyceltes Material Anteil (in %)]])</f>
        <v/>
      </c>
      <c r="NE262" s="577" t="str">
        <f>IF(Table1[[#This Row],[Verschluss - B2 - Beschichtung]]="","",VLOOKUP(Table1[[#This Row],[Verschluss - B2 - Beschichtung]],'DD FD'!AE:AF,2,FALSE))</f>
        <v/>
      </c>
      <c r="NF262" s="580" t="str">
        <f>IF(Table1[[#This Row],[Verschluss - B2 - Beschichtung Anteil (in %)]]="","",Table1[[#This Row],[Verschluss - B2 - Beschichtung Anteil (in %)]])</f>
        <v/>
      </c>
      <c r="NG262" s="576" t="str">
        <f>IF(Table1[[#This Row],[Verschluss - B3 - Art]]="","",VLOOKUP(Table1[[#This Row],[Verschluss - B3 - Art]],'DD FD'!D:E,2,FALSE))</f>
        <v/>
      </c>
      <c r="NH262" s="577" t="str">
        <f>IF(Table1[[#This Row],[Verschluss - B3 - Fraktion]]="","",VLOOKUP(Table1[[#This Row],[Verschluss - B3 - Fraktion]],'DD FD'!H:J,3,FALSE))</f>
        <v/>
      </c>
      <c r="NI262" s="574" t="str">
        <f>IF(Table1[[#This Row],[Verschluss - B3 - Gewicht (in G)]]="","",Table1[[#This Row],[Verschluss - B3 - Gewicht (in G)]])</f>
        <v/>
      </c>
      <c r="NJ262" s="574" t="str">
        <f>IF(Table1[[#This Row],[Verschluss - B3 - Lizenzierungs-pflichtig? (X=Ja)]]="","",Table1[[#This Row],[Verschluss - B3 - Lizenzierungs-pflichtig? (X=Ja)]])</f>
        <v/>
      </c>
      <c r="NK262" s="574" t="str">
        <f>IF(Table1[[#This Row],[Verschluss - B3 - Trennbar vom Hauptkörper? (X=Ja)]]="","",Table1[[#This Row],[Verschluss - B3 - Trennbar vom Hauptkörper? (X=Ja)]])</f>
        <v/>
      </c>
      <c r="NL262" s="577" t="str">
        <f>IF(Table1[[#This Row],[Verschluss - B3 - Virgin Material]]="","",VLOOKUP(Table1[[#This Row],[Verschluss - B3 - Virgin Material]],'DD FD'!AJ:AK,2,FALSE))</f>
        <v/>
      </c>
      <c r="NM262" s="578" t="str">
        <f>IF(Table1[[#This Row],[Verschluss - B3 - Virgin Material Anteil (in %)]]="","",Table1[[#This Row],[Verschluss - B3 - Virgin Material Anteil (in %)]])</f>
        <v/>
      </c>
      <c r="NN262" s="577" t="str">
        <f>IF(Table1[[#This Row],[Verschluss - B3 - Recyceltes Material]]="","",VLOOKUP(Table1[[#This Row],[Verschluss - B3 - Recyceltes Material]],'DD FD'!AL:AM,2,FALSE))</f>
        <v/>
      </c>
      <c r="NO262" s="578" t="str">
        <f>IF(Table1[[#This Row],[Verschluss - B3 - Recyceltes Material Anteil (in %)]]="","",Table1[[#This Row],[Verschluss - B3 - Recyceltes Material Anteil (in %)]])</f>
        <v/>
      </c>
      <c r="NP262" s="577" t="str">
        <f>IF(Table1[[#This Row],[Verschluss - B3 - Beschichtung]]="","",VLOOKUP(Table1[[#This Row],[Verschluss - B3 - Beschichtung]],'DD FD'!AE:AF,2,FALSE))</f>
        <v/>
      </c>
      <c r="NQ262" s="580" t="str">
        <f>IF(Table1[[#This Row],[Verschluss - B3 - Beschichtung Anteil (in %)]]="","",Table1[[#This Row],[Verschluss - B3 - Beschichtung Anteil (in %)]])</f>
        <v/>
      </c>
      <c r="NR262" s="576" t="str">
        <f>IF(Table1[[#This Row],[Etikett - B1 - Art]]="","",VLOOKUP(Table1[[#This Row],[Etikett - B1 - Art]],'DD FD'!F:G,2,FALSE))</f>
        <v/>
      </c>
      <c r="NS262" s="577" t="str">
        <f>IF(Table1[[#This Row],[Etikett - B1 - Fraktion]]="","",VLOOKUP(Table1[[#This Row],[Etikett - B1 - Fraktion]],'DD FD'!H:J,3,FALSE))</f>
        <v/>
      </c>
      <c r="NT262" s="574" t="str">
        <f>IF(Table1[[#This Row],[Etikett - B1 - Gewicht (in G)]]="","",Table1[[#This Row],[Etikett - B1 - Gewicht (in G)]])</f>
        <v/>
      </c>
      <c r="NU262" s="574" t="str">
        <f>IF(Table1[[#This Row],[Etikett - B1 - Lizenzierungs-pflichtig? (X=Ja)]]="","",Table1[[#This Row],[Etikett - B1 - Lizenzierungs-pflichtig? (X=Ja)]])</f>
        <v/>
      </c>
      <c r="NV262" s="574" t="str">
        <f>IF(Table1[[#This Row],[Etikett - B1 - Trennbar vom Hauptkörper? (X=Ja)]]="","",Table1[[#This Row],[Etikett - B1 - Trennbar vom Hauptkörper? (X=Ja)]])</f>
        <v/>
      </c>
      <c r="NW262" s="577" t="str">
        <f>IF(Table1[[#This Row],[Etikett - B1 - Virgin Material]]="","",VLOOKUP(Table1[[#This Row],[Etikett - B1 - Virgin Material]],'DD FD'!AJ:AK,2,FALSE))</f>
        <v/>
      </c>
      <c r="NX262" s="578" t="str">
        <f>IF(Table1[[#This Row],[Etikett - B1 - Virgin Material Anteil (in %)]]="","",Table1[[#This Row],[Etikett - B1 - Virgin Material Anteil (in %)]])</f>
        <v/>
      </c>
      <c r="NY262" s="577" t="str">
        <f>IF(Table1[[#This Row],[Etikett - B1 - Recyceltes Material]]="","",VLOOKUP(Table1[[#This Row],[Etikett - B1 - Recyceltes Material]],'DD FD'!AL:AM,2,FALSE))</f>
        <v/>
      </c>
      <c r="NZ262" s="578" t="str">
        <f>IF(Table1[[#This Row],[Etikett - B1 - Recyceltes Material Anteil (in %)]]="","",Table1[[#This Row],[Etikett - B1 - Recyceltes Material Anteil (in %)]])</f>
        <v/>
      </c>
      <c r="OA262" s="577" t="str">
        <f>IF(Table1[[#This Row],[Etikett - B1 - Beschichtung]]="","",VLOOKUP(Table1[[#This Row],[Etikett - B1 - Beschichtung]],'DD FD'!AE:AF,2,FALSE))</f>
        <v/>
      </c>
      <c r="OB262" s="580" t="str">
        <f>IF(Table1[[#This Row],[Etikett - B1 - Beschichtung Anteil (in %)]]="","",Table1[[#This Row],[Etikett - B1 - Beschichtung Anteil (in %)]])</f>
        <v/>
      </c>
      <c r="OC262" s="576" t="str">
        <f>IF(Table1[[#This Row],[Etikett - B2 - Art]]="","",VLOOKUP(Table1[[#This Row],[Etikett - B2 - Art]],'DD FD'!F:G,2,FALSE))</f>
        <v/>
      </c>
      <c r="OD262" s="577" t="str">
        <f>IF(Table1[[#This Row],[Etikett - B2 - Fraktion]]="","",VLOOKUP(Table1[[#This Row],[Etikett - B2 - Fraktion]],'DD FD'!H:J,3,FALSE))</f>
        <v/>
      </c>
      <c r="OE262" s="574" t="str">
        <f>IF(Table1[[#This Row],[Etikett - B2 - Gewicht (in G)]]="","",Table1[[#This Row],[Etikett - B2 - Gewicht (in G)]])</f>
        <v/>
      </c>
      <c r="OF262" s="574" t="str">
        <f>IF(Table1[[#This Row],[Etikett - B2 - Lizenzierungs-pflichtig? (X=Ja)]]="","",Table1[[#This Row],[Etikett - B2 - Lizenzierungs-pflichtig? (X=Ja)]])</f>
        <v/>
      </c>
      <c r="OG262" s="574" t="str">
        <f>IF(Table1[[#This Row],[Etikett - B2 - Trennbar vom Hauptkörper? (X=Ja)]]="","",Table1[[#This Row],[Etikett - B2 - Trennbar vom Hauptkörper? (X=Ja)]])</f>
        <v/>
      </c>
      <c r="OH262" s="577" t="str">
        <f>IF(Table1[[#This Row],[Etikett - B2 - Virgin Material]]="","",VLOOKUP(Table1[[#This Row],[Etikett - B2 - Virgin Material]],'DD FD'!AJ:AK,2,FALSE))</f>
        <v/>
      </c>
      <c r="OI262" s="578" t="str">
        <f>IF(Table1[[#This Row],[Etikett - B2 - Virgin Material Anteil (in %)]]="","",Table1[[#This Row],[Etikett - B2 - Virgin Material Anteil (in %)]])</f>
        <v/>
      </c>
      <c r="OJ262" s="577" t="str">
        <f>IF(Table1[[#This Row],[Etikett - B2 - Recyceltes Material]]="","",VLOOKUP(Table1[[#This Row],[Etikett - B2 - Recyceltes Material]],'DD FD'!AL:AM,2,FALSE))</f>
        <v/>
      </c>
      <c r="OK262" s="578" t="str">
        <f>IF(Table1[[#This Row],[Etikett - B2 - Recyceltes Material Anteil (in %)]]="","",Table1[[#This Row],[Etikett - B2 - Recyceltes Material Anteil (in %)]])</f>
        <v/>
      </c>
      <c r="OL262" s="577" t="str">
        <f>IF(Table1[[#This Row],[Etikett - B2 - Beschichtung]]="","",VLOOKUP(Table1[[#This Row],[Etikett - B2 - Beschichtung]],'DD FD'!AE:AF,2,FALSE))</f>
        <v/>
      </c>
      <c r="OM262" s="580" t="str">
        <f>IF(Table1[[#This Row],[Etikett - B2 - Beschichtung Anteil (in %)]]="","",Table1[[#This Row],[Etikett - B2 - Beschichtung Anteil (in %)]])</f>
        <v/>
      </c>
      <c r="ON262" s="576" t="str">
        <f>IF(Table1[[#This Row],[Etikett - B3 - Art]]="","",VLOOKUP(Table1[[#This Row],[Etikett - B3 - Art]],'DD FD'!F:G,2,FALSE))</f>
        <v/>
      </c>
      <c r="OO262" s="577" t="str">
        <f>IF(Table1[[#This Row],[Etikett - B3 - Fraktion]]="","",VLOOKUP(Table1[[#This Row],[Etikett - B3 - Fraktion]],'DD FD'!H:J,3,FALSE))</f>
        <v/>
      </c>
      <c r="OP262" s="574" t="str">
        <f>IF(Table1[[#This Row],[Etikett - B3 - Gewicht (in G)]]="","",Table1[[#This Row],[Etikett - B3 - Gewicht (in G)]])</f>
        <v/>
      </c>
      <c r="OQ262" s="574" t="str">
        <f>IF(Table1[[#This Row],[Etikett - B3 - Lizenzierungs-pflichtig? (X=Ja)]]="","",Table1[[#This Row],[Etikett - B3 - Lizenzierungs-pflichtig? (X=Ja)]])</f>
        <v/>
      </c>
      <c r="OR262" s="574" t="str">
        <f>IF(Table1[[#This Row],[Etikett - B3 - Trennbar vom Hauptkörper? (X=Ja)]]="","",Table1[[#This Row],[Etikett - B3 - Trennbar vom Hauptkörper? (X=Ja)]])</f>
        <v/>
      </c>
      <c r="OS262" s="577" t="str">
        <f>IF(Table1[[#This Row],[Etikett - B3 - Virgin Material]]="","",VLOOKUP(Table1[[#This Row],[Etikett - B3 - Virgin Material]],'DD FD'!AJ:AK,2,FALSE))</f>
        <v/>
      </c>
      <c r="OT262" s="578" t="str">
        <f>IF(Table1[[#This Row],[Etikett - B3 - Virgin Material Anteil (in %)]]="","",Table1[[#This Row],[Etikett - B3 - Virgin Material Anteil (in %)]])</f>
        <v/>
      </c>
      <c r="OU262" s="577" t="str">
        <f>IF(Table1[[#This Row],[Etikett - B3 - Recyceltes Material]]="","",VLOOKUP(Table1[[#This Row],[Etikett - B3 - Recyceltes Material]],'DD FD'!AL:AM,2,FALSE))</f>
        <v/>
      </c>
      <c r="OV262" s="578" t="str">
        <f>IF(Table1[[#This Row],[Etikett - B3 - Recyceltes Material Anteil (in %)]]="","",Table1[[#This Row],[Etikett - B3 - Recyceltes Material Anteil (in %)]])</f>
        <v/>
      </c>
      <c r="OW262" s="577" t="str">
        <f>IF(Table1[[#This Row],[Etikett - B3 - Beschichtung]]="","",VLOOKUP(Table1[[#This Row],[Etikett - B3 - Beschichtung]],'DD FD'!AE:AF,2,FALSE))</f>
        <v/>
      </c>
      <c r="OX262" s="613" t="str">
        <f>IF(Table1[[#This Row],[Etikett - B3 - Beschichtung Anteil (in %)]]="","",Table1[[#This Row],[Etikett - B3 - Beschichtung Anteil (in %)]])</f>
        <v/>
      </c>
      <c r="OY262" s="618">
        <f>ROUNDUP(SUM(
IF(AND(LH262='DD FD'!$J$7,LJ262='DD FD'!$AI$3),LI262,0),
IF(AND(LR262='DD FD'!$J$7,LT262='DD FD'!$AI$3),LS262,0),
IF(AND(MB262='DD FD'!$J$7,MD262='DD FD'!$AI$3),MC262,0),
IF(AND(ML262='DD FD'!$J$7,MN262='DD FD'!$AI$3),MM262,0),
IF(AND(MW262='DD FD'!$J$7,MY262='DD FD'!$AI$3),MX262,0),
IF(AND(NH262='DD FD'!$J$7,NJ262='DD FD'!$AI$3),NI262,0),
IF(AND(NS262='DD FD'!$J$7,NU262='DD FD'!$AI$3),NT262,0),
IF(AND(OD262='DD FD'!$J$7,OF262='DD FD'!$AI$3),OE262,0),
IF(AND(OO262='DD FD'!$J$7,OQ262='DD FD'!$AI$3),OP262,0),
),2)</f>
        <v>0</v>
      </c>
      <c r="OZ262" s="617">
        <f>ROUNDUP(SUM(
IF(AND(LH262='DD FD'!$J$6,LJ262='DD FD'!$AI$3),LI262,0),
IF(AND(LR262='DD FD'!$J$6,LT262='DD FD'!$AI$3),LS262,0),
IF(AND(MB262='DD FD'!$J$6,MD262='DD FD'!$AI$3),MC262,0),
IF(AND(ML262='DD FD'!$J$6,MN262='DD FD'!$AI$3),MM262,0),
IF(AND(MW262='DD FD'!$J$6,MY262='DD FD'!$AI$3),MX262,0),
IF(AND(NH262='DD FD'!$J$6,NJ262='DD FD'!$AI$3),NI262,0),
IF(AND(NS262='DD FD'!$J$6,NU262='DD FD'!$AI$3),NT262,0),
IF(AND(OD262='DD FD'!$J$6,OF262='DD FD'!$AI$3),OE262,0),
IF(AND(OO262='DD FD'!$J$6,OQ262='DD FD'!$AI$3),OP262,0),
),2)</f>
        <v>0</v>
      </c>
      <c r="PA262" s="617">
        <f>ROUNDUP(SUM(
IF(AND(LH262='DD FD'!$J$10,LJ262='DD FD'!$AI$3),LI262,0),
IF(AND(LR262='DD FD'!$J$10,LT262='DD FD'!$AI$3),LS262,0),
IF(AND(MB262='DD FD'!$J$10,MD262='DD FD'!$AI$3),MC262,0),
IF(AND(ML262='DD FD'!$J$10,MN262='DD FD'!$AI$3),MM262,0),
IF(AND(MW262='DD FD'!$J$10,MY262='DD FD'!$AI$3),MX262,0),
IF(AND(NH262='DD FD'!$J$10,NJ262='DD FD'!$AI$3),NI262,0),
IF(AND(NS262='DD FD'!$J$10,NU262='DD FD'!$AI$3),NT262,0),
IF(AND(OD262='DD FD'!$J$10,OF262='DD FD'!$AI$3),OE262,0),
IF(AND(OO262='DD FD'!$J$10,OQ262='DD FD'!$AI$3),OP262,0),
),2)</f>
        <v>0</v>
      </c>
      <c r="PB262" s="617">
        <f>ROUNDUP(SUM(
IF(AND(LH262='DD FD'!$J$8,LJ262='DD FD'!$AI$3),LI262,0),
IF(AND(LR262='DD FD'!$J$8,LT262='DD FD'!$AI$3),LS262,0),
IF(AND(MB262='DD FD'!$J$8,MD262='DD FD'!$AI$3),MC262,0),
IF(AND(ML262='DD FD'!$J$8,MN262='DD FD'!$AI$3),MM262,0),
IF(AND(MW262='DD FD'!$J$8,MY262='DD FD'!$AI$3),MX262,0),
IF(AND(NH262='DD FD'!$J$8,NJ262='DD FD'!$AI$3),NI262,0),
IF(AND(NS262='DD FD'!$J$8,NU262='DD FD'!$AI$3),NT262,0),
IF(AND(OD262='DD FD'!$J$8,OF262='DD FD'!$AI$3),OE262,0),
IF(AND(OO262='DD FD'!$J$8,OQ262='DD FD'!$AI$3),OP262,0),
),2)</f>
        <v>0</v>
      </c>
      <c r="PC262" s="617">
        <f>ROUNDUP(SUM(
IF(AND(LH262='DD FD'!$J$5,LJ262='DD FD'!$AI$3),LI262,0),
IF(AND(LR262='DD FD'!$J$5,LT262='DD FD'!$AI$3),LS262,0),
IF(AND(MB262='DD FD'!$J$5,MD262='DD FD'!$AI$3),MC262,0),
IF(AND(ML262='DD FD'!$J$5,MN262='DD FD'!$AI$3),MM262,0),
IF(AND(MW262='DD FD'!$J$5,MY262='DD FD'!$AI$3),MX262,0),
IF(AND(NH262='DD FD'!$J$5,NJ262='DD FD'!$AI$3),NI262,0),
IF(AND(NS262='DD FD'!$J$5,NU262='DD FD'!$AI$3),NT262,0),
IF(AND(OD262='DD FD'!$J$5,OF262='DD FD'!$AI$3),OE262,0),
IF(AND(OO262='DD FD'!$J$5,OQ262='DD FD'!$AI$3),OP262,0),
),2)</f>
        <v>0</v>
      </c>
      <c r="PD262" s="617">
        <f>ROUNDUP(SUM(
IF(AND(LH262='DD FD'!$J$9,LJ262='DD FD'!$AI$3),LI262,0),
IF(AND(LR262='DD FD'!$J$9,LT262='DD FD'!$AI$3),LS262,0),
IF(AND(MB262='DD FD'!$J$9,MD262='DD FD'!$AI$3),MC262,0),
IF(AND(ML262='DD FD'!$J$9,MN262='DD FD'!$AI$3),MM262,0),
IF(AND(MW262='DD FD'!$J$9,MY262='DD FD'!$AI$3),MX262,0),
IF(AND(NH262='DD FD'!$J$9,NJ262='DD FD'!$AI$3),NI262,0),
IF(AND(NS262='DD FD'!$J$9,NU262='DD FD'!$AI$3),NT262,0),
IF(AND(OD262='DD FD'!$J$9,OF262='DD FD'!$AI$3),OE262,0),
IF(AND(OO262='DD FD'!$J$9,OQ262='DD FD'!$AI$3),OP262,0),
),2)</f>
        <v>0</v>
      </c>
      <c r="PE262" s="617">
        <f>ROUNDUP(SUM(
IF(AND(LH262='DD FD'!$J$4,LJ262='DD FD'!$AI$3),LI262,0),
IF(AND(LR262='DD FD'!$J$4,LT262='DD FD'!$AI$3),LS262,0),
IF(AND(MB262='DD FD'!$J$4,MD262='DD FD'!$AI$3),MC262,0),
IF(AND(ML262='DD FD'!$J$4,MN262='DD FD'!$AI$3),MM262,0),
IF(AND(MW262='DD FD'!$J$4,MY262='DD FD'!$AI$3),MX262,0),
IF(AND(NH262='DD FD'!$J$4,NJ262='DD FD'!$AI$3),NI262,0),
IF(AND(NS262='DD FD'!$J$4,NU262='DD FD'!$AI$3),NT262,0),
IF(AND(OD262='DD FD'!$J$4,OF262='DD FD'!$AI$3),OE262,0),
IF(AND(OO262='DD FD'!$J$4,OQ262='DD FD'!$AI$3),OP262,0),
),2)</f>
        <v>0</v>
      </c>
      <c r="PF262" s="619">
        <f>ROUNDUP(SUM(
IF(AND(LH262='DD FD'!$J$11,LJ262='DD FD'!$AI$3),LI262,0),
IF(AND(LR262='DD FD'!$J$11,LT262='DD FD'!$AI$3),LS262,0),
IF(AND(MB262='DD FD'!$J$11,MD262='DD FD'!$AI$3),MC262,0),
IF(AND(ML262='DD FD'!$J$11,MN262='DD FD'!$AI$3),MM262,0),
IF(AND(MW262='DD FD'!$J$11,MY262='DD FD'!$AI$3),MX262,0),
IF(AND(NH262='DD FD'!$J$11,NJ262='DD FD'!$AI$3),NI262,0),
IF(AND(NS262='DD FD'!$J$11,NU262='DD FD'!$AI$3),NT262,0),
IF(AND(OD262='DD FD'!$J$11,OF262='DD FD'!$AI$3),OE262,0),
IF(AND(OO262='DD FD'!$J$11,OQ262='DD FD'!$AI$3),OP262,0),
),2)</f>
        <v>0</v>
      </c>
    </row>
    <row r="263" spans="1:422">
      <c r="A263" s="806"/>
      <c r="B263" s="934"/>
      <c r="C263" s="247"/>
      <c r="D263" s="842"/>
      <c r="E263" s="247"/>
      <c r="F263" s="158"/>
      <c r="G263" s="710"/>
      <c r="H263" s="712"/>
      <c r="I263" s="936"/>
      <c r="J263" s="803"/>
      <c r="K263" s="150"/>
      <c r="L263" s="146" t="str">
        <f t="shared" si="108"/>
        <v/>
      </c>
      <c r="M263" s="501" t="str">
        <f t="shared" si="125"/>
        <v/>
      </c>
      <c r="N263" s="504"/>
      <c r="O263" s="113" t="str">
        <f t="shared" si="126"/>
        <v/>
      </c>
      <c r="P263" s="114" t="str">
        <f t="shared" si="109"/>
        <v/>
      </c>
      <c r="Q263" s="152"/>
      <c r="R263" s="152"/>
      <c r="S263" s="115" t="str">
        <f t="shared" si="127"/>
        <v/>
      </c>
      <c r="T263" s="159"/>
      <c r="U263" s="159"/>
      <c r="V263" s="157"/>
      <c r="W263" s="157"/>
      <c r="X263" s="157"/>
      <c r="Y263" s="772"/>
      <c r="Z263" s="158"/>
      <c r="AA263" s="144"/>
      <c r="AB263" s="112"/>
      <c r="AC263" s="153"/>
      <c r="AD263" s="153"/>
      <c r="AE263" s="153"/>
      <c r="AF263" s="153"/>
      <c r="AG263" s="153"/>
      <c r="AH263" s="153"/>
      <c r="AI263" s="152"/>
      <c r="AJ263" s="158"/>
      <c r="AK263" s="158"/>
      <c r="AL263" s="158"/>
      <c r="AM263" s="116" t="str">
        <f t="shared" si="128"/>
        <v/>
      </c>
      <c r="AN263" s="116" t="str">
        <f t="shared" si="129"/>
        <v/>
      </c>
      <c r="AO263" s="324"/>
      <c r="AP263" s="503"/>
      <c r="AQ263" s="487" t="str">
        <f t="shared" si="130"/>
        <v/>
      </c>
      <c r="AR263" s="113" t="str">
        <f t="shared" si="110"/>
        <v/>
      </c>
      <c r="AS263" s="113" t="str">
        <f t="shared" si="111"/>
        <v/>
      </c>
      <c r="AT263" s="113" t="str">
        <f t="shared" si="112"/>
        <v/>
      </c>
      <c r="AU263" s="113" t="str">
        <f t="shared" si="113"/>
        <v/>
      </c>
      <c r="AV263" s="159"/>
      <c r="AW263" s="157"/>
      <c r="AX263" s="157"/>
      <c r="AY263" s="157"/>
      <c r="AZ263" s="157"/>
      <c r="BA263" s="116" t="str">
        <f t="shared" si="114"/>
        <v/>
      </c>
      <c r="BB263" s="316"/>
      <c r="BC263" s="116" t="str">
        <f t="shared" si="115"/>
        <v/>
      </c>
      <c r="BD263" s="133" t="str">
        <f t="shared" si="116"/>
        <v/>
      </c>
      <c r="BE263" s="157"/>
      <c r="BF263" s="1180"/>
      <c r="BG263" s="1180"/>
      <c r="BH263" s="158"/>
      <c r="BI263" s="490"/>
      <c r="BJ263" s="514" t="str">
        <f t="shared" si="131"/>
        <v/>
      </c>
      <c r="BK263" s="789"/>
      <c r="BL263" s="116" t="str">
        <f t="shared" si="132"/>
        <v/>
      </c>
      <c r="BM263" s="144"/>
      <c r="BN263" s="144"/>
      <c r="BO263" s="144"/>
      <c r="BP263" s="790"/>
      <c r="BQ263" s="790"/>
      <c r="BR263" s="790"/>
      <c r="BS263" s="116" t="str">
        <f t="shared" si="117"/>
        <v/>
      </c>
      <c r="BT263" s="790"/>
      <c r="BU263" s="808" t="str">
        <f t="shared" si="118"/>
        <v/>
      </c>
      <c r="BV263" s="791"/>
      <c r="BW263" s="144"/>
      <c r="BX263" s="20"/>
      <c r="BY263" s="20"/>
      <c r="BZ263" s="20"/>
      <c r="CA263" s="792"/>
      <c r="CB263" s="1201"/>
      <c r="CC263" s="144"/>
      <c r="CD263" s="144"/>
      <c r="CE263" s="144"/>
      <c r="CF263" s="144"/>
      <c r="CG263" s="144"/>
      <c r="CH263" s="144"/>
      <c r="CI263" s="144"/>
      <c r="CJ263" s="144"/>
      <c r="CK263" s="144"/>
      <c r="CL263" s="144"/>
      <c r="CM263" s="144"/>
      <c r="CN263" s="144"/>
      <c r="CO263" s="144"/>
      <c r="CP263" s="144"/>
      <c r="CQ263" s="144"/>
      <c r="CR263" s="144"/>
      <c r="CS263" s="144"/>
      <c r="CT263" s="144"/>
      <c r="CU263" s="144"/>
      <c r="CV263" s="144"/>
      <c r="CW263" s="144"/>
      <c r="CX263" s="144"/>
      <c r="CY263" s="144"/>
      <c r="CZ263" s="144"/>
      <c r="DA263" s="144"/>
      <c r="DB263" s="144"/>
      <c r="DC263" s="144"/>
      <c r="DD263" s="144"/>
      <c r="DE263" s="144"/>
      <c r="DF263" s="144"/>
      <c r="DG263" s="144"/>
      <c r="DH263" s="144"/>
      <c r="DI263" s="144"/>
      <c r="DJ263" s="144"/>
      <c r="DK263" s="144"/>
      <c r="DL263" s="144"/>
      <c r="DM263" s="144"/>
      <c r="DN263" s="144"/>
      <c r="DO263" s="144"/>
      <c r="DP263" s="144"/>
      <c r="DQ263" s="144"/>
      <c r="DR263" s="144"/>
      <c r="DS263" s="144"/>
      <c r="DT263" s="144"/>
      <c r="DU263" s="144"/>
      <c r="DV263" s="144"/>
      <c r="DW263" s="144"/>
      <c r="DX263" s="144"/>
      <c r="DY263" s="144"/>
      <c r="DZ263" s="144"/>
      <c r="EA263" s="144"/>
      <c r="EB263" s="144"/>
      <c r="EC263" s="144"/>
      <c r="ED263" s="782" t="str">
        <f t="shared" si="133"/>
        <v/>
      </c>
      <c r="EE263" s="519"/>
      <c r="EF263" s="793"/>
      <c r="EG263" s="519"/>
      <c r="EH263" s="794"/>
      <c r="EI263" s="790"/>
      <c r="EJ263" s="794"/>
      <c r="EK263" s="794"/>
      <c r="EL263" s="790"/>
      <c r="EM263" s="790"/>
      <c r="EN263" s="790"/>
      <c r="EO263" s="112" t="str">
        <f t="shared" si="119"/>
        <v/>
      </c>
      <c r="EP263" s="790"/>
      <c r="EQ263" s="488" t="str">
        <f t="shared" si="120"/>
        <v/>
      </c>
      <c r="ER263" s="1100"/>
      <c r="ES263" s="1099" t="str">
        <f t="shared" si="134"/>
        <v/>
      </c>
      <c r="ET263" s="525"/>
      <c r="EU263" s="148"/>
      <c r="EV263" s="148"/>
      <c r="EW263" s="148"/>
      <c r="EX263" s="148"/>
      <c r="EY263" s="148"/>
      <c r="EZ263" s="148"/>
      <c r="FA263" s="148"/>
      <c r="FB263" s="148"/>
      <c r="FC263" s="148"/>
      <c r="FD263" s="148"/>
      <c r="FE263" s="148"/>
      <c r="FF263" s="148"/>
      <c r="FG263" s="148"/>
      <c r="FH263" s="148"/>
      <c r="FI263" s="528"/>
      <c r="FJ263" s="513" t="str">
        <f t="shared" si="121"/>
        <v/>
      </c>
      <c r="FK263" s="158"/>
      <c r="FL263" s="850"/>
      <c r="FM263" s="850"/>
      <c r="FN263" s="850"/>
      <c r="FO263" s="850"/>
      <c r="FP263" s="850"/>
      <c r="FQ263" s="850"/>
      <c r="FR263" s="157"/>
      <c r="FS263" s="143"/>
      <c r="FT263" s="143"/>
      <c r="FU263" s="847" t="str">
        <f t="shared" si="122"/>
        <v/>
      </c>
      <c r="FV263" s="555"/>
      <c r="FW263" s="523" t="str">
        <f>IF(Table1[[#This Row],[Nonfood Inhaltstoffe - Komponente]]="","",VLOOKUP(Table1[[#This Row],[Nonfood Inhaltstoffe - Komponente]],'Dropdown Auswahl'!BJ:BK,2,FALSE))</f>
        <v/>
      </c>
      <c r="FX263" s="1013"/>
      <c r="FY263" s="1011" t="str">
        <f t="shared" si="123"/>
        <v/>
      </c>
      <c r="FZ263" s="152"/>
      <c r="GA263" s="152"/>
      <c r="GB263" s="152"/>
      <c r="GC263" s="529" t="str">
        <f t="shared" si="124"/>
        <v/>
      </c>
      <c r="GG263" s="21"/>
      <c r="GH263" s="21"/>
      <c r="GI263" s="1019"/>
      <c r="GJ263" s="1016" t="str">
        <f>IF(Table1[[#This Row],[Global Trade Item Number (GTIN)]]="","",Table1[[#This Row],[Global Trade Item Number (GTIN)]])</f>
        <v/>
      </c>
      <c r="GK263" s="555" t="str">
        <f>IF(Table1[[#This Row],[WAWI-Nr./ Kreditoren-Nummer
(ASDV)]]&lt;&gt;"",Table1[[#This Row],[WAWI-Nr./ Kreditoren-Nummer
(ASDV)]],"")</f>
        <v/>
      </c>
      <c r="GL263" s="165"/>
      <c r="GM263" s="165"/>
      <c r="GN263" s="165"/>
      <c r="GO263" s="485"/>
      <c r="GP263" s="534"/>
      <c r="GQ263" s="533"/>
      <c r="GR263" s="486"/>
      <c r="GS263" s="486"/>
      <c r="GT263" s="486"/>
      <c r="GU263" s="486"/>
      <c r="GV263" s="486"/>
      <c r="GW263" s="542"/>
      <c r="GX263" s="538"/>
      <c r="GY263" s="144"/>
      <c r="GZ263" s="480"/>
      <c r="HA263" s="158"/>
      <c r="HB263" s="480"/>
      <c r="HC263" s="480"/>
      <c r="HD263" s="480"/>
      <c r="HE263" s="480"/>
      <c r="HF263" s="480"/>
      <c r="HG263" s="480"/>
      <c r="HH263" s="538"/>
      <c r="HI263" s="480"/>
      <c r="HJ263" s="480"/>
      <c r="HK263" s="480"/>
      <c r="HL263" s="480"/>
      <c r="HM263" s="480"/>
      <c r="HN263" s="480"/>
      <c r="HO263" s="480"/>
      <c r="HP263" s="480"/>
      <c r="HQ263" s="480"/>
      <c r="HR263" s="538"/>
      <c r="HS263" s="480"/>
      <c r="HT263" s="480"/>
      <c r="HU263" s="480"/>
      <c r="HV263" s="480"/>
      <c r="HW263" s="480"/>
      <c r="HX263" s="480"/>
      <c r="HY263" s="480"/>
      <c r="HZ263" s="480"/>
      <c r="IA263" s="480"/>
      <c r="IB263" s="538"/>
      <c r="IC263" s="480"/>
      <c r="ID263" s="480"/>
      <c r="IE263" s="480"/>
      <c r="IF263" s="480"/>
      <c r="IG263" s="480"/>
      <c r="IH263" s="480"/>
      <c r="II263" s="480"/>
      <c r="IJ263" s="480"/>
      <c r="IK263" s="480"/>
      <c r="IL263" s="480"/>
      <c r="IM263" s="538"/>
      <c r="IN263" s="480"/>
      <c r="IO263" s="480"/>
      <c r="IP263" s="480"/>
      <c r="IQ263" s="480"/>
      <c r="IR263" s="480"/>
      <c r="IS263" s="480"/>
      <c r="IT263" s="480"/>
      <c r="IU263" s="480"/>
      <c r="IV263" s="480"/>
      <c r="IW263" s="480"/>
      <c r="IX263" s="538"/>
      <c r="IY263" s="480"/>
      <c r="IZ263" s="480"/>
      <c r="JA263" s="480"/>
      <c r="JB263" s="480"/>
      <c r="JC263" s="480"/>
      <c r="JD263" s="480"/>
      <c r="JE263" s="480"/>
      <c r="JF263" s="480"/>
      <c r="JG263" s="480"/>
      <c r="JH263" s="480"/>
      <c r="JI263" s="538"/>
      <c r="JJ263" s="480"/>
      <c r="JK263" s="480"/>
      <c r="JL263" s="480"/>
      <c r="JM263" s="480"/>
      <c r="JN263" s="480"/>
      <c r="JO263" s="480"/>
      <c r="JP263" s="480"/>
      <c r="JQ263" s="480"/>
      <c r="JR263" s="480"/>
      <c r="JS263" s="590"/>
      <c r="JT263" s="538"/>
      <c r="JU263" s="480"/>
      <c r="JV263" s="480"/>
      <c r="JW263" s="480"/>
      <c r="JX263" s="480"/>
      <c r="JY263" s="480"/>
      <c r="JZ263" s="480"/>
      <c r="KA263" s="480"/>
      <c r="KB263" s="480"/>
      <c r="KC263" s="480"/>
      <c r="KD263" s="480"/>
      <c r="KE263" s="538"/>
      <c r="KF263" s="480"/>
      <c r="KG263" s="480"/>
      <c r="KH263" s="480"/>
      <c r="KI263" s="480"/>
      <c r="KJ263" s="480"/>
      <c r="KK263" s="480"/>
      <c r="KL263" s="480"/>
      <c r="KM263" s="480"/>
      <c r="KN263" s="480"/>
      <c r="KO263" s="480"/>
      <c r="KR263" s="568" t="str">
        <f>IF(Table1[[#This Row],[GTIN]]&lt;&gt;"",Table1[[#This Row],[GTIN]],"")</f>
        <v/>
      </c>
      <c r="KS263" s="569" t="str">
        <f>Table1[[#This Row],[Kreditor]]</f>
        <v/>
      </c>
      <c r="KT263" s="570" t="str">
        <f>IF(Table1[[#This Row],[Gültig ab (Datum)]]&lt;&gt;"",Table1[[#This Row],[Gültig ab (Datum)]],"")</f>
        <v/>
      </c>
      <c r="KU263" s="570"/>
      <c r="KV263" s="583" t="str">
        <f>IF(Table1[[#This Row],[Artikel verpackt? 
(X=Ja)]]="","",Table1[[#This Row],[Artikel verpackt? 
(X=Ja)]])</f>
        <v/>
      </c>
      <c r="KW263" s="571" t="str">
        <f>IF(Table1[[#This Row],[Verpackung recyclingfähig?
(X=Ja)]]="","",Table1[[#This Row],[Verpackung recyclingfähig?
(X=Ja)]])</f>
        <v/>
      </c>
      <c r="KX263" s="572"/>
      <c r="KY263" s="573"/>
      <c r="KZ263" s="574"/>
      <c r="LA263" s="574"/>
      <c r="LB263" s="574"/>
      <c r="LC263" s="574"/>
      <c r="LD263" s="574"/>
      <c r="LE263" s="574"/>
      <c r="LF263" s="575"/>
      <c r="LG263" s="576" t="str">
        <f>IF(Table1[[#This Row],[Hauptkörper - B1 - Art]]="","",VLOOKUP(Table1[[#This Row],[Hauptkörper - B1 - Art]],'DD FD'!B:C,2,FALSE))</f>
        <v/>
      </c>
      <c r="LH263" s="577" t="str">
        <f>IF(Table1[[#This Row],[Hauptkörper - B1 - Fraktion]]="","",VLOOKUP(Table1[[#This Row],[Hauptkörper - B1 - Fraktion]],'DD FD'!H:J,3,FALSE))</f>
        <v/>
      </c>
      <c r="LI263" s="574" t="str">
        <f>IF(Table1[[#This Row],[Hauptkörper - B1 - Gewicht
(in G)]]="","",Table1[[#This Row],[Hauptkörper - B1 - Gewicht
(in G)]])</f>
        <v/>
      </c>
      <c r="LJ263" s="574" t="str">
        <f>IF(Table1[[#This Row],[Hauptkörper - B1 - Lizenzierungs-pflichtig? (X=Ja)]]="","",Table1[[#This Row],[Hauptkörper - B1 - Lizenzierungs-pflichtig? (X=Ja)]])</f>
        <v/>
      </c>
      <c r="LK263" s="577" t="str">
        <f>IF(Table1[[#This Row],[Hauptkörper - B1 - Virgin Material]]="","",VLOOKUP(Table1[[#This Row],[Hauptkörper - B1 - Virgin Material]],'DD FD'!AJ:AK,2,FALSE))</f>
        <v/>
      </c>
      <c r="LL263" s="578" t="str">
        <f>IF(Table1[[#This Row],[Hauptkörper - B1 - Virgin Material Anteil (in %)]]="","",Table1[[#This Row],[Hauptkörper - B1 - Virgin Material Anteil (in %)]])</f>
        <v/>
      </c>
      <c r="LM263" s="577" t="str">
        <f>IF(Table1[[#This Row],[Hauptkörper - B1 - Recyceltes Material]]="","",VLOOKUP(Table1[[#This Row],[Hauptkörper - B1 - Recyceltes Material]],'DD FD'!AL:AM,2,FALSE))</f>
        <v/>
      </c>
      <c r="LN263" s="578" t="str">
        <f>IF(Table1[[#This Row],[Hauptkörper - B1 - Recyceltes Material Anteil (in %)]]="","",Table1[[#This Row],[Hauptkörper - B1 - Recyceltes Material Anteil (in %)]])</f>
        <v/>
      </c>
      <c r="LO263" s="579" t="str">
        <f>IF(Table1[[#This Row],[Hauptkörper - B1 - Beschichtung]]="","",VLOOKUP(Table1[[#This Row],[Hauptkörper - B1 - Beschichtung]],'DD FD'!AE:AF,2,FALSE))</f>
        <v/>
      </c>
      <c r="LP263" s="580" t="str">
        <f>IF(Table1[[#This Row],[Hauptkörper - B1 - Beschichtung Anteil (in %)]]="","",Table1[[#This Row],[Hauptkörper - B1 - Beschichtung Anteil (in %)]])</f>
        <v/>
      </c>
      <c r="LQ263" s="576" t="str">
        <f>IF(Table1[[#This Row],[Hauptkörper - B2 - Art]]="","",VLOOKUP(Table1[[#This Row],[Hauptkörper - B2 - Art]],'DD FD'!B:C,2,FALSE))</f>
        <v/>
      </c>
      <c r="LR263" s="577" t="str">
        <f>IF(Table1[[#This Row],[Hauptkörper - B2 - Fraktion]]="","",VLOOKUP(Table1[[#This Row],[Hauptkörper - B2 - Fraktion]],'DD FD'!H:J,3,FALSE))</f>
        <v/>
      </c>
      <c r="LS263" s="574" t="str">
        <f>IF(Table1[[#This Row],[Hauptkörper - B2 - Gewicht
(in G)]]="","",Table1[[#This Row],[Hauptkörper - B2 - Gewicht
(in G)]])</f>
        <v/>
      </c>
      <c r="LT263" s="574" t="str">
        <f>IF(Table1[[#This Row],[Hauptkörper - B2 - Lizenzierungs-pflichtig? (X=Ja)]]="","",Table1[[#This Row],[Hauptkörper - B2 - Lizenzierungs-pflichtig? (X=Ja)]])</f>
        <v/>
      </c>
      <c r="LU263" s="577" t="str">
        <f>IF(Table1[[#This Row],[Hauptkörper - B2 - Virgin Material]]="","",VLOOKUP(Table1[[#This Row],[Hauptkörper - B2 - Virgin Material]],'DD FD'!AJ:AK,2,FALSE))</f>
        <v/>
      </c>
      <c r="LV263" s="578" t="str">
        <f>IF(Table1[[#This Row],[Hauptkörper - B2 - Virgin Material Anteil (in %)]]="","",Table1[[#This Row],[Hauptkörper - B2 - Virgin Material Anteil (in %)]])</f>
        <v/>
      </c>
      <c r="LW263" s="577" t="str">
        <f>IF(Table1[[#This Row],[Hauptkörper - B2 - Recyceltes Material]]="","",VLOOKUP(Table1[[#This Row],[Hauptkörper - B2 - Recyceltes Material]],'DD FD'!AL:AM,2,FALSE))</f>
        <v/>
      </c>
      <c r="LX263" s="578" t="str">
        <f>IF(Table1[[#This Row],[Hauptkörper - B2 - Recyceltes Material Anteil (in %)]]="","",Table1[[#This Row],[Hauptkörper - B2 - Recyceltes Material Anteil (in %)]])</f>
        <v/>
      </c>
      <c r="LY263" s="577" t="str">
        <f>IF(Table1[[#This Row],[Hauptkörper - B2 - Beschichtung]]="","",VLOOKUP(Table1[[#This Row],[Hauptkörper - B2 - Beschichtung]],'DD FD'!AE:AF,2,FALSE))</f>
        <v/>
      </c>
      <c r="LZ263" s="580" t="str">
        <f>IF(Table1[[#This Row],[Hauptkörper - B2 - Beschichtung Anteil (in %)]]="","",Table1[[#This Row],[Hauptkörper - B2 - Beschichtung Anteil (in %)]])</f>
        <v/>
      </c>
      <c r="MA263" s="576" t="str">
        <f>IF(Table1[[#This Row],[Hauptkörper - B3 - Art]]="","",VLOOKUP(Table1[[#This Row],[Hauptkörper - B3 - Art]],'DD FD'!B:C,2,FALSE))</f>
        <v/>
      </c>
      <c r="MB263" s="577" t="str">
        <f>IF(Table1[[#This Row],[Hauptkörper - B3 - Fraktion]]="","",VLOOKUP(Table1[[#This Row],[Hauptkörper - B3 - Fraktion]],'DD FD'!H:J,3,FALSE))</f>
        <v/>
      </c>
      <c r="MC263" s="574" t="str">
        <f>IF(Table1[[#This Row],[Hauptkörper - B3 - Gewicht
(in G)]]="","",Table1[[#This Row],[Hauptkörper - B3 - Gewicht
(in G)]])</f>
        <v/>
      </c>
      <c r="MD263" s="574" t="str">
        <f>IF(Table1[[#This Row],[Hauptkörper - B3 - Lizenzierungs-pflichtig? (X=Ja)]]="","",Table1[[#This Row],[Hauptkörper - B3 - Lizenzierungs-pflichtig? (X=Ja)]])</f>
        <v/>
      </c>
      <c r="ME263" s="577" t="str">
        <f>IF(Table1[[#This Row],[Hauptkörper - B3 - Virgin Material]]="","",VLOOKUP(Table1[[#This Row],[Hauptkörper - B3 - Virgin Material]],'DD FD'!AJ:AK,2,FALSE))</f>
        <v/>
      </c>
      <c r="MF263" s="578" t="str">
        <f>IF(Table1[[#This Row],[Hauptkörper - B3 - Virgin Material Anteil (in %)]]="","",Table1[[#This Row],[Hauptkörper - B3 - Virgin Material Anteil (in %)]])</f>
        <v/>
      </c>
      <c r="MG263" s="577" t="str">
        <f>IF(Table1[[#This Row],[Hauptkörper - B3 - Recyceltes Material]]="","",VLOOKUP(Table1[[#This Row],[Hauptkörper - B3 - Recyceltes Material]],'DD FD'!AL:AM,2,FALSE))</f>
        <v/>
      </c>
      <c r="MH263" s="578" t="str">
        <f>IF(Table1[[#This Row],[Hauptkörper - B3 - Recyceltes Material Anteil (in %)]]="","",Table1[[#This Row],[Hauptkörper - B3 - Recyceltes Material Anteil (in %)]])</f>
        <v/>
      </c>
      <c r="MI263" s="577" t="str">
        <f>IF(Table1[[#This Row],[Hauptkörper - B3 - Beschichtung]]="","",VLOOKUP(Table1[[#This Row],[Hauptkörper - B3 - Beschichtung]],'DD FD'!AE:AF,2,FALSE))</f>
        <v/>
      </c>
      <c r="MJ263" s="580" t="str">
        <f>IF(Table1[[#This Row],[Hauptkörper - B3 - Beschichtung Anteil (in %)]]="","",Table1[[#This Row],[Hauptkörper - B3 - Beschichtung Anteil (in %)]])</f>
        <v/>
      </c>
      <c r="MK263" s="576" t="str">
        <f>IF(Table1[[#This Row],[Verschluss - B1 - Art]]="","",VLOOKUP(Table1[[#This Row],[Verschluss - B1 - Art]],'DD FD'!D:E,2,FALSE))</f>
        <v/>
      </c>
      <c r="ML263" s="577" t="str">
        <f>IF(Table1[[#This Row],[Verschluss - B1 - Fraktion]]="","",VLOOKUP(Table1[[#This Row],[Verschluss - B1 - Fraktion]],'DD FD'!H:J,3,FALSE))</f>
        <v/>
      </c>
      <c r="MM263" s="574" t="str">
        <f>IF(Table1[[#This Row],[Verschluss - B1 - Gewicht (in G)]]="","",Table1[[#This Row],[Verschluss - B1 - Gewicht (in G)]])</f>
        <v/>
      </c>
      <c r="MN263" s="574" t="str">
        <f>IF(Table1[[#This Row],[Verschluss - B1 - Lizenzierungs-pflichtig? (X=Ja)]]="","",Table1[[#This Row],[Verschluss - B1 - Lizenzierungs-pflichtig? (X=Ja)]])</f>
        <v/>
      </c>
      <c r="MO263" s="574" t="str">
        <f>IF(Table1[[#This Row],[Verschluss - B1 - Trennbar vom Hauptkörper? (X=Ja)]]="","",Table1[[#This Row],[Verschluss - B1 - Trennbar vom Hauptkörper? (X=Ja)]])</f>
        <v/>
      </c>
      <c r="MP263" s="577" t="str">
        <f>IF(Table1[[#This Row],[Verschluss - B1 - Virgin Material]]="","",VLOOKUP(Table1[[#This Row],[Verschluss - B1 - Virgin Material]],'DD FD'!AJ:AK,2,FALSE))</f>
        <v/>
      </c>
      <c r="MQ263" s="578" t="str">
        <f>IF(Table1[[#This Row],[Verschluss - B1 - Virgin Material Anteil (in %)]]="","",Table1[[#This Row],[Verschluss - B1 - Virgin Material Anteil (in %)]])</f>
        <v/>
      </c>
      <c r="MR263" s="577" t="str">
        <f>IF(Table1[[#This Row],[Verschluss - B1 - Recyceltes Material]]="","",VLOOKUP(Table1[[#This Row],[Verschluss - B1 - Recyceltes Material]],'DD FD'!AL:AM,2,FALSE))</f>
        <v/>
      </c>
      <c r="MS263" s="578" t="str">
        <f>IF(Table1[[#This Row],[Verschluss - B1 - Recyceltes Material Anteil (in %)]]="","",Table1[[#This Row],[Verschluss - B1 - Recyceltes Material Anteil (in %)]])</f>
        <v/>
      </c>
      <c r="MT263" s="577" t="str">
        <f>IF(Table1[[#This Row],[Verschluss - B1 - Beschichtung]]="","",VLOOKUP(Table1[[#This Row],[Verschluss - B1 - Beschichtung]],'DD FD'!AE:AF,2,FALSE))</f>
        <v/>
      </c>
      <c r="MU263" s="580" t="str">
        <f>IF(Table1[[#This Row],[Verschluss - B1 - Beschichtung Anteil (in %)]]="","",Table1[[#This Row],[Verschluss - B1 - Beschichtung Anteil (in %)]])</f>
        <v/>
      </c>
      <c r="MV263" s="576" t="str">
        <f>IF(Table1[[#This Row],[Verschluss - B2 - Art]]="","",VLOOKUP(Table1[[#This Row],[Verschluss - B2 - Art]],'DD FD'!D:E,2,FALSE))</f>
        <v/>
      </c>
      <c r="MW263" s="577" t="str">
        <f>IF(Table1[[#This Row],[Verschluss - B2 - Fraktion]]="","",VLOOKUP(Table1[[#This Row],[Verschluss - B2 - Fraktion]],'DD FD'!H:J,3,FALSE))</f>
        <v/>
      </c>
      <c r="MX263" s="574" t="str">
        <f>IF(Table1[[#This Row],[Verschluss - B2 - Gewicht (in G)]]="","",Table1[[#This Row],[Verschluss - B2 - Gewicht (in G)]])</f>
        <v/>
      </c>
      <c r="MY263" s="574" t="str">
        <f>IF(Table1[[#This Row],[Verschluss - B2 - Lizenzierungs-pflichtig? (X=Ja)]]="","",Table1[[#This Row],[Verschluss - B2 - Lizenzierungs-pflichtig? (X=Ja)]])</f>
        <v/>
      </c>
      <c r="MZ263" s="574" t="str">
        <f>IF(Table1[[#This Row],[Verschluss - B2 - Trennbar vom Hauptkörper? (X=Ja)]]="","",Table1[[#This Row],[Verschluss - B2 - Trennbar vom Hauptkörper? (X=Ja)]])</f>
        <v/>
      </c>
      <c r="NA263" s="577" t="str">
        <f>IF(Table1[[#This Row],[Verschluss - B2 - Virgin Material]]="","",VLOOKUP(Table1[[#This Row],[Verschluss - B2 - Virgin Material]],'DD FD'!AJ:AK,2,FALSE))</f>
        <v/>
      </c>
      <c r="NB263" s="578" t="str">
        <f>IF(Table1[[#This Row],[Verschluss - B2 - Virgin Material Anteil (in %)]]="","",Table1[[#This Row],[Verschluss - B2 - Virgin Material Anteil (in %)]])</f>
        <v/>
      </c>
      <c r="NC263" s="577" t="str">
        <f>IF(Table1[[#This Row],[Verschluss - B2 - Recyceltes Material]]="","",VLOOKUP(Table1[[#This Row],[Verschluss - B2 - Recyceltes Material]],'DD FD'!AL:AM,2,FALSE))</f>
        <v/>
      </c>
      <c r="ND263" s="578" t="str">
        <f>IF(Table1[[#This Row],[Verschluss - B2 - Recyceltes Material Anteil (in %)]]="","",Table1[[#This Row],[Verschluss - B2 - Recyceltes Material Anteil (in %)]])</f>
        <v/>
      </c>
      <c r="NE263" s="577" t="str">
        <f>IF(Table1[[#This Row],[Verschluss - B2 - Beschichtung]]="","",VLOOKUP(Table1[[#This Row],[Verschluss - B2 - Beschichtung]],'DD FD'!AE:AF,2,FALSE))</f>
        <v/>
      </c>
      <c r="NF263" s="580" t="str">
        <f>IF(Table1[[#This Row],[Verschluss - B2 - Beschichtung Anteil (in %)]]="","",Table1[[#This Row],[Verschluss - B2 - Beschichtung Anteil (in %)]])</f>
        <v/>
      </c>
      <c r="NG263" s="576" t="str">
        <f>IF(Table1[[#This Row],[Verschluss - B3 - Art]]="","",VLOOKUP(Table1[[#This Row],[Verschluss - B3 - Art]],'DD FD'!D:E,2,FALSE))</f>
        <v/>
      </c>
      <c r="NH263" s="577" t="str">
        <f>IF(Table1[[#This Row],[Verschluss - B3 - Fraktion]]="","",VLOOKUP(Table1[[#This Row],[Verschluss - B3 - Fraktion]],'DD FD'!H:J,3,FALSE))</f>
        <v/>
      </c>
      <c r="NI263" s="574" t="str">
        <f>IF(Table1[[#This Row],[Verschluss - B3 - Gewicht (in G)]]="","",Table1[[#This Row],[Verschluss - B3 - Gewicht (in G)]])</f>
        <v/>
      </c>
      <c r="NJ263" s="574" t="str">
        <f>IF(Table1[[#This Row],[Verschluss - B3 - Lizenzierungs-pflichtig? (X=Ja)]]="","",Table1[[#This Row],[Verschluss - B3 - Lizenzierungs-pflichtig? (X=Ja)]])</f>
        <v/>
      </c>
      <c r="NK263" s="574" t="str">
        <f>IF(Table1[[#This Row],[Verschluss - B3 - Trennbar vom Hauptkörper? (X=Ja)]]="","",Table1[[#This Row],[Verschluss - B3 - Trennbar vom Hauptkörper? (X=Ja)]])</f>
        <v/>
      </c>
      <c r="NL263" s="577" t="str">
        <f>IF(Table1[[#This Row],[Verschluss - B3 - Virgin Material]]="","",VLOOKUP(Table1[[#This Row],[Verschluss - B3 - Virgin Material]],'DD FD'!AJ:AK,2,FALSE))</f>
        <v/>
      </c>
      <c r="NM263" s="578" t="str">
        <f>IF(Table1[[#This Row],[Verschluss - B3 - Virgin Material Anteil (in %)]]="","",Table1[[#This Row],[Verschluss - B3 - Virgin Material Anteil (in %)]])</f>
        <v/>
      </c>
      <c r="NN263" s="577" t="str">
        <f>IF(Table1[[#This Row],[Verschluss - B3 - Recyceltes Material]]="","",VLOOKUP(Table1[[#This Row],[Verschluss - B3 - Recyceltes Material]],'DD FD'!AL:AM,2,FALSE))</f>
        <v/>
      </c>
      <c r="NO263" s="578" t="str">
        <f>IF(Table1[[#This Row],[Verschluss - B3 - Recyceltes Material Anteil (in %)]]="","",Table1[[#This Row],[Verschluss - B3 - Recyceltes Material Anteil (in %)]])</f>
        <v/>
      </c>
      <c r="NP263" s="577" t="str">
        <f>IF(Table1[[#This Row],[Verschluss - B3 - Beschichtung]]="","",VLOOKUP(Table1[[#This Row],[Verschluss - B3 - Beschichtung]],'DD FD'!AE:AF,2,FALSE))</f>
        <v/>
      </c>
      <c r="NQ263" s="580" t="str">
        <f>IF(Table1[[#This Row],[Verschluss - B3 - Beschichtung Anteil (in %)]]="","",Table1[[#This Row],[Verschluss - B3 - Beschichtung Anteil (in %)]])</f>
        <v/>
      </c>
      <c r="NR263" s="576" t="str">
        <f>IF(Table1[[#This Row],[Etikett - B1 - Art]]="","",VLOOKUP(Table1[[#This Row],[Etikett - B1 - Art]],'DD FD'!F:G,2,FALSE))</f>
        <v/>
      </c>
      <c r="NS263" s="577" t="str">
        <f>IF(Table1[[#This Row],[Etikett - B1 - Fraktion]]="","",VLOOKUP(Table1[[#This Row],[Etikett - B1 - Fraktion]],'DD FD'!H:J,3,FALSE))</f>
        <v/>
      </c>
      <c r="NT263" s="574" t="str">
        <f>IF(Table1[[#This Row],[Etikett - B1 - Gewicht (in G)]]="","",Table1[[#This Row],[Etikett - B1 - Gewicht (in G)]])</f>
        <v/>
      </c>
      <c r="NU263" s="574" t="str">
        <f>IF(Table1[[#This Row],[Etikett - B1 - Lizenzierungs-pflichtig? (X=Ja)]]="","",Table1[[#This Row],[Etikett - B1 - Lizenzierungs-pflichtig? (X=Ja)]])</f>
        <v/>
      </c>
      <c r="NV263" s="574" t="str">
        <f>IF(Table1[[#This Row],[Etikett - B1 - Trennbar vom Hauptkörper? (X=Ja)]]="","",Table1[[#This Row],[Etikett - B1 - Trennbar vom Hauptkörper? (X=Ja)]])</f>
        <v/>
      </c>
      <c r="NW263" s="577" t="str">
        <f>IF(Table1[[#This Row],[Etikett - B1 - Virgin Material]]="","",VLOOKUP(Table1[[#This Row],[Etikett - B1 - Virgin Material]],'DD FD'!AJ:AK,2,FALSE))</f>
        <v/>
      </c>
      <c r="NX263" s="578" t="str">
        <f>IF(Table1[[#This Row],[Etikett - B1 - Virgin Material Anteil (in %)]]="","",Table1[[#This Row],[Etikett - B1 - Virgin Material Anteil (in %)]])</f>
        <v/>
      </c>
      <c r="NY263" s="577" t="str">
        <f>IF(Table1[[#This Row],[Etikett - B1 - Recyceltes Material]]="","",VLOOKUP(Table1[[#This Row],[Etikett - B1 - Recyceltes Material]],'DD FD'!AL:AM,2,FALSE))</f>
        <v/>
      </c>
      <c r="NZ263" s="578" t="str">
        <f>IF(Table1[[#This Row],[Etikett - B1 - Recyceltes Material Anteil (in %)]]="","",Table1[[#This Row],[Etikett - B1 - Recyceltes Material Anteil (in %)]])</f>
        <v/>
      </c>
      <c r="OA263" s="577" t="str">
        <f>IF(Table1[[#This Row],[Etikett - B1 - Beschichtung]]="","",VLOOKUP(Table1[[#This Row],[Etikett - B1 - Beschichtung]],'DD FD'!AE:AF,2,FALSE))</f>
        <v/>
      </c>
      <c r="OB263" s="580" t="str">
        <f>IF(Table1[[#This Row],[Etikett - B1 - Beschichtung Anteil (in %)]]="","",Table1[[#This Row],[Etikett - B1 - Beschichtung Anteil (in %)]])</f>
        <v/>
      </c>
      <c r="OC263" s="576" t="str">
        <f>IF(Table1[[#This Row],[Etikett - B2 - Art]]="","",VLOOKUP(Table1[[#This Row],[Etikett - B2 - Art]],'DD FD'!F:G,2,FALSE))</f>
        <v/>
      </c>
      <c r="OD263" s="577" t="str">
        <f>IF(Table1[[#This Row],[Etikett - B2 - Fraktion]]="","",VLOOKUP(Table1[[#This Row],[Etikett - B2 - Fraktion]],'DD FD'!H:J,3,FALSE))</f>
        <v/>
      </c>
      <c r="OE263" s="574" t="str">
        <f>IF(Table1[[#This Row],[Etikett - B2 - Gewicht (in G)]]="","",Table1[[#This Row],[Etikett - B2 - Gewicht (in G)]])</f>
        <v/>
      </c>
      <c r="OF263" s="574" t="str">
        <f>IF(Table1[[#This Row],[Etikett - B2 - Lizenzierungs-pflichtig? (X=Ja)]]="","",Table1[[#This Row],[Etikett - B2 - Lizenzierungs-pflichtig? (X=Ja)]])</f>
        <v/>
      </c>
      <c r="OG263" s="574" t="str">
        <f>IF(Table1[[#This Row],[Etikett - B2 - Trennbar vom Hauptkörper? (X=Ja)]]="","",Table1[[#This Row],[Etikett - B2 - Trennbar vom Hauptkörper? (X=Ja)]])</f>
        <v/>
      </c>
      <c r="OH263" s="577" t="str">
        <f>IF(Table1[[#This Row],[Etikett - B2 - Virgin Material]]="","",VLOOKUP(Table1[[#This Row],[Etikett - B2 - Virgin Material]],'DD FD'!AJ:AK,2,FALSE))</f>
        <v/>
      </c>
      <c r="OI263" s="578" t="str">
        <f>IF(Table1[[#This Row],[Etikett - B2 - Virgin Material Anteil (in %)]]="","",Table1[[#This Row],[Etikett - B2 - Virgin Material Anteil (in %)]])</f>
        <v/>
      </c>
      <c r="OJ263" s="577" t="str">
        <f>IF(Table1[[#This Row],[Etikett - B2 - Recyceltes Material]]="","",VLOOKUP(Table1[[#This Row],[Etikett - B2 - Recyceltes Material]],'DD FD'!AL:AM,2,FALSE))</f>
        <v/>
      </c>
      <c r="OK263" s="578" t="str">
        <f>IF(Table1[[#This Row],[Etikett - B2 - Recyceltes Material Anteil (in %)]]="","",Table1[[#This Row],[Etikett - B2 - Recyceltes Material Anteil (in %)]])</f>
        <v/>
      </c>
      <c r="OL263" s="577" t="str">
        <f>IF(Table1[[#This Row],[Etikett - B2 - Beschichtung]]="","",VLOOKUP(Table1[[#This Row],[Etikett - B2 - Beschichtung]],'DD FD'!AE:AF,2,FALSE))</f>
        <v/>
      </c>
      <c r="OM263" s="580" t="str">
        <f>IF(Table1[[#This Row],[Etikett - B2 - Beschichtung Anteil (in %)]]="","",Table1[[#This Row],[Etikett - B2 - Beschichtung Anteil (in %)]])</f>
        <v/>
      </c>
      <c r="ON263" s="576" t="str">
        <f>IF(Table1[[#This Row],[Etikett - B3 - Art]]="","",VLOOKUP(Table1[[#This Row],[Etikett - B3 - Art]],'DD FD'!F:G,2,FALSE))</f>
        <v/>
      </c>
      <c r="OO263" s="577" t="str">
        <f>IF(Table1[[#This Row],[Etikett - B3 - Fraktion]]="","",VLOOKUP(Table1[[#This Row],[Etikett - B3 - Fraktion]],'DD FD'!H:J,3,FALSE))</f>
        <v/>
      </c>
      <c r="OP263" s="574" t="str">
        <f>IF(Table1[[#This Row],[Etikett - B3 - Gewicht (in G)]]="","",Table1[[#This Row],[Etikett - B3 - Gewicht (in G)]])</f>
        <v/>
      </c>
      <c r="OQ263" s="574" t="str">
        <f>IF(Table1[[#This Row],[Etikett - B3 - Lizenzierungs-pflichtig? (X=Ja)]]="","",Table1[[#This Row],[Etikett - B3 - Lizenzierungs-pflichtig? (X=Ja)]])</f>
        <v/>
      </c>
      <c r="OR263" s="574" t="str">
        <f>IF(Table1[[#This Row],[Etikett - B3 - Trennbar vom Hauptkörper? (X=Ja)]]="","",Table1[[#This Row],[Etikett - B3 - Trennbar vom Hauptkörper? (X=Ja)]])</f>
        <v/>
      </c>
      <c r="OS263" s="577" t="str">
        <f>IF(Table1[[#This Row],[Etikett - B3 - Virgin Material]]="","",VLOOKUP(Table1[[#This Row],[Etikett - B3 - Virgin Material]],'DD FD'!AJ:AK,2,FALSE))</f>
        <v/>
      </c>
      <c r="OT263" s="578" t="str">
        <f>IF(Table1[[#This Row],[Etikett - B3 - Virgin Material Anteil (in %)]]="","",Table1[[#This Row],[Etikett - B3 - Virgin Material Anteil (in %)]])</f>
        <v/>
      </c>
      <c r="OU263" s="577" t="str">
        <f>IF(Table1[[#This Row],[Etikett - B3 - Recyceltes Material]]="","",VLOOKUP(Table1[[#This Row],[Etikett - B3 - Recyceltes Material]],'DD FD'!AL:AM,2,FALSE))</f>
        <v/>
      </c>
      <c r="OV263" s="578" t="str">
        <f>IF(Table1[[#This Row],[Etikett - B3 - Recyceltes Material Anteil (in %)]]="","",Table1[[#This Row],[Etikett - B3 - Recyceltes Material Anteil (in %)]])</f>
        <v/>
      </c>
      <c r="OW263" s="577" t="str">
        <f>IF(Table1[[#This Row],[Etikett - B3 - Beschichtung]]="","",VLOOKUP(Table1[[#This Row],[Etikett - B3 - Beschichtung]],'DD FD'!AE:AF,2,FALSE))</f>
        <v/>
      </c>
      <c r="OX263" s="613" t="str">
        <f>IF(Table1[[#This Row],[Etikett - B3 - Beschichtung Anteil (in %)]]="","",Table1[[#This Row],[Etikett - B3 - Beschichtung Anteil (in %)]])</f>
        <v/>
      </c>
      <c r="OY263" s="618">
        <f>ROUNDUP(SUM(
IF(AND(LH263='DD FD'!$J$7,LJ263='DD FD'!$AI$3),LI263,0),
IF(AND(LR263='DD FD'!$J$7,LT263='DD FD'!$AI$3),LS263,0),
IF(AND(MB263='DD FD'!$J$7,MD263='DD FD'!$AI$3),MC263,0),
IF(AND(ML263='DD FD'!$J$7,MN263='DD FD'!$AI$3),MM263,0),
IF(AND(MW263='DD FD'!$J$7,MY263='DD FD'!$AI$3),MX263,0),
IF(AND(NH263='DD FD'!$J$7,NJ263='DD FD'!$AI$3),NI263,0),
IF(AND(NS263='DD FD'!$J$7,NU263='DD FD'!$AI$3),NT263,0),
IF(AND(OD263='DD FD'!$J$7,OF263='DD FD'!$AI$3),OE263,0),
IF(AND(OO263='DD FD'!$J$7,OQ263='DD FD'!$AI$3),OP263,0),
),2)</f>
        <v>0</v>
      </c>
      <c r="OZ263" s="617">
        <f>ROUNDUP(SUM(
IF(AND(LH263='DD FD'!$J$6,LJ263='DD FD'!$AI$3),LI263,0),
IF(AND(LR263='DD FD'!$J$6,LT263='DD FD'!$AI$3),LS263,0),
IF(AND(MB263='DD FD'!$J$6,MD263='DD FD'!$AI$3),MC263,0),
IF(AND(ML263='DD FD'!$J$6,MN263='DD FD'!$AI$3),MM263,0),
IF(AND(MW263='DD FD'!$J$6,MY263='DD FD'!$AI$3),MX263,0),
IF(AND(NH263='DD FD'!$J$6,NJ263='DD FD'!$AI$3),NI263,0),
IF(AND(NS263='DD FD'!$J$6,NU263='DD FD'!$AI$3),NT263,0),
IF(AND(OD263='DD FD'!$J$6,OF263='DD FD'!$AI$3),OE263,0),
IF(AND(OO263='DD FD'!$J$6,OQ263='DD FD'!$AI$3),OP263,0),
),2)</f>
        <v>0</v>
      </c>
      <c r="PA263" s="617">
        <f>ROUNDUP(SUM(
IF(AND(LH263='DD FD'!$J$10,LJ263='DD FD'!$AI$3),LI263,0),
IF(AND(LR263='DD FD'!$J$10,LT263='DD FD'!$AI$3),LS263,0),
IF(AND(MB263='DD FD'!$J$10,MD263='DD FD'!$AI$3),MC263,0),
IF(AND(ML263='DD FD'!$J$10,MN263='DD FD'!$AI$3),MM263,0),
IF(AND(MW263='DD FD'!$J$10,MY263='DD FD'!$AI$3),MX263,0),
IF(AND(NH263='DD FD'!$J$10,NJ263='DD FD'!$AI$3),NI263,0),
IF(AND(NS263='DD FD'!$J$10,NU263='DD FD'!$AI$3),NT263,0),
IF(AND(OD263='DD FD'!$J$10,OF263='DD FD'!$AI$3),OE263,0),
IF(AND(OO263='DD FD'!$J$10,OQ263='DD FD'!$AI$3),OP263,0),
),2)</f>
        <v>0</v>
      </c>
      <c r="PB263" s="617">
        <f>ROUNDUP(SUM(
IF(AND(LH263='DD FD'!$J$8,LJ263='DD FD'!$AI$3),LI263,0),
IF(AND(LR263='DD FD'!$J$8,LT263='DD FD'!$AI$3),LS263,0),
IF(AND(MB263='DD FD'!$J$8,MD263='DD FD'!$AI$3),MC263,0),
IF(AND(ML263='DD FD'!$J$8,MN263='DD FD'!$AI$3),MM263,0),
IF(AND(MW263='DD FD'!$J$8,MY263='DD FD'!$AI$3),MX263,0),
IF(AND(NH263='DD FD'!$J$8,NJ263='DD FD'!$AI$3),NI263,0),
IF(AND(NS263='DD FD'!$J$8,NU263='DD FD'!$AI$3),NT263,0),
IF(AND(OD263='DD FD'!$J$8,OF263='DD FD'!$AI$3),OE263,0),
IF(AND(OO263='DD FD'!$J$8,OQ263='DD FD'!$AI$3),OP263,0),
),2)</f>
        <v>0</v>
      </c>
      <c r="PC263" s="617">
        <f>ROUNDUP(SUM(
IF(AND(LH263='DD FD'!$J$5,LJ263='DD FD'!$AI$3),LI263,0),
IF(AND(LR263='DD FD'!$J$5,LT263='DD FD'!$AI$3),LS263,0),
IF(AND(MB263='DD FD'!$J$5,MD263='DD FD'!$AI$3),MC263,0),
IF(AND(ML263='DD FD'!$J$5,MN263='DD FD'!$AI$3),MM263,0),
IF(AND(MW263='DD FD'!$J$5,MY263='DD FD'!$AI$3),MX263,0),
IF(AND(NH263='DD FD'!$J$5,NJ263='DD FD'!$AI$3),NI263,0),
IF(AND(NS263='DD FD'!$J$5,NU263='DD FD'!$AI$3),NT263,0),
IF(AND(OD263='DD FD'!$J$5,OF263='DD FD'!$AI$3),OE263,0),
IF(AND(OO263='DD FD'!$J$5,OQ263='DD FD'!$AI$3),OP263,0),
),2)</f>
        <v>0</v>
      </c>
      <c r="PD263" s="617">
        <f>ROUNDUP(SUM(
IF(AND(LH263='DD FD'!$J$9,LJ263='DD FD'!$AI$3),LI263,0),
IF(AND(LR263='DD FD'!$J$9,LT263='DD FD'!$AI$3),LS263,0),
IF(AND(MB263='DD FD'!$J$9,MD263='DD FD'!$AI$3),MC263,0),
IF(AND(ML263='DD FD'!$J$9,MN263='DD FD'!$AI$3),MM263,0),
IF(AND(MW263='DD FD'!$J$9,MY263='DD FD'!$AI$3),MX263,0),
IF(AND(NH263='DD FD'!$J$9,NJ263='DD FD'!$AI$3),NI263,0),
IF(AND(NS263='DD FD'!$J$9,NU263='DD FD'!$AI$3),NT263,0),
IF(AND(OD263='DD FD'!$J$9,OF263='DD FD'!$AI$3),OE263,0),
IF(AND(OO263='DD FD'!$J$9,OQ263='DD FD'!$AI$3),OP263,0),
),2)</f>
        <v>0</v>
      </c>
      <c r="PE263" s="617">
        <f>ROUNDUP(SUM(
IF(AND(LH263='DD FD'!$J$4,LJ263='DD FD'!$AI$3),LI263,0),
IF(AND(LR263='DD FD'!$J$4,LT263='DD FD'!$AI$3),LS263,0),
IF(AND(MB263='DD FD'!$J$4,MD263='DD FD'!$AI$3),MC263,0),
IF(AND(ML263='DD FD'!$J$4,MN263='DD FD'!$AI$3),MM263,0),
IF(AND(MW263='DD FD'!$J$4,MY263='DD FD'!$AI$3),MX263,0),
IF(AND(NH263='DD FD'!$J$4,NJ263='DD FD'!$AI$3),NI263,0),
IF(AND(NS263='DD FD'!$J$4,NU263='DD FD'!$AI$3),NT263,0),
IF(AND(OD263='DD FD'!$J$4,OF263='DD FD'!$AI$3),OE263,0),
IF(AND(OO263='DD FD'!$J$4,OQ263='DD FD'!$AI$3),OP263,0),
),2)</f>
        <v>0</v>
      </c>
      <c r="PF263" s="619">
        <f>ROUNDUP(SUM(
IF(AND(LH263='DD FD'!$J$11,LJ263='DD FD'!$AI$3),LI263,0),
IF(AND(LR263='DD FD'!$J$11,LT263='DD FD'!$AI$3),LS263,0),
IF(AND(MB263='DD FD'!$J$11,MD263='DD FD'!$AI$3),MC263,0),
IF(AND(ML263='DD FD'!$J$11,MN263='DD FD'!$AI$3),MM263,0),
IF(AND(MW263='DD FD'!$J$11,MY263='DD FD'!$AI$3),MX263,0),
IF(AND(NH263='DD FD'!$J$11,NJ263='DD FD'!$AI$3),NI263,0),
IF(AND(NS263='DD FD'!$J$11,NU263='DD FD'!$AI$3),NT263,0),
IF(AND(OD263='DD FD'!$J$11,OF263='DD FD'!$AI$3),OE263,0),
IF(AND(OO263='DD FD'!$J$11,OQ263='DD FD'!$AI$3),OP263,0),
),2)</f>
        <v>0</v>
      </c>
    </row>
    <row r="264" spans="1:422">
      <c r="A264" s="806"/>
      <c r="B264" s="934"/>
      <c r="C264" s="247"/>
      <c r="D264" s="842"/>
      <c r="E264" s="247"/>
      <c r="F264" s="158"/>
      <c r="G264" s="710"/>
      <c r="H264" s="712"/>
      <c r="I264" s="936"/>
      <c r="J264" s="803"/>
      <c r="K264" s="150"/>
      <c r="L264" s="146" t="str">
        <f t="shared" si="108"/>
        <v/>
      </c>
      <c r="M264" s="501" t="str">
        <f t="shared" si="125"/>
        <v/>
      </c>
      <c r="N264" s="504"/>
      <c r="O264" s="113" t="str">
        <f t="shared" si="126"/>
        <v/>
      </c>
      <c r="P264" s="114" t="str">
        <f t="shared" si="109"/>
        <v/>
      </c>
      <c r="Q264" s="152"/>
      <c r="R264" s="152"/>
      <c r="S264" s="115" t="str">
        <f t="shared" si="127"/>
        <v/>
      </c>
      <c r="T264" s="159"/>
      <c r="U264" s="159"/>
      <c r="V264" s="157"/>
      <c r="W264" s="157"/>
      <c r="X264" s="157"/>
      <c r="Y264" s="772"/>
      <c r="Z264" s="158"/>
      <c r="AA264" s="144"/>
      <c r="AB264" s="112"/>
      <c r="AC264" s="153"/>
      <c r="AD264" s="153"/>
      <c r="AE264" s="153"/>
      <c r="AF264" s="153"/>
      <c r="AG264" s="153"/>
      <c r="AH264" s="153"/>
      <c r="AI264" s="152"/>
      <c r="AJ264" s="158"/>
      <c r="AK264" s="158"/>
      <c r="AL264" s="158"/>
      <c r="AM264" s="116" t="str">
        <f t="shared" si="128"/>
        <v/>
      </c>
      <c r="AN264" s="116" t="str">
        <f t="shared" si="129"/>
        <v/>
      </c>
      <c r="AO264" s="324"/>
      <c r="AP264" s="503"/>
      <c r="AQ264" s="487" t="str">
        <f t="shared" si="130"/>
        <v/>
      </c>
      <c r="AR264" s="113" t="str">
        <f t="shared" si="110"/>
        <v/>
      </c>
      <c r="AS264" s="113" t="str">
        <f t="shared" si="111"/>
        <v/>
      </c>
      <c r="AT264" s="113" t="str">
        <f t="shared" si="112"/>
        <v/>
      </c>
      <c r="AU264" s="113" t="str">
        <f t="shared" si="113"/>
        <v/>
      </c>
      <c r="AV264" s="159"/>
      <c r="AW264" s="157"/>
      <c r="AX264" s="157"/>
      <c r="AY264" s="157"/>
      <c r="AZ264" s="157"/>
      <c r="BA264" s="116" t="str">
        <f t="shared" si="114"/>
        <v/>
      </c>
      <c r="BB264" s="316"/>
      <c r="BC264" s="116" t="str">
        <f t="shared" si="115"/>
        <v/>
      </c>
      <c r="BD264" s="133" t="str">
        <f t="shared" si="116"/>
        <v/>
      </c>
      <c r="BE264" s="157"/>
      <c r="BF264" s="1180"/>
      <c r="BG264" s="1180"/>
      <c r="BH264" s="158"/>
      <c r="BI264" s="490"/>
      <c r="BJ264" s="514" t="str">
        <f t="shared" si="131"/>
        <v/>
      </c>
      <c r="BK264" s="789"/>
      <c r="BL264" s="116" t="str">
        <f t="shared" si="132"/>
        <v/>
      </c>
      <c r="BM264" s="144"/>
      <c r="BN264" s="144"/>
      <c r="BO264" s="144"/>
      <c r="BP264" s="790"/>
      <c r="BQ264" s="790"/>
      <c r="BR264" s="790"/>
      <c r="BS264" s="116" t="str">
        <f t="shared" si="117"/>
        <v/>
      </c>
      <c r="BT264" s="790"/>
      <c r="BU264" s="808" t="str">
        <f t="shared" si="118"/>
        <v/>
      </c>
      <c r="BV264" s="791"/>
      <c r="BW264" s="144"/>
      <c r="BX264" s="20"/>
      <c r="BY264" s="20"/>
      <c r="BZ264" s="20"/>
      <c r="CA264" s="792"/>
      <c r="CB264" s="1201"/>
      <c r="CC264" s="144"/>
      <c r="CD264" s="144"/>
      <c r="CE264" s="144"/>
      <c r="CF264" s="144"/>
      <c r="CG264" s="144"/>
      <c r="CH264" s="144"/>
      <c r="CI264" s="144"/>
      <c r="CJ264" s="144"/>
      <c r="CK264" s="144"/>
      <c r="CL264" s="144"/>
      <c r="CM264" s="144"/>
      <c r="CN264" s="144"/>
      <c r="CO264" s="144"/>
      <c r="CP264" s="144"/>
      <c r="CQ264" s="144"/>
      <c r="CR264" s="144"/>
      <c r="CS264" s="144"/>
      <c r="CT264" s="144"/>
      <c r="CU264" s="144"/>
      <c r="CV264" s="144"/>
      <c r="CW264" s="144"/>
      <c r="CX264" s="144"/>
      <c r="CY264" s="144"/>
      <c r="CZ264" s="144"/>
      <c r="DA264" s="144"/>
      <c r="DB264" s="144"/>
      <c r="DC264" s="144"/>
      <c r="DD264" s="144"/>
      <c r="DE264" s="144"/>
      <c r="DF264" s="144"/>
      <c r="DG264" s="144"/>
      <c r="DH264" s="144"/>
      <c r="DI264" s="144"/>
      <c r="DJ264" s="144"/>
      <c r="DK264" s="144"/>
      <c r="DL264" s="144"/>
      <c r="DM264" s="144"/>
      <c r="DN264" s="144"/>
      <c r="DO264" s="144"/>
      <c r="DP264" s="144"/>
      <c r="DQ264" s="144"/>
      <c r="DR264" s="144"/>
      <c r="DS264" s="144"/>
      <c r="DT264" s="144"/>
      <c r="DU264" s="144"/>
      <c r="DV264" s="144"/>
      <c r="DW264" s="144"/>
      <c r="DX264" s="144"/>
      <c r="DY264" s="144"/>
      <c r="DZ264" s="144"/>
      <c r="EA264" s="144"/>
      <c r="EB264" s="144"/>
      <c r="EC264" s="144"/>
      <c r="ED264" s="782" t="str">
        <f t="shared" si="133"/>
        <v/>
      </c>
      <c r="EE264" s="519"/>
      <c r="EF264" s="793"/>
      <c r="EG264" s="519"/>
      <c r="EH264" s="794"/>
      <c r="EI264" s="790"/>
      <c r="EJ264" s="794"/>
      <c r="EK264" s="794"/>
      <c r="EL264" s="790"/>
      <c r="EM264" s="790"/>
      <c r="EN264" s="790"/>
      <c r="EO264" s="112" t="str">
        <f t="shared" si="119"/>
        <v/>
      </c>
      <c r="EP264" s="790"/>
      <c r="EQ264" s="488" t="str">
        <f t="shared" si="120"/>
        <v/>
      </c>
      <c r="ER264" s="1100"/>
      <c r="ES264" s="1099" t="str">
        <f t="shared" si="134"/>
        <v/>
      </c>
      <c r="ET264" s="525"/>
      <c r="EU264" s="148"/>
      <c r="EV264" s="148"/>
      <c r="EW264" s="148"/>
      <c r="EX264" s="148"/>
      <c r="EY264" s="148"/>
      <c r="EZ264" s="148"/>
      <c r="FA264" s="148"/>
      <c r="FB264" s="148"/>
      <c r="FC264" s="148"/>
      <c r="FD264" s="148"/>
      <c r="FE264" s="148"/>
      <c r="FF264" s="148"/>
      <c r="FG264" s="148"/>
      <c r="FH264" s="148"/>
      <c r="FI264" s="528"/>
      <c r="FJ264" s="513" t="str">
        <f t="shared" si="121"/>
        <v/>
      </c>
      <c r="FK264" s="158"/>
      <c r="FL264" s="850"/>
      <c r="FM264" s="850"/>
      <c r="FN264" s="850"/>
      <c r="FO264" s="850"/>
      <c r="FP264" s="850"/>
      <c r="FQ264" s="850"/>
      <c r="FR264" s="157"/>
      <c r="FS264" s="143"/>
      <c r="FT264" s="143"/>
      <c r="FU264" s="847" t="str">
        <f t="shared" si="122"/>
        <v/>
      </c>
      <c r="FV264" s="555"/>
      <c r="FW264" s="523" t="str">
        <f>IF(Table1[[#This Row],[Nonfood Inhaltstoffe - Komponente]]="","",VLOOKUP(Table1[[#This Row],[Nonfood Inhaltstoffe - Komponente]],'Dropdown Auswahl'!BJ:BK,2,FALSE))</f>
        <v/>
      </c>
      <c r="FX264" s="1013"/>
      <c r="FY264" s="1011" t="str">
        <f t="shared" si="123"/>
        <v/>
      </c>
      <c r="FZ264" s="152"/>
      <c r="GA264" s="152"/>
      <c r="GB264" s="152"/>
      <c r="GC264" s="529" t="str">
        <f t="shared" si="124"/>
        <v/>
      </c>
      <c r="GG264" s="21"/>
      <c r="GH264" s="21"/>
      <c r="GI264" s="1019"/>
      <c r="GJ264" s="1016" t="str">
        <f>IF(Table1[[#This Row],[Global Trade Item Number (GTIN)]]="","",Table1[[#This Row],[Global Trade Item Number (GTIN)]])</f>
        <v/>
      </c>
      <c r="GK264" s="555" t="str">
        <f>IF(Table1[[#This Row],[WAWI-Nr./ Kreditoren-Nummer
(ASDV)]]&lt;&gt;"",Table1[[#This Row],[WAWI-Nr./ Kreditoren-Nummer
(ASDV)]],"")</f>
        <v/>
      </c>
      <c r="GL264" s="165"/>
      <c r="GM264" s="165"/>
      <c r="GN264" s="165"/>
      <c r="GO264" s="485"/>
      <c r="GP264" s="534"/>
      <c r="GQ264" s="533"/>
      <c r="GR264" s="486"/>
      <c r="GS264" s="486"/>
      <c r="GT264" s="486"/>
      <c r="GU264" s="486"/>
      <c r="GV264" s="486"/>
      <c r="GW264" s="542"/>
      <c r="GX264" s="538"/>
      <c r="GY264" s="144"/>
      <c r="GZ264" s="480"/>
      <c r="HA264" s="158"/>
      <c r="HB264" s="480"/>
      <c r="HC264" s="480"/>
      <c r="HD264" s="480"/>
      <c r="HE264" s="480"/>
      <c r="HF264" s="480"/>
      <c r="HG264" s="480"/>
      <c r="HH264" s="538"/>
      <c r="HI264" s="480"/>
      <c r="HJ264" s="480"/>
      <c r="HK264" s="480"/>
      <c r="HL264" s="480"/>
      <c r="HM264" s="480"/>
      <c r="HN264" s="480"/>
      <c r="HO264" s="480"/>
      <c r="HP264" s="480"/>
      <c r="HQ264" s="480"/>
      <c r="HR264" s="538"/>
      <c r="HS264" s="480"/>
      <c r="HT264" s="480"/>
      <c r="HU264" s="480"/>
      <c r="HV264" s="480"/>
      <c r="HW264" s="480"/>
      <c r="HX264" s="480"/>
      <c r="HY264" s="480"/>
      <c r="HZ264" s="480"/>
      <c r="IA264" s="480"/>
      <c r="IB264" s="538"/>
      <c r="IC264" s="480"/>
      <c r="ID264" s="480"/>
      <c r="IE264" s="480"/>
      <c r="IF264" s="480"/>
      <c r="IG264" s="480"/>
      <c r="IH264" s="480"/>
      <c r="II264" s="480"/>
      <c r="IJ264" s="480"/>
      <c r="IK264" s="480"/>
      <c r="IL264" s="480"/>
      <c r="IM264" s="538"/>
      <c r="IN264" s="480"/>
      <c r="IO264" s="480"/>
      <c r="IP264" s="480"/>
      <c r="IQ264" s="480"/>
      <c r="IR264" s="480"/>
      <c r="IS264" s="480"/>
      <c r="IT264" s="480"/>
      <c r="IU264" s="480"/>
      <c r="IV264" s="480"/>
      <c r="IW264" s="480"/>
      <c r="IX264" s="538"/>
      <c r="IY264" s="480"/>
      <c r="IZ264" s="480"/>
      <c r="JA264" s="480"/>
      <c r="JB264" s="480"/>
      <c r="JC264" s="480"/>
      <c r="JD264" s="480"/>
      <c r="JE264" s="480"/>
      <c r="JF264" s="480"/>
      <c r="JG264" s="480"/>
      <c r="JH264" s="480"/>
      <c r="JI264" s="538"/>
      <c r="JJ264" s="480"/>
      <c r="JK264" s="480"/>
      <c r="JL264" s="480"/>
      <c r="JM264" s="480"/>
      <c r="JN264" s="480"/>
      <c r="JO264" s="480"/>
      <c r="JP264" s="480"/>
      <c r="JQ264" s="480"/>
      <c r="JR264" s="480"/>
      <c r="JS264" s="590"/>
      <c r="JT264" s="538"/>
      <c r="JU264" s="480"/>
      <c r="JV264" s="480"/>
      <c r="JW264" s="480"/>
      <c r="JX264" s="480"/>
      <c r="JY264" s="480"/>
      <c r="JZ264" s="480"/>
      <c r="KA264" s="480"/>
      <c r="KB264" s="480"/>
      <c r="KC264" s="480"/>
      <c r="KD264" s="480"/>
      <c r="KE264" s="538"/>
      <c r="KF264" s="480"/>
      <c r="KG264" s="480"/>
      <c r="KH264" s="480"/>
      <c r="KI264" s="480"/>
      <c r="KJ264" s="480"/>
      <c r="KK264" s="480"/>
      <c r="KL264" s="480"/>
      <c r="KM264" s="480"/>
      <c r="KN264" s="480"/>
      <c r="KO264" s="480"/>
      <c r="KR264" s="568" t="str">
        <f>IF(Table1[[#This Row],[GTIN]]&lt;&gt;"",Table1[[#This Row],[GTIN]],"")</f>
        <v/>
      </c>
      <c r="KS264" s="569" t="str">
        <f>Table1[[#This Row],[Kreditor]]</f>
        <v/>
      </c>
      <c r="KT264" s="570" t="str">
        <f>IF(Table1[[#This Row],[Gültig ab (Datum)]]&lt;&gt;"",Table1[[#This Row],[Gültig ab (Datum)]],"")</f>
        <v/>
      </c>
      <c r="KU264" s="570"/>
      <c r="KV264" s="583" t="str">
        <f>IF(Table1[[#This Row],[Artikel verpackt? 
(X=Ja)]]="","",Table1[[#This Row],[Artikel verpackt? 
(X=Ja)]])</f>
        <v/>
      </c>
      <c r="KW264" s="571" t="str">
        <f>IF(Table1[[#This Row],[Verpackung recyclingfähig?
(X=Ja)]]="","",Table1[[#This Row],[Verpackung recyclingfähig?
(X=Ja)]])</f>
        <v/>
      </c>
      <c r="KX264" s="572"/>
      <c r="KY264" s="573"/>
      <c r="KZ264" s="574"/>
      <c r="LA264" s="574"/>
      <c r="LB264" s="574"/>
      <c r="LC264" s="574"/>
      <c r="LD264" s="574"/>
      <c r="LE264" s="574"/>
      <c r="LF264" s="575"/>
      <c r="LG264" s="576" t="str">
        <f>IF(Table1[[#This Row],[Hauptkörper - B1 - Art]]="","",VLOOKUP(Table1[[#This Row],[Hauptkörper - B1 - Art]],'DD FD'!B:C,2,FALSE))</f>
        <v/>
      </c>
      <c r="LH264" s="577" t="str">
        <f>IF(Table1[[#This Row],[Hauptkörper - B1 - Fraktion]]="","",VLOOKUP(Table1[[#This Row],[Hauptkörper - B1 - Fraktion]],'DD FD'!H:J,3,FALSE))</f>
        <v/>
      </c>
      <c r="LI264" s="574" t="str">
        <f>IF(Table1[[#This Row],[Hauptkörper - B1 - Gewicht
(in G)]]="","",Table1[[#This Row],[Hauptkörper - B1 - Gewicht
(in G)]])</f>
        <v/>
      </c>
      <c r="LJ264" s="574" t="str">
        <f>IF(Table1[[#This Row],[Hauptkörper - B1 - Lizenzierungs-pflichtig? (X=Ja)]]="","",Table1[[#This Row],[Hauptkörper - B1 - Lizenzierungs-pflichtig? (X=Ja)]])</f>
        <v/>
      </c>
      <c r="LK264" s="577" t="str">
        <f>IF(Table1[[#This Row],[Hauptkörper - B1 - Virgin Material]]="","",VLOOKUP(Table1[[#This Row],[Hauptkörper - B1 - Virgin Material]],'DD FD'!AJ:AK,2,FALSE))</f>
        <v/>
      </c>
      <c r="LL264" s="578" t="str">
        <f>IF(Table1[[#This Row],[Hauptkörper - B1 - Virgin Material Anteil (in %)]]="","",Table1[[#This Row],[Hauptkörper - B1 - Virgin Material Anteil (in %)]])</f>
        <v/>
      </c>
      <c r="LM264" s="577" t="str">
        <f>IF(Table1[[#This Row],[Hauptkörper - B1 - Recyceltes Material]]="","",VLOOKUP(Table1[[#This Row],[Hauptkörper - B1 - Recyceltes Material]],'DD FD'!AL:AM,2,FALSE))</f>
        <v/>
      </c>
      <c r="LN264" s="578" t="str">
        <f>IF(Table1[[#This Row],[Hauptkörper - B1 - Recyceltes Material Anteil (in %)]]="","",Table1[[#This Row],[Hauptkörper - B1 - Recyceltes Material Anteil (in %)]])</f>
        <v/>
      </c>
      <c r="LO264" s="579" t="str">
        <f>IF(Table1[[#This Row],[Hauptkörper - B1 - Beschichtung]]="","",VLOOKUP(Table1[[#This Row],[Hauptkörper - B1 - Beschichtung]],'DD FD'!AE:AF,2,FALSE))</f>
        <v/>
      </c>
      <c r="LP264" s="580" t="str">
        <f>IF(Table1[[#This Row],[Hauptkörper - B1 - Beschichtung Anteil (in %)]]="","",Table1[[#This Row],[Hauptkörper - B1 - Beschichtung Anteil (in %)]])</f>
        <v/>
      </c>
      <c r="LQ264" s="576" t="str">
        <f>IF(Table1[[#This Row],[Hauptkörper - B2 - Art]]="","",VLOOKUP(Table1[[#This Row],[Hauptkörper - B2 - Art]],'DD FD'!B:C,2,FALSE))</f>
        <v/>
      </c>
      <c r="LR264" s="577" t="str">
        <f>IF(Table1[[#This Row],[Hauptkörper - B2 - Fraktion]]="","",VLOOKUP(Table1[[#This Row],[Hauptkörper - B2 - Fraktion]],'DD FD'!H:J,3,FALSE))</f>
        <v/>
      </c>
      <c r="LS264" s="574" t="str">
        <f>IF(Table1[[#This Row],[Hauptkörper - B2 - Gewicht
(in G)]]="","",Table1[[#This Row],[Hauptkörper - B2 - Gewicht
(in G)]])</f>
        <v/>
      </c>
      <c r="LT264" s="574" t="str">
        <f>IF(Table1[[#This Row],[Hauptkörper - B2 - Lizenzierungs-pflichtig? (X=Ja)]]="","",Table1[[#This Row],[Hauptkörper - B2 - Lizenzierungs-pflichtig? (X=Ja)]])</f>
        <v/>
      </c>
      <c r="LU264" s="577" t="str">
        <f>IF(Table1[[#This Row],[Hauptkörper - B2 - Virgin Material]]="","",VLOOKUP(Table1[[#This Row],[Hauptkörper - B2 - Virgin Material]],'DD FD'!AJ:AK,2,FALSE))</f>
        <v/>
      </c>
      <c r="LV264" s="578" t="str">
        <f>IF(Table1[[#This Row],[Hauptkörper - B2 - Virgin Material Anteil (in %)]]="","",Table1[[#This Row],[Hauptkörper - B2 - Virgin Material Anteil (in %)]])</f>
        <v/>
      </c>
      <c r="LW264" s="577" t="str">
        <f>IF(Table1[[#This Row],[Hauptkörper - B2 - Recyceltes Material]]="","",VLOOKUP(Table1[[#This Row],[Hauptkörper - B2 - Recyceltes Material]],'DD FD'!AL:AM,2,FALSE))</f>
        <v/>
      </c>
      <c r="LX264" s="578" t="str">
        <f>IF(Table1[[#This Row],[Hauptkörper - B2 - Recyceltes Material Anteil (in %)]]="","",Table1[[#This Row],[Hauptkörper - B2 - Recyceltes Material Anteil (in %)]])</f>
        <v/>
      </c>
      <c r="LY264" s="577" t="str">
        <f>IF(Table1[[#This Row],[Hauptkörper - B2 - Beschichtung]]="","",VLOOKUP(Table1[[#This Row],[Hauptkörper - B2 - Beschichtung]],'DD FD'!AE:AF,2,FALSE))</f>
        <v/>
      </c>
      <c r="LZ264" s="580" t="str">
        <f>IF(Table1[[#This Row],[Hauptkörper - B2 - Beschichtung Anteil (in %)]]="","",Table1[[#This Row],[Hauptkörper - B2 - Beschichtung Anteil (in %)]])</f>
        <v/>
      </c>
      <c r="MA264" s="576" t="str">
        <f>IF(Table1[[#This Row],[Hauptkörper - B3 - Art]]="","",VLOOKUP(Table1[[#This Row],[Hauptkörper - B3 - Art]],'DD FD'!B:C,2,FALSE))</f>
        <v/>
      </c>
      <c r="MB264" s="577" t="str">
        <f>IF(Table1[[#This Row],[Hauptkörper - B3 - Fraktion]]="","",VLOOKUP(Table1[[#This Row],[Hauptkörper - B3 - Fraktion]],'DD FD'!H:J,3,FALSE))</f>
        <v/>
      </c>
      <c r="MC264" s="574" t="str">
        <f>IF(Table1[[#This Row],[Hauptkörper - B3 - Gewicht
(in G)]]="","",Table1[[#This Row],[Hauptkörper - B3 - Gewicht
(in G)]])</f>
        <v/>
      </c>
      <c r="MD264" s="574" t="str">
        <f>IF(Table1[[#This Row],[Hauptkörper - B3 - Lizenzierungs-pflichtig? (X=Ja)]]="","",Table1[[#This Row],[Hauptkörper - B3 - Lizenzierungs-pflichtig? (X=Ja)]])</f>
        <v/>
      </c>
      <c r="ME264" s="577" t="str">
        <f>IF(Table1[[#This Row],[Hauptkörper - B3 - Virgin Material]]="","",VLOOKUP(Table1[[#This Row],[Hauptkörper - B3 - Virgin Material]],'DD FD'!AJ:AK,2,FALSE))</f>
        <v/>
      </c>
      <c r="MF264" s="578" t="str">
        <f>IF(Table1[[#This Row],[Hauptkörper - B3 - Virgin Material Anteil (in %)]]="","",Table1[[#This Row],[Hauptkörper - B3 - Virgin Material Anteil (in %)]])</f>
        <v/>
      </c>
      <c r="MG264" s="577" t="str">
        <f>IF(Table1[[#This Row],[Hauptkörper - B3 - Recyceltes Material]]="","",VLOOKUP(Table1[[#This Row],[Hauptkörper - B3 - Recyceltes Material]],'DD FD'!AL:AM,2,FALSE))</f>
        <v/>
      </c>
      <c r="MH264" s="578" t="str">
        <f>IF(Table1[[#This Row],[Hauptkörper - B3 - Recyceltes Material Anteil (in %)]]="","",Table1[[#This Row],[Hauptkörper - B3 - Recyceltes Material Anteil (in %)]])</f>
        <v/>
      </c>
      <c r="MI264" s="577" t="str">
        <f>IF(Table1[[#This Row],[Hauptkörper - B3 - Beschichtung]]="","",VLOOKUP(Table1[[#This Row],[Hauptkörper - B3 - Beschichtung]],'DD FD'!AE:AF,2,FALSE))</f>
        <v/>
      </c>
      <c r="MJ264" s="580" t="str">
        <f>IF(Table1[[#This Row],[Hauptkörper - B3 - Beschichtung Anteil (in %)]]="","",Table1[[#This Row],[Hauptkörper - B3 - Beschichtung Anteil (in %)]])</f>
        <v/>
      </c>
      <c r="MK264" s="576" t="str">
        <f>IF(Table1[[#This Row],[Verschluss - B1 - Art]]="","",VLOOKUP(Table1[[#This Row],[Verschluss - B1 - Art]],'DD FD'!D:E,2,FALSE))</f>
        <v/>
      </c>
      <c r="ML264" s="577" t="str">
        <f>IF(Table1[[#This Row],[Verschluss - B1 - Fraktion]]="","",VLOOKUP(Table1[[#This Row],[Verschluss - B1 - Fraktion]],'DD FD'!H:J,3,FALSE))</f>
        <v/>
      </c>
      <c r="MM264" s="574" t="str">
        <f>IF(Table1[[#This Row],[Verschluss - B1 - Gewicht (in G)]]="","",Table1[[#This Row],[Verschluss - B1 - Gewicht (in G)]])</f>
        <v/>
      </c>
      <c r="MN264" s="574" t="str">
        <f>IF(Table1[[#This Row],[Verschluss - B1 - Lizenzierungs-pflichtig? (X=Ja)]]="","",Table1[[#This Row],[Verschluss - B1 - Lizenzierungs-pflichtig? (X=Ja)]])</f>
        <v/>
      </c>
      <c r="MO264" s="574" t="str">
        <f>IF(Table1[[#This Row],[Verschluss - B1 - Trennbar vom Hauptkörper? (X=Ja)]]="","",Table1[[#This Row],[Verschluss - B1 - Trennbar vom Hauptkörper? (X=Ja)]])</f>
        <v/>
      </c>
      <c r="MP264" s="577" t="str">
        <f>IF(Table1[[#This Row],[Verschluss - B1 - Virgin Material]]="","",VLOOKUP(Table1[[#This Row],[Verschluss - B1 - Virgin Material]],'DD FD'!AJ:AK,2,FALSE))</f>
        <v/>
      </c>
      <c r="MQ264" s="578" t="str">
        <f>IF(Table1[[#This Row],[Verschluss - B1 - Virgin Material Anteil (in %)]]="","",Table1[[#This Row],[Verschluss - B1 - Virgin Material Anteil (in %)]])</f>
        <v/>
      </c>
      <c r="MR264" s="577" t="str">
        <f>IF(Table1[[#This Row],[Verschluss - B1 - Recyceltes Material]]="","",VLOOKUP(Table1[[#This Row],[Verschluss - B1 - Recyceltes Material]],'DD FD'!AL:AM,2,FALSE))</f>
        <v/>
      </c>
      <c r="MS264" s="578" t="str">
        <f>IF(Table1[[#This Row],[Verschluss - B1 - Recyceltes Material Anteil (in %)]]="","",Table1[[#This Row],[Verschluss - B1 - Recyceltes Material Anteil (in %)]])</f>
        <v/>
      </c>
      <c r="MT264" s="577" t="str">
        <f>IF(Table1[[#This Row],[Verschluss - B1 - Beschichtung]]="","",VLOOKUP(Table1[[#This Row],[Verschluss - B1 - Beschichtung]],'DD FD'!AE:AF,2,FALSE))</f>
        <v/>
      </c>
      <c r="MU264" s="580" t="str">
        <f>IF(Table1[[#This Row],[Verschluss - B1 - Beschichtung Anteil (in %)]]="","",Table1[[#This Row],[Verschluss - B1 - Beschichtung Anteil (in %)]])</f>
        <v/>
      </c>
      <c r="MV264" s="576" t="str">
        <f>IF(Table1[[#This Row],[Verschluss - B2 - Art]]="","",VLOOKUP(Table1[[#This Row],[Verschluss - B2 - Art]],'DD FD'!D:E,2,FALSE))</f>
        <v/>
      </c>
      <c r="MW264" s="577" t="str">
        <f>IF(Table1[[#This Row],[Verschluss - B2 - Fraktion]]="","",VLOOKUP(Table1[[#This Row],[Verschluss - B2 - Fraktion]],'DD FD'!H:J,3,FALSE))</f>
        <v/>
      </c>
      <c r="MX264" s="574" t="str">
        <f>IF(Table1[[#This Row],[Verschluss - B2 - Gewicht (in G)]]="","",Table1[[#This Row],[Verschluss - B2 - Gewicht (in G)]])</f>
        <v/>
      </c>
      <c r="MY264" s="574" t="str">
        <f>IF(Table1[[#This Row],[Verschluss - B2 - Lizenzierungs-pflichtig? (X=Ja)]]="","",Table1[[#This Row],[Verschluss - B2 - Lizenzierungs-pflichtig? (X=Ja)]])</f>
        <v/>
      </c>
      <c r="MZ264" s="574" t="str">
        <f>IF(Table1[[#This Row],[Verschluss - B2 - Trennbar vom Hauptkörper? (X=Ja)]]="","",Table1[[#This Row],[Verschluss - B2 - Trennbar vom Hauptkörper? (X=Ja)]])</f>
        <v/>
      </c>
      <c r="NA264" s="577" t="str">
        <f>IF(Table1[[#This Row],[Verschluss - B2 - Virgin Material]]="","",VLOOKUP(Table1[[#This Row],[Verschluss - B2 - Virgin Material]],'DD FD'!AJ:AK,2,FALSE))</f>
        <v/>
      </c>
      <c r="NB264" s="578" t="str">
        <f>IF(Table1[[#This Row],[Verschluss - B2 - Virgin Material Anteil (in %)]]="","",Table1[[#This Row],[Verschluss - B2 - Virgin Material Anteil (in %)]])</f>
        <v/>
      </c>
      <c r="NC264" s="577" t="str">
        <f>IF(Table1[[#This Row],[Verschluss - B2 - Recyceltes Material]]="","",VLOOKUP(Table1[[#This Row],[Verschluss - B2 - Recyceltes Material]],'DD FD'!AL:AM,2,FALSE))</f>
        <v/>
      </c>
      <c r="ND264" s="578" t="str">
        <f>IF(Table1[[#This Row],[Verschluss - B2 - Recyceltes Material Anteil (in %)]]="","",Table1[[#This Row],[Verschluss - B2 - Recyceltes Material Anteil (in %)]])</f>
        <v/>
      </c>
      <c r="NE264" s="577" t="str">
        <f>IF(Table1[[#This Row],[Verschluss - B2 - Beschichtung]]="","",VLOOKUP(Table1[[#This Row],[Verschluss - B2 - Beschichtung]],'DD FD'!AE:AF,2,FALSE))</f>
        <v/>
      </c>
      <c r="NF264" s="580" t="str">
        <f>IF(Table1[[#This Row],[Verschluss - B2 - Beschichtung Anteil (in %)]]="","",Table1[[#This Row],[Verschluss - B2 - Beschichtung Anteil (in %)]])</f>
        <v/>
      </c>
      <c r="NG264" s="576" t="str">
        <f>IF(Table1[[#This Row],[Verschluss - B3 - Art]]="","",VLOOKUP(Table1[[#This Row],[Verschluss - B3 - Art]],'DD FD'!D:E,2,FALSE))</f>
        <v/>
      </c>
      <c r="NH264" s="577" t="str">
        <f>IF(Table1[[#This Row],[Verschluss - B3 - Fraktion]]="","",VLOOKUP(Table1[[#This Row],[Verschluss - B3 - Fraktion]],'DD FD'!H:J,3,FALSE))</f>
        <v/>
      </c>
      <c r="NI264" s="574" t="str">
        <f>IF(Table1[[#This Row],[Verschluss - B3 - Gewicht (in G)]]="","",Table1[[#This Row],[Verschluss - B3 - Gewicht (in G)]])</f>
        <v/>
      </c>
      <c r="NJ264" s="574" t="str">
        <f>IF(Table1[[#This Row],[Verschluss - B3 - Lizenzierungs-pflichtig? (X=Ja)]]="","",Table1[[#This Row],[Verschluss - B3 - Lizenzierungs-pflichtig? (X=Ja)]])</f>
        <v/>
      </c>
      <c r="NK264" s="574" t="str">
        <f>IF(Table1[[#This Row],[Verschluss - B3 - Trennbar vom Hauptkörper? (X=Ja)]]="","",Table1[[#This Row],[Verschluss - B3 - Trennbar vom Hauptkörper? (X=Ja)]])</f>
        <v/>
      </c>
      <c r="NL264" s="577" t="str">
        <f>IF(Table1[[#This Row],[Verschluss - B3 - Virgin Material]]="","",VLOOKUP(Table1[[#This Row],[Verschluss - B3 - Virgin Material]],'DD FD'!AJ:AK,2,FALSE))</f>
        <v/>
      </c>
      <c r="NM264" s="578" t="str">
        <f>IF(Table1[[#This Row],[Verschluss - B3 - Virgin Material Anteil (in %)]]="","",Table1[[#This Row],[Verschluss - B3 - Virgin Material Anteil (in %)]])</f>
        <v/>
      </c>
      <c r="NN264" s="577" t="str">
        <f>IF(Table1[[#This Row],[Verschluss - B3 - Recyceltes Material]]="","",VLOOKUP(Table1[[#This Row],[Verschluss - B3 - Recyceltes Material]],'DD FD'!AL:AM,2,FALSE))</f>
        <v/>
      </c>
      <c r="NO264" s="578" t="str">
        <f>IF(Table1[[#This Row],[Verschluss - B3 - Recyceltes Material Anteil (in %)]]="","",Table1[[#This Row],[Verschluss - B3 - Recyceltes Material Anteil (in %)]])</f>
        <v/>
      </c>
      <c r="NP264" s="577" t="str">
        <f>IF(Table1[[#This Row],[Verschluss - B3 - Beschichtung]]="","",VLOOKUP(Table1[[#This Row],[Verschluss - B3 - Beschichtung]],'DD FD'!AE:AF,2,FALSE))</f>
        <v/>
      </c>
      <c r="NQ264" s="580" t="str">
        <f>IF(Table1[[#This Row],[Verschluss - B3 - Beschichtung Anteil (in %)]]="","",Table1[[#This Row],[Verschluss - B3 - Beschichtung Anteil (in %)]])</f>
        <v/>
      </c>
      <c r="NR264" s="576" t="str">
        <f>IF(Table1[[#This Row],[Etikett - B1 - Art]]="","",VLOOKUP(Table1[[#This Row],[Etikett - B1 - Art]],'DD FD'!F:G,2,FALSE))</f>
        <v/>
      </c>
      <c r="NS264" s="577" t="str">
        <f>IF(Table1[[#This Row],[Etikett - B1 - Fraktion]]="","",VLOOKUP(Table1[[#This Row],[Etikett - B1 - Fraktion]],'DD FD'!H:J,3,FALSE))</f>
        <v/>
      </c>
      <c r="NT264" s="574" t="str">
        <f>IF(Table1[[#This Row],[Etikett - B1 - Gewicht (in G)]]="","",Table1[[#This Row],[Etikett - B1 - Gewicht (in G)]])</f>
        <v/>
      </c>
      <c r="NU264" s="574" t="str">
        <f>IF(Table1[[#This Row],[Etikett - B1 - Lizenzierungs-pflichtig? (X=Ja)]]="","",Table1[[#This Row],[Etikett - B1 - Lizenzierungs-pflichtig? (X=Ja)]])</f>
        <v/>
      </c>
      <c r="NV264" s="574" t="str">
        <f>IF(Table1[[#This Row],[Etikett - B1 - Trennbar vom Hauptkörper? (X=Ja)]]="","",Table1[[#This Row],[Etikett - B1 - Trennbar vom Hauptkörper? (X=Ja)]])</f>
        <v/>
      </c>
      <c r="NW264" s="577" t="str">
        <f>IF(Table1[[#This Row],[Etikett - B1 - Virgin Material]]="","",VLOOKUP(Table1[[#This Row],[Etikett - B1 - Virgin Material]],'DD FD'!AJ:AK,2,FALSE))</f>
        <v/>
      </c>
      <c r="NX264" s="578" t="str">
        <f>IF(Table1[[#This Row],[Etikett - B1 - Virgin Material Anteil (in %)]]="","",Table1[[#This Row],[Etikett - B1 - Virgin Material Anteil (in %)]])</f>
        <v/>
      </c>
      <c r="NY264" s="577" t="str">
        <f>IF(Table1[[#This Row],[Etikett - B1 - Recyceltes Material]]="","",VLOOKUP(Table1[[#This Row],[Etikett - B1 - Recyceltes Material]],'DD FD'!AL:AM,2,FALSE))</f>
        <v/>
      </c>
      <c r="NZ264" s="578" t="str">
        <f>IF(Table1[[#This Row],[Etikett - B1 - Recyceltes Material Anteil (in %)]]="","",Table1[[#This Row],[Etikett - B1 - Recyceltes Material Anteil (in %)]])</f>
        <v/>
      </c>
      <c r="OA264" s="577" t="str">
        <f>IF(Table1[[#This Row],[Etikett - B1 - Beschichtung]]="","",VLOOKUP(Table1[[#This Row],[Etikett - B1 - Beschichtung]],'DD FD'!AE:AF,2,FALSE))</f>
        <v/>
      </c>
      <c r="OB264" s="580" t="str">
        <f>IF(Table1[[#This Row],[Etikett - B1 - Beschichtung Anteil (in %)]]="","",Table1[[#This Row],[Etikett - B1 - Beschichtung Anteil (in %)]])</f>
        <v/>
      </c>
      <c r="OC264" s="576" t="str">
        <f>IF(Table1[[#This Row],[Etikett - B2 - Art]]="","",VLOOKUP(Table1[[#This Row],[Etikett - B2 - Art]],'DD FD'!F:G,2,FALSE))</f>
        <v/>
      </c>
      <c r="OD264" s="577" t="str">
        <f>IF(Table1[[#This Row],[Etikett - B2 - Fraktion]]="","",VLOOKUP(Table1[[#This Row],[Etikett - B2 - Fraktion]],'DD FD'!H:J,3,FALSE))</f>
        <v/>
      </c>
      <c r="OE264" s="574" t="str">
        <f>IF(Table1[[#This Row],[Etikett - B2 - Gewicht (in G)]]="","",Table1[[#This Row],[Etikett - B2 - Gewicht (in G)]])</f>
        <v/>
      </c>
      <c r="OF264" s="574" t="str">
        <f>IF(Table1[[#This Row],[Etikett - B2 - Lizenzierungs-pflichtig? (X=Ja)]]="","",Table1[[#This Row],[Etikett - B2 - Lizenzierungs-pflichtig? (X=Ja)]])</f>
        <v/>
      </c>
      <c r="OG264" s="574" t="str">
        <f>IF(Table1[[#This Row],[Etikett - B2 - Trennbar vom Hauptkörper? (X=Ja)]]="","",Table1[[#This Row],[Etikett - B2 - Trennbar vom Hauptkörper? (X=Ja)]])</f>
        <v/>
      </c>
      <c r="OH264" s="577" t="str">
        <f>IF(Table1[[#This Row],[Etikett - B2 - Virgin Material]]="","",VLOOKUP(Table1[[#This Row],[Etikett - B2 - Virgin Material]],'DD FD'!AJ:AK,2,FALSE))</f>
        <v/>
      </c>
      <c r="OI264" s="578" t="str">
        <f>IF(Table1[[#This Row],[Etikett - B2 - Virgin Material Anteil (in %)]]="","",Table1[[#This Row],[Etikett - B2 - Virgin Material Anteil (in %)]])</f>
        <v/>
      </c>
      <c r="OJ264" s="577" t="str">
        <f>IF(Table1[[#This Row],[Etikett - B2 - Recyceltes Material]]="","",VLOOKUP(Table1[[#This Row],[Etikett - B2 - Recyceltes Material]],'DD FD'!AL:AM,2,FALSE))</f>
        <v/>
      </c>
      <c r="OK264" s="578" t="str">
        <f>IF(Table1[[#This Row],[Etikett - B2 - Recyceltes Material Anteil (in %)]]="","",Table1[[#This Row],[Etikett - B2 - Recyceltes Material Anteil (in %)]])</f>
        <v/>
      </c>
      <c r="OL264" s="577" t="str">
        <f>IF(Table1[[#This Row],[Etikett - B2 - Beschichtung]]="","",VLOOKUP(Table1[[#This Row],[Etikett - B2 - Beschichtung]],'DD FD'!AE:AF,2,FALSE))</f>
        <v/>
      </c>
      <c r="OM264" s="580" t="str">
        <f>IF(Table1[[#This Row],[Etikett - B2 - Beschichtung Anteil (in %)]]="","",Table1[[#This Row],[Etikett - B2 - Beschichtung Anteil (in %)]])</f>
        <v/>
      </c>
      <c r="ON264" s="576" t="str">
        <f>IF(Table1[[#This Row],[Etikett - B3 - Art]]="","",VLOOKUP(Table1[[#This Row],[Etikett - B3 - Art]],'DD FD'!F:G,2,FALSE))</f>
        <v/>
      </c>
      <c r="OO264" s="577" t="str">
        <f>IF(Table1[[#This Row],[Etikett - B3 - Fraktion]]="","",VLOOKUP(Table1[[#This Row],[Etikett - B3 - Fraktion]],'DD FD'!H:J,3,FALSE))</f>
        <v/>
      </c>
      <c r="OP264" s="574" t="str">
        <f>IF(Table1[[#This Row],[Etikett - B3 - Gewicht (in G)]]="","",Table1[[#This Row],[Etikett - B3 - Gewicht (in G)]])</f>
        <v/>
      </c>
      <c r="OQ264" s="574" t="str">
        <f>IF(Table1[[#This Row],[Etikett - B3 - Lizenzierungs-pflichtig? (X=Ja)]]="","",Table1[[#This Row],[Etikett - B3 - Lizenzierungs-pflichtig? (X=Ja)]])</f>
        <v/>
      </c>
      <c r="OR264" s="574" t="str">
        <f>IF(Table1[[#This Row],[Etikett - B3 - Trennbar vom Hauptkörper? (X=Ja)]]="","",Table1[[#This Row],[Etikett - B3 - Trennbar vom Hauptkörper? (X=Ja)]])</f>
        <v/>
      </c>
      <c r="OS264" s="577" t="str">
        <f>IF(Table1[[#This Row],[Etikett - B3 - Virgin Material]]="","",VLOOKUP(Table1[[#This Row],[Etikett - B3 - Virgin Material]],'DD FD'!AJ:AK,2,FALSE))</f>
        <v/>
      </c>
      <c r="OT264" s="578" t="str">
        <f>IF(Table1[[#This Row],[Etikett - B3 - Virgin Material Anteil (in %)]]="","",Table1[[#This Row],[Etikett - B3 - Virgin Material Anteil (in %)]])</f>
        <v/>
      </c>
      <c r="OU264" s="577" t="str">
        <f>IF(Table1[[#This Row],[Etikett - B3 - Recyceltes Material]]="","",VLOOKUP(Table1[[#This Row],[Etikett - B3 - Recyceltes Material]],'DD FD'!AL:AM,2,FALSE))</f>
        <v/>
      </c>
      <c r="OV264" s="578" t="str">
        <f>IF(Table1[[#This Row],[Etikett - B3 - Recyceltes Material Anteil (in %)]]="","",Table1[[#This Row],[Etikett - B3 - Recyceltes Material Anteil (in %)]])</f>
        <v/>
      </c>
      <c r="OW264" s="577" t="str">
        <f>IF(Table1[[#This Row],[Etikett - B3 - Beschichtung]]="","",VLOOKUP(Table1[[#This Row],[Etikett - B3 - Beschichtung]],'DD FD'!AE:AF,2,FALSE))</f>
        <v/>
      </c>
      <c r="OX264" s="613" t="str">
        <f>IF(Table1[[#This Row],[Etikett - B3 - Beschichtung Anteil (in %)]]="","",Table1[[#This Row],[Etikett - B3 - Beschichtung Anteil (in %)]])</f>
        <v/>
      </c>
      <c r="OY264" s="618">
        <f>ROUNDUP(SUM(
IF(AND(LH264='DD FD'!$J$7,LJ264='DD FD'!$AI$3),LI264,0),
IF(AND(LR264='DD FD'!$J$7,LT264='DD FD'!$AI$3),LS264,0),
IF(AND(MB264='DD FD'!$J$7,MD264='DD FD'!$AI$3),MC264,0),
IF(AND(ML264='DD FD'!$J$7,MN264='DD FD'!$AI$3),MM264,0),
IF(AND(MW264='DD FD'!$J$7,MY264='DD FD'!$AI$3),MX264,0),
IF(AND(NH264='DD FD'!$J$7,NJ264='DD FD'!$AI$3),NI264,0),
IF(AND(NS264='DD FD'!$J$7,NU264='DD FD'!$AI$3),NT264,0),
IF(AND(OD264='DD FD'!$J$7,OF264='DD FD'!$AI$3),OE264,0),
IF(AND(OO264='DD FD'!$J$7,OQ264='DD FD'!$AI$3),OP264,0),
),2)</f>
        <v>0</v>
      </c>
      <c r="OZ264" s="617">
        <f>ROUNDUP(SUM(
IF(AND(LH264='DD FD'!$J$6,LJ264='DD FD'!$AI$3),LI264,0),
IF(AND(LR264='DD FD'!$J$6,LT264='DD FD'!$AI$3),LS264,0),
IF(AND(MB264='DD FD'!$J$6,MD264='DD FD'!$AI$3),MC264,0),
IF(AND(ML264='DD FD'!$J$6,MN264='DD FD'!$AI$3),MM264,0),
IF(AND(MW264='DD FD'!$J$6,MY264='DD FD'!$AI$3),MX264,0),
IF(AND(NH264='DD FD'!$J$6,NJ264='DD FD'!$AI$3),NI264,0),
IF(AND(NS264='DD FD'!$J$6,NU264='DD FD'!$AI$3),NT264,0),
IF(AND(OD264='DD FD'!$J$6,OF264='DD FD'!$AI$3),OE264,0),
IF(AND(OO264='DD FD'!$J$6,OQ264='DD FD'!$AI$3),OP264,0),
),2)</f>
        <v>0</v>
      </c>
      <c r="PA264" s="617">
        <f>ROUNDUP(SUM(
IF(AND(LH264='DD FD'!$J$10,LJ264='DD FD'!$AI$3),LI264,0),
IF(AND(LR264='DD FD'!$J$10,LT264='DD FD'!$AI$3),LS264,0),
IF(AND(MB264='DD FD'!$J$10,MD264='DD FD'!$AI$3),MC264,0),
IF(AND(ML264='DD FD'!$J$10,MN264='DD FD'!$AI$3),MM264,0),
IF(AND(MW264='DD FD'!$J$10,MY264='DD FD'!$AI$3),MX264,0),
IF(AND(NH264='DD FD'!$J$10,NJ264='DD FD'!$AI$3),NI264,0),
IF(AND(NS264='DD FD'!$J$10,NU264='DD FD'!$AI$3),NT264,0),
IF(AND(OD264='DD FD'!$J$10,OF264='DD FD'!$AI$3),OE264,0),
IF(AND(OO264='DD FD'!$J$10,OQ264='DD FD'!$AI$3),OP264,0),
),2)</f>
        <v>0</v>
      </c>
      <c r="PB264" s="617">
        <f>ROUNDUP(SUM(
IF(AND(LH264='DD FD'!$J$8,LJ264='DD FD'!$AI$3),LI264,0),
IF(AND(LR264='DD FD'!$J$8,LT264='DD FD'!$AI$3),LS264,0),
IF(AND(MB264='DD FD'!$J$8,MD264='DD FD'!$AI$3),MC264,0),
IF(AND(ML264='DD FD'!$J$8,MN264='DD FD'!$AI$3),MM264,0),
IF(AND(MW264='DD FD'!$J$8,MY264='DD FD'!$AI$3),MX264,0),
IF(AND(NH264='DD FD'!$J$8,NJ264='DD FD'!$AI$3),NI264,0),
IF(AND(NS264='DD FD'!$J$8,NU264='DD FD'!$AI$3),NT264,0),
IF(AND(OD264='DD FD'!$J$8,OF264='DD FD'!$AI$3),OE264,0),
IF(AND(OO264='DD FD'!$J$8,OQ264='DD FD'!$AI$3),OP264,0),
),2)</f>
        <v>0</v>
      </c>
      <c r="PC264" s="617">
        <f>ROUNDUP(SUM(
IF(AND(LH264='DD FD'!$J$5,LJ264='DD FD'!$AI$3),LI264,0),
IF(AND(LR264='DD FD'!$J$5,LT264='DD FD'!$AI$3),LS264,0),
IF(AND(MB264='DD FD'!$J$5,MD264='DD FD'!$AI$3),MC264,0),
IF(AND(ML264='DD FD'!$J$5,MN264='DD FD'!$AI$3),MM264,0),
IF(AND(MW264='DD FD'!$J$5,MY264='DD FD'!$AI$3),MX264,0),
IF(AND(NH264='DD FD'!$J$5,NJ264='DD FD'!$AI$3),NI264,0),
IF(AND(NS264='DD FD'!$J$5,NU264='DD FD'!$AI$3),NT264,0),
IF(AND(OD264='DD FD'!$J$5,OF264='DD FD'!$AI$3),OE264,0),
IF(AND(OO264='DD FD'!$J$5,OQ264='DD FD'!$AI$3),OP264,0),
),2)</f>
        <v>0</v>
      </c>
      <c r="PD264" s="617">
        <f>ROUNDUP(SUM(
IF(AND(LH264='DD FD'!$J$9,LJ264='DD FD'!$AI$3),LI264,0),
IF(AND(LR264='DD FD'!$J$9,LT264='DD FD'!$AI$3),LS264,0),
IF(AND(MB264='DD FD'!$J$9,MD264='DD FD'!$AI$3),MC264,0),
IF(AND(ML264='DD FD'!$J$9,MN264='DD FD'!$AI$3),MM264,0),
IF(AND(MW264='DD FD'!$J$9,MY264='DD FD'!$AI$3),MX264,0),
IF(AND(NH264='DD FD'!$J$9,NJ264='DD FD'!$AI$3),NI264,0),
IF(AND(NS264='DD FD'!$J$9,NU264='DD FD'!$AI$3),NT264,0),
IF(AND(OD264='DD FD'!$J$9,OF264='DD FD'!$AI$3),OE264,0),
IF(AND(OO264='DD FD'!$J$9,OQ264='DD FD'!$AI$3),OP264,0),
),2)</f>
        <v>0</v>
      </c>
      <c r="PE264" s="617">
        <f>ROUNDUP(SUM(
IF(AND(LH264='DD FD'!$J$4,LJ264='DD FD'!$AI$3),LI264,0),
IF(AND(LR264='DD FD'!$J$4,LT264='DD FD'!$AI$3),LS264,0),
IF(AND(MB264='DD FD'!$J$4,MD264='DD FD'!$AI$3),MC264,0),
IF(AND(ML264='DD FD'!$J$4,MN264='DD FD'!$AI$3),MM264,0),
IF(AND(MW264='DD FD'!$J$4,MY264='DD FD'!$AI$3),MX264,0),
IF(AND(NH264='DD FD'!$J$4,NJ264='DD FD'!$AI$3),NI264,0),
IF(AND(NS264='DD FD'!$J$4,NU264='DD FD'!$AI$3),NT264,0),
IF(AND(OD264='DD FD'!$J$4,OF264='DD FD'!$AI$3),OE264,0),
IF(AND(OO264='DD FD'!$J$4,OQ264='DD FD'!$AI$3),OP264,0),
),2)</f>
        <v>0</v>
      </c>
      <c r="PF264" s="619">
        <f>ROUNDUP(SUM(
IF(AND(LH264='DD FD'!$J$11,LJ264='DD FD'!$AI$3),LI264,0),
IF(AND(LR264='DD FD'!$J$11,LT264='DD FD'!$AI$3),LS264,0),
IF(AND(MB264='DD FD'!$J$11,MD264='DD FD'!$AI$3),MC264,0),
IF(AND(ML264='DD FD'!$J$11,MN264='DD FD'!$AI$3),MM264,0),
IF(AND(MW264='DD FD'!$J$11,MY264='DD FD'!$AI$3),MX264,0),
IF(AND(NH264='DD FD'!$J$11,NJ264='DD FD'!$AI$3),NI264,0),
IF(AND(NS264='DD FD'!$J$11,NU264='DD FD'!$AI$3),NT264,0),
IF(AND(OD264='DD FD'!$J$11,OF264='DD FD'!$AI$3),OE264,0),
IF(AND(OO264='DD FD'!$J$11,OQ264='DD FD'!$AI$3),OP264,0),
),2)</f>
        <v>0</v>
      </c>
    </row>
    <row r="265" spans="1:422">
      <c r="A265" s="806"/>
      <c r="B265" s="934"/>
      <c r="C265" s="247"/>
      <c r="D265" s="842"/>
      <c r="E265" s="247"/>
      <c r="F265" s="158"/>
      <c r="G265" s="710"/>
      <c r="H265" s="712"/>
      <c r="I265" s="936"/>
      <c r="J265" s="803"/>
      <c r="K265" s="150"/>
      <c r="L265" s="146" t="str">
        <f t="shared" si="108"/>
        <v/>
      </c>
      <c r="M265" s="501" t="str">
        <f t="shared" si="125"/>
        <v/>
      </c>
      <c r="N265" s="504"/>
      <c r="O265" s="113" t="str">
        <f t="shared" si="126"/>
        <v/>
      </c>
      <c r="P265" s="114" t="str">
        <f t="shared" si="109"/>
        <v/>
      </c>
      <c r="Q265" s="152"/>
      <c r="R265" s="152"/>
      <c r="S265" s="115" t="str">
        <f t="shared" si="127"/>
        <v/>
      </c>
      <c r="T265" s="159"/>
      <c r="U265" s="159"/>
      <c r="V265" s="157"/>
      <c r="W265" s="157"/>
      <c r="X265" s="157"/>
      <c r="Y265" s="772"/>
      <c r="Z265" s="158"/>
      <c r="AA265" s="144"/>
      <c r="AB265" s="112"/>
      <c r="AC265" s="153"/>
      <c r="AD265" s="153"/>
      <c r="AE265" s="153"/>
      <c r="AF265" s="153"/>
      <c r="AG265" s="153"/>
      <c r="AH265" s="153"/>
      <c r="AI265" s="152"/>
      <c r="AJ265" s="158"/>
      <c r="AK265" s="158"/>
      <c r="AL265" s="158"/>
      <c r="AM265" s="116" t="str">
        <f t="shared" si="128"/>
        <v/>
      </c>
      <c r="AN265" s="116" t="str">
        <f t="shared" si="129"/>
        <v/>
      </c>
      <c r="AO265" s="324"/>
      <c r="AP265" s="503"/>
      <c r="AQ265" s="487" t="str">
        <f t="shared" si="130"/>
        <v/>
      </c>
      <c r="AR265" s="113" t="str">
        <f t="shared" si="110"/>
        <v/>
      </c>
      <c r="AS265" s="113" t="str">
        <f t="shared" si="111"/>
        <v/>
      </c>
      <c r="AT265" s="113" t="str">
        <f t="shared" si="112"/>
        <v/>
      </c>
      <c r="AU265" s="113" t="str">
        <f t="shared" si="113"/>
        <v/>
      </c>
      <c r="AV265" s="159"/>
      <c r="AW265" s="157"/>
      <c r="AX265" s="157"/>
      <c r="AY265" s="157"/>
      <c r="AZ265" s="157"/>
      <c r="BA265" s="116" t="str">
        <f t="shared" si="114"/>
        <v/>
      </c>
      <c r="BB265" s="316"/>
      <c r="BC265" s="116" t="str">
        <f t="shared" si="115"/>
        <v/>
      </c>
      <c r="BD265" s="133" t="str">
        <f t="shared" si="116"/>
        <v/>
      </c>
      <c r="BE265" s="157"/>
      <c r="BF265" s="1180"/>
      <c r="BG265" s="1180"/>
      <c r="BH265" s="158"/>
      <c r="BI265" s="490"/>
      <c r="BJ265" s="514" t="str">
        <f t="shared" si="131"/>
        <v/>
      </c>
      <c r="BK265" s="789"/>
      <c r="BL265" s="116" t="str">
        <f t="shared" si="132"/>
        <v/>
      </c>
      <c r="BM265" s="144"/>
      <c r="BN265" s="144"/>
      <c r="BO265" s="144"/>
      <c r="BP265" s="790"/>
      <c r="BQ265" s="790"/>
      <c r="BR265" s="790"/>
      <c r="BS265" s="116" t="str">
        <f t="shared" si="117"/>
        <v/>
      </c>
      <c r="BT265" s="790"/>
      <c r="BU265" s="808" t="str">
        <f t="shared" si="118"/>
        <v/>
      </c>
      <c r="BV265" s="791"/>
      <c r="BW265" s="144"/>
      <c r="BX265" s="20"/>
      <c r="BY265" s="20"/>
      <c r="BZ265" s="20"/>
      <c r="CA265" s="792"/>
      <c r="CB265" s="1201"/>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c r="CZ265" s="144"/>
      <c r="DA265" s="144"/>
      <c r="DB265" s="144"/>
      <c r="DC265" s="144"/>
      <c r="DD265" s="144"/>
      <c r="DE265" s="144"/>
      <c r="DF265" s="144"/>
      <c r="DG265" s="144"/>
      <c r="DH265" s="144"/>
      <c r="DI265" s="144"/>
      <c r="DJ265" s="144"/>
      <c r="DK265" s="144"/>
      <c r="DL265" s="144"/>
      <c r="DM265" s="144"/>
      <c r="DN265" s="144"/>
      <c r="DO265" s="144"/>
      <c r="DP265" s="144"/>
      <c r="DQ265" s="144"/>
      <c r="DR265" s="144"/>
      <c r="DS265" s="144"/>
      <c r="DT265" s="144"/>
      <c r="DU265" s="144"/>
      <c r="DV265" s="144"/>
      <c r="DW265" s="144"/>
      <c r="DX265" s="144"/>
      <c r="DY265" s="144"/>
      <c r="DZ265" s="144"/>
      <c r="EA265" s="144"/>
      <c r="EB265" s="144"/>
      <c r="EC265" s="144"/>
      <c r="ED265" s="782" t="str">
        <f t="shared" si="133"/>
        <v/>
      </c>
      <c r="EE265" s="519"/>
      <c r="EF265" s="793"/>
      <c r="EG265" s="519"/>
      <c r="EH265" s="794"/>
      <c r="EI265" s="790"/>
      <c r="EJ265" s="794"/>
      <c r="EK265" s="794"/>
      <c r="EL265" s="790"/>
      <c r="EM265" s="790"/>
      <c r="EN265" s="790"/>
      <c r="EO265" s="112" t="str">
        <f t="shared" si="119"/>
        <v/>
      </c>
      <c r="EP265" s="790"/>
      <c r="EQ265" s="488" t="str">
        <f t="shared" si="120"/>
        <v/>
      </c>
      <c r="ER265" s="1100"/>
      <c r="ES265" s="1099" t="str">
        <f t="shared" si="134"/>
        <v/>
      </c>
      <c r="ET265" s="525"/>
      <c r="EU265" s="148"/>
      <c r="EV265" s="148"/>
      <c r="EW265" s="148"/>
      <c r="EX265" s="148"/>
      <c r="EY265" s="148"/>
      <c r="EZ265" s="148"/>
      <c r="FA265" s="148"/>
      <c r="FB265" s="148"/>
      <c r="FC265" s="148"/>
      <c r="FD265" s="148"/>
      <c r="FE265" s="148"/>
      <c r="FF265" s="148"/>
      <c r="FG265" s="148"/>
      <c r="FH265" s="148"/>
      <c r="FI265" s="528"/>
      <c r="FJ265" s="513" t="str">
        <f t="shared" si="121"/>
        <v/>
      </c>
      <c r="FK265" s="158"/>
      <c r="FL265" s="850"/>
      <c r="FM265" s="850"/>
      <c r="FN265" s="850"/>
      <c r="FO265" s="850"/>
      <c r="FP265" s="850"/>
      <c r="FQ265" s="850"/>
      <c r="FR265" s="157"/>
      <c r="FS265" s="143"/>
      <c r="FT265" s="143"/>
      <c r="FU265" s="847" t="str">
        <f t="shared" si="122"/>
        <v/>
      </c>
      <c r="FV265" s="555"/>
      <c r="FW265" s="523" t="str">
        <f>IF(Table1[[#This Row],[Nonfood Inhaltstoffe - Komponente]]="","",VLOOKUP(Table1[[#This Row],[Nonfood Inhaltstoffe - Komponente]],'Dropdown Auswahl'!BJ:BK,2,FALSE))</f>
        <v/>
      </c>
      <c r="FX265" s="1013"/>
      <c r="FY265" s="1011" t="str">
        <f t="shared" si="123"/>
        <v/>
      </c>
      <c r="FZ265" s="152"/>
      <c r="GA265" s="152"/>
      <c r="GB265" s="152"/>
      <c r="GC265" s="529" t="str">
        <f t="shared" si="124"/>
        <v/>
      </c>
      <c r="GG265" s="21"/>
      <c r="GH265" s="21"/>
      <c r="GI265" s="1019"/>
      <c r="GJ265" s="1016" t="str">
        <f>IF(Table1[[#This Row],[Global Trade Item Number (GTIN)]]="","",Table1[[#This Row],[Global Trade Item Number (GTIN)]])</f>
        <v/>
      </c>
      <c r="GK265" s="555" t="str">
        <f>IF(Table1[[#This Row],[WAWI-Nr./ Kreditoren-Nummer
(ASDV)]]&lt;&gt;"",Table1[[#This Row],[WAWI-Nr./ Kreditoren-Nummer
(ASDV)]],"")</f>
        <v/>
      </c>
      <c r="GL265" s="165"/>
      <c r="GM265" s="165"/>
      <c r="GN265" s="165"/>
      <c r="GO265" s="485"/>
      <c r="GP265" s="534"/>
      <c r="GQ265" s="533"/>
      <c r="GR265" s="486"/>
      <c r="GS265" s="486"/>
      <c r="GT265" s="486"/>
      <c r="GU265" s="486"/>
      <c r="GV265" s="486"/>
      <c r="GW265" s="542"/>
      <c r="GX265" s="538"/>
      <c r="GY265" s="144"/>
      <c r="GZ265" s="480"/>
      <c r="HA265" s="158"/>
      <c r="HB265" s="480"/>
      <c r="HC265" s="480"/>
      <c r="HD265" s="480"/>
      <c r="HE265" s="480"/>
      <c r="HF265" s="480"/>
      <c r="HG265" s="480"/>
      <c r="HH265" s="538"/>
      <c r="HI265" s="480"/>
      <c r="HJ265" s="480"/>
      <c r="HK265" s="480"/>
      <c r="HL265" s="480"/>
      <c r="HM265" s="480"/>
      <c r="HN265" s="480"/>
      <c r="HO265" s="480"/>
      <c r="HP265" s="480"/>
      <c r="HQ265" s="480"/>
      <c r="HR265" s="538"/>
      <c r="HS265" s="480"/>
      <c r="HT265" s="480"/>
      <c r="HU265" s="480"/>
      <c r="HV265" s="480"/>
      <c r="HW265" s="480"/>
      <c r="HX265" s="480"/>
      <c r="HY265" s="480"/>
      <c r="HZ265" s="480"/>
      <c r="IA265" s="480"/>
      <c r="IB265" s="538"/>
      <c r="IC265" s="480"/>
      <c r="ID265" s="480"/>
      <c r="IE265" s="480"/>
      <c r="IF265" s="480"/>
      <c r="IG265" s="480"/>
      <c r="IH265" s="480"/>
      <c r="II265" s="480"/>
      <c r="IJ265" s="480"/>
      <c r="IK265" s="480"/>
      <c r="IL265" s="480"/>
      <c r="IM265" s="538"/>
      <c r="IN265" s="480"/>
      <c r="IO265" s="480"/>
      <c r="IP265" s="480"/>
      <c r="IQ265" s="480"/>
      <c r="IR265" s="480"/>
      <c r="IS265" s="480"/>
      <c r="IT265" s="480"/>
      <c r="IU265" s="480"/>
      <c r="IV265" s="480"/>
      <c r="IW265" s="480"/>
      <c r="IX265" s="538"/>
      <c r="IY265" s="480"/>
      <c r="IZ265" s="480"/>
      <c r="JA265" s="480"/>
      <c r="JB265" s="480"/>
      <c r="JC265" s="480"/>
      <c r="JD265" s="480"/>
      <c r="JE265" s="480"/>
      <c r="JF265" s="480"/>
      <c r="JG265" s="480"/>
      <c r="JH265" s="480"/>
      <c r="JI265" s="538"/>
      <c r="JJ265" s="480"/>
      <c r="JK265" s="480"/>
      <c r="JL265" s="480"/>
      <c r="JM265" s="480"/>
      <c r="JN265" s="480"/>
      <c r="JO265" s="480"/>
      <c r="JP265" s="480"/>
      <c r="JQ265" s="480"/>
      <c r="JR265" s="480"/>
      <c r="JS265" s="590"/>
      <c r="JT265" s="538"/>
      <c r="JU265" s="480"/>
      <c r="JV265" s="480"/>
      <c r="JW265" s="480"/>
      <c r="JX265" s="480"/>
      <c r="JY265" s="480"/>
      <c r="JZ265" s="480"/>
      <c r="KA265" s="480"/>
      <c r="KB265" s="480"/>
      <c r="KC265" s="480"/>
      <c r="KD265" s="480"/>
      <c r="KE265" s="538"/>
      <c r="KF265" s="480"/>
      <c r="KG265" s="480"/>
      <c r="KH265" s="480"/>
      <c r="KI265" s="480"/>
      <c r="KJ265" s="480"/>
      <c r="KK265" s="480"/>
      <c r="KL265" s="480"/>
      <c r="KM265" s="480"/>
      <c r="KN265" s="480"/>
      <c r="KO265" s="480"/>
      <c r="KR265" s="568" t="str">
        <f>IF(Table1[[#This Row],[GTIN]]&lt;&gt;"",Table1[[#This Row],[GTIN]],"")</f>
        <v/>
      </c>
      <c r="KS265" s="569" t="str">
        <f>Table1[[#This Row],[Kreditor]]</f>
        <v/>
      </c>
      <c r="KT265" s="570" t="str">
        <f>IF(Table1[[#This Row],[Gültig ab (Datum)]]&lt;&gt;"",Table1[[#This Row],[Gültig ab (Datum)]],"")</f>
        <v/>
      </c>
      <c r="KU265" s="570"/>
      <c r="KV265" s="583" t="str">
        <f>IF(Table1[[#This Row],[Artikel verpackt? 
(X=Ja)]]="","",Table1[[#This Row],[Artikel verpackt? 
(X=Ja)]])</f>
        <v/>
      </c>
      <c r="KW265" s="571" t="str">
        <f>IF(Table1[[#This Row],[Verpackung recyclingfähig?
(X=Ja)]]="","",Table1[[#This Row],[Verpackung recyclingfähig?
(X=Ja)]])</f>
        <v/>
      </c>
      <c r="KX265" s="572"/>
      <c r="KY265" s="573"/>
      <c r="KZ265" s="574"/>
      <c r="LA265" s="574"/>
      <c r="LB265" s="574"/>
      <c r="LC265" s="574"/>
      <c r="LD265" s="574"/>
      <c r="LE265" s="574"/>
      <c r="LF265" s="575"/>
      <c r="LG265" s="576" t="str">
        <f>IF(Table1[[#This Row],[Hauptkörper - B1 - Art]]="","",VLOOKUP(Table1[[#This Row],[Hauptkörper - B1 - Art]],'DD FD'!B:C,2,FALSE))</f>
        <v/>
      </c>
      <c r="LH265" s="577" t="str">
        <f>IF(Table1[[#This Row],[Hauptkörper - B1 - Fraktion]]="","",VLOOKUP(Table1[[#This Row],[Hauptkörper - B1 - Fraktion]],'DD FD'!H:J,3,FALSE))</f>
        <v/>
      </c>
      <c r="LI265" s="574" t="str">
        <f>IF(Table1[[#This Row],[Hauptkörper - B1 - Gewicht
(in G)]]="","",Table1[[#This Row],[Hauptkörper - B1 - Gewicht
(in G)]])</f>
        <v/>
      </c>
      <c r="LJ265" s="574" t="str">
        <f>IF(Table1[[#This Row],[Hauptkörper - B1 - Lizenzierungs-pflichtig? (X=Ja)]]="","",Table1[[#This Row],[Hauptkörper - B1 - Lizenzierungs-pflichtig? (X=Ja)]])</f>
        <v/>
      </c>
      <c r="LK265" s="577" t="str">
        <f>IF(Table1[[#This Row],[Hauptkörper - B1 - Virgin Material]]="","",VLOOKUP(Table1[[#This Row],[Hauptkörper - B1 - Virgin Material]],'DD FD'!AJ:AK,2,FALSE))</f>
        <v/>
      </c>
      <c r="LL265" s="578" t="str">
        <f>IF(Table1[[#This Row],[Hauptkörper - B1 - Virgin Material Anteil (in %)]]="","",Table1[[#This Row],[Hauptkörper - B1 - Virgin Material Anteil (in %)]])</f>
        <v/>
      </c>
      <c r="LM265" s="577" t="str">
        <f>IF(Table1[[#This Row],[Hauptkörper - B1 - Recyceltes Material]]="","",VLOOKUP(Table1[[#This Row],[Hauptkörper - B1 - Recyceltes Material]],'DD FD'!AL:AM,2,FALSE))</f>
        <v/>
      </c>
      <c r="LN265" s="578" t="str">
        <f>IF(Table1[[#This Row],[Hauptkörper - B1 - Recyceltes Material Anteil (in %)]]="","",Table1[[#This Row],[Hauptkörper - B1 - Recyceltes Material Anteil (in %)]])</f>
        <v/>
      </c>
      <c r="LO265" s="579" t="str">
        <f>IF(Table1[[#This Row],[Hauptkörper - B1 - Beschichtung]]="","",VLOOKUP(Table1[[#This Row],[Hauptkörper - B1 - Beschichtung]],'DD FD'!AE:AF,2,FALSE))</f>
        <v/>
      </c>
      <c r="LP265" s="580" t="str">
        <f>IF(Table1[[#This Row],[Hauptkörper - B1 - Beschichtung Anteil (in %)]]="","",Table1[[#This Row],[Hauptkörper - B1 - Beschichtung Anteil (in %)]])</f>
        <v/>
      </c>
      <c r="LQ265" s="576" t="str">
        <f>IF(Table1[[#This Row],[Hauptkörper - B2 - Art]]="","",VLOOKUP(Table1[[#This Row],[Hauptkörper - B2 - Art]],'DD FD'!B:C,2,FALSE))</f>
        <v/>
      </c>
      <c r="LR265" s="577" t="str">
        <f>IF(Table1[[#This Row],[Hauptkörper - B2 - Fraktion]]="","",VLOOKUP(Table1[[#This Row],[Hauptkörper - B2 - Fraktion]],'DD FD'!H:J,3,FALSE))</f>
        <v/>
      </c>
      <c r="LS265" s="574" t="str">
        <f>IF(Table1[[#This Row],[Hauptkörper - B2 - Gewicht
(in G)]]="","",Table1[[#This Row],[Hauptkörper - B2 - Gewicht
(in G)]])</f>
        <v/>
      </c>
      <c r="LT265" s="574" t="str">
        <f>IF(Table1[[#This Row],[Hauptkörper - B2 - Lizenzierungs-pflichtig? (X=Ja)]]="","",Table1[[#This Row],[Hauptkörper - B2 - Lizenzierungs-pflichtig? (X=Ja)]])</f>
        <v/>
      </c>
      <c r="LU265" s="577" t="str">
        <f>IF(Table1[[#This Row],[Hauptkörper - B2 - Virgin Material]]="","",VLOOKUP(Table1[[#This Row],[Hauptkörper - B2 - Virgin Material]],'DD FD'!AJ:AK,2,FALSE))</f>
        <v/>
      </c>
      <c r="LV265" s="578" t="str">
        <f>IF(Table1[[#This Row],[Hauptkörper - B2 - Virgin Material Anteil (in %)]]="","",Table1[[#This Row],[Hauptkörper - B2 - Virgin Material Anteil (in %)]])</f>
        <v/>
      </c>
      <c r="LW265" s="577" t="str">
        <f>IF(Table1[[#This Row],[Hauptkörper - B2 - Recyceltes Material]]="","",VLOOKUP(Table1[[#This Row],[Hauptkörper - B2 - Recyceltes Material]],'DD FD'!AL:AM,2,FALSE))</f>
        <v/>
      </c>
      <c r="LX265" s="578" t="str">
        <f>IF(Table1[[#This Row],[Hauptkörper - B2 - Recyceltes Material Anteil (in %)]]="","",Table1[[#This Row],[Hauptkörper - B2 - Recyceltes Material Anteil (in %)]])</f>
        <v/>
      </c>
      <c r="LY265" s="577" t="str">
        <f>IF(Table1[[#This Row],[Hauptkörper - B2 - Beschichtung]]="","",VLOOKUP(Table1[[#This Row],[Hauptkörper - B2 - Beschichtung]],'DD FD'!AE:AF,2,FALSE))</f>
        <v/>
      </c>
      <c r="LZ265" s="580" t="str">
        <f>IF(Table1[[#This Row],[Hauptkörper - B2 - Beschichtung Anteil (in %)]]="","",Table1[[#This Row],[Hauptkörper - B2 - Beschichtung Anteil (in %)]])</f>
        <v/>
      </c>
      <c r="MA265" s="576" t="str">
        <f>IF(Table1[[#This Row],[Hauptkörper - B3 - Art]]="","",VLOOKUP(Table1[[#This Row],[Hauptkörper - B3 - Art]],'DD FD'!B:C,2,FALSE))</f>
        <v/>
      </c>
      <c r="MB265" s="577" t="str">
        <f>IF(Table1[[#This Row],[Hauptkörper - B3 - Fraktion]]="","",VLOOKUP(Table1[[#This Row],[Hauptkörper - B3 - Fraktion]],'DD FD'!H:J,3,FALSE))</f>
        <v/>
      </c>
      <c r="MC265" s="574" t="str">
        <f>IF(Table1[[#This Row],[Hauptkörper - B3 - Gewicht
(in G)]]="","",Table1[[#This Row],[Hauptkörper - B3 - Gewicht
(in G)]])</f>
        <v/>
      </c>
      <c r="MD265" s="574" t="str">
        <f>IF(Table1[[#This Row],[Hauptkörper - B3 - Lizenzierungs-pflichtig? (X=Ja)]]="","",Table1[[#This Row],[Hauptkörper - B3 - Lizenzierungs-pflichtig? (X=Ja)]])</f>
        <v/>
      </c>
      <c r="ME265" s="577" t="str">
        <f>IF(Table1[[#This Row],[Hauptkörper - B3 - Virgin Material]]="","",VLOOKUP(Table1[[#This Row],[Hauptkörper - B3 - Virgin Material]],'DD FD'!AJ:AK,2,FALSE))</f>
        <v/>
      </c>
      <c r="MF265" s="578" t="str">
        <f>IF(Table1[[#This Row],[Hauptkörper - B3 - Virgin Material Anteil (in %)]]="","",Table1[[#This Row],[Hauptkörper - B3 - Virgin Material Anteil (in %)]])</f>
        <v/>
      </c>
      <c r="MG265" s="577" t="str">
        <f>IF(Table1[[#This Row],[Hauptkörper - B3 - Recyceltes Material]]="","",VLOOKUP(Table1[[#This Row],[Hauptkörper - B3 - Recyceltes Material]],'DD FD'!AL:AM,2,FALSE))</f>
        <v/>
      </c>
      <c r="MH265" s="578" t="str">
        <f>IF(Table1[[#This Row],[Hauptkörper - B3 - Recyceltes Material Anteil (in %)]]="","",Table1[[#This Row],[Hauptkörper - B3 - Recyceltes Material Anteil (in %)]])</f>
        <v/>
      </c>
      <c r="MI265" s="577" t="str">
        <f>IF(Table1[[#This Row],[Hauptkörper - B3 - Beschichtung]]="","",VLOOKUP(Table1[[#This Row],[Hauptkörper - B3 - Beschichtung]],'DD FD'!AE:AF,2,FALSE))</f>
        <v/>
      </c>
      <c r="MJ265" s="580" t="str">
        <f>IF(Table1[[#This Row],[Hauptkörper - B3 - Beschichtung Anteil (in %)]]="","",Table1[[#This Row],[Hauptkörper - B3 - Beschichtung Anteil (in %)]])</f>
        <v/>
      </c>
      <c r="MK265" s="576" t="str">
        <f>IF(Table1[[#This Row],[Verschluss - B1 - Art]]="","",VLOOKUP(Table1[[#This Row],[Verschluss - B1 - Art]],'DD FD'!D:E,2,FALSE))</f>
        <v/>
      </c>
      <c r="ML265" s="577" t="str">
        <f>IF(Table1[[#This Row],[Verschluss - B1 - Fraktion]]="","",VLOOKUP(Table1[[#This Row],[Verschluss - B1 - Fraktion]],'DD FD'!H:J,3,FALSE))</f>
        <v/>
      </c>
      <c r="MM265" s="574" t="str">
        <f>IF(Table1[[#This Row],[Verschluss - B1 - Gewicht (in G)]]="","",Table1[[#This Row],[Verschluss - B1 - Gewicht (in G)]])</f>
        <v/>
      </c>
      <c r="MN265" s="574" t="str">
        <f>IF(Table1[[#This Row],[Verschluss - B1 - Lizenzierungs-pflichtig? (X=Ja)]]="","",Table1[[#This Row],[Verschluss - B1 - Lizenzierungs-pflichtig? (X=Ja)]])</f>
        <v/>
      </c>
      <c r="MO265" s="574" t="str">
        <f>IF(Table1[[#This Row],[Verschluss - B1 - Trennbar vom Hauptkörper? (X=Ja)]]="","",Table1[[#This Row],[Verschluss - B1 - Trennbar vom Hauptkörper? (X=Ja)]])</f>
        <v/>
      </c>
      <c r="MP265" s="577" t="str">
        <f>IF(Table1[[#This Row],[Verschluss - B1 - Virgin Material]]="","",VLOOKUP(Table1[[#This Row],[Verschluss - B1 - Virgin Material]],'DD FD'!AJ:AK,2,FALSE))</f>
        <v/>
      </c>
      <c r="MQ265" s="578" t="str">
        <f>IF(Table1[[#This Row],[Verschluss - B1 - Virgin Material Anteil (in %)]]="","",Table1[[#This Row],[Verschluss - B1 - Virgin Material Anteil (in %)]])</f>
        <v/>
      </c>
      <c r="MR265" s="577" t="str">
        <f>IF(Table1[[#This Row],[Verschluss - B1 - Recyceltes Material]]="","",VLOOKUP(Table1[[#This Row],[Verschluss - B1 - Recyceltes Material]],'DD FD'!AL:AM,2,FALSE))</f>
        <v/>
      </c>
      <c r="MS265" s="578" t="str">
        <f>IF(Table1[[#This Row],[Verschluss - B1 - Recyceltes Material Anteil (in %)]]="","",Table1[[#This Row],[Verschluss - B1 - Recyceltes Material Anteil (in %)]])</f>
        <v/>
      </c>
      <c r="MT265" s="577" t="str">
        <f>IF(Table1[[#This Row],[Verschluss - B1 - Beschichtung]]="","",VLOOKUP(Table1[[#This Row],[Verschluss - B1 - Beschichtung]],'DD FD'!AE:AF,2,FALSE))</f>
        <v/>
      </c>
      <c r="MU265" s="580" t="str">
        <f>IF(Table1[[#This Row],[Verschluss - B1 - Beschichtung Anteil (in %)]]="","",Table1[[#This Row],[Verschluss - B1 - Beschichtung Anteil (in %)]])</f>
        <v/>
      </c>
      <c r="MV265" s="576" t="str">
        <f>IF(Table1[[#This Row],[Verschluss - B2 - Art]]="","",VLOOKUP(Table1[[#This Row],[Verschluss - B2 - Art]],'DD FD'!D:E,2,FALSE))</f>
        <v/>
      </c>
      <c r="MW265" s="577" t="str">
        <f>IF(Table1[[#This Row],[Verschluss - B2 - Fraktion]]="","",VLOOKUP(Table1[[#This Row],[Verschluss - B2 - Fraktion]],'DD FD'!H:J,3,FALSE))</f>
        <v/>
      </c>
      <c r="MX265" s="574" t="str">
        <f>IF(Table1[[#This Row],[Verschluss - B2 - Gewicht (in G)]]="","",Table1[[#This Row],[Verschluss - B2 - Gewicht (in G)]])</f>
        <v/>
      </c>
      <c r="MY265" s="574" t="str">
        <f>IF(Table1[[#This Row],[Verschluss - B2 - Lizenzierungs-pflichtig? (X=Ja)]]="","",Table1[[#This Row],[Verschluss - B2 - Lizenzierungs-pflichtig? (X=Ja)]])</f>
        <v/>
      </c>
      <c r="MZ265" s="574" t="str">
        <f>IF(Table1[[#This Row],[Verschluss - B2 - Trennbar vom Hauptkörper? (X=Ja)]]="","",Table1[[#This Row],[Verschluss - B2 - Trennbar vom Hauptkörper? (X=Ja)]])</f>
        <v/>
      </c>
      <c r="NA265" s="577" t="str">
        <f>IF(Table1[[#This Row],[Verschluss - B2 - Virgin Material]]="","",VLOOKUP(Table1[[#This Row],[Verschluss - B2 - Virgin Material]],'DD FD'!AJ:AK,2,FALSE))</f>
        <v/>
      </c>
      <c r="NB265" s="578" t="str">
        <f>IF(Table1[[#This Row],[Verschluss - B2 - Virgin Material Anteil (in %)]]="","",Table1[[#This Row],[Verschluss - B2 - Virgin Material Anteil (in %)]])</f>
        <v/>
      </c>
      <c r="NC265" s="577" t="str">
        <f>IF(Table1[[#This Row],[Verschluss - B2 - Recyceltes Material]]="","",VLOOKUP(Table1[[#This Row],[Verschluss - B2 - Recyceltes Material]],'DD FD'!AL:AM,2,FALSE))</f>
        <v/>
      </c>
      <c r="ND265" s="578" t="str">
        <f>IF(Table1[[#This Row],[Verschluss - B2 - Recyceltes Material Anteil (in %)]]="","",Table1[[#This Row],[Verschluss - B2 - Recyceltes Material Anteil (in %)]])</f>
        <v/>
      </c>
      <c r="NE265" s="577" t="str">
        <f>IF(Table1[[#This Row],[Verschluss - B2 - Beschichtung]]="","",VLOOKUP(Table1[[#This Row],[Verschluss - B2 - Beschichtung]],'DD FD'!AE:AF,2,FALSE))</f>
        <v/>
      </c>
      <c r="NF265" s="580" t="str">
        <f>IF(Table1[[#This Row],[Verschluss - B2 - Beschichtung Anteil (in %)]]="","",Table1[[#This Row],[Verschluss - B2 - Beschichtung Anteil (in %)]])</f>
        <v/>
      </c>
      <c r="NG265" s="576" t="str">
        <f>IF(Table1[[#This Row],[Verschluss - B3 - Art]]="","",VLOOKUP(Table1[[#This Row],[Verschluss - B3 - Art]],'DD FD'!D:E,2,FALSE))</f>
        <v/>
      </c>
      <c r="NH265" s="577" t="str">
        <f>IF(Table1[[#This Row],[Verschluss - B3 - Fraktion]]="","",VLOOKUP(Table1[[#This Row],[Verschluss - B3 - Fraktion]],'DD FD'!H:J,3,FALSE))</f>
        <v/>
      </c>
      <c r="NI265" s="574" t="str">
        <f>IF(Table1[[#This Row],[Verschluss - B3 - Gewicht (in G)]]="","",Table1[[#This Row],[Verschluss - B3 - Gewicht (in G)]])</f>
        <v/>
      </c>
      <c r="NJ265" s="574" t="str">
        <f>IF(Table1[[#This Row],[Verschluss - B3 - Lizenzierungs-pflichtig? (X=Ja)]]="","",Table1[[#This Row],[Verschluss - B3 - Lizenzierungs-pflichtig? (X=Ja)]])</f>
        <v/>
      </c>
      <c r="NK265" s="574" t="str">
        <f>IF(Table1[[#This Row],[Verschluss - B3 - Trennbar vom Hauptkörper? (X=Ja)]]="","",Table1[[#This Row],[Verschluss - B3 - Trennbar vom Hauptkörper? (X=Ja)]])</f>
        <v/>
      </c>
      <c r="NL265" s="577" t="str">
        <f>IF(Table1[[#This Row],[Verschluss - B3 - Virgin Material]]="","",VLOOKUP(Table1[[#This Row],[Verschluss - B3 - Virgin Material]],'DD FD'!AJ:AK,2,FALSE))</f>
        <v/>
      </c>
      <c r="NM265" s="578" t="str">
        <f>IF(Table1[[#This Row],[Verschluss - B3 - Virgin Material Anteil (in %)]]="","",Table1[[#This Row],[Verschluss - B3 - Virgin Material Anteil (in %)]])</f>
        <v/>
      </c>
      <c r="NN265" s="577" t="str">
        <f>IF(Table1[[#This Row],[Verschluss - B3 - Recyceltes Material]]="","",VLOOKUP(Table1[[#This Row],[Verschluss - B3 - Recyceltes Material]],'DD FD'!AL:AM,2,FALSE))</f>
        <v/>
      </c>
      <c r="NO265" s="578" t="str">
        <f>IF(Table1[[#This Row],[Verschluss - B3 - Recyceltes Material Anteil (in %)]]="","",Table1[[#This Row],[Verschluss - B3 - Recyceltes Material Anteil (in %)]])</f>
        <v/>
      </c>
      <c r="NP265" s="577" t="str">
        <f>IF(Table1[[#This Row],[Verschluss - B3 - Beschichtung]]="","",VLOOKUP(Table1[[#This Row],[Verschluss - B3 - Beschichtung]],'DD FD'!AE:AF,2,FALSE))</f>
        <v/>
      </c>
      <c r="NQ265" s="580" t="str">
        <f>IF(Table1[[#This Row],[Verschluss - B3 - Beschichtung Anteil (in %)]]="","",Table1[[#This Row],[Verschluss - B3 - Beschichtung Anteil (in %)]])</f>
        <v/>
      </c>
      <c r="NR265" s="576" t="str">
        <f>IF(Table1[[#This Row],[Etikett - B1 - Art]]="","",VLOOKUP(Table1[[#This Row],[Etikett - B1 - Art]],'DD FD'!F:G,2,FALSE))</f>
        <v/>
      </c>
      <c r="NS265" s="577" t="str">
        <f>IF(Table1[[#This Row],[Etikett - B1 - Fraktion]]="","",VLOOKUP(Table1[[#This Row],[Etikett - B1 - Fraktion]],'DD FD'!H:J,3,FALSE))</f>
        <v/>
      </c>
      <c r="NT265" s="574" t="str">
        <f>IF(Table1[[#This Row],[Etikett - B1 - Gewicht (in G)]]="","",Table1[[#This Row],[Etikett - B1 - Gewicht (in G)]])</f>
        <v/>
      </c>
      <c r="NU265" s="574" t="str">
        <f>IF(Table1[[#This Row],[Etikett - B1 - Lizenzierungs-pflichtig? (X=Ja)]]="","",Table1[[#This Row],[Etikett - B1 - Lizenzierungs-pflichtig? (X=Ja)]])</f>
        <v/>
      </c>
      <c r="NV265" s="574" t="str">
        <f>IF(Table1[[#This Row],[Etikett - B1 - Trennbar vom Hauptkörper? (X=Ja)]]="","",Table1[[#This Row],[Etikett - B1 - Trennbar vom Hauptkörper? (X=Ja)]])</f>
        <v/>
      </c>
      <c r="NW265" s="577" t="str">
        <f>IF(Table1[[#This Row],[Etikett - B1 - Virgin Material]]="","",VLOOKUP(Table1[[#This Row],[Etikett - B1 - Virgin Material]],'DD FD'!AJ:AK,2,FALSE))</f>
        <v/>
      </c>
      <c r="NX265" s="578" t="str">
        <f>IF(Table1[[#This Row],[Etikett - B1 - Virgin Material Anteil (in %)]]="","",Table1[[#This Row],[Etikett - B1 - Virgin Material Anteil (in %)]])</f>
        <v/>
      </c>
      <c r="NY265" s="577" t="str">
        <f>IF(Table1[[#This Row],[Etikett - B1 - Recyceltes Material]]="","",VLOOKUP(Table1[[#This Row],[Etikett - B1 - Recyceltes Material]],'DD FD'!AL:AM,2,FALSE))</f>
        <v/>
      </c>
      <c r="NZ265" s="578" t="str">
        <f>IF(Table1[[#This Row],[Etikett - B1 - Recyceltes Material Anteil (in %)]]="","",Table1[[#This Row],[Etikett - B1 - Recyceltes Material Anteil (in %)]])</f>
        <v/>
      </c>
      <c r="OA265" s="577" t="str">
        <f>IF(Table1[[#This Row],[Etikett - B1 - Beschichtung]]="","",VLOOKUP(Table1[[#This Row],[Etikett - B1 - Beschichtung]],'DD FD'!AE:AF,2,FALSE))</f>
        <v/>
      </c>
      <c r="OB265" s="580" t="str">
        <f>IF(Table1[[#This Row],[Etikett - B1 - Beschichtung Anteil (in %)]]="","",Table1[[#This Row],[Etikett - B1 - Beschichtung Anteil (in %)]])</f>
        <v/>
      </c>
      <c r="OC265" s="576" t="str">
        <f>IF(Table1[[#This Row],[Etikett - B2 - Art]]="","",VLOOKUP(Table1[[#This Row],[Etikett - B2 - Art]],'DD FD'!F:G,2,FALSE))</f>
        <v/>
      </c>
      <c r="OD265" s="577" t="str">
        <f>IF(Table1[[#This Row],[Etikett - B2 - Fraktion]]="","",VLOOKUP(Table1[[#This Row],[Etikett - B2 - Fraktion]],'DD FD'!H:J,3,FALSE))</f>
        <v/>
      </c>
      <c r="OE265" s="574" t="str">
        <f>IF(Table1[[#This Row],[Etikett - B2 - Gewicht (in G)]]="","",Table1[[#This Row],[Etikett - B2 - Gewicht (in G)]])</f>
        <v/>
      </c>
      <c r="OF265" s="574" t="str">
        <f>IF(Table1[[#This Row],[Etikett - B2 - Lizenzierungs-pflichtig? (X=Ja)]]="","",Table1[[#This Row],[Etikett - B2 - Lizenzierungs-pflichtig? (X=Ja)]])</f>
        <v/>
      </c>
      <c r="OG265" s="574" t="str">
        <f>IF(Table1[[#This Row],[Etikett - B2 - Trennbar vom Hauptkörper? (X=Ja)]]="","",Table1[[#This Row],[Etikett - B2 - Trennbar vom Hauptkörper? (X=Ja)]])</f>
        <v/>
      </c>
      <c r="OH265" s="577" t="str">
        <f>IF(Table1[[#This Row],[Etikett - B2 - Virgin Material]]="","",VLOOKUP(Table1[[#This Row],[Etikett - B2 - Virgin Material]],'DD FD'!AJ:AK,2,FALSE))</f>
        <v/>
      </c>
      <c r="OI265" s="578" t="str">
        <f>IF(Table1[[#This Row],[Etikett - B2 - Virgin Material Anteil (in %)]]="","",Table1[[#This Row],[Etikett - B2 - Virgin Material Anteil (in %)]])</f>
        <v/>
      </c>
      <c r="OJ265" s="577" t="str">
        <f>IF(Table1[[#This Row],[Etikett - B2 - Recyceltes Material]]="","",VLOOKUP(Table1[[#This Row],[Etikett - B2 - Recyceltes Material]],'DD FD'!AL:AM,2,FALSE))</f>
        <v/>
      </c>
      <c r="OK265" s="578" t="str">
        <f>IF(Table1[[#This Row],[Etikett - B2 - Recyceltes Material Anteil (in %)]]="","",Table1[[#This Row],[Etikett - B2 - Recyceltes Material Anteil (in %)]])</f>
        <v/>
      </c>
      <c r="OL265" s="577" t="str">
        <f>IF(Table1[[#This Row],[Etikett - B2 - Beschichtung]]="","",VLOOKUP(Table1[[#This Row],[Etikett - B2 - Beschichtung]],'DD FD'!AE:AF,2,FALSE))</f>
        <v/>
      </c>
      <c r="OM265" s="580" t="str">
        <f>IF(Table1[[#This Row],[Etikett - B2 - Beschichtung Anteil (in %)]]="","",Table1[[#This Row],[Etikett - B2 - Beschichtung Anteil (in %)]])</f>
        <v/>
      </c>
      <c r="ON265" s="576" t="str">
        <f>IF(Table1[[#This Row],[Etikett - B3 - Art]]="","",VLOOKUP(Table1[[#This Row],[Etikett - B3 - Art]],'DD FD'!F:G,2,FALSE))</f>
        <v/>
      </c>
      <c r="OO265" s="577" t="str">
        <f>IF(Table1[[#This Row],[Etikett - B3 - Fraktion]]="","",VLOOKUP(Table1[[#This Row],[Etikett - B3 - Fraktion]],'DD FD'!H:J,3,FALSE))</f>
        <v/>
      </c>
      <c r="OP265" s="574" t="str">
        <f>IF(Table1[[#This Row],[Etikett - B3 - Gewicht (in G)]]="","",Table1[[#This Row],[Etikett - B3 - Gewicht (in G)]])</f>
        <v/>
      </c>
      <c r="OQ265" s="574" t="str">
        <f>IF(Table1[[#This Row],[Etikett - B3 - Lizenzierungs-pflichtig? (X=Ja)]]="","",Table1[[#This Row],[Etikett - B3 - Lizenzierungs-pflichtig? (X=Ja)]])</f>
        <v/>
      </c>
      <c r="OR265" s="574" t="str">
        <f>IF(Table1[[#This Row],[Etikett - B3 - Trennbar vom Hauptkörper? (X=Ja)]]="","",Table1[[#This Row],[Etikett - B3 - Trennbar vom Hauptkörper? (X=Ja)]])</f>
        <v/>
      </c>
      <c r="OS265" s="577" t="str">
        <f>IF(Table1[[#This Row],[Etikett - B3 - Virgin Material]]="","",VLOOKUP(Table1[[#This Row],[Etikett - B3 - Virgin Material]],'DD FD'!AJ:AK,2,FALSE))</f>
        <v/>
      </c>
      <c r="OT265" s="578" t="str">
        <f>IF(Table1[[#This Row],[Etikett - B3 - Virgin Material Anteil (in %)]]="","",Table1[[#This Row],[Etikett - B3 - Virgin Material Anteil (in %)]])</f>
        <v/>
      </c>
      <c r="OU265" s="577" t="str">
        <f>IF(Table1[[#This Row],[Etikett - B3 - Recyceltes Material]]="","",VLOOKUP(Table1[[#This Row],[Etikett - B3 - Recyceltes Material]],'DD FD'!AL:AM,2,FALSE))</f>
        <v/>
      </c>
      <c r="OV265" s="578" t="str">
        <f>IF(Table1[[#This Row],[Etikett - B3 - Recyceltes Material Anteil (in %)]]="","",Table1[[#This Row],[Etikett - B3 - Recyceltes Material Anteil (in %)]])</f>
        <v/>
      </c>
      <c r="OW265" s="577" t="str">
        <f>IF(Table1[[#This Row],[Etikett - B3 - Beschichtung]]="","",VLOOKUP(Table1[[#This Row],[Etikett - B3 - Beschichtung]],'DD FD'!AE:AF,2,FALSE))</f>
        <v/>
      </c>
      <c r="OX265" s="613" t="str">
        <f>IF(Table1[[#This Row],[Etikett - B3 - Beschichtung Anteil (in %)]]="","",Table1[[#This Row],[Etikett - B3 - Beschichtung Anteil (in %)]])</f>
        <v/>
      </c>
      <c r="OY265" s="618">
        <f>ROUNDUP(SUM(
IF(AND(LH265='DD FD'!$J$7,LJ265='DD FD'!$AI$3),LI265,0),
IF(AND(LR265='DD FD'!$J$7,LT265='DD FD'!$AI$3),LS265,0),
IF(AND(MB265='DD FD'!$J$7,MD265='DD FD'!$AI$3),MC265,0),
IF(AND(ML265='DD FD'!$J$7,MN265='DD FD'!$AI$3),MM265,0),
IF(AND(MW265='DD FD'!$J$7,MY265='DD FD'!$AI$3),MX265,0),
IF(AND(NH265='DD FD'!$J$7,NJ265='DD FD'!$AI$3),NI265,0),
IF(AND(NS265='DD FD'!$J$7,NU265='DD FD'!$AI$3),NT265,0),
IF(AND(OD265='DD FD'!$J$7,OF265='DD FD'!$AI$3),OE265,0),
IF(AND(OO265='DD FD'!$J$7,OQ265='DD FD'!$AI$3),OP265,0),
),2)</f>
        <v>0</v>
      </c>
      <c r="OZ265" s="617">
        <f>ROUNDUP(SUM(
IF(AND(LH265='DD FD'!$J$6,LJ265='DD FD'!$AI$3),LI265,0),
IF(AND(LR265='DD FD'!$J$6,LT265='DD FD'!$AI$3),LS265,0),
IF(AND(MB265='DD FD'!$J$6,MD265='DD FD'!$AI$3),MC265,0),
IF(AND(ML265='DD FD'!$J$6,MN265='DD FD'!$AI$3),MM265,0),
IF(AND(MW265='DD FD'!$J$6,MY265='DD FD'!$AI$3),MX265,0),
IF(AND(NH265='DD FD'!$J$6,NJ265='DD FD'!$AI$3),NI265,0),
IF(AND(NS265='DD FD'!$J$6,NU265='DD FD'!$AI$3),NT265,0),
IF(AND(OD265='DD FD'!$J$6,OF265='DD FD'!$AI$3),OE265,0),
IF(AND(OO265='DD FD'!$J$6,OQ265='DD FD'!$AI$3),OP265,0),
),2)</f>
        <v>0</v>
      </c>
      <c r="PA265" s="617">
        <f>ROUNDUP(SUM(
IF(AND(LH265='DD FD'!$J$10,LJ265='DD FD'!$AI$3),LI265,0),
IF(AND(LR265='DD FD'!$J$10,LT265='DD FD'!$AI$3),LS265,0),
IF(AND(MB265='DD FD'!$J$10,MD265='DD FD'!$AI$3),MC265,0),
IF(AND(ML265='DD FD'!$J$10,MN265='DD FD'!$AI$3),MM265,0),
IF(AND(MW265='DD FD'!$J$10,MY265='DD FD'!$AI$3),MX265,0),
IF(AND(NH265='DD FD'!$J$10,NJ265='DD FD'!$AI$3),NI265,0),
IF(AND(NS265='DD FD'!$J$10,NU265='DD FD'!$AI$3),NT265,0),
IF(AND(OD265='DD FD'!$J$10,OF265='DD FD'!$AI$3),OE265,0),
IF(AND(OO265='DD FD'!$J$10,OQ265='DD FD'!$AI$3),OP265,0),
),2)</f>
        <v>0</v>
      </c>
      <c r="PB265" s="617">
        <f>ROUNDUP(SUM(
IF(AND(LH265='DD FD'!$J$8,LJ265='DD FD'!$AI$3),LI265,0),
IF(AND(LR265='DD FD'!$J$8,LT265='DD FD'!$AI$3),LS265,0),
IF(AND(MB265='DD FD'!$J$8,MD265='DD FD'!$AI$3),MC265,0),
IF(AND(ML265='DD FD'!$J$8,MN265='DD FD'!$AI$3),MM265,0),
IF(AND(MW265='DD FD'!$J$8,MY265='DD FD'!$AI$3),MX265,0),
IF(AND(NH265='DD FD'!$J$8,NJ265='DD FD'!$AI$3),NI265,0),
IF(AND(NS265='DD FD'!$J$8,NU265='DD FD'!$AI$3),NT265,0),
IF(AND(OD265='DD FD'!$J$8,OF265='DD FD'!$AI$3),OE265,0),
IF(AND(OO265='DD FD'!$J$8,OQ265='DD FD'!$AI$3),OP265,0),
),2)</f>
        <v>0</v>
      </c>
      <c r="PC265" s="617">
        <f>ROUNDUP(SUM(
IF(AND(LH265='DD FD'!$J$5,LJ265='DD FD'!$AI$3),LI265,0),
IF(AND(LR265='DD FD'!$J$5,LT265='DD FD'!$AI$3),LS265,0),
IF(AND(MB265='DD FD'!$J$5,MD265='DD FD'!$AI$3),MC265,0),
IF(AND(ML265='DD FD'!$J$5,MN265='DD FD'!$AI$3),MM265,0),
IF(AND(MW265='DD FD'!$J$5,MY265='DD FD'!$AI$3),MX265,0),
IF(AND(NH265='DD FD'!$J$5,NJ265='DD FD'!$AI$3),NI265,0),
IF(AND(NS265='DD FD'!$J$5,NU265='DD FD'!$AI$3),NT265,0),
IF(AND(OD265='DD FD'!$J$5,OF265='DD FD'!$AI$3),OE265,0),
IF(AND(OO265='DD FD'!$J$5,OQ265='DD FD'!$AI$3),OP265,0),
),2)</f>
        <v>0</v>
      </c>
      <c r="PD265" s="617">
        <f>ROUNDUP(SUM(
IF(AND(LH265='DD FD'!$J$9,LJ265='DD FD'!$AI$3),LI265,0),
IF(AND(LR265='DD FD'!$J$9,LT265='DD FD'!$AI$3),LS265,0),
IF(AND(MB265='DD FD'!$J$9,MD265='DD FD'!$AI$3),MC265,0),
IF(AND(ML265='DD FD'!$J$9,MN265='DD FD'!$AI$3),MM265,0),
IF(AND(MW265='DD FD'!$J$9,MY265='DD FD'!$AI$3),MX265,0),
IF(AND(NH265='DD FD'!$J$9,NJ265='DD FD'!$AI$3),NI265,0),
IF(AND(NS265='DD FD'!$J$9,NU265='DD FD'!$AI$3),NT265,0),
IF(AND(OD265='DD FD'!$J$9,OF265='DD FD'!$AI$3),OE265,0),
IF(AND(OO265='DD FD'!$J$9,OQ265='DD FD'!$AI$3),OP265,0),
),2)</f>
        <v>0</v>
      </c>
      <c r="PE265" s="617">
        <f>ROUNDUP(SUM(
IF(AND(LH265='DD FD'!$J$4,LJ265='DD FD'!$AI$3),LI265,0),
IF(AND(LR265='DD FD'!$J$4,LT265='DD FD'!$AI$3),LS265,0),
IF(AND(MB265='DD FD'!$J$4,MD265='DD FD'!$AI$3),MC265,0),
IF(AND(ML265='DD FD'!$J$4,MN265='DD FD'!$AI$3),MM265,0),
IF(AND(MW265='DD FD'!$J$4,MY265='DD FD'!$AI$3),MX265,0),
IF(AND(NH265='DD FD'!$J$4,NJ265='DD FD'!$AI$3),NI265,0),
IF(AND(NS265='DD FD'!$J$4,NU265='DD FD'!$AI$3),NT265,0),
IF(AND(OD265='DD FD'!$J$4,OF265='DD FD'!$AI$3),OE265,0),
IF(AND(OO265='DD FD'!$J$4,OQ265='DD FD'!$AI$3),OP265,0),
),2)</f>
        <v>0</v>
      </c>
      <c r="PF265" s="619">
        <f>ROUNDUP(SUM(
IF(AND(LH265='DD FD'!$J$11,LJ265='DD FD'!$AI$3),LI265,0),
IF(AND(LR265='DD FD'!$J$11,LT265='DD FD'!$AI$3),LS265,0),
IF(AND(MB265='DD FD'!$J$11,MD265='DD FD'!$AI$3),MC265,0),
IF(AND(ML265='DD FD'!$J$11,MN265='DD FD'!$AI$3),MM265,0),
IF(AND(MW265='DD FD'!$J$11,MY265='DD FD'!$AI$3),MX265,0),
IF(AND(NH265='DD FD'!$J$11,NJ265='DD FD'!$AI$3),NI265,0),
IF(AND(NS265='DD FD'!$J$11,NU265='DD FD'!$AI$3),NT265,0),
IF(AND(OD265='DD FD'!$J$11,OF265='DD FD'!$AI$3),OE265,0),
IF(AND(OO265='DD FD'!$J$11,OQ265='DD FD'!$AI$3),OP265,0),
),2)</f>
        <v>0</v>
      </c>
    </row>
    <row r="266" spans="1:422">
      <c r="A266" s="806"/>
      <c r="B266" s="934"/>
      <c r="C266" s="247"/>
      <c r="D266" s="842"/>
      <c r="E266" s="247"/>
      <c r="F266" s="158"/>
      <c r="G266" s="710"/>
      <c r="H266" s="712"/>
      <c r="I266" s="936"/>
      <c r="J266" s="803"/>
      <c r="K266" s="150"/>
      <c r="L266" s="146" t="str">
        <f t="shared" si="108"/>
        <v/>
      </c>
      <c r="M266" s="501" t="str">
        <f t="shared" si="125"/>
        <v/>
      </c>
      <c r="N266" s="504"/>
      <c r="O266" s="113" t="str">
        <f t="shared" si="126"/>
        <v/>
      </c>
      <c r="P266" s="114" t="str">
        <f t="shared" si="109"/>
        <v/>
      </c>
      <c r="Q266" s="152"/>
      <c r="R266" s="152"/>
      <c r="S266" s="115" t="str">
        <f t="shared" si="127"/>
        <v/>
      </c>
      <c r="T266" s="159"/>
      <c r="U266" s="159"/>
      <c r="V266" s="157"/>
      <c r="W266" s="157"/>
      <c r="X266" s="157"/>
      <c r="Y266" s="772"/>
      <c r="Z266" s="158"/>
      <c r="AA266" s="144"/>
      <c r="AB266" s="112"/>
      <c r="AC266" s="153"/>
      <c r="AD266" s="153"/>
      <c r="AE266" s="153"/>
      <c r="AF266" s="153"/>
      <c r="AG266" s="153"/>
      <c r="AH266" s="153"/>
      <c r="AI266" s="152"/>
      <c r="AJ266" s="158"/>
      <c r="AK266" s="158"/>
      <c r="AL266" s="158"/>
      <c r="AM266" s="116" t="str">
        <f t="shared" si="128"/>
        <v/>
      </c>
      <c r="AN266" s="116" t="str">
        <f t="shared" si="129"/>
        <v/>
      </c>
      <c r="AO266" s="324"/>
      <c r="AP266" s="503"/>
      <c r="AQ266" s="487" t="str">
        <f t="shared" si="130"/>
        <v/>
      </c>
      <c r="AR266" s="113" t="str">
        <f t="shared" si="110"/>
        <v/>
      </c>
      <c r="AS266" s="113" t="str">
        <f t="shared" si="111"/>
        <v/>
      </c>
      <c r="AT266" s="113" t="str">
        <f t="shared" si="112"/>
        <v/>
      </c>
      <c r="AU266" s="113" t="str">
        <f t="shared" si="113"/>
        <v/>
      </c>
      <c r="AV266" s="159"/>
      <c r="AW266" s="157"/>
      <c r="AX266" s="157"/>
      <c r="AY266" s="157"/>
      <c r="AZ266" s="157"/>
      <c r="BA266" s="116" t="str">
        <f t="shared" si="114"/>
        <v/>
      </c>
      <c r="BB266" s="316"/>
      <c r="BC266" s="116" t="str">
        <f t="shared" si="115"/>
        <v/>
      </c>
      <c r="BD266" s="133" t="str">
        <f t="shared" si="116"/>
        <v/>
      </c>
      <c r="BE266" s="157"/>
      <c r="BF266" s="1180"/>
      <c r="BG266" s="1180"/>
      <c r="BH266" s="158"/>
      <c r="BI266" s="490"/>
      <c r="BJ266" s="514" t="str">
        <f t="shared" si="131"/>
        <v/>
      </c>
      <c r="BK266" s="789"/>
      <c r="BL266" s="116" t="str">
        <f t="shared" si="132"/>
        <v/>
      </c>
      <c r="BM266" s="144"/>
      <c r="BN266" s="144"/>
      <c r="BO266" s="144"/>
      <c r="BP266" s="790"/>
      <c r="BQ266" s="790"/>
      <c r="BR266" s="790"/>
      <c r="BS266" s="116" t="str">
        <f t="shared" si="117"/>
        <v/>
      </c>
      <c r="BT266" s="790"/>
      <c r="BU266" s="808" t="str">
        <f t="shared" si="118"/>
        <v/>
      </c>
      <c r="BV266" s="791"/>
      <c r="BW266" s="144"/>
      <c r="BX266" s="20"/>
      <c r="BY266" s="20"/>
      <c r="BZ266" s="20"/>
      <c r="CA266" s="792"/>
      <c r="CB266" s="1201"/>
      <c r="CC266" s="144"/>
      <c r="CD266" s="144"/>
      <c r="CE266" s="144"/>
      <c r="CF266" s="144"/>
      <c r="CG266" s="144"/>
      <c r="CH266" s="144"/>
      <c r="CI266" s="144"/>
      <c r="CJ266" s="144"/>
      <c r="CK266" s="144"/>
      <c r="CL266" s="144"/>
      <c r="CM266" s="144"/>
      <c r="CN266" s="144"/>
      <c r="CO266" s="144"/>
      <c r="CP266" s="144"/>
      <c r="CQ266" s="144"/>
      <c r="CR266" s="144"/>
      <c r="CS266" s="144"/>
      <c r="CT266" s="144"/>
      <c r="CU266" s="144"/>
      <c r="CV266" s="144"/>
      <c r="CW266" s="144"/>
      <c r="CX266" s="144"/>
      <c r="CY266" s="144"/>
      <c r="CZ266" s="144"/>
      <c r="DA266" s="144"/>
      <c r="DB266" s="144"/>
      <c r="DC266" s="144"/>
      <c r="DD266" s="144"/>
      <c r="DE266" s="144"/>
      <c r="DF266" s="144"/>
      <c r="DG266" s="144"/>
      <c r="DH266" s="144"/>
      <c r="DI266" s="144"/>
      <c r="DJ266" s="144"/>
      <c r="DK266" s="144"/>
      <c r="DL266" s="144"/>
      <c r="DM266" s="144"/>
      <c r="DN266" s="144"/>
      <c r="DO266" s="144"/>
      <c r="DP266" s="144"/>
      <c r="DQ266" s="144"/>
      <c r="DR266" s="144"/>
      <c r="DS266" s="144"/>
      <c r="DT266" s="144"/>
      <c r="DU266" s="144"/>
      <c r="DV266" s="144"/>
      <c r="DW266" s="144"/>
      <c r="DX266" s="144"/>
      <c r="DY266" s="144"/>
      <c r="DZ266" s="144"/>
      <c r="EA266" s="144"/>
      <c r="EB266" s="144"/>
      <c r="EC266" s="144"/>
      <c r="ED266" s="782" t="str">
        <f t="shared" si="133"/>
        <v/>
      </c>
      <c r="EE266" s="519"/>
      <c r="EF266" s="793"/>
      <c r="EG266" s="519"/>
      <c r="EH266" s="794"/>
      <c r="EI266" s="790"/>
      <c r="EJ266" s="794"/>
      <c r="EK266" s="794"/>
      <c r="EL266" s="790"/>
      <c r="EM266" s="790"/>
      <c r="EN266" s="790"/>
      <c r="EO266" s="112" t="str">
        <f t="shared" si="119"/>
        <v/>
      </c>
      <c r="EP266" s="790"/>
      <c r="EQ266" s="488" t="str">
        <f t="shared" si="120"/>
        <v/>
      </c>
      <c r="ER266" s="1100"/>
      <c r="ES266" s="1099" t="str">
        <f t="shared" si="134"/>
        <v/>
      </c>
      <c r="ET266" s="525"/>
      <c r="EU266" s="148"/>
      <c r="EV266" s="148"/>
      <c r="EW266" s="148"/>
      <c r="EX266" s="148"/>
      <c r="EY266" s="148"/>
      <c r="EZ266" s="148"/>
      <c r="FA266" s="148"/>
      <c r="FB266" s="148"/>
      <c r="FC266" s="148"/>
      <c r="FD266" s="148"/>
      <c r="FE266" s="148"/>
      <c r="FF266" s="148"/>
      <c r="FG266" s="148"/>
      <c r="FH266" s="148"/>
      <c r="FI266" s="528"/>
      <c r="FJ266" s="513" t="str">
        <f t="shared" si="121"/>
        <v/>
      </c>
      <c r="FK266" s="158"/>
      <c r="FL266" s="850"/>
      <c r="FM266" s="850"/>
      <c r="FN266" s="850"/>
      <c r="FO266" s="850"/>
      <c r="FP266" s="850"/>
      <c r="FQ266" s="850"/>
      <c r="FR266" s="157"/>
      <c r="FS266" s="143"/>
      <c r="FT266" s="143"/>
      <c r="FU266" s="847" t="str">
        <f t="shared" si="122"/>
        <v/>
      </c>
      <c r="FV266" s="555"/>
      <c r="FW266" s="523" t="str">
        <f>IF(Table1[[#This Row],[Nonfood Inhaltstoffe - Komponente]]="","",VLOOKUP(Table1[[#This Row],[Nonfood Inhaltstoffe - Komponente]],'Dropdown Auswahl'!BJ:BK,2,FALSE))</f>
        <v/>
      </c>
      <c r="FX266" s="1013"/>
      <c r="FY266" s="1011" t="str">
        <f t="shared" si="123"/>
        <v/>
      </c>
      <c r="FZ266" s="152"/>
      <c r="GA266" s="152"/>
      <c r="GB266" s="152"/>
      <c r="GC266" s="529" t="str">
        <f t="shared" si="124"/>
        <v/>
      </c>
      <c r="GG266" s="21"/>
      <c r="GH266" s="21"/>
      <c r="GI266" s="1019"/>
      <c r="GJ266" s="1016" t="str">
        <f>IF(Table1[[#This Row],[Global Trade Item Number (GTIN)]]="","",Table1[[#This Row],[Global Trade Item Number (GTIN)]])</f>
        <v/>
      </c>
      <c r="GK266" s="555" t="str">
        <f>IF(Table1[[#This Row],[WAWI-Nr./ Kreditoren-Nummer
(ASDV)]]&lt;&gt;"",Table1[[#This Row],[WAWI-Nr./ Kreditoren-Nummer
(ASDV)]],"")</f>
        <v/>
      </c>
      <c r="GL266" s="165"/>
      <c r="GM266" s="165"/>
      <c r="GN266" s="165"/>
      <c r="GO266" s="485"/>
      <c r="GP266" s="534"/>
      <c r="GQ266" s="533"/>
      <c r="GR266" s="486"/>
      <c r="GS266" s="486"/>
      <c r="GT266" s="486"/>
      <c r="GU266" s="486"/>
      <c r="GV266" s="486"/>
      <c r="GW266" s="542"/>
      <c r="GX266" s="538"/>
      <c r="GY266" s="144"/>
      <c r="GZ266" s="480"/>
      <c r="HA266" s="158"/>
      <c r="HB266" s="480"/>
      <c r="HC266" s="480"/>
      <c r="HD266" s="480"/>
      <c r="HE266" s="480"/>
      <c r="HF266" s="480"/>
      <c r="HG266" s="480"/>
      <c r="HH266" s="538"/>
      <c r="HI266" s="480"/>
      <c r="HJ266" s="480"/>
      <c r="HK266" s="480"/>
      <c r="HL266" s="480"/>
      <c r="HM266" s="480"/>
      <c r="HN266" s="480"/>
      <c r="HO266" s="480"/>
      <c r="HP266" s="480"/>
      <c r="HQ266" s="480"/>
      <c r="HR266" s="538"/>
      <c r="HS266" s="480"/>
      <c r="HT266" s="480"/>
      <c r="HU266" s="480"/>
      <c r="HV266" s="480"/>
      <c r="HW266" s="480"/>
      <c r="HX266" s="480"/>
      <c r="HY266" s="480"/>
      <c r="HZ266" s="480"/>
      <c r="IA266" s="480"/>
      <c r="IB266" s="538"/>
      <c r="IC266" s="480"/>
      <c r="ID266" s="480"/>
      <c r="IE266" s="480"/>
      <c r="IF266" s="480"/>
      <c r="IG266" s="480"/>
      <c r="IH266" s="480"/>
      <c r="II266" s="480"/>
      <c r="IJ266" s="480"/>
      <c r="IK266" s="480"/>
      <c r="IL266" s="480"/>
      <c r="IM266" s="538"/>
      <c r="IN266" s="480"/>
      <c r="IO266" s="480"/>
      <c r="IP266" s="480"/>
      <c r="IQ266" s="480"/>
      <c r="IR266" s="480"/>
      <c r="IS266" s="480"/>
      <c r="IT266" s="480"/>
      <c r="IU266" s="480"/>
      <c r="IV266" s="480"/>
      <c r="IW266" s="480"/>
      <c r="IX266" s="538"/>
      <c r="IY266" s="480"/>
      <c r="IZ266" s="480"/>
      <c r="JA266" s="480"/>
      <c r="JB266" s="480"/>
      <c r="JC266" s="480"/>
      <c r="JD266" s="480"/>
      <c r="JE266" s="480"/>
      <c r="JF266" s="480"/>
      <c r="JG266" s="480"/>
      <c r="JH266" s="480"/>
      <c r="JI266" s="538"/>
      <c r="JJ266" s="480"/>
      <c r="JK266" s="480"/>
      <c r="JL266" s="480"/>
      <c r="JM266" s="480"/>
      <c r="JN266" s="480"/>
      <c r="JO266" s="480"/>
      <c r="JP266" s="480"/>
      <c r="JQ266" s="480"/>
      <c r="JR266" s="480"/>
      <c r="JS266" s="590"/>
      <c r="JT266" s="538"/>
      <c r="JU266" s="480"/>
      <c r="JV266" s="480"/>
      <c r="JW266" s="480"/>
      <c r="JX266" s="480"/>
      <c r="JY266" s="480"/>
      <c r="JZ266" s="480"/>
      <c r="KA266" s="480"/>
      <c r="KB266" s="480"/>
      <c r="KC266" s="480"/>
      <c r="KD266" s="480"/>
      <c r="KE266" s="538"/>
      <c r="KF266" s="480"/>
      <c r="KG266" s="480"/>
      <c r="KH266" s="480"/>
      <c r="KI266" s="480"/>
      <c r="KJ266" s="480"/>
      <c r="KK266" s="480"/>
      <c r="KL266" s="480"/>
      <c r="KM266" s="480"/>
      <c r="KN266" s="480"/>
      <c r="KO266" s="480"/>
      <c r="KR266" s="568" t="str">
        <f>IF(Table1[[#This Row],[GTIN]]&lt;&gt;"",Table1[[#This Row],[GTIN]],"")</f>
        <v/>
      </c>
      <c r="KS266" s="569" t="str">
        <f>Table1[[#This Row],[Kreditor]]</f>
        <v/>
      </c>
      <c r="KT266" s="570" t="str">
        <f>IF(Table1[[#This Row],[Gültig ab (Datum)]]&lt;&gt;"",Table1[[#This Row],[Gültig ab (Datum)]],"")</f>
        <v/>
      </c>
      <c r="KU266" s="570"/>
      <c r="KV266" s="583" t="str">
        <f>IF(Table1[[#This Row],[Artikel verpackt? 
(X=Ja)]]="","",Table1[[#This Row],[Artikel verpackt? 
(X=Ja)]])</f>
        <v/>
      </c>
      <c r="KW266" s="571" t="str">
        <f>IF(Table1[[#This Row],[Verpackung recyclingfähig?
(X=Ja)]]="","",Table1[[#This Row],[Verpackung recyclingfähig?
(X=Ja)]])</f>
        <v/>
      </c>
      <c r="KX266" s="572"/>
      <c r="KY266" s="573"/>
      <c r="KZ266" s="574"/>
      <c r="LA266" s="574"/>
      <c r="LB266" s="574"/>
      <c r="LC266" s="574"/>
      <c r="LD266" s="574"/>
      <c r="LE266" s="574"/>
      <c r="LF266" s="575"/>
      <c r="LG266" s="576" t="str">
        <f>IF(Table1[[#This Row],[Hauptkörper - B1 - Art]]="","",VLOOKUP(Table1[[#This Row],[Hauptkörper - B1 - Art]],'DD FD'!B:C,2,FALSE))</f>
        <v/>
      </c>
      <c r="LH266" s="577" t="str">
        <f>IF(Table1[[#This Row],[Hauptkörper - B1 - Fraktion]]="","",VLOOKUP(Table1[[#This Row],[Hauptkörper - B1 - Fraktion]],'DD FD'!H:J,3,FALSE))</f>
        <v/>
      </c>
      <c r="LI266" s="574" t="str">
        <f>IF(Table1[[#This Row],[Hauptkörper - B1 - Gewicht
(in G)]]="","",Table1[[#This Row],[Hauptkörper - B1 - Gewicht
(in G)]])</f>
        <v/>
      </c>
      <c r="LJ266" s="574" t="str">
        <f>IF(Table1[[#This Row],[Hauptkörper - B1 - Lizenzierungs-pflichtig? (X=Ja)]]="","",Table1[[#This Row],[Hauptkörper - B1 - Lizenzierungs-pflichtig? (X=Ja)]])</f>
        <v/>
      </c>
      <c r="LK266" s="577" t="str">
        <f>IF(Table1[[#This Row],[Hauptkörper - B1 - Virgin Material]]="","",VLOOKUP(Table1[[#This Row],[Hauptkörper - B1 - Virgin Material]],'DD FD'!AJ:AK,2,FALSE))</f>
        <v/>
      </c>
      <c r="LL266" s="578" t="str">
        <f>IF(Table1[[#This Row],[Hauptkörper - B1 - Virgin Material Anteil (in %)]]="","",Table1[[#This Row],[Hauptkörper - B1 - Virgin Material Anteil (in %)]])</f>
        <v/>
      </c>
      <c r="LM266" s="577" t="str">
        <f>IF(Table1[[#This Row],[Hauptkörper - B1 - Recyceltes Material]]="","",VLOOKUP(Table1[[#This Row],[Hauptkörper - B1 - Recyceltes Material]],'DD FD'!AL:AM,2,FALSE))</f>
        <v/>
      </c>
      <c r="LN266" s="578" t="str">
        <f>IF(Table1[[#This Row],[Hauptkörper - B1 - Recyceltes Material Anteil (in %)]]="","",Table1[[#This Row],[Hauptkörper - B1 - Recyceltes Material Anteil (in %)]])</f>
        <v/>
      </c>
      <c r="LO266" s="579" t="str">
        <f>IF(Table1[[#This Row],[Hauptkörper - B1 - Beschichtung]]="","",VLOOKUP(Table1[[#This Row],[Hauptkörper - B1 - Beschichtung]],'DD FD'!AE:AF,2,FALSE))</f>
        <v/>
      </c>
      <c r="LP266" s="580" t="str">
        <f>IF(Table1[[#This Row],[Hauptkörper - B1 - Beschichtung Anteil (in %)]]="","",Table1[[#This Row],[Hauptkörper - B1 - Beschichtung Anteil (in %)]])</f>
        <v/>
      </c>
      <c r="LQ266" s="576" t="str">
        <f>IF(Table1[[#This Row],[Hauptkörper - B2 - Art]]="","",VLOOKUP(Table1[[#This Row],[Hauptkörper - B2 - Art]],'DD FD'!B:C,2,FALSE))</f>
        <v/>
      </c>
      <c r="LR266" s="577" t="str">
        <f>IF(Table1[[#This Row],[Hauptkörper - B2 - Fraktion]]="","",VLOOKUP(Table1[[#This Row],[Hauptkörper - B2 - Fraktion]],'DD FD'!H:J,3,FALSE))</f>
        <v/>
      </c>
      <c r="LS266" s="574" t="str">
        <f>IF(Table1[[#This Row],[Hauptkörper - B2 - Gewicht
(in G)]]="","",Table1[[#This Row],[Hauptkörper - B2 - Gewicht
(in G)]])</f>
        <v/>
      </c>
      <c r="LT266" s="574" t="str">
        <f>IF(Table1[[#This Row],[Hauptkörper - B2 - Lizenzierungs-pflichtig? (X=Ja)]]="","",Table1[[#This Row],[Hauptkörper - B2 - Lizenzierungs-pflichtig? (X=Ja)]])</f>
        <v/>
      </c>
      <c r="LU266" s="577" t="str">
        <f>IF(Table1[[#This Row],[Hauptkörper - B2 - Virgin Material]]="","",VLOOKUP(Table1[[#This Row],[Hauptkörper - B2 - Virgin Material]],'DD FD'!AJ:AK,2,FALSE))</f>
        <v/>
      </c>
      <c r="LV266" s="578" t="str">
        <f>IF(Table1[[#This Row],[Hauptkörper - B2 - Virgin Material Anteil (in %)]]="","",Table1[[#This Row],[Hauptkörper - B2 - Virgin Material Anteil (in %)]])</f>
        <v/>
      </c>
      <c r="LW266" s="577" t="str">
        <f>IF(Table1[[#This Row],[Hauptkörper - B2 - Recyceltes Material]]="","",VLOOKUP(Table1[[#This Row],[Hauptkörper - B2 - Recyceltes Material]],'DD FD'!AL:AM,2,FALSE))</f>
        <v/>
      </c>
      <c r="LX266" s="578" t="str">
        <f>IF(Table1[[#This Row],[Hauptkörper - B2 - Recyceltes Material Anteil (in %)]]="","",Table1[[#This Row],[Hauptkörper - B2 - Recyceltes Material Anteil (in %)]])</f>
        <v/>
      </c>
      <c r="LY266" s="577" t="str">
        <f>IF(Table1[[#This Row],[Hauptkörper - B2 - Beschichtung]]="","",VLOOKUP(Table1[[#This Row],[Hauptkörper - B2 - Beschichtung]],'DD FD'!AE:AF,2,FALSE))</f>
        <v/>
      </c>
      <c r="LZ266" s="580" t="str">
        <f>IF(Table1[[#This Row],[Hauptkörper - B2 - Beschichtung Anteil (in %)]]="","",Table1[[#This Row],[Hauptkörper - B2 - Beschichtung Anteil (in %)]])</f>
        <v/>
      </c>
      <c r="MA266" s="576" t="str">
        <f>IF(Table1[[#This Row],[Hauptkörper - B3 - Art]]="","",VLOOKUP(Table1[[#This Row],[Hauptkörper - B3 - Art]],'DD FD'!B:C,2,FALSE))</f>
        <v/>
      </c>
      <c r="MB266" s="577" t="str">
        <f>IF(Table1[[#This Row],[Hauptkörper - B3 - Fraktion]]="","",VLOOKUP(Table1[[#This Row],[Hauptkörper - B3 - Fraktion]],'DD FD'!H:J,3,FALSE))</f>
        <v/>
      </c>
      <c r="MC266" s="574" t="str">
        <f>IF(Table1[[#This Row],[Hauptkörper - B3 - Gewicht
(in G)]]="","",Table1[[#This Row],[Hauptkörper - B3 - Gewicht
(in G)]])</f>
        <v/>
      </c>
      <c r="MD266" s="574" t="str">
        <f>IF(Table1[[#This Row],[Hauptkörper - B3 - Lizenzierungs-pflichtig? (X=Ja)]]="","",Table1[[#This Row],[Hauptkörper - B3 - Lizenzierungs-pflichtig? (X=Ja)]])</f>
        <v/>
      </c>
      <c r="ME266" s="577" t="str">
        <f>IF(Table1[[#This Row],[Hauptkörper - B3 - Virgin Material]]="","",VLOOKUP(Table1[[#This Row],[Hauptkörper - B3 - Virgin Material]],'DD FD'!AJ:AK,2,FALSE))</f>
        <v/>
      </c>
      <c r="MF266" s="578" t="str">
        <f>IF(Table1[[#This Row],[Hauptkörper - B3 - Virgin Material Anteil (in %)]]="","",Table1[[#This Row],[Hauptkörper - B3 - Virgin Material Anteil (in %)]])</f>
        <v/>
      </c>
      <c r="MG266" s="577" t="str">
        <f>IF(Table1[[#This Row],[Hauptkörper - B3 - Recyceltes Material]]="","",VLOOKUP(Table1[[#This Row],[Hauptkörper - B3 - Recyceltes Material]],'DD FD'!AL:AM,2,FALSE))</f>
        <v/>
      </c>
      <c r="MH266" s="578" t="str">
        <f>IF(Table1[[#This Row],[Hauptkörper - B3 - Recyceltes Material Anteil (in %)]]="","",Table1[[#This Row],[Hauptkörper - B3 - Recyceltes Material Anteil (in %)]])</f>
        <v/>
      </c>
      <c r="MI266" s="577" t="str">
        <f>IF(Table1[[#This Row],[Hauptkörper - B3 - Beschichtung]]="","",VLOOKUP(Table1[[#This Row],[Hauptkörper - B3 - Beschichtung]],'DD FD'!AE:AF,2,FALSE))</f>
        <v/>
      </c>
      <c r="MJ266" s="580" t="str">
        <f>IF(Table1[[#This Row],[Hauptkörper - B3 - Beschichtung Anteil (in %)]]="","",Table1[[#This Row],[Hauptkörper - B3 - Beschichtung Anteil (in %)]])</f>
        <v/>
      </c>
      <c r="MK266" s="576" t="str">
        <f>IF(Table1[[#This Row],[Verschluss - B1 - Art]]="","",VLOOKUP(Table1[[#This Row],[Verschluss - B1 - Art]],'DD FD'!D:E,2,FALSE))</f>
        <v/>
      </c>
      <c r="ML266" s="577" t="str">
        <f>IF(Table1[[#This Row],[Verschluss - B1 - Fraktion]]="","",VLOOKUP(Table1[[#This Row],[Verschluss - B1 - Fraktion]],'DD FD'!H:J,3,FALSE))</f>
        <v/>
      </c>
      <c r="MM266" s="574" t="str">
        <f>IF(Table1[[#This Row],[Verschluss - B1 - Gewicht (in G)]]="","",Table1[[#This Row],[Verschluss - B1 - Gewicht (in G)]])</f>
        <v/>
      </c>
      <c r="MN266" s="574" t="str">
        <f>IF(Table1[[#This Row],[Verschluss - B1 - Lizenzierungs-pflichtig? (X=Ja)]]="","",Table1[[#This Row],[Verschluss - B1 - Lizenzierungs-pflichtig? (X=Ja)]])</f>
        <v/>
      </c>
      <c r="MO266" s="574" t="str">
        <f>IF(Table1[[#This Row],[Verschluss - B1 - Trennbar vom Hauptkörper? (X=Ja)]]="","",Table1[[#This Row],[Verschluss - B1 - Trennbar vom Hauptkörper? (X=Ja)]])</f>
        <v/>
      </c>
      <c r="MP266" s="577" t="str">
        <f>IF(Table1[[#This Row],[Verschluss - B1 - Virgin Material]]="","",VLOOKUP(Table1[[#This Row],[Verschluss - B1 - Virgin Material]],'DD FD'!AJ:AK,2,FALSE))</f>
        <v/>
      </c>
      <c r="MQ266" s="578" t="str">
        <f>IF(Table1[[#This Row],[Verschluss - B1 - Virgin Material Anteil (in %)]]="","",Table1[[#This Row],[Verschluss - B1 - Virgin Material Anteil (in %)]])</f>
        <v/>
      </c>
      <c r="MR266" s="577" t="str">
        <f>IF(Table1[[#This Row],[Verschluss - B1 - Recyceltes Material]]="","",VLOOKUP(Table1[[#This Row],[Verschluss - B1 - Recyceltes Material]],'DD FD'!AL:AM,2,FALSE))</f>
        <v/>
      </c>
      <c r="MS266" s="578" t="str">
        <f>IF(Table1[[#This Row],[Verschluss - B1 - Recyceltes Material Anteil (in %)]]="","",Table1[[#This Row],[Verschluss - B1 - Recyceltes Material Anteil (in %)]])</f>
        <v/>
      </c>
      <c r="MT266" s="577" t="str">
        <f>IF(Table1[[#This Row],[Verschluss - B1 - Beschichtung]]="","",VLOOKUP(Table1[[#This Row],[Verschluss - B1 - Beschichtung]],'DD FD'!AE:AF,2,FALSE))</f>
        <v/>
      </c>
      <c r="MU266" s="580" t="str">
        <f>IF(Table1[[#This Row],[Verschluss - B1 - Beschichtung Anteil (in %)]]="","",Table1[[#This Row],[Verschluss - B1 - Beschichtung Anteil (in %)]])</f>
        <v/>
      </c>
      <c r="MV266" s="576" t="str">
        <f>IF(Table1[[#This Row],[Verschluss - B2 - Art]]="","",VLOOKUP(Table1[[#This Row],[Verschluss - B2 - Art]],'DD FD'!D:E,2,FALSE))</f>
        <v/>
      </c>
      <c r="MW266" s="577" t="str">
        <f>IF(Table1[[#This Row],[Verschluss - B2 - Fraktion]]="","",VLOOKUP(Table1[[#This Row],[Verschluss - B2 - Fraktion]],'DD FD'!H:J,3,FALSE))</f>
        <v/>
      </c>
      <c r="MX266" s="574" t="str">
        <f>IF(Table1[[#This Row],[Verschluss - B2 - Gewicht (in G)]]="","",Table1[[#This Row],[Verschluss - B2 - Gewicht (in G)]])</f>
        <v/>
      </c>
      <c r="MY266" s="574" t="str">
        <f>IF(Table1[[#This Row],[Verschluss - B2 - Lizenzierungs-pflichtig? (X=Ja)]]="","",Table1[[#This Row],[Verschluss - B2 - Lizenzierungs-pflichtig? (X=Ja)]])</f>
        <v/>
      </c>
      <c r="MZ266" s="574" t="str">
        <f>IF(Table1[[#This Row],[Verschluss - B2 - Trennbar vom Hauptkörper? (X=Ja)]]="","",Table1[[#This Row],[Verschluss - B2 - Trennbar vom Hauptkörper? (X=Ja)]])</f>
        <v/>
      </c>
      <c r="NA266" s="577" t="str">
        <f>IF(Table1[[#This Row],[Verschluss - B2 - Virgin Material]]="","",VLOOKUP(Table1[[#This Row],[Verschluss - B2 - Virgin Material]],'DD FD'!AJ:AK,2,FALSE))</f>
        <v/>
      </c>
      <c r="NB266" s="578" t="str">
        <f>IF(Table1[[#This Row],[Verschluss - B2 - Virgin Material Anteil (in %)]]="","",Table1[[#This Row],[Verschluss - B2 - Virgin Material Anteil (in %)]])</f>
        <v/>
      </c>
      <c r="NC266" s="577" t="str">
        <f>IF(Table1[[#This Row],[Verschluss - B2 - Recyceltes Material]]="","",VLOOKUP(Table1[[#This Row],[Verschluss - B2 - Recyceltes Material]],'DD FD'!AL:AM,2,FALSE))</f>
        <v/>
      </c>
      <c r="ND266" s="578" t="str">
        <f>IF(Table1[[#This Row],[Verschluss - B2 - Recyceltes Material Anteil (in %)]]="","",Table1[[#This Row],[Verschluss - B2 - Recyceltes Material Anteil (in %)]])</f>
        <v/>
      </c>
      <c r="NE266" s="577" t="str">
        <f>IF(Table1[[#This Row],[Verschluss - B2 - Beschichtung]]="","",VLOOKUP(Table1[[#This Row],[Verschluss - B2 - Beschichtung]],'DD FD'!AE:AF,2,FALSE))</f>
        <v/>
      </c>
      <c r="NF266" s="580" t="str">
        <f>IF(Table1[[#This Row],[Verschluss - B2 - Beschichtung Anteil (in %)]]="","",Table1[[#This Row],[Verschluss - B2 - Beschichtung Anteil (in %)]])</f>
        <v/>
      </c>
      <c r="NG266" s="576" t="str">
        <f>IF(Table1[[#This Row],[Verschluss - B3 - Art]]="","",VLOOKUP(Table1[[#This Row],[Verschluss - B3 - Art]],'DD FD'!D:E,2,FALSE))</f>
        <v/>
      </c>
      <c r="NH266" s="577" t="str">
        <f>IF(Table1[[#This Row],[Verschluss - B3 - Fraktion]]="","",VLOOKUP(Table1[[#This Row],[Verschluss - B3 - Fraktion]],'DD FD'!H:J,3,FALSE))</f>
        <v/>
      </c>
      <c r="NI266" s="574" t="str">
        <f>IF(Table1[[#This Row],[Verschluss - B3 - Gewicht (in G)]]="","",Table1[[#This Row],[Verschluss - B3 - Gewicht (in G)]])</f>
        <v/>
      </c>
      <c r="NJ266" s="574" t="str">
        <f>IF(Table1[[#This Row],[Verschluss - B3 - Lizenzierungs-pflichtig? (X=Ja)]]="","",Table1[[#This Row],[Verschluss - B3 - Lizenzierungs-pflichtig? (X=Ja)]])</f>
        <v/>
      </c>
      <c r="NK266" s="574" t="str">
        <f>IF(Table1[[#This Row],[Verschluss - B3 - Trennbar vom Hauptkörper? (X=Ja)]]="","",Table1[[#This Row],[Verschluss - B3 - Trennbar vom Hauptkörper? (X=Ja)]])</f>
        <v/>
      </c>
      <c r="NL266" s="577" t="str">
        <f>IF(Table1[[#This Row],[Verschluss - B3 - Virgin Material]]="","",VLOOKUP(Table1[[#This Row],[Verschluss - B3 - Virgin Material]],'DD FD'!AJ:AK,2,FALSE))</f>
        <v/>
      </c>
      <c r="NM266" s="578" t="str">
        <f>IF(Table1[[#This Row],[Verschluss - B3 - Virgin Material Anteil (in %)]]="","",Table1[[#This Row],[Verschluss - B3 - Virgin Material Anteil (in %)]])</f>
        <v/>
      </c>
      <c r="NN266" s="577" t="str">
        <f>IF(Table1[[#This Row],[Verschluss - B3 - Recyceltes Material]]="","",VLOOKUP(Table1[[#This Row],[Verschluss - B3 - Recyceltes Material]],'DD FD'!AL:AM,2,FALSE))</f>
        <v/>
      </c>
      <c r="NO266" s="578" t="str">
        <f>IF(Table1[[#This Row],[Verschluss - B3 - Recyceltes Material Anteil (in %)]]="","",Table1[[#This Row],[Verschluss - B3 - Recyceltes Material Anteil (in %)]])</f>
        <v/>
      </c>
      <c r="NP266" s="577" t="str">
        <f>IF(Table1[[#This Row],[Verschluss - B3 - Beschichtung]]="","",VLOOKUP(Table1[[#This Row],[Verschluss - B3 - Beschichtung]],'DD FD'!AE:AF,2,FALSE))</f>
        <v/>
      </c>
      <c r="NQ266" s="580" t="str">
        <f>IF(Table1[[#This Row],[Verschluss - B3 - Beschichtung Anteil (in %)]]="","",Table1[[#This Row],[Verschluss - B3 - Beschichtung Anteil (in %)]])</f>
        <v/>
      </c>
      <c r="NR266" s="576" t="str">
        <f>IF(Table1[[#This Row],[Etikett - B1 - Art]]="","",VLOOKUP(Table1[[#This Row],[Etikett - B1 - Art]],'DD FD'!F:G,2,FALSE))</f>
        <v/>
      </c>
      <c r="NS266" s="577" t="str">
        <f>IF(Table1[[#This Row],[Etikett - B1 - Fraktion]]="","",VLOOKUP(Table1[[#This Row],[Etikett - B1 - Fraktion]],'DD FD'!H:J,3,FALSE))</f>
        <v/>
      </c>
      <c r="NT266" s="574" t="str">
        <f>IF(Table1[[#This Row],[Etikett - B1 - Gewicht (in G)]]="","",Table1[[#This Row],[Etikett - B1 - Gewicht (in G)]])</f>
        <v/>
      </c>
      <c r="NU266" s="574" t="str">
        <f>IF(Table1[[#This Row],[Etikett - B1 - Lizenzierungs-pflichtig? (X=Ja)]]="","",Table1[[#This Row],[Etikett - B1 - Lizenzierungs-pflichtig? (X=Ja)]])</f>
        <v/>
      </c>
      <c r="NV266" s="574" t="str">
        <f>IF(Table1[[#This Row],[Etikett - B1 - Trennbar vom Hauptkörper? (X=Ja)]]="","",Table1[[#This Row],[Etikett - B1 - Trennbar vom Hauptkörper? (X=Ja)]])</f>
        <v/>
      </c>
      <c r="NW266" s="577" t="str">
        <f>IF(Table1[[#This Row],[Etikett - B1 - Virgin Material]]="","",VLOOKUP(Table1[[#This Row],[Etikett - B1 - Virgin Material]],'DD FD'!AJ:AK,2,FALSE))</f>
        <v/>
      </c>
      <c r="NX266" s="578" t="str">
        <f>IF(Table1[[#This Row],[Etikett - B1 - Virgin Material Anteil (in %)]]="","",Table1[[#This Row],[Etikett - B1 - Virgin Material Anteil (in %)]])</f>
        <v/>
      </c>
      <c r="NY266" s="577" t="str">
        <f>IF(Table1[[#This Row],[Etikett - B1 - Recyceltes Material]]="","",VLOOKUP(Table1[[#This Row],[Etikett - B1 - Recyceltes Material]],'DD FD'!AL:AM,2,FALSE))</f>
        <v/>
      </c>
      <c r="NZ266" s="578" t="str">
        <f>IF(Table1[[#This Row],[Etikett - B1 - Recyceltes Material Anteil (in %)]]="","",Table1[[#This Row],[Etikett - B1 - Recyceltes Material Anteil (in %)]])</f>
        <v/>
      </c>
      <c r="OA266" s="577" t="str">
        <f>IF(Table1[[#This Row],[Etikett - B1 - Beschichtung]]="","",VLOOKUP(Table1[[#This Row],[Etikett - B1 - Beschichtung]],'DD FD'!AE:AF,2,FALSE))</f>
        <v/>
      </c>
      <c r="OB266" s="580" t="str">
        <f>IF(Table1[[#This Row],[Etikett - B1 - Beschichtung Anteil (in %)]]="","",Table1[[#This Row],[Etikett - B1 - Beschichtung Anteil (in %)]])</f>
        <v/>
      </c>
      <c r="OC266" s="576" t="str">
        <f>IF(Table1[[#This Row],[Etikett - B2 - Art]]="","",VLOOKUP(Table1[[#This Row],[Etikett - B2 - Art]],'DD FD'!F:G,2,FALSE))</f>
        <v/>
      </c>
      <c r="OD266" s="577" t="str">
        <f>IF(Table1[[#This Row],[Etikett - B2 - Fraktion]]="","",VLOOKUP(Table1[[#This Row],[Etikett - B2 - Fraktion]],'DD FD'!H:J,3,FALSE))</f>
        <v/>
      </c>
      <c r="OE266" s="574" t="str">
        <f>IF(Table1[[#This Row],[Etikett - B2 - Gewicht (in G)]]="","",Table1[[#This Row],[Etikett - B2 - Gewicht (in G)]])</f>
        <v/>
      </c>
      <c r="OF266" s="574" t="str">
        <f>IF(Table1[[#This Row],[Etikett - B2 - Lizenzierungs-pflichtig? (X=Ja)]]="","",Table1[[#This Row],[Etikett - B2 - Lizenzierungs-pflichtig? (X=Ja)]])</f>
        <v/>
      </c>
      <c r="OG266" s="574" t="str">
        <f>IF(Table1[[#This Row],[Etikett - B2 - Trennbar vom Hauptkörper? (X=Ja)]]="","",Table1[[#This Row],[Etikett - B2 - Trennbar vom Hauptkörper? (X=Ja)]])</f>
        <v/>
      </c>
      <c r="OH266" s="577" t="str">
        <f>IF(Table1[[#This Row],[Etikett - B2 - Virgin Material]]="","",VLOOKUP(Table1[[#This Row],[Etikett - B2 - Virgin Material]],'DD FD'!AJ:AK,2,FALSE))</f>
        <v/>
      </c>
      <c r="OI266" s="578" t="str">
        <f>IF(Table1[[#This Row],[Etikett - B2 - Virgin Material Anteil (in %)]]="","",Table1[[#This Row],[Etikett - B2 - Virgin Material Anteil (in %)]])</f>
        <v/>
      </c>
      <c r="OJ266" s="577" t="str">
        <f>IF(Table1[[#This Row],[Etikett - B2 - Recyceltes Material]]="","",VLOOKUP(Table1[[#This Row],[Etikett - B2 - Recyceltes Material]],'DD FD'!AL:AM,2,FALSE))</f>
        <v/>
      </c>
      <c r="OK266" s="578" t="str">
        <f>IF(Table1[[#This Row],[Etikett - B2 - Recyceltes Material Anteil (in %)]]="","",Table1[[#This Row],[Etikett - B2 - Recyceltes Material Anteil (in %)]])</f>
        <v/>
      </c>
      <c r="OL266" s="577" t="str">
        <f>IF(Table1[[#This Row],[Etikett - B2 - Beschichtung]]="","",VLOOKUP(Table1[[#This Row],[Etikett - B2 - Beschichtung]],'DD FD'!AE:AF,2,FALSE))</f>
        <v/>
      </c>
      <c r="OM266" s="580" t="str">
        <f>IF(Table1[[#This Row],[Etikett - B2 - Beschichtung Anteil (in %)]]="","",Table1[[#This Row],[Etikett - B2 - Beschichtung Anteil (in %)]])</f>
        <v/>
      </c>
      <c r="ON266" s="576" t="str">
        <f>IF(Table1[[#This Row],[Etikett - B3 - Art]]="","",VLOOKUP(Table1[[#This Row],[Etikett - B3 - Art]],'DD FD'!F:G,2,FALSE))</f>
        <v/>
      </c>
      <c r="OO266" s="577" t="str">
        <f>IF(Table1[[#This Row],[Etikett - B3 - Fraktion]]="","",VLOOKUP(Table1[[#This Row],[Etikett - B3 - Fraktion]],'DD FD'!H:J,3,FALSE))</f>
        <v/>
      </c>
      <c r="OP266" s="574" t="str">
        <f>IF(Table1[[#This Row],[Etikett - B3 - Gewicht (in G)]]="","",Table1[[#This Row],[Etikett - B3 - Gewicht (in G)]])</f>
        <v/>
      </c>
      <c r="OQ266" s="574" t="str">
        <f>IF(Table1[[#This Row],[Etikett - B3 - Lizenzierungs-pflichtig? (X=Ja)]]="","",Table1[[#This Row],[Etikett - B3 - Lizenzierungs-pflichtig? (X=Ja)]])</f>
        <v/>
      </c>
      <c r="OR266" s="574" t="str">
        <f>IF(Table1[[#This Row],[Etikett - B3 - Trennbar vom Hauptkörper? (X=Ja)]]="","",Table1[[#This Row],[Etikett - B3 - Trennbar vom Hauptkörper? (X=Ja)]])</f>
        <v/>
      </c>
      <c r="OS266" s="577" t="str">
        <f>IF(Table1[[#This Row],[Etikett - B3 - Virgin Material]]="","",VLOOKUP(Table1[[#This Row],[Etikett - B3 - Virgin Material]],'DD FD'!AJ:AK,2,FALSE))</f>
        <v/>
      </c>
      <c r="OT266" s="578" t="str">
        <f>IF(Table1[[#This Row],[Etikett - B3 - Virgin Material Anteil (in %)]]="","",Table1[[#This Row],[Etikett - B3 - Virgin Material Anteil (in %)]])</f>
        <v/>
      </c>
      <c r="OU266" s="577" t="str">
        <f>IF(Table1[[#This Row],[Etikett - B3 - Recyceltes Material]]="","",VLOOKUP(Table1[[#This Row],[Etikett - B3 - Recyceltes Material]],'DD FD'!AL:AM,2,FALSE))</f>
        <v/>
      </c>
      <c r="OV266" s="578" t="str">
        <f>IF(Table1[[#This Row],[Etikett - B3 - Recyceltes Material Anteil (in %)]]="","",Table1[[#This Row],[Etikett - B3 - Recyceltes Material Anteil (in %)]])</f>
        <v/>
      </c>
      <c r="OW266" s="577" t="str">
        <f>IF(Table1[[#This Row],[Etikett - B3 - Beschichtung]]="","",VLOOKUP(Table1[[#This Row],[Etikett - B3 - Beschichtung]],'DD FD'!AE:AF,2,FALSE))</f>
        <v/>
      </c>
      <c r="OX266" s="613" t="str">
        <f>IF(Table1[[#This Row],[Etikett - B3 - Beschichtung Anteil (in %)]]="","",Table1[[#This Row],[Etikett - B3 - Beschichtung Anteil (in %)]])</f>
        <v/>
      </c>
      <c r="OY266" s="618">
        <f>ROUNDUP(SUM(
IF(AND(LH266='DD FD'!$J$7,LJ266='DD FD'!$AI$3),LI266,0),
IF(AND(LR266='DD FD'!$J$7,LT266='DD FD'!$AI$3),LS266,0),
IF(AND(MB266='DD FD'!$J$7,MD266='DD FD'!$AI$3),MC266,0),
IF(AND(ML266='DD FD'!$J$7,MN266='DD FD'!$AI$3),MM266,0),
IF(AND(MW266='DD FD'!$J$7,MY266='DD FD'!$AI$3),MX266,0),
IF(AND(NH266='DD FD'!$J$7,NJ266='DD FD'!$AI$3),NI266,0),
IF(AND(NS266='DD FD'!$J$7,NU266='DD FD'!$AI$3),NT266,0),
IF(AND(OD266='DD FD'!$J$7,OF266='DD FD'!$AI$3),OE266,0),
IF(AND(OO266='DD FD'!$J$7,OQ266='DD FD'!$AI$3),OP266,0),
),2)</f>
        <v>0</v>
      </c>
      <c r="OZ266" s="617">
        <f>ROUNDUP(SUM(
IF(AND(LH266='DD FD'!$J$6,LJ266='DD FD'!$AI$3),LI266,0),
IF(AND(LR266='DD FD'!$J$6,LT266='DD FD'!$AI$3),LS266,0),
IF(AND(MB266='DD FD'!$J$6,MD266='DD FD'!$AI$3),MC266,0),
IF(AND(ML266='DD FD'!$J$6,MN266='DD FD'!$AI$3),MM266,0),
IF(AND(MW266='DD FD'!$J$6,MY266='DD FD'!$AI$3),MX266,0),
IF(AND(NH266='DD FD'!$J$6,NJ266='DD FD'!$AI$3),NI266,0),
IF(AND(NS266='DD FD'!$J$6,NU266='DD FD'!$AI$3),NT266,0),
IF(AND(OD266='DD FD'!$J$6,OF266='DD FD'!$AI$3),OE266,0),
IF(AND(OO266='DD FD'!$J$6,OQ266='DD FD'!$AI$3),OP266,0),
),2)</f>
        <v>0</v>
      </c>
      <c r="PA266" s="617">
        <f>ROUNDUP(SUM(
IF(AND(LH266='DD FD'!$J$10,LJ266='DD FD'!$AI$3),LI266,0),
IF(AND(LR266='DD FD'!$J$10,LT266='DD FD'!$AI$3),LS266,0),
IF(AND(MB266='DD FD'!$J$10,MD266='DD FD'!$AI$3),MC266,0),
IF(AND(ML266='DD FD'!$J$10,MN266='DD FD'!$AI$3),MM266,0),
IF(AND(MW266='DD FD'!$J$10,MY266='DD FD'!$AI$3),MX266,0),
IF(AND(NH266='DD FD'!$J$10,NJ266='DD FD'!$AI$3),NI266,0),
IF(AND(NS266='DD FD'!$J$10,NU266='DD FD'!$AI$3),NT266,0),
IF(AND(OD266='DD FD'!$J$10,OF266='DD FD'!$AI$3),OE266,0),
IF(AND(OO266='DD FD'!$J$10,OQ266='DD FD'!$AI$3),OP266,0),
),2)</f>
        <v>0</v>
      </c>
      <c r="PB266" s="617">
        <f>ROUNDUP(SUM(
IF(AND(LH266='DD FD'!$J$8,LJ266='DD FD'!$AI$3),LI266,0),
IF(AND(LR266='DD FD'!$J$8,LT266='DD FD'!$AI$3),LS266,0),
IF(AND(MB266='DD FD'!$J$8,MD266='DD FD'!$AI$3),MC266,0),
IF(AND(ML266='DD FD'!$J$8,MN266='DD FD'!$AI$3),MM266,0),
IF(AND(MW266='DD FD'!$J$8,MY266='DD FD'!$AI$3),MX266,0),
IF(AND(NH266='DD FD'!$J$8,NJ266='DD FD'!$AI$3),NI266,0),
IF(AND(NS266='DD FD'!$J$8,NU266='DD FD'!$AI$3),NT266,0),
IF(AND(OD266='DD FD'!$J$8,OF266='DD FD'!$AI$3),OE266,0),
IF(AND(OO266='DD FD'!$J$8,OQ266='DD FD'!$AI$3),OP266,0),
),2)</f>
        <v>0</v>
      </c>
      <c r="PC266" s="617">
        <f>ROUNDUP(SUM(
IF(AND(LH266='DD FD'!$J$5,LJ266='DD FD'!$AI$3),LI266,0),
IF(AND(LR266='DD FD'!$J$5,LT266='DD FD'!$AI$3),LS266,0),
IF(AND(MB266='DD FD'!$J$5,MD266='DD FD'!$AI$3),MC266,0),
IF(AND(ML266='DD FD'!$J$5,MN266='DD FD'!$AI$3),MM266,0),
IF(AND(MW266='DD FD'!$J$5,MY266='DD FD'!$AI$3),MX266,0),
IF(AND(NH266='DD FD'!$J$5,NJ266='DD FD'!$AI$3),NI266,0),
IF(AND(NS266='DD FD'!$J$5,NU266='DD FD'!$AI$3),NT266,0),
IF(AND(OD266='DD FD'!$J$5,OF266='DD FD'!$AI$3),OE266,0),
IF(AND(OO266='DD FD'!$J$5,OQ266='DD FD'!$AI$3),OP266,0),
),2)</f>
        <v>0</v>
      </c>
      <c r="PD266" s="617">
        <f>ROUNDUP(SUM(
IF(AND(LH266='DD FD'!$J$9,LJ266='DD FD'!$AI$3),LI266,0),
IF(AND(LR266='DD FD'!$J$9,LT266='DD FD'!$AI$3),LS266,0),
IF(AND(MB266='DD FD'!$J$9,MD266='DD FD'!$AI$3),MC266,0),
IF(AND(ML266='DD FD'!$J$9,MN266='DD FD'!$AI$3),MM266,0),
IF(AND(MW266='DD FD'!$J$9,MY266='DD FD'!$AI$3),MX266,0),
IF(AND(NH266='DD FD'!$J$9,NJ266='DD FD'!$AI$3),NI266,0),
IF(AND(NS266='DD FD'!$J$9,NU266='DD FD'!$AI$3),NT266,0),
IF(AND(OD266='DD FD'!$J$9,OF266='DD FD'!$AI$3),OE266,0),
IF(AND(OO266='DD FD'!$J$9,OQ266='DD FD'!$AI$3),OP266,0),
),2)</f>
        <v>0</v>
      </c>
      <c r="PE266" s="617">
        <f>ROUNDUP(SUM(
IF(AND(LH266='DD FD'!$J$4,LJ266='DD FD'!$AI$3),LI266,0),
IF(AND(LR266='DD FD'!$J$4,LT266='DD FD'!$AI$3),LS266,0),
IF(AND(MB266='DD FD'!$J$4,MD266='DD FD'!$AI$3),MC266,0),
IF(AND(ML266='DD FD'!$J$4,MN266='DD FD'!$AI$3),MM266,0),
IF(AND(MW266='DD FD'!$J$4,MY266='DD FD'!$AI$3),MX266,0),
IF(AND(NH266='DD FD'!$J$4,NJ266='DD FD'!$AI$3),NI266,0),
IF(AND(NS266='DD FD'!$J$4,NU266='DD FD'!$AI$3),NT266,0),
IF(AND(OD266='DD FD'!$J$4,OF266='DD FD'!$AI$3),OE266,0),
IF(AND(OO266='DD FD'!$J$4,OQ266='DD FD'!$AI$3),OP266,0),
),2)</f>
        <v>0</v>
      </c>
      <c r="PF266" s="619">
        <f>ROUNDUP(SUM(
IF(AND(LH266='DD FD'!$J$11,LJ266='DD FD'!$AI$3),LI266,0),
IF(AND(LR266='DD FD'!$J$11,LT266='DD FD'!$AI$3),LS266,0),
IF(AND(MB266='DD FD'!$J$11,MD266='DD FD'!$AI$3),MC266,0),
IF(AND(ML266='DD FD'!$J$11,MN266='DD FD'!$AI$3),MM266,0),
IF(AND(MW266='DD FD'!$J$11,MY266='DD FD'!$AI$3),MX266,0),
IF(AND(NH266='DD FD'!$J$11,NJ266='DD FD'!$AI$3),NI266,0),
IF(AND(NS266='DD FD'!$J$11,NU266='DD FD'!$AI$3),NT266,0),
IF(AND(OD266='DD FD'!$J$11,OF266='DD FD'!$AI$3),OE266,0),
IF(AND(OO266='DD FD'!$J$11,OQ266='DD FD'!$AI$3),OP266,0),
),2)</f>
        <v>0</v>
      </c>
    </row>
    <row r="267" spans="1:422">
      <c r="A267" s="806"/>
      <c r="B267" s="934"/>
      <c r="C267" s="247"/>
      <c r="D267" s="842"/>
      <c r="E267" s="247"/>
      <c r="F267" s="158"/>
      <c r="G267" s="710"/>
      <c r="H267" s="712"/>
      <c r="I267" s="936"/>
      <c r="J267" s="803"/>
      <c r="K267" s="150"/>
      <c r="L267" s="146" t="str">
        <f t="shared" si="108"/>
        <v/>
      </c>
      <c r="M267" s="501" t="str">
        <f t="shared" si="125"/>
        <v/>
      </c>
      <c r="N267" s="504"/>
      <c r="O267" s="113" t="str">
        <f t="shared" si="126"/>
        <v/>
      </c>
      <c r="P267" s="114" t="str">
        <f t="shared" si="109"/>
        <v/>
      </c>
      <c r="Q267" s="152"/>
      <c r="R267" s="152"/>
      <c r="S267" s="115" t="str">
        <f t="shared" si="127"/>
        <v/>
      </c>
      <c r="T267" s="159"/>
      <c r="U267" s="159"/>
      <c r="V267" s="157"/>
      <c r="W267" s="157"/>
      <c r="X267" s="157"/>
      <c r="Y267" s="772"/>
      <c r="Z267" s="158"/>
      <c r="AA267" s="144"/>
      <c r="AB267" s="112"/>
      <c r="AC267" s="153"/>
      <c r="AD267" s="153"/>
      <c r="AE267" s="153"/>
      <c r="AF267" s="153"/>
      <c r="AG267" s="153"/>
      <c r="AH267" s="153"/>
      <c r="AI267" s="152"/>
      <c r="AJ267" s="158"/>
      <c r="AK267" s="158"/>
      <c r="AL267" s="158"/>
      <c r="AM267" s="116" t="str">
        <f t="shared" si="128"/>
        <v/>
      </c>
      <c r="AN267" s="116" t="str">
        <f t="shared" si="129"/>
        <v/>
      </c>
      <c r="AO267" s="324"/>
      <c r="AP267" s="503"/>
      <c r="AQ267" s="487" t="str">
        <f t="shared" si="130"/>
        <v/>
      </c>
      <c r="AR267" s="113" t="str">
        <f t="shared" si="110"/>
        <v/>
      </c>
      <c r="AS267" s="113" t="str">
        <f t="shared" si="111"/>
        <v/>
      </c>
      <c r="AT267" s="113" t="str">
        <f t="shared" si="112"/>
        <v/>
      </c>
      <c r="AU267" s="113" t="str">
        <f t="shared" si="113"/>
        <v/>
      </c>
      <c r="AV267" s="159"/>
      <c r="AW267" s="157"/>
      <c r="AX267" s="157"/>
      <c r="AY267" s="157"/>
      <c r="AZ267" s="157"/>
      <c r="BA267" s="116" t="str">
        <f t="shared" si="114"/>
        <v/>
      </c>
      <c r="BB267" s="316"/>
      <c r="BC267" s="116" t="str">
        <f t="shared" si="115"/>
        <v/>
      </c>
      <c r="BD267" s="133" t="str">
        <f t="shared" si="116"/>
        <v/>
      </c>
      <c r="BE267" s="157"/>
      <c r="BF267" s="1180"/>
      <c r="BG267" s="1180"/>
      <c r="BH267" s="158"/>
      <c r="BI267" s="490"/>
      <c r="BJ267" s="514" t="str">
        <f t="shared" si="131"/>
        <v/>
      </c>
      <c r="BK267" s="789"/>
      <c r="BL267" s="116" t="str">
        <f t="shared" si="132"/>
        <v/>
      </c>
      <c r="BM267" s="144"/>
      <c r="BN267" s="144"/>
      <c r="BO267" s="144"/>
      <c r="BP267" s="790"/>
      <c r="BQ267" s="790"/>
      <c r="BR267" s="790"/>
      <c r="BS267" s="116" t="str">
        <f t="shared" si="117"/>
        <v/>
      </c>
      <c r="BT267" s="790"/>
      <c r="BU267" s="808" t="str">
        <f t="shared" si="118"/>
        <v/>
      </c>
      <c r="BV267" s="791"/>
      <c r="BW267" s="144"/>
      <c r="BX267" s="20"/>
      <c r="BY267" s="20"/>
      <c r="BZ267" s="20"/>
      <c r="CA267" s="792"/>
      <c r="CB267" s="1201"/>
      <c r="CC267" s="144"/>
      <c r="CD267" s="144"/>
      <c r="CE267" s="144"/>
      <c r="CF267" s="144"/>
      <c r="CG267" s="144"/>
      <c r="CH267" s="144"/>
      <c r="CI267" s="144"/>
      <c r="CJ267" s="144"/>
      <c r="CK267" s="144"/>
      <c r="CL267" s="144"/>
      <c r="CM267" s="144"/>
      <c r="CN267" s="144"/>
      <c r="CO267" s="144"/>
      <c r="CP267" s="144"/>
      <c r="CQ267" s="144"/>
      <c r="CR267" s="144"/>
      <c r="CS267" s="144"/>
      <c r="CT267" s="144"/>
      <c r="CU267" s="144"/>
      <c r="CV267" s="144"/>
      <c r="CW267" s="144"/>
      <c r="CX267" s="144"/>
      <c r="CY267" s="144"/>
      <c r="CZ267" s="144"/>
      <c r="DA267" s="144"/>
      <c r="DB267" s="144"/>
      <c r="DC267" s="144"/>
      <c r="DD267" s="144"/>
      <c r="DE267" s="144"/>
      <c r="DF267" s="144"/>
      <c r="DG267" s="144"/>
      <c r="DH267" s="144"/>
      <c r="DI267" s="144"/>
      <c r="DJ267" s="144"/>
      <c r="DK267" s="144"/>
      <c r="DL267" s="144"/>
      <c r="DM267" s="144"/>
      <c r="DN267" s="144"/>
      <c r="DO267" s="144"/>
      <c r="DP267" s="144"/>
      <c r="DQ267" s="144"/>
      <c r="DR267" s="144"/>
      <c r="DS267" s="144"/>
      <c r="DT267" s="144"/>
      <c r="DU267" s="144"/>
      <c r="DV267" s="144"/>
      <c r="DW267" s="144"/>
      <c r="DX267" s="144"/>
      <c r="DY267" s="144"/>
      <c r="DZ267" s="144"/>
      <c r="EA267" s="144"/>
      <c r="EB267" s="144"/>
      <c r="EC267" s="144"/>
      <c r="ED267" s="782" t="str">
        <f t="shared" si="133"/>
        <v/>
      </c>
      <c r="EE267" s="519"/>
      <c r="EF267" s="793"/>
      <c r="EG267" s="519"/>
      <c r="EH267" s="794"/>
      <c r="EI267" s="790"/>
      <c r="EJ267" s="794"/>
      <c r="EK267" s="794"/>
      <c r="EL267" s="790"/>
      <c r="EM267" s="790"/>
      <c r="EN267" s="790"/>
      <c r="EO267" s="112" t="str">
        <f t="shared" si="119"/>
        <v/>
      </c>
      <c r="EP267" s="790"/>
      <c r="EQ267" s="488" t="str">
        <f t="shared" si="120"/>
        <v/>
      </c>
      <c r="ER267" s="1100"/>
      <c r="ES267" s="1099" t="str">
        <f t="shared" si="134"/>
        <v/>
      </c>
      <c r="ET267" s="525"/>
      <c r="EU267" s="148"/>
      <c r="EV267" s="148"/>
      <c r="EW267" s="148"/>
      <c r="EX267" s="148"/>
      <c r="EY267" s="148"/>
      <c r="EZ267" s="148"/>
      <c r="FA267" s="148"/>
      <c r="FB267" s="148"/>
      <c r="FC267" s="148"/>
      <c r="FD267" s="148"/>
      <c r="FE267" s="148"/>
      <c r="FF267" s="148"/>
      <c r="FG267" s="148"/>
      <c r="FH267" s="148"/>
      <c r="FI267" s="528"/>
      <c r="FJ267" s="513" t="str">
        <f t="shared" si="121"/>
        <v/>
      </c>
      <c r="FK267" s="158"/>
      <c r="FL267" s="850"/>
      <c r="FM267" s="850"/>
      <c r="FN267" s="850"/>
      <c r="FO267" s="850"/>
      <c r="FP267" s="850"/>
      <c r="FQ267" s="850"/>
      <c r="FR267" s="157"/>
      <c r="FS267" s="143"/>
      <c r="FT267" s="143"/>
      <c r="FU267" s="847" t="str">
        <f t="shared" si="122"/>
        <v/>
      </c>
      <c r="FV267" s="555"/>
      <c r="FW267" s="523" t="str">
        <f>IF(Table1[[#This Row],[Nonfood Inhaltstoffe - Komponente]]="","",VLOOKUP(Table1[[#This Row],[Nonfood Inhaltstoffe - Komponente]],'Dropdown Auswahl'!BJ:BK,2,FALSE))</f>
        <v/>
      </c>
      <c r="FX267" s="1013"/>
      <c r="FY267" s="1011" t="str">
        <f t="shared" si="123"/>
        <v/>
      </c>
      <c r="FZ267" s="152"/>
      <c r="GA267" s="152"/>
      <c r="GB267" s="152"/>
      <c r="GC267" s="529" t="str">
        <f t="shared" si="124"/>
        <v/>
      </c>
      <c r="GG267" s="21"/>
      <c r="GH267" s="21"/>
      <c r="GI267" s="1019"/>
      <c r="GJ267" s="1016" t="str">
        <f>IF(Table1[[#This Row],[Global Trade Item Number (GTIN)]]="","",Table1[[#This Row],[Global Trade Item Number (GTIN)]])</f>
        <v/>
      </c>
      <c r="GK267" s="555" t="str">
        <f>IF(Table1[[#This Row],[WAWI-Nr./ Kreditoren-Nummer
(ASDV)]]&lt;&gt;"",Table1[[#This Row],[WAWI-Nr./ Kreditoren-Nummer
(ASDV)]],"")</f>
        <v/>
      </c>
      <c r="GL267" s="165"/>
      <c r="GM267" s="165"/>
      <c r="GN267" s="165"/>
      <c r="GO267" s="485"/>
      <c r="GP267" s="534"/>
      <c r="GQ267" s="533"/>
      <c r="GR267" s="486"/>
      <c r="GS267" s="486"/>
      <c r="GT267" s="486"/>
      <c r="GU267" s="486"/>
      <c r="GV267" s="486"/>
      <c r="GW267" s="542"/>
      <c r="GX267" s="538"/>
      <c r="GY267" s="144"/>
      <c r="GZ267" s="480"/>
      <c r="HA267" s="158"/>
      <c r="HB267" s="480"/>
      <c r="HC267" s="480"/>
      <c r="HD267" s="480"/>
      <c r="HE267" s="480"/>
      <c r="HF267" s="480"/>
      <c r="HG267" s="480"/>
      <c r="HH267" s="538"/>
      <c r="HI267" s="480"/>
      <c r="HJ267" s="480"/>
      <c r="HK267" s="480"/>
      <c r="HL267" s="480"/>
      <c r="HM267" s="480"/>
      <c r="HN267" s="480"/>
      <c r="HO267" s="480"/>
      <c r="HP267" s="480"/>
      <c r="HQ267" s="480"/>
      <c r="HR267" s="538"/>
      <c r="HS267" s="480"/>
      <c r="HT267" s="480"/>
      <c r="HU267" s="480"/>
      <c r="HV267" s="480"/>
      <c r="HW267" s="480"/>
      <c r="HX267" s="480"/>
      <c r="HY267" s="480"/>
      <c r="HZ267" s="480"/>
      <c r="IA267" s="480"/>
      <c r="IB267" s="538"/>
      <c r="IC267" s="480"/>
      <c r="ID267" s="480"/>
      <c r="IE267" s="480"/>
      <c r="IF267" s="480"/>
      <c r="IG267" s="480"/>
      <c r="IH267" s="480"/>
      <c r="II267" s="480"/>
      <c r="IJ267" s="480"/>
      <c r="IK267" s="480"/>
      <c r="IL267" s="480"/>
      <c r="IM267" s="538"/>
      <c r="IN267" s="480"/>
      <c r="IO267" s="480"/>
      <c r="IP267" s="480"/>
      <c r="IQ267" s="480"/>
      <c r="IR267" s="480"/>
      <c r="IS267" s="480"/>
      <c r="IT267" s="480"/>
      <c r="IU267" s="480"/>
      <c r="IV267" s="480"/>
      <c r="IW267" s="480"/>
      <c r="IX267" s="538"/>
      <c r="IY267" s="480"/>
      <c r="IZ267" s="480"/>
      <c r="JA267" s="480"/>
      <c r="JB267" s="480"/>
      <c r="JC267" s="480"/>
      <c r="JD267" s="480"/>
      <c r="JE267" s="480"/>
      <c r="JF267" s="480"/>
      <c r="JG267" s="480"/>
      <c r="JH267" s="480"/>
      <c r="JI267" s="538"/>
      <c r="JJ267" s="480"/>
      <c r="JK267" s="480"/>
      <c r="JL267" s="480"/>
      <c r="JM267" s="480"/>
      <c r="JN267" s="480"/>
      <c r="JO267" s="480"/>
      <c r="JP267" s="480"/>
      <c r="JQ267" s="480"/>
      <c r="JR267" s="480"/>
      <c r="JS267" s="590"/>
      <c r="JT267" s="538"/>
      <c r="JU267" s="480"/>
      <c r="JV267" s="480"/>
      <c r="JW267" s="480"/>
      <c r="JX267" s="480"/>
      <c r="JY267" s="480"/>
      <c r="JZ267" s="480"/>
      <c r="KA267" s="480"/>
      <c r="KB267" s="480"/>
      <c r="KC267" s="480"/>
      <c r="KD267" s="480"/>
      <c r="KE267" s="538"/>
      <c r="KF267" s="480"/>
      <c r="KG267" s="480"/>
      <c r="KH267" s="480"/>
      <c r="KI267" s="480"/>
      <c r="KJ267" s="480"/>
      <c r="KK267" s="480"/>
      <c r="KL267" s="480"/>
      <c r="KM267" s="480"/>
      <c r="KN267" s="480"/>
      <c r="KO267" s="480"/>
      <c r="KR267" s="568" t="str">
        <f>IF(Table1[[#This Row],[GTIN]]&lt;&gt;"",Table1[[#This Row],[GTIN]],"")</f>
        <v/>
      </c>
      <c r="KS267" s="569" t="str">
        <f>Table1[[#This Row],[Kreditor]]</f>
        <v/>
      </c>
      <c r="KT267" s="570" t="str">
        <f>IF(Table1[[#This Row],[Gültig ab (Datum)]]&lt;&gt;"",Table1[[#This Row],[Gültig ab (Datum)]],"")</f>
        <v/>
      </c>
      <c r="KU267" s="570"/>
      <c r="KV267" s="583" t="str">
        <f>IF(Table1[[#This Row],[Artikel verpackt? 
(X=Ja)]]="","",Table1[[#This Row],[Artikel verpackt? 
(X=Ja)]])</f>
        <v/>
      </c>
      <c r="KW267" s="571" t="str">
        <f>IF(Table1[[#This Row],[Verpackung recyclingfähig?
(X=Ja)]]="","",Table1[[#This Row],[Verpackung recyclingfähig?
(X=Ja)]])</f>
        <v/>
      </c>
      <c r="KX267" s="572"/>
      <c r="KY267" s="573"/>
      <c r="KZ267" s="574"/>
      <c r="LA267" s="574"/>
      <c r="LB267" s="574"/>
      <c r="LC267" s="574"/>
      <c r="LD267" s="574"/>
      <c r="LE267" s="574"/>
      <c r="LF267" s="575"/>
      <c r="LG267" s="576" t="str">
        <f>IF(Table1[[#This Row],[Hauptkörper - B1 - Art]]="","",VLOOKUP(Table1[[#This Row],[Hauptkörper - B1 - Art]],'DD FD'!B:C,2,FALSE))</f>
        <v/>
      </c>
      <c r="LH267" s="577" t="str">
        <f>IF(Table1[[#This Row],[Hauptkörper - B1 - Fraktion]]="","",VLOOKUP(Table1[[#This Row],[Hauptkörper - B1 - Fraktion]],'DD FD'!H:J,3,FALSE))</f>
        <v/>
      </c>
      <c r="LI267" s="574" t="str">
        <f>IF(Table1[[#This Row],[Hauptkörper - B1 - Gewicht
(in G)]]="","",Table1[[#This Row],[Hauptkörper - B1 - Gewicht
(in G)]])</f>
        <v/>
      </c>
      <c r="LJ267" s="574" t="str">
        <f>IF(Table1[[#This Row],[Hauptkörper - B1 - Lizenzierungs-pflichtig? (X=Ja)]]="","",Table1[[#This Row],[Hauptkörper - B1 - Lizenzierungs-pflichtig? (X=Ja)]])</f>
        <v/>
      </c>
      <c r="LK267" s="577" t="str">
        <f>IF(Table1[[#This Row],[Hauptkörper - B1 - Virgin Material]]="","",VLOOKUP(Table1[[#This Row],[Hauptkörper - B1 - Virgin Material]],'DD FD'!AJ:AK,2,FALSE))</f>
        <v/>
      </c>
      <c r="LL267" s="578" t="str">
        <f>IF(Table1[[#This Row],[Hauptkörper - B1 - Virgin Material Anteil (in %)]]="","",Table1[[#This Row],[Hauptkörper - B1 - Virgin Material Anteil (in %)]])</f>
        <v/>
      </c>
      <c r="LM267" s="577" t="str">
        <f>IF(Table1[[#This Row],[Hauptkörper - B1 - Recyceltes Material]]="","",VLOOKUP(Table1[[#This Row],[Hauptkörper - B1 - Recyceltes Material]],'DD FD'!AL:AM,2,FALSE))</f>
        <v/>
      </c>
      <c r="LN267" s="578" t="str">
        <f>IF(Table1[[#This Row],[Hauptkörper - B1 - Recyceltes Material Anteil (in %)]]="","",Table1[[#This Row],[Hauptkörper - B1 - Recyceltes Material Anteil (in %)]])</f>
        <v/>
      </c>
      <c r="LO267" s="579" t="str">
        <f>IF(Table1[[#This Row],[Hauptkörper - B1 - Beschichtung]]="","",VLOOKUP(Table1[[#This Row],[Hauptkörper - B1 - Beschichtung]],'DD FD'!AE:AF,2,FALSE))</f>
        <v/>
      </c>
      <c r="LP267" s="580" t="str">
        <f>IF(Table1[[#This Row],[Hauptkörper - B1 - Beschichtung Anteil (in %)]]="","",Table1[[#This Row],[Hauptkörper - B1 - Beschichtung Anteil (in %)]])</f>
        <v/>
      </c>
      <c r="LQ267" s="576" t="str">
        <f>IF(Table1[[#This Row],[Hauptkörper - B2 - Art]]="","",VLOOKUP(Table1[[#This Row],[Hauptkörper - B2 - Art]],'DD FD'!B:C,2,FALSE))</f>
        <v/>
      </c>
      <c r="LR267" s="577" t="str">
        <f>IF(Table1[[#This Row],[Hauptkörper - B2 - Fraktion]]="","",VLOOKUP(Table1[[#This Row],[Hauptkörper - B2 - Fraktion]],'DD FD'!H:J,3,FALSE))</f>
        <v/>
      </c>
      <c r="LS267" s="574" t="str">
        <f>IF(Table1[[#This Row],[Hauptkörper - B2 - Gewicht
(in G)]]="","",Table1[[#This Row],[Hauptkörper - B2 - Gewicht
(in G)]])</f>
        <v/>
      </c>
      <c r="LT267" s="574" t="str">
        <f>IF(Table1[[#This Row],[Hauptkörper - B2 - Lizenzierungs-pflichtig? (X=Ja)]]="","",Table1[[#This Row],[Hauptkörper - B2 - Lizenzierungs-pflichtig? (X=Ja)]])</f>
        <v/>
      </c>
      <c r="LU267" s="577" t="str">
        <f>IF(Table1[[#This Row],[Hauptkörper - B2 - Virgin Material]]="","",VLOOKUP(Table1[[#This Row],[Hauptkörper - B2 - Virgin Material]],'DD FD'!AJ:AK,2,FALSE))</f>
        <v/>
      </c>
      <c r="LV267" s="578" t="str">
        <f>IF(Table1[[#This Row],[Hauptkörper - B2 - Virgin Material Anteil (in %)]]="","",Table1[[#This Row],[Hauptkörper - B2 - Virgin Material Anteil (in %)]])</f>
        <v/>
      </c>
      <c r="LW267" s="577" t="str">
        <f>IF(Table1[[#This Row],[Hauptkörper - B2 - Recyceltes Material]]="","",VLOOKUP(Table1[[#This Row],[Hauptkörper - B2 - Recyceltes Material]],'DD FD'!AL:AM,2,FALSE))</f>
        <v/>
      </c>
      <c r="LX267" s="578" t="str">
        <f>IF(Table1[[#This Row],[Hauptkörper - B2 - Recyceltes Material Anteil (in %)]]="","",Table1[[#This Row],[Hauptkörper - B2 - Recyceltes Material Anteil (in %)]])</f>
        <v/>
      </c>
      <c r="LY267" s="577" t="str">
        <f>IF(Table1[[#This Row],[Hauptkörper - B2 - Beschichtung]]="","",VLOOKUP(Table1[[#This Row],[Hauptkörper - B2 - Beschichtung]],'DD FD'!AE:AF,2,FALSE))</f>
        <v/>
      </c>
      <c r="LZ267" s="580" t="str">
        <f>IF(Table1[[#This Row],[Hauptkörper - B2 - Beschichtung Anteil (in %)]]="","",Table1[[#This Row],[Hauptkörper - B2 - Beschichtung Anteil (in %)]])</f>
        <v/>
      </c>
      <c r="MA267" s="576" t="str">
        <f>IF(Table1[[#This Row],[Hauptkörper - B3 - Art]]="","",VLOOKUP(Table1[[#This Row],[Hauptkörper - B3 - Art]],'DD FD'!B:C,2,FALSE))</f>
        <v/>
      </c>
      <c r="MB267" s="577" t="str">
        <f>IF(Table1[[#This Row],[Hauptkörper - B3 - Fraktion]]="","",VLOOKUP(Table1[[#This Row],[Hauptkörper - B3 - Fraktion]],'DD FD'!H:J,3,FALSE))</f>
        <v/>
      </c>
      <c r="MC267" s="574" t="str">
        <f>IF(Table1[[#This Row],[Hauptkörper - B3 - Gewicht
(in G)]]="","",Table1[[#This Row],[Hauptkörper - B3 - Gewicht
(in G)]])</f>
        <v/>
      </c>
      <c r="MD267" s="574" t="str">
        <f>IF(Table1[[#This Row],[Hauptkörper - B3 - Lizenzierungs-pflichtig? (X=Ja)]]="","",Table1[[#This Row],[Hauptkörper - B3 - Lizenzierungs-pflichtig? (X=Ja)]])</f>
        <v/>
      </c>
      <c r="ME267" s="577" t="str">
        <f>IF(Table1[[#This Row],[Hauptkörper - B3 - Virgin Material]]="","",VLOOKUP(Table1[[#This Row],[Hauptkörper - B3 - Virgin Material]],'DD FD'!AJ:AK,2,FALSE))</f>
        <v/>
      </c>
      <c r="MF267" s="578" t="str">
        <f>IF(Table1[[#This Row],[Hauptkörper - B3 - Virgin Material Anteil (in %)]]="","",Table1[[#This Row],[Hauptkörper - B3 - Virgin Material Anteil (in %)]])</f>
        <v/>
      </c>
      <c r="MG267" s="577" t="str">
        <f>IF(Table1[[#This Row],[Hauptkörper - B3 - Recyceltes Material]]="","",VLOOKUP(Table1[[#This Row],[Hauptkörper - B3 - Recyceltes Material]],'DD FD'!AL:AM,2,FALSE))</f>
        <v/>
      </c>
      <c r="MH267" s="578" t="str">
        <f>IF(Table1[[#This Row],[Hauptkörper - B3 - Recyceltes Material Anteil (in %)]]="","",Table1[[#This Row],[Hauptkörper - B3 - Recyceltes Material Anteil (in %)]])</f>
        <v/>
      </c>
      <c r="MI267" s="577" t="str">
        <f>IF(Table1[[#This Row],[Hauptkörper - B3 - Beschichtung]]="","",VLOOKUP(Table1[[#This Row],[Hauptkörper - B3 - Beschichtung]],'DD FD'!AE:AF,2,FALSE))</f>
        <v/>
      </c>
      <c r="MJ267" s="580" t="str">
        <f>IF(Table1[[#This Row],[Hauptkörper - B3 - Beschichtung Anteil (in %)]]="","",Table1[[#This Row],[Hauptkörper - B3 - Beschichtung Anteil (in %)]])</f>
        <v/>
      </c>
      <c r="MK267" s="576" t="str">
        <f>IF(Table1[[#This Row],[Verschluss - B1 - Art]]="","",VLOOKUP(Table1[[#This Row],[Verschluss - B1 - Art]],'DD FD'!D:E,2,FALSE))</f>
        <v/>
      </c>
      <c r="ML267" s="577" t="str">
        <f>IF(Table1[[#This Row],[Verschluss - B1 - Fraktion]]="","",VLOOKUP(Table1[[#This Row],[Verschluss - B1 - Fraktion]],'DD FD'!H:J,3,FALSE))</f>
        <v/>
      </c>
      <c r="MM267" s="574" t="str">
        <f>IF(Table1[[#This Row],[Verschluss - B1 - Gewicht (in G)]]="","",Table1[[#This Row],[Verschluss - B1 - Gewicht (in G)]])</f>
        <v/>
      </c>
      <c r="MN267" s="574" t="str">
        <f>IF(Table1[[#This Row],[Verschluss - B1 - Lizenzierungs-pflichtig? (X=Ja)]]="","",Table1[[#This Row],[Verschluss - B1 - Lizenzierungs-pflichtig? (X=Ja)]])</f>
        <v/>
      </c>
      <c r="MO267" s="574" t="str">
        <f>IF(Table1[[#This Row],[Verschluss - B1 - Trennbar vom Hauptkörper? (X=Ja)]]="","",Table1[[#This Row],[Verschluss - B1 - Trennbar vom Hauptkörper? (X=Ja)]])</f>
        <v/>
      </c>
      <c r="MP267" s="577" t="str">
        <f>IF(Table1[[#This Row],[Verschluss - B1 - Virgin Material]]="","",VLOOKUP(Table1[[#This Row],[Verschluss - B1 - Virgin Material]],'DD FD'!AJ:AK,2,FALSE))</f>
        <v/>
      </c>
      <c r="MQ267" s="578" t="str">
        <f>IF(Table1[[#This Row],[Verschluss - B1 - Virgin Material Anteil (in %)]]="","",Table1[[#This Row],[Verschluss - B1 - Virgin Material Anteil (in %)]])</f>
        <v/>
      </c>
      <c r="MR267" s="577" t="str">
        <f>IF(Table1[[#This Row],[Verschluss - B1 - Recyceltes Material]]="","",VLOOKUP(Table1[[#This Row],[Verschluss - B1 - Recyceltes Material]],'DD FD'!AL:AM,2,FALSE))</f>
        <v/>
      </c>
      <c r="MS267" s="578" t="str">
        <f>IF(Table1[[#This Row],[Verschluss - B1 - Recyceltes Material Anteil (in %)]]="","",Table1[[#This Row],[Verschluss - B1 - Recyceltes Material Anteil (in %)]])</f>
        <v/>
      </c>
      <c r="MT267" s="577" t="str">
        <f>IF(Table1[[#This Row],[Verschluss - B1 - Beschichtung]]="","",VLOOKUP(Table1[[#This Row],[Verschluss - B1 - Beschichtung]],'DD FD'!AE:AF,2,FALSE))</f>
        <v/>
      </c>
      <c r="MU267" s="580" t="str">
        <f>IF(Table1[[#This Row],[Verschluss - B1 - Beschichtung Anteil (in %)]]="","",Table1[[#This Row],[Verschluss - B1 - Beschichtung Anteil (in %)]])</f>
        <v/>
      </c>
      <c r="MV267" s="576" t="str">
        <f>IF(Table1[[#This Row],[Verschluss - B2 - Art]]="","",VLOOKUP(Table1[[#This Row],[Verschluss - B2 - Art]],'DD FD'!D:E,2,FALSE))</f>
        <v/>
      </c>
      <c r="MW267" s="577" t="str">
        <f>IF(Table1[[#This Row],[Verschluss - B2 - Fraktion]]="","",VLOOKUP(Table1[[#This Row],[Verschluss - B2 - Fraktion]],'DD FD'!H:J,3,FALSE))</f>
        <v/>
      </c>
      <c r="MX267" s="574" t="str">
        <f>IF(Table1[[#This Row],[Verschluss - B2 - Gewicht (in G)]]="","",Table1[[#This Row],[Verschluss - B2 - Gewicht (in G)]])</f>
        <v/>
      </c>
      <c r="MY267" s="574" t="str">
        <f>IF(Table1[[#This Row],[Verschluss - B2 - Lizenzierungs-pflichtig? (X=Ja)]]="","",Table1[[#This Row],[Verschluss - B2 - Lizenzierungs-pflichtig? (X=Ja)]])</f>
        <v/>
      </c>
      <c r="MZ267" s="574" t="str">
        <f>IF(Table1[[#This Row],[Verschluss - B2 - Trennbar vom Hauptkörper? (X=Ja)]]="","",Table1[[#This Row],[Verschluss - B2 - Trennbar vom Hauptkörper? (X=Ja)]])</f>
        <v/>
      </c>
      <c r="NA267" s="577" t="str">
        <f>IF(Table1[[#This Row],[Verschluss - B2 - Virgin Material]]="","",VLOOKUP(Table1[[#This Row],[Verschluss - B2 - Virgin Material]],'DD FD'!AJ:AK,2,FALSE))</f>
        <v/>
      </c>
      <c r="NB267" s="578" t="str">
        <f>IF(Table1[[#This Row],[Verschluss - B2 - Virgin Material Anteil (in %)]]="","",Table1[[#This Row],[Verschluss - B2 - Virgin Material Anteil (in %)]])</f>
        <v/>
      </c>
      <c r="NC267" s="577" t="str">
        <f>IF(Table1[[#This Row],[Verschluss - B2 - Recyceltes Material]]="","",VLOOKUP(Table1[[#This Row],[Verschluss - B2 - Recyceltes Material]],'DD FD'!AL:AM,2,FALSE))</f>
        <v/>
      </c>
      <c r="ND267" s="578" t="str">
        <f>IF(Table1[[#This Row],[Verschluss - B2 - Recyceltes Material Anteil (in %)]]="","",Table1[[#This Row],[Verschluss - B2 - Recyceltes Material Anteil (in %)]])</f>
        <v/>
      </c>
      <c r="NE267" s="577" t="str">
        <f>IF(Table1[[#This Row],[Verschluss - B2 - Beschichtung]]="","",VLOOKUP(Table1[[#This Row],[Verschluss - B2 - Beschichtung]],'DD FD'!AE:AF,2,FALSE))</f>
        <v/>
      </c>
      <c r="NF267" s="580" t="str">
        <f>IF(Table1[[#This Row],[Verschluss - B2 - Beschichtung Anteil (in %)]]="","",Table1[[#This Row],[Verschluss - B2 - Beschichtung Anteil (in %)]])</f>
        <v/>
      </c>
      <c r="NG267" s="576" t="str">
        <f>IF(Table1[[#This Row],[Verschluss - B3 - Art]]="","",VLOOKUP(Table1[[#This Row],[Verschluss - B3 - Art]],'DD FD'!D:E,2,FALSE))</f>
        <v/>
      </c>
      <c r="NH267" s="577" t="str">
        <f>IF(Table1[[#This Row],[Verschluss - B3 - Fraktion]]="","",VLOOKUP(Table1[[#This Row],[Verschluss - B3 - Fraktion]],'DD FD'!H:J,3,FALSE))</f>
        <v/>
      </c>
      <c r="NI267" s="574" t="str">
        <f>IF(Table1[[#This Row],[Verschluss - B3 - Gewicht (in G)]]="","",Table1[[#This Row],[Verschluss - B3 - Gewicht (in G)]])</f>
        <v/>
      </c>
      <c r="NJ267" s="574" t="str">
        <f>IF(Table1[[#This Row],[Verschluss - B3 - Lizenzierungs-pflichtig? (X=Ja)]]="","",Table1[[#This Row],[Verschluss - B3 - Lizenzierungs-pflichtig? (X=Ja)]])</f>
        <v/>
      </c>
      <c r="NK267" s="574" t="str">
        <f>IF(Table1[[#This Row],[Verschluss - B3 - Trennbar vom Hauptkörper? (X=Ja)]]="","",Table1[[#This Row],[Verschluss - B3 - Trennbar vom Hauptkörper? (X=Ja)]])</f>
        <v/>
      </c>
      <c r="NL267" s="577" t="str">
        <f>IF(Table1[[#This Row],[Verschluss - B3 - Virgin Material]]="","",VLOOKUP(Table1[[#This Row],[Verschluss - B3 - Virgin Material]],'DD FD'!AJ:AK,2,FALSE))</f>
        <v/>
      </c>
      <c r="NM267" s="578" t="str">
        <f>IF(Table1[[#This Row],[Verschluss - B3 - Virgin Material Anteil (in %)]]="","",Table1[[#This Row],[Verschluss - B3 - Virgin Material Anteil (in %)]])</f>
        <v/>
      </c>
      <c r="NN267" s="577" t="str">
        <f>IF(Table1[[#This Row],[Verschluss - B3 - Recyceltes Material]]="","",VLOOKUP(Table1[[#This Row],[Verschluss - B3 - Recyceltes Material]],'DD FD'!AL:AM,2,FALSE))</f>
        <v/>
      </c>
      <c r="NO267" s="578" t="str">
        <f>IF(Table1[[#This Row],[Verschluss - B3 - Recyceltes Material Anteil (in %)]]="","",Table1[[#This Row],[Verschluss - B3 - Recyceltes Material Anteil (in %)]])</f>
        <v/>
      </c>
      <c r="NP267" s="577" t="str">
        <f>IF(Table1[[#This Row],[Verschluss - B3 - Beschichtung]]="","",VLOOKUP(Table1[[#This Row],[Verschluss - B3 - Beschichtung]],'DD FD'!AE:AF,2,FALSE))</f>
        <v/>
      </c>
      <c r="NQ267" s="580" t="str">
        <f>IF(Table1[[#This Row],[Verschluss - B3 - Beschichtung Anteil (in %)]]="","",Table1[[#This Row],[Verschluss - B3 - Beschichtung Anteil (in %)]])</f>
        <v/>
      </c>
      <c r="NR267" s="576" t="str">
        <f>IF(Table1[[#This Row],[Etikett - B1 - Art]]="","",VLOOKUP(Table1[[#This Row],[Etikett - B1 - Art]],'DD FD'!F:G,2,FALSE))</f>
        <v/>
      </c>
      <c r="NS267" s="577" t="str">
        <f>IF(Table1[[#This Row],[Etikett - B1 - Fraktion]]="","",VLOOKUP(Table1[[#This Row],[Etikett - B1 - Fraktion]],'DD FD'!H:J,3,FALSE))</f>
        <v/>
      </c>
      <c r="NT267" s="574" t="str">
        <f>IF(Table1[[#This Row],[Etikett - B1 - Gewicht (in G)]]="","",Table1[[#This Row],[Etikett - B1 - Gewicht (in G)]])</f>
        <v/>
      </c>
      <c r="NU267" s="574" t="str">
        <f>IF(Table1[[#This Row],[Etikett - B1 - Lizenzierungs-pflichtig? (X=Ja)]]="","",Table1[[#This Row],[Etikett - B1 - Lizenzierungs-pflichtig? (X=Ja)]])</f>
        <v/>
      </c>
      <c r="NV267" s="574" t="str">
        <f>IF(Table1[[#This Row],[Etikett - B1 - Trennbar vom Hauptkörper? (X=Ja)]]="","",Table1[[#This Row],[Etikett - B1 - Trennbar vom Hauptkörper? (X=Ja)]])</f>
        <v/>
      </c>
      <c r="NW267" s="577" t="str">
        <f>IF(Table1[[#This Row],[Etikett - B1 - Virgin Material]]="","",VLOOKUP(Table1[[#This Row],[Etikett - B1 - Virgin Material]],'DD FD'!AJ:AK,2,FALSE))</f>
        <v/>
      </c>
      <c r="NX267" s="578" t="str">
        <f>IF(Table1[[#This Row],[Etikett - B1 - Virgin Material Anteil (in %)]]="","",Table1[[#This Row],[Etikett - B1 - Virgin Material Anteil (in %)]])</f>
        <v/>
      </c>
      <c r="NY267" s="577" t="str">
        <f>IF(Table1[[#This Row],[Etikett - B1 - Recyceltes Material]]="","",VLOOKUP(Table1[[#This Row],[Etikett - B1 - Recyceltes Material]],'DD FD'!AL:AM,2,FALSE))</f>
        <v/>
      </c>
      <c r="NZ267" s="578" t="str">
        <f>IF(Table1[[#This Row],[Etikett - B1 - Recyceltes Material Anteil (in %)]]="","",Table1[[#This Row],[Etikett - B1 - Recyceltes Material Anteil (in %)]])</f>
        <v/>
      </c>
      <c r="OA267" s="577" t="str">
        <f>IF(Table1[[#This Row],[Etikett - B1 - Beschichtung]]="","",VLOOKUP(Table1[[#This Row],[Etikett - B1 - Beschichtung]],'DD FD'!AE:AF,2,FALSE))</f>
        <v/>
      </c>
      <c r="OB267" s="580" t="str">
        <f>IF(Table1[[#This Row],[Etikett - B1 - Beschichtung Anteil (in %)]]="","",Table1[[#This Row],[Etikett - B1 - Beschichtung Anteil (in %)]])</f>
        <v/>
      </c>
      <c r="OC267" s="576" t="str">
        <f>IF(Table1[[#This Row],[Etikett - B2 - Art]]="","",VLOOKUP(Table1[[#This Row],[Etikett - B2 - Art]],'DD FD'!F:G,2,FALSE))</f>
        <v/>
      </c>
      <c r="OD267" s="577" t="str">
        <f>IF(Table1[[#This Row],[Etikett - B2 - Fraktion]]="","",VLOOKUP(Table1[[#This Row],[Etikett - B2 - Fraktion]],'DD FD'!H:J,3,FALSE))</f>
        <v/>
      </c>
      <c r="OE267" s="574" t="str">
        <f>IF(Table1[[#This Row],[Etikett - B2 - Gewicht (in G)]]="","",Table1[[#This Row],[Etikett - B2 - Gewicht (in G)]])</f>
        <v/>
      </c>
      <c r="OF267" s="574" t="str">
        <f>IF(Table1[[#This Row],[Etikett - B2 - Lizenzierungs-pflichtig? (X=Ja)]]="","",Table1[[#This Row],[Etikett - B2 - Lizenzierungs-pflichtig? (X=Ja)]])</f>
        <v/>
      </c>
      <c r="OG267" s="574" t="str">
        <f>IF(Table1[[#This Row],[Etikett - B2 - Trennbar vom Hauptkörper? (X=Ja)]]="","",Table1[[#This Row],[Etikett - B2 - Trennbar vom Hauptkörper? (X=Ja)]])</f>
        <v/>
      </c>
      <c r="OH267" s="577" t="str">
        <f>IF(Table1[[#This Row],[Etikett - B2 - Virgin Material]]="","",VLOOKUP(Table1[[#This Row],[Etikett - B2 - Virgin Material]],'DD FD'!AJ:AK,2,FALSE))</f>
        <v/>
      </c>
      <c r="OI267" s="578" t="str">
        <f>IF(Table1[[#This Row],[Etikett - B2 - Virgin Material Anteil (in %)]]="","",Table1[[#This Row],[Etikett - B2 - Virgin Material Anteil (in %)]])</f>
        <v/>
      </c>
      <c r="OJ267" s="577" t="str">
        <f>IF(Table1[[#This Row],[Etikett - B2 - Recyceltes Material]]="","",VLOOKUP(Table1[[#This Row],[Etikett - B2 - Recyceltes Material]],'DD FD'!AL:AM,2,FALSE))</f>
        <v/>
      </c>
      <c r="OK267" s="578" t="str">
        <f>IF(Table1[[#This Row],[Etikett - B2 - Recyceltes Material Anteil (in %)]]="","",Table1[[#This Row],[Etikett - B2 - Recyceltes Material Anteil (in %)]])</f>
        <v/>
      </c>
      <c r="OL267" s="577" t="str">
        <f>IF(Table1[[#This Row],[Etikett - B2 - Beschichtung]]="","",VLOOKUP(Table1[[#This Row],[Etikett - B2 - Beschichtung]],'DD FD'!AE:AF,2,FALSE))</f>
        <v/>
      </c>
      <c r="OM267" s="580" t="str">
        <f>IF(Table1[[#This Row],[Etikett - B2 - Beschichtung Anteil (in %)]]="","",Table1[[#This Row],[Etikett - B2 - Beschichtung Anteil (in %)]])</f>
        <v/>
      </c>
      <c r="ON267" s="576" t="str">
        <f>IF(Table1[[#This Row],[Etikett - B3 - Art]]="","",VLOOKUP(Table1[[#This Row],[Etikett - B3 - Art]],'DD FD'!F:G,2,FALSE))</f>
        <v/>
      </c>
      <c r="OO267" s="577" t="str">
        <f>IF(Table1[[#This Row],[Etikett - B3 - Fraktion]]="","",VLOOKUP(Table1[[#This Row],[Etikett - B3 - Fraktion]],'DD FD'!H:J,3,FALSE))</f>
        <v/>
      </c>
      <c r="OP267" s="574" t="str">
        <f>IF(Table1[[#This Row],[Etikett - B3 - Gewicht (in G)]]="","",Table1[[#This Row],[Etikett - B3 - Gewicht (in G)]])</f>
        <v/>
      </c>
      <c r="OQ267" s="574" t="str">
        <f>IF(Table1[[#This Row],[Etikett - B3 - Lizenzierungs-pflichtig? (X=Ja)]]="","",Table1[[#This Row],[Etikett - B3 - Lizenzierungs-pflichtig? (X=Ja)]])</f>
        <v/>
      </c>
      <c r="OR267" s="574" t="str">
        <f>IF(Table1[[#This Row],[Etikett - B3 - Trennbar vom Hauptkörper? (X=Ja)]]="","",Table1[[#This Row],[Etikett - B3 - Trennbar vom Hauptkörper? (X=Ja)]])</f>
        <v/>
      </c>
      <c r="OS267" s="577" t="str">
        <f>IF(Table1[[#This Row],[Etikett - B3 - Virgin Material]]="","",VLOOKUP(Table1[[#This Row],[Etikett - B3 - Virgin Material]],'DD FD'!AJ:AK,2,FALSE))</f>
        <v/>
      </c>
      <c r="OT267" s="578" t="str">
        <f>IF(Table1[[#This Row],[Etikett - B3 - Virgin Material Anteil (in %)]]="","",Table1[[#This Row],[Etikett - B3 - Virgin Material Anteil (in %)]])</f>
        <v/>
      </c>
      <c r="OU267" s="577" t="str">
        <f>IF(Table1[[#This Row],[Etikett - B3 - Recyceltes Material]]="","",VLOOKUP(Table1[[#This Row],[Etikett - B3 - Recyceltes Material]],'DD FD'!AL:AM,2,FALSE))</f>
        <v/>
      </c>
      <c r="OV267" s="578" t="str">
        <f>IF(Table1[[#This Row],[Etikett - B3 - Recyceltes Material Anteil (in %)]]="","",Table1[[#This Row],[Etikett - B3 - Recyceltes Material Anteil (in %)]])</f>
        <v/>
      </c>
      <c r="OW267" s="577" t="str">
        <f>IF(Table1[[#This Row],[Etikett - B3 - Beschichtung]]="","",VLOOKUP(Table1[[#This Row],[Etikett - B3 - Beschichtung]],'DD FD'!AE:AF,2,FALSE))</f>
        <v/>
      </c>
      <c r="OX267" s="613" t="str">
        <f>IF(Table1[[#This Row],[Etikett - B3 - Beschichtung Anteil (in %)]]="","",Table1[[#This Row],[Etikett - B3 - Beschichtung Anteil (in %)]])</f>
        <v/>
      </c>
      <c r="OY267" s="618">
        <f>ROUNDUP(SUM(
IF(AND(LH267='DD FD'!$J$7,LJ267='DD FD'!$AI$3),LI267,0),
IF(AND(LR267='DD FD'!$J$7,LT267='DD FD'!$AI$3),LS267,0),
IF(AND(MB267='DD FD'!$J$7,MD267='DD FD'!$AI$3),MC267,0),
IF(AND(ML267='DD FD'!$J$7,MN267='DD FD'!$AI$3),MM267,0),
IF(AND(MW267='DD FD'!$J$7,MY267='DD FD'!$AI$3),MX267,0),
IF(AND(NH267='DD FD'!$J$7,NJ267='DD FD'!$AI$3),NI267,0),
IF(AND(NS267='DD FD'!$J$7,NU267='DD FD'!$AI$3),NT267,0),
IF(AND(OD267='DD FD'!$J$7,OF267='DD FD'!$AI$3),OE267,0),
IF(AND(OO267='DD FD'!$J$7,OQ267='DD FD'!$AI$3),OP267,0),
),2)</f>
        <v>0</v>
      </c>
      <c r="OZ267" s="617">
        <f>ROUNDUP(SUM(
IF(AND(LH267='DD FD'!$J$6,LJ267='DD FD'!$AI$3),LI267,0),
IF(AND(LR267='DD FD'!$J$6,LT267='DD FD'!$AI$3),LS267,0),
IF(AND(MB267='DD FD'!$J$6,MD267='DD FD'!$AI$3),MC267,0),
IF(AND(ML267='DD FD'!$J$6,MN267='DD FD'!$AI$3),MM267,0),
IF(AND(MW267='DD FD'!$J$6,MY267='DD FD'!$AI$3),MX267,0),
IF(AND(NH267='DD FD'!$J$6,NJ267='DD FD'!$AI$3),NI267,0),
IF(AND(NS267='DD FD'!$J$6,NU267='DD FD'!$AI$3),NT267,0),
IF(AND(OD267='DD FD'!$J$6,OF267='DD FD'!$AI$3),OE267,0),
IF(AND(OO267='DD FD'!$J$6,OQ267='DD FD'!$AI$3),OP267,0),
),2)</f>
        <v>0</v>
      </c>
      <c r="PA267" s="617">
        <f>ROUNDUP(SUM(
IF(AND(LH267='DD FD'!$J$10,LJ267='DD FD'!$AI$3),LI267,0),
IF(AND(LR267='DD FD'!$J$10,LT267='DD FD'!$AI$3),LS267,0),
IF(AND(MB267='DD FD'!$J$10,MD267='DD FD'!$AI$3),MC267,0),
IF(AND(ML267='DD FD'!$J$10,MN267='DD FD'!$AI$3),MM267,0),
IF(AND(MW267='DD FD'!$J$10,MY267='DD FD'!$AI$3),MX267,0),
IF(AND(NH267='DD FD'!$J$10,NJ267='DD FD'!$AI$3),NI267,0),
IF(AND(NS267='DD FD'!$J$10,NU267='DD FD'!$AI$3),NT267,0),
IF(AND(OD267='DD FD'!$J$10,OF267='DD FD'!$AI$3),OE267,0),
IF(AND(OO267='DD FD'!$J$10,OQ267='DD FD'!$AI$3),OP267,0),
),2)</f>
        <v>0</v>
      </c>
      <c r="PB267" s="617">
        <f>ROUNDUP(SUM(
IF(AND(LH267='DD FD'!$J$8,LJ267='DD FD'!$AI$3),LI267,0),
IF(AND(LR267='DD FD'!$J$8,LT267='DD FD'!$AI$3),LS267,0),
IF(AND(MB267='DD FD'!$J$8,MD267='DD FD'!$AI$3),MC267,0),
IF(AND(ML267='DD FD'!$J$8,MN267='DD FD'!$AI$3),MM267,0),
IF(AND(MW267='DD FD'!$J$8,MY267='DD FD'!$AI$3),MX267,0),
IF(AND(NH267='DD FD'!$J$8,NJ267='DD FD'!$AI$3),NI267,0),
IF(AND(NS267='DD FD'!$J$8,NU267='DD FD'!$AI$3),NT267,0),
IF(AND(OD267='DD FD'!$J$8,OF267='DD FD'!$AI$3),OE267,0),
IF(AND(OO267='DD FD'!$J$8,OQ267='DD FD'!$AI$3),OP267,0),
),2)</f>
        <v>0</v>
      </c>
      <c r="PC267" s="617">
        <f>ROUNDUP(SUM(
IF(AND(LH267='DD FD'!$J$5,LJ267='DD FD'!$AI$3),LI267,0),
IF(AND(LR267='DD FD'!$J$5,LT267='DD FD'!$AI$3),LS267,0),
IF(AND(MB267='DD FD'!$J$5,MD267='DD FD'!$AI$3),MC267,0),
IF(AND(ML267='DD FD'!$J$5,MN267='DD FD'!$AI$3),MM267,0),
IF(AND(MW267='DD FD'!$J$5,MY267='DD FD'!$AI$3),MX267,0),
IF(AND(NH267='DD FD'!$J$5,NJ267='DD FD'!$AI$3),NI267,0),
IF(AND(NS267='DD FD'!$J$5,NU267='DD FD'!$AI$3),NT267,0),
IF(AND(OD267='DD FD'!$J$5,OF267='DD FD'!$AI$3),OE267,0),
IF(AND(OO267='DD FD'!$J$5,OQ267='DD FD'!$AI$3),OP267,0),
),2)</f>
        <v>0</v>
      </c>
      <c r="PD267" s="617">
        <f>ROUNDUP(SUM(
IF(AND(LH267='DD FD'!$J$9,LJ267='DD FD'!$AI$3),LI267,0),
IF(AND(LR267='DD FD'!$J$9,LT267='DD FD'!$AI$3),LS267,0),
IF(AND(MB267='DD FD'!$J$9,MD267='DD FD'!$AI$3),MC267,0),
IF(AND(ML267='DD FD'!$J$9,MN267='DD FD'!$AI$3),MM267,0),
IF(AND(MW267='DD FD'!$J$9,MY267='DD FD'!$AI$3),MX267,0),
IF(AND(NH267='DD FD'!$J$9,NJ267='DD FD'!$AI$3),NI267,0),
IF(AND(NS267='DD FD'!$J$9,NU267='DD FD'!$AI$3),NT267,0),
IF(AND(OD267='DD FD'!$J$9,OF267='DD FD'!$AI$3),OE267,0),
IF(AND(OO267='DD FD'!$J$9,OQ267='DD FD'!$AI$3),OP267,0),
),2)</f>
        <v>0</v>
      </c>
      <c r="PE267" s="617">
        <f>ROUNDUP(SUM(
IF(AND(LH267='DD FD'!$J$4,LJ267='DD FD'!$AI$3),LI267,0),
IF(AND(LR267='DD FD'!$J$4,LT267='DD FD'!$AI$3),LS267,0),
IF(AND(MB267='DD FD'!$J$4,MD267='DD FD'!$AI$3),MC267,0),
IF(AND(ML267='DD FD'!$J$4,MN267='DD FD'!$AI$3),MM267,0),
IF(AND(MW267='DD FD'!$J$4,MY267='DD FD'!$AI$3),MX267,0),
IF(AND(NH267='DD FD'!$J$4,NJ267='DD FD'!$AI$3),NI267,0),
IF(AND(NS267='DD FD'!$J$4,NU267='DD FD'!$AI$3),NT267,0),
IF(AND(OD267='DD FD'!$J$4,OF267='DD FD'!$AI$3),OE267,0),
IF(AND(OO267='DD FD'!$J$4,OQ267='DD FD'!$AI$3),OP267,0),
),2)</f>
        <v>0</v>
      </c>
      <c r="PF267" s="619">
        <f>ROUNDUP(SUM(
IF(AND(LH267='DD FD'!$J$11,LJ267='DD FD'!$AI$3),LI267,0),
IF(AND(LR267='DD FD'!$J$11,LT267='DD FD'!$AI$3),LS267,0),
IF(AND(MB267='DD FD'!$J$11,MD267='DD FD'!$AI$3),MC267,0),
IF(AND(ML267='DD FD'!$J$11,MN267='DD FD'!$AI$3),MM267,0),
IF(AND(MW267='DD FD'!$J$11,MY267='DD FD'!$AI$3),MX267,0),
IF(AND(NH267='DD FD'!$J$11,NJ267='DD FD'!$AI$3),NI267,0),
IF(AND(NS267='DD FD'!$J$11,NU267='DD FD'!$AI$3),NT267,0),
IF(AND(OD267='DD FD'!$J$11,OF267='DD FD'!$AI$3),OE267,0),
IF(AND(OO267='DD FD'!$J$11,OQ267='DD FD'!$AI$3),OP267,0),
),2)</f>
        <v>0</v>
      </c>
    </row>
    <row r="268" spans="1:422">
      <c r="A268" s="806"/>
      <c r="B268" s="934"/>
      <c r="C268" s="247"/>
      <c r="D268" s="842"/>
      <c r="E268" s="247"/>
      <c r="F268" s="158"/>
      <c r="G268" s="710"/>
      <c r="H268" s="712"/>
      <c r="I268" s="936"/>
      <c r="J268" s="803"/>
      <c r="K268" s="150"/>
      <c r="L268" s="146" t="str">
        <f t="shared" si="108"/>
        <v/>
      </c>
      <c r="M268" s="501" t="str">
        <f t="shared" si="125"/>
        <v/>
      </c>
      <c r="N268" s="504"/>
      <c r="O268" s="113" t="str">
        <f t="shared" si="126"/>
        <v/>
      </c>
      <c r="P268" s="114" t="str">
        <f t="shared" si="109"/>
        <v/>
      </c>
      <c r="Q268" s="152"/>
      <c r="R268" s="152"/>
      <c r="S268" s="115" t="str">
        <f t="shared" si="127"/>
        <v/>
      </c>
      <c r="T268" s="159"/>
      <c r="U268" s="159"/>
      <c r="V268" s="157"/>
      <c r="W268" s="157"/>
      <c r="X268" s="157"/>
      <c r="Y268" s="772"/>
      <c r="Z268" s="158"/>
      <c r="AA268" s="144"/>
      <c r="AB268" s="112"/>
      <c r="AC268" s="153"/>
      <c r="AD268" s="153"/>
      <c r="AE268" s="153"/>
      <c r="AF268" s="153"/>
      <c r="AG268" s="153"/>
      <c r="AH268" s="153"/>
      <c r="AI268" s="152"/>
      <c r="AJ268" s="158"/>
      <c r="AK268" s="158"/>
      <c r="AL268" s="158"/>
      <c r="AM268" s="116" t="str">
        <f t="shared" si="128"/>
        <v/>
      </c>
      <c r="AN268" s="116" t="str">
        <f t="shared" si="129"/>
        <v/>
      </c>
      <c r="AO268" s="324"/>
      <c r="AP268" s="503"/>
      <c r="AQ268" s="487" t="str">
        <f t="shared" si="130"/>
        <v/>
      </c>
      <c r="AR268" s="113" t="str">
        <f t="shared" si="110"/>
        <v/>
      </c>
      <c r="AS268" s="113" t="str">
        <f t="shared" si="111"/>
        <v/>
      </c>
      <c r="AT268" s="113" t="str">
        <f t="shared" si="112"/>
        <v/>
      </c>
      <c r="AU268" s="113" t="str">
        <f t="shared" si="113"/>
        <v/>
      </c>
      <c r="AV268" s="159"/>
      <c r="AW268" s="157"/>
      <c r="AX268" s="157"/>
      <c r="AY268" s="157"/>
      <c r="AZ268" s="157"/>
      <c r="BA268" s="116" t="str">
        <f t="shared" si="114"/>
        <v/>
      </c>
      <c r="BB268" s="316"/>
      <c r="BC268" s="116" t="str">
        <f t="shared" si="115"/>
        <v/>
      </c>
      <c r="BD268" s="133" t="str">
        <f t="shared" si="116"/>
        <v/>
      </c>
      <c r="BE268" s="157"/>
      <c r="BF268" s="1180"/>
      <c r="BG268" s="1180"/>
      <c r="BH268" s="158"/>
      <c r="BI268" s="490"/>
      <c r="BJ268" s="514" t="str">
        <f t="shared" si="131"/>
        <v/>
      </c>
      <c r="BK268" s="789"/>
      <c r="BL268" s="116" t="str">
        <f t="shared" si="132"/>
        <v/>
      </c>
      <c r="BM268" s="144"/>
      <c r="BN268" s="144"/>
      <c r="BO268" s="144"/>
      <c r="BP268" s="790"/>
      <c r="BQ268" s="790"/>
      <c r="BR268" s="790"/>
      <c r="BS268" s="116" t="str">
        <f t="shared" si="117"/>
        <v/>
      </c>
      <c r="BT268" s="790"/>
      <c r="BU268" s="808" t="str">
        <f t="shared" si="118"/>
        <v/>
      </c>
      <c r="BV268" s="791"/>
      <c r="BW268" s="144"/>
      <c r="BX268" s="20"/>
      <c r="BY268" s="20"/>
      <c r="BZ268" s="20"/>
      <c r="CA268" s="792"/>
      <c r="CB268" s="1201"/>
      <c r="CC268" s="144"/>
      <c r="CD268" s="144"/>
      <c r="CE268" s="144"/>
      <c r="CF268" s="144"/>
      <c r="CG268" s="144"/>
      <c r="CH268" s="144"/>
      <c r="CI268" s="144"/>
      <c r="CJ268" s="144"/>
      <c r="CK268" s="144"/>
      <c r="CL268" s="144"/>
      <c r="CM268" s="144"/>
      <c r="CN268" s="144"/>
      <c r="CO268" s="144"/>
      <c r="CP268" s="144"/>
      <c r="CQ268" s="144"/>
      <c r="CR268" s="144"/>
      <c r="CS268" s="144"/>
      <c r="CT268" s="144"/>
      <c r="CU268" s="144"/>
      <c r="CV268" s="144"/>
      <c r="CW268" s="144"/>
      <c r="CX268" s="144"/>
      <c r="CY268" s="144"/>
      <c r="CZ268" s="144"/>
      <c r="DA268" s="144"/>
      <c r="DB268" s="144"/>
      <c r="DC268" s="144"/>
      <c r="DD268" s="144"/>
      <c r="DE268" s="144"/>
      <c r="DF268" s="144"/>
      <c r="DG268" s="144"/>
      <c r="DH268" s="144"/>
      <c r="DI268" s="144"/>
      <c r="DJ268" s="144"/>
      <c r="DK268" s="144"/>
      <c r="DL268" s="144"/>
      <c r="DM268" s="144"/>
      <c r="DN268" s="144"/>
      <c r="DO268" s="144"/>
      <c r="DP268" s="144"/>
      <c r="DQ268" s="144"/>
      <c r="DR268" s="144"/>
      <c r="DS268" s="144"/>
      <c r="DT268" s="144"/>
      <c r="DU268" s="144"/>
      <c r="DV268" s="144"/>
      <c r="DW268" s="144"/>
      <c r="DX268" s="144"/>
      <c r="DY268" s="144"/>
      <c r="DZ268" s="144"/>
      <c r="EA268" s="144"/>
      <c r="EB268" s="144"/>
      <c r="EC268" s="144"/>
      <c r="ED268" s="782" t="str">
        <f t="shared" si="133"/>
        <v/>
      </c>
      <c r="EE268" s="519"/>
      <c r="EF268" s="793"/>
      <c r="EG268" s="519"/>
      <c r="EH268" s="794"/>
      <c r="EI268" s="790"/>
      <c r="EJ268" s="794"/>
      <c r="EK268" s="794"/>
      <c r="EL268" s="790"/>
      <c r="EM268" s="790"/>
      <c r="EN268" s="790"/>
      <c r="EO268" s="112" t="str">
        <f t="shared" si="119"/>
        <v/>
      </c>
      <c r="EP268" s="790"/>
      <c r="EQ268" s="488" t="str">
        <f t="shared" si="120"/>
        <v/>
      </c>
      <c r="ER268" s="1100"/>
      <c r="ES268" s="1099" t="str">
        <f t="shared" si="134"/>
        <v/>
      </c>
      <c r="ET268" s="525"/>
      <c r="EU268" s="148"/>
      <c r="EV268" s="148"/>
      <c r="EW268" s="148"/>
      <c r="EX268" s="148"/>
      <c r="EY268" s="148"/>
      <c r="EZ268" s="148"/>
      <c r="FA268" s="148"/>
      <c r="FB268" s="148"/>
      <c r="FC268" s="148"/>
      <c r="FD268" s="148"/>
      <c r="FE268" s="148"/>
      <c r="FF268" s="148"/>
      <c r="FG268" s="148"/>
      <c r="FH268" s="148"/>
      <c r="FI268" s="528"/>
      <c r="FJ268" s="513" t="str">
        <f t="shared" si="121"/>
        <v/>
      </c>
      <c r="FK268" s="158"/>
      <c r="FL268" s="850"/>
      <c r="FM268" s="850"/>
      <c r="FN268" s="850"/>
      <c r="FO268" s="850"/>
      <c r="FP268" s="850"/>
      <c r="FQ268" s="850"/>
      <c r="FR268" s="157"/>
      <c r="FS268" s="143"/>
      <c r="FT268" s="143"/>
      <c r="FU268" s="847" t="str">
        <f t="shared" si="122"/>
        <v/>
      </c>
      <c r="FV268" s="555"/>
      <c r="FW268" s="523" t="str">
        <f>IF(Table1[[#This Row],[Nonfood Inhaltstoffe - Komponente]]="","",VLOOKUP(Table1[[#This Row],[Nonfood Inhaltstoffe - Komponente]],'Dropdown Auswahl'!BJ:BK,2,FALSE))</f>
        <v/>
      </c>
      <c r="FX268" s="1013"/>
      <c r="FY268" s="1011" t="str">
        <f t="shared" si="123"/>
        <v/>
      </c>
      <c r="FZ268" s="152"/>
      <c r="GA268" s="152"/>
      <c r="GB268" s="152"/>
      <c r="GC268" s="529" t="str">
        <f t="shared" si="124"/>
        <v/>
      </c>
      <c r="GG268" s="21"/>
      <c r="GH268" s="21"/>
      <c r="GI268" s="1019"/>
      <c r="GJ268" s="1016" t="str">
        <f>IF(Table1[[#This Row],[Global Trade Item Number (GTIN)]]="","",Table1[[#This Row],[Global Trade Item Number (GTIN)]])</f>
        <v/>
      </c>
      <c r="GK268" s="555" t="str">
        <f>IF(Table1[[#This Row],[WAWI-Nr./ Kreditoren-Nummer
(ASDV)]]&lt;&gt;"",Table1[[#This Row],[WAWI-Nr./ Kreditoren-Nummer
(ASDV)]],"")</f>
        <v/>
      </c>
      <c r="GL268" s="165"/>
      <c r="GM268" s="165"/>
      <c r="GN268" s="165"/>
      <c r="GO268" s="485"/>
      <c r="GP268" s="534"/>
      <c r="GQ268" s="533"/>
      <c r="GR268" s="486"/>
      <c r="GS268" s="486"/>
      <c r="GT268" s="486"/>
      <c r="GU268" s="486"/>
      <c r="GV268" s="486"/>
      <c r="GW268" s="542"/>
      <c r="GX268" s="538"/>
      <c r="GY268" s="144"/>
      <c r="GZ268" s="480"/>
      <c r="HA268" s="158"/>
      <c r="HB268" s="480"/>
      <c r="HC268" s="480"/>
      <c r="HD268" s="480"/>
      <c r="HE268" s="480"/>
      <c r="HF268" s="480"/>
      <c r="HG268" s="480"/>
      <c r="HH268" s="538"/>
      <c r="HI268" s="480"/>
      <c r="HJ268" s="480"/>
      <c r="HK268" s="480"/>
      <c r="HL268" s="480"/>
      <c r="HM268" s="480"/>
      <c r="HN268" s="480"/>
      <c r="HO268" s="480"/>
      <c r="HP268" s="480"/>
      <c r="HQ268" s="480"/>
      <c r="HR268" s="538"/>
      <c r="HS268" s="480"/>
      <c r="HT268" s="480"/>
      <c r="HU268" s="480"/>
      <c r="HV268" s="480"/>
      <c r="HW268" s="480"/>
      <c r="HX268" s="480"/>
      <c r="HY268" s="480"/>
      <c r="HZ268" s="480"/>
      <c r="IA268" s="480"/>
      <c r="IB268" s="538"/>
      <c r="IC268" s="480"/>
      <c r="ID268" s="480"/>
      <c r="IE268" s="480"/>
      <c r="IF268" s="480"/>
      <c r="IG268" s="480"/>
      <c r="IH268" s="480"/>
      <c r="II268" s="480"/>
      <c r="IJ268" s="480"/>
      <c r="IK268" s="480"/>
      <c r="IL268" s="480"/>
      <c r="IM268" s="538"/>
      <c r="IN268" s="480"/>
      <c r="IO268" s="480"/>
      <c r="IP268" s="480"/>
      <c r="IQ268" s="480"/>
      <c r="IR268" s="480"/>
      <c r="IS268" s="480"/>
      <c r="IT268" s="480"/>
      <c r="IU268" s="480"/>
      <c r="IV268" s="480"/>
      <c r="IW268" s="480"/>
      <c r="IX268" s="538"/>
      <c r="IY268" s="480"/>
      <c r="IZ268" s="480"/>
      <c r="JA268" s="480"/>
      <c r="JB268" s="480"/>
      <c r="JC268" s="480"/>
      <c r="JD268" s="480"/>
      <c r="JE268" s="480"/>
      <c r="JF268" s="480"/>
      <c r="JG268" s="480"/>
      <c r="JH268" s="480"/>
      <c r="JI268" s="538"/>
      <c r="JJ268" s="480"/>
      <c r="JK268" s="480"/>
      <c r="JL268" s="480"/>
      <c r="JM268" s="480"/>
      <c r="JN268" s="480"/>
      <c r="JO268" s="480"/>
      <c r="JP268" s="480"/>
      <c r="JQ268" s="480"/>
      <c r="JR268" s="480"/>
      <c r="JS268" s="590"/>
      <c r="JT268" s="538"/>
      <c r="JU268" s="480"/>
      <c r="JV268" s="480"/>
      <c r="JW268" s="480"/>
      <c r="JX268" s="480"/>
      <c r="JY268" s="480"/>
      <c r="JZ268" s="480"/>
      <c r="KA268" s="480"/>
      <c r="KB268" s="480"/>
      <c r="KC268" s="480"/>
      <c r="KD268" s="480"/>
      <c r="KE268" s="538"/>
      <c r="KF268" s="480"/>
      <c r="KG268" s="480"/>
      <c r="KH268" s="480"/>
      <c r="KI268" s="480"/>
      <c r="KJ268" s="480"/>
      <c r="KK268" s="480"/>
      <c r="KL268" s="480"/>
      <c r="KM268" s="480"/>
      <c r="KN268" s="480"/>
      <c r="KO268" s="480"/>
      <c r="KR268" s="568" t="str">
        <f>IF(Table1[[#This Row],[GTIN]]&lt;&gt;"",Table1[[#This Row],[GTIN]],"")</f>
        <v/>
      </c>
      <c r="KS268" s="569" t="str">
        <f>Table1[[#This Row],[Kreditor]]</f>
        <v/>
      </c>
      <c r="KT268" s="570" t="str">
        <f>IF(Table1[[#This Row],[Gültig ab (Datum)]]&lt;&gt;"",Table1[[#This Row],[Gültig ab (Datum)]],"")</f>
        <v/>
      </c>
      <c r="KU268" s="570"/>
      <c r="KV268" s="583" t="str">
        <f>IF(Table1[[#This Row],[Artikel verpackt? 
(X=Ja)]]="","",Table1[[#This Row],[Artikel verpackt? 
(X=Ja)]])</f>
        <v/>
      </c>
      <c r="KW268" s="571" t="str">
        <f>IF(Table1[[#This Row],[Verpackung recyclingfähig?
(X=Ja)]]="","",Table1[[#This Row],[Verpackung recyclingfähig?
(X=Ja)]])</f>
        <v/>
      </c>
      <c r="KX268" s="572"/>
      <c r="KY268" s="573"/>
      <c r="KZ268" s="574"/>
      <c r="LA268" s="574"/>
      <c r="LB268" s="574"/>
      <c r="LC268" s="574"/>
      <c r="LD268" s="574"/>
      <c r="LE268" s="574"/>
      <c r="LF268" s="575"/>
      <c r="LG268" s="576" t="str">
        <f>IF(Table1[[#This Row],[Hauptkörper - B1 - Art]]="","",VLOOKUP(Table1[[#This Row],[Hauptkörper - B1 - Art]],'DD FD'!B:C,2,FALSE))</f>
        <v/>
      </c>
      <c r="LH268" s="577" t="str">
        <f>IF(Table1[[#This Row],[Hauptkörper - B1 - Fraktion]]="","",VLOOKUP(Table1[[#This Row],[Hauptkörper - B1 - Fraktion]],'DD FD'!H:J,3,FALSE))</f>
        <v/>
      </c>
      <c r="LI268" s="574" t="str">
        <f>IF(Table1[[#This Row],[Hauptkörper - B1 - Gewicht
(in G)]]="","",Table1[[#This Row],[Hauptkörper - B1 - Gewicht
(in G)]])</f>
        <v/>
      </c>
      <c r="LJ268" s="574" t="str">
        <f>IF(Table1[[#This Row],[Hauptkörper - B1 - Lizenzierungs-pflichtig? (X=Ja)]]="","",Table1[[#This Row],[Hauptkörper - B1 - Lizenzierungs-pflichtig? (X=Ja)]])</f>
        <v/>
      </c>
      <c r="LK268" s="577" t="str">
        <f>IF(Table1[[#This Row],[Hauptkörper - B1 - Virgin Material]]="","",VLOOKUP(Table1[[#This Row],[Hauptkörper - B1 - Virgin Material]],'DD FD'!AJ:AK,2,FALSE))</f>
        <v/>
      </c>
      <c r="LL268" s="578" t="str">
        <f>IF(Table1[[#This Row],[Hauptkörper - B1 - Virgin Material Anteil (in %)]]="","",Table1[[#This Row],[Hauptkörper - B1 - Virgin Material Anteil (in %)]])</f>
        <v/>
      </c>
      <c r="LM268" s="577" t="str">
        <f>IF(Table1[[#This Row],[Hauptkörper - B1 - Recyceltes Material]]="","",VLOOKUP(Table1[[#This Row],[Hauptkörper - B1 - Recyceltes Material]],'DD FD'!AL:AM,2,FALSE))</f>
        <v/>
      </c>
      <c r="LN268" s="578" t="str">
        <f>IF(Table1[[#This Row],[Hauptkörper - B1 - Recyceltes Material Anteil (in %)]]="","",Table1[[#This Row],[Hauptkörper - B1 - Recyceltes Material Anteil (in %)]])</f>
        <v/>
      </c>
      <c r="LO268" s="579" t="str">
        <f>IF(Table1[[#This Row],[Hauptkörper - B1 - Beschichtung]]="","",VLOOKUP(Table1[[#This Row],[Hauptkörper - B1 - Beschichtung]],'DD FD'!AE:AF,2,FALSE))</f>
        <v/>
      </c>
      <c r="LP268" s="580" t="str">
        <f>IF(Table1[[#This Row],[Hauptkörper - B1 - Beschichtung Anteil (in %)]]="","",Table1[[#This Row],[Hauptkörper - B1 - Beschichtung Anteil (in %)]])</f>
        <v/>
      </c>
      <c r="LQ268" s="576" t="str">
        <f>IF(Table1[[#This Row],[Hauptkörper - B2 - Art]]="","",VLOOKUP(Table1[[#This Row],[Hauptkörper - B2 - Art]],'DD FD'!B:C,2,FALSE))</f>
        <v/>
      </c>
      <c r="LR268" s="577" t="str">
        <f>IF(Table1[[#This Row],[Hauptkörper - B2 - Fraktion]]="","",VLOOKUP(Table1[[#This Row],[Hauptkörper - B2 - Fraktion]],'DD FD'!H:J,3,FALSE))</f>
        <v/>
      </c>
      <c r="LS268" s="574" t="str">
        <f>IF(Table1[[#This Row],[Hauptkörper - B2 - Gewicht
(in G)]]="","",Table1[[#This Row],[Hauptkörper - B2 - Gewicht
(in G)]])</f>
        <v/>
      </c>
      <c r="LT268" s="574" t="str">
        <f>IF(Table1[[#This Row],[Hauptkörper - B2 - Lizenzierungs-pflichtig? (X=Ja)]]="","",Table1[[#This Row],[Hauptkörper - B2 - Lizenzierungs-pflichtig? (X=Ja)]])</f>
        <v/>
      </c>
      <c r="LU268" s="577" t="str">
        <f>IF(Table1[[#This Row],[Hauptkörper - B2 - Virgin Material]]="","",VLOOKUP(Table1[[#This Row],[Hauptkörper - B2 - Virgin Material]],'DD FD'!AJ:AK,2,FALSE))</f>
        <v/>
      </c>
      <c r="LV268" s="578" t="str">
        <f>IF(Table1[[#This Row],[Hauptkörper - B2 - Virgin Material Anteil (in %)]]="","",Table1[[#This Row],[Hauptkörper - B2 - Virgin Material Anteil (in %)]])</f>
        <v/>
      </c>
      <c r="LW268" s="577" t="str">
        <f>IF(Table1[[#This Row],[Hauptkörper - B2 - Recyceltes Material]]="","",VLOOKUP(Table1[[#This Row],[Hauptkörper - B2 - Recyceltes Material]],'DD FD'!AL:AM,2,FALSE))</f>
        <v/>
      </c>
      <c r="LX268" s="578" t="str">
        <f>IF(Table1[[#This Row],[Hauptkörper - B2 - Recyceltes Material Anteil (in %)]]="","",Table1[[#This Row],[Hauptkörper - B2 - Recyceltes Material Anteil (in %)]])</f>
        <v/>
      </c>
      <c r="LY268" s="577" t="str">
        <f>IF(Table1[[#This Row],[Hauptkörper - B2 - Beschichtung]]="","",VLOOKUP(Table1[[#This Row],[Hauptkörper - B2 - Beschichtung]],'DD FD'!AE:AF,2,FALSE))</f>
        <v/>
      </c>
      <c r="LZ268" s="580" t="str">
        <f>IF(Table1[[#This Row],[Hauptkörper - B2 - Beschichtung Anteil (in %)]]="","",Table1[[#This Row],[Hauptkörper - B2 - Beschichtung Anteil (in %)]])</f>
        <v/>
      </c>
      <c r="MA268" s="576" t="str">
        <f>IF(Table1[[#This Row],[Hauptkörper - B3 - Art]]="","",VLOOKUP(Table1[[#This Row],[Hauptkörper - B3 - Art]],'DD FD'!B:C,2,FALSE))</f>
        <v/>
      </c>
      <c r="MB268" s="577" t="str">
        <f>IF(Table1[[#This Row],[Hauptkörper - B3 - Fraktion]]="","",VLOOKUP(Table1[[#This Row],[Hauptkörper - B3 - Fraktion]],'DD FD'!H:J,3,FALSE))</f>
        <v/>
      </c>
      <c r="MC268" s="574" t="str">
        <f>IF(Table1[[#This Row],[Hauptkörper - B3 - Gewicht
(in G)]]="","",Table1[[#This Row],[Hauptkörper - B3 - Gewicht
(in G)]])</f>
        <v/>
      </c>
      <c r="MD268" s="574" t="str">
        <f>IF(Table1[[#This Row],[Hauptkörper - B3 - Lizenzierungs-pflichtig? (X=Ja)]]="","",Table1[[#This Row],[Hauptkörper - B3 - Lizenzierungs-pflichtig? (X=Ja)]])</f>
        <v/>
      </c>
      <c r="ME268" s="577" t="str">
        <f>IF(Table1[[#This Row],[Hauptkörper - B3 - Virgin Material]]="","",VLOOKUP(Table1[[#This Row],[Hauptkörper - B3 - Virgin Material]],'DD FD'!AJ:AK,2,FALSE))</f>
        <v/>
      </c>
      <c r="MF268" s="578" t="str">
        <f>IF(Table1[[#This Row],[Hauptkörper - B3 - Virgin Material Anteil (in %)]]="","",Table1[[#This Row],[Hauptkörper - B3 - Virgin Material Anteil (in %)]])</f>
        <v/>
      </c>
      <c r="MG268" s="577" t="str">
        <f>IF(Table1[[#This Row],[Hauptkörper - B3 - Recyceltes Material]]="","",VLOOKUP(Table1[[#This Row],[Hauptkörper - B3 - Recyceltes Material]],'DD FD'!AL:AM,2,FALSE))</f>
        <v/>
      </c>
      <c r="MH268" s="578" t="str">
        <f>IF(Table1[[#This Row],[Hauptkörper - B3 - Recyceltes Material Anteil (in %)]]="","",Table1[[#This Row],[Hauptkörper - B3 - Recyceltes Material Anteil (in %)]])</f>
        <v/>
      </c>
      <c r="MI268" s="577" t="str">
        <f>IF(Table1[[#This Row],[Hauptkörper - B3 - Beschichtung]]="","",VLOOKUP(Table1[[#This Row],[Hauptkörper - B3 - Beschichtung]],'DD FD'!AE:AF,2,FALSE))</f>
        <v/>
      </c>
      <c r="MJ268" s="580" t="str">
        <f>IF(Table1[[#This Row],[Hauptkörper - B3 - Beschichtung Anteil (in %)]]="","",Table1[[#This Row],[Hauptkörper - B3 - Beschichtung Anteil (in %)]])</f>
        <v/>
      </c>
      <c r="MK268" s="576" t="str">
        <f>IF(Table1[[#This Row],[Verschluss - B1 - Art]]="","",VLOOKUP(Table1[[#This Row],[Verschluss - B1 - Art]],'DD FD'!D:E,2,FALSE))</f>
        <v/>
      </c>
      <c r="ML268" s="577" t="str">
        <f>IF(Table1[[#This Row],[Verschluss - B1 - Fraktion]]="","",VLOOKUP(Table1[[#This Row],[Verschluss - B1 - Fraktion]],'DD FD'!H:J,3,FALSE))</f>
        <v/>
      </c>
      <c r="MM268" s="574" t="str">
        <f>IF(Table1[[#This Row],[Verschluss - B1 - Gewicht (in G)]]="","",Table1[[#This Row],[Verschluss - B1 - Gewicht (in G)]])</f>
        <v/>
      </c>
      <c r="MN268" s="574" t="str">
        <f>IF(Table1[[#This Row],[Verschluss - B1 - Lizenzierungs-pflichtig? (X=Ja)]]="","",Table1[[#This Row],[Verschluss - B1 - Lizenzierungs-pflichtig? (X=Ja)]])</f>
        <v/>
      </c>
      <c r="MO268" s="574" t="str">
        <f>IF(Table1[[#This Row],[Verschluss - B1 - Trennbar vom Hauptkörper? (X=Ja)]]="","",Table1[[#This Row],[Verschluss - B1 - Trennbar vom Hauptkörper? (X=Ja)]])</f>
        <v/>
      </c>
      <c r="MP268" s="577" t="str">
        <f>IF(Table1[[#This Row],[Verschluss - B1 - Virgin Material]]="","",VLOOKUP(Table1[[#This Row],[Verschluss - B1 - Virgin Material]],'DD FD'!AJ:AK,2,FALSE))</f>
        <v/>
      </c>
      <c r="MQ268" s="578" t="str">
        <f>IF(Table1[[#This Row],[Verschluss - B1 - Virgin Material Anteil (in %)]]="","",Table1[[#This Row],[Verschluss - B1 - Virgin Material Anteil (in %)]])</f>
        <v/>
      </c>
      <c r="MR268" s="577" t="str">
        <f>IF(Table1[[#This Row],[Verschluss - B1 - Recyceltes Material]]="","",VLOOKUP(Table1[[#This Row],[Verschluss - B1 - Recyceltes Material]],'DD FD'!AL:AM,2,FALSE))</f>
        <v/>
      </c>
      <c r="MS268" s="578" t="str">
        <f>IF(Table1[[#This Row],[Verschluss - B1 - Recyceltes Material Anteil (in %)]]="","",Table1[[#This Row],[Verschluss - B1 - Recyceltes Material Anteil (in %)]])</f>
        <v/>
      </c>
      <c r="MT268" s="577" t="str">
        <f>IF(Table1[[#This Row],[Verschluss - B1 - Beschichtung]]="","",VLOOKUP(Table1[[#This Row],[Verschluss - B1 - Beschichtung]],'DD FD'!AE:AF,2,FALSE))</f>
        <v/>
      </c>
      <c r="MU268" s="580" t="str">
        <f>IF(Table1[[#This Row],[Verschluss - B1 - Beschichtung Anteil (in %)]]="","",Table1[[#This Row],[Verschluss - B1 - Beschichtung Anteil (in %)]])</f>
        <v/>
      </c>
      <c r="MV268" s="576" t="str">
        <f>IF(Table1[[#This Row],[Verschluss - B2 - Art]]="","",VLOOKUP(Table1[[#This Row],[Verschluss - B2 - Art]],'DD FD'!D:E,2,FALSE))</f>
        <v/>
      </c>
      <c r="MW268" s="577" t="str">
        <f>IF(Table1[[#This Row],[Verschluss - B2 - Fraktion]]="","",VLOOKUP(Table1[[#This Row],[Verschluss - B2 - Fraktion]],'DD FD'!H:J,3,FALSE))</f>
        <v/>
      </c>
      <c r="MX268" s="574" t="str">
        <f>IF(Table1[[#This Row],[Verschluss - B2 - Gewicht (in G)]]="","",Table1[[#This Row],[Verschluss - B2 - Gewicht (in G)]])</f>
        <v/>
      </c>
      <c r="MY268" s="574" t="str">
        <f>IF(Table1[[#This Row],[Verschluss - B2 - Lizenzierungs-pflichtig? (X=Ja)]]="","",Table1[[#This Row],[Verschluss - B2 - Lizenzierungs-pflichtig? (X=Ja)]])</f>
        <v/>
      </c>
      <c r="MZ268" s="574" t="str">
        <f>IF(Table1[[#This Row],[Verschluss - B2 - Trennbar vom Hauptkörper? (X=Ja)]]="","",Table1[[#This Row],[Verschluss - B2 - Trennbar vom Hauptkörper? (X=Ja)]])</f>
        <v/>
      </c>
      <c r="NA268" s="577" t="str">
        <f>IF(Table1[[#This Row],[Verschluss - B2 - Virgin Material]]="","",VLOOKUP(Table1[[#This Row],[Verschluss - B2 - Virgin Material]],'DD FD'!AJ:AK,2,FALSE))</f>
        <v/>
      </c>
      <c r="NB268" s="578" t="str">
        <f>IF(Table1[[#This Row],[Verschluss - B2 - Virgin Material Anteil (in %)]]="","",Table1[[#This Row],[Verschluss - B2 - Virgin Material Anteil (in %)]])</f>
        <v/>
      </c>
      <c r="NC268" s="577" t="str">
        <f>IF(Table1[[#This Row],[Verschluss - B2 - Recyceltes Material]]="","",VLOOKUP(Table1[[#This Row],[Verschluss - B2 - Recyceltes Material]],'DD FD'!AL:AM,2,FALSE))</f>
        <v/>
      </c>
      <c r="ND268" s="578" t="str">
        <f>IF(Table1[[#This Row],[Verschluss - B2 - Recyceltes Material Anteil (in %)]]="","",Table1[[#This Row],[Verschluss - B2 - Recyceltes Material Anteil (in %)]])</f>
        <v/>
      </c>
      <c r="NE268" s="577" t="str">
        <f>IF(Table1[[#This Row],[Verschluss - B2 - Beschichtung]]="","",VLOOKUP(Table1[[#This Row],[Verschluss - B2 - Beschichtung]],'DD FD'!AE:AF,2,FALSE))</f>
        <v/>
      </c>
      <c r="NF268" s="580" t="str">
        <f>IF(Table1[[#This Row],[Verschluss - B2 - Beschichtung Anteil (in %)]]="","",Table1[[#This Row],[Verschluss - B2 - Beschichtung Anteil (in %)]])</f>
        <v/>
      </c>
      <c r="NG268" s="576" t="str">
        <f>IF(Table1[[#This Row],[Verschluss - B3 - Art]]="","",VLOOKUP(Table1[[#This Row],[Verschluss - B3 - Art]],'DD FD'!D:E,2,FALSE))</f>
        <v/>
      </c>
      <c r="NH268" s="577" t="str">
        <f>IF(Table1[[#This Row],[Verschluss - B3 - Fraktion]]="","",VLOOKUP(Table1[[#This Row],[Verschluss - B3 - Fraktion]],'DD FD'!H:J,3,FALSE))</f>
        <v/>
      </c>
      <c r="NI268" s="574" t="str">
        <f>IF(Table1[[#This Row],[Verschluss - B3 - Gewicht (in G)]]="","",Table1[[#This Row],[Verschluss - B3 - Gewicht (in G)]])</f>
        <v/>
      </c>
      <c r="NJ268" s="574" t="str">
        <f>IF(Table1[[#This Row],[Verschluss - B3 - Lizenzierungs-pflichtig? (X=Ja)]]="","",Table1[[#This Row],[Verschluss - B3 - Lizenzierungs-pflichtig? (X=Ja)]])</f>
        <v/>
      </c>
      <c r="NK268" s="574" t="str">
        <f>IF(Table1[[#This Row],[Verschluss - B3 - Trennbar vom Hauptkörper? (X=Ja)]]="","",Table1[[#This Row],[Verschluss - B3 - Trennbar vom Hauptkörper? (X=Ja)]])</f>
        <v/>
      </c>
      <c r="NL268" s="577" t="str">
        <f>IF(Table1[[#This Row],[Verschluss - B3 - Virgin Material]]="","",VLOOKUP(Table1[[#This Row],[Verschluss - B3 - Virgin Material]],'DD FD'!AJ:AK,2,FALSE))</f>
        <v/>
      </c>
      <c r="NM268" s="578" t="str">
        <f>IF(Table1[[#This Row],[Verschluss - B3 - Virgin Material Anteil (in %)]]="","",Table1[[#This Row],[Verschluss - B3 - Virgin Material Anteil (in %)]])</f>
        <v/>
      </c>
      <c r="NN268" s="577" t="str">
        <f>IF(Table1[[#This Row],[Verschluss - B3 - Recyceltes Material]]="","",VLOOKUP(Table1[[#This Row],[Verschluss - B3 - Recyceltes Material]],'DD FD'!AL:AM,2,FALSE))</f>
        <v/>
      </c>
      <c r="NO268" s="578" t="str">
        <f>IF(Table1[[#This Row],[Verschluss - B3 - Recyceltes Material Anteil (in %)]]="","",Table1[[#This Row],[Verschluss - B3 - Recyceltes Material Anteil (in %)]])</f>
        <v/>
      </c>
      <c r="NP268" s="577" t="str">
        <f>IF(Table1[[#This Row],[Verschluss - B3 - Beschichtung]]="","",VLOOKUP(Table1[[#This Row],[Verschluss - B3 - Beschichtung]],'DD FD'!AE:AF,2,FALSE))</f>
        <v/>
      </c>
      <c r="NQ268" s="580" t="str">
        <f>IF(Table1[[#This Row],[Verschluss - B3 - Beschichtung Anteil (in %)]]="","",Table1[[#This Row],[Verschluss - B3 - Beschichtung Anteil (in %)]])</f>
        <v/>
      </c>
      <c r="NR268" s="576" t="str">
        <f>IF(Table1[[#This Row],[Etikett - B1 - Art]]="","",VLOOKUP(Table1[[#This Row],[Etikett - B1 - Art]],'DD FD'!F:G,2,FALSE))</f>
        <v/>
      </c>
      <c r="NS268" s="577" t="str">
        <f>IF(Table1[[#This Row],[Etikett - B1 - Fraktion]]="","",VLOOKUP(Table1[[#This Row],[Etikett - B1 - Fraktion]],'DD FD'!H:J,3,FALSE))</f>
        <v/>
      </c>
      <c r="NT268" s="574" t="str">
        <f>IF(Table1[[#This Row],[Etikett - B1 - Gewicht (in G)]]="","",Table1[[#This Row],[Etikett - B1 - Gewicht (in G)]])</f>
        <v/>
      </c>
      <c r="NU268" s="574" t="str">
        <f>IF(Table1[[#This Row],[Etikett - B1 - Lizenzierungs-pflichtig? (X=Ja)]]="","",Table1[[#This Row],[Etikett - B1 - Lizenzierungs-pflichtig? (X=Ja)]])</f>
        <v/>
      </c>
      <c r="NV268" s="574" t="str">
        <f>IF(Table1[[#This Row],[Etikett - B1 - Trennbar vom Hauptkörper? (X=Ja)]]="","",Table1[[#This Row],[Etikett - B1 - Trennbar vom Hauptkörper? (X=Ja)]])</f>
        <v/>
      </c>
      <c r="NW268" s="577" t="str">
        <f>IF(Table1[[#This Row],[Etikett - B1 - Virgin Material]]="","",VLOOKUP(Table1[[#This Row],[Etikett - B1 - Virgin Material]],'DD FD'!AJ:AK,2,FALSE))</f>
        <v/>
      </c>
      <c r="NX268" s="578" t="str">
        <f>IF(Table1[[#This Row],[Etikett - B1 - Virgin Material Anteil (in %)]]="","",Table1[[#This Row],[Etikett - B1 - Virgin Material Anteil (in %)]])</f>
        <v/>
      </c>
      <c r="NY268" s="577" t="str">
        <f>IF(Table1[[#This Row],[Etikett - B1 - Recyceltes Material]]="","",VLOOKUP(Table1[[#This Row],[Etikett - B1 - Recyceltes Material]],'DD FD'!AL:AM,2,FALSE))</f>
        <v/>
      </c>
      <c r="NZ268" s="578" t="str">
        <f>IF(Table1[[#This Row],[Etikett - B1 - Recyceltes Material Anteil (in %)]]="","",Table1[[#This Row],[Etikett - B1 - Recyceltes Material Anteil (in %)]])</f>
        <v/>
      </c>
      <c r="OA268" s="577" t="str">
        <f>IF(Table1[[#This Row],[Etikett - B1 - Beschichtung]]="","",VLOOKUP(Table1[[#This Row],[Etikett - B1 - Beschichtung]],'DD FD'!AE:AF,2,FALSE))</f>
        <v/>
      </c>
      <c r="OB268" s="580" t="str">
        <f>IF(Table1[[#This Row],[Etikett - B1 - Beschichtung Anteil (in %)]]="","",Table1[[#This Row],[Etikett - B1 - Beschichtung Anteil (in %)]])</f>
        <v/>
      </c>
      <c r="OC268" s="576" t="str">
        <f>IF(Table1[[#This Row],[Etikett - B2 - Art]]="","",VLOOKUP(Table1[[#This Row],[Etikett - B2 - Art]],'DD FD'!F:G,2,FALSE))</f>
        <v/>
      </c>
      <c r="OD268" s="577" t="str">
        <f>IF(Table1[[#This Row],[Etikett - B2 - Fraktion]]="","",VLOOKUP(Table1[[#This Row],[Etikett - B2 - Fraktion]],'DD FD'!H:J,3,FALSE))</f>
        <v/>
      </c>
      <c r="OE268" s="574" t="str">
        <f>IF(Table1[[#This Row],[Etikett - B2 - Gewicht (in G)]]="","",Table1[[#This Row],[Etikett - B2 - Gewicht (in G)]])</f>
        <v/>
      </c>
      <c r="OF268" s="574" t="str">
        <f>IF(Table1[[#This Row],[Etikett - B2 - Lizenzierungs-pflichtig? (X=Ja)]]="","",Table1[[#This Row],[Etikett - B2 - Lizenzierungs-pflichtig? (X=Ja)]])</f>
        <v/>
      </c>
      <c r="OG268" s="574" t="str">
        <f>IF(Table1[[#This Row],[Etikett - B2 - Trennbar vom Hauptkörper? (X=Ja)]]="","",Table1[[#This Row],[Etikett - B2 - Trennbar vom Hauptkörper? (X=Ja)]])</f>
        <v/>
      </c>
      <c r="OH268" s="577" t="str">
        <f>IF(Table1[[#This Row],[Etikett - B2 - Virgin Material]]="","",VLOOKUP(Table1[[#This Row],[Etikett - B2 - Virgin Material]],'DD FD'!AJ:AK,2,FALSE))</f>
        <v/>
      </c>
      <c r="OI268" s="578" t="str">
        <f>IF(Table1[[#This Row],[Etikett - B2 - Virgin Material Anteil (in %)]]="","",Table1[[#This Row],[Etikett - B2 - Virgin Material Anteil (in %)]])</f>
        <v/>
      </c>
      <c r="OJ268" s="577" t="str">
        <f>IF(Table1[[#This Row],[Etikett - B2 - Recyceltes Material]]="","",VLOOKUP(Table1[[#This Row],[Etikett - B2 - Recyceltes Material]],'DD FD'!AL:AM,2,FALSE))</f>
        <v/>
      </c>
      <c r="OK268" s="578" t="str">
        <f>IF(Table1[[#This Row],[Etikett - B2 - Recyceltes Material Anteil (in %)]]="","",Table1[[#This Row],[Etikett - B2 - Recyceltes Material Anteil (in %)]])</f>
        <v/>
      </c>
      <c r="OL268" s="577" t="str">
        <f>IF(Table1[[#This Row],[Etikett - B2 - Beschichtung]]="","",VLOOKUP(Table1[[#This Row],[Etikett - B2 - Beschichtung]],'DD FD'!AE:AF,2,FALSE))</f>
        <v/>
      </c>
      <c r="OM268" s="580" t="str">
        <f>IF(Table1[[#This Row],[Etikett - B2 - Beschichtung Anteil (in %)]]="","",Table1[[#This Row],[Etikett - B2 - Beschichtung Anteil (in %)]])</f>
        <v/>
      </c>
      <c r="ON268" s="576" t="str">
        <f>IF(Table1[[#This Row],[Etikett - B3 - Art]]="","",VLOOKUP(Table1[[#This Row],[Etikett - B3 - Art]],'DD FD'!F:G,2,FALSE))</f>
        <v/>
      </c>
      <c r="OO268" s="577" t="str">
        <f>IF(Table1[[#This Row],[Etikett - B3 - Fraktion]]="","",VLOOKUP(Table1[[#This Row],[Etikett - B3 - Fraktion]],'DD FD'!H:J,3,FALSE))</f>
        <v/>
      </c>
      <c r="OP268" s="574" t="str">
        <f>IF(Table1[[#This Row],[Etikett - B3 - Gewicht (in G)]]="","",Table1[[#This Row],[Etikett - B3 - Gewicht (in G)]])</f>
        <v/>
      </c>
      <c r="OQ268" s="574" t="str">
        <f>IF(Table1[[#This Row],[Etikett - B3 - Lizenzierungs-pflichtig? (X=Ja)]]="","",Table1[[#This Row],[Etikett - B3 - Lizenzierungs-pflichtig? (X=Ja)]])</f>
        <v/>
      </c>
      <c r="OR268" s="574" t="str">
        <f>IF(Table1[[#This Row],[Etikett - B3 - Trennbar vom Hauptkörper? (X=Ja)]]="","",Table1[[#This Row],[Etikett - B3 - Trennbar vom Hauptkörper? (X=Ja)]])</f>
        <v/>
      </c>
      <c r="OS268" s="577" t="str">
        <f>IF(Table1[[#This Row],[Etikett - B3 - Virgin Material]]="","",VLOOKUP(Table1[[#This Row],[Etikett - B3 - Virgin Material]],'DD FD'!AJ:AK,2,FALSE))</f>
        <v/>
      </c>
      <c r="OT268" s="578" t="str">
        <f>IF(Table1[[#This Row],[Etikett - B3 - Virgin Material Anteil (in %)]]="","",Table1[[#This Row],[Etikett - B3 - Virgin Material Anteil (in %)]])</f>
        <v/>
      </c>
      <c r="OU268" s="577" t="str">
        <f>IF(Table1[[#This Row],[Etikett - B3 - Recyceltes Material]]="","",VLOOKUP(Table1[[#This Row],[Etikett - B3 - Recyceltes Material]],'DD FD'!AL:AM,2,FALSE))</f>
        <v/>
      </c>
      <c r="OV268" s="578" t="str">
        <f>IF(Table1[[#This Row],[Etikett - B3 - Recyceltes Material Anteil (in %)]]="","",Table1[[#This Row],[Etikett - B3 - Recyceltes Material Anteil (in %)]])</f>
        <v/>
      </c>
      <c r="OW268" s="577" t="str">
        <f>IF(Table1[[#This Row],[Etikett - B3 - Beschichtung]]="","",VLOOKUP(Table1[[#This Row],[Etikett - B3 - Beschichtung]],'DD FD'!AE:AF,2,FALSE))</f>
        <v/>
      </c>
      <c r="OX268" s="613" t="str">
        <f>IF(Table1[[#This Row],[Etikett - B3 - Beschichtung Anteil (in %)]]="","",Table1[[#This Row],[Etikett - B3 - Beschichtung Anteil (in %)]])</f>
        <v/>
      </c>
      <c r="OY268" s="618">
        <f>ROUNDUP(SUM(
IF(AND(LH268='DD FD'!$J$7,LJ268='DD FD'!$AI$3),LI268,0),
IF(AND(LR268='DD FD'!$J$7,LT268='DD FD'!$AI$3),LS268,0),
IF(AND(MB268='DD FD'!$J$7,MD268='DD FD'!$AI$3),MC268,0),
IF(AND(ML268='DD FD'!$J$7,MN268='DD FD'!$AI$3),MM268,0),
IF(AND(MW268='DD FD'!$J$7,MY268='DD FD'!$AI$3),MX268,0),
IF(AND(NH268='DD FD'!$J$7,NJ268='DD FD'!$AI$3),NI268,0),
IF(AND(NS268='DD FD'!$J$7,NU268='DD FD'!$AI$3),NT268,0),
IF(AND(OD268='DD FD'!$J$7,OF268='DD FD'!$AI$3),OE268,0),
IF(AND(OO268='DD FD'!$J$7,OQ268='DD FD'!$AI$3),OP268,0),
),2)</f>
        <v>0</v>
      </c>
      <c r="OZ268" s="617">
        <f>ROUNDUP(SUM(
IF(AND(LH268='DD FD'!$J$6,LJ268='DD FD'!$AI$3),LI268,0),
IF(AND(LR268='DD FD'!$J$6,LT268='DD FD'!$AI$3),LS268,0),
IF(AND(MB268='DD FD'!$J$6,MD268='DD FD'!$AI$3),MC268,0),
IF(AND(ML268='DD FD'!$J$6,MN268='DD FD'!$AI$3),MM268,0),
IF(AND(MW268='DD FD'!$J$6,MY268='DD FD'!$AI$3),MX268,0),
IF(AND(NH268='DD FD'!$J$6,NJ268='DD FD'!$AI$3),NI268,0),
IF(AND(NS268='DD FD'!$J$6,NU268='DD FD'!$AI$3),NT268,0),
IF(AND(OD268='DD FD'!$J$6,OF268='DD FD'!$AI$3),OE268,0),
IF(AND(OO268='DD FD'!$J$6,OQ268='DD FD'!$AI$3),OP268,0),
),2)</f>
        <v>0</v>
      </c>
      <c r="PA268" s="617">
        <f>ROUNDUP(SUM(
IF(AND(LH268='DD FD'!$J$10,LJ268='DD FD'!$AI$3),LI268,0),
IF(AND(LR268='DD FD'!$J$10,LT268='DD FD'!$AI$3),LS268,0),
IF(AND(MB268='DD FD'!$J$10,MD268='DD FD'!$AI$3),MC268,0),
IF(AND(ML268='DD FD'!$J$10,MN268='DD FD'!$AI$3),MM268,0),
IF(AND(MW268='DD FD'!$J$10,MY268='DD FD'!$AI$3),MX268,0),
IF(AND(NH268='DD FD'!$J$10,NJ268='DD FD'!$AI$3),NI268,0),
IF(AND(NS268='DD FD'!$J$10,NU268='DD FD'!$AI$3),NT268,0),
IF(AND(OD268='DD FD'!$J$10,OF268='DD FD'!$AI$3),OE268,0),
IF(AND(OO268='DD FD'!$J$10,OQ268='DD FD'!$AI$3),OP268,0),
),2)</f>
        <v>0</v>
      </c>
      <c r="PB268" s="617">
        <f>ROUNDUP(SUM(
IF(AND(LH268='DD FD'!$J$8,LJ268='DD FD'!$AI$3),LI268,0),
IF(AND(LR268='DD FD'!$J$8,LT268='DD FD'!$AI$3),LS268,0),
IF(AND(MB268='DD FD'!$J$8,MD268='DD FD'!$AI$3),MC268,0),
IF(AND(ML268='DD FD'!$J$8,MN268='DD FD'!$AI$3),MM268,0),
IF(AND(MW268='DD FD'!$J$8,MY268='DD FD'!$AI$3),MX268,0),
IF(AND(NH268='DD FD'!$J$8,NJ268='DD FD'!$AI$3),NI268,0),
IF(AND(NS268='DD FD'!$J$8,NU268='DD FD'!$AI$3),NT268,0),
IF(AND(OD268='DD FD'!$J$8,OF268='DD FD'!$AI$3),OE268,0),
IF(AND(OO268='DD FD'!$J$8,OQ268='DD FD'!$AI$3),OP268,0),
),2)</f>
        <v>0</v>
      </c>
      <c r="PC268" s="617">
        <f>ROUNDUP(SUM(
IF(AND(LH268='DD FD'!$J$5,LJ268='DD FD'!$AI$3),LI268,0),
IF(AND(LR268='DD FD'!$J$5,LT268='DD FD'!$AI$3),LS268,0),
IF(AND(MB268='DD FD'!$J$5,MD268='DD FD'!$AI$3),MC268,0),
IF(AND(ML268='DD FD'!$J$5,MN268='DD FD'!$AI$3),MM268,0),
IF(AND(MW268='DD FD'!$J$5,MY268='DD FD'!$AI$3),MX268,0),
IF(AND(NH268='DD FD'!$J$5,NJ268='DD FD'!$AI$3),NI268,0),
IF(AND(NS268='DD FD'!$J$5,NU268='DD FD'!$AI$3),NT268,0),
IF(AND(OD268='DD FD'!$J$5,OF268='DD FD'!$AI$3),OE268,0),
IF(AND(OO268='DD FD'!$J$5,OQ268='DD FD'!$AI$3),OP268,0),
),2)</f>
        <v>0</v>
      </c>
      <c r="PD268" s="617">
        <f>ROUNDUP(SUM(
IF(AND(LH268='DD FD'!$J$9,LJ268='DD FD'!$AI$3),LI268,0),
IF(AND(LR268='DD FD'!$J$9,LT268='DD FD'!$AI$3),LS268,0),
IF(AND(MB268='DD FD'!$J$9,MD268='DD FD'!$AI$3),MC268,0),
IF(AND(ML268='DD FD'!$J$9,MN268='DD FD'!$AI$3),MM268,0),
IF(AND(MW268='DD FD'!$J$9,MY268='DD FD'!$AI$3),MX268,0),
IF(AND(NH268='DD FD'!$J$9,NJ268='DD FD'!$AI$3),NI268,0),
IF(AND(NS268='DD FD'!$J$9,NU268='DD FD'!$AI$3),NT268,0),
IF(AND(OD268='DD FD'!$J$9,OF268='DD FD'!$AI$3),OE268,0),
IF(AND(OO268='DD FD'!$J$9,OQ268='DD FD'!$AI$3),OP268,0),
),2)</f>
        <v>0</v>
      </c>
      <c r="PE268" s="617">
        <f>ROUNDUP(SUM(
IF(AND(LH268='DD FD'!$J$4,LJ268='DD FD'!$AI$3),LI268,0),
IF(AND(LR268='DD FD'!$J$4,LT268='DD FD'!$AI$3),LS268,0),
IF(AND(MB268='DD FD'!$J$4,MD268='DD FD'!$AI$3),MC268,0),
IF(AND(ML268='DD FD'!$J$4,MN268='DD FD'!$AI$3),MM268,0),
IF(AND(MW268='DD FD'!$J$4,MY268='DD FD'!$AI$3),MX268,0),
IF(AND(NH268='DD FD'!$J$4,NJ268='DD FD'!$AI$3),NI268,0),
IF(AND(NS268='DD FD'!$J$4,NU268='DD FD'!$AI$3),NT268,0),
IF(AND(OD268='DD FD'!$J$4,OF268='DD FD'!$AI$3),OE268,0),
IF(AND(OO268='DD FD'!$J$4,OQ268='DD FD'!$AI$3),OP268,0),
),2)</f>
        <v>0</v>
      </c>
      <c r="PF268" s="619">
        <f>ROUNDUP(SUM(
IF(AND(LH268='DD FD'!$J$11,LJ268='DD FD'!$AI$3),LI268,0),
IF(AND(LR268='DD FD'!$J$11,LT268='DD FD'!$AI$3),LS268,0),
IF(AND(MB268='DD FD'!$J$11,MD268='DD FD'!$AI$3),MC268,0),
IF(AND(ML268='DD FD'!$J$11,MN268='DD FD'!$AI$3),MM268,0),
IF(AND(MW268='DD FD'!$J$11,MY268='DD FD'!$AI$3),MX268,0),
IF(AND(NH268='DD FD'!$J$11,NJ268='DD FD'!$AI$3),NI268,0),
IF(AND(NS268='DD FD'!$J$11,NU268='DD FD'!$AI$3),NT268,0),
IF(AND(OD268='DD FD'!$J$11,OF268='DD FD'!$AI$3),OE268,0),
IF(AND(OO268='DD FD'!$J$11,OQ268='DD FD'!$AI$3),OP268,0),
),2)</f>
        <v>0</v>
      </c>
    </row>
    <row r="269" spans="1:422">
      <c r="A269" s="806"/>
      <c r="B269" s="934"/>
      <c r="C269" s="247"/>
      <c r="D269" s="842"/>
      <c r="E269" s="247"/>
      <c r="F269" s="158"/>
      <c r="G269" s="710"/>
      <c r="H269" s="712"/>
      <c r="I269" s="936"/>
      <c r="J269" s="803"/>
      <c r="K269" s="150"/>
      <c r="L269" s="146" t="str">
        <f t="shared" si="108"/>
        <v/>
      </c>
      <c r="M269" s="501" t="str">
        <f t="shared" si="125"/>
        <v/>
      </c>
      <c r="N269" s="504"/>
      <c r="O269" s="113" t="str">
        <f t="shared" si="126"/>
        <v/>
      </c>
      <c r="P269" s="114" t="str">
        <f t="shared" si="109"/>
        <v/>
      </c>
      <c r="Q269" s="152"/>
      <c r="R269" s="152"/>
      <c r="S269" s="115" t="str">
        <f t="shared" si="127"/>
        <v/>
      </c>
      <c r="T269" s="159"/>
      <c r="U269" s="159"/>
      <c r="V269" s="157"/>
      <c r="W269" s="157"/>
      <c r="X269" s="157"/>
      <c r="Y269" s="772"/>
      <c r="Z269" s="158"/>
      <c r="AA269" s="144"/>
      <c r="AB269" s="112"/>
      <c r="AC269" s="153"/>
      <c r="AD269" s="153"/>
      <c r="AE269" s="153"/>
      <c r="AF269" s="153"/>
      <c r="AG269" s="153"/>
      <c r="AH269" s="153"/>
      <c r="AI269" s="152"/>
      <c r="AJ269" s="158"/>
      <c r="AK269" s="158"/>
      <c r="AL269" s="158"/>
      <c r="AM269" s="116" t="str">
        <f t="shared" si="128"/>
        <v/>
      </c>
      <c r="AN269" s="116" t="str">
        <f t="shared" si="129"/>
        <v/>
      </c>
      <c r="AO269" s="324"/>
      <c r="AP269" s="503"/>
      <c r="AQ269" s="487" t="str">
        <f t="shared" si="130"/>
        <v/>
      </c>
      <c r="AR269" s="113" t="str">
        <f t="shared" si="110"/>
        <v/>
      </c>
      <c r="AS269" s="113" t="str">
        <f t="shared" si="111"/>
        <v/>
      </c>
      <c r="AT269" s="113" t="str">
        <f t="shared" si="112"/>
        <v/>
      </c>
      <c r="AU269" s="113" t="str">
        <f t="shared" si="113"/>
        <v/>
      </c>
      <c r="AV269" s="159"/>
      <c r="AW269" s="157"/>
      <c r="AX269" s="157"/>
      <c r="AY269" s="157"/>
      <c r="AZ269" s="157"/>
      <c r="BA269" s="116" t="str">
        <f t="shared" si="114"/>
        <v/>
      </c>
      <c r="BB269" s="316"/>
      <c r="BC269" s="116" t="str">
        <f t="shared" si="115"/>
        <v/>
      </c>
      <c r="BD269" s="133" t="str">
        <f t="shared" si="116"/>
        <v/>
      </c>
      <c r="BE269" s="157"/>
      <c r="BF269" s="1180"/>
      <c r="BG269" s="1180"/>
      <c r="BH269" s="158"/>
      <c r="BI269" s="490"/>
      <c r="BJ269" s="514" t="str">
        <f t="shared" si="131"/>
        <v/>
      </c>
      <c r="BK269" s="789"/>
      <c r="BL269" s="116" t="str">
        <f t="shared" si="132"/>
        <v/>
      </c>
      <c r="BM269" s="144"/>
      <c r="BN269" s="144"/>
      <c r="BO269" s="144"/>
      <c r="BP269" s="790"/>
      <c r="BQ269" s="790"/>
      <c r="BR269" s="790"/>
      <c r="BS269" s="116" t="str">
        <f t="shared" si="117"/>
        <v/>
      </c>
      <c r="BT269" s="790"/>
      <c r="BU269" s="808" t="str">
        <f t="shared" si="118"/>
        <v/>
      </c>
      <c r="BV269" s="791"/>
      <c r="BW269" s="144"/>
      <c r="BX269" s="20"/>
      <c r="BY269" s="20"/>
      <c r="BZ269" s="20"/>
      <c r="CA269" s="792"/>
      <c r="CB269" s="1201"/>
      <c r="CC269" s="144"/>
      <c r="CD269" s="144"/>
      <c r="CE269" s="144"/>
      <c r="CF269" s="144"/>
      <c r="CG269" s="144"/>
      <c r="CH269" s="144"/>
      <c r="CI269" s="144"/>
      <c r="CJ269" s="144"/>
      <c r="CK269" s="144"/>
      <c r="CL269" s="144"/>
      <c r="CM269" s="144"/>
      <c r="CN269" s="144"/>
      <c r="CO269" s="144"/>
      <c r="CP269" s="144"/>
      <c r="CQ269" s="144"/>
      <c r="CR269" s="144"/>
      <c r="CS269" s="144"/>
      <c r="CT269" s="144"/>
      <c r="CU269" s="144"/>
      <c r="CV269" s="144"/>
      <c r="CW269" s="144"/>
      <c r="CX269" s="144"/>
      <c r="CY269" s="144"/>
      <c r="CZ269" s="144"/>
      <c r="DA269" s="144"/>
      <c r="DB269" s="144"/>
      <c r="DC269" s="144"/>
      <c r="DD269" s="144"/>
      <c r="DE269" s="144"/>
      <c r="DF269" s="144"/>
      <c r="DG269" s="144"/>
      <c r="DH269" s="144"/>
      <c r="DI269" s="144"/>
      <c r="DJ269" s="144"/>
      <c r="DK269" s="144"/>
      <c r="DL269" s="144"/>
      <c r="DM269" s="144"/>
      <c r="DN269" s="144"/>
      <c r="DO269" s="144"/>
      <c r="DP269" s="144"/>
      <c r="DQ269" s="144"/>
      <c r="DR269" s="144"/>
      <c r="DS269" s="144"/>
      <c r="DT269" s="144"/>
      <c r="DU269" s="144"/>
      <c r="DV269" s="144"/>
      <c r="DW269" s="144"/>
      <c r="DX269" s="144"/>
      <c r="DY269" s="144"/>
      <c r="DZ269" s="144"/>
      <c r="EA269" s="144"/>
      <c r="EB269" s="144"/>
      <c r="EC269" s="144"/>
      <c r="ED269" s="782" t="str">
        <f t="shared" si="133"/>
        <v/>
      </c>
      <c r="EE269" s="519"/>
      <c r="EF269" s="793"/>
      <c r="EG269" s="519"/>
      <c r="EH269" s="794"/>
      <c r="EI269" s="790"/>
      <c r="EJ269" s="794"/>
      <c r="EK269" s="794"/>
      <c r="EL269" s="790"/>
      <c r="EM269" s="790"/>
      <c r="EN269" s="790"/>
      <c r="EO269" s="112" t="str">
        <f t="shared" si="119"/>
        <v/>
      </c>
      <c r="EP269" s="790"/>
      <c r="EQ269" s="488" t="str">
        <f t="shared" si="120"/>
        <v/>
      </c>
      <c r="ER269" s="1100"/>
      <c r="ES269" s="1099" t="str">
        <f t="shared" si="134"/>
        <v/>
      </c>
      <c r="ET269" s="525"/>
      <c r="EU269" s="148"/>
      <c r="EV269" s="148"/>
      <c r="EW269" s="148"/>
      <c r="EX269" s="148"/>
      <c r="EY269" s="148"/>
      <c r="EZ269" s="148"/>
      <c r="FA269" s="148"/>
      <c r="FB269" s="148"/>
      <c r="FC269" s="148"/>
      <c r="FD269" s="148"/>
      <c r="FE269" s="148"/>
      <c r="FF269" s="148"/>
      <c r="FG269" s="148"/>
      <c r="FH269" s="148"/>
      <c r="FI269" s="528"/>
      <c r="FJ269" s="513" t="str">
        <f t="shared" si="121"/>
        <v/>
      </c>
      <c r="FK269" s="158"/>
      <c r="FL269" s="850"/>
      <c r="FM269" s="850"/>
      <c r="FN269" s="850"/>
      <c r="FO269" s="850"/>
      <c r="FP269" s="850"/>
      <c r="FQ269" s="850"/>
      <c r="FR269" s="157"/>
      <c r="FS269" s="143"/>
      <c r="FT269" s="143"/>
      <c r="FU269" s="847" t="str">
        <f t="shared" si="122"/>
        <v/>
      </c>
      <c r="FV269" s="555"/>
      <c r="FW269" s="523" t="str">
        <f>IF(Table1[[#This Row],[Nonfood Inhaltstoffe - Komponente]]="","",VLOOKUP(Table1[[#This Row],[Nonfood Inhaltstoffe - Komponente]],'Dropdown Auswahl'!BJ:BK,2,FALSE))</f>
        <v/>
      </c>
      <c r="FX269" s="1013"/>
      <c r="FY269" s="1011" t="str">
        <f t="shared" si="123"/>
        <v/>
      </c>
      <c r="FZ269" s="152"/>
      <c r="GA269" s="152"/>
      <c r="GB269" s="152"/>
      <c r="GC269" s="529" t="str">
        <f t="shared" si="124"/>
        <v/>
      </c>
      <c r="GG269" s="21"/>
      <c r="GH269" s="21"/>
      <c r="GI269" s="1019"/>
      <c r="GJ269" s="1016" t="str">
        <f>IF(Table1[[#This Row],[Global Trade Item Number (GTIN)]]="","",Table1[[#This Row],[Global Trade Item Number (GTIN)]])</f>
        <v/>
      </c>
      <c r="GK269" s="555" t="str">
        <f>IF(Table1[[#This Row],[WAWI-Nr./ Kreditoren-Nummer
(ASDV)]]&lt;&gt;"",Table1[[#This Row],[WAWI-Nr./ Kreditoren-Nummer
(ASDV)]],"")</f>
        <v/>
      </c>
      <c r="GL269" s="165"/>
      <c r="GM269" s="165"/>
      <c r="GN269" s="165"/>
      <c r="GO269" s="485"/>
      <c r="GP269" s="534"/>
      <c r="GQ269" s="533"/>
      <c r="GR269" s="486"/>
      <c r="GS269" s="486"/>
      <c r="GT269" s="486"/>
      <c r="GU269" s="486"/>
      <c r="GV269" s="486"/>
      <c r="GW269" s="542"/>
      <c r="GX269" s="538"/>
      <c r="GY269" s="144"/>
      <c r="GZ269" s="480"/>
      <c r="HA269" s="158"/>
      <c r="HB269" s="480"/>
      <c r="HC269" s="480"/>
      <c r="HD269" s="480"/>
      <c r="HE269" s="480"/>
      <c r="HF269" s="480"/>
      <c r="HG269" s="480"/>
      <c r="HH269" s="538"/>
      <c r="HI269" s="480"/>
      <c r="HJ269" s="480"/>
      <c r="HK269" s="480"/>
      <c r="HL269" s="480"/>
      <c r="HM269" s="480"/>
      <c r="HN269" s="480"/>
      <c r="HO269" s="480"/>
      <c r="HP269" s="480"/>
      <c r="HQ269" s="480"/>
      <c r="HR269" s="538"/>
      <c r="HS269" s="480"/>
      <c r="HT269" s="480"/>
      <c r="HU269" s="480"/>
      <c r="HV269" s="480"/>
      <c r="HW269" s="480"/>
      <c r="HX269" s="480"/>
      <c r="HY269" s="480"/>
      <c r="HZ269" s="480"/>
      <c r="IA269" s="480"/>
      <c r="IB269" s="538"/>
      <c r="IC269" s="480"/>
      <c r="ID269" s="480"/>
      <c r="IE269" s="480"/>
      <c r="IF269" s="480"/>
      <c r="IG269" s="480"/>
      <c r="IH269" s="480"/>
      <c r="II269" s="480"/>
      <c r="IJ269" s="480"/>
      <c r="IK269" s="480"/>
      <c r="IL269" s="480"/>
      <c r="IM269" s="538"/>
      <c r="IN269" s="480"/>
      <c r="IO269" s="480"/>
      <c r="IP269" s="480"/>
      <c r="IQ269" s="480"/>
      <c r="IR269" s="480"/>
      <c r="IS269" s="480"/>
      <c r="IT269" s="480"/>
      <c r="IU269" s="480"/>
      <c r="IV269" s="480"/>
      <c r="IW269" s="480"/>
      <c r="IX269" s="538"/>
      <c r="IY269" s="480"/>
      <c r="IZ269" s="480"/>
      <c r="JA269" s="480"/>
      <c r="JB269" s="480"/>
      <c r="JC269" s="480"/>
      <c r="JD269" s="480"/>
      <c r="JE269" s="480"/>
      <c r="JF269" s="480"/>
      <c r="JG269" s="480"/>
      <c r="JH269" s="480"/>
      <c r="JI269" s="538"/>
      <c r="JJ269" s="480"/>
      <c r="JK269" s="480"/>
      <c r="JL269" s="480"/>
      <c r="JM269" s="480"/>
      <c r="JN269" s="480"/>
      <c r="JO269" s="480"/>
      <c r="JP269" s="480"/>
      <c r="JQ269" s="480"/>
      <c r="JR269" s="480"/>
      <c r="JS269" s="590"/>
      <c r="JT269" s="538"/>
      <c r="JU269" s="480"/>
      <c r="JV269" s="480"/>
      <c r="JW269" s="480"/>
      <c r="JX269" s="480"/>
      <c r="JY269" s="480"/>
      <c r="JZ269" s="480"/>
      <c r="KA269" s="480"/>
      <c r="KB269" s="480"/>
      <c r="KC269" s="480"/>
      <c r="KD269" s="480"/>
      <c r="KE269" s="538"/>
      <c r="KF269" s="480"/>
      <c r="KG269" s="480"/>
      <c r="KH269" s="480"/>
      <c r="KI269" s="480"/>
      <c r="KJ269" s="480"/>
      <c r="KK269" s="480"/>
      <c r="KL269" s="480"/>
      <c r="KM269" s="480"/>
      <c r="KN269" s="480"/>
      <c r="KO269" s="480"/>
      <c r="KR269" s="568" t="str">
        <f>IF(Table1[[#This Row],[GTIN]]&lt;&gt;"",Table1[[#This Row],[GTIN]],"")</f>
        <v/>
      </c>
      <c r="KS269" s="569" t="str">
        <f>Table1[[#This Row],[Kreditor]]</f>
        <v/>
      </c>
      <c r="KT269" s="570" t="str">
        <f>IF(Table1[[#This Row],[Gültig ab (Datum)]]&lt;&gt;"",Table1[[#This Row],[Gültig ab (Datum)]],"")</f>
        <v/>
      </c>
      <c r="KU269" s="570"/>
      <c r="KV269" s="583" t="str">
        <f>IF(Table1[[#This Row],[Artikel verpackt? 
(X=Ja)]]="","",Table1[[#This Row],[Artikel verpackt? 
(X=Ja)]])</f>
        <v/>
      </c>
      <c r="KW269" s="571" t="str">
        <f>IF(Table1[[#This Row],[Verpackung recyclingfähig?
(X=Ja)]]="","",Table1[[#This Row],[Verpackung recyclingfähig?
(X=Ja)]])</f>
        <v/>
      </c>
      <c r="KX269" s="572"/>
      <c r="KY269" s="573"/>
      <c r="KZ269" s="574"/>
      <c r="LA269" s="574"/>
      <c r="LB269" s="574"/>
      <c r="LC269" s="574"/>
      <c r="LD269" s="574"/>
      <c r="LE269" s="574"/>
      <c r="LF269" s="575"/>
      <c r="LG269" s="576" t="str">
        <f>IF(Table1[[#This Row],[Hauptkörper - B1 - Art]]="","",VLOOKUP(Table1[[#This Row],[Hauptkörper - B1 - Art]],'DD FD'!B:C,2,FALSE))</f>
        <v/>
      </c>
      <c r="LH269" s="577" t="str">
        <f>IF(Table1[[#This Row],[Hauptkörper - B1 - Fraktion]]="","",VLOOKUP(Table1[[#This Row],[Hauptkörper - B1 - Fraktion]],'DD FD'!H:J,3,FALSE))</f>
        <v/>
      </c>
      <c r="LI269" s="574" t="str">
        <f>IF(Table1[[#This Row],[Hauptkörper - B1 - Gewicht
(in G)]]="","",Table1[[#This Row],[Hauptkörper - B1 - Gewicht
(in G)]])</f>
        <v/>
      </c>
      <c r="LJ269" s="574" t="str">
        <f>IF(Table1[[#This Row],[Hauptkörper - B1 - Lizenzierungs-pflichtig? (X=Ja)]]="","",Table1[[#This Row],[Hauptkörper - B1 - Lizenzierungs-pflichtig? (X=Ja)]])</f>
        <v/>
      </c>
      <c r="LK269" s="577" t="str">
        <f>IF(Table1[[#This Row],[Hauptkörper - B1 - Virgin Material]]="","",VLOOKUP(Table1[[#This Row],[Hauptkörper - B1 - Virgin Material]],'DD FD'!AJ:AK,2,FALSE))</f>
        <v/>
      </c>
      <c r="LL269" s="578" t="str">
        <f>IF(Table1[[#This Row],[Hauptkörper - B1 - Virgin Material Anteil (in %)]]="","",Table1[[#This Row],[Hauptkörper - B1 - Virgin Material Anteil (in %)]])</f>
        <v/>
      </c>
      <c r="LM269" s="577" t="str">
        <f>IF(Table1[[#This Row],[Hauptkörper - B1 - Recyceltes Material]]="","",VLOOKUP(Table1[[#This Row],[Hauptkörper - B1 - Recyceltes Material]],'DD FD'!AL:AM,2,FALSE))</f>
        <v/>
      </c>
      <c r="LN269" s="578" t="str">
        <f>IF(Table1[[#This Row],[Hauptkörper - B1 - Recyceltes Material Anteil (in %)]]="","",Table1[[#This Row],[Hauptkörper - B1 - Recyceltes Material Anteil (in %)]])</f>
        <v/>
      </c>
      <c r="LO269" s="579" t="str">
        <f>IF(Table1[[#This Row],[Hauptkörper - B1 - Beschichtung]]="","",VLOOKUP(Table1[[#This Row],[Hauptkörper - B1 - Beschichtung]],'DD FD'!AE:AF,2,FALSE))</f>
        <v/>
      </c>
      <c r="LP269" s="580" t="str">
        <f>IF(Table1[[#This Row],[Hauptkörper - B1 - Beschichtung Anteil (in %)]]="","",Table1[[#This Row],[Hauptkörper - B1 - Beschichtung Anteil (in %)]])</f>
        <v/>
      </c>
      <c r="LQ269" s="576" t="str">
        <f>IF(Table1[[#This Row],[Hauptkörper - B2 - Art]]="","",VLOOKUP(Table1[[#This Row],[Hauptkörper - B2 - Art]],'DD FD'!B:C,2,FALSE))</f>
        <v/>
      </c>
      <c r="LR269" s="577" t="str">
        <f>IF(Table1[[#This Row],[Hauptkörper - B2 - Fraktion]]="","",VLOOKUP(Table1[[#This Row],[Hauptkörper - B2 - Fraktion]],'DD FD'!H:J,3,FALSE))</f>
        <v/>
      </c>
      <c r="LS269" s="574" t="str">
        <f>IF(Table1[[#This Row],[Hauptkörper - B2 - Gewicht
(in G)]]="","",Table1[[#This Row],[Hauptkörper - B2 - Gewicht
(in G)]])</f>
        <v/>
      </c>
      <c r="LT269" s="574" t="str">
        <f>IF(Table1[[#This Row],[Hauptkörper - B2 - Lizenzierungs-pflichtig? (X=Ja)]]="","",Table1[[#This Row],[Hauptkörper - B2 - Lizenzierungs-pflichtig? (X=Ja)]])</f>
        <v/>
      </c>
      <c r="LU269" s="577" t="str">
        <f>IF(Table1[[#This Row],[Hauptkörper - B2 - Virgin Material]]="","",VLOOKUP(Table1[[#This Row],[Hauptkörper - B2 - Virgin Material]],'DD FD'!AJ:AK,2,FALSE))</f>
        <v/>
      </c>
      <c r="LV269" s="578" t="str">
        <f>IF(Table1[[#This Row],[Hauptkörper - B2 - Virgin Material Anteil (in %)]]="","",Table1[[#This Row],[Hauptkörper - B2 - Virgin Material Anteil (in %)]])</f>
        <v/>
      </c>
      <c r="LW269" s="577" t="str">
        <f>IF(Table1[[#This Row],[Hauptkörper - B2 - Recyceltes Material]]="","",VLOOKUP(Table1[[#This Row],[Hauptkörper - B2 - Recyceltes Material]],'DD FD'!AL:AM,2,FALSE))</f>
        <v/>
      </c>
      <c r="LX269" s="578" t="str">
        <f>IF(Table1[[#This Row],[Hauptkörper - B2 - Recyceltes Material Anteil (in %)]]="","",Table1[[#This Row],[Hauptkörper - B2 - Recyceltes Material Anteil (in %)]])</f>
        <v/>
      </c>
      <c r="LY269" s="577" t="str">
        <f>IF(Table1[[#This Row],[Hauptkörper - B2 - Beschichtung]]="","",VLOOKUP(Table1[[#This Row],[Hauptkörper - B2 - Beschichtung]],'DD FD'!AE:AF,2,FALSE))</f>
        <v/>
      </c>
      <c r="LZ269" s="580" t="str">
        <f>IF(Table1[[#This Row],[Hauptkörper - B2 - Beschichtung Anteil (in %)]]="","",Table1[[#This Row],[Hauptkörper - B2 - Beschichtung Anteil (in %)]])</f>
        <v/>
      </c>
      <c r="MA269" s="576" t="str">
        <f>IF(Table1[[#This Row],[Hauptkörper - B3 - Art]]="","",VLOOKUP(Table1[[#This Row],[Hauptkörper - B3 - Art]],'DD FD'!B:C,2,FALSE))</f>
        <v/>
      </c>
      <c r="MB269" s="577" t="str">
        <f>IF(Table1[[#This Row],[Hauptkörper - B3 - Fraktion]]="","",VLOOKUP(Table1[[#This Row],[Hauptkörper - B3 - Fraktion]],'DD FD'!H:J,3,FALSE))</f>
        <v/>
      </c>
      <c r="MC269" s="574" t="str">
        <f>IF(Table1[[#This Row],[Hauptkörper - B3 - Gewicht
(in G)]]="","",Table1[[#This Row],[Hauptkörper - B3 - Gewicht
(in G)]])</f>
        <v/>
      </c>
      <c r="MD269" s="574" t="str">
        <f>IF(Table1[[#This Row],[Hauptkörper - B3 - Lizenzierungs-pflichtig? (X=Ja)]]="","",Table1[[#This Row],[Hauptkörper - B3 - Lizenzierungs-pflichtig? (X=Ja)]])</f>
        <v/>
      </c>
      <c r="ME269" s="577" t="str">
        <f>IF(Table1[[#This Row],[Hauptkörper - B3 - Virgin Material]]="","",VLOOKUP(Table1[[#This Row],[Hauptkörper - B3 - Virgin Material]],'DD FD'!AJ:AK,2,FALSE))</f>
        <v/>
      </c>
      <c r="MF269" s="578" t="str">
        <f>IF(Table1[[#This Row],[Hauptkörper - B3 - Virgin Material Anteil (in %)]]="","",Table1[[#This Row],[Hauptkörper - B3 - Virgin Material Anteil (in %)]])</f>
        <v/>
      </c>
      <c r="MG269" s="577" t="str">
        <f>IF(Table1[[#This Row],[Hauptkörper - B3 - Recyceltes Material]]="","",VLOOKUP(Table1[[#This Row],[Hauptkörper - B3 - Recyceltes Material]],'DD FD'!AL:AM,2,FALSE))</f>
        <v/>
      </c>
      <c r="MH269" s="578" t="str">
        <f>IF(Table1[[#This Row],[Hauptkörper - B3 - Recyceltes Material Anteil (in %)]]="","",Table1[[#This Row],[Hauptkörper - B3 - Recyceltes Material Anteil (in %)]])</f>
        <v/>
      </c>
      <c r="MI269" s="577" t="str">
        <f>IF(Table1[[#This Row],[Hauptkörper - B3 - Beschichtung]]="","",VLOOKUP(Table1[[#This Row],[Hauptkörper - B3 - Beschichtung]],'DD FD'!AE:AF,2,FALSE))</f>
        <v/>
      </c>
      <c r="MJ269" s="580" t="str">
        <f>IF(Table1[[#This Row],[Hauptkörper - B3 - Beschichtung Anteil (in %)]]="","",Table1[[#This Row],[Hauptkörper - B3 - Beschichtung Anteil (in %)]])</f>
        <v/>
      </c>
      <c r="MK269" s="576" t="str">
        <f>IF(Table1[[#This Row],[Verschluss - B1 - Art]]="","",VLOOKUP(Table1[[#This Row],[Verschluss - B1 - Art]],'DD FD'!D:E,2,FALSE))</f>
        <v/>
      </c>
      <c r="ML269" s="577" t="str">
        <f>IF(Table1[[#This Row],[Verschluss - B1 - Fraktion]]="","",VLOOKUP(Table1[[#This Row],[Verschluss - B1 - Fraktion]],'DD FD'!H:J,3,FALSE))</f>
        <v/>
      </c>
      <c r="MM269" s="574" t="str">
        <f>IF(Table1[[#This Row],[Verschluss - B1 - Gewicht (in G)]]="","",Table1[[#This Row],[Verschluss - B1 - Gewicht (in G)]])</f>
        <v/>
      </c>
      <c r="MN269" s="574" t="str">
        <f>IF(Table1[[#This Row],[Verschluss - B1 - Lizenzierungs-pflichtig? (X=Ja)]]="","",Table1[[#This Row],[Verschluss - B1 - Lizenzierungs-pflichtig? (X=Ja)]])</f>
        <v/>
      </c>
      <c r="MO269" s="574" t="str">
        <f>IF(Table1[[#This Row],[Verschluss - B1 - Trennbar vom Hauptkörper? (X=Ja)]]="","",Table1[[#This Row],[Verschluss - B1 - Trennbar vom Hauptkörper? (X=Ja)]])</f>
        <v/>
      </c>
      <c r="MP269" s="577" t="str">
        <f>IF(Table1[[#This Row],[Verschluss - B1 - Virgin Material]]="","",VLOOKUP(Table1[[#This Row],[Verschluss - B1 - Virgin Material]],'DD FD'!AJ:AK,2,FALSE))</f>
        <v/>
      </c>
      <c r="MQ269" s="578" t="str">
        <f>IF(Table1[[#This Row],[Verschluss - B1 - Virgin Material Anteil (in %)]]="","",Table1[[#This Row],[Verschluss - B1 - Virgin Material Anteil (in %)]])</f>
        <v/>
      </c>
      <c r="MR269" s="577" t="str">
        <f>IF(Table1[[#This Row],[Verschluss - B1 - Recyceltes Material]]="","",VLOOKUP(Table1[[#This Row],[Verschluss - B1 - Recyceltes Material]],'DD FD'!AL:AM,2,FALSE))</f>
        <v/>
      </c>
      <c r="MS269" s="578" t="str">
        <f>IF(Table1[[#This Row],[Verschluss - B1 - Recyceltes Material Anteil (in %)]]="","",Table1[[#This Row],[Verschluss - B1 - Recyceltes Material Anteil (in %)]])</f>
        <v/>
      </c>
      <c r="MT269" s="577" t="str">
        <f>IF(Table1[[#This Row],[Verschluss - B1 - Beschichtung]]="","",VLOOKUP(Table1[[#This Row],[Verschluss - B1 - Beschichtung]],'DD FD'!AE:AF,2,FALSE))</f>
        <v/>
      </c>
      <c r="MU269" s="580" t="str">
        <f>IF(Table1[[#This Row],[Verschluss - B1 - Beschichtung Anteil (in %)]]="","",Table1[[#This Row],[Verschluss - B1 - Beschichtung Anteil (in %)]])</f>
        <v/>
      </c>
      <c r="MV269" s="576" t="str">
        <f>IF(Table1[[#This Row],[Verschluss - B2 - Art]]="","",VLOOKUP(Table1[[#This Row],[Verschluss - B2 - Art]],'DD FD'!D:E,2,FALSE))</f>
        <v/>
      </c>
      <c r="MW269" s="577" t="str">
        <f>IF(Table1[[#This Row],[Verschluss - B2 - Fraktion]]="","",VLOOKUP(Table1[[#This Row],[Verschluss - B2 - Fraktion]],'DD FD'!H:J,3,FALSE))</f>
        <v/>
      </c>
      <c r="MX269" s="574" t="str">
        <f>IF(Table1[[#This Row],[Verschluss - B2 - Gewicht (in G)]]="","",Table1[[#This Row],[Verschluss - B2 - Gewicht (in G)]])</f>
        <v/>
      </c>
      <c r="MY269" s="574" t="str">
        <f>IF(Table1[[#This Row],[Verschluss - B2 - Lizenzierungs-pflichtig? (X=Ja)]]="","",Table1[[#This Row],[Verschluss - B2 - Lizenzierungs-pflichtig? (X=Ja)]])</f>
        <v/>
      </c>
      <c r="MZ269" s="574" t="str">
        <f>IF(Table1[[#This Row],[Verschluss - B2 - Trennbar vom Hauptkörper? (X=Ja)]]="","",Table1[[#This Row],[Verschluss - B2 - Trennbar vom Hauptkörper? (X=Ja)]])</f>
        <v/>
      </c>
      <c r="NA269" s="577" t="str">
        <f>IF(Table1[[#This Row],[Verschluss - B2 - Virgin Material]]="","",VLOOKUP(Table1[[#This Row],[Verschluss - B2 - Virgin Material]],'DD FD'!AJ:AK,2,FALSE))</f>
        <v/>
      </c>
      <c r="NB269" s="578" t="str">
        <f>IF(Table1[[#This Row],[Verschluss - B2 - Virgin Material Anteil (in %)]]="","",Table1[[#This Row],[Verschluss - B2 - Virgin Material Anteil (in %)]])</f>
        <v/>
      </c>
      <c r="NC269" s="577" t="str">
        <f>IF(Table1[[#This Row],[Verschluss - B2 - Recyceltes Material]]="","",VLOOKUP(Table1[[#This Row],[Verschluss - B2 - Recyceltes Material]],'DD FD'!AL:AM,2,FALSE))</f>
        <v/>
      </c>
      <c r="ND269" s="578" t="str">
        <f>IF(Table1[[#This Row],[Verschluss - B2 - Recyceltes Material Anteil (in %)]]="","",Table1[[#This Row],[Verschluss - B2 - Recyceltes Material Anteil (in %)]])</f>
        <v/>
      </c>
      <c r="NE269" s="577" t="str">
        <f>IF(Table1[[#This Row],[Verschluss - B2 - Beschichtung]]="","",VLOOKUP(Table1[[#This Row],[Verschluss - B2 - Beschichtung]],'DD FD'!AE:AF,2,FALSE))</f>
        <v/>
      </c>
      <c r="NF269" s="580" t="str">
        <f>IF(Table1[[#This Row],[Verschluss - B2 - Beschichtung Anteil (in %)]]="","",Table1[[#This Row],[Verschluss - B2 - Beschichtung Anteil (in %)]])</f>
        <v/>
      </c>
      <c r="NG269" s="576" t="str">
        <f>IF(Table1[[#This Row],[Verschluss - B3 - Art]]="","",VLOOKUP(Table1[[#This Row],[Verschluss - B3 - Art]],'DD FD'!D:E,2,FALSE))</f>
        <v/>
      </c>
      <c r="NH269" s="577" t="str">
        <f>IF(Table1[[#This Row],[Verschluss - B3 - Fraktion]]="","",VLOOKUP(Table1[[#This Row],[Verschluss - B3 - Fraktion]],'DD FD'!H:J,3,FALSE))</f>
        <v/>
      </c>
      <c r="NI269" s="574" t="str">
        <f>IF(Table1[[#This Row],[Verschluss - B3 - Gewicht (in G)]]="","",Table1[[#This Row],[Verschluss - B3 - Gewicht (in G)]])</f>
        <v/>
      </c>
      <c r="NJ269" s="574" t="str">
        <f>IF(Table1[[#This Row],[Verschluss - B3 - Lizenzierungs-pflichtig? (X=Ja)]]="","",Table1[[#This Row],[Verschluss - B3 - Lizenzierungs-pflichtig? (X=Ja)]])</f>
        <v/>
      </c>
      <c r="NK269" s="574" t="str">
        <f>IF(Table1[[#This Row],[Verschluss - B3 - Trennbar vom Hauptkörper? (X=Ja)]]="","",Table1[[#This Row],[Verschluss - B3 - Trennbar vom Hauptkörper? (X=Ja)]])</f>
        <v/>
      </c>
      <c r="NL269" s="577" t="str">
        <f>IF(Table1[[#This Row],[Verschluss - B3 - Virgin Material]]="","",VLOOKUP(Table1[[#This Row],[Verschluss - B3 - Virgin Material]],'DD FD'!AJ:AK,2,FALSE))</f>
        <v/>
      </c>
      <c r="NM269" s="578" t="str">
        <f>IF(Table1[[#This Row],[Verschluss - B3 - Virgin Material Anteil (in %)]]="","",Table1[[#This Row],[Verschluss - B3 - Virgin Material Anteil (in %)]])</f>
        <v/>
      </c>
      <c r="NN269" s="577" t="str">
        <f>IF(Table1[[#This Row],[Verschluss - B3 - Recyceltes Material]]="","",VLOOKUP(Table1[[#This Row],[Verschluss - B3 - Recyceltes Material]],'DD FD'!AL:AM,2,FALSE))</f>
        <v/>
      </c>
      <c r="NO269" s="578" t="str">
        <f>IF(Table1[[#This Row],[Verschluss - B3 - Recyceltes Material Anteil (in %)]]="","",Table1[[#This Row],[Verschluss - B3 - Recyceltes Material Anteil (in %)]])</f>
        <v/>
      </c>
      <c r="NP269" s="577" t="str">
        <f>IF(Table1[[#This Row],[Verschluss - B3 - Beschichtung]]="","",VLOOKUP(Table1[[#This Row],[Verschluss - B3 - Beschichtung]],'DD FD'!AE:AF,2,FALSE))</f>
        <v/>
      </c>
      <c r="NQ269" s="580" t="str">
        <f>IF(Table1[[#This Row],[Verschluss - B3 - Beschichtung Anteil (in %)]]="","",Table1[[#This Row],[Verschluss - B3 - Beschichtung Anteil (in %)]])</f>
        <v/>
      </c>
      <c r="NR269" s="576" t="str">
        <f>IF(Table1[[#This Row],[Etikett - B1 - Art]]="","",VLOOKUP(Table1[[#This Row],[Etikett - B1 - Art]],'DD FD'!F:G,2,FALSE))</f>
        <v/>
      </c>
      <c r="NS269" s="577" t="str">
        <f>IF(Table1[[#This Row],[Etikett - B1 - Fraktion]]="","",VLOOKUP(Table1[[#This Row],[Etikett - B1 - Fraktion]],'DD FD'!H:J,3,FALSE))</f>
        <v/>
      </c>
      <c r="NT269" s="574" t="str">
        <f>IF(Table1[[#This Row],[Etikett - B1 - Gewicht (in G)]]="","",Table1[[#This Row],[Etikett - B1 - Gewicht (in G)]])</f>
        <v/>
      </c>
      <c r="NU269" s="574" t="str">
        <f>IF(Table1[[#This Row],[Etikett - B1 - Lizenzierungs-pflichtig? (X=Ja)]]="","",Table1[[#This Row],[Etikett - B1 - Lizenzierungs-pflichtig? (X=Ja)]])</f>
        <v/>
      </c>
      <c r="NV269" s="574" t="str">
        <f>IF(Table1[[#This Row],[Etikett - B1 - Trennbar vom Hauptkörper? (X=Ja)]]="","",Table1[[#This Row],[Etikett - B1 - Trennbar vom Hauptkörper? (X=Ja)]])</f>
        <v/>
      </c>
      <c r="NW269" s="577" t="str">
        <f>IF(Table1[[#This Row],[Etikett - B1 - Virgin Material]]="","",VLOOKUP(Table1[[#This Row],[Etikett - B1 - Virgin Material]],'DD FD'!AJ:AK,2,FALSE))</f>
        <v/>
      </c>
      <c r="NX269" s="578" t="str">
        <f>IF(Table1[[#This Row],[Etikett - B1 - Virgin Material Anteil (in %)]]="","",Table1[[#This Row],[Etikett - B1 - Virgin Material Anteil (in %)]])</f>
        <v/>
      </c>
      <c r="NY269" s="577" t="str">
        <f>IF(Table1[[#This Row],[Etikett - B1 - Recyceltes Material]]="","",VLOOKUP(Table1[[#This Row],[Etikett - B1 - Recyceltes Material]],'DD FD'!AL:AM,2,FALSE))</f>
        <v/>
      </c>
      <c r="NZ269" s="578" t="str">
        <f>IF(Table1[[#This Row],[Etikett - B1 - Recyceltes Material Anteil (in %)]]="","",Table1[[#This Row],[Etikett - B1 - Recyceltes Material Anteil (in %)]])</f>
        <v/>
      </c>
      <c r="OA269" s="577" t="str">
        <f>IF(Table1[[#This Row],[Etikett - B1 - Beschichtung]]="","",VLOOKUP(Table1[[#This Row],[Etikett - B1 - Beschichtung]],'DD FD'!AE:AF,2,FALSE))</f>
        <v/>
      </c>
      <c r="OB269" s="580" t="str">
        <f>IF(Table1[[#This Row],[Etikett - B1 - Beschichtung Anteil (in %)]]="","",Table1[[#This Row],[Etikett - B1 - Beschichtung Anteil (in %)]])</f>
        <v/>
      </c>
      <c r="OC269" s="576" t="str">
        <f>IF(Table1[[#This Row],[Etikett - B2 - Art]]="","",VLOOKUP(Table1[[#This Row],[Etikett - B2 - Art]],'DD FD'!F:G,2,FALSE))</f>
        <v/>
      </c>
      <c r="OD269" s="577" t="str">
        <f>IF(Table1[[#This Row],[Etikett - B2 - Fraktion]]="","",VLOOKUP(Table1[[#This Row],[Etikett - B2 - Fraktion]],'DD FD'!H:J,3,FALSE))</f>
        <v/>
      </c>
      <c r="OE269" s="574" t="str">
        <f>IF(Table1[[#This Row],[Etikett - B2 - Gewicht (in G)]]="","",Table1[[#This Row],[Etikett - B2 - Gewicht (in G)]])</f>
        <v/>
      </c>
      <c r="OF269" s="574" t="str">
        <f>IF(Table1[[#This Row],[Etikett - B2 - Lizenzierungs-pflichtig? (X=Ja)]]="","",Table1[[#This Row],[Etikett - B2 - Lizenzierungs-pflichtig? (X=Ja)]])</f>
        <v/>
      </c>
      <c r="OG269" s="574" t="str">
        <f>IF(Table1[[#This Row],[Etikett - B2 - Trennbar vom Hauptkörper? (X=Ja)]]="","",Table1[[#This Row],[Etikett - B2 - Trennbar vom Hauptkörper? (X=Ja)]])</f>
        <v/>
      </c>
      <c r="OH269" s="577" t="str">
        <f>IF(Table1[[#This Row],[Etikett - B2 - Virgin Material]]="","",VLOOKUP(Table1[[#This Row],[Etikett - B2 - Virgin Material]],'DD FD'!AJ:AK,2,FALSE))</f>
        <v/>
      </c>
      <c r="OI269" s="578" t="str">
        <f>IF(Table1[[#This Row],[Etikett - B2 - Virgin Material Anteil (in %)]]="","",Table1[[#This Row],[Etikett - B2 - Virgin Material Anteil (in %)]])</f>
        <v/>
      </c>
      <c r="OJ269" s="577" t="str">
        <f>IF(Table1[[#This Row],[Etikett - B2 - Recyceltes Material]]="","",VLOOKUP(Table1[[#This Row],[Etikett - B2 - Recyceltes Material]],'DD FD'!AL:AM,2,FALSE))</f>
        <v/>
      </c>
      <c r="OK269" s="578" t="str">
        <f>IF(Table1[[#This Row],[Etikett - B2 - Recyceltes Material Anteil (in %)]]="","",Table1[[#This Row],[Etikett - B2 - Recyceltes Material Anteil (in %)]])</f>
        <v/>
      </c>
      <c r="OL269" s="577" t="str">
        <f>IF(Table1[[#This Row],[Etikett - B2 - Beschichtung]]="","",VLOOKUP(Table1[[#This Row],[Etikett - B2 - Beschichtung]],'DD FD'!AE:AF,2,FALSE))</f>
        <v/>
      </c>
      <c r="OM269" s="580" t="str">
        <f>IF(Table1[[#This Row],[Etikett - B2 - Beschichtung Anteil (in %)]]="","",Table1[[#This Row],[Etikett - B2 - Beschichtung Anteil (in %)]])</f>
        <v/>
      </c>
      <c r="ON269" s="576" t="str">
        <f>IF(Table1[[#This Row],[Etikett - B3 - Art]]="","",VLOOKUP(Table1[[#This Row],[Etikett - B3 - Art]],'DD FD'!F:G,2,FALSE))</f>
        <v/>
      </c>
      <c r="OO269" s="577" t="str">
        <f>IF(Table1[[#This Row],[Etikett - B3 - Fraktion]]="","",VLOOKUP(Table1[[#This Row],[Etikett - B3 - Fraktion]],'DD FD'!H:J,3,FALSE))</f>
        <v/>
      </c>
      <c r="OP269" s="574" t="str">
        <f>IF(Table1[[#This Row],[Etikett - B3 - Gewicht (in G)]]="","",Table1[[#This Row],[Etikett - B3 - Gewicht (in G)]])</f>
        <v/>
      </c>
      <c r="OQ269" s="574" t="str">
        <f>IF(Table1[[#This Row],[Etikett - B3 - Lizenzierungs-pflichtig? (X=Ja)]]="","",Table1[[#This Row],[Etikett - B3 - Lizenzierungs-pflichtig? (X=Ja)]])</f>
        <v/>
      </c>
      <c r="OR269" s="574" t="str">
        <f>IF(Table1[[#This Row],[Etikett - B3 - Trennbar vom Hauptkörper? (X=Ja)]]="","",Table1[[#This Row],[Etikett - B3 - Trennbar vom Hauptkörper? (X=Ja)]])</f>
        <v/>
      </c>
      <c r="OS269" s="577" t="str">
        <f>IF(Table1[[#This Row],[Etikett - B3 - Virgin Material]]="","",VLOOKUP(Table1[[#This Row],[Etikett - B3 - Virgin Material]],'DD FD'!AJ:AK,2,FALSE))</f>
        <v/>
      </c>
      <c r="OT269" s="578" t="str">
        <f>IF(Table1[[#This Row],[Etikett - B3 - Virgin Material Anteil (in %)]]="","",Table1[[#This Row],[Etikett - B3 - Virgin Material Anteil (in %)]])</f>
        <v/>
      </c>
      <c r="OU269" s="577" t="str">
        <f>IF(Table1[[#This Row],[Etikett - B3 - Recyceltes Material]]="","",VLOOKUP(Table1[[#This Row],[Etikett - B3 - Recyceltes Material]],'DD FD'!AL:AM,2,FALSE))</f>
        <v/>
      </c>
      <c r="OV269" s="578" t="str">
        <f>IF(Table1[[#This Row],[Etikett - B3 - Recyceltes Material Anteil (in %)]]="","",Table1[[#This Row],[Etikett - B3 - Recyceltes Material Anteil (in %)]])</f>
        <v/>
      </c>
      <c r="OW269" s="577" t="str">
        <f>IF(Table1[[#This Row],[Etikett - B3 - Beschichtung]]="","",VLOOKUP(Table1[[#This Row],[Etikett - B3 - Beschichtung]],'DD FD'!AE:AF,2,FALSE))</f>
        <v/>
      </c>
      <c r="OX269" s="613" t="str">
        <f>IF(Table1[[#This Row],[Etikett - B3 - Beschichtung Anteil (in %)]]="","",Table1[[#This Row],[Etikett - B3 - Beschichtung Anteil (in %)]])</f>
        <v/>
      </c>
      <c r="OY269" s="618">
        <f>ROUNDUP(SUM(
IF(AND(LH269='DD FD'!$J$7,LJ269='DD FD'!$AI$3),LI269,0),
IF(AND(LR269='DD FD'!$J$7,LT269='DD FD'!$AI$3),LS269,0),
IF(AND(MB269='DD FD'!$J$7,MD269='DD FD'!$AI$3),MC269,0),
IF(AND(ML269='DD FD'!$J$7,MN269='DD FD'!$AI$3),MM269,0),
IF(AND(MW269='DD FD'!$J$7,MY269='DD FD'!$AI$3),MX269,0),
IF(AND(NH269='DD FD'!$J$7,NJ269='DD FD'!$AI$3),NI269,0),
IF(AND(NS269='DD FD'!$J$7,NU269='DD FD'!$AI$3),NT269,0),
IF(AND(OD269='DD FD'!$J$7,OF269='DD FD'!$AI$3),OE269,0),
IF(AND(OO269='DD FD'!$J$7,OQ269='DD FD'!$AI$3),OP269,0),
),2)</f>
        <v>0</v>
      </c>
      <c r="OZ269" s="617">
        <f>ROUNDUP(SUM(
IF(AND(LH269='DD FD'!$J$6,LJ269='DD FD'!$AI$3),LI269,0),
IF(AND(LR269='DD FD'!$J$6,LT269='DD FD'!$AI$3),LS269,0),
IF(AND(MB269='DD FD'!$J$6,MD269='DD FD'!$AI$3),MC269,0),
IF(AND(ML269='DD FD'!$J$6,MN269='DD FD'!$AI$3),MM269,0),
IF(AND(MW269='DD FD'!$J$6,MY269='DD FD'!$AI$3),MX269,0),
IF(AND(NH269='DD FD'!$J$6,NJ269='DD FD'!$AI$3),NI269,0),
IF(AND(NS269='DD FD'!$J$6,NU269='DD FD'!$AI$3),NT269,0),
IF(AND(OD269='DD FD'!$J$6,OF269='DD FD'!$AI$3),OE269,0),
IF(AND(OO269='DD FD'!$J$6,OQ269='DD FD'!$AI$3),OP269,0),
),2)</f>
        <v>0</v>
      </c>
      <c r="PA269" s="617">
        <f>ROUNDUP(SUM(
IF(AND(LH269='DD FD'!$J$10,LJ269='DD FD'!$AI$3),LI269,0),
IF(AND(LR269='DD FD'!$J$10,LT269='DD FD'!$AI$3),LS269,0),
IF(AND(MB269='DD FD'!$J$10,MD269='DD FD'!$AI$3),MC269,0),
IF(AND(ML269='DD FD'!$J$10,MN269='DD FD'!$AI$3),MM269,0),
IF(AND(MW269='DD FD'!$J$10,MY269='DD FD'!$AI$3),MX269,0),
IF(AND(NH269='DD FD'!$J$10,NJ269='DD FD'!$AI$3),NI269,0),
IF(AND(NS269='DD FD'!$J$10,NU269='DD FD'!$AI$3),NT269,0),
IF(AND(OD269='DD FD'!$J$10,OF269='DD FD'!$AI$3),OE269,0),
IF(AND(OO269='DD FD'!$J$10,OQ269='DD FD'!$AI$3),OP269,0),
),2)</f>
        <v>0</v>
      </c>
      <c r="PB269" s="617">
        <f>ROUNDUP(SUM(
IF(AND(LH269='DD FD'!$J$8,LJ269='DD FD'!$AI$3),LI269,0),
IF(AND(LR269='DD FD'!$J$8,LT269='DD FD'!$AI$3),LS269,0),
IF(AND(MB269='DD FD'!$J$8,MD269='DD FD'!$AI$3),MC269,0),
IF(AND(ML269='DD FD'!$J$8,MN269='DD FD'!$AI$3),MM269,0),
IF(AND(MW269='DD FD'!$J$8,MY269='DD FD'!$AI$3),MX269,0),
IF(AND(NH269='DD FD'!$J$8,NJ269='DD FD'!$AI$3),NI269,0),
IF(AND(NS269='DD FD'!$J$8,NU269='DD FD'!$AI$3),NT269,0),
IF(AND(OD269='DD FD'!$J$8,OF269='DD FD'!$AI$3),OE269,0),
IF(AND(OO269='DD FD'!$J$8,OQ269='DD FD'!$AI$3),OP269,0),
),2)</f>
        <v>0</v>
      </c>
      <c r="PC269" s="617">
        <f>ROUNDUP(SUM(
IF(AND(LH269='DD FD'!$J$5,LJ269='DD FD'!$AI$3),LI269,0),
IF(AND(LR269='DD FD'!$J$5,LT269='DD FD'!$AI$3),LS269,0),
IF(AND(MB269='DD FD'!$J$5,MD269='DD FD'!$AI$3),MC269,0),
IF(AND(ML269='DD FD'!$J$5,MN269='DD FD'!$AI$3),MM269,0),
IF(AND(MW269='DD FD'!$J$5,MY269='DD FD'!$AI$3),MX269,0),
IF(AND(NH269='DD FD'!$J$5,NJ269='DD FD'!$AI$3),NI269,0),
IF(AND(NS269='DD FD'!$J$5,NU269='DD FD'!$AI$3),NT269,0),
IF(AND(OD269='DD FD'!$J$5,OF269='DD FD'!$AI$3),OE269,0),
IF(AND(OO269='DD FD'!$J$5,OQ269='DD FD'!$AI$3),OP269,0),
),2)</f>
        <v>0</v>
      </c>
      <c r="PD269" s="617">
        <f>ROUNDUP(SUM(
IF(AND(LH269='DD FD'!$J$9,LJ269='DD FD'!$AI$3),LI269,0),
IF(AND(LR269='DD FD'!$J$9,LT269='DD FD'!$AI$3),LS269,0),
IF(AND(MB269='DD FD'!$J$9,MD269='DD FD'!$AI$3),MC269,0),
IF(AND(ML269='DD FD'!$J$9,MN269='DD FD'!$AI$3),MM269,0),
IF(AND(MW269='DD FD'!$J$9,MY269='DD FD'!$AI$3),MX269,0),
IF(AND(NH269='DD FD'!$J$9,NJ269='DD FD'!$AI$3),NI269,0),
IF(AND(NS269='DD FD'!$J$9,NU269='DD FD'!$AI$3),NT269,0),
IF(AND(OD269='DD FD'!$J$9,OF269='DD FD'!$AI$3),OE269,0),
IF(AND(OO269='DD FD'!$J$9,OQ269='DD FD'!$AI$3),OP269,0),
),2)</f>
        <v>0</v>
      </c>
      <c r="PE269" s="617">
        <f>ROUNDUP(SUM(
IF(AND(LH269='DD FD'!$J$4,LJ269='DD FD'!$AI$3),LI269,0),
IF(AND(LR269='DD FD'!$J$4,LT269='DD FD'!$AI$3),LS269,0),
IF(AND(MB269='DD FD'!$J$4,MD269='DD FD'!$AI$3),MC269,0),
IF(AND(ML269='DD FD'!$J$4,MN269='DD FD'!$AI$3),MM269,0),
IF(AND(MW269='DD FD'!$J$4,MY269='DD FD'!$AI$3),MX269,0),
IF(AND(NH269='DD FD'!$J$4,NJ269='DD FD'!$AI$3),NI269,0),
IF(AND(NS269='DD FD'!$J$4,NU269='DD FD'!$AI$3),NT269,0),
IF(AND(OD269='DD FD'!$J$4,OF269='DD FD'!$AI$3),OE269,0),
IF(AND(OO269='DD FD'!$J$4,OQ269='DD FD'!$AI$3),OP269,0),
),2)</f>
        <v>0</v>
      </c>
      <c r="PF269" s="619">
        <f>ROUNDUP(SUM(
IF(AND(LH269='DD FD'!$J$11,LJ269='DD FD'!$AI$3),LI269,0),
IF(AND(LR269='DD FD'!$J$11,LT269='DD FD'!$AI$3),LS269,0),
IF(AND(MB269='DD FD'!$J$11,MD269='DD FD'!$AI$3),MC269,0),
IF(AND(ML269='DD FD'!$J$11,MN269='DD FD'!$AI$3),MM269,0),
IF(AND(MW269='DD FD'!$J$11,MY269='DD FD'!$AI$3),MX269,0),
IF(AND(NH269='DD FD'!$J$11,NJ269='DD FD'!$AI$3),NI269,0),
IF(AND(NS269='DD FD'!$J$11,NU269='DD FD'!$AI$3),NT269,0),
IF(AND(OD269='DD FD'!$J$11,OF269='DD FD'!$AI$3),OE269,0),
IF(AND(OO269='DD FD'!$J$11,OQ269='DD FD'!$AI$3),OP269,0),
),2)</f>
        <v>0</v>
      </c>
    </row>
    <row r="270" spans="1:422">
      <c r="A270" s="806"/>
      <c r="B270" s="934"/>
      <c r="C270" s="247"/>
      <c r="D270" s="842"/>
      <c r="E270" s="247"/>
      <c r="F270" s="158"/>
      <c r="G270" s="710"/>
      <c r="H270" s="712"/>
      <c r="I270" s="936"/>
      <c r="J270" s="803"/>
      <c r="K270" s="150"/>
      <c r="L270" s="146" t="str">
        <f t="shared" si="108"/>
        <v/>
      </c>
      <c r="M270" s="501" t="str">
        <f t="shared" si="125"/>
        <v/>
      </c>
      <c r="N270" s="504"/>
      <c r="O270" s="113" t="str">
        <f t="shared" si="126"/>
        <v/>
      </c>
      <c r="P270" s="114" t="str">
        <f t="shared" si="109"/>
        <v/>
      </c>
      <c r="Q270" s="152"/>
      <c r="R270" s="152"/>
      <c r="S270" s="115" t="str">
        <f t="shared" si="127"/>
        <v/>
      </c>
      <c r="T270" s="159"/>
      <c r="U270" s="159"/>
      <c r="V270" s="157"/>
      <c r="W270" s="157"/>
      <c r="X270" s="157"/>
      <c r="Y270" s="772"/>
      <c r="Z270" s="158"/>
      <c r="AA270" s="144"/>
      <c r="AB270" s="112"/>
      <c r="AC270" s="153"/>
      <c r="AD270" s="153"/>
      <c r="AE270" s="153"/>
      <c r="AF270" s="153"/>
      <c r="AG270" s="153"/>
      <c r="AH270" s="153"/>
      <c r="AI270" s="152"/>
      <c r="AJ270" s="158"/>
      <c r="AK270" s="158"/>
      <c r="AL270" s="158"/>
      <c r="AM270" s="116" t="str">
        <f t="shared" si="128"/>
        <v/>
      </c>
      <c r="AN270" s="116" t="str">
        <f t="shared" si="129"/>
        <v/>
      </c>
      <c r="AO270" s="324"/>
      <c r="AP270" s="503"/>
      <c r="AQ270" s="487" t="str">
        <f t="shared" si="130"/>
        <v/>
      </c>
      <c r="AR270" s="113" t="str">
        <f t="shared" si="110"/>
        <v/>
      </c>
      <c r="AS270" s="113" t="str">
        <f t="shared" si="111"/>
        <v/>
      </c>
      <c r="AT270" s="113" t="str">
        <f t="shared" si="112"/>
        <v/>
      </c>
      <c r="AU270" s="113" t="str">
        <f t="shared" si="113"/>
        <v/>
      </c>
      <c r="AV270" s="159"/>
      <c r="AW270" s="157"/>
      <c r="AX270" s="157"/>
      <c r="AY270" s="157"/>
      <c r="AZ270" s="157"/>
      <c r="BA270" s="116" t="str">
        <f t="shared" si="114"/>
        <v/>
      </c>
      <c r="BB270" s="316"/>
      <c r="BC270" s="116" t="str">
        <f t="shared" si="115"/>
        <v/>
      </c>
      <c r="BD270" s="133" t="str">
        <f t="shared" si="116"/>
        <v/>
      </c>
      <c r="BE270" s="157"/>
      <c r="BF270" s="1180"/>
      <c r="BG270" s="1180"/>
      <c r="BH270" s="158"/>
      <c r="BI270" s="490"/>
      <c r="BJ270" s="514" t="str">
        <f t="shared" si="131"/>
        <v/>
      </c>
      <c r="BK270" s="789"/>
      <c r="BL270" s="116" t="str">
        <f t="shared" si="132"/>
        <v/>
      </c>
      <c r="BM270" s="144"/>
      <c r="BN270" s="144"/>
      <c r="BO270" s="144"/>
      <c r="BP270" s="790"/>
      <c r="BQ270" s="790"/>
      <c r="BR270" s="790"/>
      <c r="BS270" s="116" t="str">
        <f t="shared" si="117"/>
        <v/>
      </c>
      <c r="BT270" s="790"/>
      <c r="BU270" s="808" t="str">
        <f t="shared" si="118"/>
        <v/>
      </c>
      <c r="BV270" s="791"/>
      <c r="BW270" s="144"/>
      <c r="BX270" s="20"/>
      <c r="BY270" s="20"/>
      <c r="BZ270" s="20"/>
      <c r="CA270" s="792"/>
      <c r="CB270" s="1201"/>
      <c r="CC270" s="144"/>
      <c r="CD270" s="144"/>
      <c r="CE270" s="144"/>
      <c r="CF270" s="144"/>
      <c r="CG270" s="144"/>
      <c r="CH270" s="144"/>
      <c r="CI270" s="144"/>
      <c r="CJ270" s="144"/>
      <c r="CK270" s="144"/>
      <c r="CL270" s="144"/>
      <c r="CM270" s="144"/>
      <c r="CN270" s="144"/>
      <c r="CO270" s="144"/>
      <c r="CP270" s="144"/>
      <c r="CQ270" s="144"/>
      <c r="CR270" s="144"/>
      <c r="CS270" s="144"/>
      <c r="CT270" s="144"/>
      <c r="CU270" s="144"/>
      <c r="CV270" s="144"/>
      <c r="CW270" s="144"/>
      <c r="CX270" s="144"/>
      <c r="CY270" s="144"/>
      <c r="CZ270" s="144"/>
      <c r="DA270" s="144"/>
      <c r="DB270" s="144"/>
      <c r="DC270" s="144"/>
      <c r="DD270" s="144"/>
      <c r="DE270" s="144"/>
      <c r="DF270" s="144"/>
      <c r="DG270" s="144"/>
      <c r="DH270" s="144"/>
      <c r="DI270" s="144"/>
      <c r="DJ270" s="144"/>
      <c r="DK270" s="144"/>
      <c r="DL270" s="144"/>
      <c r="DM270" s="144"/>
      <c r="DN270" s="144"/>
      <c r="DO270" s="144"/>
      <c r="DP270" s="144"/>
      <c r="DQ270" s="144"/>
      <c r="DR270" s="144"/>
      <c r="DS270" s="144"/>
      <c r="DT270" s="144"/>
      <c r="DU270" s="144"/>
      <c r="DV270" s="144"/>
      <c r="DW270" s="144"/>
      <c r="DX270" s="144"/>
      <c r="DY270" s="144"/>
      <c r="DZ270" s="144"/>
      <c r="EA270" s="144"/>
      <c r="EB270" s="144"/>
      <c r="EC270" s="144"/>
      <c r="ED270" s="782" t="str">
        <f t="shared" si="133"/>
        <v/>
      </c>
      <c r="EE270" s="519"/>
      <c r="EF270" s="793"/>
      <c r="EG270" s="519"/>
      <c r="EH270" s="794"/>
      <c r="EI270" s="790"/>
      <c r="EJ270" s="794"/>
      <c r="EK270" s="794"/>
      <c r="EL270" s="790"/>
      <c r="EM270" s="790"/>
      <c r="EN270" s="790"/>
      <c r="EO270" s="112" t="str">
        <f t="shared" si="119"/>
        <v/>
      </c>
      <c r="EP270" s="790"/>
      <c r="EQ270" s="488" t="str">
        <f t="shared" si="120"/>
        <v/>
      </c>
      <c r="ER270" s="1100"/>
      <c r="ES270" s="1099" t="str">
        <f t="shared" si="134"/>
        <v/>
      </c>
      <c r="ET270" s="525"/>
      <c r="EU270" s="148"/>
      <c r="EV270" s="148"/>
      <c r="EW270" s="148"/>
      <c r="EX270" s="148"/>
      <c r="EY270" s="148"/>
      <c r="EZ270" s="148"/>
      <c r="FA270" s="148"/>
      <c r="FB270" s="148"/>
      <c r="FC270" s="148"/>
      <c r="FD270" s="148"/>
      <c r="FE270" s="148"/>
      <c r="FF270" s="148"/>
      <c r="FG270" s="148"/>
      <c r="FH270" s="148"/>
      <c r="FI270" s="528"/>
      <c r="FJ270" s="513" t="str">
        <f t="shared" si="121"/>
        <v/>
      </c>
      <c r="FK270" s="158"/>
      <c r="FL270" s="850"/>
      <c r="FM270" s="850"/>
      <c r="FN270" s="850"/>
      <c r="FO270" s="850"/>
      <c r="FP270" s="850"/>
      <c r="FQ270" s="850"/>
      <c r="FR270" s="157"/>
      <c r="FS270" s="143"/>
      <c r="FT270" s="143"/>
      <c r="FU270" s="847" t="str">
        <f t="shared" si="122"/>
        <v/>
      </c>
      <c r="FV270" s="555"/>
      <c r="FW270" s="523" t="str">
        <f>IF(Table1[[#This Row],[Nonfood Inhaltstoffe - Komponente]]="","",VLOOKUP(Table1[[#This Row],[Nonfood Inhaltstoffe - Komponente]],'Dropdown Auswahl'!BJ:BK,2,FALSE))</f>
        <v/>
      </c>
      <c r="FX270" s="1013"/>
      <c r="FY270" s="1011" t="str">
        <f t="shared" si="123"/>
        <v/>
      </c>
      <c r="FZ270" s="152"/>
      <c r="GA270" s="152"/>
      <c r="GB270" s="152"/>
      <c r="GC270" s="529" t="str">
        <f t="shared" si="124"/>
        <v/>
      </c>
      <c r="GG270" s="21"/>
      <c r="GH270" s="21"/>
      <c r="GI270" s="1019"/>
      <c r="GJ270" s="1016" t="str">
        <f>IF(Table1[[#This Row],[Global Trade Item Number (GTIN)]]="","",Table1[[#This Row],[Global Trade Item Number (GTIN)]])</f>
        <v/>
      </c>
      <c r="GK270" s="555" t="str">
        <f>IF(Table1[[#This Row],[WAWI-Nr./ Kreditoren-Nummer
(ASDV)]]&lt;&gt;"",Table1[[#This Row],[WAWI-Nr./ Kreditoren-Nummer
(ASDV)]],"")</f>
        <v/>
      </c>
      <c r="GL270" s="165"/>
      <c r="GM270" s="165"/>
      <c r="GN270" s="165"/>
      <c r="GO270" s="485"/>
      <c r="GP270" s="534"/>
      <c r="GQ270" s="533"/>
      <c r="GR270" s="486"/>
      <c r="GS270" s="486"/>
      <c r="GT270" s="486"/>
      <c r="GU270" s="486"/>
      <c r="GV270" s="486"/>
      <c r="GW270" s="542"/>
      <c r="GX270" s="538"/>
      <c r="GY270" s="144"/>
      <c r="GZ270" s="480"/>
      <c r="HA270" s="158"/>
      <c r="HB270" s="480"/>
      <c r="HC270" s="480"/>
      <c r="HD270" s="480"/>
      <c r="HE270" s="480"/>
      <c r="HF270" s="480"/>
      <c r="HG270" s="480"/>
      <c r="HH270" s="538"/>
      <c r="HI270" s="480"/>
      <c r="HJ270" s="480"/>
      <c r="HK270" s="480"/>
      <c r="HL270" s="480"/>
      <c r="HM270" s="480"/>
      <c r="HN270" s="480"/>
      <c r="HO270" s="480"/>
      <c r="HP270" s="480"/>
      <c r="HQ270" s="480"/>
      <c r="HR270" s="538"/>
      <c r="HS270" s="480"/>
      <c r="HT270" s="480"/>
      <c r="HU270" s="480"/>
      <c r="HV270" s="480"/>
      <c r="HW270" s="480"/>
      <c r="HX270" s="480"/>
      <c r="HY270" s="480"/>
      <c r="HZ270" s="480"/>
      <c r="IA270" s="480"/>
      <c r="IB270" s="538"/>
      <c r="IC270" s="480"/>
      <c r="ID270" s="480"/>
      <c r="IE270" s="480"/>
      <c r="IF270" s="480"/>
      <c r="IG270" s="480"/>
      <c r="IH270" s="480"/>
      <c r="II270" s="480"/>
      <c r="IJ270" s="480"/>
      <c r="IK270" s="480"/>
      <c r="IL270" s="480"/>
      <c r="IM270" s="538"/>
      <c r="IN270" s="480"/>
      <c r="IO270" s="480"/>
      <c r="IP270" s="480"/>
      <c r="IQ270" s="480"/>
      <c r="IR270" s="480"/>
      <c r="IS270" s="480"/>
      <c r="IT270" s="480"/>
      <c r="IU270" s="480"/>
      <c r="IV270" s="480"/>
      <c r="IW270" s="480"/>
      <c r="IX270" s="538"/>
      <c r="IY270" s="480"/>
      <c r="IZ270" s="480"/>
      <c r="JA270" s="480"/>
      <c r="JB270" s="480"/>
      <c r="JC270" s="480"/>
      <c r="JD270" s="480"/>
      <c r="JE270" s="480"/>
      <c r="JF270" s="480"/>
      <c r="JG270" s="480"/>
      <c r="JH270" s="480"/>
      <c r="JI270" s="538"/>
      <c r="JJ270" s="480"/>
      <c r="JK270" s="480"/>
      <c r="JL270" s="480"/>
      <c r="JM270" s="480"/>
      <c r="JN270" s="480"/>
      <c r="JO270" s="480"/>
      <c r="JP270" s="480"/>
      <c r="JQ270" s="480"/>
      <c r="JR270" s="480"/>
      <c r="JS270" s="590"/>
      <c r="JT270" s="538"/>
      <c r="JU270" s="480"/>
      <c r="JV270" s="480"/>
      <c r="JW270" s="480"/>
      <c r="JX270" s="480"/>
      <c r="JY270" s="480"/>
      <c r="JZ270" s="480"/>
      <c r="KA270" s="480"/>
      <c r="KB270" s="480"/>
      <c r="KC270" s="480"/>
      <c r="KD270" s="480"/>
      <c r="KE270" s="538"/>
      <c r="KF270" s="480"/>
      <c r="KG270" s="480"/>
      <c r="KH270" s="480"/>
      <c r="KI270" s="480"/>
      <c r="KJ270" s="480"/>
      <c r="KK270" s="480"/>
      <c r="KL270" s="480"/>
      <c r="KM270" s="480"/>
      <c r="KN270" s="480"/>
      <c r="KO270" s="480"/>
      <c r="KR270" s="568" t="str">
        <f>IF(Table1[[#This Row],[GTIN]]&lt;&gt;"",Table1[[#This Row],[GTIN]],"")</f>
        <v/>
      </c>
      <c r="KS270" s="569" t="str">
        <f>Table1[[#This Row],[Kreditor]]</f>
        <v/>
      </c>
      <c r="KT270" s="570" t="str">
        <f>IF(Table1[[#This Row],[Gültig ab (Datum)]]&lt;&gt;"",Table1[[#This Row],[Gültig ab (Datum)]],"")</f>
        <v/>
      </c>
      <c r="KU270" s="570"/>
      <c r="KV270" s="583" t="str">
        <f>IF(Table1[[#This Row],[Artikel verpackt? 
(X=Ja)]]="","",Table1[[#This Row],[Artikel verpackt? 
(X=Ja)]])</f>
        <v/>
      </c>
      <c r="KW270" s="571" t="str">
        <f>IF(Table1[[#This Row],[Verpackung recyclingfähig?
(X=Ja)]]="","",Table1[[#This Row],[Verpackung recyclingfähig?
(X=Ja)]])</f>
        <v/>
      </c>
      <c r="KX270" s="572"/>
      <c r="KY270" s="573"/>
      <c r="KZ270" s="574"/>
      <c r="LA270" s="574"/>
      <c r="LB270" s="574"/>
      <c r="LC270" s="574"/>
      <c r="LD270" s="574"/>
      <c r="LE270" s="574"/>
      <c r="LF270" s="575"/>
      <c r="LG270" s="576" t="str">
        <f>IF(Table1[[#This Row],[Hauptkörper - B1 - Art]]="","",VLOOKUP(Table1[[#This Row],[Hauptkörper - B1 - Art]],'DD FD'!B:C,2,FALSE))</f>
        <v/>
      </c>
      <c r="LH270" s="577" t="str">
        <f>IF(Table1[[#This Row],[Hauptkörper - B1 - Fraktion]]="","",VLOOKUP(Table1[[#This Row],[Hauptkörper - B1 - Fraktion]],'DD FD'!H:J,3,FALSE))</f>
        <v/>
      </c>
      <c r="LI270" s="574" t="str">
        <f>IF(Table1[[#This Row],[Hauptkörper - B1 - Gewicht
(in G)]]="","",Table1[[#This Row],[Hauptkörper - B1 - Gewicht
(in G)]])</f>
        <v/>
      </c>
      <c r="LJ270" s="574" t="str">
        <f>IF(Table1[[#This Row],[Hauptkörper - B1 - Lizenzierungs-pflichtig? (X=Ja)]]="","",Table1[[#This Row],[Hauptkörper - B1 - Lizenzierungs-pflichtig? (X=Ja)]])</f>
        <v/>
      </c>
      <c r="LK270" s="577" t="str">
        <f>IF(Table1[[#This Row],[Hauptkörper - B1 - Virgin Material]]="","",VLOOKUP(Table1[[#This Row],[Hauptkörper - B1 - Virgin Material]],'DD FD'!AJ:AK,2,FALSE))</f>
        <v/>
      </c>
      <c r="LL270" s="578" t="str">
        <f>IF(Table1[[#This Row],[Hauptkörper - B1 - Virgin Material Anteil (in %)]]="","",Table1[[#This Row],[Hauptkörper - B1 - Virgin Material Anteil (in %)]])</f>
        <v/>
      </c>
      <c r="LM270" s="577" t="str">
        <f>IF(Table1[[#This Row],[Hauptkörper - B1 - Recyceltes Material]]="","",VLOOKUP(Table1[[#This Row],[Hauptkörper - B1 - Recyceltes Material]],'DD FD'!AL:AM,2,FALSE))</f>
        <v/>
      </c>
      <c r="LN270" s="578" t="str">
        <f>IF(Table1[[#This Row],[Hauptkörper - B1 - Recyceltes Material Anteil (in %)]]="","",Table1[[#This Row],[Hauptkörper - B1 - Recyceltes Material Anteil (in %)]])</f>
        <v/>
      </c>
      <c r="LO270" s="579" t="str">
        <f>IF(Table1[[#This Row],[Hauptkörper - B1 - Beschichtung]]="","",VLOOKUP(Table1[[#This Row],[Hauptkörper - B1 - Beschichtung]],'DD FD'!AE:AF,2,FALSE))</f>
        <v/>
      </c>
      <c r="LP270" s="580" t="str">
        <f>IF(Table1[[#This Row],[Hauptkörper - B1 - Beschichtung Anteil (in %)]]="","",Table1[[#This Row],[Hauptkörper - B1 - Beschichtung Anteil (in %)]])</f>
        <v/>
      </c>
      <c r="LQ270" s="576" t="str">
        <f>IF(Table1[[#This Row],[Hauptkörper - B2 - Art]]="","",VLOOKUP(Table1[[#This Row],[Hauptkörper - B2 - Art]],'DD FD'!B:C,2,FALSE))</f>
        <v/>
      </c>
      <c r="LR270" s="577" t="str">
        <f>IF(Table1[[#This Row],[Hauptkörper - B2 - Fraktion]]="","",VLOOKUP(Table1[[#This Row],[Hauptkörper - B2 - Fraktion]],'DD FD'!H:J,3,FALSE))</f>
        <v/>
      </c>
      <c r="LS270" s="574" t="str">
        <f>IF(Table1[[#This Row],[Hauptkörper - B2 - Gewicht
(in G)]]="","",Table1[[#This Row],[Hauptkörper - B2 - Gewicht
(in G)]])</f>
        <v/>
      </c>
      <c r="LT270" s="574" t="str">
        <f>IF(Table1[[#This Row],[Hauptkörper - B2 - Lizenzierungs-pflichtig? (X=Ja)]]="","",Table1[[#This Row],[Hauptkörper - B2 - Lizenzierungs-pflichtig? (X=Ja)]])</f>
        <v/>
      </c>
      <c r="LU270" s="577" t="str">
        <f>IF(Table1[[#This Row],[Hauptkörper - B2 - Virgin Material]]="","",VLOOKUP(Table1[[#This Row],[Hauptkörper - B2 - Virgin Material]],'DD FD'!AJ:AK,2,FALSE))</f>
        <v/>
      </c>
      <c r="LV270" s="578" t="str">
        <f>IF(Table1[[#This Row],[Hauptkörper - B2 - Virgin Material Anteil (in %)]]="","",Table1[[#This Row],[Hauptkörper - B2 - Virgin Material Anteil (in %)]])</f>
        <v/>
      </c>
      <c r="LW270" s="577" t="str">
        <f>IF(Table1[[#This Row],[Hauptkörper - B2 - Recyceltes Material]]="","",VLOOKUP(Table1[[#This Row],[Hauptkörper - B2 - Recyceltes Material]],'DD FD'!AL:AM,2,FALSE))</f>
        <v/>
      </c>
      <c r="LX270" s="578" t="str">
        <f>IF(Table1[[#This Row],[Hauptkörper - B2 - Recyceltes Material Anteil (in %)]]="","",Table1[[#This Row],[Hauptkörper - B2 - Recyceltes Material Anteil (in %)]])</f>
        <v/>
      </c>
      <c r="LY270" s="577" t="str">
        <f>IF(Table1[[#This Row],[Hauptkörper - B2 - Beschichtung]]="","",VLOOKUP(Table1[[#This Row],[Hauptkörper - B2 - Beschichtung]],'DD FD'!AE:AF,2,FALSE))</f>
        <v/>
      </c>
      <c r="LZ270" s="580" t="str">
        <f>IF(Table1[[#This Row],[Hauptkörper - B2 - Beschichtung Anteil (in %)]]="","",Table1[[#This Row],[Hauptkörper - B2 - Beschichtung Anteil (in %)]])</f>
        <v/>
      </c>
      <c r="MA270" s="576" t="str">
        <f>IF(Table1[[#This Row],[Hauptkörper - B3 - Art]]="","",VLOOKUP(Table1[[#This Row],[Hauptkörper - B3 - Art]],'DD FD'!B:C,2,FALSE))</f>
        <v/>
      </c>
      <c r="MB270" s="577" t="str">
        <f>IF(Table1[[#This Row],[Hauptkörper - B3 - Fraktion]]="","",VLOOKUP(Table1[[#This Row],[Hauptkörper - B3 - Fraktion]],'DD FD'!H:J,3,FALSE))</f>
        <v/>
      </c>
      <c r="MC270" s="574" t="str">
        <f>IF(Table1[[#This Row],[Hauptkörper - B3 - Gewicht
(in G)]]="","",Table1[[#This Row],[Hauptkörper - B3 - Gewicht
(in G)]])</f>
        <v/>
      </c>
      <c r="MD270" s="574" t="str">
        <f>IF(Table1[[#This Row],[Hauptkörper - B3 - Lizenzierungs-pflichtig? (X=Ja)]]="","",Table1[[#This Row],[Hauptkörper - B3 - Lizenzierungs-pflichtig? (X=Ja)]])</f>
        <v/>
      </c>
      <c r="ME270" s="577" t="str">
        <f>IF(Table1[[#This Row],[Hauptkörper - B3 - Virgin Material]]="","",VLOOKUP(Table1[[#This Row],[Hauptkörper - B3 - Virgin Material]],'DD FD'!AJ:AK,2,FALSE))</f>
        <v/>
      </c>
      <c r="MF270" s="578" t="str">
        <f>IF(Table1[[#This Row],[Hauptkörper - B3 - Virgin Material Anteil (in %)]]="","",Table1[[#This Row],[Hauptkörper - B3 - Virgin Material Anteil (in %)]])</f>
        <v/>
      </c>
      <c r="MG270" s="577" t="str">
        <f>IF(Table1[[#This Row],[Hauptkörper - B3 - Recyceltes Material]]="","",VLOOKUP(Table1[[#This Row],[Hauptkörper - B3 - Recyceltes Material]],'DD FD'!AL:AM,2,FALSE))</f>
        <v/>
      </c>
      <c r="MH270" s="578" t="str">
        <f>IF(Table1[[#This Row],[Hauptkörper - B3 - Recyceltes Material Anteil (in %)]]="","",Table1[[#This Row],[Hauptkörper - B3 - Recyceltes Material Anteil (in %)]])</f>
        <v/>
      </c>
      <c r="MI270" s="577" t="str">
        <f>IF(Table1[[#This Row],[Hauptkörper - B3 - Beschichtung]]="","",VLOOKUP(Table1[[#This Row],[Hauptkörper - B3 - Beschichtung]],'DD FD'!AE:AF,2,FALSE))</f>
        <v/>
      </c>
      <c r="MJ270" s="580" t="str">
        <f>IF(Table1[[#This Row],[Hauptkörper - B3 - Beschichtung Anteil (in %)]]="","",Table1[[#This Row],[Hauptkörper - B3 - Beschichtung Anteil (in %)]])</f>
        <v/>
      </c>
      <c r="MK270" s="576" t="str">
        <f>IF(Table1[[#This Row],[Verschluss - B1 - Art]]="","",VLOOKUP(Table1[[#This Row],[Verschluss - B1 - Art]],'DD FD'!D:E,2,FALSE))</f>
        <v/>
      </c>
      <c r="ML270" s="577" t="str">
        <f>IF(Table1[[#This Row],[Verschluss - B1 - Fraktion]]="","",VLOOKUP(Table1[[#This Row],[Verschluss - B1 - Fraktion]],'DD FD'!H:J,3,FALSE))</f>
        <v/>
      </c>
      <c r="MM270" s="574" t="str">
        <f>IF(Table1[[#This Row],[Verschluss - B1 - Gewicht (in G)]]="","",Table1[[#This Row],[Verschluss - B1 - Gewicht (in G)]])</f>
        <v/>
      </c>
      <c r="MN270" s="574" t="str">
        <f>IF(Table1[[#This Row],[Verschluss - B1 - Lizenzierungs-pflichtig? (X=Ja)]]="","",Table1[[#This Row],[Verschluss - B1 - Lizenzierungs-pflichtig? (X=Ja)]])</f>
        <v/>
      </c>
      <c r="MO270" s="574" t="str">
        <f>IF(Table1[[#This Row],[Verschluss - B1 - Trennbar vom Hauptkörper? (X=Ja)]]="","",Table1[[#This Row],[Verschluss - B1 - Trennbar vom Hauptkörper? (X=Ja)]])</f>
        <v/>
      </c>
      <c r="MP270" s="577" t="str">
        <f>IF(Table1[[#This Row],[Verschluss - B1 - Virgin Material]]="","",VLOOKUP(Table1[[#This Row],[Verschluss - B1 - Virgin Material]],'DD FD'!AJ:AK,2,FALSE))</f>
        <v/>
      </c>
      <c r="MQ270" s="578" t="str">
        <f>IF(Table1[[#This Row],[Verschluss - B1 - Virgin Material Anteil (in %)]]="","",Table1[[#This Row],[Verschluss - B1 - Virgin Material Anteil (in %)]])</f>
        <v/>
      </c>
      <c r="MR270" s="577" t="str">
        <f>IF(Table1[[#This Row],[Verschluss - B1 - Recyceltes Material]]="","",VLOOKUP(Table1[[#This Row],[Verschluss - B1 - Recyceltes Material]],'DD FD'!AL:AM,2,FALSE))</f>
        <v/>
      </c>
      <c r="MS270" s="578" t="str">
        <f>IF(Table1[[#This Row],[Verschluss - B1 - Recyceltes Material Anteil (in %)]]="","",Table1[[#This Row],[Verschluss - B1 - Recyceltes Material Anteil (in %)]])</f>
        <v/>
      </c>
      <c r="MT270" s="577" t="str">
        <f>IF(Table1[[#This Row],[Verschluss - B1 - Beschichtung]]="","",VLOOKUP(Table1[[#This Row],[Verschluss - B1 - Beschichtung]],'DD FD'!AE:AF,2,FALSE))</f>
        <v/>
      </c>
      <c r="MU270" s="580" t="str">
        <f>IF(Table1[[#This Row],[Verschluss - B1 - Beschichtung Anteil (in %)]]="","",Table1[[#This Row],[Verschluss - B1 - Beschichtung Anteil (in %)]])</f>
        <v/>
      </c>
      <c r="MV270" s="576" t="str">
        <f>IF(Table1[[#This Row],[Verschluss - B2 - Art]]="","",VLOOKUP(Table1[[#This Row],[Verschluss - B2 - Art]],'DD FD'!D:E,2,FALSE))</f>
        <v/>
      </c>
      <c r="MW270" s="577" t="str">
        <f>IF(Table1[[#This Row],[Verschluss - B2 - Fraktion]]="","",VLOOKUP(Table1[[#This Row],[Verschluss - B2 - Fraktion]],'DD FD'!H:J,3,FALSE))</f>
        <v/>
      </c>
      <c r="MX270" s="574" t="str">
        <f>IF(Table1[[#This Row],[Verschluss - B2 - Gewicht (in G)]]="","",Table1[[#This Row],[Verschluss - B2 - Gewicht (in G)]])</f>
        <v/>
      </c>
      <c r="MY270" s="574" t="str">
        <f>IF(Table1[[#This Row],[Verschluss - B2 - Lizenzierungs-pflichtig? (X=Ja)]]="","",Table1[[#This Row],[Verschluss - B2 - Lizenzierungs-pflichtig? (X=Ja)]])</f>
        <v/>
      </c>
      <c r="MZ270" s="574" t="str">
        <f>IF(Table1[[#This Row],[Verschluss - B2 - Trennbar vom Hauptkörper? (X=Ja)]]="","",Table1[[#This Row],[Verschluss - B2 - Trennbar vom Hauptkörper? (X=Ja)]])</f>
        <v/>
      </c>
      <c r="NA270" s="577" t="str">
        <f>IF(Table1[[#This Row],[Verschluss - B2 - Virgin Material]]="","",VLOOKUP(Table1[[#This Row],[Verschluss - B2 - Virgin Material]],'DD FD'!AJ:AK,2,FALSE))</f>
        <v/>
      </c>
      <c r="NB270" s="578" t="str">
        <f>IF(Table1[[#This Row],[Verschluss - B2 - Virgin Material Anteil (in %)]]="","",Table1[[#This Row],[Verschluss - B2 - Virgin Material Anteil (in %)]])</f>
        <v/>
      </c>
      <c r="NC270" s="577" t="str">
        <f>IF(Table1[[#This Row],[Verschluss - B2 - Recyceltes Material]]="","",VLOOKUP(Table1[[#This Row],[Verschluss - B2 - Recyceltes Material]],'DD FD'!AL:AM,2,FALSE))</f>
        <v/>
      </c>
      <c r="ND270" s="578" t="str">
        <f>IF(Table1[[#This Row],[Verschluss - B2 - Recyceltes Material Anteil (in %)]]="","",Table1[[#This Row],[Verschluss - B2 - Recyceltes Material Anteil (in %)]])</f>
        <v/>
      </c>
      <c r="NE270" s="577" t="str">
        <f>IF(Table1[[#This Row],[Verschluss - B2 - Beschichtung]]="","",VLOOKUP(Table1[[#This Row],[Verschluss - B2 - Beschichtung]],'DD FD'!AE:AF,2,FALSE))</f>
        <v/>
      </c>
      <c r="NF270" s="580" t="str">
        <f>IF(Table1[[#This Row],[Verschluss - B2 - Beschichtung Anteil (in %)]]="","",Table1[[#This Row],[Verschluss - B2 - Beschichtung Anteil (in %)]])</f>
        <v/>
      </c>
      <c r="NG270" s="576" t="str">
        <f>IF(Table1[[#This Row],[Verschluss - B3 - Art]]="","",VLOOKUP(Table1[[#This Row],[Verschluss - B3 - Art]],'DD FD'!D:E,2,FALSE))</f>
        <v/>
      </c>
      <c r="NH270" s="577" t="str">
        <f>IF(Table1[[#This Row],[Verschluss - B3 - Fraktion]]="","",VLOOKUP(Table1[[#This Row],[Verschluss - B3 - Fraktion]],'DD FD'!H:J,3,FALSE))</f>
        <v/>
      </c>
      <c r="NI270" s="574" t="str">
        <f>IF(Table1[[#This Row],[Verschluss - B3 - Gewicht (in G)]]="","",Table1[[#This Row],[Verschluss - B3 - Gewicht (in G)]])</f>
        <v/>
      </c>
      <c r="NJ270" s="574" t="str">
        <f>IF(Table1[[#This Row],[Verschluss - B3 - Lizenzierungs-pflichtig? (X=Ja)]]="","",Table1[[#This Row],[Verschluss - B3 - Lizenzierungs-pflichtig? (X=Ja)]])</f>
        <v/>
      </c>
      <c r="NK270" s="574" t="str">
        <f>IF(Table1[[#This Row],[Verschluss - B3 - Trennbar vom Hauptkörper? (X=Ja)]]="","",Table1[[#This Row],[Verschluss - B3 - Trennbar vom Hauptkörper? (X=Ja)]])</f>
        <v/>
      </c>
      <c r="NL270" s="577" t="str">
        <f>IF(Table1[[#This Row],[Verschluss - B3 - Virgin Material]]="","",VLOOKUP(Table1[[#This Row],[Verschluss - B3 - Virgin Material]],'DD FD'!AJ:AK,2,FALSE))</f>
        <v/>
      </c>
      <c r="NM270" s="578" t="str">
        <f>IF(Table1[[#This Row],[Verschluss - B3 - Virgin Material Anteil (in %)]]="","",Table1[[#This Row],[Verschluss - B3 - Virgin Material Anteil (in %)]])</f>
        <v/>
      </c>
      <c r="NN270" s="577" t="str">
        <f>IF(Table1[[#This Row],[Verschluss - B3 - Recyceltes Material]]="","",VLOOKUP(Table1[[#This Row],[Verschluss - B3 - Recyceltes Material]],'DD FD'!AL:AM,2,FALSE))</f>
        <v/>
      </c>
      <c r="NO270" s="578" t="str">
        <f>IF(Table1[[#This Row],[Verschluss - B3 - Recyceltes Material Anteil (in %)]]="","",Table1[[#This Row],[Verschluss - B3 - Recyceltes Material Anteil (in %)]])</f>
        <v/>
      </c>
      <c r="NP270" s="577" t="str">
        <f>IF(Table1[[#This Row],[Verschluss - B3 - Beschichtung]]="","",VLOOKUP(Table1[[#This Row],[Verschluss - B3 - Beschichtung]],'DD FD'!AE:AF,2,FALSE))</f>
        <v/>
      </c>
      <c r="NQ270" s="580" t="str">
        <f>IF(Table1[[#This Row],[Verschluss - B3 - Beschichtung Anteil (in %)]]="","",Table1[[#This Row],[Verschluss - B3 - Beschichtung Anteil (in %)]])</f>
        <v/>
      </c>
      <c r="NR270" s="576" t="str">
        <f>IF(Table1[[#This Row],[Etikett - B1 - Art]]="","",VLOOKUP(Table1[[#This Row],[Etikett - B1 - Art]],'DD FD'!F:G,2,FALSE))</f>
        <v/>
      </c>
      <c r="NS270" s="577" t="str">
        <f>IF(Table1[[#This Row],[Etikett - B1 - Fraktion]]="","",VLOOKUP(Table1[[#This Row],[Etikett - B1 - Fraktion]],'DD FD'!H:J,3,FALSE))</f>
        <v/>
      </c>
      <c r="NT270" s="574" t="str">
        <f>IF(Table1[[#This Row],[Etikett - B1 - Gewicht (in G)]]="","",Table1[[#This Row],[Etikett - B1 - Gewicht (in G)]])</f>
        <v/>
      </c>
      <c r="NU270" s="574" t="str">
        <f>IF(Table1[[#This Row],[Etikett - B1 - Lizenzierungs-pflichtig? (X=Ja)]]="","",Table1[[#This Row],[Etikett - B1 - Lizenzierungs-pflichtig? (X=Ja)]])</f>
        <v/>
      </c>
      <c r="NV270" s="574" t="str">
        <f>IF(Table1[[#This Row],[Etikett - B1 - Trennbar vom Hauptkörper? (X=Ja)]]="","",Table1[[#This Row],[Etikett - B1 - Trennbar vom Hauptkörper? (X=Ja)]])</f>
        <v/>
      </c>
      <c r="NW270" s="577" t="str">
        <f>IF(Table1[[#This Row],[Etikett - B1 - Virgin Material]]="","",VLOOKUP(Table1[[#This Row],[Etikett - B1 - Virgin Material]],'DD FD'!AJ:AK,2,FALSE))</f>
        <v/>
      </c>
      <c r="NX270" s="578" t="str">
        <f>IF(Table1[[#This Row],[Etikett - B1 - Virgin Material Anteil (in %)]]="","",Table1[[#This Row],[Etikett - B1 - Virgin Material Anteil (in %)]])</f>
        <v/>
      </c>
      <c r="NY270" s="577" t="str">
        <f>IF(Table1[[#This Row],[Etikett - B1 - Recyceltes Material]]="","",VLOOKUP(Table1[[#This Row],[Etikett - B1 - Recyceltes Material]],'DD FD'!AL:AM,2,FALSE))</f>
        <v/>
      </c>
      <c r="NZ270" s="578" t="str">
        <f>IF(Table1[[#This Row],[Etikett - B1 - Recyceltes Material Anteil (in %)]]="","",Table1[[#This Row],[Etikett - B1 - Recyceltes Material Anteil (in %)]])</f>
        <v/>
      </c>
      <c r="OA270" s="577" t="str">
        <f>IF(Table1[[#This Row],[Etikett - B1 - Beschichtung]]="","",VLOOKUP(Table1[[#This Row],[Etikett - B1 - Beschichtung]],'DD FD'!AE:AF,2,FALSE))</f>
        <v/>
      </c>
      <c r="OB270" s="580" t="str">
        <f>IF(Table1[[#This Row],[Etikett - B1 - Beschichtung Anteil (in %)]]="","",Table1[[#This Row],[Etikett - B1 - Beschichtung Anteil (in %)]])</f>
        <v/>
      </c>
      <c r="OC270" s="576" t="str">
        <f>IF(Table1[[#This Row],[Etikett - B2 - Art]]="","",VLOOKUP(Table1[[#This Row],[Etikett - B2 - Art]],'DD FD'!F:G,2,FALSE))</f>
        <v/>
      </c>
      <c r="OD270" s="577" t="str">
        <f>IF(Table1[[#This Row],[Etikett - B2 - Fraktion]]="","",VLOOKUP(Table1[[#This Row],[Etikett - B2 - Fraktion]],'DD FD'!H:J,3,FALSE))</f>
        <v/>
      </c>
      <c r="OE270" s="574" t="str">
        <f>IF(Table1[[#This Row],[Etikett - B2 - Gewicht (in G)]]="","",Table1[[#This Row],[Etikett - B2 - Gewicht (in G)]])</f>
        <v/>
      </c>
      <c r="OF270" s="574" t="str">
        <f>IF(Table1[[#This Row],[Etikett - B2 - Lizenzierungs-pflichtig? (X=Ja)]]="","",Table1[[#This Row],[Etikett - B2 - Lizenzierungs-pflichtig? (X=Ja)]])</f>
        <v/>
      </c>
      <c r="OG270" s="574" t="str">
        <f>IF(Table1[[#This Row],[Etikett - B2 - Trennbar vom Hauptkörper? (X=Ja)]]="","",Table1[[#This Row],[Etikett - B2 - Trennbar vom Hauptkörper? (X=Ja)]])</f>
        <v/>
      </c>
      <c r="OH270" s="577" t="str">
        <f>IF(Table1[[#This Row],[Etikett - B2 - Virgin Material]]="","",VLOOKUP(Table1[[#This Row],[Etikett - B2 - Virgin Material]],'DD FD'!AJ:AK,2,FALSE))</f>
        <v/>
      </c>
      <c r="OI270" s="578" t="str">
        <f>IF(Table1[[#This Row],[Etikett - B2 - Virgin Material Anteil (in %)]]="","",Table1[[#This Row],[Etikett - B2 - Virgin Material Anteil (in %)]])</f>
        <v/>
      </c>
      <c r="OJ270" s="577" t="str">
        <f>IF(Table1[[#This Row],[Etikett - B2 - Recyceltes Material]]="","",VLOOKUP(Table1[[#This Row],[Etikett - B2 - Recyceltes Material]],'DD FD'!AL:AM,2,FALSE))</f>
        <v/>
      </c>
      <c r="OK270" s="578" t="str">
        <f>IF(Table1[[#This Row],[Etikett - B2 - Recyceltes Material Anteil (in %)]]="","",Table1[[#This Row],[Etikett - B2 - Recyceltes Material Anteil (in %)]])</f>
        <v/>
      </c>
      <c r="OL270" s="577" t="str">
        <f>IF(Table1[[#This Row],[Etikett - B2 - Beschichtung]]="","",VLOOKUP(Table1[[#This Row],[Etikett - B2 - Beschichtung]],'DD FD'!AE:AF,2,FALSE))</f>
        <v/>
      </c>
      <c r="OM270" s="580" t="str">
        <f>IF(Table1[[#This Row],[Etikett - B2 - Beschichtung Anteil (in %)]]="","",Table1[[#This Row],[Etikett - B2 - Beschichtung Anteil (in %)]])</f>
        <v/>
      </c>
      <c r="ON270" s="576" t="str">
        <f>IF(Table1[[#This Row],[Etikett - B3 - Art]]="","",VLOOKUP(Table1[[#This Row],[Etikett - B3 - Art]],'DD FD'!F:G,2,FALSE))</f>
        <v/>
      </c>
      <c r="OO270" s="577" t="str">
        <f>IF(Table1[[#This Row],[Etikett - B3 - Fraktion]]="","",VLOOKUP(Table1[[#This Row],[Etikett - B3 - Fraktion]],'DD FD'!H:J,3,FALSE))</f>
        <v/>
      </c>
      <c r="OP270" s="574" t="str">
        <f>IF(Table1[[#This Row],[Etikett - B3 - Gewicht (in G)]]="","",Table1[[#This Row],[Etikett - B3 - Gewicht (in G)]])</f>
        <v/>
      </c>
      <c r="OQ270" s="574" t="str">
        <f>IF(Table1[[#This Row],[Etikett - B3 - Lizenzierungs-pflichtig? (X=Ja)]]="","",Table1[[#This Row],[Etikett - B3 - Lizenzierungs-pflichtig? (X=Ja)]])</f>
        <v/>
      </c>
      <c r="OR270" s="574" t="str">
        <f>IF(Table1[[#This Row],[Etikett - B3 - Trennbar vom Hauptkörper? (X=Ja)]]="","",Table1[[#This Row],[Etikett - B3 - Trennbar vom Hauptkörper? (X=Ja)]])</f>
        <v/>
      </c>
      <c r="OS270" s="577" t="str">
        <f>IF(Table1[[#This Row],[Etikett - B3 - Virgin Material]]="","",VLOOKUP(Table1[[#This Row],[Etikett - B3 - Virgin Material]],'DD FD'!AJ:AK,2,FALSE))</f>
        <v/>
      </c>
      <c r="OT270" s="578" t="str">
        <f>IF(Table1[[#This Row],[Etikett - B3 - Virgin Material Anteil (in %)]]="","",Table1[[#This Row],[Etikett - B3 - Virgin Material Anteil (in %)]])</f>
        <v/>
      </c>
      <c r="OU270" s="577" t="str">
        <f>IF(Table1[[#This Row],[Etikett - B3 - Recyceltes Material]]="","",VLOOKUP(Table1[[#This Row],[Etikett - B3 - Recyceltes Material]],'DD FD'!AL:AM,2,FALSE))</f>
        <v/>
      </c>
      <c r="OV270" s="578" t="str">
        <f>IF(Table1[[#This Row],[Etikett - B3 - Recyceltes Material Anteil (in %)]]="","",Table1[[#This Row],[Etikett - B3 - Recyceltes Material Anteil (in %)]])</f>
        <v/>
      </c>
      <c r="OW270" s="577" t="str">
        <f>IF(Table1[[#This Row],[Etikett - B3 - Beschichtung]]="","",VLOOKUP(Table1[[#This Row],[Etikett - B3 - Beschichtung]],'DD FD'!AE:AF,2,FALSE))</f>
        <v/>
      </c>
      <c r="OX270" s="613" t="str">
        <f>IF(Table1[[#This Row],[Etikett - B3 - Beschichtung Anteil (in %)]]="","",Table1[[#This Row],[Etikett - B3 - Beschichtung Anteil (in %)]])</f>
        <v/>
      </c>
      <c r="OY270" s="618">
        <f>ROUNDUP(SUM(
IF(AND(LH270='DD FD'!$J$7,LJ270='DD FD'!$AI$3),LI270,0),
IF(AND(LR270='DD FD'!$J$7,LT270='DD FD'!$AI$3),LS270,0),
IF(AND(MB270='DD FD'!$J$7,MD270='DD FD'!$AI$3),MC270,0),
IF(AND(ML270='DD FD'!$J$7,MN270='DD FD'!$AI$3),MM270,0),
IF(AND(MW270='DD FD'!$J$7,MY270='DD FD'!$AI$3),MX270,0),
IF(AND(NH270='DD FD'!$J$7,NJ270='DD FD'!$AI$3),NI270,0),
IF(AND(NS270='DD FD'!$J$7,NU270='DD FD'!$AI$3),NT270,0),
IF(AND(OD270='DD FD'!$J$7,OF270='DD FD'!$AI$3),OE270,0),
IF(AND(OO270='DD FD'!$J$7,OQ270='DD FD'!$AI$3),OP270,0),
),2)</f>
        <v>0</v>
      </c>
      <c r="OZ270" s="617">
        <f>ROUNDUP(SUM(
IF(AND(LH270='DD FD'!$J$6,LJ270='DD FD'!$AI$3),LI270,0),
IF(AND(LR270='DD FD'!$J$6,LT270='DD FD'!$AI$3),LS270,0),
IF(AND(MB270='DD FD'!$J$6,MD270='DD FD'!$AI$3),MC270,0),
IF(AND(ML270='DD FD'!$J$6,MN270='DD FD'!$AI$3),MM270,0),
IF(AND(MW270='DD FD'!$J$6,MY270='DD FD'!$AI$3),MX270,0),
IF(AND(NH270='DD FD'!$J$6,NJ270='DD FD'!$AI$3),NI270,0),
IF(AND(NS270='DD FD'!$J$6,NU270='DD FD'!$AI$3),NT270,0),
IF(AND(OD270='DD FD'!$J$6,OF270='DD FD'!$AI$3),OE270,0),
IF(AND(OO270='DD FD'!$J$6,OQ270='DD FD'!$AI$3),OP270,0),
),2)</f>
        <v>0</v>
      </c>
      <c r="PA270" s="617">
        <f>ROUNDUP(SUM(
IF(AND(LH270='DD FD'!$J$10,LJ270='DD FD'!$AI$3),LI270,0),
IF(AND(LR270='DD FD'!$J$10,LT270='DD FD'!$AI$3),LS270,0),
IF(AND(MB270='DD FD'!$J$10,MD270='DD FD'!$AI$3),MC270,0),
IF(AND(ML270='DD FD'!$J$10,MN270='DD FD'!$AI$3),MM270,0),
IF(AND(MW270='DD FD'!$J$10,MY270='DD FD'!$AI$3),MX270,0),
IF(AND(NH270='DD FD'!$J$10,NJ270='DD FD'!$AI$3),NI270,0),
IF(AND(NS270='DD FD'!$J$10,NU270='DD FD'!$AI$3),NT270,0),
IF(AND(OD270='DD FD'!$J$10,OF270='DD FD'!$AI$3),OE270,0),
IF(AND(OO270='DD FD'!$J$10,OQ270='DD FD'!$AI$3),OP270,0),
),2)</f>
        <v>0</v>
      </c>
      <c r="PB270" s="617">
        <f>ROUNDUP(SUM(
IF(AND(LH270='DD FD'!$J$8,LJ270='DD FD'!$AI$3),LI270,0),
IF(AND(LR270='DD FD'!$J$8,LT270='DD FD'!$AI$3),LS270,0),
IF(AND(MB270='DD FD'!$J$8,MD270='DD FD'!$AI$3),MC270,0),
IF(AND(ML270='DD FD'!$J$8,MN270='DD FD'!$AI$3),MM270,0),
IF(AND(MW270='DD FD'!$J$8,MY270='DD FD'!$AI$3),MX270,0),
IF(AND(NH270='DD FD'!$J$8,NJ270='DD FD'!$AI$3),NI270,0),
IF(AND(NS270='DD FD'!$J$8,NU270='DD FD'!$AI$3),NT270,0),
IF(AND(OD270='DD FD'!$J$8,OF270='DD FD'!$AI$3),OE270,0),
IF(AND(OO270='DD FD'!$J$8,OQ270='DD FD'!$AI$3),OP270,0),
),2)</f>
        <v>0</v>
      </c>
      <c r="PC270" s="617">
        <f>ROUNDUP(SUM(
IF(AND(LH270='DD FD'!$J$5,LJ270='DD FD'!$AI$3),LI270,0),
IF(AND(LR270='DD FD'!$J$5,LT270='DD FD'!$AI$3),LS270,0),
IF(AND(MB270='DD FD'!$J$5,MD270='DD FD'!$AI$3),MC270,0),
IF(AND(ML270='DD FD'!$J$5,MN270='DD FD'!$AI$3),MM270,0),
IF(AND(MW270='DD FD'!$J$5,MY270='DD FD'!$AI$3),MX270,0),
IF(AND(NH270='DD FD'!$J$5,NJ270='DD FD'!$AI$3),NI270,0),
IF(AND(NS270='DD FD'!$J$5,NU270='DD FD'!$AI$3),NT270,0),
IF(AND(OD270='DD FD'!$J$5,OF270='DD FD'!$AI$3),OE270,0),
IF(AND(OO270='DD FD'!$J$5,OQ270='DD FD'!$AI$3),OP270,0),
),2)</f>
        <v>0</v>
      </c>
      <c r="PD270" s="617">
        <f>ROUNDUP(SUM(
IF(AND(LH270='DD FD'!$J$9,LJ270='DD FD'!$AI$3),LI270,0),
IF(AND(LR270='DD FD'!$J$9,LT270='DD FD'!$AI$3),LS270,0),
IF(AND(MB270='DD FD'!$J$9,MD270='DD FD'!$AI$3),MC270,0),
IF(AND(ML270='DD FD'!$J$9,MN270='DD FD'!$AI$3),MM270,0),
IF(AND(MW270='DD FD'!$J$9,MY270='DD FD'!$AI$3),MX270,0),
IF(AND(NH270='DD FD'!$J$9,NJ270='DD FD'!$AI$3),NI270,0),
IF(AND(NS270='DD FD'!$J$9,NU270='DD FD'!$AI$3),NT270,0),
IF(AND(OD270='DD FD'!$J$9,OF270='DD FD'!$AI$3),OE270,0),
IF(AND(OO270='DD FD'!$J$9,OQ270='DD FD'!$AI$3),OP270,0),
),2)</f>
        <v>0</v>
      </c>
      <c r="PE270" s="617">
        <f>ROUNDUP(SUM(
IF(AND(LH270='DD FD'!$J$4,LJ270='DD FD'!$AI$3),LI270,0),
IF(AND(LR270='DD FD'!$J$4,LT270='DD FD'!$AI$3),LS270,0),
IF(AND(MB270='DD FD'!$J$4,MD270='DD FD'!$AI$3),MC270,0),
IF(AND(ML270='DD FD'!$J$4,MN270='DD FD'!$AI$3),MM270,0),
IF(AND(MW270='DD FD'!$J$4,MY270='DD FD'!$AI$3),MX270,0),
IF(AND(NH270='DD FD'!$J$4,NJ270='DD FD'!$AI$3),NI270,0),
IF(AND(NS270='DD FD'!$J$4,NU270='DD FD'!$AI$3),NT270,0),
IF(AND(OD270='DD FD'!$J$4,OF270='DD FD'!$AI$3),OE270,0),
IF(AND(OO270='DD FD'!$J$4,OQ270='DD FD'!$AI$3),OP270,0),
),2)</f>
        <v>0</v>
      </c>
      <c r="PF270" s="619">
        <f>ROUNDUP(SUM(
IF(AND(LH270='DD FD'!$J$11,LJ270='DD FD'!$AI$3),LI270,0),
IF(AND(LR270='DD FD'!$J$11,LT270='DD FD'!$AI$3),LS270,0),
IF(AND(MB270='DD FD'!$J$11,MD270='DD FD'!$AI$3),MC270,0),
IF(AND(ML270='DD FD'!$J$11,MN270='DD FD'!$AI$3),MM270,0),
IF(AND(MW270='DD FD'!$J$11,MY270='DD FD'!$AI$3),MX270,0),
IF(AND(NH270='DD FD'!$J$11,NJ270='DD FD'!$AI$3),NI270,0),
IF(AND(NS270='DD FD'!$J$11,NU270='DD FD'!$AI$3),NT270,0),
IF(AND(OD270='DD FD'!$J$11,OF270='DD FD'!$AI$3),OE270,0),
IF(AND(OO270='DD FD'!$J$11,OQ270='DD FD'!$AI$3),OP270,0),
),2)</f>
        <v>0</v>
      </c>
    </row>
    <row r="271" spans="1:422">
      <c r="A271" s="806"/>
      <c r="B271" s="934"/>
      <c r="C271" s="247"/>
      <c r="D271" s="842"/>
      <c r="E271" s="247"/>
      <c r="F271" s="158"/>
      <c r="G271" s="710"/>
      <c r="H271" s="712"/>
      <c r="I271" s="936"/>
      <c r="J271" s="803"/>
      <c r="K271" s="150"/>
      <c r="L271" s="146" t="str">
        <f t="shared" si="108"/>
        <v/>
      </c>
      <c r="M271" s="501" t="str">
        <f t="shared" si="125"/>
        <v/>
      </c>
      <c r="N271" s="504"/>
      <c r="O271" s="113" t="str">
        <f t="shared" si="126"/>
        <v/>
      </c>
      <c r="P271" s="114" t="str">
        <f t="shared" si="109"/>
        <v/>
      </c>
      <c r="Q271" s="152"/>
      <c r="R271" s="152"/>
      <c r="S271" s="115" t="str">
        <f t="shared" si="127"/>
        <v/>
      </c>
      <c r="T271" s="159"/>
      <c r="U271" s="159"/>
      <c r="V271" s="157"/>
      <c r="W271" s="157"/>
      <c r="X271" s="157"/>
      <c r="Y271" s="772"/>
      <c r="Z271" s="158"/>
      <c r="AA271" s="144"/>
      <c r="AB271" s="112"/>
      <c r="AC271" s="153"/>
      <c r="AD271" s="153"/>
      <c r="AE271" s="153"/>
      <c r="AF271" s="153"/>
      <c r="AG271" s="153"/>
      <c r="AH271" s="153"/>
      <c r="AI271" s="152"/>
      <c r="AJ271" s="158"/>
      <c r="AK271" s="158"/>
      <c r="AL271" s="158"/>
      <c r="AM271" s="116" t="str">
        <f t="shared" si="128"/>
        <v/>
      </c>
      <c r="AN271" s="116" t="str">
        <f t="shared" si="129"/>
        <v/>
      </c>
      <c r="AO271" s="324"/>
      <c r="AP271" s="503"/>
      <c r="AQ271" s="487" t="str">
        <f t="shared" si="130"/>
        <v/>
      </c>
      <c r="AR271" s="113" t="str">
        <f t="shared" si="110"/>
        <v/>
      </c>
      <c r="AS271" s="113" t="str">
        <f t="shared" si="111"/>
        <v/>
      </c>
      <c r="AT271" s="113" t="str">
        <f t="shared" si="112"/>
        <v/>
      </c>
      <c r="AU271" s="113" t="str">
        <f t="shared" si="113"/>
        <v/>
      </c>
      <c r="AV271" s="159"/>
      <c r="AW271" s="157"/>
      <c r="AX271" s="157"/>
      <c r="AY271" s="157"/>
      <c r="AZ271" s="157"/>
      <c r="BA271" s="116" t="str">
        <f t="shared" si="114"/>
        <v/>
      </c>
      <c r="BB271" s="316"/>
      <c r="BC271" s="116" t="str">
        <f t="shared" si="115"/>
        <v/>
      </c>
      <c r="BD271" s="133" t="str">
        <f t="shared" si="116"/>
        <v/>
      </c>
      <c r="BE271" s="157"/>
      <c r="BF271" s="1180"/>
      <c r="BG271" s="1180"/>
      <c r="BH271" s="158"/>
      <c r="BI271" s="490"/>
      <c r="BJ271" s="514" t="str">
        <f t="shared" si="131"/>
        <v/>
      </c>
      <c r="BK271" s="789"/>
      <c r="BL271" s="116" t="str">
        <f t="shared" si="132"/>
        <v/>
      </c>
      <c r="BM271" s="144"/>
      <c r="BN271" s="144"/>
      <c r="BO271" s="144"/>
      <c r="BP271" s="790"/>
      <c r="BQ271" s="790"/>
      <c r="BR271" s="790"/>
      <c r="BS271" s="116" t="str">
        <f t="shared" si="117"/>
        <v/>
      </c>
      <c r="BT271" s="790"/>
      <c r="BU271" s="808" t="str">
        <f t="shared" si="118"/>
        <v/>
      </c>
      <c r="BV271" s="791"/>
      <c r="BW271" s="144"/>
      <c r="BX271" s="20"/>
      <c r="BY271" s="20"/>
      <c r="BZ271" s="20"/>
      <c r="CA271" s="792"/>
      <c r="CB271" s="1201"/>
      <c r="CC271" s="144"/>
      <c r="CD271" s="144"/>
      <c r="CE271" s="144"/>
      <c r="CF271" s="144"/>
      <c r="CG271" s="144"/>
      <c r="CH271" s="144"/>
      <c r="CI271" s="144"/>
      <c r="CJ271" s="144"/>
      <c r="CK271" s="144"/>
      <c r="CL271" s="144"/>
      <c r="CM271" s="144"/>
      <c r="CN271" s="144"/>
      <c r="CO271" s="144"/>
      <c r="CP271" s="144"/>
      <c r="CQ271" s="144"/>
      <c r="CR271" s="144"/>
      <c r="CS271" s="144"/>
      <c r="CT271" s="144"/>
      <c r="CU271" s="144"/>
      <c r="CV271" s="144"/>
      <c r="CW271" s="144"/>
      <c r="CX271" s="144"/>
      <c r="CY271" s="144"/>
      <c r="CZ271" s="144"/>
      <c r="DA271" s="144"/>
      <c r="DB271" s="144"/>
      <c r="DC271" s="144"/>
      <c r="DD271" s="144"/>
      <c r="DE271" s="144"/>
      <c r="DF271" s="144"/>
      <c r="DG271" s="144"/>
      <c r="DH271" s="144"/>
      <c r="DI271" s="144"/>
      <c r="DJ271" s="144"/>
      <c r="DK271" s="144"/>
      <c r="DL271" s="144"/>
      <c r="DM271" s="144"/>
      <c r="DN271" s="144"/>
      <c r="DO271" s="144"/>
      <c r="DP271" s="144"/>
      <c r="DQ271" s="144"/>
      <c r="DR271" s="144"/>
      <c r="DS271" s="144"/>
      <c r="DT271" s="144"/>
      <c r="DU271" s="144"/>
      <c r="DV271" s="144"/>
      <c r="DW271" s="144"/>
      <c r="DX271" s="144"/>
      <c r="DY271" s="144"/>
      <c r="DZ271" s="144"/>
      <c r="EA271" s="144"/>
      <c r="EB271" s="144"/>
      <c r="EC271" s="144"/>
      <c r="ED271" s="782" t="str">
        <f t="shared" si="133"/>
        <v/>
      </c>
      <c r="EE271" s="519"/>
      <c r="EF271" s="793"/>
      <c r="EG271" s="519"/>
      <c r="EH271" s="794"/>
      <c r="EI271" s="790"/>
      <c r="EJ271" s="794"/>
      <c r="EK271" s="794"/>
      <c r="EL271" s="790"/>
      <c r="EM271" s="790"/>
      <c r="EN271" s="790"/>
      <c r="EO271" s="112" t="str">
        <f t="shared" si="119"/>
        <v/>
      </c>
      <c r="EP271" s="790"/>
      <c r="EQ271" s="488" t="str">
        <f t="shared" si="120"/>
        <v/>
      </c>
      <c r="ER271" s="1100"/>
      <c r="ES271" s="1099" t="str">
        <f t="shared" si="134"/>
        <v/>
      </c>
      <c r="ET271" s="525"/>
      <c r="EU271" s="148"/>
      <c r="EV271" s="148"/>
      <c r="EW271" s="148"/>
      <c r="EX271" s="148"/>
      <c r="EY271" s="148"/>
      <c r="EZ271" s="148"/>
      <c r="FA271" s="148"/>
      <c r="FB271" s="148"/>
      <c r="FC271" s="148"/>
      <c r="FD271" s="148"/>
      <c r="FE271" s="148"/>
      <c r="FF271" s="148"/>
      <c r="FG271" s="148"/>
      <c r="FH271" s="148"/>
      <c r="FI271" s="528"/>
      <c r="FJ271" s="513" t="str">
        <f t="shared" si="121"/>
        <v/>
      </c>
      <c r="FK271" s="158"/>
      <c r="FL271" s="850"/>
      <c r="FM271" s="850"/>
      <c r="FN271" s="850"/>
      <c r="FO271" s="850"/>
      <c r="FP271" s="850"/>
      <c r="FQ271" s="850"/>
      <c r="FR271" s="157"/>
      <c r="FS271" s="143"/>
      <c r="FT271" s="143"/>
      <c r="FU271" s="847" t="str">
        <f t="shared" si="122"/>
        <v/>
      </c>
      <c r="FV271" s="555"/>
      <c r="FW271" s="523" t="str">
        <f>IF(Table1[[#This Row],[Nonfood Inhaltstoffe - Komponente]]="","",VLOOKUP(Table1[[#This Row],[Nonfood Inhaltstoffe - Komponente]],'Dropdown Auswahl'!BJ:BK,2,FALSE))</f>
        <v/>
      </c>
      <c r="FX271" s="1013"/>
      <c r="FY271" s="1011" t="str">
        <f t="shared" si="123"/>
        <v/>
      </c>
      <c r="FZ271" s="152"/>
      <c r="GA271" s="152"/>
      <c r="GB271" s="152"/>
      <c r="GC271" s="529" t="str">
        <f t="shared" si="124"/>
        <v/>
      </c>
      <c r="GG271" s="21"/>
      <c r="GH271" s="21"/>
      <c r="GI271" s="1019"/>
      <c r="GJ271" s="1016" t="str">
        <f>IF(Table1[[#This Row],[Global Trade Item Number (GTIN)]]="","",Table1[[#This Row],[Global Trade Item Number (GTIN)]])</f>
        <v/>
      </c>
      <c r="GK271" s="555" t="str">
        <f>IF(Table1[[#This Row],[WAWI-Nr./ Kreditoren-Nummer
(ASDV)]]&lt;&gt;"",Table1[[#This Row],[WAWI-Nr./ Kreditoren-Nummer
(ASDV)]],"")</f>
        <v/>
      </c>
      <c r="GL271" s="165"/>
      <c r="GM271" s="165"/>
      <c r="GN271" s="165"/>
      <c r="GO271" s="485"/>
      <c r="GP271" s="534"/>
      <c r="GQ271" s="533"/>
      <c r="GR271" s="486"/>
      <c r="GS271" s="486"/>
      <c r="GT271" s="486"/>
      <c r="GU271" s="486"/>
      <c r="GV271" s="486"/>
      <c r="GW271" s="542"/>
      <c r="GX271" s="538"/>
      <c r="GY271" s="144"/>
      <c r="GZ271" s="480"/>
      <c r="HA271" s="158"/>
      <c r="HB271" s="480"/>
      <c r="HC271" s="480"/>
      <c r="HD271" s="480"/>
      <c r="HE271" s="480"/>
      <c r="HF271" s="480"/>
      <c r="HG271" s="480"/>
      <c r="HH271" s="538"/>
      <c r="HI271" s="480"/>
      <c r="HJ271" s="480"/>
      <c r="HK271" s="480"/>
      <c r="HL271" s="480"/>
      <c r="HM271" s="480"/>
      <c r="HN271" s="480"/>
      <c r="HO271" s="480"/>
      <c r="HP271" s="480"/>
      <c r="HQ271" s="480"/>
      <c r="HR271" s="538"/>
      <c r="HS271" s="480"/>
      <c r="HT271" s="480"/>
      <c r="HU271" s="480"/>
      <c r="HV271" s="480"/>
      <c r="HW271" s="480"/>
      <c r="HX271" s="480"/>
      <c r="HY271" s="480"/>
      <c r="HZ271" s="480"/>
      <c r="IA271" s="480"/>
      <c r="IB271" s="538"/>
      <c r="IC271" s="480"/>
      <c r="ID271" s="480"/>
      <c r="IE271" s="480"/>
      <c r="IF271" s="480"/>
      <c r="IG271" s="480"/>
      <c r="IH271" s="480"/>
      <c r="II271" s="480"/>
      <c r="IJ271" s="480"/>
      <c r="IK271" s="480"/>
      <c r="IL271" s="480"/>
      <c r="IM271" s="538"/>
      <c r="IN271" s="480"/>
      <c r="IO271" s="480"/>
      <c r="IP271" s="480"/>
      <c r="IQ271" s="480"/>
      <c r="IR271" s="480"/>
      <c r="IS271" s="480"/>
      <c r="IT271" s="480"/>
      <c r="IU271" s="480"/>
      <c r="IV271" s="480"/>
      <c r="IW271" s="480"/>
      <c r="IX271" s="538"/>
      <c r="IY271" s="480"/>
      <c r="IZ271" s="480"/>
      <c r="JA271" s="480"/>
      <c r="JB271" s="480"/>
      <c r="JC271" s="480"/>
      <c r="JD271" s="480"/>
      <c r="JE271" s="480"/>
      <c r="JF271" s="480"/>
      <c r="JG271" s="480"/>
      <c r="JH271" s="480"/>
      <c r="JI271" s="538"/>
      <c r="JJ271" s="480"/>
      <c r="JK271" s="480"/>
      <c r="JL271" s="480"/>
      <c r="JM271" s="480"/>
      <c r="JN271" s="480"/>
      <c r="JO271" s="480"/>
      <c r="JP271" s="480"/>
      <c r="JQ271" s="480"/>
      <c r="JR271" s="480"/>
      <c r="JS271" s="590"/>
      <c r="JT271" s="538"/>
      <c r="JU271" s="480"/>
      <c r="JV271" s="480"/>
      <c r="JW271" s="480"/>
      <c r="JX271" s="480"/>
      <c r="JY271" s="480"/>
      <c r="JZ271" s="480"/>
      <c r="KA271" s="480"/>
      <c r="KB271" s="480"/>
      <c r="KC271" s="480"/>
      <c r="KD271" s="480"/>
      <c r="KE271" s="538"/>
      <c r="KF271" s="480"/>
      <c r="KG271" s="480"/>
      <c r="KH271" s="480"/>
      <c r="KI271" s="480"/>
      <c r="KJ271" s="480"/>
      <c r="KK271" s="480"/>
      <c r="KL271" s="480"/>
      <c r="KM271" s="480"/>
      <c r="KN271" s="480"/>
      <c r="KO271" s="480"/>
      <c r="KR271" s="568" t="str">
        <f>IF(Table1[[#This Row],[GTIN]]&lt;&gt;"",Table1[[#This Row],[GTIN]],"")</f>
        <v/>
      </c>
      <c r="KS271" s="569" t="str">
        <f>Table1[[#This Row],[Kreditor]]</f>
        <v/>
      </c>
      <c r="KT271" s="570" t="str">
        <f>IF(Table1[[#This Row],[Gültig ab (Datum)]]&lt;&gt;"",Table1[[#This Row],[Gültig ab (Datum)]],"")</f>
        <v/>
      </c>
      <c r="KU271" s="570"/>
      <c r="KV271" s="583" t="str">
        <f>IF(Table1[[#This Row],[Artikel verpackt? 
(X=Ja)]]="","",Table1[[#This Row],[Artikel verpackt? 
(X=Ja)]])</f>
        <v/>
      </c>
      <c r="KW271" s="571" t="str">
        <f>IF(Table1[[#This Row],[Verpackung recyclingfähig?
(X=Ja)]]="","",Table1[[#This Row],[Verpackung recyclingfähig?
(X=Ja)]])</f>
        <v/>
      </c>
      <c r="KX271" s="572"/>
      <c r="KY271" s="573"/>
      <c r="KZ271" s="574"/>
      <c r="LA271" s="574"/>
      <c r="LB271" s="574"/>
      <c r="LC271" s="574"/>
      <c r="LD271" s="574"/>
      <c r="LE271" s="574"/>
      <c r="LF271" s="575"/>
      <c r="LG271" s="576" t="str">
        <f>IF(Table1[[#This Row],[Hauptkörper - B1 - Art]]="","",VLOOKUP(Table1[[#This Row],[Hauptkörper - B1 - Art]],'DD FD'!B:C,2,FALSE))</f>
        <v/>
      </c>
      <c r="LH271" s="577" t="str">
        <f>IF(Table1[[#This Row],[Hauptkörper - B1 - Fraktion]]="","",VLOOKUP(Table1[[#This Row],[Hauptkörper - B1 - Fraktion]],'DD FD'!H:J,3,FALSE))</f>
        <v/>
      </c>
      <c r="LI271" s="574" t="str">
        <f>IF(Table1[[#This Row],[Hauptkörper - B1 - Gewicht
(in G)]]="","",Table1[[#This Row],[Hauptkörper - B1 - Gewicht
(in G)]])</f>
        <v/>
      </c>
      <c r="LJ271" s="574" t="str">
        <f>IF(Table1[[#This Row],[Hauptkörper - B1 - Lizenzierungs-pflichtig? (X=Ja)]]="","",Table1[[#This Row],[Hauptkörper - B1 - Lizenzierungs-pflichtig? (X=Ja)]])</f>
        <v/>
      </c>
      <c r="LK271" s="577" t="str">
        <f>IF(Table1[[#This Row],[Hauptkörper - B1 - Virgin Material]]="","",VLOOKUP(Table1[[#This Row],[Hauptkörper - B1 - Virgin Material]],'DD FD'!AJ:AK,2,FALSE))</f>
        <v/>
      </c>
      <c r="LL271" s="578" t="str">
        <f>IF(Table1[[#This Row],[Hauptkörper - B1 - Virgin Material Anteil (in %)]]="","",Table1[[#This Row],[Hauptkörper - B1 - Virgin Material Anteil (in %)]])</f>
        <v/>
      </c>
      <c r="LM271" s="577" t="str">
        <f>IF(Table1[[#This Row],[Hauptkörper - B1 - Recyceltes Material]]="","",VLOOKUP(Table1[[#This Row],[Hauptkörper - B1 - Recyceltes Material]],'DD FD'!AL:AM,2,FALSE))</f>
        <v/>
      </c>
      <c r="LN271" s="578" t="str">
        <f>IF(Table1[[#This Row],[Hauptkörper - B1 - Recyceltes Material Anteil (in %)]]="","",Table1[[#This Row],[Hauptkörper - B1 - Recyceltes Material Anteil (in %)]])</f>
        <v/>
      </c>
      <c r="LO271" s="579" t="str">
        <f>IF(Table1[[#This Row],[Hauptkörper - B1 - Beschichtung]]="","",VLOOKUP(Table1[[#This Row],[Hauptkörper - B1 - Beschichtung]],'DD FD'!AE:AF,2,FALSE))</f>
        <v/>
      </c>
      <c r="LP271" s="580" t="str">
        <f>IF(Table1[[#This Row],[Hauptkörper - B1 - Beschichtung Anteil (in %)]]="","",Table1[[#This Row],[Hauptkörper - B1 - Beschichtung Anteil (in %)]])</f>
        <v/>
      </c>
      <c r="LQ271" s="576" t="str">
        <f>IF(Table1[[#This Row],[Hauptkörper - B2 - Art]]="","",VLOOKUP(Table1[[#This Row],[Hauptkörper - B2 - Art]],'DD FD'!B:C,2,FALSE))</f>
        <v/>
      </c>
      <c r="LR271" s="577" t="str">
        <f>IF(Table1[[#This Row],[Hauptkörper - B2 - Fraktion]]="","",VLOOKUP(Table1[[#This Row],[Hauptkörper - B2 - Fraktion]],'DD FD'!H:J,3,FALSE))</f>
        <v/>
      </c>
      <c r="LS271" s="574" t="str">
        <f>IF(Table1[[#This Row],[Hauptkörper - B2 - Gewicht
(in G)]]="","",Table1[[#This Row],[Hauptkörper - B2 - Gewicht
(in G)]])</f>
        <v/>
      </c>
      <c r="LT271" s="574" t="str">
        <f>IF(Table1[[#This Row],[Hauptkörper - B2 - Lizenzierungs-pflichtig? (X=Ja)]]="","",Table1[[#This Row],[Hauptkörper - B2 - Lizenzierungs-pflichtig? (X=Ja)]])</f>
        <v/>
      </c>
      <c r="LU271" s="577" t="str">
        <f>IF(Table1[[#This Row],[Hauptkörper - B2 - Virgin Material]]="","",VLOOKUP(Table1[[#This Row],[Hauptkörper - B2 - Virgin Material]],'DD FD'!AJ:AK,2,FALSE))</f>
        <v/>
      </c>
      <c r="LV271" s="578" t="str">
        <f>IF(Table1[[#This Row],[Hauptkörper - B2 - Virgin Material Anteil (in %)]]="","",Table1[[#This Row],[Hauptkörper - B2 - Virgin Material Anteil (in %)]])</f>
        <v/>
      </c>
      <c r="LW271" s="577" t="str">
        <f>IF(Table1[[#This Row],[Hauptkörper - B2 - Recyceltes Material]]="","",VLOOKUP(Table1[[#This Row],[Hauptkörper - B2 - Recyceltes Material]],'DD FD'!AL:AM,2,FALSE))</f>
        <v/>
      </c>
      <c r="LX271" s="578" t="str">
        <f>IF(Table1[[#This Row],[Hauptkörper - B2 - Recyceltes Material Anteil (in %)]]="","",Table1[[#This Row],[Hauptkörper - B2 - Recyceltes Material Anteil (in %)]])</f>
        <v/>
      </c>
      <c r="LY271" s="577" t="str">
        <f>IF(Table1[[#This Row],[Hauptkörper - B2 - Beschichtung]]="","",VLOOKUP(Table1[[#This Row],[Hauptkörper - B2 - Beschichtung]],'DD FD'!AE:AF,2,FALSE))</f>
        <v/>
      </c>
      <c r="LZ271" s="580" t="str">
        <f>IF(Table1[[#This Row],[Hauptkörper - B2 - Beschichtung Anteil (in %)]]="","",Table1[[#This Row],[Hauptkörper - B2 - Beschichtung Anteil (in %)]])</f>
        <v/>
      </c>
      <c r="MA271" s="576" t="str">
        <f>IF(Table1[[#This Row],[Hauptkörper - B3 - Art]]="","",VLOOKUP(Table1[[#This Row],[Hauptkörper - B3 - Art]],'DD FD'!B:C,2,FALSE))</f>
        <v/>
      </c>
      <c r="MB271" s="577" t="str">
        <f>IF(Table1[[#This Row],[Hauptkörper - B3 - Fraktion]]="","",VLOOKUP(Table1[[#This Row],[Hauptkörper - B3 - Fraktion]],'DD FD'!H:J,3,FALSE))</f>
        <v/>
      </c>
      <c r="MC271" s="574" t="str">
        <f>IF(Table1[[#This Row],[Hauptkörper - B3 - Gewicht
(in G)]]="","",Table1[[#This Row],[Hauptkörper - B3 - Gewicht
(in G)]])</f>
        <v/>
      </c>
      <c r="MD271" s="574" t="str">
        <f>IF(Table1[[#This Row],[Hauptkörper - B3 - Lizenzierungs-pflichtig? (X=Ja)]]="","",Table1[[#This Row],[Hauptkörper - B3 - Lizenzierungs-pflichtig? (X=Ja)]])</f>
        <v/>
      </c>
      <c r="ME271" s="577" t="str">
        <f>IF(Table1[[#This Row],[Hauptkörper - B3 - Virgin Material]]="","",VLOOKUP(Table1[[#This Row],[Hauptkörper - B3 - Virgin Material]],'DD FD'!AJ:AK,2,FALSE))</f>
        <v/>
      </c>
      <c r="MF271" s="578" t="str">
        <f>IF(Table1[[#This Row],[Hauptkörper - B3 - Virgin Material Anteil (in %)]]="","",Table1[[#This Row],[Hauptkörper - B3 - Virgin Material Anteil (in %)]])</f>
        <v/>
      </c>
      <c r="MG271" s="577" t="str">
        <f>IF(Table1[[#This Row],[Hauptkörper - B3 - Recyceltes Material]]="","",VLOOKUP(Table1[[#This Row],[Hauptkörper - B3 - Recyceltes Material]],'DD FD'!AL:AM,2,FALSE))</f>
        <v/>
      </c>
      <c r="MH271" s="578" t="str">
        <f>IF(Table1[[#This Row],[Hauptkörper - B3 - Recyceltes Material Anteil (in %)]]="","",Table1[[#This Row],[Hauptkörper - B3 - Recyceltes Material Anteil (in %)]])</f>
        <v/>
      </c>
      <c r="MI271" s="577" t="str">
        <f>IF(Table1[[#This Row],[Hauptkörper - B3 - Beschichtung]]="","",VLOOKUP(Table1[[#This Row],[Hauptkörper - B3 - Beschichtung]],'DD FD'!AE:AF,2,FALSE))</f>
        <v/>
      </c>
      <c r="MJ271" s="580" t="str">
        <f>IF(Table1[[#This Row],[Hauptkörper - B3 - Beschichtung Anteil (in %)]]="","",Table1[[#This Row],[Hauptkörper - B3 - Beschichtung Anteil (in %)]])</f>
        <v/>
      </c>
      <c r="MK271" s="576" t="str">
        <f>IF(Table1[[#This Row],[Verschluss - B1 - Art]]="","",VLOOKUP(Table1[[#This Row],[Verschluss - B1 - Art]],'DD FD'!D:E,2,FALSE))</f>
        <v/>
      </c>
      <c r="ML271" s="577" t="str">
        <f>IF(Table1[[#This Row],[Verschluss - B1 - Fraktion]]="","",VLOOKUP(Table1[[#This Row],[Verschluss - B1 - Fraktion]],'DD FD'!H:J,3,FALSE))</f>
        <v/>
      </c>
      <c r="MM271" s="574" t="str">
        <f>IF(Table1[[#This Row],[Verschluss - B1 - Gewicht (in G)]]="","",Table1[[#This Row],[Verschluss - B1 - Gewicht (in G)]])</f>
        <v/>
      </c>
      <c r="MN271" s="574" t="str">
        <f>IF(Table1[[#This Row],[Verschluss - B1 - Lizenzierungs-pflichtig? (X=Ja)]]="","",Table1[[#This Row],[Verschluss - B1 - Lizenzierungs-pflichtig? (X=Ja)]])</f>
        <v/>
      </c>
      <c r="MO271" s="574" t="str">
        <f>IF(Table1[[#This Row],[Verschluss - B1 - Trennbar vom Hauptkörper? (X=Ja)]]="","",Table1[[#This Row],[Verschluss - B1 - Trennbar vom Hauptkörper? (X=Ja)]])</f>
        <v/>
      </c>
      <c r="MP271" s="577" t="str">
        <f>IF(Table1[[#This Row],[Verschluss - B1 - Virgin Material]]="","",VLOOKUP(Table1[[#This Row],[Verschluss - B1 - Virgin Material]],'DD FD'!AJ:AK,2,FALSE))</f>
        <v/>
      </c>
      <c r="MQ271" s="578" t="str">
        <f>IF(Table1[[#This Row],[Verschluss - B1 - Virgin Material Anteil (in %)]]="","",Table1[[#This Row],[Verschluss - B1 - Virgin Material Anteil (in %)]])</f>
        <v/>
      </c>
      <c r="MR271" s="577" t="str">
        <f>IF(Table1[[#This Row],[Verschluss - B1 - Recyceltes Material]]="","",VLOOKUP(Table1[[#This Row],[Verschluss - B1 - Recyceltes Material]],'DD FD'!AL:AM,2,FALSE))</f>
        <v/>
      </c>
      <c r="MS271" s="578" t="str">
        <f>IF(Table1[[#This Row],[Verschluss - B1 - Recyceltes Material Anteil (in %)]]="","",Table1[[#This Row],[Verschluss - B1 - Recyceltes Material Anteil (in %)]])</f>
        <v/>
      </c>
      <c r="MT271" s="577" t="str">
        <f>IF(Table1[[#This Row],[Verschluss - B1 - Beschichtung]]="","",VLOOKUP(Table1[[#This Row],[Verschluss - B1 - Beschichtung]],'DD FD'!AE:AF,2,FALSE))</f>
        <v/>
      </c>
      <c r="MU271" s="580" t="str">
        <f>IF(Table1[[#This Row],[Verschluss - B1 - Beschichtung Anteil (in %)]]="","",Table1[[#This Row],[Verschluss - B1 - Beschichtung Anteil (in %)]])</f>
        <v/>
      </c>
      <c r="MV271" s="576" t="str">
        <f>IF(Table1[[#This Row],[Verschluss - B2 - Art]]="","",VLOOKUP(Table1[[#This Row],[Verschluss - B2 - Art]],'DD FD'!D:E,2,FALSE))</f>
        <v/>
      </c>
      <c r="MW271" s="577" t="str">
        <f>IF(Table1[[#This Row],[Verschluss - B2 - Fraktion]]="","",VLOOKUP(Table1[[#This Row],[Verschluss - B2 - Fraktion]],'DD FD'!H:J,3,FALSE))</f>
        <v/>
      </c>
      <c r="MX271" s="574" t="str">
        <f>IF(Table1[[#This Row],[Verschluss - B2 - Gewicht (in G)]]="","",Table1[[#This Row],[Verschluss - B2 - Gewicht (in G)]])</f>
        <v/>
      </c>
      <c r="MY271" s="574" t="str">
        <f>IF(Table1[[#This Row],[Verschluss - B2 - Lizenzierungs-pflichtig? (X=Ja)]]="","",Table1[[#This Row],[Verschluss - B2 - Lizenzierungs-pflichtig? (X=Ja)]])</f>
        <v/>
      </c>
      <c r="MZ271" s="574" t="str">
        <f>IF(Table1[[#This Row],[Verschluss - B2 - Trennbar vom Hauptkörper? (X=Ja)]]="","",Table1[[#This Row],[Verschluss - B2 - Trennbar vom Hauptkörper? (X=Ja)]])</f>
        <v/>
      </c>
      <c r="NA271" s="577" t="str">
        <f>IF(Table1[[#This Row],[Verschluss - B2 - Virgin Material]]="","",VLOOKUP(Table1[[#This Row],[Verschluss - B2 - Virgin Material]],'DD FD'!AJ:AK,2,FALSE))</f>
        <v/>
      </c>
      <c r="NB271" s="578" t="str">
        <f>IF(Table1[[#This Row],[Verschluss - B2 - Virgin Material Anteil (in %)]]="","",Table1[[#This Row],[Verschluss - B2 - Virgin Material Anteil (in %)]])</f>
        <v/>
      </c>
      <c r="NC271" s="577" t="str">
        <f>IF(Table1[[#This Row],[Verschluss - B2 - Recyceltes Material]]="","",VLOOKUP(Table1[[#This Row],[Verschluss - B2 - Recyceltes Material]],'DD FD'!AL:AM,2,FALSE))</f>
        <v/>
      </c>
      <c r="ND271" s="578" t="str">
        <f>IF(Table1[[#This Row],[Verschluss - B2 - Recyceltes Material Anteil (in %)]]="","",Table1[[#This Row],[Verschluss - B2 - Recyceltes Material Anteil (in %)]])</f>
        <v/>
      </c>
      <c r="NE271" s="577" t="str">
        <f>IF(Table1[[#This Row],[Verschluss - B2 - Beschichtung]]="","",VLOOKUP(Table1[[#This Row],[Verschluss - B2 - Beschichtung]],'DD FD'!AE:AF,2,FALSE))</f>
        <v/>
      </c>
      <c r="NF271" s="580" t="str">
        <f>IF(Table1[[#This Row],[Verschluss - B2 - Beschichtung Anteil (in %)]]="","",Table1[[#This Row],[Verschluss - B2 - Beschichtung Anteil (in %)]])</f>
        <v/>
      </c>
      <c r="NG271" s="576" t="str">
        <f>IF(Table1[[#This Row],[Verschluss - B3 - Art]]="","",VLOOKUP(Table1[[#This Row],[Verschluss - B3 - Art]],'DD FD'!D:E,2,FALSE))</f>
        <v/>
      </c>
      <c r="NH271" s="577" t="str">
        <f>IF(Table1[[#This Row],[Verschluss - B3 - Fraktion]]="","",VLOOKUP(Table1[[#This Row],[Verschluss - B3 - Fraktion]],'DD FD'!H:J,3,FALSE))</f>
        <v/>
      </c>
      <c r="NI271" s="574" t="str">
        <f>IF(Table1[[#This Row],[Verschluss - B3 - Gewicht (in G)]]="","",Table1[[#This Row],[Verschluss - B3 - Gewicht (in G)]])</f>
        <v/>
      </c>
      <c r="NJ271" s="574" t="str">
        <f>IF(Table1[[#This Row],[Verschluss - B3 - Lizenzierungs-pflichtig? (X=Ja)]]="","",Table1[[#This Row],[Verschluss - B3 - Lizenzierungs-pflichtig? (X=Ja)]])</f>
        <v/>
      </c>
      <c r="NK271" s="574" t="str">
        <f>IF(Table1[[#This Row],[Verschluss - B3 - Trennbar vom Hauptkörper? (X=Ja)]]="","",Table1[[#This Row],[Verschluss - B3 - Trennbar vom Hauptkörper? (X=Ja)]])</f>
        <v/>
      </c>
      <c r="NL271" s="577" t="str">
        <f>IF(Table1[[#This Row],[Verschluss - B3 - Virgin Material]]="","",VLOOKUP(Table1[[#This Row],[Verschluss - B3 - Virgin Material]],'DD FD'!AJ:AK,2,FALSE))</f>
        <v/>
      </c>
      <c r="NM271" s="578" t="str">
        <f>IF(Table1[[#This Row],[Verschluss - B3 - Virgin Material Anteil (in %)]]="","",Table1[[#This Row],[Verschluss - B3 - Virgin Material Anteil (in %)]])</f>
        <v/>
      </c>
      <c r="NN271" s="577" t="str">
        <f>IF(Table1[[#This Row],[Verschluss - B3 - Recyceltes Material]]="","",VLOOKUP(Table1[[#This Row],[Verschluss - B3 - Recyceltes Material]],'DD FD'!AL:AM,2,FALSE))</f>
        <v/>
      </c>
      <c r="NO271" s="578" t="str">
        <f>IF(Table1[[#This Row],[Verschluss - B3 - Recyceltes Material Anteil (in %)]]="","",Table1[[#This Row],[Verschluss - B3 - Recyceltes Material Anteil (in %)]])</f>
        <v/>
      </c>
      <c r="NP271" s="577" t="str">
        <f>IF(Table1[[#This Row],[Verschluss - B3 - Beschichtung]]="","",VLOOKUP(Table1[[#This Row],[Verschluss - B3 - Beschichtung]],'DD FD'!AE:AF,2,FALSE))</f>
        <v/>
      </c>
      <c r="NQ271" s="580" t="str">
        <f>IF(Table1[[#This Row],[Verschluss - B3 - Beschichtung Anteil (in %)]]="","",Table1[[#This Row],[Verschluss - B3 - Beschichtung Anteil (in %)]])</f>
        <v/>
      </c>
      <c r="NR271" s="576" t="str">
        <f>IF(Table1[[#This Row],[Etikett - B1 - Art]]="","",VLOOKUP(Table1[[#This Row],[Etikett - B1 - Art]],'DD FD'!F:G,2,FALSE))</f>
        <v/>
      </c>
      <c r="NS271" s="577" t="str">
        <f>IF(Table1[[#This Row],[Etikett - B1 - Fraktion]]="","",VLOOKUP(Table1[[#This Row],[Etikett - B1 - Fraktion]],'DD FD'!H:J,3,FALSE))</f>
        <v/>
      </c>
      <c r="NT271" s="574" t="str">
        <f>IF(Table1[[#This Row],[Etikett - B1 - Gewicht (in G)]]="","",Table1[[#This Row],[Etikett - B1 - Gewicht (in G)]])</f>
        <v/>
      </c>
      <c r="NU271" s="574" t="str">
        <f>IF(Table1[[#This Row],[Etikett - B1 - Lizenzierungs-pflichtig? (X=Ja)]]="","",Table1[[#This Row],[Etikett - B1 - Lizenzierungs-pflichtig? (X=Ja)]])</f>
        <v/>
      </c>
      <c r="NV271" s="574" t="str">
        <f>IF(Table1[[#This Row],[Etikett - B1 - Trennbar vom Hauptkörper? (X=Ja)]]="","",Table1[[#This Row],[Etikett - B1 - Trennbar vom Hauptkörper? (X=Ja)]])</f>
        <v/>
      </c>
      <c r="NW271" s="577" t="str">
        <f>IF(Table1[[#This Row],[Etikett - B1 - Virgin Material]]="","",VLOOKUP(Table1[[#This Row],[Etikett - B1 - Virgin Material]],'DD FD'!AJ:AK,2,FALSE))</f>
        <v/>
      </c>
      <c r="NX271" s="578" t="str">
        <f>IF(Table1[[#This Row],[Etikett - B1 - Virgin Material Anteil (in %)]]="","",Table1[[#This Row],[Etikett - B1 - Virgin Material Anteil (in %)]])</f>
        <v/>
      </c>
      <c r="NY271" s="577" t="str">
        <f>IF(Table1[[#This Row],[Etikett - B1 - Recyceltes Material]]="","",VLOOKUP(Table1[[#This Row],[Etikett - B1 - Recyceltes Material]],'DD FD'!AL:AM,2,FALSE))</f>
        <v/>
      </c>
      <c r="NZ271" s="578" t="str">
        <f>IF(Table1[[#This Row],[Etikett - B1 - Recyceltes Material Anteil (in %)]]="","",Table1[[#This Row],[Etikett - B1 - Recyceltes Material Anteil (in %)]])</f>
        <v/>
      </c>
      <c r="OA271" s="577" t="str">
        <f>IF(Table1[[#This Row],[Etikett - B1 - Beschichtung]]="","",VLOOKUP(Table1[[#This Row],[Etikett - B1 - Beschichtung]],'DD FD'!AE:AF,2,FALSE))</f>
        <v/>
      </c>
      <c r="OB271" s="580" t="str">
        <f>IF(Table1[[#This Row],[Etikett - B1 - Beschichtung Anteil (in %)]]="","",Table1[[#This Row],[Etikett - B1 - Beschichtung Anteil (in %)]])</f>
        <v/>
      </c>
      <c r="OC271" s="576" t="str">
        <f>IF(Table1[[#This Row],[Etikett - B2 - Art]]="","",VLOOKUP(Table1[[#This Row],[Etikett - B2 - Art]],'DD FD'!F:G,2,FALSE))</f>
        <v/>
      </c>
      <c r="OD271" s="577" t="str">
        <f>IF(Table1[[#This Row],[Etikett - B2 - Fraktion]]="","",VLOOKUP(Table1[[#This Row],[Etikett - B2 - Fraktion]],'DD FD'!H:J,3,FALSE))</f>
        <v/>
      </c>
      <c r="OE271" s="574" t="str">
        <f>IF(Table1[[#This Row],[Etikett - B2 - Gewicht (in G)]]="","",Table1[[#This Row],[Etikett - B2 - Gewicht (in G)]])</f>
        <v/>
      </c>
      <c r="OF271" s="574" t="str">
        <f>IF(Table1[[#This Row],[Etikett - B2 - Lizenzierungs-pflichtig? (X=Ja)]]="","",Table1[[#This Row],[Etikett - B2 - Lizenzierungs-pflichtig? (X=Ja)]])</f>
        <v/>
      </c>
      <c r="OG271" s="574" t="str">
        <f>IF(Table1[[#This Row],[Etikett - B2 - Trennbar vom Hauptkörper? (X=Ja)]]="","",Table1[[#This Row],[Etikett - B2 - Trennbar vom Hauptkörper? (X=Ja)]])</f>
        <v/>
      </c>
      <c r="OH271" s="577" t="str">
        <f>IF(Table1[[#This Row],[Etikett - B2 - Virgin Material]]="","",VLOOKUP(Table1[[#This Row],[Etikett - B2 - Virgin Material]],'DD FD'!AJ:AK,2,FALSE))</f>
        <v/>
      </c>
      <c r="OI271" s="578" t="str">
        <f>IF(Table1[[#This Row],[Etikett - B2 - Virgin Material Anteil (in %)]]="","",Table1[[#This Row],[Etikett - B2 - Virgin Material Anteil (in %)]])</f>
        <v/>
      </c>
      <c r="OJ271" s="577" t="str">
        <f>IF(Table1[[#This Row],[Etikett - B2 - Recyceltes Material]]="","",VLOOKUP(Table1[[#This Row],[Etikett - B2 - Recyceltes Material]],'DD FD'!AL:AM,2,FALSE))</f>
        <v/>
      </c>
      <c r="OK271" s="578" t="str">
        <f>IF(Table1[[#This Row],[Etikett - B2 - Recyceltes Material Anteil (in %)]]="","",Table1[[#This Row],[Etikett - B2 - Recyceltes Material Anteil (in %)]])</f>
        <v/>
      </c>
      <c r="OL271" s="577" t="str">
        <f>IF(Table1[[#This Row],[Etikett - B2 - Beschichtung]]="","",VLOOKUP(Table1[[#This Row],[Etikett - B2 - Beschichtung]],'DD FD'!AE:AF,2,FALSE))</f>
        <v/>
      </c>
      <c r="OM271" s="580" t="str">
        <f>IF(Table1[[#This Row],[Etikett - B2 - Beschichtung Anteil (in %)]]="","",Table1[[#This Row],[Etikett - B2 - Beschichtung Anteil (in %)]])</f>
        <v/>
      </c>
      <c r="ON271" s="576" t="str">
        <f>IF(Table1[[#This Row],[Etikett - B3 - Art]]="","",VLOOKUP(Table1[[#This Row],[Etikett - B3 - Art]],'DD FD'!F:G,2,FALSE))</f>
        <v/>
      </c>
      <c r="OO271" s="577" t="str">
        <f>IF(Table1[[#This Row],[Etikett - B3 - Fraktion]]="","",VLOOKUP(Table1[[#This Row],[Etikett - B3 - Fraktion]],'DD FD'!H:J,3,FALSE))</f>
        <v/>
      </c>
      <c r="OP271" s="574" t="str">
        <f>IF(Table1[[#This Row],[Etikett - B3 - Gewicht (in G)]]="","",Table1[[#This Row],[Etikett - B3 - Gewicht (in G)]])</f>
        <v/>
      </c>
      <c r="OQ271" s="574" t="str">
        <f>IF(Table1[[#This Row],[Etikett - B3 - Lizenzierungs-pflichtig? (X=Ja)]]="","",Table1[[#This Row],[Etikett - B3 - Lizenzierungs-pflichtig? (X=Ja)]])</f>
        <v/>
      </c>
      <c r="OR271" s="574" t="str">
        <f>IF(Table1[[#This Row],[Etikett - B3 - Trennbar vom Hauptkörper? (X=Ja)]]="","",Table1[[#This Row],[Etikett - B3 - Trennbar vom Hauptkörper? (X=Ja)]])</f>
        <v/>
      </c>
      <c r="OS271" s="577" t="str">
        <f>IF(Table1[[#This Row],[Etikett - B3 - Virgin Material]]="","",VLOOKUP(Table1[[#This Row],[Etikett - B3 - Virgin Material]],'DD FD'!AJ:AK,2,FALSE))</f>
        <v/>
      </c>
      <c r="OT271" s="578" t="str">
        <f>IF(Table1[[#This Row],[Etikett - B3 - Virgin Material Anteil (in %)]]="","",Table1[[#This Row],[Etikett - B3 - Virgin Material Anteil (in %)]])</f>
        <v/>
      </c>
      <c r="OU271" s="577" t="str">
        <f>IF(Table1[[#This Row],[Etikett - B3 - Recyceltes Material]]="","",VLOOKUP(Table1[[#This Row],[Etikett - B3 - Recyceltes Material]],'DD FD'!AL:AM,2,FALSE))</f>
        <v/>
      </c>
      <c r="OV271" s="578" t="str">
        <f>IF(Table1[[#This Row],[Etikett - B3 - Recyceltes Material Anteil (in %)]]="","",Table1[[#This Row],[Etikett - B3 - Recyceltes Material Anteil (in %)]])</f>
        <v/>
      </c>
      <c r="OW271" s="577" t="str">
        <f>IF(Table1[[#This Row],[Etikett - B3 - Beschichtung]]="","",VLOOKUP(Table1[[#This Row],[Etikett - B3 - Beschichtung]],'DD FD'!AE:AF,2,FALSE))</f>
        <v/>
      </c>
      <c r="OX271" s="613" t="str">
        <f>IF(Table1[[#This Row],[Etikett - B3 - Beschichtung Anteil (in %)]]="","",Table1[[#This Row],[Etikett - B3 - Beschichtung Anteil (in %)]])</f>
        <v/>
      </c>
      <c r="OY271" s="618">
        <f>ROUNDUP(SUM(
IF(AND(LH271='DD FD'!$J$7,LJ271='DD FD'!$AI$3),LI271,0),
IF(AND(LR271='DD FD'!$J$7,LT271='DD FD'!$AI$3),LS271,0),
IF(AND(MB271='DD FD'!$J$7,MD271='DD FD'!$AI$3),MC271,0),
IF(AND(ML271='DD FD'!$J$7,MN271='DD FD'!$AI$3),MM271,0),
IF(AND(MW271='DD FD'!$J$7,MY271='DD FD'!$AI$3),MX271,0),
IF(AND(NH271='DD FD'!$J$7,NJ271='DD FD'!$AI$3),NI271,0),
IF(AND(NS271='DD FD'!$J$7,NU271='DD FD'!$AI$3),NT271,0),
IF(AND(OD271='DD FD'!$J$7,OF271='DD FD'!$AI$3),OE271,0),
IF(AND(OO271='DD FD'!$J$7,OQ271='DD FD'!$AI$3),OP271,0),
),2)</f>
        <v>0</v>
      </c>
      <c r="OZ271" s="617">
        <f>ROUNDUP(SUM(
IF(AND(LH271='DD FD'!$J$6,LJ271='DD FD'!$AI$3),LI271,0),
IF(AND(LR271='DD FD'!$J$6,LT271='DD FD'!$AI$3),LS271,0),
IF(AND(MB271='DD FD'!$J$6,MD271='DD FD'!$AI$3),MC271,0),
IF(AND(ML271='DD FD'!$J$6,MN271='DD FD'!$AI$3),MM271,0),
IF(AND(MW271='DD FD'!$J$6,MY271='DD FD'!$AI$3),MX271,0),
IF(AND(NH271='DD FD'!$J$6,NJ271='DD FD'!$AI$3),NI271,0),
IF(AND(NS271='DD FD'!$J$6,NU271='DD FD'!$AI$3),NT271,0),
IF(AND(OD271='DD FD'!$J$6,OF271='DD FD'!$AI$3),OE271,0),
IF(AND(OO271='DD FD'!$J$6,OQ271='DD FD'!$AI$3),OP271,0),
),2)</f>
        <v>0</v>
      </c>
      <c r="PA271" s="617">
        <f>ROUNDUP(SUM(
IF(AND(LH271='DD FD'!$J$10,LJ271='DD FD'!$AI$3),LI271,0),
IF(AND(LR271='DD FD'!$J$10,LT271='DD FD'!$AI$3),LS271,0),
IF(AND(MB271='DD FD'!$J$10,MD271='DD FD'!$AI$3),MC271,0),
IF(AND(ML271='DD FD'!$J$10,MN271='DD FD'!$AI$3),MM271,0),
IF(AND(MW271='DD FD'!$J$10,MY271='DD FD'!$AI$3),MX271,0),
IF(AND(NH271='DD FD'!$J$10,NJ271='DD FD'!$AI$3),NI271,0),
IF(AND(NS271='DD FD'!$J$10,NU271='DD FD'!$AI$3),NT271,0),
IF(AND(OD271='DD FD'!$J$10,OF271='DD FD'!$AI$3),OE271,0),
IF(AND(OO271='DD FD'!$J$10,OQ271='DD FD'!$AI$3),OP271,0),
),2)</f>
        <v>0</v>
      </c>
      <c r="PB271" s="617">
        <f>ROUNDUP(SUM(
IF(AND(LH271='DD FD'!$J$8,LJ271='DD FD'!$AI$3),LI271,0),
IF(AND(LR271='DD FD'!$J$8,LT271='DD FD'!$AI$3),LS271,0),
IF(AND(MB271='DD FD'!$J$8,MD271='DD FD'!$AI$3),MC271,0),
IF(AND(ML271='DD FD'!$J$8,MN271='DD FD'!$AI$3),MM271,0),
IF(AND(MW271='DD FD'!$J$8,MY271='DD FD'!$AI$3),MX271,0),
IF(AND(NH271='DD FD'!$J$8,NJ271='DD FD'!$AI$3),NI271,0),
IF(AND(NS271='DD FD'!$J$8,NU271='DD FD'!$AI$3),NT271,0),
IF(AND(OD271='DD FD'!$J$8,OF271='DD FD'!$AI$3),OE271,0),
IF(AND(OO271='DD FD'!$J$8,OQ271='DD FD'!$AI$3),OP271,0),
),2)</f>
        <v>0</v>
      </c>
      <c r="PC271" s="617">
        <f>ROUNDUP(SUM(
IF(AND(LH271='DD FD'!$J$5,LJ271='DD FD'!$AI$3),LI271,0),
IF(AND(LR271='DD FD'!$J$5,LT271='DD FD'!$AI$3),LS271,0),
IF(AND(MB271='DD FD'!$J$5,MD271='DD FD'!$AI$3),MC271,0),
IF(AND(ML271='DD FD'!$J$5,MN271='DD FD'!$AI$3),MM271,0),
IF(AND(MW271='DD FD'!$J$5,MY271='DD FD'!$AI$3),MX271,0),
IF(AND(NH271='DD FD'!$J$5,NJ271='DD FD'!$AI$3),NI271,0),
IF(AND(NS271='DD FD'!$J$5,NU271='DD FD'!$AI$3),NT271,0),
IF(AND(OD271='DD FD'!$J$5,OF271='DD FD'!$AI$3),OE271,0),
IF(AND(OO271='DD FD'!$J$5,OQ271='DD FD'!$AI$3),OP271,0),
),2)</f>
        <v>0</v>
      </c>
      <c r="PD271" s="617">
        <f>ROUNDUP(SUM(
IF(AND(LH271='DD FD'!$J$9,LJ271='DD FD'!$AI$3),LI271,0),
IF(AND(LR271='DD FD'!$J$9,LT271='DD FD'!$AI$3),LS271,0),
IF(AND(MB271='DD FD'!$J$9,MD271='DD FD'!$AI$3),MC271,0),
IF(AND(ML271='DD FD'!$J$9,MN271='DD FD'!$AI$3),MM271,0),
IF(AND(MW271='DD FD'!$J$9,MY271='DD FD'!$AI$3),MX271,0),
IF(AND(NH271='DD FD'!$J$9,NJ271='DD FD'!$AI$3),NI271,0),
IF(AND(NS271='DD FD'!$J$9,NU271='DD FD'!$AI$3),NT271,0),
IF(AND(OD271='DD FD'!$J$9,OF271='DD FD'!$AI$3),OE271,0),
IF(AND(OO271='DD FD'!$J$9,OQ271='DD FD'!$AI$3),OP271,0),
),2)</f>
        <v>0</v>
      </c>
      <c r="PE271" s="617">
        <f>ROUNDUP(SUM(
IF(AND(LH271='DD FD'!$J$4,LJ271='DD FD'!$AI$3),LI271,0),
IF(AND(LR271='DD FD'!$J$4,LT271='DD FD'!$AI$3),LS271,0),
IF(AND(MB271='DD FD'!$J$4,MD271='DD FD'!$AI$3),MC271,0),
IF(AND(ML271='DD FD'!$J$4,MN271='DD FD'!$AI$3),MM271,0),
IF(AND(MW271='DD FD'!$J$4,MY271='DD FD'!$AI$3),MX271,0),
IF(AND(NH271='DD FD'!$J$4,NJ271='DD FD'!$AI$3),NI271,0),
IF(AND(NS271='DD FD'!$J$4,NU271='DD FD'!$AI$3),NT271,0),
IF(AND(OD271='DD FD'!$J$4,OF271='DD FD'!$AI$3),OE271,0),
IF(AND(OO271='DD FD'!$J$4,OQ271='DD FD'!$AI$3),OP271,0),
),2)</f>
        <v>0</v>
      </c>
      <c r="PF271" s="619">
        <f>ROUNDUP(SUM(
IF(AND(LH271='DD FD'!$J$11,LJ271='DD FD'!$AI$3),LI271,0),
IF(AND(LR271='DD FD'!$J$11,LT271='DD FD'!$AI$3),LS271,0),
IF(AND(MB271='DD FD'!$J$11,MD271='DD FD'!$AI$3),MC271,0),
IF(AND(ML271='DD FD'!$J$11,MN271='DD FD'!$AI$3),MM271,0),
IF(AND(MW271='DD FD'!$J$11,MY271='DD FD'!$AI$3),MX271,0),
IF(AND(NH271='DD FD'!$J$11,NJ271='DD FD'!$AI$3),NI271,0),
IF(AND(NS271='DD FD'!$J$11,NU271='DD FD'!$AI$3),NT271,0),
IF(AND(OD271='DD FD'!$J$11,OF271='DD FD'!$AI$3),OE271,0),
IF(AND(OO271='DD FD'!$J$11,OQ271='DD FD'!$AI$3),OP271,0),
),2)</f>
        <v>0</v>
      </c>
    </row>
    <row r="272" spans="1:422">
      <c r="A272" s="806"/>
      <c r="B272" s="934"/>
      <c r="C272" s="247"/>
      <c r="D272" s="842"/>
      <c r="E272" s="247"/>
      <c r="F272" s="158"/>
      <c r="G272" s="710"/>
      <c r="H272" s="712"/>
      <c r="I272" s="936"/>
      <c r="J272" s="803"/>
      <c r="K272" s="150"/>
      <c r="L272" s="146" t="str">
        <f t="shared" si="108"/>
        <v/>
      </c>
      <c r="M272" s="501" t="str">
        <f t="shared" si="125"/>
        <v/>
      </c>
      <c r="N272" s="504"/>
      <c r="O272" s="113" t="str">
        <f t="shared" si="126"/>
        <v/>
      </c>
      <c r="P272" s="114" t="str">
        <f t="shared" si="109"/>
        <v/>
      </c>
      <c r="Q272" s="152"/>
      <c r="R272" s="152"/>
      <c r="S272" s="115" t="str">
        <f t="shared" si="127"/>
        <v/>
      </c>
      <c r="T272" s="159"/>
      <c r="U272" s="159"/>
      <c r="V272" s="157"/>
      <c r="W272" s="157"/>
      <c r="X272" s="157"/>
      <c r="Y272" s="772"/>
      <c r="Z272" s="158"/>
      <c r="AA272" s="144"/>
      <c r="AB272" s="112"/>
      <c r="AC272" s="153"/>
      <c r="AD272" s="153"/>
      <c r="AE272" s="153"/>
      <c r="AF272" s="153"/>
      <c r="AG272" s="153"/>
      <c r="AH272" s="153"/>
      <c r="AI272" s="152"/>
      <c r="AJ272" s="158"/>
      <c r="AK272" s="158"/>
      <c r="AL272" s="158"/>
      <c r="AM272" s="116" t="str">
        <f t="shared" si="128"/>
        <v/>
      </c>
      <c r="AN272" s="116" t="str">
        <f t="shared" si="129"/>
        <v/>
      </c>
      <c r="AO272" s="324"/>
      <c r="AP272" s="503"/>
      <c r="AQ272" s="487" t="str">
        <f t="shared" si="130"/>
        <v/>
      </c>
      <c r="AR272" s="113" t="str">
        <f t="shared" si="110"/>
        <v/>
      </c>
      <c r="AS272" s="113" t="str">
        <f t="shared" si="111"/>
        <v/>
      </c>
      <c r="AT272" s="113" t="str">
        <f t="shared" si="112"/>
        <v/>
      </c>
      <c r="AU272" s="113" t="str">
        <f t="shared" si="113"/>
        <v/>
      </c>
      <c r="AV272" s="159"/>
      <c r="AW272" s="157"/>
      <c r="AX272" s="157"/>
      <c r="AY272" s="157"/>
      <c r="AZ272" s="157"/>
      <c r="BA272" s="116" t="str">
        <f t="shared" si="114"/>
        <v/>
      </c>
      <c r="BB272" s="316"/>
      <c r="BC272" s="116" t="str">
        <f t="shared" si="115"/>
        <v/>
      </c>
      <c r="BD272" s="133" t="str">
        <f t="shared" si="116"/>
        <v/>
      </c>
      <c r="BE272" s="157"/>
      <c r="BF272" s="1180"/>
      <c r="BG272" s="1180"/>
      <c r="BH272" s="158"/>
      <c r="BI272" s="490"/>
      <c r="BJ272" s="514" t="str">
        <f t="shared" si="131"/>
        <v/>
      </c>
      <c r="BK272" s="789"/>
      <c r="BL272" s="116" t="str">
        <f t="shared" si="132"/>
        <v/>
      </c>
      <c r="BM272" s="144"/>
      <c r="BN272" s="144"/>
      <c r="BO272" s="144"/>
      <c r="BP272" s="790"/>
      <c r="BQ272" s="790"/>
      <c r="BR272" s="790"/>
      <c r="BS272" s="116" t="str">
        <f t="shared" si="117"/>
        <v/>
      </c>
      <c r="BT272" s="790"/>
      <c r="BU272" s="808" t="str">
        <f t="shared" si="118"/>
        <v/>
      </c>
      <c r="BV272" s="791"/>
      <c r="BW272" s="144"/>
      <c r="BX272" s="20"/>
      <c r="BY272" s="20"/>
      <c r="BZ272" s="20"/>
      <c r="CA272" s="792"/>
      <c r="CB272" s="1201"/>
      <c r="CC272" s="144"/>
      <c r="CD272" s="144"/>
      <c r="CE272" s="144"/>
      <c r="CF272" s="144"/>
      <c r="CG272" s="144"/>
      <c r="CH272" s="144"/>
      <c r="CI272" s="144"/>
      <c r="CJ272" s="144"/>
      <c r="CK272" s="144"/>
      <c r="CL272" s="144"/>
      <c r="CM272" s="144"/>
      <c r="CN272" s="144"/>
      <c r="CO272" s="144"/>
      <c r="CP272" s="144"/>
      <c r="CQ272" s="144"/>
      <c r="CR272" s="144"/>
      <c r="CS272" s="144"/>
      <c r="CT272" s="144"/>
      <c r="CU272" s="144"/>
      <c r="CV272" s="144"/>
      <c r="CW272" s="144"/>
      <c r="CX272" s="144"/>
      <c r="CY272" s="144"/>
      <c r="CZ272" s="144"/>
      <c r="DA272" s="144"/>
      <c r="DB272" s="144"/>
      <c r="DC272" s="144"/>
      <c r="DD272" s="144"/>
      <c r="DE272" s="144"/>
      <c r="DF272" s="144"/>
      <c r="DG272" s="144"/>
      <c r="DH272" s="144"/>
      <c r="DI272" s="144"/>
      <c r="DJ272" s="144"/>
      <c r="DK272" s="144"/>
      <c r="DL272" s="144"/>
      <c r="DM272" s="144"/>
      <c r="DN272" s="144"/>
      <c r="DO272" s="144"/>
      <c r="DP272" s="144"/>
      <c r="DQ272" s="144"/>
      <c r="DR272" s="144"/>
      <c r="DS272" s="144"/>
      <c r="DT272" s="144"/>
      <c r="DU272" s="144"/>
      <c r="DV272" s="144"/>
      <c r="DW272" s="144"/>
      <c r="DX272" s="144"/>
      <c r="DY272" s="144"/>
      <c r="DZ272" s="144"/>
      <c r="EA272" s="144"/>
      <c r="EB272" s="144"/>
      <c r="EC272" s="144"/>
      <c r="ED272" s="782" t="str">
        <f t="shared" si="133"/>
        <v/>
      </c>
      <c r="EE272" s="519"/>
      <c r="EF272" s="793"/>
      <c r="EG272" s="519"/>
      <c r="EH272" s="794"/>
      <c r="EI272" s="790"/>
      <c r="EJ272" s="794"/>
      <c r="EK272" s="794"/>
      <c r="EL272" s="790"/>
      <c r="EM272" s="790"/>
      <c r="EN272" s="790"/>
      <c r="EO272" s="112" t="str">
        <f t="shared" si="119"/>
        <v/>
      </c>
      <c r="EP272" s="790"/>
      <c r="EQ272" s="488" t="str">
        <f t="shared" si="120"/>
        <v/>
      </c>
      <c r="ER272" s="1100"/>
      <c r="ES272" s="1099" t="str">
        <f t="shared" si="134"/>
        <v/>
      </c>
      <c r="ET272" s="525"/>
      <c r="EU272" s="148"/>
      <c r="EV272" s="148"/>
      <c r="EW272" s="148"/>
      <c r="EX272" s="148"/>
      <c r="EY272" s="148"/>
      <c r="EZ272" s="148"/>
      <c r="FA272" s="148"/>
      <c r="FB272" s="148"/>
      <c r="FC272" s="148"/>
      <c r="FD272" s="148"/>
      <c r="FE272" s="148"/>
      <c r="FF272" s="148"/>
      <c r="FG272" s="148"/>
      <c r="FH272" s="148"/>
      <c r="FI272" s="528"/>
      <c r="FJ272" s="513" t="str">
        <f t="shared" si="121"/>
        <v/>
      </c>
      <c r="FK272" s="158"/>
      <c r="FL272" s="850"/>
      <c r="FM272" s="850"/>
      <c r="FN272" s="850"/>
      <c r="FO272" s="850"/>
      <c r="FP272" s="850"/>
      <c r="FQ272" s="850"/>
      <c r="FR272" s="157"/>
      <c r="FS272" s="143"/>
      <c r="FT272" s="143"/>
      <c r="FU272" s="847" t="str">
        <f t="shared" si="122"/>
        <v/>
      </c>
      <c r="FV272" s="555"/>
      <c r="FW272" s="523" t="str">
        <f>IF(Table1[[#This Row],[Nonfood Inhaltstoffe - Komponente]]="","",VLOOKUP(Table1[[#This Row],[Nonfood Inhaltstoffe - Komponente]],'Dropdown Auswahl'!BJ:BK,2,FALSE))</f>
        <v/>
      </c>
      <c r="FX272" s="1013"/>
      <c r="FY272" s="1011" t="str">
        <f t="shared" si="123"/>
        <v/>
      </c>
      <c r="FZ272" s="152"/>
      <c r="GA272" s="152"/>
      <c r="GB272" s="152"/>
      <c r="GC272" s="529" t="str">
        <f t="shared" si="124"/>
        <v/>
      </c>
      <c r="GG272" s="21"/>
      <c r="GH272" s="21"/>
      <c r="GI272" s="1019"/>
      <c r="GJ272" s="1016" t="str">
        <f>IF(Table1[[#This Row],[Global Trade Item Number (GTIN)]]="","",Table1[[#This Row],[Global Trade Item Number (GTIN)]])</f>
        <v/>
      </c>
      <c r="GK272" s="555" t="str">
        <f>IF(Table1[[#This Row],[WAWI-Nr./ Kreditoren-Nummer
(ASDV)]]&lt;&gt;"",Table1[[#This Row],[WAWI-Nr./ Kreditoren-Nummer
(ASDV)]],"")</f>
        <v/>
      </c>
      <c r="GL272" s="165"/>
      <c r="GM272" s="165"/>
      <c r="GN272" s="165"/>
      <c r="GO272" s="485"/>
      <c r="GP272" s="534"/>
      <c r="GQ272" s="533"/>
      <c r="GR272" s="486"/>
      <c r="GS272" s="486"/>
      <c r="GT272" s="486"/>
      <c r="GU272" s="486"/>
      <c r="GV272" s="486"/>
      <c r="GW272" s="542"/>
      <c r="GX272" s="538"/>
      <c r="GY272" s="144"/>
      <c r="GZ272" s="480"/>
      <c r="HA272" s="158"/>
      <c r="HB272" s="480"/>
      <c r="HC272" s="480"/>
      <c r="HD272" s="480"/>
      <c r="HE272" s="480"/>
      <c r="HF272" s="480"/>
      <c r="HG272" s="480"/>
      <c r="HH272" s="538"/>
      <c r="HI272" s="480"/>
      <c r="HJ272" s="480"/>
      <c r="HK272" s="480"/>
      <c r="HL272" s="480"/>
      <c r="HM272" s="480"/>
      <c r="HN272" s="480"/>
      <c r="HO272" s="480"/>
      <c r="HP272" s="480"/>
      <c r="HQ272" s="480"/>
      <c r="HR272" s="538"/>
      <c r="HS272" s="480"/>
      <c r="HT272" s="480"/>
      <c r="HU272" s="480"/>
      <c r="HV272" s="480"/>
      <c r="HW272" s="480"/>
      <c r="HX272" s="480"/>
      <c r="HY272" s="480"/>
      <c r="HZ272" s="480"/>
      <c r="IA272" s="480"/>
      <c r="IB272" s="538"/>
      <c r="IC272" s="480"/>
      <c r="ID272" s="480"/>
      <c r="IE272" s="480"/>
      <c r="IF272" s="480"/>
      <c r="IG272" s="480"/>
      <c r="IH272" s="480"/>
      <c r="II272" s="480"/>
      <c r="IJ272" s="480"/>
      <c r="IK272" s="480"/>
      <c r="IL272" s="480"/>
      <c r="IM272" s="538"/>
      <c r="IN272" s="480"/>
      <c r="IO272" s="480"/>
      <c r="IP272" s="480"/>
      <c r="IQ272" s="480"/>
      <c r="IR272" s="480"/>
      <c r="IS272" s="480"/>
      <c r="IT272" s="480"/>
      <c r="IU272" s="480"/>
      <c r="IV272" s="480"/>
      <c r="IW272" s="480"/>
      <c r="IX272" s="538"/>
      <c r="IY272" s="480"/>
      <c r="IZ272" s="480"/>
      <c r="JA272" s="480"/>
      <c r="JB272" s="480"/>
      <c r="JC272" s="480"/>
      <c r="JD272" s="480"/>
      <c r="JE272" s="480"/>
      <c r="JF272" s="480"/>
      <c r="JG272" s="480"/>
      <c r="JH272" s="480"/>
      <c r="JI272" s="538"/>
      <c r="JJ272" s="480"/>
      <c r="JK272" s="480"/>
      <c r="JL272" s="480"/>
      <c r="JM272" s="480"/>
      <c r="JN272" s="480"/>
      <c r="JO272" s="480"/>
      <c r="JP272" s="480"/>
      <c r="JQ272" s="480"/>
      <c r="JR272" s="480"/>
      <c r="JS272" s="590"/>
      <c r="JT272" s="538"/>
      <c r="JU272" s="480"/>
      <c r="JV272" s="480"/>
      <c r="JW272" s="480"/>
      <c r="JX272" s="480"/>
      <c r="JY272" s="480"/>
      <c r="JZ272" s="480"/>
      <c r="KA272" s="480"/>
      <c r="KB272" s="480"/>
      <c r="KC272" s="480"/>
      <c r="KD272" s="480"/>
      <c r="KE272" s="538"/>
      <c r="KF272" s="480"/>
      <c r="KG272" s="480"/>
      <c r="KH272" s="480"/>
      <c r="KI272" s="480"/>
      <c r="KJ272" s="480"/>
      <c r="KK272" s="480"/>
      <c r="KL272" s="480"/>
      <c r="KM272" s="480"/>
      <c r="KN272" s="480"/>
      <c r="KO272" s="480"/>
      <c r="KR272" s="568" t="str">
        <f>IF(Table1[[#This Row],[GTIN]]&lt;&gt;"",Table1[[#This Row],[GTIN]],"")</f>
        <v/>
      </c>
      <c r="KS272" s="569" t="str">
        <f>Table1[[#This Row],[Kreditor]]</f>
        <v/>
      </c>
      <c r="KT272" s="570" t="str">
        <f>IF(Table1[[#This Row],[Gültig ab (Datum)]]&lt;&gt;"",Table1[[#This Row],[Gültig ab (Datum)]],"")</f>
        <v/>
      </c>
      <c r="KU272" s="570"/>
      <c r="KV272" s="583" t="str">
        <f>IF(Table1[[#This Row],[Artikel verpackt? 
(X=Ja)]]="","",Table1[[#This Row],[Artikel verpackt? 
(X=Ja)]])</f>
        <v/>
      </c>
      <c r="KW272" s="571" t="str">
        <f>IF(Table1[[#This Row],[Verpackung recyclingfähig?
(X=Ja)]]="","",Table1[[#This Row],[Verpackung recyclingfähig?
(X=Ja)]])</f>
        <v/>
      </c>
      <c r="KX272" s="572"/>
      <c r="KY272" s="573"/>
      <c r="KZ272" s="574"/>
      <c r="LA272" s="574"/>
      <c r="LB272" s="574"/>
      <c r="LC272" s="574"/>
      <c r="LD272" s="574"/>
      <c r="LE272" s="574"/>
      <c r="LF272" s="575"/>
      <c r="LG272" s="576" t="str">
        <f>IF(Table1[[#This Row],[Hauptkörper - B1 - Art]]="","",VLOOKUP(Table1[[#This Row],[Hauptkörper - B1 - Art]],'DD FD'!B:C,2,FALSE))</f>
        <v/>
      </c>
      <c r="LH272" s="577" t="str">
        <f>IF(Table1[[#This Row],[Hauptkörper - B1 - Fraktion]]="","",VLOOKUP(Table1[[#This Row],[Hauptkörper - B1 - Fraktion]],'DD FD'!H:J,3,FALSE))</f>
        <v/>
      </c>
      <c r="LI272" s="574" t="str">
        <f>IF(Table1[[#This Row],[Hauptkörper - B1 - Gewicht
(in G)]]="","",Table1[[#This Row],[Hauptkörper - B1 - Gewicht
(in G)]])</f>
        <v/>
      </c>
      <c r="LJ272" s="574" t="str">
        <f>IF(Table1[[#This Row],[Hauptkörper - B1 - Lizenzierungs-pflichtig? (X=Ja)]]="","",Table1[[#This Row],[Hauptkörper - B1 - Lizenzierungs-pflichtig? (X=Ja)]])</f>
        <v/>
      </c>
      <c r="LK272" s="577" t="str">
        <f>IF(Table1[[#This Row],[Hauptkörper - B1 - Virgin Material]]="","",VLOOKUP(Table1[[#This Row],[Hauptkörper - B1 - Virgin Material]],'DD FD'!AJ:AK,2,FALSE))</f>
        <v/>
      </c>
      <c r="LL272" s="578" t="str">
        <f>IF(Table1[[#This Row],[Hauptkörper - B1 - Virgin Material Anteil (in %)]]="","",Table1[[#This Row],[Hauptkörper - B1 - Virgin Material Anteil (in %)]])</f>
        <v/>
      </c>
      <c r="LM272" s="577" t="str">
        <f>IF(Table1[[#This Row],[Hauptkörper - B1 - Recyceltes Material]]="","",VLOOKUP(Table1[[#This Row],[Hauptkörper - B1 - Recyceltes Material]],'DD FD'!AL:AM,2,FALSE))</f>
        <v/>
      </c>
      <c r="LN272" s="578" t="str">
        <f>IF(Table1[[#This Row],[Hauptkörper - B1 - Recyceltes Material Anteil (in %)]]="","",Table1[[#This Row],[Hauptkörper - B1 - Recyceltes Material Anteil (in %)]])</f>
        <v/>
      </c>
      <c r="LO272" s="579" t="str">
        <f>IF(Table1[[#This Row],[Hauptkörper - B1 - Beschichtung]]="","",VLOOKUP(Table1[[#This Row],[Hauptkörper - B1 - Beschichtung]],'DD FD'!AE:AF,2,FALSE))</f>
        <v/>
      </c>
      <c r="LP272" s="580" t="str">
        <f>IF(Table1[[#This Row],[Hauptkörper - B1 - Beschichtung Anteil (in %)]]="","",Table1[[#This Row],[Hauptkörper - B1 - Beschichtung Anteil (in %)]])</f>
        <v/>
      </c>
      <c r="LQ272" s="576" t="str">
        <f>IF(Table1[[#This Row],[Hauptkörper - B2 - Art]]="","",VLOOKUP(Table1[[#This Row],[Hauptkörper - B2 - Art]],'DD FD'!B:C,2,FALSE))</f>
        <v/>
      </c>
      <c r="LR272" s="577" t="str">
        <f>IF(Table1[[#This Row],[Hauptkörper - B2 - Fraktion]]="","",VLOOKUP(Table1[[#This Row],[Hauptkörper - B2 - Fraktion]],'DD FD'!H:J,3,FALSE))</f>
        <v/>
      </c>
      <c r="LS272" s="574" t="str">
        <f>IF(Table1[[#This Row],[Hauptkörper - B2 - Gewicht
(in G)]]="","",Table1[[#This Row],[Hauptkörper - B2 - Gewicht
(in G)]])</f>
        <v/>
      </c>
      <c r="LT272" s="574" t="str">
        <f>IF(Table1[[#This Row],[Hauptkörper - B2 - Lizenzierungs-pflichtig? (X=Ja)]]="","",Table1[[#This Row],[Hauptkörper - B2 - Lizenzierungs-pflichtig? (X=Ja)]])</f>
        <v/>
      </c>
      <c r="LU272" s="577" t="str">
        <f>IF(Table1[[#This Row],[Hauptkörper - B2 - Virgin Material]]="","",VLOOKUP(Table1[[#This Row],[Hauptkörper - B2 - Virgin Material]],'DD FD'!AJ:AK,2,FALSE))</f>
        <v/>
      </c>
      <c r="LV272" s="578" t="str">
        <f>IF(Table1[[#This Row],[Hauptkörper - B2 - Virgin Material Anteil (in %)]]="","",Table1[[#This Row],[Hauptkörper - B2 - Virgin Material Anteil (in %)]])</f>
        <v/>
      </c>
      <c r="LW272" s="577" t="str">
        <f>IF(Table1[[#This Row],[Hauptkörper - B2 - Recyceltes Material]]="","",VLOOKUP(Table1[[#This Row],[Hauptkörper - B2 - Recyceltes Material]],'DD FD'!AL:AM,2,FALSE))</f>
        <v/>
      </c>
      <c r="LX272" s="578" t="str">
        <f>IF(Table1[[#This Row],[Hauptkörper - B2 - Recyceltes Material Anteil (in %)]]="","",Table1[[#This Row],[Hauptkörper - B2 - Recyceltes Material Anteil (in %)]])</f>
        <v/>
      </c>
      <c r="LY272" s="577" t="str">
        <f>IF(Table1[[#This Row],[Hauptkörper - B2 - Beschichtung]]="","",VLOOKUP(Table1[[#This Row],[Hauptkörper - B2 - Beschichtung]],'DD FD'!AE:AF,2,FALSE))</f>
        <v/>
      </c>
      <c r="LZ272" s="580" t="str">
        <f>IF(Table1[[#This Row],[Hauptkörper - B2 - Beschichtung Anteil (in %)]]="","",Table1[[#This Row],[Hauptkörper - B2 - Beschichtung Anteil (in %)]])</f>
        <v/>
      </c>
      <c r="MA272" s="576" t="str">
        <f>IF(Table1[[#This Row],[Hauptkörper - B3 - Art]]="","",VLOOKUP(Table1[[#This Row],[Hauptkörper - B3 - Art]],'DD FD'!B:C,2,FALSE))</f>
        <v/>
      </c>
      <c r="MB272" s="577" t="str">
        <f>IF(Table1[[#This Row],[Hauptkörper - B3 - Fraktion]]="","",VLOOKUP(Table1[[#This Row],[Hauptkörper - B3 - Fraktion]],'DD FD'!H:J,3,FALSE))</f>
        <v/>
      </c>
      <c r="MC272" s="574" t="str">
        <f>IF(Table1[[#This Row],[Hauptkörper - B3 - Gewicht
(in G)]]="","",Table1[[#This Row],[Hauptkörper - B3 - Gewicht
(in G)]])</f>
        <v/>
      </c>
      <c r="MD272" s="574" t="str">
        <f>IF(Table1[[#This Row],[Hauptkörper - B3 - Lizenzierungs-pflichtig? (X=Ja)]]="","",Table1[[#This Row],[Hauptkörper - B3 - Lizenzierungs-pflichtig? (X=Ja)]])</f>
        <v/>
      </c>
      <c r="ME272" s="577" t="str">
        <f>IF(Table1[[#This Row],[Hauptkörper - B3 - Virgin Material]]="","",VLOOKUP(Table1[[#This Row],[Hauptkörper - B3 - Virgin Material]],'DD FD'!AJ:AK,2,FALSE))</f>
        <v/>
      </c>
      <c r="MF272" s="578" t="str">
        <f>IF(Table1[[#This Row],[Hauptkörper - B3 - Virgin Material Anteil (in %)]]="","",Table1[[#This Row],[Hauptkörper - B3 - Virgin Material Anteil (in %)]])</f>
        <v/>
      </c>
      <c r="MG272" s="577" t="str">
        <f>IF(Table1[[#This Row],[Hauptkörper - B3 - Recyceltes Material]]="","",VLOOKUP(Table1[[#This Row],[Hauptkörper - B3 - Recyceltes Material]],'DD FD'!AL:AM,2,FALSE))</f>
        <v/>
      </c>
      <c r="MH272" s="578" t="str">
        <f>IF(Table1[[#This Row],[Hauptkörper - B3 - Recyceltes Material Anteil (in %)]]="","",Table1[[#This Row],[Hauptkörper - B3 - Recyceltes Material Anteil (in %)]])</f>
        <v/>
      </c>
      <c r="MI272" s="577" t="str">
        <f>IF(Table1[[#This Row],[Hauptkörper - B3 - Beschichtung]]="","",VLOOKUP(Table1[[#This Row],[Hauptkörper - B3 - Beschichtung]],'DD FD'!AE:AF,2,FALSE))</f>
        <v/>
      </c>
      <c r="MJ272" s="580" t="str">
        <f>IF(Table1[[#This Row],[Hauptkörper - B3 - Beschichtung Anteil (in %)]]="","",Table1[[#This Row],[Hauptkörper - B3 - Beschichtung Anteil (in %)]])</f>
        <v/>
      </c>
      <c r="MK272" s="576" t="str">
        <f>IF(Table1[[#This Row],[Verschluss - B1 - Art]]="","",VLOOKUP(Table1[[#This Row],[Verschluss - B1 - Art]],'DD FD'!D:E,2,FALSE))</f>
        <v/>
      </c>
      <c r="ML272" s="577" t="str">
        <f>IF(Table1[[#This Row],[Verschluss - B1 - Fraktion]]="","",VLOOKUP(Table1[[#This Row],[Verschluss - B1 - Fraktion]],'DD FD'!H:J,3,FALSE))</f>
        <v/>
      </c>
      <c r="MM272" s="574" t="str">
        <f>IF(Table1[[#This Row],[Verschluss - B1 - Gewicht (in G)]]="","",Table1[[#This Row],[Verschluss - B1 - Gewicht (in G)]])</f>
        <v/>
      </c>
      <c r="MN272" s="574" t="str">
        <f>IF(Table1[[#This Row],[Verschluss - B1 - Lizenzierungs-pflichtig? (X=Ja)]]="","",Table1[[#This Row],[Verschluss - B1 - Lizenzierungs-pflichtig? (X=Ja)]])</f>
        <v/>
      </c>
      <c r="MO272" s="574" t="str">
        <f>IF(Table1[[#This Row],[Verschluss - B1 - Trennbar vom Hauptkörper? (X=Ja)]]="","",Table1[[#This Row],[Verschluss - B1 - Trennbar vom Hauptkörper? (X=Ja)]])</f>
        <v/>
      </c>
      <c r="MP272" s="577" t="str">
        <f>IF(Table1[[#This Row],[Verschluss - B1 - Virgin Material]]="","",VLOOKUP(Table1[[#This Row],[Verschluss - B1 - Virgin Material]],'DD FD'!AJ:AK,2,FALSE))</f>
        <v/>
      </c>
      <c r="MQ272" s="578" t="str">
        <f>IF(Table1[[#This Row],[Verschluss - B1 - Virgin Material Anteil (in %)]]="","",Table1[[#This Row],[Verschluss - B1 - Virgin Material Anteil (in %)]])</f>
        <v/>
      </c>
      <c r="MR272" s="577" t="str">
        <f>IF(Table1[[#This Row],[Verschluss - B1 - Recyceltes Material]]="","",VLOOKUP(Table1[[#This Row],[Verschluss - B1 - Recyceltes Material]],'DD FD'!AL:AM,2,FALSE))</f>
        <v/>
      </c>
      <c r="MS272" s="578" t="str">
        <f>IF(Table1[[#This Row],[Verschluss - B1 - Recyceltes Material Anteil (in %)]]="","",Table1[[#This Row],[Verschluss - B1 - Recyceltes Material Anteil (in %)]])</f>
        <v/>
      </c>
      <c r="MT272" s="577" t="str">
        <f>IF(Table1[[#This Row],[Verschluss - B1 - Beschichtung]]="","",VLOOKUP(Table1[[#This Row],[Verschluss - B1 - Beschichtung]],'DD FD'!AE:AF,2,FALSE))</f>
        <v/>
      </c>
      <c r="MU272" s="580" t="str">
        <f>IF(Table1[[#This Row],[Verschluss - B1 - Beschichtung Anteil (in %)]]="","",Table1[[#This Row],[Verschluss - B1 - Beschichtung Anteil (in %)]])</f>
        <v/>
      </c>
      <c r="MV272" s="576" t="str">
        <f>IF(Table1[[#This Row],[Verschluss - B2 - Art]]="","",VLOOKUP(Table1[[#This Row],[Verschluss - B2 - Art]],'DD FD'!D:E,2,FALSE))</f>
        <v/>
      </c>
      <c r="MW272" s="577" t="str">
        <f>IF(Table1[[#This Row],[Verschluss - B2 - Fraktion]]="","",VLOOKUP(Table1[[#This Row],[Verschluss - B2 - Fraktion]],'DD FD'!H:J,3,FALSE))</f>
        <v/>
      </c>
      <c r="MX272" s="574" t="str">
        <f>IF(Table1[[#This Row],[Verschluss - B2 - Gewicht (in G)]]="","",Table1[[#This Row],[Verschluss - B2 - Gewicht (in G)]])</f>
        <v/>
      </c>
      <c r="MY272" s="574" t="str">
        <f>IF(Table1[[#This Row],[Verschluss - B2 - Lizenzierungs-pflichtig? (X=Ja)]]="","",Table1[[#This Row],[Verschluss - B2 - Lizenzierungs-pflichtig? (X=Ja)]])</f>
        <v/>
      </c>
      <c r="MZ272" s="574" t="str">
        <f>IF(Table1[[#This Row],[Verschluss - B2 - Trennbar vom Hauptkörper? (X=Ja)]]="","",Table1[[#This Row],[Verschluss - B2 - Trennbar vom Hauptkörper? (X=Ja)]])</f>
        <v/>
      </c>
      <c r="NA272" s="577" t="str">
        <f>IF(Table1[[#This Row],[Verschluss - B2 - Virgin Material]]="","",VLOOKUP(Table1[[#This Row],[Verschluss - B2 - Virgin Material]],'DD FD'!AJ:AK,2,FALSE))</f>
        <v/>
      </c>
      <c r="NB272" s="578" t="str">
        <f>IF(Table1[[#This Row],[Verschluss - B2 - Virgin Material Anteil (in %)]]="","",Table1[[#This Row],[Verschluss - B2 - Virgin Material Anteil (in %)]])</f>
        <v/>
      </c>
      <c r="NC272" s="577" t="str">
        <f>IF(Table1[[#This Row],[Verschluss - B2 - Recyceltes Material]]="","",VLOOKUP(Table1[[#This Row],[Verschluss - B2 - Recyceltes Material]],'DD FD'!AL:AM,2,FALSE))</f>
        <v/>
      </c>
      <c r="ND272" s="578" t="str">
        <f>IF(Table1[[#This Row],[Verschluss - B2 - Recyceltes Material Anteil (in %)]]="","",Table1[[#This Row],[Verschluss - B2 - Recyceltes Material Anteil (in %)]])</f>
        <v/>
      </c>
      <c r="NE272" s="577" t="str">
        <f>IF(Table1[[#This Row],[Verschluss - B2 - Beschichtung]]="","",VLOOKUP(Table1[[#This Row],[Verschluss - B2 - Beschichtung]],'DD FD'!AE:AF,2,FALSE))</f>
        <v/>
      </c>
      <c r="NF272" s="580" t="str">
        <f>IF(Table1[[#This Row],[Verschluss - B2 - Beschichtung Anteil (in %)]]="","",Table1[[#This Row],[Verschluss - B2 - Beschichtung Anteil (in %)]])</f>
        <v/>
      </c>
      <c r="NG272" s="576" t="str">
        <f>IF(Table1[[#This Row],[Verschluss - B3 - Art]]="","",VLOOKUP(Table1[[#This Row],[Verschluss - B3 - Art]],'DD FD'!D:E,2,FALSE))</f>
        <v/>
      </c>
      <c r="NH272" s="577" t="str">
        <f>IF(Table1[[#This Row],[Verschluss - B3 - Fraktion]]="","",VLOOKUP(Table1[[#This Row],[Verschluss - B3 - Fraktion]],'DD FD'!H:J,3,FALSE))</f>
        <v/>
      </c>
      <c r="NI272" s="574" t="str">
        <f>IF(Table1[[#This Row],[Verschluss - B3 - Gewicht (in G)]]="","",Table1[[#This Row],[Verschluss - B3 - Gewicht (in G)]])</f>
        <v/>
      </c>
      <c r="NJ272" s="574" t="str">
        <f>IF(Table1[[#This Row],[Verschluss - B3 - Lizenzierungs-pflichtig? (X=Ja)]]="","",Table1[[#This Row],[Verschluss - B3 - Lizenzierungs-pflichtig? (X=Ja)]])</f>
        <v/>
      </c>
      <c r="NK272" s="574" t="str">
        <f>IF(Table1[[#This Row],[Verschluss - B3 - Trennbar vom Hauptkörper? (X=Ja)]]="","",Table1[[#This Row],[Verschluss - B3 - Trennbar vom Hauptkörper? (X=Ja)]])</f>
        <v/>
      </c>
      <c r="NL272" s="577" t="str">
        <f>IF(Table1[[#This Row],[Verschluss - B3 - Virgin Material]]="","",VLOOKUP(Table1[[#This Row],[Verschluss - B3 - Virgin Material]],'DD FD'!AJ:AK,2,FALSE))</f>
        <v/>
      </c>
      <c r="NM272" s="578" t="str">
        <f>IF(Table1[[#This Row],[Verschluss - B3 - Virgin Material Anteil (in %)]]="","",Table1[[#This Row],[Verschluss - B3 - Virgin Material Anteil (in %)]])</f>
        <v/>
      </c>
      <c r="NN272" s="577" t="str">
        <f>IF(Table1[[#This Row],[Verschluss - B3 - Recyceltes Material]]="","",VLOOKUP(Table1[[#This Row],[Verschluss - B3 - Recyceltes Material]],'DD FD'!AL:AM,2,FALSE))</f>
        <v/>
      </c>
      <c r="NO272" s="578" t="str">
        <f>IF(Table1[[#This Row],[Verschluss - B3 - Recyceltes Material Anteil (in %)]]="","",Table1[[#This Row],[Verschluss - B3 - Recyceltes Material Anteil (in %)]])</f>
        <v/>
      </c>
      <c r="NP272" s="577" t="str">
        <f>IF(Table1[[#This Row],[Verschluss - B3 - Beschichtung]]="","",VLOOKUP(Table1[[#This Row],[Verschluss - B3 - Beschichtung]],'DD FD'!AE:AF,2,FALSE))</f>
        <v/>
      </c>
      <c r="NQ272" s="580" t="str">
        <f>IF(Table1[[#This Row],[Verschluss - B3 - Beschichtung Anteil (in %)]]="","",Table1[[#This Row],[Verschluss - B3 - Beschichtung Anteil (in %)]])</f>
        <v/>
      </c>
      <c r="NR272" s="576" t="str">
        <f>IF(Table1[[#This Row],[Etikett - B1 - Art]]="","",VLOOKUP(Table1[[#This Row],[Etikett - B1 - Art]],'DD FD'!F:G,2,FALSE))</f>
        <v/>
      </c>
      <c r="NS272" s="577" t="str">
        <f>IF(Table1[[#This Row],[Etikett - B1 - Fraktion]]="","",VLOOKUP(Table1[[#This Row],[Etikett - B1 - Fraktion]],'DD FD'!H:J,3,FALSE))</f>
        <v/>
      </c>
      <c r="NT272" s="574" t="str">
        <f>IF(Table1[[#This Row],[Etikett - B1 - Gewicht (in G)]]="","",Table1[[#This Row],[Etikett - B1 - Gewicht (in G)]])</f>
        <v/>
      </c>
      <c r="NU272" s="574" t="str">
        <f>IF(Table1[[#This Row],[Etikett - B1 - Lizenzierungs-pflichtig? (X=Ja)]]="","",Table1[[#This Row],[Etikett - B1 - Lizenzierungs-pflichtig? (X=Ja)]])</f>
        <v/>
      </c>
      <c r="NV272" s="574" t="str">
        <f>IF(Table1[[#This Row],[Etikett - B1 - Trennbar vom Hauptkörper? (X=Ja)]]="","",Table1[[#This Row],[Etikett - B1 - Trennbar vom Hauptkörper? (X=Ja)]])</f>
        <v/>
      </c>
      <c r="NW272" s="577" t="str">
        <f>IF(Table1[[#This Row],[Etikett - B1 - Virgin Material]]="","",VLOOKUP(Table1[[#This Row],[Etikett - B1 - Virgin Material]],'DD FD'!AJ:AK,2,FALSE))</f>
        <v/>
      </c>
      <c r="NX272" s="578" t="str">
        <f>IF(Table1[[#This Row],[Etikett - B1 - Virgin Material Anteil (in %)]]="","",Table1[[#This Row],[Etikett - B1 - Virgin Material Anteil (in %)]])</f>
        <v/>
      </c>
      <c r="NY272" s="577" t="str">
        <f>IF(Table1[[#This Row],[Etikett - B1 - Recyceltes Material]]="","",VLOOKUP(Table1[[#This Row],[Etikett - B1 - Recyceltes Material]],'DD FD'!AL:AM,2,FALSE))</f>
        <v/>
      </c>
      <c r="NZ272" s="578" t="str">
        <f>IF(Table1[[#This Row],[Etikett - B1 - Recyceltes Material Anteil (in %)]]="","",Table1[[#This Row],[Etikett - B1 - Recyceltes Material Anteil (in %)]])</f>
        <v/>
      </c>
      <c r="OA272" s="577" t="str">
        <f>IF(Table1[[#This Row],[Etikett - B1 - Beschichtung]]="","",VLOOKUP(Table1[[#This Row],[Etikett - B1 - Beschichtung]],'DD FD'!AE:AF,2,FALSE))</f>
        <v/>
      </c>
      <c r="OB272" s="580" t="str">
        <f>IF(Table1[[#This Row],[Etikett - B1 - Beschichtung Anteil (in %)]]="","",Table1[[#This Row],[Etikett - B1 - Beschichtung Anteil (in %)]])</f>
        <v/>
      </c>
      <c r="OC272" s="576" t="str">
        <f>IF(Table1[[#This Row],[Etikett - B2 - Art]]="","",VLOOKUP(Table1[[#This Row],[Etikett - B2 - Art]],'DD FD'!F:G,2,FALSE))</f>
        <v/>
      </c>
      <c r="OD272" s="577" t="str">
        <f>IF(Table1[[#This Row],[Etikett - B2 - Fraktion]]="","",VLOOKUP(Table1[[#This Row],[Etikett - B2 - Fraktion]],'DD FD'!H:J,3,FALSE))</f>
        <v/>
      </c>
      <c r="OE272" s="574" t="str">
        <f>IF(Table1[[#This Row],[Etikett - B2 - Gewicht (in G)]]="","",Table1[[#This Row],[Etikett - B2 - Gewicht (in G)]])</f>
        <v/>
      </c>
      <c r="OF272" s="574" t="str">
        <f>IF(Table1[[#This Row],[Etikett - B2 - Lizenzierungs-pflichtig? (X=Ja)]]="","",Table1[[#This Row],[Etikett - B2 - Lizenzierungs-pflichtig? (X=Ja)]])</f>
        <v/>
      </c>
      <c r="OG272" s="574" t="str">
        <f>IF(Table1[[#This Row],[Etikett - B2 - Trennbar vom Hauptkörper? (X=Ja)]]="","",Table1[[#This Row],[Etikett - B2 - Trennbar vom Hauptkörper? (X=Ja)]])</f>
        <v/>
      </c>
      <c r="OH272" s="577" t="str">
        <f>IF(Table1[[#This Row],[Etikett - B2 - Virgin Material]]="","",VLOOKUP(Table1[[#This Row],[Etikett - B2 - Virgin Material]],'DD FD'!AJ:AK,2,FALSE))</f>
        <v/>
      </c>
      <c r="OI272" s="578" t="str">
        <f>IF(Table1[[#This Row],[Etikett - B2 - Virgin Material Anteil (in %)]]="","",Table1[[#This Row],[Etikett - B2 - Virgin Material Anteil (in %)]])</f>
        <v/>
      </c>
      <c r="OJ272" s="577" t="str">
        <f>IF(Table1[[#This Row],[Etikett - B2 - Recyceltes Material]]="","",VLOOKUP(Table1[[#This Row],[Etikett - B2 - Recyceltes Material]],'DD FD'!AL:AM,2,FALSE))</f>
        <v/>
      </c>
      <c r="OK272" s="578" t="str">
        <f>IF(Table1[[#This Row],[Etikett - B2 - Recyceltes Material Anteil (in %)]]="","",Table1[[#This Row],[Etikett - B2 - Recyceltes Material Anteil (in %)]])</f>
        <v/>
      </c>
      <c r="OL272" s="577" t="str">
        <f>IF(Table1[[#This Row],[Etikett - B2 - Beschichtung]]="","",VLOOKUP(Table1[[#This Row],[Etikett - B2 - Beschichtung]],'DD FD'!AE:AF,2,FALSE))</f>
        <v/>
      </c>
      <c r="OM272" s="580" t="str">
        <f>IF(Table1[[#This Row],[Etikett - B2 - Beschichtung Anteil (in %)]]="","",Table1[[#This Row],[Etikett - B2 - Beschichtung Anteil (in %)]])</f>
        <v/>
      </c>
      <c r="ON272" s="576" t="str">
        <f>IF(Table1[[#This Row],[Etikett - B3 - Art]]="","",VLOOKUP(Table1[[#This Row],[Etikett - B3 - Art]],'DD FD'!F:G,2,FALSE))</f>
        <v/>
      </c>
      <c r="OO272" s="577" t="str">
        <f>IF(Table1[[#This Row],[Etikett - B3 - Fraktion]]="","",VLOOKUP(Table1[[#This Row],[Etikett - B3 - Fraktion]],'DD FD'!H:J,3,FALSE))</f>
        <v/>
      </c>
      <c r="OP272" s="574" t="str">
        <f>IF(Table1[[#This Row],[Etikett - B3 - Gewicht (in G)]]="","",Table1[[#This Row],[Etikett - B3 - Gewicht (in G)]])</f>
        <v/>
      </c>
      <c r="OQ272" s="574" t="str">
        <f>IF(Table1[[#This Row],[Etikett - B3 - Lizenzierungs-pflichtig? (X=Ja)]]="","",Table1[[#This Row],[Etikett - B3 - Lizenzierungs-pflichtig? (X=Ja)]])</f>
        <v/>
      </c>
      <c r="OR272" s="574" t="str">
        <f>IF(Table1[[#This Row],[Etikett - B3 - Trennbar vom Hauptkörper? (X=Ja)]]="","",Table1[[#This Row],[Etikett - B3 - Trennbar vom Hauptkörper? (X=Ja)]])</f>
        <v/>
      </c>
      <c r="OS272" s="577" t="str">
        <f>IF(Table1[[#This Row],[Etikett - B3 - Virgin Material]]="","",VLOOKUP(Table1[[#This Row],[Etikett - B3 - Virgin Material]],'DD FD'!AJ:AK,2,FALSE))</f>
        <v/>
      </c>
      <c r="OT272" s="578" t="str">
        <f>IF(Table1[[#This Row],[Etikett - B3 - Virgin Material Anteil (in %)]]="","",Table1[[#This Row],[Etikett - B3 - Virgin Material Anteil (in %)]])</f>
        <v/>
      </c>
      <c r="OU272" s="577" t="str">
        <f>IF(Table1[[#This Row],[Etikett - B3 - Recyceltes Material]]="","",VLOOKUP(Table1[[#This Row],[Etikett - B3 - Recyceltes Material]],'DD FD'!AL:AM,2,FALSE))</f>
        <v/>
      </c>
      <c r="OV272" s="578" t="str">
        <f>IF(Table1[[#This Row],[Etikett - B3 - Recyceltes Material Anteil (in %)]]="","",Table1[[#This Row],[Etikett - B3 - Recyceltes Material Anteil (in %)]])</f>
        <v/>
      </c>
      <c r="OW272" s="577" t="str">
        <f>IF(Table1[[#This Row],[Etikett - B3 - Beschichtung]]="","",VLOOKUP(Table1[[#This Row],[Etikett - B3 - Beschichtung]],'DD FD'!AE:AF,2,FALSE))</f>
        <v/>
      </c>
      <c r="OX272" s="613" t="str">
        <f>IF(Table1[[#This Row],[Etikett - B3 - Beschichtung Anteil (in %)]]="","",Table1[[#This Row],[Etikett - B3 - Beschichtung Anteil (in %)]])</f>
        <v/>
      </c>
      <c r="OY272" s="618">
        <f>ROUNDUP(SUM(
IF(AND(LH272='DD FD'!$J$7,LJ272='DD FD'!$AI$3),LI272,0),
IF(AND(LR272='DD FD'!$J$7,LT272='DD FD'!$AI$3),LS272,0),
IF(AND(MB272='DD FD'!$J$7,MD272='DD FD'!$AI$3),MC272,0),
IF(AND(ML272='DD FD'!$J$7,MN272='DD FD'!$AI$3),MM272,0),
IF(AND(MW272='DD FD'!$J$7,MY272='DD FD'!$AI$3),MX272,0),
IF(AND(NH272='DD FD'!$J$7,NJ272='DD FD'!$AI$3),NI272,0),
IF(AND(NS272='DD FD'!$J$7,NU272='DD FD'!$AI$3),NT272,0),
IF(AND(OD272='DD FD'!$J$7,OF272='DD FD'!$AI$3),OE272,0),
IF(AND(OO272='DD FD'!$J$7,OQ272='DD FD'!$AI$3),OP272,0),
),2)</f>
        <v>0</v>
      </c>
      <c r="OZ272" s="617">
        <f>ROUNDUP(SUM(
IF(AND(LH272='DD FD'!$J$6,LJ272='DD FD'!$AI$3),LI272,0),
IF(AND(LR272='DD FD'!$J$6,LT272='DD FD'!$AI$3),LS272,0),
IF(AND(MB272='DD FD'!$J$6,MD272='DD FD'!$AI$3),MC272,0),
IF(AND(ML272='DD FD'!$J$6,MN272='DD FD'!$AI$3),MM272,0),
IF(AND(MW272='DD FD'!$J$6,MY272='DD FD'!$AI$3),MX272,0),
IF(AND(NH272='DD FD'!$J$6,NJ272='DD FD'!$AI$3),NI272,0),
IF(AND(NS272='DD FD'!$J$6,NU272='DD FD'!$AI$3),NT272,0),
IF(AND(OD272='DD FD'!$J$6,OF272='DD FD'!$AI$3),OE272,0),
IF(AND(OO272='DD FD'!$J$6,OQ272='DD FD'!$AI$3),OP272,0),
),2)</f>
        <v>0</v>
      </c>
      <c r="PA272" s="617">
        <f>ROUNDUP(SUM(
IF(AND(LH272='DD FD'!$J$10,LJ272='DD FD'!$AI$3),LI272,0),
IF(AND(LR272='DD FD'!$J$10,LT272='DD FD'!$AI$3),LS272,0),
IF(AND(MB272='DD FD'!$J$10,MD272='DD FD'!$AI$3),MC272,0),
IF(AND(ML272='DD FD'!$J$10,MN272='DD FD'!$AI$3),MM272,0),
IF(AND(MW272='DD FD'!$J$10,MY272='DD FD'!$AI$3),MX272,0),
IF(AND(NH272='DD FD'!$J$10,NJ272='DD FD'!$AI$3),NI272,0),
IF(AND(NS272='DD FD'!$J$10,NU272='DD FD'!$AI$3),NT272,0),
IF(AND(OD272='DD FD'!$J$10,OF272='DD FD'!$AI$3),OE272,0),
IF(AND(OO272='DD FD'!$J$10,OQ272='DD FD'!$AI$3),OP272,0),
),2)</f>
        <v>0</v>
      </c>
      <c r="PB272" s="617">
        <f>ROUNDUP(SUM(
IF(AND(LH272='DD FD'!$J$8,LJ272='DD FD'!$AI$3),LI272,0),
IF(AND(LR272='DD FD'!$J$8,LT272='DD FD'!$AI$3),LS272,0),
IF(AND(MB272='DD FD'!$J$8,MD272='DD FD'!$AI$3),MC272,0),
IF(AND(ML272='DD FD'!$J$8,MN272='DD FD'!$AI$3),MM272,0),
IF(AND(MW272='DD FD'!$J$8,MY272='DD FD'!$AI$3),MX272,0),
IF(AND(NH272='DD FD'!$J$8,NJ272='DD FD'!$AI$3),NI272,0),
IF(AND(NS272='DD FD'!$J$8,NU272='DD FD'!$AI$3),NT272,0),
IF(AND(OD272='DD FD'!$J$8,OF272='DD FD'!$AI$3),OE272,0),
IF(AND(OO272='DD FD'!$J$8,OQ272='DD FD'!$AI$3),OP272,0),
),2)</f>
        <v>0</v>
      </c>
      <c r="PC272" s="617">
        <f>ROUNDUP(SUM(
IF(AND(LH272='DD FD'!$J$5,LJ272='DD FD'!$AI$3),LI272,0),
IF(AND(LR272='DD FD'!$J$5,LT272='DD FD'!$AI$3),LS272,0),
IF(AND(MB272='DD FD'!$J$5,MD272='DD FD'!$AI$3),MC272,0),
IF(AND(ML272='DD FD'!$J$5,MN272='DD FD'!$AI$3),MM272,0),
IF(AND(MW272='DD FD'!$J$5,MY272='DD FD'!$AI$3),MX272,0),
IF(AND(NH272='DD FD'!$J$5,NJ272='DD FD'!$AI$3),NI272,0),
IF(AND(NS272='DD FD'!$J$5,NU272='DD FD'!$AI$3),NT272,0),
IF(AND(OD272='DD FD'!$J$5,OF272='DD FD'!$AI$3),OE272,0),
IF(AND(OO272='DD FD'!$J$5,OQ272='DD FD'!$AI$3),OP272,0),
),2)</f>
        <v>0</v>
      </c>
      <c r="PD272" s="617">
        <f>ROUNDUP(SUM(
IF(AND(LH272='DD FD'!$J$9,LJ272='DD FD'!$AI$3),LI272,0),
IF(AND(LR272='DD FD'!$J$9,LT272='DD FD'!$AI$3),LS272,0),
IF(AND(MB272='DD FD'!$J$9,MD272='DD FD'!$AI$3),MC272,0),
IF(AND(ML272='DD FD'!$J$9,MN272='DD FD'!$AI$3),MM272,0),
IF(AND(MW272='DD FD'!$J$9,MY272='DD FD'!$AI$3),MX272,0),
IF(AND(NH272='DD FD'!$J$9,NJ272='DD FD'!$AI$3),NI272,0),
IF(AND(NS272='DD FD'!$J$9,NU272='DD FD'!$AI$3),NT272,0),
IF(AND(OD272='DD FD'!$J$9,OF272='DD FD'!$AI$3),OE272,0),
IF(AND(OO272='DD FD'!$J$9,OQ272='DD FD'!$AI$3),OP272,0),
),2)</f>
        <v>0</v>
      </c>
      <c r="PE272" s="617">
        <f>ROUNDUP(SUM(
IF(AND(LH272='DD FD'!$J$4,LJ272='DD FD'!$AI$3),LI272,0),
IF(AND(LR272='DD FD'!$J$4,LT272='DD FD'!$AI$3),LS272,0),
IF(AND(MB272='DD FD'!$J$4,MD272='DD FD'!$AI$3),MC272,0),
IF(AND(ML272='DD FD'!$J$4,MN272='DD FD'!$AI$3),MM272,0),
IF(AND(MW272='DD FD'!$J$4,MY272='DD FD'!$AI$3),MX272,0),
IF(AND(NH272='DD FD'!$J$4,NJ272='DD FD'!$AI$3),NI272,0),
IF(AND(NS272='DD FD'!$J$4,NU272='DD FD'!$AI$3),NT272,0),
IF(AND(OD272='DD FD'!$J$4,OF272='DD FD'!$AI$3),OE272,0),
IF(AND(OO272='DD FD'!$J$4,OQ272='DD FD'!$AI$3),OP272,0),
),2)</f>
        <v>0</v>
      </c>
      <c r="PF272" s="619">
        <f>ROUNDUP(SUM(
IF(AND(LH272='DD FD'!$J$11,LJ272='DD FD'!$AI$3),LI272,0),
IF(AND(LR272='DD FD'!$J$11,LT272='DD FD'!$AI$3),LS272,0),
IF(AND(MB272='DD FD'!$J$11,MD272='DD FD'!$AI$3),MC272,0),
IF(AND(ML272='DD FD'!$J$11,MN272='DD FD'!$AI$3),MM272,0),
IF(AND(MW272='DD FD'!$J$11,MY272='DD FD'!$AI$3),MX272,0),
IF(AND(NH272='DD FD'!$J$11,NJ272='DD FD'!$AI$3),NI272,0),
IF(AND(NS272='DD FD'!$J$11,NU272='DD FD'!$AI$3),NT272,0),
IF(AND(OD272='DD FD'!$J$11,OF272='DD FD'!$AI$3),OE272,0),
IF(AND(OO272='DD FD'!$J$11,OQ272='DD FD'!$AI$3),OP272,0),
),2)</f>
        <v>0</v>
      </c>
    </row>
    <row r="273" spans="1:422">
      <c r="A273" s="806"/>
      <c r="B273" s="934"/>
      <c r="C273" s="247"/>
      <c r="D273" s="842"/>
      <c r="E273" s="247"/>
      <c r="F273" s="158"/>
      <c r="G273" s="710"/>
      <c r="H273" s="712"/>
      <c r="I273" s="936"/>
      <c r="J273" s="803"/>
      <c r="K273" s="150"/>
      <c r="L273" s="146" t="str">
        <f t="shared" si="108"/>
        <v/>
      </c>
      <c r="M273" s="501" t="str">
        <f t="shared" si="125"/>
        <v/>
      </c>
      <c r="N273" s="504"/>
      <c r="O273" s="113" t="str">
        <f t="shared" si="126"/>
        <v/>
      </c>
      <c r="P273" s="114" t="str">
        <f t="shared" si="109"/>
        <v/>
      </c>
      <c r="Q273" s="152"/>
      <c r="R273" s="152"/>
      <c r="S273" s="115" t="str">
        <f t="shared" si="127"/>
        <v/>
      </c>
      <c r="T273" s="159"/>
      <c r="U273" s="159"/>
      <c r="V273" s="157"/>
      <c r="W273" s="157"/>
      <c r="X273" s="157"/>
      <c r="Y273" s="772"/>
      <c r="Z273" s="158"/>
      <c r="AA273" s="144"/>
      <c r="AB273" s="112"/>
      <c r="AC273" s="153"/>
      <c r="AD273" s="153"/>
      <c r="AE273" s="153"/>
      <c r="AF273" s="153"/>
      <c r="AG273" s="153"/>
      <c r="AH273" s="153"/>
      <c r="AI273" s="152"/>
      <c r="AJ273" s="158"/>
      <c r="AK273" s="158"/>
      <c r="AL273" s="158"/>
      <c r="AM273" s="116" t="str">
        <f t="shared" si="128"/>
        <v/>
      </c>
      <c r="AN273" s="116" t="str">
        <f t="shared" si="129"/>
        <v/>
      </c>
      <c r="AO273" s="324"/>
      <c r="AP273" s="503"/>
      <c r="AQ273" s="487" t="str">
        <f t="shared" si="130"/>
        <v/>
      </c>
      <c r="AR273" s="113" t="str">
        <f t="shared" si="110"/>
        <v/>
      </c>
      <c r="AS273" s="113" t="str">
        <f t="shared" si="111"/>
        <v/>
      </c>
      <c r="AT273" s="113" t="str">
        <f t="shared" si="112"/>
        <v/>
      </c>
      <c r="AU273" s="113" t="str">
        <f t="shared" si="113"/>
        <v/>
      </c>
      <c r="AV273" s="159"/>
      <c r="AW273" s="157"/>
      <c r="AX273" s="157"/>
      <c r="AY273" s="157"/>
      <c r="AZ273" s="157"/>
      <c r="BA273" s="116" t="str">
        <f t="shared" si="114"/>
        <v/>
      </c>
      <c r="BB273" s="316"/>
      <c r="BC273" s="116" t="str">
        <f t="shared" si="115"/>
        <v/>
      </c>
      <c r="BD273" s="133" t="str">
        <f t="shared" si="116"/>
        <v/>
      </c>
      <c r="BE273" s="157"/>
      <c r="BF273" s="1180"/>
      <c r="BG273" s="1180"/>
      <c r="BH273" s="158"/>
      <c r="BI273" s="490"/>
      <c r="BJ273" s="514" t="str">
        <f t="shared" si="131"/>
        <v/>
      </c>
      <c r="BK273" s="789"/>
      <c r="BL273" s="116" t="str">
        <f t="shared" si="132"/>
        <v/>
      </c>
      <c r="BM273" s="144"/>
      <c r="BN273" s="144"/>
      <c r="BO273" s="144"/>
      <c r="BP273" s="790"/>
      <c r="BQ273" s="790"/>
      <c r="BR273" s="790"/>
      <c r="BS273" s="116" t="str">
        <f t="shared" si="117"/>
        <v/>
      </c>
      <c r="BT273" s="790"/>
      <c r="BU273" s="808" t="str">
        <f t="shared" si="118"/>
        <v/>
      </c>
      <c r="BV273" s="791"/>
      <c r="BW273" s="144"/>
      <c r="BX273" s="20"/>
      <c r="BY273" s="20"/>
      <c r="BZ273" s="20"/>
      <c r="CA273" s="792"/>
      <c r="CB273" s="1201"/>
      <c r="CC273" s="144"/>
      <c r="CD273" s="144"/>
      <c r="CE273" s="144"/>
      <c r="CF273" s="144"/>
      <c r="CG273" s="144"/>
      <c r="CH273" s="144"/>
      <c r="CI273" s="144"/>
      <c r="CJ273" s="144"/>
      <c r="CK273" s="144"/>
      <c r="CL273" s="144"/>
      <c r="CM273" s="144"/>
      <c r="CN273" s="144"/>
      <c r="CO273" s="144"/>
      <c r="CP273" s="144"/>
      <c r="CQ273" s="144"/>
      <c r="CR273" s="144"/>
      <c r="CS273" s="144"/>
      <c r="CT273" s="144"/>
      <c r="CU273" s="144"/>
      <c r="CV273" s="144"/>
      <c r="CW273" s="144"/>
      <c r="CX273" s="144"/>
      <c r="CY273" s="144"/>
      <c r="CZ273" s="144"/>
      <c r="DA273" s="144"/>
      <c r="DB273" s="144"/>
      <c r="DC273" s="144"/>
      <c r="DD273" s="144"/>
      <c r="DE273" s="144"/>
      <c r="DF273" s="144"/>
      <c r="DG273" s="144"/>
      <c r="DH273" s="144"/>
      <c r="DI273" s="144"/>
      <c r="DJ273" s="144"/>
      <c r="DK273" s="144"/>
      <c r="DL273" s="144"/>
      <c r="DM273" s="144"/>
      <c r="DN273" s="144"/>
      <c r="DO273" s="144"/>
      <c r="DP273" s="144"/>
      <c r="DQ273" s="144"/>
      <c r="DR273" s="144"/>
      <c r="DS273" s="144"/>
      <c r="DT273" s="144"/>
      <c r="DU273" s="144"/>
      <c r="DV273" s="144"/>
      <c r="DW273" s="144"/>
      <c r="DX273" s="144"/>
      <c r="DY273" s="144"/>
      <c r="DZ273" s="144"/>
      <c r="EA273" s="144"/>
      <c r="EB273" s="144"/>
      <c r="EC273" s="144"/>
      <c r="ED273" s="782" t="str">
        <f t="shared" si="133"/>
        <v/>
      </c>
      <c r="EE273" s="519"/>
      <c r="EF273" s="793"/>
      <c r="EG273" s="519"/>
      <c r="EH273" s="794"/>
      <c r="EI273" s="790"/>
      <c r="EJ273" s="794"/>
      <c r="EK273" s="794"/>
      <c r="EL273" s="790"/>
      <c r="EM273" s="790"/>
      <c r="EN273" s="790"/>
      <c r="EO273" s="112" t="str">
        <f t="shared" si="119"/>
        <v/>
      </c>
      <c r="EP273" s="790"/>
      <c r="EQ273" s="488" t="str">
        <f t="shared" si="120"/>
        <v/>
      </c>
      <c r="ER273" s="1100"/>
      <c r="ES273" s="1099" t="str">
        <f t="shared" si="134"/>
        <v/>
      </c>
      <c r="ET273" s="525"/>
      <c r="EU273" s="148"/>
      <c r="EV273" s="148"/>
      <c r="EW273" s="148"/>
      <c r="EX273" s="148"/>
      <c r="EY273" s="148"/>
      <c r="EZ273" s="148"/>
      <c r="FA273" s="148"/>
      <c r="FB273" s="148"/>
      <c r="FC273" s="148"/>
      <c r="FD273" s="148"/>
      <c r="FE273" s="148"/>
      <c r="FF273" s="148"/>
      <c r="FG273" s="148"/>
      <c r="FH273" s="148"/>
      <c r="FI273" s="528"/>
      <c r="FJ273" s="513" t="str">
        <f t="shared" si="121"/>
        <v/>
      </c>
      <c r="FK273" s="158"/>
      <c r="FL273" s="850"/>
      <c r="FM273" s="850"/>
      <c r="FN273" s="850"/>
      <c r="FO273" s="850"/>
      <c r="FP273" s="850"/>
      <c r="FQ273" s="850"/>
      <c r="FR273" s="157"/>
      <c r="FS273" s="143"/>
      <c r="FT273" s="143"/>
      <c r="FU273" s="847" t="str">
        <f t="shared" si="122"/>
        <v/>
      </c>
      <c r="FV273" s="555"/>
      <c r="FW273" s="523" t="str">
        <f>IF(Table1[[#This Row],[Nonfood Inhaltstoffe - Komponente]]="","",VLOOKUP(Table1[[#This Row],[Nonfood Inhaltstoffe - Komponente]],'Dropdown Auswahl'!BJ:BK,2,FALSE))</f>
        <v/>
      </c>
      <c r="FX273" s="1013"/>
      <c r="FY273" s="1011" t="str">
        <f t="shared" si="123"/>
        <v/>
      </c>
      <c r="FZ273" s="152"/>
      <c r="GA273" s="152"/>
      <c r="GB273" s="152"/>
      <c r="GC273" s="529" t="str">
        <f t="shared" si="124"/>
        <v/>
      </c>
      <c r="GG273" s="21"/>
      <c r="GH273" s="21"/>
      <c r="GI273" s="1019"/>
      <c r="GJ273" s="1016" t="str">
        <f>IF(Table1[[#This Row],[Global Trade Item Number (GTIN)]]="","",Table1[[#This Row],[Global Trade Item Number (GTIN)]])</f>
        <v/>
      </c>
      <c r="GK273" s="555" t="str">
        <f>IF(Table1[[#This Row],[WAWI-Nr./ Kreditoren-Nummer
(ASDV)]]&lt;&gt;"",Table1[[#This Row],[WAWI-Nr./ Kreditoren-Nummer
(ASDV)]],"")</f>
        <v/>
      </c>
      <c r="GL273" s="165"/>
      <c r="GM273" s="165"/>
      <c r="GN273" s="165"/>
      <c r="GO273" s="485"/>
      <c r="GP273" s="534"/>
      <c r="GQ273" s="533"/>
      <c r="GR273" s="486"/>
      <c r="GS273" s="486"/>
      <c r="GT273" s="486"/>
      <c r="GU273" s="486"/>
      <c r="GV273" s="486"/>
      <c r="GW273" s="542"/>
      <c r="GX273" s="538"/>
      <c r="GY273" s="144"/>
      <c r="GZ273" s="480"/>
      <c r="HA273" s="158"/>
      <c r="HB273" s="480"/>
      <c r="HC273" s="480"/>
      <c r="HD273" s="480"/>
      <c r="HE273" s="480"/>
      <c r="HF273" s="480"/>
      <c r="HG273" s="480"/>
      <c r="HH273" s="538"/>
      <c r="HI273" s="480"/>
      <c r="HJ273" s="480"/>
      <c r="HK273" s="480"/>
      <c r="HL273" s="480"/>
      <c r="HM273" s="480"/>
      <c r="HN273" s="480"/>
      <c r="HO273" s="480"/>
      <c r="HP273" s="480"/>
      <c r="HQ273" s="480"/>
      <c r="HR273" s="538"/>
      <c r="HS273" s="480"/>
      <c r="HT273" s="480"/>
      <c r="HU273" s="480"/>
      <c r="HV273" s="480"/>
      <c r="HW273" s="480"/>
      <c r="HX273" s="480"/>
      <c r="HY273" s="480"/>
      <c r="HZ273" s="480"/>
      <c r="IA273" s="480"/>
      <c r="IB273" s="538"/>
      <c r="IC273" s="480"/>
      <c r="ID273" s="480"/>
      <c r="IE273" s="480"/>
      <c r="IF273" s="480"/>
      <c r="IG273" s="480"/>
      <c r="IH273" s="480"/>
      <c r="II273" s="480"/>
      <c r="IJ273" s="480"/>
      <c r="IK273" s="480"/>
      <c r="IL273" s="480"/>
      <c r="IM273" s="538"/>
      <c r="IN273" s="480"/>
      <c r="IO273" s="480"/>
      <c r="IP273" s="480"/>
      <c r="IQ273" s="480"/>
      <c r="IR273" s="480"/>
      <c r="IS273" s="480"/>
      <c r="IT273" s="480"/>
      <c r="IU273" s="480"/>
      <c r="IV273" s="480"/>
      <c r="IW273" s="480"/>
      <c r="IX273" s="538"/>
      <c r="IY273" s="480"/>
      <c r="IZ273" s="480"/>
      <c r="JA273" s="480"/>
      <c r="JB273" s="480"/>
      <c r="JC273" s="480"/>
      <c r="JD273" s="480"/>
      <c r="JE273" s="480"/>
      <c r="JF273" s="480"/>
      <c r="JG273" s="480"/>
      <c r="JH273" s="480"/>
      <c r="JI273" s="538"/>
      <c r="JJ273" s="480"/>
      <c r="JK273" s="480"/>
      <c r="JL273" s="480"/>
      <c r="JM273" s="480"/>
      <c r="JN273" s="480"/>
      <c r="JO273" s="480"/>
      <c r="JP273" s="480"/>
      <c r="JQ273" s="480"/>
      <c r="JR273" s="480"/>
      <c r="JS273" s="590"/>
      <c r="JT273" s="538"/>
      <c r="JU273" s="480"/>
      <c r="JV273" s="480"/>
      <c r="JW273" s="480"/>
      <c r="JX273" s="480"/>
      <c r="JY273" s="480"/>
      <c r="JZ273" s="480"/>
      <c r="KA273" s="480"/>
      <c r="KB273" s="480"/>
      <c r="KC273" s="480"/>
      <c r="KD273" s="480"/>
      <c r="KE273" s="538"/>
      <c r="KF273" s="480"/>
      <c r="KG273" s="480"/>
      <c r="KH273" s="480"/>
      <c r="KI273" s="480"/>
      <c r="KJ273" s="480"/>
      <c r="KK273" s="480"/>
      <c r="KL273" s="480"/>
      <c r="KM273" s="480"/>
      <c r="KN273" s="480"/>
      <c r="KO273" s="480"/>
      <c r="KR273" s="568" t="str">
        <f>IF(Table1[[#This Row],[GTIN]]&lt;&gt;"",Table1[[#This Row],[GTIN]],"")</f>
        <v/>
      </c>
      <c r="KS273" s="569" t="str">
        <f>Table1[[#This Row],[Kreditor]]</f>
        <v/>
      </c>
      <c r="KT273" s="570" t="str">
        <f>IF(Table1[[#This Row],[Gültig ab (Datum)]]&lt;&gt;"",Table1[[#This Row],[Gültig ab (Datum)]],"")</f>
        <v/>
      </c>
      <c r="KU273" s="570"/>
      <c r="KV273" s="583" t="str">
        <f>IF(Table1[[#This Row],[Artikel verpackt? 
(X=Ja)]]="","",Table1[[#This Row],[Artikel verpackt? 
(X=Ja)]])</f>
        <v/>
      </c>
      <c r="KW273" s="571" t="str">
        <f>IF(Table1[[#This Row],[Verpackung recyclingfähig?
(X=Ja)]]="","",Table1[[#This Row],[Verpackung recyclingfähig?
(X=Ja)]])</f>
        <v/>
      </c>
      <c r="KX273" s="572"/>
      <c r="KY273" s="573"/>
      <c r="KZ273" s="574"/>
      <c r="LA273" s="574"/>
      <c r="LB273" s="574"/>
      <c r="LC273" s="574"/>
      <c r="LD273" s="574"/>
      <c r="LE273" s="574"/>
      <c r="LF273" s="575"/>
      <c r="LG273" s="576" t="str">
        <f>IF(Table1[[#This Row],[Hauptkörper - B1 - Art]]="","",VLOOKUP(Table1[[#This Row],[Hauptkörper - B1 - Art]],'DD FD'!B:C,2,FALSE))</f>
        <v/>
      </c>
      <c r="LH273" s="577" t="str">
        <f>IF(Table1[[#This Row],[Hauptkörper - B1 - Fraktion]]="","",VLOOKUP(Table1[[#This Row],[Hauptkörper - B1 - Fraktion]],'DD FD'!H:J,3,FALSE))</f>
        <v/>
      </c>
      <c r="LI273" s="574" t="str">
        <f>IF(Table1[[#This Row],[Hauptkörper - B1 - Gewicht
(in G)]]="","",Table1[[#This Row],[Hauptkörper - B1 - Gewicht
(in G)]])</f>
        <v/>
      </c>
      <c r="LJ273" s="574" t="str">
        <f>IF(Table1[[#This Row],[Hauptkörper - B1 - Lizenzierungs-pflichtig? (X=Ja)]]="","",Table1[[#This Row],[Hauptkörper - B1 - Lizenzierungs-pflichtig? (X=Ja)]])</f>
        <v/>
      </c>
      <c r="LK273" s="577" t="str">
        <f>IF(Table1[[#This Row],[Hauptkörper - B1 - Virgin Material]]="","",VLOOKUP(Table1[[#This Row],[Hauptkörper - B1 - Virgin Material]],'DD FD'!AJ:AK,2,FALSE))</f>
        <v/>
      </c>
      <c r="LL273" s="578" t="str">
        <f>IF(Table1[[#This Row],[Hauptkörper - B1 - Virgin Material Anteil (in %)]]="","",Table1[[#This Row],[Hauptkörper - B1 - Virgin Material Anteil (in %)]])</f>
        <v/>
      </c>
      <c r="LM273" s="577" t="str">
        <f>IF(Table1[[#This Row],[Hauptkörper - B1 - Recyceltes Material]]="","",VLOOKUP(Table1[[#This Row],[Hauptkörper - B1 - Recyceltes Material]],'DD FD'!AL:AM,2,FALSE))</f>
        <v/>
      </c>
      <c r="LN273" s="578" t="str">
        <f>IF(Table1[[#This Row],[Hauptkörper - B1 - Recyceltes Material Anteil (in %)]]="","",Table1[[#This Row],[Hauptkörper - B1 - Recyceltes Material Anteil (in %)]])</f>
        <v/>
      </c>
      <c r="LO273" s="579" t="str">
        <f>IF(Table1[[#This Row],[Hauptkörper - B1 - Beschichtung]]="","",VLOOKUP(Table1[[#This Row],[Hauptkörper - B1 - Beschichtung]],'DD FD'!AE:AF,2,FALSE))</f>
        <v/>
      </c>
      <c r="LP273" s="580" t="str">
        <f>IF(Table1[[#This Row],[Hauptkörper - B1 - Beschichtung Anteil (in %)]]="","",Table1[[#This Row],[Hauptkörper - B1 - Beschichtung Anteil (in %)]])</f>
        <v/>
      </c>
      <c r="LQ273" s="576" t="str">
        <f>IF(Table1[[#This Row],[Hauptkörper - B2 - Art]]="","",VLOOKUP(Table1[[#This Row],[Hauptkörper - B2 - Art]],'DD FD'!B:C,2,FALSE))</f>
        <v/>
      </c>
      <c r="LR273" s="577" t="str">
        <f>IF(Table1[[#This Row],[Hauptkörper - B2 - Fraktion]]="","",VLOOKUP(Table1[[#This Row],[Hauptkörper - B2 - Fraktion]],'DD FD'!H:J,3,FALSE))</f>
        <v/>
      </c>
      <c r="LS273" s="574" t="str">
        <f>IF(Table1[[#This Row],[Hauptkörper - B2 - Gewicht
(in G)]]="","",Table1[[#This Row],[Hauptkörper - B2 - Gewicht
(in G)]])</f>
        <v/>
      </c>
      <c r="LT273" s="574" t="str">
        <f>IF(Table1[[#This Row],[Hauptkörper - B2 - Lizenzierungs-pflichtig? (X=Ja)]]="","",Table1[[#This Row],[Hauptkörper - B2 - Lizenzierungs-pflichtig? (X=Ja)]])</f>
        <v/>
      </c>
      <c r="LU273" s="577" t="str">
        <f>IF(Table1[[#This Row],[Hauptkörper - B2 - Virgin Material]]="","",VLOOKUP(Table1[[#This Row],[Hauptkörper - B2 - Virgin Material]],'DD FD'!AJ:AK,2,FALSE))</f>
        <v/>
      </c>
      <c r="LV273" s="578" t="str">
        <f>IF(Table1[[#This Row],[Hauptkörper - B2 - Virgin Material Anteil (in %)]]="","",Table1[[#This Row],[Hauptkörper - B2 - Virgin Material Anteil (in %)]])</f>
        <v/>
      </c>
      <c r="LW273" s="577" t="str">
        <f>IF(Table1[[#This Row],[Hauptkörper - B2 - Recyceltes Material]]="","",VLOOKUP(Table1[[#This Row],[Hauptkörper - B2 - Recyceltes Material]],'DD FD'!AL:AM,2,FALSE))</f>
        <v/>
      </c>
      <c r="LX273" s="578" t="str">
        <f>IF(Table1[[#This Row],[Hauptkörper - B2 - Recyceltes Material Anteil (in %)]]="","",Table1[[#This Row],[Hauptkörper - B2 - Recyceltes Material Anteil (in %)]])</f>
        <v/>
      </c>
      <c r="LY273" s="577" t="str">
        <f>IF(Table1[[#This Row],[Hauptkörper - B2 - Beschichtung]]="","",VLOOKUP(Table1[[#This Row],[Hauptkörper - B2 - Beschichtung]],'DD FD'!AE:AF,2,FALSE))</f>
        <v/>
      </c>
      <c r="LZ273" s="580" t="str">
        <f>IF(Table1[[#This Row],[Hauptkörper - B2 - Beschichtung Anteil (in %)]]="","",Table1[[#This Row],[Hauptkörper - B2 - Beschichtung Anteil (in %)]])</f>
        <v/>
      </c>
      <c r="MA273" s="576" t="str">
        <f>IF(Table1[[#This Row],[Hauptkörper - B3 - Art]]="","",VLOOKUP(Table1[[#This Row],[Hauptkörper - B3 - Art]],'DD FD'!B:C,2,FALSE))</f>
        <v/>
      </c>
      <c r="MB273" s="577" t="str">
        <f>IF(Table1[[#This Row],[Hauptkörper - B3 - Fraktion]]="","",VLOOKUP(Table1[[#This Row],[Hauptkörper - B3 - Fraktion]],'DD FD'!H:J,3,FALSE))</f>
        <v/>
      </c>
      <c r="MC273" s="574" t="str">
        <f>IF(Table1[[#This Row],[Hauptkörper - B3 - Gewicht
(in G)]]="","",Table1[[#This Row],[Hauptkörper - B3 - Gewicht
(in G)]])</f>
        <v/>
      </c>
      <c r="MD273" s="574" t="str">
        <f>IF(Table1[[#This Row],[Hauptkörper - B3 - Lizenzierungs-pflichtig? (X=Ja)]]="","",Table1[[#This Row],[Hauptkörper - B3 - Lizenzierungs-pflichtig? (X=Ja)]])</f>
        <v/>
      </c>
      <c r="ME273" s="577" t="str">
        <f>IF(Table1[[#This Row],[Hauptkörper - B3 - Virgin Material]]="","",VLOOKUP(Table1[[#This Row],[Hauptkörper - B3 - Virgin Material]],'DD FD'!AJ:AK,2,FALSE))</f>
        <v/>
      </c>
      <c r="MF273" s="578" t="str">
        <f>IF(Table1[[#This Row],[Hauptkörper - B3 - Virgin Material Anteil (in %)]]="","",Table1[[#This Row],[Hauptkörper - B3 - Virgin Material Anteil (in %)]])</f>
        <v/>
      </c>
      <c r="MG273" s="577" t="str">
        <f>IF(Table1[[#This Row],[Hauptkörper - B3 - Recyceltes Material]]="","",VLOOKUP(Table1[[#This Row],[Hauptkörper - B3 - Recyceltes Material]],'DD FD'!AL:AM,2,FALSE))</f>
        <v/>
      </c>
      <c r="MH273" s="578" t="str">
        <f>IF(Table1[[#This Row],[Hauptkörper - B3 - Recyceltes Material Anteil (in %)]]="","",Table1[[#This Row],[Hauptkörper - B3 - Recyceltes Material Anteil (in %)]])</f>
        <v/>
      </c>
      <c r="MI273" s="577" t="str">
        <f>IF(Table1[[#This Row],[Hauptkörper - B3 - Beschichtung]]="","",VLOOKUP(Table1[[#This Row],[Hauptkörper - B3 - Beschichtung]],'DD FD'!AE:AF,2,FALSE))</f>
        <v/>
      </c>
      <c r="MJ273" s="580" t="str">
        <f>IF(Table1[[#This Row],[Hauptkörper - B3 - Beschichtung Anteil (in %)]]="","",Table1[[#This Row],[Hauptkörper - B3 - Beschichtung Anteil (in %)]])</f>
        <v/>
      </c>
      <c r="MK273" s="576" t="str">
        <f>IF(Table1[[#This Row],[Verschluss - B1 - Art]]="","",VLOOKUP(Table1[[#This Row],[Verschluss - B1 - Art]],'DD FD'!D:E,2,FALSE))</f>
        <v/>
      </c>
      <c r="ML273" s="577" t="str">
        <f>IF(Table1[[#This Row],[Verschluss - B1 - Fraktion]]="","",VLOOKUP(Table1[[#This Row],[Verschluss - B1 - Fraktion]],'DD FD'!H:J,3,FALSE))</f>
        <v/>
      </c>
      <c r="MM273" s="574" t="str">
        <f>IF(Table1[[#This Row],[Verschluss - B1 - Gewicht (in G)]]="","",Table1[[#This Row],[Verschluss - B1 - Gewicht (in G)]])</f>
        <v/>
      </c>
      <c r="MN273" s="574" t="str">
        <f>IF(Table1[[#This Row],[Verschluss - B1 - Lizenzierungs-pflichtig? (X=Ja)]]="","",Table1[[#This Row],[Verschluss - B1 - Lizenzierungs-pflichtig? (X=Ja)]])</f>
        <v/>
      </c>
      <c r="MO273" s="574" t="str">
        <f>IF(Table1[[#This Row],[Verschluss - B1 - Trennbar vom Hauptkörper? (X=Ja)]]="","",Table1[[#This Row],[Verschluss - B1 - Trennbar vom Hauptkörper? (X=Ja)]])</f>
        <v/>
      </c>
      <c r="MP273" s="577" t="str">
        <f>IF(Table1[[#This Row],[Verschluss - B1 - Virgin Material]]="","",VLOOKUP(Table1[[#This Row],[Verschluss - B1 - Virgin Material]],'DD FD'!AJ:AK,2,FALSE))</f>
        <v/>
      </c>
      <c r="MQ273" s="578" t="str">
        <f>IF(Table1[[#This Row],[Verschluss - B1 - Virgin Material Anteil (in %)]]="","",Table1[[#This Row],[Verschluss - B1 - Virgin Material Anteil (in %)]])</f>
        <v/>
      </c>
      <c r="MR273" s="577" t="str">
        <f>IF(Table1[[#This Row],[Verschluss - B1 - Recyceltes Material]]="","",VLOOKUP(Table1[[#This Row],[Verschluss - B1 - Recyceltes Material]],'DD FD'!AL:AM,2,FALSE))</f>
        <v/>
      </c>
      <c r="MS273" s="578" t="str">
        <f>IF(Table1[[#This Row],[Verschluss - B1 - Recyceltes Material Anteil (in %)]]="","",Table1[[#This Row],[Verschluss - B1 - Recyceltes Material Anteil (in %)]])</f>
        <v/>
      </c>
      <c r="MT273" s="577" t="str">
        <f>IF(Table1[[#This Row],[Verschluss - B1 - Beschichtung]]="","",VLOOKUP(Table1[[#This Row],[Verschluss - B1 - Beschichtung]],'DD FD'!AE:AF,2,FALSE))</f>
        <v/>
      </c>
      <c r="MU273" s="580" t="str">
        <f>IF(Table1[[#This Row],[Verschluss - B1 - Beschichtung Anteil (in %)]]="","",Table1[[#This Row],[Verschluss - B1 - Beschichtung Anteil (in %)]])</f>
        <v/>
      </c>
      <c r="MV273" s="576" t="str">
        <f>IF(Table1[[#This Row],[Verschluss - B2 - Art]]="","",VLOOKUP(Table1[[#This Row],[Verschluss - B2 - Art]],'DD FD'!D:E,2,FALSE))</f>
        <v/>
      </c>
      <c r="MW273" s="577" t="str">
        <f>IF(Table1[[#This Row],[Verschluss - B2 - Fraktion]]="","",VLOOKUP(Table1[[#This Row],[Verschluss - B2 - Fraktion]],'DD FD'!H:J,3,FALSE))</f>
        <v/>
      </c>
      <c r="MX273" s="574" t="str">
        <f>IF(Table1[[#This Row],[Verschluss - B2 - Gewicht (in G)]]="","",Table1[[#This Row],[Verschluss - B2 - Gewicht (in G)]])</f>
        <v/>
      </c>
      <c r="MY273" s="574" t="str">
        <f>IF(Table1[[#This Row],[Verschluss - B2 - Lizenzierungs-pflichtig? (X=Ja)]]="","",Table1[[#This Row],[Verschluss - B2 - Lizenzierungs-pflichtig? (X=Ja)]])</f>
        <v/>
      </c>
      <c r="MZ273" s="574" t="str">
        <f>IF(Table1[[#This Row],[Verschluss - B2 - Trennbar vom Hauptkörper? (X=Ja)]]="","",Table1[[#This Row],[Verschluss - B2 - Trennbar vom Hauptkörper? (X=Ja)]])</f>
        <v/>
      </c>
      <c r="NA273" s="577" t="str">
        <f>IF(Table1[[#This Row],[Verschluss - B2 - Virgin Material]]="","",VLOOKUP(Table1[[#This Row],[Verschluss - B2 - Virgin Material]],'DD FD'!AJ:AK,2,FALSE))</f>
        <v/>
      </c>
      <c r="NB273" s="578" t="str">
        <f>IF(Table1[[#This Row],[Verschluss - B2 - Virgin Material Anteil (in %)]]="","",Table1[[#This Row],[Verschluss - B2 - Virgin Material Anteil (in %)]])</f>
        <v/>
      </c>
      <c r="NC273" s="577" t="str">
        <f>IF(Table1[[#This Row],[Verschluss - B2 - Recyceltes Material]]="","",VLOOKUP(Table1[[#This Row],[Verschluss - B2 - Recyceltes Material]],'DD FD'!AL:AM,2,FALSE))</f>
        <v/>
      </c>
      <c r="ND273" s="578" t="str">
        <f>IF(Table1[[#This Row],[Verschluss - B2 - Recyceltes Material Anteil (in %)]]="","",Table1[[#This Row],[Verschluss - B2 - Recyceltes Material Anteil (in %)]])</f>
        <v/>
      </c>
      <c r="NE273" s="577" t="str">
        <f>IF(Table1[[#This Row],[Verschluss - B2 - Beschichtung]]="","",VLOOKUP(Table1[[#This Row],[Verschluss - B2 - Beschichtung]],'DD FD'!AE:AF,2,FALSE))</f>
        <v/>
      </c>
      <c r="NF273" s="580" t="str">
        <f>IF(Table1[[#This Row],[Verschluss - B2 - Beschichtung Anteil (in %)]]="","",Table1[[#This Row],[Verschluss - B2 - Beschichtung Anteil (in %)]])</f>
        <v/>
      </c>
      <c r="NG273" s="576" t="str">
        <f>IF(Table1[[#This Row],[Verschluss - B3 - Art]]="","",VLOOKUP(Table1[[#This Row],[Verschluss - B3 - Art]],'DD FD'!D:E,2,FALSE))</f>
        <v/>
      </c>
      <c r="NH273" s="577" t="str">
        <f>IF(Table1[[#This Row],[Verschluss - B3 - Fraktion]]="","",VLOOKUP(Table1[[#This Row],[Verschluss - B3 - Fraktion]],'DD FD'!H:J,3,FALSE))</f>
        <v/>
      </c>
      <c r="NI273" s="574" t="str">
        <f>IF(Table1[[#This Row],[Verschluss - B3 - Gewicht (in G)]]="","",Table1[[#This Row],[Verschluss - B3 - Gewicht (in G)]])</f>
        <v/>
      </c>
      <c r="NJ273" s="574" t="str">
        <f>IF(Table1[[#This Row],[Verschluss - B3 - Lizenzierungs-pflichtig? (X=Ja)]]="","",Table1[[#This Row],[Verschluss - B3 - Lizenzierungs-pflichtig? (X=Ja)]])</f>
        <v/>
      </c>
      <c r="NK273" s="574" t="str">
        <f>IF(Table1[[#This Row],[Verschluss - B3 - Trennbar vom Hauptkörper? (X=Ja)]]="","",Table1[[#This Row],[Verschluss - B3 - Trennbar vom Hauptkörper? (X=Ja)]])</f>
        <v/>
      </c>
      <c r="NL273" s="577" t="str">
        <f>IF(Table1[[#This Row],[Verschluss - B3 - Virgin Material]]="","",VLOOKUP(Table1[[#This Row],[Verschluss - B3 - Virgin Material]],'DD FD'!AJ:AK,2,FALSE))</f>
        <v/>
      </c>
      <c r="NM273" s="578" t="str">
        <f>IF(Table1[[#This Row],[Verschluss - B3 - Virgin Material Anteil (in %)]]="","",Table1[[#This Row],[Verschluss - B3 - Virgin Material Anteil (in %)]])</f>
        <v/>
      </c>
      <c r="NN273" s="577" t="str">
        <f>IF(Table1[[#This Row],[Verschluss - B3 - Recyceltes Material]]="","",VLOOKUP(Table1[[#This Row],[Verschluss - B3 - Recyceltes Material]],'DD FD'!AL:AM,2,FALSE))</f>
        <v/>
      </c>
      <c r="NO273" s="578" t="str">
        <f>IF(Table1[[#This Row],[Verschluss - B3 - Recyceltes Material Anteil (in %)]]="","",Table1[[#This Row],[Verschluss - B3 - Recyceltes Material Anteil (in %)]])</f>
        <v/>
      </c>
      <c r="NP273" s="577" t="str">
        <f>IF(Table1[[#This Row],[Verschluss - B3 - Beschichtung]]="","",VLOOKUP(Table1[[#This Row],[Verschluss - B3 - Beschichtung]],'DD FD'!AE:AF,2,FALSE))</f>
        <v/>
      </c>
      <c r="NQ273" s="580" t="str">
        <f>IF(Table1[[#This Row],[Verschluss - B3 - Beschichtung Anteil (in %)]]="","",Table1[[#This Row],[Verschluss - B3 - Beschichtung Anteil (in %)]])</f>
        <v/>
      </c>
      <c r="NR273" s="576" t="str">
        <f>IF(Table1[[#This Row],[Etikett - B1 - Art]]="","",VLOOKUP(Table1[[#This Row],[Etikett - B1 - Art]],'DD FD'!F:G,2,FALSE))</f>
        <v/>
      </c>
      <c r="NS273" s="577" t="str">
        <f>IF(Table1[[#This Row],[Etikett - B1 - Fraktion]]="","",VLOOKUP(Table1[[#This Row],[Etikett - B1 - Fraktion]],'DD FD'!H:J,3,FALSE))</f>
        <v/>
      </c>
      <c r="NT273" s="574" t="str">
        <f>IF(Table1[[#This Row],[Etikett - B1 - Gewicht (in G)]]="","",Table1[[#This Row],[Etikett - B1 - Gewicht (in G)]])</f>
        <v/>
      </c>
      <c r="NU273" s="574" t="str">
        <f>IF(Table1[[#This Row],[Etikett - B1 - Lizenzierungs-pflichtig? (X=Ja)]]="","",Table1[[#This Row],[Etikett - B1 - Lizenzierungs-pflichtig? (X=Ja)]])</f>
        <v/>
      </c>
      <c r="NV273" s="574" t="str">
        <f>IF(Table1[[#This Row],[Etikett - B1 - Trennbar vom Hauptkörper? (X=Ja)]]="","",Table1[[#This Row],[Etikett - B1 - Trennbar vom Hauptkörper? (X=Ja)]])</f>
        <v/>
      </c>
      <c r="NW273" s="577" t="str">
        <f>IF(Table1[[#This Row],[Etikett - B1 - Virgin Material]]="","",VLOOKUP(Table1[[#This Row],[Etikett - B1 - Virgin Material]],'DD FD'!AJ:AK,2,FALSE))</f>
        <v/>
      </c>
      <c r="NX273" s="578" t="str">
        <f>IF(Table1[[#This Row],[Etikett - B1 - Virgin Material Anteil (in %)]]="","",Table1[[#This Row],[Etikett - B1 - Virgin Material Anteil (in %)]])</f>
        <v/>
      </c>
      <c r="NY273" s="577" t="str">
        <f>IF(Table1[[#This Row],[Etikett - B1 - Recyceltes Material]]="","",VLOOKUP(Table1[[#This Row],[Etikett - B1 - Recyceltes Material]],'DD FD'!AL:AM,2,FALSE))</f>
        <v/>
      </c>
      <c r="NZ273" s="578" t="str">
        <f>IF(Table1[[#This Row],[Etikett - B1 - Recyceltes Material Anteil (in %)]]="","",Table1[[#This Row],[Etikett - B1 - Recyceltes Material Anteil (in %)]])</f>
        <v/>
      </c>
      <c r="OA273" s="577" t="str">
        <f>IF(Table1[[#This Row],[Etikett - B1 - Beschichtung]]="","",VLOOKUP(Table1[[#This Row],[Etikett - B1 - Beschichtung]],'DD FD'!AE:AF,2,FALSE))</f>
        <v/>
      </c>
      <c r="OB273" s="580" t="str">
        <f>IF(Table1[[#This Row],[Etikett - B1 - Beschichtung Anteil (in %)]]="","",Table1[[#This Row],[Etikett - B1 - Beschichtung Anteil (in %)]])</f>
        <v/>
      </c>
      <c r="OC273" s="576" t="str">
        <f>IF(Table1[[#This Row],[Etikett - B2 - Art]]="","",VLOOKUP(Table1[[#This Row],[Etikett - B2 - Art]],'DD FD'!F:G,2,FALSE))</f>
        <v/>
      </c>
      <c r="OD273" s="577" t="str">
        <f>IF(Table1[[#This Row],[Etikett - B2 - Fraktion]]="","",VLOOKUP(Table1[[#This Row],[Etikett - B2 - Fraktion]],'DD FD'!H:J,3,FALSE))</f>
        <v/>
      </c>
      <c r="OE273" s="574" t="str">
        <f>IF(Table1[[#This Row],[Etikett - B2 - Gewicht (in G)]]="","",Table1[[#This Row],[Etikett - B2 - Gewicht (in G)]])</f>
        <v/>
      </c>
      <c r="OF273" s="574" t="str">
        <f>IF(Table1[[#This Row],[Etikett - B2 - Lizenzierungs-pflichtig? (X=Ja)]]="","",Table1[[#This Row],[Etikett - B2 - Lizenzierungs-pflichtig? (X=Ja)]])</f>
        <v/>
      </c>
      <c r="OG273" s="574" t="str">
        <f>IF(Table1[[#This Row],[Etikett - B2 - Trennbar vom Hauptkörper? (X=Ja)]]="","",Table1[[#This Row],[Etikett - B2 - Trennbar vom Hauptkörper? (X=Ja)]])</f>
        <v/>
      </c>
      <c r="OH273" s="577" t="str">
        <f>IF(Table1[[#This Row],[Etikett - B2 - Virgin Material]]="","",VLOOKUP(Table1[[#This Row],[Etikett - B2 - Virgin Material]],'DD FD'!AJ:AK,2,FALSE))</f>
        <v/>
      </c>
      <c r="OI273" s="578" t="str">
        <f>IF(Table1[[#This Row],[Etikett - B2 - Virgin Material Anteil (in %)]]="","",Table1[[#This Row],[Etikett - B2 - Virgin Material Anteil (in %)]])</f>
        <v/>
      </c>
      <c r="OJ273" s="577" t="str">
        <f>IF(Table1[[#This Row],[Etikett - B2 - Recyceltes Material]]="","",VLOOKUP(Table1[[#This Row],[Etikett - B2 - Recyceltes Material]],'DD FD'!AL:AM,2,FALSE))</f>
        <v/>
      </c>
      <c r="OK273" s="578" t="str">
        <f>IF(Table1[[#This Row],[Etikett - B2 - Recyceltes Material Anteil (in %)]]="","",Table1[[#This Row],[Etikett - B2 - Recyceltes Material Anteil (in %)]])</f>
        <v/>
      </c>
      <c r="OL273" s="577" t="str">
        <f>IF(Table1[[#This Row],[Etikett - B2 - Beschichtung]]="","",VLOOKUP(Table1[[#This Row],[Etikett - B2 - Beschichtung]],'DD FD'!AE:AF,2,FALSE))</f>
        <v/>
      </c>
      <c r="OM273" s="580" t="str">
        <f>IF(Table1[[#This Row],[Etikett - B2 - Beschichtung Anteil (in %)]]="","",Table1[[#This Row],[Etikett - B2 - Beschichtung Anteil (in %)]])</f>
        <v/>
      </c>
      <c r="ON273" s="576" t="str">
        <f>IF(Table1[[#This Row],[Etikett - B3 - Art]]="","",VLOOKUP(Table1[[#This Row],[Etikett - B3 - Art]],'DD FD'!F:G,2,FALSE))</f>
        <v/>
      </c>
      <c r="OO273" s="577" t="str">
        <f>IF(Table1[[#This Row],[Etikett - B3 - Fraktion]]="","",VLOOKUP(Table1[[#This Row],[Etikett - B3 - Fraktion]],'DD FD'!H:J,3,FALSE))</f>
        <v/>
      </c>
      <c r="OP273" s="574" t="str">
        <f>IF(Table1[[#This Row],[Etikett - B3 - Gewicht (in G)]]="","",Table1[[#This Row],[Etikett - B3 - Gewicht (in G)]])</f>
        <v/>
      </c>
      <c r="OQ273" s="574" t="str">
        <f>IF(Table1[[#This Row],[Etikett - B3 - Lizenzierungs-pflichtig? (X=Ja)]]="","",Table1[[#This Row],[Etikett - B3 - Lizenzierungs-pflichtig? (X=Ja)]])</f>
        <v/>
      </c>
      <c r="OR273" s="574" t="str">
        <f>IF(Table1[[#This Row],[Etikett - B3 - Trennbar vom Hauptkörper? (X=Ja)]]="","",Table1[[#This Row],[Etikett - B3 - Trennbar vom Hauptkörper? (X=Ja)]])</f>
        <v/>
      </c>
      <c r="OS273" s="577" t="str">
        <f>IF(Table1[[#This Row],[Etikett - B3 - Virgin Material]]="","",VLOOKUP(Table1[[#This Row],[Etikett - B3 - Virgin Material]],'DD FD'!AJ:AK,2,FALSE))</f>
        <v/>
      </c>
      <c r="OT273" s="578" t="str">
        <f>IF(Table1[[#This Row],[Etikett - B3 - Virgin Material Anteil (in %)]]="","",Table1[[#This Row],[Etikett - B3 - Virgin Material Anteil (in %)]])</f>
        <v/>
      </c>
      <c r="OU273" s="577" t="str">
        <f>IF(Table1[[#This Row],[Etikett - B3 - Recyceltes Material]]="","",VLOOKUP(Table1[[#This Row],[Etikett - B3 - Recyceltes Material]],'DD FD'!AL:AM,2,FALSE))</f>
        <v/>
      </c>
      <c r="OV273" s="578" t="str">
        <f>IF(Table1[[#This Row],[Etikett - B3 - Recyceltes Material Anteil (in %)]]="","",Table1[[#This Row],[Etikett - B3 - Recyceltes Material Anteil (in %)]])</f>
        <v/>
      </c>
      <c r="OW273" s="577" t="str">
        <f>IF(Table1[[#This Row],[Etikett - B3 - Beschichtung]]="","",VLOOKUP(Table1[[#This Row],[Etikett - B3 - Beschichtung]],'DD FD'!AE:AF,2,FALSE))</f>
        <v/>
      </c>
      <c r="OX273" s="613" t="str">
        <f>IF(Table1[[#This Row],[Etikett - B3 - Beschichtung Anteil (in %)]]="","",Table1[[#This Row],[Etikett - B3 - Beschichtung Anteil (in %)]])</f>
        <v/>
      </c>
      <c r="OY273" s="618">
        <f>ROUNDUP(SUM(
IF(AND(LH273='DD FD'!$J$7,LJ273='DD FD'!$AI$3),LI273,0),
IF(AND(LR273='DD FD'!$J$7,LT273='DD FD'!$AI$3),LS273,0),
IF(AND(MB273='DD FD'!$J$7,MD273='DD FD'!$AI$3),MC273,0),
IF(AND(ML273='DD FD'!$J$7,MN273='DD FD'!$AI$3),MM273,0),
IF(AND(MW273='DD FD'!$J$7,MY273='DD FD'!$AI$3),MX273,0),
IF(AND(NH273='DD FD'!$J$7,NJ273='DD FD'!$AI$3),NI273,0),
IF(AND(NS273='DD FD'!$J$7,NU273='DD FD'!$AI$3),NT273,0),
IF(AND(OD273='DD FD'!$J$7,OF273='DD FD'!$AI$3),OE273,0),
IF(AND(OO273='DD FD'!$J$7,OQ273='DD FD'!$AI$3),OP273,0),
),2)</f>
        <v>0</v>
      </c>
      <c r="OZ273" s="617">
        <f>ROUNDUP(SUM(
IF(AND(LH273='DD FD'!$J$6,LJ273='DD FD'!$AI$3),LI273,0),
IF(AND(LR273='DD FD'!$J$6,LT273='DD FD'!$AI$3),LS273,0),
IF(AND(MB273='DD FD'!$J$6,MD273='DD FD'!$AI$3),MC273,0),
IF(AND(ML273='DD FD'!$J$6,MN273='DD FD'!$AI$3),MM273,0),
IF(AND(MW273='DD FD'!$J$6,MY273='DD FD'!$AI$3),MX273,0),
IF(AND(NH273='DD FD'!$J$6,NJ273='DD FD'!$AI$3),NI273,0),
IF(AND(NS273='DD FD'!$J$6,NU273='DD FD'!$AI$3),NT273,0),
IF(AND(OD273='DD FD'!$J$6,OF273='DD FD'!$AI$3),OE273,0),
IF(AND(OO273='DD FD'!$J$6,OQ273='DD FD'!$AI$3),OP273,0),
),2)</f>
        <v>0</v>
      </c>
      <c r="PA273" s="617">
        <f>ROUNDUP(SUM(
IF(AND(LH273='DD FD'!$J$10,LJ273='DD FD'!$AI$3),LI273,0),
IF(AND(LR273='DD FD'!$J$10,LT273='DD FD'!$AI$3),LS273,0),
IF(AND(MB273='DD FD'!$J$10,MD273='DD FD'!$AI$3),MC273,0),
IF(AND(ML273='DD FD'!$J$10,MN273='DD FD'!$AI$3),MM273,0),
IF(AND(MW273='DD FD'!$J$10,MY273='DD FD'!$AI$3),MX273,0),
IF(AND(NH273='DD FD'!$J$10,NJ273='DD FD'!$AI$3),NI273,0),
IF(AND(NS273='DD FD'!$J$10,NU273='DD FD'!$AI$3),NT273,0),
IF(AND(OD273='DD FD'!$J$10,OF273='DD FD'!$AI$3),OE273,0),
IF(AND(OO273='DD FD'!$J$10,OQ273='DD FD'!$AI$3),OP273,0),
),2)</f>
        <v>0</v>
      </c>
      <c r="PB273" s="617">
        <f>ROUNDUP(SUM(
IF(AND(LH273='DD FD'!$J$8,LJ273='DD FD'!$AI$3),LI273,0),
IF(AND(LR273='DD FD'!$J$8,LT273='DD FD'!$AI$3),LS273,0),
IF(AND(MB273='DD FD'!$J$8,MD273='DD FD'!$AI$3),MC273,0),
IF(AND(ML273='DD FD'!$J$8,MN273='DD FD'!$AI$3),MM273,0),
IF(AND(MW273='DD FD'!$J$8,MY273='DD FD'!$AI$3),MX273,0),
IF(AND(NH273='DD FD'!$J$8,NJ273='DD FD'!$AI$3),NI273,0),
IF(AND(NS273='DD FD'!$J$8,NU273='DD FD'!$AI$3),NT273,0),
IF(AND(OD273='DD FD'!$J$8,OF273='DD FD'!$AI$3),OE273,0),
IF(AND(OO273='DD FD'!$J$8,OQ273='DD FD'!$AI$3),OP273,0),
),2)</f>
        <v>0</v>
      </c>
      <c r="PC273" s="617">
        <f>ROUNDUP(SUM(
IF(AND(LH273='DD FD'!$J$5,LJ273='DD FD'!$AI$3),LI273,0),
IF(AND(LR273='DD FD'!$J$5,LT273='DD FD'!$AI$3),LS273,0),
IF(AND(MB273='DD FD'!$J$5,MD273='DD FD'!$AI$3),MC273,0),
IF(AND(ML273='DD FD'!$J$5,MN273='DD FD'!$AI$3),MM273,0),
IF(AND(MW273='DD FD'!$J$5,MY273='DD FD'!$AI$3),MX273,0),
IF(AND(NH273='DD FD'!$J$5,NJ273='DD FD'!$AI$3),NI273,0),
IF(AND(NS273='DD FD'!$J$5,NU273='DD FD'!$AI$3),NT273,0),
IF(AND(OD273='DD FD'!$J$5,OF273='DD FD'!$AI$3),OE273,0),
IF(AND(OO273='DD FD'!$J$5,OQ273='DD FD'!$AI$3),OP273,0),
),2)</f>
        <v>0</v>
      </c>
      <c r="PD273" s="617">
        <f>ROUNDUP(SUM(
IF(AND(LH273='DD FD'!$J$9,LJ273='DD FD'!$AI$3),LI273,0),
IF(AND(LR273='DD FD'!$J$9,LT273='DD FD'!$AI$3),LS273,0),
IF(AND(MB273='DD FD'!$J$9,MD273='DD FD'!$AI$3),MC273,0),
IF(AND(ML273='DD FD'!$J$9,MN273='DD FD'!$AI$3),MM273,0),
IF(AND(MW273='DD FD'!$J$9,MY273='DD FD'!$AI$3),MX273,0),
IF(AND(NH273='DD FD'!$J$9,NJ273='DD FD'!$AI$3),NI273,0),
IF(AND(NS273='DD FD'!$J$9,NU273='DD FD'!$AI$3),NT273,0),
IF(AND(OD273='DD FD'!$J$9,OF273='DD FD'!$AI$3),OE273,0),
IF(AND(OO273='DD FD'!$J$9,OQ273='DD FD'!$AI$3),OP273,0),
),2)</f>
        <v>0</v>
      </c>
      <c r="PE273" s="617">
        <f>ROUNDUP(SUM(
IF(AND(LH273='DD FD'!$J$4,LJ273='DD FD'!$AI$3),LI273,0),
IF(AND(LR273='DD FD'!$J$4,LT273='DD FD'!$AI$3),LS273,0),
IF(AND(MB273='DD FD'!$J$4,MD273='DD FD'!$AI$3),MC273,0),
IF(AND(ML273='DD FD'!$J$4,MN273='DD FD'!$AI$3),MM273,0),
IF(AND(MW273='DD FD'!$J$4,MY273='DD FD'!$AI$3),MX273,0),
IF(AND(NH273='DD FD'!$J$4,NJ273='DD FD'!$AI$3),NI273,0),
IF(AND(NS273='DD FD'!$J$4,NU273='DD FD'!$AI$3),NT273,0),
IF(AND(OD273='DD FD'!$J$4,OF273='DD FD'!$AI$3),OE273,0),
IF(AND(OO273='DD FD'!$J$4,OQ273='DD FD'!$AI$3),OP273,0),
),2)</f>
        <v>0</v>
      </c>
      <c r="PF273" s="619">
        <f>ROUNDUP(SUM(
IF(AND(LH273='DD FD'!$J$11,LJ273='DD FD'!$AI$3),LI273,0),
IF(AND(LR273='DD FD'!$J$11,LT273='DD FD'!$AI$3),LS273,0),
IF(AND(MB273='DD FD'!$J$11,MD273='DD FD'!$AI$3),MC273,0),
IF(AND(ML273='DD FD'!$J$11,MN273='DD FD'!$AI$3),MM273,0),
IF(AND(MW273='DD FD'!$J$11,MY273='DD FD'!$AI$3),MX273,0),
IF(AND(NH273='DD FD'!$J$11,NJ273='DD FD'!$AI$3),NI273,0),
IF(AND(NS273='DD FD'!$J$11,NU273='DD FD'!$AI$3),NT273,0),
IF(AND(OD273='DD FD'!$J$11,OF273='DD FD'!$AI$3),OE273,0),
IF(AND(OO273='DD FD'!$J$11,OQ273='DD FD'!$AI$3),OP273,0),
),2)</f>
        <v>0</v>
      </c>
    </row>
    <row r="274" spans="1:422">
      <c r="A274" s="806"/>
      <c r="B274" s="934"/>
      <c r="C274" s="247"/>
      <c r="D274" s="842"/>
      <c r="E274" s="247"/>
      <c r="F274" s="158"/>
      <c r="G274" s="710"/>
      <c r="H274" s="712"/>
      <c r="I274" s="936"/>
      <c r="J274" s="803"/>
      <c r="K274" s="150"/>
      <c r="L274" s="146" t="str">
        <f t="shared" si="108"/>
        <v/>
      </c>
      <c r="M274" s="501" t="str">
        <f t="shared" si="125"/>
        <v/>
      </c>
      <c r="N274" s="504"/>
      <c r="O274" s="113" t="str">
        <f t="shared" si="126"/>
        <v/>
      </c>
      <c r="P274" s="114" t="str">
        <f t="shared" si="109"/>
        <v/>
      </c>
      <c r="Q274" s="152"/>
      <c r="R274" s="152"/>
      <c r="S274" s="115" t="str">
        <f t="shared" si="127"/>
        <v/>
      </c>
      <c r="T274" s="159"/>
      <c r="U274" s="159"/>
      <c r="V274" s="157"/>
      <c r="W274" s="157"/>
      <c r="X274" s="157"/>
      <c r="Y274" s="772"/>
      <c r="Z274" s="158"/>
      <c r="AA274" s="144"/>
      <c r="AB274" s="112"/>
      <c r="AC274" s="153"/>
      <c r="AD274" s="153"/>
      <c r="AE274" s="153"/>
      <c r="AF274" s="153"/>
      <c r="AG274" s="153"/>
      <c r="AH274" s="153"/>
      <c r="AI274" s="152"/>
      <c r="AJ274" s="158"/>
      <c r="AK274" s="158"/>
      <c r="AL274" s="158"/>
      <c r="AM274" s="116" t="str">
        <f t="shared" si="128"/>
        <v/>
      </c>
      <c r="AN274" s="116" t="str">
        <f t="shared" si="129"/>
        <v/>
      </c>
      <c r="AO274" s="324"/>
      <c r="AP274" s="503"/>
      <c r="AQ274" s="487" t="str">
        <f t="shared" si="130"/>
        <v/>
      </c>
      <c r="AR274" s="113" t="str">
        <f t="shared" si="110"/>
        <v/>
      </c>
      <c r="AS274" s="113" t="str">
        <f t="shared" si="111"/>
        <v/>
      </c>
      <c r="AT274" s="113" t="str">
        <f t="shared" si="112"/>
        <v/>
      </c>
      <c r="AU274" s="113" t="str">
        <f t="shared" si="113"/>
        <v/>
      </c>
      <c r="AV274" s="159"/>
      <c r="AW274" s="157"/>
      <c r="AX274" s="157"/>
      <c r="AY274" s="157"/>
      <c r="AZ274" s="157"/>
      <c r="BA274" s="116" t="str">
        <f t="shared" si="114"/>
        <v/>
      </c>
      <c r="BB274" s="316"/>
      <c r="BC274" s="116" t="str">
        <f t="shared" si="115"/>
        <v/>
      </c>
      <c r="BD274" s="133" t="str">
        <f t="shared" si="116"/>
        <v/>
      </c>
      <c r="BE274" s="157"/>
      <c r="BF274" s="1180"/>
      <c r="BG274" s="1180"/>
      <c r="BH274" s="158"/>
      <c r="BI274" s="490"/>
      <c r="BJ274" s="514" t="str">
        <f t="shared" si="131"/>
        <v/>
      </c>
      <c r="BK274" s="789"/>
      <c r="BL274" s="116" t="str">
        <f t="shared" si="132"/>
        <v/>
      </c>
      <c r="BM274" s="144"/>
      <c r="BN274" s="144"/>
      <c r="BO274" s="144"/>
      <c r="BP274" s="790"/>
      <c r="BQ274" s="790"/>
      <c r="BR274" s="790"/>
      <c r="BS274" s="116" t="str">
        <f t="shared" si="117"/>
        <v/>
      </c>
      <c r="BT274" s="790"/>
      <c r="BU274" s="808" t="str">
        <f t="shared" si="118"/>
        <v/>
      </c>
      <c r="BV274" s="791"/>
      <c r="BW274" s="144"/>
      <c r="BX274" s="20"/>
      <c r="BY274" s="20"/>
      <c r="BZ274" s="20"/>
      <c r="CA274" s="792"/>
      <c r="CB274" s="1201"/>
      <c r="CC274" s="144"/>
      <c r="CD274" s="144"/>
      <c r="CE274" s="144"/>
      <c r="CF274" s="144"/>
      <c r="CG274" s="144"/>
      <c r="CH274" s="144"/>
      <c r="CI274" s="144"/>
      <c r="CJ274" s="144"/>
      <c r="CK274" s="144"/>
      <c r="CL274" s="144"/>
      <c r="CM274" s="144"/>
      <c r="CN274" s="144"/>
      <c r="CO274" s="144"/>
      <c r="CP274" s="144"/>
      <c r="CQ274" s="144"/>
      <c r="CR274" s="144"/>
      <c r="CS274" s="144"/>
      <c r="CT274" s="144"/>
      <c r="CU274" s="144"/>
      <c r="CV274" s="144"/>
      <c r="CW274" s="144"/>
      <c r="CX274" s="144"/>
      <c r="CY274" s="144"/>
      <c r="CZ274" s="144"/>
      <c r="DA274" s="144"/>
      <c r="DB274" s="144"/>
      <c r="DC274" s="144"/>
      <c r="DD274" s="144"/>
      <c r="DE274" s="144"/>
      <c r="DF274" s="144"/>
      <c r="DG274" s="144"/>
      <c r="DH274" s="144"/>
      <c r="DI274" s="144"/>
      <c r="DJ274" s="144"/>
      <c r="DK274" s="144"/>
      <c r="DL274" s="144"/>
      <c r="DM274" s="144"/>
      <c r="DN274" s="144"/>
      <c r="DO274" s="144"/>
      <c r="DP274" s="144"/>
      <c r="DQ274" s="144"/>
      <c r="DR274" s="144"/>
      <c r="DS274" s="144"/>
      <c r="DT274" s="144"/>
      <c r="DU274" s="144"/>
      <c r="DV274" s="144"/>
      <c r="DW274" s="144"/>
      <c r="DX274" s="144"/>
      <c r="DY274" s="144"/>
      <c r="DZ274" s="144"/>
      <c r="EA274" s="144"/>
      <c r="EB274" s="144"/>
      <c r="EC274" s="144"/>
      <c r="ED274" s="782" t="str">
        <f t="shared" si="133"/>
        <v/>
      </c>
      <c r="EE274" s="519"/>
      <c r="EF274" s="793"/>
      <c r="EG274" s="519"/>
      <c r="EH274" s="794"/>
      <c r="EI274" s="790"/>
      <c r="EJ274" s="794"/>
      <c r="EK274" s="794"/>
      <c r="EL274" s="790"/>
      <c r="EM274" s="790"/>
      <c r="EN274" s="790"/>
      <c r="EO274" s="112" t="str">
        <f t="shared" si="119"/>
        <v/>
      </c>
      <c r="EP274" s="790"/>
      <c r="EQ274" s="488" t="str">
        <f t="shared" si="120"/>
        <v/>
      </c>
      <c r="ER274" s="1100"/>
      <c r="ES274" s="1099" t="str">
        <f t="shared" si="134"/>
        <v/>
      </c>
      <c r="ET274" s="525"/>
      <c r="EU274" s="148"/>
      <c r="EV274" s="148"/>
      <c r="EW274" s="148"/>
      <c r="EX274" s="148"/>
      <c r="EY274" s="148"/>
      <c r="EZ274" s="148"/>
      <c r="FA274" s="148"/>
      <c r="FB274" s="148"/>
      <c r="FC274" s="148"/>
      <c r="FD274" s="148"/>
      <c r="FE274" s="148"/>
      <c r="FF274" s="148"/>
      <c r="FG274" s="148"/>
      <c r="FH274" s="148"/>
      <c r="FI274" s="528"/>
      <c r="FJ274" s="513" t="str">
        <f t="shared" si="121"/>
        <v/>
      </c>
      <c r="FK274" s="158"/>
      <c r="FL274" s="850"/>
      <c r="FM274" s="850"/>
      <c r="FN274" s="850"/>
      <c r="FO274" s="850"/>
      <c r="FP274" s="850"/>
      <c r="FQ274" s="850"/>
      <c r="FR274" s="157"/>
      <c r="FS274" s="143"/>
      <c r="FT274" s="143"/>
      <c r="FU274" s="847" t="str">
        <f t="shared" si="122"/>
        <v/>
      </c>
      <c r="FV274" s="555"/>
      <c r="FW274" s="523" t="str">
        <f>IF(Table1[[#This Row],[Nonfood Inhaltstoffe - Komponente]]="","",VLOOKUP(Table1[[#This Row],[Nonfood Inhaltstoffe - Komponente]],'Dropdown Auswahl'!BJ:BK,2,FALSE))</f>
        <v/>
      </c>
      <c r="FX274" s="1013"/>
      <c r="FY274" s="1011" t="str">
        <f t="shared" si="123"/>
        <v/>
      </c>
      <c r="FZ274" s="152"/>
      <c r="GA274" s="152"/>
      <c r="GB274" s="152"/>
      <c r="GC274" s="529" t="str">
        <f t="shared" si="124"/>
        <v/>
      </c>
      <c r="GG274" s="21"/>
      <c r="GH274" s="21"/>
      <c r="GI274" s="1019"/>
      <c r="GJ274" s="1016" t="str">
        <f>IF(Table1[[#This Row],[Global Trade Item Number (GTIN)]]="","",Table1[[#This Row],[Global Trade Item Number (GTIN)]])</f>
        <v/>
      </c>
      <c r="GK274" s="555" t="str">
        <f>IF(Table1[[#This Row],[WAWI-Nr./ Kreditoren-Nummer
(ASDV)]]&lt;&gt;"",Table1[[#This Row],[WAWI-Nr./ Kreditoren-Nummer
(ASDV)]],"")</f>
        <v/>
      </c>
      <c r="GL274" s="165"/>
      <c r="GM274" s="165"/>
      <c r="GN274" s="165"/>
      <c r="GO274" s="485"/>
      <c r="GP274" s="534"/>
      <c r="GQ274" s="533"/>
      <c r="GR274" s="486"/>
      <c r="GS274" s="486"/>
      <c r="GT274" s="486"/>
      <c r="GU274" s="486"/>
      <c r="GV274" s="486"/>
      <c r="GW274" s="542"/>
      <c r="GX274" s="538"/>
      <c r="GY274" s="144"/>
      <c r="GZ274" s="480"/>
      <c r="HA274" s="158"/>
      <c r="HB274" s="480"/>
      <c r="HC274" s="480"/>
      <c r="HD274" s="480"/>
      <c r="HE274" s="480"/>
      <c r="HF274" s="480"/>
      <c r="HG274" s="480"/>
      <c r="HH274" s="538"/>
      <c r="HI274" s="480"/>
      <c r="HJ274" s="480"/>
      <c r="HK274" s="480"/>
      <c r="HL274" s="480"/>
      <c r="HM274" s="480"/>
      <c r="HN274" s="480"/>
      <c r="HO274" s="480"/>
      <c r="HP274" s="480"/>
      <c r="HQ274" s="480"/>
      <c r="HR274" s="538"/>
      <c r="HS274" s="480"/>
      <c r="HT274" s="480"/>
      <c r="HU274" s="480"/>
      <c r="HV274" s="480"/>
      <c r="HW274" s="480"/>
      <c r="HX274" s="480"/>
      <c r="HY274" s="480"/>
      <c r="HZ274" s="480"/>
      <c r="IA274" s="480"/>
      <c r="IB274" s="538"/>
      <c r="IC274" s="480"/>
      <c r="ID274" s="480"/>
      <c r="IE274" s="480"/>
      <c r="IF274" s="480"/>
      <c r="IG274" s="480"/>
      <c r="IH274" s="480"/>
      <c r="II274" s="480"/>
      <c r="IJ274" s="480"/>
      <c r="IK274" s="480"/>
      <c r="IL274" s="480"/>
      <c r="IM274" s="538"/>
      <c r="IN274" s="480"/>
      <c r="IO274" s="480"/>
      <c r="IP274" s="480"/>
      <c r="IQ274" s="480"/>
      <c r="IR274" s="480"/>
      <c r="IS274" s="480"/>
      <c r="IT274" s="480"/>
      <c r="IU274" s="480"/>
      <c r="IV274" s="480"/>
      <c r="IW274" s="480"/>
      <c r="IX274" s="538"/>
      <c r="IY274" s="480"/>
      <c r="IZ274" s="480"/>
      <c r="JA274" s="480"/>
      <c r="JB274" s="480"/>
      <c r="JC274" s="480"/>
      <c r="JD274" s="480"/>
      <c r="JE274" s="480"/>
      <c r="JF274" s="480"/>
      <c r="JG274" s="480"/>
      <c r="JH274" s="480"/>
      <c r="JI274" s="538"/>
      <c r="JJ274" s="480"/>
      <c r="JK274" s="480"/>
      <c r="JL274" s="480"/>
      <c r="JM274" s="480"/>
      <c r="JN274" s="480"/>
      <c r="JO274" s="480"/>
      <c r="JP274" s="480"/>
      <c r="JQ274" s="480"/>
      <c r="JR274" s="480"/>
      <c r="JS274" s="590"/>
      <c r="JT274" s="538"/>
      <c r="JU274" s="480"/>
      <c r="JV274" s="480"/>
      <c r="JW274" s="480"/>
      <c r="JX274" s="480"/>
      <c r="JY274" s="480"/>
      <c r="JZ274" s="480"/>
      <c r="KA274" s="480"/>
      <c r="KB274" s="480"/>
      <c r="KC274" s="480"/>
      <c r="KD274" s="480"/>
      <c r="KE274" s="538"/>
      <c r="KF274" s="480"/>
      <c r="KG274" s="480"/>
      <c r="KH274" s="480"/>
      <c r="KI274" s="480"/>
      <c r="KJ274" s="480"/>
      <c r="KK274" s="480"/>
      <c r="KL274" s="480"/>
      <c r="KM274" s="480"/>
      <c r="KN274" s="480"/>
      <c r="KO274" s="480"/>
      <c r="KR274" s="568" t="str">
        <f>IF(Table1[[#This Row],[GTIN]]&lt;&gt;"",Table1[[#This Row],[GTIN]],"")</f>
        <v/>
      </c>
      <c r="KS274" s="569" t="str">
        <f>Table1[[#This Row],[Kreditor]]</f>
        <v/>
      </c>
      <c r="KT274" s="570" t="str">
        <f>IF(Table1[[#This Row],[Gültig ab (Datum)]]&lt;&gt;"",Table1[[#This Row],[Gültig ab (Datum)]],"")</f>
        <v/>
      </c>
      <c r="KU274" s="570"/>
      <c r="KV274" s="583" t="str">
        <f>IF(Table1[[#This Row],[Artikel verpackt? 
(X=Ja)]]="","",Table1[[#This Row],[Artikel verpackt? 
(X=Ja)]])</f>
        <v/>
      </c>
      <c r="KW274" s="571" t="str">
        <f>IF(Table1[[#This Row],[Verpackung recyclingfähig?
(X=Ja)]]="","",Table1[[#This Row],[Verpackung recyclingfähig?
(X=Ja)]])</f>
        <v/>
      </c>
      <c r="KX274" s="572"/>
      <c r="KY274" s="573"/>
      <c r="KZ274" s="574"/>
      <c r="LA274" s="574"/>
      <c r="LB274" s="574"/>
      <c r="LC274" s="574"/>
      <c r="LD274" s="574"/>
      <c r="LE274" s="574"/>
      <c r="LF274" s="575"/>
      <c r="LG274" s="576" t="str">
        <f>IF(Table1[[#This Row],[Hauptkörper - B1 - Art]]="","",VLOOKUP(Table1[[#This Row],[Hauptkörper - B1 - Art]],'DD FD'!B:C,2,FALSE))</f>
        <v/>
      </c>
      <c r="LH274" s="577" t="str">
        <f>IF(Table1[[#This Row],[Hauptkörper - B1 - Fraktion]]="","",VLOOKUP(Table1[[#This Row],[Hauptkörper - B1 - Fraktion]],'DD FD'!H:J,3,FALSE))</f>
        <v/>
      </c>
      <c r="LI274" s="574" t="str">
        <f>IF(Table1[[#This Row],[Hauptkörper - B1 - Gewicht
(in G)]]="","",Table1[[#This Row],[Hauptkörper - B1 - Gewicht
(in G)]])</f>
        <v/>
      </c>
      <c r="LJ274" s="574" t="str">
        <f>IF(Table1[[#This Row],[Hauptkörper - B1 - Lizenzierungs-pflichtig? (X=Ja)]]="","",Table1[[#This Row],[Hauptkörper - B1 - Lizenzierungs-pflichtig? (X=Ja)]])</f>
        <v/>
      </c>
      <c r="LK274" s="577" t="str">
        <f>IF(Table1[[#This Row],[Hauptkörper - B1 - Virgin Material]]="","",VLOOKUP(Table1[[#This Row],[Hauptkörper - B1 - Virgin Material]],'DD FD'!AJ:AK,2,FALSE))</f>
        <v/>
      </c>
      <c r="LL274" s="578" t="str">
        <f>IF(Table1[[#This Row],[Hauptkörper - B1 - Virgin Material Anteil (in %)]]="","",Table1[[#This Row],[Hauptkörper - B1 - Virgin Material Anteil (in %)]])</f>
        <v/>
      </c>
      <c r="LM274" s="577" t="str">
        <f>IF(Table1[[#This Row],[Hauptkörper - B1 - Recyceltes Material]]="","",VLOOKUP(Table1[[#This Row],[Hauptkörper - B1 - Recyceltes Material]],'DD FD'!AL:AM,2,FALSE))</f>
        <v/>
      </c>
      <c r="LN274" s="578" t="str">
        <f>IF(Table1[[#This Row],[Hauptkörper - B1 - Recyceltes Material Anteil (in %)]]="","",Table1[[#This Row],[Hauptkörper - B1 - Recyceltes Material Anteil (in %)]])</f>
        <v/>
      </c>
      <c r="LO274" s="579" t="str">
        <f>IF(Table1[[#This Row],[Hauptkörper - B1 - Beschichtung]]="","",VLOOKUP(Table1[[#This Row],[Hauptkörper - B1 - Beschichtung]],'DD FD'!AE:AF,2,FALSE))</f>
        <v/>
      </c>
      <c r="LP274" s="580" t="str">
        <f>IF(Table1[[#This Row],[Hauptkörper - B1 - Beschichtung Anteil (in %)]]="","",Table1[[#This Row],[Hauptkörper - B1 - Beschichtung Anteil (in %)]])</f>
        <v/>
      </c>
      <c r="LQ274" s="576" t="str">
        <f>IF(Table1[[#This Row],[Hauptkörper - B2 - Art]]="","",VLOOKUP(Table1[[#This Row],[Hauptkörper - B2 - Art]],'DD FD'!B:C,2,FALSE))</f>
        <v/>
      </c>
      <c r="LR274" s="577" t="str">
        <f>IF(Table1[[#This Row],[Hauptkörper - B2 - Fraktion]]="","",VLOOKUP(Table1[[#This Row],[Hauptkörper - B2 - Fraktion]],'DD FD'!H:J,3,FALSE))</f>
        <v/>
      </c>
      <c r="LS274" s="574" t="str">
        <f>IF(Table1[[#This Row],[Hauptkörper - B2 - Gewicht
(in G)]]="","",Table1[[#This Row],[Hauptkörper - B2 - Gewicht
(in G)]])</f>
        <v/>
      </c>
      <c r="LT274" s="574" t="str">
        <f>IF(Table1[[#This Row],[Hauptkörper - B2 - Lizenzierungs-pflichtig? (X=Ja)]]="","",Table1[[#This Row],[Hauptkörper - B2 - Lizenzierungs-pflichtig? (X=Ja)]])</f>
        <v/>
      </c>
      <c r="LU274" s="577" t="str">
        <f>IF(Table1[[#This Row],[Hauptkörper - B2 - Virgin Material]]="","",VLOOKUP(Table1[[#This Row],[Hauptkörper - B2 - Virgin Material]],'DD FD'!AJ:AK,2,FALSE))</f>
        <v/>
      </c>
      <c r="LV274" s="578" t="str">
        <f>IF(Table1[[#This Row],[Hauptkörper - B2 - Virgin Material Anteil (in %)]]="","",Table1[[#This Row],[Hauptkörper - B2 - Virgin Material Anteil (in %)]])</f>
        <v/>
      </c>
      <c r="LW274" s="577" t="str">
        <f>IF(Table1[[#This Row],[Hauptkörper - B2 - Recyceltes Material]]="","",VLOOKUP(Table1[[#This Row],[Hauptkörper - B2 - Recyceltes Material]],'DD FD'!AL:AM,2,FALSE))</f>
        <v/>
      </c>
      <c r="LX274" s="578" t="str">
        <f>IF(Table1[[#This Row],[Hauptkörper - B2 - Recyceltes Material Anteil (in %)]]="","",Table1[[#This Row],[Hauptkörper - B2 - Recyceltes Material Anteil (in %)]])</f>
        <v/>
      </c>
      <c r="LY274" s="577" t="str">
        <f>IF(Table1[[#This Row],[Hauptkörper - B2 - Beschichtung]]="","",VLOOKUP(Table1[[#This Row],[Hauptkörper - B2 - Beschichtung]],'DD FD'!AE:AF,2,FALSE))</f>
        <v/>
      </c>
      <c r="LZ274" s="580" t="str">
        <f>IF(Table1[[#This Row],[Hauptkörper - B2 - Beschichtung Anteil (in %)]]="","",Table1[[#This Row],[Hauptkörper - B2 - Beschichtung Anteil (in %)]])</f>
        <v/>
      </c>
      <c r="MA274" s="576" t="str">
        <f>IF(Table1[[#This Row],[Hauptkörper - B3 - Art]]="","",VLOOKUP(Table1[[#This Row],[Hauptkörper - B3 - Art]],'DD FD'!B:C,2,FALSE))</f>
        <v/>
      </c>
      <c r="MB274" s="577" t="str">
        <f>IF(Table1[[#This Row],[Hauptkörper - B3 - Fraktion]]="","",VLOOKUP(Table1[[#This Row],[Hauptkörper - B3 - Fraktion]],'DD FD'!H:J,3,FALSE))</f>
        <v/>
      </c>
      <c r="MC274" s="574" t="str">
        <f>IF(Table1[[#This Row],[Hauptkörper - B3 - Gewicht
(in G)]]="","",Table1[[#This Row],[Hauptkörper - B3 - Gewicht
(in G)]])</f>
        <v/>
      </c>
      <c r="MD274" s="574" t="str">
        <f>IF(Table1[[#This Row],[Hauptkörper - B3 - Lizenzierungs-pflichtig? (X=Ja)]]="","",Table1[[#This Row],[Hauptkörper - B3 - Lizenzierungs-pflichtig? (X=Ja)]])</f>
        <v/>
      </c>
      <c r="ME274" s="577" t="str">
        <f>IF(Table1[[#This Row],[Hauptkörper - B3 - Virgin Material]]="","",VLOOKUP(Table1[[#This Row],[Hauptkörper - B3 - Virgin Material]],'DD FD'!AJ:AK,2,FALSE))</f>
        <v/>
      </c>
      <c r="MF274" s="578" t="str">
        <f>IF(Table1[[#This Row],[Hauptkörper - B3 - Virgin Material Anteil (in %)]]="","",Table1[[#This Row],[Hauptkörper - B3 - Virgin Material Anteil (in %)]])</f>
        <v/>
      </c>
      <c r="MG274" s="577" t="str">
        <f>IF(Table1[[#This Row],[Hauptkörper - B3 - Recyceltes Material]]="","",VLOOKUP(Table1[[#This Row],[Hauptkörper - B3 - Recyceltes Material]],'DD FD'!AL:AM,2,FALSE))</f>
        <v/>
      </c>
      <c r="MH274" s="578" t="str">
        <f>IF(Table1[[#This Row],[Hauptkörper - B3 - Recyceltes Material Anteil (in %)]]="","",Table1[[#This Row],[Hauptkörper - B3 - Recyceltes Material Anteil (in %)]])</f>
        <v/>
      </c>
      <c r="MI274" s="577" t="str">
        <f>IF(Table1[[#This Row],[Hauptkörper - B3 - Beschichtung]]="","",VLOOKUP(Table1[[#This Row],[Hauptkörper - B3 - Beschichtung]],'DD FD'!AE:AF,2,FALSE))</f>
        <v/>
      </c>
      <c r="MJ274" s="580" t="str">
        <f>IF(Table1[[#This Row],[Hauptkörper - B3 - Beschichtung Anteil (in %)]]="","",Table1[[#This Row],[Hauptkörper - B3 - Beschichtung Anteil (in %)]])</f>
        <v/>
      </c>
      <c r="MK274" s="576" t="str">
        <f>IF(Table1[[#This Row],[Verschluss - B1 - Art]]="","",VLOOKUP(Table1[[#This Row],[Verschluss - B1 - Art]],'DD FD'!D:E,2,FALSE))</f>
        <v/>
      </c>
      <c r="ML274" s="577" t="str">
        <f>IF(Table1[[#This Row],[Verschluss - B1 - Fraktion]]="","",VLOOKUP(Table1[[#This Row],[Verschluss - B1 - Fraktion]],'DD FD'!H:J,3,FALSE))</f>
        <v/>
      </c>
      <c r="MM274" s="574" t="str">
        <f>IF(Table1[[#This Row],[Verschluss - B1 - Gewicht (in G)]]="","",Table1[[#This Row],[Verschluss - B1 - Gewicht (in G)]])</f>
        <v/>
      </c>
      <c r="MN274" s="574" t="str">
        <f>IF(Table1[[#This Row],[Verschluss - B1 - Lizenzierungs-pflichtig? (X=Ja)]]="","",Table1[[#This Row],[Verschluss - B1 - Lizenzierungs-pflichtig? (X=Ja)]])</f>
        <v/>
      </c>
      <c r="MO274" s="574" t="str">
        <f>IF(Table1[[#This Row],[Verschluss - B1 - Trennbar vom Hauptkörper? (X=Ja)]]="","",Table1[[#This Row],[Verschluss - B1 - Trennbar vom Hauptkörper? (X=Ja)]])</f>
        <v/>
      </c>
      <c r="MP274" s="577" t="str">
        <f>IF(Table1[[#This Row],[Verschluss - B1 - Virgin Material]]="","",VLOOKUP(Table1[[#This Row],[Verschluss - B1 - Virgin Material]],'DD FD'!AJ:AK,2,FALSE))</f>
        <v/>
      </c>
      <c r="MQ274" s="578" t="str">
        <f>IF(Table1[[#This Row],[Verschluss - B1 - Virgin Material Anteil (in %)]]="","",Table1[[#This Row],[Verschluss - B1 - Virgin Material Anteil (in %)]])</f>
        <v/>
      </c>
      <c r="MR274" s="577" t="str">
        <f>IF(Table1[[#This Row],[Verschluss - B1 - Recyceltes Material]]="","",VLOOKUP(Table1[[#This Row],[Verschluss - B1 - Recyceltes Material]],'DD FD'!AL:AM,2,FALSE))</f>
        <v/>
      </c>
      <c r="MS274" s="578" t="str">
        <f>IF(Table1[[#This Row],[Verschluss - B1 - Recyceltes Material Anteil (in %)]]="","",Table1[[#This Row],[Verschluss - B1 - Recyceltes Material Anteil (in %)]])</f>
        <v/>
      </c>
      <c r="MT274" s="577" t="str">
        <f>IF(Table1[[#This Row],[Verschluss - B1 - Beschichtung]]="","",VLOOKUP(Table1[[#This Row],[Verschluss - B1 - Beschichtung]],'DD FD'!AE:AF,2,FALSE))</f>
        <v/>
      </c>
      <c r="MU274" s="580" t="str">
        <f>IF(Table1[[#This Row],[Verschluss - B1 - Beschichtung Anteil (in %)]]="","",Table1[[#This Row],[Verschluss - B1 - Beschichtung Anteil (in %)]])</f>
        <v/>
      </c>
      <c r="MV274" s="576" t="str">
        <f>IF(Table1[[#This Row],[Verschluss - B2 - Art]]="","",VLOOKUP(Table1[[#This Row],[Verschluss - B2 - Art]],'DD FD'!D:E,2,FALSE))</f>
        <v/>
      </c>
      <c r="MW274" s="577" t="str">
        <f>IF(Table1[[#This Row],[Verschluss - B2 - Fraktion]]="","",VLOOKUP(Table1[[#This Row],[Verschluss - B2 - Fraktion]],'DD FD'!H:J,3,FALSE))</f>
        <v/>
      </c>
      <c r="MX274" s="574" t="str">
        <f>IF(Table1[[#This Row],[Verschluss - B2 - Gewicht (in G)]]="","",Table1[[#This Row],[Verschluss - B2 - Gewicht (in G)]])</f>
        <v/>
      </c>
      <c r="MY274" s="574" t="str">
        <f>IF(Table1[[#This Row],[Verschluss - B2 - Lizenzierungs-pflichtig? (X=Ja)]]="","",Table1[[#This Row],[Verschluss - B2 - Lizenzierungs-pflichtig? (X=Ja)]])</f>
        <v/>
      </c>
      <c r="MZ274" s="574" t="str">
        <f>IF(Table1[[#This Row],[Verschluss - B2 - Trennbar vom Hauptkörper? (X=Ja)]]="","",Table1[[#This Row],[Verschluss - B2 - Trennbar vom Hauptkörper? (X=Ja)]])</f>
        <v/>
      </c>
      <c r="NA274" s="577" t="str">
        <f>IF(Table1[[#This Row],[Verschluss - B2 - Virgin Material]]="","",VLOOKUP(Table1[[#This Row],[Verschluss - B2 - Virgin Material]],'DD FD'!AJ:AK,2,FALSE))</f>
        <v/>
      </c>
      <c r="NB274" s="578" t="str">
        <f>IF(Table1[[#This Row],[Verschluss - B2 - Virgin Material Anteil (in %)]]="","",Table1[[#This Row],[Verschluss - B2 - Virgin Material Anteil (in %)]])</f>
        <v/>
      </c>
      <c r="NC274" s="577" t="str">
        <f>IF(Table1[[#This Row],[Verschluss - B2 - Recyceltes Material]]="","",VLOOKUP(Table1[[#This Row],[Verschluss - B2 - Recyceltes Material]],'DD FD'!AL:AM,2,FALSE))</f>
        <v/>
      </c>
      <c r="ND274" s="578" t="str">
        <f>IF(Table1[[#This Row],[Verschluss - B2 - Recyceltes Material Anteil (in %)]]="","",Table1[[#This Row],[Verschluss - B2 - Recyceltes Material Anteil (in %)]])</f>
        <v/>
      </c>
      <c r="NE274" s="577" t="str">
        <f>IF(Table1[[#This Row],[Verschluss - B2 - Beschichtung]]="","",VLOOKUP(Table1[[#This Row],[Verschluss - B2 - Beschichtung]],'DD FD'!AE:AF,2,FALSE))</f>
        <v/>
      </c>
      <c r="NF274" s="580" t="str">
        <f>IF(Table1[[#This Row],[Verschluss - B2 - Beschichtung Anteil (in %)]]="","",Table1[[#This Row],[Verschluss - B2 - Beschichtung Anteil (in %)]])</f>
        <v/>
      </c>
      <c r="NG274" s="576" t="str">
        <f>IF(Table1[[#This Row],[Verschluss - B3 - Art]]="","",VLOOKUP(Table1[[#This Row],[Verschluss - B3 - Art]],'DD FD'!D:E,2,FALSE))</f>
        <v/>
      </c>
      <c r="NH274" s="577" t="str">
        <f>IF(Table1[[#This Row],[Verschluss - B3 - Fraktion]]="","",VLOOKUP(Table1[[#This Row],[Verschluss - B3 - Fraktion]],'DD FD'!H:J,3,FALSE))</f>
        <v/>
      </c>
      <c r="NI274" s="574" t="str">
        <f>IF(Table1[[#This Row],[Verschluss - B3 - Gewicht (in G)]]="","",Table1[[#This Row],[Verschluss - B3 - Gewicht (in G)]])</f>
        <v/>
      </c>
      <c r="NJ274" s="574" t="str">
        <f>IF(Table1[[#This Row],[Verschluss - B3 - Lizenzierungs-pflichtig? (X=Ja)]]="","",Table1[[#This Row],[Verschluss - B3 - Lizenzierungs-pflichtig? (X=Ja)]])</f>
        <v/>
      </c>
      <c r="NK274" s="574" t="str">
        <f>IF(Table1[[#This Row],[Verschluss - B3 - Trennbar vom Hauptkörper? (X=Ja)]]="","",Table1[[#This Row],[Verschluss - B3 - Trennbar vom Hauptkörper? (X=Ja)]])</f>
        <v/>
      </c>
      <c r="NL274" s="577" t="str">
        <f>IF(Table1[[#This Row],[Verschluss - B3 - Virgin Material]]="","",VLOOKUP(Table1[[#This Row],[Verschluss - B3 - Virgin Material]],'DD FD'!AJ:AK,2,FALSE))</f>
        <v/>
      </c>
      <c r="NM274" s="578" t="str">
        <f>IF(Table1[[#This Row],[Verschluss - B3 - Virgin Material Anteil (in %)]]="","",Table1[[#This Row],[Verschluss - B3 - Virgin Material Anteil (in %)]])</f>
        <v/>
      </c>
      <c r="NN274" s="577" t="str">
        <f>IF(Table1[[#This Row],[Verschluss - B3 - Recyceltes Material]]="","",VLOOKUP(Table1[[#This Row],[Verschluss - B3 - Recyceltes Material]],'DD FD'!AL:AM,2,FALSE))</f>
        <v/>
      </c>
      <c r="NO274" s="578" t="str">
        <f>IF(Table1[[#This Row],[Verschluss - B3 - Recyceltes Material Anteil (in %)]]="","",Table1[[#This Row],[Verschluss - B3 - Recyceltes Material Anteil (in %)]])</f>
        <v/>
      </c>
      <c r="NP274" s="577" t="str">
        <f>IF(Table1[[#This Row],[Verschluss - B3 - Beschichtung]]="","",VLOOKUP(Table1[[#This Row],[Verschluss - B3 - Beschichtung]],'DD FD'!AE:AF,2,FALSE))</f>
        <v/>
      </c>
      <c r="NQ274" s="580" t="str">
        <f>IF(Table1[[#This Row],[Verschluss - B3 - Beschichtung Anteil (in %)]]="","",Table1[[#This Row],[Verschluss - B3 - Beschichtung Anteil (in %)]])</f>
        <v/>
      </c>
      <c r="NR274" s="576" t="str">
        <f>IF(Table1[[#This Row],[Etikett - B1 - Art]]="","",VLOOKUP(Table1[[#This Row],[Etikett - B1 - Art]],'DD FD'!F:G,2,FALSE))</f>
        <v/>
      </c>
      <c r="NS274" s="577" t="str">
        <f>IF(Table1[[#This Row],[Etikett - B1 - Fraktion]]="","",VLOOKUP(Table1[[#This Row],[Etikett - B1 - Fraktion]],'DD FD'!H:J,3,FALSE))</f>
        <v/>
      </c>
      <c r="NT274" s="574" t="str">
        <f>IF(Table1[[#This Row],[Etikett - B1 - Gewicht (in G)]]="","",Table1[[#This Row],[Etikett - B1 - Gewicht (in G)]])</f>
        <v/>
      </c>
      <c r="NU274" s="574" t="str">
        <f>IF(Table1[[#This Row],[Etikett - B1 - Lizenzierungs-pflichtig? (X=Ja)]]="","",Table1[[#This Row],[Etikett - B1 - Lizenzierungs-pflichtig? (X=Ja)]])</f>
        <v/>
      </c>
      <c r="NV274" s="574" t="str">
        <f>IF(Table1[[#This Row],[Etikett - B1 - Trennbar vom Hauptkörper? (X=Ja)]]="","",Table1[[#This Row],[Etikett - B1 - Trennbar vom Hauptkörper? (X=Ja)]])</f>
        <v/>
      </c>
      <c r="NW274" s="577" t="str">
        <f>IF(Table1[[#This Row],[Etikett - B1 - Virgin Material]]="","",VLOOKUP(Table1[[#This Row],[Etikett - B1 - Virgin Material]],'DD FD'!AJ:AK,2,FALSE))</f>
        <v/>
      </c>
      <c r="NX274" s="578" t="str">
        <f>IF(Table1[[#This Row],[Etikett - B1 - Virgin Material Anteil (in %)]]="","",Table1[[#This Row],[Etikett - B1 - Virgin Material Anteil (in %)]])</f>
        <v/>
      </c>
      <c r="NY274" s="577" t="str">
        <f>IF(Table1[[#This Row],[Etikett - B1 - Recyceltes Material]]="","",VLOOKUP(Table1[[#This Row],[Etikett - B1 - Recyceltes Material]],'DD FD'!AL:AM,2,FALSE))</f>
        <v/>
      </c>
      <c r="NZ274" s="578" t="str">
        <f>IF(Table1[[#This Row],[Etikett - B1 - Recyceltes Material Anteil (in %)]]="","",Table1[[#This Row],[Etikett - B1 - Recyceltes Material Anteil (in %)]])</f>
        <v/>
      </c>
      <c r="OA274" s="577" t="str">
        <f>IF(Table1[[#This Row],[Etikett - B1 - Beschichtung]]="","",VLOOKUP(Table1[[#This Row],[Etikett - B1 - Beschichtung]],'DD FD'!AE:AF,2,FALSE))</f>
        <v/>
      </c>
      <c r="OB274" s="580" t="str">
        <f>IF(Table1[[#This Row],[Etikett - B1 - Beschichtung Anteil (in %)]]="","",Table1[[#This Row],[Etikett - B1 - Beschichtung Anteil (in %)]])</f>
        <v/>
      </c>
      <c r="OC274" s="576" t="str">
        <f>IF(Table1[[#This Row],[Etikett - B2 - Art]]="","",VLOOKUP(Table1[[#This Row],[Etikett - B2 - Art]],'DD FD'!F:G,2,FALSE))</f>
        <v/>
      </c>
      <c r="OD274" s="577" t="str">
        <f>IF(Table1[[#This Row],[Etikett - B2 - Fraktion]]="","",VLOOKUP(Table1[[#This Row],[Etikett - B2 - Fraktion]],'DD FD'!H:J,3,FALSE))</f>
        <v/>
      </c>
      <c r="OE274" s="574" t="str">
        <f>IF(Table1[[#This Row],[Etikett - B2 - Gewicht (in G)]]="","",Table1[[#This Row],[Etikett - B2 - Gewicht (in G)]])</f>
        <v/>
      </c>
      <c r="OF274" s="574" t="str">
        <f>IF(Table1[[#This Row],[Etikett - B2 - Lizenzierungs-pflichtig? (X=Ja)]]="","",Table1[[#This Row],[Etikett - B2 - Lizenzierungs-pflichtig? (X=Ja)]])</f>
        <v/>
      </c>
      <c r="OG274" s="574" t="str">
        <f>IF(Table1[[#This Row],[Etikett - B2 - Trennbar vom Hauptkörper? (X=Ja)]]="","",Table1[[#This Row],[Etikett - B2 - Trennbar vom Hauptkörper? (X=Ja)]])</f>
        <v/>
      </c>
      <c r="OH274" s="577" t="str">
        <f>IF(Table1[[#This Row],[Etikett - B2 - Virgin Material]]="","",VLOOKUP(Table1[[#This Row],[Etikett - B2 - Virgin Material]],'DD FD'!AJ:AK,2,FALSE))</f>
        <v/>
      </c>
      <c r="OI274" s="578" t="str">
        <f>IF(Table1[[#This Row],[Etikett - B2 - Virgin Material Anteil (in %)]]="","",Table1[[#This Row],[Etikett - B2 - Virgin Material Anteil (in %)]])</f>
        <v/>
      </c>
      <c r="OJ274" s="577" t="str">
        <f>IF(Table1[[#This Row],[Etikett - B2 - Recyceltes Material]]="","",VLOOKUP(Table1[[#This Row],[Etikett - B2 - Recyceltes Material]],'DD FD'!AL:AM,2,FALSE))</f>
        <v/>
      </c>
      <c r="OK274" s="578" t="str">
        <f>IF(Table1[[#This Row],[Etikett - B2 - Recyceltes Material Anteil (in %)]]="","",Table1[[#This Row],[Etikett - B2 - Recyceltes Material Anteil (in %)]])</f>
        <v/>
      </c>
      <c r="OL274" s="577" t="str">
        <f>IF(Table1[[#This Row],[Etikett - B2 - Beschichtung]]="","",VLOOKUP(Table1[[#This Row],[Etikett - B2 - Beschichtung]],'DD FD'!AE:AF,2,FALSE))</f>
        <v/>
      </c>
      <c r="OM274" s="580" t="str">
        <f>IF(Table1[[#This Row],[Etikett - B2 - Beschichtung Anteil (in %)]]="","",Table1[[#This Row],[Etikett - B2 - Beschichtung Anteil (in %)]])</f>
        <v/>
      </c>
      <c r="ON274" s="576" t="str">
        <f>IF(Table1[[#This Row],[Etikett - B3 - Art]]="","",VLOOKUP(Table1[[#This Row],[Etikett - B3 - Art]],'DD FD'!F:G,2,FALSE))</f>
        <v/>
      </c>
      <c r="OO274" s="577" t="str">
        <f>IF(Table1[[#This Row],[Etikett - B3 - Fraktion]]="","",VLOOKUP(Table1[[#This Row],[Etikett - B3 - Fraktion]],'DD FD'!H:J,3,FALSE))</f>
        <v/>
      </c>
      <c r="OP274" s="574" t="str">
        <f>IF(Table1[[#This Row],[Etikett - B3 - Gewicht (in G)]]="","",Table1[[#This Row],[Etikett - B3 - Gewicht (in G)]])</f>
        <v/>
      </c>
      <c r="OQ274" s="574" t="str">
        <f>IF(Table1[[#This Row],[Etikett - B3 - Lizenzierungs-pflichtig? (X=Ja)]]="","",Table1[[#This Row],[Etikett - B3 - Lizenzierungs-pflichtig? (X=Ja)]])</f>
        <v/>
      </c>
      <c r="OR274" s="574" t="str">
        <f>IF(Table1[[#This Row],[Etikett - B3 - Trennbar vom Hauptkörper? (X=Ja)]]="","",Table1[[#This Row],[Etikett - B3 - Trennbar vom Hauptkörper? (X=Ja)]])</f>
        <v/>
      </c>
      <c r="OS274" s="577" t="str">
        <f>IF(Table1[[#This Row],[Etikett - B3 - Virgin Material]]="","",VLOOKUP(Table1[[#This Row],[Etikett - B3 - Virgin Material]],'DD FD'!AJ:AK,2,FALSE))</f>
        <v/>
      </c>
      <c r="OT274" s="578" t="str">
        <f>IF(Table1[[#This Row],[Etikett - B3 - Virgin Material Anteil (in %)]]="","",Table1[[#This Row],[Etikett - B3 - Virgin Material Anteil (in %)]])</f>
        <v/>
      </c>
      <c r="OU274" s="577" t="str">
        <f>IF(Table1[[#This Row],[Etikett - B3 - Recyceltes Material]]="","",VLOOKUP(Table1[[#This Row],[Etikett - B3 - Recyceltes Material]],'DD FD'!AL:AM,2,FALSE))</f>
        <v/>
      </c>
      <c r="OV274" s="578" t="str">
        <f>IF(Table1[[#This Row],[Etikett - B3 - Recyceltes Material Anteil (in %)]]="","",Table1[[#This Row],[Etikett - B3 - Recyceltes Material Anteil (in %)]])</f>
        <v/>
      </c>
      <c r="OW274" s="577" t="str">
        <f>IF(Table1[[#This Row],[Etikett - B3 - Beschichtung]]="","",VLOOKUP(Table1[[#This Row],[Etikett - B3 - Beschichtung]],'DD FD'!AE:AF,2,FALSE))</f>
        <v/>
      </c>
      <c r="OX274" s="613" t="str">
        <f>IF(Table1[[#This Row],[Etikett - B3 - Beschichtung Anteil (in %)]]="","",Table1[[#This Row],[Etikett - B3 - Beschichtung Anteil (in %)]])</f>
        <v/>
      </c>
      <c r="OY274" s="618">
        <f>ROUNDUP(SUM(
IF(AND(LH274='DD FD'!$J$7,LJ274='DD FD'!$AI$3),LI274,0),
IF(AND(LR274='DD FD'!$J$7,LT274='DD FD'!$AI$3),LS274,0),
IF(AND(MB274='DD FD'!$J$7,MD274='DD FD'!$AI$3),MC274,0),
IF(AND(ML274='DD FD'!$J$7,MN274='DD FD'!$AI$3),MM274,0),
IF(AND(MW274='DD FD'!$J$7,MY274='DD FD'!$AI$3),MX274,0),
IF(AND(NH274='DD FD'!$J$7,NJ274='DD FD'!$AI$3),NI274,0),
IF(AND(NS274='DD FD'!$J$7,NU274='DD FD'!$AI$3),NT274,0),
IF(AND(OD274='DD FD'!$J$7,OF274='DD FD'!$AI$3),OE274,0),
IF(AND(OO274='DD FD'!$J$7,OQ274='DD FD'!$AI$3),OP274,0),
),2)</f>
        <v>0</v>
      </c>
      <c r="OZ274" s="617">
        <f>ROUNDUP(SUM(
IF(AND(LH274='DD FD'!$J$6,LJ274='DD FD'!$AI$3),LI274,0),
IF(AND(LR274='DD FD'!$J$6,LT274='DD FD'!$AI$3),LS274,0),
IF(AND(MB274='DD FD'!$J$6,MD274='DD FD'!$AI$3),MC274,0),
IF(AND(ML274='DD FD'!$J$6,MN274='DD FD'!$AI$3),MM274,0),
IF(AND(MW274='DD FD'!$J$6,MY274='DD FD'!$AI$3),MX274,0),
IF(AND(NH274='DD FD'!$J$6,NJ274='DD FD'!$AI$3),NI274,0),
IF(AND(NS274='DD FD'!$J$6,NU274='DD FD'!$AI$3),NT274,0),
IF(AND(OD274='DD FD'!$J$6,OF274='DD FD'!$AI$3),OE274,0),
IF(AND(OO274='DD FD'!$J$6,OQ274='DD FD'!$AI$3),OP274,0),
),2)</f>
        <v>0</v>
      </c>
      <c r="PA274" s="617">
        <f>ROUNDUP(SUM(
IF(AND(LH274='DD FD'!$J$10,LJ274='DD FD'!$AI$3),LI274,0),
IF(AND(LR274='DD FD'!$J$10,LT274='DD FD'!$AI$3),LS274,0),
IF(AND(MB274='DD FD'!$J$10,MD274='DD FD'!$AI$3),MC274,0),
IF(AND(ML274='DD FD'!$J$10,MN274='DD FD'!$AI$3),MM274,0),
IF(AND(MW274='DD FD'!$J$10,MY274='DD FD'!$AI$3),MX274,0),
IF(AND(NH274='DD FD'!$J$10,NJ274='DD FD'!$AI$3),NI274,0),
IF(AND(NS274='DD FD'!$J$10,NU274='DD FD'!$AI$3),NT274,0),
IF(AND(OD274='DD FD'!$J$10,OF274='DD FD'!$AI$3),OE274,0),
IF(AND(OO274='DD FD'!$J$10,OQ274='DD FD'!$AI$3),OP274,0),
),2)</f>
        <v>0</v>
      </c>
      <c r="PB274" s="617">
        <f>ROUNDUP(SUM(
IF(AND(LH274='DD FD'!$J$8,LJ274='DD FD'!$AI$3),LI274,0),
IF(AND(LR274='DD FD'!$J$8,LT274='DD FD'!$AI$3),LS274,0),
IF(AND(MB274='DD FD'!$J$8,MD274='DD FD'!$AI$3),MC274,0),
IF(AND(ML274='DD FD'!$J$8,MN274='DD FD'!$AI$3),MM274,0),
IF(AND(MW274='DD FD'!$J$8,MY274='DD FD'!$AI$3),MX274,0),
IF(AND(NH274='DD FD'!$J$8,NJ274='DD FD'!$AI$3),NI274,0),
IF(AND(NS274='DD FD'!$J$8,NU274='DD FD'!$AI$3),NT274,0),
IF(AND(OD274='DD FD'!$J$8,OF274='DD FD'!$AI$3),OE274,0),
IF(AND(OO274='DD FD'!$J$8,OQ274='DD FD'!$AI$3),OP274,0),
),2)</f>
        <v>0</v>
      </c>
      <c r="PC274" s="617">
        <f>ROUNDUP(SUM(
IF(AND(LH274='DD FD'!$J$5,LJ274='DD FD'!$AI$3),LI274,0),
IF(AND(LR274='DD FD'!$J$5,LT274='DD FD'!$AI$3),LS274,0),
IF(AND(MB274='DD FD'!$J$5,MD274='DD FD'!$AI$3),MC274,0),
IF(AND(ML274='DD FD'!$J$5,MN274='DD FD'!$AI$3),MM274,0),
IF(AND(MW274='DD FD'!$J$5,MY274='DD FD'!$AI$3),MX274,0),
IF(AND(NH274='DD FD'!$J$5,NJ274='DD FD'!$AI$3),NI274,0),
IF(AND(NS274='DD FD'!$J$5,NU274='DD FD'!$AI$3),NT274,0),
IF(AND(OD274='DD FD'!$J$5,OF274='DD FD'!$AI$3),OE274,0),
IF(AND(OO274='DD FD'!$J$5,OQ274='DD FD'!$AI$3),OP274,0),
),2)</f>
        <v>0</v>
      </c>
      <c r="PD274" s="617">
        <f>ROUNDUP(SUM(
IF(AND(LH274='DD FD'!$J$9,LJ274='DD FD'!$AI$3),LI274,0),
IF(AND(LR274='DD FD'!$J$9,LT274='DD FD'!$AI$3),LS274,0),
IF(AND(MB274='DD FD'!$J$9,MD274='DD FD'!$AI$3),MC274,0),
IF(AND(ML274='DD FD'!$J$9,MN274='DD FD'!$AI$3),MM274,0),
IF(AND(MW274='DD FD'!$J$9,MY274='DD FD'!$AI$3),MX274,0),
IF(AND(NH274='DD FD'!$J$9,NJ274='DD FD'!$AI$3),NI274,0),
IF(AND(NS274='DD FD'!$J$9,NU274='DD FD'!$AI$3),NT274,0),
IF(AND(OD274='DD FD'!$J$9,OF274='DD FD'!$AI$3),OE274,0),
IF(AND(OO274='DD FD'!$J$9,OQ274='DD FD'!$AI$3),OP274,0),
),2)</f>
        <v>0</v>
      </c>
      <c r="PE274" s="617">
        <f>ROUNDUP(SUM(
IF(AND(LH274='DD FD'!$J$4,LJ274='DD FD'!$AI$3),LI274,0),
IF(AND(LR274='DD FD'!$J$4,LT274='DD FD'!$AI$3),LS274,0),
IF(AND(MB274='DD FD'!$J$4,MD274='DD FD'!$AI$3),MC274,0),
IF(AND(ML274='DD FD'!$J$4,MN274='DD FD'!$AI$3),MM274,0),
IF(AND(MW274='DD FD'!$J$4,MY274='DD FD'!$AI$3),MX274,0),
IF(AND(NH274='DD FD'!$J$4,NJ274='DD FD'!$AI$3),NI274,0),
IF(AND(NS274='DD FD'!$J$4,NU274='DD FD'!$AI$3),NT274,0),
IF(AND(OD274='DD FD'!$J$4,OF274='DD FD'!$AI$3),OE274,0),
IF(AND(OO274='DD FD'!$J$4,OQ274='DD FD'!$AI$3),OP274,0),
),2)</f>
        <v>0</v>
      </c>
      <c r="PF274" s="619">
        <f>ROUNDUP(SUM(
IF(AND(LH274='DD FD'!$J$11,LJ274='DD FD'!$AI$3),LI274,0),
IF(AND(LR274='DD FD'!$J$11,LT274='DD FD'!$AI$3),LS274,0),
IF(AND(MB274='DD FD'!$J$11,MD274='DD FD'!$AI$3),MC274,0),
IF(AND(ML274='DD FD'!$J$11,MN274='DD FD'!$AI$3),MM274,0),
IF(AND(MW274='DD FD'!$J$11,MY274='DD FD'!$AI$3),MX274,0),
IF(AND(NH274='DD FD'!$J$11,NJ274='DD FD'!$AI$3),NI274,0),
IF(AND(NS274='DD FD'!$J$11,NU274='DD FD'!$AI$3),NT274,0),
IF(AND(OD274='DD FD'!$J$11,OF274='DD FD'!$AI$3),OE274,0),
IF(AND(OO274='DD FD'!$J$11,OQ274='DD FD'!$AI$3),OP274,0),
),2)</f>
        <v>0</v>
      </c>
    </row>
    <row r="275" spans="1:422">
      <c r="A275" s="806"/>
      <c r="B275" s="934"/>
      <c r="C275" s="247"/>
      <c r="D275" s="842"/>
      <c r="E275" s="247"/>
      <c r="F275" s="158"/>
      <c r="G275" s="710"/>
      <c r="H275" s="712"/>
      <c r="I275" s="936"/>
      <c r="J275" s="803"/>
      <c r="K275" s="150"/>
      <c r="L275" s="146" t="str">
        <f t="shared" si="108"/>
        <v/>
      </c>
      <c r="M275" s="501" t="str">
        <f t="shared" si="125"/>
        <v/>
      </c>
      <c r="N275" s="504"/>
      <c r="O275" s="113" t="str">
        <f t="shared" si="126"/>
        <v/>
      </c>
      <c r="P275" s="114" t="str">
        <f t="shared" si="109"/>
        <v/>
      </c>
      <c r="Q275" s="152"/>
      <c r="R275" s="152"/>
      <c r="S275" s="115" t="str">
        <f t="shared" si="127"/>
        <v/>
      </c>
      <c r="T275" s="159"/>
      <c r="U275" s="159"/>
      <c r="V275" s="157"/>
      <c r="W275" s="157"/>
      <c r="X275" s="157"/>
      <c r="Y275" s="772"/>
      <c r="Z275" s="158"/>
      <c r="AA275" s="144"/>
      <c r="AB275" s="112"/>
      <c r="AC275" s="153"/>
      <c r="AD275" s="153"/>
      <c r="AE275" s="153"/>
      <c r="AF275" s="153"/>
      <c r="AG275" s="153"/>
      <c r="AH275" s="153"/>
      <c r="AI275" s="152"/>
      <c r="AJ275" s="158"/>
      <c r="AK275" s="158"/>
      <c r="AL275" s="158"/>
      <c r="AM275" s="116" t="str">
        <f t="shared" si="128"/>
        <v/>
      </c>
      <c r="AN275" s="116" t="str">
        <f t="shared" si="129"/>
        <v/>
      </c>
      <c r="AO275" s="324"/>
      <c r="AP275" s="503"/>
      <c r="AQ275" s="487" t="str">
        <f t="shared" si="130"/>
        <v/>
      </c>
      <c r="AR275" s="113" t="str">
        <f t="shared" si="110"/>
        <v/>
      </c>
      <c r="AS275" s="113" t="str">
        <f t="shared" si="111"/>
        <v/>
      </c>
      <c r="AT275" s="113" t="str">
        <f t="shared" si="112"/>
        <v/>
      </c>
      <c r="AU275" s="113" t="str">
        <f t="shared" si="113"/>
        <v/>
      </c>
      <c r="AV275" s="159"/>
      <c r="AW275" s="157"/>
      <c r="AX275" s="157"/>
      <c r="AY275" s="157"/>
      <c r="AZ275" s="157"/>
      <c r="BA275" s="116" t="str">
        <f t="shared" si="114"/>
        <v/>
      </c>
      <c r="BB275" s="316"/>
      <c r="BC275" s="116" t="str">
        <f t="shared" si="115"/>
        <v/>
      </c>
      <c r="BD275" s="133" t="str">
        <f t="shared" si="116"/>
        <v/>
      </c>
      <c r="BE275" s="157"/>
      <c r="BF275" s="1180"/>
      <c r="BG275" s="1180"/>
      <c r="BH275" s="158"/>
      <c r="BI275" s="490"/>
      <c r="BJ275" s="514" t="str">
        <f t="shared" si="131"/>
        <v/>
      </c>
      <c r="BK275" s="789"/>
      <c r="BL275" s="116" t="str">
        <f t="shared" si="132"/>
        <v/>
      </c>
      <c r="BM275" s="144"/>
      <c r="BN275" s="144"/>
      <c r="BO275" s="144"/>
      <c r="BP275" s="790"/>
      <c r="BQ275" s="790"/>
      <c r="BR275" s="790"/>
      <c r="BS275" s="116" t="str">
        <f t="shared" si="117"/>
        <v/>
      </c>
      <c r="BT275" s="790"/>
      <c r="BU275" s="808" t="str">
        <f t="shared" si="118"/>
        <v/>
      </c>
      <c r="BV275" s="791"/>
      <c r="BW275" s="144"/>
      <c r="BX275" s="20"/>
      <c r="BY275" s="20"/>
      <c r="BZ275" s="20"/>
      <c r="CA275" s="792"/>
      <c r="CB275" s="1201"/>
      <c r="CC275" s="144"/>
      <c r="CD275" s="144"/>
      <c r="CE275" s="144"/>
      <c r="CF275" s="144"/>
      <c r="CG275" s="144"/>
      <c r="CH275" s="144"/>
      <c r="CI275" s="144"/>
      <c r="CJ275" s="144"/>
      <c r="CK275" s="144"/>
      <c r="CL275" s="144"/>
      <c r="CM275" s="144"/>
      <c r="CN275" s="144"/>
      <c r="CO275" s="144"/>
      <c r="CP275" s="144"/>
      <c r="CQ275" s="144"/>
      <c r="CR275" s="144"/>
      <c r="CS275" s="144"/>
      <c r="CT275" s="144"/>
      <c r="CU275" s="144"/>
      <c r="CV275" s="144"/>
      <c r="CW275" s="144"/>
      <c r="CX275" s="144"/>
      <c r="CY275" s="144"/>
      <c r="CZ275" s="144"/>
      <c r="DA275" s="144"/>
      <c r="DB275" s="144"/>
      <c r="DC275" s="144"/>
      <c r="DD275" s="144"/>
      <c r="DE275" s="144"/>
      <c r="DF275" s="144"/>
      <c r="DG275" s="144"/>
      <c r="DH275" s="144"/>
      <c r="DI275" s="144"/>
      <c r="DJ275" s="144"/>
      <c r="DK275" s="144"/>
      <c r="DL275" s="144"/>
      <c r="DM275" s="144"/>
      <c r="DN275" s="144"/>
      <c r="DO275" s="144"/>
      <c r="DP275" s="144"/>
      <c r="DQ275" s="144"/>
      <c r="DR275" s="144"/>
      <c r="DS275" s="144"/>
      <c r="DT275" s="144"/>
      <c r="DU275" s="144"/>
      <c r="DV275" s="144"/>
      <c r="DW275" s="144"/>
      <c r="DX275" s="144"/>
      <c r="DY275" s="144"/>
      <c r="DZ275" s="144"/>
      <c r="EA275" s="144"/>
      <c r="EB275" s="144"/>
      <c r="EC275" s="144"/>
      <c r="ED275" s="782" t="str">
        <f t="shared" si="133"/>
        <v/>
      </c>
      <c r="EE275" s="519"/>
      <c r="EF275" s="793"/>
      <c r="EG275" s="519"/>
      <c r="EH275" s="794"/>
      <c r="EI275" s="790"/>
      <c r="EJ275" s="794"/>
      <c r="EK275" s="794"/>
      <c r="EL275" s="790"/>
      <c r="EM275" s="790"/>
      <c r="EN275" s="790"/>
      <c r="EO275" s="112" t="str">
        <f t="shared" si="119"/>
        <v/>
      </c>
      <c r="EP275" s="790"/>
      <c r="EQ275" s="488" t="str">
        <f t="shared" si="120"/>
        <v/>
      </c>
      <c r="ER275" s="1100"/>
      <c r="ES275" s="1099" t="str">
        <f t="shared" si="134"/>
        <v/>
      </c>
      <c r="ET275" s="525"/>
      <c r="EU275" s="148"/>
      <c r="EV275" s="148"/>
      <c r="EW275" s="148"/>
      <c r="EX275" s="148"/>
      <c r="EY275" s="148"/>
      <c r="EZ275" s="148"/>
      <c r="FA275" s="148"/>
      <c r="FB275" s="148"/>
      <c r="FC275" s="148"/>
      <c r="FD275" s="148"/>
      <c r="FE275" s="148"/>
      <c r="FF275" s="148"/>
      <c r="FG275" s="148"/>
      <c r="FH275" s="148"/>
      <c r="FI275" s="528"/>
      <c r="FJ275" s="513" t="str">
        <f t="shared" si="121"/>
        <v/>
      </c>
      <c r="FK275" s="158"/>
      <c r="FL275" s="850"/>
      <c r="FM275" s="850"/>
      <c r="FN275" s="850"/>
      <c r="FO275" s="850"/>
      <c r="FP275" s="850"/>
      <c r="FQ275" s="850"/>
      <c r="FR275" s="157"/>
      <c r="FS275" s="143"/>
      <c r="FT275" s="143"/>
      <c r="FU275" s="847" t="str">
        <f t="shared" si="122"/>
        <v/>
      </c>
      <c r="FV275" s="555"/>
      <c r="FW275" s="523" t="str">
        <f>IF(Table1[[#This Row],[Nonfood Inhaltstoffe - Komponente]]="","",VLOOKUP(Table1[[#This Row],[Nonfood Inhaltstoffe - Komponente]],'Dropdown Auswahl'!BJ:BK,2,FALSE))</f>
        <v/>
      </c>
      <c r="FX275" s="1013"/>
      <c r="FY275" s="1011" t="str">
        <f t="shared" si="123"/>
        <v/>
      </c>
      <c r="FZ275" s="152"/>
      <c r="GA275" s="152"/>
      <c r="GB275" s="152"/>
      <c r="GC275" s="529" t="str">
        <f t="shared" si="124"/>
        <v/>
      </c>
      <c r="GG275" s="21"/>
      <c r="GH275" s="21"/>
      <c r="GI275" s="1019"/>
      <c r="GJ275" s="1016" t="str">
        <f>IF(Table1[[#This Row],[Global Trade Item Number (GTIN)]]="","",Table1[[#This Row],[Global Trade Item Number (GTIN)]])</f>
        <v/>
      </c>
      <c r="GK275" s="555" t="str">
        <f>IF(Table1[[#This Row],[WAWI-Nr./ Kreditoren-Nummer
(ASDV)]]&lt;&gt;"",Table1[[#This Row],[WAWI-Nr./ Kreditoren-Nummer
(ASDV)]],"")</f>
        <v/>
      </c>
      <c r="GL275" s="165"/>
      <c r="GM275" s="165"/>
      <c r="GN275" s="165"/>
      <c r="GO275" s="485"/>
      <c r="GP275" s="534"/>
      <c r="GQ275" s="533"/>
      <c r="GR275" s="486"/>
      <c r="GS275" s="486"/>
      <c r="GT275" s="486"/>
      <c r="GU275" s="486"/>
      <c r="GV275" s="486"/>
      <c r="GW275" s="542"/>
      <c r="GX275" s="538"/>
      <c r="GY275" s="144"/>
      <c r="GZ275" s="480"/>
      <c r="HA275" s="158"/>
      <c r="HB275" s="480"/>
      <c r="HC275" s="480"/>
      <c r="HD275" s="480"/>
      <c r="HE275" s="480"/>
      <c r="HF275" s="480"/>
      <c r="HG275" s="480"/>
      <c r="HH275" s="538"/>
      <c r="HI275" s="480"/>
      <c r="HJ275" s="480"/>
      <c r="HK275" s="480"/>
      <c r="HL275" s="480"/>
      <c r="HM275" s="480"/>
      <c r="HN275" s="480"/>
      <c r="HO275" s="480"/>
      <c r="HP275" s="480"/>
      <c r="HQ275" s="480"/>
      <c r="HR275" s="538"/>
      <c r="HS275" s="480"/>
      <c r="HT275" s="480"/>
      <c r="HU275" s="480"/>
      <c r="HV275" s="480"/>
      <c r="HW275" s="480"/>
      <c r="HX275" s="480"/>
      <c r="HY275" s="480"/>
      <c r="HZ275" s="480"/>
      <c r="IA275" s="480"/>
      <c r="IB275" s="538"/>
      <c r="IC275" s="480"/>
      <c r="ID275" s="480"/>
      <c r="IE275" s="480"/>
      <c r="IF275" s="480"/>
      <c r="IG275" s="480"/>
      <c r="IH275" s="480"/>
      <c r="II275" s="480"/>
      <c r="IJ275" s="480"/>
      <c r="IK275" s="480"/>
      <c r="IL275" s="480"/>
      <c r="IM275" s="538"/>
      <c r="IN275" s="480"/>
      <c r="IO275" s="480"/>
      <c r="IP275" s="480"/>
      <c r="IQ275" s="480"/>
      <c r="IR275" s="480"/>
      <c r="IS275" s="480"/>
      <c r="IT275" s="480"/>
      <c r="IU275" s="480"/>
      <c r="IV275" s="480"/>
      <c r="IW275" s="480"/>
      <c r="IX275" s="538"/>
      <c r="IY275" s="480"/>
      <c r="IZ275" s="480"/>
      <c r="JA275" s="480"/>
      <c r="JB275" s="480"/>
      <c r="JC275" s="480"/>
      <c r="JD275" s="480"/>
      <c r="JE275" s="480"/>
      <c r="JF275" s="480"/>
      <c r="JG275" s="480"/>
      <c r="JH275" s="480"/>
      <c r="JI275" s="538"/>
      <c r="JJ275" s="480"/>
      <c r="JK275" s="480"/>
      <c r="JL275" s="480"/>
      <c r="JM275" s="480"/>
      <c r="JN275" s="480"/>
      <c r="JO275" s="480"/>
      <c r="JP275" s="480"/>
      <c r="JQ275" s="480"/>
      <c r="JR275" s="480"/>
      <c r="JS275" s="590"/>
      <c r="JT275" s="538"/>
      <c r="JU275" s="480"/>
      <c r="JV275" s="480"/>
      <c r="JW275" s="480"/>
      <c r="JX275" s="480"/>
      <c r="JY275" s="480"/>
      <c r="JZ275" s="480"/>
      <c r="KA275" s="480"/>
      <c r="KB275" s="480"/>
      <c r="KC275" s="480"/>
      <c r="KD275" s="480"/>
      <c r="KE275" s="538"/>
      <c r="KF275" s="480"/>
      <c r="KG275" s="480"/>
      <c r="KH275" s="480"/>
      <c r="KI275" s="480"/>
      <c r="KJ275" s="480"/>
      <c r="KK275" s="480"/>
      <c r="KL275" s="480"/>
      <c r="KM275" s="480"/>
      <c r="KN275" s="480"/>
      <c r="KO275" s="480"/>
      <c r="KR275" s="568" t="str">
        <f>IF(Table1[[#This Row],[GTIN]]&lt;&gt;"",Table1[[#This Row],[GTIN]],"")</f>
        <v/>
      </c>
      <c r="KS275" s="569" t="str">
        <f>Table1[[#This Row],[Kreditor]]</f>
        <v/>
      </c>
      <c r="KT275" s="570" t="str">
        <f>IF(Table1[[#This Row],[Gültig ab (Datum)]]&lt;&gt;"",Table1[[#This Row],[Gültig ab (Datum)]],"")</f>
        <v/>
      </c>
      <c r="KU275" s="570"/>
      <c r="KV275" s="583" t="str">
        <f>IF(Table1[[#This Row],[Artikel verpackt? 
(X=Ja)]]="","",Table1[[#This Row],[Artikel verpackt? 
(X=Ja)]])</f>
        <v/>
      </c>
      <c r="KW275" s="571" t="str">
        <f>IF(Table1[[#This Row],[Verpackung recyclingfähig?
(X=Ja)]]="","",Table1[[#This Row],[Verpackung recyclingfähig?
(X=Ja)]])</f>
        <v/>
      </c>
      <c r="KX275" s="572"/>
      <c r="KY275" s="573"/>
      <c r="KZ275" s="574"/>
      <c r="LA275" s="574"/>
      <c r="LB275" s="574"/>
      <c r="LC275" s="574"/>
      <c r="LD275" s="574"/>
      <c r="LE275" s="574"/>
      <c r="LF275" s="575"/>
      <c r="LG275" s="576" t="str">
        <f>IF(Table1[[#This Row],[Hauptkörper - B1 - Art]]="","",VLOOKUP(Table1[[#This Row],[Hauptkörper - B1 - Art]],'DD FD'!B:C,2,FALSE))</f>
        <v/>
      </c>
      <c r="LH275" s="577" t="str">
        <f>IF(Table1[[#This Row],[Hauptkörper - B1 - Fraktion]]="","",VLOOKUP(Table1[[#This Row],[Hauptkörper - B1 - Fraktion]],'DD FD'!H:J,3,FALSE))</f>
        <v/>
      </c>
      <c r="LI275" s="574" t="str">
        <f>IF(Table1[[#This Row],[Hauptkörper - B1 - Gewicht
(in G)]]="","",Table1[[#This Row],[Hauptkörper - B1 - Gewicht
(in G)]])</f>
        <v/>
      </c>
      <c r="LJ275" s="574" t="str">
        <f>IF(Table1[[#This Row],[Hauptkörper - B1 - Lizenzierungs-pflichtig? (X=Ja)]]="","",Table1[[#This Row],[Hauptkörper - B1 - Lizenzierungs-pflichtig? (X=Ja)]])</f>
        <v/>
      </c>
      <c r="LK275" s="577" t="str">
        <f>IF(Table1[[#This Row],[Hauptkörper - B1 - Virgin Material]]="","",VLOOKUP(Table1[[#This Row],[Hauptkörper - B1 - Virgin Material]],'DD FD'!AJ:AK,2,FALSE))</f>
        <v/>
      </c>
      <c r="LL275" s="578" t="str">
        <f>IF(Table1[[#This Row],[Hauptkörper - B1 - Virgin Material Anteil (in %)]]="","",Table1[[#This Row],[Hauptkörper - B1 - Virgin Material Anteil (in %)]])</f>
        <v/>
      </c>
      <c r="LM275" s="577" t="str">
        <f>IF(Table1[[#This Row],[Hauptkörper - B1 - Recyceltes Material]]="","",VLOOKUP(Table1[[#This Row],[Hauptkörper - B1 - Recyceltes Material]],'DD FD'!AL:AM,2,FALSE))</f>
        <v/>
      </c>
      <c r="LN275" s="578" t="str">
        <f>IF(Table1[[#This Row],[Hauptkörper - B1 - Recyceltes Material Anteil (in %)]]="","",Table1[[#This Row],[Hauptkörper - B1 - Recyceltes Material Anteil (in %)]])</f>
        <v/>
      </c>
      <c r="LO275" s="579" t="str">
        <f>IF(Table1[[#This Row],[Hauptkörper - B1 - Beschichtung]]="","",VLOOKUP(Table1[[#This Row],[Hauptkörper - B1 - Beschichtung]],'DD FD'!AE:AF,2,FALSE))</f>
        <v/>
      </c>
      <c r="LP275" s="580" t="str">
        <f>IF(Table1[[#This Row],[Hauptkörper - B1 - Beschichtung Anteil (in %)]]="","",Table1[[#This Row],[Hauptkörper - B1 - Beschichtung Anteil (in %)]])</f>
        <v/>
      </c>
      <c r="LQ275" s="576" t="str">
        <f>IF(Table1[[#This Row],[Hauptkörper - B2 - Art]]="","",VLOOKUP(Table1[[#This Row],[Hauptkörper - B2 - Art]],'DD FD'!B:C,2,FALSE))</f>
        <v/>
      </c>
      <c r="LR275" s="577" t="str">
        <f>IF(Table1[[#This Row],[Hauptkörper - B2 - Fraktion]]="","",VLOOKUP(Table1[[#This Row],[Hauptkörper - B2 - Fraktion]],'DD FD'!H:J,3,FALSE))</f>
        <v/>
      </c>
      <c r="LS275" s="574" t="str">
        <f>IF(Table1[[#This Row],[Hauptkörper - B2 - Gewicht
(in G)]]="","",Table1[[#This Row],[Hauptkörper - B2 - Gewicht
(in G)]])</f>
        <v/>
      </c>
      <c r="LT275" s="574" t="str">
        <f>IF(Table1[[#This Row],[Hauptkörper - B2 - Lizenzierungs-pflichtig? (X=Ja)]]="","",Table1[[#This Row],[Hauptkörper - B2 - Lizenzierungs-pflichtig? (X=Ja)]])</f>
        <v/>
      </c>
      <c r="LU275" s="577" t="str">
        <f>IF(Table1[[#This Row],[Hauptkörper - B2 - Virgin Material]]="","",VLOOKUP(Table1[[#This Row],[Hauptkörper - B2 - Virgin Material]],'DD FD'!AJ:AK,2,FALSE))</f>
        <v/>
      </c>
      <c r="LV275" s="578" t="str">
        <f>IF(Table1[[#This Row],[Hauptkörper - B2 - Virgin Material Anteil (in %)]]="","",Table1[[#This Row],[Hauptkörper - B2 - Virgin Material Anteil (in %)]])</f>
        <v/>
      </c>
      <c r="LW275" s="577" t="str">
        <f>IF(Table1[[#This Row],[Hauptkörper - B2 - Recyceltes Material]]="","",VLOOKUP(Table1[[#This Row],[Hauptkörper - B2 - Recyceltes Material]],'DD FD'!AL:AM,2,FALSE))</f>
        <v/>
      </c>
      <c r="LX275" s="578" t="str">
        <f>IF(Table1[[#This Row],[Hauptkörper - B2 - Recyceltes Material Anteil (in %)]]="","",Table1[[#This Row],[Hauptkörper - B2 - Recyceltes Material Anteil (in %)]])</f>
        <v/>
      </c>
      <c r="LY275" s="577" t="str">
        <f>IF(Table1[[#This Row],[Hauptkörper - B2 - Beschichtung]]="","",VLOOKUP(Table1[[#This Row],[Hauptkörper - B2 - Beschichtung]],'DD FD'!AE:AF,2,FALSE))</f>
        <v/>
      </c>
      <c r="LZ275" s="580" t="str">
        <f>IF(Table1[[#This Row],[Hauptkörper - B2 - Beschichtung Anteil (in %)]]="","",Table1[[#This Row],[Hauptkörper - B2 - Beschichtung Anteil (in %)]])</f>
        <v/>
      </c>
      <c r="MA275" s="576" t="str">
        <f>IF(Table1[[#This Row],[Hauptkörper - B3 - Art]]="","",VLOOKUP(Table1[[#This Row],[Hauptkörper - B3 - Art]],'DD FD'!B:C,2,FALSE))</f>
        <v/>
      </c>
      <c r="MB275" s="577" t="str">
        <f>IF(Table1[[#This Row],[Hauptkörper - B3 - Fraktion]]="","",VLOOKUP(Table1[[#This Row],[Hauptkörper - B3 - Fraktion]],'DD FD'!H:J,3,FALSE))</f>
        <v/>
      </c>
      <c r="MC275" s="574" t="str">
        <f>IF(Table1[[#This Row],[Hauptkörper - B3 - Gewicht
(in G)]]="","",Table1[[#This Row],[Hauptkörper - B3 - Gewicht
(in G)]])</f>
        <v/>
      </c>
      <c r="MD275" s="574" t="str">
        <f>IF(Table1[[#This Row],[Hauptkörper - B3 - Lizenzierungs-pflichtig? (X=Ja)]]="","",Table1[[#This Row],[Hauptkörper - B3 - Lizenzierungs-pflichtig? (X=Ja)]])</f>
        <v/>
      </c>
      <c r="ME275" s="577" t="str">
        <f>IF(Table1[[#This Row],[Hauptkörper - B3 - Virgin Material]]="","",VLOOKUP(Table1[[#This Row],[Hauptkörper - B3 - Virgin Material]],'DD FD'!AJ:AK,2,FALSE))</f>
        <v/>
      </c>
      <c r="MF275" s="578" t="str">
        <f>IF(Table1[[#This Row],[Hauptkörper - B3 - Virgin Material Anteil (in %)]]="","",Table1[[#This Row],[Hauptkörper - B3 - Virgin Material Anteil (in %)]])</f>
        <v/>
      </c>
      <c r="MG275" s="577" t="str">
        <f>IF(Table1[[#This Row],[Hauptkörper - B3 - Recyceltes Material]]="","",VLOOKUP(Table1[[#This Row],[Hauptkörper - B3 - Recyceltes Material]],'DD FD'!AL:AM,2,FALSE))</f>
        <v/>
      </c>
      <c r="MH275" s="578" t="str">
        <f>IF(Table1[[#This Row],[Hauptkörper - B3 - Recyceltes Material Anteil (in %)]]="","",Table1[[#This Row],[Hauptkörper - B3 - Recyceltes Material Anteil (in %)]])</f>
        <v/>
      </c>
      <c r="MI275" s="577" t="str">
        <f>IF(Table1[[#This Row],[Hauptkörper - B3 - Beschichtung]]="","",VLOOKUP(Table1[[#This Row],[Hauptkörper - B3 - Beschichtung]],'DD FD'!AE:AF,2,FALSE))</f>
        <v/>
      </c>
      <c r="MJ275" s="580" t="str">
        <f>IF(Table1[[#This Row],[Hauptkörper - B3 - Beschichtung Anteil (in %)]]="","",Table1[[#This Row],[Hauptkörper - B3 - Beschichtung Anteil (in %)]])</f>
        <v/>
      </c>
      <c r="MK275" s="576" t="str">
        <f>IF(Table1[[#This Row],[Verschluss - B1 - Art]]="","",VLOOKUP(Table1[[#This Row],[Verschluss - B1 - Art]],'DD FD'!D:E,2,FALSE))</f>
        <v/>
      </c>
      <c r="ML275" s="577" t="str">
        <f>IF(Table1[[#This Row],[Verschluss - B1 - Fraktion]]="","",VLOOKUP(Table1[[#This Row],[Verschluss - B1 - Fraktion]],'DD FD'!H:J,3,FALSE))</f>
        <v/>
      </c>
      <c r="MM275" s="574" t="str">
        <f>IF(Table1[[#This Row],[Verschluss - B1 - Gewicht (in G)]]="","",Table1[[#This Row],[Verschluss - B1 - Gewicht (in G)]])</f>
        <v/>
      </c>
      <c r="MN275" s="574" t="str">
        <f>IF(Table1[[#This Row],[Verschluss - B1 - Lizenzierungs-pflichtig? (X=Ja)]]="","",Table1[[#This Row],[Verschluss - B1 - Lizenzierungs-pflichtig? (X=Ja)]])</f>
        <v/>
      </c>
      <c r="MO275" s="574" t="str">
        <f>IF(Table1[[#This Row],[Verschluss - B1 - Trennbar vom Hauptkörper? (X=Ja)]]="","",Table1[[#This Row],[Verschluss - B1 - Trennbar vom Hauptkörper? (X=Ja)]])</f>
        <v/>
      </c>
      <c r="MP275" s="577" t="str">
        <f>IF(Table1[[#This Row],[Verschluss - B1 - Virgin Material]]="","",VLOOKUP(Table1[[#This Row],[Verschluss - B1 - Virgin Material]],'DD FD'!AJ:AK,2,FALSE))</f>
        <v/>
      </c>
      <c r="MQ275" s="578" t="str">
        <f>IF(Table1[[#This Row],[Verschluss - B1 - Virgin Material Anteil (in %)]]="","",Table1[[#This Row],[Verschluss - B1 - Virgin Material Anteil (in %)]])</f>
        <v/>
      </c>
      <c r="MR275" s="577" t="str">
        <f>IF(Table1[[#This Row],[Verschluss - B1 - Recyceltes Material]]="","",VLOOKUP(Table1[[#This Row],[Verschluss - B1 - Recyceltes Material]],'DD FD'!AL:AM,2,FALSE))</f>
        <v/>
      </c>
      <c r="MS275" s="578" t="str">
        <f>IF(Table1[[#This Row],[Verschluss - B1 - Recyceltes Material Anteil (in %)]]="","",Table1[[#This Row],[Verschluss - B1 - Recyceltes Material Anteil (in %)]])</f>
        <v/>
      </c>
      <c r="MT275" s="577" t="str">
        <f>IF(Table1[[#This Row],[Verschluss - B1 - Beschichtung]]="","",VLOOKUP(Table1[[#This Row],[Verschluss - B1 - Beschichtung]],'DD FD'!AE:AF,2,FALSE))</f>
        <v/>
      </c>
      <c r="MU275" s="580" t="str">
        <f>IF(Table1[[#This Row],[Verschluss - B1 - Beschichtung Anteil (in %)]]="","",Table1[[#This Row],[Verschluss - B1 - Beschichtung Anteil (in %)]])</f>
        <v/>
      </c>
      <c r="MV275" s="576" t="str">
        <f>IF(Table1[[#This Row],[Verschluss - B2 - Art]]="","",VLOOKUP(Table1[[#This Row],[Verschluss - B2 - Art]],'DD FD'!D:E,2,FALSE))</f>
        <v/>
      </c>
      <c r="MW275" s="577" t="str">
        <f>IF(Table1[[#This Row],[Verschluss - B2 - Fraktion]]="","",VLOOKUP(Table1[[#This Row],[Verschluss - B2 - Fraktion]],'DD FD'!H:J,3,FALSE))</f>
        <v/>
      </c>
      <c r="MX275" s="574" t="str">
        <f>IF(Table1[[#This Row],[Verschluss - B2 - Gewicht (in G)]]="","",Table1[[#This Row],[Verschluss - B2 - Gewicht (in G)]])</f>
        <v/>
      </c>
      <c r="MY275" s="574" t="str">
        <f>IF(Table1[[#This Row],[Verschluss - B2 - Lizenzierungs-pflichtig? (X=Ja)]]="","",Table1[[#This Row],[Verschluss - B2 - Lizenzierungs-pflichtig? (X=Ja)]])</f>
        <v/>
      </c>
      <c r="MZ275" s="574" t="str">
        <f>IF(Table1[[#This Row],[Verschluss - B2 - Trennbar vom Hauptkörper? (X=Ja)]]="","",Table1[[#This Row],[Verschluss - B2 - Trennbar vom Hauptkörper? (X=Ja)]])</f>
        <v/>
      </c>
      <c r="NA275" s="577" t="str">
        <f>IF(Table1[[#This Row],[Verschluss - B2 - Virgin Material]]="","",VLOOKUP(Table1[[#This Row],[Verschluss - B2 - Virgin Material]],'DD FD'!AJ:AK,2,FALSE))</f>
        <v/>
      </c>
      <c r="NB275" s="578" t="str">
        <f>IF(Table1[[#This Row],[Verschluss - B2 - Virgin Material Anteil (in %)]]="","",Table1[[#This Row],[Verschluss - B2 - Virgin Material Anteil (in %)]])</f>
        <v/>
      </c>
      <c r="NC275" s="577" t="str">
        <f>IF(Table1[[#This Row],[Verschluss - B2 - Recyceltes Material]]="","",VLOOKUP(Table1[[#This Row],[Verschluss - B2 - Recyceltes Material]],'DD FD'!AL:AM,2,FALSE))</f>
        <v/>
      </c>
      <c r="ND275" s="578" t="str">
        <f>IF(Table1[[#This Row],[Verschluss - B2 - Recyceltes Material Anteil (in %)]]="","",Table1[[#This Row],[Verschluss - B2 - Recyceltes Material Anteil (in %)]])</f>
        <v/>
      </c>
      <c r="NE275" s="577" t="str">
        <f>IF(Table1[[#This Row],[Verschluss - B2 - Beschichtung]]="","",VLOOKUP(Table1[[#This Row],[Verschluss - B2 - Beschichtung]],'DD FD'!AE:AF,2,FALSE))</f>
        <v/>
      </c>
      <c r="NF275" s="580" t="str">
        <f>IF(Table1[[#This Row],[Verschluss - B2 - Beschichtung Anteil (in %)]]="","",Table1[[#This Row],[Verschluss - B2 - Beschichtung Anteil (in %)]])</f>
        <v/>
      </c>
      <c r="NG275" s="576" t="str">
        <f>IF(Table1[[#This Row],[Verschluss - B3 - Art]]="","",VLOOKUP(Table1[[#This Row],[Verschluss - B3 - Art]],'DD FD'!D:E,2,FALSE))</f>
        <v/>
      </c>
      <c r="NH275" s="577" t="str">
        <f>IF(Table1[[#This Row],[Verschluss - B3 - Fraktion]]="","",VLOOKUP(Table1[[#This Row],[Verschluss - B3 - Fraktion]],'DD FD'!H:J,3,FALSE))</f>
        <v/>
      </c>
      <c r="NI275" s="574" t="str">
        <f>IF(Table1[[#This Row],[Verschluss - B3 - Gewicht (in G)]]="","",Table1[[#This Row],[Verschluss - B3 - Gewicht (in G)]])</f>
        <v/>
      </c>
      <c r="NJ275" s="574" t="str">
        <f>IF(Table1[[#This Row],[Verschluss - B3 - Lizenzierungs-pflichtig? (X=Ja)]]="","",Table1[[#This Row],[Verschluss - B3 - Lizenzierungs-pflichtig? (X=Ja)]])</f>
        <v/>
      </c>
      <c r="NK275" s="574" t="str">
        <f>IF(Table1[[#This Row],[Verschluss - B3 - Trennbar vom Hauptkörper? (X=Ja)]]="","",Table1[[#This Row],[Verschluss - B3 - Trennbar vom Hauptkörper? (X=Ja)]])</f>
        <v/>
      </c>
      <c r="NL275" s="577" t="str">
        <f>IF(Table1[[#This Row],[Verschluss - B3 - Virgin Material]]="","",VLOOKUP(Table1[[#This Row],[Verschluss - B3 - Virgin Material]],'DD FD'!AJ:AK,2,FALSE))</f>
        <v/>
      </c>
      <c r="NM275" s="578" t="str">
        <f>IF(Table1[[#This Row],[Verschluss - B3 - Virgin Material Anteil (in %)]]="","",Table1[[#This Row],[Verschluss - B3 - Virgin Material Anteil (in %)]])</f>
        <v/>
      </c>
      <c r="NN275" s="577" t="str">
        <f>IF(Table1[[#This Row],[Verschluss - B3 - Recyceltes Material]]="","",VLOOKUP(Table1[[#This Row],[Verschluss - B3 - Recyceltes Material]],'DD FD'!AL:AM,2,FALSE))</f>
        <v/>
      </c>
      <c r="NO275" s="578" t="str">
        <f>IF(Table1[[#This Row],[Verschluss - B3 - Recyceltes Material Anteil (in %)]]="","",Table1[[#This Row],[Verschluss - B3 - Recyceltes Material Anteil (in %)]])</f>
        <v/>
      </c>
      <c r="NP275" s="577" t="str">
        <f>IF(Table1[[#This Row],[Verschluss - B3 - Beschichtung]]="","",VLOOKUP(Table1[[#This Row],[Verschluss - B3 - Beschichtung]],'DD FD'!AE:AF,2,FALSE))</f>
        <v/>
      </c>
      <c r="NQ275" s="580" t="str">
        <f>IF(Table1[[#This Row],[Verschluss - B3 - Beschichtung Anteil (in %)]]="","",Table1[[#This Row],[Verschluss - B3 - Beschichtung Anteil (in %)]])</f>
        <v/>
      </c>
      <c r="NR275" s="576" t="str">
        <f>IF(Table1[[#This Row],[Etikett - B1 - Art]]="","",VLOOKUP(Table1[[#This Row],[Etikett - B1 - Art]],'DD FD'!F:G,2,FALSE))</f>
        <v/>
      </c>
      <c r="NS275" s="577" t="str">
        <f>IF(Table1[[#This Row],[Etikett - B1 - Fraktion]]="","",VLOOKUP(Table1[[#This Row],[Etikett - B1 - Fraktion]],'DD FD'!H:J,3,FALSE))</f>
        <v/>
      </c>
      <c r="NT275" s="574" t="str">
        <f>IF(Table1[[#This Row],[Etikett - B1 - Gewicht (in G)]]="","",Table1[[#This Row],[Etikett - B1 - Gewicht (in G)]])</f>
        <v/>
      </c>
      <c r="NU275" s="574" t="str">
        <f>IF(Table1[[#This Row],[Etikett - B1 - Lizenzierungs-pflichtig? (X=Ja)]]="","",Table1[[#This Row],[Etikett - B1 - Lizenzierungs-pflichtig? (X=Ja)]])</f>
        <v/>
      </c>
      <c r="NV275" s="574" t="str">
        <f>IF(Table1[[#This Row],[Etikett - B1 - Trennbar vom Hauptkörper? (X=Ja)]]="","",Table1[[#This Row],[Etikett - B1 - Trennbar vom Hauptkörper? (X=Ja)]])</f>
        <v/>
      </c>
      <c r="NW275" s="577" t="str">
        <f>IF(Table1[[#This Row],[Etikett - B1 - Virgin Material]]="","",VLOOKUP(Table1[[#This Row],[Etikett - B1 - Virgin Material]],'DD FD'!AJ:AK,2,FALSE))</f>
        <v/>
      </c>
      <c r="NX275" s="578" t="str">
        <f>IF(Table1[[#This Row],[Etikett - B1 - Virgin Material Anteil (in %)]]="","",Table1[[#This Row],[Etikett - B1 - Virgin Material Anteil (in %)]])</f>
        <v/>
      </c>
      <c r="NY275" s="577" t="str">
        <f>IF(Table1[[#This Row],[Etikett - B1 - Recyceltes Material]]="","",VLOOKUP(Table1[[#This Row],[Etikett - B1 - Recyceltes Material]],'DD FD'!AL:AM,2,FALSE))</f>
        <v/>
      </c>
      <c r="NZ275" s="578" t="str">
        <f>IF(Table1[[#This Row],[Etikett - B1 - Recyceltes Material Anteil (in %)]]="","",Table1[[#This Row],[Etikett - B1 - Recyceltes Material Anteil (in %)]])</f>
        <v/>
      </c>
      <c r="OA275" s="577" t="str">
        <f>IF(Table1[[#This Row],[Etikett - B1 - Beschichtung]]="","",VLOOKUP(Table1[[#This Row],[Etikett - B1 - Beschichtung]],'DD FD'!AE:AF,2,FALSE))</f>
        <v/>
      </c>
      <c r="OB275" s="580" t="str">
        <f>IF(Table1[[#This Row],[Etikett - B1 - Beschichtung Anteil (in %)]]="","",Table1[[#This Row],[Etikett - B1 - Beschichtung Anteil (in %)]])</f>
        <v/>
      </c>
      <c r="OC275" s="576" t="str">
        <f>IF(Table1[[#This Row],[Etikett - B2 - Art]]="","",VLOOKUP(Table1[[#This Row],[Etikett - B2 - Art]],'DD FD'!F:G,2,FALSE))</f>
        <v/>
      </c>
      <c r="OD275" s="577" t="str">
        <f>IF(Table1[[#This Row],[Etikett - B2 - Fraktion]]="","",VLOOKUP(Table1[[#This Row],[Etikett - B2 - Fraktion]],'DD FD'!H:J,3,FALSE))</f>
        <v/>
      </c>
      <c r="OE275" s="574" t="str">
        <f>IF(Table1[[#This Row],[Etikett - B2 - Gewicht (in G)]]="","",Table1[[#This Row],[Etikett - B2 - Gewicht (in G)]])</f>
        <v/>
      </c>
      <c r="OF275" s="574" t="str">
        <f>IF(Table1[[#This Row],[Etikett - B2 - Lizenzierungs-pflichtig? (X=Ja)]]="","",Table1[[#This Row],[Etikett - B2 - Lizenzierungs-pflichtig? (X=Ja)]])</f>
        <v/>
      </c>
      <c r="OG275" s="574" t="str">
        <f>IF(Table1[[#This Row],[Etikett - B2 - Trennbar vom Hauptkörper? (X=Ja)]]="","",Table1[[#This Row],[Etikett - B2 - Trennbar vom Hauptkörper? (X=Ja)]])</f>
        <v/>
      </c>
      <c r="OH275" s="577" t="str">
        <f>IF(Table1[[#This Row],[Etikett - B2 - Virgin Material]]="","",VLOOKUP(Table1[[#This Row],[Etikett - B2 - Virgin Material]],'DD FD'!AJ:AK,2,FALSE))</f>
        <v/>
      </c>
      <c r="OI275" s="578" t="str">
        <f>IF(Table1[[#This Row],[Etikett - B2 - Virgin Material Anteil (in %)]]="","",Table1[[#This Row],[Etikett - B2 - Virgin Material Anteil (in %)]])</f>
        <v/>
      </c>
      <c r="OJ275" s="577" t="str">
        <f>IF(Table1[[#This Row],[Etikett - B2 - Recyceltes Material]]="","",VLOOKUP(Table1[[#This Row],[Etikett - B2 - Recyceltes Material]],'DD FD'!AL:AM,2,FALSE))</f>
        <v/>
      </c>
      <c r="OK275" s="578" t="str">
        <f>IF(Table1[[#This Row],[Etikett - B2 - Recyceltes Material Anteil (in %)]]="","",Table1[[#This Row],[Etikett - B2 - Recyceltes Material Anteil (in %)]])</f>
        <v/>
      </c>
      <c r="OL275" s="577" t="str">
        <f>IF(Table1[[#This Row],[Etikett - B2 - Beschichtung]]="","",VLOOKUP(Table1[[#This Row],[Etikett - B2 - Beschichtung]],'DD FD'!AE:AF,2,FALSE))</f>
        <v/>
      </c>
      <c r="OM275" s="580" t="str">
        <f>IF(Table1[[#This Row],[Etikett - B2 - Beschichtung Anteil (in %)]]="","",Table1[[#This Row],[Etikett - B2 - Beschichtung Anteil (in %)]])</f>
        <v/>
      </c>
      <c r="ON275" s="576" t="str">
        <f>IF(Table1[[#This Row],[Etikett - B3 - Art]]="","",VLOOKUP(Table1[[#This Row],[Etikett - B3 - Art]],'DD FD'!F:G,2,FALSE))</f>
        <v/>
      </c>
      <c r="OO275" s="577" t="str">
        <f>IF(Table1[[#This Row],[Etikett - B3 - Fraktion]]="","",VLOOKUP(Table1[[#This Row],[Etikett - B3 - Fraktion]],'DD FD'!H:J,3,FALSE))</f>
        <v/>
      </c>
      <c r="OP275" s="574" t="str">
        <f>IF(Table1[[#This Row],[Etikett - B3 - Gewicht (in G)]]="","",Table1[[#This Row],[Etikett - B3 - Gewicht (in G)]])</f>
        <v/>
      </c>
      <c r="OQ275" s="574" t="str">
        <f>IF(Table1[[#This Row],[Etikett - B3 - Lizenzierungs-pflichtig? (X=Ja)]]="","",Table1[[#This Row],[Etikett - B3 - Lizenzierungs-pflichtig? (X=Ja)]])</f>
        <v/>
      </c>
      <c r="OR275" s="574" t="str">
        <f>IF(Table1[[#This Row],[Etikett - B3 - Trennbar vom Hauptkörper? (X=Ja)]]="","",Table1[[#This Row],[Etikett - B3 - Trennbar vom Hauptkörper? (X=Ja)]])</f>
        <v/>
      </c>
      <c r="OS275" s="577" t="str">
        <f>IF(Table1[[#This Row],[Etikett - B3 - Virgin Material]]="","",VLOOKUP(Table1[[#This Row],[Etikett - B3 - Virgin Material]],'DD FD'!AJ:AK,2,FALSE))</f>
        <v/>
      </c>
      <c r="OT275" s="578" t="str">
        <f>IF(Table1[[#This Row],[Etikett - B3 - Virgin Material Anteil (in %)]]="","",Table1[[#This Row],[Etikett - B3 - Virgin Material Anteil (in %)]])</f>
        <v/>
      </c>
      <c r="OU275" s="577" t="str">
        <f>IF(Table1[[#This Row],[Etikett - B3 - Recyceltes Material]]="","",VLOOKUP(Table1[[#This Row],[Etikett - B3 - Recyceltes Material]],'DD FD'!AL:AM,2,FALSE))</f>
        <v/>
      </c>
      <c r="OV275" s="578" t="str">
        <f>IF(Table1[[#This Row],[Etikett - B3 - Recyceltes Material Anteil (in %)]]="","",Table1[[#This Row],[Etikett - B3 - Recyceltes Material Anteil (in %)]])</f>
        <v/>
      </c>
      <c r="OW275" s="577" t="str">
        <f>IF(Table1[[#This Row],[Etikett - B3 - Beschichtung]]="","",VLOOKUP(Table1[[#This Row],[Etikett - B3 - Beschichtung]],'DD FD'!AE:AF,2,FALSE))</f>
        <v/>
      </c>
      <c r="OX275" s="613" t="str">
        <f>IF(Table1[[#This Row],[Etikett - B3 - Beschichtung Anteil (in %)]]="","",Table1[[#This Row],[Etikett - B3 - Beschichtung Anteil (in %)]])</f>
        <v/>
      </c>
      <c r="OY275" s="618">
        <f>ROUNDUP(SUM(
IF(AND(LH275='DD FD'!$J$7,LJ275='DD FD'!$AI$3),LI275,0),
IF(AND(LR275='DD FD'!$J$7,LT275='DD FD'!$AI$3),LS275,0),
IF(AND(MB275='DD FD'!$J$7,MD275='DD FD'!$AI$3),MC275,0),
IF(AND(ML275='DD FD'!$J$7,MN275='DD FD'!$AI$3),MM275,0),
IF(AND(MW275='DD FD'!$J$7,MY275='DD FD'!$AI$3),MX275,0),
IF(AND(NH275='DD FD'!$J$7,NJ275='DD FD'!$AI$3),NI275,0),
IF(AND(NS275='DD FD'!$J$7,NU275='DD FD'!$AI$3),NT275,0),
IF(AND(OD275='DD FD'!$J$7,OF275='DD FD'!$AI$3),OE275,0),
IF(AND(OO275='DD FD'!$J$7,OQ275='DD FD'!$AI$3),OP275,0),
),2)</f>
        <v>0</v>
      </c>
      <c r="OZ275" s="617">
        <f>ROUNDUP(SUM(
IF(AND(LH275='DD FD'!$J$6,LJ275='DD FD'!$AI$3),LI275,0),
IF(AND(LR275='DD FD'!$J$6,LT275='DD FD'!$AI$3),LS275,0),
IF(AND(MB275='DD FD'!$J$6,MD275='DD FD'!$AI$3),MC275,0),
IF(AND(ML275='DD FD'!$J$6,MN275='DD FD'!$AI$3),MM275,0),
IF(AND(MW275='DD FD'!$J$6,MY275='DD FD'!$AI$3),MX275,0),
IF(AND(NH275='DD FD'!$J$6,NJ275='DD FD'!$AI$3),NI275,0),
IF(AND(NS275='DD FD'!$J$6,NU275='DD FD'!$AI$3),NT275,0),
IF(AND(OD275='DD FD'!$J$6,OF275='DD FD'!$AI$3),OE275,0),
IF(AND(OO275='DD FD'!$J$6,OQ275='DD FD'!$AI$3),OP275,0),
),2)</f>
        <v>0</v>
      </c>
      <c r="PA275" s="617">
        <f>ROUNDUP(SUM(
IF(AND(LH275='DD FD'!$J$10,LJ275='DD FD'!$AI$3),LI275,0),
IF(AND(LR275='DD FD'!$J$10,LT275='DD FD'!$AI$3),LS275,0),
IF(AND(MB275='DD FD'!$J$10,MD275='DD FD'!$AI$3),MC275,0),
IF(AND(ML275='DD FD'!$J$10,MN275='DD FD'!$AI$3),MM275,0),
IF(AND(MW275='DD FD'!$J$10,MY275='DD FD'!$AI$3),MX275,0),
IF(AND(NH275='DD FD'!$J$10,NJ275='DD FD'!$AI$3),NI275,0),
IF(AND(NS275='DD FD'!$J$10,NU275='DD FD'!$AI$3),NT275,0),
IF(AND(OD275='DD FD'!$J$10,OF275='DD FD'!$AI$3),OE275,0),
IF(AND(OO275='DD FD'!$J$10,OQ275='DD FD'!$AI$3),OP275,0),
),2)</f>
        <v>0</v>
      </c>
      <c r="PB275" s="617">
        <f>ROUNDUP(SUM(
IF(AND(LH275='DD FD'!$J$8,LJ275='DD FD'!$AI$3),LI275,0),
IF(AND(LR275='DD FD'!$J$8,LT275='DD FD'!$AI$3),LS275,0),
IF(AND(MB275='DD FD'!$J$8,MD275='DD FD'!$AI$3),MC275,0),
IF(AND(ML275='DD FD'!$J$8,MN275='DD FD'!$AI$3),MM275,0),
IF(AND(MW275='DD FD'!$J$8,MY275='DD FD'!$AI$3),MX275,0),
IF(AND(NH275='DD FD'!$J$8,NJ275='DD FD'!$AI$3),NI275,0),
IF(AND(NS275='DD FD'!$J$8,NU275='DD FD'!$AI$3),NT275,0),
IF(AND(OD275='DD FD'!$J$8,OF275='DD FD'!$AI$3),OE275,0),
IF(AND(OO275='DD FD'!$J$8,OQ275='DD FD'!$AI$3),OP275,0),
),2)</f>
        <v>0</v>
      </c>
      <c r="PC275" s="617">
        <f>ROUNDUP(SUM(
IF(AND(LH275='DD FD'!$J$5,LJ275='DD FD'!$AI$3),LI275,0),
IF(AND(LR275='DD FD'!$J$5,LT275='DD FD'!$AI$3),LS275,0),
IF(AND(MB275='DD FD'!$J$5,MD275='DD FD'!$AI$3),MC275,0),
IF(AND(ML275='DD FD'!$J$5,MN275='DD FD'!$AI$3),MM275,0),
IF(AND(MW275='DD FD'!$J$5,MY275='DD FD'!$AI$3),MX275,0),
IF(AND(NH275='DD FD'!$J$5,NJ275='DD FD'!$AI$3),NI275,0),
IF(AND(NS275='DD FD'!$J$5,NU275='DD FD'!$AI$3),NT275,0),
IF(AND(OD275='DD FD'!$J$5,OF275='DD FD'!$AI$3),OE275,0),
IF(AND(OO275='DD FD'!$J$5,OQ275='DD FD'!$AI$3),OP275,0),
),2)</f>
        <v>0</v>
      </c>
      <c r="PD275" s="617">
        <f>ROUNDUP(SUM(
IF(AND(LH275='DD FD'!$J$9,LJ275='DD FD'!$AI$3),LI275,0),
IF(AND(LR275='DD FD'!$J$9,LT275='DD FD'!$AI$3),LS275,0),
IF(AND(MB275='DD FD'!$J$9,MD275='DD FD'!$AI$3),MC275,0),
IF(AND(ML275='DD FD'!$J$9,MN275='DD FD'!$AI$3),MM275,0),
IF(AND(MW275='DD FD'!$J$9,MY275='DD FD'!$AI$3),MX275,0),
IF(AND(NH275='DD FD'!$J$9,NJ275='DD FD'!$AI$3),NI275,0),
IF(AND(NS275='DD FD'!$J$9,NU275='DD FD'!$AI$3),NT275,0),
IF(AND(OD275='DD FD'!$J$9,OF275='DD FD'!$AI$3),OE275,0),
IF(AND(OO275='DD FD'!$J$9,OQ275='DD FD'!$AI$3),OP275,0),
),2)</f>
        <v>0</v>
      </c>
      <c r="PE275" s="617">
        <f>ROUNDUP(SUM(
IF(AND(LH275='DD FD'!$J$4,LJ275='DD FD'!$AI$3),LI275,0),
IF(AND(LR275='DD FD'!$J$4,LT275='DD FD'!$AI$3),LS275,0),
IF(AND(MB275='DD FD'!$J$4,MD275='DD FD'!$AI$3),MC275,0),
IF(AND(ML275='DD FD'!$J$4,MN275='DD FD'!$AI$3),MM275,0),
IF(AND(MW275='DD FD'!$J$4,MY275='DD FD'!$AI$3),MX275,0),
IF(AND(NH275='DD FD'!$J$4,NJ275='DD FD'!$AI$3),NI275,0),
IF(AND(NS275='DD FD'!$J$4,NU275='DD FD'!$AI$3),NT275,0),
IF(AND(OD275='DD FD'!$J$4,OF275='DD FD'!$AI$3),OE275,0),
IF(AND(OO275='DD FD'!$J$4,OQ275='DD FD'!$AI$3),OP275,0),
),2)</f>
        <v>0</v>
      </c>
      <c r="PF275" s="619">
        <f>ROUNDUP(SUM(
IF(AND(LH275='DD FD'!$J$11,LJ275='DD FD'!$AI$3),LI275,0),
IF(AND(LR275='DD FD'!$J$11,LT275='DD FD'!$AI$3),LS275,0),
IF(AND(MB275='DD FD'!$J$11,MD275='DD FD'!$AI$3),MC275,0),
IF(AND(ML275='DD FD'!$J$11,MN275='DD FD'!$AI$3),MM275,0),
IF(AND(MW275='DD FD'!$J$11,MY275='DD FD'!$AI$3),MX275,0),
IF(AND(NH275='DD FD'!$J$11,NJ275='DD FD'!$AI$3),NI275,0),
IF(AND(NS275='DD FD'!$J$11,NU275='DD FD'!$AI$3),NT275,0),
IF(AND(OD275='DD FD'!$J$11,OF275='DD FD'!$AI$3),OE275,0),
IF(AND(OO275='DD FD'!$J$11,OQ275='DD FD'!$AI$3),OP275,0),
),2)</f>
        <v>0</v>
      </c>
    </row>
    <row r="276" spans="1:422">
      <c r="A276" s="806"/>
      <c r="B276" s="934"/>
      <c r="C276" s="247"/>
      <c r="D276" s="842"/>
      <c r="E276" s="247"/>
      <c r="F276" s="158"/>
      <c r="G276" s="710"/>
      <c r="H276" s="712"/>
      <c r="I276" s="936"/>
      <c r="J276" s="803"/>
      <c r="K276" s="150"/>
      <c r="L276" s="146" t="str">
        <f t="shared" si="108"/>
        <v/>
      </c>
      <c r="M276" s="501" t="str">
        <f t="shared" si="125"/>
        <v/>
      </c>
      <c r="N276" s="504"/>
      <c r="O276" s="113" t="str">
        <f t="shared" si="126"/>
        <v/>
      </c>
      <c r="P276" s="114" t="str">
        <f t="shared" si="109"/>
        <v/>
      </c>
      <c r="Q276" s="152"/>
      <c r="R276" s="152"/>
      <c r="S276" s="115" t="str">
        <f t="shared" si="127"/>
        <v/>
      </c>
      <c r="T276" s="159"/>
      <c r="U276" s="159"/>
      <c r="V276" s="157"/>
      <c r="W276" s="157"/>
      <c r="X276" s="157"/>
      <c r="Y276" s="772"/>
      <c r="Z276" s="158"/>
      <c r="AA276" s="144"/>
      <c r="AB276" s="112"/>
      <c r="AC276" s="153"/>
      <c r="AD276" s="153"/>
      <c r="AE276" s="153"/>
      <c r="AF276" s="153"/>
      <c r="AG276" s="153"/>
      <c r="AH276" s="153"/>
      <c r="AI276" s="152"/>
      <c r="AJ276" s="158"/>
      <c r="AK276" s="158"/>
      <c r="AL276" s="158"/>
      <c r="AM276" s="116" t="str">
        <f t="shared" si="128"/>
        <v/>
      </c>
      <c r="AN276" s="116" t="str">
        <f t="shared" si="129"/>
        <v/>
      </c>
      <c r="AO276" s="324"/>
      <c r="AP276" s="503"/>
      <c r="AQ276" s="487" t="str">
        <f t="shared" si="130"/>
        <v/>
      </c>
      <c r="AR276" s="113" t="str">
        <f t="shared" si="110"/>
        <v/>
      </c>
      <c r="AS276" s="113" t="str">
        <f t="shared" si="111"/>
        <v/>
      </c>
      <c r="AT276" s="113" t="str">
        <f t="shared" si="112"/>
        <v/>
      </c>
      <c r="AU276" s="113" t="str">
        <f t="shared" si="113"/>
        <v/>
      </c>
      <c r="AV276" s="159"/>
      <c r="AW276" s="157"/>
      <c r="AX276" s="157"/>
      <c r="AY276" s="157"/>
      <c r="AZ276" s="157"/>
      <c r="BA276" s="116" t="str">
        <f t="shared" si="114"/>
        <v/>
      </c>
      <c r="BB276" s="316"/>
      <c r="BC276" s="116" t="str">
        <f t="shared" si="115"/>
        <v/>
      </c>
      <c r="BD276" s="133" t="str">
        <f t="shared" si="116"/>
        <v/>
      </c>
      <c r="BE276" s="157"/>
      <c r="BF276" s="1180"/>
      <c r="BG276" s="1180"/>
      <c r="BH276" s="158"/>
      <c r="BI276" s="490"/>
      <c r="BJ276" s="514" t="str">
        <f t="shared" si="131"/>
        <v/>
      </c>
      <c r="BK276" s="789"/>
      <c r="BL276" s="116" t="str">
        <f t="shared" si="132"/>
        <v/>
      </c>
      <c r="BM276" s="144"/>
      <c r="BN276" s="144"/>
      <c r="BO276" s="144"/>
      <c r="BP276" s="790"/>
      <c r="BQ276" s="790"/>
      <c r="BR276" s="790"/>
      <c r="BS276" s="116" t="str">
        <f t="shared" si="117"/>
        <v/>
      </c>
      <c r="BT276" s="790"/>
      <c r="BU276" s="808" t="str">
        <f t="shared" si="118"/>
        <v/>
      </c>
      <c r="BV276" s="791"/>
      <c r="BW276" s="144"/>
      <c r="BX276" s="20"/>
      <c r="BY276" s="20"/>
      <c r="BZ276" s="20"/>
      <c r="CA276" s="792"/>
      <c r="CB276" s="1201"/>
      <c r="CC276" s="144"/>
      <c r="CD276" s="144"/>
      <c r="CE276" s="144"/>
      <c r="CF276" s="144"/>
      <c r="CG276" s="144"/>
      <c r="CH276" s="144"/>
      <c r="CI276" s="144"/>
      <c r="CJ276" s="144"/>
      <c r="CK276" s="144"/>
      <c r="CL276" s="144"/>
      <c r="CM276" s="144"/>
      <c r="CN276" s="144"/>
      <c r="CO276" s="144"/>
      <c r="CP276" s="144"/>
      <c r="CQ276" s="144"/>
      <c r="CR276" s="144"/>
      <c r="CS276" s="144"/>
      <c r="CT276" s="144"/>
      <c r="CU276" s="144"/>
      <c r="CV276" s="144"/>
      <c r="CW276" s="144"/>
      <c r="CX276" s="144"/>
      <c r="CY276" s="144"/>
      <c r="CZ276" s="144"/>
      <c r="DA276" s="144"/>
      <c r="DB276" s="144"/>
      <c r="DC276" s="144"/>
      <c r="DD276" s="144"/>
      <c r="DE276" s="144"/>
      <c r="DF276" s="144"/>
      <c r="DG276" s="144"/>
      <c r="DH276" s="144"/>
      <c r="DI276" s="144"/>
      <c r="DJ276" s="144"/>
      <c r="DK276" s="144"/>
      <c r="DL276" s="144"/>
      <c r="DM276" s="144"/>
      <c r="DN276" s="144"/>
      <c r="DO276" s="144"/>
      <c r="DP276" s="144"/>
      <c r="DQ276" s="144"/>
      <c r="DR276" s="144"/>
      <c r="DS276" s="144"/>
      <c r="DT276" s="144"/>
      <c r="DU276" s="144"/>
      <c r="DV276" s="144"/>
      <c r="DW276" s="144"/>
      <c r="DX276" s="144"/>
      <c r="DY276" s="144"/>
      <c r="DZ276" s="144"/>
      <c r="EA276" s="144"/>
      <c r="EB276" s="144"/>
      <c r="EC276" s="144"/>
      <c r="ED276" s="782" t="str">
        <f t="shared" si="133"/>
        <v/>
      </c>
      <c r="EE276" s="519"/>
      <c r="EF276" s="793"/>
      <c r="EG276" s="519"/>
      <c r="EH276" s="794"/>
      <c r="EI276" s="790"/>
      <c r="EJ276" s="794"/>
      <c r="EK276" s="794"/>
      <c r="EL276" s="790"/>
      <c r="EM276" s="790"/>
      <c r="EN276" s="790"/>
      <c r="EO276" s="112" t="str">
        <f t="shared" si="119"/>
        <v/>
      </c>
      <c r="EP276" s="790"/>
      <c r="EQ276" s="488" t="str">
        <f t="shared" si="120"/>
        <v/>
      </c>
      <c r="ER276" s="1100"/>
      <c r="ES276" s="1099" t="str">
        <f t="shared" si="134"/>
        <v/>
      </c>
      <c r="ET276" s="525"/>
      <c r="EU276" s="148"/>
      <c r="EV276" s="148"/>
      <c r="EW276" s="148"/>
      <c r="EX276" s="148"/>
      <c r="EY276" s="148"/>
      <c r="EZ276" s="148"/>
      <c r="FA276" s="148"/>
      <c r="FB276" s="148"/>
      <c r="FC276" s="148"/>
      <c r="FD276" s="148"/>
      <c r="FE276" s="148"/>
      <c r="FF276" s="148"/>
      <c r="FG276" s="148"/>
      <c r="FH276" s="148"/>
      <c r="FI276" s="528"/>
      <c r="FJ276" s="513" t="str">
        <f t="shared" si="121"/>
        <v/>
      </c>
      <c r="FK276" s="158"/>
      <c r="FL276" s="850"/>
      <c r="FM276" s="850"/>
      <c r="FN276" s="850"/>
      <c r="FO276" s="850"/>
      <c r="FP276" s="850"/>
      <c r="FQ276" s="850"/>
      <c r="FR276" s="157"/>
      <c r="FS276" s="143"/>
      <c r="FT276" s="143"/>
      <c r="FU276" s="847" t="str">
        <f t="shared" si="122"/>
        <v/>
      </c>
      <c r="FV276" s="555"/>
      <c r="FW276" s="523" t="str">
        <f>IF(Table1[[#This Row],[Nonfood Inhaltstoffe - Komponente]]="","",VLOOKUP(Table1[[#This Row],[Nonfood Inhaltstoffe - Komponente]],'Dropdown Auswahl'!BJ:BK,2,FALSE))</f>
        <v/>
      </c>
      <c r="FX276" s="1013"/>
      <c r="FY276" s="1011" t="str">
        <f t="shared" si="123"/>
        <v/>
      </c>
      <c r="FZ276" s="152"/>
      <c r="GA276" s="152"/>
      <c r="GB276" s="152"/>
      <c r="GC276" s="529" t="str">
        <f t="shared" si="124"/>
        <v/>
      </c>
      <c r="GG276" s="21"/>
      <c r="GH276" s="21"/>
      <c r="GI276" s="1019"/>
      <c r="GJ276" s="1016" t="str">
        <f>IF(Table1[[#This Row],[Global Trade Item Number (GTIN)]]="","",Table1[[#This Row],[Global Trade Item Number (GTIN)]])</f>
        <v/>
      </c>
      <c r="GK276" s="555" t="str">
        <f>IF(Table1[[#This Row],[WAWI-Nr./ Kreditoren-Nummer
(ASDV)]]&lt;&gt;"",Table1[[#This Row],[WAWI-Nr./ Kreditoren-Nummer
(ASDV)]],"")</f>
        <v/>
      </c>
      <c r="GL276" s="165"/>
      <c r="GM276" s="165"/>
      <c r="GN276" s="165"/>
      <c r="GO276" s="485"/>
      <c r="GP276" s="534"/>
      <c r="GQ276" s="533"/>
      <c r="GR276" s="486"/>
      <c r="GS276" s="486"/>
      <c r="GT276" s="486"/>
      <c r="GU276" s="486"/>
      <c r="GV276" s="486"/>
      <c r="GW276" s="542"/>
      <c r="GX276" s="538"/>
      <c r="GY276" s="144"/>
      <c r="GZ276" s="480"/>
      <c r="HA276" s="158"/>
      <c r="HB276" s="480"/>
      <c r="HC276" s="480"/>
      <c r="HD276" s="480"/>
      <c r="HE276" s="480"/>
      <c r="HF276" s="480"/>
      <c r="HG276" s="480"/>
      <c r="HH276" s="538"/>
      <c r="HI276" s="480"/>
      <c r="HJ276" s="480"/>
      <c r="HK276" s="480"/>
      <c r="HL276" s="480"/>
      <c r="HM276" s="480"/>
      <c r="HN276" s="480"/>
      <c r="HO276" s="480"/>
      <c r="HP276" s="480"/>
      <c r="HQ276" s="480"/>
      <c r="HR276" s="538"/>
      <c r="HS276" s="480"/>
      <c r="HT276" s="480"/>
      <c r="HU276" s="480"/>
      <c r="HV276" s="480"/>
      <c r="HW276" s="480"/>
      <c r="HX276" s="480"/>
      <c r="HY276" s="480"/>
      <c r="HZ276" s="480"/>
      <c r="IA276" s="480"/>
      <c r="IB276" s="538"/>
      <c r="IC276" s="480"/>
      <c r="ID276" s="480"/>
      <c r="IE276" s="480"/>
      <c r="IF276" s="480"/>
      <c r="IG276" s="480"/>
      <c r="IH276" s="480"/>
      <c r="II276" s="480"/>
      <c r="IJ276" s="480"/>
      <c r="IK276" s="480"/>
      <c r="IL276" s="480"/>
      <c r="IM276" s="538"/>
      <c r="IN276" s="480"/>
      <c r="IO276" s="480"/>
      <c r="IP276" s="480"/>
      <c r="IQ276" s="480"/>
      <c r="IR276" s="480"/>
      <c r="IS276" s="480"/>
      <c r="IT276" s="480"/>
      <c r="IU276" s="480"/>
      <c r="IV276" s="480"/>
      <c r="IW276" s="480"/>
      <c r="IX276" s="538"/>
      <c r="IY276" s="480"/>
      <c r="IZ276" s="480"/>
      <c r="JA276" s="480"/>
      <c r="JB276" s="480"/>
      <c r="JC276" s="480"/>
      <c r="JD276" s="480"/>
      <c r="JE276" s="480"/>
      <c r="JF276" s="480"/>
      <c r="JG276" s="480"/>
      <c r="JH276" s="480"/>
      <c r="JI276" s="538"/>
      <c r="JJ276" s="480"/>
      <c r="JK276" s="480"/>
      <c r="JL276" s="480"/>
      <c r="JM276" s="480"/>
      <c r="JN276" s="480"/>
      <c r="JO276" s="480"/>
      <c r="JP276" s="480"/>
      <c r="JQ276" s="480"/>
      <c r="JR276" s="480"/>
      <c r="JS276" s="590"/>
      <c r="JT276" s="538"/>
      <c r="JU276" s="480"/>
      <c r="JV276" s="480"/>
      <c r="JW276" s="480"/>
      <c r="JX276" s="480"/>
      <c r="JY276" s="480"/>
      <c r="JZ276" s="480"/>
      <c r="KA276" s="480"/>
      <c r="KB276" s="480"/>
      <c r="KC276" s="480"/>
      <c r="KD276" s="480"/>
      <c r="KE276" s="538"/>
      <c r="KF276" s="480"/>
      <c r="KG276" s="480"/>
      <c r="KH276" s="480"/>
      <c r="KI276" s="480"/>
      <c r="KJ276" s="480"/>
      <c r="KK276" s="480"/>
      <c r="KL276" s="480"/>
      <c r="KM276" s="480"/>
      <c r="KN276" s="480"/>
      <c r="KO276" s="480"/>
      <c r="KR276" s="568" t="str">
        <f>IF(Table1[[#This Row],[GTIN]]&lt;&gt;"",Table1[[#This Row],[GTIN]],"")</f>
        <v/>
      </c>
      <c r="KS276" s="569" t="str">
        <f>Table1[[#This Row],[Kreditor]]</f>
        <v/>
      </c>
      <c r="KT276" s="570" t="str">
        <f>IF(Table1[[#This Row],[Gültig ab (Datum)]]&lt;&gt;"",Table1[[#This Row],[Gültig ab (Datum)]],"")</f>
        <v/>
      </c>
      <c r="KU276" s="570"/>
      <c r="KV276" s="583" t="str">
        <f>IF(Table1[[#This Row],[Artikel verpackt? 
(X=Ja)]]="","",Table1[[#This Row],[Artikel verpackt? 
(X=Ja)]])</f>
        <v/>
      </c>
      <c r="KW276" s="571" t="str">
        <f>IF(Table1[[#This Row],[Verpackung recyclingfähig?
(X=Ja)]]="","",Table1[[#This Row],[Verpackung recyclingfähig?
(X=Ja)]])</f>
        <v/>
      </c>
      <c r="KX276" s="572"/>
      <c r="KY276" s="573"/>
      <c r="KZ276" s="574"/>
      <c r="LA276" s="574"/>
      <c r="LB276" s="574"/>
      <c r="LC276" s="574"/>
      <c r="LD276" s="574"/>
      <c r="LE276" s="574"/>
      <c r="LF276" s="575"/>
      <c r="LG276" s="576" t="str">
        <f>IF(Table1[[#This Row],[Hauptkörper - B1 - Art]]="","",VLOOKUP(Table1[[#This Row],[Hauptkörper - B1 - Art]],'DD FD'!B:C,2,FALSE))</f>
        <v/>
      </c>
      <c r="LH276" s="577" t="str">
        <f>IF(Table1[[#This Row],[Hauptkörper - B1 - Fraktion]]="","",VLOOKUP(Table1[[#This Row],[Hauptkörper - B1 - Fraktion]],'DD FD'!H:J,3,FALSE))</f>
        <v/>
      </c>
      <c r="LI276" s="574" t="str">
        <f>IF(Table1[[#This Row],[Hauptkörper - B1 - Gewicht
(in G)]]="","",Table1[[#This Row],[Hauptkörper - B1 - Gewicht
(in G)]])</f>
        <v/>
      </c>
      <c r="LJ276" s="574" t="str">
        <f>IF(Table1[[#This Row],[Hauptkörper - B1 - Lizenzierungs-pflichtig? (X=Ja)]]="","",Table1[[#This Row],[Hauptkörper - B1 - Lizenzierungs-pflichtig? (X=Ja)]])</f>
        <v/>
      </c>
      <c r="LK276" s="577" t="str">
        <f>IF(Table1[[#This Row],[Hauptkörper - B1 - Virgin Material]]="","",VLOOKUP(Table1[[#This Row],[Hauptkörper - B1 - Virgin Material]],'DD FD'!AJ:AK,2,FALSE))</f>
        <v/>
      </c>
      <c r="LL276" s="578" t="str">
        <f>IF(Table1[[#This Row],[Hauptkörper - B1 - Virgin Material Anteil (in %)]]="","",Table1[[#This Row],[Hauptkörper - B1 - Virgin Material Anteil (in %)]])</f>
        <v/>
      </c>
      <c r="LM276" s="577" t="str">
        <f>IF(Table1[[#This Row],[Hauptkörper - B1 - Recyceltes Material]]="","",VLOOKUP(Table1[[#This Row],[Hauptkörper - B1 - Recyceltes Material]],'DD FD'!AL:AM,2,FALSE))</f>
        <v/>
      </c>
      <c r="LN276" s="578" t="str">
        <f>IF(Table1[[#This Row],[Hauptkörper - B1 - Recyceltes Material Anteil (in %)]]="","",Table1[[#This Row],[Hauptkörper - B1 - Recyceltes Material Anteil (in %)]])</f>
        <v/>
      </c>
      <c r="LO276" s="579" t="str">
        <f>IF(Table1[[#This Row],[Hauptkörper - B1 - Beschichtung]]="","",VLOOKUP(Table1[[#This Row],[Hauptkörper - B1 - Beschichtung]],'DD FD'!AE:AF,2,FALSE))</f>
        <v/>
      </c>
      <c r="LP276" s="580" t="str">
        <f>IF(Table1[[#This Row],[Hauptkörper - B1 - Beschichtung Anteil (in %)]]="","",Table1[[#This Row],[Hauptkörper - B1 - Beschichtung Anteil (in %)]])</f>
        <v/>
      </c>
      <c r="LQ276" s="576" t="str">
        <f>IF(Table1[[#This Row],[Hauptkörper - B2 - Art]]="","",VLOOKUP(Table1[[#This Row],[Hauptkörper - B2 - Art]],'DD FD'!B:C,2,FALSE))</f>
        <v/>
      </c>
      <c r="LR276" s="577" t="str">
        <f>IF(Table1[[#This Row],[Hauptkörper - B2 - Fraktion]]="","",VLOOKUP(Table1[[#This Row],[Hauptkörper - B2 - Fraktion]],'DD FD'!H:J,3,FALSE))</f>
        <v/>
      </c>
      <c r="LS276" s="574" t="str">
        <f>IF(Table1[[#This Row],[Hauptkörper - B2 - Gewicht
(in G)]]="","",Table1[[#This Row],[Hauptkörper - B2 - Gewicht
(in G)]])</f>
        <v/>
      </c>
      <c r="LT276" s="574" t="str">
        <f>IF(Table1[[#This Row],[Hauptkörper - B2 - Lizenzierungs-pflichtig? (X=Ja)]]="","",Table1[[#This Row],[Hauptkörper - B2 - Lizenzierungs-pflichtig? (X=Ja)]])</f>
        <v/>
      </c>
      <c r="LU276" s="577" t="str">
        <f>IF(Table1[[#This Row],[Hauptkörper - B2 - Virgin Material]]="","",VLOOKUP(Table1[[#This Row],[Hauptkörper - B2 - Virgin Material]],'DD FD'!AJ:AK,2,FALSE))</f>
        <v/>
      </c>
      <c r="LV276" s="578" t="str">
        <f>IF(Table1[[#This Row],[Hauptkörper - B2 - Virgin Material Anteil (in %)]]="","",Table1[[#This Row],[Hauptkörper - B2 - Virgin Material Anteil (in %)]])</f>
        <v/>
      </c>
      <c r="LW276" s="577" t="str">
        <f>IF(Table1[[#This Row],[Hauptkörper - B2 - Recyceltes Material]]="","",VLOOKUP(Table1[[#This Row],[Hauptkörper - B2 - Recyceltes Material]],'DD FD'!AL:AM,2,FALSE))</f>
        <v/>
      </c>
      <c r="LX276" s="578" t="str">
        <f>IF(Table1[[#This Row],[Hauptkörper - B2 - Recyceltes Material Anteil (in %)]]="","",Table1[[#This Row],[Hauptkörper - B2 - Recyceltes Material Anteil (in %)]])</f>
        <v/>
      </c>
      <c r="LY276" s="577" t="str">
        <f>IF(Table1[[#This Row],[Hauptkörper - B2 - Beschichtung]]="","",VLOOKUP(Table1[[#This Row],[Hauptkörper - B2 - Beschichtung]],'DD FD'!AE:AF,2,FALSE))</f>
        <v/>
      </c>
      <c r="LZ276" s="580" t="str">
        <f>IF(Table1[[#This Row],[Hauptkörper - B2 - Beschichtung Anteil (in %)]]="","",Table1[[#This Row],[Hauptkörper - B2 - Beschichtung Anteil (in %)]])</f>
        <v/>
      </c>
      <c r="MA276" s="576" t="str">
        <f>IF(Table1[[#This Row],[Hauptkörper - B3 - Art]]="","",VLOOKUP(Table1[[#This Row],[Hauptkörper - B3 - Art]],'DD FD'!B:C,2,FALSE))</f>
        <v/>
      </c>
      <c r="MB276" s="577" t="str">
        <f>IF(Table1[[#This Row],[Hauptkörper - B3 - Fraktion]]="","",VLOOKUP(Table1[[#This Row],[Hauptkörper - B3 - Fraktion]],'DD FD'!H:J,3,FALSE))</f>
        <v/>
      </c>
      <c r="MC276" s="574" t="str">
        <f>IF(Table1[[#This Row],[Hauptkörper - B3 - Gewicht
(in G)]]="","",Table1[[#This Row],[Hauptkörper - B3 - Gewicht
(in G)]])</f>
        <v/>
      </c>
      <c r="MD276" s="574" t="str">
        <f>IF(Table1[[#This Row],[Hauptkörper - B3 - Lizenzierungs-pflichtig? (X=Ja)]]="","",Table1[[#This Row],[Hauptkörper - B3 - Lizenzierungs-pflichtig? (X=Ja)]])</f>
        <v/>
      </c>
      <c r="ME276" s="577" t="str">
        <f>IF(Table1[[#This Row],[Hauptkörper - B3 - Virgin Material]]="","",VLOOKUP(Table1[[#This Row],[Hauptkörper - B3 - Virgin Material]],'DD FD'!AJ:AK,2,FALSE))</f>
        <v/>
      </c>
      <c r="MF276" s="578" t="str">
        <f>IF(Table1[[#This Row],[Hauptkörper - B3 - Virgin Material Anteil (in %)]]="","",Table1[[#This Row],[Hauptkörper - B3 - Virgin Material Anteil (in %)]])</f>
        <v/>
      </c>
      <c r="MG276" s="577" t="str">
        <f>IF(Table1[[#This Row],[Hauptkörper - B3 - Recyceltes Material]]="","",VLOOKUP(Table1[[#This Row],[Hauptkörper - B3 - Recyceltes Material]],'DD FD'!AL:AM,2,FALSE))</f>
        <v/>
      </c>
      <c r="MH276" s="578" t="str">
        <f>IF(Table1[[#This Row],[Hauptkörper - B3 - Recyceltes Material Anteil (in %)]]="","",Table1[[#This Row],[Hauptkörper - B3 - Recyceltes Material Anteil (in %)]])</f>
        <v/>
      </c>
      <c r="MI276" s="577" t="str">
        <f>IF(Table1[[#This Row],[Hauptkörper - B3 - Beschichtung]]="","",VLOOKUP(Table1[[#This Row],[Hauptkörper - B3 - Beschichtung]],'DD FD'!AE:AF,2,FALSE))</f>
        <v/>
      </c>
      <c r="MJ276" s="580" t="str">
        <f>IF(Table1[[#This Row],[Hauptkörper - B3 - Beschichtung Anteil (in %)]]="","",Table1[[#This Row],[Hauptkörper - B3 - Beschichtung Anteil (in %)]])</f>
        <v/>
      </c>
      <c r="MK276" s="576" t="str">
        <f>IF(Table1[[#This Row],[Verschluss - B1 - Art]]="","",VLOOKUP(Table1[[#This Row],[Verschluss - B1 - Art]],'DD FD'!D:E,2,FALSE))</f>
        <v/>
      </c>
      <c r="ML276" s="577" t="str">
        <f>IF(Table1[[#This Row],[Verschluss - B1 - Fraktion]]="","",VLOOKUP(Table1[[#This Row],[Verschluss - B1 - Fraktion]],'DD FD'!H:J,3,FALSE))</f>
        <v/>
      </c>
      <c r="MM276" s="574" t="str">
        <f>IF(Table1[[#This Row],[Verschluss - B1 - Gewicht (in G)]]="","",Table1[[#This Row],[Verschluss - B1 - Gewicht (in G)]])</f>
        <v/>
      </c>
      <c r="MN276" s="574" t="str">
        <f>IF(Table1[[#This Row],[Verschluss - B1 - Lizenzierungs-pflichtig? (X=Ja)]]="","",Table1[[#This Row],[Verschluss - B1 - Lizenzierungs-pflichtig? (X=Ja)]])</f>
        <v/>
      </c>
      <c r="MO276" s="574" t="str">
        <f>IF(Table1[[#This Row],[Verschluss - B1 - Trennbar vom Hauptkörper? (X=Ja)]]="","",Table1[[#This Row],[Verschluss - B1 - Trennbar vom Hauptkörper? (X=Ja)]])</f>
        <v/>
      </c>
      <c r="MP276" s="577" t="str">
        <f>IF(Table1[[#This Row],[Verschluss - B1 - Virgin Material]]="","",VLOOKUP(Table1[[#This Row],[Verschluss - B1 - Virgin Material]],'DD FD'!AJ:AK,2,FALSE))</f>
        <v/>
      </c>
      <c r="MQ276" s="578" t="str">
        <f>IF(Table1[[#This Row],[Verschluss - B1 - Virgin Material Anteil (in %)]]="","",Table1[[#This Row],[Verschluss - B1 - Virgin Material Anteil (in %)]])</f>
        <v/>
      </c>
      <c r="MR276" s="577" t="str">
        <f>IF(Table1[[#This Row],[Verschluss - B1 - Recyceltes Material]]="","",VLOOKUP(Table1[[#This Row],[Verschluss - B1 - Recyceltes Material]],'DD FD'!AL:AM,2,FALSE))</f>
        <v/>
      </c>
      <c r="MS276" s="578" t="str">
        <f>IF(Table1[[#This Row],[Verschluss - B1 - Recyceltes Material Anteil (in %)]]="","",Table1[[#This Row],[Verschluss - B1 - Recyceltes Material Anteil (in %)]])</f>
        <v/>
      </c>
      <c r="MT276" s="577" t="str">
        <f>IF(Table1[[#This Row],[Verschluss - B1 - Beschichtung]]="","",VLOOKUP(Table1[[#This Row],[Verschluss - B1 - Beschichtung]],'DD FD'!AE:AF,2,FALSE))</f>
        <v/>
      </c>
      <c r="MU276" s="580" t="str">
        <f>IF(Table1[[#This Row],[Verschluss - B1 - Beschichtung Anteil (in %)]]="","",Table1[[#This Row],[Verschluss - B1 - Beschichtung Anteil (in %)]])</f>
        <v/>
      </c>
      <c r="MV276" s="576" t="str">
        <f>IF(Table1[[#This Row],[Verschluss - B2 - Art]]="","",VLOOKUP(Table1[[#This Row],[Verschluss - B2 - Art]],'DD FD'!D:E,2,FALSE))</f>
        <v/>
      </c>
      <c r="MW276" s="577" t="str">
        <f>IF(Table1[[#This Row],[Verschluss - B2 - Fraktion]]="","",VLOOKUP(Table1[[#This Row],[Verschluss - B2 - Fraktion]],'DD FD'!H:J,3,FALSE))</f>
        <v/>
      </c>
      <c r="MX276" s="574" t="str">
        <f>IF(Table1[[#This Row],[Verschluss - B2 - Gewicht (in G)]]="","",Table1[[#This Row],[Verschluss - B2 - Gewicht (in G)]])</f>
        <v/>
      </c>
      <c r="MY276" s="574" t="str">
        <f>IF(Table1[[#This Row],[Verschluss - B2 - Lizenzierungs-pflichtig? (X=Ja)]]="","",Table1[[#This Row],[Verschluss - B2 - Lizenzierungs-pflichtig? (X=Ja)]])</f>
        <v/>
      </c>
      <c r="MZ276" s="574" t="str">
        <f>IF(Table1[[#This Row],[Verschluss - B2 - Trennbar vom Hauptkörper? (X=Ja)]]="","",Table1[[#This Row],[Verschluss - B2 - Trennbar vom Hauptkörper? (X=Ja)]])</f>
        <v/>
      </c>
      <c r="NA276" s="577" t="str">
        <f>IF(Table1[[#This Row],[Verschluss - B2 - Virgin Material]]="","",VLOOKUP(Table1[[#This Row],[Verschluss - B2 - Virgin Material]],'DD FD'!AJ:AK,2,FALSE))</f>
        <v/>
      </c>
      <c r="NB276" s="578" t="str">
        <f>IF(Table1[[#This Row],[Verschluss - B2 - Virgin Material Anteil (in %)]]="","",Table1[[#This Row],[Verschluss - B2 - Virgin Material Anteil (in %)]])</f>
        <v/>
      </c>
      <c r="NC276" s="577" t="str">
        <f>IF(Table1[[#This Row],[Verschluss - B2 - Recyceltes Material]]="","",VLOOKUP(Table1[[#This Row],[Verschluss - B2 - Recyceltes Material]],'DD FD'!AL:AM,2,FALSE))</f>
        <v/>
      </c>
      <c r="ND276" s="578" t="str">
        <f>IF(Table1[[#This Row],[Verschluss - B2 - Recyceltes Material Anteil (in %)]]="","",Table1[[#This Row],[Verschluss - B2 - Recyceltes Material Anteil (in %)]])</f>
        <v/>
      </c>
      <c r="NE276" s="577" t="str">
        <f>IF(Table1[[#This Row],[Verschluss - B2 - Beschichtung]]="","",VLOOKUP(Table1[[#This Row],[Verschluss - B2 - Beschichtung]],'DD FD'!AE:AF,2,FALSE))</f>
        <v/>
      </c>
      <c r="NF276" s="580" t="str">
        <f>IF(Table1[[#This Row],[Verschluss - B2 - Beschichtung Anteil (in %)]]="","",Table1[[#This Row],[Verschluss - B2 - Beschichtung Anteil (in %)]])</f>
        <v/>
      </c>
      <c r="NG276" s="576" t="str">
        <f>IF(Table1[[#This Row],[Verschluss - B3 - Art]]="","",VLOOKUP(Table1[[#This Row],[Verschluss - B3 - Art]],'DD FD'!D:E,2,FALSE))</f>
        <v/>
      </c>
      <c r="NH276" s="577" t="str">
        <f>IF(Table1[[#This Row],[Verschluss - B3 - Fraktion]]="","",VLOOKUP(Table1[[#This Row],[Verschluss - B3 - Fraktion]],'DD FD'!H:J,3,FALSE))</f>
        <v/>
      </c>
      <c r="NI276" s="574" t="str">
        <f>IF(Table1[[#This Row],[Verschluss - B3 - Gewicht (in G)]]="","",Table1[[#This Row],[Verschluss - B3 - Gewicht (in G)]])</f>
        <v/>
      </c>
      <c r="NJ276" s="574" t="str">
        <f>IF(Table1[[#This Row],[Verschluss - B3 - Lizenzierungs-pflichtig? (X=Ja)]]="","",Table1[[#This Row],[Verschluss - B3 - Lizenzierungs-pflichtig? (X=Ja)]])</f>
        <v/>
      </c>
      <c r="NK276" s="574" t="str">
        <f>IF(Table1[[#This Row],[Verschluss - B3 - Trennbar vom Hauptkörper? (X=Ja)]]="","",Table1[[#This Row],[Verschluss - B3 - Trennbar vom Hauptkörper? (X=Ja)]])</f>
        <v/>
      </c>
      <c r="NL276" s="577" t="str">
        <f>IF(Table1[[#This Row],[Verschluss - B3 - Virgin Material]]="","",VLOOKUP(Table1[[#This Row],[Verschluss - B3 - Virgin Material]],'DD FD'!AJ:AK,2,FALSE))</f>
        <v/>
      </c>
      <c r="NM276" s="578" t="str">
        <f>IF(Table1[[#This Row],[Verschluss - B3 - Virgin Material Anteil (in %)]]="","",Table1[[#This Row],[Verschluss - B3 - Virgin Material Anteil (in %)]])</f>
        <v/>
      </c>
      <c r="NN276" s="577" t="str">
        <f>IF(Table1[[#This Row],[Verschluss - B3 - Recyceltes Material]]="","",VLOOKUP(Table1[[#This Row],[Verschluss - B3 - Recyceltes Material]],'DD FD'!AL:AM,2,FALSE))</f>
        <v/>
      </c>
      <c r="NO276" s="578" t="str">
        <f>IF(Table1[[#This Row],[Verschluss - B3 - Recyceltes Material Anteil (in %)]]="","",Table1[[#This Row],[Verschluss - B3 - Recyceltes Material Anteil (in %)]])</f>
        <v/>
      </c>
      <c r="NP276" s="577" t="str">
        <f>IF(Table1[[#This Row],[Verschluss - B3 - Beschichtung]]="","",VLOOKUP(Table1[[#This Row],[Verschluss - B3 - Beschichtung]],'DD FD'!AE:AF,2,FALSE))</f>
        <v/>
      </c>
      <c r="NQ276" s="580" t="str">
        <f>IF(Table1[[#This Row],[Verschluss - B3 - Beschichtung Anteil (in %)]]="","",Table1[[#This Row],[Verschluss - B3 - Beschichtung Anteil (in %)]])</f>
        <v/>
      </c>
      <c r="NR276" s="576" t="str">
        <f>IF(Table1[[#This Row],[Etikett - B1 - Art]]="","",VLOOKUP(Table1[[#This Row],[Etikett - B1 - Art]],'DD FD'!F:G,2,FALSE))</f>
        <v/>
      </c>
      <c r="NS276" s="577" t="str">
        <f>IF(Table1[[#This Row],[Etikett - B1 - Fraktion]]="","",VLOOKUP(Table1[[#This Row],[Etikett - B1 - Fraktion]],'DD FD'!H:J,3,FALSE))</f>
        <v/>
      </c>
      <c r="NT276" s="574" t="str">
        <f>IF(Table1[[#This Row],[Etikett - B1 - Gewicht (in G)]]="","",Table1[[#This Row],[Etikett - B1 - Gewicht (in G)]])</f>
        <v/>
      </c>
      <c r="NU276" s="574" t="str">
        <f>IF(Table1[[#This Row],[Etikett - B1 - Lizenzierungs-pflichtig? (X=Ja)]]="","",Table1[[#This Row],[Etikett - B1 - Lizenzierungs-pflichtig? (X=Ja)]])</f>
        <v/>
      </c>
      <c r="NV276" s="574" t="str">
        <f>IF(Table1[[#This Row],[Etikett - B1 - Trennbar vom Hauptkörper? (X=Ja)]]="","",Table1[[#This Row],[Etikett - B1 - Trennbar vom Hauptkörper? (X=Ja)]])</f>
        <v/>
      </c>
      <c r="NW276" s="577" t="str">
        <f>IF(Table1[[#This Row],[Etikett - B1 - Virgin Material]]="","",VLOOKUP(Table1[[#This Row],[Etikett - B1 - Virgin Material]],'DD FD'!AJ:AK,2,FALSE))</f>
        <v/>
      </c>
      <c r="NX276" s="578" t="str">
        <f>IF(Table1[[#This Row],[Etikett - B1 - Virgin Material Anteil (in %)]]="","",Table1[[#This Row],[Etikett - B1 - Virgin Material Anteil (in %)]])</f>
        <v/>
      </c>
      <c r="NY276" s="577" t="str">
        <f>IF(Table1[[#This Row],[Etikett - B1 - Recyceltes Material]]="","",VLOOKUP(Table1[[#This Row],[Etikett - B1 - Recyceltes Material]],'DD FD'!AL:AM,2,FALSE))</f>
        <v/>
      </c>
      <c r="NZ276" s="578" t="str">
        <f>IF(Table1[[#This Row],[Etikett - B1 - Recyceltes Material Anteil (in %)]]="","",Table1[[#This Row],[Etikett - B1 - Recyceltes Material Anteil (in %)]])</f>
        <v/>
      </c>
      <c r="OA276" s="577" t="str">
        <f>IF(Table1[[#This Row],[Etikett - B1 - Beschichtung]]="","",VLOOKUP(Table1[[#This Row],[Etikett - B1 - Beschichtung]],'DD FD'!AE:AF,2,FALSE))</f>
        <v/>
      </c>
      <c r="OB276" s="580" t="str">
        <f>IF(Table1[[#This Row],[Etikett - B1 - Beschichtung Anteil (in %)]]="","",Table1[[#This Row],[Etikett - B1 - Beschichtung Anteil (in %)]])</f>
        <v/>
      </c>
      <c r="OC276" s="576" t="str">
        <f>IF(Table1[[#This Row],[Etikett - B2 - Art]]="","",VLOOKUP(Table1[[#This Row],[Etikett - B2 - Art]],'DD FD'!F:G,2,FALSE))</f>
        <v/>
      </c>
      <c r="OD276" s="577" t="str">
        <f>IF(Table1[[#This Row],[Etikett - B2 - Fraktion]]="","",VLOOKUP(Table1[[#This Row],[Etikett - B2 - Fraktion]],'DD FD'!H:J,3,FALSE))</f>
        <v/>
      </c>
      <c r="OE276" s="574" t="str">
        <f>IF(Table1[[#This Row],[Etikett - B2 - Gewicht (in G)]]="","",Table1[[#This Row],[Etikett - B2 - Gewicht (in G)]])</f>
        <v/>
      </c>
      <c r="OF276" s="574" t="str">
        <f>IF(Table1[[#This Row],[Etikett - B2 - Lizenzierungs-pflichtig? (X=Ja)]]="","",Table1[[#This Row],[Etikett - B2 - Lizenzierungs-pflichtig? (X=Ja)]])</f>
        <v/>
      </c>
      <c r="OG276" s="574" t="str">
        <f>IF(Table1[[#This Row],[Etikett - B2 - Trennbar vom Hauptkörper? (X=Ja)]]="","",Table1[[#This Row],[Etikett - B2 - Trennbar vom Hauptkörper? (X=Ja)]])</f>
        <v/>
      </c>
      <c r="OH276" s="577" t="str">
        <f>IF(Table1[[#This Row],[Etikett - B2 - Virgin Material]]="","",VLOOKUP(Table1[[#This Row],[Etikett - B2 - Virgin Material]],'DD FD'!AJ:AK,2,FALSE))</f>
        <v/>
      </c>
      <c r="OI276" s="578" t="str">
        <f>IF(Table1[[#This Row],[Etikett - B2 - Virgin Material Anteil (in %)]]="","",Table1[[#This Row],[Etikett - B2 - Virgin Material Anteil (in %)]])</f>
        <v/>
      </c>
      <c r="OJ276" s="577" t="str">
        <f>IF(Table1[[#This Row],[Etikett - B2 - Recyceltes Material]]="","",VLOOKUP(Table1[[#This Row],[Etikett - B2 - Recyceltes Material]],'DD FD'!AL:AM,2,FALSE))</f>
        <v/>
      </c>
      <c r="OK276" s="578" t="str">
        <f>IF(Table1[[#This Row],[Etikett - B2 - Recyceltes Material Anteil (in %)]]="","",Table1[[#This Row],[Etikett - B2 - Recyceltes Material Anteil (in %)]])</f>
        <v/>
      </c>
      <c r="OL276" s="577" t="str">
        <f>IF(Table1[[#This Row],[Etikett - B2 - Beschichtung]]="","",VLOOKUP(Table1[[#This Row],[Etikett - B2 - Beschichtung]],'DD FD'!AE:AF,2,FALSE))</f>
        <v/>
      </c>
      <c r="OM276" s="580" t="str">
        <f>IF(Table1[[#This Row],[Etikett - B2 - Beschichtung Anteil (in %)]]="","",Table1[[#This Row],[Etikett - B2 - Beschichtung Anteil (in %)]])</f>
        <v/>
      </c>
      <c r="ON276" s="576" t="str">
        <f>IF(Table1[[#This Row],[Etikett - B3 - Art]]="","",VLOOKUP(Table1[[#This Row],[Etikett - B3 - Art]],'DD FD'!F:G,2,FALSE))</f>
        <v/>
      </c>
      <c r="OO276" s="577" t="str">
        <f>IF(Table1[[#This Row],[Etikett - B3 - Fraktion]]="","",VLOOKUP(Table1[[#This Row],[Etikett - B3 - Fraktion]],'DD FD'!H:J,3,FALSE))</f>
        <v/>
      </c>
      <c r="OP276" s="574" t="str">
        <f>IF(Table1[[#This Row],[Etikett - B3 - Gewicht (in G)]]="","",Table1[[#This Row],[Etikett - B3 - Gewicht (in G)]])</f>
        <v/>
      </c>
      <c r="OQ276" s="574" t="str">
        <f>IF(Table1[[#This Row],[Etikett - B3 - Lizenzierungs-pflichtig? (X=Ja)]]="","",Table1[[#This Row],[Etikett - B3 - Lizenzierungs-pflichtig? (X=Ja)]])</f>
        <v/>
      </c>
      <c r="OR276" s="574" t="str">
        <f>IF(Table1[[#This Row],[Etikett - B3 - Trennbar vom Hauptkörper? (X=Ja)]]="","",Table1[[#This Row],[Etikett - B3 - Trennbar vom Hauptkörper? (X=Ja)]])</f>
        <v/>
      </c>
      <c r="OS276" s="577" t="str">
        <f>IF(Table1[[#This Row],[Etikett - B3 - Virgin Material]]="","",VLOOKUP(Table1[[#This Row],[Etikett - B3 - Virgin Material]],'DD FD'!AJ:AK,2,FALSE))</f>
        <v/>
      </c>
      <c r="OT276" s="578" t="str">
        <f>IF(Table1[[#This Row],[Etikett - B3 - Virgin Material Anteil (in %)]]="","",Table1[[#This Row],[Etikett - B3 - Virgin Material Anteil (in %)]])</f>
        <v/>
      </c>
      <c r="OU276" s="577" t="str">
        <f>IF(Table1[[#This Row],[Etikett - B3 - Recyceltes Material]]="","",VLOOKUP(Table1[[#This Row],[Etikett - B3 - Recyceltes Material]],'DD FD'!AL:AM,2,FALSE))</f>
        <v/>
      </c>
      <c r="OV276" s="578" t="str">
        <f>IF(Table1[[#This Row],[Etikett - B3 - Recyceltes Material Anteil (in %)]]="","",Table1[[#This Row],[Etikett - B3 - Recyceltes Material Anteil (in %)]])</f>
        <v/>
      </c>
      <c r="OW276" s="577" t="str">
        <f>IF(Table1[[#This Row],[Etikett - B3 - Beschichtung]]="","",VLOOKUP(Table1[[#This Row],[Etikett - B3 - Beschichtung]],'DD FD'!AE:AF,2,FALSE))</f>
        <v/>
      </c>
      <c r="OX276" s="613" t="str">
        <f>IF(Table1[[#This Row],[Etikett - B3 - Beschichtung Anteil (in %)]]="","",Table1[[#This Row],[Etikett - B3 - Beschichtung Anteil (in %)]])</f>
        <v/>
      </c>
      <c r="OY276" s="618">
        <f>ROUNDUP(SUM(
IF(AND(LH276='DD FD'!$J$7,LJ276='DD FD'!$AI$3),LI276,0),
IF(AND(LR276='DD FD'!$J$7,LT276='DD FD'!$AI$3),LS276,0),
IF(AND(MB276='DD FD'!$J$7,MD276='DD FD'!$AI$3),MC276,0),
IF(AND(ML276='DD FD'!$J$7,MN276='DD FD'!$AI$3),MM276,0),
IF(AND(MW276='DD FD'!$J$7,MY276='DD FD'!$AI$3),MX276,0),
IF(AND(NH276='DD FD'!$J$7,NJ276='DD FD'!$AI$3),NI276,0),
IF(AND(NS276='DD FD'!$J$7,NU276='DD FD'!$AI$3),NT276,0),
IF(AND(OD276='DD FD'!$J$7,OF276='DD FD'!$AI$3),OE276,0),
IF(AND(OO276='DD FD'!$J$7,OQ276='DD FD'!$AI$3),OP276,0),
),2)</f>
        <v>0</v>
      </c>
      <c r="OZ276" s="617">
        <f>ROUNDUP(SUM(
IF(AND(LH276='DD FD'!$J$6,LJ276='DD FD'!$AI$3),LI276,0),
IF(AND(LR276='DD FD'!$J$6,LT276='DD FD'!$AI$3),LS276,0),
IF(AND(MB276='DD FD'!$J$6,MD276='DD FD'!$AI$3),MC276,0),
IF(AND(ML276='DD FD'!$J$6,MN276='DD FD'!$AI$3),MM276,0),
IF(AND(MW276='DD FD'!$J$6,MY276='DD FD'!$AI$3),MX276,0),
IF(AND(NH276='DD FD'!$J$6,NJ276='DD FD'!$AI$3),NI276,0),
IF(AND(NS276='DD FD'!$J$6,NU276='DD FD'!$AI$3),NT276,0),
IF(AND(OD276='DD FD'!$J$6,OF276='DD FD'!$AI$3),OE276,0),
IF(AND(OO276='DD FD'!$J$6,OQ276='DD FD'!$AI$3),OP276,0),
),2)</f>
        <v>0</v>
      </c>
      <c r="PA276" s="617">
        <f>ROUNDUP(SUM(
IF(AND(LH276='DD FD'!$J$10,LJ276='DD FD'!$AI$3),LI276,0),
IF(AND(LR276='DD FD'!$J$10,LT276='DD FD'!$AI$3),LS276,0),
IF(AND(MB276='DD FD'!$J$10,MD276='DD FD'!$AI$3),MC276,0),
IF(AND(ML276='DD FD'!$J$10,MN276='DD FD'!$AI$3),MM276,0),
IF(AND(MW276='DD FD'!$J$10,MY276='DD FD'!$AI$3),MX276,0),
IF(AND(NH276='DD FD'!$J$10,NJ276='DD FD'!$AI$3),NI276,0),
IF(AND(NS276='DD FD'!$J$10,NU276='DD FD'!$AI$3),NT276,0),
IF(AND(OD276='DD FD'!$J$10,OF276='DD FD'!$AI$3),OE276,0),
IF(AND(OO276='DD FD'!$J$10,OQ276='DD FD'!$AI$3),OP276,0),
),2)</f>
        <v>0</v>
      </c>
      <c r="PB276" s="617">
        <f>ROUNDUP(SUM(
IF(AND(LH276='DD FD'!$J$8,LJ276='DD FD'!$AI$3),LI276,0),
IF(AND(LR276='DD FD'!$J$8,LT276='DD FD'!$AI$3),LS276,0),
IF(AND(MB276='DD FD'!$J$8,MD276='DD FD'!$AI$3),MC276,0),
IF(AND(ML276='DD FD'!$J$8,MN276='DD FD'!$AI$3),MM276,0),
IF(AND(MW276='DD FD'!$J$8,MY276='DD FD'!$AI$3),MX276,0),
IF(AND(NH276='DD FD'!$J$8,NJ276='DD FD'!$AI$3),NI276,0),
IF(AND(NS276='DD FD'!$J$8,NU276='DD FD'!$AI$3),NT276,0),
IF(AND(OD276='DD FD'!$J$8,OF276='DD FD'!$AI$3),OE276,0),
IF(AND(OO276='DD FD'!$J$8,OQ276='DD FD'!$AI$3),OP276,0),
),2)</f>
        <v>0</v>
      </c>
      <c r="PC276" s="617">
        <f>ROUNDUP(SUM(
IF(AND(LH276='DD FD'!$J$5,LJ276='DD FD'!$AI$3),LI276,0),
IF(AND(LR276='DD FD'!$J$5,LT276='DD FD'!$AI$3),LS276,0),
IF(AND(MB276='DD FD'!$J$5,MD276='DD FD'!$AI$3),MC276,0),
IF(AND(ML276='DD FD'!$J$5,MN276='DD FD'!$AI$3),MM276,0),
IF(AND(MW276='DD FD'!$J$5,MY276='DD FD'!$AI$3),MX276,0),
IF(AND(NH276='DD FD'!$J$5,NJ276='DD FD'!$AI$3),NI276,0),
IF(AND(NS276='DD FD'!$J$5,NU276='DD FD'!$AI$3),NT276,0),
IF(AND(OD276='DD FD'!$J$5,OF276='DD FD'!$AI$3),OE276,0),
IF(AND(OO276='DD FD'!$J$5,OQ276='DD FD'!$AI$3),OP276,0),
),2)</f>
        <v>0</v>
      </c>
      <c r="PD276" s="617">
        <f>ROUNDUP(SUM(
IF(AND(LH276='DD FD'!$J$9,LJ276='DD FD'!$AI$3),LI276,0),
IF(AND(LR276='DD FD'!$J$9,LT276='DD FD'!$AI$3),LS276,0),
IF(AND(MB276='DD FD'!$J$9,MD276='DD FD'!$AI$3),MC276,0),
IF(AND(ML276='DD FD'!$J$9,MN276='DD FD'!$AI$3),MM276,0),
IF(AND(MW276='DD FD'!$J$9,MY276='DD FD'!$AI$3),MX276,0),
IF(AND(NH276='DD FD'!$J$9,NJ276='DD FD'!$AI$3),NI276,0),
IF(AND(NS276='DD FD'!$J$9,NU276='DD FD'!$AI$3),NT276,0),
IF(AND(OD276='DD FD'!$J$9,OF276='DD FD'!$AI$3),OE276,0),
IF(AND(OO276='DD FD'!$J$9,OQ276='DD FD'!$AI$3),OP276,0),
),2)</f>
        <v>0</v>
      </c>
      <c r="PE276" s="617">
        <f>ROUNDUP(SUM(
IF(AND(LH276='DD FD'!$J$4,LJ276='DD FD'!$AI$3),LI276,0),
IF(AND(LR276='DD FD'!$J$4,LT276='DD FD'!$AI$3),LS276,0),
IF(AND(MB276='DD FD'!$J$4,MD276='DD FD'!$AI$3),MC276,0),
IF(AND(ML276='DD FD'!$J$4,MN276='DD FD'!$AI$3),MM276,0),
IF(AND(MW276='DD FD'!$J$4,MY276='DD FD'!$AI$3),MX276,0),
IF(AND(NH276='DD FD'!$J$4,NJ276='DD FD'!$AI$3),NI276,0),
IF(AND(NS276='DD FD'!$J$4,NU276='DD FD'!$AI$3),NT276,0),
IF(AND(OD276='DD FD'!$J$4,OF276='DD FD'!$AI$3),OE276,0),
IF(AND(OO276='DD FD'!$J$4,OQ276='DD FD'!$AI$3),OP276,0),
),2)</f>
        <v>0</v>
      </c>
      <c r="PF276" s="619">
        <f>ROUNDUP(SUM(
IF(AND(LH276='DD FD'!$J$11,LJ276='DD FD'!$AI$3),LI276,0),
IF(AND(LR276='DD FD'!$J$11,LT276='DD FD'!$AI$3),LS276,0),
IF(AND(MB276='DD FD'!$J$11,MD276='DD FD'!$AI$3),MC276,0),
IF(AND(ML276='DD FD'!$J$11,MN276='DD FD'!$AI$3),MM276,0),
IF(AND(MW276='DD FD'!$J$11,MY276='DD FD'!$AI$3),MX276,0),
IF(AND(NH276='DD FD'!$J$11,NJ276='DD FD'!$AI$3),NI276,0),
IF(AND(NS276='DD FD'!$J$11,NU276='DD FD'!$AI$3),NT276,0),
IF(AND(OD276='DD FD'!$J$11,OF276='DD FD'!$AI$3),OE276,0),
IF(AND(OO276='DD FD'!$J$11,OQ276='DD FD'!$AI$3),OP276,0),
),2)</f>
        <v>0</v>
      </c>
    </row>
    <row r="277" spans="1:422">
      <c r="A277" s="806"/>
      <c r="B277" s="934"/>
      <c r="C277" s="247"/>
      <c r="D277" s="842"/>
      <c r="E277" s="247"/>
      <c r="F277" s="158"/>
      <c r="G277" s="710"/>
      <c r="H277" s="712"/>
      <c r="I277" s="936"/>
      <c r="J277" s="803"/>
      <c r="K277" s="150"/>
      <c r="L277" s="146" t="str">
        <f t="shared" si="108"/>
        <v/>
      </c>
      <c r="M277" s="501" t="str">
        <f t="shared" si="125"/>
        <v/>
      </c>
      <c r="N277" s="504"/>
      <c r="O277" s="113" t="str">
        <f t="shared" si="126"/>
        <v/>
      </c>
      <c r="P277" s="114" t="str">
        <f t="shared" si="109"/>
        <v/>
      </c>
      <c r="Q277" s="152"/>
      <c r="R277" s="152"/>
      <c r="S277" s="115" t="str">
        <f t="shared" si="127"/>
        <v/>
      </c>
      <c r="T277" s="159"/>
      <c r="U277" s="159"/>
      <c r="V277" s="157"/>
      <c r="W277" s="157"/>
      <c r="X277" s="157"/>
      <c r="Y277" s="772"/>
      <c r="Z277" s="158"/>
      <c r="AA277" s="144"/>
      <c r="AB277" s="112"/>
      <c r="AC277" s="153"/>
      <c r="AD277" s="153"/>
      <c r="AE277" s="153"/>
      <c r="AF277" s="153"/>
      <c r="AG277" s="153"/>
      <c r="AH277" s="153"/>
      <c r="AI277" s="152"/>
      <c r="AJ277" s="158"/>
      <c r="AK277" s="158"/>
      <c r="AL277" s="158"/>
      <c r="AM277" s="116" t="str">
        <f t="shared" si="128"/>
        <v/>
      </c>
      <c r="AN277" s="116" t="str">
        <f t="shared" si="129"/>
        <v/>
      </c>
      <c r="AO277" s="324"/>
      <c r="AP277" s="503"/>
      <c r="AQ277" s="487" t="str">
        <f t="shared" si="130"/>
        <v/>
      </c>
      <c r="AR277" s="113" t="str">
        <f t="shared" si="110"/>
        <v/>
      </c>
      <c r="AS277" s="113" t="str">
        <f t="shared" si="111"/>
        <v/>
      </c>
      <c r="AT277" s="113" t="str">
        <f t="shared" si="112"/>
        <v/>
      </c>
      <c r="AU277" s="113" t="str">
        <f t="shared" si="113"/>
        <v/>
      </c>
      <c r="AV277" s="159"/>
      <c r="AW277" s="157"/>
      <c r="AX277" s="157"/>
      <c r="AY277" s="157"/>
      <c r="AZ277" s="157"/>
      <c r="BA277" s="116" t="str">
        <f t="shared" si="114"/>
        <v/>
      </c>
      <c r="BB277" s="316"/>
      <c r="BC277" s="116" t="str">
        <f t="shared" si="115"/>
        <v/>
      </c>
      <c r="BD277" s="133" t="str">
        <f t="shared" si="116"/>
        <v/>
      </c>
      <c r="BE277" s="157"/>
      <c r="BF277" s="1180"/>
      <c r="BG277" s="1180"/>
      <c r="BH277" s="158"/>
      <c r="BI277" s="490"/>
      <c r="BJ277" s="514" t="str">
        <f t="shared" si="131"/>
        <v/>
      </c>
      <c r="BK277" s="789"/>
      <c r="BL277" s="116" t="str">
        <f t="shared" si="132"/>
        <v/>
      </c>
      <c r="BM277" s="144"/>
      <c r="BN277" s="144"/>
      <c r="BO277" s="144"/>
      <c r="BP277" s="790"/>
      <c r="BQ277" s="790"/>
      <c r="BR277" s="790"/>
      <c r="BS277" s="116" t="str">
        <f t="shared" si="117"/>
        <v/>
      </c>
      <c r="BT277" s="790"/>
      <c r="BU277" s="808" t="str">
        <f t="shared" si="118"/>
        <v/>
      </c>
      <c r="BV277" s="791"/>
      <c r="BW277" s="144"/>
      <c r="BX277" s="20"/>
      <c r="BY277" s="20"/>
      <c r="BZ277" s="20"/>
      <c r="CA277" s="792"/>
      <c r="CB277" s="1201"/>
      <c r="CC277" s="144"/>
      <c r="CD277" s="144"/>
      <c r="CE277" s="144"/>
      <c r="CF277" s="144"/>
      <c r="CG277" s="144"/>
      <c r="CH277" s="144"/>
      <c r="CI277" s="144"/>
      <c r="CJ277" s="144"/>
      <c r="CK277" s="144"/>
      <c r="CL277" s="144"/>
      <c r="CM277" s="144"/>
      <c r="CN277" s="144"/>
      <c r="CO277" s="144"/>
      <c r="CP277" s="144"/>
      <c r="CQ277" s="144"/>
      <c r="CR277" s="144"/>
      <c r="CS277" s="144"/>
      <c r="CT277" s="144"/>
      <c r="CU277" s="144"/>
      <c r="CV277" s="144"/>
      <c r="CW277" s="144"/>
      <c r="CX277" s="144"/>
      <c r="CY277" s="144"/>
      <c r="CZ277" s="144"/>
      <c r="DA277" s="144"/>
      <c r="DB277" s="144"/>
      <c r="DC277" s="144"/>
      <c r="DD277" s="144"/>
      <c r="DE277" s="144"/>
      <c r="DF277" s="144"/>
      <c r="DG277" s="144"/>
      <c r="DH277" s="144"/>
      <c r="DI277" s="144"/>
      <c r="DJ277" s="144"/>
      <c r="DK277" s="144"/>
      <c r="DL277" s="144"/>
      <c r="DM277" s="144"/>
      <c r="DN277" s="144"/>
      <c r="DO277" s="144"/>
      <c r="DP277" s="144"/>
      <c r="DQ277" s="144"/>
      <c r="DR277" s="144"/>
      <c r="DS277" s="144"/>
      <c r="DT277" s="144"/>
      <c r="DU277" s="144"/>
      <c r="DV277" s="144"/>
      <c r="DW277" s="144"/>
      <c r="DX277" s="144"/>
      <c r="DY277" s="144"/>
      <c r="DZ277" s="144"/>
      <c r="EA277" s="144"/>
      <c r="EB277" s="144"/>
      <c r="EC277" s="144"/>
      <c r="ED277" s="782" t="str">
        <f t="shared" si="133"/>
        <v/>
      </c>
      <c r="EE277" s="519"/>
      <c r="EF277" s="793"/>
      <c r="EG277" s="519"/>
      <c r="EH277" s="794"/>
      <c r="EI277" s="790"/>
      <c r="EJ277" s="794"/>
      <c r="EK277" s="794"/>
      <c r="EL277" s="790"/>
      <c r="EM277" s="790"/>
      <c r="EN277" s="790"/>
      <c r="EO277" s="112" t="str">
        <f t="shared" si="119"/>
        <v/>
      </c>
      <c r="EP277" s="790"/>
      <c r="EQ277" s="488" t="str">
        <f t="shared" si="120"/>
        <v/>
      </c>
      <c r="ER277" s="1100"/>
      <c r="ES277" s="1099" t="str">
        <f t="shared" si="134"/>
        <v/>
      </c>
      <c r="ET277" s="525"/>
      <c r="EU277" s="148"/>
      <c r="EV277" s="148"/>
      <c r="EW277" s="148"/>
      <c r="EX277" s="148"/>
      <c r="EY277" s="148"/>
      <c r="EZ277" s="148"/>
      <c r="FA277" s="148"/>
      <c r="FB277" s="148"/>
      <c r="FC277" s="148"/>
      <c r="FD277" s="148"/>
      <c r="FE277" s="148"/>
      <c r="FF277" s="148"/>
      <c r="FG277" s="148"/>
      <c r="FH277" s="148"/>
      <c r="FI277" s="528"/>
      <c r="FJ277" s="513" t="str">
        <f t="shared" si="121"/>
        <v/>
      </c>
      <c r="FK277" s="158"/>
      <c r="FL277" s="850"/>
      <c r="FM277" s="850"/>
      <c r="FN277" s="850"/>
      <c r="FO277" s="850"/>
      <c r="FP277" s="850"/>
      <c r="FQ277" s="850"/>
      <c r="FR277" s="157"/>
      <c r="FS277" s="143"/>
      <c r="FT277" s="143"/>
      <c r="FU277" s="847" t="str">
        <f t="shared" si="122"/>
        <v/>
      </c>
      <c r="FV277" s="555"/>
      <c r="FW277" s="523" t="str">
        <f>IF(Table1[[#This Row],[Nonfood Inhaltstoffe - Komponente]]="","",VLOOKUP(Table1[[#This Row],[Nonfood Inhaltstoffe - Komponente]],'Dropdown Auswahl'!BJ:BK,2,FALSE))</f>
        <v/>
      </c>
      <c r="FX277" s="1013"/>
      <c r="FY277" s="1011" t="str">
        <f t="shared" si="123"/>
        <v/>
      </c>
      <c r="FZ277" s="152"/>
      <c r="GA277" s="152"/>
      <c r="GB277" s="152"/>
      <c r="GC277" s="529" t="str">
        <f t="shared" si="124"/>
        <v/>
      </c>
      <c r="GG277" s="21"/>
      <c r="GH277" s="21"/>
      <c r="GI277" s="1019"/>
      <c r="GJ277" s="1016" t="str">
        <f>IF(Table1[[#This Row],[Global Trade Item Number (GTIN)]]="","",Table1[[#This Row],[Global Trade Item Number (GTIN)]])</f>
        <v/>
      </c>
      <c r="GK277" s="555" t="str">
        <f>IF(Table1[[#This Row],[WAWI-Nr./ Kreditoren-Nummer
(ASDV)]]&lt;&gt;"",Table1[[#This Row],[WAWI-Nr./ Kreditoren-Nummer
(ASDV)]],"")</f>
        <v/>
      </c>
      <c r="GL277" s="165"/>
      <c r="GM277" s="165"/>
      <c r="GN277" s="165"/>
      <c r="GO277" s="485"/>
      <c r="GP277" s="534"/>
      <c r="GQ277" s="533"/>
      <c r="GR277" s="486"/>
      <c r="GS277" s="486"/>
      <c r="GT277" s="486"/>
      <c r="GU277" s="486"/>
      <c r="GV277" s="486"/>
      <c r="GW277" s="542"/>
      <c r="GX277" s="538"/>
      <c r="GY277" s="144"/>
      <c r="GZ277" s="480"/>
      <c r="HA277" s="158"/>
      <c r="HB277" s="480"/>
      <c r="HC277" s="480"/>
      <c r="HD277" s="480"/>
      <c r="HE277" s="480"/>
      <c r="HF277" s="480"/>
      <c r="HG277" s="480"/>
      <c r="HH277" s="538"/>
      <c r="HI277" s="480"/>
      <c r="HJ277" s="480"/>
      <c r="HK277" s="480"/>
      <c r="HL277" s="480"/>
      <c r="HM277" s="480"/>
      <c r="HN277" s="480"/>
      <c r="HO277" s="480"/>
      <c r="HP277" s="480"/>
      <c r="HQ277" s="480"/>
      <c r="HR277" s="538"/>
      <c r="HS277" s="480"/>
      <c r="HT277" s="480"/>
      <c r="HU277" s="480"/>
      <c r="HV277" s="480"/>
      <c r="HW277" s="480"/>
      <c r="HX277" s="480"/>
      <c r="HY277" s="480"/>
      <c r="HZ277" s="480"/>
      <c r="IA277" s="480"/>
      <c r="IB277" s="538"/>
      <c r="IC277" s="480"/>
      <c r="ID277" s="480"/>
      <c r="IE277" s="480"/>
      <c r="IF277" s="480"/>
      <c r="IG277" s="480"/>
      <c r="IH277" s="480"/>
      <c r="II277" s="480"/>
      <c r="IJ277" s="480"/>
      <c r="IK277" s="480"/>
      <c r="IL277" s="480"/>
      <c r="IM277" s="538"/>
      <c r="IN277" s="480"/>
      <c r="IO277" s="480"/>
      <c r="IP277" s="480"/>
      <c r="IQ277" s="480"/>
      <c r="IR277" s="480"/>
      <c r="IS277" s="480"/>
      <c r="IT277" s="480"/>
      <c r="IU277" s="480"/>
      <c r="IV277" s="480"/>
      <c r="IW277" s="480"/>
      <c r="IX277" s="538"/>
      <c r="IY277" s="480"/>
      <c r="IZ277" s="480"/>
      <c r="JA277" s="480"/>
      <c r="JB277" s="480"/>
      <c r="JC277" s="480"/>
      <c r="JD277" s="480"/>
      <c r="JE277" s="480"/>
      <c r="JF277" s="480"/>
      <c r="JG277" s="480"/>
      <c r="JH277" s="480"/>
      <c r="JI277" s="538"/>
      <c r="JJ277" s="480"/>
      <c r="JK277" s="480"/>
      <c r="JL277" s="480"/>
      <c r="JM277" s="480"/>
      <c r="JN277" s="480"/>
      <c r="JO277" s="480"/>
      <c r="JP277" s="480"/>
      <c r="JQ277" s="480"/>
      <c r="JR277" s="480"/>
      <c r="JS277" s="590"/>
      <c r="JT277" s="538"/>
      <c r="JU277" s="480"/>
      <c r="JV277" s="480"/>
      <c r="JW277" s="480"/>
      <c r="JX277" s="480"/>
      <c r="JY277" s="480"/>
      <c r="JZ277" s="480"/>
      <c r="KA277" s="480"/>
      <c r="KB277" s="480"/>
      <c r="KC277" s="480"/>
      <c r="KD277" s="480"/>
      <c r="KE277" s="538"/>
      <c r="KF277" s="480"/>
      <c r="KG277" s="480"/>
      <c r="KH277" s="480"/>
      <c r="KI277" s="480"/>
      <c r="KJ277" s="480"/>
      <c r="KK277" s="480"/>
      <c r="KL277" s="480"/>
      <c r="KM277" s="480"/>
      <c r="KN277" s="480"/>
      <c r="KO277" s="480"/>
      <c r="KR277" s="568" t="str">
        <f>IF(Table1[[#This Row],[GTIN]]&lt;&gt;"",Table1[[#This Row],[GTIN]],"")</f>
        <v/>
      </c>
      <c r="KS277" s="569" t="str">
        <f>Table1[[#This Row],[Kreditor]]</f>
        <v/>
      </c>
      <c r="KT277" s="570" t="str">
        <f>IF(Table1[[#This Row],[Gültig ab (Datum)]]&lt;&gt;"",Table1[[#This Row],[Gültig ab (Datum)]],"")</f>
        <v/>
      </c>
      <c r="KU277" s="570"/>
      <c r="KV277" s="583" t="str">
        <f>IF(Table1[[#This Row],[Artikel verpackt? 
(X=Ja)]]="","",Table1[[#This Row],[Artikel verpackt? 
(X=Ja)]])</f>
        <v/>
      </c>
      <c r="KW277" s="571" t="str">
        <f>IF(Table1[[#This Row],[Verpackung recyclingfähig?
(X=Ja)]]="","",Table1[[#This Row],[Verpackung recyclingfähig?
(X=Ja)]])</f>
        <v/>
      </c>
      <c r="KX277" s="572"/>
      <c r="KY277" s="573"/>
      <c r="KZ277" s="574"/>
      <c r="LA277" s="574"/>
      <c r="LB277" s="574"/>
      <c r="LC277" s="574"/>
      <c r="LD277" s="574"/>
      <c r="LE277" s="574"/>
      <c r="LF277" s="575"/>
      <c r="LG277" s="576" t="str">
        <f>IF(Table1[[#This Row],[Hauptkörper - B1 - Art]]="","",VLOOKUP(Table1[[#This Row],[Hauptkörper - B1 - Art]],'DD FD'!B:C,2,FALSE))</f>
        <v/>
      </c>
      <c r="LH277" s="577" t="str">
        <f>IF(Table1[[#This Row],[Hauptkörper - B1 - Fraktion]]="","",VLOOKUP(Table1[[#This Row],[Hauptkörper - B1 - Fraktion]],'DD FD'!H:J,3,FALSE))</f>
        <v/>
      </c>
      <c r="LI277" s="574" t="str">
        <f>IF(Table1[[#This Row],[Hauptkörper - B1 - Gewicht
(in G)]]="","",Table1[[#This Row],[Hauptkörper - B1 - Gewicht
(in G)]])</f>
        <v/>
      </c>
      <c r="LJ277" s="574" t="str">
        <f>IF(Table1[[#This Row],[Hauptkörper - B1 - Lizenzierungs-pflichtig? (X=Ja)]]="","",Table1[[#This Row],[Hauptkörper - B1 - Lizenzierungs-pflichtig? (X=Ja)]])</f>
        <v/>
      </c>
      <c r="LK277" s="577" t="str">
        <f>IF(Table1[[#This Row],[Hauptkörper - B1 - Virgin Material]]="","",VLOOKUP(Table1[[#This Row],[Hauptkörper - B1 - Virgin Material]],'DD FD'!AJ:AK,2,FALSE))</f>
        <v/>
      </c>
      <c r="LL277" s="578" t="str">
        <f>IF(Table1[[#This Row],[Hauptkörper - B1 - Virgin Material Anteil (in %)]]="","",Table1[[#This Row],[Hauptkörper - B1 - Virgin Material Anteil (in %)]])</f>
        <v/>
      </c>
      <c r="LM277" s="577" t="str">
        <f>IF(Table1[[#This Row],[Hauptkörper - B1 - Recyceltes Material]]="","",VLOOKUP(Table1[[#This Row],[Hauptkörper - B1 - Recyceltes Material]],'DD FD'!AL:AM,2,FALSE))</f>
        <v/>
      </c>
      <c r="LN277" s="578" t="str">
        <f>IF(Table1[[#This Row],[Hauptkörper - B1 - Recyceltes Material Anteil (in %)]]="","",Table1[[#This Row],[Hauptkörper - B1 - Recyceltes Material Anteil (in %)]])</f>
        <v/>
      </c>
      <c r="LO277" s="579" t="str">
        <f>IF(Table1[[#This Row],[Hauptkörper - B1 - Beschichtung]]="","",VLOOKUP(Table1[[#This Row],[Hauptkörper - B1 - Beschichtung]],'DD FD'!AE:AF,2,FALSE))</f>
        <v/>
      </c>
      <c r="LP277" s="580" t="str">
        <f>IF(Table1[[#This Row],[Hauptkörper - B1 - Beschichtung Anteil (in %)]]="","",Table1[[#This Row],[Hauptkörper - B1 - Beschichtung Anteil (in %)]])</f>
        <v/>
      </c>
      <c r="LQ277" s="576" t="str">
        <f>IF(Table1[[#This Row],[Hauptkörper - B2 - Art]]="","",VLOOKUP(Table1[[#This Row],[Hauptkörper - B2 - Art]],'DD FD'!B:C,2,FALSE))</f>
        <v/>
      </c>
      <c r="LR277" s="577" t="str">
        <f>IF(Table1[[#This Row],[Hauptkörper - B2 - Fraktion]]="","",VLOOKUP(Table1[[#This Row],[Hauptkörper - B2 - Fraktion]],'DD FD'!H:J,3,FALSE))</f>
        <v/>
      </c>
      <c r="LS277" s="574" t="str">
        <f>IF(Table1[[#This Row],[Hauptkörper - B2 - Gewicht
(in G)]]="","",Table1[[#This Row],[Hauptkörper - B2 - Gewicht
(in G)]])</f>
        <v/>
      </c>
      <c r="LT277" s="574" t="str">
        <f>IF(Table1[[#This Row],[Hauptkörper - B2 - Lizenzierungs-pflichtig? (X=Ja)]]="","",Table1[[#This Row],[Hauptkörper - B2 - Lizenzierungs-pflichtig? (X=Ja)]])</f>
        <v/>
      </c>
      <c r="LU277" s="577" t="str">
        <f>IF(Table1[[#This Row],[Hauptkörper - B2 - Virgin Material]]="","",VLOOKUP(Table1[[#This Row],[Hauptkörper - B2 - Virgin Material]],'DD FD'!AJ:AK,2,FALSE))</f>
        <v/>
      </c>
      <c r="LV277" s="578" t="str">
        <f>IF(Table1[[#This Row],[Hauptkörper - B2 - Virgin Material Anteil (in %)]]="","",Table1[[#This Row],[Hauptkörper - B2 - Virgin Material Anteil (in %)]])</f>
        <v/>
      </c>
      <c r="LW277" s="577" t="str">
        <f>IF(Table1[[#This Row],[Hauptkörper - B2 - Recyceltes Material]]="","",VLOOKUP(Table1[[#This Row],[Hauptkörper - B2 - Recyceltes Material]],'DD FD'!AL:AM,2,FALSE))</f>
        <v/>
      </c>
      <c r="LX277" s="578" t="str">
        <f>IF(Table1[[#This Row],[Hauptkörper - B2 - Recyceltes Material Anteil (in %)]]="","",Table1[[#This Row],[Hauptkörper - B2 - Recyceltes Material Anteil (in %)]])</f>
        <v/>
      </c>
      <c r="LY277" s="577" t="str">
        <f>IF(Table1[[#This Row],[Hauptkörper - B2 - Beschichtung]]="","",VLOOKUP(Table1[[#This Row],[Hauptkörper - B2 - Beschichtung]],'DD FD'!AE:AF,2,FALSE))</f>
        <v/>
      </c>
      <c r="LZ277" s="580" t="str">
        <f>IF(Table1[[#This Row],[Hauptkörper - B2 - Beschichtung Anteil (in %)]]="","",Table1[[#This Row],[Hauptkörper - B2 - Beschichtung Anteil (in %)]])</f>
        <v/>
      </c>
      <c r="MA277" s="576" t="str">
        <f>IF(Table1[[#This Row],[Hauptkörper - B3 - Art]]="","",VLOOKUP(Table1[[#This Row],[Hauptkörper - B3 - Art]],'DD FD'!B:C,2,FALSE))</f>
        <v/>
      </c>
      <c r="MB277" s="577" t="str">
        <f>IF(Table1[[#This Row],[Hauptkörper - B3 - Fraktion]]="","",VLOOKUP(Table1[[#This Row],[Hauptkörper - B3 - Fraktion]],'DD FD'!H:J,3,FALSE))</f>
        <v/>
      </c>
      <c r="MC277" s="574" t="str">
        <f>IF(Table1[[#This Row],[Hauptkörper - B3 - Gewicht
(in G)]]="","",Table1[[#This Row],[Hauptkörper - B3 - Gewicht
(in G)]])</f>
        <v/>
      </c>
      <c r="MD277" s="574" t="str">
        <f>IF(Table1[[#This Row],[Hauptkörper - B3 - Lizenzierungs-pflichtig? (X=Ja)]]="","",Table1[[#This Row],[Hauptkörper - B3 - Lizenzierungs-pflichtig? (X=Ja)]])</f>
        <v/>
      </c>
      <c r="ME277" s="577" t="str">
        <f>IF(Table1[[#This Row],[Hauptkörper - B3 - Virgin Material]]="","",VLOOKUP(Table1[[#This Row],[Hauptkörper - B3 - Virgin Material]],'DD FD'!AJ:AK,2,FALSE))</f>
        <v/>
      </c>
      <c r="MF277" s="578" t="str">
        <f>IF(Table1[[#This Row],[Hauptkörper - B3 - Virgin Material Anteil (in %)]]="","",Table1[[#This Row],[Hauptkörper - B3 - Virgin Material Anteil (in %)]])</f>
        <v/>
      </c>
      <c r="MG277" s="577" t="str">
        <f>IF(Table1[[#This Row],[Hauptkörper - B3 - Recyceltes Material]]="","",VLOOKUP(Table1[[#This Row],[Hauptkörper - B3 - Recyceltes Material]],'DD FD'!AL:AM,2,FALSE))</f>
        <v/>
      </c>
      <c r="MH277" s="578" t="str">
        <f>IF(Table1[[#This Row],[Hauptkörper - B3 - Recyceltes Material Anteil (in %)]]="","",Table1[[#This Row],[Hauptkörper - B3 - Recyceltes Material Anteil (in %)]])</f>
        <v/>
      </c>
      <c r="MI277" s="577" t="str">
        <f>IF(Table1[[#This Row],[Hauptkörper - B3 - Beschichtung]]="","",VLOOKUP(Table1[[#This Row],[Hauptkörper - B3 - Beschichtung]],'DD FD'!AE:AF,2,FALSE))</f>
        <v/>
      </c>
      <c r="MJ277" s="580" t="str">
        <f>IF(Table1[[#This Row],[Hauptkörper - B3 - Beschichtung Anteil (in %)]]="","",Table1[[#This Row],[Hauptkörper - B3 - Beschichtung Anteil (in %)]])</f>
        <v/>
      </c>
      <c r="MK277" s="576" t="str">
        <f>IF(Table1[[#This Row],[Verschluss - B1 - Art]]="","",VLOOKUP(Table1[[#This Row],[Verschluss - B1 - Art]],'DD FD'!D:E,2,FALSE))</f>
        <v/>
      </c>
      <c r="ML277" s="577" t="str">
        <f>IF(Table1[[#This Row],[Verschluss - B1 - Fraktion]]="","",VLOOKUP(Table1[[#This Row],[Verschluss - B1 - Fraktion]],'DD FD'!H:J,3,FALSE))</f>
        <v/>
      </c>
      <c r="MM277" s="574" t="str">
        <f>IF(Table1[[#This Row],[Verschluss - B1 - Gewicht (in G)]]="","",Table1[[#This Row],[Verschluss - B1 - Gewicht (in G)]])</f>
        <v/>
      </c>
      <c r="MN277" s="574" t="str">
        <f>IF(Table1[[#This Row],[Verschluss - B1 - Lizenzierungs-pflichtig? (X=Ja)]]="","",Table1[[#This Row],[Verschluss - B1 - Lizenzierungs-pflichtig? (X=Ja)]])</f>
        <v/>
      </c>
      <c r="MO277" s="574" t="str">
        <f>IF(Table1[[#This Row],[Verschluss - B1 - Trennbar vom Hauptkörper? (X=Ja)]]="","",Table1[[#This Row],[Verschluss - B1 - Trennbar vom Hauptkörper? (X=Ja)]])</f>
        <v/>
      </c>
      <c r="MP277" s="577" t="str">
        <f>IF(Table1[[#This Row],[Verschluss - B1 - Virgin Material]]="","",VLOOKUP(Table1[[#This Row],[Verschluss - B1 - Virgin Material]],'DD FD'!AJ:AK,2,FALSE))</f>
        <v/>
      </c>
      <c r="MQ277" s="578" t="str">
        <f>IF(Table1[[#This Row],[Verschluss - B1 - Virgin Material Anteil (in %)]]="","",Table1[[#This Row],[Verschluss - B1 - Virgin Material Anteil (in %)]])</f>
        <v/>
      </c>
      <c r="MR277" s="577" t="str">
        <f>IF(Table1[[#This Row],[Verschluss - B1 - Recyceltes Material]]="","",VLOOKUP(Table1[[#This Row],[Verschluss - B1 - Recyceltes Material]],'DD FD'!AL:AM,2,FALSE))</f>
        <v/>
      </c>
      <c r="MS277" s="578" t="str">
        <f>IF(Table1[[#This Row],[Verschluss - B1 - Recyceltes Material Anteil (in %)]]="","",Table1[[#This Row],[Verschluss - B1 - Recyceltes Material Anteil (in %)]])</f>
        <v/>
      </c>
      <c r="MT277" s="577" t="str">
        <f>IF(Table1[[#This Row],[Verschluss - B1 - Beschichtung]]="","",VLOOKUP(Table1[[#This Row],[Verschluss - B1 - Beschichtung]],'DD FD'!AE:AF,2,FALSE))</f>
        <v/>
      </c>
      <c r="MU277" s="580" t="str">
        <f>IF(Table1[[#This Row],[Verschluss - B1 - Beschichtung Anteil (in %)]]="","",Table1[[#This Row],[Verschluss - B1 - Beschichtung Anteil (in %)]])</f>
        <v/>
      </c>
      <c r="MV277" s="576" t="str">
        <f>IF(Table1[[#This Row],[Verschluss - B2 - Art]]="","",VLOOKUP(Table1[[#This Row],[Verschluss - B2 - Art]],'DD FD'!D:E,2,FALSE))</f>
        <v/>
      </c>
      <c r="MW277" s="577" t="str">
        <f>IF(Table1[[#This Row],[Verschluss - B2 - Fraktion]]="","",VLOOKUP(Table1[[#This Row],[Verschluss - B2 - Fraktion]],'DD FD'!H:J,3,FALSE))</f>
        <v/>
      </c>
      <c r="MX277" s="574" t="str">
        <f>IF(Table1[[#This Row],[Verschluss - B2 - Gewicht (in G)]]="","",Table1[[#This Row],[Verschluss - B2 - Gewicht (in G)]])</f>
        <v/>
      </c>
      <c r="MY277" s="574" t="str">
        <f>IF(Table1[[#This Row],[Verschluss - B2 - Lizenzierungs-pflichtig? (X=Ja)]]="","",Table1[[#This Row],[Verschluss - B2 - Lizenzierungs-pflichtig? (X=Ja)]])</f>
        <v/>
      </c>
      <c r="MZ277" s="574" t="str">
        <f>IF(Table1[[#This Row],[Verschluss - B2 - Trennbar vom Hauptkörper? (X=Ja)]]="","",Table1[[#This Row],[Verschluss - B2 - Trennbar vom Hauptkörper? (X=Ja)]])</f>
        <v/>
      </c>
      <c r="NA277" s="577" t="str">
        <f>IF(Table1[[#This Row],[Verschluss - B2 - Virgin Material]]="","",VLOOKUP(Table1[[#This Row],[Verschluss - B2 - Virgin Material]],'DD FD'!AJ:AK,2,FALSE))</f>
        <v/>
      </c>
      <c r="NB277" s="578" t="str">
        <f>IF(Table1[[#This Row],[Verschluss - B2 - Virgin Material Anteil (in %)]]="","",Table1[[#This Row],[Verschluss - B2 - Virgin Material Anteil (in %)]])</f>
        <v/>
      </c>
      <c r="NC277" s="577" t="str">
        <f>IF(Table1[[#This Row],[Verschluss - B2 - Recyceltes Material]]="","",VLOOKUP(Table1[[#This Row],[Verschluss - B2 - Recyceltes Material]],'DD FD'!AL:AM,2,FALSE))</f>
        <v/>
      </c>
      <c r="ND277" s="578" t="str">
        <f>IF(Table1[[#This Row],[Verschluss - B2 - Recyceltes Material Anteil (in %)]]="","",Table1[[#This Row],[Verschluss - B2 - Recyceltes Material Anteil (in %)]])</f>
        <v/>
      </c>
      <c r="NE277" s="577" t="str">
        <f>IF(Table1[[#This Row],[Verschluss - B2 - Beschichtung]]="","",VLOOKUP(Table1[[#This Row],[Verschluss - B2 - Beschichtung]],'DD FD'!AE:AF,2,FALSE))</f>
        <v/>
      </c>
      <c r="NF277" s="580" t="str">
        <f>IF(Table1[[#This Row],[Verschluss - B2 - Beschichtung Anteil (in %)]]="","",Table1[[#This Row],[Verschluss - B2 - Beschichtung Anteil (in %)]])</f>
        <v/>
      </c>
      <c r="NG277" s="576" t="str">
        <f>IF(Table1[[#This Row],[Verschluss - B3 - Art]]="","",VLOOKUP(Table1[[#This Row],[Verschluss - B3 - Art]],'DD FD'!D:E,2,FALSE))</f>
        <v/>
      </c>
      <c r="NH277" s="577" t="str">
        <f>IF(Table1[[#This Row],[Verschluss - B3 - Fraktion]]="","",VLOOKUP(Table1[[#This Row],[Verschluss - B3 - Fraktion]],'DD FD'!H:J,3,FALSE))</f>
        <v/>
      </c>
      <c r="NI277" s="574" t="str">
        <f>IF(Table1[[#This Row],[Verschluss - B3 - Gewicht (in G)]]="","",Table1[[#This Row],[Verschluss - B3 - Gewicht (in G)]])</f>
        <v/>
      </c>
      <c r="NJ277" s="574" t="str">
        <f>IF(Table1[[#This Row],[Verschluss - B3 - Lizenzierungs-pflichtig? (X=Ja)]]="","",Table1[[#This Row],[Verschluss - B3 - Lizenzierungs-pflichtig? (X=Ja)]])</f>
        <v/>
      </c>
      <c r="NK277" s="574" t="str">
        <f>IF(Table1[[#This Row],[Verschluss - B3 - Trennbar vom Hauptkörper? (X=Ja)]]="","",Table1[[#This Row],[Verschluss - B3 - Trennbar vom Hauptkörper? (X=Ja)]])</f>
        <v/>
      </c>
      <c r="NL277" s="577" t="str">
        <f>IF(Table1[[#This Row],[Verschluss - B3 - Virgin Material]]="","",VLOOKUP(Table1[[#This Row],[Verschluss - B3 - Virgin Material]],'DD FD'!AJ:AK,2,FALSE))</f>
        <v/>
      </c>
      <c r="NM277" s="578" t="str">
        <f>IF(Table1[[#This Row],[Verschluss - B3 - Virgin Material Anteil (in %)]]="","",Table1[[#This Row],[Verschluss - B3 - Virgin Material Anteil (in %)]])</f>
        <v/>
      </c>
      <c r="NN277" s="577" t="str">
        <f>IF(Table1[[#This Row],[Verschluss - B3 - Recyceltes Material]]="","",VLOOKUP(Table1[[#This Row],[Verschluss - B3 - Recyceltes Material]],'DD FD'!AL:AM,2,FALSE))</f>
        <v/>
      </c>
      <c r="NO277" s="578" t="str">
        <f>IF(Table1[[#This Row],[Verschluss - B3 - Recyceltes Material Anteil (in %)]]="","",Table1[[#This Row],[Verschluss - B3 - Recyceltes Material Anteil (in %)]])</f>
        <v/>
      </c>
      <c r="NP277" s="577" t="str">
        <f>IF(Table1[[#This Row],[Verschluss - B3 - Beschichtung]]="","",VLOOKUP(Table1[[#This Row],[Verschluss - B3 - Beschichtung]],'DD FD'!AE:AF,2,FALSE))</f>
        <v/>
      </c>
      <c r="NQ277" s="580" t="str">
        <f>IF(Table1[[#This Row],[Verschluss - B3 - Beschichtung Anteil (in %)]]="","",Table1[[#This Row],[Verschluss - B3 - Beschichtung Anteil (in %)]])</f>
        <v/>
      </c>
      <c r="NR277" s="576" t="str">
        <f>IF(Table1[[#This Row],[Etikett - B1 - Art]]="","",VLOOKUP(Table1[[#This Row],[Etikett - B1 - Art]],'DD FD'!F:G,2,FALSE))</f>
        <v/>
      </c>
      <c r="NS277" s="577" t="str">
        <f>IF(Table1[[#This Row],[Etikett - B1 - Fraktion]]="","",VLOOKUP(Table1[[#This Row],[Etikett - B1 - Fraktion]],'DD FD'!H:J,3,FALSE))</f>
        <v/>
      </c>
      <c r="NT277" s="574" t="str">
        <f>IF(Table1[[#This Row],[Etikett - B1 - Gewicht (in G)]]="","",Table1[[#This Row],[Etikett - B1 - Gewicht (in G)]])</f>
        <v/>
      </c>
      <c r="NU277" s="574" t="str">
        <f>IF(Table1[[#This Row],[Etikett - B1 - Lizenzierungs-pflichtig? (X=Ja)]]="","",Table1[[#This Row],[Etikett - B1 - Lizenzierungs-pflichtig? (X=Ja)]])</f>
        <v/>
      </c>
      <c r="NV277" s="574" t="str">
        <f>IF(Table1[[#This Row],[Etikett - B1 - Trennbar vom Hauptkörper? (X=Ja)]]="","",Table1[[#This Row],[Etikett - B1 - Trennbar vom Hauptkörper? (X=Ja)]])</f>
        <v/>
      </c>
      <c r="NW277" s="577" t="str">
        <f>IF(Table1[[#This Row],[Etikett - B1 - Virgin Material]]="","",VLOOKUP(Table1[[#This Row],[Etikett - B1 - Virgin Material]],'DD FD'!AJ:AK,2,FALSE))</f>
        <v/>
      </c>
      <c r="NX277" s="578" t="str">
        <f>IF(Table1[[#This Row],[Etikett - B1 - Virgin Material Anteil (in %)]]="","",Table1[[#This Row],[Etikett - B1 - Virgin Material Anteil (in %)]])</f>
        <v/>
      </c>
      <c r="NY277" s="577" t="str">
        <f>IF(Table1[[#This Row],[Etikett - B1 - Recyceltes Material]]="","",VLOOKUP(Table1[[#This Row],[Etikett - B1 - Recyceltes Material]],'DD FD'!AL:AM,2,FALSE))</f>
        <v/>
      </c>
      <c r="NZ277" s="578" t="str">
        <f>IF(Table1[[#This Row],[Etikett - B1 - Recyceltes Material Anteil (in %)]]="","",Table1[[#This Row],[Etikett - B1 - Recyceltes Material Anteil (in %)]])</f>
        <v/>
      </c>
      <c r="OA277" s="577" t="str">
        <f>IF(Table1[[#This Row],[Etikett - B1 - Beschichtung]]="","",VLOOKUP(Table1[[#This Row],[Etikett - B1 - Beschichtung]],'DD FD'!AE:AF,2,FALSE))</f>
        <v/>
      </c>
      <c r="OB277" s="580" t="str">
        <f>IF(Table1[[#This Row],[Etikett - B1 - Beschichtung Anteil (in %)]]="","",Table1[[#This Row],[Etikett - B1 - Beschichtung Anteil (in %)]])</f>
        <v/>
      </c>
      <c r="OC277" s="576" t="str">
        <f>IF(Table1[[#This Row],[Etikett - B2 - Art]]="","",VLOOKUP(Table1[[#This Row],[Etikett - B2 - Art]],'DD FD'!F:G,2,FALSE))</f>
        <v/>
      </c>
      <c r="OD277" s="577" t="str">
        <f>IF(Table1[[#This Row],[Etikett - B2 - Fraktion]]="","",VLOOKUP(Table1[[#This Row],[Etikett - B2 - Fraktion]],'DD FD'!H:J,3,FALSE))</f>
        <v/>
      </c>
      <c r="OE277" s="574" t="str">
        <f>IF(Table1[[#This Row],[Etikett - B2 - Gewicht (in G)]]="","",Table1[[#This Row],[Etikett - B2 - Gewicht (in G)]])</f>
        <v/>
      </c>
      <c r="OF277" s="574" t="str">
        <f>IF(Table1[[#This Row],[Etikett - B2 - Lizenzierungs-pflichtig? (X=Ja)]]="","",Table1[[#This Row],[Etikett - B2 - Lizenzierungs-pflichtig? (X=Ja)]])</f>
        <v/>
      </c>
      <c r="OG277" s="574" t="str">
        <f>IF(Table1[[#This Row],[Etikett - B2 - Trennbar vom Hauptkörper? (X=Ja)]]="","",Table1[[#This Row],[Etikett - B2 - Trennbar vom Hauptkörper? (X=Ja)]])</f>
        <v/>
      </c>
      <c r="OH277" s="577" t="str">
        <f>IF(Table1[[#This Row],[Etikett - B2 - Virgin Material]]="","",VLOOKUP(Table1[[#This Row],[Etikett - B2 - Virgin Material]],'DD FD'!AJ:AK,2,FALSE))</f>
        <v/>
      </c>
      <c r="OI277" s="578" t="str">
        <f>IF(Table1[[#This Row],[Etikett - B2 - Virgin Material Anteil (in %)]]="","",Table1[[#This Row],[Etikett - B2 - Virgin Material Anteil (in %)]])</f>
        <v/>
      </c>
      <c r="OJ277" s="577" t="str">
        <f>IF(Table1[[#This Row],[Etikett - B2 - Recyceltes Material]]="","",VLOOKUP(Table1[[#This Row],[Etikett - B2 - Recyceltes Material]],'DD FD'!AL:AM,2,FALSE))</f>
        <v/>
      </c>
      <c r="OK277" s="578" t="str">
        <f>IF(Table1[[#This Row],[Etikett - B2 - Recyceltes Material Anteil (in %)]]="","",Table1[[#This Row],[Etikett - B2 - Recyceltes Material Anteil (in %)]])</f>
        <v/>
      </c>
      <c r="OL277" s="577" t="str">
        <f>IF(Table1[[#This Row],[Etikett - B2 - Beschichtung]]="","",VLOOKUP(Table1[[#This Row],[Etikett - B2 - Beschichtung]],'DD FD'!AE:AF,2,FALSE))</f>
        <v/>
      </c>
      <c r="OM277" s="580" t="str">
        <f>IF(Table1[[#This Row],[Etikett - B2 - Beschichtung Anteil (in %)]]="","",Table1[[#This Row],[Etikett - B2 - Beschichtung Anteil (in %)]])</f>
        <v/>
      </c>
      <c r="ON277" s="576" t="str">
        <f>IF(Table1[[#This Row],[Etikett - B3 - Art]]="","",VLOOKUP(Table1[[#This Row],[Etikett - B3 - Art]],'DD FD'!F:G,2,FALSE))</f>
        <v/>
      </c>
      <c r="OO277" s="577" t="str">
        <f>IF(Table1[[#This Row],[Etikett - B3 - Fraktion]]="","",VLOOKUP(Table1[[#This Row],[Etikett - B3 - Fraktion]],'DD FD'!H:J,3,FALSE))</f>
        <v/>
      </c>
      <c r="OP277" s="574" t="str">
        <f>IF(Table1[[#This Row],[Etikett - B3 - Gewicht (in G)]]="","",Table1[[#This Row],[Etikett - B3 - Gewicht (in G)]])</f>
        <v/>
      </c>
      <c r="OQ277" s="574" t="str">
        <f>IF(Table1[[#This Row],[Etikett - B3 - Lizenzierungs-pflichtig? (X=Ja)]]="","",Table1[[#This Row],[Etikett - B3 - Lizenzierungs-pflichtig? (X=Ja)]])</f>
        <v/>
      </c>
      <c r="OR277" s="574" t="str">
        <f>IF(Table1[[#This Row],[Etikett - B3 - Trennbar vom Hauptkörper? (X=Ja)]]="","",Table1[[#This Row],[Etikett - B3 - Trennbar vom Hauptkörper? (X=Ja)]])</f>
        <v/>
      </c>
      <c r="OS277" s="577" t="str">
        <f>IF(Table1[[#This Row],[Etikett - B3 - Virgin Material]]="","",VLOOKUP(Table1[[#This Row],[Etikett - B3 - Virgin Material]],'DD FD'!AJ:AK,2,FALSE))</f>
        <v/>
      </c>
      <c r="OT277" s="578" t="str">
        <f>IF(Table1[[#This Row],[Etikett - B3 - Virgin Material Anteil (in %)]]="","",Table1[[#This Row],[Etikett - B3 - Virgin Material Anteil (in %)]])</f>
        <v/>
      </c>
      <c r="OU277" s="577" t="str">
        <f>IF(Table1[[#This Row],[Etikett - B3 - Recyceltes Material]]="","",VLOOKUP(Table1[[#This Row],[Etikett - B3 - Recyceltes Material]],'DD FD'!AL:AM,2,FALSE))</f>
        <v/>
      </c>
      <c r="OV277" s="578" t="str">
        <f>IF(Table1[[#This Row],[Etikett - B3 - Recyceltes Material Anteil (in %)]]="","",Table1[[#This Row],[Etikett - B3 - Recyceltes Material Anteil (in %)]])</f>
        <v/>
      </c>
      <c r="OW277" s="577" t="str">
        <f>IF(Table1[[#This Row],[Etikett - B3 - Beschichtung]]="","",VLOOKUP(Table1[[#This Row],[Etikett - B3 - Beschichtung]],'DD FD'!AE:AF,2,FALSE))</f>
        <v/>
      </c>
      <c r="OX277" s="613" t="str">
        <f>IF(Table1[[#This Row],[Etikett - B3 - Beschichtung Anteil (in %)]]="","",Table1[[#This Row],[Etikett - B3 - Beschichtung Anteil (in %)]])</f>
        <v/>
      </c>
      <c r="OY277" s="618">
        <f>ROUNDUP(SUM(
IF(AND(LH277='DD FD'!$J$7,LJ277='DD FD'!$AI$3),LI277,0),
IF(AND(LR277='DD FD'!$J$7,LT277='DD FD'!$AI$3),LS277,0),
IF(AND(MB277='DD FD'!$J$7,MD277='DD FD'!$AI$3),MC277,0),
IF(AND(ML277='DD FD'!$J$7,MN277='DD FD'!$AI$3),MM277,0),
IF(AND(MW277='DD FD'!$J$7,MY277='DD FD'!$AI$3),MX277,0),
IF(AND(NH277='DD FD'!$J$7,NJ277='DD FD'!$AI$3),NI277,0),
IF(AND(NS277='DD FD'!$J$7,NU277='DD FD'!$AI$3),NT277,0),
IF(AND(OD277='DD FD'!$J$7,OF277='DD FD'!$AI$3),OE277,0),
IF(AND(OO277='DD FD'!$J$7,OQ277='DD FD'!$AI$3),OP277,0),
),2)</f>
        <v>0</v>
      </c>
      <c r="OZ277" s="617">
        <f>ROUNDUP(SUM(
IF(AND(LH277='DD FD'!$J$6,LJ277='DD FD'!$AI$3),LI277,0),
IF(AND(LR277='DD FD'!$J$6,LT277='DD FD'!$AI$3),LS277,0),
IF(AND(MB277='DD FD'!$J$6,MD277='DD FD'!$AI$3),MC277,0),
IF(AND(ML277='DD FD'!$J$6,MN277='DD FD'!$AI$3),MM277,0),
IF(AND(MW277='DD FD'!$J$6,MY277='DD FD'!$AI$3),MX277,0),
IF(AND(NH277='DD FD'!$J$6,NJ277='DD FD'!$AI$3),NI277,0),
IF(AND(NS277='DD FD'!$J$6,NU277='DD FD'!$AI$3),NT277,0),
IF(AND(OD277='DD FD'!$J$6,OF277='DD FD'!$AI$3),OE277,0),
IF(AND(OO277='DD FD'!$J$6,OQ277='DD FD'!$AI$3),OP277,0),
),2)</f>
        <v>0</v>
      </c>
      <c r="PA277" s="617">
        <f>ROUNDUP(SUM(
IF(AND(LH277='DD FD'!$J$10,LJ277='DD FD'!$AI$3),LI277,0),
IF(AND(LR277='DD FD'!$J$10,LT277='DD FD'!$AI$3),LS277,0),
IF(AND(MB277='DD FD'!$J$10,MD277='DD FD'!$AI$3),MC277,0),
IF(AND(ML277='DD FD'!$J$10,MN277='DD FD'!$AI$3),MM277,0),
IF(AND(MW277='DD FD'!$J$10,MY277='DD FD'!$AI$3),MX277,0),
IF(AND(NH277='DD FD'!$J$10,NJ277='DD FD'!$AI$3),NI277,0),
IF(AND(NS277='DD FD'!$J$10,NU277='DD FD'!$AI$3),NT277,0),
IF(AND(OD277='DD FD'!$J$10,OF277='DD FD'!$AI$3),OE277,0),
IF(AND(OO277='DD FD'!$J$10,OQ277='DD FD'!$AI$3),OP277,0),
),2)</f>
        <v>0</v>
      </c>
      <c r="PB277" s="617">
        <f>ROUNDUP(SUM(
IF(AND(LH277='DD FD'!$J$8,LJ277='DD FD'!$AI$3),LI277,0),
IF(AND(LR277='DD FD'!$J$8,LT277='DD FD'!$AI$3),LS277,0),
IF(AND(MB277='DD FD'!$J$8,MD277='DD FD'!$AI$3),MC277,0),
IF(AND(ML277='DD FD'!$J$8,MN277='DD FD'!$AI$3),MM277,0),
IF(AND(MW277='DD FD'!$J$8,MY277='DD FD'!$AI$3),MX277,0),
IF(AND(NH277='DD FD'!$J$8,NJ277='DD FD'!$AI$3),NI277,0),
IF(AND(NS277='DD FD'!$J$8,NU277='DD FD'!$AI$3),NT277,0),
IF(AND(OD277='DD FD'!$J$8,OF277='DD FD'!$AI$3),OE277,0),
IF(AND(OO277='DD FD'!$J$8,OQ277='DD FD'!$AI$3),OP277,0),
),2)</f>
        <v>0</v>
      </c>
      <c r="PC277" s="617">
        <f>ROUNDUP(SUM(
IF(AND(LH277='DD FD'!$J$5,LJ277='DD FD'!$AI$3),LI277,0),
IF(AND(LR277='DD FD'!$J$5,LT277='DD FD'!$AI$3),LS277,0),
IF(AND(MB277='DD FD'!$J$5,MD277='DD FD'!$AI$3),MC277,0),
IF(AND(ML277='DD FD'!$J$5,MN277='DD FD'!$AI$3),MM277,0),
IF(AND(MW277='DD FD'!$J$5,MY277='DD FD'!$AI$3),MX277,0),
IF(AND(NH277='DD FD'!$J$5,NJ277='DD FD'!$AI$3),NI277,0),
IF(AND(NS277='DD FD'!$J$5,NU277='DD FD'!$AI$3),NT277,0),
IF(AND(OD277='DD FD'!$J$5,OF277='DD FD'!$AI$3),OE277,0),
IF(AND(OO277='DD FD'!$J$5,OQ277='DD FD'!$AI$3),OP277,0),
),2)</f>
        <v>0</v>
      </c>
      <c r="PD277" s="617">
        <f>ROUNDUP(SUM(
IF(AND(LH277='DD FD'!$J$9,LJ277='DD FD'!$AI$3),LI277,0),
IF(AND(LR277='DD FD'!$J$9,LT277='DD FD'!$AI$3),LS277,0),
IF(AND(MB277='DD FD'!$J$9,MD277='DD FD'!$AI$3),MC277,0),
IF(AND(ML277='DD FD'!$J$9,MN277='DD FD'!$AI$3),MM277,0),
IF(AND(MW277='DD FD'!$J$9,MY277='DD FD'!$AI$3),MX277,0),
IF(AND(NH277='DD FD'!$J$9,NJ277='DD FD'!$AI$3),NI277,0),
IF(AND(NS277='DD FD'!$J$9,NU277='DD FD'!$AI$3),NT277,0),
IF(AND(OD277='DD FD'!$J$9,OF277='DD FD'!$AI$3),OE277,0),
IF(AND(OO277='DD FD'!$J$9,OQ277='DD FD'!$AI$3),OP277,0),
),2)</f>
        <v>0</v>
      </c>
      <c r="PE277" s="617">
        <f>ROUNDUP(SUM(
IF(AND(LH277='DD FD'!$J$4,LJ277='DD FD'!$AI$3),LI277,0),
IF(AND(LR277='DD FD'!$J$4,LT277='DD FD'!$AI$3),LS277,0),
IF(AND(MB277='DD FD'!$J$4,MD277='DD FD'!$AI$3),MC277,0),
IF(AND(ML277='DD FD'!$J$4,MN277='DD FD'!$AI$3),MM277,0),
IF(AND(MW277='DD FD'!$J$4,MY277='DD FD'!$AI$3),MX277,0),
IF(AND(NH277='DD FD'!$J$4,NJ277='DD FD'!$AI$3),NI277,0),
IF(AND(NS277='DD FD'!$J$4,NU277='DD FD'!$AI$3),NT277,0),
IF(AND(OD277='DD FD'!$J$4,OF277='DD FD'!$AI$3),OE277,0),
IF(AND(OO277='DD FD'!$J$4,OQ277='DD FD'!$AI$3),OP277,0),
),2)</f>
        <v>0</v>
      </c>
      <c r="PF277" s="619">
        <f>ROUNDUP(SUM(
IF(AND(LH277='DD FD'!$J$11,LJ277='DD FD'!$AI$3),LI277,0),
IF(AND(LR277='DD FD'!$J$11,LT277='DD FD'!$AI$3),LS277,0),
IF(AND(MB277='DD FD'!$J$11,MD277='DD FD'!$AI$3),MC277,0),
IF(AND(ML277='DD FD'!$J$11,MN277='DD FD'!$AI$3),MM277,0),
IF(AND(MW277='DD FD'!$J$11,MY277='DD FD'!$AI$3),MX277,0),
IF(AND(NH277='DD FD'!$J$11,NJ277='DD FD'!$AI$3),NI277,0),
IF(AND(NS277='DD FD'!$J$11,NU277='DD FD'!$AI$3),NT277,0),
IF(AND(OD277='DD FD'!$J$11,OF277='DD FD'!$AI$3),OE277,0),
IF(AND(OO277='DD FD'!$J$11,OQ277='DD FD'!$AI$3),OP277,0),
),2)</f>
        <v>0</v>
      </c>
    </row>
    <row r="278" spans="1:422">
      <c r="A278" s="806"/>
      <c r="B278" s="934"/>
      <c r="C278" s="247"/>
      <c r="D278" s="842"/>
      <c r="E278" s="247"/>
      <c r="F278" s="158"/>
      <c r="G278" s="710"/>
      <c r="H278" s="712"/>
      <c r="I278" s="936"/>
      <c r="J278" s="803"/>
      <c r="K278" s="150"/>
      <c r="L278" s="146" t="str">
        <f t="shared" si="108"/>
        <v/>
      </c>
      <c r="M278" s="501" t="str">
        <f t="shared" si="125"/>
        <v/>
      </c>
      <c r="N278" s="504"/>
      <c r="O278" s="113" t="str">
        <f t="shared" si="126"/>
        <v/>
      </c>
      <c r="P278" s="114" t="str">
        <f t="shared" si="109"/>
        <v/>
      </c>
      <c r="Q278" s="152"/>
      <c r="R278" s="152"/>
      <c r="S278" s="115" t="str">
        <f t="shared" si="127"/>
        <v/>
      </c>
      <c r="T278" s="159"/>
      <c r="U278" s="159"/>
      <c r="V278" s="157"/>
      <c r="W278" s="157"/>
      <c r="X278" s="157"/>
      <c r="Y278" s="772"/>
      <c r="Z278" s="158"/>
      <c r="AA278" s="144"/>
      <c r="AB278" s="112"/>
      <c r="AC278" s="153"/>
      <c r="AD278" s="153"/>
      <c r="AE278" s="153"/>
      <c r="AF278" s="153"/>
      <c r="AG278" s="153"/>
      <c r="AH278" s="153"/>
      <c r="AI278" s="152"/>
      <c r="AJ278" s="158"/>
      <c r="AK278" s="158"/>
      <c r="AL278" s="158"/>
      <c r="AM278" s="116" t="str">
        <f t="shared" si="128"/>
        <v/>
      </c>
      <c r="AN278" s="116" t="str">
        <f t="shared" si="129"/>
        <v/>
      </c>
      <c r="AO278" s="324"/>
      <c r="AP278" s="503"/>
      <c r="AQ278" s="487" t="str">
        <f t="shared" si="130"/>
        <v/>
      </c>
      <c r="AR278" s="113" t="str">
        <f t="shared" si="110"/>
        <v/>
      </c>
      <c r="AS278" s="113" t="str">
        <f t="shared" si="111"/>
        <v/>
      </c>
      <c r="AT278" s="113" t="str">
        <f t="shared" si="112"/>
        <v/>
      </c>
      <c r="AU278" s="113" t="str">
        <f t="shared" si="113"/>
        <v/>
      </c>
      <c r="AV278" s="159"/>
      <c r="AW278" s="157"/>
      <c r="AX278" s="157"/>
      <c r="AY278" s="157"/>
      <c r="AZ278" s="157"/>
      <c r="BA278" s="116" t="str">
        <f t="shared" si="114"/>
        <v/>
      </c>
      <c r="BB278" s="316"/>
      <c r="BC278" s="116" t="str">
        <f t="shared" si="115"/>
        <v/>
      </c>
      <c r="BD278" s="133" t="str">
        <f t="shared" si="116"/>
        <v/>
      </c>
      <c r="BE278" s="157"/>
      <c r="BF278" s="1180"/>
      <c r="BG278" s="1180"/>
      <c r="BH278" s="158"/>
      <c r="BI278" s="490"/>
      <c r="BJ278" s="514" t="str">
        <f t="shared" si="131"/>
        <v/>
      </c>
      <c r="BK278" s="789"/>
      <c r="BL278" s="116" t="str">
        <f t="shared" si="132"/>
        <v/>
      </c>
      <c r="BM278" s="144"/>
      <c r="BN278" s="144"/>
      <c r="BO278" s="144"/>
      <c r="BP278" s="790"/>
      <c r="BQ278" s="790"/>
      <c r="BR278" s="790"/>
      <c r="BS278" s="116" t="str">
        <f t="shared" si="117"/>
        <v/>
      </c>
      <c r="BT278" s="790"/>
      <c r="BU278" s="808" t="str">
        <f t="shared" si="118"/>
        <v/>
      </c>
      <c r="BV278" s="791"/>
      <c r="BW278" s="144"/>
      <c r="BX278" s="20"/>
      <c r="BY278" s="20"/>
      <c r="BZ278" s="20"/>
      <c r="CA278" s="792"/>
      <c r="CB278" s="1201"/>
      <c r="CC278" s="144"/>
      <c r="CD278" s="144"/>
      <c r="CE278" s="144"/>
      <c r="CF278" s="144"/>
      <c r="CG278" s="144"/>
      <c r="CH278" s="144"/>
      <c r="CI278" s="144"/>
      <c r="CJ278" s="144"/>
      <c r="CK278" s="144"/>
      <c r="CL278" s="144"/>
      <c r="CM278" s="144"/>
      <c r="CN278" s="144"/>
      <c r="CO278" s="144"/>
      <c r="CP278" s="144"/>
      <c r="CQ278" s="144"/>
      <c r="CR278" s="144"/>
      <c r="CS278" s="144"/>
      <c r="CT278" s="144"/>
      <c r="CU278" s="144"/>
      <c r="CV278" s="144"/>
      <c r="CW278" s="144"/>
      <c r="CX278" s="144"/>
      <c r="CY278" s="144"/>
      <c r="CZ278" s="144"/>
      <c r="DA278" s="144"/>
      <c r="DB278" s="144"/>
      <c r="DC278" s="144"/>
      <c r="DD278" s="144"/>
      <c r="DE278" s="144"/>
      <c r="DF278" s="144"/>
      <c r="DG278" s="144"/>
      <c r="DH278" s="144"/>
      <c r="DI278" s="144"/>
      <c r="DJ278" s="144"/>
      <c r="DK278" s="144"/>
      <c r="DL278" s="144"/>
      <c r="DM278" s="144"/>
      <c r="DN278" s="144"/>
      <c r="DO278" s="144"/>
      <c r="DP278" s="144"/>
      <c r="DQ278" s="144"/>
      <c r="DR278" s="144"/>
      <c r="DS278" s="144"/>
      <c r="DT278" s="144"/>
      <c r="DU278" s="144"/>
      <c r="DV278" s="144"/>
      <c r="DW278" s="144"/>
      <c r="DX278" s="144"/>
      <c r="DY278" s="144"/>
      <c r="DZ278" s="144"/>
      <c r="EA278" s="144"/>
      <c r="EB278" s="144"/>
      <c r="EC278" s="144"/>
      <c r="ED278" s="782" t="str">
        <f t="shared" si="133"/>
        <v/>
      </c>
      <c r="EE278" s="519"/>
      <c r="EF278" s="793"/>
      <c r="EG278" s="519"/>
      <c r="EH278" s="794"/>
      <c r="EI278" s="790"/>
      <c r="EJ278" s="794"/>
      <c r="EK278" s="794"/>
      <c r="EL278" s="790"/>
      <c r="EM278" s="790"/>
      <c r="EN278" s="790"/>
      <c r="EO278" s="112" t="str">
        <f t="shared" si="119"/>
        <v/>
      </c>
      <c r="EP278" s="790"/>
      <c r="EQ278" s="488" t="str">
        <f t="shared" si="120"/>
        <v/>
      </c>
      <c r="ER278" s="1100"/>
      <c r="ES278" s="1099" t="str">
        <f t="shared" si="134"/>
        <v/>
      </c>
      <c r="ET278" s="525"/>
      <c r="EU278" s="148"/>
      <c r="EV278" s="148"/>
      <c r="EW278" s="148"/>
      <c r="EX278" s="148"/>
      <c r="EY278" s="148"/>
      <c r="EZ278" s="148"/>
      <c r="FA278" s="148"/>
      <c r="FB278" s="148"/>
      <c r="FC278" s="148"/>
      <c r="FD278" s="148"/>
      <c r="FE278" s="148"/>
      <c r="FF278" s="148"/>
      <c r="FG278" s="148"/>
      <c r="FH278" s="148"/>
      <c r="FI278" s="528"/>
      <c r="FJ278" s="513" t="str">
        <f t="shared" si="121"/>
        <v/>
      </c>
      <c r="FK278" s="158"/>
      <c r="FL278" s="850"/>
      <c r="FM278" s="850"/>
      <c r="FN278" s="850"/>
      <c r="FO278" s="850"/>
      <c r="FP278" s="850"/>
      <c r="FQ278" s="850"/>
      <c r="FR278" s="157"/>
      <c r="FS278" s="143"/>
      <c r="FT278" s="143"/>
      <c r="FU278" s="847" t="str">
        <f t="shared" si="122"/>
        <v/>
      </c>
      <c r="FV278" s="555"/>
      <c r="FW278" s="523" t="str">
        <f>IF(Table1[[#This Row],[Nonfood Inhaltstoffe - Komponente]]="","",VLOOKUP(Table1[[#This Row],[Nonfood Inhaltstoffe - Komponente]],'Dropdown Auswahl'!BJ:BK,2,FALSE))</f>
        <v/>
      </c>
      <c r="FX278" s="1013"/>
      <c r="FY278" s="1011" t="str">
        <f t="shared" si="123"/>
        <v/>
      </c>
      <c r="FZ278" s="152"/>
      <c r="GA278" s="152"/>
      <c r="GB278" s="152"/>
      <c r="GC278" s="529" t="str">
        <f t="shared" si="124"/>
        <v/>
      </c>
      <c r="GG278" s="21"/>
      <c r="GH278" s="21"/>
      <c r="GI278" s="1019"/>
      <c r="GJ278" s="1016" t="str">
        <f>IF(Table1[[#This Row],[Global Trade Item Number (GTIN)]]="","",Table1[[#This Row],[Global Trade Item Number (GTIN)]])</f>
        <v/>
      </c>
      <c r="GK278" s="555" t="str">
        <f>IF(Table1[[#This Row],[WAWI-Nr./ Kreditoren-Nummer
(ASDV)]]&lt;&gt;"",Table1[[#This Row],[WAWI-Nr./ Kreditoren-Nummer
(ASDV)]],"")</f>
        <v/>
      </c>
      <c r="GL278" s="165"/>
      <c r="GM278" s="165"/>
      <c r="GN278" s="165"/>
      <c r="GO278" s="485"/>
      <c r="GP278" s="534"/>
      <c r="GQ278" s="533"/>
      <c r="GR278" s="486"/>
      <c r="GS278" s="486"/>
      <c r="GT278" s="486"/>
      <c r="GU278" s="486"/>
      <c r="GV278" s="486"/>
      <c r="GW278" s="542"/>
      <c r="GX278" s="538"/>
      <c r="GY278" s="144"/>
      <c r="GZ278" s="480"/>
      <c r="HA278" s="158"/>
      <c r="HB278" s="480"/>
      <c r="HC278" s="480"/>
      <c r="HD278" s="480"/>
      <c r="HE278" s="480"/>
      <c r="HF278" s="480"/>
      <c r="HG278" s="480"/>
      <c r="HH278" s="538"/>
      <c r="HI278" s="480"/>
      <c r="HJ278" s="480"/>
      <c r="HK278" s="480"/>
      <c r="HL278" s="480"/>
      <c r="HM278" s="480"/>
      <c r="HN278" s="480"/>
      <c r="HO278" s="480"/>
      <c r="HP278" s="480"/>
      <c r="HQ278" s="480"/>
      <c r="HR278" s="538"/>
      <c r="HS278" s="480"/>
      <c r="HT278" s="480"/>
      <c r="HU278" s="480"/>
      <c r="HV278" s="480"/>
      <c r="HW278" s="480"/>
      <c r="HX278" s="480"/>
      <c r="HY278" s="480"/>
      <c r="HZ278" s="480"/>
      <c r="IA278" s="480"/>
      <c r="IB278" s="538"/>
      <c r="IC278" s="480"/>
      <c r="ID278" s="480"/>
      <c r="IE278" s="480"/>
      <c r="IF278" s="480"/>
      <c r="IG278" s="480"/>
      <c r="IH278" s="480"/>
      <c r="II278" s="480"/>
      <c r="IJ278" s="480"/>
      <c r="IK278" s="480"/>
      <c r="IL278" s="480"/>
      <c r="IM278" s="538"/>
      <c r="IN278" s="480"/>
      <c r="IO278" s="480"/>
      <c r="IP278" s="480"/>
      <c r="IQ278" s="480"/>
      <c r="IR278" s="480"/>
      <c r="IS278" s="480"/>
      <c r="IT278" s="480"/>
      <c r="IU278" s="480"/>
      <c r="IV278" s="480"/>
      <c r="IW278" s="480"/>
      <c r="IX278" s="538"/>
      <c r="IY278" s="480"/>
      <c r="IZ278" s="480"/>
      <c r="JA278" s="480"/>
      <c r="JB278" s="480"/>
      <c r="JC278" s="480"/>
      <c r="JD278" s="480"/>
      <c r="JE278" s="480"/>
      <c r="JF278" s="480"/>
      <c r="JG278" s="480"/>
      <c r="JH278" s="480"/>
      <c r="JI278" s="538"/>
      <c r="JJ278" s="480"/>
      <c r="JK278" s="480"/>
      <c r="JL278" s="480"/>
      <c r="JM278" s="480"/>
      <c r="JN278" s="480"/>
      <c r="JO278" s="480"/>
      <c r="JP278" s="480"/>
      <c r="JQ278" s="480"/>
      <c r="JR278" s="480"/>
      <c r="JS278" s="590"/>
      <c r="JT278" s="538"/>
      <c r="JU278" s="480"/>
      <c r="JV278" s="480"/>
      <c r="JW278" s="480"/>
      <c r="JX278" s="480"/>
      <c r="JY278" s="480"/>
      <c r="JZ278" s="480"/>
      <c r="KA278" s="480"/>
      <c r="KB278" s="480"/>
      <c r="KC278" s="480"/>
      <c r="KD278" s="480"/>
      <c r="KE278" s="538"/>
      <c r="KF278" s="480"/>
      <c r="KG278" s="480"/>
      <c r="KH278" s="480"/>
      <c r="KI278" s="480"/>
      <c r="KJ278" s="480"/>
      <c r="KK278" s="480"/>
      <c r="KL278" s="480"/>
      <c r="KM278" s="480"/>
      <c r="KN278" s="480"/>
      <c r="KO278" s="480"/>
      <c r="KR278" s="568" t="str">
        <f>IF(Table1[[#This Row],[GTIN]]&lt;&gt;"",Table1[[#This Row],[GTIN]],"")</f>
        <v/>
      </c>
      <c r="KS278" s="569" t="str">
        <f>Table1[[#This Row],[Kreditor]]</f>
        <v/>
      </c>
      <c r="KT278" s="570" t="str">
        <f>IF(Table1[[#This Row],[Gültig ab (Datum)]]&lt;&gt;"",Table1[[#This Row],[Gültig ab (Datum)]],"")</f>
        <v/>
      </c>
      <c r="KU278" s="570"/>
      <c r="KV278" s="583" t="str">
        <f>IF(Table1[[#This Row],[Artikel verpackt? 
(X=Ja)]]="","",Table1[[#This Row],[Artikel verpackt? 
(X=Ja)]])</f>
        <v/>
      </c>
      <c r="KW278" s="571" t="str">
        <f>IF(Table1[[#This Row],[Verpackung recyclingfähig?
(X=Ja)]]="","",Table1[[#This Row],[Verpackung recyclingfähig?
(X=Ja)]])</f>
        <v/>
      </c>
      <c r="KX278" s="572"/>
      <c r="KY278" s="573"/>
      <c r="KZ278" s="574"/>
      <c r="LA278" s="574"/>
      <c r="LB278" s="574"/>
      <c r="LC278" s="574"/>
      <c r="LD278" s="574"/>
      <c r="LE278" s="574"/>
      <c r="LF278" s="575"/>
      <c r="LG278" s="576" t="str">
        <f>IF(Table1[[#This Row],[Hauptkörper - B1 - Art]]="","",VLOOKUP(Table1[[#This Row],[Hauptkörper - B1 - Art]],'DD FD'!B:C,2,FALSE))</f>
        <v/>
      </c>
      <c r="LH278" s="577" t="str">
        <f>IF(Table1[[#This Row],[Hauptkörper - B1 - Fraktion]]="","",VLOOKUP(Table1[[#This Row],[Hauptkörper - B1 - Fraktion]],'DD FD'!H:J,3,FALSE))</f>
        <v/>
      </c>
      <c r="LI278" s="574" t="str">
        <f>IF(Table1[[#This Row],[Hauptkörper - B1 - Gewicht
(in G)]]="","",Table1[[#This Row],[Hauptkörper - B1 - Gewicht
(in G)]])</f>
        <v/>
      </c>
      <c r="LJ278" s="574" t="str">
        <f>IF(Table1[[#This Row],[Hauptkörper - B1 - Lizenzierungs-pflichtig? (X=Ja)]]="","",Table1[[#This Row],[Hauptkörper - B1 - Lizenzierungs-pflichtig? (X=Ja)]])</f>
        <v/>
      </c>
      <c r="LK278" s="577" t="str">
        <f>IF(Table1[[#This Row],[Hauptkörper - B1 - Virgin Material]]="","",VLOOKUP(Table1[[#This Row],[Hauptkörper - B1 - Virgin Material]],'DD FD'!AJ:AK,2,FALSE))</f>
        <v/>
      </c>
      <c r="LL278" s="578" t="str">
        <f>IF(Table1[[#This Row],[Hauptkörper - B1 - Virgin Material Anteil (in %)]]="","",Table1[[#This Row],[Hauptkörper - B1 - Virgin Material Anteil (in %)]])</f>
        <v/>
      </c>
      <c r="LM278" s="577" t="str">
        <f>IF(Table1[[#This Row],[Hauptkörper - B1 - Recyceltes Material]]="","",VLOOKUP(Table1[[#This Row],[Hauptkörper - B1 - Recyceltes Material]],'DD FD'!AL:AM,2,FALSE))</f>
        <v/>
      </c>
      <c r="LN278" s="578" t="str">
        <f>IF(Table1[[#This Row],[Hauptkörper - B1 - Recyceltes Material Anteil (in %)]]="","",Table1[[#This Row],[Hauptkörper - B1 - Recyceltes Material Anteil (in %)]])</f>
        <v/>
      </c>
      <c r="LO278" s="579" t="str">
        <f>IF(Table1[[#This Row],[Hauptkörper - B1 - Beschichtung]]="","",VLOOKUP(Table1[[#This Row],[Hauptkörper - B1 - Beschichtung]],'DD FD'!AE:AF,2,FALSE))</f>
        <v/>
      </c>
      <c r="LP278" s="580" t="str">
        <f>IF(Table1[[#This Row],[Hauptkörper - B1 - Beschichtung Anteil (in %)]]="","",Table1[[#This Row],[Hauptkörper - B1 - Beschichtung Anteil (in %)]])</f>
        <v/>
      </c>
      <c r="LQ278" s="576" t="str">
        <f>IF(Table1[[#This Row],[Hauptkörper - B2 - Art]]="","",VLOOKUP(Table1[[#This Row],[Hauptkörper - B2 - Art]],'DD FD'!B:C,2,FALSE))</f>
        <v/>
      </c>
      <c r="LR278" s="577" t="str">
        <f>IF(Table1[[#This Row],[Hauptkörper - B2 - Fraktion]]="","",VLOOKUP(Table1[[#This Row],[Hauptkörper - B2 - Fraktion]],'DD FD'!H:J,3,FALSE))</f>
        <v/>
      </c>
      <c r="LS278" s="574" t="str">
        <f>IF(Table1[[#This Row],[Hauptkörper - B2 - Gewicht
(in G)]]="","",Table1[[#This Row],[Hauptkörper - B2 - Gewicht
(in G)]])</f>
        <v/>
      </c>
      <c r="LT278" s="574" t="str">
        <f>IF(Table1[[#This Row],[Hauptkörper - B2 - Lizenzierungs-pflichtig? (X=Ja)]]="","",Table1[[#This Row],[Hauptkörper - B2 - Lizenzierungs-pflichtig? (X=Ja)]])</f>
        <v/>
      </c>
      <c r="LU278" s="577" t="str">
        <f>IF(Table1[[#This Row],[Hauptkörper - B2 - Virgin Material]]="","",VLOOKUP(Table1[[#This Row],[Hauptkörper - B2 - Virgin Material]],'DD FD'!AJ:AK,2,FALSE))</f>
        <v/>
      </c>
      <c r="LV278" s="578" t="str">
        <f>IF(Table1[[#This Row],[Hauptkörper - B2 - Virgin Material Anteil (in %)]]="","",Table1[[#This Row],[Hauptkörper - B2 - Virgin Material Anteil (in %)]])</f>
        <v/>
      </c>
      <c r="LW278" s="577" t="str">
        <f>IF(Table1[[#This Row],[Hauptkörper - B2 - Recyceltes Material]]="","",VLOOKUP(Table1[[#This Row],[Hauptkörper - B2 - Recyceltes Material]],'DD FD'!AL:AM,2,FALSE))</f>
        <v/>
      </c>
      <c r="LX278" s="578" t="str">
        <f>IF(Table1[[#This Row],[Hauptkörper - B2 - Recyceltes Material Anteil (in %)]]="","",Table1[[#This Row],[Hauptkörper - B2 - Recyceltes Material Anteil (in %)]])</f>
        <v/>
      </c>
      <c r="LY278" s="577" t="str">
        <f>IF(Table1[[#This Row],[Hauptkörper - B2 - Beschichtung]]="","",VLOOKUP(Table1[[#This Row],[Hauptkörper - B2 - Beschichtung]],'DD FD'!AE:AF,2,FALSE))</f>
        <v/>
      </c>
      <c r="LZ278" s="580" t="str">
        <f>IF(Table1[[#This Row],[Hauptkörper - B2 - Beschichtung Anteil (in %)]]="","",Table1[[#This Row],[Hauptkörper - B2 - Beschichtung Anteil (in %)]])</f>
        <v/>
      </c>
      <c r="MA278" s="576" t="str">
        <f>IF(Table1[[#This Row],[Hauptkörper - B3 - Art]]="","",VLOOKUP(Table1[[#This Row],[Hauptkörper - B3 - Art]],'DD FD'!B:C,2,FALSE))</f>
        <v/>
      </c>
      <c r="MB278" s="577" t="str">
        <f>IF(Table1[[#This Row],[Hauptkörper - B3 - Fraktion]]="","",VLOOKUP(Table1[[#This Row],[Hauptkörper - B3 - Fraktion]],'DD FD'!H:J,3,FALSE))</f>
        <v/>
      </c>
      <c r="MC278" s="574" t="str">
        <f>IF(Table1[[#This Row],[Hauptkörper - B3 - Gewicht
(in G)]]="","",Table1[[#This Row],[Hauptkörper - B3 - Gewicht
(in G)]])</f>
        <v/>
      </c>
      <c r="MD278" s="574" t="str">
        <f>IF(Table1[[#This Row],[Hauptkörper - B3 - Lizenzierungs-pflichtig? (X=Ja)]]="","",Table1[[#This Row],[Hauptkörper - B3 - Lizenzierungs-pflichtig? (X=Ja)]])</f>
        <v/>
      </c>
      <c r="ME278" s="577" t="str">
        <f>IF(Table1[[#This Row],[Hauptkörper - B3 - Virgin Material]]="","",VLOOKUP(Table1[[#This Row],[Hauptkörper - B3 - Virgin Material]],'DD FD'!AJ:AK,2,FALSE))</f>
        <v/>
      </c>
      <c r="MF278" s="578" t="str">
        <f>IF(Table1[[#This Row],[Hauptkörper - B3 - Virgin Material Anteil (in %)]]="","",Table1[[#This Row],[Hauptkörper - B3 - Virgin Material Anteil (in %)]])</f>
        <v/>
      </c>
      <c r="MG278" s="577" t="str">
        <f>IF(Table1[[#This Row],[Hauptkörper - B3 - Recyceltes Material]]="","",VLOOKUP(Table1[[#This Row],[Hauptkörper - B3 - Recyceltes Material]],'DD FD'!AL:AM,2,FALSE))</f>
        <v/>
      </c>
      <c r="MH278" s="578" t="str">
        <f>IF(Table1[[#This Row],[Hauptkörper - B3 - Recyceltes Material Anteil (in %)]]="","",Table1[[#This Row],[Hauptkörper - B3 - Recyceltes Material Anteil (in %)]])</f>
        <v/>
      </c>
      <c r="MI278" s="577" t="str">
        <f>IF(Table1[[#This Row],[Hauptkörper - B3 - Beschichtung]]="","",VLOOKUP(Table1[[#This Row],[Hauptkörper - B3 - Beschichtung]],'DD FD'!AE:AF,2,FALSE))</f>
        <v/>
      </c>
      <c r="MJ278" s="580" t="str">
        <f>IF(Table1[[#This Row],[Hauptkörper - B3 - Beschichtung Anteil (in %)]]="","",Table1[[#This Row],[Hauptkörper - B3 - Beschichtung Anteil (in %)]])</f>
        <v/>
      </c>
      <c r="MK278" s="576" t="str">
        <f>IF(Table1[[#This Row],[Verschluss - B1 - Art]]="","",VLOOKUP(Table1[[#This Row],[Verschluss - B1 - Art]],'DD FD'!D:E,2,FALSE))</f>
        <v/>
      </c>
      <c r="ML278" s="577" t="str">
        <f>IF(Table1[[#This Row],[Verschluss - B1 - Fraktion]]="","",VLOOKUP(Table1[[#This Row],[Verschluss - B1 - Fraktion]],'DD FD'!H:J,3,FALSE))</f>
        <v/>
      </c>
      <c r="MM278" s="574" t="str">
        <f>IF(Table1[[#This Row],[Verschluss - B1 - Gewicht (in G)]]="","",Table1[[#This Row],[Verschluss - B1 - Gewicht (in G)]])</f>
        <v/>
      </c>
      <c r="MN278" s="574" t="str">
        <f>IF(Table1[[#This Row],[Verschluss - B1 - Lizenzierungs-pflichtig? (X=Ja)]]="","",Table1[[#This Row],[Verschluss - B1 - Lizenzierungs-pflichtig? (X=Ja)]])</f>
        <v/>
      </c>
      <c r="MO278" s="574" t="str">
        <f>IF(Table1[[#This Row],[Verschluss - B1 - Trennbar vom Hauptkörper? (X=Ja)]]="","",Table1[[#This Row],[Verschluss - B1 - Trennbar vom Hauptkörper? (X=Ja)]])</f>
        <v/>
      </c>
      <c r="MP278" s="577" t="str">
        <f>IF(Table1[[#This Row],[Verschluss - B1 - Virgin Material]]="","",VLOOKUP(Table1[[#This Row],[Verschluss - B1 - Virgin Material]],'DD FD'!AJ:AK,2,FALSE))</f>
        <v/>
      </c>
      <c r="MQ278" s="578" t="str">
        <f>IF(Table1[[#This Row],[Verschluss - B1 - Virgin Material Anteil (in %)]]="","",Table1[[#This Row],[Verschluss - B1 - Virgin Material Anteil (in %)]])</f>
        <v/>
      </c>
      <c r="MR278" s="577" t="str">
        <f>IF(Table1[[#This Row],[Verschluss - B1 - Recyceltes Material]]="","",VLOOKUP(Table1[[#This Row],[Verschluss - B1 - Recyceltes Material]],'DD FD'!AL:AM,2,FALSE))</f>
        <v/>
      </c>
      <c r="MS278" s="578" t="str">
        <f>IF(Table1[[#This Row],[Verschluss - B1 - Recyceltes Material Anteil (in %)]]="","",Table1[[#This Row],[Verschluss - B1 - Recyceltes Material Anteil (in %)]])</f>
        <v/>
      </c>
      <c r="MT278" s="577" t="str">
        <f>IF(Table1[[#This Row],[Verschluss - B1 - Beschichtung]]="","",VLOOKUP(Table1[[#This Row],[Verschluss - B1 - Beschichtung]],'DD FD'!AE:AF,2,FALSE))</f>
        <v/>
      </c>
      <c r="MU278" s="580" t="str">
        <f>IF(Table1[[#This Row],[Verschluss - B1 - Beschichtung Anteil (in %)]]="","",Table1[[#This Row],[Verschluss - B1 - Beschichtung Anteil (in %)]])</f>
        <v/>
      </c>
      <c r="MV278" s="576" t="str">
        <f>IF(Table1[[#This Row],[Verschluss - B2 - Art]]="","",VLOOKUP(Table1[[#This Row],[Verschluss - B2 - Art]],'DD FD'!D:E,2,FALSE))</f>
        <v/>
      </c>
      <c r="MW278" s="577" t="str">
        <f>IF(Table1[[#This Row],[Verschluss - B2 - Fraktion]]="","",VLOOKUP(Table1[[#This Row],[Verschluss - B2 - Fraktion]],'DD FD'!H:J,3,FALSE))</f>
        <v/>
      </c>
      <c r="MX278" s="574" t="str">
        <f>IF(Table1[[#This Row],[Verschluss - B2 - Gewicht (in G)]]="","",Table1[[#This Row],[Verschluss - B2 - Gewicht (in G)]])</f>
        <v/>
      </c>
      <c r="MY278" s="574" t="str">
        <f>IF(Table1[[#This Row],[Verschluss - B2 - Lizenzierungs-pflichtig? (X=Ja)]]="","",Table1[[#This Row],[Verschluss - B2 - Lizenzierungs-pflichtig? (X=Ja)]])</f>
        <v/>
      </c>
      <c r="MZ278" s="574" t="str">
        <f>IF(Table1[[#This Row],[Verschluss - B2 - Trennbar vom Hauptkörper? (X=Ja)]]="","",Table1[[#This Row],[Verschluss - B2 - Trennbar vom Hauptkörper? (X=Ja)]])</f>
        <v/>
      </c>
      <c r="NA278" s="577" t="str">
        <f>IF(Table1[[#This Row],[Verschluss - B2 - Virgin Material]]="","",VLOOKUP(Table1[[#This Row],[Verschluss - B2 - Virgin Material]],'DD FD'!AJ:AK,2,FALSE))</f>
        <v/>
      </c>
      <c r="NB278" s="578" t="str">
        <f>IF(Table1[[#This Row],[Verschluss - B2 - Virgin Material Anteil (in %)]]="","",Table1[[#This Row],[Verschluss - B2 - Virgin Material Anteil (in %)]])</f>
        <v/>
      </c>
      <c r="NC278" s="577" t="str">
        <f>IF(Table1[[#This Row],[Verschluss - B2 - Recyceltes Material]]="","",VLOOKUP(Table1[[#This Row],[Verschluss - B2 - Recyceltes Material]],'DD FD'!AL:AM,2,FALSE))</f>
        <v/>
      </c>
      <c r="ND278" s="578" t="str">
        <f>IF(Table1[[#This Row],[Verschluss - B2 - Recyceltes Material Anteil (in %)]]="","",Table1[[#This Row],[Verschluss - B2 - Recyceltes Material Anteil (in %)]])</f>
        <v/>
      </c>
      <c r="NE278" s="577" t="str">
        <f>IF(Table1[[#This Row],[Verschluss - B2 - Beschichtung]]="","",VLOOKUP(Table1[[#This Row],[Verschluss - B2 - Beschichtung]],'DD FD'!AE:AF,2,FALSE))</f>
        <v/>
      </c>
      <c r="NF278" s="580" t="str">
        <f>IF(Table1[[#This Row],[Verschluss - B2 - Beschichtung Anteil (in %)]]="","",Table1[[#This Row],[Verschluss - B2 - Beschichtung Anteil (in %)]])</f>
        <v/>
      </c>
      <c r="NG278" s="576" t="str">
        <f>IF(Table1[[#This Row],[Verschluss - B3 - Art]]="","",VLOOKUP(Table1[[#This Row],[Verschluss - B3 - Art]],'DD FD'!D:E,2,FALSE))</f>
        <v/>
      </c>
      <c r="NH278" s="577" t="str">
        <f>IF(Table1[[#This Row],[Verschluss - B3 - Fraktion]]="","",VLOOKUP(Table1[[#This Row],[Verschluss - B3 - Fraktion]],'DD FD'!H:J,3,FALSE))</f>
        <v/>
      </c>
      <c r="NI278" s="574" t="str">
        <f>IF(Table1[[#This Row],[Verschluss - B3 - Gewicht (in G)]]="","",Table1[[#This Row],[Verschluss - B3 - Gewicht (in G)]])</f>
        <v/>
      </c>
      <c r="NJ278" s="574" t="str">
        <f>IF(Table1[[#This Row],[Verschluss - B3 - Lizenzierungs-pflichtig? (X=Ja)]]="","",Table1[[#This Row],[Verschluss - B3 - Lizenzierungs-pflichtig? (X=Ja)]])</f>
        <v/>
      </c>
      <c r="NK278" s="574" t="str">
        <f>IF(Table1[[#This Row],[Verschluss - B3 - Trennbar vom Hauptkörper? (X=Ja)]]="","",Table1[[#This Row],[Verschluss - B3 - Trennbar vom Hauptkörper? (X=Ja)]])</f>
        <v/>
      </c>
      <c r="NL278" s="577" t="str">
        <f>IF(Table1[[#This Row],[Verschluss - B3 - Virgin Material]]="","",VLOOKUP(Table1[[#This Row],[Verschluss - B3 - Virgin Material]],'DD FD'!AJ:AK,2,FALSE))</f>
        <v/>
      </c>
      <c r="NM278" s="578" t="str">
        <f>IF(Table1[[#This Row],[Verschluss - B3 - Virgin Material Anteil (in %)]]="","",Table1[[#This Row],[Verschluss - B3 - Virgin Material Anteil (in %)]])</f>
        <v/>
      </c>
      <c r="NN278" s="577" t="str">
        <f>IF(Table1[[#This Row],[Verschluss - B3 - Recyceltes Material]]="","",VLOOKUP(Table1[[#This Row],[Verschluss - B3 - Recyceltes Material]],'DD FD'!AL:AM,2,FALSE))</f>
        <v/>
      </c>
      <c r="NO278" s="578" t="str">
        <f>IF(Table1[[#This Row],[Verschluss - B3 - Recyceltes Material Anteil (in %)]]="","",Table1[[#This Row],[Verschluss - B3 - Recyceltes Material Anteil (in %)]])</f>
        <v/>
      </c>
      <c r="NP278" s="577" t="str">
        <f>IF(Table1[[#This Row],[Verschluss - B3 - Beschichtung]]="","",VLOOKUP(Table1[[#This Row],[Verschluss - B3 - Beschichtung]],'DD FD'!AE:AF,2,FALSE))</f>
        <v/>
      </c>
      <c r="NQ278" s="580" t="str">
        <f>IF(Table1[[#This Row],[Verschluss - B3 - Beschichtung Anteil (in %)]]="","",Table1[[#This Row],[Verschluss - B3 - Beschichtung Anteil (in %)]])</f>
        <v/>
      </c>
      <c r="NR278" s="576" t="str">
        <f>IF(Table1[[#This Row],[Etikett - B1 - Art]]="","",VLOOKUP(Table1[[#This Row],[Etikett - B1 - Art]],'DD FD'!F:G,2,FALSE))</f>
        <v/>
      </c>
      <c r="NS278" s="577" t="str">
        <f>IF(Table1[[#This Row],[Etikett - B1 - Fraktion]]="","",VLOOKUP(Table1[[#This Row],[Etikett - B1 - Fraktion]],'DD FD'!H:J,3,FALSE))</f>
        <v/>
      </c>
      <c r="NT278" s="574" t="str">
        <f>IF(Table1[[#This Row],[Etikett - B1 - Gewicht (in G)]]="","",Table1[[#This Row],[Etikett - B1 - Gewicht (in G)]])</f>
        <v/>
      </c>
      <c r="NU278" s="574" t="str">
        <f>IF(Table1[[#This Row],[Etikett - B1 - Lizenzierungs-pflichtig? (X=Ja)]]="","",Table1[[#This Row],[Etikett - B1 - Lizenzierungs-pflichtig? (X=Ja)]])</f>
        <v/>
      </c>
      <c r="NV278" s="574" t="str">
        <f>IF(Table1[[#This Row],[Etikett - B1 - Trennbar vom Hauptkörper? (X=Ja)]]="","",Table1[[#This Row],[Etikett - B1 - Trennbar vom Hauptkörper? (X=Ja)]])</f>
        <v/>
      </c>
      <c r="NW278" s="577" t="str">
        <f>IF(Table1[[#This Row],[Etikett - B1 - Virgin Material]]="","",VLOOKUP(Table1[[#This Row],[Etikett - B1 - Virgin Material]],'DD FD'!AJ:AK,2,FALSE))</f>
        <v/>
      </c>
      <c r="NX278" s="578" t="str">
        <f>IF(Table1[[#This Row],[Etikett - B1 - Virgin Material Anteil (in %)]]="","",Table1[[#This Row],[Etikett - B1 - Virgin Material Anteil (in %)]])</f>
        <v/>
      </c>
      <c r="NY278" s="577" t="str">
        <f>IF(Table1[[#This Row],[Etikett - B1 - Recyceltes Material]]="","",VLOOKUP(Table1[[#This Row],[Etikett - B1 - Recyceltes Material]],'DD FD'!AL:AM,2,FALSE))</f>
        <v/>
      </c>
      <c r="NZ278" s="578" t="str">
        <f>IF(Table1[[#This Row],[Etikett - B1 - Recyceltes Material Anteil (in %)]]="","",Table1[[#This Row],[Etikett - B1 - Recyceltes Material Anteil (in %)]])</f>
        <v/>
      </c>
      <c r="OA278" s="577" t="str">
        <f>IF(Table1[[#This Row],[Etikett - B1 - Beschichtung]]="","",VLOOKUP(Table1[[#This Row],[Etikett - B1 - Beschichtung]],'DD FD'!AE:AF,2,FALSE))</f>
        <v/>
      </c>
      <c r="OB278" s="580" t="str">
        <f>IF(Table1[[#This Row],[Etikett - B1 - Beschichtung Anteil (in %)]]="","",Table1[[#This Row],[Etikett - B1 - Beschichtung Anteil (in %)]])</f>
        <v/>
      </c>
      <c r="OC278" s="576" t="str">
        <f>IF(Table1[[#This Row],[Etikett - B2 - Art]]="","",VLOOKUP(Table1[[#This Row],[Etikett - B2 - Art]],'DD FD'!F:G,2,FALSE))</f>
        <v/>
      </c>
      <c r="OD278" s="577" t="str">
        <f>IF(Table1[[#This Row],[Etikett - B2 - Fraktion]]="","",VLOOKUP(Table1[[#This Row],[Etikett - B2 - Fraktion]],'DD FD'!H:J,3,FALSE))</f>
        <v/>
      </c>
      <c r="OE278" s="574" t="str">
        <f>IF(Table1[[#This Row],[Etikett - B2 - Gewicht (in G)]]="","",Table1[[#This Row],[Etikett - B2 - Gewicht (in G)]])</f>
        <v/>
      </c>
      <c r="OF278" s="574" t="str">
        <f>IF(Table1[[#This Row],[Etikett - B2 - Lizenzierungs-pflichtig? (X=Ja)]]="","",Table1[[#This Row],[Etikett - B2 - Lizenzierungs-pflichtig? (X=Ja)]])</f>
        <v/>
      </c>
      <c r="OG278" s="574" t="str">
        <f>IF(Table1[[#This Row],[Etikett - B2 - Trennbar vom Hauptkörper? (X=Ja)]]="","",Table1[[#This Row],[Etikett - B2 - Trennbar vom Hauptkörper? (X=Ja)]])</f>
        <v/>
      </c>
      <c r="OH278" s="577" t="str">
        <f>IF(Table1[[#This Row],[Etikett - B2 - Virgin Material]]="","",VLOOKUP(Table1[[#This Row],[Etikett - B2 - Virgin Material]],'DD FD'!AJ:AK,2,FALSE))</f>
        <v/>
      </c>
      <c r="OI278" s="578" t="str">
        <f>IF(Table1[[#This Row],[Etikett - B2 - Virgin Material Anteil (in %)]]="","",Table1[[#This Row],[Etikett - B2 - Virgin Material Anteil (in %)]])</f>
        <v/>
      </c>
      <c r="OJ278" s="577" t="str">
        <f>IF(Table1[[#This Row],[Etikett - B2 - Recyceltes Material]]="","",VLOOKUP(Table1[[#This Row],[Etikett - B2 - Recyceltes Material]],'DD FD'!AL:AM,2,FALSE))</f>
        <v/>
      </c>
      <c r="OK278" s="578" t="str">
        <f>IF(Table1[[#This Row],[Etikett - B2 - Recyceltes Material Anteil (in %)]]="","",Table1[[#This Row],[Etikett - B2 - Recyceltes Material Anteil (in %)]])</f>
        <v/>
      </c>
      <c r="OL278" s="577" t="str">
        <f>IF(Table1[[#This Row],[Etikett - B2 - Beschichtung]]="","",VLOOKUP(Table1[[#This Row],[Etikett - B2 - Beschichtung]],'DD FD'!AE:AF,2,FALSE))</f>
        <v/>
      </c>
      <c r="OM278" s="580" t="str">
        <f>IF(Table1[[#This Row],[Etikett - B2 - Beschichtung Anteil (in %)]]="","",Table1[[#This Row],[Etikett - B2 - Beschichtung Anteil (in %)]])</f>
        <v/>
      </c>
      <c r="ON278" s="576" t="str">
        <f>IF(Table1[[#This Row],[Etikett - B3 - Art]]="","",VLOOKUP(Table1[[#This Row],[Etikett - B3 - Art]],'DD FD'!F:G,2,FALSE))</f>
        <v/>
      </c>
      <c r="OO278" s="577" t="str">
        <f>IF(Table1[[#This Row],[Etikett - B3 - Fraktion]]="","",VLOOKUP(Table1[[#This Row],[Etikett - B3 - Fraktion]],'DD FD'!H:J,3,FALSE))</f>
        <v/>
      </c>
      <c r="OP278" s="574" t="str">
        <f>IF(Table1[[#This Row],[Etikett - B3 - Gewicht (in G)]]="","",Table1[[#This Row],[Etikett - B3 - Gewicht (in G)]])</f>
        <v/>
      </c>
      <c r="OQ278" s="574" t="str">
        <f>IF(Table1[[#This Row],[Etikett - B3 - Lizenzierungs-pflichtig? (X=Ja)]]="","",Table1[[#This Row],[Etikett - B3 - Lizenzierungs-pflichtig? (X=Ja)]])</f>
        <v/>
      </c>
      <c r="OR278" s="574" t="str">
        <f>IF(Table1[[#This Row],[Etikett - B3 - Trennbar vom Hauptkörper? (X=Ja)]]="","",Table1[[#This Row],[Etikett - B3 - Trennbar vom Hauptkörper? (X=Ja)]])</f>
        <v/>
      </c>
      <c r="OS278" s="577" t="str">
        <f>IF(Table1[[#This Row],[Etikett - B3 - Virgin Material]]="","",VLOOKUP(Table1[[#This Row],[Etikett - B3 - Virgin Material]],'DD FD'!AJ:AK,2,FALSE))</f>
        <v/>
      </c>
      <c r="OT278" s="578" t="str">
        <f>IF(Table1[[#This Row],[Etikett - B3 - Virgin Material Anteil (in %)]]="","",Table1[[#This Row],[Etikett - B3 - Virgin Material Anteil (in %)]])</f>
        <v/>
      </c>
      <c r="OU278" s="577" t="str">
        <f>IF(Table1[[#This Row],[Etikett - B3 - Recyceltes Material]]="","",VLOOKUP(Table1[[#This Row],[Etikett - B3 - Recyceltes Material]],'DD FD'!AL:AM,2,FALSE))</f>
        <v/>
      </c>
      <c r="OV278" s="578" t="str">
        <f>IF(Table1[[#This Row],[Etikett - B3 - Recyceltes Material Anteil (in %)]]="","",Table1[[#This Row],[Etikett - B3 - Recyceltes Material Anteil (in %)]])</f>
        <v/>
      </c>
      <c r="OW278" s="577" t="str">
        <f>IF(Table1[[#This Row],[Etikett - B3 - Beschichtung]]="","",VLOOKUP(Table1[[#This Row],[Etikett - B3 - Beschichtung]],'DD FD'!AE:AF,2,FALSE))</f>
        <v/>
      </c>
      <c r="OX278" s="613" t="str">
        <f>IF(Table1[[#This Row],[Etikett - B3 - Beschichtung Anteil (in %)]]="","",Table1[[#This Row],[Etikett - B3 - Beschichtung Anteil (in %)]])</f>
        <v/>
      </c>
      <c r="OY278" s="618">
        <f>ROUNDUP(SUM(
IF(AND(LH278='DD FD'!$J$7,LJ278='DD FD'!$AI$3),LI278,0),
IF(AND(LR278='DD FD'!$J$7,LT278='DD FD'!$AI$3),LS278,0),
IF(AND(MB278='DD FD'!$J$7,MD278='DD FD'!$AI$3),MC278,0),
IF(AND(ML278='DD FD'!$J$7,MN278='DD FD'!$AI$3),MM278,0),
IF(AND(MW278='DD FD'!$J$7,MY278='DD FD'!$AI$3),MX278,0),
IF(AND(NH278='DD FD'!$J$7,NJ278='DD FD'!$AI$3),NI278,0),
IF(AND(NS278='DD FD'!$J$7,NU278='DD FD'!$AI$3),NT278,0),
IF(AND(OD278='DD FD'!$J$7,OF278='DD FD'!$AI$3),OE278,0),
IF(AND(OO278='DD FD'!$J$7,OQ278='DD FD'!$AI$3),OP278,0),
),2)</f>
        <v>0</v>
      </c>
      <c r="OZ278" s="617">
        <f>ROUNDUP(SUM(
IF(AND(LH278='DD FD'!$J$6,LJ278='DD FD'!$AI$3),LI278,0),
IF(AND(LR278='DD FD'!$J$6,LT278='DD FD'!$AI$3),LS278,0),
IF(AND(MB278='DD FD'!$J$6,MD278='DD FD'!$AI$3),MC278,0),
IF(AND(ML278='DD FD'!$J$6,MN278='DD FD'!$AI$3),MM278,0),
IF(AND(MW278='DD FD'!$J$6,MY278='DD FD'!$AI$3),MX278,0),
IF(AND(NH278='DD FD'!$J$6,NJ278='DD FD'!$AI$3),NI278,0),
IF(AND(NS278='DD FD'!$J$6,NU278='DD FD'!$AI$3),NT278,0),
IF(AND(OD278='DD FD'!$J$6,OF278='DD FD'!$AI$3),OE278,0),
IF(AND(OO278='DD FD'!$J$6,OQ278='DD FD'!$AI$3),OP278,0),
),2)</f>
        <v>0</v>
      </c>
      <c r="PA278" s="617">
        <f>ROUNDUP(SUM(
IF(AND(LH278='DD FD'!$J$10,LJ278='DD FD'!$AI$3),LI278,0),
IF(AND(LR278='DD FD'!$J$10,LT278='DD FD'!$AI$3),LS278,0),
IF(AND(MB278='DD FD'!$J$10,MD278='DD FD'!$AI$3),MC278,0),
IF(AND(ML278='DD FD'!$J$10,MN278='DD FD'!$AI$3),MM278,0),
IF(AND(MW278='DD FD'!$J$10,MY278='DD FD'!$AI$3),MX278,0),
IF(AND(NH278='DD FD'!$J$10,NJ278='DD FD'!$AI$3),NI278,0),
IF(AND(NS278='DD FD'!$J$10,NU278='DD FD'!$AI$3),NT278,0),
IF(AND(OD278='DD FD'!$J$10,OF278='DD FD'!$AI$3),OE278,0),
IF(AND(OO278='DD FD'!$J$10,OQ278='DD FD'!$AI$3),OP278,0),
),2)</f>
        <v>0</v>
      </c>
      <c r="PB278" s="617">
        <f>ROUNDUP(SUM(
IF(AND(LH278='DD FD'!$J$8,LJ278='DD FD'!$AI$3),LI278,0),
IF(AND(LR278='DD FD'!$J$8,LT278='DD FD'!$AI$3),LS278,0),
IF(AND(MB278='DD FD'!$J$8,MD278='DD FD'!$AI$3),MC278,0),
IF(AND(ML278='DD FD'!$J$8,MN278='DD FD'!$AI$3),MM278,0),
IF(AND(MW278='DD FD'!$J$8,MY278='DD FD'!$AI$3),MX278,0),
IF(AND(NH278='DD FD'!$J$8,NJ278='DD FD'!$AI$3),NI278,0),
IF(AND(NS278='DD FD'!$J$8,NU278='DD FD'!$AI$3),NT278,0),
IF(AND(OD278='DD FD'!$J$8,OF278='DD FD'!$AI$3),OE278,0),
IF(AND(OO278='DD FD'!$J$8,OQ278='DD FD'!$AI$3),OP278,0),
),2)</f>
        <v>0</v>
      </c>
      <c r="PC278" s="617">
        <f>ROUNDUP(SUM(
IF(AND(LH278='DD FD'!$J$5,LJ278='DD FD'!$AI$3),LI278,0),
IF(AND(LR278='DD FD'!$J$5,LT278='DD FD'!$AI$3),LS278,0),
IF(AND(MB278='DD FD'!$J$5,MD278='DD FD'!$AI$3),MC278,0),
IF(AND(ML278='DD FD'!$J$5,MN278='DD FD'!$AI$3),MM278,0),
IF(AND(MW278='DD FD'!$J$5,MY278='DD FD'!$AI$3),MX278,0),
IF(AND(NH278='DD FD'!$J$5,NJ278='DD FD'!$AI$3),NI278,0),
IF(AND(NS278='DD FD'!$J$5,NU278='DD FD'!$AI$3),NT278,0),
IF(AND(OD278='DD FD'!$J$5,OF278='DD FD'!$AI$3),OE278,0),
IF(AND(OO278='DD FD'!$J$5,OQ278='DD FD'!$AI$3),OP278,0),
),2)</f>
        <v>0</v>
      </c>
      <c r="PD278" s="617">
        <f>ROUNDUP(SUM(
IF(AND(LH278='DD FD'!$J$9,LJ278='DD FD'!$AI$3),LI278,0),
IF(AND(LR278='DD FD'!$J$9,LT278='DD FD'!$AI$3),LS278,0),
IF(AND(MB278='DD FD'!$J$9,MD278='DD FD'!$AI$3),MC278,0),
IF(AND(ML278='DD FD'!$J$9,MN278='DD FD'!$AI$3),MM278,0),
IF(AND(MW278='DD FD'!$J$9,MY278='DD FD'!$AI$3),MX278,0),
IF(AND(NH278='DD FD'!$J$9,NJ278='DD FD'!$AI$3),NI278,0),
IF(AND(NS278='DD FD'!$J$9,NU278='DD FD'!$AI$3),NT278,0),
IF(AND(OD278='DD FD'!$J$9,OF278='DD FD'!$AI$3),OE278,0),
IF(AND(OO278='DD FD'!$J$9,OQ278='DD FD'!$AI$3),OP278,0),
),2)</f>
        <v>0</v>
      </c>
      <c r="PE278" s="617">
        <f>ROUNDUP(SUM(
IF(AND(LH278='DD FD'!$J$4,LJ278='DD FD'!$AI$3),LI278,0),
IF(AND(LR278='DD FD'!$J$4,LT278='DD FD'!$AI$3),LS278,0),
IF(AND(MB278='DD FD'!$J$4,MD278='DD FD'!$AI$3),MC278,0),
IF(AND(ML278='DD FD'!$J$4,MN278='DD FD'!$AI$3),MM278,0),
IF(AND(MW278='DD FD'!$J$4,MY278='DD FD'!$AI$3),MX278,0),
IF(AND(NH278='DD FD'!$J$4,NJ278='DD FD'!$AI$3),NI278,0),
IF(AND(NS278='DD FD'!$J$4,NU278='DD FD'!$AI$3),NT278,0),
IF(AND(OD278='DD FD'!$J$4,OF278='DD FD'!$AI$3),OE278,0),
IF(AND(OO278='DD FD'!$J$4,OQ278='DD FD'!$AI$3),OP278,0),
),2)</f>
        <v>0</v>
      </c>
      <c r="PF278" s="619">
        <f>ROUNDUP(SUM(
IF(AND(LH278='DD FD'!$J$11,LJ278='DD FD'!$AI$3),LI278,0),
IF(AND(LR278='DD FD'!$J$11,LT278='DD FD'!$AI$3),LS278,0),
IF(AND(MB278='DD FD'!$J$11,MD278='DD FD'!$AI$3),MC278,0),
IF(AND(ML278='DD FD'!$J$11,MN278='DD FD'!$AI$3),MM278,0),
IF(AND(MW278='DD FD'!$J$11,MY278='DD FD'!$AI$3),MX278,0),
IF(AND(NH278='DD FD'!$J$11,NJ278='DD FD'!$AI$3),NI278,0),
IF(AND(NS278='DD FD'!$J$11,NU278='DD FD'!$AI$3),NT278,0),
IF(AND(OD278='DD FD'!$J$11,OF278='DD FD'!$AI$3),OE278,0),
IF(AND(OO278='DD FD'!$J$11,OQ278='DD FD'!$AI$3),OP278,0),
),2)</f>
        <v>0</v>
      </c>
    </row>
    <row r="279" spans="1:422">
      <c r="A279" s="806"/>
      <c r="B279" s="934"/>
      <c r="C279" s="247"/>
      <c r="D279" s="842"/>
      <c r="E279" s="247"/>
      <c r="F279" s="158"/>
      <c r="G279" s="710"/>
      <c r="H279" s="712"/>
      <c r="I279" s="936"/>
      <c r="J279" s="803"/>
      <c r="K279" s="150"/>
      <c r="L279" s="146" t="str">
        <f t="shared" si="108"/>
        <v/>
      </c>
      <c r="M279" s="501" t="str">
        <f t="shared" si="125"/>
        <v/>
      </c>
      <c r="N279" s="504"/>
      <c r="O279" s="113" t="str">
        <f t="shared" si="126"/>
        <v/>
      </c>
      <c r="P279" s="114" t="str">
        <f t="shared" si="109"/>
        <v/>
      </c>
      <c r="Q279" s="152"/>
      <c r="R279" s="152"/>
      <c r="S279" s="115" t="str">
        <f t="shared" si="127"/>
        <v/>
      </c>
      <c r="T279" s="159"/>
      <c r="U279" s="159"/>
      <c r="V279" s="157"/>
      <c r="W279" s="157"/>
      <c r="X279" s="157"/>
      <c r="Y279" s="772"/>
      <c r="Z279" s="158"/>
      <c r="AA279" s="144"/>
      <c r="AB279" s="112"/>
      <c r="AC279" s="153"/>
      <c r="AD279" s="153"/>
      <c r="AE279" s="153"/>
      <c r="AF279" s="153"/>
      <c r="AG279" s="153"/>
      <c r="AH279" s="153"/>
      <c r="AI279" s="152"/>
      <c r="AJ279" s="158"/>
      <c r="AK279" s="158"/>
      <c r="AL279" s="158"/>
      <c r="AM279" s="116" t="str">
        <f t="shared" si="128"/>
        <v/>
      </c>
      <c r="AN279" s="116" t="str">
        <f t="shared" si="129"/>
        <v/>
      </c>
      <c r="AO279" s="324"/>
      <c r="AP279" s="503"/>
      <c r="AQ279" s="487" t="str">
        <f t="shared" si="130"/>
        <v/>
      </c>
      <c r="AR279" s="113" t="str">
        <f t="shared" si="110"/>
        <v/>
      </c>
      <c r="AS279" s="113" t="str">
        <f t="shared" si="111"/>
        <v/>
      </c>
      <c r="AT279" s="113" t="str">
        <f t="shared" si="112"/>
        <v/>
      </c>
      <c r="AU279" s="113" t="str">
        <f t="shared" si="113"/>
        <v/>
      </c>
      <c r="AV279" s="159"/>
      <c r="AW279" s="157"/>
      <c r="AX279" s="157"/>
      <c r="AY279" s="157"/>
      <c r="AZ279" s="157"/>
      <c r="BA279" s="116" t="str">
        <f t="shared" si="114"/>
        <v/>
      </c>
      <c r="BB279" s="316"/>
      <c r="BC279" s="116" t="str">
        <f t="shared" si="115"/>
        <v/>
      </c>
      <c r="BD279" s="133" t="str">
        <f t="shared" si="116"/>
        <v/>
      </c>
      <c r="BE279" s="157"/>
      <c r="BF279" s="1180"/>
      <c r="BG279" s="1180"/>
      <c r="BH279" s="158"/>
      <c r="BI279" s="490"/>
      <c r="BJ279" s="514" t="str">
        <f t="shared" si="131"/>
        <v/>
      </c>
      <c r="BK279" s="789"/>
      <c r="BL279" s="116" t="str">
        <f t="shared" si="132"/>
        <v/>
      </c>
      <c r="BM279" s="144"/>
      <c r="BN279" s="144"/>
      <c r="BO279" s="144"/>
      <c r="BP279" s="790"/>
      <c r="BQ279" s="790"/>
      <c r="BR279" s="790"/>
      <c r="BS279" s="116" t="str">
        <f t="shared" si="117"/>
        <v/>
      </c>
      <c r="BT279" s="790"/>
      <c r="BU279" s="808" t="str">
        <f t="shared" si="118"/>
        <v/>
      </c>
      <c r="BV279" s="791"/>
      <c r="BW279" s="144"/>
      <c r="BX279" s="20"/>
      <c r="BY279" s="20"/>
      <c r="BZ279" s="20"/>
      <c r="CA279" s="792"/>
      <c r="CB279" s="1201"/>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c r="CZ279" s="144"/>
      <c r="DA279" s="144"/>
      <c r="DB279" s="144"/>
      <c r="DC279" s="144"/>
      <c r="DD279" s="144"/>
      <c r="DE279" s="144"/>
      <c r="DF279" s="144"/>
      <c r="DG279" s="144"/>
      <c r="DH279" s="144"/>
      <c r="DI279" s="144"/>
      <c r="DJ279" s="144"/>
      <c r="DK279" s="144"/>
      <c r="DL279" s="144"/>
      <c r="DM279" s="144"/>
      <c r="DN279" s="144"/>
      <c r="DO279" s="144"/>
      <c r="DP279" s="144"/>
      <c r="DQ279" s="144"/>
      <c r="DR279" s="144"/>
      <c r="DS279" s="144"/>
      <c r="DT279" s="144"/>
      <c r="DU279" s="144"/>
      <c r="DV279" s="144"/>
      <c r="DW279" s="144"/>
      <c r="DX279" s="144"/>
      <c r="DY279" s="144"/>
      <c r="DZ279" s="144"/>
      <c r="EA279" s="144"/>
      <c r="EB279" s="144"/>
      <c r="EC279" s="144"/>
      <c r="ED279" s="782" t="str">
        <f t="shared" si="133"/>
        <v/>
      </c>
      <c r="EE279" s="519"/>
      <c r="EF279" s="793"/>
      <c r="EG279" s="519"/>
      <c r="EH279" s="794"/>
      <c r="EI279" s="790"/>
      <c r="EJ279" s="794"/>
      <c r="EK279" s="794"/>
      <c r="EL279" s="790"/>
      <c r="EM279" s="790"/>
      <c r="EN279" s="790"/>
      <c r="EO279" s="112" t="str">
        <f t="shared" si="119"/>
        <v/>
      </c>
      <c r="EP279" s="790"/>
      <c r="EQ279" s="488" t="str">
        <f t="shared" si="120"/>
        <v/>
      </c>
      <c r="ER279" s="1100"/>
      <c r="ES279" s="1099" t="str">
        <f t="shared" si="134"/>
        <v/>
      </c>
      <c r="ET279" s="525"/>
      <c r="EU279" s="148"/>
      <c r="EV279" s="148"/>
      <c r="EW279" s="148"/>
      <c r="EX279" s="148"/>
      <c r="EY279" s="148"/>
      <c r="EZ279" s="148"/>
      <c r="FA279" s="148"/>
      <c r="FB279" s="148"/>
      <c r="FC279" s="148"/>
      <c r="FD279" s="148"/>
      <c r="FE279" s="148"/>
      <c r="FF279" s="148"/>
      <c r="FG279" s="148"/>
      <c r="FH279" s="148"/>
      <c r="FI279" s="528"/>
      <c r="FJ279" s="513" t="str">
        <f t="shared" si="121"/>
        <v/>
      </c>
      <c r="FK279" s="158"/>
      <c r="FL279" s="850"/>
      <c r="FM279" s="850"/>
      <c r="FN279" s="850"/>
      <c r="FO279" s="850"/>
      <c r="FP279" s="850"/>
      <c r="FQ279" s="850"/>
      <c r="FR279" s="157"/>
      <c r="FS279" s="143"/>
      <c r="FT279" s="143"/>
      <c r="FU279" s="847" t="str">
        <f t="shared" si="122"/>
        <v/>
      </c>
      <c r="FV279" s="555"/>
      <c r="FW279" s="523" t="str">
        <f>IF(Table1[[#This Row],[Nonfood Inhaltstoffe - Komponente]]="","",VLOOKUP(Table1[[#This Row],[Nonfood Inhaltstoffe - Komponente]],'Dropdown Auswahl'!BJ:BK,2,FALSE))</f>
        <v/>
      </c>
      <c r="FX279" s="1013"/>
      <c r="FY279" s="1011" t="str">
        <f t="shared" si="123"/>
        <v/>
      </c>
      <c r="FZ279" s="152"/>
      <c r="GA279" s="152"/>
      <c r="GB279" s="152"/>
      <c r="GC279" s="529" t="str">
        <f t="shared" si="124"/>
        <v/>
      </c>
      <c r="GG279" s="21"/>
      <c r="GH279" s="21"/>
      <c r="GI279" s="1019"/>
      <c r="GJ279" s="1016" t="str">
        <f>IF(Table1[[#This Row],[Global Trade Item Number (GTIN)]]="","",Table1[[#This Row],[Global Trade Item Number (GTIN)]])</f>
        <v/>
      </c>
      <c r="GK279" s="555" t="str">
        <f>IF(Table1[[#This Row],[WAWI-Nr./ Kreditoren-Nummer
(ASDV)]]&lt;&gt;"",Table1[[#This Row],[WAWI-Nr./ Kreditoren-Nummer
(ASDV)]],"")</f>
        <v/>
      </c>
      <c r="GL279" s="165"/>
      <c r="GM279" s="165"/>
      <c r="GN279" s="165"/>
      <c r="GO279" s="485"/>
      <c r="GP279" s="534"/>
      <c r="GQ279" s="533"/>
      <c r="GR279" s="486"/>
      <c r="GS279" s="486"/>
      <c r="GT279" s="486"/>
      <c r="GU279" s="486"/>
      <c r="GV279" s="486"/>
      <c r="GW279" s="542"/>
      <c r="GX279" s="538"/>
      <c r="GY279" s="144"/>
      <c r="GZ279" s="480"/>
      <c r="HA279" s="158"/>
      <c r="HB279" s="480"/>
      <c r="HC279" s="480"/>
      <c r="HD279" s="480"/>
      <c r="HE279" s="480"/>
      <c r="HF279" s="480"/>
      <c r="HG279" s="480"/>
      <c r="HH279" s="538"/>
      <c r="HI279" s="480"/>
      <c r="HJ279" s="480"/>
      <c r="HK279" s="480"/>
      <c r="HL279" s="480"/>
      <c r="HM279" s="480"/>
      <c r="HN279" s="480"/>
      <c r="HO279" s="480"/>
      <c r="HP279" s="480"/>
      <c r="HQ279" s="480"/>
      <c r="HR279" s="538"/>
      <c r="HS279" s="480"/>
      <c r="HT279" s="480"/>
      <c r="HU279" s="480"/>
      <c r="HV279" s="480"/>
      <c r="HW279" s="480"/>
      <c r="HX279" s="480"/>
      <c r="HY279" s="480"/>
      <c r="HZ279" s="480"/>
      <c r="IA279" s="480"/>
      <c r="IB279" s="538"/>
      <c r="IC279" s="480"/>
      <c r="ID279" s="480"/>
      <c r="IE279" s="480"/>
      <c r="IF279" s="480"/>
      <c r="IG279" s="480"/>
      <c r="IH279" s="480"/>
      <c r="II279" s="480"/>
      <c r="IJ279" s="480"/>
      <c r="IK279" s="480"/>
      <c r="IL279" s="480"/>
      <c r="IM279" s="538"/>
      <c r="IN279" s="480"/>
      <c r="IO279" s="480"/>
      <c r="IP279" s="480"/>
      <c r="IQ279" s="480"/>
      <c r="IR279" s="480"/>
      <c r="IS279" s="480"/>
      <c r="IT279" s="480"/>
      <c r="IU279" s="480"/>
      <c r="IV279" s="480"/>
      <c r="IW279" s="480"/>
      <c r="IX279" s="538"/>
      <c r="IY279" s="480"/>
      <c r="IZ279" s="480"/>
      <c r="JA279" s="480"/>
      <c r="JB279" s="480"/>
      <c r="JC279" s="480"/>
      <c r="JD279" s="480"/>
      <c r="JE279" s="480"/>
      <c r="JF279" s="480"/>
      <c r="JG279" s="480"/>
      <c r="JH279" s="480"/>
      <c r="JI279" s="538"/>
      <c r="JJ279" s="480"/>
      <c r="JK279" s="480"/>
      <c r="JL279" s="480"/>
      <c r="JM279" s="480"/>
      <c r="JN279" s="480"/>
      <c r="JO279" s="480"/>
      <c r="JP279" s="480"/>
      <c r="JQ279" s="480"/>
      <c r="JR279" s="480"/>
      <c r="JS279" s="590"/>
      <c r="JT279" s="538"/>
      <c r="JU279" s="480"/>
      <c r="JV279" s="480"/>
      <c r="JW279" s="480"/>
      <c r="JX279" s="480"/>
      <c r="JY279" s="480"/>
      <c r="JZ279" s="480"/>
      <c r="KA279" s="480"/>
      <c r="KB279" s="480"/>
      <c r="KC279" s="480"/>
      <c r="KD279" s="480"/>
      <c r="KE279" s="538"/>
      <c r="KF279" s="480"/>
      <c r="KG279" s="480"/>
      <c r="KH279" s="480"/>
      <c r="KI279" s="480"/>
      <c r="KJ279" s="480"/>
      <c r="KK279" s="480"/>
      <c r="KL279" s="480"/>
      <c r="KM279" s="480"/>
      <c r="KN279" s="480"/>
      <c r="KO279" s="480"/>
      <c r="KR279" s="568" t="str">
        <f>IF(Table1[[#This Row],[GTIN]]&lt;&gt;"",Table1[[#This Row],[GTIN]],"")</f>
        <v/>
      </c>
      <c r="KS279" s="569" t="str">
        <f>Table1[[#This Row],[Kreditor]]</f>
        <v/>
      </c>
      <c r="KT279" s="570" t="str">
        <f>IF(Table1[[#This Row],[Gültig ab (Datum)]]&lt;&gt;"",Table1[[#This Row],[Gültig ab (Datum)]],"")</f>
        <v/>
      </c>
      <c r="KU279" s="570"/>
      <c r="KV279" s="583" t="str">
        <f>IF(Table1[[#This Row],[Artikel verpackt? 
(X=Ja)]]="","",Table1[[#This Row],[Artikel verpackt? 
(X=Ja)]])</f>
        <v/>
      </c>
      <c r="KW279" s="571" t="str">
        <f>IF(Table1[[#This Row],[Verpackung recyclingfähig?
(X=Ja)]]="","",Table1[[#This Row],[Verpackung recyclingfähig?
(X=Ja)]])</f>
        <v/>
      </c>
      <c r="KX279" s="572"/>
      <c r="KY279" s="573"/>
      <c r="KZ279" s="574"/>
      <c r="LA279" s="574"/>
      <c r="LB279" s="574"/>
      <c r="LC279" s="574"/>
      <c r="LD279" s="574"/>
      <c r="LE279" s="574"/>
      <c r="LF279" s="575"/>
      <c r="LG279" s="576" t="str">
        <f>IF(Table1[[#This Row],[Hauptkörper - B1 - Art]]="","",VLOOKUP(Table1[[#This Row],[Hauptkörper - B1 - Art]],'DD FD'!B:C,2,FALSE))</f>
        <v/>
      </c>
      <c r="LH279" s="577" t="str">
        <f>IF(Table1[[#This Row],[Hauptkörper - B1 - Fraktion]]="","",VLOOKUP(Table1[[#This Row],[Hauptkörper - B1 - Fraktion]],'DD FD'!H:J,3,FALSE))</f>
        <v/>
      </c>
      <c r="LI279" s="574" t="str">
        <f>IF(Table1[[#This Row],[Hauptkörper - B1 - Gewicht
(in G)]]="","",Table1[[#This Row],[Hauptkörper - B1 - Gewicht
(in G)]])</f>
        <v/>
      </c>
      <c r="LJ279" s="574" t="str">
        <f>IF(Table1[[#This Row],[Hauptkörper - B1 - Lizenzierungs-pflichtig? (X=Ja)]]="","",Table1[[#This Row],[Hauptkörper - B1 - Lizenzierungs-pflichtig? (X=Ja)]])</f>
        <v/>
      </c>
      <c r="LK279" s="577" t="str">
        <f>IF(Table1[[#This Row],[Hauptkörper - B1 - Virgin Material]]="","",VLOOKUP(Table1[[#This Row],[Hauptkörper - B1 - Virgin Material]],'DD FD'!AJ:AK,2,FALSE))</f>
        <v/>
      </c>
      <c r="LL279" s="578" t="str">
        <f>IF(Table1[[#This Row],[Hauptkörper - B1 - Virgin Material Anteil (in %)]]="","",Table1[[#This Row],[Hauptkörper - B1 - Virgin Material Anteil (in %)]])</f>
        <v/>
      </c>
      <c r="LM279" s="577" t="str">
        <f>IF(Table1[[#This Row],[Hauptkörper - B1 - Recyceltes Material]]="","",VLOOKUP(Table1[[#This Row],[Hauptkörper - B1 - Recyceltes Material]],'DD FD'!AL:AM,2,FALSE))</f>
        <v/>
      </c>
      <c r="LN279" s="578" t="str">
        <f>IF(Table1[[#This Row],[Hauptkörper - B1 - Recyceltes Material Anteil (in %)]]="","",Table1[[#This Row],[Hauptkörper - B1 - Recyceltes Material Anteil (in %)]])</f>
        <v/>
      </c>
      <c r="LO279" s="579" t="str">
        <f>IF(Table1[[#This Row],[Hauptkörper - B1 - Beschichtung]]="","",VLOOKUP(Table1[[#This Row],[Hauptkörper - B1 - Beschichtung]],'DD FD'!AE:AF,2,FALSE))</f>
        <v/>
      </c>
      <c r="LP279" s="580" t="str">
        <f>IF(Table1[[#This Row],[Hauptkörper - B1 - Beschichtung Anteil (in %)]]="","",Table1[[#This Row],[Hauptkörper - B1 - Beschichtung Anteil (in %)]])</f>
        <v/>
      </c>
      <c r="LQ279" s="576" t="str">
        <f>IF(Table1[[#This Row],[Hauptkörper - B2 - Art]]="","",VLOOKUP(Table1[[#This Row],[Hauptkörper - B2 - Art]],'DD FD'!B:C,2,FALSE))</f>
        <v/>
      </c>
      <c r="LR279" s="577" t="str">
        <f>IF(Table1[[#This Row],[Hauptkörper - B2 - Fraktion]]="","",VLOOKUP(Table1[[#This Row],[Hauptkörper - B2 - Fraktion]],'DD FD'!H:J,3,FALSE))</f>
        <v/>
      </c>
      <c r="LS279" s="574" t="str">
        <f>IF(Table1[[#This Row],[Hauptkörper - B2 - Gewicht
(in G)]]="","",Table1[[#This Row],[Hauptkörper - B2 - Gewicht
(in G)]])</f>
        <v/>
      </c>
      <c r="LT279" s="574" t="str">
        <f>IF(Table1[[#This Row],[Hauptkörper - B2 - Lizenzierungs-pflichtig? (X=Ja)]]="","",Table1[[#This Row],[Hauptkörper - B2 - Lizenzierungs-pflichtig? (X=Ja)]])</f>
        <v/>
      </c>
      <c r="LU279" s="577" t="str">
        <f>IF(Table1[[#This Row],[Hauptkörper - B2 - Virgin Material]]="","",VLOOKUP(Table1[[#This Row],[Hauptkörper - B2 - Virgin Material]],'DD FD'!AJ:AK,2,FALSE))</f>
        <v/>
      </c>
      <c r="LV279" s="578" t="str">
        <f>IF(Table1[[#This Row],[Hauptkörper - B2 - Virgin Material Anteil (in %)]]="","",Table1[[#This Row],[Hauptkörper - B2 - Virgin Material Anteil (in %)]])</f>
        <v/>
      </c>
      <c r="LW279" s="577" t="str">
        <f>IF(Table1[[#This Row],[Hauptkörper - B2 - Recyceltes Material]]="","",VLOOKUP(Table1[[#This Row],[Hauptkörper - B2 - Recyceltes Material]],'DD FD'!AL:AM,2,FALSE))</f>
        <v/>
      </c>
      <c r="LX279" s="578" t="str">
        <f>IF(Table1[[#This Row],[Hauptkörper - B2 - Recyceltes Material Anteil (in %)]]="","",Table1[[#This Row],[Hauptkörper - B2 - Recyceltes Material Anteil (in %)]])</f>
        <v/>
      </c>
      <c r="LY279" s="577" t="str">
        <f>IF(Table1[[#This Row],[Hauptkörper - B2 - Beschichtung]]="","",VLOOKUP(Table1[[#This Row],[Hauptkörper - B2 - Beschichtung]],'DD FD'!AE:AF,2,FALSE))</f>
        <v/>
      </c>
      <c r="LZ279" s="580" t="str">
        <f>IF(Table1[[#This Row],[Hauptkörper - B2 - Beschichtung Anteil (in %)]]="","",Table1[[#This Row],[Hauptkörper - B2 - Beschichtung Anteil (in %)]])</f>
        <v/>
      </c>
      <c r="MA279" s="576" t="str">
        <f>IF(Table1[[#This Row],[Hauptkörper - B3 - Art]]="","",VLOOKUP(Table1[[#This Row],[Hauptkörper - B3 - Art]],'DD FD'!B:C,2,FALSE))</f>
        <v/>
      </c>
      <c r="MB279" s="577" t="str">
        <f>IF(Table1[[#This Row],[Hauptkörper - B3 - Fraktion]]="","",VLOOKUP(Table1[[#This Row],[Hauptkörper - B3 - Fraktion]],'DD FD'!H:J,3,FALSE))</f>
        <v/>
      </c>
      <c r="MC279" s="574" t="str">
        <f>IF(Table1[[#This Row],[Hauptkörper - B3 - Gewicht
(in G)]]="","",Table1[[#This Row],[Hauptkörper - B3 - Gewicht
(in G)]])</f>
        <v/>
      </c>
      <c r="MD279" s="574" t="str">
        <f>IF(Table1[[#This Row],[Hauptkörper - B3 - Lizenzierungs-pflichtig? (X=Ja)]]="","",Table1[[#This Row],[Hauptkörper - B3 - Lizenzierungs-pflichtig? (X=Ja)]])</f>
        <v/>
      </c>
      <c r="ME279" s="577" t="str">
        <f>IF(Table1[[#This Row],[Hauptkörper - B3 - Virgin Material]]="","",VLOOKUP(Table1[[#This Row],[Hauptkörper - B3 - Virgin Material]],'DD FD'!AJ:AK,2,FALSE))</f>
        <v/>
      </c>
      <c r="MF279" s="578" t="str">
        <f>IF(Table1[[#This Row],[Hauptkörper - B3 - Virgin Material Anteil (in %)]]="","",Table1[[#This Row],[Hauptkörper - B3 - Virgin Material Anteil (in %)]])</f>
        <v/>
      </c>
      <c r="MG279" s="577" t="str">
        <f>IF(Table1[[#This Row],[Hauptkörper - B3 - Recyceltes Material]]="","",VLOOKUP(Table1[[#This Row],[Hauptkörper - B3 - Recyceltes Material]],'DD FD'!AL:AM,2,FALSE))</f>
        <v/>
      </c>
      <c r="MH279" s="578" t="str">
        <f>IF(Table1[[#This Row],[Hauptkörper - B3 - Recyceltes Material Anteil (in %)]]="","",Table1[[#This Row],[Hauptkörper - B3 - Recyceltes Material Anteil (in %)]])</f>
        <v/>
      </c>
      <c r="MI279" s="577" t="str">
        <f>IF(Table1[[#This Row],[Hauptkörper - B3 - Beschichtung]]="","",VLOOKUP(Table1[[#This Row],[Hauptkörper - B3 - Beschichtung]],'DD FD'!AE:AF,2,FALSE))</f>
        <v/>
      </c>
      <c r="MJ279" s="580" t="str">
        <f>IF(Table1[[#This Row],[Hauptkörper - B3 - Beschichtung Anteil (in %)]]="","",Table1[[#This Row],[Hauptkörper - B3 - Beschichtung Anteil (in %)]])</f>
        <v/>
      </c>
      <c r="MK279" s="576" t="str">
        <f>IF(Table1[[#This Row],[Verschluss - B1 - Art]]="","",VLOOKUP(Table1[[#This Row],[Verschluss - B1 - Art]],'DD FD'!D:E,2,FALSE))</f>
        <v/>
      </c>
      <c r="ML279" s="577" t="str">
        <f>IF(Table1[[#This Row],[Verschluss - B1 - Fraktion]]="","",VLOOKUP(Table1[[#This Row],[Verschluss - B1 - Fraktion]],'DD FD'!H:J,3,FALSE))</f>
        <v/>
      </c>
      <c r="MM279" s="574" t="str">
        <f>IF(Table1[[#This Row],[Verschluss - B1 - Gewicht (in G)]]="","",Table1[[#This Row],[Verschluss - B1 - Gewicht (in G)]])</f>
        <v/>
      </c>
      <c r="MN279" s="574" t="str">
        <f>IF(Table1[[#This Row],[Verschluss - B1 - Lizenzierungs-pflichtig? (X=Ja)]]="","",Table1[[#This Row],[Verschluss - B1 - Lizenzierungs-pflichtig? (X=Ja)]])</f>
        <v/>
      </c>
      <c r="MO279" s="574" t="str">
        <f>IF(Table1[[#This Row],[Verschluss - B1 - Trennbar vom Hauptkörper? (X=Ja)]]="","",Table1[[#This Row],[Verschluss - B1 - Trennbar vom Hauptkörper? (X=Ja)]])</f>
        <v/>
      </c>
      <c r="MP279" s="577" t="str">
        <f>IF(Table1[[#This Row],[Verschluss - B1 - Virgin Material]]="","",VLOOKUP(Table1[[#This Row],[Verschluss - B1 - Virgin Material]],'DD FD'!AJ:AK,2,FALSE))</f>
        <v/>
      </c>
      <c r="MQ279" s="578" t="str">
        <f>IF(Table1[[#This Row],[Verschluss - B1 - Virgin Material Anteil (in %)]]="","",Table1[[#This Row],[Verschluss - B1 - Virgin Material Anteil (in %)]])</f>
        <v/>
      </c>
      <c r="MR279" s="577" t="str">
        <f>IF(Table1[[#This Row],[Verschluss - B1 - Recyceltes Material]]="","",VLOOKUP(Table1[[#This Row],[Verschluss - B1 - Recyceltes Material]],'DD FD'!AL:AM,2,FALSE))</f>
        <v/>
      </c>
      <c r="MS279" s="578" t="str">
        <f>IF(Table1[[#This Row],[Verschluss - B1 - Recyceltes Material Anteil (in %)]]="","",Table1[[#This Row],[Verschluss - B1 - Recyceltes Material Anteil (in %)]])</f>
        <v/>
      </c>
      <c r="MT279" s="577" t="str">
        <f>IF(Table1[[#This Row],[Verschluss - B1 - Beschichtung]]="","",VLOOKUP(Table1[[#This Row],[Verschluss - B1 - Beschichtung]],'DD FD'!AE:AF,2,FALSE))</f>
        <v/>
      </c>
      <c r="MU279" s="580" t="str">
        <f>IF(Table1[[#This Row],[Verschluss - B1 - Beschichtung Anteil (in %)]]="","",Table1[[#This Row],[Verschluss - B1 - Beschichtung Anteil (in %)]])</f>
        <v/>
      </c>
      <c r="MV279" s="576" t="str">
        <f>IF(Table1[[#This Row],[Verschluss - B2 - Art]]="","",VLOOKUP(Table1[[#This Row],[Verschluss - B2 - Art]],'DD FD'!D:E,2,FALSE))</f>
        <v/>
      </c>
      <c r="MW279" s="577" t="str">
        <f>IF(Table1[[#This Row],[Verschluss - B2 - Fraktion]]="","",VLOOKUP(Table1[[#This Row],[Verschluss - B2 - Fraktion]],'DD FD'!H:J,3,FALSE))</f>
        <v/>
      </c>
      <c r="MX279" s="574" t="str">
        <f>IF(Table1[[#This Row],[Verschluss - B2 - Gewicht (in G)]]="","",Table1[[#This Row],[Verschluss - B2 - Gewicht (in G)]])</f>
        <v/>
      </c>
      <c r="MY279" s="574" t="str">
        <f>IF(Table1[[#This Row],[Verschluss - B2 - Lizenzierungs-pflichtig? (X=Ja)]]="","",Table1[[#This Row],[Verschluss - B2 - Lizenzierungs-pflichtig? (X=Ja)]])</f>
        <v/>
      </c>
      <c r="MZ279" s="574" t="str">
        <f>IF(Table1[[#This Row],[Verschluss - B2 - Trennbar vom Hauptkörper? (X=Ja)]]="","",Table1[[#This Row],[Verschluss - B2 - Trennbar vom Hauptkörper? (X=Ja)]])</f>
        <v/>
      </c>
      <c r="NA279" s="577" t="str">
        <f>IF(Table1[[#This Row],[Verschluss - B2 - Virgin Material]]="","",VLOOKUP(Table1[[#This Row],[Verschluss - B2 - Virgin Material]],'DD FD'!AJ:AK,2,FALSE))</f>
        <v/>
      </c>
      <c r="NB279" s="578" t="str">
        <f>IF(Table1[[#This Row],[Verschluss - B2 - Virgin Material Anteil (in %)]]="","",Table1[[#This Row],[Verschluss - B2 - Virgin Material Anteil (in %)]])</f>
        <v/>
      </c>
      <c r="NC279" s="577" t="str">
        <f>IF(Table1[[#This Row],[Verschluss - B2 - Recyceltes Material]]="","",VLOOKUP(Table1[[#This Row],[Verschluss - B2 - Recyceltes Material]],'DD FD'!AL:AM,2,FALSE))</f>
        <v/>
      </c>
      <c r="ND279" s="578" t="str">
        <f>IF(Table1[[#This Row],[Verschluss - B2 - Recyceltes Material Anteil (in %)]]="","",Table1[[#This Row],[Verschluss - B2 - Recyceltes Material Anteil (in %)]])</f>
        <v/>
      </c>
      <c r="NE279" s="577" t="str">
        <f>IF(Table1[[#This Row],[Verschluss - B2 - Beschichtung]]="","",VLOOKUP(Table1[[#This Row],[Verschluss - B2 - Beschichtung]],'DD FD'!AE:AF,2,FALSE))</f>
        <v/>
      </c>
      <c r="NF279" s="580" t="str">
        <f>IF(Table1[[#This Row],[Verschluss - B2 - Beschichtung Anteil (in %)]]="","",Table1[[#This Row],[Verschluss - B2 - Beschichtung Anteil (in %)]])</f>
        <v/>
      </c>
      <c r="NG279" s="576" t="str">
        <f>IF(Table1[[#This Row],[Verschluss - B3 - Art]]="","",VLOOKUP(Table1[[#This Row],[Verschluss - B3 - Art]],'DD FD'!D:E,2,FALSE))</f>
        <v/>
      </c>
      <c r="NH279" s="577" t="str">
        <f>IF(Table1[[#This Row],[Verschluss - B3 - Fraktion]]="","",VLOOKUP(Table1[[#This Row],[Verschluss - B3 - Fraktion]],'DD FD'!H:J,3,FALSE))</f>
        <v/>
      </c>
      <c r="NI279" s="574" t="str">
        <f>IF(Table1[[#This Row],[Verschluss - B3 - Gewicht (in G)]]="","",Table1[[#This Row],[Verschluss - B3 - Gewicht (in G)]])</f>
        <v/>
      </c>
      <c r="NJ279" s="574" t="str">
        <f>IF(Table1[[#This Row],[Verschluss - B3 - Lizenzierungs-pflichtig? (X=Ja)]]="","",Table1[[#This Row],[Verschluss - B3 - Lizenzierungs-pflichtig? (X=Ja)]])</f>
        <v/>
      </c>
      <c r="NK279" s="574" t="str">
        <f>IF(Table1[[#This Row],[Verschluss - B3 - Trennbar vom Hauptkörper? (X=Ja)]]="","",Table1[[#This Row],[Verschluss - B3 - Trennbar vom Hauptkörper? (X=Ja)]])</f>
        <v/>
      </c>
      <c r="NL279" s="577" t="str">
        <f>IF(Table1[[#This Row],[Verschluss - B3 - Virgin Material]]="","",VLOOKUP(Table1[[#This Row],[Verschluss - B3 - Virgin Material]],'DD FD'!AJ:AK,2,FALSE))</f>
        <v/>
      </c>
      <c r="NM279" s="578" t="str">
        <f>IF(Table1[[#This Row],[Verschluss - B3 - Virgin Material Anteil (in %)]]="","",Table1[[#This Row],[Verschluss - B3 - Virgin Material Anteil (in %)]])</f>
        <v/>
      </c>
      <c r="NN279" s="577" t="str">
        <f>IF(Table1[[#This Row],[Verschluss - B3 - Recyceltes Material]]="","",VLOOKUP(Table1[[#This Row],[Verschluss - B3 - Recyceltes Material]],'DD FD'!AL:AM,2,FALSE))</f>
        <v/>
      </c>
      <c r="NO279" s="578" t="str">
        <f>IF(Table1[[#This Row],[Verschluss - B3 - Recyceltes Material Anteil (in %)]]="","",Table1[[#This Row],[Verschluss - B3 - Recyceltes Material Anteil (in %)]])</f>
        <v/>
      </c>
      <c r="NP279" s="577" t="str">
        <f>IF(Table1[[#This Row],[Verschluss - B3 - Beschichtung]]="","",VLOOKUP(Table1[[#This Row],[Verschluss - B3 - Beschichtung]],'DD FD'!AE:AF,2,FALSE))</f>
        <v/>
      </c>
      <c r="NQ279" s="580" t="str">
        <f>IF(Table1[[#This Row],[Verschluss - B3 - Beschichtung Anteil (in %)]]="","",Table1[[#This Row],[Verschluss - B3 - Beschichtung Anteil (in %)]])</f>
        <v/>
      </c>
      <c r="NR279" s="576" t="str">
        <f>IF(Table1[[#This Row],[Etikett - B1 - Art]]="","",VLOOKUP(Table1[[#This Row],[Etikett - B1 - Art]],'DD FD'!F:G,2,FALSE))</f>
        <v/>
      </c>
      <c r="NS279" s="577" t="str">
        <f>IF(Table1[[#This Row],[Etikett - B1 - Fraktion]]="","",VLOOKUP(Table1[[#This Row],[Etikett - B1 - Fraktion]],'DD FD'!H:J,3,FALSE))</f>
        <v/>
      </c>
      <c r="NT279" s="574" t="str">
        <f>IF(Table1[[#This Row],[Etikett - B1 - Gewicht (in G)]]="","",Table1[[#This Row],[Etikett - B1 - Gewicht (in G)]])</f>
        <v/>
      </c>
      <c r="NU279" s="574" t="str">
        <f>IF(Table1[[#This Row],[Etikett - B1 - Lizenzierungs-pflichtig? (X=Ja)]]="","",Table1[[#This Row],[Etikett - B1 - Lizenzierungs-pflichtig? (X=Ja)]])</f>
        <v/>
      </c>
      <c r="NV279" s="574" t="str">
        <f>IF(Table1[[#This Row],[Etikett - B1 - Trennbar vom Hauptkörper? (X=Ja)]]="","",Table1[[#This Row],[Etikett - B1 - Trennbar vom Hauptkörper? (X=Ja)]])</f>
        <v/>
      </c>
      <c r="NW279" s="577" t="str">
        <f>IF(Table1[[#This Row],[Etikett - B1 - Virgin Material]]="","",VLOOKUP(Table1[[#This Row],[Etikett - B1 - Virgin Material]],'DD FD'!AJ:AK,2,FALSE))</f>
        <v/>
      </c>
      <c r="NX279" s="578" t="str">
        <f>IF(Table1[[#This Row],[Etikett - B1 - Virgin Material Anteil (in %)]]="","",Table1[[#This Row],[Etikett - B1 - Virgin Material Anteil (in %)]])</f>
        <v/>
      </c>
      <c r="NY279" s="577" t="str">
        <f>IF(Table1[[#This Row],[Etikett - B1 - Recyceltes Material]]="","",VLOOKUP(Table1[[#This Row],[Etikett - B1 - Recyceltes Material]],'DD FD'!AL:AM,2,FALSE))</f>
        <v/>
      </c>
      <c r="NZ279" s="578" t="str">
        <f>IF(Table1[[#This Row],[Etikett - B1 - Recyceltes Material Anteil (in %)]]="","",Table1[[#This Row],[Etikett - B1 - Recyceltes Material Anteil (in %)]])</f>
        <v/>
      </c>
      <c r="OA279" s="577" t="str">
        <f>IF(Table1[[#This Row],[Etikett - B1 - Beschichtung]]="","",VLOOKUP(Table1[[#This Row],[Etikett - B1 - Beschichtung]],'DD FD'!AE:AF,2,FALSE))</f>
        <v/>
      </c>
      <c r="OB279" s="580" t="str">
        <f>IF(Table1[[#This Row],[Etikett - B1 - Beschichtung Anteil (in %)]]="","",Table1[[#This Row],[Etikett - B1 - Beschichtung Anteil (in %)]])</f>
        <v/>
      </c>
      <c r="OC279" s="576" t="str">
        <f>IF(Table1[[#This Row],[Etikett - B2 - Art]]="","",VLOOKUP(Table1[[#This Row],[Etikett - B2 - Art]],'DD FD'!F:G,2,FALSE))</f>
        <v/>
      </c>
      <c r="OD279" s="577" t="str">
        <f>IF(Table1[[#This Row],[Etikett - B2 - Fraktion]]="","",VLOOKUP(Table1[[#This Row],[Etikett - B2 - Fraktion]],'DD FD'!H:J,3,FALSE))</f>
        <v/>
      </c>
      <c r="OE279" s="574" t="str">
        <f>IF(Table1[[#This Row],[Etikett - B2 - Gewicht (in G)]]="","",Table1[[#This Row],[Etikett - B2 - Gewicht (in G)]])</f>
        <v/>
      </c>
      <c r="OF279" s="574" t="str">
        <f>IF(Table1[[#This Row],[Etikett - B2 - Lizenzierungs-pflichtig? (X=Ja)]]="","",Table1[[#This Row],[Etikett - B2 - Lizenzierungs-pflichtig? (X=Ja)]])</f>
        <v/>
      </c>
      <c r="OG279" s="574" t="str">
        <f>IF(Table1[[#This Row],[Etikett - B2 - Trennbar vom Hauptkörper? (X=Ja)]]="","",Table1[[#This Row],[Etikett - B2 - Trennbar vom Hauptkörper? (X=Ja)]])</f>
        <v/>
      </c>
      <c r="OH279" s="577" t="str">
        <f>IF(Table1[[#This Row],[Etikett - B2 - Virgin Material]]="","",VLOOKUP(Table1[[#This Row],[Etikett - B2 - Virgin Material]],'DD FD'!AJ:AK,2,FALSE))</f>
        <v/>
      </c>
      <c r="OI279" s="578" t="str">
        <f>IF(Table1[[#This Row],[Etikett - B2 - Virgin Material Anteil (in %)]]="","",Table1[[#This Row],[Etikett - B2 - Virgin Material Anteil (in %)]])</f>
        <v/>
      </c>
      <c r="OJ279" s="577" t="str">
        <f>IF(Table1[[#This Row],[Etikett - B2 - Recyceltes Material]]="","",VLOOKUP(Table1[[#This Row],[Etikett - B2 - Recyceltes Material]],'DD FD'!AL:AM,2,FALSE))</f>
        <v/>
      </c>
      <c r="OK279" s="578" t="str">
        <f>IF(Table1[[#This Row],[Etikett - B2 - Recyceltes Material Anteil (in %)]]="","",Table1[[#This Row],[Etikett - B2 - Recyceltes Material Anteil (in %)]])</f>
        <v/>
      </c>
      <c r="OL279" s="577" t="str">
        <f>IF(Table1[[#This Row],[Etikett - B2 - Beschichtung]]="","",VLOOKUP(Table1[[#This Row],[Etikett - B2 - Beschichtung]],'DD FD'!AE:AF,2,FALSE))</f>
        <v/>
      </c>
      <c r="OM279" s="580" t="str">
        <f>IF(Table1[[#This Row],[Etikett - B2 - Beschichtung Anteil (in %)]]="","",Table1[[#This Row],[Etikett - B2 - Beschichtung Anteil (in %)]])</f>
        <v/>
      </c>
      <c r="ON279" s="576" t="str">
        <f>IF(Table1[[#This Row],[Etikett - B3 - Art]]="","",VLOOKUP(Table1[[#This Row],[Etikett - B3 - Art]],'DD FD'!F:G,2,FALSE))</f>
        <v/>
      </c>
      <c r="OO279" s="577" t="str">
        <f>IF(Table1[[#This Row],[Etikett - B3 - Fraktion]]="","",VLOOKUP(Table1[[#This Row],[Etikett - B3 - Fraktion]],'DD FD'!H:J,3,FALSE))</f>
        <v/>
      </c>
      <c r="OP279" s="574" t="str">
        <f>IF(Table1[[#This Row],[Etikett - B3 - Gewicht (in G)]]="","",Table1[[#This Row],[Etikett - B3 - Gewicht (in G)]])</f>
        <v/>
      </c>
      <c r="OQ279" s="574" t="str">
        <f>IF(Table1[[#This Row],[Etikett - B3 - Lizenzierungs-pflichtig? (X=Ja)]]="","",Table1[[#This Row],[Etikett - B3 - Lizenzierungs-pflichtig? (X=Ja)]])</f>
        <v/>
      </c>
      <c r="OR279" s="574" t="str">
        <f>IF(Table1[[#This Row],[Etikett - B3 - Trennbar vom Hauptkörper? (X=Ja)]]="","",Table1[[#This Row],[Etikett - B3 - Trennbar vom Hauptkörper? (X=Ja)]])</f>
        <v/>
      </c>
      <c r="OS279" s="577" t="str">
        <f>IF(Table1[[#This Row],[Etikett - B3 - Virgin Material]]="","",VLOOKUP(Table1[[#This Row],[Etikett - B3 - Virgin Material]],'DD FD'!AJ:AK,2,FALSE))</f>
        <v/>
      </c>
      <c r="OT279" s="578" t="str">
        <f>IF(Table1[[#This Row],[Etikett - B3 - Virgin Material Anteil (in %)]]="","",Table1[[#This Row],[Etikett - B3 - Virgin Material Anteil (in %)]])</f>
        <v/>
      </c>
      <c r="OU279" s="577" t="str">
        <f>IF(Table1[[#This Row],[Etikett - B3 - Recyceltes Material]]="","",VLOOKUP(Table1[[#This Row],[Etikett - B3 - Recyceltes Material]],'DD FD'!AL:AM,2,FALSE))</f>
        <v/>
      </c>
      <c r="OV279" s="578" t="str">
        <f>IF(Table1[[#This Row],[Etikett - B3 - Recyceltes Material Anteil (in %)]]="","",Table1[[#This Row],[Etikett - B3 - Recyceltes Material Anteil (in %)]])</f>
        <v/>
      </c>
      <c r="OW279" s="577" t="str">
        <f>IF(Table1[[#This Row],[Etikett - B3 - Beschichtung]]="","",VLOOKUP(Table1[[#This Row],[Etikett - B3 - Beschichtung]],'DD FD'!AE:AF,2,FALSE))</f>
        <v/>
      </c>
      <c r="OX279" s="613" t="str">
        <f>IF(Table1[[#This Row],[Etikett - B3 - Beschichtung Anteil (in %)]]="","",Table1[[#This Row],[Etikett - B3 - Beschichtung Anteil (in %)]])</f>
        <v/>
      </c>
      <c r="OY279" s="618">
        <f>ROUNDUP(SUM(
IF(AND(LH279='DD FD'!$J$7,LJ279='DD FD'!$AI$3),LI279,0),
IF(AND(LR279='DD FD'!$J$7,LT279='DD FD'!$AI$3),LS279,0),
IF(AND(MB279='DD FD'!$J$7,MD279='DD FD'!$AI$3),MC279,0),
IF(AND(ML279='DD FD'!$J$7,MN279='DD FD'!$AI$3),MM279,0),
IF(AND(MW279='DD FD'!$J$7,MY279='DD FD'!$AI$3),MX279,0),
IF(AND(NH279='DD FD'!$J$7,NJ279='DD FD'!$AI$3),NI279,0),
IF(AND(NS279='DD FD'!$J$7,NU279='DD FD'!$AI$3),NT279,0),
IF(AND(OD279='DD FD'!$J$7,OF279='DD FD'!$AI$3),OE279,0),
IF(AND(OO279='DD FD'!$J$7,OQ279='DD FD'!$AI$3),OP279,0),
),2)</f>
        <v>0</v>
      </c>
      <c r="OZ279" s="617">
        <f>ROUNDUP(SUM(
IF(AND(LH279='DD FD'!$J$6,LJ279='DD FD'!$AI$3),LI279,0),
IF(AND(LR279='DD FD'!$J$6,LT279='DD FD'!$AI$3),LS279,0),
IF(AND(MB279='DD FD'!$J$6,MD279='DD FD'!$AI$3),MC279,0),
IF(AND(ML279='DD FD'!$J$6,MN279='DD FD'!$AI$3),MM279,0),
IF(AND(MW279='DD FD'!$J$6,MY279='DD FD'!$AI$3),MX279,0),
IF(AND(NH279='DD FD'!$J$6,NJ279='DD FD'!$AI$3),NI279,0),
IF(AND(NS279='DD FD'!$J$6,NU279='DD FD'!$AI$3),NT279,0),
IF(AND(OD279='DD FD'!$J$6,OF279='DD FD'!$AI$3),OE279,0),
IF(AND(OO279='DD FD'!$J$6,OQ279='DD FD'!$AI$3),OP279,0),
),2)</f>
        <v>0</v>
      </c>
      <c r="PA279" s="617">
        <f>ROUNDUP(SUM(
IF(AND(LH279='DD FD'!$J$10,LJ279='DD FD'!$AI$3),LI279,0),
IF(AND(LR279='DD FD'!$J$10,LT279='DD FD'!$AI$3),LS279,0),
IF(AND(MB279='DD FD'!$J$10,MD279='DD FD'!$AI$3),MC279,0),
IF(AND(ML279='DD FD'!$J$10,MN279='DD FD'!$AI$3),MM279,0),
IF(AND(MW279='DD FD'!$J$10,MY279='DD FD'!$AI$3),MX279,0),
IF(AND(NH279='DD FD'!$J$10,NJ279='DD FD'!$AI$3),NI279,0),
IF(AND(NS279='DD FD'!$J$10,NU279='DD FD'!$AI$3),NT279,0),
IF(AND(OD279='DD FD'!$J$10,OF279='DD FD'!$AI$3),OE279,0),
IF(AND(OO279='DD FD'!$J$10,OQ279='DD FD'!$AI$3),OP279,0),
),2)</f>
        <v>0</v>
      </c>
      <c r="PB279" s="617">
        <f>ROUNDUP(SUM(
IF(AND(LH279='DD FD'!$J$8,LJ279='DD FD'!$AI$3),LI279,0),
IF(AND(LR279='DD FD'!$J$8,LT279='DD FD'!$AI$3),LS279,0),
IF(AND(MB279='DD FD'!$J$8,MD279='DD FD'!$AI$3),MC279,0),
IF(AND(ML279='DD FD'!$J$8,MN279='DD FD'!$AI$3),MM279,0),
IF(AND(MW279='DD FD'!$J$8,MY279='DD FD'!$AI$3),MX279,0),
IF(AND(NH279='DD FD'!$J$8,NJ279='DD FD'!$AI$3),NI279,0),
IF(AND(NS279='DD FD'!$J$8,NU279='DD FD'!$AI$3),NT279,0),
IF(AND(OD279='DD FD'!$J$8,OF279='DD FD'!$AI$3),OE279,0),
IF(AND(OO279='DD FD'!$J$8,OQ279='DD FD'!$AI$3),OP279,0),
),2)</f>
        <v>0</v>
      </c>
      <c r="PC279" s="617">
        <f>ROUNDUP(SUM(
IF(AND(LH279='DD FD'!$J$5,LJ279='DD FD'!$AI$3),LI279,0),
IF(AND(LR279='DD FD'!$J$5,LT279='DD FD'!$AI$3),LS279,0),
IF(AND(MB279='DD FD'!$J$5,MD279='DD FD'!$AI$3),MC279,0),
IF(AND(ML279='DD FD'!$J$5,MN279='DD FD'!$AI$3),MM279,0),
IF(AND(MW279='DD FD'!$J$5,MY279='DD FD'!$AI$3),MX279,0),
IF(AND(NH279='DD FD'!$J$5,NJ279='DD FD'!$AI$3),NI279,0),
IF(AND(NS279='DD FD'!$J$5,NU279='DD FD'!$AI$3),NT279,0),
IF(AND(OD279='DD FD'!$J$5,OF279='DD FD'!$AI$3),OE279,0),
IF(AND(OO279='DD FD'!$J$5,OQ279='DD FD'!$AI$3),OP279,0),
),2)</f>
        <v>0</v>
      </c>
      <c r="PD279" s="617">
        <f>ROUNDUP(SUM(
IF(AND(LH279='DD FD'!$J$9,LJ279='DD FD'!$AI$3),LI279,0),
IF(AND(LR279='DD FD'!$J$9,LT279='DD FD'!$AI$3),LS279,0),
IF(AND(MB279='DD FD'!$J$9,MD279='DD FD'!$AI$3),MC279,0),
IF(AND(ML279='DD FD'!$J$9,MN279='DD FD'!$AI$3),MM279,0),
IF(AND(MW279='DD FD'!$J$9,MY279='DD FD'!$AI$3),MX279,0),
IF(AND(NH279='DD FD'!$J$9,NJ279='DD FD'!$AI$3),NI279,0),
IF(AND(NS279='DD FD'!$J$9,NU279='DD FD'!$AI$3),NT279,0),
IF(AND(OD279='DD FD'!$J$9,OF279='DD FD'!$AI$3),OE279,0),
IF(AND(OO279='DD FD'!$J$9,OQ279='DD FD'!$AI$3),OP279,0),
),2)</f>
        <v>0</v>
      </c>
      <c r="PE279" s="617">
        <f>ROUNDUP(SUM(
IF(AND(LH279='DD FD'!$J$4,LJ279='DD FD'!$AI$3),LI279,0),
IF(AND(LR279='DD FD'!$J$4,LT279='DD FD'!$AI$3),LS279,0),
IF(AND(MB279='DD FD'!$J$4,MD279='DD FD'!$AI$3),MC279,0),
IF(AND(ML279='DD FD'!$J$4,MN279='DD FD'!$AI$3),MM279,0),
IF(AND(MW279='DD FD'!$J$4,MY279='DD FD'!$AI$3),MX279,0),
IF(AND(NH279='DD FD'!$J$4,NJ279='DD FD'!$AI$3),NI279,0),
IF(AND(NS279='DD FD'!$J$4,NU279='DD FD'!$AI$3),NT279,0),
IF(AND(OD279='DD FD'!$J$4,OF279='DD FD'!$AI$3),OE279,0),
IF(AND(OO279='DD FD'!$J$4,OQ279='DD FD'!$AI$3),OP279,0),
),2)</f>
        <v>0</v>
      </c>
      <c r="PF279" s="619">
        <f>ROUNDUP(SUM(
IF(AND(LH279='DD FD'!$J$11,LJ279='DD FD'!$AI$3),LI279,0),
IF(AND(LR279='DD FD'!$J$11,LT279='DD FD'!$AI$3),LS279,0),
IF(AND(MB279='DD FD'!$J$11,MD279='DD FD'!$AI$3),MC279,0),
IF(AND(ML279='DD FD'!$J$11,MN279='DD FD'!$AI$3),MM279,0),
IF(AND(MW279='DD FD'!$J$11,MY279='DD FD'!$AI$3),MX279,0),
IF(AND(NH279='DD FD'!$J$11,NJ279='DD FD'!$AI$3),NI279,0),
IF(AND(NS279='DD FD'!$J$11,NU279='DD FD'!$AI$3),NT279,0),
IF(AND(OD279='DD FD'!$J$11,OF279='DD FD'!$AI$3),OE279,0),
IF(AND(OO279='DD FD'!$J$11,OQ279='DD FD'!$AI$3),OP279,0),
),2)</f>
        <v>0</v>
      </c>
    </row>
    <row r="280" spans="1:422">
      <c r="A280" s="806"/>
      <c r="B280" s="934"/>
      <c r="C280" s="247"/>
      <c r="D280" s="842"/>
      <c r="E280" s="247"/>
      <c r="F280" s="158"/>
      <c r="G280" s="710"/>
      <c r="H280" s="712"/>
      <c r="I280" s="936"/>
      <c r="J280" s="803"/>
      <c r="K280" s="150"/>
      <c r="L280" s="146" t="str">
        <f t="shared" si="108"/>
        <v/>
      </c>
      <c r="M280" s="501" t="str">
        <f t="shared" si="125"/>
        <v/>
      </c>
      <c r="N280" s="504"/>
      <c r="O280" s="113" t="str">
        <f t="shared" si="126"/>
        <v/>
      </c>
      <c r="P280" s="114" t="str">
        <f t="shared" si="109"/>
        <v/>
      </c>
      <c r="Q280" s="152"/>
      <c r="R280" s="152"/>
      <c r="S280" s="115" t="str">
        <f t="shared" si="127"/>
        <v/>
      </c>
      <c r="T280" s="159"/>
      <c r="U280" s="159"/>
      <c r="V280" s="157"/>
      <c r="W280" s="157"/>
      <c r="X280" s="157"/>
      <c r="Y280" s="772"/>
      <c r="Z280" s="158"/>
      <c r="AA280" s="144"/>
      <c r="AB280" s="112"/>
      <c r="AC280" s="153"/>
      <c r="AD280" s="153"/>
      <c r="AE280" s="153"/>
      <c r="AF280" s="153"/>
      <c r="AG280" s="153"/>
      <c r="AH280" s="153"/>
      <c r="AI280" s="152"/>
      <c r="AJ280" s="158"/>
      <c r="AK280" s="158"/>
      <c r="AL280" s="158"/>
      <c r="AM280" s="116" t="str">
        <f t="shared" si="128"/>
        <v/>
      </c>
      <c r="AN280" s="116" t="str">
        <f t="shared" si="129"/>
        <v/>
      </c>
      <c r="AO280" s="324"/>
      <c r="AP280" s="503"/>
      <c r="AQ280" s="487" t="str">
        <f t="shared" si="130"/>
        <v/>
      </c>
      <c r="AR280" s="113" t="str">
        <f t="shared" si="110"/>
        <v/>
      </c>
      <c r="AS280" s="113" t="str">
        <f t="shared" si="111"/>
        <v/>
      </c>
      <c r="AT280" s="113" t="str">
        <f t="shared" si="112"/>
        <v/>
      </c>
      <c r="AU280" s="113" t="str">
        <f t="shared" si="113"/>
        <v/>
      </c>
      <c r="AV280" s="159"/>
      <c r="AW280" s="157"/>
      <c r="AX280" s="157"/>
      <c r="AY280" s="157"/>
      <c r="AZ280" s="157"/>
      <c r="BA280" s="116" t="str">
        <f t="shared" si="114"/>
        <v/>
      </c>
      <c r="BB280" s="316"/>
      <c r="BC280" s="116" t="str">
        <f t="shared" si="115"/>
        <v/>
      </c>
      <c r="BD280" s="133" t="str">
        <f t="shared" si="116"/>
        <v/>
      </c>
      <c r="BE280" s="157"/>
      <c r="BF280" s="1180"/>
      <c r="BG280" s="1180"/>
      <c r="BH280" s="158"/>
      <c r="BI280" s="490"/>
      <c r="BJ280" s="514" t="str">
        <f t="shared" si="131"/>
        <v/>
      </c>
      <c r="BK280" s="789"/>
      <c r="BL280" s="116" t="str">
        <f t="shared" si="132"/>
        <v/>
      </c>
      <c r="BM280" s="144"/>
      <c r="BN280" s="144"/>
      <c r="BO280" s="144"/>
      <c r="BP280" s="790"/>
      <c r="BQ280" s="790"/>
      <c r="BR280" s="790"/>
      <c r="BS280" s="116" t="str">
        <f t="shared" si="117"/>
        <v/>
      </c>
      <c r="BT280" s="790"/>
      <c r="BU280" s="808" t="str">
        <f t="shared" si="118"/>
        <v/>
      </c>
      <c r="BV280" s="791"/>
      <c r="BW280" s="144"/>
      <c r="BX280" s="20"/>
      <c r="BY280" s="20"/>
      <c r="BZ280" s="20"/>
      <c r="CA280" s="792"/>
      <c r="CB280" s="1201"/>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c r="CZ280" s="144"/>
      <c r="DA280" s="144"/>
      <c r="DB280" s="144"/>
      <c r="DC280" s="144"/>
      <c r="DD280" s="144"/>
      <c r="DE280" s="144"/>
      <c r="DF280" s="144"/>
      <c r="DG280" s="144"/>
      <c r="DH280" s="144"/>
      <c r="DI280" s="144"/>
      <c r="DJ280" s="144"/>
      <c r="DK280" s="144"/>
      <c r="DL280" s="144"/>
      <c r="DM280" s="144"/>
      <c r="DN280" s="144"/>
      <c r="DO280" s="144"/>
      <c r="DP280" s="144"/>
      <c r="DQ280" s="144"/>
      <c r="DR280" s="144"/>
      <c r="DS280" s="144"/>
      <c r="DT280" s="144"/>
      <c r="DU280" s="144"/>
      <c r="DV280" s="144"/>
      <c r="DW280" s="144"/>
      <c r="DX280" s="144"/>
      <c r="DY280" s="144"/>
      <c r="DZ280" s="144"/>
      <c r="EA280" s="144"/>
      <c r="EB280" s="144"/>
      <c r="EC280" s="144"/>
      <c r="ED280" s="782" t="str">
        <f t="shared" si="133"/>
        <v/>
      </c>
      <c r="EE280" s="519"/>
      <c r="EF280" s="793"/>
      <c r="EG280" s="519"/>
      <c r="EH280" s="794"/>
      <c r="EI280" s="790"/>
      <c r="EJ280" s="794"/>
      <c r="EK280" s="794"/>
      <c r="EL280" s="790"/>
      <c r="EM280" s="790"/>
      <c r="EN280" s="790"/>
      <c r="EO280" s="112" t="str">
        <f t="shared" si="119"/>
        <v/>
      </c>
      <c r="EP280" s="790"/>
      <c r="EQ280" s="488" t="str">
        <f t="shared" si="120"/>
        <v/>
      </c>
      <c r="ER280" s="1100"/>
      <c r="ES280" s="1099" t="str">
        <f t="shared" si="134"/>
        <v/>
      </c>
      <c r="ET280" s="525"/>
      <c r="EU280" s="148"/>
      <c r="EV280" s="148"/>
      <c r="EW280" s="148"/>
      <c r="EX280" s="148"/>
      <c r="EY280" s="148"/>
      <c r="EZ280" s="148"/>
      <c r="FA280" s="148"/>
      <c r="FB280" s="148"/>
      <c r="FC280" s="148"/>
      <c r="FD280" s="148"/>
      <c r="FE280" s="148"/>
      <c r="FF280" s="148"/>
      <c r="FG280" s="148"/>
      <c r="FH280" s="148"/>
      <c r="FI280" s="528"/>
      <c r="FJ280" s="513" t="str">
        <f t="shared" si="121"/>
        <v/>
      </c>
      <c r="FK280" s="158"/>
      <c r="FL280" s="850"/>
      <c r="FM280" s="850"/>
      <c r="FN280" s="850"/>
      <c r="FO280" s="850"/>
      <c r="FP280" s="850"/>
      <c r="FQ280" s="850"/>
      <c r="FR280" s="157"/>
      <c r="FS280" s="143"/>
      <c r="FT280" s="143"/>
      <c r="FU280" s="847" t="str">
        <f t="shared" si="122"/>
        <v/>
      </c>
      <c r="FV280" s="555"/>
      <c r="FW280" s="523" t="str">
        <f>IF(Table1[[#This Row],[Nonfood Inhaltstoffe - Komponente]]="","",VLOOKUP(Table1[[#This Row],[Nonfood Inhaltstoffe - Komponente]],'Dropdown Auswahl'!BJ:BK,2,FALSE))</f>
        <v/>
      </c>
      <c r="FX280" s="1013"/>
      <c r="FY280" s="1011" t="str">
        <f t="shared" si="123"/>
        <v/>
      </c>
      <c r="FZ280" s="152"/>
      <c r="GA280" s="152"/>
      <c r="GB280" s="152"/>
      <c r="GC280" s="529" t="str">
        <f t="shared" si="124"/>
        <v/>
      </c>
      <c r="GG280" s="21"/>
      <c r="GH280" s="21"/>
      <c r="GI280" s="1019"/>
      <c r="GJ280" s="1016" t="str">
        <f>IF(Table1[[#This Row],[Global Trade Item Number (GTIN)]]="","",Table1[[#This Row],[Global Trade Item Number (GTIN)]])</f>
        <v/>
      </c>
      <c r="GK280" s="555" t="str">
        <f>IF(Table1[[#This Row],[WAWI-Nr./ Kreditoren-Nummer
(ASDV)]]&lt;&gt;"",Table1[[#This Row],[WAWI-Nr./ Kreditoren-Nummer
(ASDV)]],"")</f>
        <v/>
      </c>
      <c r="GL280" s="165"/>
      <c r="GM280" s="165"/>
      <c r="GN280" s="165"/>
      <c r="GO280" s="485"/>
      <c r="GP280" s="534"/>
      <c r="GQ280" s="533"/>
      <c r="GR280" s="486"/>
      <c r="GS280" s="486"/>
      <c r="GT280" s="486"/>
      <c r="GU280" s="486"/>
      <c r="GV280" s="486"/>
      <c r="GW280" s="542"/>
      <c r="GX280" s="538"/>
      <c r="GY280" s="144"/>
      <c r="GZ280" s="480"/>
      <c r="HA280" s="158"/>
      <c r="HB280" s="480"/>
      <c r="HC280" s="480"/>
      <c r="HD280" s="480"/>
      <c r="HE280" s="480"/>
      <c r="HF280" s="480"/>
      <c r="HG280" s="480"/>
      <c r="HH280" s="538"/>
      <c r="HI280" s="480"/>
      <c r="HJ280" s="480"/>
      <c r="HK280" s="480"/>
      <c r="HL280" s="480"/>
      <c r="HM280" s="480"/>
      <c r="HN280" s="480"/>
      <c r="HO280" s="480"/>
      <c r="HP280" s="480"/>
      <c r="HQ280" s="480"/>
      <c r="HR280" s="538"/>
      <c r="HS280" s="480"/>
      <c r="HT280" s="480"/>
      <c r="HU280" s="480"/>
      <c r="HV280" s="480"/>
      <c r="HW280" s="480"/>
      <c r="HX280" s="480"/>
      <c r="HY280" s="480"/>
      <c r="HZ280" s="480"/>
      <c r="IA280" s="480"/>
      <c r="IB280" s="538"/>
      <c r="IC280" s="480"/>
      <c r="ID280" s="480"/>
      <c r="IE280" s="480"/>
      <c r="IF280" s="480"/>
      <c r="IG280" s="480"/>
      <c r="IH280" s="480"/>
      <c r="II280" s="480"/>
      <c r="IJ280" s="480"/>
      <c r="IK280" s="480"/>
      <c r="IL280" s="480"/>
      <c r="IM280" s="538"/>
      <c r="IN280" s="480"/>
      <c r="IO280" s="480"/>
      <c r="IP280" s="480"/>
      <c r="IQ280" s="480"/>
      <c r="IR280" s="480"/>
      <c r="IS280" s="480"/>
      <c r="IT280" s="480"/>
      <c r="IU280" s="480"/>
      <c r="IV280" s="480"/>
      <c r="IW280" s="480"/>
      <c r="IX280" s="538"/>
      <c r="IY280" s="480"/>
      <c r="IZ280" s="480"/>
      <c r="JA280" s="480"/>
      <c r="JB280" s="480"/>
      <c r="JC280" s="480"/>
      <c r="JD280" s="480"/>
      <c r="JE280" s="480"/>
      <c r="JF280" s="480"/>
      <c r="JG280" s="480"/>
      <c r="JH280" s="480"/>
      <c r="JI280" s="538"/>
      <c r="JJ280" s="480"/>
      <c r="JK280" s="480"/>
      <c r="JL280" s="480"/>
      <c r="JM280" s="480"/>
      <c r="JN280" s="480"/>
      <c r="JO280" s="480"/>
      <c r="JP280" s="480"/>
      <c r="JQ280" s="480"/>
      <c r="JR280" s="480"/>
      <c r="JS280" s="590"/>
      <c r="JT280" s="538"/>
      <c r="JU280" s="480"/>
      <c r="JV280" s="480"/>
      <c r="JW280" s="480"/>
      <c r="JX280" s="480"/>
      <c r="JY280" s="480"/>
      <c r="JZ280" s="480"/>
      <c r="KA280" s="480"/>
      <c r="KB280" s="480"/>
      <c r="KC280" s="480"/>
      <c r="KD280" s="480"/>
      <c r="KE280" s="538"/>
      <c r="KF280" s="480"/>
      <c r="KG280" s="480"/>
      <c r="KH280" s="480"/>
      <c r="KI280" s="480"/>
      <c r="KJ280" s="480"/>
      <c r="KK280" s="480"/>
      <c r="KL280" s="480"/>
      <c r="KM280" s="480"/>
      <c r="KN280" s="480"/>
      <c r="KO280" s="480"/>
      <c r="KR280" s="568" t="str">
        <f>IF(Table1[[#This Row],[GTIN]]&lt;&gt;"",Table1[[#This Row],[GTIN]],"")</f>
        <v/>
      </c>
      <c r="KS280" s="569" t="str">
        <f>Table1[[#This Row],[Kreditor]]</f>
        <v/>
      </c>
      <c r="KT280" s="570" t="str">
        <f>IF(Table1[[#This Row],[Gültig ab (Datum)]]&lt;&gt;"",Table1[[#This Row],[Gültig ab (Datum)]],"")</f>
        <v/>
      </c>
      <c r="KU280" s="570"/>
      <c r="KV280" s="583" t="str">
        <f>IF(Table1[[#This Row],[Artikel verpackt? 
(X=Ja)]]="","",Table1[[#This Row],[Artikel verpackt? 
(X=Ja)]])</f>
        <v/>
      </c>
      <c r="KW280" s="571" t="str">
        <f>IF(Table1[[#This Row],[Verpackung recyclingfähig?
(X=Ja)]]="","",Table1[[#This Row],[Verpackung recyclingfähig?
(X=Ja)]])</f>
        <v/>
      </c>
      <c r="KX280" s="572"/>
      <c r="KY280" s="573"/>
      <c r="KZ280" s="574"/>
      <c r="LA280" s="574"/>
      <c r="LB280" s="574"/>
      <c r="LC280" s="574"/>
      <c r="LD280" s="574"/>
      <c r="LE280" s="574"/>
      <c r="LF280" s="575"/>
      <c r="LG280" s="576" t="str">
        <f>IF(Table1[[#This Row],[Hauptkörper - B1 - Art]]="","",VLOOKUP(Table1[[#This Row],[Hauptkörper - B1 - Art]],'DD FD'!B:C,2,FALSE))</f>
        <v/>
      </c>
      <c r="LH280" s="577" t="str">
        <f>IF(Table1[[#This Row],[Hauptkörper - B1 - Fraktion]]="","",VLOOKUP(Table1[[#This Row],[Hauptkörper - B1 - Fraktion]],'DD FD'!H:J,3,FALSE))</f>
        <v/>
      </c>
      <c r="LI280" s="574" t="str">
        <f>IF(Table1[[#This Row],[Hauptkörper - B1 - Gewicht
(in G)]]="","",Table1[[#This Row],[Hauptkörper - B1 - Gewicht
(in G)]])</f>
        <v/>
      </c>
      <c r="LJ280" s="574" t="str">
        <f>IF(Table1[[#This Row],[Hauptkörper - B1 - Lizenzierungs-pflichtig? (X=Ja)]]="","",Table1[[#This Row],[Hauptkörper - B1 - Lizenzierungs-pflichtig? (X=Ja)]])</f>
        <v/>
      </c>
      <c r="LK280" s="577" t="str">
        <f>IF(Table1[[#This Row],[Hauptkörper - B1 - Virgin Material]]="","",VLOOKUP(Table1[[#This Row],[Hauptkörper - B1 - Virgin Material]],'DD FD'!AJ:AK,2,FALSE))</f>
        <v/>
      </c>
      <c r="LL280" s="578" t="str">
        <f>IF(Table1[[#This Row],[Hauptkörper - B1 - Virgin Material Anteil (in %)]]="","",Table1[[#This Row],[Hauptkörper - B1 - Virgin Material Anteil (in %)]])</f>
        <v/>
      </c>
      <c r="LM280" s="577" t="str">
        <f>IF(Table1[[#This Row],[Hauptkörper - B1 - Recyceltes Material]]="","",VLOOKUP(Table1[[#This Row],[Hauptkörper - B1 - Recyceltes Material]],'DD FD'!AL:AM,2,FALSE))</f>
        <v/>
      </c>
      <c r="LN280" s="578" t="str">
        <f>IF(Table1[[#This Row],[Hauptkörper - B1 - Recyceltes Material Anteil (in %)]]="","",Table1[[#This Row],[Hauptkörper - B1 - Recyceltes Material Anteil (in %)]])</f>
        <v/>
      </c>
      <c r="LO280" s="579" t="str">
        <f>IF(Table1[[#This Row],[Hauptkörper - B1 - Beschichtung]]="","",VLOOKUP(Table1[[#This Row],[Hauptkörper - B1 - Beschichtung]],'DD FD'!AE:AF,2,FALSE))</f>
        <v/>
      </c>
      <c r="LP280" s="580" t="str">
        <f>IF(Table1[[#This Row],[Hauptkörper - B1 - Beschichtung Anteil (in %)]]="","",Table1[[#This Row],[Hauptkörper - B1 - Beschichtung Anteil (in %)]])</f>
        <v/>
      </c>
      <c r="LQ280" s="576" t="str">
        <f>IF(Table1[[#This Row],[Hauptkörper - B2 - Art]]="","",VLOOKUP(Table1[[#This Row],[Hauptkörper - B2 - Art]],'DD FD'!B:C,2,FALSE))</f>
        <v/>
      </c>
      <c r="LR280" s="577" t="str">
        <f>IF(Table1[[#This Row],[Hauptkörper - B2 - Fraktion]]="","",VLOOKUP(Table1[[#This Row],[Hauptkörper - B2 - Fraktion]],'DD FD'!H:J,3,FALSE))</f>
        <v/>
      </c>
      <c r="LS280" s="574" t="str">
        <f>IF(Table1[[#This Row],[Hauptkörper - B2 - Gewicht
(in G)]]="","",Table1[[#This Row],[Hauptkörper - B2 - Gewicht
(in G)]])</f>
        <v/>
      </c>
      <c r="LT280" s="574" t="str">
        <f>IF(Table1[[#This Row],[Hauptkörper - B2 - Lizenzierungs-pflichtig? (X=Ja)]]="","",Table1[[#This Row],[Hauptkörper - B2 - Lizenzierungs-pflichtig? (X=Ja)]])</f>
        <v/>
      </c>
      <c r="LU280" s="577" t="str">
        <f>IF(Table1[[#This Row],[Hauptkörper - B2 - Virgin Material]]="","",VLOOKUP(Table1[[#This Row],[Hauptkörper - B2 - Virgin Material]],'DD FD'!AJ:AK,2,FALSE))</f>
        <v/>
      </c>
      <c r="LV280" s="578" t="str">
        <f>IF(Table1[[#This Row],[Hauptkörper - B2 - Virgin Material Anteil (in %)]]="","",Table1[[#This Row],[Hauptkörper - B2 - Virgin Material Anteil (in %)]])</f>
        <v/>
      </c>
      <c r="LW280" s="577" t="str">
        <f>IF(Table1[[#This Row],[Hauptkörper - B2 - Recyceltes Material]]="","",VLOOKUP(Table1[[#This Row],[Hauptkörper - B2 - Recyceltes Material]],'DD FD'!AL:AM,2,FALSE))</f>
        <v/>
      </c>
      <c r="LX280" s="578" t="str">
        <f>IF(Table1[[#This Row],[Hauptkörper - B2 - Recyceltes Material Anteil (in %)]]="","",Table1[[#This Row],[Hauptkörper - B2 - Recyceltes Material Anteil (in %)]])</f>
        <v/>
      </c>
      <c r="LY280" s="577" t="str">
        <f>IF(Table1[[#This Row],[Hauptkörper - B2 - Beschichtung]]="","",VLOOKUP(Table1[[#This Row],[Hauptkörper - B2 - Beschichtung]],'DD FD'!AE:AF,2,FALSE))</f>
        <v/>
      </c>
      <c r="LZ280" s="580" t="str">
        <f>IF(Table1[[#This Row],[Hauptkörper - B2 - Beschichtung Anteil (in %)]]="","",Table1[[#This Row],[Hauptkörper - B2 - Beschichtung Anteil (in %)]])</f>
        <v/>
      </c>
      <c r="MA280" s="576" t="str">
        <f>IF(Table1[[#This Row],[Hauptkörper - B3 - Art]]="","",VLOOKUP(Table1[[#This Row],[Hauptkörper - B3 - Art]],'DD FD'!B:C,2,FALSE))</f>
        <v/>
      </c>
      <c r="MB280" s="577" t="str">
        <f>IF(Table1[[#This Row],[Hauptkörper - B3 - Fraktion]]="","",VLOOKUP(Table1[[#This Row],[Hauptkörper - B3 - Fraktion]],'DD FD'!H:J,3,FALSE))</f>
        <v/>
      </c>
      <c r="MC280" s="574" t="str">
        <f>IF(Table1[[#This Row],[Hauptkörper - B3 - Gewicht
(in G)]]="","",Table1[[#This Row],[Hauptkörper - B3 - Gewicht
(in G)]])</f>
        <v/>
      </c>
      <c r="MD280" s="574" t="str">
        <f>IF(Table1[[#This Row],[Hauptkörper - B3 - Lizenzierungs-pflichtig? (X=Ja)]]="","",Table1[[#This Row],[Hauptkörper - B3 - Lizenzierungs-pflichtig? (X=Ja)]])</f>
        <v/>
      </c>
      <c r="ME280" s="577" t="str">
        <f>IF(Table1[[#This Row],[Hauptkörper - B3 - Virgin Material]]="","",VLOOKUP(Table1[[#This Row],[Hauptkörper - B3 - Virgin Material]],'DD FD'!AJ:AK,2,FALSE))</f>
        <v/>
      </c>
      <c r="MF280" s="578" t="str">
        <f>IF(Table1[[#This Row],[Hauptkörper - B3 - Virgin Material Anteil (in %)]]="","",Table1[[#This Row],[Hauptkörper - B3 - Virgin Material Anteil (in %)]])</f>
        <v/>
      </c>
      <c r="MG280" s="577" t="str">
        <f>IF(Table1[[#This Row],[Hauptkörper - B3 - Recyceltes Material]]="","",VLOOKUP(Table1[[#This Row],[Hauptkörper - B3 - Recyceltes Material]],'DD FD'!AL:AM,2,FALSE))</f>
        <v/>
      </c>
      <c r="MH280" s="578" t="str">
        <f>IF(Table1[[#This Row],[Hauptkörper - B3 - Recyceltes Material Anteil (in %)]]="","",Table1[[#This Row],[Hauptkörper - B3 - Recyceltes Material Anteil (in %)]])</f>
        <v/>
      </c>
      <c r="MI280" s="577" t="str">
        <f>IF(Table1[[#This Row],[Hauptkörper - B3 - Beschichtung]]="","",VLOOKUP(Table1[[#This Row],[Hauptkörper - B3 - Beschichtung]],'DD FD'!AE:AF,2,FALSE))</f>
        <v/>
      </c>
      <c r="MJ280" s="580" t="str">
        <f>IF(Table1[[#This Row],[Hauptkörper - B3 - Beschichtung Anteil (in %)]]="","",Table1[[#This Row],[Hauptkörper - B3 - Beschichtung Anteil (in %)]])</f>
        <v/>
      </c>
      <c r="MK280" s="576" t="str">
        <f>IF(Table1[[#This Row],[Verschluss - B1 - Art]]="","",VLOOKUP(Table1[[#This Row],[Verschluss - B1 - Art]],'DD FD'!D:E,2,FALSE))</f>
        <v/>
      </c>
      <c r="ML280" s="577" t="str">
        <f>IF(Table1[[#This Row],[Verschluss - B1 - Fraktion]]="","",VLOOKUP(Table1[[#This Row],[Verschluss - B1 - Fraktion]],'DD FD'!H:J,3,FALSE))</f>
        <v/>
      </c>
      <c r="MM280" s="574" t="str">
        <f>IF(Table1[[#This Row],[Verschluss - B1 - Gewicht (in G)]]="","",Table1[[#This Row],[Verschluss - B1 - Gewicht (in G)]])</f>
        <v/>
      </c>
      <c r="MN280" s="574" t="str">
        <f>IF(Table1[[#This Row],[Verschluss - B1 - Lizenzierungs-pflichtig? (X=Ja)]]="","",Table1[[#This Row],[Verschluss - B1 - Lizenzierungs-pflichtig? (X=Ja)]])</f>
        <v/>
      </c>
      <c r="MO280" s="574" t="str">
        <f>IF(Table1[[#This Row],[Verschluss - B1 - Trennbar vom Hauptkörper? (X=Ja)]]="","",Table1[[#This Row],[Verschluss - B1 - Trennbar vom Hauptkörper? (X=Ja)]])</f>
        <v/>
      </c>
      <c r="MP280" s="577" t="str">
        <f>IF(Table1[[#This Row],[Verschluss - B1 - Virgin Material]]="","",VLOOKUP(Table1[[#This Row],[Verschluss - B1 - Virgin Material]],'DD FD'!AJ:AK,2,FALSE))</f>
        <v/>
      </c>
      <c r="MQ280" s="578" t="str">
        <f>IF(Table1[[#This Row],[Verschluss - B1 - Virgin Material Anteil (in %)]]="","",Table1[[#This Row],[Verschluss - B1 - Virgin Material Anteil (in %)]])</f>
        <v/>
      </c>
      <c r="MR280" s="577" t="str">
        <f>IF(Table1[[#This Row],[Verschluss - B1 - Recyceltes Material]]="","",VLOOKUP(Table1[[#This Row],[Verschluss - B1 - Recyceltes Material]],'DD FD'!AL:AM,2,FALSE))</f>
        <v/>
      </c>
      <c r="MS280" s="578" t="str">
        <f>IF(Table1[[#This Row],[Verschluss - B1 - Recyceltes Material Anteil (in %)]]="","",Table1[[#This Row],[Verschluss - B1 - Recyceltes Material Anteil (in %)]])</f>
        <v/>
      </c>
      <c r="MT280" s="577" t="str">
        <f>IF(Table1[[#This Row],[Verschluss - B1 - Beschichtung]]="","",VLOOKUP(Table1[[#This Row],[Verschluss - B1 - Beschichtung]],'DD FD'!AE:AF,2,FALSE))</f>
        <v/>
      </c>
      <c r="MU280" s="580" t="str">
        <f>IF(Table1[[#This Row],[Verschluss - B1 - Beschichtung Anteil (in %)]]="","",Table1[[#This Row],[Verschluss - B1 - Beschichtung Anteil (in %)]])</f>
        <v/>
      </c>
      <c r="MV280" s="576" t="str">
        <f>IF(Table1[[#This Row],[Verschluss - B2 - Art]]="","",VLOOKUP(Table1[[#This Row],[Verschluss - B2 - Art]],'DD FD'!D:E,2,FALSE))</f>
        <v/>
      </c>
      <c r="MW280" s="577" t="str">
        <f>IF(Table1[[#This Row],[Verschluss - B2 - Fraktion]]="","",VLOOKUP(Table1[[#This Row],[Verschluss - B2 - Fraktion]],'DD FD'!H:J,3,FALSE))</f>
        <v/>
      </c>
      <c r="MX280" s="574" t="str">
        <f>IF(Table1[[#This Row],[Verschluss - B2 - Gewicht (in G)]]="","",Table1[[#This Row],[Verschluss - B2 - Gewicht (in G)]])</f>
        <v/>
      </c>
      <c r="MY280" s="574" t="str">
        <f>IF(Table1[[#This Row],[Verschluss - B2 - Lizenzierungs-pflichtig? (X=Ja)]]="","",Table1[[#This Row],[Verschluss - B2 - Lizenzierungs-pflichtig? (X=Ja)]])</f>
        <v/>
      </c>
      <c r="MZ280" s="574" t="str">
        <f>IF(Table1[[#This Row],[Verschluss - B2 - Trennbar vom Hauptkörper? (X=Ja)]]="","",Table1[[#This Row],[Verschluss - B2 - Trennbar vom Hauptkörper? (X=Ja)]])</f>
        <v/>
      </c>
      <c r="NA280" s="577" t="str">
        <f>IF(Table1[[#This Row],[Verschluss - B2 - Virgin Material]]="","",VLOOKUP(Table1[[#This Row],[Verschluss - B2 - Virgin Material]],'DD FD'!AJ:AK,2,FALSE))</f>
        <v/>
      </c>
      <c r="NB280" s="578" t="str">
        <f>IF(Table1[[#This Row],[Verschluss - B2 - Virgin Material Anteil (in %)]]="","",Table1[[#This Row],[Verschluss - B2 - Virgin Material Anteil (in %)]])</f>
        <v/>
      </c>
      <c r="NC280" s="577" t="str">
        <f>IF(Table1[[#This Row],[Verschluss - B2 - Recyceltes Material]]="","",VLOOKUP(Table1[[#This Row],[Verschluss - B2 - Recyceltes Material]],'DD FD'!AL:AM,2,FALSE))</f>
        <v/>
      </c>
      <c r="ND280" s="578" t="str">
        <f>IF(Table1[[#This Row],[Verschluss - B2 - Recyceltes Material Anteil (in %)]]="","",Table1[[#This Row],[Verschluss - B2 - Recyceltes Material Anteil (in %)]])</f>
        <v/>
      </c>
      <c r="NE280" s="577" t="str">
        <f>IF(Table1[[#This Row],[Verschluss - B2 - Beschichtung]]="","",VLOOKUP(Table1[[#This Row],[Verschluss - B2 - Beschichtung]],'DD FD'!AE:AF,2,FALSE))</f>
        <v/>
      </c>
      <c r="NF280" s="580" t="str">
        <f>IF(Table1[[#This Row],[Verschluss - B2 - Beschichtung Anteil (in %)]]="","",Table1[[#This Row],[Verschluss - B2 - Beschichtung Anteil (in %)]])</f>
        <v/>
      </c>
      <c r="NG280" s="576" t="str">
        <f>IF(Table1[[#This Row],[Verschluss - B3 - Art]]="","",VLOOKUP(Table1[[#This Row],[Verschluss - B3 - Art]],'DD FD'!D:E,2,FALSE))</f>
        <v/>
      </c>
      <c r="NH280" s="577" t="str">
        <f>IF(Table1[[#This Row],[Verschluss - B3 - Fraktion]]="","",VLOOKUP(Table1[[#This Row],[Verschluss - B3 - Fraktion]],'DD FD'!H:J,3,FALSE))</f>
        <v/>
      </c>
      <c r="NI280" s="574" t="str">
        <f>IF(Table1[[#This Row],[Verschluss - B3 - Gewicht (in G)]]="","",Table1[[#This Row],[Verschluss - B3 - Gewicht (in G)]])</f>
        <v/>
      </c>
      <c r="NJ280" s="574" t="str">
        <f>IF(Table1[[#This Row],[Verschluss - B3 - Lizenzierungs-pflichtig? (X=Ja)]]="","",Table1[[#This Row],[Verschluss - B3 - Lizenzierungs-pflichtig? (X=Ja)]])</f>
        <v/>
      </c>
      <c r="NK280" s="574" t="str">
        <f>IF(Table1[[#This Row],[Verschluss - B3 - Trennbar vom Hauptkörper? (X=Ja)]]="","",Table1[[#This Row],[Verschluss - B3 - Trennbar vom Hauptkörper? (X=Ja)]])</f>
        <v/>
      </c>
      <c r="NL280" s="577" t="str">
        <f>IF(Table1[[#This Row],[Verschluss - B3 - Virgin Material]]="","",VLOOKUP(Table1[[#This Row],[Verschluss - B3 - Virgin Material]],'DD FD'!AJ:AK,2,FALSE))</f>
        <v/>
      </c>
      <c r="NM280" s="578" t="str">
        <f>IF(Table1[[#This Row],[Verschluss - B3 - Virgin Material Anteil (in %)]]="","",Table1[[#This Row],[Verschluss - B3 - Virgin Material Anteil (in %)]])</f>
        <v/>
      </c>
      <c r="NN280" s="577" t="str">
        <f>IF(Table1[[#This Row],[Verschluss - B3 - Recyceltes Material]]="","",VLOOKUP(Table1[[#This Row],[Verschluss - B3 - Recyceltes Material]],'DD FD'!AL:AM,2,FALSE))</f>
        <v/>
      </c>
      <c r="NO280" s="578" t="str">
        <f>IF(Table1[[#This Row],[Verschluss - B3 - Recyceltes Material Anteil (in %)]]="","",Table1[[#This Row],[Verschluss - B3 - Recyceltes Material Anteil (in %)]])</f>
        <v/>
      </c>
      <c r="NP280" s="577" t="str">
        <f>IF(Table1[[#This Row],[Verschluss - B3 - Beschichtung]]="","",VLOOKUP(Table1[[#This Row],[Verschluss - B3 - Beschichtung]],'DD FD'!AE:AF,2,FALSE))</f>
        <v/>
      </c>
      <c r="NQ280" s="580" t="str">
        <f>IF(Table1[[#This Row],[Verschluss - B3 - Beschichtung Anteil (in %)]]="","",Table1[[#This Row],[Verschluss - B3 - Beschichtung Anteil (in %)]])</f>
        <v/>
      </c>
      <c r="NR280" s="576" t="str">
        <f>IF(Table1[[#This Row],[Etikett - B1 - Art]]="","",VLOOKUP(Table1[[#This Row],[Etikett - B1 - Art]],'DD FD'!F:G,2,FALSE))</f>
        <v/>
      </c>
      <c r="NS280" s="577" t="str">
        <f>IF(Table1[[#This Row],[Etikett - B1 - Fraktion]]="","",VLOOKUP(Table1[[#This Row],[Etikett - B1 - Fraktion]],'DD FD'!H:J,3,FALSE))</f>
        <v/>
      </c>
      <c r="NT280" s="574" t="str">
        <f>IF(Table1[[#This Row],[Etikett - B1 - Gewicht (in G)]]="","",Table1[[#This Row],[Etikett - B1 - Gewicht (in G)]])</f>
        <v/>
      </c>
      <c r="NU280" s="574" t="str">
        <f>IF(Table1[[#This Row],[Etikett - B1 - Lizenzierungs-pflichtig? (X=Ja)]]="","",Table1[[#This Row],[Etikett - B1 - Lizenzierungs-pflichtig? (X=Ja)]])</f>
        <v/>
      </c>
      <c r="NV280" s="574" t="str">
        <f>IF(Table1[[#This Row],[Etikett - B1 - Trennbar vom Hauptkörper? (X=Ja)]]="","",Table1[[#This Row],[Etikett - B1 - Trennbar vom Hauptkörper? (X=Ja)]])</f>
        <v/>
      </c>
      <c r="NW280" s="577" t="str">
        <f>IF(Table1[[#This Row],[Etikett - B1 - Virgin Material]]="","",VLOOKUP(Table1[[#This Row],[Etikett - B1 - Virgin Material]],'DD FD'!AJ:AK,2,FALSE))</f>
        <v/>
      </c>
      <c r="NX280" s="578" t="str">
        <f>IF(Table1[[#This Row],[Etikett - B1 - Virgin Material Anteil (in %)]]="","",Table1[[#This Row],[Etikett - B1 - Virgin Material Anteil (in %)]])</f>
        <v/>
      </c>
      <c r="NY280" s="577" t="str">
        <f>IF(Table1[[#This Row],[Etikett - B1 - Recyceltes Material]]="","",VLOOKUP(Table1[[#This Row],[Etikett - B1 - Recyceltes Material]],'DD FD'!AL:AM,2,FALSE))</f>
        <v/>
      </c>
      <c r="NZ280" s="578" t="str">
        <f>IF(Table1[[#This Row],[Etikett - B1 - Recyceltes Material Anteil (in %)]]="","",Table1[[#This Row],[Etikett - B1 - Recyceltes Material Anteil (in %)]])</f>
        <v/>
      </c>
      <c r="OA280" s="577" t="str">
        <f>IF(Table1[[#This Row],[Etikett - B1 - Beschichtung]]="","",VLOOKUP(Table1[[#This Row],[Etikett - B1 - Beschichtung]],'DD FD'!AE:AF,2,FALSE))</f>
        <v/>
      </c>
      <c r="OB280" s="580" t="str">
        <f>IF(Table1[[#This Row],[Etikett - B1 - Beschichtung Anteil (in %)]]="","",Table1[[#This Row],[Etikett - B1 - Beschichtung Anteil (in %)]])</f>
        <v/>
      </c>
      <c r="OC280" s="576" t="str">
        <f>IF(Table1[[#This Row],[Etikett - B2 - Art]]="","",VLOOKUP(Table1[[#This Row],[Etikett - B2 - Art]],'DD FD'!F:G,2,FALSE))</f>
        <v/>
      </c>
      <c r="OD280" s="577" t="str">
        <f>IF(Table1[[#This Row],[Etikett - B2 - Fraktion]]="","",VLOOKUP(Table1[[#This Row],[Etikett - B2 - Fraktion]],'DD FD'!H:J,3,FALSE))</f>
        <v/>
      </c>
      <c r="OE280" s="574" t="str">
        <f>IF(Table1[[#This Row],[Etikett - B2 - Gewicht (in G)]]="","",Table1[[#This Row],[Etikett - B2 - Gewicht (in G)]])</f>
        <v/>
      </c>
      <c r="OF280" s="574" t="str">
        <f>IF(Table1[[#This Row],[Etikett - B2 - Lizenzierungs-pflichtig? (X=Ja)]]="","",Table1[[#This Row],[Etikett - B2 - Lizenzierungs-pflichtig? (X=Ja)]])</f>
        <v/>
      </c>
      <c r="OG280" s="574" t="str">
        <f>IF(Table1[[#This Row],[Etikett - B2 - Trennbar vom Hauptkörper? (X=Ja)]]="","",Table1[[#This Row],[Etikett - B2 - Trennbar vom Hauptkörper? (X=Ja)]])</f>
        <v/>
      </c>
      <c r="OH280" s="577" t="str">
        <f>IF(Table1[[#This Row],[Etikett - B2 - Virgin Material]]="","",VLOOKUP(Table1[[#This Row],[Etikett - B2 - Virgin Material]],'DD FD'!AJ:AK,2,FALSE))</f>
        <v/>
      </c>
      <c r="OI280" s="578" t="str">
        <f>IF(Table1[[#This Row],[Etikett - B2 - Virgin Material Anteil (in %)]]="","",Table1[[#This Row],[Etikett - B2 - Virgin Material Anteil (in %)]])</f>
        <v/>
      </c>
      <c r="OJ280" s="577" t="str">
        <f>IF(Table1[[#This Row],[Etikett - B2 - Recyceltes Material]]="","",VLOOKUP(Table1[[#This Row],[Etikett - B2 - Recyceltes Material]],'DD FD'!AL:AM,2,FALSE))</f>
        <v/>
      </c>
      <c r="OK280" s="578" t="str">
        <f>IF(Table1[[#This Row],[Etikett - B2 - Recyceltes Material Anteil (in %)]]="","",Table1[[#This Row],[Etikett - B2 - Recyceltes Material Anteil (in %)]])</f>
        <v/>
      </c>
      <c r="OL280" s="577" t="str">
        <f>IF(Table1[[#This Row],[Etikett - B2 - Beschichtung]]="","",VLOOKUP(Table1[[#This Row],[Etikett - B2 - Beschichtung]],'DD FD'!AE:AF,2,FALSE))</f>
        <v/>
      </c>
      <c r="OM280" s="580" t="str">
        <f>IF(Table1[[#This Row],[Etikett - B2 - Beschichtung Anteil (in %)]]="","",Table1[[#This Row],[Etikett - B2 - Beschichtung Anteil (in %)]])</f>
        <v/>
      </c>
      <c r="ON280" s="576" t="str">
        <f>IF(Table1[[#This Row],[Etikett - B3 - Art]]="","",VLOOKUP(Table1[[#This Row],[Etikett - B3 - Art]],'DD FD'!F:G,2,FALSE))</f>
        <v/>
      </c>
      <c r="OO280" s="577" t="str">
        <f>IF(Table1[[#This Row],[Etikett - B3 - Fraktion]]="","",VLOOKUP(Table1[[#This Row],[Etikett - B3 - Fraktion]],'DD FD'!H:J,3,FALSE))</f>
        <v/>
      </c>
      <c r="OP280" s="574" t="str">
        <f>IF(Table1[[#This Row],[Etikett - B3 - Gewicht (in G)]]="","",Table1[[#This Row],[Etikett - B3 - Gewicht (in G)]])</f>
        <v/>
      </c>
      <c r="OQ280" s="574" t="str">
        <f>IF(Table1[[#This Row],[Etikett - B3 - Lizenzierungs-pflichtig? (X=Ja)]]="","",Table1[[#This Row],[Etikett - B3 - Lizenzierungs-pflichtig? (X=Ja)]])</f>
        <v/>
      </c>
      <c r="OR280" s="574" t="str">
        <f>IF(Table1[[#This Row],[Etikett - B3 - Trennbar vom Hauptkörper? (X=Ja)]]="","",Table1[[#This Row],[Etikett - B3 - Trennbar vom Hauptkörper? (X=Ja)]])</f>
        <v/>
      </c>
      <c r="OS280" s="577" t="str">
        <f>IF(Table1[[#This Row],[Etikett - B3 - Virgin Material]]="","",VLOOKUP(Table1[[#This Row],[Etikett - B3 - Virgin Material]],'DD FD'!AJ:AK,2,FALSE))</f>
        <v/>
      </c>
      <c r="OT280" s="578" t="str">
        <f>IF(Table1[[#This Row],[Etikett - B3 - Virgin Material Anteil (in %)]]="","",Table1[[#This Row],[Etikett - B3 - Virgin Material Anteil (in %)]])</f>
        <v/>
      </c>
      <c r="OU280" s="577" t="str">
        <f>IF(Table1[[#This Row],[Etikett - B3 - Recyceltes Material]]="","",VLOOKUP(Table1[[#This Row],[Etikett - B3 - Recyceltes Material]],'DD FD'!AL:AM,2,FALSE))</f>
        <v/>
      </c>
      <c r="OV280" s="578" t="str">
        <f>IF(Table1[[#This Row],[Etikett - B3 - Recyceltes Material Anteil (in %)]]="","",Table1[[#This Row],[Etikett - B3 - Recyceltes Material Anteil (in %)]])</f>
        <v/>
      </c>
      <c r="OW280" s="577" t="str">
        <f>IF(Table1[[#This Row],[Etikett - B3 - Beschichtung]]="","",VLOOKUP(Table1[[#This Row],[Etikett - B3 - Beschichtung]],'DD FD'!AE:AF,2,FALSE))</f>
        <v/>
      </c>
      <c r="OX280" s="613" t="str">
        <f>IF(Table1[[#This Row],[Etikett - B3 - Beschichtung Anteil (in %)]]="","",Table1[[#This Row],[Etikett - B3 - Beschichtung Anteil (in %)]])</f>
        <v/>
      </c>
      <c r="OY280" s="618">
        <f>ROUNDUP(SUM(
IF(AND(LH280='DD FD'!$J$7,LJ280='DD FD'!$AI$3),LI280,0),
IF(AND(LR280='DD FD'!$J$7,LT280='DD FD'!$AI$3),LS280,0),
IF(AND(MB280='DD FD'!$J$7,MD280='DD FD'!$AI$3),MC280,0),
IF(AND(ML280='DD FD'!$J$7,MN280='DD FD'!$AI$3),MM280,0),
IF(AND(MW280='DD FD'!$J$7,MY280='DD FD'!$AI$3),MX280,0),
IF(AND(NH280='DD FD'!$J$7,NJ280='DD FD'!$AI$3),NI280,0),
IF(AND(NS280='DD FD'!$J$7,NU280='DD FD'!$AI$3),NT280,0),
IF(AND(OD280='DD FD'!$J$7,OF280='DD FD'!$AI$3),OE280,0),
IF(AND(OO280='DD FD'!$J$7,OQ280='DD FD'!$AI$3),OP280,0),
),2)</f>
        <v>0</v>
      </c>
      <c r="OZ280" s="617">
        <f>ROUNDUP(SUM(
IF(AND(LH280='DD FD'!$J$6,LJ280='DD FD'!$AI$3),LI280,0),
IF(AND(LR280='DD FD'!$J$6,LT280='DD FD'!$AI$3),LS280,0),
IF(AND(MB280='DD FD'!$J$6,MD280='DD FD'!$AI$3),MC280,0),
IF(AND(ML280='DD FD'!$J$6,MN280='DD FD'!$AI$3),MM280,0),
IF(AND(MW280='DD FD'!$J$6,MY280='DD FD'!$AI$3),MX280,0),
IF(AND(NH280='DD FD'!$J$6,NJ280='DD FD'!$AI$3),NI280,0),
IF(AND(NS280='DD FD'!$J$6,NU280='DD FD'!$AI$3),NT280,0),
IF(AND(OD280='DD FD'!$J$6,OF280='DD FD'!$AI$3),OE280,0),
IF(AND(OO280='DD FD'!$J$6,OQ280='DD FD'!$AI$3),OP280,0),
),2)</f>
        <v>0</v>
      </c>
      <c r="PA280" s="617">
        <f>ROUNDUP(SUM(
IF(AND(LH280='DD FD'!$J$10,LJ280='DD FD'!$AI$3),LI280,0),
IF(AND(LR280='DD FD'!$J$10,LT280='DD FD'!$AI$3),LS280,0),
IF(AND(MB280='DD FD'!$J$10,MD280='DD FD'!$AI$3),MC280,0),
IF(AND(ML280='DD FD'!$J$10,MN280='DD FD'!$AI$3),MM280,0),
IF(AND(MW280='DD FD'!$J$10,MY280='DD FD'!$AI$3),MX280,0),
IF(AND(NH280='DD FD'!$J$10,NJ280='DD FD'!$AI$3),NI280,0),
IF(AND(NS280='DD FD'!$J$10,NU280='DD FD'!$AI$3),NT280,0),
IF(AND(OD280='DD FD'!$J$10,OF280='DD FD'!$AI$3),OE280,0),
IF(AND(OO280='DD FD'!$J$10,OQ280='DD FD'!$AI$3),OP280,0),
),2)</f>
        <v>0</v>
      </c>
      <c r="PB280" s="617">
        <f>ROUNDUP(SUM(
IF(AND(LH280='DD FD'!$J$8,LJ280='DD FD'!$AI$3),LI280,0),
IF(AND(LR280='DD FD'!$J$8,LT280='DD FD'!$AI$3),LS280,0),
IF(AND(MB280='DD FD'!$J$8,MD280='DD FD'!$AI$3),MC280,0),
IF(AND(ML280='DD FD'!$J$8,MN280='DD FD'!$AI$3),MM280,0),
IF(AND(MW280='DD FD'!$J$8,MY280='DD FD'!$AI$3),MX280,0),
IF(AND(NH280='DD FD'!$J$8,NJ280='DD FD'!$AI$3),NI280,0),
IF(AND(NS280='DD FD'!$J$8,NU280='DD FD'!$AI$3),NT280,0),
IF(AND(OD280='DD FD'!$J$8,OF280='DD FD'!$AI$3),OE280,0),
IF(AND(OO280='DD FD'!$J$8,OQ280='DD FD'!$AI$3),OP280,0),
),2)</f>
        <v>0</v>
      </c>
      <c r="PC280" s="617">
        <f>ROUNDUP(SUM(
IF(AND(LH280='DD FD'!$J$5,LJ280='DD FD'!$AI$3),LI280,0),
IF(AND(LR280='DD FD'!$J$5,LT280='DD FD'!$AI$3),LS280,0),
IF(AND(MB280='DD FD'!$J$5,MD280='DD FD'!$AI$3),MC280,0),
IF(AND(ML280='DD FD'!$J$5,MN280='DD FD'!$AI$3),MM280,0),
IF(AND(MW280='DD FD'!$J$5,MY280='DD FD'!$AI$3),MX280,0),
IF(AND(NH280='DD FD'!$J$5,NJ280='DD FD'!$AI$3),NI280,0),
IF(AND(NS280='DD FD'!$J$5,NU280='DD FD'!$AI$3),NT280,0),
IF(AND(OD280='DD FD'!$J$5,OF280='DD FD'!$AI$3),OE280,0),
IF(AND(OO280='DD FD'!$J$5,OQ280='DD FD'!$AI$3),OP280,0),
),2)</f>
        <v>0</v>
      </c>
      <c r="PD280" s="617">
        <f>ROUNDUP(SUM(
IF(AND(LH280='DD FD'!$J$9,LJ280='DD FD'!$AI$3),LI280,0),
IF(AND(LR280='DD FD'!$J$9,LT280='DD FD'!$AI$3),LS280,0),
IF(AND(MB280='DD FD'!$J$9,MD280='DD FD'!$AI$3),MC280,0),
IF(AND(ML280='DD FD'!$J$9,MN280='DD FD'!$AI$3),MM280,0),
IF(AND(MW280='DD FD'!$J$9,MY280='DD FD'!$AI$3),MX280,0),
IF(AND(NH280='DD FD'!$J$9,NJ280='DD FD'!$AI$3),NI280,0),
IF(AND(NS280='DD FD'!$J$9,NU280='DD FD'!$AI$3),NT280,0),
IF(AND(OD280='DD FD'!$J$9,OF280='DD FD'!$AI$3),OE280,0),
IF(AND(OO280='DD FD'!$J$9,OQ280='DD FD'!$AI$3),OP280,0),
),2)</f>
        <v>0</v>
      </c>
      <c r="PE280" s="617">
        <f>ROUNDUP(SUM(
IF(AND(LH280='DD FD'!$J$4,LJ280='DD FD'!$AI$3),LI280,0),
IF(AND(LR280='DD FD'!$J$4,LT280='DD FD'!$AI$3),LS280,0),
IF(AND(MB280='DD FD'!$J$4,MD280='DD FD'!$AI$3),MC280,0),
IF(AND(ML280='DD FD'!$J$4,MN280='DD FD'!$AI$3),MM280,0),
IF(AND(MW280='DD FD'!$J$4,MY280='DD FD'!$AI$3),MX280,0),
IF(AND(NH280='DD FD'!$J$4,NJ280='DD FD'!$AI$3),NI280,0),
IF(AND(NS280='DD FD'!$J$4,NU280='DD FD'!$AI$3),NT280,0),
IF(AND(OD280='DD FD'!$J$4,OF280='DD FD'!$AI$3),OE280,0),
IF(AND(OO280='DD FD'!$J$4,OQ280='DD FD'!$AI$3),OP280,0),
),2)</f>
        <v>0</v>
      </c>
      <c r="PF280" s="619">
        <f>ROUNDUP(SUM(
IF(AND(LH280='DD FD'!$J$11,LJ280='DD FD'!$AI$3),LI280,0),
IF(AND(LR280='DD FD'!$J$11,LT280='DD FD'!$AI$3),LS280,0),
IF(AND(MB280='DD FD'!$J$11,MD280='DD FD'!$AI$3),MC280,0),
IF(AND(ML280='DD FD'!$J$11,MN280='DD FD'!$AI$3),MM280,0),
IF(AND(MW280='DD FD'!$J$11,MY280='DD FD'!$AI$3),MX280,0),
IF(AND(NH280='DD FD'!$J$11,NJ280='DD FD'!$AI$3),NI280,0),
IF(AND(NS280='DD FD'!$J$11,NU280='DD FD'!$AI$3),NT280,0),
IF(AND(OD280='DD FD'!$J$11,OF280='DD FD'!$AI$3),OE280,0),
IF(AND(OO280='DD FD'!$J$11,OQ280='DD FD'!$AI$3),OP280,0),
),2)</f>
        <v>0</v>
      </c>
    </row>
    <row r="281" spans="1:422">
      <c r="A281" s="806"/>
      <c r="B281" s="934"/>
      <c r="C281" s="247"/>
      <c r="D281" s="842"/>
      <c r="E281" s="247"/>
      <c r="F281" s="158"/>
      <c r="G281" s="710"/>
      <c r="H281" s="712"/>
      <c r="I281" s="936"/>
      <c r="J281" s="803"/>
      <c r="K281" s="150"/>
      <c r="L281" s="146" t="str">
        <f t="shared" si="108"/>
        <v/>
      </c>
      <c r="M281" s="501" t="str">
        <f t="shared" si="125"/>
        <v/>
      </c>
      <c r="N281" s="504"/>
      <c r="O281" s="113" t="str">
        <f t="shared" si="126"/>
        <v/>
      </c>
      <c r="P281" s="114" t="str">
        <f t="shared" si="109"/>
        <v/>
      </c>
      <c r="Q281" s="152"/>
      <c r="R281" s="152"/>
      <c r="S281" s="115" t="str">
        <f t="shared" si="127"/>
        <v/>
      </c>
      <c r="T281" s="159"/>
      <c r="U281" s="159"/>
      <c r="V281" s="157"/>
      <c r="W281" s="157"/>
      <c r="X281" s="157"/>
      <c r="Y281" s="772"/>
      <c r="Z281" s="158"/>
      <c r="AA281" s="144"/>
      <c r="AB281" s="112"/>
      <c r="AC281" s="153"/>
      <c r="AD281" s="153"/>
      <c r="AE281" s="153"/>
      <c r="AF281" s="153"/>
      <c r="AG281" s="153"/>
      <c r="AH281" s="153"/>
      <c r="AI281" s="152"/>
      <c r="AJ281" s="158"/>
      <c r="AK281" s="158"/>
      <c r="AL281" s="158"/>
      <c r="AM281" s="116" t="str">
        <f t="shared" si="128"/>
        <v/>
      </c>
      <c r="AN281" s="116" t="str">
        <f t="shared" si="129"/>
        <v/>
      </c>
      <c r="AO281" s="324"/>
      <c r="AP281" s="503"/>
      <c r="AQ281" s="487" t="str">
        <f t="shared" si="130"/>
        <v/>
      </c>
      <c r="AR281" s="113" t="str">
        <f t="shared" si="110"/>
        <v/>
      </c>
      <c r="AS281" s="113" t="str">
        <f t="shared" si="111"/>
        <v/>
      </c>
      <c r="AT281" s="113" t="str">
        <f t="shared" si="112"/>
        <v/>
      </c>
      <c r="AU281" s="113" t="str">
        <f t="shared" si="113"/>
        <v/>
      </c>
      <c r="AV281" s="159"/>
      <c r="AW281" s="157"/>
      <c r="AX281" s="157"/>
      <c r="AY281" s="157"/>
      <c r="AZ281" s="157"/>
      <c r="BA281" s="116" t="str">
        <f t="shared" si="114"/>
        <v/>
      </c>
      <c r="BB281" s="316"/>
      <c r="BC281" s="116" t="str">
        <f t="shared" si="115"/>
        <v/>
      </c>
      <c r="BD281" s="133" t="str">
        <f t="shared" si="116"/>
        <v/>
      </c>
      <c r="BE281" s="157"/>
      <c r="BF281" s="1180"/>
      <c r="BG281" s="1180"/>
      <c r="BH281" s="158"/>
      <c r="BI281" s="490"/>
      <c r="BJ281" s="514" t="str">
        <f t="shared" si="131"/>
        <v/>
      </c>
      <c r="BK281" s="789"/>
      <c r="BL281" s="116" t="str">
        <f t="shared" si="132"/>
        <v/>
      </c>
      <c r="BM281" s="144"/>
      <c r="BN281" s="144"/>
      <c r="BO281" s="144"/>
      <c r="BP281" s="790"/>
      <c r="BQ281" s="790"/>
      <c r="BR281" s="790"/>
      <c r="BS281" s="116" t="str">
        <f t="shared" si="117"/>
        <v/>
      </c>
      <c r="BT281" s="790"/>
      <c r="BU281" s="808" t="str">
        <f t="shared" si="118"/>
        <v/>
      </c>
      <c r="BV281" s="791"/>
      <c r="BW281" s="144"/>
      <c r="BX281" s="20"/>
      <c r="BY281" s="20"/>
      <c r="BZ281" s="20"/>
      <c r="CA281" s="792"/>
      <c r="CB281" s="1201"/>
      <c r="CC281" s="144"/>
      <c r="CD281" s="144"/>
      <c r="CE281" s="144"/>
      <c r="CF281" s="144"/>
      <c r="CG281" s="144"/>
      <c r="CH281" s="144"/>
      <c r="CI281" s="144"/>
      <c r="CJ281" s="144"/>
      <c r="CK281" s="144"/>
      <c r="CL281" s="144"/>
      <c r="CM281" s="144"/>
      <c r="CN281" s="144"/>
      <c r="CO281" s="144"/>
      <c r="CP281" s="144"/>
      <c r="CQ281" s="144"/>
      <c r="CR281" s="144"/>
      <c r="CS281" s="144"/>
      <c r="CT281" s="144"/>
      <c r="CU281" s="144"/>
      <c r="CV281" s="144"/>
      <c r="CW281" s="144"/>
      <c r="CX281" s="144"/>
      <c r="CY281" s="144"/>
      <c r="CZ281" s="144"/>
      <c r="DA281" s="144"/>
      <c r="DB281" s="144"/>
      <c r="DC281" s="144"/>
      <c r="DD281" s="144"/>
      <c r="DE281" s="144"/>
      <c r="DF281" s="144"/>
      <c r="DG281" s="144"/>
      <c r="DH281" s="144"/>
      <c r="DI281" s="144"/>
      <c r="DJ281" s="144"/>
      <c r="DK281" s="144"/>
      <c r="DL281" s="144"/>
      <c r="DM281" s="144"/>
      <c r="DN281" s="144"/>
      <c r="DO281" s="144"/>
      <c r="DP281" s="144"/>
      <c r="DQ281" s="144"/>
      <c r="DR281" s="144"/>
      <c r="DS281" s="144"/>
      <c r="DT281" s="144"/>
      <c r="DU281" s="144"/>
      <c r="DV281" s="144"/>
      <c r="DW281" s="144"/>
      <c r="DX281" s="144"/>
      <c r="DY281" s="144"/>
      <c r="DZ281" s="144"/>
      <c r="EA281" s="144"/>
      <c r="EB281" s="144"/>
      <c r="EC281" s="144"/>
      <c r="ED281" s="782" t="str">
        <f t="shared" si="133"/>
        <v/>
      </c>
      <c r="EE281" s="519"/>
      <c r="EF281" s="793"/>
      <c r="EG281" s="519"/>
      <c r="EH281" s="794"/>
      <c r="EI281" s="790"/>
      <c r="EJ281" s="794"/>
      <c r="EK281" s="794"/>
      <c r="EL281" s="790"/>
      <c r="EM281" s="790"/>
      <c r="EN281" s="790"/>
      <c r="EO281" s="112" t="str">
        <f t="shared" si="119"/>
        <v/>
      </c>
      <c r="EP281" s="790"/>
      <c r="EQ281" s="488" t="str">
        <f t="shared" si="120"/>
        <v/>
      </c>
      <c r="ER281" s="1100"/>
      <c r="ES281" s="1099" t="str">
        <f t="shared" si="134"/>
        <v/>
      </c>
      <c r="ET281" s="525"/>
      <c r="EU281" s="148"/>
      <c r="EV281" s="148"/>
      <c r="EW281" s="148"/>
      <c r="EX281" s="148"/>
      <c r="EY281" s="148"/>
      <c r="EZ281" s="148"/>
      <c r="FA281" s="148"/>
      <c r="FB281" s="148"/>
      <c r="FC281" s="148"/>
      <c r="FD281" s="148"/>
      <c r="FE281" s="148"/>
      <c r="FF281" s="148"/>
      <c r="FG281" s="148"/>
      <c r="FH281" s="148"/>
      <c r="FI281" s="528"/>
      <c r="FJ281" s="513" t="str">
        <f t="shared" si="121"/>
        <v/>
      </c>
      <c r="FK281" s="158"/>
      <c r="FL281" s="850"/>
      <c r="FM281" s="850"/>
      <c r="FN281" s="850"/>
      <c r="FO281" s="850"/>
      <c r="FP281" s="850"/>
      <c r="FQ281" s="850"/>
      <c r="FR281" s="157"/>
      <c r="FS281" s="143"/>
      <c r="FT281" s="143"/>
      <c r="FU281" s="847" t="str">
        <f t="shared" si="122"/>
        <v/>
      </c>
      <c r="FV281" s="555"/>
      <c r="FW281" s="523" t="str">
        <f>IF(Table1[[#This Row],[Nonfood Inhaltstoffe - Komponente]]="","",VLOOKUP(Table1[[#This Row],[Nonfood Inhaltstoffe - Komponente]],'Dropdown Auswahl'!BJ:BK,2,FALSE))</f>
        <v/>
      </c>
      <c r="FX281" s="1013"/>
      <c r="FY281" s="1011" t="str">
        <f t="shared" si="123"/>
        <v/>
      </c>
      <c r="FZ281" s="152"/>
      <c r="GA281" s="152"/>
      <c r="GB281" s="152"/>
      <c r="GC281" s="529" t="str">
        <f t="shared" si="124"/>
        <v/>
      </c>
      <c r="GG281" s="21"/>
      <c r="GH281" s="21"/>
      <c r="GI281" s="1019"/>
      <c r="GJ281" s="1016" t="str">
        <f>IF(Table1[[#This Row],[Global Trade Item Number (GTIN)]]="","",Table1[[#This Row],[Global Trade Item Number (GTIN)]])</f>
        <v/>
      </c>
      <c r="GK281" s="555" t="str">
        <f>IF(Table1[[#This Row],[WAWI-Nr./ Kreditoren-Nummer
(ASDV)]]&lt;&gt;"",Table1[[#This Row],[WAWI-Nr./ Kreditoren-Nummer
(ASDV)]],"")</f>
        <v/>
      </c>
      <c r="GL281" s="165"/>
      <c r="GM281" s="165"/>
      <c r="GN281" s="165"/>
      <c r="GO281" s="485"/>
      <c r="GP281" s="534"/>
      <c r="GQ281" s="533"/>
      <c r="GR281" s="486"/>
      <c r="GS281" s="486"/>
      <c r="GT281" s="486"/>
      <c r="GU281" s="486"/>
      <c r="GV281" s="486"/>
      <c r="GW281" s="542"/>
      <c r="GX281" s="538"/>
      <c r="GY281" s="144"/>
      <c r="GZ281" s="480"/>
      <c r="HA281" s="158"/>
      <c r="HB281" s="480"/>
      <c r="HC281" s="480"/>
      <c r="HD281" s="480"/>
      <c r="HE281" s="480"/>
      <c r="HF281" s="480"/>
      <c r="HG281" s="480"/>
      <c r="HH281" s="538"/>
      <c r="HI281" s="480"/>
      <c r="HJ281" s="480"/>
      <c r="HK281" s="480"/>
      <c r="HL281" s="480"/>
      <c r="HM281" s="480"/>
      <c r="HN281" s="480"/>
      <c r="HO281" s="480"/>
      <c r="HP281" s="480"/>
      <c r="HQ281" s="480"/>
      <c r="HR281" s="538"/>
      <c r="HS281" s="480"/>
      <c r="HT281" s="480"/>
      <c r="HU281" s="480"/>
      <c r="HV281" s="480"/>
      <c r="HW281" s="480"/>
      <c r="HX281" s="480"/>
      <c r="HY281" s="480"/>
      <c r="HZ281" s="480"/>
      <c r="IA281" s="480"/>
      <c r="IB281" s="538"/>
      <c r="IC281" s="480"/>
      <c r="ID281" s="480"/>
      <c r="IE281" s="480"/>
      <c r="IF281" s="480"/>
      <c r="IG281" s="480"/>
      <c r="IH281" s="480"/>
      <c r="II281" s="480"/>
      <c r="IJ281" s="480"/>
      <c r="IK281" s="480"/>
      <c r="IL281" s="480"/>
      <c r="IM281" s="538"/>
      <c r="IN281" s="480"/>
      <c r="IO281" s="480"/>
      <c r="IP281" s="480"/>
      <c r="IQ281" s="480"/>
      <c r="IR281" s="480"/>
      <c r="IS281" s="480"/>
      <c r="IT281" s="480"/>
      <c r="IU281" s="480"/>
      <c r="IV281" s="480"/>
      <c r="IW281" s="480"/>
      <c r="IX281" s="538"/>
      <c r="IY281" s="480"/>
      <c r="IZ281" s="480"/>
      <c r="JA281" s="480"/>
      <c r="JB281" s="480"/>
      <c r="JC281" s="480"/>
      <c r="JD281" s="480"/>
      <c r="JE281" s="480"/>
      <c r="JF281" s="480"/>
      <c r="JG281" s="480"/>
      <c r="JH281" s="480"/>
      <c r="JI281" s="538"/>
      <c r="JJ281" s="480"/>
      <c r="JK281" s="480"/>
      <c r="JL281" s="480"/>
      <c r="JM281" s="480"/>
      <c r="JN281" s="480"/>
      <c r="JO281" s="480"/>
      <c r="JP281" s="480"/>
      <c r="JQ281" s="480"/>
      <c r="JR281" s="480"/>
      <c r="JS281" s="590"/>
      <c r="JT281" s="538"/>
      <c r="JU281" s="480"/>
      <c r="JV281" s="480"/>
      <c r="JW281" s="480"/>
      <c r="JX281" s="480"/>
      <c r="JY281" s="480"/>
      <c r="JZ281" s="480"/>
      <c r="KA281" s="480"/>
      <c r="KB281" s="480"/>
      <c r="KC281" s="480"/>
      <c r="KD281" s="480"/>
      <c r="KE281" s="538"/>
      <c r="KF281" s="480"/>
      <c r="KG281" s="480"/>
      <c r="KH281" s="480"/>
      <c r="KI281" s="480"/>
      <c r="KJ281" s="480"/>
      <c r="KK281" s="480"/>
      <c r="KL281" s="480"/>
      <c r="KM281" s="480"/>
      <c r="KN281" s="480"/>
      <c r="KO281" s="480"/>
      <c r="KR281" s="568" t="str">
        <f>IF(Table1[[#This Row],[GTIN]]&lt;&gt;"",Table1[[#This Row],[GTIN]],"")</f>
        <v/>
      </c>
      <c r="KS281" s="569" t="str">
        <f>Table1[[#This Row],[Kreditor]]</f>
        <v/>
      </c>
      <c r="KT281" s="570" t="str">
        <f>IF(Table1[[#This Row],[Gültig ab (Datum)]]&lt;&gt;"",Table1[[#This Row],[Gültig ab (Datum)]],"")</f>
        <v/>
      </c>
      <c r="KU281" s="570"/>
      <c r="KV281" s="583" t="str">
        <f>IF(Table1[[#This Row],[Artikel verpackt? 
(X=Ja)]]="","",Table1[[#This Row],[Artikel verpackt? 
(X=Ja)]])</f>
        <v/>
      </c>
      <c r="KW281" s="571" t="str">
        <f>IF(Table1[[#This Row],[Verpackung recyclingfähig?
(X=Ja)]]="","",Table1[[#This Row],[Verpackung recyclingfähig?
(X=Ja)]])</f>
        <v/>
      </c>
      <c r="KX281" s="572"/>
      <c r="KY281" s="573"/>
      <c r="KZ281" s="574"/>
      <c r="LA281" s="574"/>
      <c r="LB281" s="574"/>
      <c r="LC281" s="574"/>
      <c r="LD281" s="574"/>
      <c r="LE281" s="574"/>
      <c r="LF281" s="575"/>
      <c r="LG281" s="576" t="str">
        <f>IF(Table1[[#This Row],[Hauptkörper - B1 - Art]]="","",VLOOKUP(Table1[[#This Row],[Hauptkörper - B1 - Art]],'DD FD'!B:C,2,FALSE))</f>
        <v/>
      </c>
      <c r="LH281" s="577" t="str">
        <f>IF(Table1[[#This Row],[Hauptkörper - B1 - Fraktion]]="","",VLOOKUP(Table1[[#This Row],[Hauptkörper - B1 - Fraktion]],'DD FD'!H:J,3,FALSE))</f>
        <v/>
      </c>
      <c r="LI281" s="574" t="str">
        <f>IF(Table1[[#This Row],[Hauptkörper - B1 - Gewicht
(in G)]]="","",Table1[[#This Row],[Hauptkörper - B1 - Gewicht
(in G)]])</f>
        <v/>
      </c>
      <c r="LJ281" s="574" t="str">
        <f>IF(Table1[[#This Row],[Hauptkörper - B1 - Lizenzierungs-pflichtig? (X=Ja)]]="","",Table1[[#This Row],[Hauptkörper - B1 - Lizenzierungs-pflichtig? (X=Ja)]])</f>
        <v/>
      </c>
      <c r="LK281" s="577" t="str">
        <f>IF(Table1[[#This Row],[Hauptkörper - B1 - Virgin Material]]="","",VLOOKUP(Table1[[#This Row],[Hauptkörper - B1 - Virgin Material]],'DD FD'!AJ:AK,2,FALSE))</f>
        <v/>
      </c>
      <c r="LL281" s="578" t="str">
        <f>IF(Table1[[#This Row],[Hauptkörper - B1 - Virgin Material Anteil (in %)]]="","",Table1[[#This Row],[Hauptkörper - B1 - Virgin Material Anteil (in %)]])</f>
        <v/>
      </c>
      <c r="LM281" s="577" t="str">
        <f>IF(Table1[[#This Row],[Hauptkörper - B1 - Recyceltes Material]]="","",VLOOKUP(Table1[[#This Row],[Hauptkörper - B1 - Recyceltes Material]],'DD FD'!AL:AM,2,FALSE))</f>
        <v/>
      </c>
      <c r="LN281" s="578" t="str">
        <f>IF(Table1[[#This Row],[Hauptkörper - B1 - Recyceltes Material Anteil (in %)]]="","",Table1[[#This Row],[Hauptkörper - B1 - Recyceltes Material Anteil (in %)]])</f>
        <v/>
      </c>
      <c r="LO281" s="579" t="str">
        <f>IF(Table1[[#This Row],[Hauptkörper - B1 - Beschichtung]]="","",VLOOKUP(Table1[[#This Row],[Hauptkörper - B1 - Beschichtung]],'DD FD'!AE:AF,2,FALSE))</f>
        <v/>
      </c>
      <c r="LP281" s="580" t="str">
        <f>IF(Table1[[#This Row],[Hauptkörper - B1 - Beschichtung Anteil (in %)]]="","",Table1[[#This Row],[Hauptkörper - B1 - Beschichtung Anteil (in %)]])</f>
        <v/>
      </c>
      <c r="LQ281" s="576" t="str">
        <f>IF(Table1[[#This Row],[Hauptkörper - B2 - Art]]="","",VLOOKUP(Table1[[#This Row],[Hauptkörper - B2 - Art]],'DD FD'!B:C,2,FALSE))</f>
        <v/>
      </c>
      <c r="LR281" s="577" t="str">
        <f>IF(Table1[[#This Row],[Hauptkörper - B2 - Fraktion]]="","",VLOOKUP(Table1[[#This Row],[Hauptkörper - B2 - Fraktion]],'DD FD'!H:J,3,FALSE))</f>
        <v/>
      </c>
      <c r="LS281" s="574" t="str">
        <f>IF(Table1[[#This Row],[Hauptkörper - B2 - Gewicht
(in G)]]="","",Table1[[#This Row],[Hauptkörper - B2 - Gewicht
(in G)]])</f>
        <v/>
      </c>
      <c r="LT281" s="574" t="str">
        <f>IF(Table1[[#This Row],[Hauptkörper - B2 - Lizenzierungs-pflichtig? (X=Ja)]]="","",Table1[[#This Row],[Hauptkörper - B2 - Lizenzierungs-pflichtig? (X=Ja)]])</f>
        <v/>
      </c>
      <c r="LU281" s="577" t="str">
        <f>IF(Table1[[#This Row],[Hauptkörper - B2 - Virgin Material]]="","",VLOOKUP(Table1[[#This Row],[Hauptkörper - B2 - Virgin Material]],'DD FD'!AJ:AK,2,FALSE))</f>
        <v/>
      </c>
      <c r="LV281" s="578" t="str">
        <f>IF(Table1[[#This Row],[Hauptkörper - B2 - Virgin Material Anteil (in %)]]="","",Table1[[#This Row],[Hauptkörper - B2 - Virgin Material Anteil (in %)]])</f>
        <v/>
      </c>
      <c r="LW281" s="577" t="str">
        <f>IF(Table1[[#This Row],[Hauptkörper - B2 - Recyceltes Material]]="","",VLOOKUP(Table1[[#This Row],[Hauptkörper - B2 - Recyceltes Material]],'DD FD'!AL:AM,2,FALSE))</f>
        <v/>
      </c>
      <c r="LX281" s="578" t="str">
        <f>IF(Table1[[#This Row],[Hauptkörper - B2 - Recyceltes Material Anteil (in %)]]="","",Table1[[#This Row],[Hauptkörper - B2 - Recyceltes Material Anteil (in %)]])</f>
        <v/>
      </c>
      <c r="LY281" s="577" t="str">
        <f>IF(Table1[[#This Row],[Hauptkörper - B2 - Beschichtung]]="","",VLOOKUP(Table1[[#This Row],[Hauptkörper - B2 - Beschichtung]],'DD FD'!AE:AF,2,FALSE))</f>
        <v/>
      </c>
      <c r="LZ281" s="580" t="str">
        <f>IF(Table1[[#This Row],[Hauptkörper - B2 - Beschichtung Anteil (in %)]]="","",Table1[[#This Row],[Hauptkörper - B2 - Beschichtung Anteil (in %)]])</f>
        <v/>
      </c>
      <c r="MA281" s="576" t="str">
        <f>IF(Table1[[#This Row],[Hauptkörper - B3 - Art]]="","",VLOOKUP(Table1[[#This Row],[Hauptkörper - B3 - Art]],'DD FD'!B:C,2,FALSE))</f>
        <v/>
      </c>
      <c r="MB281" s="577" t="str">
        <f>IF(Table1[[#This Row],[Hauptkörper - B3 - Fraktion]]="","",VLOOKUP(Table1[[#This Row],[Hauptkörper - B3 - Fraktion]],'DD FD'!H:J,3,FALSE))</f>
        <v/>
      </c>
      <c r="MC281" s="574" t="str">
        <f>IF(Table1[[#This Row],[Hauptkörper - B3 - Gewicht
(in G)]]="","",Table1[[#This Row],[Hauptkörper - B3 - Gewicht
(in G)]])</f>
        <v/>
      </c>
      <c r="MD281" s="574" t="str">
        <f>IF(Table1[[#This Row],[Hauptkörper - B3 - Lizenzierungs-pflichtig? (X=Ja)]]="","",Table1[[#This Row],[Hauptkörper - B3 - Lizenzierungs-pflichtig? (X=Ja)]])</f>
        <v/>
      </c>
      <c r="ME281" s="577" t="str">
        <f>IF(Table1[[#This Row],[Hauptkörper - B3 - Virgin Material]]="","",VLOOKUP(Table1[[#This Row],[Hauptkörper - B3 - Virgin Material]],'DD FD'!AJ:AK,2,FALSE))</f>
        <v/>
      </c>
      <c r="MF281" s="578" t="str">
        <f>IF(Table1[[#This Row],[Hauptkörper - B3 - Virgin Material Anteil (in %)]]="","",Table1[[#This Row],[Hauptkörper - B3 - Virgin Material Anteil (in %)]])</f>
        <v/>
      </c>
      <c r="MG281" s="577" t="str">
        <f>IF(Table1[[#This Row],[Hauptkörper - B3 - Recyceltes Material]]="","",VLOOKUP(Table1[[#This Row],[Hauptkörper - B3 - Recyceltes Material]],'DD FD'!AL:AM,2,FALSE))</f>
        <v/>
      </c>
      <c r="MH281" s="578" t="str">
        <f>IF(Table1[[#This Row],[Hauptkörper - B3 - Recyceltes Material Anteil (in %)]]="","",Table1[[#This Row],[Hauptkörper - B3 - Recyceltes Material Anteil (in %)]])</f>
        <v/>
      </c>
      <c r="MI281" s="577" t="str">
        <f>IF(Table1[[#This Row],[Hauptkörper - B3 - Beschichtung]]="","",VLOOKUP(Table1[[#This Row],[Hauptkörper - B3 - Beschichtung]],'DD FD'!AE:AF,2,FALSE))</f>
        <v/>
      </c>
      <c r="MJ281" s="580" t="str">
        <f>IF(Table1[[#This Row],[Hauptkörper - B3 - Beschichtung Anteil (in %)]]="","",Table1[[#This Row],[Hauptkörper - B3 - Beschichtung Anteil (in %)]])</f>
        <v/>
      </c>
      <c r="MK281" s="576" t="str">
        <f>IF(Table1[[#This Row],[Verschluss - B1 - Art]]="","",VLOOKUP(Table1[[#This Row],[Verschluss - B1 - Art]],'DD FD'!D:E,2,FALSE))</f>
        <v/>
      </c>
      <c r="ML281" s="577" t="str">
        <f>IF(Table1[[#This Row],[Verschluss - B1 - Fraktion]]="","",VLOOKUP(Table1[[#This Row],[Verschluss - B1 - Fraktion]],'DD FD'!H:J,3,FALSE))</f>
        <v/>
      </c>
      <c r="MM281" s="574" t="str">
        <f>IF(Table1[[#This Row],[Verschluss - B1 - Gewicht (in G)]]="","",Table1[[#This Row],[Verschluss - B1 - Gewicht (in G)]])</f>
        <v/>
      </c>
      <c r="MN281" s="574" t="str">
        <f>IF(Table1[[#This Row],[Verschluss - B1 - Lizenzierungs-pflichtig? (X=Ja)]]="","",Table1[[#This Row],[Verschluss - B1 - Lizenzierungs-pflichtig? (X=Ja)]])</f>
        <v/>
      </c>
      <c r="MO281" s="574" t="str">
        <f>IF(Table1[[#This Row],[Verschluss - B1 - Trennbar vom Hauptkörper? (X=Ja)]]="","",Table1[[#This Row],[Verschluss - B1 - Trennbar vom Hauptkörper? (X=Ja)]])</f>
        <v/>
      </c>
      <c r="MP281" s="577" t="str">
        <f>IF(Table1[[#This Row],[Verschluss - B1 - Virgin Material]]="","",VLOOKUP(Table1[[#This Row],[Verschluss - B1 - Virgin Material]],'DD FD'!AJ:AK,2,FALSE))</f>
        <v/>
      </c>
      <c r="MQ281" s="578" t="str">
        <f>IF(Table1[[#This Row],[Verschluss - B1 - Virgin Material Anteil (in %)]]="","",Table1[[#This Row],[Verschluss - B1 - Virgin Material Anteil (in %)]])</f>
        <v/>
      </c>
      <c r="MR281" s="577" t="str">
        <f>IF(Table1[[#This Row],[Verschluss - B1 - Recyceltes Material]]="","",VLOOKUP(Table1[[#This Row],[Verschluss - B1 - Recyceltes Material]],'DD FD'!AL:AM,2,FALSE))</f>
        <v/>
      </c>
      <c r="MS281" s="578" t="str">
        <f>IF(Table1[[#This Row],[Verschluss - B1 - Recyceltes Material Anteil (in %)]]="","",Table1[[#This Row],[Verschluss - B1 - Recyceltes Material Anteil (in %)]])</f>
        <v/>
      </c>
      <c r="MT281" s="577" t="str">
        <f>IF(Table1[[#This Row],[Verschluss - B1 - Beschichtung]]="","",VLOOKUP(Table1[[#This Row],[Verschluss - B1 - Beschichtung]],'DD FD'!AE:AF,2,FALSE))</f>
        <v/>
      </c>
      <c r="MU281" s="580" t="str">
        <f>IF(Table1[[#This Row],[Verschluss - B1 - Beschichtung Anteil (in %)]]="","",Table1[[#This Row],[Verschluss - B1 - Beschichtung Anteil (in %)]])</f>
        <v/>
      </c>
      <c r="MV281" s="576" t="str">
        <f>IF(Table1[[#This Row],[Verschluss - B2 - Art]]="","",VLOOKUP(Table1[[#This Row],[Verschluss - B2 - Art]],'DD FD'!D:E,2,FALSE))</f>
        <v/>
      </c>
      <c r="MW281" s="577" t="str">
        <f>IF(Table1[[#This Row],[Verschluss - B2 - Fraktion]]="","",VLOOKUP(Table1[[#This Row],[Verschluss - B2 - Fraktion]],'DD FD'!H:J,3,FALSE))</f>
        <v/>
      </c>
      <c r="MX281" s="574" t="str">
        <f>IF(Table1[[#This Row],[Verschluss - B2 - Gewicht (in G)]]="","",Table1[[#This Row],[Verschluss - B2 - Gewicht (in G)]])</f>
        <v/>
      </c>
      <c r="MY281" s="574" t="str">
        <f>IF(Table1[[#This Row],[Verschluss - B2 - Lizenzierungs-pflichtig? (X=Ja)]]="","",Table1[[#This Row],[Verschluss - B2 - Lizenzierungs-pflichtig? (X=Ja)]])</f>
        <v/>
      </c>
      <c r="MZ281" s="574" t="str">
        <f>IF(Table1[[#This Row],[Verschluss - B2 - Trennbar vom Hauptkörper? (X=Ja)]]="","",Table1[[#This Row],[Verschluss - B2 - Trennbar vom Hauptkörper? (X=Ja)]])</f>
        <v/>
      </c>
      <c r="NA281" s="577" t="str">
        <f>IF(Table1[[#This Row],[Verschluss - B2 - Virgin Material]]="","",VLOOKUP(Table1[[#This Row],[Verschluss - B2 - Virgin Material]],'DD FD'!AJ:AK,2,FALSE))</f>
        <v/>
      </c>
      <c r="NB281" s="578" t="str">
        <f>IF(Table1[[#This Row],[Verschluss - B2 - Virgin Material Anteil (in %)]]="","",Table1[[#This Row],[Verschluss - B2 - Virgin Material Anteil (in %)]])</f>
        <v/>
      </c>
      <c r="NC281" s="577" t="str">
        <f>IF(Table1[[#This Row],[Verschluss - B2 - Recyceltes Material]]="","",VLOOKUP(Table1[[#This Row],[Verschluss - B2 - Recyceltes Material]],'DD FD'!AL:AM,2,FALSE))</f>
        <v/>
      </c>
      <c r="ND281" s="578" t="str">
        <f>IF(Table1[[#This Row],[Verschluss - B2 - Recyceltes Material Anteil (in %)]]="","",Table1[[#This Row],[Verschluss - B2 - Recyceltes Material Anteil (in %)]])</f>
        <v/>
      </c>
      <c r="NE281" s="577" t="str">
        <f>IF(Table1[[#This Row],[Verschluss - B2 - Beschichtung]]="","",VLOOKUP(Table1[[#This Row],[Verschluss - B2 - Beschichtung]],'DD FD'!AE:AF,2,FALSE))</f>
        <v/>
      </c>
      <c r="NF281" s="580" t="str">
        <f>IF(Table1[[#This Row],[Verschluss - B2 - Beschichtung Anteil (in %)]]="","",Table1[[#This Row],[Verschluss - B2 - Beschichtung Anteil (in %)]])</f>
        <v/>
      </c>
      <c r="NG281" s="576" t="str">
        <f>IF(Table1[[#This Row],[Verschluss - B3 - Art]]="","",VLOOKUP(Table1[[#This Row],[Verschluss - B3 - Art]],'DD FD'!D:E,2,FALSE))</f>
        <v/>
      </c>
      <c r="NH281" s="577" t="str">
        <f>IF(Table1[[#This Row],[Verschluss - B3 - Fraktion]]="","",VLOOKUP(Table1[[#This Row],[Verschluss - B3 - Fraktion]],'DD FD'!H:J,3,FALSE))</f>
        <v/>
      </c>
      <c r="NI281" s="574" t="str">
        <f>IF(Table1[[#This Row],[Verschluss - B3 - Gewicht (in G)]]="","",Table1[[#This Row],[Verschluss - B3 - Gewicht (in G)]])</f>
        <v/>
      </c>
      <c r="NJ281" s="574" t="str">
        <f>IF(Table1[[#This Row],[Verschluss - B3 - Lizenzierungs-pflichtig? (X=Ja)]]="","",Table1[[#This Row],[Verschluss - B3 - Lizenzierungs-pflichtig? (X=Ja)]])</f>
        <v/>
      </c>
      <c r="NK281" s="574" t="str">
        <f>IF(Table1[[#This Row],[Verschluss - B3 - Trennbar vom Hauptkörper? (X=Ja)]]="","",Table1[[#This Row],[Verschluss - B3 - Trennbar vom Hauptkörper? (X=Ja)]])</f>
        <v/>
      </c>
      <c r="NL281" s="577" t="str">
        <f>IF(Table1[[#This Row],[Verschluss - B3 - Virgin Material]]="","",VLOOKUP(Table1[[#This Row],[Verschluss - B3 - Virgin Material]],'DD FD'!AJ:AK,2,FALSE))</f>
        <v/>
      </c>
      <c r="NM281" s="578" t="str">
        <f>IF(Table1[[#This Row],[Verschluss - B3 - Virgin Material Anteil (in %)]]="","",Table1[[#This Row],[Verschluss - B3 - Virgin Material Anteil (in %)]])</f>
        <v/>
      </c>
      <c r="NN281" s="577" t="str">
        <f>IF(Table1[[#This Row],[Verschluss - B3 - Recyceltes Material]]="","",VLOOKUP(Table1[[#This Row],[Verschluss - B3 - Recyceltes Material]],'DD FD'!AL:AM,2,FALSE))</f>
        <v/>
      </c>
      <c r="NO281" s="578" t="str">
        <f>IF(Table1[[#This Row],[Verschluss - B3 - Recyceltes Material Anteil (in %)]]="","",Table1[[#This Row],[Verschluss - B3 - Recyceltes Material Anteil (in %)]])</f>
        <v/>
      </c>
      <c r="NP281" s="577" t="str">
        <f>IF(Table1[[#This Row],[Verschluss - B3 - Beschichtung]]="","",VLOOKUP(Table1[[#This Row],[Verschluss - B3 - Beschichtung]],'DD FD'!AE:AF,2,FALSE))</f>
        <v/>
      </c>
      <c r="NQ281" s="580" t="str">
        <f>IF(Table1[[#This Row],[Verschluss - B3 - Beschichtung Anteil (in %)]]="","",Table1[[#This Row],[Verschluss - B3 - Beschichtung Anteil (in %)]])</f>
        <v/>
      </c>
      <c r="NR281" s="576" t="str">
        <f>IF(Table1[[#This Row],[Etikett - B1 - Art]]="","",VLOOKUP(Table1[[#This Row],[Etikett - B1 - Art]],'DD FD'!F:G,2,FALSE))</f>
        <v/>
      </c>
      <c r="NS281" s="577" t="str">
        <f>IF(Table1[[#This Row],[Etikett - B1 - Fraktion]]="","",VLOOKUP(Table1[[#This Row],[Etikett - B1 - Fraktion]],'DD FD'!H:J,3,FALSE))</f>
        <v/>
      </c>
      <c r="NT281" s="574" t="str">
        <f>IF(Table1[[#This Row],[Etikett - B1 - Gewicht (in G)]]="","",Table1[[#This Row],[Etikett - B1 - Gewicht (in G)]])</f>
        <v/>
      </c>
      <c r="NU281" s="574" t="str">
        <f>IF(Table1[[#This Row],[Etikett - B1 - Lizenzierungs-pflichtig? (X=Ja)]]="","",Table1[[#This Row],[Etikett - B1 - Lizenzierungs-pflichtig? (X=Ja)]])</f>
        <v/>
      </c>
      <c r="NV281" s="574" t="str">
        <f>IF(Table1[[#This Row],[Etikett - B1 - Trennbar vom Hauptkörper? (X=Ja)]]="","",Table1[[#This Row],[Etikett - B1 - Trennbar vom Hauptkörper? (X=Ja)]])</f>
        <v/>
      </c>
      <c r="NW281" s="577" t="str">
        <f>IF(Table1[[#This Row],[Etikett - B1 - Virgin Material]]="","",VLOOKUP(Table1[[#This Row],[Etikett - B1 - Virgin Material]],'DD FD'!AJ:AK,2,FALSE))</f>
        <v/>
      </c>
      <c r="NX281" s="578" t="str">
        <f>IF(Table1[[#This Row],[Etikett - B1 - Virgin Material Anteil (in %)]]="","",Table1[[#This Row],[Etikett - B1 - Virgin Material Anteil (in %)]])</f>
        <v/>
      </c>
      <c r="NY281" s="577" t="str">
        <f>IF(Table1[[#This Row],[Etikett - B1 - Recyceltes Material]]="","",VLOOKUP(Table1[[#This Row],[Etikett - B1 - Recyceltes Material]],'DD FD'!AL:AM,2,FALSE))</f>
        <v/>
      </c>
      <c r="NZ281" s="578" t="str">
        <f>IF(Table1[[#This Row],[Etikett - B1 - Recyceltes Material Anteil (in %)]]="","",Table1[[#This Row],[Etikett - B1 - Recyceltes Material Anteil (in %)]])</f>
        <v/>
      </c>
      <c r="OA281" s="577" t="str">
        <f>IF(Table1[[#This Row],[Etikett - B1 - Beschichtung]]="","",VLOOKUP(Table1[[#This Row],[Etikett - B1 - Beschichtung]],'DD FD'!AE:AF,2,FALSE))</f>
        <v/>
      </c>
      <c r="OB281" s="580" t="str">
        <f>IF(Table1[[#This Row],[Etikett - B1 - Beschichtung Anteil (in %)]]="","",Table1[[#This Row],[Etikett - B1 - Beschichtung Anteil (in %)]])</f>
        <v/>
      </c>
      <c r="OC281" s="576" t="str">
        <f>IF(Table1[[#This Row],[Etikett - B2 - Art]]="","",VLOOKUP(Table1[[#This Row],[Etikett - B2 - Art]],'DD FD'!F:G,2,FALSE))</f>
        <v/>
      </c>
      <c r="OD281" s="577" t="str">
        <f>IF(Table1[[#This Row],[Etikett - B2 - Fraktion]]="","",VLOOKUP(Table1[[#This Row],[Etikett - B2 - Fraktion]],'DD FD'!H:J,3,FALSE))</f>
        <v/>
      </c>
      <c r="OE281" s="574" t="str">
        <f>IF(Table1[[#This Row],[Etikett - B2 - Gewicht (in G)]]="","",Table1[[#This Row],[Etikett - B2 - Gewicht (in G)]])</f>
        <v/>
      </c>
      <c r="OF281" s="574" t="str">
        <f>IF(Table1[[#This Row],[Etikett - B2 - Lizenzierungs-pflichtig? (X=Ja)]]="","",Table1[[#This Row],[Etikett - B2 - Lizenzierungs-pflichtig? (X=Ja)]])</f>
        <v/>
      </c>
      <c r="OG281" s="574" t="str">
        <f>IF(Table1[[#This Row],[Etikett - B2 - Trennbar vom Hauptkörper? (X=Ja)]]="","",Table1[[#This Row],[Etikett - B2 - Trennbar vom Hauptkörper? (X=Ja)]])</f>
        <v/>
      </c>
      <c r="OH281" s="577" t="str">
        <f>IF(Table1[[#This Row],[Etikett - B2 - Virgin Material]]="","",VLOOKUP(Table1[[#This Row],[Etikett - B2 - Virgin Material]],'DD FD'!AJ:AK,2,FALSE))</f>
        <v/>
      </c>
      <c r="OI281" s="578" t="str">
        <f>IF(Table1[[#This Row],[Etikett - B2 - Virgin Material Anteil (in %)]]="","",Table1[[#This Row],[Etikett - B2 - Virgin Material Anteil (in %)]])</f>
        <v/>
      </c>
      <c r="OJ281" s="577" t="str">
        <f>IF(Table1[[#This Row],[Etikett - B2 - Recyceltes Material]]="","",VLOOKUP(Table1[[#This Row],[Etikett - B2 - Recyceltes Material]],'DD FD'!AL:AM,2,FALSE))</f>
        <v/>
      </c>
      <c r="OK281" s="578" t="str">
        <f>IF(Table1[[#This Row],[Etikett - B2 - Recyceltes Material Anteil (in %)]]="","",Table1[[#This Row],[Etikett - B2 - Recyceltes Material Anteil (in %)]])</f>
        <v/>
      </c>
      <c r="OL281" s="577" t="str">
        <f>IF(Table1[[#This Row],[Etikett - B2 - Beschichtung]]="","",VLOOKUP(Table1[[#This Row],[Etikett - B2 - Beschichtung]],'DD FD'!AE:AF,2,FALSE))</f>
        <v/>
      </c>
      <c r="OM281" s="580" t="str">
        <f>IF(Table1[[#This Row],[Etikett - B2 - Beschichtung Anteil (in %)]]="","",Table1[[#This Row],[Etikett - B2 - Beschichtung Anteil (in %)]])</f>
        <v/>
      </c>
      <c r="ON281" s="576" t="str">
        <f>IF(Table1[[#This Row],[Etikett - B3 - Art]]="","",VLOOKUP(Table1[[#This Row],[Etikett - B3 - Art]],'DD FD'!F:G,2,FALSE))</f>
        <v/>
      </c>
      <c r="OO281" s="577" t="str">
        <f>IF(Table1[[#This Row],[Etikett - B3 - Fraktion]]="","",VLOOKUP(Table1[[#This Row],[Etikett - B3 - Fraktion]],'DD FD'!H:J,3,FALSE))</f>
        <v/>
      </c>
      <c r="OP281" s="574" t="str">
        <f>IF(Table1[[#This Row],[Etikett - B3 - Gewicht (in G)]]="","",Table1[[#This Row],[Etikett - B3 - Gewicht (in G)]])</f>
        <v/>
      </c>
      <c r="OQ281" s="574" t="str">
        <f>IF(Table1[[#This Row],[Etikett - B3 - Lizenzierungs-pflichtig? (X=Ja)]]="","",Table1[[#This Row],[Etikett - B3 - Lizenzierungs-pflichtig? (X=Ja)]])</f>
        <v/>
      </c>
      <c r="OR281" s="574" t="str">
        <f>IF(Table1[[#This Row],[Etikett - B3 - Trennbar vom Hauptkörper? (X=Ja)]]="","",Table1[[#This Row],[Etikett - B3 - Trennbar vom Hauptkörper? (X=Ja)]])</f>
        <v/>
      </c>
      <c r="OS281" s="577" t="str">
        <f>IF(Table1[[#This Row],[Etikett - B3 - Virgin Material]]="","",VLOOKUP(Table1[[#This Row],[Etikett - B3 - Virgin Material]],'DD FD'!AJ:AK,2,FALSE))</f>
        <v/>
      </c>
      <c r="OT281" s="578" t="str">
        <f>IF(Table1[[#This Row],[Etikett - B3 - Virgin Material Anteil (in %)]]="","",Table1[[#This Row],[Etikett - B3 - Virgin Material Anteil (in %)]])</f>
        <v/>
      </c>
      <c r="OU281" s="577" t="str">
        <f>IF(Table1[[#This Row],[Etikett - B3 - Recyceltes Material]]="","",VLOOKUP(Table1[[#This Row],[Etikett - B3 - Recyceltes Material]],'DD FD'!AL:AM,2,FALSE))</f>
        <v/>
      </c>
      <c r="OV281" s="578" t="str">
        <f>IF(Table1[[#This Row],[Etikett - B3 - Recyceltes Material Anteil (in %)]]="","",Table1[[#This Row],[Etikett - B3 - Recyceltes Material Anteil (in %)]])</f>
        <v/>
      </c>
      <c r="OW281" s="577" t="str">
        <f>IF(Table1[[#This Row],[Etikett - B3 - Beschichtung]]="","",VLOOKUP(Table1[[#This Row],[Etikett - B3 - Beschichtung]],'DD FD'!AE:AF,2,FALSE))</f>
        <v/>
      </c>
      <c r="OX281" s="613" t="str">
        <f>IF(Table1[[#This Row],[Etikett - B3 - Beschichtung Anteil (in %)]]="","",Table1[[#This Row],[Etikett - B3 - Beschichtung Anteil (in %)]])</f>
        <v/>
      </c>
      <c r="OY281" s="618">
        <f>ROUNDUP(SUM(
IF(AND(LH281='DD FD'!$J$7,LJ281='DD FD'!$AI$3),LI281,0),
IF(AND(LR281='DD FD'!$J$7,LT281='DD FD'!$AI$3),LS281,0),
IF(AND(MB281='DD FD'!$J$7,MD281='DD FD'!$AI$3),MC281,0),
IF(AND(ML281='DD FD'!$J$7,MN281='DD FD'!$AI$3),MM281,0),
IF(AND(MW281='DD FD'!$J$7,MY281='DD FD'!$AI$3),MX281,0),
IF(AND(NH281='DD FD'!$J$7,NJ281='DD FD'!$AI$3),NI281,0),
IF(AND(NS281='DD FD'!$J$7,NU281='DD FD'!$AI$3),NT281,0),
IF(AND(OD281='DD FD'!$J$7,OF281='DD FD'!$AI$3),OE281,0),
IF(AND(OO281='DD FD'!$J$7,OQ281='DD FD'!$AI$3),OP281,0),
),2)</f>
        <v>0</v>
      </c>
      <c r="OZ281" s="617">
        <f>ROUNDUP(SUM(
IF(AND(LH281='DD FD'!$J$6,LJ281='DD FD'!$AI$3),LI281,0),
IF(AND(LR281='DD FD'!$J$6,LT281='DD FD'!$AI$3),LS281,0),
IF(AND(MB281='DD FD'!$J$6,MD281='DD FD'!$AI$3),MC281,0),
IF(AND(ML281='DD FD'!$J$6,MN281='DD FD'!$AI$3),MM281,0),
IF(AND(MW281='DD FD'!$J$6,MY281='DD FD'!$AI$3),MX281,0),
IF(AND(NH281='DD FD'!$J$6,NJ281='DD FD'!$AI$3),NI281,0),
IF(AND(NS281='DD FD'!$J$6,NU281='DD FD'!$AI$3),NT281,0),
IF(AND(OD281='DD FD'!$J$6,OF281='DD FD'!$AI$3),OE281,0),
IF(AND(OO281='DD FD'!$J$6,OQ281='DD FD'!$AI$3),OP281,0),
),2)</f>
        <v>0</v>
      </c>
      <c r="PA281" s="617">
        <f>ROUNDUP(SUM(
IF(AND(LH281='DD FD'!$J$10,LJ281='DD FD'!$AI$3),LI281,0),
IF(AND(LR281='DD FD'!$J$10,LT281='DD FD'!$AI$3),LS281,0),
IF(AND(MB281='DD FD'!$J$10,MD281='DD FD'!$AI$3),MC281,0),
IF(AND(ML281='DD FD'!$J$10,MN281='DD FD'!$AI$3),MM281,0),
IF(AND(MW281='DD FD'!$J$10,MY281='DD FD'!$AI$3),MX281,0),
IF(AND(NH281='DD FD'!$J$10,NJ281='DD FD'!$AI$3),NI281,0),
IF(AND(NS281='DD FD'!$J$10,NU281='DD FD'!$AI$3),NT281,0),
IF(AND(OD281='DD FD'!$J$10,OF281='DD FD'!$AI$3),OE281,0),
IF(AND(OO281='DD FD'!$J$10,OQ281='DD FD'!$AI$3),OP281,0),
),2)</f>
        <v>0</v>
      </c>
      <c r="PB281" s="617">
        <f>ROUNDUP(SUM(
IF(AND(LH281='DD FD'!$J$8,LJ281='DD FD'!$AI$3),LI281,0),
IF(AND(LR281='DD FD'!$J$8,LT281='DD FD'!$AI$3),LS281,0),
IF(AND(MB281='DD FD'!$J$8,MD281='DD FD'!$AI$3),MC281,0),
IF(AND(ML281='DD FD'!$J$8,MN281='DD FD'!$AI$3),MM281,0),
IF(AND(MW281='DD FD'!$J$8,MY281='DD FD'!$AI$3),MX281,0),
IF(AND(NH281='DD FD'!$J$8,NJ281='DD FD'!$AI$3),NI281,0),
IF(AND(NS281='DD FD'!$J$8,NU281='DD FD'!$AI$3),NT281,0),
IF(AND(OD281='DD FD'!$J$8,OF281='DD FD'!$AI$3),OE281,0),
IF(AND(OO281='DD FD'!$J$8,OQ281='DD FD'!$AI$3),OP281,0),
),2)</f>
        <v>0</v>
      </c>
      <c r="PC281" s="617">
        <f>ROUNDUP(SUM(
IF(AND(LH281='DD FD'!$J$5,LJ281='DD FD'!$AI$3),LI281,0),
IF(AND(LR281='DD FD'!$J$5,LT281='DD FD'!$AI$3),LS281,0),
IF(AND(MB281='DD FD'!$J$5,MD281='DD FD'!$AI$3),MC281,0),
IF(AND(ML281='DD FD'!$J$5,MN281='DD FD'!$AI$3),MM281,0),
IF(AND(MW281='DD FD'!$J$5,MY281='DD FD'!$AI$3),MX281,0),
IF(AND(NH281='DD FD'!$J$5,NJ281='DD FD'!$AI$3),NI281,0),
IF(AND(NS281='DD FD'!$J$5,NU281='DD FD'!$AI$3),NT281,0),
IF(AND(OD281='DD FD'!$J$5,OF281='DD FD'!$AI$3),OE281,0),
IF(AND(OO281='DD FD'!$J$5,OQ281='DD FD'!$AI$3),OP281,0),
),2)</f>
        <v>0</v>
      </c>
      <c r="PD281" s="617">
        <f>ROUNDUP(SUM(
IF(AND(LH281='DD FD'!$J$9,LJ281='DD FD'!$AI$3),LI281,0),
IF(AND(LR281='DD FD'!$J$9,LT281='DD FD'!$AI$3),LS281,0),
IF(AND(MB281='DD FD'!$J$9,MD281='DD FD'!$AI$3),MC281,0),
IF(AND(ML281='DD FD'!$J$9,MN281='DD FD'!$AI$3),MM281,0),
IF(AND(MW281='DD FD'!$J$9,MY281='DD FD'!$AI$3),MX281,0),
IF(AND(NH281='DD FD'!$J$9,NJ281='DD FD'!$AI$3),NI281,0),
IF(AND(NS281='DD FD'!$J$9,NU281='DD FD'!$AI$3),NT281,0),
IF(AND(OD281='DD FD'!$J$9,OF281='DD FD'!$AI$3),OE281,0),
IF(AND(OO281='DD FD'!$J$9,OQ281='DD FD'!$AI$3),OP281,0),
),2)</f>
        <v>0</v>
      </c>
      <c r="PE281" s="617">
        <f>ROUNDUP(SUM(
IF(AND(LH281='DD FD'!$J$4,LJ281='DD FD'!$AI$3),LI281,0),
IF(AND(LR281='DD FD'!$J$4,LT281='DD FD'!$AI$3),LS281,0),
IF(AND(MB281='DD FD'!$J$4,MD281='DD FD'!$AI$3),MC281,0),
IF(AND(ML281='DD FD'!$J$4,MN281='DD FD'!$AI$3),MM281,0),
IF(AND(MW281='DD FD'!$J$4,MY281='DD FD'!$AI$3),MX281,0),
IF(AND(NH281='DD FD'!$J$4,NJ281='DD FD'!$AI$3),NI281,0),
IF(AND(NS281='DD FD'!$J$4,NU281='DD FD'!$AI$3),NT281,0),
IF(AND(OD281='DD FD'!$J$4,OF281='DD FD'!$AI$3),OE281,0),
IF(AND(OO281='DD FD'!$J$4,OQ281='DD FD'!$AI$3),OP281,0),
),2)</f>
        <v>0</v>
      </c>
      <c r="PF281" s="619">
        <f>ROUNDUP(SUM(
IF(AND(LH281='DD FD'!$J$11,LJ281='DD FD'!$AI$3),LI281,0),
IF(AND(LR281='DD FD'!$J$11,LT281='DD FD'!$AI$3),LS281,0),
IF(AND(MB281='DD FD'!$J$11,MD281='DD FD'!$AI$3),MC281,0),
IF(AND(ML281='DD FD'!$J$11,MN281='DD FD'!$AI$3),MM281,0),
IF(AND(MW281='DD FD'!$J$11,MY281='DD FD'!$AI$3),MX281,0),
IF(AND(NH281='DD FD'!$J$11,NJ281='DD FD'!$AI$3),NI281,0),
IF(AND(NS281='DD FD'!$J$11,NU281='DD FD'!$AI$3),NT281,0),
IF(AND(OD281='DD FD'!$J$11,OF281='DD FD'!$AI$3),OE281,0),
IF(AND(OO281='DD FD'!$J$11,OQ281='DD FD'!$AI$3),OP281,0),
),2)</f>
        <v>0</v>
      </c>
    </row>
    <row r="282" spans="1:422">
      <c r="A282" s="806"/>
      <c r="B282" s="934"/>
      <c r="C282" s="247"/>
      <c r="D282" s="842"/>
      <c r="E282" s="247"/>
      <c r="F282" s="158"/>
      <c r="G282" s="710"/>
      <c r="H282" s="712"/>
      <c r="I282" s="936"/>
      <c r="J282" s="803"/>
      <c r="K282" s="150"/>
      <c r="L282" s="146" t="str">
        <f t="shared" si="108"/>
        <v/>
      </c>
      <c r="M282" s="501" t="str">
        <f t="shared" si="125"/>
        <v/>
      </c>
      <c r="N282" s="504"/>
      <c r="O282" s="113" t="str">
        <f t="shared" si="126"/>
        <v/>
      </c>
      <c r="P282" s="114" t="str">
        <f t="shared" si="109"/>
        <v/>
      </c>
      <c r="Q282" s="152"/>
      <c r="R282" s="152"/>
      <c r="S282" s="115" t="str">
        <f t="shared" si="127"/>
        <v/>
      </c>
      <c r="T282" s="159"/>
      <c r="U282" s="159"/>
      <c r="V282" s="157"/>
      <c r="W282" s="157"/>
      <c r="X282" s="157"/>
      <c r="Y282" s="772"/>
      <c r="Z282" s="158"/>
      <c r="AA282" s="144"/>
      <c r="AB282" s="112"/>
      <c r="AC282" s="153"/>
      <c r="AD282" s="153"/>
      <c r="AE282" s="153"/>
      <c r="AF282" s="153"/>
      <c r="AG282" s="153"/>
      <c r="AH282" s="153"/>
      <c r="AI282" s="152"/>
      <c r="AJ282" s="158"/>
      <c r="AK282" s="158"/>
      <c r="AL282" s="158"/>
      <c r="AM282" s="116" t="str">
        <f t="shared" si="128"/>
        <v/>
      </c>
      <c r="AN282" s="116" t="str">
        <f t="shared" si="129"/>
        <v/>
      </c>
      <c r="AO282" s="324"/>
      <c r="AP282" s="503"/>
      <c r="AQ282" s="487" t="str">
        <f t="shared" si="130"/>
        <v/>
      </c>
      <c r="AR282" s="113" t="str">
        <f t="shared" si="110"/>
        <v/>
      </c>
      <c r="AS282" s="113" t="str">
        <f t="shared" si="111"/>
        <v/>
      </c>
      <c r="AT282" s="113" t="str">
        <f t="shared" si="112"/>
        <v/>
      </c>
      <c r="AU282" s="113" t="str">
        <f t="shared" si="113"/>
        <v/>
      </c>
      <c r="AV282" s="159"/>
      <c r="AW282" s="157"/>
      <c r="AX282" s="157"/>
      <c r="AY282" s="157"/>
      <c r="AZ282" s="157"/>
      <c r="BA282" s="116" t="str">
        <f t="shared" si="114"/>
        <v/>
      </c>
      <c r="BB282" s="316"/>
      <c r="BC282" s="116" t="str">
        <f t="shared" si="115"/>
        <v/>
      </c>
      <c r="BD282" s="133" t="str">
        <f t="shared" si="116"/>
        <v/>
      </c>
      <c r="BE282" s="157"/>
      <c r="BF282" s="1180"/>
      <c r="BG282" s="1180"/>
      <c r="BH282" s="158"/>
      <c r="BI282" s="490"/>
      <c r="BJ282" s="514" t="str">
        <f t="shared" si="131"/>
        <v/>
      </c>
      <c r="BK282" s="789"/>
      <c r="BL282" s="116" t="str">
        <f t="shared" si="132"/>
        <v/>
      </c>
      <c r="BM282" s="144"/>
      <c r="BN282" s="144"/>
      <c r="BO282" s="144"/>
      <c r="BP282" s="790"/>
      <c r="BQ282" s="790"/>
      <c r="BR282" s="790"/>
      <c r="BS282" s="116" t="str">
        <f t="shared" si="117"/>
        <v/>
      </c>
      <c r="BT282" s="790"/>
      <c r="BU282" s="808" t="str">
        <f t="shared" si="118"/>
        <v/>
      </c>
      <c r="BV282" s="791"/>
      <c r="BW282" s="144"/>
      <c r="BX282" s="20"/>
      <c r="BY282" s="20"/>
      <c r="BZ282" s="20"/>
      <c r="CA282" s="792"/>
      <c r="CB282" s="1201"/>
      <c r="CC282" s="144"/>
      <c r="CD282" s="144"/>
      <c r="CE282" s="144"/>
      <c r="CF282" s="144"/>
      <c r="CG282" s="144"/>
      <c r="CH282" s="144"/>
      <c r="CI282" s="144"/>
      <c r="CJ282" s="144"/>
      <c r="CK282" s="144"/>
      <c r="CL282" s="144"/>
      <c r="CM282" s="144"/>
      <c r="CN282" s="144"/>
      <c r="CO282" s="144"/>
      <c r="CP282" s="144"/>
      <c r="CQ282" s="144"/>
      <c r="CR282" s="144"/>
      <c r="CS282" s="144"/>
      <c r="CT282" s="144"/>
      <c r="CU282" s="144"/>
      <c r="CV282" s="144"/>
      <c r="CW282" s="144"/>
      <c r="CX282" s="144"/>
      <c r="CY282" s="144"/>
      <c r="CZ282" s="144"/>
      <c r="DA282" s="144"/>
      <c r="DB282" s="144"/>
      <c r="DC282" s="144"/>
      <c r="DD282" s="144"/>
      <c r="DE282" s="144"/>
      <c r="DF282" s="144"/>
      <c r="DG282" s="144"/>
      <c r="DH282" s="144"/>
      <c r="DI282" s="144"/>
      <c r="DJ282" s="144"/>
      <c r="DK282" s="144"/>
      <c r="DL282" s="144"/>
      <c r="DM282" s="144"/>
      <c r="DN282" s="144"/>
      <c r="DO282" s="144"/>
      <c r="DP282" s="144"/>
      <c r="DQ282" s="144"/>
      <c r="DR282" s="144"/>
      <c r="DS282" s="144"/>
      <c r="DT282" s="144"/>
      <c r="DU282" s="144"/>
      <c r="DV282" s="144"/>
      <c r="DW282" s="144"/>
      <c r="DX282" s="144"/>
      <c r="DY282" s="144"/>
      <c r="DZ282" s="144"/>
      <c r="EA282" s="144"/>
      <c r="EB282" s="144"/>
      <c r="EC282" s="144"/>
      <c r="ED282" s="782" t="str">
        <f t="shared" si="133"/>
        <v/>
      </c>
      <c r="EE282" s="519"/>
      <c r="EF282" s="793"/>
      <c r="EG282" s="519"/>
      <c r="EH282" s="794"/>
      <c r="EI282" s="790"/>
      <c r="EJ282" s="794"/>
      <c r="EK282" s="794"/>
      <c r="EL282" s="790"/>
      <c r="EM282" s="790"/>
      <c r="EN282" s="790"/>
      <c r="EO282" s="112" t="str">
        <f t="shared" si="119"/>
        <v/>
      </c>
      <c r="EP282" s="790"/>
      <c r="EQ282" s="488" t="str">
        <f t="shared" si="120"/>
        <v/>
      </c>
      <c r="ER282" s="1100"/>
      <c r="ES282" s="1099" t="str">
        <f t="shared" si="134"/>
        <v/>
      </c>
      <c r="ET282" s="525"/>
      <c r="EU282" s="148"/>
      <c r="EV282" s="148"/>
      <c r="EW282" s="148"/>
      <c r="EX282" s="148"/>
      <c r="EY282" s="148"/>
      <c r="EZ282" s="148"/>
      <c r="FA282" s="148"/>
      <c r="FB282" s="148"/>
      <c r="FC282" s="148"/>
      <c r="FD282" s="148"/>
      <c r="FE282" s="148"/>
      <c r="FF282" s="148"/>
      <c r="FG282" s="148"/>
      <c r="FH282" s="148"/>
      <c r="FI282" s="528"/>
      <c r="FJ282" s="513" t="str">
        <f t="shared" si="121"/>
        <v/>
      </c>
      <c r="FK282" s="158"/>
      <c r="FL282" s="850"/>
      <c r="FM282" s="850"/>
      <c r="FN282" s="850"/>
      <c r="FO282" s="850"/>
      <c r="FP282" s="850"/>
      <c r="FQ282" s="850"/>
      <c r="FR282" s="157"/>
      <c r="FS282" s="143"/>
      <c r="FT282" s="143"/>
      <c r="FU282" s="847" t="str">
        <f t="shared" si="122"/>
        <v/>
      </c>
      <c r="FV282" s="555"/>
      <c r="FW282" s="523" t="str">
        <f>IF(Table1[[#This Row],[Nonfood Inhaltstoffe - Komponente]]="","",VLOOKUP(Table1[[#This Row],[Nonfood Inhaltstoffe - Komponente]],'Dropdown Auswahl'!BJ:BK,2,FALSE))</f>
        <v/>
      </c>
      <c r="FX282" s="1013"/>
      <c r="FY282" s="1011" t="str">
        <f t="shared" si="123"/>
        <v/>
      </c>
      <c r="FZ282" s="152"/>
      <c r="GA282" s="152"/>
      <c r="GB282" s="152"/>
      <c r="GC282" s="529" t="str">
        <f t="shared" si="124"/>
        <v/>
      </c>
      <c r="GG282" s="21"/>
      <c r="GH282" s="21"/>
      <c r="GI282" s="1019"/>
      <c r="GJ282" s="1016" t="str">
        <f>IF(Table1[[#This Row],[Global Trade Item Number (GTIN)]]="","",Table1[[#This Row],[Global Trade Item Number (GTIN)]])</f>
        <v/>
      </c>
      <c r="GK282" s="555" t="str">
        <f>IF(Table1[[#This Row],[WAWI-Nr./ Kreditoren-Nummer
(ASDV)]]&lt;&gt;"",Table1[[#This Row],[WAWI-Nr./ Kreditoren-Nummer
(ASDV)]],"")</f>
        <v/>
      </c>
      <c r="GL282" s="165"/>
      <c r="GM282" s="165"/>
      <c r="GN282" s="165"/>
      <c r="GO282" s="485"/>
      <c r="GP282" s="534"/>
      <c r="GQ282" s="533"/>
      <c r="GR282" s="486"/>
      <c r="GS282" s="486"/>
      <c r="GT282" s="486"/>
      <c r="GU282" s="486"/>
      <c r="GV282" s="486"/>
      <c r="GW282" s="542"/>
      <c r="GX282" s="538"/>
      <c r="GY282" s="144"/>
      <c r="GZ282" s="480"/>
      <c r="HA282" s="158"/>
      <c r="HB282" s="480"/>
      <c r="HC282" s="480"/>
      <c r="HD282" s="480"/>
      <c r="HE282" s="480"/>
      <c r="HF282" s="480"/>
      <c r="HG282" s="480"/>
      <c r="HH282" s="538"/>
      <c r="HI282" s="480"/>
      <c r="HJ282" s="480"/>
      <c r="HK282" s="480"/>
      <c r="HL282" s="480"/>
      <c r="HM282" s="480"/>
      <c r="HN282" s="480"/>
      <c r="HO282" s="480"/>
      <c r="HP282" s="480"/>
      <c r="HQ282" s="480"/>
      <c r="HR282" s="538"/>
      <c r="HS282" s="480"/>
      <c r="HT282" s="480"/>
      <c r="HU282" s="480"/>
      <c r="HV282" s="480"/>
      <c r="HW282" s="480"/>
      <c r="HX282" s="480"/>
      <c r="HY282" s="480"/>
      <c r="HZ282" s="480"/>
      <c r="IA282" s="480"/>
      <c r="IB282" s="538"/>
      <c r="IC282" s="480"/>
      <c r="ID282" s="480"/>
      <c r="IE282" s="480"/>
      <c r="IF282" s="480"/>
      <c r="IG282" s="480"/>
      <c r="IH282" s="480"/>
      <c r="II282" s="480"/>
      <c r="IJ282" s="480"/>
      <c r="IK282" s="480"/>
      <c r="IL282" s="480"/>
      <c r="IM282" s="538"/>
      <c r="IN282" s="480"/>
      <c r="IO282" s="480"/>
      <c r="IP282" s="480"/>
      <c r="IQ282" s="480"/>
      <c r="IR282" s="480"/>
      <c r="IS282" s="480"/>
      <c r="IT282" s="480"/>
      <c r="IU282" s="480"/>
      <c r="IV282" s="480"/>
      <c r="IW282" s="480"/>
      <c r="IX282" s="538"/>
      <c r="IY282" s="480"/>
      <c r="IZ282" s="480"/>
      <c r="JA282" s="480"/>
      <c r="JB282" s="480"/>
      <c r="JC282" s="480"/>
      <c r="JD282" s="480"/>
      <c r="JE282" s="480"/>
      <c r="JF282" s="480"/>
      <c r="JG282" s="480"/>
      <c r="JH282" s="480"/>
      <c r="JI282" s="538"/>
      <c r="JJ282" s="480"/>
      <c r="JK282" s="480"/>
      <c r="JL282" s="480"/>
      <c r="JM282" s="480"/>
      <c r="JN282" s="480"/>
      <c r="JO282" s="480"/>
      <c r="JP282" s="480"/>
      <c r="JQ282" s="480"/>
      <c r="JR282" s="480"/>
      <c r="JS282" s="590"/>
      <c r="JT282" s="538"/>
      <c r="JU282" s="480"/>
      <c r="JV282" s="480"/>
      <c r="JW282" s="480"/>
      <c r="JX282" s="480"/>
      <c r="JY282" s="480"/>
      <c r="JZ282" s="480"/>
      <c r="KA282" s="480"/>
      <c r="KB282" s="480"/>
      <c r="KC282" s="480"/>
      <c r="KD282" s="480"/>
      <c r="KE282" s="538"/>
      <c r="KF282" s="480"/>
      <c r="KG282" s="480"/>
      <c r="KH282" s="480"/>
      <c r="KI282" s="480"/>
      <c r="KJ282" s="480"/>
      <c r="KK282" s="480"/>
      <c r="KL282" s="480"/>
      <c r="KM282" s="480"/>
      <c r="KN282" s="480"/>
      <c r="KO282" s="480"/>
      <c r="KR282" s="568" t="str">
        <f>IF(Table1[[#This Row],[GTIN]]&lt;&gt;"",Table1[[#This Row],[GTIN]],"")</f>
        <v/>
      </c>
      <c r="KS282" s="569" t="str">
        <f>Table1[[#This Row],[Kreditor]]</f>
        <v/>
      </c>
      <c r="KT282" s="570" t="str">
        <f>IF(Table1[[#This Row],[Gültig ab (Datum)]]&lt;&gt;"",Table1[[#This Row],[Gültig ab (Datum)]],"")</f>
        <v/>
      </c>
      <c r="KU282" s="570"/>
      <c r="KV282" s="583" t="str">
        <f>IF(Table1[[#This Row],[Artikel verpackt? 
(X=Ja)]]="","",Table1[[#This Row],[Artikel verpackt? 
(X=Ja)]])</f>
        <v/>
      </c>
      <c r="KW282" s="571" t="str">
        <f>IF(Table1[[#This Row],[Verpackung recyclingfähig?
(X=Ja)]]="","",Table1[[#This Row],[Verpackung recyclingfähig?
(X=Ja)]])</f>
        <v/>
      </c>
      <c r="KX282" s="572"/>
      <c r="KY282" s="573"/>
      <c r="KZ282" s="574"/>
      <c r="LA282" s="574"/>
      <c r="LB282" s="574"/>
      <c r="LC282" s="574"/>
      <c r="LD282" s="574"/>
      <c r="LE282" s="574"/>
      <c r="LF282" s="575"/>
      <c r="LG282" s="576" t="str">
        <f>IF(Table1[[#This Row],[Hauptkörper - B1 - Art]]="","",VLOOKUP(Table1[[#This Row],[Hauptkörper - B1 - Art]],'DD FD'!B:C,2,FALSE))</f>
        <v/>
      </c>
      <c r="LH282" s="577" t="str">
        <f>IF(Table1[[#This Row],[Hauptkörper - B1 - Fraktion]]="","",VLOOKUP(Table1[[#This Row],[Hauptkörper - B1 - Fraktion]],'DD FD'!H:J,3,FALSE))</f>
        <v/>
      </c>
      <c r="LI282" s="574" t="str">
        <f>IF(Table1[[#This Row],[Hauptkörper - B1 - Gewicht
(in G)]]="","",Table1[[#This Row],[Hauptkörper - B1 - Gewicht
(in G)]])</f>
        <v/>
      </c>
      <c r="LJ282" s="574" t="str">
        <f>IF(Table1[[#This Row],[Hauptkörper - B1 - Lizenzierungs-pflichtig? (X=Ja)]]="","",Table1[[#This Row],[Hauptkörper - B1 - Lizenzierungs-pflichtig? (X=Ja)]])</f>
        <v/>
      </c>
      <c r="LK282" s="577" t="str">
        <f>IF(Table1[[#This Row],[Hauptkörper - B1 - Virgin Material]]="","",VLOOKUP(Table1[[#This Row],[Hauptkörper - B1 - Virgin Material]],'DD FD'!AJ:AK,2,FALSE))</f>
        <v/>
      </c>
      <c r="LL282" s="578" t="str">
        <f>IF(Table1[[#This Row],[Hauptkörper - B1 - Virgin Material Anteil (in %)]]="","",Table1[[#This Row],[Hauptkörper - B1 - Virgin Material Anteil (in %)]])</f>
        <v/>
      </c>
      <c r="LM282" s="577" t="str">
        <f>IF(Table1[[#This Row],[Hauptkörper - B1 - Recyceltes Material]]="","",VLOOKUP(Table1[[#This Row],[Hauptkörper - B1 - Recyceltes Material]],'DD FD'!AL:AM,2,FALSE))</f>
        <v/>
      </c>
      <c r="LN282" s="578" t="str">
        <f>IF(Table1[[#This Row],[Hauptkörper - B1 - Recyceltes Material Anteil (in %)]]="","",Table1[[#This Row],[Hauptkörper - B1 - Recyceltes Material Anteil (in %)]])</f>
        <v/>
      </c>
      <c r="LO282" s="579" t="str">
        <f>IF(Table1[[#This Row],[Hauptkörper - B1 - Beschichtung]]="","",VLOOKUP(Table1[[#This Row],[Hauptkörper - B1 - Beschichtung]],'DD FD'!AE:AF,2,FALSE))</f>
        <v/>
      </c>
      <c r="LP282" s="580" t="str">
        <f>IF(Table1[[#This Row],[Hauptkörper - B1 - Beschichtung Anteil (in %)]]="","",Table1[[#This Row],[Hauptkörper - B1 - Beschichtung Anteil (in %)]])</f>
        <v/>
      </c>
      <c r="LQ282" s="576" t="str">
        <f>IF(Table1[[#This Row],[Hauptkörper - B2 - Art]]="","",VLOOKUP(Table1[[#This Row],[Hauptkörper - B2 - Art]],'DD FD'!B:C,2,FALSE))</f>
        <v/>
      </c>
      <c r="LR282" s="577" t="str">
        <f>IF(Table1[[#This Row],[Hauptkörper - B2 - Fraktion]]="","",VLOOKUP(Table1[[#This Row],[Hauptkörper - B2 - Fraktion]],'DD FD'!H:J,3,FALSE))</f>
        <v/>
      </c>
      <c r="LS282" s="574" t="str">
        <f>IF(Table1[[#This Row],[Hauptkörper - B2 - Gewicht
(in G)]]="","",Table1[[#This Row],[Hauptkörper - B2 - Gewicht
(in G)]])</f>
        <v/>
      </c>
      <c r="LT282" s="574" t="str">
        <f>IF(Table1[[#This Row],[Hauptkörper - B2 - Lizenzierungs-pflichtig? (X=Ja)]]="","",Table1[[#This Row],[Hauptkörper - B2 - Lizenzierungs-pflichtig? (X=Ja)]])</f>
        <v/>
      </c>
      <c r="LU282" s="577" t="str">
        <f>IF(Table1[[#This Row],[Hauptkörper - B2 - Virgin Material]]="","",VLOOKUP(Table1[[#This Row],[Hauptkörper - B2 - Virgin Material]],'DD FD'!AJ:AK,2,FALSE))</f>
        <v/>
      </c>
      <c r="LV282" s="578" t="str">
        <f>IF(Table1[[#This Row],[Hauptkörper - B2 - Virgin Material Anteil (in %)]]="","",Table1[[#This Row],[Hauptkörper - B2 - Virgin Material Anteil (in %)]])</f>
        <v/>
      </c>
      <c r="LW282" s="577" t="str">
        <f>IF(Table1[[#This Row],[Hauptkörper - B2 - Recyceltes Material]]="","",VLOOKUP(Table1[[#This Row],[Hauptkörper - B2 - Recyceltes Material]],'DD FD'!AL:AM,2,FALSE))</f>
        <v/>
      </c>
      <c r="LX282" s="578" t="str">
        <f>IF(Table1[[#This Row],[Hauptkörper - B2 - Recyceltes Material Anteil (in %)]]="","",Table1[[#This Row],[Hauptkörper - B2 - Recyceltes Material Anteil (in %)]])</f>
        <v/>
      </c>
      <c r="LY282" s="577" t="str">
        <f>IF(Table1[[#This Row],[Hauptkörper - B2 - Beschichtung]]="","",VLOOKUP(Table1[[#This Row],[Hauptkörper - B2 - Beschichtung]],'DD FD'!AE:AF,2,FALSE))</f>
        <v/>
      </c>
      <c r="LZ282" s="580" t="str">
        <f>IF(Table1[[#This Row],[Hauptkörper - B2 - Beschichtung Anteil (in %)]]="","",Table1[[#This Row],[Hauptkörper - B2 - Beschichtung Anteil (in %)]])</f>
        <v/>
      </c>
      <c r="MA282" s="576" t="str">
        <f>IF(Table1[[#This Row],[Hauptkörper - B3 - Art]]="","",VLOOKUP(Table1[[#This Row],[Hauptkörper - B3 - Art]],'DD FD'!B:C,2,FALSE))</f>
        <v/>
      </c>
      <c r="MB282" s="577" t="str">
        <f>IF(Table1[[#This Row],[Hauptkörper - B3 - Fraktion]]="","",VLOOKUP(Table1[[#This Row],[Hauptkörper - B3 - Fraktion]],'DD FD'!H:J,3,FALSE))</f>
        <v/>
      </c>
      <c r="MC282" s="574" t="str">
        <f>IF(Table1[[#This Row],[Hauptkörper - B3 - Gewicht
(in G)]]="","",Table1[[#This Row],[Hauptkörper - B3 - Gewicht
(in G)]])</f>
        <v/>
      </c>
      <c r="MD282" s="574" t="str">
        <f>IF(Table1[[#This Row],[Hauptkörper - B3 - Lizenzierungs-pflichtig? (X=Ja)]]="","",Table1[[#This Row],[Hauptkörper - B3 - Lizenzierungs-pflichtig? (X=Ja)]])</f>
        <v/>
      </c>
      <c r="ME282" s="577" t="str">
        <f>IF(Table1[[#This Row],[Hauptkörper - B3 - Virgin Material]]="","",VLOOKUP(Table1[[#This Row],[Hauptkörper - B3 - Virgin Material]],'DD FD'!AJ:AK,2,FALSE))</f>
        <v/>
      </c>
      <c r="MF282" s="578" t="str">
        <f>IF(Table1[[#This Row],[Hauptkörper - B3 - Virgin Material Anteil (in %)]]="","",Table1[[#This Row],[Hauptkörper - B3 - Virgin Material Anteil (in %)]])</f>
        <v/>
      </c>
      <c r="MG282" s="577" t="str">
        <f>IF(Table1[[#This Row],[Hauptkörper - B3 - Recyceltes Material]]="","",VLOOKUP(Table1[[#This Row],[Hauptkörper - B3 - Recyceltes Material]],'DD FD'!AL:AM,2,FALSE))</f>
        <v/>
      </c>
      <c r="MH282" s="578" t="str">
        <f>IF(Table1[[#This Row],[Hauptkörper - B3 - Recyceltes Material Anteil (in %)]]="","",Table1[[#This Row],[Hauptkörper - B3 - Recyceltes Material Anteil (in %)]])</f>
        <v/>
      </c>
      <c r="MI282" s="577" t="str">
        <f>IF(Table1[[#This Row],[Hauptkörper - B3 - Beschichtung]]="","",VLOOKUP(Table1[[#This Row],[Hauptkörper - B3 - Beschichtung]],'DD FD'!AE:AF,2,FALSE))</f>
        <v/>
      </c>
      <c r="MJ282" s="580" t="str">
        <f>IF(Table1[[#This Row],[Hauptkörper - B3 - Beschichtung Anteil (in %)]]="","",Table1[[#This Row],[Hauptkörper - B3 - Beschichtung Anteil (in %)]])</f>
        <v/>
      </c>
      <c r="MK282" s="576" t="str">
        <f>IF(Table1[[#This Row],[Verschluss - B1 - Art]]="","",VLOOKUP(Table1[[#This Row],[Verschluss - B1 - Art]],'DD FD'!D:E,2,FALSE))</f>
        <v/>
      </c>
      <c r="ML282" s="577" t="str">
        <f>IF(Table1[[#This Row],[Verschluss - B1 - Fraktion]]="","",VLOOKUP(Table1[[#This Row],[Verschluss - B1 - Fraktion]],'DD FD'!H:J,3,FALSE))</f>
        <v/>
      </c>
      <c r="MM282" s="574" t="str">
        <f>IF(Table1[[#This Row],[Verschluss - B1 - Gewicht (in G)]]="","",Table1[[#This Row],[Verschluss - B1 - Gewicht (in G)]])</f>
        <v/>
      </c>
      <c r="MN282" s="574" t="str">
        <f>IF(Table1[[#This Row],[Verschluss - B1 - Lizenzierungs-pflichtig? (X=Ja)]]="","",Table1[[#This Row],[Verschluss - B1 - Lizenzierungs-pflichtig? (X=Ja)]])</f>
        <v/>
      </c>
      <c r="MO282" s="574" t="str">
        <f>IF(Table1[[#This Row],[Verschluss - B1 - Trennbar vom Hauptkörper? (X=Ja)]]="","",Table1[[#This Row],[Verschluss - B1 - Trennbar vom Hauptkörper? (X=Ja)]])</f>
        <v/>
      </c>
      <c r="MP282" s="577" t="str">
        <f>IF(Table1[[#This Row],[Verschluss - B1 - Virgin Material]]="","",VLOOKUP(Table1[[#This Row],[Verschluss - B1 - Virgin Material]],'DD FD'!AJ:AK,2,FALSE))</f>
        <v/>
      </c>
      <c r="MQ282" s="578" t="str">
        <f>IF(Table1[[#This Row],[Verschluss - B1 - Virgin Material Anteil (in %)]]="","",Table1[[#This Row],[Verschluss - B1 - Virgin Material Anteil (in %)]])</f>
        <v/>
      </c>
      <c r="MR282" s="577" t="str">
        <f>IF(Table1[[#This Row],[Verschluss - B1 - Recyceltes Material]]="","",VLOOKUP(Table1[[#This Row],[Verschluss - B1 - Recyceltes Material]],'DD FD'!AL:AM,2,FALSE))</f>
        <v/>
      </c>
      <c r="MS282" s="578" t="str">
        <f>IF(Table1[[#This Row],[Verschluss - B1 - Recyceltes Material Anteil (in %)]]="","",Table1[[#This Row],[Verschluss - B1 - Recyceltes Material Anteil (in %)]])</f>
        <v/>
      </c>
      <c r="MT282" s="577" t="str">
        <f>IF(Table1[[#This Row],[Verschluss - B1 - Beschichtung]]="","",VLOOKUP(Table1[[#This Row],[Verschluss - B1 - Beschichtung]],'DD FD'!AE:AF,2,FALSE))</f>
        <v/>
      </c>
      <c r="MU282" s="580" t="str">
        <f>IF(Table1[[#This Row],[Verschluss - B1 - Beschichtung Anteil (in %)]]="","",Table1[[#This Row],[Verschluss - B1 - Beschichtung Anteil (in %)]])</f>
        <v/>
      </c>
      <c r="MV282" s="576" t="str">
        <f>IF(Table1[[#This Row],[Verschluss - B2 - Art]]="","",VLOOKUP(Table1[[#This Row],[Verschluss - B2 - Art]],'DD FD'!D:E,2,FALSE))</f>
        <v/>
      </c>
      <c r="MW282" s="577" t="str">
        <f>IF(Table1[[#This Row],[Verschluss - B2 - Fraktion]]="","",VLOOKUP(Table1[[#This Row],[Verschluss - B2 - Fraktion]],'DD FD'!H:J,3,FALSE))</f>
        <v/>
      </c>
      <c r="MX282" s="574" t="str">
        <f>IF(Table1[[#This Row],[Verschluss - B2 - Gewicht (in G)]]="","",Table1[[#This Row],[Verschluss - B2 - Gewicht (in G)]])</f>
        <v/>
      </c>
      <c r="MY282" s="574" t="str">
        <f>IF(Table1[[#This Row],[Verschluss - B2 - Lizenzierungs-pflichtig? (X=Ja)]]="","",Table1[[#This Row],[Verschluss - B2 - Lizenzierungs-pflichtig? (X=Ja)]])</f>
        <v/>
      </c>
      <c r="MZ282" s="574" t="str">
        <f>IF(Table1[[#This Row],[Verschluss - B2 - Trennbar vom Hauptkörper? (X=Ja)]]="","",Table1[[#This Row],[Verschluss - B2 - Trennbar vom Hauptkörper? (X=Ja)]])</f>
        <v/>
      </c>
      <c r="NA282" s="577" t="str">
        <f>IF(Table1[[#This Row],[Verschluss - B2 - Virgin Material]]="","",VLOOKUP(Table1[[#This Row],[Verschluss - B2 - Virgin Material]],'DD FD'!AJ:AK,2,FALSE))</f>
        <v/>
      </c>
      <c r="NB282" s="578" t="str">
        <f>IF(Table1[[#This Row],[Verschluss - B2 - Virgin Material Anteil (in %)]]="","",Table1[[#This Row],[Verschluss - B2 - Virgin Material Anteil (in %)]])</f>
        <v/>
      </c>
      <c r="NC282" s="577" t="str">
        <f>IF(Table1[[#This Row],[Verschluss - B2 - Recyceltes Material]]="","",VLOOKUP(Table1[[#This Row],[Verschluss - B2 - Recyceltes Material]],'DD FD'!AL:AM,2,FALSE))</f>
        <v/>
      </c>
      <c r="ND282" s="578" t="str">
        <f>IF(Table1[[#This Row],[Verschluss - B2 - Recyceltes Material Anteil (in %)]]="","",Table1[[#This Row],[Verschluss - B2 - Recyceltes Material Anteil (in %)]])</f>
        <v/>
      </c>
      <c r="NE282" s="577" t="str">
        <f>IF(Table1[[#This Row],[Verschluss - B2 - Beschichtung]]="","",VLOOKUP(Table1[[#This Row],[Verschluss - B2 - Beschichtung]],'DD FD'!AE:AF,2,FALSE))</f>
        <v/>
      </c>
      <c r="NF282" s="580" t="str">
        <f>IF(Table1[[#This Row],[Verschluss - B2 - Beschichtung Anteil (in %)]]="","",Table1[[#This Row],[Verschluss - B2 - Beschichtung Anteil (in %)]])</f>
        <v/>
      </c>
      <c r="NG282" s="576" t="str">
        <f>IF(Table1[[#This Row],[Verschluss - B3 - Art]]="","",VLOOKUP(Table1[[#This Row],[Verschluss - B3 - Art]],'DD FD'!D:E,2,FALSE))</f>
        <v/>
      </c>
      <c r="NH282" s="577" t="str">
        <f>IF(Table1[[#This Row],[Verschluss - B3 - Fraktion]]="","",VLOOKUP(Table1[[#This Row],[Verschluss - B3 - Fraktion]],'DD FD'!H:J,3,FALSE))</f>
        <v/>
      </c>
      <c r="NI282" s="574" t="str">
        <f>IF(Table1[[#This Row],[Verschluss - B3 - Gewicht (in G)]]="","",Table1[[#This Row],[Verschluss - B3 - Gewicht (in G)]])</f>
        <v/>
      </c>
      <c r="NJ282" s="574" t="str">
        <f>IF(Table1[[#This Row],[Verschluss - B3 - Lizenzierungs-pflichtig? (X=Ja)]]="","",Table1[[#This Row],[Verschluss - B3 - Lizenzierungs-pflichtig? (X=Ja)]])</f>
        <v/>
      </c>
      <c r="NK282" s="574" t="str">
        <f>IF(Table1[[#This Row],[Verschluss - B3 - Trennbar vom Hauptkörper? (X=Ja)]]="","",Table1[[#This Row],[Verschluss - B3 - Trennbar vom Hauptkörper? (X=Ja)]])</f>
        <v/>
      </c>
      <c r="NL282" s="577" t="str">
        <f>IF(Table1[[#This Row],[Verschluss - B3 - Virgin Material]]="","",VLOOKUP(Table1[[#This Row],[Verschluss - B3 - Virgin Material]],'DD FD'!AJ:AK,2,FALSE))</f>
        <v/>
      </c>
      <c r="NM282" s="578" t="str">
        <f>IF(Table1[[#This Row],[Verschluss - B3 - Virgin Material Anteil (in %)]]="","",Table1[[#This Row],[Verschluss - B3 - Virgin Material Anteil (in %)]])</f>
        <v/>
      </c>
      <c r="NN282" s="577" t="str">
        <f>IF(Table1[[#This Row],[Verschluss - B3 - Recyceltes Material]]="","",VLOOKUP(Table1[[#This Row],[Verschluss - B3 - Recyceltes Material]],'DD FD'!AL:AM,2,FALSE))</f>
        <v/>
      </c>
      <c r="NO282" s="578" t="str">
        <f>IF(Table1[[#This Row],[Verschluss - B3 - Recyceltes Material Anteil (in %)]]="","",Table1[[#This Row],[Verschluss - B3 - Recyceltes Material Anteil (in %)]])</f>
        <v/>
      </c>
      <c r="NP282" s="577" t="str">
        <f>IF(Table1[[#This Row],[Verschluss - B3 - Beschichtung]]="","",VLOOKUP(Table1[[#This Row],[Verschluss - B3 - Beschichtung]],'DD FD'!AE:AF,2,FALSE))</f>
        <v/>
      </c>
      <c r="NQ282" s="580" t="str">
        <f>IF(Table1[[#This Row],[Verschluss - B3 - Beschichtung Anteil (in %)]]="","",Table1[[#This Row],[Verschluss - B3 - Beschichtung Anteil (in %)]])</f>
        <v/>
      </c>
      <c r="NR282" s="576" t="str">
        <f>IF(Table1[[#This Row],[Etikett - B1 - Art]]="","",VLOOKUP(Table1[[#This Row],[Etikett - B1 - Art]],'DD FD'!F:G,2,FALSE))</f>
        <v/>
      </c>
      <c r="NS282" s="577" t="str">
        <f>IF(Table1[[#This Row],[Etikett - B1 - Fraktion]]="","",VLOOKUP(Table1[[#This Row],[Etikett - B1 - Fraktion]],'DD FD'!H:J,3,FALSE))</f>
        <v/>
      </c>
      <c r="NT282" s="574" t="str">
        <f>IF(Table1[[#This Row],[Etikett - B1 - Gewicht (in G)]]="","",Table1[[#This Row],[Etikett - B1 - Gewicht (in G)]])</f>
        <v/>
      </c>
      <c r="NU282" s="574" t="str">
        <f>IF(Table1[[#This Row],[Etikett - B1 - Lizenzierungs-pflichtig? (X=Ja)]]="","",Table1[[#This Row],[Etikett - B1 - Lizenzierungs-pflichtig? (X=Ja)]])</f>
        <v/>
      </c>
      <c r="NV282" s="574" t="str">
        <f>IF(Table1[[#This Row],[Etikett - B1 - Trennbar vom Hauptkörper? (X=Ja)]]="","",Table1[[#This Row],[Etikett - B1 - Trennbar vom Hauptkörper? (X=Ja)]])</f>
        <v/>
      </c>
      <c r="NW282" s="577" t="str">
        <f>IF(Table1[[#This Row],[Etikett - B1 - Virgin Material]]="","",VLOOKUP(Table1[[#This Row],[Etikett - B1 - Virgin Material]],'DD FD'!AJ:AK,2,FALSE))</f>
        <v/>
      </c>
      <c r="NX282" s="578" t="str">
        <f>IF(Table1[[#This Row],[Etikett - B1 - Virgin Material Anteil (in %)]]="","",Table1[[#This Row],[Etikett - B1 - Virgin Material Anteil (in %)]])</f>
        <v/>
      </c>
      <c r="NY282" s="577" t="str">
        <f>IF(Table1[[#This Row],[Etikett - B1 - Recyceltes Material]]="","",VLOOKUP(Table1[[#This Row],[Etikett - B1 - Recyceltes Material]],'DD FD'!AL:AM,2,FALSE))</f>
        <v/>
      </c>
      <c r="NZ282" s="578" t="str">
        <f>IF(Table1[[#This Row],[Etikett - B1 - Recyceltes Material Anteil (in %)]]="","",Table1[[#This Row],[Etikett - B1 - Recyceltes Material Anteil (in %)]])</f>
        <v/>
      </c>
      <c r="OA282" s="577" t="str">
        <f>IF(Table1[[#This Row],[Etikett - B1 - Beschichtung]]="","",VLOOKUP(Table1[[#This Row],[Etikett - B1 - Beschichtung]],'DD FD'!AE:AF,2,FALSE))</f>
        <v/>
      </c>
      <c r="OB282" s="580" t="str">
        <f>IF(Table1[[#This Row],[Etikett - B1 - Beschichtung Anteil (in %)]]="","",Table1[[#This Row],[Etikett - B1 - Beschichtung Anteil (in %)]])</f>
        <v/>
      </c>
      <c r="OC282" s="576" t="str">
        <f>IF(Table1[[#This Row],[Etikett - B2 - Art]]="","",VLOOKUP(Table1[[#This Row],[Etikett - B2 - Art]],'DD FD'!F:G,2,FALSE))</f>
        <v/>
      </c>
      <c r="OD282" s="577" t="str">
        <f>IF(Table1[[#This Row],[Etikett - B2 - Fraktion]]="","",VLOOKUP(Table1[[#This Row],[Etikett - B2 - Fraktion]],'DD FD'!H:J,3,FALSE))</f>
        <v/>
      </c>
      <c r="OE282" s="574" t="str">
        <f>IF(Table1[[#This Row],[Etikett - B2 - Gewicht (in G)]]="","",Table1[[#This Row],[Etikett - B2 - Gewicht (in G)]])</f>
        <v/>
      </c>
      <c r="OF282" s="574" t="str">
        <f>IF(Table1[[#This Row],[Etikett - B2 - Lizenzierungs-pflichtig? (X=Ja)]]="","",Table1[[#This Row],[Etikett - B2 - Lizenzierungs-pflichtig? (X=Ja)]])</f>
        <v/>
      </c>
      <c r="OG282" s="574" t="str">
        <f>IF(Table1[[#This Row],[Etikett - B2 - Trennbar vom Hauptkörper? (X=Ja)]]="","",Table1[[#This Row],[Etikett - B2 - Trennbar vom Hauptkörper? (X=Ja)]])</f>
        <v/>
      </c>
      <c r="OH282" s="577" t="str">
        <f>IF(Table1[[#This Row],[Etikett - B2 - Virgin Material]]="","",VLOOKUP(Table1[[#This Row],[Etikett - B2 - Virgin Material]],'DD FD'!AJ:AK,2,FALSE))</f>
        <v/>
      </c>
      <c r="OI282" s="578" t="str">
        <f>IF(Table1[[#This Row],[Etikett - B2 - Virgin Material Anteil (in %)]]="","",Table1[[#This Row],[Etikett - B2 - Virgin Material Anteil (in %)]])</f>
        <v/>
      </c>
      <c r="OJ282" s="577" t="str">
        <f>IF(Table1[[#This Row],[Etikett - B2 - Recyceltes Material]]="","",VLOOKUP(Table1[[#This Row],[Etikett - B2 - Recyceltes Material]],'DD FD'!AL:AM,2,FALSE))</f>
        <v/>
      </c>
      <c r="OK282" s="578" t="str">
        <f>IF(Table1[[#This Row],[Etikett - B2 - Recyceltes Material Anteil (in %)]]="","",Table1[[#This Row],[Etikett - B2 - Recyceltes Material Anteil (in %)]])</f>
        <v/>
      </c>
      <c r="OL282" s="577" t="str">
        <f>IF(Table1[[#This Row],[Etikett - B2 - Beschichtung]]="","",VLOOKUP(Table1[[#This Row],[Etikett - B2 - Beschichtung]],'DD FD'!AE:AF,2,FALSE))</f>
        <v/>
      </c>
      <c r="OM282" s="580" t="str">
        <f>IF(Table1[[#This Row],[Etikett - B2 - Beschichtung Anteil (in %)]]="","",Table1[[#This Row],[Etikett - B2 - Beschichtung Anteil (in %)]])</f>
        <v/>
      </c>
      <c r="ON282" s="576" t="str">
        <f>IF(Table1[[#This Row],[Etikett - B3 - Art]]="","",VLOOKUP(Table1[[#This Row],[Etikett - B3 - Art]],'DD FD'!F:G,2,FALSE))</f>
        <v/>
      </c>
      <c r="OO282" s="577" t="str">
        <f>IF(Table1[[#This Row],[Etikett - B3 - Fraktion]]="","",VLOOKUP(Table1[[#This Row],[Etikett - B3 - Fraktion]],'DD FD'!H:J,3,FALSE))</f>
        <v/>
      </c>
      <c r="OP282" s="574" t="str">
        <f>IF(Table1[[#This Row],[Etikett - B3 - Gewicht (in G)]]="","",Table1[[#This Row],[Etikett - B3 - Gewicht (in G)]])</f>
        <v/>
      </c>
      <c r="OQ282" s="574" t="str">
        <f>IF(Table1[[#This Row],[Etikett - B3 - Lizenzierungs-pflichtig? (X=Ja)]]="","",Table1[[#This Row],[Etikett - B3 - Lizenzierungs-pflichtig? (X=Ja)]])</f>
        <v/>
      </c>
      <c r="OR282" s="574" t="str">
        <f>IF(Table1[[#This Row],[Etikett - B3 - Trennbar vom Hauptkörper? (X=Ja)]]="","",Table1[[#This Row],[Etikett - B3 - Trennbar vom Hauptkörper? (X=Ja)]])</f>
        <v/>
      </c>
      <c r="OS282" s="577" t="str">
        <f>IF(Table1[[#This Row],[Etikett - B3 - Virgin Material]]="","",VLOOKUP(Table1[[#This Row],[Etikett - B3 - Virgin Material]],'DD FD'!AJ:AK,2,FALSE))</f>
        <v/>
      </c>
      <c r="OT282" s="578" t="str">
        <f>IF(Table1[[#This Row],[Etikett - B3 - Virgin Material Anteil (in %)]]="","",Table1[[#This Row],[Etikett - B3 - Virgin Material Anteil (in %)]])</f>
        <v/>
      </c>
      <c r="OU282" s="577" t="str">
        <f>IF(Table1[[#This Row],[Etikett - B3 - Recyceltes Material]]="","",VLOOKUP(Table1[[#This Row],[Etikett - B3 - Recyceltes Material]],'DD FD'!AL:AM,2,FALSE))</f>
        <v/>
      </c>
      <c r="OV282" s="578" t="str">
        <f>IF(Table1[[#This Row],[Etikett - B3 - Recyceltes Material Anteil (in %)]]="","",Table1[[#This Row],[Etikett - B3 - Recyceltes Material Anteil (in %)]])</f>
        <v/>
      </c>
      <c r="OW282" s="577" t="str">
        <f>IF(Table1[[#This Row],[Etikett - B3 - Beschichtung]]="","",VLOOKUP(Table1[[#This Row],[Etikett - B3 - Beschichtung]],'DD FD'!AE:AF,2,FALSE))</f>
        <v/>
      </c>
      <c r="OX282" s="613" t="str">
        <f>IF(Table1[[#This Row],[Etikett - B3 - Beschichtung Anteil (in %)]]="","",Table1[[#This Row],[Etikett - B3 - Beschichtung Anteil (in %)]])</f>
        <v/>
      </c>
      <c r="OY282" s="618">
        <f>ROUNDUP(SUM(
IF(AND(LH282='DD FD'!$J$7,LJ282='DD FD'!$AI$3),LI282,0),
IF(AND(LR282='DD FD'!$J$7,LT282='DD FD'!$AI$3),LS282,0),
IF(AND(MB282='DD FD'!$J$7,MD282='DD FD'!$AI$3),MC282,0),
IF(AND(ML282='DD FD'!$J$7,MN282='DD FD'!$AI$3),MM282,0),
IF(AND(MW282='DD FD'!$J$7,MY282='DD FD'!$AI$3),MX282,0),
IF(AND(NH282='DD FD'!$J$7,NJ282='DD FD'!$AI$3),NI282,0),
IF(AND(NS282='DD FD'!$J$7,NU282='DD FD'!$AI$3),NT282,0),
IF(AND(OD282='DD FD'!$J$7,OF282='DD FD'!$AI$3),OE282,0),
IF(AND(OO282='DD FD'!$J$7,OQ282='DD FD'!$AI$3),OP282,0),
),2)</f>
        <v>0</v>
      </c>
      <c r="OZ282" s="617">
        <f>ROUNDUP(SUM(
IF(AND(LH282='DD FD'!$J$6,LJ282='DD FD'!$AI$3),LI282,0),
IF(AND(LR282='DD FD'!$J$6,LT282='DD FD'!$AI$3),LS282,0),
IF(AND(MB282='DD FD'!$J$6,MD282='DD FD'!$AI$3),MC282,0),
IF(AND(ML282='DD FD'!$J$6,MN282='DD FD'!$AI$3),MM282,0),
IF(AND(MW282='DD FD'!$J$6,MY282='DD FD'!$AI$3),MX282,0),
IF(AND(NH282='DD FD'!$J$6,NJ282='DD FD'!$AI$3),NI282,0),
IF(AND(NS282='DD FD'!$J$6,NU282='DD FD'!$AI$3),NT282,0),
IF(AND(OD282='DD FD'!$J$6,OF282='DD FD'!$AI$3),OE282,0),
IF(AND(OO282='DD FD'!$J$6,OQ282='DD FD'!$AI$3),OP282,0),
),2)</f>
        <v>0</v>
      </c>
      <c r="PA282" s="617">
        <f>ROUNDUP(SUM(
IF(AND(LH282='DD FD'!$J$10,LJ282='DD FD'!$AI$3),LI282,0),
IF(AND(LR282='DD FD'!$J$10,LT282='DD FD'!$AI$3),LS282,0),
IF(AND(MB282='DD FD'!$J$10,MD282='DD FD'!$AI$3),MC282,0),
IF(AND(ML282='DD FD'!$J$10,MN282='DD FD'!$AI$3),MM282,0),
IF(AND(MW282='DD FD'!$J$10,MY282='DD FD'!$AI$3),MX282,0),
IF(AND(NH282='DD FD'!$J$10,NJ282='DD FD'!$AI$3),NI282,0),
IF(AND(NS282='DD FD'!$J$10,NU282='DD FD'!$AI$3),NT282,0),
IF(AND(OD282='DD FD'!$J$10,OF282='DD FD'!$AI$3),OE282,0),
IF(AND(OO282='DD FD'!$J$10,OQ282='DD FD'!$AI$3),OP282,0),
),2)</f>
        <v>0</v>
      </c>
      <c r="PB282" s="617">
        <f>ROUNDUP(SUM(
IF(AND(LH282='DD FD'!$J$8,LJ282='DD FD'!$AI$3),LI282,0),
IF(AND(LR282='DD FD'!$J$8,LT282='DD FD'!$AI$3),LS282,0),
IF(AND(MB282='DD FD'!$J$8,MD282='DD FD'!$AI$3),MC282,0),
IF(AND(ML282='DD FD'!$J$8,MN282='DD FD'!$AI$3),MM282,0),
IF(AND(MW282='DD FD'!$J$8,MY282='DD FD'!$AI$3),MX282,0),
IF(AND(NH282='DD FD'!$J$8,NJ282='DD FD'!$AI$3),NI282,0),
IF(AND(NS282='DD FD'!$J$8,NU282='DD FD'!$AI$3),NT282,0),
IF(AND(OD282='DD FD'!$J$8,OF282='DD FD'!$AI$3),OE282,0),
IF(AND(OO282='DD FD'!$J$8,OQ282='DD FD'!$AI$3),OP282,0),
),2)</f>
        <v>0</v>
      </c>
      <c r="PC282" s="617">
        <f>ROUNDUP(SUM(
IF(AND(LH282='DD FD'!$J$5,LJ282='DD FD'!$AI$3),LI282,0),
IF(AND(LR282='DD FD'!$J$5,LT282='DD FD'!$AI$3),LS282,0),
IF(AND(MB282='DD FD'!$J$5,MD282='DD FD'!$AI$3),MC282,0),
IF(AND(ML282='DD FD'!$J$5,MN282='DD FD'!$AI$3),MM282,0),
IF(AND(MW282='DD FD'!$J$5,MY282='DD FD'!$AI$3),MX282,0),
IF(AND(NH282='DD FD'!$J$5,NJ282='DD FD'!$AI$3),NI282,0),
IF(AND(NS282='DD FD'!$J$5,NU282='DD FD'!$AI$3),NT282,0),
IF(AND(OD282='DD FD'!$J$5,OF282='DD FD'!$AI$3),OE282,0),
IF(AND(OO282='DD FD'!$J$5,OQ282='DD FD'!$AI$3),OP282,0),
),2)</f>
        <v>0</v>
      </c>
      <c r="PD282" s="617">
        <f>ROUNDUP(SUM(
IF(AND(LH282='DD FD'!$J$9,LJ282='DD FD'!$AI$3),LI282,0),
IF(AND(LR282='DD FD'!$J$9,LT282='DD FD'!$AI$3),LS282,0),
IF(AND(MB282='DD FD'!$J$9,MD282='DD FD'!$AI$3),MC282,0),
IF(AND(ML282='DD FD'!$J$9,MN282='DD FD'!$AI$3),MM282,0),
IF(AND(MW282='DD FD'!$J$9,MY282='DD FD'!$AI$3),MX282,0),
IF(AND(NH282='DD FD'!$J$9,NJ282='DD FD'!$AI$3),NI282,0),
IF(AND(NS282='DD FD'!$J$9,NU282='DD FD'!$AI$3),NT282,0),
IF(AND(OD282='DD FD'!$J$9,OF282='DD FD'!$AI$3),OE282,0),
IF(AND(OO282='DD FD'!$J$9,OQ282='DD FD'!$AI$3),OP282,0),
),2)</f>
        <v>0</v>
      </c>
      <c r="PE282" s="617">
        <f>ROUNDUP(SUM(
IF(AND(LH282='DD FD'!$J$4,LJ282='DD FD'!$AI$3),LI282,0),
IF(AND(LR282='DD FD'!$J$4,LT282='DD FD'!$AI$3),LS282,0),
IF(AND(MB282='DD FD'!$J$4,MD282='DD FD'!$AI$3),MC282,0),
IF(AND(ML282='DD FD'!$J$4,MN282='DD FD'!$AI$3),MM282,0),
IF(AND(MW282='DD FD'!$J$4,MY282='DD FD'!$AI$3),MX282,0),
IF(AND(NH282='DD FD'!$J$4,NJ282='DD FD'!$AI$3),NI282,0),
IF(AND(NS282='DD FD'!$J$4,NU282='DD FD'!$AI$3),NT282,0),
IF(AND(OD282='DD FD'!$J$4,OF282='DD FD'!$AI$3),OE282,0),
IF(AND(OO282='DD FD'!$J$4,OQ282='DD FD'!$AI$3),OP282,0),
),2)</f>
        <v>0</v>
      </c>
      <c r="PF282" s="619">
        <f>ROUNDUP(SUM(
IF(AND(LH282='DD FD'!$J$11,LJ282='DD FD'!$AI$3),LI282,0),
IF(AND(LR282='DD FD'!$J$11,LT282='DD FD'!$AI$3),LS282,0),
IF(AND(MB282='DD FD'!$J$11,MD282='DD FD'!$AI$3),MC282,0),
IF(AND(ML282='DD FD'!$J$11,MN282='DD FD'!$AI$3),MM282,0),
IF(AND(MW282='DD FD'!$J$11,MY282='DD FD'!$AI$3),MX282,0),
IF(AND(NH282='DD FD'!$J$11,NJ282='DD FD'!$AI$3),NI282,0),
IF(AND(NS282='DD FD'!$J$11,NU282='DD FD'!$AI$3),NT282,0),
IF(AND(OD282='DD FD'!$J$11,OF282='DD FD'!$AI$3),OE282,0),
IF(AND(OO282='DD FD'!$J$11,OQ282='DD FD'!$AI$3),OP282,0),
),2)</f>
        <v>0</v>
      </c>
    </row>
    <row r="283" spans="1:422">
      <c r="A283" s="806"/>
      <c r="B283" s="934"/>
      <c r="C283" s="247"/>
      <c r="D283" s="842"/>
      <c r="E283" s="247"/>
      <c r="F283" s="158"/>
      <c r="G283" s="710"/>
      <c r="H283" s="712"/>
      <c r="I283" s="936"/>
      <c r="J283" s="803"/>
      <c r="K283" s="150"/>
      <c r="L283" s="146" t="str">
        <f t="shared" si="108"/>
        <v/>
      </c>
      <c r="M283" s="501" t="str">
        <f t="shared" si="125"/>
        <v/>
      </c>
      <c r="N283" s="504"/>
      <c r="O283" s="113" t="str">
        <f t="shared" si="126"/>
        <v/>
      </c>
      <c r="P283" s="114" t="str">
        <f t="shared" si="109"/>
        <v/>
      </c>
      <c r="Q283" s="152"/>
      <c r="R283" s="152"/>
      <c r="S283" s="115" t="str">
        <f t="shared" si="127"/>
        <v/>
      </c>
      <c r="T283" s="159"/>
      <c r="U283" s="159"/>
      <c r="V283" s="157"/>
      <c r="W283" s="157"/>
      <c r="X283" s="157"/>
      <c r="Y283" s="772"/>
      <c r="Z283" s="158"/>
      <c r="AA283" s="144"/>
      <c r="AB283" s="112"/>
      <c r="AC283" s="153"/>
      <c r="AD283" s="153"/>
      <c r="AE283" s="153"/>
      <c r="AF283" s="153"/>
      <c r="AG283" s="153"/>
      <c r="AH283" s="153"/>
      <c r="AI283" s="152"/>
      <c r="AJ283" s="158"/>
      <c r="AK283" s="158"/>
      <c r="AL283" s="158"/>
      <c r="AM283" s="116" t="str">
        <f t="shared" si="128"/>
        <v/>
      </c>
      <c r="AN283" s="116" t="str">
        <f t="shared" si="129"/>
        <v/>
      </c>
      <c r="AO283" s="324"/>
      <c r="AP283" s="503"/>
      <c r="AQ283" s="487" t="str">
        <f t="shared" si="130"/>
        <v/>
      </c>
      <c r="AR283" s="113" t="str">
        <f t="shared" si="110"/>
        <v/>
      </c>
      <c r="AS283" s="113" t="str">
        <f t="shared" si="111"/>
        <v/>
      </c>
      <c r="AT283" s="113" t="str">
        <f t="shared" si="112"/>
        <v/>
      </c>
      <c r="AU283" s="113" t="str">
        <f t="shared" si="113"/>
        <v/>
      </c>
      <c r="AV283" s="159"/>
      <c r="AW283" s="157"/>
      <c r="AX283" s="157"/>
      <c r="AY283" s="157"/>
      <c r="AZ283" s="157"/>
      <c r="BA283" s="116" t="str">
        <f t="shared" si="114"/>
        <v/>
      </c>
      <c r="BB283" s="316"/>
      <c r="BC283" s="116" t="str">
        <f t="shared" si="115"/>
        <v/>
      </c>
      <c r="BD283" s="133" t="str">
        <f t="shared" si="116"/>
        <v/>
      </c>
      <c r="BE283" s="157"/>
      <c r="BF283" s="1180"/>
      <c r="BG283" s="1180"/>
      <c r="BH283" s="158"/>
      <c r="BI283" s="490"/>
      <c r="BJ283" s="514" t="str">
        <f t="shared" si="131"/>
        <v/>
      </c>
      <c r="BK283" s="789"/>
      <c r="BL283" s="116" t="str">
        <f t="shared" si="132"/>
        <v/>
      </c>
      <c r="BM283" s="144"/>
      <c r="BN283" s="144"/>
      <c r="BO283" s="144"/>
      <c r="BP283" s="790"/>
      <c r="BQ283" s="790"/>
      <c r="BR283" s="790"/>
      <c r="BS283" s="116" t="str">
        <f t="shared" si="117"/>
        <v/>
      </c>
      <c r="BT283" s="790"/>
      <c r="BU283" s="808" t="str">
        <f t="shared" si="118"/>
        <v/>
      </c>
      <c r="BV283" s="791"/>
      <c r="BW283" s="144"/>
      <c r="BX283" s="20"/>
      <c r="BY283" s="20"/>
      <c r="BZ283" s="20"/>
      <c r="CA283" s="792"/>
      <c r="CB283" s="1201"/>
      <c r="CC283" s="144"/>
      <c r="CD283" s="144"/>
      <c r="CE283" s="144"/>
      <c r="CF283" s="144"/>
      <c r="CG283" s="144"/>
      <c r="CH283" s="144"/>
      <c r="CI283" s="144"/>
      <c r="CJ283" s="144"/>
      <c r="CK283" s="144"/>
      <c r="CL283" s="144"/>
      <c r="CM283" s="144"/>
      <c r="CN283" s="144"/>
      <c r="CO283" s="144"/>
      <c r="CP283" s="144"/>
      <c r="CQ283" s="144"/>
      <c r="CR283" s="144"/>
      <c r="CS283" s="144"/>
      <c r="CT283" s="144"/>
      <c r="CU283" s="144"/>
      <c r="CV283" s="144"/>
      <c r="CW283" s="144"/>
      <c r="CX283" s="144"/>
      <c r="CY283" s="144"/>
      <c r="CZ283" s="144"/>
      <c r="DA283" s="144"/>
      <c r="DB283" s="144"/>
      <c r="DC283" s="144"/>
      <c r="DD283" s="144"/>
      <c r="DE283" s="144"/>
      <c r="DF283" s="144"/>
      <c r="DG283" s="144"/>
      <c r="DH283" s="144"/>
      <c r="DI283" s="144"/>
      <c r="DJ283" s="144"/>
      <c r="DK283" s="144"/>
      <c r="DL283" s="144"/>
      <c r="DM283" s="144"/>
      <c r="DN283" s="144"/>
      <c r="DO283" s="144"/>
      <c r="DP283" s="144"/>
      <c r="DQ283" s="144"/>
      <c r="DR283" s="144"/>
      <c r="DS283" s="144"/>
      <c r="DT283" s="144"/>
      <c r="DU283" s="144"/>
      <c r="DV283" s="144"/>
      <c r="DW283" s="144"/>
      <c r="DX283" s="144"/>
      <c r="DY283" s="144"/>
      <c r="DZ283" s="144"/>
      <c r="EA283" s="144"/>
      <c r="EB283" s="144"/>
      <c r="EC283" s="144"/>
      <c r="ED283" s="782" t="str">
        <f t="shared" si="133"/>
        <v/>
      </c>
      <c r="EE283" s="519"/>
      <c r="EF283" s="793"/>
      <c r="EG283" s="519"/>
      <c r="EH283" s="794"/>
      <c r="EI283" s="790"/>
      <c r="EJ283" s="794"/>
      <c r="EK283" s="794"/>
      <c r="EL283" s="790"/>
      <c r="EM283" s="790"/>
      <c r="EN283" s="790"/>
      <c r="EO283" s="112" t="str">
        <f t="shared" si="119"/>
        <v/>
      </c>
      <c r="EP283" s="790"/>
      <c r="EQ283" s="488" t="str">
        <f t="shared" si="120"/>
        <v/>
      </c>
      <c r="ER283" s="1100"/>
      <c r="ES283" s="1099" t="str">
        <f t="shared" si="134"/>
        <v/>
      </c>
      <c r="ET283" s="525"/>
      <c r="EU283" s="148"/>
      <c r="EV283" s="148"/>
      <c r="EW283" s="148"/>
      <c r="EX283" s="148"/>
      <c r="EY283" s="148"/>
      <c r="EZ283" s="148"/>
      <c r="FA283" s="148"/>
      <c r="FB283" s="148"/>
      <c r="FC283" s="148"/>
      <c r="FD283" s="148"/>
      <c r="FE283" s="148"/>
      <c r="FF283" s="148"/>
      <c r="FG283" s="148"/>
      <c r="FH283" s="148"/>
      <c r="FI283" s="528"/>
      <c r="FJ283" s="513" t="str">
        <f t="shared" si="121"/>
        <v/>
      </c>
      <c r="FK283" s="158"/>
      <c r="FL283" s="850"/>
      <c r="FM283" s="850"/>
      <c r="FN283" s="850"/>
      <c r="FO283" s="850"/>
      <c r="FP283" s="850"/>
      <c r="FQ283" s="850"/>
      <c r="FR283" s="157"/>
      <c r="FS283" s="143"/>
      <c r="FT283" s="143"/>
      <c r="FU283" s="847" t="str">
        <f t="shared" si="122"/>
        <v/>
      </c>
      <c r="FV283" s="555"/>
      <c r="FW283" s="523" t="str">
        <f>IF(Table1[[#This Row],[Nonfood Inhaltstoffe - Komponente]]="","",VLOOKUP(Table1[[#This Row],[Nonfood Inhaltstoffe - Komponente]],'Dropdown Auswahl'!BJ:BK,2,FALSE))</f>
        <v/>
      </c>
      <c r="FX283" s="1013"/>
      <c r="FY283" s="1011" t="str">
        <f t="shared" si="123"/>
        <v/>
      </c>
      <c r="FZ283" s="152"/>
      <c r="GA283" s="152"/>
      <c r="GB283" s="152"/>
      <c r="GC283" s="529" t="str">
        <f t="shared" si="124"/>
        <v/>
      </c>
      <c r="GG283" s="21"/>
      <c r="GH283" s="21"/>
      <c r="GI283" s="1019"/>
      <c r="GJ283" s="1016" t="str">
        <f>IF(Table1[[#This Row],[Global Trade Item Number (GTIN)]]="","",Table1[[#This Row],[Global Trade Item Number (GTIN)]])</f>
        <v/>
      </c>
      <c r="GK283" s="555" t="str">
        <f>IF(Table1[[#This Row],[WAWI-Nr./ Kreditoren-Nummer
(ASDV)]]&lt;&gt;"",Table1[[#This Row],[WAWI-Nr./ Kreditoren-Nummer
(ASDV)]],"")</f>
        <v/>
      </c>
      <c r="GL283" s="165"/>
      <c r="GM283" s="165"/>
      <c r="GN283" s="165"/>
      <c r="GO283" s="485"/>
      <c r="GP283" s="534"/>
      <c r="GQ283" s="533"/>
      <c r="GR283" s="486"/>
      <c r="GS283" s="486"/>
      <c r="GT283" s="486"/>
      <c r="GU283" s="486"/>
      <c r="GV283" s="486"/>
      <c r="GW283" s="542"/>
      <c r="GX283" s="538"/>
      <c r="GY283" s="144"/>
      <c r="GZ283" s="480"/>
      <c r="HA283" s="158"/>
      <c r="HB283" s="480"/>
      <c r="HC283" s="480"/>
      <c r="HD283" s="480"/>
      <c r="HE283" s="480"/>
      <c r="HF283" s="480"/>
      <c r="HG283" s="480"/>
      <c r="HH283" s="538"/>
      <c r="HI283" s="480"/>
      <c r="HJ283" s="480"/>
      <c r="HK283" s="480"/>
      <c r="HL283" s="480"/>
      <c r="HM283" s="480"/>
      <c r="HN283" s="480"/>
      <c r="HO283" s="480"/>
      <c r="HP283" s="480"/>
      <c r="HQ283" s="480"/>
      <c r="HR283" s="538"/>
      <c r="HS283" s="480"/>
      <c r="HT283" s="480"/>
      <c r="HU283" s="480"/>
      <c r="HV283" s="480"/>
      <c r="HW283" s="480"/>
      <c r="HX283" s="480"/>
      <c r="HY283" s="480"/>
      <c r="HZ283" s="480"/>
      <c r="IA283" s="480"/>
      <c r="IB283" s="538"/>
      <c r="IC283" s="480"/>
      <c r="ID283" s="480"/>
      <c r="IE283" s="480"/>
      <c r="IF283" s="480"/>
      <c r="IG283" s="480"/>
      <c r="IH283" s="480"/>
      <c r="II283" s="480"/>
      <c r="IJ283" s="480"/>
      <c r="IK283" s="480"/>
      <c r="IL283" s="480"/>
      <c r="IM283" s="538"/>
      <c r="IN283" s="480"/>
      <c r="IO283" s="480"/>
      <c r="IP283" s="480"/>
      <c r="IQ283" s="480"/>
      <c r="IR283" s="480"/>
      <c r="IS283" s="480"/>
      <c r="IT283" s="480"/>
      <c r="IU283" s="480"/>
      <c r="IV283" s="480"/>
      <c r="IW283" s="480"/>
      <c r="IX283" s="538"/>
      <c r="IY283" s="480"/>
      <c r="IZ283" s="480"/>
      <c r="JA283" s="480"/>
      <c r="JB283" s="480"/>
      <c r="JC283" s="480"/>
      <c r="JD283" s="480"/>
      <c r="JE283" s="480"/>
      <c r="JF283" s="480"/>
      <c r="JG283" s="480"/>
      <c r="JH283" s="480"/>
      <c r="JI283" s="538"/>
      <c r="JJ283" s="480"/>
      <c r="JK283" s="480"/>
      <c r="JL283" s="480"/>
      <c r="JM283" s="480"/>
      <c r="JN283" s="480"/>
      <c r="JO283" s="480"/>
      <c r="JP283" s="480"/>
      <c r="JQ283" s="480"/>
      <c r="JR283" s="480"/>
      <c r="JS283" s="590"/>
      <c r="JT283" s="538"/>
      <c r="JU283" s="480"/>
      <c r="JV283" s="480"/>
      <c r="JW283" s="480"/>
      <c r="JX283" s="480"/>
      <c r="JY283" s="480"/>
      <c r="JZ283" s="480"/>
      <c r="KA283" s="480"/>
      <c r="KB283" s="480"/>
      <c r="KC283" s="480"/>
      <c r="KD283" s="480"/>
      <c r="KE283" s="538"/>
      <c r="KF283" s="480"/>
      <c r="KG283" s="480"/>
      <c r="KH283" s="480"/>
      <c r="KI283" s="480"/>
      <c r="KJ283" s="480"/>
      <c r="KK283" s="480"/>
      <c r="KL283" s="480"/>
      <c r="KM283" s="480"/>
      <c r="KN283" s="480"/>
      <c r="KO283" s="480"/>
      <c r="KR283" s="568" t="str">
        <f>IF(Table1[[#This Row],[GTIN]]&lt;&gt;"",Table1[[#This Row],[GTIN]],"")</f>
        <v/>
      </c>
      <c r="KS283" s="569" t="str">
        <f>Table1[[#This Row],[Kreditor]]</f>
        <v/>
      </c>
      <c r="KT283" s="570" t="str">
        <f>IF(Table1[[#This Row],[Gültig ab (Datum)]]&lt;&gt;"",Table1[[#This Row],[Gültig ab (Datum)]],"")</f>
        <v/>
      </c>
      <c r="KU283" s="570"/>
      <c r="KV283" s="583" t="str">
        <f>IF(Table1[[#This Row],[Artikel verpackt? 
(X=Ja)]]="","",Table1[[#This Row],[Artikel verpackt? 
(X=Ja)]])</f>
        <v/>
      </c>
      <c r="KW283" s="571" t="str">
        <f>IF(Table1[[#This Row],[Verpackung recyclingfähig?
(X=Ja)]]="","",Table1[[#This Row],[Verpackung recyclingfähig?
(X=Ja)]])</f>
        <v/>
      </c>
      <c r="KX283" s="572"/>
      <c r="KY283" s="573"/>
      <c r="KZ283" s="574"/>
      <c r="LA283" s="574"/>
      <c r="LB283" s="574"/>
      <c r="LC283" s="574"/>
      <c r="LD283" s="574"/>
      <c r="LE283" s="574"/>
      <c r="LF283" s="575"/>
      <c r="LG283" s="576" t="str">
        <f>IF(Table1[[#This Row],[Hauptkörper - B1 - Art]]="","",VLOOKUP(Table1[[#This Row],[Hauptkörper - B1 - Art]],'DD FD'!B:C,2,FALSE))</f>
        <v/>
      </c>
      <c r="LH283" s="577" t="str">
        <f>IF(Table1[[#This Row],[Hauptkörper - B1 - Fraktion]]="","",VLOOKUP(Table1[[#This Row],[Hauptkörper - B1 - Fraktion]],'DD FD'!H:J,3,FALSE))</f>
        <v/>
      </c>
      <c r="LI283" s="574" t="str">
        <f>IF(Table1[[#This Row],[Hauptkörper - B1 - Gewicht
(in G)]]="","",Table1[[#This Row],[Hauptkörper - B1 - Gewicht
(in G)]])</f>
        <v/>
      </c>
      <c r="LJ283" s="574" t="str">
        <f>IF(Table1[[#This Row],[Hauptkörper - B1 - Lizenzierungs-pflichtig? (X=Ja)]]="","",Table1[[#This Row],[Hauptkörper - B1 - Lizenzierungs-pflichtig? (X=Ja)]])</f>
        <v/>
      </c>
      <c r="LK283" s="577" t="str">
        <f>IF(Table1[[#This Row],[Hauptkörper - B1 - Virgin Material]]="","",VLOOKUP(Table1[[#This Row],[Hauptkörper - B1 - Virgin Material]],'DD FD'!AJ:AK,2,FALSE))</f>
        <v/>
      </c>
      <c r="LL283" s="578" t="str">
        <f>IF(Table1[[#This Row],[Hauptkörper - B1 - Virgin Material Anteil (in %)]]="","",Table1[[#This Row],[Hauptkörper - B1 - Virgin Material Anteil (in %)]])</f>
        <v/>
      </c>
      <c r="LM283" s="577" t="str">
        <f>IF(Table1[[#This Row],[Hauptkörper - B1 - Recyceltes Material]]="","",VLOOKUP(Table1[[#This Row],[Hauptkörper - B1 - Recyceltes Material]],'DD FD'!AL:AM,2,FALSE))</f>
        <v/>
      </c>
      <c r="LN283" s="578" t="str">
        <f>IF(Table1[[#This Row],[Hauptkörper - B1 - Recyceltes Material Anteil (in %)]]="","",Table1[[#This Row],[Hauptkörper - B1 - Recyceltes Material Anteil (in %)]])</f>
        <v/>
      </c>
      <c r="LO283" s="579" t="str">
        <f>IF(Table1[[#This Row],[Hauptkörper - B1 - Beschichtung]]="","",VLOOKUP(Table1[[#This Row],[Hauptkörper - B1 - Beschichtung]],'DD FD'!AE:AF,2,FALSE))</f>
        <v/>
      </c>
      <c r="LP283" s="580" t="str">
        <f>IF(Table1[[#This Row],[Hauptkörper - B1 - Beschichtung Anteil (in %)]]="","",Table1[[#This Row],[Hauptkörper - B1 - Beschichtung Anteil (in %)]])</f>
        <v/>
      </c>
      <c r="LQ283" s="576" t="str">
        <f>IF(Table1[[#This Row],[Hauptkörper - B2 - Art]]="","",VLOOKUP(Table1[[#This Row],[Hauptkörper - B2 - Art]],'DD FD'!B:C,2,FALSE))</f>
        <v/>
      </c>
      <c r="LR283" s="577" t="str">
        <f>IF(Table1[[#This Row],[Hauptkörper - B2 - Fraktion]]="","",VLOOKUP(Table1[[#This Row],[Hauptkörper - B2 - Fraktion]],'DD FD'!H:J,3,FALSE))</f>
        <v/>
      </c>
      <c r="LS283" s="574" t="str">
        <f>IF(Table1[[#This Row],[Hauptkörper - B2 - Gewicht
(in G)]]="","",Table1[[#This Row],[Hauptkörper - B2 - Gewicht
(in G)]])</f>
        <v/>
      </c>
      <c r="LT283" s="574" t="str">
        <f>IF(Table1[[#This Row],[Hauptkörper - B2 - Lizenzierungs-pflichtig? (X=Ja)]]="","",Table1[[#This Row],[Hauptkörper - B2 - Lizenzierungs-pflichtig? (X=Ja)]])</f>
        <v/>
      </c>
      <c r="LU283" s="577" t="str">
        <f>IF(Table1[[#This Row],[Hauptkörper - B2 - Virgin Material]]="","",VLOOKUP(Table1[[#This Row],[Hauptkörper - B2 - Virgin Material]],'DD FD'!AJ:AK,2,FALSE))</f>
        <v/>
      </c>
      <c r="LV283" s="578" t="str">
        <f>IF(Table1[[#This Row],[Hauptkörper - B2 - Virgin Material Anteil (in %)]]="","",Table1[[#This Row],[Hauptkörper - B2 - Virgin Material Anteil (in %)]])</f>
        <v/>
      </c>
      <c r="LW283" s="577" t="str">
        <f>IF(Table1[[#This Row],[Hauptkörper - B2 - Recyceltes Material]]="","",VLOOKUP(Table1[[#This Row],[Hauptkörper - B2 - Recyceltes Material]],'DD FD'!AL:AM,2,FALSE))</f>
        <v/>
      </c>
      <c r="LX283" s="578" t="str">
        <f>IF(Table1[[#This Row],[Hauptkörper - B2 - Recyceltes Material Anteil (in %)]]="","",Table1[[#This Row],[Hauptkörper - B2 - Recyceltes Material Anteil (in %)]])</f>
        <v/>
      </c>
      <c r="LY283" s="577" t="str">
        <f>IF(Table1[[#This Row],[Hauptkörper - B2 - Beschichtung]]="","",VLOOKUP(Table1[[#This Row],[Hauptkörper - B2 - Beschichtung]],'DD FD'!AE:AF,2,FALSE))</f>
        <v/>
      </c>
      <c r="LZ283" s="580" t="str">
        <f>IF(Table1[[#This Row],[Hauptkörper - B2 - Beschichtung Anteil (in %)]]="","",Table1[[#This Row],[Hauptkörper - B2 - Beschichtung Anteil (in %)]])</f>
        <v/>
      </c>
      <c r="MA283" s="576" t="str">
        <f>IF(Table1[[#This Row],[Hauptkörper - B3 - Art]]="","",VLOOKUP(Table1[[#This Row],[Hauptkörper - B3 - Art]],'DD FD'!B:C,2,FALSE))</f>
        <v/>
      </c>
      <c r="MB283" s="577" t="str">
        <f>IF(Table1[[#This Row],[Hauptkörper - B3 - Fraktion]]="","",VLOOKUP(Table1[[#This Row],[Hauptkörper - B3 - Fraktion]],'DD FD'!H:J,3,FALSE))</f>
        <v/>
      </c>
      <c r="MC283" s="574" t="str">
        <f>IF(Table1[[#This Row],[Hauptkörper - B3 - Gewicht
(in G)]]="","",Table1[[#This Row],[Hauptkörper - B3 - Gewicht
(in G)]])</f>
        <v/>
      </c>
      <c r="MD283" s="574" t="str">
        <f>IF(Table1[[#This Row],[Hauptkörper - B3 - Lizenzierungs-pflichtig? (X=Ja)]]="","",Table1[[#This Row],[Hauptkörper - B3 - Lizenzierungs-pflichtig? (X=Ja)]])</f>
        <v/>
      </c>
      <c r="ME283" s="577" t="str">
        <f>IF(Table1[[#This Row],[Hauptkörper - B3 - Virgin Material]]="","",VLOOKUP(Table1[[#This Row],[Hauptkörper - B3 - Virgin Material]],'DD FD'!AJ:AK,2,FALSE))</f>
        <v/>
      </c>
      <c r="MF283" s="578" t="str">
        <f>IF(Table1[[#This Row],[Hauptkörper - B3 - Virgin Material Anteil (in %)]]="","",Table1[[#This Row],[Hauptkörper - B3 - Virgin Material Anteil (in %)]])</f>
        <v/>
      </c>
      <c r="MG283" s="577" t="str">
        <f>IF(Table1[[#This Row],[Hauptkörper - B3 - Recyceltes Material]]="","",VLOOKUP(Table1[[#This Row],[Hauptkörper - B3 - Recyceltes Material]],'DD FD'!AL:AM,2,FALSE))</f>
        <v/>
      </c>
      <c r="MH283" s="578" t="str">
        <f>IF(Table1[[#This Row],[Hauptkörper - B3 - Recyceltes Material Anteil (in %)]]="","",Table1[[#This Row],[Hauptkörper - B3 - Recyceltes Material Anteil (in %)]])</f>
        <v/>
      </c>
      <c r="MI283" s="577" t="str">
        <f>IF(Table1[[#This Row],[Hauptkörper - B3 - Beschichtung]]="","",VLOOKUP(Table1[[#This Row],[Hauptkörper - B3 - Beschichtung]],'DD FD'!AE:AF,2,FALSE))</f>
        <v/>
      </c>
      <c r="MJ283" s="580" t="str">
        <f>IF(Table1[[#This Row],[Hauptkörper - B3 - Beschichtung Anteil (in %)]]="","",Table1[[#This Row],[Hauptkörper - B3 - Beschichtung Anteil (in %)]])</f>
        <v/>
      </c>
      <c r="MK283" s="576" t="str">
        <f>IF(Table1[[#This Row],[Verschluss - B1 - Art]]="","",VLOOKUP(Table1[[#This Row],[Verschluss - B1 - Art]],'DD FD'!D:E,2,FALSE))</f>
        <v/>
      </c>
      <c r="ML283" s="577" t="str">
        <f>IF(Table1[[#This Row],[Verschluss - B1 - Fraktion]]="","",VLOOKUP(Table1[[#This Row],[Verschluss - B1 - Fraktion]],'DD FD'!H:J,3,FALSE))</f>
        <v/>
      </c>
      <c r="MM283" s="574" t="str">
        <f>IF(Table1[[#This Row],[Verschluss - B1 - Gewicht (in G)]]="","",Table1[[#This Row],[Verschluss - B1 - Gewicht (in G)]])</f>
        <v/>
      </c>
      <c r="MN283" s="574" t="str">
        <f>IF(Table1[[#This Row],[Verschluss - B1 - Lizenzierungs-pflichtig? (X=Ja)]]="","",Table1[[#This Row],[Verschluss - B1 - Lizenzierungs-pflichtig? (X=Ja)]])</f>
        <v/>
      </c>
      <c r="MO283" s="574" t="str">
        <f>IF(Table1[[#This Row],[Verschluss - B1 - Trennbar vom Hauptkörper? (X=Ja)]]="","",Table1[[#This Row],[Verschluss - B1 - Trennbar vom Hauptkörper? (X=Ja)]])</f>
        <v/>
      </c>
      <c r="MP283" s="577" t="str">
        <f>IF(Table1[[#This Row],[Verschluss - B1 - Virgin Material]]="","",VLOOKUP(Table1[[#This Row],[Verschluss - B1 - Virgin Material]],'DD FD'!AJ:AK,2,FALSE))</f>
        <v/>
      </c>
      <c r="MQ283" s="578" t="str">
        <f>IF(Table1[[#This Row],[Verschluss - B1 - Virgin Material Anteil (in %)]]="","",Table1[[#This Row],[Verschluss - B1 - Virgin Material Anteil (in %)]])</f>
        <v/>
      </c>
      <c r="MR283" s="577" t="str">
        <f>IF(Table1[[#This Row],[Verschluss - B1 - Recyceltes Material]]="","",VLOOKUP(Table1[[#This Row],[Verschluss - B1 - Recyceltes Material]],'DD FD'!AL:AM,2,FALSE))</f>
        <v/>
      </c>
      <c r="MS283" s="578" t="str">
        <f>IF(Table1[[#This Row],[Verschluss - B1 - Recyceltes Material Anteil (in %)]]="","",Table1[[#This Row],[Verschluss - B1 - Recyceltes Material Anteil (in %)]])</f>
        <v/>
      </c>
      <c r="MT283" s="577" t="str">
        <f>IF(Table1[[#This Row],[Verschluss - B1 - Beschichtung]]="","",VLOOKUP(Table1[[#This Row],[Verschluss - B1 - Beschichtung]],'DD FD'!AE:AF,2,FALSE))</f>
        <v/>
      </c>
      <c r="MU283" s="580" t="str">
        <f>IF(Table1[[#This Row],[Verschluss - B1 - Beschichtung Anteil (in %)]]="","",Table1[[#This Row],[Verschluss - B1 - Beschichtung Anteil (in %)]])</f>
        <v/>
      </c>
      <c r="MV283" s="576" t="str">
        <f>IF(Table1[[#This Row],[Verschluss - B2 - Art]]="","",VLOOKUP(Table1[[#This Row],[Verschluss - B2 - Art]],'DD FD'!D:E,2,FALSE))</f>
        <v/>
      </c>
      <c r="MW283" s="577" t="str">
        <f>IF(Table1[[#This Row],[Verschluss - B2 - Fraktion]]="","",VLOOKUP(Table1[[#This Row],[Verschluss - B2 - Fraktion]],'DD FD'!H:J,3,FALSE))</f>
        <v/>
      </c>
      <c r="MX283" s="574" t="str">
        <f>IF(Table1[[#This Row],[Verschluss - B2 - Gewicht (in G)]]="","",Table1[[#This Row],[Verschluss - B2 - Gewicht (in G)]])</f>
        <v/>
      </c>
      <c r="MY283" s="574" t="str">
        <f>IF(Table1[[#This Row],[Verschluss - B2 - Lizenzierungs-pflichtig? (X=Ja)]]="","",Table1[[#This Row],[Verschluss - B2 - Lizenzierungs-pflichtig? (X=Ja)]])</f>
        <v/>
      </c>
      <c r="MZ283" s="574" t="str">
        <f>IF(Table1[[#This Row],[Verschluss - B2 - Trennbar vom Hauptkörper? (X=Ja)]]="","",Table1[[#This Row],[Verschluss - B2 - Trennbar vom Hauptkörper? (X=Ja)]])</f>
        <v/>
      </c>
      <c r="NA283" s="577" t="str">
        <f>IF(Table1[[#This Row],[Verschluss - B2 - Virgin Material]]="","",VLOOKUP(Table1[[#This Row],[Verschluss - B2 - Virgin Material]],'DD FD'!AJ:AK,2,FALSE))</f>
        <v/>
      </c>
      <c r="NB283" s="578" t="str">
        <f>IF(Table1[[#This Row],[Verschluss - B2 - Virgin Material Anteil (in %)]]="","",Table1[[#This Row],[Verschluss - B2 - Virgin Material Anteil (in %)]])</f>
        <v/>
      </c>
      <c r="NC283" s="577" t="str">
        <f>IF(Table1[[#This Row],[Verschluss - B2 - Recyceltes Material]]="","",VLOOKUP(Table1[[#This Row],[Verschluss - B2 - Recyceltes Material]],'DD FD'!AL:AM,2,FALSE))</f>
        <v/>
      </c>
      <c r="ND283" s="578" t="str">
        <f>IF(Table1[[#This Row],[Verschluss - B2 - Recyceltes Material Anteil (in %)]]="","",Table1[[#This Row],[Verschluss - B2 - Recyceltes Material Anteil (in %)]])</f>
        <v/>
      </c>
      <c r="NE283" s="577" t="str">
        <f>IF(Table1[[#This Row],[Verschluss - B2 - Beschichtung]]="","",VLOOKUP(Table1[[#This Row],[Verschluss - B2 - Beschichtung]],'DD FD'!AE:AF,2,FALSE))</f>
        <v/>
      </c>
      <c r="NF283" s="580" t="str">
        <f>IF(Table1[[#This Row],[Verschluss - B2 - Beschichtung Anteil (in %)]]="","",Table1[[#This Row],[Verschluss - B2 - Beschichtung Anteil (in %)]])</f>
        <v/>
      </c>
      <c r="NG283" s="576" t="str">
        <f>IF(Table1[[#This Row],[Verschluss - B3 - Art]]="","",VLOOKUP(Table1[[#This Row],[Verschluss - B3 - Art]],'DD FD'!D:E,2,FALSE))</f>
        <v/>
      </c>
      <c r="NH283" s="577" t="str">
        <f>IF(Table1[[#This Row],[Verschluss - B3 - Fraktion]]="","",VLOOKUP(Table1[[#This Row],[Verschluss - B3 - Fraktion]],'DD FD'!H:J,3,FALSE))</f>
        <v/>
      </c>
      <c r="NI283" s="574" t="str">
        <f>IF(Table1[[#This Row],[Verschluss - B3 - Gewicht (in G)]]="","",Table1[[#This Row],[Verschluss - B3 - Gewicht (in G)]])</f>
        <v/>
      </c>
      <c r="NJ283" s="574" t="str">
        <f>IF(Table1[[#This Row],[Verschluss - B3 - Lizenzierungs-pflichtig? (X=Ja)]]="","",Table1[[#This Row],[Verschluss - B3 - Lizenzierungs-pflichtig? (X=Ja)]])</f>
        <v/>
      </c>
      <c r="NK283" s="574" t="str">
        <f>IF(Table1[[#This Row],[Verschluss - B3 - Trennbar vom Hauptkörper? (X=Ja)]]="","",Table1[[#This Row],[Verschluss - B3 - Trennbar vom Hauptkörper? (X=Ja)]])</f>
        <v/>
      </c>
      <c r="NL283" s="577" t="str">
        <f>IF(Table1[[#This Row],[Verschluss - B3 - Virgin Material]]="","",VLOOKUP(Table1[[#This Row],[Verschluss - B3 - Virgin Material]],'DD FD'!AJ:AK,2,FALSE))</f>
        <v/>
      </c>
      <c r="NM283" s="578" t="str">
        <f>IF(Table1[[#This Row],[Verschluss - B3 - Virgin Material Anteil (in %)]]="","",Table1[[#This Row],[Verschluss - B3 - Virgin Material Anteil (in %)]])</f>
        <v/>
      </c>
      <c r="NN283" s="577" t="str">
        <f>IF(Table1[[#This Row],[Verschluss - B3 - Recyceltes Material]]="","",VLOOKUP(Table1[[#This Row],[Verschluss - B3 - Recyceltes Material]],'DD FD'!AL:AM,2,FALSE))</f>
        <v/>
      </c>
      <c r="NO283" s="578" t="str">
        <f>IF(Table1[[#This Row],[Verschluss - B3 - Recyceltes Material Anteil (in %)]]="","",Table1[[#This Row],[Verschluss - B3 - Recyceltes Material Anteil (in %)]])</f>
        <v/>
      </c>
      <c r="NP283" s="577" t="str">
        <f>IF(Table1[[#This Row],[Verschluss - B3 - Beschichtung]]="","",VLOOKUP(Table1[[#This Row],[Verschluss - B3 - Beschichtung]],'DD FD'!AE:AF,2,FALSE))</f>
        <v/>
      </c>
      <c r="NQ283" s="580" t="str">
        <f>IF(Table1[[#This Row],[Verschluss - B3 - Beschichtung Anteil (in %)]]="","",Table1[[#This Row],[Verschluss - B3 - Beschichtung Anteil (in %)]])</f>
        <v/>
      </c>
      <c r="NR283" s="576" t="str">
        <f>IF(Table1[[#This Row],[Etikett - B1 - Art]]="","",VLOOKUP(Table1[[#This Row],[Etikett - B1 - Art]],'DD FD'!F:G,2,FALSE))</f>
        <v/>
      </c>
      <c r="NS283" s="577" t="str">
        <f>IF(Table1[[#This Row],[Etikett - B1 - Fraktion]]="","",VLOOKUP(Table1[[#This Row],[Etikett - B1 - Fraktion]],'DD FD'!H:J,3,FALSE))</f>
        <v/>
      </c>
      <c r="NT283" s="574" t="str">
        <f>IF(Table1[[#This Row],[Etikett - B1 - Gewicht (in G)]]="","",Table1[[#This Row],[Etikett - B1 - Gewicht (in G)]])</f>
        <v/>
      </c>
      <c r="NU283" s="574" t="str">
        <f>IF(Table1[[#This Row],[Etikett - B1 - Lizenzierungs-pflichtig? (X=Ja)]]="","",Table1[[#This Row],[Etikett - B1 - Lizenzierungs-pflichtig? (X=Ja)]])</f>
        <v/>
      </c>
      <c r="NV283" s="574" t="str">
        <f>IF(Table1[[#This Row],[Etikett - B1 - Trennbar vom Hauptkörper? (X=Ja)]]="","",Table1[[#This Row],[Etikett - B1 - Trennbar vom Hauptkörper? (X=Ja)]])</f>
        <v/>
      </c>
      <c r="NW283" s="577" t="str">
        <f>IF(Table1[[#This Row],[Etikett - B1 - Virgin Material]]="","",VLOOKUP(Table1[[#This Row],[Etikett - B1 - Virgin Material]],'DD FD'!AJ:AK,2,FALSE))</f>
        <v/>
      </c>
      <c r="NX283" s="578" t="str">
        <f>IF(Table1[[#This Row],[Etikett - B1 - Virgin Material Anteil (in %)]]="","",Table1[[#This Row],[Etikett - B1 - Virgin Material Anteil (in %)]])</f>
        <v/>
      </c>
      <c r="NY283" s="577" t="str">
        <f>IF(Table1[[#This Row],[Etikett - B1 - Recyceltes Material]]="","",VLOOKUP(Table1[[#This Row],[Etikett - B1 - Recyceltes Material]],'DD FD'!AL:AM,2,FALSE))</f>
        <v/>
      </c>
      <c r="NZ283" s="578" t="str">
        <f>IF(Table1[[#This Row],[Etikett - B1 - Recyceltes Material Anteil (in %)]]="","",Table1[[#This Row],[Etikett - B1 - Recyceltes Material Anteil (in %)]])</f>
        <v/>
      </c>
      <c r="OA283" s="577" t="str">
        <f>IF(Table1[[#This Row],[Etikett - B1 - Beschichtung]]="","",VLOOKUP(Table1[[#This Row],[Etikett - B1 - Beschichtung]],'DD FD'!AE:AF,2,FALSE))</f>
        <v/>
      </c>
      <c r="OB283" s="580" t="str">
        <f>IF(Table1[[#This Row],[Etikett - B1 - Beschichtung Anteil (in %)]]="","",Table1[[#This Row],[Etikett - B1 - Beschichtung Anteil (in %)]])</f>
        <v/>
      </c>
      <c r="OC283" s="576" t="str">
        <f>IF(Table1[[#This Row],[Etikett - B2 - Art]]="","",VLOOKUP(Table1[[#This Row],[Etikett - B2 - Art]],'DD FD'!F:G,2,FALSE))</f>
        <v/>
      </c>
      <c r="OD283" s="577" t="str">
        <f>IF(Table1[[#This Row],[Etikett - B2 - Fraktion]]="","",VLOOKUP(Table1[[#This Row],[Etikett - B2 - Fraktion]],'DD FD'!H:J,3,FALSE))</f>
        <v/>
      </c>
      <c r="OE283" s="574" t="str">
        <f>IF(Table1[[#This Row],[Etikett - B2 - Gewicht (in G)]]="","",Table1[[#This Row],[Etikett - B2 - Gewicht (in G)]])</f>
        <v/>
      </c>
      <c r="OF283" s="574" t="str">
        <f>IF(Table1[[#This Row],[Etikett - B2 - Lizenzierungs-pflichtig? (X=Ja)]]="","",Table1[[#This Row],[Etikett - B2 - Lizenzierungs-pflichtig? (X=Ja)]])</f>
        <v/>
      </c>
      <c r="OG283" s="574" t="str">
        <f>IF(Table1[[#This Row],[Etikett - B2 - Trennbar vom Hauptkörper? (X=Ja)]]="","",Table1[[#This Row],[Etikett - B2 - Trennbar vom Hauptkörper? (X=Ja)]])</f>
        <v/>
      </c>
      <c r="OH283" s="577" t="str">
        <f>IF(Table1[[#This Row],[Etikett - B2 - Virgin Material]]="","",VLOOKUP(Table1[[#This Row],[Etikett - B2 - Virgin Material]],'DD FD'!AJ:AK,2,FALSE))</f>
        <v/>
      </c>
      <c r="OI283" s="578" t="str">
        <f>IF(Table1[[#This Row],[Etikett - B2 - Virgin Material Anteil (in %)]]="","",Table1[[#This Row],[Etikett - B2 - Virgin Material Anteil (in %)]])</f>
        <v/>
      </c>
      <c r="OJ283" s="577" t="str">
        <f>IF(Table1[[#This Row],[Etikett - B2 - Recyceltes Material]]="","",VLOOKUP(Table1[[#This Row],[Etikett - B2 - Recyceltes Material]],'DD FD'!AL:AM,2,FALSE))</f>
        <v/>
      </c>
      <c r="OK283" s="578" t="str">
        <f>IF(Table1[[#This Row],[Etikett - B2 - Recyceltes Material Anteil (in %)]]="","",Table1[[#This Row],[Etikett - B2 - Recyceltes Material Anteil (in %)]])</f>
        <v/>
      </c>
      <c r="OL283" s="577" t="str">
        <f>IF(Table1[[#This Row],[Etikett - B2 - Beschichtung]]="","",VLOOKUP(Table1[[#This Row],[Etikett - B2 - Beschichtung]],'DD FD'!AE:AF,2,FALSE))</f>
        <v/>
      </c>
      <c r="OM283" s="580" t="str">
        <f>IF(Table1[[#This Row],[Etikett - B2 - Beschichtung Anteil (in %)]]="","",Table1[[#This Row],[Etikett - B2 - Beschichtung Anteil (in %)]])</f>
        <v/>
      </c>
      <c r="ON283" s="576" t="str">
        <f>IF(Table1[[#This Row],[Etikett - B3 - Art]]="","",VLOOKUP(Table1[[#This Row],[Etikett - B3 - Art]],'DD FD'!F:G,2,FALSE))</f>
        <v/>
      </c>
      <c r="OO283" s="577" t="str">
        <f>IF(Table1[[#This Row],[Etikett - B3 - Fraktion]]="","",VLOOKUP(Table1[[#This Row],[Etikett - B3 - Fraktion]],'DD FD'!H:J,3,FALSE))</f>
        <v/>
      </c>
      <c r="OP283" s="574" t="str">
        <f>IF(Table1[[#This Row],[Etikett - B3 - Gewicht (in G)]]="","",Table1[[#This Row],[Etikett - B3 - Gewicht (in G)]])</f>
        <v/>
      </c>
      <c r="OQ283" s="574" t="str">
        <f>IF(Table1[[#This Row],[Etikett - B3 - Lizenzierungs-pflichtig? (X=Ja)]]="","",Table1[[#This Row],[Etikett - B3 - Lizenzierungs-pflichtig? (X=Ja)]])</f>
        <v/>
      </c>
      <c r="OR283" s="574" t="str">
        <f>IF(Table1[[#This Row],[Etikett - B3 - Trennbar vom Hauptkörper? (X=Ja)]]="","",Table1[[#This Row],[Etikett - B3 - Trennbar vom Hauptkörper? (X=Ja)]])</f>
        <v/>
      </c>
      <c r="OS283" s="577" t="str">
        <f>IF(Table1[[#This Row],[Etikett - B3 - Virgin Material]]="","",VLOOKUP(Table1[[#This Row],[Etikett - B3 - Virgin Material]],'DD FD'!AJ:AK,2,FALSE))</f>
        <v/>
      </c>
      <c r="OT283" s="578" t="str">
        <f>IF(Table1[[#This Row],[Etikett - B3 - Virgin Material Anteil (in %)]]="","",Table1[[#This Row],[Etikett - B3 - Virgin Material Anteil (in %)]])</f>
        <v/>
      </c>
      <c r="OU283" s="577" t="str">
        <f>IF(Table1[[#This Row],[Etikett - B3 - Recyceltes Material]]="","",VLOOKUP(Table1[[#This Row],[Etikett - B3 - Recyceltes Material]],'DD FD'!AL:AM,2,FALSE))</f>
        <v/>
      </c>
      <c r="OV283" s="578" t="str">
        <f>IF(Table1[[#This Row],[Etikett - B3 - Recyceltes Material Anteil (in %)]]="","",Table1[[#This Row],[Etikett - B3 - Recyceltes Material Anteil (in %)]])</f>
        <v/>
      </c>
      <c r="OW283" s="577" t="str">
        <f>IF(Table1[[#This Row],[Etikett - B3 - Beschichtung]]="","",VLOOKUP(Table1[[#This Row],[Etikett - B3 - Beschichtung]],'DD FD'!AE:AF,2,FALSE))</f>
        <v/>
      </c>
      <c r="OX283" s="613" t="str">
        <f>IF(Table1[[#This Row],[Etikett - B3 - Beschichtung Anteil (in %)]]="","",Table1[[#This Row],[Etikett - B3 - Beschichtung Anteil (in %)]])</f>
        <v/>
      </c>
      <c r="OY283" s="618">
        <f>ROUNDUP(SUM(
IF(AND(LH283='DD FD'!$J$7,LJ283='DD FD'!$AI$3),LI283,0),
IF(AND(LR283='DD FD'!$J$7,LT283='DD FD'!$AI$3),LS283,0),
IF(AND(MB283='DD FD'!$J$7,MD283='DD FD'!$AI$3),MC283,0),
IF(AND(ML283='DD FD'!$J$7,MN283='DD FD'!$AI$3),MM283,0),
IF(AND(MW283='DD FD'!$J$7,MY283='DD FD'!$AI$3),MX283,0),
IF(AND(NH283='DD FD'!$J$7,NJ283='DD FD'!$AI$3),NI283,0),
IF(AND(NS283='DD FD'!$J$7,NU283='DD FD'!$AI$3),NT283,0),
IF(AND(OD283='DD FD'!$J$7,OF283='DD FD'!$AI$3),OE283,0),
IF(AND(OO283='DD FD'!$J$7,OQ283='DD FD'!$AI$3),OP283,0),
),2)</f>
        <v>0</v>
      </c>
      <c r="OZ283" s="617">
        <f>ROUNDUP(SUM(
IF(AND(LH283='DD FD'!$J$6,LJ283='DD FD'!$AI$3),LI283,0),
IF(AND(LR283='DD FD'!$J$6,LT283='DD FD'!$AI$3),LS283,0),
IF(AND(MB283='DD FD'!$J$6,MD283='DD FD'!$AI$3),MC283,0),
IF(AND(ML283='DD FD'!$J$6,MN283='DD FD'!$AI$3),MM283,0),
IF(AND(MW283='DD FD'!$J$6,MY283='DD FD'!$AI$3),MX283,0),
IF(AND(NH283='DD FD'!$J$6,NJ283='DD FD'!$AI$3),NI283,0),
IF(AND(NS283='DD FD'!$J$6,NU283='DD FD'!$AI$3),NT283,0),
IF(AND(OD283='DD FD'!$J$6,OF283='DD FD'!$AI$3),OE283,0),
IF(AND(OO283='DD FD'!$J$6,OQ283='DD FD'!$AI$3),OP283,0),
),2)</f>
        <v>0</v>
      </c>
      <c r="PA283" s="617">
        <f>ROUNDUP(SUM(
IF(AND(LH283='DD FD'!$J$10,LJ283='DD FD'!$AI$3),LI283,0),
IF(AND(LR283='DD FD'!$J$10,LT283='DD FD'!$AI$3),LS283,0),
IF(AND(MB283='DD FD'!$J$10,MD283='DD FD'!$AI$3),MC283,0),
IF(AND(ML283='DD FD'!$J$10,MN283='DD FD'!$AI$3),MM283,0),
IF(AND(MW283='DD FD'!$J$10,MY283='DD FD'!$AI$3),MX283,0),
IF(AND(NH283='DD FD'!$J$10,NJ283='DD FD'!$AI$3),NI283,0),
IF(AND(NS283='DD FD'!$J$10,NU283='DD FD'!$AI$3),NT283,0),
IF(AND(OD283='DD FD'!$J$10,OF283='DD FD'!$AI$3),OE283,0),
IF(AND(OO283='DD FD'!$J$10,OQ283='DD FD'!$AI$3),OP283,0),
),2)</f>
        <v>0</v>
      </c>
      <c r="PB283" s="617">
        <f>ROUNDUP(SUM(
IF(AND(LH283='DD FD'!$J$8,LJ283='DD FD'!$AI$3),LI283,0),
IF(AND(LR283='DD FD'!$J$8,LT283='DD FD'!$AI$3),LS283,0),
IF(AND(MB283='DD FD'!$J$8,MD283='DD FD'!$AI$3),MC283,0),
IF(AND(ML283='DD FD'!$J$8,MN283='DD FD'!$AI$3),MM283,0),
IF(AND(MW283='DD FD'!$J$8,MY283='DD FD'!$AI$3),MX283,0),
IF(AND(NH283='DD FD'!$J$8,NJ283='DD FD'!$AI$3),NI283,0),
IF(AND(NS283='DD FD'!$J$8,NU283='DD FD'!$AI$3),NT283,0),
IF(AND(OD283='DD FD'!$J$8,OF283='DD FD'!$AI$3),OE283,0),
IF(AND(OO283='DD FD'!$J$8,OQ283='DD FD'!$AI$3),OP283,0),
),2)</f>
        <v>0</v>
      </c>
      <c r="PC283" s="617">
        <f>ROUNDUP(SUM(
IF(AND(LH283='DD FD'!$J$5,LJ283='DD FD'!$AI$3),LI283,0),
IF(AND(LR283='DD FD'!$J$5,LT283='DD FD'!$AI$3),LS283,0),
IF(AND(MB283='DD FD'!$J$5,MD283='DD FD'!$AI$3),MC283,0),
IF(AND(ML283='DD FD'!$J$5,MN283='DD FD'!$AI$3),MM283,0),
IF(AND(MW283='DD FD'!$J$5,MY283='DD FD'!$AI$3),MX283,0),
IF(AND(NH283='DD FD'!$J$5,NJ283='DD FD'!$AI$3),NI283,0),
IF(AND(NS283='DD FD'!$J$5,NU283='DD FD'!$AI$3),NT283,0),
IF(AND(OD283='DD FD'!$J$5,OF283='DD FD'!$AI$3),OE283,0),
IF(AND(OO283='DD FD'!$J$5,OQ283='DD FD'!$AI$3),OP283,0),
),2)</f>
        <v>0</v>
      </c>
      <c r="PD283" s="617">
        <f>ROUNDUP(SUM(
IF(AND(LH283='DD FD'!$J$9,LJ283='DD FD'!$AI$3),LI283,0),
IF(AND(LR283='DD FD'!$J$9,LT283='DD FD'!$AI$3),LS283,0),
IF(AND(MB283='DD FD'!$J$9,MD283='DD FD'!$AI$3),MC283,0),
IF(AND(ML283='DD FD'!$J$9,MN283='DD FD'!$AI$3),MM283,0),
IF(AND(MW283='DD FD'!$J$9,MY283='DD FD'!$AI$3),MX283,0),
IF(AND(NH283='DD FD'!$J$9,NJ283='DD FD'!$AI$3),NI283,0),
IF(AND(NS283='DD FD'!$J$9,NU283='DD FD'!$AI$3),NT283,0),
IF(AND(OD283='DD FD'!$J$9,OF283='DD FD'!$AI$3),OE283,0),
IF(AND(OO283='DD FD'!$J$9,OQ283='DD FD'!$AI$3),OP283,0),
),2)</f>
        <v>0</v>
      </c>
      <c r="PE283" s="617">
        <f>ROUNDUP(SUM(
IF(AND(LH283='DD FD'!$J$4,LJ283='DD FD'!$AI$3),LI283,0),
IF(AND(LR283='DD FD'!$J$4,LT283='DD FD'!$AI$3),LS283,0),
IF(AND(MB283='DD FD'!$J$4,MD283='DD FD'!$AI$3),MC283,0),
IF(AND(ML283='DD FD'!$J$4,MN283='DD FD'!$AI$3),MM283,0),
IF(AND(MW283='DD FD'!$J$4,MY283='DD FD'!$AI$3),MX283,0),
IF(AND(NH283='DD FD'!$J$4,NJ283='DD FD'!$AI$3),NI283,0),
IF(AND(NS283='DD FD'!$J$4,NU283='DD FD'!$AI$3),NT283,0),
IF(AND(OD283='DD FD'!$J$4,OF283='DD FD'!$AI$3),OE283,0),
IF(AND(OO283='DD FD'!$J$4,OQ283='DD FD'!$AI$3),OP283,0),
),2)</f>
        <v>0</v>
      </c>
      <c r="PF283" s="619">
        <f>ROUNDUP(SUM(
IF(AND(LH283='DD FD'!$J$11,LJ283='DD FD'!$AI$3),LI283,0),
IF(AND(LR283='DD FD'!$J$11,LT283='DD FD'!$AI$3),LS283,0),
IF(AND(MB283='DD FD'!$J$11,MD283='DD FD'!$AI$3),MC283,0),
IF(AND(ML283='DD FD'!$J$11,MN283='DD FD'!$AI$3),MM283,0),
IF(AND(MW283='DD FD'!$J$11,MY283='DD FD'!$AI$3),MX283,0),
IF(AND(NH283='DD FD'!$J$11,NJ283='DD FD'!$AI$3),NI283,0),
IF(AND(NS283='DD FD'!$J$11,NU283='DD FD'!$AI$3),NT283,0),
IF(AND(OD283='DD FD'!$J$11,OF283='DD FD'!$AI$3),OE283,0),
IF(AND(OO283='DD FD'!$J$11,OQ283='DD FD'!$AI$3),OP283,0),
),2)</f>
        <v>0</v>
      </c>
    </row>
    <row r="284" spans="1:422">
      <c r="A284" s="806"/>
      <c r="B284" s="934"/>
      <c r="C284" s="247"/>
      <c r="D284" s="842"/>
      <c r="E284" s="247"/>
      <c r="F284" s="158"/>
      <c r="G284" s="710"/>
      <c r="H284" s="712"/>
      <c r="I284" s="936"/>
      <c r="J284" s="803"/>
      <c r="K284" s="150"/>
      <c r="L284" s="146" t="str">
        <f t="shared" si="108"/>
        <v/>
      </c>
      <c r="M284" s="501" t="str">
        <f t="shared" si="125"/>
        <v/>
      </c>
      <c r="N284" s="504"/>
      <c r="O284" s="113" t="str">
        <f t="shared" si="126"/>
        <v/>
      </c>
      <c r="P284" s="114" t="str">
        <f t="shared" si="109"/>
        <v/>
      </c>
      <c r="Q284" s="152"/>
      <c r="R284" s="152"/>
      <c r="S284" s="115" t="str">
        <f t="shared" si="127"/>
        <v/>
      </c>
      <c r="T284" s="159"/>
      <c r="U284" s="159"/>
      <c r="V284" s="157"/>
      <c r="W284" s="157"/>
      <c r="X284" s="157"/>
      <c r="Y284" s="772"/>
      <c r="Z284" s="158"/>
      <c r="AA284" s="144"/>
      <c r="AB284" s="112"/>
      <c r="AC284" s="153"/>
      <c r="AD284" s="153"/>
      <c r="AE284" s="153"/>
      <c r="AF284" s="153"/>
      <c r="AG284" s="153"/>
      <c r="AH284" s="153"/>
      <c r="AI284" s="152"/>
      <c r="AJ284" s="158"/>
      <c r="AK284" s="158"/>
      <c r="AL284" s="158"/>
      <c r="AM284" s="116" t="str">
        <f t="shared" si="128"/>
        <v/>
      </c>
      <c r="AN284" s="116" t="str">
        <f t="shared" si="129"/>
        <v/>
      </c>
      <c r="AO284" s="324"/>
      <c r="AP284" s="503"/>
      <c r="AQ284" s="487" t="str">
        <f t="shared" si="130"/>
        <v/>
      </c>
      <c r="AR284" s="113" t="str">
        <f t="shared" si="110"/>
        <v/>
      </c>
      <c r="AS284" s="113" t="str">
        <f t="shared" si="111"/>
        <v/>
      </c>
      <c r="AT284" s="113" t="str">
        <f t="shared" si="112"/>
        <v/>
      </c>
      <c r="AU284" s="113" t="str">
        <f t="shared" si="113"/>
        <v/>
      </c>
      <c r="AV284" s="159"/>
      <c r="AW284" s="157"/>
      <c r="AX284" s="157"/>
      <c r="AY284" s="157"/>
      <c r="AZ284" s="157"/>
      <c r="BA284" s="116" t="str">
        <f t="shared" si="114"/>
        <v/>
      </c>
      <c r="BB284" s="316"/>
      <c r="BC284" s="116" t="str">
        <f t="shared" si="115"/>
        <v/>
      </c>
      <c r="BD284" s="133" t="str">
        <f t="shared" si="116"/>
        <v/>
      </c>
      <c r="BE284" s="157"/>
      <c r="BF284" s="1180"/>
      <c r="BG284" s="1180"/>
      <c r="BH284" s="158"/>
      <c r="BI284" s="490"/>
      <c r="BJ284" s="514" t="str">
        <f t="shared" si="131"/>
        <v/>
      </c>
      <c r="BK284" s="789"/>
      <c r="BL284" s="116" t="str">
        <f t="shared" si="132"/>
        <v/>
      </c>
      <c r="BM284" s="144"/>
      <c r="BN284" s="144"/>
      <c r="BO284" s="144"/>
      <c r="BP284" s="790"/>
      <c r="BQ284" s="790"/>
      <c r="BR284" s="790"/>
      <c r="BS284" s="116" t="str">
        <f t="shared" si="117"/>
        <v/>
      </c>
      <c r="BT284" s="790"/>
      <c r="BU284" s="808" t="str">
        <f t="shared" si="118"/>
        <v/>
      </c>
      <c r="BV284" s="791"/>
      <c r="BW284" s="144"/>
      <c r="BX284" s="20"/>
      <c r="BY284" s="20"/>
      <c r="BZ284" s="20"/>
      <c r="CA284" s="792"/>
      <c r="CB284" s="1201"/>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c r="CZ284" s="144"/>
      <c r="DA284" s="144"/>
      <c r="DB284" s="144"/>
      <c r="DC284" s="144"/>
      <c r="DD284" s="144"/>
      <c r="DE284" s="144"/>
      <c r="DF284" s="144"/>
      <c r="DG284" s="144"/>
      <c r="DH284" s="144"/>
      <c r="DI284" s="144"/>
      <c r="DJ284" s="144"/>
      <c r="DK284" s="144"/>
      <c r="DL284" s="144"/>
      <c r="DM284" s="144"/>
      <c r="DN284" s="144"/>
      <c r="DO284" s="144"/>
      <c r="DP284" s="144"/>
      <c r="DQ284" s="144"/>
      <c r="DR284" s="144"/>
      <c r="DS284" s="144"/>
      <c r="DT284" s="144"/>
      <c r="DU284" s="144"/>
      <c r="DV284" s="144"/>
      <c r="DW284" s="144"/>
      <c r="DX284" s="144"/>
      <c r="DY284" s="144"/>
      <c r="DZ284" s="144"/>
      <c r="EA284" s="144"/>
      <c r="EB284" s="144"/>
      <c r="EC284" s="144"/>
      <c r="ED284" s="782" t="str">
        <f t="shared" si="133"/>
        <v/>
      </c>
      <c r="EE284" s="519"/>
      <c r="EF284" s="793"/>
      <c r="EG284" s="519"/>
      <c r="EH284" s="794"/>
      <c r="EI284" s="790"/>
      <c r="EJ284" s="794"/>
      <c r="EK284" s="794"/>
      <c r="EL284" s="790"/>
      <c r="EM284" s="790"/>
      <c r="EN284" s="790"/>
      <c r="EO284" s="112" t="str">
        <f t="shared" si="119"/>
        <v/>
      </c>
      <c r="EP284" s="790"/>
      <c r="EQ284" s="488" t="str">
        <f t="shared" si="120"/>
        <v/>
      </c>
      <c r="ER284" s="1100"/>
      <c r="ES284" s="1099" t="str">
        <f t="shared" si="134"/>
        <v/>
      </c>
      <c r="ET284" s="525"/>
      <c r="EU284" s="148"/>
      <c r="EV284" s="148"/>
      <c r="EW284" s="148"/>
      <c r="EX284" s="148"/>
      <c r="EY284" s="148"/>
      <c r="EZ284" s="148"/>
      <c r="FA284" s="148"/>
      <c r="FB284" s="148"/>
      <c r="FC284" s="148"/>
      <c r="FD284" s="148"/>
      <c r="FE284" s="148"/>
      <c r="FF284" s="148"/>
      <c r="FG284" s="148"/>
      <c r="FH284" s="148"/>
      <c r="FI284" s="528"/>
      <c r="FJ284" s="513" t="str">
        <f t="shared" si="121"/>
        <v/>
      </c>
      <c r="FK284" s="158"/>
      <c r="FL284" s="850"/>
      <c r="FM284" s="850"/>
      <c r="FN284" s="850"/>
      <c r="FO284" s="850"/>
      <c r="FP284" s="850"/>
      <c r="FQ284" s="850"/>
      <c r="FR284" s="157"/>
      <c r="FS284" s="143"/>
      <c r="FT284" s="143"/>
      <c r="FU284" s="847" t="str">
        <f t="shared" si="122"/>
        <v/>
      </c>
      <c r="FV284" s="555"/>
      <c r="FW284" s="523" t="str">
        <f>IF(Table1[[#This Row],[Nonfood Inhaltstoffe - Komponente]]="","",VLOOKUP(Table1[[#This Row],[Nonfood Inhaltstoffe - Komponente]],'Dropdown Auswahl'!BJ:BK,2,FALSE))</f>
        <v/>
      </c>
      <c r="FX284" s="1013"/>
      <c r="FY284" s="1011" t="str">
        <f t="shared" si="123"/>
        <v/>
      </c>
      <c r="FZ284" s="152"/>
      <c r="GA284" s="152"/>
      <c r="GB284" s="152"/>
      <c r="GC284" s="529" t="str">
        <f t="shared" si="124"/>
        <v/>
      </c>
      <c r="GG284" s="21"/>
      <c r="GH284" s="21"/>
      <c r="GI284" s="1019"/>
      <c r="GJ284" s="1016" t="str">
        <f>IF(Table1[[#This Row],[Global Trade Item Number (GTIN)]]="","",Table1[[#This Row],[Global Trade Item Number (GTIN)]])</f>
        <v/>
      </c>
      <c r="GK284" s="555" t="str">
        <f>IF(Table1[[#This Row],[WAWI-Nr./ Kreditoren-Nummer
(ASDV)]]&lt;&gt;"",Table1[[#This Row],[WAWI-Nr./ Kreditoren-Nummer
(ASDV)]],"")</f>
        <v/>
      </c>
      <c r="GL284" s="165"/>
      <c r="GM284" s="165"/>
      <c r="GN284" s="165"/>
      <c r="GO284" s="485"/>
      <c r="GP284" s="534"/>
      <c r="GQ284" s="533"/>
      <c r="GR284" s="486"/>
      <c r="GS284" s="486"/>
      <c r="GT284" s="486"/>
      <c r="GU284" s="486"/>
      <c r="GV284" s="486"/>
      <c r="GW284" s="542"/>
      <c r="GX284" s="538"/>
      <c r="GY284" s="144"/>
      <c r="GZ284" s="480"/>
      <c r="HA284" s="158"/>
      <c r="HB284" s="480"/>
      <c r="HC284" s="480"/>
      <c r="HD284" s="480"/>
      <c r="HE284" s="480"/>
      <c r="HF284" s="480"/>
      <c r="HG284" s="480"/>
      <c r="HH284" s="538"/>
      <c r="HI284" s="480"/>
      <c r="HJ284" s="480"/>
      <c r="HK284" s="480"/>
      <c r="HL284" s="480"/>
      <c r="HM284" s="480"/>
      <c r="HN284" s="480"/>
      <c r="HO284" s="480"/>
      <c r="HP284" s="480"/>
      <c r="HQ284" s="480"/>
      <c r="HR284" s="538"/>
      <c r="HS284" s="480"/>
      <c r="HT284" s="480"/>
      <c r="HU284" s="480"/>
      <c r="HV284" s="480"/>
      <c r="HW284" s="480"/>
      <c r="HX284" s="480"/>
      <c r="HY284" s="480"/>
      <c r="HZ284" s="480"/>
      <c r="IA284" s="480"/>
      <c r="IB284" s="538"/>
      <c r="IC284" s="480"/>
      <c r="ID284" s="480"/>
      <c r="IE284" s="480"/>
      <c r="IF284" s="480"/>
      <c r="IG284" s="480"/>
      <c r="IH284" s="480"/>
      <c r="II284" s="480"/>
      <c r="IJ284" s="480"/>
      <c r="IK284" s="480"/>
      <c r="IL284" s="480"/>
      <c r="IM284" s="538"/>
      <c r="IN284" s="480"/>
      <c r="IO284" s="480"/>
      <c r="IP284" s="480"/>
      <c r="IQ284" s="480"/>
      <c r="IR284" s="480"/>
      <c r="IS284" s="480"/>
      <c r="IT284" s="480"/>
      <c r="IU284" s="480"/>
      <c r="IV284" s="480"/>
      <c r="IW284" s="480"/>
      <c r="IX284" s="538"/>
      <c r="IY284" s="480"/>
      <c r="IZ284" s="480"/>
      <c r="JA284" s="480"/>
      <c r="JB284" s="480"/>
      <c r="JC284" s="480"/>
      <c r="JD284" s="480"/>
      <c r="JE284" s="480"/>
      <c r="JF284" s="480"/>
      <c r="JG284" s="480"/>
      <c r="JH284" s="480"/>
      <c r="JI284" s="538"/>
      <c r="JJ284" s="480"/>
      <c r="JK284" s="480"/>
      <c r="JL284" s="480"/>
      <c r="JM284" s="480"/>
      <c r="JN284" s="480"/>
      <c r="JO284" s="480"/>
      <c r="JP284" s="480"/>
      <c r="JQ284" s="480"/>
      <c r="JR284" s="480"/>
      <c r="JS284" s="590"/>
      <c r="JT284" s="538"/>
      <c r="JU284" s="480"/>
      <c r="JV284" s="480"/>
      <c r="JW284" s="480"/>
      <c r="JX284" s="480"/>
      <c r="JY284" s="480"/>
      <c r="JZ284" s="480"/>
      <c r="KA284" s="480"/>
      <c r="KB284" s="480"/>
      <c r="KC284" s="480"/>
      <c r="KD284" s="480"/>
      <c r="KE284" s="538"/>
      <c r="KF284" s="480"/>
      <c r="KG284" s="480"/>
      <c r="KH284" s="480"/>
      <c r="KI284" s="480"/>
      <c r="KJ284" s="480"/>
      <c r="KK284" s="480"/>
      <c r="KL284" s="480"/>
      <c r="KM284" s="480"/>
      <c r="KN284" s="480"/>
      <c r="KO284" s="480"/>
      <c r="KR284" s="568" t="str">
        <f>IF(Table1[[#This Row],[GTIN]]&lt;&gt;"",Table1[[#This Row],[GTIN]],"")</f>
        <v/>
      </c>
      <c r="KS284" s="569" t="str">
        <f>Table1[[#This Row],[Kreditor]]</f>
        <v/>
      </c>
      <c r="KT284" s="570" t="str">
        <f>IF(Table1[[#This Row],[Gültig ab (Datum)]]&lt;&gt;"",Table1[[#This Row],[Gültig ab (Datum)]],"")</f>
        <v/>
      </c>
      <c r="KU284" s="570"/>
      <c r="KV284" s="583" t="str">
        <f>IF(Table1[[#This Row],[Artikel verpackt? 
(X=Ja)]]="","",Table1[[#This Row],[Artikel verpackt? 
(X=Ja)]])</f>
        <v/>
      </c>
      <c r="KW284" s="571" t="str">
        <f>IF(Table1[[#This Row],[Verpackung recyclingfähig?
(X=Ja)]]="","",Table1[[#This Row],[Verpackung recyclingfähig?
(X=Ja)]])</f>
        <v/>
      </c>
      <c r="KX284" s="572"/>
      <c r="KY284" s="573"/>
      <c r="KZ284" s="574"/>
      <c r="LA284" s="574"/>
      <c r="LB284" s="574"/>
      <c r="LC284" s="574"/>
      <c r="LD284" s="574"/>
      <c r="LE284" s="574"/>
      <c r="LF284" s="575"/>
      <c r="LG284" s="576" t="str">
        <f>IF(Table1[[#This Row],[Hauptkörper - B1 - Art]]="","",VLOOKUP(Table1[[#This Row],[Hauptkörper - B1 - Art]],'DD FD'!B:C,2,FALSE))</f>
        <v/>
      </c>
      <c r="LH284" s="577" t="str">
        <f>IF(Table1[[#This Row],[Hauptkörper - B1 - Fraktion]]="","",VLOOKUP(Table1[[#This Row],[Hauptkörper - B1 - Fraktion]],'DD FD'!H:J,3,FALSE))</f>
        <v/>
      </c>
      <c r="LI284" s="574" t="str">
        <f>IF(Table1[[#This Row],[Hauptkörper - B1 - Gewicht
(in G)]]="","",Table1[[#This Row],[Hauptkörper - B1 - Gewicht
(in G)]])</f>
        <v/>
      </c>
      <c r="LJ284" s="574" t="str">
        <f>IF(Table1[[#This Row],[Hauptkörper - B1 - Lizenzierungs-pflichtig? (X=Ja)]]="","",Table1[[#This Row],[Hauptkörper - B1 - Lizenzierungs-pflichtig? (X=Ja)]])</f>
        <v/>
      </c>
      <c r="LK284" s="577" t="str">
        <f>IF(Table1[[#This Row],[Hauptkörper - B1 - Virgin Material]]="","",VLOOKUP(Table1[[#This Row],[Hauptkörper - B1 - Virgin Material]],'DD FD'!AJ:AK,2,FALSE))</f>
        <v/>
      </c>
      <c r="LL284" s="578" t="str">
        <f>IF(Table1[[#This Row],[Hauptkörper - B1 - Virgin Material Anteil (in %)]]="","",Table1[[#This Row],[Hauptkörper - B1 - Virgin Material Anteil (in %)]])</f>
        <v/>
      </c>
      <c r="LM284" s="577" t="str">
        <f>IF(Table1[[#This Row],[Hauptkörper - B1 - Recyceltes Material]]="","",VLOOKUP(Table1[[#This Row],[Hauptkörper - B1 - Recyceltes Material]],'DD FD'!AL:AM,2,FALSE))</f>
        <v/>
      </c>
      <c r="LN284" s="578" t="str">
        <f>IF(Table1[[#This Row],[Hauptkörper - B1 - Recyceltes Material Anteil (in %)]]="","",Table1[[#This Row],[Hauptkörper - B1 - Recyceltes Material Anteil (in %)]])</f>
        <v/>
      </c>
      <c r="LO284" s="579" t="str">
        <f>IF(Table1[[#This Row],[Hauptkörper - B1 - Beschichtung]]="","",VLOOKUP(Table1[[#This Row],[Hauptkörper - B1 - Beschichtung]],'DD FD'!AE:AF,2,FALSE))</f>
        <v/>
      </c>
      <c r="LP284" s="580" t="str">
        <f>IF(Table1[[#This Row],[Hauptkörper - B1 - Beschichtung Anteil (in %)]]="","",Table1[[#This Row],[Hauptkörper - B1 - Beschichtung Anteil (in %)]])</f>
        <v/>
      </c>
      <c r="LQ284" s="576" t="str">
        <f>IF(Table1[[#This Row],[Hauptkörper - B2 - Art]]="","",VLOOKUP(Table1[[#This Row],[Hauptkörper - B2 - Art]],'DD FD'!B:C,2,FALSE))</f>
        <v/>
      </c>
      <c r="LR284" s="577" t="str">
        <f>IF(Table1[[#This Row],[Hauptkörper - B2 - Fraktion]]="","",VLOOKUP(Table1[[#This Row],[Hauptkörper - B2 - Fraktion]],'DD FD'!H:J,3,FALSE))</f>
        <v/>
      </c>
      <c r="LS284" s="574" t="str">
        <f>IF(Table1[[#This Row],[Hauptkörper - B2 - Gewicht
(in G)]]="","",Table1[[#This Row],[Hauptkörper - B2 - Gewicht
(in G)]])</f>
        <v/>
      </c>
      <c r="LT284" s="574" t="str">
        <f>IF(Table1[[#This Row],[Hauptkörper - B2 - Lizenzierungs-pflichtig? (X=Ja)]]="","",Table1[[#This Row],[Hauptkörper - B2 - Lizenzierungs-pflichtig? (X=Ja)]])</f>
        <v/>
      </c>
      <c r="LU284" s="577" t="str">
        <f>IF(Table1[[#This Row],[Hauptkörper - B2 - Virgin Material]]="","",VLOOKUP(Table1[[#This Row],[Hauptkörper - B2 - Virgin Material]],'DD FD'!AJ:AK,2,FALSE))</f>
        <v/>
      </c>
      <c r="LV284" s="578" t="str">
        <f>IF(Table1[[#This Row],[Hauptkörper - B2 - Virgin Material Anteil (in %)]]="","",Table1[[#This Row],[Hauptkörper - B2 - Virgin Material Anteil (in %)]])</f>
        <v/>
      </c>
      <c r="LW284" s="577" t="str">
        <f>IF(Table1[[#This Row],[Hauptkörper - B2 - Recyceltes Material]]="","",VLOOKUP(Table1[[#This Row],[Hauptkörper - B2 - Recyceltes Material]],'DD FD'!AL:AM,2,FALSE))</f>
        <v/>
      </c>
      <c r="LX284" s="578" t="str">
        <f>IF(Table1[[#This Row],[Hauptkörper - B2 - Recyceltes Material Anteil (in %)]]="","",Table1[[#This Row],[Hauptkörper - B2 - Recyceltes Material Anteil (in %)]])</f>
        <v/>
      </c>
      <c r="LY284" s="577" t="str">
        <f>IF(Table1[[#This Row],[Hauptkörper - B2 - Beschichtung]]="","",VLOOKUP(Table1[[#This Row],[Hauptkörper - B2 - Beschichtung]],'DD FD'!AE:AF,2,FALSE))</f>
        <v/>
      </c>
      <c r="LZ284" s="580" t="str">
        <f>IF(Table1[[#This Row],[Hauptkörper - B2 - Beschichtung Anteil (in %)]]="","",Table1[[#This Row],[Hauptkörper - B2 - Beschichtung Anteil (in %)]])</f>
        <v/>
      </c>
      <c r="MA284" s="576" t="str">
        <f>IF(Table1[[#This Row],[Hauptkörper - B3 - Art]]="","",VLOOKUP(Table1[[#This Row],[Hauptkörper - B3 - Art]],'DD FD'!B:C,2,FALSE))</f>
        <v/>
      </c>
      <c r="MB284" s="577" t="str">
        <f>IF(Table1[[#This Row],[Hauptkörper - B3 - Fraktion]]="","",VLOOKUP(Table1[[#This Row],[Hauptkörper - B3 - Fraktion]],'DD FD'!H:J,3,FALSE))</f>
        <v/>
      </c>
      <c r="MC284" s="574" t="str">
        <f>IF(Table1[[#This Row],[Hauptkörper - B3 - Gewicht
(in G)]]="","",Table1[[#This Row],[Hauptkörper - B3 - Gewicht
(in G)]])</f>
        <v/>
      </c>
      <c r="MD284" s="574" t="str">
        <f>IF(Table1[[#This Row],[Hauptkörper - B3 - Lizenzierungs-pflichtig? (X=Ja)]]="","",Table1[[#This Row],[Hauptkörper - B3 - Lizenzierungs-pflichtig? (X=Ja)]])</f>
        <v/>
      </c>
      <c r="ME284" s="577" t="str">
        <f>IF(Table1[[#This Row],[Hauptkörper - B3 - Virgin Material]]="","",VLOOKUP(Table1[[#This Row],[Hauptkörper - B3 - Virgin Material]],'DD FD'!AJ:AK,2,FALSE))</f>
        <v/>
      </c>
      <c r="MF284" s="578" t="str">
        <f>IF(Table1[[#This Row],[Hauptkörper - B3 - Virgin Material Anteil (in %)]]="","",Table1[[#This Row],[Hauptkörper - B3 - Virgin Material Anteil (in %)]])</f>
        <v/>
      </c>
      <c r="MG284" s="577" t="str">
        <f>IF(Table1[[#This Row],[Hauptkörper - B3 - Recyceltes Material]]="","",VLOOKUP(Table1[[#This Row],[Hauptkörper - B3 - Recyceltes Material]],'DD FD'!AL:AM,2,FALSE))</f>
        <v/>
      </c>
      <c r="MH284" s="578" t="str">
        <f>IF(Table1[[#This Row],[Hauptkörper - B3 - Recyceltes Material Anteil (in %)]]="","",Table1[[#This Row],[Hauptkörper - B3 - Recyceltes Material Anteil (in %)]])</f>
        <v/>
      </c>
      <c r="MI284" s="577" t="str">
        <f>IF(Table1[[#This Row],[Hauptkörper - B3 - Beschichtung]]="","",VLOOKUP(Table1[[#This Row],[Hauptkörper - B3 - Beschichtung]],'DD FD'!AE:AF,2,FALSE))</f>
        <v/>
      </c>
      <c r="MJ284" s="580" t="str">
        <f>IF(Table1[[#This Row],[Hauptkörper - B3 - Beschichtung Anteil (in %)]]="","",Table1[[#This Row],[Hauptkörper - B3 - Beschichtung Anteil (in %)]])</f>
        <v/>
      </c>
      <c r="MK284" s="576" t="str">
        <f>IF(Table1[[#This Row],[Verschluss - B1 - Art]]="","",VLOOKUP(Table1[[#This Row],[Verschluss - B1 - Art]],'DD FD'!D:E,2,FALSE))</f>
        <v/>
      </c>
      <c r="ML284" s="577" t="str">
        <f>IF(Table1[[#This Row],[Verschluss - B1 - Fraktion]]="","",VLOOKUP(Table1[[#This Row],[Verschluss - B1 - Fraktion]],'DD FD'!H:J,3,FALSE))</f>
        <v/>
      </c>
      <c r="MM284" s="574" t="str">
        <f>IF(Table1[[#This Row],[Verschluss - B1 - Gewicht (in G)]]="","",Table1[[#This Row],[Verschluss - B1 - Gewicht (in G)]])</f>
        <v/>
      </c>
      <c r="MN284" s="574" t="str">
        <f>IF(Table1[[#This Row],[Verschluss - B1 - Lizenzierungs-pflichtig? (X=Ja)]]="","",Table1[[#This Row],[Verschluss - B1 - Lizenzierungs-pflichtig? (X=Ja)]])</f>
        <v/>
      </c>
      <c r="MO284" s="574" t="str">
        <f>IF(Table1[[#This Row],[Verschluss - B1 - Trennbar vom Hauptkörper? (X=Ja)]]="","",Table1[[#This Row],[Verschluss - B1 - Trennbar vom Hauptkörper? (X=Ja)]])</f>
        <v/>
      </c>
      <c r="MP284" s="577" t="str">
        <f>IF(Table1[[#This Row],[Verschluss - B1 - Virgin Material]]="","",VLOOKUP(Table1[[#This Row],[Verschluss - B1 - Virgin Material]],'DD FD'!AJ:AK,2,FALSE))</f>
        <v/>
      </c>
      <c r="MQ284" s="578" t="str">
        <f>IF(Table1[[#This Row],[Verschluss - B1 - Virgin Material Anteil (in %)]]="","",Table1[[#This Row],[Verschluss - B1 - Virgin Material Anteil (in %)]])</f>
        <v/>
      </c>
      <c r="MR284" s="577" t="str">
        <f>IF(Table1[[#This Row],[Verschluss - B1 - Recyceltes Material]]="","",VLOOKUP(Table1[[#This Row],[Verschluss - B1 - Recyceltes Material]],'DD FD'!AL:AM,2,FALSE))</f>
        <v/>
      </c>
      <c r="MS284" s="578" t="str">
        <f>IF(Table1[[#This Row],[Verschluss - B1 - Recyceltes Material Anteil (in %)]]="","",Table1[[#This Row],[Verschluss - B1 - Recyceltes Material Anteil (in %)]])</f>
        <v/>
      </c>
      <c r="MT284" s="577" t="str">
        <f>IF(Table1[[#This Row],[Verschluss - B1 - Beschichtung]]="","",VLOOKUP(Table1[[#This Row],[Verschluss - B1 - Beschichtung]],'DD FD'!AE:AF,2,FALSE))</f>
        <v/>
      </c>
      <c r="MU284" s="580" t="str">
        <f>IF(Table1[[#This Row],[Verschluss - B1 - Beschichtung Anteil (in %)]]="","",Table1[[#This Row],[Verschluss - B1 - Beschichtung Anteil (in %)]])</f>
        <v/>
      </c>
      <c r="MV284" s="576" t="str">
        <f>IF(Table1[[#This Row],[Verschluss - B2 - Art]]="","",VLOOKUP(Table1[[#This Row],[Verschluss - B2 - Art]],'DD FD'!D:E,2,FALSE))</f>
        <v/>
      </c>
      <c r="MW284" s="577" t="str">
        <f>IF(Table1[[#This Row],[Verschluss - B2 - Fraktion]]="","",VLOOKUP(Table1[[#This Row],[Verschluss - B2 - Fraktion]],'DD FD'!H:J,3,FALSE))</f>
        <v/>
      </c>
      <c r="MX284" s="574" t="str">
        <f>IF(Table1[[#This Row],[Verschluss - B2 - Gewicht (in G)]]="","",Table1[[#This Row],[Verschluss - B2 - Gewicht (in G)]])</f>
        <v/>
      </c>
      <c r="MY284" s="574" t="str">
        <f>IF(Table1[[#This Row],[Verschluss - B2 - Lizenzierungs-pflichtig? (X=Ja)]]="","",Table1[[#This Row],[Verschluss - B2 - Lizenzierungs-pflichtig? (X=Ja)]])</f>
        <v/>
      </c>
      <c r="MZ284" s="574" t="str">
        <f>IF(Table1[[#This Row],[Verschluss - B2 - Trennbar vom Hauptkörper? (X=Ja)]]="","",Table1[[#This Row],[Verschluss - B2 - Trennbar vom Hauptkörper? (X=Ja)]])</f>
        <v/>
      </c>
      <c r="NA284" s="577" t="str">
        <f>IF(Table1[[#This Row],[Verschluss - B2 - Virgin Material]]="","",VLOOKUP(Table1[[#This Row],[Verschluss - B2 - Virgin Material]],'DD FD'!AJ:AK,2,FALSE))</f>
        <v/>
      </c>
      <c r="NB284" s="578" t="str">
        <f>IF(Table1[[#This Row],[Verschluss - B2 - Virgin Material Anteil (in %)]]="","",Table1[[#This Row],[Verschluss - B2 - Virgin Material Anteil (in %)]])</f>
        <v/>
      </c>
      <c r="NC284" s="577" t="str">
        <f>IF(Table1[[#This Row],[Verschluss - B2 - Recyceltes Material]]="","",VLOOKUP(Table1[[#This Row],[Verschluss - B2 - Recyceltes Material]],'DD FD'!AL:AM,2,FALSE))</f>
        <v/>
      </c>
      <c r="ND284" s="578" t="str">
        <f>IF(Table1[[#This Row],[Verschluss - B2 - Recyceltes Material Anteil (in %)]]="","",Table1[[#This Row],[Verschluss - B2 - Recyceltes Material Anteil (in %)]])</f>
        <v/>
      </c>
      <c r="NE284" s="577" t="str">
        <f>IF(Table1[[#This Row],[Verschluss - B2 - Beschichtung]]="","",VLOOKUP(Table1[[#This Row],[Verschluss - B2 - Beschichtung]],'DD FD'!AE:AF,2,FALSE))</f>
        <v/>
      </c>
      <c r="NF284" s="580" t="str">
        <f>IF(Table1[[#This Row],[Verschluss - B2 - Beschichtung Anteil (in %)]]="","",Table1[[#This Row],[Verschluss - B2 - Beschichtung Anteil (in %)]])</f>
        <v/>
      </c>
      <c r="NG284" s="576" t="str">
        <f>IF(Table1[[#This Row],[Verschluss - B3 - Art]]="","",VLOOKUP(Table1[[#This Row],[Verschluss - B3 - Art]],'DD FD'!D:E,2,FALSE))</f>
        <v/>
      </c>
      <c r="NH284" s="577" t="str">
        <f>IF(Table1[[#This Row],[Verschluss - B3 - Fraktion]]="","",VLOOKUP(Table1[[#This Row],[Verschluss - B3 - Fraktion]],'DD FD'!H:J,3,FALSE))</f>
        <v/>
      </c>
      <c r="NI284" s="574" t="str">
        <f>IF(Table1[[#This Row],[Verschluss - B3 - Gewicht (in G)]]="","",Table1[[#This Row],[Verschluss - B3 - Gewicht (in G)]])</f>
        <v/>
      </c>
      <c r="NJ284" s="574" t="str">
        <f>IF(Table1[[#This Row],[Verschluss - B3 - Lizenzierungs-pflichtig? (X=Ja)]]="","",Table1[[#This Row],[Verschluss - B3 - Lizenzierungs-pflichtig? (X=Ja)]])</f>
        <v/>
      </c>
      <c r="NK284" s="574" t="str">
        <f>IF(Table1[[#This Row],[Verschluss - B3 - Trennbar vom Hauptkörper? (X=Ja)]]="","",Table1[[#This Row],[Verschluss - B3 - Trennbar vom Hauptkörper? (X=Ja)]])</f>
        <v/>
      </c>
      <c r="NL284" s="577" t="str">
        <f>IF(Table1[[#This Row],[Verschluss - B3 - Virgin Material]]="","",VLOOKUP(Table1[[#This Row],[Verschluss - B3 - Virgin Material]],'DD FD'!AJ:AK,2,FALSE))</f>
        <v/>
      </c>
      <c r="NM284" s="578" t="str">
        <f>IF(Table1[[#This Row],[Verschluss - B3 - Virgin Material Anteil (in %)]]="","",Table1[[#This Row],[Verschluss - B3 - Virgin Material Anteil (in %)]])</f>
        <v/>
      </c>
      <c r="NN284" s="577" t="str">
        <f>IF(Table1[[#This Row],[Verschluss - B3 - Recyceltes Material]]="","",VLOOKUP(Table1[[#This Row],[Verschluss - B3 - Recyceltes Material]],'DD FD'!AL:AM,2,FALSE))</f>
        <v/>
      </c>
      <c r="NO284" s="578" t="str">
        <f>IF(Table1[[#This Row],[Verschluss - B3 - Recyceltes Material Anteil (in %)]]="","",Table1[[#This Row],[Verschluss - B3 - Recyceltes Material Anteil (in %)]])</f>
        <v/>
      </c>
      <c r="NP284" s="577" t="str">
        <f>IF(Table1[[#This Row],[Verschluss - B3 - Beschichtung]]="","",VLOOKUP(Table1[[#This Row],[Verschluss - B3 - Beschichtung]],'DD FD'!AE:AF,2,FALSE))</f>
        <v/>
      </c>
      <c r="NQ284" s="580" t="str">
        <f>IF(Table1[[#This Row],[Verschluss - B3 - Beschichtung Anteil (in %)]]="","",Table1[[#This Row],[Verschluss - B3 - Beschichtung Anteil (in %)]])</f>
        <v/>
      </c>
      <c r="NR284" s="576" t="str">
        <f>IF(Table1[[#This Row],[Etikett - B1 - Art]]="","",VLOOKUP(Table1[[#This Row],[Etikett - B1 - Art]],'DD FD'!F:G,2,FALSE))</f>
        <v/>
      </c>
      <c r="NS284" s="577" t="str">
        <f>IF(Table1[[#This Row],[Etikett - B1 - Fraktion]]="","",VLOOKUP(Table1[[#This Row],[Etikett - B1 - Fraktion]],'DD FD'!H:J,3,FALSE))</f>
        <v/>
      </c>
      <c r="NT284" s="574" t="str">
        <f>IF(Table1[[#This Row],[Etikett - B1 - Gewicht (in G)]]="","",Table1[[#This Row],[Etikett - B1 - Gewicht (in G)]])</f>
        <v/>
      </c>
      <c r="NU284" s="574" t="str">
        <f>IF(Table1[[#This Row],[Etikett - B1 - Lizenzierungs-pflichtig? (X=Ja)]]="","",Table1[[#This Row],[Etikett - B1 - Lizenzierungs-pflichtig? (X=Ja)]])</f>
        <v/>
      </c>
      <c r="NV284" s="574" t="str">
        <f>IF(Table1[[#This Row],[Etikett - B1 - Trennbar vom Hauptkörper? (X=Ja)]]="","",Table1[[#This Row],[Etikett - B1 - Trennbar vom Hauptkörper? (X=Ja)]])</f>
        <v/>
      </c>
      <c r="NW284" s="577" t="str">
        <f>IF(Table1[[#This Row],[Etikett - B1 - Virgin Material]]="","",VLOOKUP(Table1[[#This Row],[Etikett - B1 - Virgin Material]],'DD FD'!AJ:AK,2,FALSE))</f>
        <v/>
      </c>
      <c r="NX284" s="578" t="str">
        <f>IF(Table1[[#This Row],[Etikett - B1 - Virgin Material Anteil (in %)]]="","",Table1[[#This Row],[Etikett - B1 - Virgin Material Anteil (in %)]])</f>
        <v/>
      </c>
      <c r="NY284" s="577" t="str">
        <f>IF(Table1[[#This Row],[Etikett - B1 - Recyceltes Material]]="","",VLOOKUP(Table1[[#This Row],[Etikett - B1 - Recyceltes Material]],'DD FD'!AL:AM,2,FALSE))</f>
        <v/>
      </c>
      <c r="NZ284" s="578" t="str">
        <f>IF(Table1[[#This Row],[Etikett - B1 - Recyceltes Material Anteil (in %)]]="","",Table1[[#This Row],[Etikett - B1 - Recyceltes Material Anteil (in %)]])</f>
        <v/>
      </c>
      <c r="OA284" s="577" t="str">
        <f>IF(Table1[[#This Row],[Etikett - B1 - Beschichtung]]="","",VLOOKUP(Table1[[#This Row],[Etikett - B1 - Beschichtung]],'DD FD'!AE:AF,2,FALSE))</f>
        <v/>
      </c>
      <c r="OB284" s="580" t="str">
        <f>IF(Table1[[#This Row],[Etikett - B1 - Beschichtung Anteil (in %)]]="","",Table1[[#This Row],[Etikett - B1 - Beschichtung Anteil (in %)]])</f>
        <v/>
      </c>
      <c r="OC284" s="576" t="str">
        <f>IF(Table1[[#This Row],[Etikett - B2 - Art]]="","",VLOOKUP(Table1[[#This Row],[Etikett - B2 - Art]],'DD FD'!F:G,2,FALSE))</f>
        <v/>
      </c>
      <c r="OD284" s="577" t="str">
        <f>IF(Table1[[#This Row],[Etikett - B2 - Fraktion]]="","",VLOOKUP(Table1[[#This Row],[Etikett - B2 - Fraktion]],'DD FD'!H:J,3,FALSE))</f>
        <v/>
      </c>
      <c r="OE284" s="574" t="str">
        <f>IF(Table1[[#This Row],[Etikett - B2 - Gewicht (in G)]]="","",Table1[[#This Row],[Etikett - B2 - Gewicht (in G)]])</f>
        <v/>
      </c>
      <c r="OF284" s="574" t="str">
        <f>IF(Table1[[#This Row],[Etikett - B2 - Lizenzierungs-pflichtig? (X=Ja)]]="","",Table1[[#This Row],[Etikett - B2 - Lizenzierungs-pflichtig? (X=Ja)]])</f>
        <v/>
      </c>
      <c r="OG284" s="574" t="str">
        <f>IF(Table1[[#This Row],[Etikett - B2 - Trennbar vom Hauptkörper? (X=Ja)]]="","",Table1[[#This Row],[Etikett - B2 - Trennbar vom Hauptkörper? (X=Ja)]])</f>
        <v/>
      </c>
      <c r="OH284" s="577" t="str">
        <f>IF(Table1[[#This Row],[Etikett - B2 - Virgin Material]]="","",VLOOKUP(Table1[[#This Row],[Etikett - B2 - Virgin Material]],'DD FD'!AJ:AK,2,FALSE))</f>
        <v/>
      </c>
      <c r="OI284" s="578" t="str">
        <f>IF(Table1[[#This Row],[Etikett - B2 - Virgin Material Anteil (in %)]]="","",Table1[[#This Row],[Etikett - B2 - Virgin Material Anteil (in %)]])</f>
        <v/>
      </c>
      <c r="OJ284" s="577" t="str">
        <f>IF(Table1[[#This Row],[Etikett - B2 - Recyceltes Material]]="","",VLOOKUP(Table1[[#This Row],[Etikett - B2 - Recyceltes Material]],'DD FD'!AL:AM,2,FALSE))</f>
        <v/>
      </c>
      <c r="OK284" s="578" t="str">
        <f>IF(Table1[[#This Row],[Etikett - B2 - Recyceltes Material Anteil (in %)]]="","",Table1[[#This Row],[Etikett - B2 - Recyceltes Material Anteil (in %)]])</f>
        <v/>
      </c>
      <c r="OL284" s="577" t="str">
        <f>IF(Table1[[#This Row],[Etikett - B2 - Beschichtung]]="","",VLOOKUP(Table1[[#This Row],[Etikett - B2 - Beschichtung]],'DD FD'!AE:AF,2,FALSE))</f>
        <v/>
      </c>
      <c r="OM284" s="580" t="str">
        <f>IF(Table1[[#This Row],[Etikett - B2 - Beschichtung Anteil (in %)]]="","",Table1[[#This Row],[Etikett - B2 - Beschichtung Anteil (in %)]])</f>
        <v/>
      </c>
      <c r="ON284" s="576" t="str">
        <f>IF(Table1[[#This Row],[Etikett - B3 - Art]]="","",VLOOKUP(Table1[[#This Row],[Etikett - B3 - Art]],'DD FD'!F:G,2,FALSE))</f>
        <v/>
      </c>
      <c r="OO284" s="577" t="str">
        <f>IF(Table1[[#This Row],[Etikett - B3 - Fraktion]]="","",VLOOKUP(Table1[[#This Row],[Etikett - B3 - Fraktion]],'DD FD'!H:J,3,FALSE))</f>
        <v/>
      </c>
      <c r="OP284" s="574" t="str">
        <f>IF(Table1[[#This Row],[Etikett - B3 - Gewicht (in G)]]="","",Table1[[#This Row],[Etikett - B3 - Gewicht (in G)]])</f>
        <v/>
      </c>
      <c r="OQ284" s="574" t="str">
        <f>IF(Table1[[#This Row],[Etikett - B3 - Lizenzierungs-pflichtig? (X=Ja)]]="","",Table1[[#This Row],[Etikett - B3 - Lizenzierungs-pflichtig? (X=Ja)]])</f>
        <v/>
      </c>
      <c r="OR284" s="574" t="str">
        <f>IF(Table1[[#This Row],[Etikett - B3 - Trennbar vom Hauptkörper? (X=Ja)]]="","",Table1[[#This Row],[Etikett - B3 - Trennbar vom Hauptkörper? (X=Ja)]])</f>
        <v/>
      </c>
      <c r="OS284" s="577" t="str">
        <f>IF(Table1[[#This Row],[Etikett - B3 - Virgin Material]]="","",VLOOKUP(Table1[[#This Row],[Etikett - B3 - Virgin Material]],'DD FD'!AJ:AK,2,FALSE))</f>
        <v/>
      </c>
      <c r="OT284" s="578" t="str">
        <f>IF(Table1[[#This Row],[Etikett - B3 - Virgin Material Anteil (in %)]]="","",Table1[[#This Row],[Etikett - B3 - Virgin Material Anteil (in %)]])</f>
        <v/>
      </c>
      <c r="OU284" s="577" t="str">
        <f>IF(Table1[[#This Row],[Etikett - B3 - Recyceltes Material]]="","",VLOOKUP(Table1[[#This Row],[Etikett - B3 - Recyceltes Material]],'DD FD'!AL:AM,2,FALSE))</f>
        <v/>
      </c>
      <c r="OV284" s="578" t="str">
        <f>IF(Table1[[#This Row],[Etikett - B3 - Recyceltes Material Anteil (in %)]]="","",Table1[[#This Row],[Etikett - B3 - Recyceltes Material Anteil (in %)]])</f>
        <v/>
      </c>
      <c r="OW284" s="577" t="str">
        <f>IF(Table1[[#This Row],[Etikett - B3 - Beschichtung]]="","",VLOOKUP(Table1[[#This Row],[Etikett - B3 - Beschichtung]],'DD FD'!AE:AF,2,FALSE))</f>
        <v/>
      </c>
      <c r="OX284" s="613" t="str">
        <f>IF(Table1[[#This Row],[Etikett - B3 - Beschichtung Anteil (in %)]]="","",Table1[[#This Row],[Etikett - B3 - Beschichtung Anteil (in %)]])</f>
        <v/>
      </c>
      <c r="OY284" s="618">
        <f>ROUNDUP(SUM(
IF(AND(LH284='DD FD'!$J$7,LJ284='DD FD'!$AI$3),LI284,0),
IF(AND(LR284='DD FD'!$J$7,LT284='DD FD'!$AI$3),LS284,0),
IF(AND(MB284='DD FD'!$J$7,MD284='DD FD'!$AI$3),MC284,0),
IF(AND(ML284='DD FD'!$J$7,MN284='DD FD'!$AI$3),MM284,0),
IF(AND(MW284='DD FD'!$J$7,MY284='DD FD'!$AI$3),MX284,0),
IF(AND(NH284='DD FD'!$J$7,NJ284='DD FD'!$AI$3),NI284,0),
IF(AND(NS284='DD FD'!$J$7,NU284='DD FD'!$AI$3),NT284,0),
IF(AND(OD284='DD FD'!$J$7,OF284='DD FD'!$AI$3),OE284,0),
IF(AND(OO284='DD FD'!$J$7,OQ284='DD FD'!$AI$3),OP284,0),
),2)</f>
        <v>0</v>
      </c>
      <c r="OZ284" s="617">
        <f>ROUNDUP(SUM(
IF(AND(LH284='DD FD'!$J$6,LJ284='DD FD'!$AI$3),LI284,0),
IF(AND(LR284='DD FD'!$J$6,LT284='DD FD'!$AI$3),LS284,0),
IF(AND(MB284='DD FD'!$J$6,MD284='DD FD'!$AI$3),MC284,0),
IF(AND(ML284='DD FD'!$J$6,MN284='DD FD'!$AI$3),MM284,0),
IF(AND(MW284='DD FD'!$J$6,MY284='DD FD'!$AI$3),MX284,0),
IF(AND(NH284='DD FD'!$J$6,NJ284='DD FD'!$AI$3),NI284,0),
IF(AND(NS284='DD FD'!$J$6,NU284='DD FD'!$AI$3),NT284,0),
IF(AND(OD284='DD FD'!$J$6,OF284='DD FD'!$AI$3),OE284,0),
IF(AND(OO284='DD FD'!$J$6,OQ284='DD FD'!$AI$3),OP284,0),
),2)</f>
        <v>0</v>
      </c>
      <c r="PA284" s="617">
        <f>ROUNDUP(SUM(
IF(AND(LH284='DD FD'!$J$10,LJ284='DD FD'!$AI$3),LI284,0),
IF(AND(LR284='DD FD'!$J$10,LT284='DD FD'!$AI$3),LS284,0),
IF(AND(MB284='DD FD'!$J$10,MD284='DD FD'!$AI$3),MC284,0),
IF(AND(ML284='DD FD'!$J$10,MN284='DD FD'!$AI$3),MM284,0),
IF(AND(MW284='DD FD'!$J$10,MY284='DD FD'!$AI$3),MX284,0),
IF(AND(NH284='DD FD'!$J$10,NJ284='DD FD'!$AI$3),NI284,0),
IF(AND(NS284='DD FD'!$J$10,NU284='DD FD'!$AI$3),NT284,0),
IF(AND(OD284='DD FD'!$J$10,OF284='DD FD'!$AI$3),OE284,0),
IF(AND(OO284='DD FD'!$J$10,OQ284='DD FD'!$AI$3),OP284,0),
),2)</f>
        <v>0</v>
      </c>
      <c r="PB284" s="617">
        <f>ROUNDUP(SUM(
IF(AND(LH284='DD FD'!$J$8,LJ284='DD FD'!$AI$3),LI284,0),
IF(AND(LR284='DD FD'!$J$8,LT284='DD FD'!$AI$3),LS284,0),
IF(AND(MB284='DD FD'!$J$8,MD284='DD FD'!$AI$3),MC284,0),
IF(AND(ML284='DD FD'!$J$8,MN284='DD FD'!$AI$3),MM284,0),
IF(AND(MW284='DD FD'!$J$8,MY284='DD FD'!$AI$3),MX284,0),
IF(AND(NH284='DD FD'!$J$8,NJ284='DD FD'!$AI$3),NI284,0),
IF(AND(NS284='DD FD'!$J$8,NU284='DD FD'!$AI$3),NT284,0),
IF(AND(OD284='DD FD'!$J$8,OF284='DD FD'!$AI$3),OE284,0),
IF(AND(OO284='DD FD'!$J$8,OQ284='DD FD'!$AI$3),OP284,0),
),2)</f>
        <v>0</v>
      </c>
      <c r="PC284" s="617">
        <f>ROUNDUP(SUM(
IF(AND(LH284='DD FD'!$J$5,LJ284='DD FD'!$AI$3),LI284,0),
IF(AND(LR284='DD FD'!$J$5,LT284='DD FD'!$AI$3),LS284,0),
IF(AND(MB284='DD FD'!$J$5,MD284='DD FD'!$AI$3),MC284,0),
IF(AND(ML284='DD FD'!$J$5,MN284='DD FD'!$AI$3),MM284,0),
IF(AND(MW284='DD FD'!$J$5,MY284='DD FD'!$AI$3),MX284,0),
IF(AND(NH284='DD FD'!$J$5,NJ284='DD FD'!$AI$3),NI284,0),
IF(AND(NS284='DD FD'!$J$5,NU284='DD FD'!$AI$3),NT284,0),
IF(AND(OD284='DD FD'!$J$5,OF284='DD FD'!$AI$3),OE284,0),
IF(AND(OO284='DD FD'!$J$5,OQ284='DD FD'!$AI$3),OP284,0),
),2)</f>
        <v>0</v>
      </c>
      <c r="PD284" s="617">
        <f>ROUNDUP(SUM(
IF(AND(LH284='DD FD'!$J$9,LJ284='DD FD'!$AI$3),LI284,0),
IF(AND(LR284='DD FD'!$J$9,LT284='DD FD'!$AI$3),LS284,0),
IF(AND(MB284='DD FD'!$J$9,MD284='DD FD'!$AI$3),MC284,0),
IF(AND(ML284='DD FD'!$J$9,MN284='DD FD'!$AI$3),MM284,0),
IF(AND(MW284='DD FD'!$J$9,MY284='DD FD'!$AI$3),MX284,0),
IF(AND(NH284='DD FD'!$J$9,NJ284='DD FD'!$AI$3),NI284,0),
IF(AND(NS284='DD FD'!$J$9,NU284='DD FD'!$AI$3),NT284,0),
IF(AND(OD284='DD FD'!$J$9,OF284='DD FD'!$AI$3),OE284,0),
IF(AND(OO284='DD FD'!$J$9,OQ284='DD FD'!$AI$3),OP284,0),
),2)</f>
        <v>0</v>
      </c>
      <c r="PE284" s="617">
        <f>ROUNDUP(SUM(
IF(AND(LH284='DD FD'!$J$4,LJ284='DD FD'!$AI$3),LI284,0),
IF(AND(LR284='DD FD'!$J$4,LT284='DD FD'!$AI$3),LS284,0),
IF(AND(MB284='DD FD'!$J$4,MD284='DD FD'!$AI$3),MC284,0),
IF(AND(ML284='DD FD'!$J$4,MN284='DD FD'!$AI$3),MM284,0),
IF(AND(MW284='DD FD'!$J$4,MY284='DD FD'!$AI$3),MX284,0),
IF(AND(NH284='DD FD'!$J$4,NJ284='DD FD'!$AI$3),NI284,0),
IF(AND(NS284='DD FD'!$J$4,NU284='DD FD'!$AI$3),NT284,0),
IF(AND(OD284='DD FD'!$J$4,OF284='DD FD'!$AI$3),OE284,0),
IF(AND(OO284='DD FD'!$J$4,OQ284='DD FD'!$AI$3),OP284,0),
),2)</f>
        <v>0</v>
      </c>
      <c r="PF284" s="619">
        <f>ROUNDUP(SUM(
IF(AND(LH284='DD FD'!$J$11,LJ284='DD FD'!$AI$3),LI284,0),
IF(AND(LR284='DD FD'!$J$11,LT284='DD FD'!$AI$3),LS284,0),
IF(AND(MB284='DD FD'!$J$11,MD284='DD FD'!$AI$3),MC284,0),
IF(AND(ML284='DD FD'!$J$11,MN284='DD FD'!$AI$3),MM284,0),
IF(AND(MW284='DD FD'!$J$11,MY284='DD FD'!$AI$3),MX284,0),
IF(AND(NH284='DD FD'!$J$11,NJ284='DD FD'!$AI$3),NI284,0),
IF(AND(NS284='DD FD'!$J$11,NU284='DD FD'!$AI$3),NT284,0),
IF(AND(OD284='DD FD'!$J$11,OF284='DD FD'!$AI$3),OE284,0),
IF(AND(OO284='DD FD'!$J$11,OQ284='DD FD'!$AI$3),OP284,0),
),2)</f>
        <v>0</v>
      </c>
    </row>
    <row r="285" spans="1:422">
      <c r="A285" s="806"/>
      <c r="B285" s="934"/>
      <c r="C285" s="247"/>
      <c r="D285" s="842"/>
      <c r="E285" s="247"/>
      <c r="F285" s="158"/>
      <c r="G285" s="710"/>
      <c r="H285" s="712"/>
      <c r="I285" s="936"/>
      <c r="J285" s="803"/>
      <c r="K285" s="150"/>
      <c r="L285" s="146" t="str">
        <f t="shared" si="108"/>
        <v/>
      </c>
      <c r="M285" s="501" t="str">
        <f t="shared" si="125"/>
        <v/>
      </c>
      <c r="N285" s="504"/>
      <c r="O285" s="113" t="str">
        <f t="shared" si="126"/>
        <v/>
      </c>
      <c r="P285" s="114" t="str">
        <f t="shared" si="109"/>
        <v/>
      </c>
      <c r="Q285" s="152"/>
      <c r="R285" s="152"/>
      <c r="S285" s="115" t="str">
        <f t="shared" si="127"/>
        <v/>
      </c>
      <c r="T285" s="159"/>
      <c r="U285" s="159"/>
      <c r="V285" s="157"/>
      <c r="W285" s="157"/>
      <c r="X285" s="157"/>
      <c r="Y285" s="772"/>
      <c r="Z285" s="158"/>
      <c r="AA285" s="144"/>
      <c r="AB285" s="112"/>
      <c r="AC285" s="153"/>
      <c r="AD285" s="153"/>
      <c r="AE285" s="153"/>
      <c r="AF285" s="153"/>
      <c r="AG285" s="153"/>
      <c r="AH285" s="153"/>
      <c r="AI285" s="152"/>
      <c r="AJ285" s="158"/>
      <c r="AK285" s="158"/>
      <c r="AL285" s="158"/>
      <c r="AM285" s="116" t="str">
        <f t="shared" si="128"/>
        <v/>
      </c>
      <c r="AN285" s="116" t="str">
        <f t="shared" si="129"/>
        <v/>
      </c>
      <c r="AO285" s="324"/>
      <c r="AP285" s="503"/>
      <c r="AQ285" s="487" t="str">
        <f t="shared" si="130"/>
        <v/>
      </c>
      <c r="AR285" s="113" t="str">
        <f t="shared" si="110"/>
        <v/>
      </c>
      <c r="AS285" s="113" t="str">
        <f t="shared" si="111"/>
        <v/>
      </c>
      <c r="AT285" s="113" t="str">
        <f t="shared" si="112"/>
        <v/>
      </c>
      <c r="AU285" s="113" t="str">
        <f t="shared" si="113"/>
        <v/>
      </c>
      <c r="AV285" s="159"/>
      <c r="AW285" s="157"/>
      <c r="AX285" s="157"/>
      <c r="AY285" s="157"/>
      <c r="AZ285" s="157"/>
      <c r="BA285" s="116" t="str">
        <f t="shared" si="114"/>
        <v/>
      </c>
      <c r="BB285" s="316"/>
      <c r="BC285" s="116" t="str">
        <f t="shared" si="115"/>
        <v/>
      </c>
      <c r="BD285" s="133" t="str">
        <f t="shared" si="116"/>
        <v/>
      </c>
      <c r="BE285" s="157"/>
      <c r="BF285" s="1180"/>
      <c r="BG285" s="1180"/>
      <c r="BH285" s="158"/>
      <c r="BI285" s="490"/>
      <c r="BJ285" s="514" t="str">
        <f t="shared" si="131"/>
        <v/>
      </c>
      <c r="BK285" s="789"/>
      <c r="BL285" s="116" t="str">
        <f t="shared" si="132"/>
        <v/>
      </c>
      <c r="BM285" s="144"/>
      <c r="BN285" s="144"/>
      <c r="BO285" s="144"/>
      <c r="BP285" s="790"/>
      <c r="BQ285" s="790"/>
      <c r="BR285" s="790"/>
      <c r="BS285" s="116" t="str">
        <f t="shared" si="117"/>
        <v/>
      </c>
      <c r="BT285" s="790"/>
      <c r="BU285" s="808" t="str">
        <f t="shared" si="118"/>
        <v/>
      </c>
      <c r="BV285" s="791"/>
      <c r="BW285" s="144"/>
      <c r="BX285" s="20"/>
      <c r="BY285" s="20"/>
      <c r="BZ285" s="20"/>
      <c r="CA285" s="792"/>
      <c r="CB285" s="1201"/>
      <c r="CC285" s="144"/>
      <c r="CD285" s="144"/>
      <c r="CE285" s="144"/>
      <c r="CF285" s="144"/>
      <c r="CG285" s="144"/>
      <c r="CH285" s="144"/>
      <c r="CI285" s="144"/>
      <c r="CJ285" s="144"/>
      <c r="CK285" s="144"/>
      <c r="CL285" s="144"/>
      <c r="CM285" s="144"/>
      <c r="CN285" s="144"/>
      <c r="CO285" s="144"/>
      <c r="CP285" s="144"/>
      <c r="CQ285" s="144"/>
      <c r="CR285" s="144"/>
      <c r="CS285" s="144"/>
      <c r="CT285" s="144"/>
      <c r="CU285" s="144"/>
      <c r="CV285" s="144"/>
      <c r="CW285" s="144"/>
      <c r="CX285" s="144"/>
      <c r="CY285" s="144"/>
      <c r="CZ285" s="144"/>
      <c r="DA285" s="144"/>
      <c r="DB285" s="144"/>
      <c r="DC285" s="144"/>
      <c r="DD285" s="144"/>
      <c r="DE285" s="144"/>
      <c r="DF285" s="144"/>
      <c r="DG285" s="144"/>
      <c r="DH285" s="144"/>
      <c r="DI285" s="144"/>
      <c r="DJ285" s="144"/>
      <c r="DK285" s="144"/>
      <c r="DL285" s="144"/>
      <c r="DM285" s="144"/>
      <c r="DN285" s="144"/>
      <c r="DO285" s="144"/>
      <c r="DP285" s="144"/>
      <c r="DQ285" s="144"/>
      <c r="DR285" s="144"/>
      <c r="DS285" s="144"/>
      <c r="DT285" s="144"/>
      <c r="DU285" s="144"/>
      <c r="DV285" s="144"/>
      <c r="DW285" s="144"/>
      <c r="DX285" s="144"/>
      <c r="DY285" s="144"/>
      <c r="DZ285" s="144"/>
      <c r="EA285" s="144"/>
      <c r="EB285" s="144"/>
      <c r="EC285" s="144"/>
      <c r="ED285" s="782" t="str">
        <f t="shared" si="133"/>
        <v/>
      </c>
      <c r="EE285" s="519"/>
      <c r="EF285" s="793"/>
      <c r="EG285" s="519"/>
      <c r="EH285" s="794"/>
      <c r="EI285" s="790"/>
      <c r="EJ285" s="794"/>
      <c r="EK285" s="794"/>
      <c r="EL285" s="790"/>
      <c r="EM285" s="790"/>
      <c r="EN285" s="790"/>
      <c r="EO285" s="112" t="str">
        <f t="shared" si="119"/>
        <v/>
      </c>
      <c r="EP285" s="790"/>
      <c r="EQ285" s="488" t="str">
        <f t="shared" si="120"/>
        <v/>
      </c>
      <c r="ER285" s="1100"/>
      <c r="ES285" s="1099" t="str">
        <f t="shared" si="134"/>
        <v/>
      </c>
      <c r="ET285" s="525"/>
      <c r="EU285" s="148"/>
      <c r="EV285" s="148"/>
      <c r="EW285" s="148"/>
      <c r="EX285" s="148"/>
      <c r="EY285" s="148"/>
      <c r="EZ285" s="148"/>
      <c r="FA285" s="148"/>
      <c r="FB285" s="148"/>
      <c r="FC285" s="148"/>
      <c r="FD285" s="148"/>
      <c r="FE285" s="148"/>
      <c r="FF285" s="148"/>
      <c r="FG285" s="148"/>
      <c r="FH285" s="148"/>
      <c r="FI285" s="528"/>
      <c r="FJ285" s="513" t="str">
        <f t="shared" si="121"/>
        <v/>
      </c>
      <c r="FK285" s="158"/>
      <c r="FL285" s="850"/>
      <c r="FM285" s="850"/>
      <c r="FN285" s="850"/>
      <c r="FO285" s="850"/>
      <c r="FP285" s="850"/>
      <c r="FQ285" s="850"/>
      <c r="FR285" s="157"/>
      <c r="FS285" s="143"/>
      <c r="FT285" s="143"/>
      <c r="FU285" s="847" t="str">
        <f t="shared" si="122"/>
        <v/>
      </c>
      <c r="FV285" s="555"/>
      <c r="FW285" s="523" t="str">
        <f>IF(Table1[[#This Row],[Nonfood Inhaltstoffe - Komponente]]="","",VLOOKUP(Table1[[#This Row],[Nonfood Inhaltstoffe - Komponente]],'Dropdown Auswahl'!BJ:BK,2,FALSE))</f>
        <v/>
      </c>
      <c r="FX285" s="1013"/>
      <c r="FY285" s="1011" t="str">
        <f t="shared" si="123"/>
        <v/>
      </c>
      <c r="FZ285" s="152"/>
      <c r="GA285" s="152"/>
      <c r="GB285" s="152"/>
      <c r="GC285" s="529" t="str">
        <f t="shared" si="124"/>
        <v/>
      </c>
      <c r="GG285" s="21"/>
      <c r="GH285" s="21"/>
      <c r="GI285" s="1019"/>
      <c r="GJ285" s="1016" t="str">
        <f>IF(Table1[[#This Row],[Global Trade Item Number (GTIN)]]="","",Table1[[#This Row],[Global Trade Item Number (GTIN)]])</f>
        <v/>
      </c>
      <c r="GK285" s="555" t="str">
        <f>IF(Table1[[#This Row],[WAWI-Nr./ Kreditoren-Nummer
(ASDV)]]&lt;&gt;"",Table1[[#This Row],[WAWI-Nr./ Kreditoren-Nummer
(ASDV)]],"")</f>
        <v/>
      </c>
      <c r="GL285" s="165"/>
      <c r="GM285" s="165"/>
      <c r="GN285" s="165"/>
      <c r="GO285" s="485"/>
      <c r="GP285" s="534"/>
      <c r="GQ285" s="533"/>
      <c r="GR285" s="486"/>
      <c r="GS285" s="486"/>
      <c r="GT285" s="486"/>
      <c r="GU285" s="486"/>
      <c r="GV285" s="486"/>
      <c r="GW285" s="542"/>
      <c r="GX285" s="538"/>
      <c r="GY285" s="144"/>
      <c r="GZ285" s="480"/>
      <c r="HA285" s="158"/>
      <c r="HB285" s="480"/>
      <c r="HC285" s="480"/>
      <c r="HD285" s="480"/>
      <c r="HE285" s="480"/>
      <c r="HF285" s="480"/>
      <c r="HG285" s="480"/>
      <c r="HH285" s="538"/>
      <c r="HI285" s="480"/>
      <c r="HJ285" s="480"/>
      <c r="HK285" s="480"/>
      <c r="HL285" s="480"/>
      <c r="HM285" s="480"/>
      <c r="HN285" s="480"/>
      <c r="HO285" s="480"/>
      <c r="HP285" s="480"/>
      <c r="HQ285" s="480"/>
      <c r="HR285" s="538"/>
      <c r="HS285" s="480"/>
      <c r="HT285" s="480"/>
      <c r="HU285" s="480"/>
      <c r="HV285" s="480"/>
      <c r="HW285" s="480"/>
      <c r="HX285" s="480"/>
      <c r="HY285" s="480"/>
      <c r="HZ285" s="480"/>
      <c r="IA285" s="480"/>
      <c r="IB285" s="538"/>
      <c r="IC285" s="480"/>
      <c r="ID285" s="480"/>
      <c r="IE285" s="480"/>
      <c r="IF285" s="480"/>
      <c r="IG285" s="480"/>
      <c r="IH285" s="480"/>
      <c r="II285" s="480"/>
      <c r="IJ285" s="480"/>
      <c r="IK285" s="480"/>
      <c r="IL285" s="480"/>
      <c r="IM285" s="538"/>
      <c r="IN285" s="480"/>
      <c r="IO285" s="480"/>
      <c r="IP285" s="480"/>
      <c r="IQ285" s="480"/>
      <c r="IR285" s="480"/>
      <c r="IS285" s="480"/>
      <c r="IT285" s="480"/>
      <c r="IU285" s="480"/>
      <c r="IV285" s="480"/>
      <c r="IW285" s="480"/>
      <c r="IX285" s="538"/>
      <c r="IY285" s="480"/>
      <c r="IZ285" s="480"/>
      <c r="JA285" s="480"/>
      <c r="JB285" s="480"/>
      <c r="JC285" s="480"/>
      <c r="JD285" s="480"/>
      <c r="JE285" s="480"/>
      <c r="JF285" s="480"/>
      <c r="JG285" s="480"/>
      <c r="JH285" s="480"/>
      <c r="JI285" s="538"/>
      <c r="JJ285" s="480"/>
      <c r="JK285" s="480"/>
      <c r="JL285" s="480"/>
      <c r="JM285" s="480"/>
      <c r="JN285" s="480"/>
      <c r="JO285" s="480"/>
      <c r="JP285" s="480"/>
      <c r="JQ285" s="480"/>
      <c r="JR285" s="480"/>
      <c r="JS285" s="590"/>
      <c r="JT285" s="538"/>
      <c r="JU285" s="480"/>
      <c r="JV285" s="480"/>
      <c r="JW285" s="480"/>
      <c r="JX285" s="480"/>
      <c r="JY285" s="480"/>
      <c r="JZ285" s="480"/>
      <c r="KA285" s="480"/>
      <c r="KB285" s="480"/>
      <c r="KC285" s="480"/>
      <c r="KD285" s="480"/>
      <c r="KE285" s="538"/>
      <c r="KF285" s="480"/>
      <c r="KG285" s="480"/>
      <c r="KH285" s="480"/>
      <c r="KI285" s="480"/>
      <c r="KJ285" s="480"/>
      <c r="KK285" s="480"/>
      <c r="KL285" s="480"/>
      <c r="KM285" s="480"/>
      <c r="KN285" s="480"/>
      <c r="KO285" s="480"/>
      <c r="KR285" s="568" t="str">
        <f>IF(Table1[[#This Row],[GTIN]]&lt;&gt;"",Table1[[#This Row],[GTIN]],"")</f>
        <v/>
      </c>
      <c r="KS285" s="569" t="str">
        <f>Table1[[#This Row],[Kreditor]]</f>
        <v/>
      </c>
      <c r="KT285" s="570" t="str">
        <f>IF(Table1[[#This Row],[Gültig ab (Datum)]]&lt;&gt;"",Table1[[#This Row],[Gültig ab (Datum)]],"")</f>
        <v/>
      </c>
      <c r="KU285" s="570"/>
      <c r="KV285" s="583" t="str">
        <f>IF(Table1[[#This Row],[Artikel verpackt? 
(X=Ja)]]="","",Table1[[#This Row],[Artikel verpackt? 
(X=Ja)]])</f>
        <v/>
      </c>
      <c r="KW285" s="571" t="str">
        <f>IF(Table1[[#This Row],[Verpackung recyclingfähig?
(X=Ja)]]="","",Table1[[#This Row],[Verpackung recyclingfähig?
(X=Ja)]])</f>
        <v/>
      </c>
      <c r="KX285" s="572"/>
      <c r="KY285" s="573"/>
      <c r="KZ285" s="574"/>
      <c r="LA285" s="574"/>
      <c r="LB285" s="574"/>
      <c r="LC285" s="574"/>
      <c r="LD285" s="574"/>
      <c r="LE285" s="574"/>
      <c r="LF285" s="575"/>
      <c r="LG285" s="576" t="str">
        <f>IF(Table1[[#This Row],[Hauptkörper - B1 - Art]]="","",VLOOKUP(Table1[[#This Row],[Hauptkörper - B1 - Art]],'DD FD'!B:C,2,FALSE))</f>
        <v/>
      </c>
      <c r="LH285" s="577" t="str">
        <f>IF(Table1[[#This Row],[Hauptkörper - B1 - Fraktion]]="","",VLOOKUP(Table1[[#This Row],[Hauptkörper - B1 - Fraktion]],'DD FD'!H:J,3,FALSE))</f>
        <v/>
      </c>
      <c r="LI285" s="574" t="str">
        <f>IF(Table1[[#This Row],[Hauptkörper - B1 - Gewicht
(in G)]]="","",Table1[[#This Row],[Hauptkörper - B1 - Gewicht
(in G)]])</f>
        <v/>
      </c>
      <c r="LJ285" s="574" t="str">
        <f>IF(Table1[[#This Row],[Hauptkörper - B1 - Lizenzierungs-pflichtig? (X=Ja)]]="","",Table1[[#This Row],[Hauptkörper - B1 - Lizenzierungs-pflichtig? (X=Ja)]])</f>
        <v/>
      </c>
      <c r="LK285" s="577" t="str">
        <f>IF(Table1[[#This Row],[Hauptkörper - B1 - Virgin Material]]="","",VLOOKUP(Table1[[#This Row],[Hauptkörper - B1 - Virgin Material]],'DD FD'!AJ:AK,2,FALSE))</f>
        <v/>
      </c>
      <c r="LL285" s="578" t="str">
        <f>IF(Table1[[#This Row],[Hauptkörper - B1 - Virgin Material Anteil (in %)]]="","",Table1[[#This Row],[Hauptkörper - B1 - Virgin Material Anteil (in %)]])</f>
        <v/>
      </c>
      <c r="LM285" s="577" t="str">
        <f>IF(Table1[[#This Row],[Hauptkörper - B1 - Recyceltes Material]]="","",VLOOKUP(Table1[[#This Row],[Hauptkörper - B1 - Recyceltes Material]],'DD FD'!AL:AM,2,FALSE))</f>
        <v/>
      </c>
      <c r="LN285" s="578" t="str">
        <f>IF(Table1[[#This Row],[Hauptkörper - B1 - Recyceltes Material Anteil (in %)]]="","",Table1[[#This Row],[Hauptkörper - B1 - Recyceltes Material Anteil (in %)]])</f>
        <v/>
      </c>
      <c r="LO285" s="579" t="str">
        <f>IF(Table1[[#This Row],[Hauptkörper - B1 - Beschichtung]]="","",VLOOKUP(Table1[[#This Row],[Hauptkörper - B1 - Beschichtung]],'DD FD'!AE:AF,2,FALSE))</f>
        <v/>
      </c>
      <c r="LP285" s="580" t="str">
        <f>IF(Table1[[#This Row],[Hauptkörper - B1 - Beschichtung Anteil (in %)]]="","",Table1[[#This Row],[Hauptkörper - B1 - Beschichtung Anteil (in %)]])</f>
        <v/>
      </c>
      <c r="LQ285" s="576" t="str">
        <f>IF(Table1[[#This Row],[Hauptkörper - B2 - Art]]="","",VLOOKUP(Table1[[#This Row],[Hauptkörper - B2 - Art]],'DD FD'!B:C,2,FALSE))</f>
        <v/>
      </c>
      <c r="LR285" s="577" t="str">
        <f>IF(Table1[[#This Row],[Hauptkörper - B2 - Fraktion]]="","",VLOOKUP(Table1[[#This Row],[Hauptkörper - B2 - Fraktion]],'DD FD'!H:J,3,FALSE))</f>
        <v/>
      </c>
      <c r="LS285" s="574" t="str">
        <f>IF(Table1[[#This Row],[Hauptkörper - B2 - Gewicht
(in G)]]="","",Table1[[#This Row],[Hauptkörper - B2 - Gewicht
(in G)]])</f>
        <v/>
      </c>
      <c r="LT285" s="574" t="str">
        <f>IF(Table1[[#This Row],[Hauptkörper - B2 - Lizenzierungs-pflichtig? (X=Ja)]]="","",Table1[[#This Row],[Hauptkörper - B2 - Lizenzierungs-pflichtig? (X=Ja)]])</f>
        <v/>
      </c>
      <c r="LU285" s="577" t="str">
        <f>IF(Table1[[#This Row],[Hauptkörper - B2 - Virgin Material]]="","",VLOOKUP(Table1[[#This Row],[Hauptkörper - B2 - Virgin Material]],'DD FD'!AJ:AK,2,FALSE))</f>
        <v/>
      </c>
      <c r="LV285" s="578" t="str">
        <f>IF(Table1[[#This Row],[Hauptkörper - B2 - Virgin Material Anteil (in %)]]="","",Table1[[#This Row],[Hauptkörper - B2 - Virgin Material Anteil (in %)]])</f>
        <v/>
      </c>
      <c r="LW285" s="577" t="str">
        <f>IF(Table1[[#This Row],[Hauptkörper - B2 - Recyceltes Material]]="","",VLOOKUP(Table1[[#This Row],[Hauptkörper - B2 - Recyceltes Material]],'DD FD'!AL:AM,2,FALSE))</f>
        <v/>
      </c>
      <c r="LX285" s="578" t="str">
        <f>IF(Table1[[#This Row],[Hauptkörper - B2 - Recyceltes Material Anteil (in %)]]="","",Table1[[#This Row],[Hauptkörper - B2 - Recyceltes Material Anteil (in %)]])</f>
        <v/>
      </c>
      <c r="LY285" s="577" t="str">
        <f>IF(Table1[[#This Row],[Hauptkörper - B2 - Beschichtung]]="","",VLOOKUP(Table1[[#This Row],[Hauptkörper - B2 - Beschichtung]],'DD FD'!AE:AF,2,FALSE))</f>
        <v/>
      </c>
      <c r="LZ285" s="580" t="str">
        <f>IF(Table1[[#This Row],[Hauptkörper - B2 - Beschichtung Anteil (in %)]]="","",Table1[[#This Row],[Hauptkörper - B2 - Beschichtung Anteil (in %)]])</f>
        <v/>
      </c>
      <c r="MA285" s="576" t="str">
        <f>IF(Table1[[#This Row],[Hauptkörper - B3 - Art]]="","",VLOOKUP(Table1[[#This Row],[Hauptkörper - B3 - Art]],'DD FD'!B:C,2,FALSE))</f>
        <v/>
      </c>
      <c r="MB285" s="577" t="str">
        <f>IF(Table1[[#This Row],[Hauptkörper - B3 - Fraktion]]="","",VLOOKUP(Table1[[#This Row],[Hauptkörper - B3 - Fraktion]],'DD FD'!H:J,3,FALSE))</f>
        <v/>
      </c>
      <c r="MC285" s="574" t="str">
        <f>IF(Table1[[#This Row],[Hauptkörper - B3 - Gewicht
(in G)]]="","",Table1[[#This Row],[Hauptkörper - B3 - Gewicht
(in G)]])</f>
        <v/>
      </c>
      <c r="MD285" s="574" t="str">
        <f>IF(Table1[[#This Row],[Hauptkörper - B3 - Lizenzierungs-pflichtig? (X=Ja)]]="","",Table1[[#This Row],[Hauptkörper - B3 - Lizenzierungs-pflichtig? (X=Ja)]])</f>
        <v/>
      </c>
      <c r="ME285" s="577" t="str">
        <f>IF(Table1[[#This Row],[Hauptkörper - B3 - Virgin Material]]="","",VLOOKUP(Table1[[#This Row],[Hauptkörper - B3 - Virgin Material]],'DD FD'!AJ:AK,2,FALSE))</f>
        <v/>
      </c>
      <c r="MF285" s="578" t="str">
        <f>IF(Table1[[#This Row],[Hauptkörper - B3 - Virgin Material Anteil (in %)]]="","",Table1[[#This Row],[Hauptkörper - B3 - Virgin Material Anteil (in %)]])</f>
        <v/>
      </c>
      <c r="MG285" s="577" t="str">
        <f>IF(Table1[[#This Row],[Hauptkörper - B3 - Recyceltes Material]]="","",VLOOKUP(Table1[[#This Row],[Hauptkörper - B3 - Recyceltes Material]],'DD FD'!AL:AM,2,FALSE))</f>
        <v/>
      </c>
      <c r="MH285" s="578" t="str">
        <f>IF(Table1[[#This Row],[Hauptkörper - B3 - Recyceltes Material Anteil (in %)]]="","",Table1[[#This Row],[Hauptkörper - B3 - Recyceltes Material Anteil (in %)]])</f>
        <v/>
      </c>
      <c r="MI285" s="577" t="str">
        <f>IF(Table1[[#This Row],[Hauptkörper - B3 - Beschichtung]]="","",VLOOKUP(Table1[[#This Row],[Hauptkörper - B3 - Beschichtung]],'DD FD'!AE:AF,2,FALSE))</f>
        <v/>
      </c>
      <c r="MJ285" s="580" t="str">
        <f>IF(Table1[[#This Row],[Hauptkörper - B3 - Beschichtung Anteil (in %)]]="","",Table1[[#This Row],[Hauptkörper - B3 - Beschichtung Anteil (in %)]])</f>
        <v/>
      </c>
      <c r="MK285" s="576" t="str">
        <f>IF(Table1[[#This Row],[Verschluss - B1 - Art]]="","",VLOOKUP(Table1[[#This Row],[Verschluss - B1 - Art]],'DD FD'!D:E,2,FALSE))</f>
        <v/>
      </c>
      <c r="ML285" s="577" t="str">
        <f>IF(Table1[[#This Row],[Verschluss - B1 - Fraktion]]="","",VLOOKUP(Table1[[#This Row],[Verschluss - B1 - Fraktion]],'DD FD'!H:J,3,FALSE))</f>
        <v/>
      </c>
      <c r="MM285" s="574" t="str">
        <f>IF(Table1[[#This Row],[Verschluss - B1 - Gewicht (in G)]]="","",Table1[[#This Row],[Verschluss - B1 - Gewicht (in G)]])</f>
        <v/>
      </c>
      <c r="MN285" s="574" t="str">
        <f>IF(Table1[[#This Row],[Verschluss - B1 - Lizenzierungs-pflichtig? (X=Ja)]]="","",Table1[[#This Row],[Verschluss - B1 - Lizenzierungs-pflichtig? (X=Ja)]])</f>
        <v/>
      </c>
      <c r="MO285" s="574" t="str">
        <f>IF(Table1[[#This Row],[Verschluss - B1 - Trennbar vom Hauptkörper? (X=Ja)]]="","",Table1[[#This Row],[Verschluss - B1 - Trennbar vom Hauptkörper? (X=Ja)]])</f>
        <v/>
      </c>
      <c r="MP285" s="577" t="str">
        <f>IF(Table1[[#This Row],[Verschluss - B1 - Virgin Material]]="","",VLOOKUP(Table1[[#This Row],[Verschluss - B1 - Virgin Material]],'DD FD'!AJ:AK,2,FALSE))</f>
        <v/>
      </c>
      <c r="MQ285" s="578" t="str">
        <f>IF(Table1[[#This Row],[Verschluss - B1 - Virgin Material Anteil (in %)]]="","",Table1[[#This Row],[Verschluss - B1 - Virgin Material Anteil (in %)]])</f>
        <v/>
      </c>
      <c r="MR285" s="577" t="str">
        <f>IF(Table1[[#This Row],[Verschluss - B1 - Recyceltes Material]]="","",VLOOKUP(Table1[[#This Row],[Verschluss - B1 - Recyceltes Material]],'DD FD'!AL:AM,2,FALSE))</f>
        <v/>
      </c>
      <c r="MS285" s="578" t="str">
        <f>IF(Table1[[#This Row],[Verschluss - B1 - Recyceltes Material Anteil (in %)]]="","",Table1[[#This Row],[Verschluss - B1 - Recyceltes Material Anteil (in %)]])</f>
        <v/>
      </c>
      <c r="MT285" s="577" t="str">
        <f>IF(Table1[[#This Row],[Verschluss - B1 - Beschichtung]]="","",VLOOKUP(Table1[[#This Row],[Verschluss - B1 - Beschichtung]],'DD FD'!AE:AF,2,FALSE))</f>
        <v/>
      </c>
      <c r="MU285" s="580" t="str">
        <f>IF(Table1[[#This Row],[Verschluss - B1 - Beschichtung Anteil (in %)]]="","",Table1[[#This Row],[Verschluss - B1 - Beschichtung Anteil (in %)]])</f>
        <v/>
      </c>
      <c r="MV285" s="576" t="str">
        <f>IF(Table1[[#This Row],[Verschluss - B2 - Art]]="","",VLOOKUP(Table1[[#This Row],[Verschluss - B2 - Art]],'DD FD'!D:E,2,FALSE))</f>
        <v/>
      </c>
      <c r="MW285" s="577" t="str">
        <f>IF(Table1[[#This Row],[Verschluss - B2 - Fraktion]]="","",VLOOKUP(Table1[[#This Row],[Verschluss - B2 - Fraktion]],'DD FD'!H:J,3,FALSE))</f>
        <v/>
      </c>
      <c r="MX285" s="574" t="str">
        <f>IF(Table1[[#This Row],[Verschluss - B2 - Gewicht (in G)]]="","",Table1[[#This Row],[Verschluss - B2 - Gewicht (in G)]])</f>
        <v/>
      </c>
      <c r="MY285" s="574" t="str">
        <f>IF(Table1[[#This Row],[Verschluss - B2 - Lizenzierungs-pflichtig? (X=Ja)]]="","",Table1[[#This Row],[Verschluss - B2 - Lizenzierungs-pflichtig? (X=Ja)]])</f>
        <v/>
      </c>
      <c r="MZ285" s="574" t="str">
        <f>IF(Table1[[#This Row],[Verschluss - B2 - Trennbar vom Hauptkörper? (X=Ja)]]="","",Table1[[#This Row],[Verschluss - B2 - Trennbar vom Hauptkörper? (X=Ja)]])</f>
        <v/>
      </c>
      <c r="NA285" s="577" t="str">
        <f>IF(Table1[[#This Row],[Verschluss - B2 - Virgin Material]]="","",VLOOKUP(Table1[[#This Row],[Verschluss - B2 - Virgin Material]],'DD FD'!AJ:AK,2,FALSE))</f>
        <v/>
      </c>
      <c r="NB285" s="578" t="str">
        <f>IF(Table1[[#This Row],[Verschluss - B2 - Virgin Material Anteil (in %)]]="","",Table1[[#This Row],[Verschluss - B2 - Virgin Material Anteil (in %)]])</f>
        <v/>
      </c>
      <c r="NC285" s="577" t="str">
        <f>IF(Table1[[#This Row],[Verschluss - B2 - Recyceltes Material]]="","",VLOOKUP(Table1[[#This Row],[Verschluss - B2 - Recyceltes Material]],'DD FD'!AL:AM,2,FALSE))</f>
        <v/>
      </c>
      <c r="ND285" s="578" t="str">
        <f>IF(Table1[[#This Row],[Verschluss - B2 - Recyceltes Material Anteil (in %)]]="","",Table1[[#This Row],[Verschluss - B2 - Recyceltes Material Anteil (in %)]])</f>
        <v/>
      </c>
      <c r="NE285" s="577" t="str">
        <f>IF(Table1[[#This Row],[Verschluss - B2 - Beschichtung]]="","",VLOOKUP(Table1[[#This Row],[Verschluss - B2 - Beschichtung]],'DD FD'!AE:AF,2,FALSE))</f>
        <v/>
      </c>
      <c r="NF285" s="580" t="str">
        <f>IF(Table1[[#This Row],[Verschluss - B2 - Beschichtung Anteil (in %)]]="","",Table1[[#This Row],[Verschluss - B2 - Beschichtung Anteil (in %)]])</f>
        <v/>
      </c>
      <c r="NG285" s="576" t="str">
        <f>IF(Table1[[#This Row],[Verschluss - B3 - Art]]="","",VLOOKUP(Table1[[#This Row],[Verschluss - B3 - Art]],'DD FD'!D:E,2,FALSE))</f>
        <v/>
      </c>
      <c r="NH285" s="577" t="str">
        <f>IF(Table1[[#This Row],[Verschluss - B3 - Fraktion]]="","",VLOOKUP(Table1[[#This Row],[Verschluss - B3 - Fraktion]],'DD FD'!H:J,3,FALSE))</f>
        <v/>
      </c>
      <c r="NI285" s="574" t="str">
        <f>IF(Table1[[#This Row],[Verschluss - B3 - Gewicht (in G)]]="","",Table1[[#This Row],[Verschluss - B3 - Gewicht (in G)]])</f>
        <v/>
      </c>
      <c r="NJ285" s="574" t="str">
        <f>IF(Table1[[#This Row],[Verschluss - B3 - Lizenzierungs-pflichtig? (X=Ja)]]="","",Table1[[#This Row],[Verschluss - B3 - Lizenzierungs-pflichtig? (X=Ja)]])</f>
        <v/>
      </c>
      <c r="NK285" s="574" t="str">
        <f>IF(Table1[[#This Row],[Verschluss - B3 - Trennbar vom Hauptkörper? (X=Ja)]]="","",Table1[[#This Row],[Verschluss - B3 - Trennbar vom Hauptkörper? (X=Ja)]])</f>
        <v/>
      </c>
      <c r="NL285" s="577" t="str">
        <f>IF(Table1[[#This Row],[Verschluss - B3 - Virgin Material]]="","",VLOOKUP(Table1[[#This Row],[Verschluss - B3 - Virgin Material]],'DD FD'!AJ:AK,2,FALSE))</f>
        <v/>
      </c>
      <c r="NM285" s="578" t="str">
        <f>IF(Table1[[#This Row],[Verschluss - B3 - Virgin Material Anteil (in %)]]="","",Table1[[#This Row],[Verschluss - B3 - Virgin Material Anteil (in %)]])</f>
        <v/>
      </c>
      <c r="NN285" s="577" t="str">
        <f>IF(Table1[[#This Row],[Verschluss - B3 - Recyceltes Material]]="","",VLOOKUP(Table1[[#This Row],[Verschluss - B3 - Recyceltes Material]],'DD FD'!AL:AM,2,FALSE))</f>
        <v/>
      </c>
      <c r="NO285" s="578" t="str">
        <f>IF(Table1[[#This Row],[Verschluss - B3 - Recyceltes Material Anteil (in %)]]="","",Table1[[#This Row],[Verschluss - B3 - Recyceltes Material Anteil (in %)]])</f>
        <v/>
      </c>
      <c r="NP285" s="577" t="str">
        <f>IF(Table1[[#This Row],[Verschluss - B3 - Beschichtung]]="","",VLOOKUP(Table1[[#This Row],[Verschluss - B3 - Beschichtung]],'DD FD'!AE:AF,2,FALSE))</f>
        <v/>
      </c>
      <c r="NQ285" s="580" t="str">
        <f>IF(Table1[[#This Row],[Verschluss - B3 - Beschichtung Anteil (in %)]]="","",Table1[[#This Row],[Verschluss - B3 - Beschichtung Anteil (in %)]])</f>
        <v/>
      </c>
      <c r="NR285" s="576" t="str">
        <f>IF(Table1[[#This Row],[Etikett - B1 - Art]]="","",VLOOKUP(Table1[[#This Row],[Etikett - B1 - Art]],'DD FD'!F:G,2,FALSE))</f>
        <v/>
      </c>
      <c r="NS285" s="577" t="str">
        <f>IF(Table1[[#This Row],[Etikett - B1 - Fraktion]]="","",VLOOKUP(Table1[[#This Row],[Etikett - B1 - Fraktion]],'DD FD'!H:J,3,FALSE))</f>
        <v/>
      </c>
      <c r="NT285" s="574" t="str">
        <f>IF(Table1[[#This Row],[Etikett - B1 - Gewicht (in G)]]="","",Table1[[#This Row],[Etikett - B1 - Gewicht (in G)]])</f>
        <v/>
      </c>
      <c r="NU285" s="574" t="str">
        <f>IF(Table1[[#This Row],[Etikett - B1 - Lizenzierungs-pflichtig? (X=Ja)]]="","",Table1[[#This Row],[Etikett - B1 - Lizenzierungs-pflichtig? (X=Ja)]])</f>
        <v/>
      </c>
      <c r="NV285" s="574" t="str">
        <f>IF(Table1[[#This Row],[Etikett - B1 - Trennbar vom Hauptkörper? (X=Ja)]]="","",Table1[[#This Row],[Etikett - B1 - Trennbar vom Hauptkörper? (X=Ja)]])</f>
        <v/>
      </c>
      <c r="NW285" s="577" t="str">
        <f>IF(Table1[[#This Row],[Etikett - B1 - Virgin Material]]="","",VLOOKUP(Table1[[#This Row],[Etikett - B1 - Virgin Material]],'DD FD'!AJ:AK,2,FALSE))</f>
        <v/>
      </c>
      <c r="NX285" s="578" t="str">
        <f>IF(Table1[[#This Row],[Etikett - B1 - Virgin Material Anteil (in %)]]="","",Table1[[#This Row],[Etikett - B1 - Virgin Material Anteil (in %)]])</f>
        <v/>
      </c>
      <c r="NY285" s="577" t="str">
        <f>IF(Table1[[#This Row],[Etikett - B1 - Recyceltes Material]]="","",VLOOKUP(Table1[[#This Row],[Etikett - B1 - Recyceltes Material]],'DD FD'!AL:AM,2,FALSE))</f>
        <v/>
      </c>
      <c r="NZ285" s="578" t="str">
        <f>IF(Table1[[#This Row],[Etikett - B1 - Recyceltes Material Anteil (in %)]]="","",Table1[[#This Row],[Etikett - B1 - Recyceltes Material Anteil (in %)]])</f>
        <v/>
      </c>
      <c r="OA285" s="577" t="str">
        <f>IF(Table1[[#This Row],[Etikett - B1 - Beschichtung]]="","",VLOOKUP(Table1[[#This Row],[Etikett - B1 - Beschichtung]],'DD FD'!AE:AF,2,FALSE))</f>
        <v/>
      </c>
      <c r="OB285" s="580" t="str">
        <f>IF(Table1[[#This Row],[Etikett - B1 - Beschichtung Anteil (in %)]]="","",Table1[[#This Row],[Etikett - B1 - Beschichtung Anteil (in %)]])</f>
        <v/>
      </c>
      <c r="OC285" s="576" t="str">
        <f>IF(Table1[[#This Row],[Etikett - B2 - Art]]="","",VLOOKUP(Table1[[#This Row],[Etikett - B2 - Art]],'DD FD'!F:G,2,FALSE))</f>
        <v/>
      </c>
      <c r="OD285" s="577" t="str">
        <f>IF(Table1[[#This Row],[Etikett - B2 - Fraktion]]="","",VLOOKUP(Table1[[#This Row],[Etikett - B2 - Fraktion]],'DD FD'!H:J,3,FALSE))</f>
        <v/>
      </c>
      <c r="OE285" s="574" t="str">
        <f>IF(Table1[[#This Row],[Etikett - B2 - Gewicht (in G)]]="","",Table1[[#This Row],[Etikett - B2 - Gewicht (in G)]])</f>
        <v/>
      </c>
      <c r="OF285" s="574" t="str">
        <f>IF(Table1[[#This Row],[Etikett - B2 - Lizenzierungs-pflichtig? (X=Ja)]]="","",Table1[[#This Row],[Etikett - B2 - Lizenzierungs-pflichtig? (X=Ja)]])</f>
        <v/>
      </c>
      <c r="OG285" s="574" t="str">
        <f>IF(Table1[[#This Row],[Etikett - B2 - Trennbar vom Hauptkörper? (X=Ja)]]="","",Table1[[#This Row],[Etikett - B2 - Trennbar vom Hauptkörper? (X=Ja)]])</f>
        <v/>
      </c>
      <c r="OH285" s="577" t="str">
        <f>IF(Table1[[#This Row],[Etikett - B2 - Virgin Material]]="","",VLOOKUP(Table1[[#This Row],[Etikett - B2 - Virgin Material]],'DD FD'!AJ:AK,2,FALSE))</f>
        <v/>
      </c>
      <c r="OI285" s="578" t="str">
        <f>IF(Table1[[#This Row],[Etikett - B2 - Virgin Material Anteil (in %)]]="","",Table1[[#This Row],[Etikett - B2 - Virgin Material Anteil (in %)]])</f>
        <v/>
      </c>
      <c r="OJ285" s="577" t="str">
        <f>IF(Table1[[#This Row],[Etikett - B2 - Recyceltes Material]]="","",VLOOKUP(Table1[[#This Row],[Etikett - B2 - Recyceltes Material]],'DD FD'!AL:AM,2,FALSE))</f>
        <v/>
      </c>
      <c r="OK285" s="578" t="str">
        <f>IF(Table1[[#This Row],[Etikett - B2 - Recyceltes Material Anteil (in %)]]="","",Table1[[#This Row],[Etikett - B2 - Recyceltes Material Anteil (in %)]])</f>
        <v/>
      </c>
      <c r="OL285" s="577" t="str">
        <f>IF(Table1[[#This Row],[Etikett - B2 - Beschichtung]]="","",VLOOKUP(Table1[[#This Row],[Etikett - B2 - Beschichtung]],'DD FD'!AE:AF,2,FALSE))</f>
        <v/>
      </c>
      <c r="OM285" s="580" t="str">
        <f>IF(Table1[[#This Row],[Etikett - B2 - Beschichtung Anteil (in %)]]="","",Table1[[#This Row],[Etikett - B2 - Beschichtung Anteil (in %)]])</f>
        <v/>
      </c>
      <c r="ON285" s="576" t="str">
        <f>IF(Table1[[#This Row],[Etikett - B3 - Art]]="","",VLOOKUP(Table1[[#This Row],[Etikett - B3 - Art]],'DD FD'!F:G,2,FALSE))</f>
        <v/>
      </c>
      <c r="OO285" s="577" t="str">
        <f>IF(Table1[[#This Row],[Etikett - B3 - Fraktion]]="","",VLOOKUP(Table1[[#This Row],[Etikett - B3 - Fraktion]],'DD FD'!H:J,3,FALSE))</f>
        <v/>
      </c>
      <c r="OP285" s="574" t="str">
        <f>IF(Table1[[#This Row],[Etikett - B3 - Gewicht (in G)]]="","",Table1[[#This Row],[Etikett - B3 - Gewicht (in G)]])</f>
        <v/>
      </c>
      <c r="OQ285" s="574" t="str">
        <f>IF(Table1[[#This Row],[Etikett - B3 - Lizenzierungs-pflichtig? (X=Ja)]]="","",Table1[[#This Row],[Etikett - B3 - Lizenzierungs-pflichtig? (X=Ja)]])</f>
        <v/>
      </c>
      <c r="OR285" s="574" t="str">
        <f>IF(Table1[[#This Row],[Etikett - B3 - Trennbar vom Hauptkörper? (X=Ja)]]="","",Table1[[#This Row],[Etikett - B3 - Trennbar vom Hauptkörper? (X=Ja)]])</f>
        <v/>
      </c>
      <c r="OS285" s="577" t="str">
        <f>IF(Table1[[#This Row],[Etikett - B3 - Virgin Material]]="","",VLOOKUP(Table1[[#This Row],[Etikett - B3 - Virgin Material]],'DD FD'!AJ:AK,2,FALSE))</f>
        <v/>
      </c>
      <c r="OT285" s="578" t="str">
        <f>IF(Table1[[#This Row],[Etikett - B3 - Virgin Material Anteil (in %)]]="","",Table1[[#This Row],[Etikett - B3 - Virgin Material Anteil (in %)]])</f>
        <v/>
      </c>
      <c r="OU285" s="577" t="str">
        <f>IF(Table1[[#This Row],[Etikett - B3 - Recyceltes Material]]="","",VLOOKUP(Table1[[#This Row],[Etikett - B3 - Recyceltes Material]],'DD FD'!AL:AM,2,FALSE))</f>
        <v/>
      </c>
      <c r="OV285" s="578" t="str">
        <f>IF(Table1[[#This Row],[Etikett - B3 - Recyceltes Material Anteil (in %)]]="","",Table1[[#This Row],[Etikett - B3 - Recyceltes Material Anteil (in %)]])</f>
        <v/>
      </c>
      <c r="OW285" s="577" t="str">
        <f>IF(Table1[[#This Row],[Etikett - B3 - Beschichtung]]="","",VLOOKUP(Table1[[#This Row],[Etikett - B3 - Beschichtung]],'DD FD'!AE:AF,2,FALSE))</f>
        <v/>
      </c>
      <c r="OX285" s="613" t="str">
        <f>IF(Table1[[#This Row],[Etikett - B3 - Beschichtung Anteil (in %)]]="","",Table1[[#This Row],[Etikett - B3 - Beschichtung Anteil (in %)]])</f>
        <v/>
      </c>
      <c r="OY285" s="618">
        <f>ROUNDUP(SUM(
IF(AND(LH285='DD FD'!$J$7,LJ285='DD FD'!$AI$3),LI285,0),
IF(AND(LR285='DD FD'!$J$7,LT285='DD FD'!$AI$3),LS285,0),
IF(AND(MB285='DD FD'!$J$7,MD285='DD FD'!$AI$3),MC285,0),
IF(AND(ML285='DD FD'!$J$7,MN285='DD FD'!$AI$3),MM285,0),
IF(AND(MW285='DD FD'!$J$7,MY285='DD FD'!$AI$3),MX285,0),
IF(AND(NH285='DD FD'!$J$7,NJ285='DD FD'!$AI$3),NI285,0),
IF(AND(NS285='DD FD'!$J$7,NU285='DD FD'!$AI$3),NT285,0),
IF(AND(OD285='DD FD'!$J$7,OF285='DD FD'!$AI$3),OE285,0),
IF(AND(OO285='DD FD'!$J$7,OQ285='DD FD'!$AI$3),OP285,0),
),2)</f>
        <v>0</v>
      </c>
      <c r="OZ285" s="617">
        <f>ROUNDUP(SUM(
IF(AND(LH285='DD FD'!$J$6,LJ285='DD FD'!$AI$3),LI285,0),
IF(AND(LR285='DD FD'!$J$6,LT285='DD FD'!$AI$3),LS285,0),
IF(AND(MB285='DD FD'!$J$6,MD285='DD FD'!$AI$3),MC285,0),
IF(AND(ML285='DD FD'!$J$6,MN285='DD FD'!$AI$3),MM285,0),
IF(AND(MW285='DD FD'!$J$6,MY285='DD FD'!$AI$3),MX285,0),
IF(AND(NH285='DD FD'!$J$6,NJ285='DD FD'!$AI$3),NI285,0),
IF(AND(NS285='DD FD'!$J$6,NU285='DD FD'!$AI$3),NT285,0),
IF(AND(OD285='DD FD'!$J$6,OF285='DD FD'!$AI$3),OE285,0),
IF(AND(OO285='DD FD'!$J$6,OQ285='DD FD'!$AI$3),OP285,0),
),2)</f>
        <v>0</v>
      </c>
      <c r="PA285" s="617">
        <f>ROUNDUP(SUM(
IF(AND(LH285='DD FD'!$J$10,LJ285='DD FD'!$AI$3),LI285,0),
IF(AND(LR285='DD FD'!$J$10,LT285='DD FD'!$AI$3),LS285,0),
IF(AND(MB285='DD FD'!$J$10,MD285='DD FD'!$AI$3),MC285,0),
IF(AND(ML285='DD FD'!$J$10,MN285='DD FD'!$AI$3),MM285,0),
IF(AND(MW285='DD FD'!$J$10,MY285='DD FD'!$AI$3),MX285,0),
IF(AND(NH285='DD FD'!$J$10,NJ285='DD FD'!$AI$3),NI285,0),
IF(AND(NS285='DD FD'!$J$10,NU285='DD FD'!$AI$3),NT285,0),
IF(AND(OD285='DD FD'!$J$10,OF285='DD FD'!$AI$3),OE285,0),
IF(AND(OO285='DD FD'!$J$10,OQ285='DD FD'!$AI$3),OP285,0),
),2)</f>
        <v>0</v>
      </c>
      <c r="PB285" s="617">
        <f>ROUNDUP(SUM(
IF(AND(LH285='DD FD'!$J$8,LJ285='DD FD'!$AI$3),LI285,0),
IF(AND(LR285='DD FD'!$J$8,LT285='DD FD'!$AI$3),LS285,0),
IF(AND(MB285='DD FD'!$J$8,MD285='DD FD'!$AI$3),MC285,0),
IF(AND(ML285='DD FD'!$J$8,MN285='DD FD'!$AI$3),MM285,0),
IF(AND(MW285='DD FD'!$J$8,MY285='DD FD'!$AI$3),MX285,0),
IF(AND(NH285='DD FD'!$J$8,NJ285='DD FD'!$AI$3),NI285,0),
IF(AND(NS285='DD FD'!$J$8,NU285='DD FD'!$AI$3),NT285,0),
IF(AND(OD285='DD FD'!$J$8,OF285='DD FD'!$AI$3),OE285,0),
IF(AND(OO285='DD FD'!$J$8,OQ285='DD FD'!$AI$3),OP285,0),
),2)</f>
        <v>0</v>
      </c>
      <c r="PC285" s="617">
        <f>ROUNDUP(SUM(
IF(AND(LH285='DD FD'!$J$5,LJ285='DD FD'!$AI$3),LI285,0),
IF(AND(LR285='DD FD'!$J$5,LT285='DD FD'!$AI$3),LS285,0),
IF(AND(MB285='DD FD'!$J$5,MD285='DD FD'!$AI$3),MC285,0),
IF(AND(ML285='DD FD'!$J$5,MN285='DD FD'!$AI$3),MM285,0),
IF(AND(MW285='DD FD'!$J$5,MY285='DD FD'!$AI$3),MX285,0),
IF(AND(NH285='DD FD'!$J$5,NJ285='DD FD'!$AI$3),NI285,0),
IF(AND(NS285='DD FD'!$J$5,NU285='DD FD'!$AI$3),NT285,0),
IF(AND(OD285='DD FD'!$J$5,OF285='DD FD'!$AI$3),OE285,0),
IF(AND(OO285='DD FD'!$J$5,OQ285='DD FD'!$AI$3),OP285,0),
),2)</f>
        <v>0</v>
      </c>
      <c r="PD285" s="617">
        <f>ROUNDUP(SUM(
IF(AND(LH285='DD FD'!$J$9,LJ285='DD FD'!$AI$3),LI285,0),
IF(AND(LR285='DD FD'!$J$9,LT285='DD FD'!$AI$3),LS285,0),
IF(AND(MB285='DD FD'!$J$9,MD285='DD FD'!$AI$3),MC285,0),
IF(AND(ML285='DD FD'!$J$9,MN285='DD FD'!$AI$3),MM285,0),
IF(AND(MW285='DD FD'!$J$9,MY285='DD FD'!$AI$3),MX285,0),
IF(AND(NH285='DD FD'!$J$9,NJ285='DD FD'!$AI$3),NI285,0),
IF(AND(NS285='DD FD'!$J$9,NU285='DD FD'!$AI$3),NT285,0),
IF(AND(OD285='DD FD'!$J$9,OF285='DD FD'!$AI$3),OE285,0),
IF(AND(OO285='DD FD'!$J$9,OQ285='DD FD'!$AI$3),OP285,0),
),2)</f>
        <v>0</v>
      </c>
      <c r="PE285" s="617">
        <f>ROUNDUP(SUM(
IF(AND(LH285='DD FD'!$J$4,LJ285='DD FD'!$AI$3),LI285,0),
IF(AND(LR285='DD FD'!$J$4,LT285='DD FD'!$AI$3),LS285,0),
IF(AND(MB285='DD FD'!$J$4,MD285='DD FD'!$AI$3),MC285,0),
IF(AND(ML285='DD FD'!$J$4,MN285='DD FD'!$AI$3),MM285,0),
IF(AND(MW285='DD FD'!$J$4,MY285='DD FD'!$AI$3),MX285,0),
IF(AND(NH285='DD FD'!$J$4,NJ285='DD FD'!$AI$3),NI285,0),
IF(AND(NS285='DD FD'!$J$4,NU285='DD FD'!$AI$3),NT285,0),
IF(AND(OD285='DD FD'!$J$4,OF285='DD FD'!$AI$3),OE285,0),
IF(AND(OO285='DD FD'!$J$4,OQ285='DD FD'!$AI$3),OP285,0),
),2)</f>
        <v>0</v>
      </c>
      <c r="PF285" s="619">
        <f>ROUNDUP(SUM(
IF(AND(LH285='DD FD'!$J$11,LJ285='DD FD'!$AI$3),LI285,0),
IF(AND(LR285='DD FD'!$J$11,LT285='DD FD'!$AI$3),LS285,0),
IF(AND(MB285='DD FD'!$J$11,MD285='DD FD'!$AI$3),MC285,0),
IF(AND(ML285='DD FD'!$J$11,MN285='DD FD'!$AI$3),MM285,0),
IF(AND(MW285='DD FD'!$J$11,MY285='DD FD'!$AI$3),MX285,0),
IF(AND(NH285='DD FD'!$J$11,NJ285='DD FD'!$AI$3),NI285,0),
IF(AND(NS285='DD FD'!$J$11,NU285='DD FD'!$AI$3),NT285,0),
IF(AND(OD285='DD FD'!$J$11,OF285='DD FD'!$AI$3),OE285,0),
IF(AND(OO285='DD FD'!$J$11,OQ285='DD FD'!$AI$3),OP285,0),
),2)</f>
        <v>0</v>
      </c>
    </row>
    <row r="286" spans="1:422">
      <c r="A286" s="806"/>
      <c r="B286" s="934"/>
      <c r="C286" s="247"/>
      <c r="D286" s="842"/>
      <c r="E286" s="247"/>
      <c r="F286" s="158"/>
      <c r="G286" s="710"/>
      <c r="H286" s="712"/>
      <c r="I286" s="936"/>
      <c r="J286" s="803"/>
      <c r="K286" s="150"/>
      <c r="L286" s="146" t="str">
        <f t="shared" si="108"/>
        <v/>
      </c>
      <c r="M286" s="501" t="str">
        <f t="shared" si="125"/>
        <v/>
      </c>
      <c r="N286" s="504"/>
      <c r="O286" s="113" t="str">
        <f t="shared" si="126"/>
        <v/>
      </c>
      <c r="P286" s="114" t="str">
        <f t="shared" si="109"/>
        <v/>
      </c>
      <c r="Q286" s="152"/>
      <c r="R286" s="152"/>
      <c r="S286" s="115" t="str">
        <f t="shared" si="127"/>
        <v/>
      </c>
      <c r="T286" s="159"/>
      <c r="U286" s="159"/>
      <c r="V286" s="157"/>
      <c r="W286" s="157"/>
      <c r="X286" s="157"/>
      <c r="Y286" s="772"/>
      <c r="Z286" s="158"/>
      <c r="AA286" s="144"/>
      <c r="AB286" s="112"/>
      <c r="AC286" s="153"/>
      <c r="AD286" s="153"/>
      <c r="AE286" s="153"/>
      <c r="AF286" s="153"/>
      <c r="AG286" s="153"/>
      <c r="AH286" s="153"/>
      <c r="AI286" s="152"/>
      <c r="AJ286" s="158"/>
      <c r="AK286" s="158"/>
      <c r="AL286" s="158"/>
      <c r="AM286" s="116" t="str">
        <f t="shared" si="128"/>
        <v/>
      </c>
      <c r="AN286" s="116" t="str">
        <f t="shared" si="129"/>
        <v/>
      </c>
      <c r="AO286" s="324"/>
      <c r="AP286" s="503"/>
      <c r="AQ286" s="487" t="str">
        <f t="shared" si="130"/>
        <v/>
      </c>
      <c r="AR286" s="113" t="str">
        <f t="shared" si="110"/>
        <v/>
      </c>
      <c r="AS286" s="113" t="str">
        <f t="shared" si="111"/>
        <v/>
      </c>
      <c r="AT286" s="113" t="str">
        <f t="shared" si="112"/>
        <v/>
      </c>
      <c r="AU286" s="113" t="str">
        <f t="shared" si="113"/>
        <v/>
      </c>
      <c r="AV286" s="159"/>
      <c r="AW286" s="157"/>
      <c r="AX286" s="157"/>
      <c r="AY286" s="157"/>
      <c r="AZ286" s="157"/>
      <c r="BA286" s="116" t="str">
        <f t="shared" si="114"/>
        <v/>
      </c>
      <c r="BB286" s="316"/>
      <c r="BC286" s="116" t="str">
        <f t="shared" si="115"/>
        <v/>
      </c>
      <c r="BD286" s="133" t="str">
        <f t="shared" si="116"/>
        <v/>
      </c>
      <c r="BE286" s="157"/>
      <c r="BF286" s="1180"/>
      <c r="BG286" s="1180"/>
      <c r="BH286" s="158"/>
      <c r="BI286" s="490"/>
      <c r="BJ286" s="514" t="str">
        <f t="shared" si="131"/>
        <v/>
      </c>
      <c r="BK286" s="789"/>
      <c r="BL286" s="116" t="str">
        <f t="shared" si="132"/>
        <v/>
      </c>
      <c r="BM286" s="144"/>
      <c r="BN286" s="144"/>
      <c r="BO286" s="144"/>
      <c r="BP286" s="790"/>
      <c r="BQ286" s="790"/>
      <c r="BR286" s="790"/>
      <c r="BS286" s="116" t="str">
        <f t="shared" si="117"/>
        <v/>
      </c>
      <c r="BT286" s="790"/>
      <c r="BU286" s="808" t="str">
        <f t="shared" si="118"/>
        <v/>
      </c>
      <c r="BV286" s="791"/>
      <c r="BW286" s="144"/>
      <c r="BX286" s="20"/>
      <c r="BY286" s="20"/>
      <c r="BZ286" s="20"/>
      <c r="CA286" s="792"/>
      <c r="CB286" s="1201"/>
      <c r="CC286" s="144"/>
      <c r="CD286" s="144"/>
      <c r="CE286" s="144"/>
      <c r="CF286" s="144"/>
      <c r="CG286" s="144"/>
      <c r="CH286" s="144"/>
      <c r="CI286" s="144"/>
      <c r="CJ286" s="144"/>
      <c r="CK286" s="144"/>
      <c r="CL286" s="144"/>
      <c r="CM286" s="144"/>
      <c r="CN286" s="144"/>
      <c r="CO286" s="144"/>
      <c r="CP286" s="144"/>
      <c r="CQ286" s="144"/>
      <c r="CR286" s="144"/>
      <c r="CS286" s="144"/>
      <c r="CT286" s="144"/>
      <c r="CU286" s="144"/>
      <c r="CV286" s="144"/>
      <c r="CW286" s="144"/>
      <c r="CX286" s="144"/>
      <c r="CY286" s="144"/>
      <c r="CZ286" s="144"/>
      <c r="DA286" s="144"/>
      <c r="DB286" s="144"/>
      <c r="DC286" s="144"/>
      <c r="DD286" s="144"/>
      <c r="DE286" s="144"/>
      <c r="DF286" s="144"/>
      <c r="DG286" s="144"/>
      <c r="DH286" s="144"/>
      <c r="DI286" s="144"/>
      <c r="DJ286" s="144"/>
      <c r="DK286" s="144"/>
      <c r="DL286" s="144"/>
      <c r="DM286" s="144"/>
      <c r="DN286" s="144"/>
      <c r="DO286" s="144"/>
      <c r="DP286" s="144"/>
      <c r="DQ286" s="144"/>
      <c r="DR286" s="144"/>
      <c r="DS286" s="144"/>
      <c r="DT286" s="144"/>
      <c r="DU286" s="144"/>
      <c r="DV286" s="144"/>
      <c r="DW286" s="144"/>
      <c r="DX286" s="144"/>
      <c r="DY286" s="144"/>
      <c r="DZ286" s="144"/>
      <c r="EA286" s="144"/>
      <c r="EB286" s="144"/>
      <c r="EC286" s="144"/>
      <c r="ED286" s="782" t="str">
        <f t="shared" si="133"/>
        <v/>
      </c>
      <c r="EE286" s="519"/>
      <c r="EF286" s="793"/>
      <c r="EG286" s="519"/>
      <c r="EH286" s="794"/>
      <c r="EI286" s="790"/>
      <c r="EJ286" s="794"/>
      <c r="EK286" s="794"/>
      <c r="EL286" s="790"/>
      <c r="EM286" s="790"/>
      <c r="EN286" s="790"/>
      <c r="EO286" s="112" t="str">
        <f t="shared" si="119"/>
        <v/>
      </c>
      <c r="EP286" s="790"/>
      <c r="EQ286" s="488" t="str">
        <f t="shared" si="120"/>
        <v/>
      </c>
      <c r="ER286" s="1100"/>
      <c r="ES286" s="1099" t="str">
        <f t="shared" si="134"/>
        <v/>
      </c>
      <c r="ET286" s="525"/>
      <c r="EU286" s="148"/>
      <c r="EV286" s="148"/>
      <c r="EW286" s="148"/>
      <c r="EX286" s="148"/>
      <c r="EY286" s="148"/>
      <c r="EZ286" s="148"/>
      <c r="FA286" s="148"/>
      <c r="FB286" s="148"/>
      <c r="FC286" s="148"/>
      <c r="FD286" s="148"/>
      <c r="FE286" s="148"/>
      <c r="FF286" s="148"/>
      <c r="FG286" s="148"/>
      <c r="FH286" s="148"/>
      <c r="FI286" s="528"/>
      <c r="FJ286" s="513" t="str">
        <f t="shared" si="121"/>
        <v/>
      </c>
      <c r="FK286" s="158"/>
      <c r="FL286" s="850"/>
      <c r="FM286" s="850"/>
      <c r="FN286" s="850"/>
      <c r="FO286" s="850"/>
      <c r="FP286" s="850"/>
      <c r="FQ286" s="850"/>
      <c r="FR286" s="157"/>
      <c r="FS286" s="143"/>
      <c r="FT286" s="143"/>
      <c r="FU286" s="847" t="str">
        <f t="shared" si="122"/>
        <v/>
      </c>
      <c r="FV286" s="555"/>
      <c r="FW286" s="523" t="str">
        <f>IF(Table1[[#This Row],[Nonfood Inhaltstoffe - Komponente]]="","",VLOOKUP(Table1[[#This Row],[Nonfood Inhaltstoffe - Komponente]],'Dropdown Auswahl'!BJ:BK,2,FALSE))</f>
        <v/>
      </c>
      <c r="FX286" s="1013"/>
      <c r="FY286" s="1011" t="str">
        <f t="shared" si="123"/>
        <v/>
      </c>
      <c r="FZ286" s="152"/>
      <c r="GA286" s="152"/>
      <c r="GB286" s="152"/>
      <c r="GC286" s="529" t="str">
        <f t="shared" si="124"/>
        <v/>
      </c>
      <c r="GG286" s="21"/>
      <c r="GH286" s="21"/>
      <c r="GI286" s="1019"/>
      <c r="GJ286" s="1016" t="str">
        <f>IF(Table1[[#This Row],[Global Trade Item Number (GTIN)]]="","",Table1[[#This Row],[Global Trade Item Number (GTIN)]])</f>
        <v/>
      </c>
      <c r="GK286" s="555" t="str">
        <f>IF(Table1[[#This Row],[WAWI-Nr./ Kreditoren-Nummer
(ASDV)]]&lt;&gt;"",Table1[[#This Row],[WAWI-Nr./ Kreditoren-Nummer
(ASDV)]],"")</f>
        <v/>
      </c>
      <c r="GL286" s="165"/>
      <c r="GM286" s="165"/>
      <c r="GN286" s="165"/>
      <c r="GO286" s="485"/>
      <c r="GP286" s="534"/>
      <c r="GQ286" s="533"/>
      <c r="GR286" s="486"/>
      <c r="GS286" s="486"/>
      <c r="GT286" s="486"/>
      <c r="GU286" s="486"/>
      <c r="GV286" s="486"/>
      <c r="GW286" s="542"/>
      <c r="GX286" s="538"/>
      <c r="GY286" s="144"/>
      <c r="GZ286" s="480"/>
      <c r="HA286" s="158"/>
      <c r="HB286" s="480"/>
      <c r="HC286" s="480"/>
      <c r="HD286" s="480"/>
      <c r="HE286" s="480"/>
      <c r="HF286" s="480"/>
      <c r="HG286" s="480"/>
      <c r="HH286" s="538"/>
      <c r="HI286" s="480"/>
      <c r="HJ286" s="480"/>
      <c r="HK286" s="480"/>
      <c r="HL286" s="480"/>
      <c r="HM286" s="480"/>
      <c r="HN286" s="480"/>
      <c r="HO286" s="480"/>
      <c r="HP286" s="480"/>
      <c r="HQ286" s="480"/>
      <c r="HR286" s="538"/>
      <c r="HS286" s="480"/>
      <c r="HT286" s="480"/>
      <c r="HU286" s="480"/>
      <c r="HV286" s="480"/>
      <c r="HW286" s="480"/>
      <c r="HX286" s="480"/>
      <c r="HY286" s="480"/>
      <c r="HZ286" s="480"/>
      <c r="IA286" s="480"/>
      <c r="IB286" s="538"/>
      <c r="IC286" s="480"/>
      <c r="ID286" s="480"/>
      <c r="IE286" s="480"/>
      <c r="IF286" s="480"/>
      <c r="IG286" s="480"/>
      <c r="IH286" s="480"/>
      <c r="II286" s="480"/>
      <c r="IJ286" s="480"/>
      <c r="IK286" s="480"/>
      <c r="IL286" s="480"/>
      <c r="IM286" s="538"/>
      <c r="IN286" s="480"/>
      <c r="IO286" s="480"/>
      <c r="IP286" s="480"/>
      <c r="IQ286" s="480"/>
      <c r="IR286" s="480"/>
      <c r="IS286" s="480"/>
      <c r="IT286" s="480"/>
      <c r="IU286" s="480"/>
      <c r="IV286" s="480"/>
      <c r="IW286" s="480"/>
      <c r="IX286" s="538"/>
      <c r="IY286" s="480"/>
      <c r="IZ286" s="480"/>
      <c r="JA286" s="480"/>
      <c r="JB286" s="480"/>
      <c r="JC286" s="480"/>
      <c r="JD286" s="480"/>
      <c r="JE286" s="480"/>
      <c r="JF286" s="480"/>
      <c r="JG286" s="480"/>
      <c r="JH286" s="480"/>
      <c r="JI286" s="538"/>
      <c r="JJ286" s="480"/>
      <c r="JK286" s="480"/>
      <c r="JL286" s="480"/>
      <c r="JM286" s="480"/>
      <c r="JN286" s="480"/>
      <c r="JO286" s="480"/>
      <c r="JP286" s="480"/>
      <c r="JQ286" s="480"/>
      <c r="JR286" s="480"/>
      <c r="JS286" s="590"/>
      <c r="JT286" s="538"/>
      <c r="JU286" s="480"/>
      <c r="JV286" s="480"/>
      <c r="JW286" s="480"/>
      <c r="JX286" s="480"/>
      <c r="JY286" s="480"/>
      <c r="JZ286" s="480"/>
      <c r="KA286" s="480"/>
      <c r="KB286" s="480"/>
      <c r="KC286" s="480"/>
      <c r="KD286" s="480"/>
      <c r="KE286" s="538"/>
      <c r="KF286" s="480"/>
      <c r="KG286" s="480"/>
      <c r="KH286" s="480"/>
      <c r="KI286" s="480"/>
      <c r="KJ286" s="480"/>
      <c r="KK286" s="480"/>
      <c r="KL286" s="480"/>
      <c r="KM286" s="480"/>
      <c r="KN286" s="480"/>
      <c r="KO286" s="480"/>
      <c r="KR286" s="568" t="str">
        <f>IF(Table1[[#This Row],[GTIN]]&lt;&gt;"",Table1[[#This Row],[GTIN]],"")</f>
        <v/>
      </c>
      <c r="KS286" s="569" t="str">
        <f>Table1[[#This Row],[Kreditor]]</f>
        <v/>
      </c>
      <c r="KT286" s="570" t="str">
        <f>IF(Table1[[#This Row],[Gültig ab (Datum)]]&lt;&gt;"",Table1[[#This Row],[Gültig ab (Datum)]],"")</f>
        <v/>
      </c>
      <c r="KU286" s="570"/>
      <c r="KV286" s="583" t="str">
        <f>IF(Table1[[#This Row],[Artikel verpackt? 
(X=Ja)]]="","",Table1[[#This Row],[Artikel verpackt? 
(X=Ja)]])</f>
        <v/>
      </c>
      <c r="KW286" s="571" t="str">
        <f>IF(Table1[[#This Row],[Verpackung recyclingfähig?
(X=Ja)]]="","",Table1[[#This Row],[Verpackung recyclingfähig?
(X=Ja)]])</f>
        <v/>
      </c>
      <c r="KX286" s="572"/>
      <c r="KY286" s="573"/>
      <c r="KZ286" s="574"/>
      <c r="LA286" s="574"/>
      <c r="LB286" s="574"/>
      <c r="LC286" s="574"/>
      <c r="LD286" s="574"/>
      <c r="LE286" s="574"/>
      <c r="LF286" s="575"/>
      <c r="LG286" s="576" t="str">
        <f>IF(Table1[[#This Row],[Hauptkörper - B1 - Art]]="","",VLOOKUP(Table1[[#This Row],[Hauptkörper - B1 - Art]],'DD FD'!B:C,2,FALSE))</f>
        <v/>
      </c>
      <c r="LH286" s="577" t="str">
        <f>IF(Table1[[#This Row],[Hauptkörper - B1 - Fraktion]]="","",VLOOKUP(Table1[[#This Row],[Hauptkörper - B1 - Fraktion]],'DD FD'!H:J,3,FALSE))</f>
        <v/>
      </c>
      <c r="LI286" s="574" t="str">
        <f>IF(Table1[[#This Row],[Hauptkörper - B1 - Gewicht
(in G)]]="","",Table1[[#This Row],[Hauptkörper - B1 - Gewicht
(in G)]])</f>
        <v/>
      </c>
      <c r="LJ286" s="574" t="str">
        <f>IF(Table1[[#This Row],[Hauptkörper - B1 - Lizenzierungs-pflichtig? (X=Ja)]]="","",Table1[[#This Row],[Hauptkörper - B1 - Lizenzierungs-pflichtig? (X=Ja)]])</f>
        <v/>
      </c>
      <c r="LK286" s="577" t="str">
        <f>IF(Table1[[#This Row],[Hauptkörper - B1 - Virgin Material]]="","",VLOOKUP(Table1[[#This Row],[Hauptkörper - B1 - Virgin Material]],'DD FD'!AJ:AK,2,FALSE))</f>
        <v/>
      </c>
      <c r="LL286" s="578" t="str">
        <f>IF(Table1[[#This Row],[Hauptkörper - B1 - Virgin Material Anteil (in %)]]="","",Table1[[#This Row],[Hauptkörper - B1 - Virgin Material Anteil (in %)]])</f>
        <v/>
      </c>
      <c r="LM286" s="577" t="str">
        <f>IF(Table1[[#This Row],[Hauptkörper - B1 - Recyceltes Material]]="","",VLOOKUP(Table1[[#This Row],[Hauptkörper - B1 - Recyceltes Material]],'DD FD'!AL:AM,2,FALSE))</f>
        <v/>
      </c>
      <c r="LN286" s="578" t="str">
        <f>IF(Table1[[#This Row],[Hauptkörper - B1 - Recyceltes Material Anteil (in %)]]="","",Table1[[#This Row],[Hauptkörper - B1 - Recyceltes Material Anteil (in %)]])</f>
        <v/>
      </c>
      <c r="LO286" s="579" t="str">
        <f>IF(Table1[[#This Row],[Hauptkörper - B1 - Beschichtung]]="","",VLOOKUP(Table1[[#This Row],[Hauptkörper - B1 - Beschichtung]],'DD FD'!AE:AF,2,FALSE))</f>
        <v/>
      </c>
      <c r="LP286" s="580" t="str">
        <f>IF(Table1[[#This Row],[Hauptkörper - B1 - Beschichtung Anteil (in %)]]="","",Table1[[#This Row],[Hauptkörper - B1 - Beschichtung Anteil (in %)]])</f>
        <v/>
      </c>
      <c r="LQ286" s="576" t="str">
        <f>IF(Table1[[#This Row],[Hauptkörper - B2 - Art]]="","",VLOOKUP(Table1[[#This Row],[Hauptkörper - B2 - Art]],'DD FD'!B:C,2,FALSE))</f>
        <v/>
      </c>
      <c r="LR286" s="577" t="str">
        <f>IF(Table1[[#This Row],[Hauptkörper - B2 - Fraktion]]="","",VLOOKUP(Table1[[#This Row],[Hauptkörper - B2 - Fraktion]],'DD FD'!H:J,3,FALSE))</f>
        <v/>
      </c>
      <c r="LS286" s="574" t="str">
        <f>IF(Table1[[#This Row],[Hauptkörper - B2 - Gewicht
(in G)]]="","",Table1[[#This Row],[Hauptkörper - B2 - Gewicht
(in G)]])</f>
        <v/>
      </c>
      <c r="LT286" s="574" t="str">
        <f>IF(Table1[[#This Row],[Hauptkörper - B2 - Lizenzierungs-pflichtig? (X=Ja)]]="","",Table1[[#This Row],[Hauptkörper - B2 - Lizenzierungs-pflichtig? (X=Ja)]])</f>
        <v/>
      </c>
      <c r="LU286" s="577" t="str">
        <f>IF(Table1[[#This Row],[Hauptkörper - B2 - Virgin Material]]="","",VLOOKUP(Table1[[#This Row],[Hauptkörper - B2 - Virgin Material]],'DD FD'!AJ:AK,2,FALSE))</f>
        <v/>
      </c>
      <c r="LV286" s="578" t="str">
        <f>IF(Table1[[#This Row],[Hauptkörper - B2 - Virgin Material Anteil (in %)]]="","",Table1[[#This Row],[Hauptkörper - B2 - Virgin Material Anteil (in %)]])</f>
        <v/>
      </c>
      <c r="LW286" s="577" t="str">
        <f>IF(Table1[[#This Row],[Hauptkörper - B2 - Recyceltes Material]]="","",VLOOKUP(Table1[[#This Row],[Hauptkörper - B2 - Recyceltes Material]],'DD FD'!AL:AM,2,FALSE))</f>
        <v/>
      </c>
      <c r="LX286" s="578" t="str">
        <f>IF(Table1[[#This Row],[Hauptkörper - B2 - Recyceltes Material Anteil (in %)]]="","",Table1[[#This Row],[Hauptkörper - B2 - Recyceltes Material Anteil (in %)]])</f>
        <v/>
      </c>
      <c r="LY286" s="577" t="str">
        <f>IF(Table1[[#This Row],[Hauptkörper - B2 - Beschichtung]]="","",VLOOKUP(Table1[[#This Row],[Hauptkörper - B2 - Beschichtung]],'DD FD'!AE:AF,2,FALSE))</f>
        <v/>
      </c>
      <c r="LZ286" s="580" t="str">
        <f>IF(Table1[[#This Row],[Hauptkörper - B2 - Beschichtung Anteil (in %)]]="","",Table1[[#This Row],[Hauptkörper - B2 - Beschichtung Anteil (in %)]])</f>
        <v/>
      </c>
      <c r="MA286" s="576" t="str">
        <f>IF(Table1[[#This Row],[Hauptkörper - B3 - Art]]="","",VLOOKUP(Table1[[#This Row],[Hauptkörper - B3 - Art]],'DD FD'!B:C,2,FALSE))</f>
        <v/>
      </c>
      <c r="MB286" s="577" t="str">
        <f>IF(Table1[[#This Row],[Hauptkörper - B3 - Fraktion]]="","",VLOOKUP(Table1[[#This Row],[Hauptkörper - B3 - Fraktion]],'DD FD'!H:J,3,FALSE))</f>
        <v/>
      </c>
      <c r="MC286" s="574" t="str">
        <f>IF(Table1[[#This Row],[Hauptkörper - B3 - Gewicht
(in G)]]="","",Table1[[#This Row],[Hauptkörper - B3 - Gewicht
(in G)]])</f>
        <v/>
      </c>
      <c r="MD286" s="574" t="str">
        <f>IF(Table1[[#This Row],[Hauptkörper - B3 - Lizenzierungs-pflichtig? (X=Ja)]]="","",Table1[[#This Row],[Hauptkörper - B3 - Lizenzierungs-pflichtig? (X=Ja)]])</f>
        <v/>
      </c>
      <c r="ME286" s="577" t="str">
        <f>IF(Table1[[#This Row],[Hauptkörper - B3 - Virgin Material]]="","",VLOOKUP(Table1[[#This Row],[Hauptkörper - B3 - Virgin Material]],'DD FD'!AJ:AK,2,FALSE))</f>
        <v/>
      </c>
      <c r="MF286" s="578" t="str">
        <f>IF(Table1[[#This Row],[Hauptkörper - B3 - Virgin Material Anteil (in %)]]="","",Table1[[#This Row],[Hauptkörper - B3 - Virgin Material Anteil (in %)]])</f>
        <v/>
      </c>
      <c r="MG286" s="577" t="str">
        <f>IF(Table1[[#This Row],[Hauptkörper - B3 - Recyceltes Material]]="","",VLOOKUP(Table1[[#This Row],[Hauptkörper - B3 - Recyceltes Material]],'DD FD'!AL:AM,2,FALSE))</f>
        <v/>
      </c>
      <c r="MH286" s="578" t="str">
        <f>IF(Table1[[#This Row],[Hauptkörper - B3 - Recyceltes Material Anteil (in %)]]="","",Table1[[#This Row],[Hauptkörper - B3 - Recyceltes Material Anteil (in %)]])</f>
        <v/>
      </c>
      <c r="MI286" s="577" t="str">
        <f>IF(Table1[[#This Row],[Hauptkörper - B3 - Beschichtung]]="","",VLOOKUP(Table1[[#This Row],[Hauptkörper - B3 - Beschichtung]],'DD FD'!AE:AF,2,FALSE))</f>
        <v/>
      </c>
      <c r="MJ286" s="580" t="str">
        <f>IF(Table1[[#This Row],[Hauptkörper - B3 - Beschichtung Anteil (in %)]]="","",Table1[[#This Row],[Hauptkörper - B3 - Beschichtung Anteil (in %)]])</f>
        <v/>
      </c>
      <c r="MK286" s="576" t="str">
        <f>IF(Table1[[#This Row],[Verschluss - B1 - Art]]="","",VLOOKUP(Table1[[#This Row],[Verschluss - B1 - Art]],'DD FD'!D:E,2,FALSE))</f>
        <v/>
      </c>
      <c r="ML286" s="577" t="str">
        <f>IF(Table1[[#This Row],[Verschluss - B1 - Fraktion]]="","",VLOOKUP(Table1[[#This Row],[Verschluss - B1 - Fraktion]],'DD FD'!H:J,3,FALSE))</f>
        <v/>
      </c>
      <c r="MM286" s="574" t="str">
        <f>IF(Table1[[#This Row],[Verschluss - B1 - Gewicht (in G)]]="","",Table1[[#This Row],[Verschluss - B1 - Gewicht (in G)]])</f>
        <v/>
      </c>
      <c r="MN286" s="574" t="str">
        <f>IF(Table1[[#This Row],[Verschluss - B1 - Lizenzierungs-pflichtig? (X=Ja)]]="","",Table1[[#This Row],[Verschluss - B1 - Lizenzierungs-pflichtig? (X=Ja)]])</f>
        <v/>
      </c>
      <c r="MO286" s="574" t="str">
        <f>IF(Table1[[#This Row],[Verschluss - B1 - Trennbar vom Hauptkörper? (X=Ja)]]="","",Table1[[#This Row],[Verschluss - B1 - Trennbar vom Hauptkörper? (X=Ja)]])</f>
        <v/>
      </c>
      <c r="MP286" s="577" t="str">
        <f>IF(Table1[[#This Row],[Verschluss - B1 - Virgin Material]]="","",VLOOKUP(Table1[[#This Row],[Verschluss - B1 - Virgin Material]],'DD FD'!AJ:AK,2,FALSE))</f>
        <v/>
      </c>
      <c r="MQ286" s="578" t="str">
        <f>IF(Table1[[#This Row],[Verschluss - B1 - Virgin Material Anteil (in %)]]="","",Table1[[#This Row],[Verschluss - B1 - Virgin Material Anteil (in %)]])</f>
        <v/>
      </c>
      <c r="MR286" s="577" t="str">
        <f>IF(Table1[[#This Row],[Verschluss - B1 - Recyceltes Material]]="","",VLOOKUP(Table1[[#This Row],[Verschluss - B1 - Recyceltes Material]],'DD FD'!AL:AM,2,FALSE))</f>
        <v/>
      </c>
      <c r="MS286" s="578" t="str">
        <f>IF(Table1[[#This Row],[Verschluss - B1 - Recyceltes Material Anteil (in %)]]="","",Table1[[#This Row],[Verschluss - B1 - Recyceltes Material Anteil (in %)]])</f>
        <v/>
      </c>
      <c r="MT286" s="577" t="str">
        <f>IF(Table1[[#This Row],[Verschluss - B1 - Beschichtung]]="","",VLOOKUP(Table1[[#This Row],[Verschluss - B1 - Beschichtung]],'DD FD'!AE:AF,2,FALSE))</f>
        <v/>
      </c>
      <c r="MU286" s="580" t="str">
        <f>IF(Table1[[#This Row],[Verschluss - B1 - Beschichtung Anteil (in %)]]="","",Table1[[#This Row],[Verschluss - B1 - Beschichtung Anteil (in %)]])</f>
        <v/>
      </c>
      <c r="MV286" s="576" t="str">
        <f>IF(Table1[[#This Row],[Verschluss - B2 - Art]]="","",VLOOKUP(Table1[[#This Row],[Verschluss - B2 - Art]],'DD FD'!D:E,2,FALSE))</f>
        <v/>
      </c>
      <c r="MW286" s="577" t="str">
        <f>IF(Table1[[#This Row],[Verschluss - B2 - Fraktion]]="","",VLOOKUP(Table1[[#This Row],[Verschluss - B2 - Fraktion]],'DD FD'!H:J,3,FALSE))</f>
        <v/>
      </c>
      <c r="MX286" s="574" t="str">
        <f>IF(Table1[[#This Row],[Verschluss - B2 - Gewicht (in G)]]="","",Table1[[#This Row],[Verschluss - B2 - Gewicht (in G)]])</f>
        <v/>
      </c>
      <c r="MY286" s="574" t="str">
        <f>IF(Table1[[#This Row],[Verschluss - B2 - Lizenzierungs-pflichtig? (X=Ja)]]="","",Table1[[#This Row],[Verschluss - B2 - Lizenzierungs-pflichtig? (X=Ja)]])</f>
        <v/>
      </c>
      <c r="MZ286" s="574" t="str">
        <f>IF(Table1[[#This Row],[Verschluss - B2 - Trennbar vom Hauptkörper? (X=Ja)]]="","",Table1[[#This Row],[Verschluss - B2 - Trennbar vom Hauptkörper? (X=Ja)]])</f>
        <v/>
      </c>
      <c r="NA286" s="577" t="str">
        <f>IF(Table1[[#This Row],[Verschluss - B2 - Virgin Material]]="","",VLOOKUP(Table1[[#This Row],[Verschluss - B2 - Virgin Material]],'DD FD'!AJ:AK,2,FALSE))</f>
        <v/>
      </c>
      <c r="NB286" s="578" t="str">
        <f>IF(Table1[[#This Row],[Verschluss - B2 - Virgin Material Anteil (in %)]]="","",Table1[[#This Row],[Verschluss - B2 - Virgin Material Anteil (in %)]])</f>
        <v/>
      </c>
      <c r="NC286" s="577" t="str">
        <f>IF(Table1[[#This Row],[Verschluss - B2 - Recyceltes Material]]="","",VLOOKUP(Table1[[#This Row],[Verschluss - B2 - Recyceltes Material]],'DD FD'!AL:AM,2,FALSE))</f>
        <v/>
      </c>
      <c r="ND286" s="578" t="str">
        <f>IF(Table1[[#This Row],[Verschluss - B2 - Recyceltes Material Anteil (in %)]]="","",Table1[[#This Row],[Verschluss - B2 - Recyceltes Material Anteil (in %)]])</f>
        <v/>
      </c>
      <c r="NE286" s="577" t="str">
        <f>IF(Table1[[#This Row],[Verschluss - B2 - Beschichtung]]="","",VLOOKUP(Table1[[#This Row],[Verschluss - B2 - Beschichtung]],'DD FD'!AE:AF,2,FALSE))</f>
        <v/>
      </c>
      <c r="NF286" s="580" t="str">
        <f>IF(Table1[[#This Row],[Verschluss - B2 - Beschichtung Anteil (in %)]]="","",Table1[[#This Row],[Verschluss - B2 - Beschichtung Anteil (in %)]])</f>
        <v/>
      </c>
      <c r="NG286" s="576" t="str">
        <f>IF(Table1[[#This Row],[Verschluss - B3 - Art]]="","",VLOOKUP(Table1[[#This Row],[Verschluss - B3 - Art]],'DD FD'!D:E,2,FALSE))</f>
        <v/>
      </c>
      <c r="NH286" s="577" t="str">
        <f>IF(Table1[[#This Row],[Verschluss - B3 - Fraktion]]="","",VLOOKUP(Table1[[#This Row],[Verschluss - B3 - Fraktion]],'DD FD'!H:J,3,FALSE))</f>
        <v/>
      </c>
      <c r="NI286" s="574" t="str">
        <f>IF(Table1[[#This Row],[Verschluss - B3 - Gewicht (in G)]]="","",Table1[[#This Row],[Verschluss - B3 - Gewicht (in G)]])</f>
        <v/>
      </c>
      <c r="NJ286" s="574" t="str">
        <f>IF(Table1[[#This Row],[Verschluss - B3 - Lizenzierungs-pflichtig? (X=Ja)]]="","",Table1[[#This Row],[Verschluss - B3 - Lizenzierungs-pflichtig? (X=Ja)]])</f>
        <v/>
      </c>
      <c r="NK286" s="574" t="str">
        <f>IF(Table1[[#This Row],[Verschluss - B3 - Trennbar vom Hauptkörper? (X=Ja)]]="","",Table1[[#This Row],[Verschluss - B3 - Trennbar vom Hauptkörper? (X=Ja)]])</f>
        <v/>
      </c>
      <c r="NL286" s="577" t="str">
        <f>IF(Table1[[#This Row],[Verschluss - B3 - Virgin Material]]="","",VLOOKUP(Table1[[#This Row],[Verschluss - B3 - Virgin Material]],'DD FD'!AJ:AK,2,FALSE))</f>
        <v/>
      </c>
      <c r="NM286" s="578" t="str">
        <f>IF(Table1[[#This Row],[Verschluss - B3 - Virgin Material Anteil (in %)]]="","",Table1[[#This Row],[Verschluss - B3 - Virgin Material Anteil (in %)]])</f>
        <v/>
      </c>
      <c r="NN286" s="577" t="str">
        <f>IF(Table1[[#This Row],[Verschluss - B3 - Recyceltes Material]]="","",VLOOKUP(Table1[[#This Row],[Verschluss - B3 - Recyceltes Material]],'DD FD'!AL:AM,2,FALSE))</f>
        <v/>
      </c>
      <c r="NO286" s="578" t="str">
        <f>IF(Table1[[#This Row],[Verschluss - B3 - Recyceltes Material Anteil (in %)]]="","",Table1[[#This Row],[Verschluss - B3 - Recyceltes Material Anteil (in %)]])</f>
        <v/>
      </c>
      <c r="NP286" s="577" t="str">
        <f>IF(Table1[[#This Row],[Verschluss - B3 - Beschichtung]]="","",VLOOKUP(Table1[[#This Row],[Verschluss - B3 - Beschichtung]],'DD FD'!AE:AF,2,FALSE))</f>
        <v/>
      </c>
      <c r="NQ286" s="580" t="str">
        <f>IF(Table1[[#This Row],[Verschluss - B3 - Beschichtung Anteil (in %)]]="","",Table1[[#This Row],[Verschluss - B3 - Beschichtung Anteil (in %)]])</f>
        <v/>
      </c>
      <c r="NR286" s="576" t="str">
        <f>IF(Table1[[#This Row],[Etikett - B1 - Art]]="","",VLOOKUP(Table1[[#This Row],[Etikett - B1 - Art]],'DD FD'!F:G,2,FALSE))</f>
        <v/>
      </c>
      <c r="NS286" s="577" t="str">
        <f>IF(Table1[[#This Row],[Etikett - B1 - Fraktion]]="","",VLOOKUP(Table1[[#This Row],[Etikett - B1 - Fraktion]],'DD FD'!H:J,3,FALSE))</f>
        <v/>
      </c>
      <c r="NT286" s="574" t="str">
        <f>IF(Table1[[#This Row],[Etikett - B1 - Gewicht (in G)]]="","",Table1[[#This Row],[Etikett - B1 - Gewicht (in G)]])</f>
        <v/>
      </c>
      <c r="NU286" s="574" t="str">
        <f>IF(Table1[[#This Row],[Etikett - B1 - Lizenzierungs-pflichtig? (X=Ja)]]="","",Table1[[#This Row],[Etikett - B1 - Lizenzierungs-pflichtig? (X=Ja)]])</f>
        <v/>
      </c>
      <c r="NV286" s="574" t="str">
        <f>IF(Table1[[#This Row],[Etikett - B1 - Trennbar vom Hauptkörper? (X=Ja)]]="","",Table1[[#This Row],[Etikett - B1 - Trennbar vom Hauptkörper? (X=Ja)]])</f>
        <v/>
      </c>
      <c r="NW286" s="577" t="str">
        <f>IF(Table1[[#This Row],[Etikett - B1 - Virgin Material]]="","",VLOOKUP(Table1[[#This Row],[Etikett - B1 - Virgin Material]],'DD FD'!AJ:AK,2,FALSE))</f>
        <v/>
      </c>
      <c r="NX286" s="578" t="str">
        <f>IF(Table1[[#This Row],[Etikett - B1 - Virgin Material Anteil (in %)]]="","",Table1[[#This Row],[Etikett - B1 - Virgin Material Anteil (in %)]])</f>
        <v/>
      </c>
      <c r="NY286" s="577" t="str">
        <f>IF(Table1[[#This Row],[Etikett - B1 - Recyceltes Material]]="","",VLOOKUP(Table1[[#This Row],[Etikett - B1 - Recyceltes Material]],'DD FD'!AL:AM,2,FALSE))</f>
        <v/>
      </c>
      <c r="NZ286" s="578" t="str">
        <f>IF(Table1[[#This Row],[Etikett - B1 - Recyceltes Material Anteil (in %)]]="","",Table1[[#This Row],[Etikett - B1 - Recyceltes Material Anteil (in %)]])</f>
        <v/>
      </c>
      <c r="OA286" s="577" t="str">
        <f>IF(Table1[[#This Row],[Etikett - B1 - Beschichtung]]="","",VLOOKUP(Table1[[#This Row],[Etikett - B1 - Beschichtung]],'DD FD'!AE:AF,2,FALSE))</f>
        <v/>
      </c>
      <c r="OB286" s="580" t="str">
        <f>IF(Table1[[#This Row],[Etikett - B1 - Beschichtung Anteil (in %)]]="","",Table1[[#This Row],[Etikett - B1 - Beschichtung Anteil (in %)]])</f>
        <v/>
      </c>
      <c r="OC286" s="576" t="str">
        <f>IF(Table1[[#This Row],[Etikett - B2 - Art]]="","",VLOOKUP(Table1[[#This Row],[Etikett - B2 - Art]],'DD FD'!F:G,2,FALSE))</f>
        <v/>
      </c>
      <c r="OD286" s="577" t="str">
        <f>IF(Table1[[#This Row],[Etikett - B2 - Fraktion]]="","",VLOOKUP(Table1[[#This Row],[Etikett - B2 - Fraktion]],'DD FD'!H:J,3,FALSE))</f>
        <v/>
      </c>
      <c r="OE286" s="574" t="str">
        <f>IF(Table1[[#This Row],[Etikett - B2 - Gewicht (in G)]]="","",Table1[[#This Row],[Etikett - B2 - Gewicht (in G)]])</f>
        <v/>
      </c>
      <c r="OF286" s="574" t="str">
        <f>IF(Table1[[#This Row],[Etikett - B2 - Lizenzierungs-pflichtig? (X=Ja)]]="","",Table1[[#This Row],[Etikett - B2 - Lizenzierungs-pflichtig? (X=Ja)]])</f>
        <v/>
      </c>
      <c r="OG286" s="574" t="str">
        <f>IF(Table1[[#This Row],[Etikett - B2 - Trennbar vom Hauptkörper? (X=Ja)]]="","",Table1[[#This Row],[Etikett - B2 - Trennbar vom Hauptkörper? (X=Ja)]])</f>
        <v/>
      </c>
      <c r="OH286" s="577" t="str">
        <f>IF(Table1[[#This Row],[Etikett - B2 - Virgin Material]]="","",VLOOKUP(Table1[[#This Row],[Etikett - B2 - Virgin Material]],'DD FD'!AJ:AK,2,FALSE))</f>
        <v/>
      </c>
      <c r="OI286" s="578" t="str">
        <f>IF(Table1[[#This Row],[Etikett - B2 - Virgin Material Anteil (in %)]]="","",Table1[[#This Row],[Etikett - B2 - Virgin Material Anteil (in %)]])</f>
        <v/>
      </c>
      <c r="OJ286" s="577" t="str">
        <f>IF(Table1[[#This Row],[Etikett - B2 - Recyceltes Material]]="","",VLOOKUP(Table1[[#This Row],[Etikett - B2 - Recyceltes Material]],'DD FD'!AL:AM,2,FALSE))</f>
        <v/>
      </c>
      <c r="OK286" s="578" t="str">
        <f>IF(Table1[[#This Row],[Etikett - B2 - Recyceltes Material Anteil (in %)]]="","",Table1[[#This Row],[Etikett - B2 - Recyceltes Material Anteil (in %)]])</f>
        <v/>
      </c>
      <c r="OL286" s="577" t="str">
        <f>IF(Table1[[#This Row],[Etikett - B2 - Beschichtung]]="","",VLOOKUP(Table1[[#This Row],[Etikett - B2 - Beschichtung]],'DD FD'!AE:AF,2,FALSE))</f>
        <v/>
      </c>
      <c r="OM286" s="580" t="str">
        <f>IF(Table1[[#This Row],[Etikett - B2 - Beschichtung Anteil (in %)]]="","",Table1[[#This Row],[Etikett - B2 - Beschichtung Anteil (in %)]])</f>
        <v/>
      </c>
      <c r="ON286" s="576" t="str">
        <f>IF(Table1[[#This Row],[Etikett - B3 - Art]]="","",VLOOKUP(Table1[[#This Row],[Etikett - B3 - Art]],'DD FD'!F:G,2,FALSE))</f>
        <v/>
      </c>
      <c r="OO286" s="577" t="str">
        <f>IF(Table1[[#This Row],[Etikett - B3 - Fraktion]]="","",VLOOKUP(Table1[[#This Row],[Etikett - B3 - Fraktion]],'DD FD'!H:J,3,FALSE))</f>
        <v/>
      </c>
      <c r="OP286" s="574" t="str">
        <f>IF(Table1[[#This Row],[Etikett - B3 - Gewicht (in G)]]="","",Table1[[#This Row],[Etikett - B3 - Gewicht (in G)]])</f>
        <v/>
      </c>
      <c r="OQ286" s="574" t="str">
        <f>IF(Table1[[#This Row],[Etikett - B3 - Lizenzierungs-pflichtig? (X=Ja)]]="","",Table1[[#This Row],[Etikett - B3 - Lizenzierungs-pflichtig? (X=Ja)]])</f>
        <v/>
      </c>
      <c r="OR286" s="574" t="str">
        <f>IF(Table1[[#This Row],[Etikett - B3 - Trennbar vom Hauptkörper? (X=Ja)]]="","",Table1[[#This Row],[Etikett - B3 - Trennbar vom Hauptkörper? (X=Ja)]])</f>
        <v/>
      </c>
      <c r="OS286" s="577" t="str">
        <f>IF(Table1[[#This Row],[Etikett - B3 - Virgin Material]]="","",VLOOKUP(Table1[[#This Row],[Etikett - B3 - Virgin Material]],'DD FD'!AJ:AK,2,FALSE))</f>
        <v/>
      </c>
      <c r="OT286" s="578" t="str">
        <f>IF(Table1[[#This Row],[Etikett - B3 - Virgin Material Anteil (in %)]]="","",Table1[[#This Row],[Etikett - B3 - Virgin Material Anteil (in %)]])</f>
        <v/>
      </c>
      <c r="OU286" s="577" t="str">
        <f>IF(Table1[[#This Row],[Etikett - B3 - Recyceltes Material]]="","",VLOOKUP(Table1[[#This Row],[Etikett - B3 - Recyceltes Material]],'DD FD'!AL:AM,2,FALSE))</f>
        <v/>
      </c>
      <c r="OV286" s="578" t="str">
        <f>IF(Table1[[#This Row],[Etikett - B3 - Recyceltes Material Anteil (in %)]]="","",Table1[[#This Row],[Etikett - B3 - Recyceltes Material Anteil (in %)]])</f>
        <v/>
      </c>
      <c r="OW286" s="577" t="str">
        <f>IF(Table1[[#This Row],[Etikett - B3 - Beschichtung]]="","",VLOOKUP(Table1[[#This Row],[Etikett - B3 - Beschichtung]],'DD FD'!AE:AF,2,FALSE))</f>
        <v/>
      </c>
      <c r="OX286" s="613" t="str">
        <f>IF(Table1[[#This Row],[Etikett - B3 - Beschichtung Anteil (in %)]]="","",Table1[[#This Row],[Etikett - B3 - Beschichtung Anteil (in %)]])</f>
        <v/>
      </c>
      <c r="OY286" s="618">
        <f>ROUNDUP(SUM(
IF(AND(LH286='DD FD'!$J$7,LJ286='DD FD'!$AI$3),LI286,0),
IF(AND(LR286='DD FD'!$J$7,LT286='DD FD'!$AI$3),LS286,0),
IF(AND(MB286='DD FD'!$J$7,MD286='DD FD'!$AI$3),MC286,0),
IF(AND(ML286='DD FD'!$J$7,MN286='DD FD'!$AI$3),MM286,0),
IF(AND(MW286='DD FD'!$J$7,MY286='DD FD'!$AI$3),MX286,0),
IF(AND(NH286='DD FD'!$J$7,NJ286='DD FD'!$AI$3),NI286,0),
IF(AND(NS286='DD FD'!$J$7,NU286='DD FD'!$AI$3),NT286,0),
IF(AND(OD286='DD FD'!$J$7,OF286='DD FD'!$AI$3),OE286,0),
IF(AND(OO286='DD FD'!$J$7,OQ286='DD FD'!$AI$3),OP286,0),
),2)</f>
        <v>0</v>
      </c>
      <c r="OZ286" s="617">
        <f>ROUNDUP(SUM(
IF(AND(LH286='DD FD'!$J$6,LJ286='DD FD'!$AI$3),LI286,0),
IF(AND(LR286='DD FD'!$J$6,LT286='DD FD'!$AI$3),LS286,0),
IF(AND(MB286='DD FD'!$J$6,MD286='DD FD'!$AI$3),MC286,0),
IF(AND(ML286='DD FD'!$J$6,MN286='DD FD'!$AI$3),MM286,0),
IF(AND(MW286='DD FD'!$J$6,MY286='DD FD'!$AI$3),MX286,0),
IF(AND(NH286='DD FD'!$J$6,NJ286='DD FD'!$AI$3),NI286,0),
IF(AND(NS286='DD FD'!$J$6,NU286='DD FD'!$AI$3),NT286,0),
IF(AND(OD286='DD FD'!$J$6,OF286='DD FD'!$AI$3),OE286,0),
IF(AND(OO286='DD FD'!$J$6,OQ286='DD FD'!$AI$3),OP286,0),
),2)</f>
        <v>0</v>
      </c>
      <c r="PA286" s="617">
        <f>ROUNDUP(SUM(
IF(AND(LH286='DD FD'!$J$10,LJ286='DD FD'!$AI$3),LI286,0),
IF(AND(LR286='DD FD'!$J$10,LT286='DD FD'!$AI$3),LS286,0),
IF(AND(MB286='DD FD'!$J$10,MD286='DD FD'!$AI$3),MC286,0),
IF(AND(ML286='DD FD'!$J$10,MN286='DD FD'!$AI$3),MM286,0),
IF(AND(MW286='DD FD'!$J$10,MY286='DD FD'!$AI$3),MX286,0),
IF(AND(NH286='DD FD'!$J$10,NJ286='DD FD'!$AI$3),NI286,0),
IF(AND(NS286='DD FD'!$J$10,NU286='DD FD'!$AI$3),NT286,0),
IF(AND(OD286='DD FD'!$J$10,OF286='DD FD'!$AI$3),OE286,0),
IF(AND(OO286='DD FD'!$J$10,OQ286='DD FD'!$AI$3),OP286,0),
),2)</f>
        <v>0</v>
      </c>
      <c r="PB286" s="617">
        <f>ROUNDUP(SUM(
IF(AND(LH286='DD FD'!$J$8,LJ286='DD FD'!$AI$3),LI286,0),
IF(AND(LR286='DD FD'!$J$8,LT286='DD FD'!$AI$3),LS286,0),
IF(AND(MB286='DD FD'!$J$8,MD286='DD FD'!$AI$3),MC286,0),
IF(AND(ML286='DD FD'!$J$8,MN286='DD FD'!$AI$3),MM286,0),
IF(AND(MW286='DD FD'!$J$8,MY286='DD FD'!$AI$3),MX286,0),
IF(AND(NH286='DD FD'!$J$8,NJ286='DD FD'!$AI$3),NI286,0),
IF(AND(NS286='DD FD'!$J$8,NU286='DD FD'!$AI$3),NT286,0),
IF(AND(OD286='DD FD'!$J$8,OF286='DD FD'!$AI$3),OE286,0),
IF(AND(OO286='DD FD'!$J$8,OQ286='DD FD'!$AI$3),OP286,0),
),2)</f>
        <v>0</v>
      </c>
      <c r="PC286" s="617">
        <f>ROUNDUP(SUM(
IF(AND(LH286='DD FD'!$J$5,LJ286='DD FD'!$AI$3),LI286,0),
IF(AND(LR286='DD FD'!$J$5,LT286='DD FD'!$AI$3),LS286,0),
IF(AND(MB286='DD FD'!$J$5,MD286='DD FD'!$AI$3),MC286,0),
IF(AND(ML286='DD FD'!$J$5,MN286='DD FD'!$AI$3),MM286,0),
IF(AND(MW286='DD FD'!$J$5,MY286='DD FD'!$AI$3),MX286,0),
IF(AND(NH286='DD FD'!$J$5,NJ286='DD FD'!$AI$3),NI286,0),
IF(AND(NS286='DD FD'!$J$5,NU286='DD FD'!$AI$3),NT286,0),
IF(AND(OD286='DD FD'!$J$5,OF286='DD FD'!$AI$3),OE286,0),
IF(AND(OO286='DD FD'!$J$5,OQ286='DD FD'!$AI$3),OP286,0),
),2)</f>
        <v>0</v>
      </c>
      <c r="PD286" s="617">
        <f>ROUNDUP(SUM(
IF(AND(LH286='DD FD'!$J$9,LJ286='DD FD'!$AI$3),LI286,0),
IF(AND(LR286='DD FD'!$J$9,LT286='DD FD'!$AI$3),LS286,0),
IF(AND(MB286='DD FD'!$J$9,MD286='DD FD'!$AI$3),MC286,0),
IF(AND(ML286='DD FD'!$J$9,MN286='DD FD'!$AI$3),MM286,0),
IF(AND(MW286='DD FD'!$J$9,MY286='DD FD'!$AI$3),MX286,0),
IF(AND(NH286='DD FD'!$J$9,NJ286='DD FD'!$AI$3),NI286,0),
IF(AND(NS286='DD FD'!$J$9,NU286='DD FD'!$AI$3),NT286,0),
IF(AND(OD286='DD FD'!$J$9,OF286='DD FD'!$AI$3),OE286,0),
IF(AND(OO286='DD FD'!$J$9,OQ286='DD FD'!$AI$3),OP286,0),
),2)</f>
        <v>0</v>
      </c>
      <c r="PE286" s="617">
        <f>ROUNDUP(SUM(
IF(AND(LH286='DD FD'!$J$4,LJ286='DD FD'!$AI$3),LI286,0),
IF(AND(LR286='DD FD'!$J$4,LT286='DD FD'!$AI$3),LS286,0),
IF(AND(MB286='DD FD'!$J$4,MD286='DD FD'!$AI$3),MC286,0),
IF(AND(ML286='DD FD'!$J$4,MN286='DD FD'!$AI$3),MM286,0),
IF(AND(MW286='DD FD'!$J$4,MY286='DD FD'!$AI$3),MX286,0),
IF(AND(NH286='DD FD'!$J$4,NJ286='DD FD'!$AI$3),NI286,0),
IF(AND(NS286='DD FD'!$J$4,NU286='DD FD'!$AI$3),NT286,0),
IF(AND(OD286='DD FD'!$J$4,OF286='DD FD'!$AI$3),OE286,0),
IF(AND(OO286='DD FD'!$J$4,OQ286='DD FD'!$AI$3),OP286,0),
),2)</f>
        <v>0</v>
      </c>
      <c r="PF286" s="619">
        <f>ROUNDUP(SUM(
IF(AND(LH286='DD FD'!$J$11,LJ286='DD FD'!$AI$3),LI286,0),
IF(AND(LR286='DD FD'!$J$11,LT286='DD FD'!$AI$3),LS286,0),
IF(AND(MB286='DD FD'!$J$11,MD286='DD FD'!$AI$3),MC286,0),
IF(AND(ML286='DD FD'!$J$11,MN286='DD FD'!$AI$3),MM286,0),
IF(AND(MW286='DD FD'!$J$11,MY286='DD FD'!$AI$3),MX286,0),
IF(AND(NH286='DD FD'!$J$11,NJ286='DD FD'!$AI$3),NI286,0),
IF(AND(NS286='DD FD'!$J$11,NU286='DD FD'!$AI$3),NT286,0),
IF(AND(OD286='DD FD'!$J$11,OF286='DD FD'!$AI$3),OE286,0),
IF(AND(OO286='DD FD'!$J$11,OQ286='DD FD'!$AI$3),OP286,0),
),2)</f>
        <v>0</v>
      </c>
    </row>
    <row r="287" spans="1:422">
      <c r="A287" s="806"/>
      <c r="B287" s="934"/>
      <c r="C287" s="247"/>
      <c r="D287" s="842"/>
      <c r="E287" s="247"/>
      <c r="F287" s="158"/>
      <c r="G287" s="710"/>
      <c r="H287" s="712"/>
      <c r="I287" s="936"/>
      <c r="J287" s="803"/>
      <c r="K287" s="150"/>
      <c r="L287" s="146" t="str">
        <f t="shared" si="108"/>
        <v/>
      </c>
      <c r="M287" s="501" t="str">
        <f t="shared" si="125"/>
        <v/>
      </c>
      <c r="N287" s="504"/>
      <c r="O287" s="113" t="str">
        <f t="shared" si="126"/>
        <v/>
      </c>
      <c r="P287" s="114" t="str">
        <f t="shared" si="109"/>
        <v/>
      </c>
      <c r="Q287" s="152"/>
      <c r="R287" s="152"/>
      <c r="S287" s="115" t="str">
        <f t="shared" si="127"/>
        <v/>
      </c>
      <c r="T287" s="159"/>
      <c r="U287" s="159"/>
      <c r="V287" s="157"/>
      <c r="W287" s="157"/>
      <c r="X287" s="157"/>
      <c r="Y287" s="772"/>
      <c r="Z287" s="158"/>
      <c r="AA287" s="144"/>
      <c r="AB287" s="112"/>
      <c r="AC287" s="153"/>
      <c r="AD287" s="153"/>
      <c r="AE287" s="153"/>
      <c r="AF287" s="153"/>
      <c r="AG287" s="153"/>
      <c r="AH287" s="153"/>
      <c r="AI287" s="152"/>
      <c r="AJ287" s="158"/>
      <c r="AK287" s="158"/>
      <c r="AL287" s="158"/>
      <c r="AM287" s="116" t="str">
        <f t="shared" si="128"/>
        <v/>
      </c>
      <c r="AN287" s="116" t="str">
        <f t="shared" si="129"/>
        <v/>
      </c>
      <c r="AO287" s="324"/>
      <c r="AP287" s="503"/>
      <c r="AQ287" s="487" t="str">
        <f t="shared" si="130"/>
        <v/>
      </c>
      <c r="AR287" s="113" t="str">
        <f t="shared" si="110"/>
        <v/>
      </c>
      <c r="AS287" s="113" t="str">
        <f t="shared" si="111"/>
        <v/>
      </c>
      <c r="AT287" s="113" t="str">
        <f t="shared" si="112"/>
        <v/>
      </c>
      <c r="AU287" s="113" t="str">
        <f t="shared" si="113"/>
        <v/>
      </c>
      <c r="AV287" s="159"/>
      <c r="AW287" s="157"/>
      <c r="AX287" s="157"/>
      <c r="AY287" s="157"/>
      <c r="AZ287" s="157"/>
      <c r="BA287" s="116" t="str">
        <f t="shared" si="114"/>
        <v/>
      </c>
      <c r="BB287" s="316"/>
      <c r="BC287" s="116" t="str">
        <f t="shared" si="115"/>
        <v/>
      </c>
      <c r="BD287" s="133" t="str">
        <f t="shared" si="116"/>
        <v/>
      </c>
      <c r="BE287" s="157"/>
      <c r="BF287" s="1180"/>
      <c r="BG287" s="1180"/>
      <c r="BH287" s="158"/>
      <c r="BI287" s="490"/>
      <c r="BJ287" s="514" t="str">
        <f t="shared" si="131"/>
        <v/>
      </c>
      <c r="BK287" s="789"/>
      <c r="BL287" s="116" t="str">
        <f t="shared" si="132"/>
        <v/>
      </c>
      <c r="BM287" s="144"/>
      <c r="BN287" s="144"/>
      <c r="BO287" s="144"/>
      <c r="BP287" s="790"/>
      <c r="BQ287" s="790"/>
      <c r="BR287" s="790"/>
      <c r="BS287" s="116" t="str">
        <f t="shared" si="117"/>
        <v/>
      </c>
      <c r="BT287" s="790"/>
      <c r="BU287" s="808" t="str">
        <f t="shared" si="118"/>
        <v/>
      </c>
      <c r="BV287" s="791"/>
      <c r="BW287" s="144"/>
      <c r="BX287" s="20"/>
      <c r="BY287" s="20"/>
      <c r="BZ287" s="20"/>
      <c r="CA287" s="792"/>
      <c r="CB287" s="1201"/>
      <c r="CC287" s="144"/>
      <c r="CD287" s="144"/>
      <c r="CE287" s="144"/>
      <c r="CF287" s="144"/>
      <c r="CG287" s="144"/>
      <c r="CH287" s="144"/>
      <c r="CI287" s="144"/>
      <c r="CJ287" s="144"/>
      <c r="CK287" s="144"/>
      <c r="CL287" s="144"/>
      <c r="CM287" s="144"/>
      <c r="CN287" s="144"/>
      <c r="CO287" s="144"/>
      <c r="CP287" s="144"/>
      <c r="CQ287" s="144"/>
      <c r="CR287" s="144"/>
      <c r="CS287" s="144"/>
      <c r="CT287" s="144"/>
      <c r="CU287" s="144"/>
      <c r="CV287" s="144"/>
      <c r="CW287" s="144"/>
      <c r="CX287" s="144"/>
      <c r="CY287" s="144"/>
      <c r="CZ287" s="144"/>
      <c r="DA287" s="144"/>
      <c r="DB287" s="144"/>
      <c r="DC287" s="144"/>
      <c r="DD287" s="144"/>
      <c r="DE287" s="144"/>
      <c r="DF287" s="144"/>
      <c r="DG287" s="144"/>
      <c r="DH287" s="144"/>
      <c r="DI287" s="144"/>
      <c r="DJ287" s="144"/>
      <c r="DK287" s="144"/>
      <c r="DL287" s="144"/>
      <c r="DM287" s="144"/>
      <c r="DN287" s="144"/>
      <c r="DO287" s="144"/>
      <c r="DP287" s="144"/>
      <c r="DQ287" s="144"/>
      <c r="DR287" s="144"/>
      <c r="DS287" s="144"/>
      <c r="DT287" s="144"/>
      <c r="DU287" s="144"/>
      <c r="DV287" s="144"/>
      <c r="DW287" s="144"/>
      <c r="DX287" s="144"/>
      <c r="DY287" s="144"/>
      <c r="DZ287" s="144"/>
      <c r="EA287" s="144"/>
      <c r="EB287" s="144"/>
      <c r="EC287" s="144"/>
      <c r="ED287" s="782" t="str">
        <f t="shared" si="133"/>
        <v/>
      </c>
      <c r="EE287" s="519"/>
      <c r="EF287" s="793"/>
      <c r="EG287" s="519"/>
      <c r="EH287" s="794"/>
      <c r="EI287" s="790"/>
      <c r="EJ287" s="794"/>
      <c r="EK287" s="794"/>
      <c r="EL287" s="790"/>
      <c r="EM287" s="790"/>
      <c r="EN287" s="790"/>
      <c r="EO287" s="112" t="str">
        <f t="shared" si="119"/>
        <v/>
      </c>
      <c r="EP287" s="790"/>
      <c r="EQ287" s="488" t="str">
        <f t="shared" si="120"/>
        <v/>
      </c>
      <c r="ER287" s="1100"/>
      <c r="ES287" s="1099" t="str">
        <f t="shared" si="134"/>
        <v/>
      </c>
      <c r="ET287" s="525"/>
      <c r="EU287" s="148"/>
      <c r="EV287" s="148"/>
      <c r="EW287" s="148"/>
      <c r="EX287" s="148"/>
      <c r="EY287" s="148"/>
      <c r="EZ287" s="148"/>
      <c r="FA287" s="148"/>
      <c r="FB287" s="148"/>
      <c r="FC287" s="148"/>
      <c r="FD287" s="148"/>
      <c r="FE287" s="148"/>
      <c r="FF287" s="148"/>
      <c r="FG287" s="148"/>
      <c r="FH287" s="148"/>
      <c r="FI287" s="528"/>
      <c r="FJ287" s="513" t="str">
        <f t="shared" si="121"/>
        <v/>
      </c>
      <c r="FK287" s="158"/>
      <c r="FL287" s="850"/>
      <c r="FM287" s="850"/>
      <c r="FN287" s="850"/>
      <c r="FO287" s="850"/>
      <c r="FP287" s="850"/>
      <c r="FQ287" s="850"/>
      <c r="FR287" s="157"/>
      <c r="FS287" s="143"/>
      <c r="FT287" s="143"/>
      <c r="FU287" s="847" t="str">
        <f t="shared" si="122"/>
        <v/>
      </c>
      <c r="FV287" s="555"/>
      <c r="FW287" s="523" t="str">
        <f>IF(Table1[[#This Row],[Nonfood Inhaltstoffe - Komponente]]="","",VLOOKUP(Table1[[#This Row],[Nonfood Inhaltstoffe - Komponente]],'Dropdown Auswahl'!BJ:BK,2,FALSE))</f>
        <v/>
      </c>
      <c r="FX287" s="1013"/>
      <c r="FY287" s="1011" t="str">
        <f t="shared" si="123"/>
        <v/>
      </c>
      <c r="FZ287" s="152"/>
      <c r="GA287" s="152"/>
      <c r="GB287" s="152"/>
      <c r="GC287" s="529" t="str">
        <f t="shared" si="124"/>
        <v/>
      </c>
      <c r="GG287" s="21"/>
      <c r="GH287" s="21"/>
      <c r="GI287" s="1019"/>
      <c r="GJ287" s="1016" t="str">
        <f>IF(Table1[[#This Row],[Global Trade Item Number (GTIN)]]="","",Table1[[#This Row],[Global Trade Item Number (GTIN)]])</f>
        <v/>
      </c>
      <c r="GK287" s="555" t="str">
        <f>IF(Table1[[#This Row],[WAWI-Nr./ Kreditoren-Nummer
(ASDV)]]&lt;&gt;"",Table1[[#This Row],[WAWI-Nr./ Kreditoren-Nummer
(ASDV)]],"")</f>
        <v/>
      </c>
      <c r="GL287" s="165"/>
      <c r="GM287" s="165"/>
      <c r="GN287" s="165"/>
      <c r="GO287" s="485"/>
      <c r="GP287" s="534"/>
      <c r="GQ287" s="533"/>
      <c r="GR287" s="486"/>
      <c r="GS287" s="486"/>
      <c r="GT287" s="486"/>
      <c r="GU287" s="486"/>
      <c r="GV287" s="486"/>
      <c r="GW287" s="542"/>
      <c r="GX287" s="538"/>
      <c r="GY287" s="144"/>
      <c r="GZ287" s="480"/>
      <c r="HA287" s="158"/>
      <c r="HB287" s="480"/>
      <c r="HC287" s="480"/>
      <c r="HD287" s="480"/>
      <c r="HE287" s="480"/>
      <c r="HF287" s="480"/>
      <c r="HG287" s="480"/>
      <c r="HH287" s="538"/>
      <c r="HI287" s="480"/>
      <c r="HJ287" s="480"/>
      <c r="HK287" s="480"/>
      <c r="HL287" s="480"/>
      <c r="HM287" s="480"/>
      <c r="HN287" s="480"/>
      <c r="HO287" s="480"/>
      <c r="HP287" s="480"/>
      <c r="HQ287" s="480"/>
      <c r="HR287" s="538"/>
      <c r="HS287" s="480"/>
      <c r="HT287" s="480"/>
      <c r="HU287" s="480"/>
      <c r="HV287" s="480"/>
      <c r="HW287" s="480"/>
      <c r="HX287" s="480"/>
      <c r="HY287" s="480"/>
      <c r="HZ287" s="480"/>
      <c r="IA287" s="480"/>
      <c r="IB287" s="538"/>
      <c r="IC287" s="480"/>
      <c r="ID287" s="480"/>
      <c r="IE287" s="480"/>
      <c r="IF287" s="480"/>
      <c r="IG287" s="480"/>
      <c r="IH287" s="480"/>
      <c r="II287" s="480"/>
      <c r="IJ287" s="480"/>
      <c r="IK287" s="480"/>
      <c r="IL287" s="480"/>
      <c r="IM287" s="538"/>
      <c r="IN287" s="480"/>
      <c r="IO287" s="480"/>
      <c r="IP287" s="480"/>
      <c r="IQ287" s="480"/>
      <c r="IR287" s="480"/>
      <c r="IS287" s="480"/>
      <c r="IT287" s="480"/>
      <c r="IU287" s="480"/>
      <c r="IV287" s="480"/>
      <c r="IW287" s="480"/>
      <c r="IX287" s="538"/>
      <c r="IY287" s="480"/>
      <c r="IZ287" s="480"/>
      <c r="JA287" s="480"/>
      <c r="JB287" s="480"/>
      <c r="JC287" s="480"/>
      <c r="JD287" s="480"/>
      <c r="JE287" s="480"/>
      <c r="JF287" s="480"/>
      <c r="JG287" s="480"/>
      <c r="JH287" s="480"/>
      <c r="JI287" s="538"/>
      <c r="JJ287" s="480"/>
      <c r="JK287" s="480"/>
      <c r="JL287" s="480"/>
      <c r="JM287" s="480"/>
      <c r="JN287" s="480"/>
      <c r="JO287" s="480"/>
      <c r="JP287" s="480"/>
      <c r="JQ287" s="480"/>
      <c r="JR287" s="480"/>
      <c r="JS287" s="590"/>
      <c r="JT287" s="538"/>
      <c r="JU287" s="480"/>
      <c r="JV287" s="480"/>
      <c r="JW287" s="480"/>
      <c r="JX287" s="480"/>
      <c r="JY287" s="480"/>
      <c r="JZ287" s="480"/>
      <c r="KA287" s="480"/>
      <c r="KB287" s="480"/>
      <c r="KC287" s="480"/>
      <c r="KD287" s="480"/>
      <c r="KE287" s="538"/>
      <c r="KF287" s="480"/>
      <c r="KG287" s="480"/>
      <c r="KH287" s="480"/>
      <c r="KI287" s="480"/>
      <c r="KJ287" s="480"/>
      <c r="KK287" s="480"/>
      <c r="KL287" s="480"/>
      <c r="KM287" s="480"/>
      <c r="KN287" s="480"/>
      <c r="KO287" s="480"/>
      <c r="KR287" s="568" t="str">
        <f>IF(Table1[[#This Row],[GTIN]]&lt;&gt;"",Table1[[#This Row],[GTIN]],"")</f>
        <v/>
      </c>
      <c r="KS287" s="569" t="str">
        <f>Table1[[#This Row],[Kreditor]]</f>
        <v/>
      </c>
      <c r="KT287" s="570" t="str">
        <f>IF(Table1[[#This Row],[Gültig ab (Datum)]]&lt;&gt;"",Table1[[#This Row],[Gültig ab (Datum)]],"")</f>
        <v/>
      </c>
      <c r="KU287" s="570"/>
      <c r="KV287" s="583" t="str">
        <f>IF(Table1[[#This Row],[Artikel verpackt? 
(X=Ja)]]="","",Table1[[#This Row],[Artikel verpackt? 
(X=Ja)]])</f>
        <v/>
      </c>
      <c r="KW287" s="571" t="str">
        <f>IF(Table1[[#This Row],[Verpackung recyclingfähig?
(X=Ja)]]="","",Table1[[#This Row],[Verpackung recyclingfähig?
(X=Ja)]])</f>
        <v/>
      </c>
      <c r="KX287" s="572"/>
      <c r="KY287" s="573"/>
      <c r="KZ287" s="574"/>
      <c r="LA287" s="574"/>
      <c r="LB287" s="574"/>
      <c r="LC287" s="574"/>
      <c r="LD287" s="574"/>
      <c r="LE287" s="574"/>
      <c r="LF287" s="575"/>
      <c r="LG287" s="576" t="str">
        <f>IF(Table1[[#This Row],[Hauptkörper - B1 - Art]]="","",VLOOKUP(Table1[[#This Row],[Hauptkörper - B1 - Art]],'DD FD'!B:C,2,FALSE))</f>
        <v/>
      </c>
      <c r="LH287" s="577" t="str">
        <f>IF(Table1[[#This Row],[Hauptkörper - B1 - Fraktion]]="","",VLOOKUP(Table1[[#This Row],[Hauptkörper - B1 - Fraktion]],'DD FD'!H:J,3,FALSE))</f>
        <v/>
      </c>
      <c r="LI287" s="574" t="str">
        <f>IF(Table1[[#This Row],[Hauptkörper - B1 - Gewicht
(in G)]]="","",Table1[[#This Row],[Hauptkörper - B1 - Gewicht
(in G)]])</f>
        <v/>
      </c>
      <c r="LJ287" s="574" t="str">
        <f>IF(Table1[[#This Row],[Hauptkörper - B1 - Lizenzierungs-pflichtig? (X=Ja)]]="","",Table1[[#This Row],[Hauptkörper - B1 - Lizenzierungs-pflichtig? (X=Ja)]])</f>
        <v/>
      </c>
      <c r="LK287" s="577" t="str">
        <f>IF(Table1[[#This Row],[Hauptkörper - B1 - Virgin Material]]="","",VLOOKUP(Table1[[#This Row],[Hauptkörper - B1 - Virgin Material]],'DD FD'!AJ:AK,2,FALSE))</f>
        <v/>
      </c>
      <c r="LL287" s="578" t="str">
        <f>IF(Table1[[#This Row],[Hauptkörper - B1 - Virgin Material Anteil (in %)]]="","",Table1[[#This Row],[Hauptkörper - B1 - Virgin Material Anteil (in %)]])</f>
        <v/>
      </c>
      <c r="LM287" s="577" t="str">
        <f>IF(Table1[[#This Row],[Hauptkörper - B1 - Recyceltes Material]]="","",VLOOKUP(Table1[[#This Row],[Hauptkörper - B1 - Recyceltes Material]],'DD FD'!AL:AM,2,FALSE))</f>
        <v/>
      </c>
      <c r="LN287" s="578" t="str">
        <f>IF(Table1[[#This Row],[Hauptkörper - B1 - Recyceltes Material Anteil (in %)]]="","",Table1[[#This Row],[Hauptkörper - B1 - Recyceltes Material Anteil (in %)]])</f>
        <v/>
      </c>
      <c r="LO287" s="579" t="str">
        <f>IF(Table1[[#This Row],[Hauptkörper - B1 - Beschichtung]]="","",VLOOKUP(Table1[[#This Row],[Hauptkörper - B1 - Beschichtung]],'DD FD'!AE:AF,2,FALSE))</f>
        <v/>
      </c>
      <c r="LP287" s="580" t="str">
        <f>IF(Table1[[#This Row],[Hauptkörper - B1 - Beschichtung Anteil (in %)]]="","",Table1[[#This Row],[Hauptkörper - B1 - Beschichtung Anteil (in %)]])</f>
        <v/>
      </c>
      <c r="LQ287" s="576" t="str">
        <f>IF(Table1[[#This Row],[Hauptkörper - B2 - Art]]="","",VLOOKUP(Table1[[#This Row],[Hauptkörper - B2 - Art]],'DD FD'!B:C,2,FALSE))</f>
        <v/>
      </c>
      <c r="LR287" s="577" t="str">
        <f>IF(Table1[[#This Row],[Hauptkörper - B2 - Fraktion]]="","",VLOOKUP(Table1[[#This Row],[Hauptkörper - B2 - Fraktion]],'DD FD'!H:J,3,FALSE))</f>
        <v/>
      </c>
      <c r="LS287" s="574" t="str">
        <f>IF(Table1[[#This Row],[Hauptkörper - B2 - Gewicht
(in G)]]="","",Table1[[#This Row],[Hauptkörper - B2 - Gewicht
(in G)]])</f>
        <v/>
      </c>
      <c r="LT287" s="574" t="str">
        <f>IF(Table1[[#This Row],[Hauptkörper - B2 - Lizenzierungs-pflichtig? (X=Ja)]]="","",Table1[[#This Row],[Hauptkörper - B2 - Lizenzierungs-pflichtig? (X=Ja)]])</f>
        <v/>
      </c>
      <c r="LU287" s="577" t="str">
        <f>IF(Table1[[#This Row],[Hauptkörper - B2 - Virgin Material]]="","",VLOOKUP(Table1[[#This Row],[Hauptkörper - B2 - Virgin Material]],'DD FD'!AJ:AK,2,FALSE))</f>
        <v/>
      </c>
      <c r="LV287" s="578" t="str">
        <f>IF(Table1[[#This Row],[Hauptkörper - B2 - Virgin Material Anteil (in %)]]="","",Table1[[#This Row],[Hauptkörper - B2 - Virgin Material Anteil (in %)]])</f>
        <v/>
      </c>
      <c r="LW287" s="577" t="str">
        <f>IF(Table1[[#This Row],[Hauptkörper - B2 - Recyceltes Material]]="","",VLOOKUP(Table1[[#This Row],[Hauptkörper - B2 - Recyceltes Material]],'DD FD'!AL:AM,2,FALSE))</f>
        <v/>
      </c>
      <c r="LX287" s="578" t="str">
        <f>IF(Table1[[#This Row],[Hauptkörper - B2 - Recyceltes Material Anteil (in %)]]="","",Table1[[#This Row],[Hauptkörper - B2 - Recyceltes Material Anteil (in %)]])</f>
        <v/>
      </c>
      <c r="LY287" s="577" t="str">
        <f>IF(Table1[[#This Row],[Hauptkörper - B2 - Beschichtung]]="","",VLOOKUP(Table1[[#This Row],[Hauptkörper - B2 - Beschichtung]],'DD FD'!AE:AF,2,FALSE))</f>
        <v/>
      </c>
      <c r="LZ287" s="580" t="str">
        <f>IF(Table1[[#This Row],[Hauptkörper - B2 - Beschichtung Anteil (in %)]]="","",Table1[[#This Row],[Hauptkörper - B2 - Beschichtung Anteil (in %)]])</f>
        <v/>
      </c>
      <c r="MA287" s="576" t="str">
        <f>IF(Table1[[#This Row],[Hauptkörper - B3 - Art]]="","",VLOOKUP(Table1[[#This Row],[Hauptkörper - B3 - Art]],'DD FD'!B:C,2,FALSE))</f>
        <v/>
      </c>
      <c r="MB287" s="577" t="str">
        <f>IF(Table1[[#This Row],[Hauptkörper - B3 - Fraktion]]="","",VLOOKUP(Table1[[#This Row],[Hauptkörper - B3 - Fraktion]],'DD FD'!H:J,3,FALSE))</f>
        <v/>
      </c>
      <c r="MC287" s="574" t="str">
        <f>IF(Table1[[#This Row],[Hauptkörper - B3 - Gewicht
(in G)]]="","",Table1[[#This Row],[Hauptkörper - B3 - Gewicht
(in G)]])</f>
        <v/>
      </c>
      <c r="MD287" s="574" t="str">
        <f>IF(Table1[[#This Row],[Hauptkörper - B3 - Lizenzierungs-pflichtig? (X=Ja)]]="","",Table1[[#This Row],[Hauptkörper - B3 - Lizenzierungs-pflichtig? (X=Ja)]])</f>
        <v/>
      </c>
      <c r="ME287" s="577" t="str">
        <f>IF(Table1[[#This Row],[Hauptkörper - B3 - Virgin Material]]="","",VLOOKUP(Table1[[#This Row],[Hauptkörper - B3 - Virgin Material]],'DD FD'!AJ:AK,2,FALSE))</f>
        <v/>
      </c>
      <c r="MF287" s="578" t="str">
        <f>IF(Table1[[#This Row],[Hauptkörper - B3 - Virgin Material Anteil (in %)]]="","",Table1[[#This Row],[Hauptkörper - B3 - Virgin Material Anteil (in %)]])</f>
        <v/>
      </c>
      <c r="MG287" s="577" t="str">
        <f>IF(Table1[[#This Row],[Hauptkörper - B3 - Recyceltes Material]]="","",VLOOKUP(Table1[[#This Row],[Hauptkörper - B3 - Recyceltes Material]],'DD FD'!AL:AM,2,FALSE))</f>
        <v/>
      </c>
      <c r="MH287" s="578" t="str">
        <f>IF(Table1[[#This Row],[Hauptkörper - B3 - Recyceltes Material Anteil (in %)]]="","",Table1[[#This Row],[Hauptkörper - B3 - Recyceltes Material Anteil (in %)]])</f>
        <v/>
      </c>
      <c r="MI287" s="577" t="str">
        <f>IF(Table1[[#This Row],[Hauptkörper - B3 - Beschichtung]]="","",VLOOKUP(Table1[[#This Row],[Hauptkörper - B3 - Beschichtung]],'DD FD'!AE:AF,2,FALSE))</f>
        <v/>
      </c>
      <c r="MJ287" s="580" t="str">
        <f>IF(Table1[[#This Row],[Hauptkörper - B3 - Beschichtung Anteil (in %)]]="","",Table1[[#This Row],[Hauptkörper - B3 - Beschichtung Anteil (in %)]])</f>
        <v/>
      </c>
      <c r="MK287" s="576" t="str">
        <f>IF(Table1[[#This Row],[Verschluss - B1 - Art]]="","",VLOOKUP(Table1[[#This Row],[Verschluss - B1 - Art]],'DD FD'!D:E,2,FALSE))</f>
        <v/>
      </c>
      <c r="ML287" s="577" t="str">
        <f>IF(Table1[[#This Row],[Verschluss - B1 - Fraktion]]="","",VLOOKUP(Table1[[#This Row],[Verschluss - B1 - Fraktion]],'DD FD'!H:J,3,FALSE))</f>
        <v/>
      </c>
      <c r="MM287" s="574" t="str">
        <f>IF(Table1[[#This Row],[Verschluss - B1 - Gewicht (in G)]]="","",Table1[[#This Row],[Verschluss - B1 - Gewicht (in G)]])</f>
        <v/>
      </c>
      <c r="MN287" s="574" t="str">
        <f>IF(Table1[[#This Row],[Verschluss - B1 - Lizenzierungs-pflichtig? (X=Ja)]]="","",Table1[[#This Row],[Verschluss - B1 - Lizenzierungs-pflichtig? (X=Ja)]])</f>
        <v/>
      </c>
      <c r="MO287" s="574" t="str">
        <f>IF(Table1[[#This Row],[Verschluss - B1 - Trennbar vom Hauptkörper? (X=Ja)]]="","",Table1[[#This Row],[Verschluss - B1 - Trennbar vom Hauptkörper? (X=Ja)]])</f>
        <v/>
      </c>
      <c r="MP287" s="577" t="str">
        <f>IF(Table1[[#This Row],[Verschluss - B1 - Virgin Material]]="","",VLOOKUP(Table1[[#This Row],[Verschluss - B1 - Virgin Material]],'DD FD'!AJ:AK,2,FALSE))</f>
        <v/>
      </c>
      <c r="MQ287" s="578" t="str">
        <f>IF(Table1[[#This Row],[Verschluss - B1 - Virgin Material Anteil (in %)]]="","",Table1[[#This Row],[Verschluss - B1 - Virgin Material Anteil (in %)]])</f>
        <v/>
      </c>
      <c r="MR287" s="577" t="str">
        <f>IF(Table1[[#This Row],[Verschluss - B1 - Recyceltes Material]]="","",VLOOKUP(Table1[[#This Row],[Verschluss - B1 - Recyceltes Material]],'DD FD'!AL:AM,2,FALSE))</f>
        <v/>
      </c>
      <c r="MS287" s="578" t="str">
        <f>IF(Table1[[#This Row],[Verschluss - B1 - Recyceltes Material Anteil (in %)]]="","",Table1[[#This Row],[Verschluss - B1 - Recyceltes Material Anteil (in %)]])</f>
        <v/>
      </c>
      <c r="MT287" s="577" t="str">
        <f>IF(Table1[[#This Row],[Verschluss - B1 - Beschichtung]]="","",VLOOKUP(Table1[[#This Row],[Verschluss - B1 - Beschichtung]],'DD FD'!AE:AF,2,FALSE))</f>
        <v/>
      </c>
      <c r="MU287" s="580" t="str">
        <f>IF(Table1[[#This Row],[Verschluss - B1 - Beschichtung Anteil (in %)]]="","",Table1[[#This Row],[Verschluss - B1 - Beschichtung Anteil (in %)]])</f>
        <v/>
      </c>
      <c r="MV287" s="576" t="str">
        <f>IF(Table1[[#This Row],[Verschluss - B2 - Art]]="","",VLOOKUP(Table1[[#This Row],[Verschluss - B2 - Art]],'DD FD'!D:E,2,FALSE))</f>
        <v/>
      </c>
      <c r="MW287" s="577" t="str">
        <f>IF(Table1[[#This Row],[Verschluss - B2 - Fraktion]]="","",VLOOKUP(Table1[[#This Row],[Verschluss - B2 - Fraktion]],'DD FD'!H:J,3,FALSE))</f>
        <v/>
      </c>
      <c r="MX287" s="574" t="str">
        <f>IF(Table1[[#This Row],[Verschluss - B2 - Gewicht (in G)]]="","",Table1[[#This Row],[Verschluss - B2 - Gewicht (in G)]])</f>
        <v/>
      </c>
      <c r="MY287" s="574" t="str">
        <f>IF(Table1[[#This Row],[Verschluss - B2 - Lizenzierungs-pflichtig? (X=Ja)]]="","",Table1[[#This Row],[Verschluss - B2 - Lizenzierungs-pflichtig? (X=Ja)]])</f>
        <v/>
      </c>
      <c r="MZ287" s="574" t="str">
        <f>IF(Table1[[#This Row],[Verschluss - B2 - Trennbar vom Hauptkörper? (X=Ja)]]="","",Table1[[#This Row],[Verschluss - B2 - Trennbar vom Hauptkörper? (X=Ja)]])</f>
        <v/>
      </c>
      <c r="NA287" s="577" t="str">
        <f>IF(Table1[[#This Row],[Verschluss - B2 - Virgin Material]]="","",VLOOKUP(Table1[[#This Row],[Verschluss - B2 - Virgin Material]],'DD FD'!AJ:AK,2,FALSE))</f>
        <v/>
      </c>
      <c r="NB287" s="578" t="str">
        <f>IF(Table1[[#This Row],[Verschluss - B2 - Virgin Material Anteil (in %)]]="","",Table1[[#This Row],[Verschluss - B2 - Virgin Material Anteil (in %)]])</f>
        <v/>
      </c>
      <c r="NC287" s="577" t="str">
        <f>IF(Table1[[#This Row],[Verschluss - B2 - Recyceltes Material]]="","",VLOOKUP(Table1[[#This Row],[Verschluss - B2 - Recyceltes Material]],'DD FD'!AL:AM,2,FALSE))</f>
        <v/>
      </c>
      <c r="ND287" s="578" t="str">
        <f>IF(Table1[[#This Row],[Verschluss - B2 - Recyceltes Material Anteil (in %)]]="","",Table1[[#This Row],[Verschluss - B2 - Recyceltes Material Anteil (in %)]])</f>
        <v/>
      </c>
      <c r="NE287" s="577" t="str">
        <f>IF(Table1[[#This Row],[Verschluss - B2 - Beschichtung]]="","",VLOOKUP(Table1[[#This Row],[Verschluss - B2 - Beschichtung]],'DD FD'!AE:AF,2,FALSE))</f>
        <v/>
      </c>
      <c r="NF287" s="580" t="str">
        <f>IF(Table1[[#This Row],[Verschluss - B2 - Beschichtung Anteil (in %)]]="","",Table1[[#This Row],[Verschluss - B2 - Beschichtung Anteil (in %)]])</f>
        <v/>
      </c>
      <c r="NG287" s="576" t="str">
        <f>IF(Table1[[#This Row],[Verschluss - B3 - Art]]="","",VLOOKUP(Table1[[#This Row],[Verschluss - B3 - Art]],'DD FD'!D:E,2,FALSE))</f>
        <v/>
      </c>
      <c r="NH287" s="577" t="str">
        <f>IF(Table1[[#This Row],[Verschluss - B3 - Fraktion]]="","",VLOOKUP(Table1[[#This Row],[Verschluss - B3 - Fraktion]],'DD FD'!H:J,3,FALSE))</f>
        <v/>
      </c>
      <c r="NI287" s="574" t="str">
        <f>IF(Table1[[#This Row],[Verschluss - B3 - Gewicht (in G)]]="","",Table1[[#This Row],[Verschluss - B3 - Gewicht (in G)]])</f>
        <v/>
      </c>
      <c r="NJ287" s="574" t="str">
        <f>IF(Table1[[#This Row],[Verschluss - B3 - Lizenzierungs-pflichtig? (X=Ja)]]="","",Table1[[#This Row],[Verschluss - B3 - Lizenzierungs-pflichtig? (X=Ja)]])</f>
        <v/>
      </c>
      <c r="NK287" s="574" t="str">
        <f>IF(Table1[[#This Row],[Verschluss - B3 - Trennbar vom Hauptkörper? (X=Ja)]]="","",Table1[[#This Row],[Verschluss - B3 - Trennbar vom Hauptkörper? (X=Ja)]])</f>
        <v/>
      </c>
      <c r="NL287" s="577" t="str">
        <f>IF(Table1[[#This Row],[Verschluss - B3 - Virgin Material]]="","",VLOOKUP(Table1[[#This Row],[Verschluss - B3 - Virgin Material]],'DD FD'!AJ:AK,2,FALSE))</f>
        <v/>
      </c>
      <c r="NM287" s="578" t="str">
        <f>IF(Table1[[#This Row],[Verschluss - B3 - Virgin Material Anteil (in %)]]="","",Table1[[#This Row],[Verschluss - B3 - Virgin Material Anteil (in %)]])</f>
        <v/>
      </c>
      <c r="NN287" s="577" t="str">
        <f>IF(Table1[[#This Row],[Verschluss - B3 - Recyceltes Material]]="","",VLOOKUP(Table1[[#This Row],[Verschluss - B3 - Recyceltes Material]],'DD FD'!AL:AM,2,FALSE))</f>
        <v/>
      </c>
      <c r="NO287" s="578" t="str">
        <f>IF(Table1[[#This Row],[Verschluss - B3 - Recyceltes Material Anteil (in %)]]="","",Table1[[#This Row],[Verschluss - B3 - Recyceltes Material Anteil (in %)]])</f>
        <v/>
      </c>
      <c r="NP287" s="577" t="str">
        <f>IF(Table1[[#This Row],[Verschluss - B3 - Beschichtung]]="","",VLOOKUP(Table1[[#This Row],[Verschluss - B3 - Beschichtung]],'DD FD'!AE:AF,2,FALSE))</f>
        <v/>
      </c>
      <c r="NQ287" s="580" t="str">
        <f>IF(Table1[[#This Row],[Verschluss - B3 - Beschichtung Anteil (in %)]]="","",Table1[[#This Row],[Verschluss - B3 - Beschichtung Anteil (in %)]])</f>
        <v/>
      </c>
      <c r="NR287" s="576" t="str">
        <f>IF(Table1[[#This Row],[Etikett - B1 - Art]]="","",VLOOKUP(Table1[[#This Row],[Etikett - B1 - Art]],'DD FD'!F:G,2,FALSE))</f>
        <v/>
      </c>
      <c r="NS287" s="577" t="str">
        <f>IF(Table1[[#This Row],[Etikett - B1 - Fraktion]]="","",VLOOKUP(Table1[[#This Row],[Etikett - B1 - Fraktion]],'DD FD'!H:J,3,FALSE))</f>
        <v/>
      </c>
      <c r="NT287" s="574" t="str">
        <f>IF(Table1[[#This Row],[Etikett - B1 - Gewicht (in G)]]="","",Table1[[#This Row],[Etikett - B1 - Gewicht (in G)]])</f>
        <v/>
      </c>
      <c r="NU287" s="574" t="str">
        <f>IF(Table1[[#This Row],[Etikett - B1 - Lizenzierungs-pflichtig? (X=Ja)]]="","",Table1[[#This Row],[Etikett - B1 - Lizenzierungs-pflichtig? (X=Ja)]])</f>
        <v/>
      </c>
      <c r="NV287" s="574" t="str">
        <f>IF(Table1[[#This Row],[Etikett - B1 - Trennbar vom Hauptkörper? (X=Ja)]]="","",Table1[[#This Row],[Etikett - B1 - Trennbar vom Hauptkörper? (X=Ja)]])</f>
        <v/>
      </c>
      <c r="NW287" s="577" t="str">
        <f>IF(Table1[[#This Row],[Etikett - B1 - Virgin Material]]="","",VLOOKUP(Table1[[#This Row],[Etikett - B1 - Virgin Material]],'DD FD'!AJ:AK,2,FALSE))</f>
        <v/>
      </c>
      <c r="NX287" s="578" t="str">
        <f>IF(Table1[[#This Row],[Etikett - B1 - Virgin Material Anteil (in %)]]="","",Table1[[#This Row],[Etikett - B1 - Virgin Material Anteil (in %)]])</f>
        <v/>
      </c>
      <c r="NY287" s="577" t="str">
        <f>IF(Table1[[#This Row],[Etikett - B1 - Recyceltes Material]]="","",VLOOKUP(Table1[[#This Row],[Etikett - B1 - Recyceltes Material]],'DD FD'!AL:AM,2,FALSE))</f>
        <v/>
      </c>
      <c r="NZ287" s="578" t="str">
        <f>IF(Table1[[#This Row],[Etikett - B1 - Recyceltes Material Anteil (in %)]]="","",Table1[[#This Row],[Etikett - B1 - Recyceltes Material Anteil (in %)]])</f>
        <v/>
      </c>
      <c r="OA287" s="577" t="str">
        <f>IF(Table1[[#This Row],[Etikett - B1 - Beschichtung]]="","",VLOOKUP(Table1[[#This Row],[Etikett - B1 - Beschichtung]],'DD FD'!AE:AF,2,FALSE))</f>
        <v/>
      </c>
      <c r="OB287" s="580" t="str">
        <f>IF(Table1[[#This Row],[Etikett - B1 - Beschichtung Anteil (in %)]]="","",Table1[[#This Row],[Etikett - B1 - Beschichtung Anteil (in %)]])</f>
        <v/>
      </c>
      <c r="OC287" s="576" t="str">
        <f>IF(Table1[[#This Row],[Etikett - B2 - Art]]="","",VLOOKUP(Table1[[#This Row],[Etikett - B2 - Art]],'DD FD'!F:G,2,FALSE))</f>
        <v/>
      </c>
      <c r="OD287" s="577" t="str">
        <f>IF(Table1[[#This Row],[Etikett - B2 - Fraktion]]="","",VLOOKUP(Table1[[#This Row],[Etikett - B2 - Fraktion]],'DD FD'!H:J,3,FALSE))</f>
        <v/>
      </c>
      <c r="OE287" s="574" t="str">
        <f>IF(Table1[[#This Row],[Etikett - B2 - Gewicht (in G)]]="","",Table1[[#This Row],[Etikett - B2 - Gewicht (in G)]])</f>
        <v/>
      </c>
      <c r="OF287" s="574" t="str">
        <f>IF(Table1[[#This Row],[Etikett - B2 - Lizenzierungs-pflichtig? (X=Ja)]]="","",Table1[[#This Row],[Etikett - B2 - Lizenzierungs-pflichtig? (X=Ja)]])</f>
        <v/>
      </c>
      <c r="OG287" s="574" t="str">
        <f>IF(Table1[[#This Row],[Etikett - B2 - Trennbar vom Hauptkörper? (X=Ja)]]="","",Table1[[#This Row],[Etikett - B2 - Trennbar vom Hauptkörper? (X=Ja)]])</f>
        <v/>
      </c>
      <c r="OH287" s="577" t="str">
        <f>IF(Table1[[#This Row],[Etikett - B2 - Virgin Material]]="","",VLOOKUP(Table1[[#This Row],[Etikett - B2 - Virgin Material]],'DD FD'!AJ:AK,2,FALSE))</f>
        <v/>
      </c>
      <c r="OI287" s="578" t="str">
        <f>IF(Table1[[#This Row],[Etikett - B2 - Virgin Material Anteil (in %)]]="","",Table1[[#This Row],[Etikett - B2 - Virgin Material Anteil (in %)]])</f>
        <v/>
      </c>
      <c r="OJ287" s="577" t="str">
        <f>IF(Table1[[#This Row],[Etikett - B2 - Recyceltes Material]]="","",VLOOKUP(Table1[[#This Row],[Etikett - B2 - Recyceltes Material]],'DD FD'!AL:AM,2,FALSE))</f>
        <v/>
      </c>
      <c r="OK287" s="578" t="str">
        <f>IF(Table1[[#This Row],[Etikett - B2 - Recyceltes Material Anteil (in %)]]="","",Table1[[#This Row],[Etikett - B2 - Recyceltes Material Anteil (in %)]])</f>
        <v/>
      </c>
      <c r="OL287" s="577" t="str">
        <f>IF(Table1[[#This Row],[Etikett - B2 - Beschichtung]]="","",VLOOKUP(Table1[[#This Row],[Etikett - B2 - Beschichtung]],'DD FD'!AE:AF,2,FALSE))</f>
        <v/>
      </c>
      <c r="OM287" s="580" t="str">
        <f>IF(Table1[[#This Row],[Etikett - B2 - Beschichtung Anteil (in %)]]="","",Table1[[#This Row],[Etikett - B2 - Beschichtung Anteil (in %)]])</f>
        <v/>
      </c>
      <c r="ON287" s="576" t="str">
        <f>IF(Table1[[#This Row],[Etikett - B3 - Art]]="","",VLOOKUP(Table1[[#This Row],[Etikett - B3 - Art]],'DD FD'!F:G,2,FALSE))</f>
        <v/>
      </c>
      <c r="OO287" s="577" t="str">
        <f>IF(Table1[[#This Row],[Etikett - B3 - Fraktion]]="","",VLOOKUP(Table1[[#This Row],[Etikett - B3 - Fraktion]],'DD FD'!H:J,3,FALSE))</f>
        <v/>
      </c>
      <c r="OP287" s="574" t="str">
        <f>IF(Table1[[#This Row],[Etikett - B3 - Gewicht (in G)]]="","",Table1[[#This Row],[Etikett - B3 - Gewicht (in G)]])</f>
        <v/>
      </c>
      <c r="OQ287" s="574" t="str">
        <f>IF(Table1[[#This Row],[Etikett - B3 - Lizenzierungs-pflichtig? (X=Ja)]]="","",Table1[[#This Row],[Etikett - B3 - Lizenzierungs-pflichtig? (X=Ja)]])</f>
        <v/>
      </c>
      <c r="OR287" s="574" t="str">
        <f>IF(Table1[[#This Row],[Etikett - B3 - Trennbar vom Hauptkörper? (X=Ja)]]="","",Table1[[#This Row],[Etikett - B3 - Trennbar vom Hauptkörper? (X=Ja)]])</f>
        <v/>
      </c>
      <c r="OS287" s="577" t="str">
        <f>IF(Table1[[#This Row],[Etikett - B3 - Virgin Material]]="","",VLOOKUP(Table1[[#This Row],[Etikett - B3 - Virgin Material]],'DD FD'!AJ:AK,2,FALSE))</f>
        <v/>
      </c>
      <c r="OT287" s="578" t="str">
        <f>IF(Table1[[#This Row],[Etikett - B3 - Virgin Material Anteil (in %)]]="","",Table1[[#This Row],[Etikett - B3 - Virgin Material Anteil (in %)]])</f>
        <v/>
      </c>
      <c r="OU287" s="577" t="str">
        <f>IF(Table1[[#This Row],[Etikett - B3 - Recyceltes Material]]="","",VLOOKUP(Table1[[#This Row],[Etikett - B3 - Recyceltes Material]],'DD FD'!AL:AM,2,FALSE))</f>
        <v/>
      </c>
      <c r="OV287" s="578" t="str">
        <f>IF(Table1[[#This Row],[Etikett - B3 - Recyceltes Material Anteil (in %)]]="","",Table1[[#This Row],[Etikett - B3 - Recyceltes Material Anteil (in %)]])</f>
        <v/>
      </c>
      <c r="OW287" s="577" t="str">
        <f>IF(Table1[[#This Row],[Etikett - B3 - Beschichtung]]="","",VLOOKUP(Table1[[#This Row],[Etikett - B3 - Beschichtung]],'DD FD'!AE:AF,2,FALSE))</f>
        <v/>
      </c>
      <c r="OX287" s="613" t="str">
        <f>IF(Table1[[#This Row],[Etikett - B3 - Beschichtung Anteil (in %)]]="","",Table1[[#This Row],[Etikett - B3 - Beschichtung Anteil (in %)]])</f>
        <v/>
      </c>
      <c r="OY287" s="618">
        <f>ROUNDUP(SUM(
IF(AND(LH287='DD FD'!$J$7,LJ287='DD FD'!$AI$3),LI287,0),
IF(AND(LR287='DD FD'!$J$7,LT287='DD FD'!$AI$3),LS287,0),
IF(AND(MB287='DD FD'!$J$7,MD287='DD FD'!$AI$3),MC287,0),
IF(AND(ML287='DD FD'!$J$7,MN287='DD FD'!$AI$3),MM287,0),
IF(AND(MW287='DD FD'!$J$7,MY287='DD FD'!$AI$3),MX287,0),
IF(AND(NH287='DD FD'!$J$7,NJ287='DD FD'!$AI$3),NI287,0),
IF(AND(NS287='DD FD'!$J$7,NU287='DD FD'!$AI$3),NT287,0),
IF(AND(OD287='DD FD'!$J$7,OF287='DD FD'!$AI$3),OE287,0),
IF(AND(OO287='DD FD'!$J$7,OQ287='DD FD'!$AI$3),OP287,0),
),2)</f>
        <v>0</v>
      </c>
      <c r="OZ287" s="617">
        <f>ROUNDUP(SUM(
IF(AND(LH287='DD FD'!$J$6,LJ287='DD FD'!$AI$3),LI287,0),
IF(AND(LR287='DD FD'!$J$6,LT287='DD FD'!$AI$3),LS287,0),
IF(AND(MB287='DD FD'!$J$6,MD287='DD FD'!$AI$3),MC287,0),
IF(AND(ML287='DD FD'!$J$6,MN287='DD FD'!$AI$3),MM287,0),
IF(AND(MW287='DD FD'!$J$6,MY287='DD FD'!$AI$3),MX287,0),
IF(AND(NH287='DD FD'!$J$6,NJ287='DD FD'!$AI$3),NI287,0),
IF(AND(NS287='DD FD'!$J$6,NU287='DD FD'!$AI$3),NT287,0),
IF(AND(OD287='DD FD'!$J$6,OF287='DD FD'!$AI$3),OE287,0),
IF(AND(OO287='DD FD'!$J$6,OQ287='DD FD'!$AI$3),OP287,0),
),2)</f>
        <v>0</v>
      </c>
      <c r="PA287" s="617">
        <f>ROUNDUP(SUM(
IF(AND(LH287='DD FD'!$J$10,LJ287='DD FD'!$AI$3),LI287,0),
IF(AND(LR287='DD FD'!$J$10,LT287='DD FD'!$AI$3),LS287,0),
IF(AND(MB287='DD FD'!$J$10,MD287='DD FD'!$AI$3),MC287,0),
IF(AND(ML287='DD FD'!$J$10,MN287='DD FD'!$AI$3),MM287,0),
IF(AND(MW287='DD FD'!$J$10,MY287='DD FD'!$AI$3),MX287,0),
IF(AND(NH287='DD FD'!$J$10,NJ287='DD FD'!$AI$3),NI287,0),
IF(AND(NS287='DD FD'!$J$10,NU287='DD FD'!$AI$3),NT287,0),
IF(AND(OD287='DD FD'!$J$10,OF287='DD FD'!$AI$3),OE287,0),
IF(AND(OO287='DD FD'!$J$10,OQ287='DD FD'!$AI$3),OP287,0),
),2)</f>
        <v>0</v>
      </c>
      <c r="PB287" s="617">
        <f>ROUNDUP(SUM(
IF(AND(LH287='DD FD'!$J$8,LJ287='DD FD'!$AI$3),LI287,0),
IF(AND(LR287='DD FD'!$J$8,LT287='DD FD'!$AI$3),LS287,0),
IF(AND(MB287='DD FD'!$J$8,MD287='DD FD'!$AI$3),MC287,0),
IF(AND(ML287='DD FD'!$J$8,MN287='DD FD'!$AI$3),MM287,0),
IF(AND(MW287='DD FD'!$J$8,MY287='DD FD'!$AI$3),MX287,0),
IF(AND(NH287='DD FD'!$J$8,NJ287='DD FD'!$AI$3),NI287,0),
IF(AND(NS287='DD FD'!$J$8,NU287='DD FD'!$AI$3),NT287,0),
IF(AND(OD287='DD FD'!$J$8,OF287='DD FD'!$AI$3),OE287,0),
IF(AND(OO287='DD FD'!$J$8,OQ287='DD FD'!$AI$3),OP287,0),
),2)</f>
        <v>0</v>
      </c>
      <c r="PC287" s="617">
        <f>ROUNDUP(SUM(
IF(AND(LH287='DD FD'!$J$5,LJ287='DD FD'!$AI$3),LI287,0),
IF(AND(LR287='DD FD'!$J$5,LT287='DD FD'!$AI$3),LS287,0),
IF(AND(MB287='DD FD'!$J$5,MD287='DD FD'!$AI$3),MC287,0),
IF(AND(ML287='DD FD'!$J$5,MN287='DD FD'!$AI$3),MM287,0),
IF(AND(MW287='DD FD'!$J$5,MY287='DD FD'!$AI$3),MX287,0),
IF(AND(NH287='DD FD'!$J$5,NJ287='DD FD'!$AI$3),NI287,0),
IF(AND(NS287='DD FD'!$J$5,NU287='DD FD'!$AI$3),NT287,0),
IF(AND(OD287='DD FD'!$J$5,OF287='DD FD'!$AI$3),OE287,0),
IF(AND(OO287='DD FD'!$J$5,OQ287='DD FD'!$AI$3),OP287,0),
),2)</f>
        <v>0</v>
      </c>
      <c r="PD287" s="617">
        <f>ROUNDUP(SUM(
IF(AND(LH287='DD FD'!$J$9,LJ287='DD FD'!$AI$3),LI287,0),
IF(AND(LR287='DD FD'!$J$9,LT287='DD FD'!$AI$3),LS287,0),
IF(AND(MB287='DD FD'!$J$9,MD287='DD FD'!$AI$3),MC287,0),
IF(AND(ML287='DD FD'!$J$9,MN287='DD FD'!$AI$3),MM287,0),
IF(AND(MW287='DD FD'!$J$9,MY287='DD FD'!$AI$3),MX287,0),
IF(AND(NH287='DD FD'!$J$9,NJ287='DD FD'!$AI$3),NI287,0),
IF(AND(NS287='DD FD'!$J$9,NU287='DD FD'!$AI$3),NT287,0),
IF(AND(OD287='DD FD'!$J$9,OF287='DD FD'!$AI$3),OE287,0),
IF(AND(OO287='DD FD'!$J$9,OQ287='DD FD'!$AI$3),OP287,0),
),2)</f>
        <v>0</v>
      </c>
      <c r="PE287" s="617">
        <f>ROUNDUP(SUM(
IF(AND(LH287='DD FD'!$J$4,LJ287='DD FD'!$AI$3),LI287,0),
IF(AND(LR287='DD FD'!$J$4,LT287='DD FD'!$AI$3),LS287,0),
IF(AND(MB287='DD FD'!$J$4,MD287='DD FD'!$AI$3),MC287,0),
IF(AND(ML287='DD FD'!$J$4,MN287='DD FD'!$AI$3),MM287,0),
IF(AND(MW287='DD FD'!$J$4,MY287='DD FD'!$AI$3),MX287,0),
IF(AND(NH287='DD FD'!$J$4,NJ287='DD FD'!$AI$3),NI287,0),
IF(AND(NS287='DD FD'!$J$4,NU287='DD FD'!$AI$3),NT287,0),
IF(AND(OD287='DD FD'!$J$4,OF287='DD FD'!$AI$3),OE287,0),
IF(AND(OO287='DD FD'!$J$4,OQ287='DD FD'!$AI$3),OP287,0),
),2)</f>
        <v>0</v>
      </c>
      <c r="PF287" s="619">
        <f>ROUNDUP(SUM(
IF(AND(LH287='DD FD'!$J$11,LJ287='DD FD'!$AI$3),LI287,0),
IF(AND(LR287='DD FD'!$J$11,LT287='DD FD'!$AI$3),LS287,0),
IF(AND(MB287='DD FD'!$J$11,MD287='DD FD'!$AI$3),MC287,0),
IF(AND(ML287='DD FD'!$J$11,MN287='DD FD'!$AI$3),MM287,0),
IF(AND(MW287='DD FD'!$J$11,MY287='DD FD'!$AI$3),MX287,0),
IF(AND(NH287='DD FD'!$J$11,NJ287='DD FD'!$AI$3),NI287,0),
IF(AND(NS287='DD FD'!$J$11,NU287='DD FD'!$AI$3),NT287,0),
IF(AND(OD287='DD FD'!$J$11,OF287='DD FD'!$AI$3),OE287,0),
IF(AND(OO287='DD FD'!$J$11,OQ287='DD FD'!$AI$3),OP287,0),
),2)</f>
        <v>0</v>
      </c>
    </row>
    <row r="288" spans="1:422">
      <c r="A288" s="806"/>
      <c r="B288" s="934"/>
      <c r="C288" s="247"/>
      <c r="D288" s="842"/>
      <c r="E288" s="247"/>
      <c r="F288" s="158"/>
      <c r="G288" s="710"/>
      <c r="H288" s="712"/>
      <c r="I288" s="936"/>
      <c r="J288" s="803"/>
      <c r="K288" s="150"/>
      <c r="L288" s="146" t="str">
        <f t="shared" si="108"/>
        <v/>
      </c>
      <c r="M288" s="501" t="str">
        <f t="shared" si="125"/>
        <v/>
      </c>
      <c r="N288" s="504"/>
      <c r="O288" s="113" t="str">
        <f t="shared" si="126"/>
        <v/>
      </c>
      <c r="P288" s="114" t="str">
        <f t="shared" si="109"/>
        <v/>
      </c>
      <c r="Q288" s="152"/>
      <c r="R288" s="152"/>
      <c r="S288" s="115" t="str">
        <f t="shared" si="127"/>
        <v/>
      </c>
      <c r="T288" s="159"/>
      <c r="U288" s="159"/>
      <c r="V288" s="157"/>
      <c r="W288" s="157"/>
      <c r="X288" s="157"/>
      <c r="Y288" s="772"/>
      <c r="Z288" s="158"/>
      <c r="AA288" s="144"/>
      <c r="AB288" s="112"/>
      <c r="AC288" s="153"/>
      <c r="AD288" s="153"/>
      <c r="AE288" s="153"/>
      <c r="AF288" s="153"/>
      <c r="AG288" s="153"/>
      <c r="AH288" s="153"/>
      <c r="AI288" s="152"/>
      <c r="AJ288" s="158"/>
      <c r="AK288" s="158"/>
      <c r="AL288" s="158"/>
      <c r="AM288" s="116" t="str">
        <f t="shared" si="128"/>
        <v/>
      </c>
      <c r="AN288" s="116" t="str">
        <f t="shared" si="129"/>
        <v/>
      </c>
      <c r="AO288" s="324"/>
      <c r="AP288" s="503"/>
      <c r="AQ288" s="487" t="str">
        <f t="shared" si="130"/>
        <v/>
      </c>
      <c r="AR288" s="113" t="str">
        <f t="shared" si="110"/>
        <v/>
      </c>
      <c r="AS288" s="113" t="str">
        <f t="shared" si="111"/>
        <v/>
      </c>
      <c r="AT288" s="113" t="str">
        <f t="shared" si="112"/>
        <v/>
      </c>
      <c r="AU288" s="113" t="str">
        <f t="shared" si="113"/>
        <v/>
      </c>
      <c r="AV288" s="159"/>
      <c r="AW288" s="157"/>
      <c r="AX288" s="157"/>
      <c r="AY288" s="157"/>
      <c r="AZ288" s="157"/>
      <c r="BA288" s="116" t="str">
        <f t="shared" si="114"/>
        <v/>
      </c>
      <c r="BB288" s="316"/>
      <c r="BC288" s="116" t="str">
        <f t="shared" si="115"/>
        <v/>
      </c>
      <c r="BD288" s="133" t="str">
        <f t="shared" si="116"/>
        <v/>
      </c>
      <c r="BE288" s="157"/>
      <c r="BF288" s="1180"/>
      <c r="BG288" s="1180"/>
      <c r="BH288" s="158"/>
      <c r="BI288" s="490"/>
      <c r="BJ288" s="514" t="str">
        <f t="shared" si="131"/>
        <v/>
      </c>
      <c r="BK288" s="789"/>
      <c r="BL288" s="116" t="str">
        <f t="shared" si="132"/>
        <v/>
      </c>
      <c r="BM288" s="144"/>
      <c r="BN288" s="144"/>
      <c r="BO288" s="144"/>
      <c r="BP288" s="790"/>
      <c r="BQ288" s="790"/>
      <c r="BR288" s="790"/>
      <c r="BS288" s="116" t="str">
        <f t="shared" si="117"/>
        <v/>
      </c>
      <c r="BT288" s="790"/>
      <c r="BU288" s="808" t="str">
        <f t="shared" si="118"/>
        <v/>
      </c>
      <c r="BV288" s="791"/>
      <c r="BW288" s="144"/>
      <c r="BX288" s="20"/>
      <c r="BY288" s="20"/>
      <c r="BZ288" s="20"/>
      <c r="CA288" s="792"/>
      <c r="CB288" s="1201"/>
      <c r="CC288" s="144"/>
      <c r="CD288" s="144"/>
      <c r="CE288" s="144"/>
      <c r="CF288" s="144"/>
      <c r="CG288" s="144"/>
      <c r="CH288" s="144"/>
      <c r="CI288" s="144"/>
      <c r="CJ288" s="144"/>
      <c r="CK288" s="144"/>
      <c r="CL288" s="144"/>
      <c r="CM288" s="144"/>
      <c r="CN288" s="144"/>
      <c r="CO288" s="144"/>
      <c r="CP288" s="144"/>
      <c r="CQ288" s="144"/>
      <c r="CR288" s="144"/>
      <c r="CS288" s="144"/>
      <c r="CT288" s="144"/>
      <c r="CU288" s="144"/>
      <c r="CV288" s="144"/>
      <c r="CW288" s="144"/>
      <c r="CX288" s="144"/>
      <c r="CY288" s="144"/>
      <c r="CZ288" s="144"/>
      <c r="DA288" s="144"/>
      <c r="DB288" s="144"/>
      <c r="DC288" s="144"/>
      <c r="DD288" s="144"/>
      <c r="DE288" s="144"/>
      <c r="DF288" s="144"/>
      <c r="DG288" s="144"/>
      <c r="DH288" s="144"/>
      <c r="DI288" s="144"/>
      <c r="DJ288" s="144"/>
      <c r="DK288" s="144"/>
      <c r="DL288" s="144"/>
      <c r="DM288" s="144"/>
      <c r="DN288" s="144"/>
      <c r="DO288" s="144"/>
      <c r="DP288" s="144"/>
      <c r="DQ288" s="144"/>
      <c r="DR288" s="144"/>
      <c r="DS288" s="144"/>
      <c r="DT288" s="144"/>
      <c r="DU288" s="144"/>
      <c r="DV288" s="144"/>
      <c r="DW288" s="144"/>
      <c r="DX288" s="144"/>
      <c r="DY288" s="144"/>
      <c r="DZ288" s="144"/>
      <c r="EA288" s="144"/>
      <c r="EB288" s="144"/>
      <c r="EC288" s="144"/>
      <c r="ED288" s="782" t="str">
        <f t="shared" si="133"/>
        <v/>
      </c>
      <c r="EE288" s="519"/>
      <c r="EF288" s="793"/>
      <c r="EG288" s="519"/>
      <c r="EH288" s="794"/>
      <c r="EI288" s="790"/>
      <c r="EJ288" s="794"/>
      <c r="EK288" s="794"/>
      <c r="EL288" s="790"/>
      <c r="EM288" s="790"/>
      <c r="EN288" s="790"/>
      <c r="EO288" s="112" t="str">
        <f t="shared" si="119"/>
        <v/>
      </c>
      <c r="EP288" s="790"/>
      <c r="EQ288" s="488" t="str">
        <f t="shared" si="120"/>
        <v/>
      </c>
      <c r="ER288" s="1100"/>
      <c r="ES288" s="1099" t="str">
        <f t="shared" si="134"/>
        <v/>
      </c>
      <c r="ET288" s="525"/>
      <c r="EU288" s="148"/>
      <c r="EV288" s="148"/>
      <c r="EW288" s="148"/>
      <c r="EX288" s="148"/>
      <c r="EY288" s="148"/>
      <c r="EZ288" s="148"/>
      <c r="FA288" s="148"/>
      <c r="FB288" s="148"/>
      <c r="FC288" s="148"/>
      <c r="FD288" s="148"/>
      <c r="FE288" s="148"/>
      <c r="FF288" s="148"/>
      <c r="FG288" s="148"/>
      <c r="FH288" s="148"/>
      <c r="FI288" s="528"/>
      <c r="FJ288" s="513" t="str">
        <f t="shared" si="121"/>
        <v/>
      </c>
      <c r="FK288" s="158"/>
      <c r="FL288" s="850"/>
      <c r="FM288" s="850"/>
      <c r="FN288" s="850"/>
      <c r="FO288" s="850"/>
      <c r="FP288" s="850"/>
      <c r="FQ288" s="850"/>
      <c r="FR288" s="157"/>
      <c r="FS288" s="143"/>
      <c r="FT288" s="143"/>
      <c r="FU288" s="847" t="str">
        <f t="shared" si="122"/>
        <v/>
      </c>
      <c r="FV288" s="555"/>
      <c r="FW288" s="523" t="str">
        <f>IF(Table1[[#This Row],[Nonfood Inhaltstoffe - Komponente]]="","",VLOOKUP(Table1[[#This Row],[Nonfood Inhaltstoffe - Komponente]],'Dropdown Auswahl'!BJ:BK,2,FALSE))</f>
        <v/>
      </c>
      <c r="FX288" s="1013"/>
      <c r="FY288" s="1011" t="str">
        <f t="shared" si="123"/>
        <v/>
      </c>
      <c r="FZ288" s="152"/>
      <c r="GA288" s="152"/>
      <c r="GB288" s="152"/>
      <c r="GC288" s="529" t="str">
        <f t="shared" si="124"/>
        <v/>
      </c>
      <c r="GG288" s="21"/>
      <c r="GH288" s="21"/>
      <c r="GI288" s="1019"/>
      <c r="GJ288" s="1016" t="str">
        <f>IF(Table1[[#This Row],[Global Trade Item Number (GTIN)]]="","",Table1[[#This Row],[Global Trade Item Number (GTIN)]])</f>
        <v/>
      </c>
      <c r="GK288" s="555" t="str">
        <f>IF(Table1[[#This Row],[WAWI-Nr./ Kreditoren-Nummer
(ASDV)]]&lt;&gt;"",Table1[[#This Row],[WAWI-Nr./ Kreditoren-Nummer
(ASDV)]],"")</f>
        <v/>
      </c>
      <c r="GL288" s="165"/>
      <c r="GM288" s="165"/>
      <c r="GN288" s="165"/>
      <c r="GO288" s="485"/>
      <c r="GP288" s="534"/>
      <c r="GQ288" s="533"/>
      <c r="GR288" s="486"/>
      <c r="GS288" s="486"/>
      <c r="GT288" s="486"/>
      <c r="GU288" s="486"/>
      <c r="GV288" s="486"/>
      <c r="GW288" s="542"/>
      <c r="GX288" s="538"/>
      <c r="GY288" s="144"/>
      <c r="GZ288" s="480"/>
      <c r="HA288" s="158"/>
      <c r="HB288" s="480"/>
      <c r="HC288" s="480"/>
      <c r="HD288" s="480"/>
      <c r="HE288" s="480"/>
      <c r="HF288" s="480"/>
      <c r="HG288" s="480"/>
      <c r="HH288" s="538"/>
      <c r="HI288" s="480"/>
      <c r="HJ288" s="480"/>
      <c r="HK288" s="480"/>
      <c r="HL288" s="480"/>
      <c r="HM288" s="480"/>
      <c r="HN288" s="480"/>
      <c r="HO288" s="480"/>
      <c r="HP288" s="480"/>
      <c r="HQ288" s="480"/>
      <c r="HR288" s="538"/>
      <c r="HS288" s="480"/>
      <c r="HT288" s="480"/>
      <c r="HU288" s="480"/>
      <c r="HV288" s="480"/>
      <c r="HW288" s="480"/>
      <c r="HX288" s="480"/>
      <c r="HY288" s="480"/>
      <c r="HZ288" s="480"/>
      <c r="IA288" s="480"/>
      <c r="IB288" s="538"/>
      <c r="IC288" s="480"/>
      <c r="ID288" s="480"/>
      <c r="IE288" s="480"/>
      <c r="IF288" s="480"/>
      <c r="IG288" s="480"/>
      <c r="IH288" s="480"/>
      <c r="II288" s="480"/>
      <c r="IJ288" s="480"/>
      <c r="IK288" s="480"/>
      <c r="IL288" s="480"/>
      <c r="IM288" s="538"/>
      <c r="IN288" s="480"/>
      <c r="IO288" s="480"/>
      <c r="IP288" s="480"/>
      <c r="IQ288" s="480"/>
      <c r="IR288" s="480"/>
      <c r="IS288" s="480"/>
      <c r="IT288" s="480"/>
      <c r="IU288" s="480"/>
      <c r="IV288" s="480"/>
      <c r="IW288" s="480"/>
      <c r="IX288" s="538"/>
      <c r="IY288" s="480"/>
      <c r="IZ288" s="480"/>
      <c r="JA288" s="480"/>
      <c r="JB288" s="480"/>
      <c r="JC288" s="480"/>
      <c r="JD288" s="480"/>
      <c r="JE288" s="480"/>
      <c r="JF288" s="480"/>
      <c r="JG288" s="480"/>
      <c r="JH288" s="480"/>
      <c r="JI288" s="538"/>
      <c r="JJ288" s="480"/>
      <c r="JK288" s="480"/>
      <c r="JL288" s="480"/>
      <c r="JM288" s="480"/>
      <c r="JN288" s="480"/>
      <c r="JO288" s="480"/>
      <c r="JP288" s="480"/>
      <c r="JQ288" s="480"/>
      <c r="JR288" s="480"/>
      <c r="JS288" s="590"/>
      <c r="JT288" s="538"/>
      <c r="JU288" s="480"/>
      <c r="JV288" s="480"/>
      <c r="JW288" s="480"/>
      <c r="JX288" s="480"/>
      <c r="JY288" s="480"/>
      <c r="JZ288" s="480"/>
      <c r="KA288" s="480"/>
      <c r="KB288" s="480"/>
      <c r="KC288" s="480"/>
      <c r="KD288" s="480"/>
      <c r="KE288" s="538"/>
      <c r="KF288" s="480"/>
      <c r="KG288" s="480"/>
      <c r="KH288" s="480"/>
      <c r="KI288" s="480"/>
      <c r="KJ288" s="480"/>
      <c r="KK288" s="480"/>
      <c r="KL288" s="480"/>
      <c r="KM288" s="480"/>
      <c r="KN288" s="480"/>
      <c r="KO288" s="480"/>
      <c r="KR288" s="568" t="str">
        <f>IF(Table1[[#This Row],[GTIN]]&lt;&gt;"",Table1[[#This Row],[GTIN]],"")</f>
        <v/>
      </c>
      <c r="KS288" s="569" t="str">
        <f>Table1[[#This Row],[Kreditor]]</f>
        <v/>
      </c>
      <c r="KT288" s="570" t="str">
        <f>IF(Table1[[#This Row],[Gültig ab (Datum)]]&lt;&gt;"",Table1[[#This Row],[Gültig ab (Datum)]],"")</f>
        <v/>
      </c>
      <c r="KU288" s="570"/>
      <c r="KV288" s="583" t="str">
        <f>IF(Table1[[#This Row],[Artikel verpackt? 
(X=Ja)]]="","",Table1[[#This Row],[Artikel verpackt? 
(X=Ja)]])</f>
        <v/>
      </c>
      <c r="KW288" s="571" t="str">
        <f>IF(Table1[[#This Row],[Verpackung recyclingfähig?
(X=Ja)]]="","",Table1[[#This Row],[Verpackung recyclingfähig?
(X=Ja)]])</f>
        <v/>
      </c>
      <c r="KX288" s="572"/>
      <c r="KY288" s="573"/>
      <c r="KZ288" s="574"/>
      <c r="LA288" s="574"/>
      <c r="LB288" s="574"/>
      <c r="LC288" s="574"/>
      <c r="LD288" s="574"/>
      <c r="LE288" s="574"/>
      <c r="LF288" s="575"/>
      <c r="LG288" s="576" t="str">
        <f>IF(Table1[[#This Row],[Hauptkörper - B1 - Art]]="","",VLOOKUP(Table1[[#This Row],[Hauptkörper - B1 - Art]],'DD FD'!B:C,2,FALSE))</f>
        <v/>
      </c>
      <c r="LH288" s="577" t="str">
        <f>IF(Table1[[#This Row],[Hauptkörper - B1 - Fraktion]]="","",VLOOKUP(Table1[[#This Row],[Hauptkörper - B1 - Fraktion]],'DD FD'!H:J,3,FALSE))</f>
        <v/>
      </c>
      <c r="LI288" s="574" t="str">
        <f>IF(Table1[[#This Row],[Hauptkörper - B1 - Gewicht
(in G)]]="","",Table1[[#This Row],[Hauptkörper - B1 - Gewicht
(in G)]])</f>
        <v/>
      </c>
      <c r="LJ288" s="574" t="str">
        <f>IF(Table1[[#This Row],[Hauptkörper - B1 - Lizenzierungs-pflichtig? (X=Ja)]]="","",Table1[[#This Row],[Hauptkörper - B1 - Lizenzierungs-pflichtig? (X=Ja)]])</f>
        <v/>
      </c>
      <c r="LK288" s="577" t="str">
        <f>IF(Table1[[#This Row],[Hauptkörper - B1 - Virgin Material]]="","",VLOOKUP(Table1[[#This Row],[Hauptkörper - B1 - Virgin Material]],'DD FD'!AJ:AK,2,FALSE))</f>
        <v/>
      </c>
      <c r="LL288" s="578" t="str">
        <f>IF(Table1[[#This Row],[Hauptkörper - B1 - Virgin Material Anteil (in %)]]="","",Table1[[#This Row],[Hauptkörper - B1 - Virgin Material Anteil (in %)]])</f>
        <v/>
      </c>
      <c r="LM288" s="577" t="str">
        <f>IF(Table1[[#This Row],[Hauptkörper - B1 - Recyceltes Material]]="","",VLOOKUP(Table1[[#This Row],[Hauptkörper - B1 - Recyceltes Material]],'DD FD'!AL:AM,2,FALSE))</f>
        <v/>
      </c>
      <c r="LN288" s="578" t="str">
        <f>IF(Table1[[#This Row],[Hauptkörper - B1 - Recyceltes Material Anteil (in %)]]="","",Table1[[#This Row],[Hauptkörper - B1 - Recyceltes Material Anteil (in %)]])</f>
        <v/>
      </c>
      <c r="LO288" s="579" t="str">
        <f>IF(Table1[[#This Row],[Hauptkörper - B1 - Beschichtung]]="","",VLOOKUP(Table1[[#This Row],[Hauptkörper - B1 - Beschichtung]],'DD FD'!AE:AF,2,FALSE))</f>
        <v/>
      </c>
      <c r="LP288" s="580" t="str">
        <f>IF(Table1[[#This Row],[Hauptkörper - B1 - Beschichtung Anteil (in %)]]="","",Table1[[#This Row],[Hauptkörper - B1 - Beschichtung Anteil (in %)]])</f>
        <v/>
      </c>
      <c r="LQ288" s="576" t="str">
        <f>IF(Table1[[#This Row],[Hauptkörper - B2 - Art]]="","",VLOOKUP(Table1[[#This Row],[Hauptkörper - B2 - Art]],'DD FD'!B:C,2,FALSE))</f>
        <v/>
      </c>
      <c r="LR288" s="577" t="str">
        <f>IF(Table1[[#This Row],[Hauptkörper - B2 - Fraktion]]="","",VLOOKUP(Table1[[#This Row],[Hauptkörper - B2 - Fraktion]],'DD FD'!H:J,3,FALSE))</f>
        <v/>
      </c>
      <c r="LS288" s="574" t="str">
        <f>IF(Table1[[#This Row],[Hauptkörper - B2 - Gewicht
(in G)]]="","",Table1[[#This Row],[Hauptkörper - B2 - Gewicht
(in G)]])</f>
        <v/>
      </c>
      <c r="LT288" s="574" t="str">
        <f>IF(Table1[[#This Row],[Hauptkörper - B2 - Lizenzierungs-pflichtig? (X=Ja)]]="","",Table1[[#This Row],[Hauptkörper - B2 - Lizenzierungs-pflichtig? (X=Ja)]])</f>
        <v/>
      </c>
      <c r="LU288" s="577" t="str">
        <f>IF(Table1[[#This Row],[Hauptkörper - B2 - Virgin Material]]="","",VLOOKUP(Table1[[#This Row],[Hauptkörper - B2 - Virgin Material]],'DD FD'!AJ:AK,2,FALSE))</f>
        <v/>
      </c>
      <c r="LV288" s="578" t="str">
        <f>IF(Table1[[#This Row],[Hauptkörper - B2 - Virgin Material Anteil (in %)]]="","",Table1[[#This Row],[Hauptkörper - B2 - Virgin Material Anteil (in %)]])</f>
        <v/>
      </c>
      <c r="LW288" s="577" t="str">
        <f>IF(Table1[[#This Row],[Hauptkörper - B2 - Recyceltes Material]]="","",VLOOKUP(Table1[[#This Row],[Hauptkörper - B2 - Recyceltes Material]],'DD FD'!AL:AM,2,FALSE))</f>
        <v/>
      </c>
      <c r="LX288" s="578" t="str">
        <f>IF(Table1[[#This Row],[Hauptkörper - B2 - Recyceltes Material Anteil (in %)]]="","",Table1[[#This Row],[Hauptkörper - B2 - Recyceltes Material Anteil (in %)]])</f>
        <v/>
      </c>
      <c r="LY288" s="577" t="str">
        <f>IF(Table1[[#This Row],[Hauptkörper - B2 - Beschichtung]]="","",VLOOKUP(Table1[[#This Row],[Hauptkörper - B2 - Beschichtung]],'DD FD'!AE:AF,2,FALSE))</f>
        <v/>
      </c>
      <c r="LZ288" s="580" t="str">
        <f>IF(Table1[[#This Row],[Hauptkörper - B2 - Beschichtung Anteil (in %)]]="","",Table1[[#This Row],[Hauptkörper - B2 - Beschichtung Anteil (in %)]])</f>
        <v/>
      </c>
      <c r="MA288" s="576" t="str">
        <f>IF(Table1[[#This Row],[Hauptkörper - B3 - Art]]="","",VLOOKUP(Table1[[#This Row],[Hauptkörper - B3 - Art]],'DD FD'!B:C,2,FALSE))</f>
        <v/>
      </c>
      <c r="MB288" s="577" t="str">
        <f>IF(Table1[[#This Row],[Hauptkörper - B3 - Fraktion]]="","",VLOOKUP(Table1[[#This Row],[Hauptkörper - B3 - Fraktion]],'DD FD'!H:J,3,FALSE))</f>
        <v/>
      </c>
      <c r="MC288" s="574" t="str">
        <f>IF(Table1[[#This Row],[Hauptkörper - B3 - Gewicht
(in G)]]="","",Table1[[#This Row],[Hauptkörper - B3 - Gewicht
(in G)]])</f>
        <v/>
      </c>
      <c r="MD288" s="574" t="str">
        <f>IF(Table1[[#This Row],[Hauptkörper - B3 - Lizenzierungs-pflichtig? (X=Ja)]]="","",Table1[[#This Row],[Hauptkörper - B3 - Lizenzierungs-pflichtig? (X=Ja)]])</f>
        <v/>
      </c>
      <c r="ME288" s="577" t="str">
        <f>IF(Table1[[#This Row],[Hauptkörper - B3 - Virgin Material]]="","",VLOOKUP(Table1[[#This Row],[Hauptkörper - B3 - Virgin Material]],'DD FD'!AJ:AK,2,FALSE))</f>
        <v/>
      </c>
      <c r="MF288" s="578" t="str">
        <f>IF(Table1[[#This Row],[Hauptkörper - B3 - Virgin Material Anteil (in %)]]="","",Table1[[#This Row],[Hauptkörper - B3 - Virgin Material Anteil (in %)]])</f>
        <v/>
      </c>
      <c r="MG288" s="577" t="str">
        <f>IF(Table1[[#This Row],[Hauptkörper - B3 - Recyceltes Material]]="","",VLOOKUP(Table1[[#This Row],[Hauptkörper - B3 - Recyceltes Material]],'DD FD'!AL:AM,2,FALSE))</f>
        <v/>
      </c>
      <c r="MH288" s="578" t="str">
        <f>IF(Table1[[#This Row],[Hauptkörper - B3 - Recyceltes Material Anteil (in %)]]="","",Table1[[#This Row],[Hauptkörper - B3 - Recyceltes Material Anteil (in %)]])</f>
        <v/>
      </c>
      <c r="MI288" s="577" t="str">
        <f>IF(Table1[[#This Row],[Hauptkörper - B3 - Beschichtung]]="","",VLOOKUP(Table1[[#This Row],[Hauptkörper - B3 - Beschichtung]],'DD FD'!AE:AF,2,FALSE))</f>
        <v/>
      </c>
      <c r="MJ288" s="580" t="str">
        <f>IF(Table1[[#This Row],[Hauptkörper - B3 - Beschichtung Anteil (in %)]]="","",Table1[[#This Row],[Hauptkörper - B3 - Beschichtung Anteil (in %)]])</f>
        <v/>
      </c>
      <c r="MK288" s="576" t="str">
        <f>IF(Table1[[#This Row],[Verschluss - B1 - Art]]="","",VLOOKUP(Table1[[#This Row],[Verschluss - B1 - Art]],'DD FD'!D:E,2,FALSE))</f>
        <v/>
      </c>
      <c r="ML288" s="577" t="str">
        <f>IF(Table1[[#This Row],[Verschluss - B1 - Fraktion]]="","",VLOOKUP(Table1[[#This Row],[Verschluss - B1 - Fraktion]],'DD FD'!H:J,3,FALSE))</f>
        <v/>
      </c>
      <c r="MM288" s="574" t="str">
        <f>IF(Table1[[#This Row],[Verschluss - B1 - Gewicht (in G)]]="","",Table1[[#This Row],[Verschluss - B1 - Gewicht (in G)]])</f>
        <v/>
      </c>
      <c r="MN288" s="574" t="str">
        <f>IF(Table1[[#This Row],[Verschluss - B1 - Lizenzierungs-pflichtig? (X=Ja)]]="","",Table1[[#This Row],[Verschluss - B1 - Lizenzierungs-pflichtig? (X=Ja)]])</f>
        <v/>
      </c>
      <c r="MO288" s="574" t="str">
        <f>IF(Table1[[#This Row],[Verschluss - B1 - Trennbar vom Hauptkörper? (X=Ja)]]="","",Table1[[#This Row],[Verschluss - B1 - Trennbar vom Hauptkörper? (X=Ja)]])</f>
        <v/>
      </c>
      <c r="MP288" s="577" t="str">
        <f>IF(Table1[[#This Row],[Verschluss - B1 - Virgin Material]]="","",VLOOKUP(Table1[[#This Row],[Verschluss - B1 - Virgin Material]],'DD FD'!AJ:AK,2,FALSE))</f>
        <v/>
      </c>
      <c r="MQ288" s="578" t="str">
        <f>IF(Table1[[#This Row],[Verschluss - B1 - Virgin Material Anteil (in %)]]="","",Table1[[#This Row],[Verschluss - B1 - Virgin Material Anteil (in %)]])</f>
        <v/>
      </c>
      <c r="MR288" s="577" t="str">
        <f>IF(Table1[[#This Row],[Verschluss - B1 - Recyceltes Material]]="","",VLOOKUP(Table1[[#This Row],[Verschluss - B1 - Recyceltes Material]],'DD FD'!AL:AM,2,FALSE))</f>
        <v/>
      </c>
      <c r="MS288" s="578" t="str">
        <f>IF(Table1[[#This Row],[Verschluss - B1 - Recyceltes Material Anteil (in %)]]="","",Table1[[#This Row],[Verschluss - B1 - Recyceltes Material Anteil (in %)]])</f>
        <v/>
      </c>
      <c r="MT288" s="577" t="str">
        <f>IF(Table1[[#This Row],[Verschluss - B1 - Beschichtung]]="","",VLOOKUP(Table1[[#This Row],[Verschluss - B1 - Beschichtung]],'DD FD'!AE:AF,2,FALSE))</f>
        <v/>
      </c>
      <c r="MU288" s="580" t="str">
        <f>IF(Table1[[#This Row],[Verschluss - B1 - Beschichtung Anteil (in %)]]="","",Table1[[#This Row],[Verschluss - B1 - Beschichtung Anteil (in %)]])</f>
        <v/>
      </c>
      <c r="MV288" s="576" t="str">
        <f>IF(Table1[[#This Row],[Verschluss - B2 - Art]]="","",VLOOKUP(Table1[[#This Row],[Verschluss - B2 - Art]],'DD FD'!D:E,2,FALSE))</f>
        <v/>
      </c>
      <c r="MW288" s="577" t="str">
        <f>IF(Table1[[#This Row],[Verschluss - B2 - Fraktion]]="","",VLOOKUP(Table1[[#This Row],[Verschluss - B2 - Fraktion]],'DD FD'!H:J,3,FALSE))</f>
        <v/>
      </c>
      <c r="MX288" s="574" t="str">
        <f>IF(Table1[[#This Row],[Verschluss - B2 - Gewicht (in G)]]="","",Table1[[#This Row],[Verschluss - B2 - Gewicht (in G)]])</f>
        <v/>
      </c>
      <c r="MY288" s="574" t="str">
        <f>IF(Table1[[#This Row],[Verschluss - B2 - Lizenzierungs-pflichtig? (X=Ja)]]="","",Table1[[#This Row],[Verschluss - B2 - Lizenzierungs-pflichtig? (X=Ja)]])</f>
        <v/>
      </c>
      <c r="MZ288" s="574" t="str">
        <f>IF(Table1[[#This Row],[Verschluss - B2 - Trennbar vom Hauptkörper? (X=Ja)]]="","",Table1[[#This Row],[Verschluss - B2 - Trennbar vom Hauptkörper? (X=Ja)]])</f>
        <v/>
      </c>
      <c r="NA288" s="577" t="str">
        <f>IF(Table1[[#This Row],[Verschluss - B2 - Virgin Material]]="","",VLOOKUP(Table1[[#This Row],[Verschluss - B2 - Virgin Material]],'DD FD'!AJ:AK,2,FALSE))</f>
        <v/>
      </c>
      <c r="NB288" s="578" t="str">
        <f>IF(Table1[[#This Row],[Verschluss - B2 - Virgin Material Anteil (in %)]]="","",Table1[[#This Row],[Verschluss - B2 - Virgin Material Anteil (in %)]])</f>
        <v/>
      </c>
      <c r="NC288" s="577" t="str">
        <f>IF(Table1[[#This Row],[Verschluss - B2 - Recyceltes Material]]="","",VLOOKUP(Table1[[#This Row],[Verschluss - B2 - Recyceltes Material]],'DD FD'!AL:AM,2,FALSE))</f>
        <v/>
      </c>
      <c r="ND288" s="578" t="str">
        <f>IF(Table1[[#This Row],[Verschluss - B2 - Recyceltes Material Anteil (in %)]]="","",Table1[[#This Row],[Verschluss - B2 - Recyceltes Material Anteil (in %)]])</f>
        <v/>
      </c>
      <c r="NE288" s="577" t="str">
        <f>IF(Table1[[#This Row],[Verschluss - B2 - Beschichtung]]="","",VLOOKUP(Table1[[#This Row],[Verschluss - B2 - Beschichtung]],'DD FD'!AE:AF,2,FALSE))</f>
        <v/>
      </c>
      <c r="NF288" s="580" t="str">
        <f>IF(Table1[[#This Row],[Verschluss - B2 - Beschichtung Anteil (in %)]]="","",Table1[[#This Row],[Verschluss - B2 - Beschichtung Anteil (in %)]])</f>
        <v/>
      </c>
      <c r="NG288" s="576" t="str">
        <f>IF(Table1[[#This Row],[Verschluss - B3 - Art]]="","",VLOOKUP(Table1[[#This Row],[Verschluss - B3 - Art]],'DD FD'!D:E,2,FALSE))</f>
        <v/>
      </c>
      <c r="NH288" s="577" t="str">
        <f>IF(Table1[[#This Row],[Verschluss - B3 - Fraktion]]="","",VLOOKUP(Table1[[#This Row],[Verschluss - B3 - Fraktion]],'DD FD'!H:J,3,FALSE))</f>
        <v/>
      </c>
      <c r="NI288" s="574" t="str">
        <f>IF(Table1[[#This Row],[Verschluss - B3 - Gewicht (in G)]]="","",Table1[[#This Row],[Verschluss - B3 - Gewicht (in G)]])</f>
        <v/>
      </c>
      <c r="NJ288" s="574" t="str">
        <f>IF(Table1[[#This Row],[Verschluss - B3 - Lizenzierungs-pflichtig? (X=Ja)]]="","",Table1[[#This Row],[Verschluss - B3 - Lizenzierungs-pflichtig? (X=Ja)]])</f>
        <v/>
      </c>
      <c r="NK288" s="574" t="str">
        <f>IF(Table1[[#This Row],[Verschluss - B3 - Trennbar vom Hauptkörper? (X=Ja)]]="","",Table1[[#This Row],[Verschluss - B3 - Trennbar vom Hauptkörper? (X=Ja)]])</f>
        <v/>
      </c>
      <c r="NL288" s="577" t="str">
        <f>IF(Table1[[#This Row],[Verschluss - B3 - Virgin Material]]="","",VLOOKUP(Table1[[#This Row],[Verschluss - B3 - Virgin Material]],'DD FD'!AJ:AK,2,FALSE))</f>
        <v/>
      </c>
      <c r="NM288" s="578" t="str">
        <f>IF(Table1[[#This Row],[Verschluss - B3 - Virgin Material Anteil (in %)]]="","",Table1[[#This Row],[Verschluss - B3 - Virgin Material Anteil (in %)]])</f>
        <v/>
      </c>
      <c r="NN288" s="577" t="str">
        <f>IF(Table1[[#This Row],[Verschluss - B3 - Recyceltes Material]]="","",VLOOKUP(Table1[[#This Row],[Verschluss - B3 - Recyceltes Material]],'DD FD'!AL:AM,2,FALSE))</f>
        <v/>
      </c>
      <c r="NO288" s="578" t="str">
        <f>IF(Table1[[#This Row],[Verschluss - B3 - Recyceltes Material Anteil (in %)]]="","",Table1[[#This Row],[Verschluss - B3 - Recyceltes Material Anteil (in %)]])</f>
        <v/>
      </c>
      <c r="NP288" s="577" t="str">
        <f>IF(Table1[[#This Row],[Verschluss - B3 - Beschichtung]]="","",VLOOKUP(Table1[[#This Row],[Verschluss - B3 - Beschichtung]],'DD FD'!AE:AF,2,FALSE))</f>
        <v/>
      </c>
      <c r="NQ288" s="580" t="str">
        <f>IF(Table1[[#This Row],[Verschluss - B3 - Beschichtung Anteil (in %)]]="","",Table1[[#This Row],[Verschluss - B3 - Beschichtung Anteil (in %)]])</f>
        <v/>
      </c>
      <c r="NR288" s="576" t="str">
        <f>IF(Table1[[#This Row],[Etikett - B1 - Art]]="","",VLOOKUP(Table1[[#This Row],[Etikett - B1 - Art]],'DD FD'!F:G,2,FALSE))</f>
        <v/>
      </c>
      <c r="NS288" s="577" t="str">
        <f>IF(Table1[[#This Row],[Etikett - B1 - Fraktion]]="","",VLOOKUP(Table1[[#This Row],[Etikett - B1 - Fraktion]],'DD FD'!H:J,3,FALSE))</f>
        <v/>
      </c>
      <c r="NT288" s="574" t="str">
        <f>IF(Table1[[#This Row],[Etikett - B1 - Gewicht (in G)]]="","",Table1[[#This Row],[Etikett - B1 - Gewicht (in G)]])</f>
        <v/>
      </c>
      <c r="NU288" s="574" t="str">
        <f>IF(Table1[[#This Row],[Etikett - B1 - Lizenzierungs-pflichtig? (X=Ja)]]="","",Table1[[#This Row],[Etikett - B1 - Lizenzierungs-pflichtig? (X=Ja)]])</f>
        <v/>
      </c>
      <c r="NV288" s="574" t="str">
        <f>IF(Table1[[#This Row],[Etikett - B1 - Trennbar vom Hauptkörper? (X=Ja)]]="","",Table1[[#This Row],[Etikett - B1 - Trennbar vom Hauptkörper? (X=Ja)]])</f>
        <v/>
      </c>
      <c r="NW288" s="577" t="str">
        <f>IF(Table1[[#This Row],[Etikett - B1 - Virgin Material]]="","",VLOOKUP(Table1[[#This Row],[Etikett - B1 - Virgin Material]],'DD FD'!AJ:AK,2,FALSE))</f>
        <v/>
      </c>
      <c r="NX288" s="578" t="str">
        <f>IF(Table1[[#This Row],[Etikett - B1 - Virgin Material Anteil (in %)]]="","",Table1[[#This Row],[Etikett - B1 - Virgin Material Anteil (in %)]])</f>
        <v/>
      </c>
      <c r="NY288" s="577" t="str">
        <f>IF(Table1[[#This Row],[Etikett - B1 - Recyceltes Material]]="","",VLOOKUP(Table1[[#This Row],[Etikett - B1 - Recyceltes Material]],'DD FD'!AL:AM,2,FALSE))</f>
        <v/>
      </c>
      <c r="NZ288" s="578" t="str">
        <f>IF(Table1[[#This Row],[Etikett - B1 - Recyceltes Material Anteil (in %)]]="","",Table1[[#This Row],[Etikett - B1 - Recyceltes Material Anteil (in %)]])</f>
        <v/>
      </c>
      <c r="OA288" s="577" t="str">
        <f>IF(Table1[[#This Row],[Etikett - B1 - Beschichtung]]="","",VLOOKUP(Table1[[#This Row],[Etikett - B1 - Beschichtung]],'DD FD'!AE:AF,2,FALSE))</f>
        <v/>
      </c>
      <c r="OB288" s="580" t="str">
        <f>IF(Table1[[#This Row],[Etikett - B1 - Beschichtung Anteil (in %)]]="","",Table1[[#This Row],[Etikett - B1 - Beschichtung Anteil (in %)]])</f>
        <v/>
      </c>
      <c r="OC288" s="576" t="str">
        <f>IF(Table1[[#This Row],[Etikett - B2 - Art]]="","",VLOOKUP(Table1[[#This Row],[Etikett - B2 - Art]],'DD FD'!F:G,2,FALSE))</f>
        <v/>
      </c>
      <c r="OD288" s="577" t="str">
        <f>IF(Table1[[#This Row],[Etikett - B2 - Fraktion]]="","",VLOOKUP(Table1[[#This Row],[Etikett - B2 - Fraktion]],'DD FD'!H:J,3,FALSE))</f>
        <v/>
      </c>
      <c r="OE288" s="574" t="str">
        <f>IF(Table1[[#This Row],[Etikett - B2 - Gewicht (in G)]]="","",Table1[[#This Row],[Etikett - B2 - Gewicht (in G)]])</f>
        <v/>
      </c>
      <c r="OF288" s="574" t="str">
        <f>IF(Table1[[#This Row],[Etikett - B2 - Lizenzierungs-pflichtig? (X=Ja)]]="","",Table1[[#This Row],[Etikett - B2 - Lizenzierungs-pflichtig? (X=Ja)]])</f>
        <v/>
      </c>
      <c r="OG288" s="574" t="str">
        <f>IF(Table1[[#This Row],[Etikett - B2 - Trennbar vom Hauptkörper? (X=Ja)]]="","",Table1[[#This Row],[Etikett - B2 - Trennbar vom Hauptkörper? (X=Ja)]])</f>
        <v/>
      </c>
      <c r="OH288" s="577" t="str">
        <f>IF(Table1[[#This Row],[Etikett - B2 - Virgin Material]]="","",VLOOKUP(Table1[[#This Row],[Etikett - B2 - Virgin Material]],'DD FD'!AJ:AK,2,FALSE))</f>
        <v/>
      </c>
      <c r="OI288" s="578" t="str">
        <f>IF(Table1[[#This Row],[Etikett - B2 - Virgin Material Anteil (in %)]]="","",Table1[[#This Row],[Etikett - B2 - Virgin Material Anteil (in %)]])</f>
        <v/>
      </c>
      <c r="OJ288" s="577" t="str">
        <f>IF(Table1[[#This Row],[Etikett - B2 - Recyceltes Material]]="","",VLOOKUP(Table1[[#This Row],[Etikett - B2 - Recyceltes Material]],'DD FD'!AL:AM,2,FALSE))</f>
        <v/>
      </c>
      <c r="OK288" s="578" t="str">
        <f>IF(Table1[[#This Row],[Etikett - B2 - Recyceltes Material Anteil (in %)]]="","",Table1[[#This Row],[Etikett - B2 - Recyceltes Material Anteil (in %)]])</f>
        <v/>
      </c>
      <c r="OL288" s="577" t="str">
        <f>IF(Table1[[#This Row],[Etikett - B2 - Beschichtung]]="","",VLOOKUP(Table1[[#This Row],[Etikett - B2 - Beschichtung]],'DD FD'!AE:AF,2,FALSE))</f>
        <v/>
      </c>
      <c r="OM288" s="580" t="str">
        <f>IF(Table1[[#This Row],[Etikett - B2 - Beschichtung Anteil (in %)]]="","",Table1[[#This Row],[Etikett - B2 - Beschichtung Anteil (in %)]])</f>
        <v/>
      </c>
      <c r="ON288" s="576" t="str">
        <f>IF(Table1[[#This Row],[Etikett - B3 - Art]]="","",VLOOKUP(Table1[[#This Row],[Etikett - B3 - Art]],'DD FD'!F:G,2,FALSE))</f>
        <v/>
      </c>
      <c r="OO288" s="577" t="str">
        <f>IF(Table1[[#This Row],[Etikett - B3 - Fraktion]]="","",VLOOKUP(Table1[[#This Row],[Etikett - B3 - Fraktion]],'DD FD'!H:J,3,FALSE))</f>
        <v/>
      </c>
      <c r="OP288" s="574" t="str">
        <f>IF(Table1[[#This Row],[Etikett - B3 - Gewicht (in G)]]="","",Table1[[#This Row],[Etikett - B3 - Gewicht (in G)]])</f>
        <v/>
      </c>
      <c r="OQ288" s="574" t="str">
        <f>IF(Table1[[#This Row],[Etikett - B3 - Lizenzierungs-pflichtig? (X=Ja)]]="","",Table1[[#This Row],[Etikett - B3 - Lizenzierungs-pflichtig? (X=Ja)]])</f>
        <v/>
      </c>
      <c r="OR288" s="574" t="str">
        <f>IF(Table1[[#This Row],[Etikett - B3 - Trennbar vom Hauptkörper? (X=Ja)]]="","",Table1[[#This Row],[Etikett - B3 - Trennbar vom Hauptkörper? (X=Ja)]])</f>
        <v/>
      </c>
      <c r="OS288" s="577" t="str">
        <f>IF(Table1[[#This Row],[Etikett - B3 - Virgin Material]]="","",VLOOKUP(Table1[[#This Row],[Etikett - B3 - Virgin Material]],'DD FD'!AJ:AK,2,FALSE))</f>
        <v/>
      </c>
      <c r="OT288" s="578" t="str">
        <f>IF(Table1[[#This Row],[Etikett - B3 - Virgin Material Anteil (in %)]]="","",Table1[[#This Row],[Etikett - B3 - Virgin Material Anteil (in %)]])</f>
        <v/>
      </c>
      <c r="OU288" s="577" t="str">
        <f>IF(Table1[[#This Row],[Etikett - B3 - Recyceltes Material]]="","",VLOOKUP(Table1[[#This Row],[Etikett - B3 - Recyceltes Material]],'DD FD'!AL:AM,2,FALSE))</f>
        <v/>
      </c>
      <c r="OV288" s="578" t="str">
        <f>IF(Table1[[#This Row],[Etikett - B3 - Recyceltes Material Anteil (in %)]]="","",Table1[[#This Row],[Etikett - B3 - Recyceltes Material Anteil (in %)]])</f>
        <v/>
      </c>
      <c r="OW288" s="577" t="str">
        <f>IF(Table1[[#This Row],[Etikett - B3 - Beschichtung]]="","",VLOOKUP(Table1[[#This Row],[Etikett - B3 - Beschichtung]],'DD FD'!AE:AF,2,FALSE))</f>
        <v/>
      </c>
      <c r="OX288" s="613" t="str">
        <f>IF(Table1[[#This Row],[Etikett - B3 - Beschichtung Anteil (in %)]]="","",Table1[[#This Row],[Etikett - B3 - Beschichtung Anteil (in %)]])</f>
        <v/>
      </c>
      <c r="OY288" s="618">
        <f>ROUNDUP(SUM(
IF(AND(LH288='DD FD'!$J$7,LJ288='DD FD'!$AI$3),LI288,0),
IF(AND(LR288='DD FD'!$J$7,LT288='DD FD'!$AI$3),LS288,0),
IF(AND(MB288='DD FD'!$J$7,MD288='DD FD'!$AI$3),MC288,0),
IF(AND(ML288='DD FD'!$J$7,MN288='DD FD'!$AI$3),MM288,0),
IF(AND(MW288='DD FD'!$J$7,MY288='DD FD'!$AI$3),MX288,0),
IF(AND(NH288='DD FD'!$J$7,NJ288='DD FD'!$AI$3),NI288,0),
IF(AND(NS288='DD FD'!$J$7,NU288='DD FD'!$AI$3),NT288,0),
IF(AND(OD288='DD FD'!$J$7,OF288='DD FD'!$AI$3),OE288,0),
IF(AND(OO288='DD FD'!$J$7,OQ288='DD FD'!$AI$3),OP288,0),
),2)</f>
        <v>0</v>
      </c>
      <c r="OZ288" s="617">
        <f>ROUNDUP(SUM(
IF(AND(LH288='DD FD'!$J$6,LJ288='DD FD'!$AI$3),LI288,0),
IF(AND(LR288='DD FD'!$J$6,LT288='DD FD'!$AI$3),LS288,0),
IF(AND(MB288='DD FD'!$J$6,MD288='DD FD'!$AI$3),MC288,0),
IF(AND(ML288='DD FD'!$J$6,MN288='DD FD'!$AI$3),MM288,0),
IF(AND(MW288='DD FD'!$J$6,MY288='DD FD'!$AI$3),MX288,0),
IF(AND(NH288='DD FD'!$J$6,NJ288='DD FD'!$AI$3),NI288,0),
IF(AND(NS288='DD FD'!$J$6,NU288='DD FD'!$AI$3),NT288,0),
IF(AND(OD288='DD FD'!$J$6,OF288='DD FD'!$AI$3),OE288,0),
IF(AND(OO288='DD FD'!$J$6,OQ288='DD FD'!$AI$3),OP288,0),
),2)</f>
        <v>0</v>
      </c>
      <c r="PA288" s="617">
        <f>ROUNDUP(SUM(
IF(AND(LH288='DD FD'!$J$10,LJ288='DD FD'!$AI$3),LI288,0),
IF(AND(LR288='DD FD'!$J$10,LT288='DD FD'!$AI$3),LS288,0),
IF(AND(MB288='DD FD'!$J$10,MD288='DD FD'!$AI$3),MC288,0),
IF(AND(ML288='DD FD'!$J$10,MN288='DD FD'!$AI$3),MM288,0),
IF(AND(MW288='DD FD'!$J$10,MY288='DD FD'!$AI$3),MX288,0),
IF(AND(NH288='DD FD'!$J$10,NJ288='DD FD'!$AI$3),NI288,0),
IF(AND(NS288='DD FD'!$J$10,NU288='DD FD'!$AI$3),NT288,0),
IF(AND(OD288='DD FD'!$J$10,OF288='DD FD'!$AI$3),OE288,0),
IF(AND(OO288='DD FD'!$J$10,OQ288='DD FD'!$AI$3),OP288,0),
),2)</f>
        <v>0</v>
      </c>
      <c r="PB288" s="617">
        <f>ROUNDUP(SUM(
IF(AND(LH288='DD FD'!$J$8,LJ288='DD FD'!$AI$3),LI288,0),
IF(AND(LR288='DD FD'!$J$8,LT288='DD FD'!$AI$3),LS288,0),
IF(AND(MB288='DD FD'!$J$8,MD288='DD FD'!$AI$3),MC288,0),
IF(AND(ML288='DD FD'!$J$8,MN288='DD FD'!$AI$3),MM288,0),
IF(AND(MW288='DD FD'!$J$8,MY288='DD FD'!$AI$3),MX288,0),
IF(AND(NH288='DD FD'!$J$8,NJ288='DD FD'!$AI$3),NI288,0),
IF(AND(NS288='DD FD'!$J$8,NU288='DD FD'!$AI$3),NT288,0),
IF(AND(OD288='DD FD'!$J$8,OF288='DD FD'!$AI$3),OE288,0),
IF(AND(OO288='DD FD'!$J$8,OQ288='DD FD'!$AI$3),OP288,0),
),2)</f>
        <v>0</v>
      </c>
      <c r="PC288" s="617">
        <f>ROUNDUP(SUM(
IF(AND(LH288='DD FD'!$J$5,LJ288='DD FD'!$AI$3),LI288,0),
IF(AND(LR288='DD FD'!$J$5,LT288='DD FD'!$AI$3),LS288,0),
IF(AND(MB288='DD FD'!$J$5,MD288='DD FD'!$AI$3),MC288,0),
IF(AND(ML288='DD FD'!$J$5,MN288='DD FD'!$AI$3),MM288,0),
IF(AND(MW288='DD FD'!$J$5,MY288='DD FD'!$AI$3),MX288,0),
IF(AND(NH288='DD FD'!$J$5,NJ288='DD FD'!$AI$3),NI288,0),
IF(AND(NS288='DD FD'!$J$5,NU288='DD FD'!$AI$3),NT288,0),
IF(AND(OD288='DD FD'!$J$5,OF288='DD FD'!$AI$3),OE288,0),
IF(AND(OO288='DD FD'!$J$5,OQ288='DD FD'!$AI$3),OP288,0),
),2)</f>
        <v>0</v>
      </c>
      <c r="PD288" s="617">
        <f>ROUNDUP(SUM(
IF(AND(LH288='DD FD'!$J$9,LJ288='DD FD'!$AI$3),LI288,0),
IF(AND(LR288='DD FD'!$J$9,LT288='DD FD'!$AI$3),LS288,0),
IF(AND(MB288='DD FD'!$J$9,MD288='DD FD'!$AI$3),MC288,0),
IF(AND(ML288='DD FD'!$J$9,MN288='DD FD'!$AI$3),MM288,0),
IF(AND(MW288='DD FD'!$J$9,MY288='DD FD'!$AI$3),MX288,0),
IF(AND(NH288='DD FD'!$J$9,NJ288='DD FD'!$AI$3),NI288,0),
IF(AND(NS288='DD FD'!$J$9,NU288='DD FD'!$AI$3),NT288,0),
IF(AND(OD288='DD FD'!$J$9,OF288='DD FD'!$AI$3),OE288,0),
IF(AND(OO288='DD FD'!$J$9,OQ288='DD FD'!$AI$3),OP288,0),
),2)</f>
        <v>0</v>
      </c>
      <c r="PE288" s="617">
        <f>ROUNDUP(SUM(
IF(AND(LH288='DD FD'!$J$4,LJ288='DD FD'!$AI$3),LI288,0),
IF(AND(LR288='DD FD'!$J$4,LT288='DD FD'!$AI$3),LS288,0),
IF(AND(MB288='DD FD'!$J$4,MD288='DD FD'!$AI$3),MC288,0),
IF(AND(ML288='DD FD'!$J$4,MN288='DD FD'!$AI$3),MM288,0),
IF(AND(MW288='DD FD'!$J$4,MY288='DD FD'!$AI$3),MX288,0),
IF(AND(NH288='DD FD'!$J$4,NJ288='DD FD'!$AI$3),NI288,0),
IF(AND(NS288='DD FD'!$J$4,NU288='DD FD'!$AI$3),NT288,0),
IF(AND(OD288='DD FD'!$J$4,OF288='DD FD'!$AI$3),OE288,0),
IF(AND(OO288='DD FD'!$J$4,OQ288='DD FD'!$AI$3),OP288,0),
),2)</f>
        <v>0</v>
      </c>
      <c r="PF288" s="619">
        <f>ROUNDUP(SUM(
IF(AND(LH288='DD FD'!$J$11,LJ288='DD FD'!$AI$3),LI288,0),
IF(AND(LR288='DD FD'!$J$11,LT288='DD FD'!$AI$3),LS288,0),
IF(AND(MB288='DD FD'!$J$11,MD288='DD FD'!$AI$3),MC288,0),
IF(AND(ML288='DD FD'!$J$11,MN288='DD FD'!$AI$3),MM288,0),
IF(AND(MW288='DD FD'!$J$11,MY288='DD FD'!$AI$3),MX288,0),
IF(AND(NH288='DD FD'!$J$11,NJ288='DD FD'!$AI$3),NI288,0),
IF(AND(NS288='DD FD'!$J$11,NU288='DD FD'!$AI$3),NT288,0),
IF(AND(OD288='DD FD'!$J$11,OF288='DD FD'!$AI$3),OE288,0),
IF(AND(OO288='DD FD'!$J$11,OQ288='DD FD'!$AI$3),OP288,0),
),2)</f>
        <v>0</v>
      </c>
    </row>
    <row r="289" spans="1:422">
      <c r="A289" s="806"/>
      <c r="B289" s="934"/>
      <c r="C289" s="247"/>
      <c r="D289" s="842"/>
      <c r="E289" s="247"/>
      <c r="F289" s="158"/>
      <c r="G289" s="710"/>
      <c r="H289" s="712"/>
      <c r="I289" s="936"/>
      <c r="J289" s="803"/>
      <c r="K289" s="150"/>
      <c r="L289" s="146" t="str">
        <f t="shared" si="108"/>
        <v/>
      </c>
      <c r="M289" s="501" t="str">
        <f t="shared" si="125"/>
        <v/>
      </c>
      <c r="N289" s="504"/>
      <c r="O289" s="113" t="str">
        <f t="shared" si="126"/>
        <v/>
      </c>
      <c r="P289" s="114" t="str">
        <f t="shared" si="109"/>
        <v/>
      </c>
      <c r="Q289" s="152"/>
      <c r="R289" s="152"/>
      <c r="S289" s="115" t="str">
        <f t="shared" si="127"/>
        <v/>
      </c>
      <c r="T289" s="159"/>
      <c r="U289" s="159"/>
      <c r="V289" s="157"/>
      <c r="W289" s="157"/>
      <c r="X289" s="157"/>
      <c r="Y289" s="772"/>
      <c r="Z289" s="158"/>
      <c r="AA289" s="144"/>
      <c r="AB289" s="112"/>
      <c r="AC289" s="153"/>
      <c r="AD289" s="153"/>
      <c r="AE289" s="153"/>
      <c r="AF289" s="153"/>
      <c r="AG289" s="153"/>
      <c r="AH289" s="153"/>
      <c r="AI289" s="152"/>
      <c r="AJ289" s="158"/>
      <c r="AK289" s="158"/>
      <c r="AL289" s="158"/>
      <c r="AM289" s="116" t="str">
        <f t="shared" si="128"/>
        <v/>
      </c>
      <c r="AN289" s="116" t="str">
        <f t="shared" si="129"/>
        <v/>
      </c>
      <c r="AO289" s="324"/>
      <c r="AP289" s="503"/>
      <c r="AQ289" s="487" t="str">
        <f t="shared" si="130"/>
        <v/>
      </c>
      <c r="AR289" s="113" t="str">
        <f t="shared" si="110"/>
        <v/>
      </c>
      <c r="AS289" s="113" t="str">
        <f t="shared" si="111"/>
        <v/>
      </c>
      <c r="AT289" s="113" t="str">
        <f t="shared" si="112"/>
        <v/>
      </c>
      <c r="AU289" s="113" t="str">
        <f t="shared" si="113"/>
        <v/>
      </c>
      <c r="AV289" s="159"/>
      <c r="AW289" s="157"/>
      <c r="AX289" s="157"/>
      <c r="AY289" s="157"/>
      <c r="AZ289" s="157"/>
      <c r="BA289" s="116" t="str">
        <f t="shared" si="114"/>
        <v/>
      </c>
      <c r="BB289" s="316"/>
      <c r="BC289" s="116" t="str">
        <f t="shared" si="115"/>
        <v/>
      </c>
      <c r="BD289" s="133" t="str">
        <f t="shared" si="116"/>
        <v/>
      </c>
      <c r="BE289" s="157"/>
      <c r="BF289" s="1180"/>
      <c r="BG289" s="1180"/>
      <c r="BH289" s="158"/>
      <c r="BI289" s="490"/>
      <c r="BJ289" s="514" t="str">
        <f t="shared" si="131"/>
        <v/>
      </c>
      <c r="BK289" s="789"/>
      <c r="BL289" s="116" t="str">
        <f t="shared" si="132"/>
        <v/>
      </c>
      <c r="BM289" s="144"/>
      <c r="BN289" s="144"/>
      <c r="BO289" s="144"/>
      <c r="BP289" s="790"/>
      <c r="BQ289" s="790"/>
      <c r="BR289" s="790"/>
      <c r="BS289" s="116" t="str">
        <f t="shared" si="117"/>
        <v/>
      </c>
      <c r="BT289" s="790"/>
      <c r="BU289" s="808" t="str">
        <f t="shared" si="118"/>
        <v/>
      </c>
      <c r="BV289" s="791"/>
      <c r="BW289" s="144"/>
      <c r="BX289" s="20"/>
      <c r="BY289" s="20"/>
      <c r="BZ289" s="20"/>
      <c r="CA289" s="792"/>
      <c r="CB289" s="1201"/>
      <c r="CC289" s="144"/>
      <c r="CD289" s="144"/>
      <c r="CE289" s="144"/>
      <c r="CF289" s="144"/>
      <c r="CG289" s="144"/>
      <c r="CH289" s="144"/>
      <c r="CI289" s="144"/>
      <c r="CJ289" s="144"/>
      <c r="CK289" s="144"/>
      <c r="CL289" s="144"/>
      <c r="CM289" s="144"/>
      <c r="CN289" s="144"/>
      <c r="CO289" s="144"/>
      <c r="CP289" s="144"/>
      <c r="CQ289" s="144"/>
      <c r="CR289" s="144"/>
      <c r="CS289" s="144"/>
      <c r="CT289" s="144"/>
      <c r="CU289" s="144"/>
      <c r="CV289" s="144"/>
      <c r="CW289" s="144"/>
      <c r="CX289" s="144"/>
      <c r="CY289" s="144"/>
      <c r="CZ289" s="144"/>
      <c r="DA289" s="144"/>
      <c r="DB289" s="144"/>
      <c r="DC289" s="144"/>
      <c r="DD289" s="144"/>
      <c r="DE289" s="144"/>
      <c r="DF289" s="144"/>
      <c r="DG289" s="144"/>
      <c r="DH289" s="144"/>
      <c r="DI289" s="144"/>
      <c r="DJ289" s="144"/>
      <c r="DK289" s="144"/>
      <c r="DL289" s="144"/>
      <c r="DM289" s="144"/>
      <c r="DN289" s="144"/>
      <c r="DO289" s="144"/>
      <c r="DP289" s="144"/>
      <c r="DQ289" s="144"/>
      <c r="DR289" s="144"/>
      <c r="DS289" s="144"/>
      <c r="DT289" s="144"/>
      <c r="DU289" s="144"/>
      <c r="DV289" s="144"/>
      <c r="DW289" s="144"/>
      <c r="DX289" s="144"/>
      <c r="DY289" s="144"/>
      <c r="DZ289" s="144"/>
      <c r="EA289" s="144"/>
      <c r="EB289" s="144"/>
      <c r="EC289" s="144"/>
      <c r="ED289" s="782" t="str">
        <f t="shared" si="133"/>
        <v/>
      </c>
      <c r="EE289" s="519"/>
      <c r="EF289" s="793"/>
      <c r="EG289" s="519"/>
      <c r="EH289" s="794"/>
      <c r="EI289" s="790"/>
      <c r="EJ289" s="794"/>
      <c r="EK289" s="794"/>
      <c r="EL289" s="790"/>
      <c r="EM289" s="790"/>
      <c r="EN289" s="790"/>
      <c r="EO289" s="112" t="str">
        <f t="shared" si="119"/>
        <v/>
      </c>
      <c r="EP289" s="790"/>
      <c r="EQ289" s="488" t="str">
        <f t="shared" si="120"/>
        <v/>
      </c>
      <c r="ER289" s="1100"/>
      <c r="ES289" s="1099" t="str">
        <f t="shared" si="134"/>
        <v/>
      </c>
      <c r="ET289" s="525"/>
      <c r="EU289" s="148"/>
      <c r="EV289" s="148"/>
      <c r="EW289" s="148"/>
      <c r="EX289" s="148"/>
      <c r="EY289" s="148"/>
      <c r="EZ289" s="148"/>
      <c r="FA289" s="148"/>
      <c r="FB289" s="148"/>
      <c r="FC289" s="148"/>
      <c r="FD289" s="148"/>
      <c r="FE289" s="148"/>
      <c r="FF289" s="148"/>
      <c r="FG289" s="148"/>
      <c r="FH289" s="148"/>
      <c r="FI289" s="528"/>
      <c r="FJ289" s="513" t="str">
        <f t="shared" si="121"/>
        <v/>
      </c>
      <c r="FK289" s="158"/>
      <c r="FL289" s="850"/>
      <c r="FM289" s="850"/>
      <c r="FN289" s="850"/>
      <c r="FO289" s="850"/>
      <c r="FP289" s="850"/>
      <c r="FQ289" s="850"/>
      <c r="FR289" s="157"/>
      <c r="FS289" s="143"/>
      <c r="FT289" s="143"/>
      <c r="FU289" s="847" t="str">
        <f t="shared" si="122"/>
        <v/>
      </c>
      <c r="FV289" s="555"/>
      <c r="FW289" s="523" t="str">
        <f>IF(Table1[[#This Row],[Nonfood Inhaltstoffe - Komponente]]="","",VLOOKUP(Table1[[#This Row],[Nonfood Inhaltstoffe - Komponente]],'Dropdown Auswahl'!BJ:BK,2,FALSE))</f>
        <v/>
      </c>
      <c r="FX289" s="1013"/>
      <c r="FY289" s="1011" t="str">
        <f t="shared" si="123"/>
        <v/>
      </c>
      <c r="FZ289" s="152"/>
      <c r="GA289" s="152"/>
      <c r="GB289" s="152"/>
      <c r="GC289" s="529" t="str">
        <f t="shared" si="124"/>
        <v/>
      </c>
      <c r="GG289" s="21"/>
      <c r="GH289" s="21"/>
      <c r="GI289" s="1019"/>
      <c r="GJ289" s="1016" t="str">
        <f>IF(Table1[[#This Row],[Global Trade Item Number (GTIN)]]="","",Table1[[#This Row],[Global Trade Item Number (GTIN)]])</f>
        <v/>
      </c>
      <c r="GK289" s="555" t="str">
        <f>IF(Table1[[#This Row],[WAWI-Nr./ Kreditoren-Nummer
(ASDV)]]&lt;&gt;"",Table1[[#This Row],[WAWI-Nr./ Kreditoren-Nummer
(ASDV)]],"")</f>
        <v/>
      </c>
      <c r="GL289" s="165"/>
      <c r="GM289" s="165"/>
      <c r="GN289" s="165"/>
      <c r="GO289" s="485"/>
      <c r="GP289" s="534"/>
      <c r="GQ289" s="533"/>
      <c r="GR289" s="486"/>
      <c r="GS289" s="486"/>
      <c r="GT289" s="486"/>
      <c r="GU289" s="486"/>
      <c r="GV289" s="486"/>
      <c r="GW289" s="542"/>
      <c r="GX289" s="538"/>
      <c r="GY289" s="144"/>
      <c r="GZ289" s="480"/>
      <c r="HA289" s="158"/>
      <c r="HB289" s="480"/>
      <c r="HC289" s="480"/>
      <c r="HD289" s="480"/>
      <c r="HE289" s="480"/>
      <c r="HF289" s="480"/>
      <c r="HG289" s="480"/>
      <c r="HH289" s="538"/>
      <c r="HI289" s="480"/>
      <c r="HJ289" s="480"/>
      <c r="HK289" s="480"/>
      <c r="HL289" s="480"/>
      <c r="HM289" s="480"/>
      <c r="HN289" s="480"/>
      <c r="HO289" s="480"/>
      <c r="HP289" s="480"/>
      <c r="HQ289" s="480"/>
      <c r="HR289" s="538"/>
      <c r="HS289" s="480"/>
      <c r="HT289" s="480"/>
      <c r="HU289" s="480"/>
      <c r="HV289" s="480"/>
      <c r="HW289" s="480"/>
      <c r="HX289" s="480"/>
      <c r="HY289" s="480"/>
      <c r="HZ289" s="480"/>
      <c r="IA289" s="480"/>
      <c r="IB289" s="538"/>
      <c r="IC289" s="480"/>
      <c r="ID289" s="480"/>
      <c r="IE289" s="480"/>
      <c r="IF289" s="480"/>
      <c r="IG289" s="480"/>
      <c r="IH289" s="480"/>
      <c r="II289" s="480"/>
      <c r="IJ289" s="480"/>
      <c r="IK289" s="480"/>
      <c r="IL289" s="480"/>
      <c r="IM289" s="538"/>
      <c r="IN289" s="480"/>
      <c r="IO289" s="480"/>
      <c r="IP289" s="480"/>
      <c r="IQ289" s="480"/>
      <c r="IR289" s="480"/>
      <c r="IS289" s="480"/>
      <c r="IT289" s="480"/>
      <c r="IU289" s="480"/>
      <c r="IV289" s="480"/>
      <c r="IW289" s="480"/>
      <c r="IX289" s="538"/>
      <c r="IY289" s="480"/>
      <c r="IZ289" s="480"/>
      <c r="JA289" s="480"/>
      <c r="JB289" s="480"/>
      <c r="JC289" s="480"/>
      <c r="JD289" s="480"/>
      <c r="JE289" s="480"/>
      <c r="JF289" s="480"/>
      <c r="JG289" s="480"/>
      <c r="JH289" s="480"/>
      <c r="JI289" s="538"/>
      <c r="JJ289" s="480"/>
      <c r="JK289" s="480"/>
      <c r="JL289" s="480"/>
      <c r="JM289" s="480"/>
      <c r="JN289" s="480"/>
      <c r="JO289" s="480"/>
      <c r="JP289" s="480"/>
      <c r="JQ289" s="480"/>
      <c r="JR289" s="480"/>
      <c r="JS289" s="590"/>
      <c r="JT289" s="538"/>
      <c r="JU289" s="480"/>
      <c r="JV289" s="480"/>
      <c r="JW289" s="480"/>
      <c r="JX289" s="480"/>
      <c r="JY289" s="480"/>
      <c r="JZ289" s="480"/>
      <c r="KA289" s="480"/>
      <c r="KB289" s="480"/>
      <c r="KC289" s="480"/>
      <c r="KD289" s="480"/>
      <c r="KE289" s="538"/>
      <c r="KF289" s="480"/>
      <c r="KG289" s="480"/>
      <c r="KH289" s="480"/>
      <c r="KI289" s="480"/>
      <c r="KJ289" s="480"/>
      <c r="KK289" s="480"/>
      <c r="KL289" s="480"/>
      <c r="KM289" s="480"/>
      <c r="KN289" s="480"/>
      <c r="KO289" s="480"/>
      <c r="KR289" s="568" t="str">
        <f>IF(Table1[[#This Row],[GTIN]]&lt;&gt;"",Table1[[#This Row],[GTIN]],"")</f>
        <v/>
      </c>
      <c r="KS289" s="569" t="str">
        <f>Table1[[#This Row],[Kreditor]]</f>
        <v/>
      </c>
      <c r="KT289" s="570" t="str">
        <f>IF(Table1[[#This Row],[Gültig ab (Datum)]]&lt;&gt;"",Table1[[#This Row],[Gültig ab (Datum)]],"")</f>
        <v/>
      </c>
      <c r="KU289" s="570"/>
      <c r="KV289" s="583" t="str">
        <f>IF(Table1[[#This Row],[Artikel verpackt? 
(X=Ja)]]="","",Table1[[#This Row],[Artikel verpackt? 
(X=Ja)]])</f>
        <v/>
      </c>
      <c r="KW289" s="571" t="str">
        <f>IF(Table1[[#This Row],[Verpackung recyclingfähig?
(X=Ja)]]="","",Table1[[#This Row],[Verpackung recyclingfähig?
(X=Ja)]])</f>
        <v/>
      </c>
      <c r="KX289" s="572"/>
      <c r="KY289" s="573"/>
      <c r="KZ289" s="574"/>
      <c r="LA289" s="574"/>
      <c r="LB289" s="574"/>
      <c r="LC289" s="574"/>
      <c r="LD289" s="574"/>
      <c r="LE289" s="574"/>
      <c r="LF289" s="575"/>
      <c r="LG289" s="576" t="str">
        <f>IF(Table1[[#This Row],[Hauptkörper - B1 - Art]]="","",VLOOKUP(Table1[[#This Row],[Hauptkörper - B1 - Art]],'DD FD'!B:C,2,FALSE))</f>
        <v/>
      </c>
      <c r="LH289" s="577" t="str">
        <f>IF(Table1[[#This Row],[Hauptkörper - B1 - Fraktion]]="","",VLOOKUP(Table1[[#This Row],[Hauptkörper - B1 - Fraktion]],'DD FD'!H:J,3,FALSE))</f>
        <v/>
      </c>
      <c r="LI289" s="574" t="str">
        <f>IF(Table1[[#This Row],[Hauptkörper - B1 - Gewicht
(in G)]]="","",Table1[[#This Row],[Hauptkörper - B1 - Gewicht
(in G)]])</f>
        <v/>
      </c>
      <c r="LJ289" s="574" t="str">
        <f>IF(Table1[[#This Row],[Hauptkörper - B1 - Lizenzierungs-pflichtig? (X=Ja)]]="","",Table1[[#This Row],[Hauptkörper - B1 - Lizenzierungs-pflichtig? (X=Ja)]])</f>
        <v/>
      </c>
      <c r="LK289" s="577" t="str">
        <f>IF(Table1[[#This Row],[Hauptkörper - B1 - Virgin Material]]="","",VLOOKUP(Table1[[#This Row],[Hauptkörper - B1 - Virgin Material]],'DD FD'!AJ:AK,2,FALSE))</f>
        <v/>
      </c>
      <c r="LL289" s="578" t="str">
        <f>IF(Table1[[#This Row],[Hauptkörper - B1 - Virgin Material Anteil (in %)]]="","",Table1[[#This Row],[Hauptkörper - B1 - Virgin Material Anteil (in %)]])</f>
        <v/>
      </c>
      <c r="LM289" s="577" t="str">
        <f>IF(Table1[[#This Row],[Hauptkörper - B1 - Recyceltes Material]]="","",VLOOKUP(Table1[[#This Row],[Hauptkörper - B1 - Recyceltes Material]],'DD FD'!AL:AM,2,FALSE))</f>
        <v/>
      </c>
      <c r="LN289" s="578" t="str">
        <f>IF(Table1[[#This Row],[Hauptkörper - B1 - Recyceltes Material Anteil (in %)]]="","",Table1[[#This Row],[Hauptkörper - B1 - Recyceltes Material Anteil (in %)]])</f>
        <v/>
      </c>
      <c r="LO289" s="579" t="str">
        <f>IF(Table1[[#This Row],[Hauptkörper - B1 - Beschichtung]]="","",VLOOKUP(Table1[[#This Row],[Hauptkörper - B1 - Beschichtung]],'DD FD'!AE:AF,2,FALSE))</f>
        <v/>
      </c>
      <c r="LP289" s="580" t="str">
        <f>IF(Table1[[#This Row],[Hauptkörper - B1 - Beschichtung Anteil (in %)]]="","",Table1[[#This Row],[Hauptkörper - B1 - Beschichtung Anteil (in %)]])</f>
        <v/>
      </c>
      <c r="LQ289" s="576" t="str">
        <f>IF(Table1[[#This Row],[Hauptkörper - B2 - Art]]="","",VLOOKUP(Table1[[#This Row],[Hauptkörper - B2 - Art]],'DD FD'!B:C,2,FALSE))</f>
        <v/>
      </c>
      <c r="LR289" s="577" t="str">
        <f>IF(Table1[[#This Row],[Hauptkörper - B2 - Fraktion]]="","",VLOOKUP(Table1[[#This Row],[Hauptkörper - B2 - Fraktion]],'DD FD'!H:J,3,FALSE))</f>
        <v/>
      </c>
      <c r="LS289" s="574" t="str">
        <f>IF(Table1[[#This Row],[Hauptkörper - B2 - Gewicht
(in G)]]="","",Table1[[#This Row],[Hauptkörper - B2 - Gewicht
(in G)]])</f>
        <v/>
      </c>
      <c r="LT289" s="574" t="str">
        <f>IF(Table1[[#This Row],[Hauptkörper - B2 - Lizenzierungs-pflichtig? (X=Ja)]]="","",Table1[[#This Row],[Hauptkörper - B2 - Lizenzierungs-pflichtig? (X=Ja)]])</f>
        <v/>
      </c>
      <c r="LU289" s="577" t="str">
        <f>IF(Table1[[#This Row],[Hauptkörper - B2 - Virgin Material]]="","",VLOOKUP(Table1[[#This Row],[Hauptkörper - B2 - Virgin Material]],'DD FD'!AJ:AK,2,FALSE))</f>
        <v/>
      </c>
      <c r="LV289" s="578" t="str">
        <f>IF(Table1[[#This Row],[Hauptkörper - B2 - Virgin Material Anteil (in %)]]="","",Table1[[#This Row],[Hauptkörper - B2 - Virgin Material Anteil (in %)]])</f>
        <v/>
      </c>
      <c r="LW289" s="577" t="str">
        <f>IF(Table1[[#This Row],[Hauptkörper - B2 - Recyceltes Material]]="","",VLOOKUP(Table1[[#This Row],[Hauptkörper - B2 - Recyceltes Material]],'DD FD'!AL:AM,2,FALSE))</f>
        <v/>
      </c>
      <c r="LX289" s="578" t="str">
        <f>IF(Table1[[#This Row],[Hauptkörper - B2 - Recyceltes Material Anteil (in %)]]="","",Table1[[#This Row],[Hauptkörper - B2 - Recyceltes Material Anteil (in %)]])</f>
        <v/>
      </c>
      <c r="LY289" s="577" t="str">
        <f>IF(Table1[[#This Row],[Hauptkörper - B2 - Beschichtung]]="","",VLOOKUP(Table1[[#This Row],[Hauptkörper - B2 - Beschichtung]],'DD FD'!AE:AF,2,FALSE))</f>
        <v/>
      </c>
      <c r="LZ289" s="580" t="str">
        <f>IF(Table1[[#This Row],[Hauptkörper - B2 - Beschichtung Anteil (in %)]]="","",Table1[[#This Row],[Hauptkörper - B2 - Beschichtung Anteil (in %)]])</f>
        <v/>
      </c>
      <c r="MA289" s="576" t="str">
        <f>IF(Table1[[#This Row],[Hauptkörper - B3 - Art]]="","",VLOOKUP(Table1[[#This Row],[Hauptkörper - B3 - Art]],'DD FD'!B:C,2,FALSE))</f>
        <v/>
      </c>
      <c r="MB289" s="577" t="str">
        <f>IF(Table1[[#This Row],[Hauptkörper - B3 - Fraktion]]="","",VLOOKUP(Table1[[#This Row],[Hauptkörper - B3 - Fraktion]],'DD FD'!H:J,3,FALSE))</f>
        <v/>
      </c>
      <c r="MC289" s="574" t="str">
        <f>IF(Table1[[#This Row],[Hauptkörper - B3 - Gewicht
(in G)]]="","",Table1[[#This Row],[Hauptkörper - B3 - Gewicht
(in G)]])</f>
        <v/>
      </c>
      <c r="MD289" s="574" t="str">
        <f>IF(Table1[[#This Row],[Hauptkörper - B3 - Lizenzierungs-pflichtig? (X=Ja)]]="","",Table1[[#This Row],[Hauptkörper - B3 - Lizenzierungs-pflichtig? (X=Ja)]])</f>
        <v/>
      </c>
      <c r="ME289" s="577" t="str">
        <f>IF(Table1[[#This Row],[Hauptkörper - B3 - Virgin Material]]="","",VLOOKUP(Table1[[#This Row],[Hauptkörper - B3 - Virgin Material]],'DD FD'!AJ:AK,2,FALSE))</f>
        <v/>
      </c>
      <c r="MF289" s="578" t="str">
        <f>IF(Table1[[#This Row],[Hauptkörper - B3 - Virgin Material Anteil (in %)]]="","",Table1[[#This Row],[Hauptkörper - B3 - Virgin Material Anteil (in %)]])</f>
        <v/>
      </c>
      <c r="MG289" s="577" t="str">
        <f>IF(Table1[[#This Row],[Hauptkörper - B3 - Recyceltes Material]]="","",VLOOKUP(Table1[[#This Row],[Hauptkörper - B3 - Recyceltes Material]],'DD FD'!AL:AM,2,FALSE))</f>
        <v/>
      </c>
      <c r="MH289" s="578" t="str">
        <f>IF(Table1[[#This Row],[Hauptkörper - B3 - Recyceltes Material Anteil (in %)]]="","",Table1[[#This Row],[Hauptkörper - B3 - Recyceltes Material Anteil (in %)]])</f>
        <v/>
      </c>
      <c r="MI289" s="577" t="str">
        <f>IF(Table1[[#This Row],[Hauptkörper - B3 - Beschichtung]]="","",VLOOKUP(Table1[[#This Row],[Hauptkörper - B3 - Beschichtung]],'DD FD'!AE:AF,2,FALSE))</f>
        <v/>
      </c>
      <c r="MJ289" s="580" t="str">
        <f>IF(Table1[[#This Row],[Hauptkörper - B3 - Beschichtung Anteil (in %)]]="","",Table1[[#This Row],[Hauptkörper - B3 - Beschichtung Anteil (in %)]])</f>
        <v/>
      </c>
      <c r="MK289" s="576" t="str">
        <f>IF(Table1[[#This Row],[Verschluss - B1 - Art]]="","",VLOOKUP(Table1[[#This Row],[Verschluss - B1 - Art]],'DD FD'!D:E,2,FALSE))</f>
        <v/>
      </c>
      <c r="ML289" s="577" t="str">
        <f>IF(Table1[[#This Row],[Verschluss - B1 - Fraktion]]="","",VLOOKUP(Table1[[#This Row],[Verschluss - B1 - Fraktion]],'DD FD'!H:J,3,FALSE))</f>
        <v/>
      </c>
      <c r="MM289" s="574" t="str">
        <f>IF(Table1[[#This Row],[Verschluss - B1 - Gewicht (in G)]]="","",Table1[[#This Row],[Verschluss - B1 - Gewicht (in G)]])</f>
        <v/>
      </c>
      <c r="MN289" s="574" t="str">
        <f>IF(Table1[[#This Row],[Verschluss - B1 - Lizenzierungs-pflichtig? (X=Ja)]]="","",Table1[[#This Row],[Verschluss - B1 - Lizenzierungs-pflichtig? (X=Ja)]])</f>
        <v/>
      </c>
      <c r="MO289" s="574" t="str">
        <f>IF(Table1[[#This Row],[Verschluss - B1 - Trennbar vom Hauptkörper? (X=Ja)]]="","",Table1[[#This Row],[Verschluss - B1 - Trennbar vom Hauptkörper? (X=Ja)]])</f>
        <v/>
      </c>
      <c r="MP289" s="577" t="str">
        <f>IF(Table1[[#This Row],[Verschluss - B1 - Virgin Material]]="","",VLOOKUP(Table1[[#This Row],[Verschluss - B1 - Virgin Material]],'DD FD'!AJ:AK,2,FALSE))</f>
        <v/>
      </c>
      <c r="MQ289" s="578" t="str">
        <f>IF(Table1[[#This Row],[Verschluss - B1 - Virgin Material Anteil (in %)]]="","",Table1[[#This Row],[Verschluss - B1 - Virgin Material Anteil (in %)]])</f>
        <v/>
      </c>
      <c r="MR289" s="577" t="str">
        <f>IF(Table1[[#This Row],[Verschluss - B1 - Recyceltes Material]]="","",VLOOKUP(Table1[[#This Row],[Verschluss - B1 - Recyceltes Material]],'DD FD'!AL:AM,2,FALSE))</f>
        <v/>
      </c>
      <c r="MS289" s="578" t="str">
        <f>IF(Table1[[#This Row],[Verschluss - B1 - Recyceltes Material Anteil (in %)]]="","",Table1[[#This Row],[Verschluss - B1 - Recyceltes Material Anteil (in %)]])</f>
        <v/>
      </c>
      <c r="MT289" s="577" t="str">
        <f>IF(Table1[[#This Row],[Verschluss - B1 - Beschichtung]]="","",VLOOKUP(Table1[[#This Row],[Verschluss - B1 - Beschichtung]],'DD FD'!AE:AF,2,FALSE))</f>
        <v/>
      </c>
      <c r="MU289" s="580" t="str">
        <f>IF(Table1[[#This Row],[Verschluss - B1 - Beschichtung Anteil (in %)]]="","",Table1[[#This Row],[Verschluss - B1 - Beschichtung Anteil (in %)]])</f>
        <v/>
      </c>
      <c r="MV289" s="576" t="str">
        <f>IF(Table1[[#This Row],[Verschluss - B2 - Art]]="","",VLOOKUP(Table1[[#This Row],[Verschluss - B2 - Art]],'DD FD'!D:E,2,FALSE))</f>
        <v/>
      </c>
      <c r="MW289" s="577" t="str">
        <f>IF(Table1[[#This Row],[Verschluss - B2 - Fraktion]]="","",VLOOKUP(Table1[[#This Row],[Verschluss - B2 - Fraktion]],'DD FD'!H:J,3,FALSE))</f>
        <v/>
      </c>
      <c r="MX289" s="574" t="str">
        <f>IF(Table1[[#This Row],[Verschluss - B2 - Gewicht (in G)]]="","",Table1[[#This Row],[Verschluss - B2 - Gewicht (in G)]])</f>
        <v/>
      </c>
      <c r="MY289" s="574" t="str">
        <f>IF(Table1[[#This Row],[Verschluss - B2 - Lizenzierungs-pflichtig? (X=Ja)]]="","",Table1[[#This Row],[Verschluss - B2 - Lizenzierungs-pflichtig? (X=Ja)]])</f>
        <v/>
      </c>
      <c r="MZ289" s="574" t="str">
        <f>IF(Table1[[#This Row],[Verschluss - B2 - Trennbar vom Hauptkörper? (X=Ja)]]="","",Table1[[#This Row],[Verschluss - B2 - Trennbar vom Hauptkörper? (X=Ja)]])</f>
        <v/>
      </c>
      <c r="NA289" s="577" t="str">
        <f>IF(Table1[[#This Row],[Verschluss - B2 - Virgin Material]]="","",VLOOKUP(Table1[[#This Row],[Verschluss - B2 - Virgin Material]],'DD FD'!AJ:AK,2,FALSE))</f>
        <v/>
      </c>
      <c r="NB289" s="578" t="str">
        <f>IF(Table1[[#This Row],[Verschluss - B2 - Virgin Material Anteil (in %)]]="","",Table1[[#This Row],[Verschluss - B2 - Virgin Material Anteil (in %)]])</f>
        <v/>
      </c>
      <c r="NC289" s="577" t="str">
        <f>IF(Table1[[#This Row],[Verschluss - B2 - Recyceltes Material]]="","",VLOOKUP(Table1[[#This Row],[Verschluss - B2 - Recyceltes Material]],'DD FD'!AL:AM,2,FALSE))</f>
        <v/>
      </c>
      <c r="ND289" s="578" t="str">
        <f>IF(Table1[[#This Row],[Verschluss - B2 - Recyceltes Material Anteil (in %)]]="","",Table1[[#This Row],[Verschluss - B2 - Recyceltes Material Anteil (in %)]])</f>
        <v/>
      </c>
      <c r="NE289" s="577" t="str">
        <f>IF(Table1[[#This Row],[Verschluss - B2 - Beschichtung]]="","",VLOOKUP(Table1[[#This Row],[Verschluss - B2 - Beschichtung]],'DD FD'!AE:AF,2,FALSE))</f>
        <v/>
      </c>
      <c r="NF289" s="580" t="str">
        <f>IF(Table1[[#This Row],[Verschluss - B2 - Beschichtung Anteil (in %)]]="","",Table1[[#This Row],[Verschluss - B2 - Beschichtung Anteil (in %)]])</f>
        <v/>
      </c>
      <c r="NG289" s="576" t="str">
        <f>IF(Table1[[#This Row],[Verschluss - B3 - Art]]="","",VLOOKUP(Table1[[#This Row],[Verschluss - B3 - Art]],'DD FD'!D:E,2,FALSE))</f>
        <v/>
      </c>
      <c r="NH289" s="577" t="str">
        <f>IF(Table1[[#This Row],[Verschluss - B3 - Fraktion]]="","",VLOOKUP(Table1[[#This Row],[Verschluss - B3 - Fraktion]],'DD FD'!H:J,3,FALSE))</f>
        <v/>
      </c>
      <c r="NI289" s="574" t="str">
        <f>IF(Table1[[#This Row],[Verschluss - B3 - Gewicht (in G)]]="","",Table1[[#This Row],[Verschluss - B3 - Gewicht (in G)]])</f>
        <v/>
      </c>
      <c r="NJ289" s="574" t="str">
        <f>IF(Table1[[#This Row],[Verschluss - B3 - Lizenzierungs-pflichtig? (X=Ja)]]="","",Table1[[#This Row],[Verschluss - B3 - Lizenzierungs-pflichtig? (X=Ja)]])</f>
        <v/>
      </c>
      <c r="NK289" s="574" t="str">
        <f>IF(Table1[[#This Row],[Verschluss - B3 - Trennbar vom Hauptkörper? (X=Ja)]]="","",Table1[[#This Row],[Verschluss - B3 - Trennbar vom Hauptkörper? (X=Ja)]])</f>
        <v/>
      </c>
      <c r="NL289" s="577" t="str">
        <f>IF(Table1[[#This Row],[Verschluss - B3 - Virgin Material]]="","",VLOOKUP(Table1[[#This Row],[Verschluss - B3 - Virgin Material]],'DD FD'!AJ:AK,2,FALSE))</f>
        <v/>
      </c>
      <c r="NM289" s="578" t="str">
        <f>IF(Table1[[#This Row],[Verschluss - B3 - Virgin Material Anteil (in %)]]="","",Table1[[#This Row],[Verschluss - B3 - Virgin Material Anteil (in %)]])</f>
        <v/>
      </c>
      <c r="NN289" s="577" t="str">
        <f>IF(Table1[[#This Row],[Verschluss - B3 - Recyceltes Material]]="","",VLOOKUP(Table1[[#This Row],[Verschluss - B3 - Recyceltes Material]],'DD FD'!AL:AM,2,FALSE))</f>
        <v/>
      </c>
      <c r="NO289" s="578" t="str">
        <f>IF(Table1[[#This Row],[Verschluss - B3 - Recyceltes Material Anteil (in %)]]="","",Table1[[#This Row],[Verschluss - B3 - Recyceltes Material Anteil (in %)]])</f>
        <v/>
      </c>
      <c r="NP289" s="577" t="str">
        <f>IF(Table1[[#This Row],[Verschluss - B3 - Beschichtung]]="","",VLOOKUP(Table1[[#This Row],[Verschluss - B3 - Beschichtung]],'DD FD'!AE:AF,2,FALSE))</f>
        <v/>
      </c>
      <c r="NQ289" s="580" t="str">
        <f>IF(Table1[[#This Row],[Verschluss - B3 - Beschichtung Anteil (in %)]]="","",Table1[[#This Row],[Verschluss - B3 - Beschichtung Anteil (in %)]])</f>
        <v/>
      </c>
      <c r="NR289" s="576" t="str">
        <f>IF(Table1[[#This Row],[Etikett - B1 - Art]]="","",VLOOKUP(Table1[[#This Row],[Etikett - B1 - Art]],'DD FD'!F:G,2,FALSE))</f>
        <v/>
      </c>
      <c r="NS289" s="577" t="str">
        <f>IF(Table1[[#This Row],[Etikett - B1 - Fraktion]]="","",VLOOKUP(Table1[[#This Row],[Etikett - B1 - Fraktion]],'DD FD'!H:J,3,FALSE))</f>
        <v/>
      </c>
      <c r="NT289" s="574" t="str">
        <f>IF(Table1[[#This Row],[Etikett - B1 - Gewicht (in G)]]="","",Table1[[#This Row],[Etikett - B1 - Gewicht (in G)]])</f>
        <v/>
      </c>
      <c r="NU289" s="574" t="str">
        <f>IF(Table1[[#This Row],[Etikett - B1 - Lizenzierungs-pflichtig? (X=Ja)]]="","",Table1[[#This Row],[Etikett - B1 - Lizenzierungs-pflichtig? (X=Ja)]])</f>
        <v/>
      </c>
      <c r="NV289" s="574" t="str">
        <f>IF(Table1[[#This Row],[Etikett - B1 - Trennbar vom Hauptkörper? (X=Ja)]]="","",Table1[[#This Row],[Etikett - B1 - Trennbar vom Hauptkörper? (X=Ja)]])</f>
        <v/>
      </c>
      <c r="NW289" s="577" t="str">
        <f>IF(Table1[[#This Row],[Etikett - B1 - Virgin Material]]="","",VLOOKUP(Table1[[#This Row],[Etikett - B1 - Virgin Material]],'DD FD'!AJ:AK,2,FALSE))</f>
        <v/>
      </c>
      <c r="NX289" s="578" t="str">
        <f>IF(Table1[[#This Row],[Etikett - B1 - Virgin Material Anteil (in %)]]="","",Table1[[#This Row],[Etikett - B1 - Virgin Material Anteil (in %)]])</f>
        <v/>
      </c>
      <c r="NY289" s="577" t="str">
        <f>IF(Table1[[#This Row],[Etikett - B1 - Recyceltes Material]]="","",VLOOKUP(Table1[[#This Row],[Etikett - B1 - Recyceltes Material]],'DD FD'!AL:AM,2,FALSE))</f>
        <v/>
      </c>
      <c r="NZ289" s="578" t="str">
        <f>IF(Table1[[#This Row],[Etikett - B1 - Recyceltes Material Anteil (in %)]]="","",Table1[[#This Row],[Etikett - B1 - Recyceltes Material Anteil (in %)]])</f>
        <v/>
      </c>
      <c r="OA289" s="577" t="str">
        <f>IF(Table1[[#This Row],[Etikett - B1 - Beschichtung]]="","",VLOOKUP(Table1[[#This Row],[Etikett - B1 - Beschichtung]],'DD FD'!AE:AF,2,FALSE))</f>
        <v/>
      </c>
      <c r="OB289" s="580" t="str">
        <f>IF(Table1[[#This Row],[Etikett - B1 - Beschichtung Anteil (in %)]]="","",Table1[[#This Row],[Etikett - B1 - Beschichtung Anteil (in %)]])</f>
        <v/>
      </c>
      <c r="OC289" s="576" t="str">
        <f>IF(Table1[[#This Row],[Etikett - B2 - Art]]="","",VLOOKUP(Table1[[#This Row],[Etikett - B2 - Art]],'DD FD'!F:G,2,FALSE))</f>
        <v/>
      </c>
      <c r="OD289" s="577" t="str">
        <f>IF(Table1[[#This Row],[Etikett - B2 - Fraktion]]="","",VLOOKUP(Table1[[#This Row],[Etikett - B2 - Fraktion]],'DD FD'!H:J,3,FALSE))</f>
        <v/>
      </c>
      <c r="OE289" s="574" t="str">
        <f>IF(Table1[[#This Row],[Etikett - B2 - Gewicht (in G)]]="","",Table1[[#This Row],[Etikett - B2 - Gewicht (in G)]])</f>
        <v/>
      </c>
      <c r="OF289" s="574" t="str">
        <f>IF(Table1[[#This Row],[Etikett - B2 - Lizenzierungs-pflichtig? (X=Ja)]]="","",Table1[[#This Row],[Etikett - B2 - Lizenzierungs-pflichtig? (X=Ja)]])</f>
        <v/>
      </c>
      <c r="OG289" s="574" t="str">
        <f>IF(Table1[[#This Row],[Etikett - B2 - Trennbar vom Hauptkörper? (X=Ja)]]="","",Table1[[#This Row],[Etikett - B2 - Trennbar vom Hauptkörper? (X=Ja)]])</f>
        <v/>
      </c>
      <c r="OH289" s="577" t="str">
        <f>IF(Table1[[#This Row],[Etikett - B2 - Virgin Material]]="","",VLOOKUP(Table1[[#This Row],[Etikett - B2 - Virgin Material]],'DD FD'!AJ:AK,2,FALSE))</f>
        <v/>
      </c>
      <c r="OI289" s="578" t="str">
        <f>IF(Table1[[#This Row],[Etikett - B2 - Virgin Material Anteil (in %)]]="","",Table1[[#This Row],[Etikett - B2 - Virgin Material Anteil (in %)]])</f>
        <v/>
      </c>
      <c r="OJ289" s="577" t="str">
        <f>IF(Table1[[#This Row],[Etikett - B2 - Recyceltes Material]]="","",VLOOKUP(Table1[[#This Row],[Etikett - B2 - Recyceltes Material]],'DD FD'!AL:AM,2,FALSE))</f>
        <v/>
      </c>
      <c r="OK289" s="578" t="str">
        <f>IF(Table1[[#This Row],[Etikett - B2 - Recyceltes Material Anteil (in %)]]="","",Table1[[#This Row],[Etikett - B2 - Recyceltes Material Anteil (in %)]])</f>
        <v/>
      </c>
      <c r="OL289" s="577" t="str">
        <f>IF(Table1[[#This Row],[Etikett - B2 - Beschichtung]]="","",VLOOKUP(Table1[[#This Row],[Etikett - B2 - Beschichtung]],'DD FD'!AE:AF,2,FALSE))</f>
        <v/>
      </c>
      <c r="OM289" s="580" t="str">
        <f>IF(Table1[[#This Row],[Etikett - B2 - Beschichtung Anteil (in %)]]="","",Table1[[#This Row],[Etikett - B2 - Beschichtung Anteil (in %)]])</f>
        <v/>
      </c>
      <c r="ON289" s="576" t="str">
        <f>IF(Table1[[#This Row],[Etikett - B3 - Art]]="","",VLOOKUP(Table1[[#This Row],[Etikett - B3 - Art]],'DD FD'!F:G,2,FALSE))</f>
        <v/>
      </c>
      <c r="OO289" s="577" t="str">
        <f>IF(Table1[[#This Row],[Etikett - B3 - Fraktion]]="","",VLOOKUP(Table1[[#This Row],[Etikett - B3 - Fraktion]],'DD FD'!H:J,3,FALSE))</f>
        <v/>
      </c>
      <c r="OP289" s="574" t="str">
        <f>IF(Table1[[#This Row],[Etikett - B3 - Gewicht (in G)]]="","",Table1[[#This Row],[Etikett - B3 - Gewicht (in G)]])</f>
        <v/>
      </c>
      <c r="OQ289" s="574" t="str">
        <f>IF(Table1[[#This Row],[Etikett - B3 - Lizenzierungs-pflichtig? (X=Ja)]]="","",Table1[[#This Row],[Etikett - B3 - Lizenzierungs-pflichtig? (X=Ja)]])</f>
        <v/>
      </c>
      <c r="OR289" s="574" t="str">
        <f>IF(Table1[[#This Row],[Etikett - B3 - Trennbar vom Hauptkörper? (X=Ja)]]="","",Table1[[#This Row],[Etikett - B3 - Trennbar vom Hauptkörper? (X=Ja)]])</f>
        <v/>
      </c>
      <c r="OS289" s="577" t="str">
        <f>IF(Table1[[#This Row],[Etikett - B3 - Virgin Material]]="","",VLOOKUP(Table1[[#This Row],[Etikett - B3 - Virgin Material]],'DD FD'!AJ:AK,2,FALSE))</f>
        <v/>
      </c>
      <c r="OT289" s="578" t="str">
        <f>IF(Table1[[#This Row],[Etikett - B3 - Virgin Material Anteil (in %)]]="","",Table1[[#This Row],[Etikett - B3 - Virgin Material Anteil (in %)]])</f>
        <v/>
      </c>
      <c r="OU289" s="577" t="str">
        <f>IF(Table1[[#This Row],[Etikett - B3 - Recyceltes Material]]="","",VLOOKUP(Table1[[#This Row],[Etikett - B3 - Recyceltes Material]],'DD FD'!AL:AM,2,FALSE))</f>
        <v/>
      </c>
      <c r="OV289" s="578" t="str">
        <f>IF(Table1[[#This Row],[Etikett - B3 - Recyceltes Material Anteil (in %)]]="","",Table1[[#This Row],[Etikett - B3 - Recyceltes Material Anteil (in %)]])</f>
        <v/>
      </c>
      <c r="OW289" s="577" t="str">
        <f>IF(Table1[[#This Row],[Etikett - B3 - Beschichtung]]="","",VLOOKUP(Table1[[#This Row],[Etikett - B3 - Beschichtung]],'DD FD'!AE:AF,2,FALSE))</f>
        <v/>
      </c>
      <c r="OX289" s="613" t="str">
        <f>IF(Table1[[#This Row],[Etikett - B3 - Beschichtung Anteil (in %)]]="","",Table1[[#This Row],[Etikett - B3 - Beschichtung Anteil (in %)]])</f>
        <v/>
      </c>
      <c r="OY289" s="618">
        <f>ROUNDUP(SUM(
IF(AND(LH289='DD FD'!$J$7,LJ289='DD FD'!$AI$3),LI289,0),
IF(AND(LR289='DD FD'!$J$7,LT289='DD FD'!$AI$3),LS289,0),
IF(AND(MB289='DD FD'!$J$7,MD289='DD FD'!$AI$3),MC289,0),
IF(AND(ML289='DD FD'!$J$7,MN289='DD FD'!$AI$3),MM289,0),
IF(AND(MW289='DD FD'!$J$7,MY289='DD FD'!$AI$3),MX289,0),
IF(AND(NH289='DD FD'!$J$7,NJ289='DD FD'!$AI$3),NI289,0),
IF(AND(NS289='DD FD'!$J$7,NU289='DD FD'!$AI$3),NT289,0),
IF(AND(OD289='DD FD'!$J$7,OF289='DD FD'!$AI$3),OE289,0),
IF(AND(OO289='DD FD'!$J$7,OQ289='DD FD'!$AI$3),OP289,0),
),2)</f>
        <v>0</v>
      </c>
      <c r="OZ289" s="617">
        <f>ROUNDUP(SUM(
IF(AND(LH289='DD FD'!$J$6,LJ289='DD FD'!$AI$3),LI289,0),
IF(AND(LR289='DD FD'!$J$6,LT289='DD FD'!$AI$3),LS289,0),
IF(AND(MB289='DD FD'!$J$6,MD289='DD FD'!$AI$3),MC289,0),
IF(AND(ML289='DD FD'!$J$6,MN289='DD FD'!$AI$3),MM289,0),
IF(AND(MW289='DD FD'!$J$6,MY289='DD FD'!$AI$3),MX289,0),
IF(AND(NH289='DD FD'!$J$6,NJ289='DD FD'!$AI$3),NI289,0),
IF(AND(NS289='DD FD'!$J$6,NU289='DD FD'!$AI$3),NT289,0),
IF(AND(OD289='DD FD'!$J$6,OF289='DD FD'!$AI$3),OE289,0),
IF(AND(OO289='DD FD'!$J$6,OQ289='DD FD'!$AI$3),OP289,0),
),2)</f>
        <v>0</v>
      </c>
      <c r="PA289" s="617">
        <f>ROUNDUP(SUM(
IF(AND(LH289='DD FD'!$J$10,LJ289='DD FD'!$AI$3),LI289,0),
IF(AND(LR289='DD FD'!$J$10,LT289='DD FD'!$AI$3),LS289,0),
IF(AND(MB289='DD FD'!$J$10,MD289='DD FD'!$AI$3),MC289,0),
IF(AND(ML289='DD FD'!$J$10,MN289='DD FD'!$AI$3),MM289,0),
IF(AND(MW289='DD FD'!$J$10,MY289='DD FD'!$AI$3),MX289,0),
IF(AND(NH289='DD FD'!$J$10,NJ289='DD FD'!$AI$3),NI289,0),
IF(AND(NS289='DD FD'!$J$10,NU289='DD FD'!$AI$3),NT289,0),
IF(AND(OD289='DD FD'!$J$10,OF289='DD FD'!$AI$3),OE289,0),
IF(AND(OO289='DD FD'!$J$10,OQ289='DD FD'!$AI$3),OP289,0),
),2)</f>
        <v>0</v>
      </c>
      <c r="PB289" s="617">
        <f>ROUNDUP(SUM(
IF(AND(LH289='DD FD'!$J$8,LJ289='DD FD'!$AI$3),LI289,0),
IF(AND(LR289='DD FD'!$J$8,LT289='DD FD'!$AI$3),LS289,0),
IF(AND(MB289='DD FD'!$J$8,MD289='DD FD'!$AI$3),MC289,0),
IF(AND(ML289='DD FD'!$J$8,MN289='DD FD'!$AI$3),MM289,0),
IF(AND(MW289='DD FD'!$J$8,MY289='DD FD'!$AI$3),MX289,0),
IF(AND(NH289='DD FD'!$J$8,NJ289='DD FD'!$AI$3),NI289,0),
IF(AND(NS289='DD FD'!$J$8,NU289='DD FD'!$AI$3),NT289,0),
IF(AND(OD289='DD FD'!$J$8,OF289='DD FD'!$AI$3),OE289,0),
IF(AND(OO289='DD FD'!$J$8,OQ289='DD FD'!$AI$3),OP289,0),
),2)</f>
        <v>0</v>
      </c>
      <c r="PC289" s="617">
        <f>ROUNDUP(SUM(
IF(AND(LH289='DD FD'!$J$5,LJ289='DD FD'!$AI$3),LI289,0),
IF(AND(LR289='DD FD'!$J$5,LT289='DD FD'!$AI$3),LS289,0),
IF(AND(MB289='DD FD'!$J$5,MD289='DD FD'!$AI$3),MC289,0),
IF(AND(ML289='DD FD'!$J$5,MN289='DD FD'!$AI$3),MM289,0),
IF(AND(MW289='DD FD'!$J$5,MY289='DD FD'!$AI$3),MX289,0),
IF(AND(NH289='DD FD'!$J$5,NJ289='DD FD'!$AI$3),NI289,0),
IF(AND(NS289='DD FD'!$J$5,NU289='DD FD'!$AI$3),NT289,0),
IF(AND(OD289='DD FD'!$J$5,OF289='DD FD'!$AI$3),OE289,0),
IF(AND(OO289='DD FD'!$J$5,OQ289='DD FD'!$AI$3),OP289,0),
),2)</f>
        <v>0</v>
      </c>
      <c r="PD289" s="617">
        <f>ROUNDUP(SUM(
IF(AND(LH289='DD FD'!$J$9,LJ289='DD FD'!$AI$3),LI289,0),
IF(AND(LR289='DD FD'!$J$9,LT289='DD FD'!$AI$3),LS289,0),
IF(AND(MB289='DD FD'!$J$9,MD289='DD FD'!$AI$3),MC289,0),
IF(AND(ML289='DD FD'!$J$9,MN289='DD FD'!$AI$3),MM289,0),
IF(AND(MW289='DD FD'!$J$9,MY289='DD FD'!$AI$3),MX289,0),
IF(AND(NH289='DD FD'!$J$9,NJ289='DD FD'!$AI$3),NI289,0),
IF(AND(NS289='DD FD'!$J$9,NU289='DD FD'!$AI$3),NT289,0),
IF(AND(OD289='DD FD'!$J$9,OF289='DD FD'!$AI$3),OE289,0),
IF(AND(OO289='DD FD'!$J$9,OQ289='DD FD'!$AI$3),OP289,0),
),2)</f>
        <v>0</v>
      </c>
      <c r="PE289" s="617">
        <f>ROUNDUP(SUM(
IF(AND(LH289='DD FD'!$J$4,LJ289='DD FD'!$AI$3),LI289,0),
IF(AND(LR289='DD FD'!$J$4,LT289='DD FD'!$AI$3),LS289,0),
IF(AND(MB289='DD FD'!$J$4,MD289='DD FD'!$AI$3),MC289,0),
IF(AND(ML289='DD FD'!$J$4,MN289='DD FD'!$AI$3),MM289,0),
IF(AND(MW289='DD FD'!$J$4,MY289='DD FD'!$AI$3),MX289,0),
IF(AND(NH289='DD FD'!$J$4,NJ289='DD FD'!$AI$3),NI289,0),
IF(AND(NS289='DD FD'!$J$4,NU289='DD FD'!$AI$3),NT289,0),
IF(AND(OD289='DD FD'!$J$4,OF289='DD FD'!$AI$3),OE289,0),
IF(AND(OO289='DD FD'!$J$4,OQ289='DD FD'!$AI$3),OP289,0),
),2)</f>
        <v>0</v>
      </c>
      <c r="PF289" s="619">
        <f>ROUNDUP(SUM(
IF(AND(LH289='DD FD'!$J$11,LJ289='DD FD'!$AI$3),LI289,0),
IF(AND(LR289='DD FD'!$J$11,LT289='DD FD'!$AI$3),LS289,0),
IF(AND(MB289='DD FD'!$J$11,MD289='DD FD'!$AI$3),MC289,0),
IF(AND(ML289='DD FD'!$J$11,MN289='DD FD'!$AI$3),MM289,0),
IF(AND(MW289='DD FD'!$J$11,MY289='DD FD'!$AI$3),MX289,0),
IF(AND(NH289='DD FD'!$J$11,NJ289='DD FD'!$AI$3),NI289,0),
IF(AND(NS289='DD FD'!$J$11,NU289='DD FD'!$AI$3),NT289,0),
IF(AND(OD289='DD FD'!$J$11,OF289='DD FD'!$AI$3),OE289,0),
IF(AND(OO289='DD FD'!$J$11,OQ289='DD FD'!$AI$3),OP289,0),
),2)</f>
        <v>0</v>
      </c>
    </row>
    <row r="290" spans="1:422">
      <c r="A290" s="806"/>
      <c r="B290" s="934"/>
      <c r="C290" s="247"/>
      <c r="D290" s="842"/>
      <c r="E290" s="247"/>
      <c r="F290" s="158"/>
      <c r="G290" s="710"/>
      <c r="H290" s="712"/>
      <c r="I290" s="936"/>
      <c r="J290" s="803"/>
      <c r="K290" s="150"/>
      <c r="L290" s="146" t="str">
        <f t="shared" si="108"/>
        <v/>
      </c>
      <c r="M290" s="501" t="str">
        <f t="shared" si="125"/>
        <v/>
      </c>
      <c r="N290" s="504"/>
      <c r="O290" s="113" t="str">
        <f t="shared" si="126"/>
        <v/>
      </c>
      <c r="P290" s="114" t="str">
        <f t="shared" si="109"/>
        <v/>
      </c>
      <c r="Q290" s="152"/>
      <c r="R290" s="152"/>
      <c r="S290" s="115" t="str">
        <f t="shared" si="127"/>
        <v/>
      </c>
      <c r="T290" s="159"/>
      <c r="U290" s="159"/>
      <c r="V290" s="157"/>
      <c r="W290" s="157"/>
      <c r="X290" s="157"/>
      <c r="Y290" s="772"/>
      <c r="Z290" s="158"/>
      <c r="AA290" s="144"/>
      <c r="AB290" s="112"/>
      <c r="AC290" s="153"/>
      <c r="AD290" s="153"/>
      <c r="AE290" s="153"/>
      <c r="AF290" s="153"/>
      <c r="AG290" s="153"/>
      <c r="AH290" s="153"/>
      <c r="AI290" s="152"/>
      <c r="AJ290" s="158"/>
      <c r="AK290" s="158"/>
      <c r="AL290" s="158"/>
      <c r="AM290" s="116" t="str">
        <f t="shared" si="128"/>
        <v/>
      </c>
      <c r="AN290" s="116" t="str">
        <f t="shared" si="129"/>
        <v/>
      </c>
      <c r="AO290" s="324"/>
      <c r="AP290" s="503"/>
      <c r="AQ290" s="487" t="str">
        <f t="shared" si="130"/>
        <v/>
      </c>
      <c r="AR290" s="113" t="str">
        <f t="shared" si="110"/>
        <v/>
      </c>
      <c r="AS290" s="113" t="str">
        <f t="shared" si="111"/>
        <v/>
      </c>
      <c r="AT290" s="113" t="str">
        <f t="shared" si="112"/>
        <v/>
      </c>
      <c r="AU290" s="113" t="str">
        <f t="shared" si="113"/>
        <v/>
      </c>
      <c r="AV290" s="159"/>
      <c r="AW290" s="157"/>
      <c r="AX290" s="157"/>
      <c r="AY290" s="157"/>
      <c r="AZ290" s="157"/>
      <c r="BA290" s="116" t="str">
        <f t="shared" si="114"/>
        <v/>
      </c>
      <c r="BB290" s="316"/>
      <c r="BC290" s="116" t="str">
        <f t="shared" si="115"/>
        <v/>
      </c>
      <c r="BD290" s="133" t="str">
        <f t="shared" si="116"/>
        <v/>
      </c>
      <c r="BE290" s="157"/>
      <c r="BF290" s="1180"/>
      <c r="BG290" s="1180"/>
      <c r="BH290" s="158"/>
      <c r="BI290" s="490"/>
      <c r="BJ290" s="514" t="str">
        <f t="shared" si="131"/>
        <v/>
      </c>
      <c r="BK290" s="789"/>
      <c r="BL290" s="116" t="str">
        <f t="shared" si="132"/>
        <v/>
      </c>
      <c r="BM290" s="144"/>
      <c r="BN290" s="144"/>
      <c r="BO290" s="144"/>
      <c r="BP290" s="790"/>
      <c r="BQ290" s="790"/>
      <c r="BR290" s="790"/>
      <c r="BS290" s="116" t="str">
        <f t="shared" si="117"/>
        <v/>
      </c>
      <c r="BT290" s="790"/>
      <c r="BU290" s="808" t="str">
        <f t="shared" si="118"/>
        <v/>
      </c>
      <c r="BV290" s="791"/>
      <c r="BW290" s="144"/>
      <c r="BX290" s="20"/>
      <c r="BY290" s="20"/>
      <c r="BZ290" s="20"/>
      <c r="CA290" s="792"/>
      <c r="CB290" s="1201"/>
      <c r="CC290" s="144"/>
      <c r="CD290" s="144"/>
      <c r="CE290" s="144"/>
      <c r="CF290" s="144"/>
      <c r="CG290" s="144"/>
      <c r="CH290" s="144"/>
      <c r="CI290" s="144"/>
      <c r="CJ290" s="144"/>
      <c r="CK290" s="144"/>
      <c r="CL290" s="144"/>
      <c r="CM290" s="144"/>
      <c r="CN290" s="144"/>
      <c r="CO290" s="144"/>
      <c r="CP290" s="144"/>
      <c r="CQ290" s="144"/>
      <c r="CR290" s="144"/>
      <c r="CS290" s="144"/>
      <c r="CT290" s="144"/>
      <c r="CU290" s="144"/>
      <c r="CV290" s="144"/>
      <c r="CW290" s="144"/>
      <c r="CX290" s="144"/>
      <c r="CY290" s="144"/>
      <c r="CZ290" s="144"/>
      <c r="DA290" s="144"/>
      <c r="DB290" s="144"/>
      <c r="DC290" s="144"/>
      <c r="DD290" s="144"/>
      <c r="DE290" s="144"/>
      <c r="DF290" s="144"/>
      <c r="DG290" s="144"/>
      <c r="DH290" s="144"/>
      <c r="DI290" s="144"/>
      <c r="DJ290" s="144"/>
      <c r="DK290" s="144"/>
      <c r="DL290" s="144"/>
      <c r="DM290" s="144"/>
      <c r="DN290" s="144"/>
      <c r="DO290" s="144"/>
      <c r="DP290" s="144"/>
      <c r="DQ290" s="144"/>
      <c r="DR290" s="144"/>
      <c r="DS290" s="144"/>
      <c r="DT290" s="144"/>
      <c r="DU290" s="144"/>
      <c r="DV290" s="144"/>
      <c r="DW290" s="144"/>
      <c r="DX290" s="144"/>
      <c r="DY290" s="144"/>
      <c r="DZ290" s="144"/>
      <c r="EA290" s="144"/>
      <c r="EB290" s="144"/>
      <c r="EC290" s="144"/>
      <c r="ED290" s="782" t="str">
        <f t="shared" si="133"/>
        <v/>
      </c>
      <c r="EE290" s="519"/>
      <c r="EF290" s="793"/>
      <c r="EG290" s="519"/>
      <c r="EH290" s="794"/>
      <c r="EI290" s="790"/>
      <c r="EJ290" s="794"/>
      <c r="EK290" s="794"/>
      <c r="EL290" s="790"/>
      <c r="EM290" s="790"/>
      <c r="EN290" s="790"/>
      <c r="EO290" s="112" t="str">
        <f t="shared" si="119"/>
        <v/>
      </c>
      <c r="EP290" s="790"/>
      <c r="EQ290" s="488" t="str">
        <f t="shared" si="120"/>
        <v/>
      </c>
      <c r="ER290" s="1100"/>
      <c r="ES290" s="1099" t="str">
        <f t="shared" si="134"/>
        <v/>
      </c>
      <c r="ET290" s="525"/>
      <c r="EU290" s="148"/>
      <c r="EV290" s="148"/>
      <c r="EW290" s="148"/>
      <c r="EX290" s="148"/>
      <c r="EY290" s="148"/>
      <c r="EZ290" s="148"/>
      <c r="FA290" s="148"/>
      <c r="FB290" s="148"/>
      <c r="FC290" s="148"/>
      <c r="FD290" s="148"/>
      <c r="FE290" s="148"/>
      <c r="FF290" s="148"/>
      <c r="FG290" s="148"/>
      <c r="FH290" s="148"/>
      <c r="FI290" s="528"/>
      <c r="FJ290" s="513" t="str">
        <f t="shared" si="121"/>
        <v/>
      </c>
      <c r="FK290" s="158"/>
      <c r="FL290" s="850"/>
      <c r="FM290" s="850"/>
      <c r="FN290" s="850"/>
      <c r="FO290" s="850"/>
      <c r="FP290" s="850"/>
      <c r="FQ290" s="850"/>
      <c r="FR290" s="157"/>
      <c r="FS290" s="143"/>
      <c r="FT290" s="143"/>
      <c r="FU290" s="847" t="str">
        <f t="shared" si="122"/>
        <v/>
      </c>
      <c r="FV290" s="555"/>
      <c r="FW290" s="523" t="str">
        <f>IF(Table1[[#This Row],[Nonfood Inhaltstoffe - Komponente]]="","",VLOOKUP(Table1[[#This Row],[Nonfood Inhaltstoffe - Komponente]],'Dropdown Auswahl'!BJ:BK,2,FALSE))</f>
        <v/>
      </c>
      <c r="FX290" s="1013"/>
      <c r="FY290" s="1011" t="str">
        <f t="shared" si="123"/>
        <v/>
      </c>
      <c r="FZ290" s="152"/>
      <c r="GA290" s="152"/>
      <c r="GB290" s="152"/>
      <c r="GC290" s="529" t="str">
        <f t="shared" si="124"/>
        <v/>
      </c>
      <c r="GG290" s="21"/>
      <c r="GH290" s="21"/>
      <c r="GI290" s="1019"/>
      <c r="GJ290" s="1016" t="str">
        <f>IF(Table1[[#This Row],[Global Trade Item Number (GTIN)]]="","",Table1[[#This Row],[Global Trade Item Number (GTIN)]])</f>
        <v/>
      </c>
      <c r="GK290" s="555" t="str">
        <f>IF(Table1[[#This Row],[WAWI-Nr./ Kreditoren-Nummer
(ASDV)]]&lt;&gt;"",Table1[[#This Row],[WAWI-Nr./ Kreditoren-Nummer
(ASDV)]],"")</f>
        <v/>
      </c>
      <c r="GL290" s="165"/>
      <c r="GM290" s="165"/>
      <c r="GN290" s="165"/>
      <c r="GO290" s="485"/>
      <c r="GP290" s="534"/>
      <c r="GQ290" s="533"/>
      <c r="GR290" s="486"/>
      <c r="GS290" s="486"/>
      <c r="GT290" s="486"/>
      <c r="GU290" s="486"/>
      <c r="GV290" s="486"/>
      <c r="GW290" s="542"/>
      <c r="GX290" s="538"/>
      <c r="GY290" s="144"/>
      <c r="GZ290" s="480"/>
      <c r="HA290" s="158"/>
      <c r="HB290" s="480"/>
      <c r="HC290" s="480"/>
      <c r="HD290" s="480"/>
      <c r="HE290" s="480"/>
      <c r="HF290" s="480"/>
      <c r="HG290" s="480"/>
      <c r="HH290" s="538"/>
      <c r="HI290" s="480"/>
      <c r="HJ290" s="480"/>
      <c r="HK290" s="480"/>
      <c r="HL290" s="480"/>
      <c r="HM290" s="480"/>
      <c r="HN290" s="480"/>
      <c r="HO290" s="480"/>
      <c r="HP290" s="480"/>
      <c r="HQ290" s="480"/>
      <c r="HR290" s="538"/>
      <c r="HS290" s="480"/>
      <c r="HT290" s="480"/>
      <c r="HU290" s="480"/>
      <c r="HV290" s="480"/>
      <c r="HW290" s="480"/>
      <c r="HX290" s="480"/>
      <c r="HY290" s="480"/>
      <c r="HZ290" s="480"/>
      <c r="IA290" s="480"/>
      <c r="IB290" s="538"/>
      <c r="IC290" s="480"/>
      <c r="ID290" s="480"/>
      <c r="IE290" s="480"/>
      <c r="IF290" s="480"/>
      <c r="IG290" s="480"/>
      <c r="IH290" s="480"/>
      <c r="II290" s="480"/>
      <c r="IJ290" s="480"/>
      <c r="IK290" s="480"/>
      <c r="IL290" s="480"/>
      <c r="IM290" s="538"/>
      <c r="IN290" s="480"/>
      <c r="IO290" s="480"/>
      <c r="IP290" s="480"/>
      <c r="IQ290" s="480"/>
      <c r="IR290" s="480"/>
      <c r="IS290" s="480"/>
      <c r="IT290" s="480"/>
      <c r="IU290" s="480"/>
      <c r="IV290" s="480"/>
      <c r="IW290" s="480"/>
      <c r="IX290" s="538"/>
      <c r="IY290" s="480"/>
      <c r="IZ290" s="480"/>
      <c r="JA290" s="480"/>
      <c r="JB290" s="480"/>
      <c r="JC290" s="480"/>
      <c r="JD290" s="480"/>
      <c r="JE290" s="480"/>
      <c r="JF290" s="480"/>
      <c r="JG290" s="480"/>
      <c r="JH290" s="480"/>
      <c r="JI290" s="538"/>
      <c r="JJ290" s="480"/>
      <c r="JK290" s="480"/>
      <c r="JL290" s="480"/>
      <c r="JM290" s="480"/>
      <c r="JN290" s="480"/>
      <c r="JO290" s="480"/>
      <c r="JP290" s="480"/>
      <c r="JQ290" s="480"/>
      <c r="JR290" s="480"/>
      <c r="JS290" s="590"/>
      <c r="JT290" s="538"/>
      <c r="JU290" s="480"/>
      <c r="JV290" s="480"/>
      <c r="JW290" s="480"/>
      <c r="JX290" s="480"/>
      <c r="JY290" s="480"/>
      <c r="JZ290" s="480"/>
      <c r="KA290" s="480"/>
      <c r="KB290" s="480"/>
      <c r="KC290" s="480"/>
      <c r="KD290" s="480"/>
      <c r="KE290" s="538"/>
      <c r="KF290" s="480"/>
      <c r="KG290" s="480"/>
      <c r="KH290" s="480"/>
      <c r="KI290" s="480"/>
      <c r="KJ290" s="480"/>
      <c r="KK290" s="480"/>
      <c r="KL290" s="480"/>
      <c r="KM290" s="480"/>
      <c r="KN290" s="480"/>
      <c r="KO290" s="480"/>
      <c r="KR290" s="568" t="str">
        <f>IF(Table1[[#This Row],[GTIN]]&lt;&gt;"",Table1[[#This Row],[GTIN]],"")</f>
        <v/>
      </c>
      <c r="KS290" s="569" t="str">
        <f>Table1[[#This Row],[Kreditor]]</f>
        <v/>
      </c>
      <c r="KT290" s="570" t="str">
        <f>IF(Table1[[#This Row],[Gültig ab (Datum)]]&lt;&gt;"",Table1[[#This Row],[Gültig ab (Datum)]],"")</f>
        <v/>
      </c>
      <c r="KU290" s="570"/>
      <c r="KV290" s="583" t="str">
        <f>IF(Table1[[#This Row],[Artikel verpackt? 
(X=Ja)]]="","",Table1[[#This Row],[Artikel verpackt? 
(X=Ja)]])</f>
        <v/>
      </c>
      <c r="KW290" s="571" t="str">
        <f>IF(Table1[[#This Row],[Verpackung recyclingfähig?
(X=Ja)]]="","",Table1[[#This Row],[Verpackung recyclingfähig?
(X=Ja)]])</f>
        <v/>
      </c>
      <c r="KX290" s="572"/>
      <c r="KY290" s="573"/>
      <c r="KZ290" s="574"/>
      <c r="LA290" s="574"/>
      <c r="LB290" s="574"/>
      <c r="LC290" s="574"/>
      <c r="LD290" s="574"/>
      <c r="LE290" s="574"/>
      <c r="LF290" s="575"/>
      <c r="LG290" s="576" t="str">
        <f>IF(Table1[[#This Row],[Hauptkörper - B1 - Art]]="","",VLOOKUP(Table1[[#This Row],[Hauptkörper - B1 - Art]],'DD FD'!B:C,2,FALSE))</f>
        <v/>
      </c>
      <c r="LH290" s="577" t="str">
        <f>IF(Table1[[#This Row],[Hauptkörper - B1 - Fraktion]]="","",VLOOKUP(Table1[[#This Row],[Hauptkörper - B1 - Fraktion]],'DD FD'!H:J,3,FALSE))</f>
        <v/>
      </c>
      <c r="LI290" s="574" t="str">
        <f>IF(Table1[[#This Row],[Hauptkörper - B1 - Gewicht
(in G)]]="","",Table1[[#This Row],[Hauptkörper - B1 - Gewicht
(in G)]])</f>
        <v/>
      </c>
      <c r="LJ290" s="574" t="str">
        <f>IF(Table1[[#This Row],[Hauptkörper - B1 - Lizenzierungs-pflichtig? (X=Ja)]]="","",Table1[[#This Row],[Hauptkörper - B1 - Lizenzierungs-pflichtig? (X=Ja)]])</f>
        <v/>
      </c>
      <c r="LK290" s="577" t="str">
        <f>IF(Table1[[#This Row],[Hauptkörper - B1 - Virgin Material]]="","",VLOOKUP(Table1[[#This Row],[Hauptkörper - B1 - Virgin Material]],'DD FD'!AJ:AK,2,FALSE))</f>
        <v/>
      </c>
      <c r="LL290" s="578" t="str">
        <f>IF(Table1[[#This Row],[Hauptkörper - B1 - Virgin Material Anteil (in %)]]="","",Table1[[#This Row],[Hauptkörper - B1 - Virgin Material Anteil (in %)]])</f>
        <v/>
      </c>
      <c r="LM290" s="577" t="str">
        <f>IF(Table1[[#This Row],[Hauptkörper - B1 - Recyceltes Material]]="","",VLOOKUP(Table1[[#This Row],[Hauptkörper - B1 - Recyceltes Material]],'DD FD'!AL:AM,2,FALSE))</f>
        <v/>
      </c>
      <c r="LN290" s="578" t="str">
        <f>IF(Table1[[#This Row],[Hauptkörper - B1 - Recyceltes Material Anteil (in %)]]="","",Table1[[#This Row],[Hauptkörper - B1 - Recyceltes Material Anteil (in %)]])</f>
        <v/>
      </c>
      <c r="LO290" s="579" t="str">
        <f>IF(Table1[[#This Row],[Hauptkörper - B1 - Beschichtung]]="","",VLOOKUP(Table1[[#This Row],[Hauptkörper - B1 - Beschichtung]],'DD FD'!AE:AF,2,FALSE))</f>
        <v/>
      </c>
      <c r="LP290" s="580" t="str">
        <f>IF(Table1[[#This Row],[Hauptkörper - B1 - Beschichtung Anteil (in %)]]="","",Table1[[#This Row],[Hauptkörper - B1 - Beschichtung Anteil (in %)]])</f>
        <v/>
      </c>
      <c r="LQ290" s="576" t="str">
        <f>IF(Table1[[#This Row],[Hauptkörper - B2 - Art]]="","",VLOOKUP(Table1[[#This Row],[Hauptkörper - B2 - Art]],'DD FD'!B:C,2,FALSE))</f>
        <v/>
      </c>
      <c r="LR290" s="577" t="str">
        <f>IF(Table1[[#This Row],[Hauptkörper - B2 - Fraktion]]="","",VLOOKUP(Table1[[#This Row],[Hauptkörper - B2 - Fraktion]],'DD FD'!H:J,3,FALSE))</f>
        <v/>
      </c>
      <c r="LS290" s="574" t="str">
        <f>IF(Table1[[#This Row],[Hauptkörper - B2 - Gewicht
(in G)]]="","",Table1[[#This Row],[Hauptkörper - B2 - Gewicht
(in G)]])</f>
        <v/>
      </c>
      <c r="LT290" s="574" t="str">
        <f>IF(Table1[[#This Row],[Hauptkörper - B2 - Lizenzierungs-pflichtig? (X=Ja)]]="","",Table1[[#This Row],[Hauptkörper - B2 - Lizenzierungs-pflichtig? (X=Ja)]])</f>
        <v/>
      </c>
      <c r="LU290" s="577" t="str">
        <f>IF(Table1[[#This Row],[Hauptkörper - B2 - Virgin Material]]="","",VLOOKUP(Table1[[#This Row],[Hauptkörper - B2 - Virgin Material]],'DD FD'!AJ:AK,2,FALSE))</f>
        <v/>
      </c>
      <c r="LV290" s="578" t="str">
        <f>IF(Table1[[#This Row],[Hauptkörper - B2 - Virgin Material Anteil (in %)]]="","",Table1[[#This Row],[Hauptkörper - B2 - Virgin Material Anteil (in %)]])</f>
        <v/>
      </c>
      <c r="LW290" s="577" t="str">
        <f>IF(Table1[[#This Row],[Hauptkörper - B2 - Recyceltes Material]]="","",VLOOKUP(Table1[[#This Row],[Hauptkörper - B2 - Recyceltes Material]],'DD FD'!AL:AM,2,FALSE))</f>
        <v/>
      </c>
      <c r="LX290" s="578" t="str">
        <f>IF(Table1[[#This Row],[Hauptkörper - B2 - Recyceltes Material Anteil (in %)]]="","",Table1[[#This Row],[Hauptkörper - B2 - Recyceltes Material Anteil (in %)]])</f>
        <v/>
      </c>
      <c r="LY290" s="577" t="str">
        <f>IF(Table1[[#This Row],[Hauptkörper - B2 - Beschichtung]]="","",VLOOKUP(Table1[[#This Row],[Hauptkörper - B2 - Beschichtung]],'DD FD'!AE:AF,2,FALSE))</f>
        <v/>
      </c>
      <c r="LZ290" s="580" t="str">
        <f>IF(Table1[[#This Row],[Hauptkörper - B2 - Beschichtung Anteil (in %)]]="","",Table1[[#This Row],[Hauptkörper - B2 - Beschichtung Anteil (in %)]])</f>
        <v/>
      </c>
      <c r="MA290" s="576" t="str">
        <f>IF(Table1[[#This Row],[Hauptkörper - B3 - Art]]="","",VLOOKUP(Table1[[#This Row],[Hauptkörper - B3 - Art]],'DD FD'!B:C,2,FALSE))</f>
        <v/>
      </c>
      <c r="MB290" s="577" t="str">
        <f>IF(Table1[[#This Row],[Hauptkörper - B3 - Fraktion]]="","",VLOOKUP(Table1[[#This Row],[Hauptkörper - B3 - Fraktion]],'DD FD'!H:J,3,FALSE))</f>
        <v/>
      </c>
      <c r="MC290" s="574" t="str">
        <f>IF(Table1[[#This Row],[Hauptkörper - B3 - Gewicht
(in G)]]="","",Table1[[#This Row],[Hauptkörper - B3 - Gewicht
(in G)]])</f>
        <v/>
      </c>
      <c r="MD290" s="574" t="str">
        <f>IF(Table1[[#This Row],[Hauptkörper - B3 - Lizenzierungs-pflichtig? (X=Ja)]]="","",Table1[[#This Row],[Hauptkörper - B3 - Lizenzierungs-pflichtig? (X=Ja)]])</f>
        <v/>
      </c>
      <c r="ME290" s="577" t="str">
        <f>IF(Table1[[#This Row],[Hauptkörper - B3 - Virgin Material]]="","",VLOOKUP(Table1[[#This Row],[Hauptkörper - B3 - Virgin Material]],'DD FD'!AJ:AK,2,FALSE))</f>
        <v/>
      </c>
      <c r="MF290" s="578" t="str">
        <f>IF(Table1[[#This Row],[Hauptkörper - B3 - Virgin Material Anteil (in %)]]="","",Table1[[#This Row],[Hauptkörper - B3 - Virgin Material Anteil (in %)]])</f>
        <v/>
      </c>
      <c r="MG290" s="577" t="str">
        <f>IF(Table1[[#This Row],[Hauptkörper - B3 - Recyceltes Material]]="","",VLOOKUP(Table1[[#This Row],[Hauptkörper - B3 - Recyceltes Material]],'DD FD'!AL:AM,2,FALSE))</f>
        <v/>
      </c>
      <c r="MH290" s="578" t="str">
        <f>IF(Table1[[#This Row],[Hauptkörper - B3 - Recyceltes Material Anteil (in %)]]="","",Table1[[#This Row],[Hauptkörper - B3 - Recyceltes Material Anteil (in %)]])</f>
        <v/>
      </c>
      <c r="MI290" s="577" t="str">
        <f>IF(Table1[[#This Row],[Hauptkörper - B3 - Beschichtung]]="","",VLOOKUP(Table1[[#This Row],[Hauptkörper - B3 - Beschichtung]],'DD FD'!AE:AF,2,FALSE))</f>
        <v/>
      </c>
      <c r="MJ290" s="580" t="str">
        <f>IF(Table1[[#This Row],[Hauptkörper - B3 - Beschichtung Anteil (in %)]]="","",Table1[[#This Row],[Hauptkörper - B3 - Beschichtung Anteil (in %)]])</f>
        <v/>
      </c>
      <c r="MK290" s="576" t="str">
        <f>IF(Table1[[#This Row],[Verschluss - B1 - Art]]="","",VLOOKUP(Table1[[#This Row],[Verschluss - B1 - Art]],'DD FD'!D:E,2,FALSE))</f>
        <v/>
      </c>
      <c r="ML290" s="577" t="str">
        <f>IF(Table1[[#This Row],[Verschluss - B1 - Fraktion]]="","",VLOOKUP(Table1[[#This Row],[Verschluss - B1 - Fraktion]],'DD FD'!H:J,3,FALSE))</f>
        <v/>
      </c>
      <c r="MM290" s="574" t="str">
        <f>IF(Table1[[#This Row],[Verschluss - B1 - Gewicht (in G)]]="","",Table1[[#This Row],[Verschluss - B1 - Gewicht (in G)]])</f>
        <v/>
      </c>
      <c r="MN290" s="574" t="str">
        <f>IF(Table1[[#This Row],[Verschluss - B1 - Lizenzierungs-pflichtig? (X=Ja)]]="","",Table1[[#This Row],[Verschluss - B1 - Lizenzierungs-pflichtig? (X=Ja)]])</f>
        <v/>
      </c>
      <c r="MO290" s="574" t="str">
        <f>IF(Table1[[#This Row],[Verschluss - B1 - Trennbar vom Hauptkörper? (X=Ja)]]="","",Table1[[#This Row],[Verschluss - B1 - Trennbar vom Hauptkörper? (X=Ja)]])</f>
        <v/>
      </c>
      <c r="MP290" s="577" t="str">
        <f>IF(Table1[[#This Row],[Verschluss - B1 - Virgin Material]]="","",VLOOKUP(Table1[[#This Row],[Verschluss - B1 - Virgin Material]],'DD FD'!AJ:AK,2,FALSE))</f>
        <v/>
      </c>
      <c r="MQ290" s="578" t="str">
        <f>IF(Table1[[#This Row],[Verschluss - B1 - Virgin Material Anteil (in %)]]="","",Table1[[#This Row],[Verschluss - B1 - Virgin Material Anteil (in %)]])</f>
        <v/>
      </c>
      <c r="MR290" s="577" t="str">
        <f>IF(Table1[[#This Row],[Verschluss - B1 - Recyceltes Material]]="","",VLOOKUP(Table1[[#This Row],[Verschluss - B1 - Recyceltes Material]],'DD FD'!AL:AM,2,FALSE))</f>
        <v/>
      </c>
      <c r="MS290" s="578" t="str">
        <f>IF(Table1[[#This Row],[Verschluss - B1 - Recyceltes Material Anteil (in %)]]="","",Table1[[#This Row],[Verschluss - B1 - Recyceltes Material Anteil (in %)]])</f>
        <v/>
      </c>
      <c r="MT290" s="577" t="str">
        <f>IF(Table1[[#This Row],[Verschluss - B1 - Beschichtung]]="","",VLOOKUP(Table1[[#This Row],[Verschluss - B1 - Beschichtung]],'DD FD'!AE:AF,2,FALSE))</f>
        <v/>
      </c>
      <c r="MU290" s="580" t="str">
        <f>IF(Table1[[#This Row],[Verschluss - B1 - Beschichtung Anteil (in %)]]="","",Table1[[#This Row],[Verschluss - B1 - Beschichtung Anteil (in %)]])</f>
        <v/>
      </c>
      <c r="MV290" s="576" t="str">
        <f>IF(Table1[[#This Row],[Verschluss - B2 - Art]]="","",VLOOKUP(Table1[[#This Row],[Verschluss - B2 - Art]],'DD FD'!D:E,2,FALSE))</f>
        <v/>
      </c>
      <c r="MW290" s="577" t="str">
        <f>IF(Table1[[#This Row],[Verschluss - B2 - Fraktion]]="","",VLOOKUP(Table1[[#This Row],[Verschluss - B2 - Fraktion]],'DD FD'!H:J,3,FALSE))</f>
        <v/>
      </c>
      <c r="MX290" s="574" t="str">
        <f>IF(Table1[[#This Row],[Verschluss - B2 - Gewicht (in G)]]="","",Table1[[#This Row],[Verschluss - B2 - Gewicht (in G)]])</f>
        <v/>
      </c>
      <c r="MY290" s="574" t="str">
        <f>IF(Table1[[#This Row],[Verschluss - B2 - Lizenzierungs-pflichtig? (X=Ja)]]="","",Table1[[#This Row],[Verschluss - B2 - Lizenzierungs-pflichtig? (X=Ja)]])</f>
        <v/>
      </c>
      <c r="MZ290" s="574" t="str">
        <f>IF(Table1[[#This Row],[Verschluss - B2 - Trennbar vom Hauptkörper? (X=Ja)]]="","",Table1[[#This Row],[Verschluss - B2 - Trennbar vom Hauptkörper? (X=Ja)]])</f>
        <v/>
      </c>
      <c r="NA290" s="577" t="str">
        <f>IF(Table1[[#This Row],[Verschluss - B2 - Virgin Material]]="","",VLOOKUP(Table1[[#This Row],[Verschluss - B2 - Virgin Material]],'DD FD'!AJ:AK,2,FALSE))</f>
        <v/>
      </c>
      <c r="NB290" s="578" t="str">
        <f>IF(Table1[[#This Row],[Verschluss - B2 - Virgin Material Anteil (in %)]]="","",Table1[[#This Row],[Verschluss - B2 - Virgin Material Anteil (in %)]])</f>
        <v/>
      </c>
      <c r="NC290" s="577" t="str">
        <f>IF(Table1[[#This Row],[Verschluss - B2 - Recyceltes Material]]="","",VLOOKUP(Table1[[#This Row],[Verschluss - B2 - Recyceltes Material]],'DD FD'!AL:AM,2,FALSE))</f>
        <v/>
      </c>
      <c r="ND290" s="578" t="str">
        <f>IF(Table1[[#This Row],[Verschluss - B2 - Recyceltes Material Anteil (in %)]]="","",Table1[[#This Row],[Verschluss - B2 - Recyceltes Material Anteil (in %)]])</f>
        <v/>
      </c>
      <c r="NE290" s="577" t="str">
        <f>IF(Table1[[#This Row],[Verschluss - B2 - Beschichtung]]="","",VLOOKUP(Table1[[#This Row],[Verschluss - B2 - Beschichtung]],'DD FD'!AE:AF,2,FALSE))</f>
        <v/>
      </c>
      <c r="NF290" s="580" t="str">
        <f>IF(Table1[[#This Row],[Verschluss - B2 - Beschichtung Anteil (in %)]]="","",Table1[[#This Row],[Verschluss - B2 - Beschichtung Anteil (in %)]])</f>
        <v/>
      </c>
      <c r="NG290" s="576" t="str">
        <f>IF(Table1[[#This Row],[Verschluss - B3 - Art]]="","",VLOOKUP(Table1[[#This Row],[Verschluss - B3 - Art]],'DD FD'!D:E,2,FALSE))</f>
        <v/>
      </c>
      <c r="NH290" s="577" t="str">
        <f>IF(Table1[[#This Row],[Verschluss - B3 - Fraktion]]="","",VLOOKUP(Table1[[#This Row],[Verschluss - B3 - Fraktion]],'DD FD'!H:J,3,FALSE))</f>
        <v/>
      </c>
      <c r="NI290" s="574" t="str">
        <f>IF(Table1[[#This Row],[Verschluss - B3 - Gewicht (in G)]]="","",Table1[[#This Row],[Verschluss - B3 - Gewicht (in G)]])</f>
        <v/>
      </c>
      <c r="NJ290" s="574" t="str">
        <f>IF(Table1[[#This Row],[Verschluss - B3 - Lizenzierungs-pflichtig? (X=Ja)]]="","",Table1[[#This Row],[Verschluss - B3 - Lizenzierungs-pflichtig? (X=Ja)]])</f>
        <v/>
      </c>
      <c r="NK290" s="574" t="str">
        <f>IF(Table1[[#This Row],[Verschluss - B3 - Trennbar vom Hauptkörper? (X=Ja)]]="","",Table1[[#This Row],[Verschluss - B3 - Trennbar vom Hauptkörper? (X=Ja)]])</f>
        <v/>
      </c>
      <c r="NL290" s="577" t="str">
        <f>IF(Table1[[#This Row],[Verschluss - B3 - Virgin Material]]="","",VLOOKUP(Table1[[#This Row],[Verschluss - B3 - Virgin Material]],'DD FD'!AJ:AK,2,FALSE))</f>
        <v/>
      </c>
      <c r="NM290" s="578" t="str">
        <f>IF(Table1[[#This Row],[Verschluss - B3 - Virgin Material Anteil (in %)]]="","",Table1[[#This Row],[Verschluss - B3 - Virgin Material Anteil (in %)]])</f>
        <v/>
      </c>
      <c r="NN290" s="577" t="str">
        <f>IF(Table1[[#This Row],[Verschluss - B3 - Recyceltes Material]]="","",VLOOKUP(Table1[[#This Row],[Verschluss - B3 - Recyceltes Material]],'DD FD'!AL:AM,2,FALSE))</f>
        <v/>
      </c>
      <c r="NO290" s="578" t="str">
        <f>IF(Table1[[#This Row],[Verschluss - B3 - Recyceltes Material Anteil (in %)]]="","",Table1[[#This Row],[Verschluss - B3 - Recyceltes Material Anteil (in %)]])</f>
        <v/>
      </c>
      <c r="NP290" s="577" t="str">
        <f>IF(Table1[[#This Row],[Verschluss - B3 - Beschichtung]]="","",VLOOKUP(Table1[[#This Row],[Verschluss - B3 - Beschichtung]],'DD FD'!AE:AF,2,FALSE))</f>
        <v/>
      </c>
      <c r="NQ290" s="580" t="str">
        <f>IF(Table1[[#This Row],[Verschluss - B3 - Beschichtung Anteil (in %)]]="","",Table1[[#This Row],[Verschluss - B3 - Beschichtung Anteil (in %)]])</f>
        <v/>
      </c>
      <c r="NR290" s="576" t="str">
        <f>IF(Table1[[#This Row],[Etikett - B1 - Art]]="","",VLOOKUP(Table1[[#This Row],[Etikett - B1 - Art]],'DD FD'!F:G,2,FALSE))</f>
        <v/>
      </c>
      <c r="NS290" s="577" t="str">
        <f>IF(Table1[[#This Row],[Etikett - B1 - Fraktion]]="","",VLOOKUP(Table1[[#This Row],[Etikett - B1 - Fraktion]],'DD FD'!H:J,3,FALSE))</f>
        <v/>
      </c>
      <c r="NT290" s="574" t="str">
        <f>IF(Table1[[#This Row],[Etikett - B1 - Gewicht (in G)]]="","",Table1[[#This Row],[Etikett - B1 - Gewicht (in G)]])</f>
        <v/>
      </c>
      <c r="NU290" s="574" t="str">
        <f>IF(Table1[[#This Row],[Etikett - B1 - Lizenzierungs-pflichtig? (X=Ja)]]="","",Table1[[#This Row],[Etikett - B1 - Lizenzierungs-pflichtig? (X=Ja)]])</f>
        <v/>
      </c>
      <c r="NV290" s="574" t="str">
        <f>IF(Table1[[#This Row],[Etikett - B1 - Trennbar vom Hauptkörper? (X=Ja)]]="","",Table1[[#This Row],[Etikett - B1 - Trennbar vom Hauptkörper? (X=Ja)]])</f>
        <v/>
      </c>
      <c r="NW290" s="577" t="str">
        <f>IF(Table1[[#This Row],[Etikett - B1 - Virgin Material]]="","",VLOOKUP(Table1[[#This Row],[Etikett - B1 - Virgin Material]],'DD FD'!AJ:AK,2,FALSE))</f>
        <v/>
      </c>
      <c r="NX290" s="578" t="str">
        <f>IF(Table1[[#This Row],[Etikett - B1 - Virgin Material Anteil (in %)]]="","",Table1[[#This Row],[Etikett - B1 - Virgin Material Anteil (in %)]])</f>
        <v/>
      </c>
      <c r="NY290" s="577" t="str">
        <f>IF(Table1[[#This Row],[Etikett - B1 - Recyceltes Material]]="","",VLOOKUP(Table1[[#This Row],[Etikett - B1 - Recyceltes Material]],'DD FD'!AL:AM,2,FALSE))</f>
        <v/>
      </c>
      <c r="NZ290" s="578" t="str">
        <f>IF(Table1[[#This Row],[Etikett - B1 - Recyceltes Material Anteil (in %)]]="","",Table1[[#This Row],[Etikett - B1 - Recyceltes Material Anteil (in %)]])</f>
        <v/>
      </c>
      <c r="OA290" s="577" t="str">
        <f>IF(Table1[[#This Row],[Etikett - B1 - Beschichtung]]="","",VLOOKUP(Table1[[#This Row],[Etikett - B1 - Beschichtung]],'DD FD'!AE:AF,2,FALSE))</f>
        <v/>
      </c>
      <c r="OB290" s="580" t="str">
        <f>IF(Table1[[#This Row],[Etikett - B1 - Beschichtung Anteil (in %)]]="","",Table1[[#This Row],[Etikett - B1 - Beschichtung Anteil (in %)]])</f>
        <v/>
      </c>
      <c r="OC290" s="576" t="str">
        <f>IF(Table1[[#This Row],[Etikett - B2 - Art]]="","",VLOOKUP(Table1[[#This Row],[Etikett - B2 - Art]],'DD FD'!F:G,2,FALSE))</f>
        <v/>
      </c>
      <c r="OD290" s="577" t="str">
        <f>IF(Table1[[#This Row],[Etikett - B2 - Fraktion]]="","",VLOOKUP(Table1[[#This Row],[Etikett - B2 - Fraktion]],'DD FD'!H:J,3,FALSE))</f>
        <v/>
      </c>
      <c r="OE290" s="574" t="str">
        <f>IF(Table1[[#This Row],[Etikett - B2 - Gewicht (in G)]]="","",Table1[[#This Row],[Etikett - B2 - Gewicht (in G)]])</f>
        <v/>
      </c>
      <c r="OF290" s="574" t="str">
        <f>IF(Table1[[#This Row],[Etikett - B2 - Lizenzierungs-pflichtig? (X=Ja)]]="","",Table1[[#This Row],[Etikett - B2 - Lizenzierungs-pflichtig? (X=Ja)]])</f>
        <v/>
      </c>
      <c r="OG290" s="574" t="str">
        <f>IF(Table1[[#This Row],[Etikett - B2 - Trennbar vom Hauptkörper? (X=Ja)]]="","",Table1[[#This Row],[Etikett - B2 - Trennbar vom Hauptkörper? (X=Ja)]])</f>
        <v/>
      </c>
      <c r="OH290" s="577" t="str">
        <f>IF(Table1[[#This Row],[Etikett - B2 - Virgin Material]]="","",VLOOKUP(Table1[[#This Row],[Etikett - B2 - Virgin Material]],'DD FD'!AJ:AK,2,FALSE))</f>
        <v/>
      </c>
      <c r="OI290" s="578" t="str">
        <f>IF(Table1[[#This Row],[Etikett - B2 - Virgin Material Anteil (in %)]]="","",Table1[[#This Row],[Etikett - B2 - Virgin Material Anteil (in %)]])</f>
        <v/>
      </c>
      <c r="OJ290" s="577" t="str">
        <f>IF(Table1[[#This Row],[Etikett - B2 - Recyceltes Material]]="","",VLOOKUP(Table1[[#This Row],[Etikett - B2 - Recyceltes Material]],'DD FD'!AL:AM,2,FALSE))</f>
        <v/>
      </c>
      <c r="OK290" s="578" t="str">
        <f>IF(Table1[[#This Row],[Etikett - B2 - Recyceltes Material Anteil (in %)]]="","",Table1[[#This Row],[Etikett - B2 - Recyceltes Material Anteil (in %)]])</f>
        <v/>
      </c>
      <c r="OL290" s="577" t="str">
        <f>IF(Table1[[#This Row],[Etikett - B2 - Beschichtung]]="","",VLOOKUP(Table1[[#This Row],[Etikett - B2 - Beschichtung]],'DD FD'!AE:AF,2,FALSE))</f>
        <v/>
      </c>
      <c r="OM290" s="580" t="str">
        <f>IF(Table1[[#This Row],[Etikett - B2 - Beschichtung Anteil (in %)]]="","",Table1[[#This Row],[Etikett - B2 - Beschichtung Anteil (in %)]])</f>
        <v/>
      </c>
      <c r="ON290" s="576" t="str">
        <f>IF(Table1[[#This Row],[Etikett - B3 - Art]]="","",VLOOKUP(Table1[[#This Row],[Etikett - B3 - Art]],'DD FD'!F:G,2,FALSE))</f>
        <v/>
      </c>
      <c r="OO290" s="577" t="str">
        <f>IF(Table1[[#This Row],[Etikett - B3 - Fraktion]]="","",VLOOKUP(Table1[[#This Row],[Etikett - B3 - Fraktion]],'DD FD'!H:J,3,FALSE))</f>
        <v/>
      </c>
      <c r="OP290" s="574" t="str">
        <f>IF(Table1[[#This Row],[Etikett - B3 - Gewicht (in G)]]="","",Table1[[#This Row],[Etikett - B3 - Gewicht (in G)]])</f>
        <v/>
      </c>
      <c r="OQ290" s="574" t="str">
        <f>IF(Table1[[#This Row],[Etikett - B3 - Lizenzierungs-pflichtig? (X=Ja)]]="","",Table1[[#This Row],[Etikett - B3 - Lizenzierungs-pflichtig? (X=Ja)]])</f>
        <v/>
      </c>
      <c r="OR290" s="574" t="str">
        <f>IF(Table1[[#This Row],[Etikett - B3 - Trennbar vom Hauptkörper? (X=Ja)]]="","",Table1[[#This Row],[Etikett - B3 - Trennbar vom Hauptkörper? (X=Ja)]])</f>
        <v/>
      </c>
      <c r="OS290" s="577" t="str">
        <f>IF(Table1[[#This Row],[Etikett - B3 - Virgin Material]]="","",VLOOKUP(Table1[[#This Row],[Etikett - B3 - Virgin Material]],'DD FD'!AJ:AK,2,FALSE))</f>
        <v/>
      </c>
      <c r="OT290" s="578" t="str">
        <f>IF(Table1[[#This Row],[Etikett - B3 - Virgin Material Anteil (in %)]]="","",Table1[[#This Row],[Etikett - B3 - Virgin Material Anteil (in %)]])</f>
        <v/>
      </c>
      <c r="OU290" s="577" t="str">
        <f>IF(Table1[[#This Row],[Etikett - B3 - Recyceltes Material]]="","",VLOOKUP(Table1[[#This Row],[Etikett - B3 - Recyceltes Material]],'DD FD'!AL:AM,2,FALSE))</f>
        <v/>
      </c>
      <c r="OV290" s="578" t="str">
        <f>IF(Table1[[#This Row],[Etikett - B3 - Recyceltes Material Anteil (in %)]]="","",Table1[[#This Row],[Etikett - B3 - Recyceltes Material Anteil (in %)]])</f>
        <v/>
      </c>
      <c r="OW290" s="577" t="str">
        <f>IF(Table1[[#This Row],[Etikett - B3 - Beschichtung]]="","",VLOOKUP(Table1[[#This Row],[Etikett - B3 - Beschichtung]],'DD FD'!AE:AF,2,FALSE))</f>
        <v/>
      </c>
      <c r="OX290" s="613" t="str">
        <f>IF(Table1[[#This Row],[Etikett - B3 - Beschichtung Anteil (in %)]]="","",Table1[[#This Row],[Etikett - B3 - Beschichtung Anteil (in %)]])</f>
        <v/>
      </c>
      <c r="OY290" s="618">
        <f>ROUNDUP(SUM(
IF(AND(LH290='DD FD'!$J$7,LJ290='DD FD'!$AI$3),LI290,0),
IF(AND(LR290='DD FD'!$J$7,LT290='DD FD'!$AI$3),LS290,0),
IF(AND(MB290='DD FD'!$J$7,MD290='DD FD'!$AI$3),MC290,0),
IF(AND(ML290='DD FD'!$J$7,MN290='DD FD'!$AI$3),MM290,0),
IF(AND(MW290='DD FD'!$J$7,MY290='DD FD'!$AI$3),MX290,0),
IF(AND(NH290='DD FD'!$J$7,NJ290='DD FD'!$AI$3),NI290,0),
IF(AND(NS290='DD FD'!$J$7,NU290='DD FD'!$AI$3),NT290,0),
IF(AND(OD290='DD FD'!$J$7,OF290='DD FD'!$AI$3),OE290,0),
IF(AND(OO290='DD FD'!$J$7,OQ290='DD FD'!$AI$3),OP290,0),
),2)</f>
        <v>0</v>
      </c>
      <c r="OZ290" s="617">
        <f>ROUNDUP(SUM(
IF(AND(LH290='DD FD'!$J$6,LJ290='DD FD'!$AI$3),LI290,0),
IF(AND(LR290='DD FD'!$J$6,LT290='DD FD'!$AI$3),LS290,0),
IF(AND(MB290='DD FD'!$J$6,MD290='DD FD'!$AI$3),MC290,0),
IF(AND(ML290='DD FD'!$J$6,MN290='DD FD'!$AI$3),MM290,0),
IF(AND(MW290='DD FD'!$J$6,MY290='DD FD'!$AI$3),MX290,0),
IF(AND(NH290='DD FD'!$J$6,NJ290='DD FD'!$AI$3),NI290,0),
IF(AND(NS290='DD FD'!$J$6,NU290='DD FD'!$AI$3),NT290,0),
IF(AND(OD290='DD FD'!$J$6,OF290='DD FD'!$AI$3),OE290,0),
IF(AND(OO290='DD FD'!$J$6,OQ290='DD FD'!$AI$3),OP290,0),
),2)</f>
        <v>0</v>
      </c>
      <c r="PA290" s="617">
        <f>ROUNDUP(SUM(
IF(AND(LH290='DD FD'!$J$10,LJ290='DD FD'!$AI$3),LI290,0),
IF(AND(LR290='DD FD'!$J$10,LT290='DD FD'!$AI$3),LS290,0),
IF(AND(MB290='DD FD'!$J$10,MD290='DD FD'!$AI$3),MC290,0),
IF(AND(ML290='DD FD'!$J$10,MN290='DD FD'!$AI$3),MM290,0),
IF(AND(MW290='DD FD'!$J$10,MY290='DD FD'!$AI$3),MX290,0),
IF(AND(NH290='DD FD'!$J$10,NJ290='DD FD'!$AI$3),NI290,0),
IF(AND(NS290='DD FD'!$J$10,NU290='DD FD'!$AI$3),NT290,0),
IF(AND(OD290='DD FD'!$J$10,OF290='DD FD'!$AI$3),OE290,0),
IF(AND(OO290='DD FD'!$J$10,OQ290='DD FD'!$AI$3),OP290,0),
),2)</f>
        <v>0</v>
      </c>
      <c r="PB290" s="617">
        <f>ROUNDUP(SUM(
IF(AND(LH290='DD FD'!$J$8,LJ290='DD FD'!$AI$3),LI290,0),
IF(AND(LR290='DD FD'!$J$8,LT290='DD FD'!$AI$3),LS290,0),
IF(AND(MB290='DD FD'!$J$8,MD290='DD FD'!$AI$3),MC290,0),
IF(AND(ML290='DD FD'!$J$8,MN290='DD FD'!$AI$3),MM290,0),
IF(AND(MW290='DD FD'!$J$8,MY290='DD FD'!$AI$3),MX290,0),
IF(AND(NH290='DD FD'!$J$8,NJ290='DD FD'!$AI$3),NI290,0),
IF(AND(NS290='DD FD'!$J$8,NU290='DD FD'!$AI$3),NT290,0),
IF(AND(OD290='DD FD'!$J$8,OF290='DD FD'!$AI$3),OE290,0),
IF(AND(OO290='DD FD'!$J$8,OQ290='DD FD'!$AI$3),OP290,0),
),2)</f>
        <v>0</v>
      </c>
      <c r="PC290" s="617">
        <f>ROUNDUP(SUM(
IF(AND(LH290='DD FD'!$J$5,LJ290='DD FD'!$AI$3),LI290,0),
IF(AND(LR290='DD FD'!$J$5,LT290='DD FD'!$AI$3),LS290,0),
IF(AND(MB290='DD FD'!$J$5,MD290='DD FD'!$AI$3),MC290,0),
IF(AND(ML290='DD FD'!$J$5,MN290='DD FD'!$AI$3),MM290,0),
IF(AND(MW290='DD FD'!$J$5,MY290='DD FD'!$AI$3),MX290,0),
IF(AND(NH290='DD FD'!$J$5,NJ290='DD FD'!$AI$3),NI290,0),
IF(AND(NS290='DD FD'!$J$5,NU290='DD FD'!$AI$3),NT290,0),
IF(AND(OD290='DD FD'!$J$5,OF290='DD FD'!$AI$3),OE290,0),
IF(AND(OO290='DD FD'!$J$5,OQ290='DD FD'!$AI$3),OP290,0),
),2)</f>
        <v>0</v>
      </c>
      <c r="PD290" s="617">
        <f>ROUNDUP(SUM(
IF(AND(LH290='DD FD'!$J$9,LJ290='DD FD'!$AI$3),LI290,0),
IF(AND(LR290='DD FD'!$J$9,LT290='DD FD'!$AI$3),LS290,0),
IF(AND(MB290='DD FD'!$J$9,MD290='DD FD'!$AI$3),MC290,0),
IF(AND(ML290='DD FD'!$J$9,MN290='DD FD'!$AI$3),MM290,0),
IF(AND(MW290='DD FD'!$J$9,MY290='DD FD'!$AI$3),MX290,0),
IF(AND(NH290='DD FD'!$J$9,NJ290='DD FD'!$AI$3),NI290,0),
IF(AND(NS290='DD FD'!$J$9,NU290='DD FD'!$AI$3),NT290,0),
IF(AND(OD290='DD FD'!$J$9,OF290='DD FD'!$AI$3),OE290,0),
IF(AND(OO290='DD FD'!$J$9,OQ290='DD FD'!$AI$3),OP290,0),
),2)</f>
        <v>0</v>
      </c>
      <c r="PE290" s="617">
        <f>ROUNDUP(SUM(
IF(AND(LH290='DD FD'!$J$4,LJ290='DD FD'!$AI$3),LI290,0),
IF(AND(LR290='DD FD'!$J$4,LT290='DD FD'!$AI$3),LS290,0),
IF(AND(MB290='DD FD'!$J$4,MD290='DD FD'!$AI$3),MC290,0),
IF(AND(ML290='DD FD'!$J$4,MN290='DD FD'!$AI$3),MM290,0),
IF(AND(MW290='DD FD'!$J$4,MY290='DD FD'!$AI$3),MX290,0),
IF(AND(NH290='DD FD'!$J$4,NJ290='DD FD'!$AI$3),NI290,0),
IF(AND(NS290='DD FD'!$J$4,NU290='DD FD'!$AI$3),NT290,0),
IF(AND(OD290='DD FD'!$J$4,OF290='DD FD'!$AI$3),OE290,0),
IF(AND(OO290='DD FD'!$J$4,OQ290='DD FD'!$AI$3),OP290,0),
),2)</f>
        <v>0</v>
      </c>
      <c r="PF290" s="619">
        <f>ROUNDUP(SUM(
IF(AND(LH290='DD FD'!$J$11,LJ290='DD FD'!$AI$3),LI290,0),
IF(AND(LR290='DD FD'!$J$11,LT290='DD FD'!$AI$3),LS290,0),
IF(AND(MB290='DD FD'!$J$11,MD290='DD FD'!$AI$3),MC290,0),
IF(AND(ML290='DD FD'!$J$11,MN290='DD FD'!$AI$3),MM290,0),
IF(AND(MW290='DD FD'!$J$11,MY290='DD FD'!$AI$3),MX290,0),
IF(AND(NH290='DD FD'!$J$11,NJ290='DD FD'!$AI$3),NI290,0),
IF(AND(NS290='DD FD'!$J$11,NU290='DD FD'!$AI$3),NT290,0),
IF(AND(OD290='DD FD'!$J$11,OF290='DD FD'!$AI$3),OE290,0),
IF(AND(OO290='DD FD'!$J$11,OQ290='DD FD'!$AI$3),OP290,0),
),2)</f>
        <v>0</v>
      </c>
    </row>
    <row r="291" spans="1:422">
      <c r="A291" s="806"/>
      <c r="B291" s="934"/>
      <c r="C291" s="247"/>
      <c r="D291" s="842"/>
      <c r="E291" s="247"/>
      <c r="F291" s="158"/>
      <c r="G291" s="710"/>
      <c r="H291" s="712"/>
      <c r="I291" s="936"/>
      <c r="J291" s="803"/>
      <c r="K291" s="150"/>
      <c r="L291" s="146" t="str">
        <f t="shared" si="108"/>
        <v/>
      </c>
      <c r="M291" s="501" t="str">
        <f t="shared" si="125"/>
        <v/>
      </c>
      <c r="N291" s="504"/>
      <c r="O291" s="113" t="str">
        <f t="shared" si="126"/>
        <v/>
      </c>
      <c r="P291" s="114" t="str">
        <f t="shared" si="109"/>
        <v/>
      </c>
      <c r="Q291" s="152"/>
      <c r="R291" s="152"/>
      <c r="S291" s="115" t="str">
        <f t="shared" si="127"/>
        <v/>
      </c>
      <c r="T291" s="159"/>
      <c r="U291" s="159"/>
      <c r="V291" s="157"/>
      <c r="W291" s="157"/>
      <c r="X291" s="157"/>
      <c r="Y291" s="772"/>
      <c r="Z291" s="158"/>
      <c r="AA291" s="144"/>
      <c r="AB291" s="112"/>
      <c r="AC291" s="153"/>
      <c r="AD291" s="153"/>
      <c r="AE291" s="153"/>
      <c r="AF291" s="153"/>
      <c r="AG291" s="153"/>
      <c r="AH291" s="153"/>
      <c r="AI291" s="152"/>
      <c r="AJ291" s="158"/>
      <c r="AK291" s="158"/>
      <c r="AL291" s="158"/>
      <c r="AM291" s="116" t="str">
        <f t="shared" si="128"/>
        <v/>
      </c>
      <c r="AN291" s="116" t="str">
        <f t="shared" si="129"/>
        <v/>
      </c>
      <c r="AO291" s="324"/>
      <c r="AP291" s="503"/>
      <c r="AQ291" s="487" t="str">
        <f t="shared" si="130"/>
        <v/>
      </c>
      <c r="AR291" s="113" t="str">
        <f t="shared" si="110"/>
        <v/>
      </c>
      <c r="AS291" s="113" t="str">
        <f t="shared" si="111"/>
        <v/>
      </c>
      <c r="AT291" s="113" t="str">
        <f t="shared" si="112"/>
        <v/>
      </c>
      <c r="AU291" s="113" t="str">
        <f t="shared" si="113"/>
        <v/>
      </c>
      <c r="AV291" s="159"/>
      <c r="AW291" s="157"/>
      <c r="AX291" s="157"/>
      <c r="AY291" s="157"/>
      <c r="AZ291" s="157"/>
      <c r="BA291" s="116" t="str">
        <f t="shared" si="114"/>
        <v/>
      </c>
      <c r="BB291" s="316"/>
      <c r="BC291" s="116" t="str">
        <f t="shared" si="115"/>
        <v/>
      </c>
      <c r="BD291" s="133" t="str">
        <f t="shared" si="116"/>
        <v/>
      </c>
      <c r="BE291" s="157"/>
      <c r="BF291" s="1180"/>
      <c r="BG291" s="1180"/>
      <c r="BH291" s="158"/>
      <c r="BI291" s="490"/>
      <c r="BJ291" s="514" t="str">
        <f t="shared" si="131"/>
        <v/>
      </c>
      <c r="BK291" s="789"/>
      <c r="BL291" s="116" t="str">
        <f t="shared" si="132"/>
        <v/>
      </c>
      <c r="BM291" s="144"/>
      <c r="BN291" s="144"/>
      <c r="BO291" s="144"/>
      <c r="BP291" s="790"/>
      <c r="BQ291" s="790"/>
      <c r="BR291" s="790"/>
      <c r="BS291" s="116" t="str">
        <f t="shared" si="117"/>
        <v/>
      </c>
      <c r="BT291" s="790"/>
      <c r="BU291" s="808" t="str">
        <f t="shared" si="118"/>
        <v/>
      </c>
      <c r="BV291" s="791"/>
      <c r="BW291" s="144"/>
      <c r="BX291" s="20"/>
      <c r="BY291" s="20"/>
      <c r="BZ291" s="20"/>
      <c r="CA291" s="792"/>
      <c r="CB291" s="1201"/>
      <c r="CC291" s="144"/>
      <c r="CD291" s="144"/>
      <c r="CE291" s="144"/>
      <c r="CF291" s="144"/>
      <c r="CG291" s="144"/>
      <c r="CH291" s="144"/>
      <c r="CI291" s="144"/>
      <c r="CJ291" s="144"/>
      <c r="CK291" s="144"/>
      <c r="CL291" s="144"/>
      <c r="CM291" s="144"/>
      <c r="CN291" s="144"/>
      <c r="CO291" s="144"/>
      <c r="CP291" s="144"/>
      <c r="CQ291" s="144"/>
      <c r="CR291" s="144"/>
      <c r="CS291" s="144"/>
      <c r="CT291" s="144"/>
      <c r="CU291" s="144"/>
      <c r="CV291" s="144"/>
      <c r="CW291" s="144"/>
      <c r="CX291" s="144"/>
      <c r="CY291" s="144"/>
      <c r="CZ291" s="144"/>
      <c r="DA291" s="144"/>
      <c r="DB291" s="144"/>
      <c r="DC291" s="144"/>
      <c r="DD291" s="144"/>
      <c r="DE291" s="144"/>
      <c r="DF291" s="144"/>
      <c r="DG291" s="144"/>
      <c r="DH291" s="144"/>
      <c r="DI291" s="144"/>
      <c r="DJ291" s="144"/>
      <c r="DK291" s="144"/>
      <c r="DL291" s="144"/>
      <c r="DM291" s="144"/>
      <c r="DN291" s="144"/>
      <c r="DO291" s="144"/>
      <c r="DP291" s="144"/>
      <c r="DQ291" s="144"/>
      <c r="DR291" s="144"/>
      <c r="DS291" s="144"/>
      <c r="DT291" s="144"/>
      <c r="DU291" s="144"/>
      <c r="DV291" s="144"/>
      <c r="DW291" s="144"/>
      <c r="DX291" s="144"/>
      <c r="DY291" s="144"/>
      <c r="DZ291" s="144"/>
      <c r="EA291" s="144"/>
      <c r="EB291" s="144"/>
      <c r="EC291" s="144"/>
      <c r="ED291" s="782" t="str">
        <f t="shared" si="133"/>
        <v/>
      </c>
      <c r="EE291" s="519"/>
      <c r="EF291" s="793"/>
      <c r="EG291" s="519"/>
      <c r="EH291" s="794"/>
      <c r="EI291" s="790"/>
      <c r="EJ291" s="794"/>
      <c r="EK291" s="794"/>
      <c r="EL291" s="790"/>
      <c r="EM291" s="790"/>
      <c r="EN291" s="790"/>
      <c r="EO291" s="112" t="str">
        <f t="shared" si="119"/>
        <v/>
      </c>
      <c r="EP291" s="790"/>
      <c r="EQ291" s="488" t="str">
        <f t="shared" si="120"/>
        <v/>
      </c>
      <c r="ER291" s="1100"/>
      <c r="ES291" s="1099" t="str">
        <f t="shared" si="134"/>
        <v/>
      </c>
      <c r="ET291" s="525"/>
      <c r="EU291" s="148"/>
      <c r="EV291" s="148"/>
      <c r="EW291" s="148"/>
      <c r="EX291" s="148"/>
      <c r="EY291" s="148"/>
      <c r="EZ291" s="148"/>
      <c r="FA291" s="148"/>
      <c r="FB291" s="148"/>
      <c r="FC291" s="148"/>
      <c r="FD291" s="148"/>
      <c r="FE291" s="148"/>
      <c r="FF291" s="148"/>
      <c r="FG291" s="148"/>
      <c r="FH291" s="148"/>
      <c r="FI291" s="528"/>
      <c r="FJ291" s="513" t="str">
        <f t="shared" si="121"/>
        <v/>
      </c>
      <c r="FK291" s="158"/>
      <c r="FL291" s="850"/>
      <c r="FM291" s="850"/>
      <c r="FN291" s="850"/>
      <c r="FO291" s="850"/>
      <c r="FP291" s="850"/>
      <c r="FQ291" s="850"/>
      <c r="FR291" s="157"/>
      <c r="FS291" s="143"/>
      <c r="FT291" s="143"/>
      <c r="FU291" s="847" t="str">
        <f t="shared" si="122"/>
        <v/>
      </c>
      <c r="FV291" s="555"/>
      <c r="FW291" s="523" t="str">
        <f>IF(Table1[[#This Row],[Nonfood Inhaltstoffe - Komponente]]="","",VLOOKUP(Table1[[#This Row],[Nonfood Inhaltstoffe - Komponente]],'Dropdown Auswahl'!BJ:BK,2,FALSE))</f>
        <v/>
      </c>
      <c r="FX291" s="1013"/>
      <c r="FY291" s="1011" t="str">
        <f t="shared" si="123"/>
        <v/>
      </c>
      <c r="FZ291" s="152"/>
      <c r="GA291" s="152"/>
      <c r="GB291" s="152"/>
      <c r="GC291" s="529" t="str">
        <f t="shared" si="124"/>
        <v/>
      </c>
      <c r="GG291" s="21"/>
      <c r="GH291" s="21"/>
      <c r="GI291" s="1019"/>
      <c r="GJ291" s="1016" t="str">
        <f>IF(Table1[[#This Row],[Global Trade Item Number (GTIN)]]="","",Table1[[#This Row],[Global Trade Item Number (GTIN)]])</f>
        <v/>
      </c>
      <c r="GK291" s="555" t="str">
        <f>IF(Table1[[#This Row],[WAWI-Nr./ Kreditoren-Nummer
(ASDV)]]&lt;&gt;"",Table1[[#This Row],[WAWI-Nr./ Kreditoren-Nummer
(ASDV)]],"")</f>
        <v/>
      </c>
      <c r="GL291" s="165"/>
      <c r="GM291" s="165"/>
      <c r="GN291" s="165"/>
      <c r="GO291" s="485"/>
      <c r="GP291" s="534"/>
      <c r="GQ291" s="533"/>
      <c r="GR291" s="486"/>
      <c r="GS291" s="486"/>
      <c r="GT291" s="486"/>
      <c r="GU291" s="486"/>
      <c r="GV291" s="486"/>
      <c r="GW291" s="542"/>
      <c r="GX291" s="538"/>
      <c r="GY291" s="144"/>
      <c r="GZ291" s="480"/>
      <c r="HA291" s="158"/>
      <c r="HB291" s="480"/>
      <c r="HC291" s="480"/>
      <c r="HD291" s="480"/>
      <c r="HE291" s="480"/>
      <c r="HF291" s="480"/>
      <c r="HG291" s="480"/>
      <c r="HH291" s="538"/>
      <c r="HI291" s="480"/>
      <c r="HJ291" s="480"/>
      <c r="HK291" s="480"/>
      <c r="HL291" s="480"/>
      <c r="HM291" s="480"/>
      <c r="HN291" s="480"/>
      <c r="HO291" s="480"/>
      <c r="HP291" s="480"/>
      <c r="HQ291" s="480"/>
      <c r="HR291" s="538"/>
      <c r="HS291" s="480"/>
      <c r="HT291" s="480"/>
      <c r="HU291" s="480"/>
      <c r="HV291" s="480"/>
      <c r="HW291" s="480"/>
      <c r="HX291" s="480"/>
      <c r="HY291" s="480"/>
      <c r="HZ291" s="480"/>
      <c r="IA291" s="480"/>
      <c r="IB291" s="538"/>
      <c r="IC291" s="480"/>
      <c r="ID291" s="480"/>
      <c r="IE291" s="480"/>
      <c r="IF291" s="480"/>
      <c r="IG291" s="480"/>
      <c r="IH291" s="480"/>
      <c r="II291" s="480"/>
      <c r="IJ291" s="480"/>
      <c r="IK291" s="480"/>
      <c r="IL291" s="480"/>
      <c r="IM291" s="538"/>
      <c r="IN291" s="480"/>
      <c r="IO291" s="480"/>
      <c r="IP291" s="480"/>
      <c r="IQ291" s="480"/>
      <c r="IR291" s="480"/>
      <c r="IS291" s="480"/>
      <c r="IT291" s="480"/>
      <c r="IU291" s="480"/>
      <c r="IV291" s="480"/>
      <c r="IW291" s="480"/>
      <c r="IX291" s="538"/>
      <c r="IY291" s="480"/>
      <c r="IZ291" s="480"/>
      <c r="JA291" s="480"/>
      <c r="JB291" s="480"/>
      <c r="JC291" s="480"/>
      <c r="JD291" s="480"/>
      <c r="JE291" s="480"/>
      <c r="JF291" s="480"/>
      <c r="JG291" s="480"/>
      <c r="JH291" s="480"/>
      <c r="JI291" s="538"/>
      <c r="JJ291" s="480"/>
      <c r="JK291" s="480"/>
      <c r="JL291" s="480"/>
      <c r="JM291" s="480"/>
      <c r="JN291" s="480"/>
      <c r="JO291" s="480"/>
      <c r="JP291" s="480"/>
      <c r="JQ291" s="480"/>
      <c r="JR291" s="480"/>
      <c r="JS291" s="590"/>
      <c r="JT291" s="538"/>
      <c r="JU291" s="480"/>
      <c r="JV291" s="480"/>
      <c r="JW291" s="480"/>
      <c r="JX291" s="480"/>
      <c r="JY291" s="480"/>
      <c r="JZ291" s="480"/>
      <c r="KA291" s="480"/>
      <c r="KB291" s="480"/>
      <c r="KC291" s="480"/>
      <c r="KD291" s="480"/>
      <c r="KE291" s="538"/>
      <c r="KF291" s="480"/>
      <c r="KG291" s="480"/>
      <c r="KH291" s="480"/>
      <c r="KI291" s="480"/>
      <c r="KJ291" s="480"/>
      <c r="KK291" s="480"/>
      <c r="KL291" s="480"/>
      <c r="KM291" s="480"/>
      <c r="KN291" s="480"/>
      <c r="KO291" s="480"/>
      <c r="KR291" s="568" t="str">
        <f>IF(Table1[[#This Row],[GTIN]]&lt;&gt;"",Table1[[#This Row],[GTIN]],"")</f>
        <v/>
      </c>
      <c r="KS291" s="569" t="str">
        <f>Table1[[#This Row],[Kreditor]]</f>
        <v/>
      </c>
      <c r="KT291" s="570" t="str">
        <f>IF(Table1[[#This Row],[Gültig ab (Datum)]]&lt;&gt;"",Table1[[#This Row],[Gültig ab (Datum)]],"")</f>
        <v/>
      </c>
      <c r="KU291" s="570"/>
      <c r="KV291" s="583" t="str">
        <f>IF(Table1[[#This Row],[Artikel verpackt? 
(X=Ja)]]="","",Table1[[#This Row],[Artikel verpackt? 
(X=Ja)]])</f>
        <v/>
      </c>
      <c r="KW291" s="571" t="str">
        <f>IF(Table1[[#This Row],[Verpackung recyclingfähig?
(X=Ja)]]="","",Table1[[#This Row],[Verpackung recyclingfähig?
(X=Ja)]])</f>
        <v/>
      </c>
      <c r="KX291" s="572"/>
      <c r="KY291" s="573"/>
      <c r="KZ291" s="574"/>
      <c r="LA291" s="574"/>
      <c r="LB291" s="574"/>
      <c r="LC291" s="574"/>
      <c r="LD291" s="574"/>
      <c r="LE291" s="574"/>
      <c r="LF291" s="575"/>
      <c r="LG291" s="576" t="str">
        <f>IF(Table1[[#This Row],[Hauptkörper - B1 - Art]]="","",VLOOKUP(Table1[[#This Row],[Hauptkörper - B1 - Art]],'DD FD'!B:C,2,FALSE))</f>
        <v/>
      </c>
      <c r="LH291" s="577" t="str">
        <f>IF(Table1[[#This Row],[Hauptkörper - B1 - Fraktion]]="","",VLOOKUP(Table1[[#This Row],[Hauptkörper - B1 - Fraktion]],'DD FD'!H:J,3,FALSE))</f>
        <v/>
      </c>
      <c r="LI291" s="574" t="str">
        <f>IF(Table1[[#This Row],[Hauptkörper - B1 - Gewicht
(in G)]]="","",Table1[[#This Row],[Hauptkörper - B1 - Gewicht
(in G)]])</f>
        <v/>
      </c>
      <c r="LJ291" s="574" t="str">
        <f>IF(Table1[[#This Row],[Hauptkörper - B1 - Lizenzierungs-pflichtig? (X=Ja)]]="","",Table1[[#This Row],[Hauptkörper - B1 - Lizenzierungs-pflichtig? (X=Ja)]])</f>
        <v/>
      </c>
      <c r="LK291" s="577" t="str">
        <f>IF(Table1[[#This Row],[Hauptkörper - B1 - Virgin Material]]="","",VLOOKUP(Table1[[#This Row],[Hauptkörper - B1 - Virgin Material]],'DD FD'!AJ:AK,2,FALSE))</f>
        <v/>
      </c>
      <c r="LL291" s="578" t="str">
        <f>IF(Table1[[#This Row],[Hauptkörper - B1 - Virgin Material Anteil (in %)]]="","",Table1[[#This Row],[Hauptkörper - B1 - Virgin Material Anteil (in %)]])</f>
        <v/>
      </c>
      <c r="LM291" s="577" t="str">
        <f>IF(Table1[[#This Row],[Hauptkörper - B1 - Recyceltes Material]]="","",VLOOKUP(Table1[[#This Row],[Hauptkörper - B1 - Recyceltes Material]],'DD FD'!AL:AM,2,FALSE))</f>
        <v/>
      </c>
      <c r="LN291" s="578" t="str">
        <f>IF(Table1[[#This Row],[Hauptkörper - B1 - Recyceltes Material Anteil (in %)]]="","",Table1[[#This Row],[Hauptkörper - B1 - Recyceltes Material Anteil (in %)]])</f>
        <v/>
      </c>
      <c r="LO291" s="579" t="str">
        <f>IF(Table1[[#This Row],[Hauptkörper - B1 - Beschichtung]]="","",VLOOKUP(Table1[[#This Row],[Hauptkörper - B1 - Beschichtung]],'DD FD'!AE:AF,2,FALSE))</f>
        <v/>
      </c>
      <c r="LP291" s="580" t="str">
        <f>IF(Table1[[#This Row],[Hauptkörper - B1 - Beschichtung Anteil (in %)]]="","",Table1[[#This Row],[Hauptkörper - B1 - Beschichtung Anteil (in %)]])</f>
        <v/>
      </c>
      <c r="LQ291" s="576" t="str">
        <f>IF(Table1[[#This Row],[Hauptkörper - B2 - Art]]="","",VLOOKUP(Table1[[#This Row],[Hauptkörper - B2 - Art]],'DD FD'!B:C,2,FALSE))</f>
        <v/>
      </c>
      <c r="LR291" s="577" t="str">
        <f>IF(Table1[[#This Row],[Hauptkörper - B2 - Fraktion]]="","",VLOOKUP(Table1[[#This Row],[Hauptkörper - B2 - Fraktion]],'DD FD'!H:J,3,FALSE))</f>
        <v/>
      </c>
      <c r="LS291" s="574" t="str">
        <f>IF(Table1[[#This Row],[Hauptkörper - B2 - Gewicht
(in G)]]="","",Table1[[#This Row],[Hauptkörper - B2 - Gewicht
(in G)]])</f>
        <v/>
      </c>
      <c r="LT291" s="574" t="str">
        <f>IF(Table1[[#This Row],[Hauptkörper - B2 - Lizenzierungs-pflichtig? (X=Ja)]]="","",Table1[[#This Row],[Hauptkörper - B2 - Lizenzierungs-pflichtig? (X=Ja)]])</f>
        <v/>
      </c>
      <c r="LU291" s="577" t="str">
        <f>IF(Table1[[#This Row],[Hauptkörper - B2 - Virgin Material]]="","",VLOOKUP(Table1[[#This Row],[Hauptkörper - B2 - Virgin Material]],'DD FD'!AJ:AK,2,FALSE))</f>
        <v/>
      </c>
      <c r="LV291" s="578" t="str">
        <f>IF(Table1[[#This Row],[Hauptkörper - B2 - Virgin Material Anteil (in %)]]="","",Table1[[#This Row],[Hauptkörper - B2 - Virgin Material Anteil (in %)]])</f>
        <v/>
      </c>
      <c r="LW291" s="577" t="str">
        <f>IF(Table1[[#This Row],[Hauptkörper - B2 - Recyceltes Material]]="","",VLOOKUP(Table1[[#This Row],[Hauptkörper - B2 - Recyceltes Material]],'DD FD'!AL:AM,2,FALSE))</f>
        <v/>
      </c>
      <c r="LX291" s="578" t="str">
        <f>IF(Table1[[#This Row],[Hauptkörper - B2 - Recyceltes Material Anteil (in %)]]="","",Table1[[#This Row],[Hauptkörper - B2 - Recyceltes Material Anteil (in %)]])</f>
        <v/>
      </c>
      <c r="LY291" s="577" t="str">
        <f>IF(Table1[[#This Row],[Hauptkörper - B2 - Beschichtung]]="","",VLOOKUP(Table1[[#This Row],[Hauptkörper - B2 - Beschichtung]],'DD FD'!AE:AF,2,FALSE))</f>
        <v/>
      </c>
      <c r="LZ291" s="580" t="str">
        <f>IF(Table1[[#This Row],[Hauptkörper - B2 - Beschichtung Anteil (in %)]]="","",Table1[[#This Row],[Hauptkörper - B2 - Beschichtung Anteil (in %)]])</f>
        <v/>
      </c>
      <c r="MA291" s="576" t="str">
        <f>IF(Table1[[#This Row],[Hauptkörper - B3 - Art]]="","",VLOOKUP(Table1[[#This Row],[Hauptkörper - B3 - Art]],'DD FD'!B:C,2,FALSE))</f>
        <v/>
      </c>
      <c r="MB291" s="577" t="str">
        <f>IF(Table1[[#This Row],[Hauptkörper - B3 - Fraktion]]="","",VLOOKUP(Table1[[#This Row],[Hauptkörper - B3 - Fraktion]],'DD FD'!H:J,3,FALSE))</f>
        <v/>
      </c>
      <c r="MC291" s="574" t="str">
        <f>IF(Table1[[#This Row],[Hauptkörper - B3 - Gewicht
(in G)]]="","",Table1[[#This Row],[Hauptkörper - B3 - Gewicht
(in G)]])</f>
        <v/>
      </c>
      <c r="MD291" s="574" t="str">
        <f>IF(Table1[[#This Row],[Hauptkörper - B3 - Lizenzierungs-pflichtig? (X=Ja)]]="","",Table1[[#This Row],[Hauptkörper - B3 - Lizenzierungs-pflichtig? (X=Ja)]])</f>
        <v/>
      </c>
      <c r="ME291" s="577" t="str">
        <f>IF(Table1[[#This Row],[Hauptkörper - B3 - Virgin Material]]="","",VLOOKUP(Table1[[#This Row],[Hauptkörper - B3 - Virgin Material]],'DD FD'!AJ:AK,2,FALSE))</f>
        <v/>
      </c>
      <c r="MF291" s="578" t="str">
        <f>IF(Table1[[#This Row],[Hauptkörper - B3 - Virgin Material Anteil (in %)]]="","",Table1[[#This Row],[Hauptkörper - B3 - Virgin Material Anteil (in %)]])</f>
        <v/>
      </c>
      <c r="MG291" s="577" t="str">
        <f>IF(Table1[[#This Row],[Hauptkörper - B3 - Recyceltes Material]]="","",VLOOKUP(Table1[[#This Row],[Hauptkörper - B3 - Recyceltes Material]],'DD FD'!AL:AM,2,FALSE))</f>
        <v/>
      </c>
      <c r="MH291" s="578" t="str">
        <f>IF(Table1[[#This Row],[Hauptkörper - B3 - Recyceltes Material Anteil (in %)]]="","",Table1[[#This Row],[Hauptkörper - B3 - Recyceltes Material Anteil (in %)]])</f>
        <v/>
      </c>
      <c r="MI291" s="577" t="str">
        <f>IF(Table1[[#This Row],[Hauptkörper - B3 - Beschichtung]]="","",VLOOKUP(Table1[[#This Row],[Hauptkörper - B3 - Beschichtung]],'DD FD'!AE:AF,2,FALSE))</f>
        <v/>
      </c>
      <c r="MJ291" s="580" t="str">
        <f>IF(Table1[[#This Row],[Hauptkörper - B3 - Beschichtung Anteil (in %)]]="","",Table1[[#This Row],[Hauptkörper - B3 - Beschichtung Anteil (in %)]])</f>
        <v/>
      </c>
      <c r="MK291" s="576" t="str">
        <f>IF(Table1[[#This Row],[Verschluss - B1 - Art]]="","",VLOOKUP(Table1[[#This Row],[Verschluss - B1 - Art]],'DD FD'!D:E,2,FALSE))</f>
        <v/>
      </c>
      <c r="ML291" s="577" t="str">
        <f>IF(Table1[[#This Row],[Verschluss - B1 - Fraktion]]="","",VLOOKUP(Table1[[#This Row],[Verschluss - B1 - Fraktion]],'DD FD'!H:J,3,FALSE))</f>
        <v/>
      </c>
      <c r="MM291" s="574" t="str">
        <f>IF(Table1[[#This Row],[Verschluss - B1 - Gewicht (in G)]]="","",Table1[[#This Row],[Verschluss - B1 - Gewicht (in G)]])</f>
        <v/>
      </c>
      <c r="MN291" s="574" t="str">
        <f>IF(Table1[[#This Row],[Verschluss - B1 - Lizenzierungs-pflichtig? (X=Ja)]]="","",Table1[[#This Row],[Verschluss - B1 - Lizenzierungs-pflichtig? (X=Ja)]])</f>
        <v/>
      </c>
      <c r="MO291" s="574" t="str">
        <f>IF(Table1[[#This Row],[Verschluss - B1 - Trennbar vom Hauptkörper? (X=Ja)]]="","",Table1[[#This Row],[Verschluss - B1 - Trennbar vom Hauptkörper? (X=Ja)]])</f>
        <v/>
      </c>
      <c r="MP291" s="577" t="str">
        <f>IF(Table1[[#This Row],[Verschluss - B1 - Virgin Material]]="","",VLOOKUP(Table1[[#This Row],[Verschluss - B1 - Virgin Material]],'DD FD'!AJ:AK,2,FALSE))</f>
        <v/>
      </c>
      <c r="MQ291" s="578" t="str">
        <f>IF(Table1[[#This Row],[Verschluss - B1 - Virgin Material Anteil (in %)]]="","",Table1[[#This Row],[Verschluss - B1 - Virgin Material Anteil (in %)]])</f>
        <v/>
      </c>
      <c r="MR291" s="577" t="str">
        <f>IF(Table1[[#This Row],[Verschluss - B1 - Recyceltes Material]]="","",VLOOKUP(Table1[[#This Row],[Verschluss - B1 - Recyceltes Material]],'DD FD'!AL:AM,2,FALSE))</f>
        <v/>
      </c>
      <c r="MS291" s="578" t="str">
        <f>IF(Table1[[#This Row],[Verschluss - B1 - Recyceltes Material Anteil (in %)]]="","",Table1[[#This Row],[Verschluss - B1 - Recyceltes Material Anteil (in %)]])</f>
        <v/>
      </c>
      <c r="MT291" s="577" t="str">
        <f>IF(Table1[[#This Row],[Verschluss - B1 - Beschichtung]]="","",VLOOKUP(Table1[[#This Row],[Verschluss - B1 - Beschichtung]],'DD FD'!AE:AF,2,FALSE))</f>
        <v/>
      </c>
      <c r="MU291" s="580" t="str">
        <f>IF(Table1[[#This Row],[Verschluss - B1 - Beschichtung Anteil (in %)]]="","",Table1[[#This Row],[Verschluss - B1 - Beschichtung Anteil (in %)]])</f>
        <v/>
      </c>
      <c r="MV291" s="576" t="str">
        <f>IF(Table1[[#This Row],[Verschluss - B2 - Art]]="","",VLOOKUP(Table1[[#This Row],[Verschluss - B2 - Art]],'DD FD'!D:E,2,FALSE))</f>
        <v/>
      </c>
      <c r="MW291" s="577" t="str">
        <f>IF(Table1[[#This Row],[Verschluss - B2 - Fraktion]]="","",VLOOKUP(Table1[[#This Row],[Verschluss - B2 - Fraktion]],'DD FD'!H:J,3,FALSE))</f>
        <v/>
      </c>
      <c r="MX291" s="574" t="str">
        <f>IF(Table1[[#This Row],[Verschluss - B2 - Gewicht (in G)]]="","",Table1[[#This Row],[Verschluss - B2 - Gewicht (in G)]])</f>
        <v/>
      </c>
      <c r="MY291" s="574" t="str">
        <f>IF(Table1[[#This Row],[Verschluss - B2 - Lizenzierungs-pflichtig? (X=Ja)]]="","",Table1[[#This Row],[Verschluss - B2 - Lizenzierungs-pflichtig? (X=Ja)]])</f>
        <v/>
      </c>
      <c r="MZ291" s="574" t="str">
        <f>IF(Table1[[#This Row],[Verschluss - B2 - Trennbar vom Hauptkörper? (X=Ja)]]="","",Table1[[#This Row],[Verschluss - B2 - Trennbar vom Hauptkörper? (X=Ja)]])</f>
        <v/>
      </c>
      <c r="NA291" s="577" t="str">
        <f>IF(Table1[[#This Row],[Verschluss - B2 - Virgin Material]]="","",VLOOKUP(Table1[[#This Row],[Verschluss - B2 - Virgin Material]],'DD FD'!AJ:AK,2,FALSE))</f>
        <v/>
      </c>
      <c r="NB291" s="578" t="str">
        <f>IF(Table1[[#This Row],[Verschluss - B2 - Virgin Material Anteil (in %)]]="","",Table1[[#This Row],[Verschluss - B2 - Virgin Material Anteil (in %)]])</f>
        <v/>
      </c>
      <c r="NC291" s="577" t="str">
        <f>IF(Table1[[#This Row],[Verschluss - B2 - Recyceltes Material]]="","",VLOOKUP(Table1[[#This Row],[Verschluss - B2 - Recyceltes Material]],'DD FD'!AL:AM,2,FALSE))</f>
        <v/>
      </c>
      <c r="ND291" s="578" t="str">
        <f>IF(Table1[[#This Row],[Verschluss - B2 - Recyceltes Material Anteil (in %)]]="","",Table1[[#This Row],[Verschluss - B2 - Recyceltes Material Anteil (in %)]])</f>
        <v/>
      </c>
      <c r="NE291" s="577" t="str">
        <f>IF(Table1[[#This Row],[Verschluss - B2 - Beschichtung]]="","",VLOOKUP(Table1[[#This Row],[Verschluss - B2 - Beschichtung]],'DD FD'!AE:AF,2,FALSE))</f>
        <v/>
      </c>
      <c r="NF291" s="580" t="str">
        <f>IF(Table1[[#This Row],[Verschluss - B2 - Beschichtung Anteil (in %)]]="","",Table1[[#This Row],[Verschluss - B2 - Beschichtung Anteil (in %)]])</f>
        <v/>
      </c>
      <c r="NG291" s="576" t="str">
        <f>IF(Table1[[#This Row],[Verschluss - B3 - Art]]="","",VLOOKUP(Table1[[#This Row],[Verschluss - B3 - Art]],'DD FD'!D:E,2,FALSE))</f>
        <v/>
      </c>
      <c r="NH291" s="577" t="str">
        <f>IF(Table1[[#This Row],[Verschluss - B3 - Fraktion]]="","",VLOOKUP(Table1[[#This Row],[Verschluss - B3 - Fraktion]],'DD FD'!H:J,3,FALSE))</f>
        <v/>
      </c>
      <c r="NI291" s="574" t="str">
        <f>IF(Table1[[#This Row],[Verschluss - B3 - Gewicht (in G)]]="","",Table1[[#This Row],[Verschluss - B3 - Gewicht (in G)]])</f>
        <v/>
      </c>
      <c r="NJ291" s="574" t="str">
        <f>IF(Table1[[#This Row],[Verschluss - B3 - Lizenzierungs-pflichtig? (X=Ja)]]="","",Table1[[#This Row],[Verschluss - B3 - Lizenzierungs-pflichtig? (X=Ja)]])</f>
        <v/>
      </c>
      <c r="NK291" s="574" t="str">
        <f>IF(Table1[[#This Row],[Verschluss - B3 - Trennbar vom Hauptkörper? (X=Ja)]]="","",Table1[[#This Row],[Verschluss - B3 - Trennbar vom Hauptkörper? (X=Ja)]])</f>
        <v/>
      </c>
      <c r="NL291" s="577" t="str">
        <f>IF(Table1[[#This Row],[Verschluss - B3 - Virgin Material]]="","",VLOOKUP(Table1[[#This Row],[Verschluss - B3 - Virgin Material]],'DD FD'!AJ:AK,2,FALSE))</f>
        <v/>
      </c>
      <c r="NM291" s="578" t="str">
        <f>IF(Table1[[#This Row],[Verschluss - B3 - Virgin Material Anteil (in %)]]="","",Table1[[#This Row],[Verschluss - B3 - Virgin Material Anteil (in %)]])</f>
        <v/>
      </c>
      <c r="NN291" s="577" t="str">
        <f>IF(Table1[[#This Row],[Verschluss - B3 - Recyceltes Material]]="","",VLOOKUP(Table1[[#This Row],[Verschluss - B3 - Recyceltes Material]],'DD FD'!AL:AM,2,FALSE))</f>
        <v/>
      </c>
      <c r="NO291" s="578" t="str">
        <f>IF(Table1[[#This Row],[Verschluss - B3 - Recyceltes Material Anteil (in %)]]="","",Table1[[#This Row],[Verschluss - B3 - Recyceltes Material Anteil (in %)]])</f>
        <v/>
      </c>
      <c r="NP291" s="577" t="str">
        <f>IF(Table1[[#This Row],[Verschluss - B3 - Beschichtung]]="","",VLOOKUP(Table1[[#This Row],[Verschluss - B3 - Beschichtung]],'DD FD'!AE:AF,2,FALSE))</f>
        <v/>
      </c>
      <c r="NQ291" s="580" t="str">
        <f>IF(Table1[[#This Row],[Verschluss - B3 - Beschichtung Anteil (in %)]]="","",Table1[[#This Row],[Verschluss - B3 - Beschichtung Anteil (in %)]])</f>
        <v/>
      </c>
      <c r="NR291" s="576" t="str">
        <f>IF(Table1[[#This Row],[Etikett - B1 - Art]]="","",VLOOKUP(Table1[[#This Row],[Etikett - B1 - Art]],'DD FD'!F:G,2,FALSE))</f>
        <v/>
      </c>
      <c r="NS291" s="577" t="str">
        <f>IF(Table1[[#This Row],[Etikett - B1 - Fraktion]]="","",VLOOKUP(Table1[[#This Row],[Etikett - B1 - Fraktion]],'DD FD'!H:J,3,FALSE))</f>
        <v/>
      </c>
      <c r="NT291" s="574" t="str">
        <f>IF(Table1[[#This Row],[Etikett - B1 - Gewicht (in G)]]="","",Table1[[#This Row],[Etikett - B1 - Gewicht (in G)]])</f>
        <v/>
      </c>
      <c r="NU291" s="574" t="str">
        <f>IF(Table1[[#This Row],[Etikett - B1 - Lizenzierungs-pflichtig? (X=Ja)]]="","",Table1[[#This Row],[Etikett - B1 - Lizenzierungs-pflichtig? (X=Ja)]])</f>
        <v/>
      </c>
      <c r="NV291" s="574" t="str">
        <f>IF(Table1[[#This Row],[Etikett - B1 - Trennbar vom Hauptkörper? (X=Ja)]]="","",Table1[[#This Row],[Etikett - B1 - Trennbar vom Hauptkörper? (X=Ja)]])</f>
        <v/>
      </c>
      <c r="NW291" s="577" t="str">
        <f>IF(Table1[[#This Row],[Etikett - B1 - Virgin Material]]="","",VLOOKUP(Table1[[#This Row],[Etikett - B1 - Virgin Material]],'DD FD'!AJ:AK,2,FALSE))</f>
        <v/>
      </c>
      <c r="NX291" s="578" t="str">
        <f>IF(Table1[[#This Row],[Etikett - B1 - Virgin Material Anteil (in %)]]="","",Table1[[#This Row],[Etikett - B1 - Virgin Material Anteil (in %)]])</f>
        <v/>
      </c>
      <c r="NY291" s="577" t="str">
        <f>IF(Table1[[#This Row],[Etikett - B1 - Recyceltes Material]]="","",VLOOKUP(Table1[[#This Row],[Etikett - B1 - Recyceltes Material]],'DD FD'!AL:AM,2,FALSE))</f>
        <v/>
      </c>
      <c r="NZ291" s="578" t="str">
        <f>IF(Table1[[#This Row],[Etikett - B1 - Recyceltes Material Anteil (in %)]]="","",Table1[[#This Row],[Etikett - B1 - Recyceltes Material Anteil (in %)]])</f>
        <v/>
      </c>
      <c r="OA291" s="577" t="str">
        <f>IF(Table1[[#This Row],[Etikett - B1 - Beschichtung]]="","",VLOOKUP(Table1[[#This Row],[Etikett - B1 - Beschichtung]],'DD FD'!AE:AF,2,FALSE))</f>
        <v/>
      </c>
      <c r="OB291" s="580" t="str">
        <f>IF(Table1[[#This Row],[Etikett - B1 - Beschichtung Anteil (in %)]]="","",Table1[[#This Row],[Etikett - B1 - Beschichtung Anteil (in %)]])</f>
        <v/>
      </c>
      <c r="OC291" s="576" t="str">
        <f>IF(Table1[[#This Row],[Etikett - B2 - Art]]="","",VLOOKUP(Table1[[#This Row],[Etikett - B2 - Art]],'DD FD'!F:G,2,FALSE))</f>
        <v/>
      </c>
      <c r="OD291" s="577" t="str">
        <f>IF(Table1[[#This Row],[Etikett - B2 - Fraktion]]="","",VLOOKUP(Table1[[#This Row],[Etikett - B2 - Fraktion]],'DD FD'!H:J,3,FALSE))</f>
        <v/>
      </c>
      <c r="OE291" s="574" t="str">
        <f>IF(Table1[[#This Row],[Etikett - B2 - Gewicht (in G)]]="","",Table1[[#This Row],[Etikett - B2 - Gewicht (in G)]])</f>
        <v/>
      </c>
      <c r="OF291" s="574" t="str">
        <f>IF(Table1[[#This Row],[Etikett - B2 - Lizenzierungs-pflichtig? (X=Ja)]]="","",Table1[[#This Row],[Etikett - B2 - Lizenzierungs-pflichtig? (X=Ja)]])</f>
        <v/>
      </c>
      <c r="OG291" s="574" t="str">
        <f>IF(Table1[[#This Row],[Etikett - B2 - Trennbar vom Hauptkörper? (X=Ja)]]="","",Table1[[#This Row],[Etikett - B2 - Trennbar vom Hauptkörper? (X=Ja)]])</f>
        <v/>
      </c>
      <c r="OH291" s="577" t="str">
        <f>IF(Table1[[#This Row],[Etikett - B2 - Virgin Material]]="","",VLOOKUP(Table1[[#This Row],[Etikett - B2 - Virgin Material]],'DD FD'!AJ:AK,2,FALSE))</f>
        <v/>
      </c>
      <c r="OI291" s="578" t="str">
        <f>IF(Table1[[#This Row],[Etikett - B2 - Virgin Material Anteil (in %)]]="","",Table1[[#This Row],[Etikett - B2 - Virgin Material Anteil (in %)]])</f>
        <v/>
      </c>
      <c r="OJ291" s="577" t="str">
        <f>IF(Table1[[#This Row],[Etikett - B2 - Recyceltes Material]]="","",VLOOKUP(Table1[[#This Row],[Etikett - B2 - Recyceltes Material]],'DD FD'!AL:AM,2,FALSE))</f>
        <v/>
      </c>
      <c r="OK291" s="578" t="str">
        <f>IF(Table1[[#This Row],[Etikett - B2 - Recyceltes Material Anteil (in %)]]="","",Table1[[#This Row],[Etikett - B2 - Recyceltes Material Anteil (in %)]])</f>
        <v/>
      </c>
      <c r="OL291" s="577" t="str">
        <f>IF(Table1[[#This Row],[Etikett - B2 - Beschichtung]]="","",VLOOKUP(Table1[[#This Row],[Etikett - B2 - Beschichtung]],'DD FD'!AE:AF,2,FALSE))</f>
        <v/>
      </c>
      <c r="OM291" s="580" t="str">
        <f>IF(Table1[[#This Row],[Etikett - B2 - Beschichtung Anteil (in %)]]="","",Table1[[#This Row],[Etikett - B2 - Beschichtung Anteil (in %)]])</f>
        <v/>
      </c>
      <c r="ON291" s="576" t="str">
        <f>IF(Table1[[#This Row],[Etikett - B3 - Art]]="","",VLOOKUP(Table1[[#This Row],[Etikett - B3 - Art]],'DD FD'!F:G,2,FALSE))</f>
        <v/>
      </c>
      <c r="OO291" s="577" t="str">
        <f>IF(Table1[[#This Row],[Etikett - B3 - Fraktion]]="","",VLOOKUP(Table1[[#This Row],[Etikett - B3 - Fraktion]],'DD FD'!H:J,3,FALSE))</f>
        <v/>
      </c>
      <c r="OP291" s="574" t="str">
        <f>IF(Table1[[#This Row],[Etikett - B3 - Gewicht (in G)]]="","",Table1[[#This Row],[Etikett - B3 - Gewicht (in G)]])</f>
        <v/>
      </c>
      <c r="OQ291" s="574" t="str">
        <f>IF(Table1[[#This Row],[Etikett - B3 - Lizenzierungs-pflichtig? (X=Ja)]]="","",Table1[[#This Row],[Etikett - B3 - Lizenzierungs-pflichtig? (X=Ja)]])</f>
        <v/>
      </c>
      <c r="OR291" s="574" t="str">
        <f>IF(Table1[[#This Row],[Etikett - B3 - Trennbar vom Hauptkörper? (X=Ja)]]="","",Table1[[#This Row],[Etikett - B3 - Trennbar vom Hauptkörper? (X=Ja)]])</f>
        <v/>
      </c>
      <c r="OS291" s="577" t="str">
        <f>IF(Table1[[#This Row],[Etikett - B3 - Virgin Material]]="","",VLOOKUP(Table1[[#This Row],[Etikett - B3 - Virgin Material]],'DD FD'!AJ:AK,2,FALSE))</f>
        <v/>
      </c>
      <c r="OT291" s="578" t="str">
        <f>IF(Table1[[#This Row],[Etikett - B3 - Virgin Material Anteil (in %)]]="","",Table1[[#This Row],[Etikett - B3 - Virgin Material Anteil (in %)]])</f>
        <v/>
      </c>
      <c r="OU291" s="577" t="str">
        <f>IF(Table1[[#This Row],[Etikett - B3 - Recyceltes Material]]="","",VLOOKUP(Table1[[#This Row],[Etikett - B3 - Recyceltes Material]],'DD FD'!AL:AM,2,FALSE))</f>
        <v/>
      </c>
      <c r="OV291" s="578" t="str">
        <f>IF(Table1[[#This Row],[Etikett - B3 - Recyceltes Material Anteil (in %)]]="","",Table1[[#This Row],[Etikett - B3 - Recyceltes Material Anteil (in %)]])</f>
        <v/>
      </c>
      <c r="OW291" s="577" t="str">
        <f>IF(Table1[[#This Row],[Etikett - B3 - Beschichtung]]="","",VLOOKUP(Table1[[#This Row],[Etikett - B3 - Beschichtung]],'DD FD'!AE:AF,2,FALSE))</f>
        <v/>
      </c>
      <c r="OX291" s="613" t="str">
        <f>IF(Table1[[#This Row],[Etikett - B3 - Beschichtung Anteil (in %)]]="","",Table1[[#This Row],[Etikett - B3 - Beschichtung Anteil (in %)]])</f>
        <v/>
      </c>
      <c r="OY291" s="618">
        <f>ROUNDUP(SUM(
IF(AND(LH291='DD FD'!$J$7,LJ291='DD FD'!$AI$3),LI291,0),
IF(AND(LR291='DD FD'!$J$7,LT291='DD FD'!$AI$3),LS291,0),
IF(AND(MB291='DD FD'!$J$7,MD291='DD FD'!$AI$3),MC291,0),
IF(AND(ML291='DD FD'!$J$7,MN291='DD FD'!$AI$3),MM291,0),
IF(AND(MW291='DD FD'!$J$7,MY291='DD FD'!$AI$3),MX291,0),
IF(AND(NH291='DD FD'!$J$7,NJ291='DD FD'!$AI$3),NI291,0),
IF(AND(NS291='DD FD'!$J$7,NU291='DD FD'!$AI$3),NT291,0),
IF(AND(OD291='DD FD'!$J$7,OF291='DD FD'!$AI$3),OE291,0),
IF(AND(OO291='DD FD'!$J$7,OQ291='DD FD'!$AI$3),OP291,0),
),2)</f>
        <v>0</v>
      </c>
      <c r="OZ291" s="617">
        <f>ROUNDUP(SUM(
IF(AND(LH291='DD FD'!$J$6,LJ291='DD FD'!$AI$3),LI291,0),
IF(AND(LR291='DD FD'!$J$6,LT291='DD FD'!$AI$3),LS291,0),
IF(AND(MB291='DD FD'!$J$6,MD291='DD FD'!$AI$3),MC291,0),
IF(AND(ML291='DD FD'!$J$6,MN291='DD FD'!$AI$3),MM291,0),
IF(AND(MW291='DD FD'!$J$6,MY291='DD FD'!$AI$3),MX291,0),
IF(AND(NH291='DD FD'!$J$6,NJ291='DD FD'!$AI$3),NI291,0),
IF(AND(NS291='DD FD'!$J$6,NU291='DD FD'!$AI$3),NT291,0),
IF(AND(OD291='DD FD'!$J$6,OF291='DD FD'!$AI$3),OE291,0),
IF(AND(OO291='DD FD'!$J$6,OQ291='DD FD'!$AI$3),OP291,0),
),2)</f>
        <v>0</v>
      </c>
      <c r="PA291" s="617">
        <f>ROUNDUP(SUM(
IF(AND(LH291='DD FD'!$J$10,LJ291='DD FD'!$AI$3),LI291,0),
IF(AND(LR291='DD FD'!$J$10,LT291='DD FD'!$AI$3),LS291,0),
IF(AND(MB291='DD FD'!$J$10,MD291='DD FD'!$AI$3),MC291,0),
IF(AND(ML291='DD FD'!$J$10,MN291='DD FD'!$AI$3),MM291,0),
IF(AND(MW291='DD FD'!$J$10,MY291='DD FD'!$AI$3),MX291,0),
IF(AND(NH291='DD FD'!$J$10,NJ291='DD FD'!$AI$3),NI291,0),
IF(AND(NS291='DD FD'!$J$10,NU291='DD FD'!$AI$3),NT291,0),
IF(AND(OD291='DD FD'!$J$10,OF291='DD FD'!$AI$3),OE291,0),
IF(AND(OO291='DD FD'!$J$10,OQ291='DD FD'!$AI$3),OP291,0),
),2)</f>
        <v>0</v>
      </c>
      <c r="PB291" s="617">
        <f>ROUNDUP(SUM(
IF(AND(LH291='DD FD'!$J$8,LJ291='DD FD'!$AI$3),LI291,0),
IF(AND(LR291='DD FD'!$J$8,LT291='DD FD'!$AI$3),LS291,0),
IF(AND(MB291='DD FD'!$J$8,MD291='DD FD'!$AI$3),MC291,0),
IF(AND(ML291='DD FD'!$J$8,MN291='DD FD'!$AI$3),MM291,0),
IF(AND(MW291='DD FD'!$J$8,MY291='DD FD'!$AI$3),MX291,0),
IF(AND(NH291='DD FD'!$J$8,NJ291='DD FD'!$AI$3),NI291,0),
IF(AND(NS291='DD FD'!$J$8,NU291='DD FD'!$AI$3),NT291,0),
IF(AND(OD291='DD FD'!$J$8,OF291='DD FD'!$AI$3),OE291,0),
IF(AND(OO291='DD FD'!$J$8,OQ291='DD FD'!$AI$3),OP291,0),
),2)</f>
        <v>0</v>
      </c>
      <c r="PC291" s="617">
        <f>ROUNDUP(SUM(
IF(AND(LH291='DD FD'!$J$5,LJ291='DD FD'!$AI$3),LI291,0),
IF(AND(LR291='DD FD'!$J$5,LT291='DD FD'!$AI$3),LS291,0),
IF(AND(MB291='DD FD'!$J$5,MD291='DD FD'!$AI$3),MC291,0),
IF(AND(ML291='DD FD'!$J$5,MN291='DD FD'!$AI$3),MM291,0),
IF(AND(MW291='DD FD'!$J$5,MY291='DD FD'!$AI$3),MX291,0),
IF(AND(NH291='DD FD'!$J$5,NJ291='DD FD'!$AI$3),NI291,0),
IF(AND(NS291='DD FD'!$J$5,NU291='DD FD'!$AI$3),NT291,0),
IF(AND(OD291='DD FD'!$J$5,OF291='DD FD'!$AI$3),OE291,0),
IF(AND(OO291='DD FD'!$J$5,OQ291='DD FD'!$AI$3),OP291,0),
),2)</f>
        <v>0</v>
      </c>
      <c r="PD291" s="617">
        <f>ROUNDUP(SUM(
IF(AND(LH291='DD FD'!$J$9,LJ291='DD FD'!$AI$3),LI291,0),
IF(AND(LR291='DD FD'!$J$9,LT291='DD FD'!$AI$3),LS291,0),
IF(AND(MB291='DD FD'!$J$9,MD291='DD FD'!$AI$3),MC291,0),
IF(AND(ML291='DD FD'!$J$9,MN291='DD FD'!$AI$3),MM291,0),
IF(AND(MW291='DD FD'!$J$9,MY291='DD FD'!$AI$3),MX291,0),
IF(AND(NH291='DD FD'!$J$9,NJ291='DD FD'!$AI$3),NI291,0),
IF(AND(NS291='DD FD'!$J$9,NU291='DD FD'!$AI$3),NT291,0),
IF(AND(OD291='DD FD'!$J$9,OF291='DD FD'!$AI$3),OE291,0),
IF(AND(OO291='DD FD'!$J$9,OQ291='DD FD'!$AI$3),OP291,0),
),2)</f>
        <v>0</v>
      </c>
      <c r="PE291" s="617">
        <f>ROUNDUP(SUM(
IF(AND(LH291='DD FD'!$J$4,LJ291='DD FD'!$AI$3),LI291,0),
IF(AND(LR291='DD FD'!$J$4,LT291='DD FD'!$AI$3),LS291,0),
IF(AND(MB291='DD FD'!$J$4,MD291='DD FD'!$AI$3),MC291,0),
IF(AND(ML291='DD FD'!$J$4,MN291='DD FD'!$AI$3),MM291,0),
IF(AND(MW291='DD FD'!$J$4,MY291='DD FD'!$AI$3),MX291,0),
IF(AND(NH291='DD FD'!$J$4,NJ291='DD FD'!$AI$3),NI291,0),
IF(AND(NS291='DD FD'!$J$4,NU291='DD FD'!$AI$3),NT291,0),
IF(AND(OD291='DD FD'!$J$4,OF291='DD FD'!$AI$3),OE291,0),
IF(AND(OO291='DD FD'!$J$4,OQ291='DD FD'!$AI$3),OP291,0),
),2)</f>
        <v>0</v>
      </c>
      <c r="PF291" s="619">
        <f>ROUNDUP(SUM(
IF(AND(LH291='DD FD'!$J$11,LJ291='DD FD'!$AI$3),LI291,0),
IF(AND(LR291='DD FD'!$J$11,LT291='DD FD'!$AI$3),LS291,0),
IF(AND(MB291='DD FD'!$J$11,MD291='DD FD'!$AI$3),MC291,0),
IF(AND(ML291='DD FD'!$J$11,MN291='DD FD'!$AI$3),MM291,0),
IF(AND(MW291='DD FD'!$J$11,MY291='DD FD'!$AI$3),MX291,0),
IF(AND(NH291='DD FD'!$J$11,NJ291='DD FD'!$AI$3),NI291,0),
IF(AND(NS291='DD FD'!$J$11,NU291='DD FD'!$AI$3),NT291,0),
IF(AND(OD291='DD FD'!$J$11,OF291='DD FD'!$AI$3),OE291,0),
IF(AND(OO291='DD FD'!$J$11,OQ291='DD FD'!$AI$3),OP291,0),
),2)</f>
        <v>0</v>
      </c>
    </row>
    <row r="292" spans="1:422">
      <c r="A292" s="806"/>
      <c r="B292" s="934"/>
      <c r="C292" s="247"/>
      <c r="D292" s="842"/>
      <c r="E292" s="247"/>
      <c r="F292" s="158"/>
      <c r="G292" s="710"/>
      <c r="H292" s="712"/>
      <c r="I292" s="936"/>
      <c r="J292" s="803"/>
      <c r="K292" s="150"/>
      <c r="L292" s="146" t="str">
        <f t="shared" si="108"/>
        <v/>
      </c>
      <c r="M292" s="501" t="str">
        <f t="shared" si="125"/>
        <v/>
      </c>
      <c r="N292" s="504"/>
      <c r="O292" s="113" t="str">
        <f t="shared" si="126"/>
        <v/>
      </c>
      <c r="P292" s="114" t="str">
        <f t="shared" si="109"/>
        <v/>
      </c>
      <c r="Q292" s="152"/>
      <c r="R292" s="152"/>
      <c r="S292" s="115" t="str">
        <f t="shared" si="127"/>
        <v/>
      </c>
      <c r="T292" s="159"/>
      <c r="U292" s="159"/>
      <c r="V292" s="157"/>
      <c r="W292" s="157"/>
      <c r="X292" s="157"/>
      <c r="Y292" s="772"/>
      <c r="Z292" s="158"/>
      <c r="AA292" s="144"/>
      <c r="AB292" s="112"/>
      <c r="AC292" s="153"/>
      <c r="AD292" s="153"/>
      <c r="AE292" s="153"/>
      <c r="AF292" s="153"/>
      <c r="AG292" s="153"/>
      <c r="AH292" s="153"/>
      <c r="AI292" s="152"/>
      <c r="AJ292" s="158"/>
      <c r="AK292" s="158"/>
      <c r="AL292" s="158"/>
      <c r="AM292" s="116" t="str">
        <f t="shared" si="128"/>
        <v/>
      </c>
      <c r="AN292" s="116" t="str">
        <f t="shared" si="129"/>
        <v/>
      </c>
      <c r="AO292" s="324"/>
      <c r="AP292" s="503"/>
      <c r="AQ292" s="487" t="str">
        <f t="shared" si="130"/>
        <v/>
      </c>
      <c r="AR292" s="113" t="str">
        <f t="shared" si="110"/>
        <v/>
      </c>
      <c r="AS292" s="113" t="str">
        <f t="shared" si="111"/>
        <v/>
      </c>
      <c r="AT292" s="113" t="str">
        <f t="shared" si="112"/>
        <v/>
      </c>
      <c r="AU292" s="113" t="str">
        <f t="shared" si="113"/>
        <v/>
      </c>
      <c r="AV292" s="159"/>
      <c r="AW292" s="157"/>
      <c r="AX292" s="157"/>
      <c r="AY292" s="157"/>
      <c r="AZ292" s="157"/>
      <c r="BA292" s="116" t="str">
        <f t="shared" si="114"/>
        <v/>
      </c>
      <c r="BB292" s="316"/>
      <c r="BC292" s="116" t="str">
        <f t="shared" si="115"/>
        <v/>
      </c>
      <c r="BD292" s="133" t="str">
        <f t="shared" si="116"/>
        <v/>
      </c>
      <c r="BE292" s="157"/>
      <c r="BF292" s="1180"/>
      <c r="BG292" s="1180"/>
      <c r="BH292" s="158"/>
      <c r="BI292" s="490"/>
      <c r="BJ292" s="514" t="str">
        <f t="shared" si="131"/>
        <v/>
      </c>
      <c r="BK292" s="789"/>
      <c r="BL292" s="116" t="str">
        <f t="shared" si="132"/>
        <v/>
      </c>
      <c r="BM292" s="144"/>
      <c r="BN292" s="144"/>
      <c r="BO292" s="144"/>
      <c r="BP292" s="790"/>
      <c r="BQ292" s="790"/>
      <c r="BR292" s="790"/>
      <c r="BS292" s="116" t="str">
        <f t="shared" si="117"/>
        <v/>
      </c>
      <c r="BT292" s="790"/>
      <c r="BU292" s="808" t="str">
        <f t="shared" si="118"/>
        <v/>
      </c>
      <c r="BV292" s="791"/>
      <c r="BW292" s="144"/>
      <c r="BX292" s="20"/>
      <c r="BY292" s="20"/>
      <c r="BZ292" s="20"/>
      <c r="CA292" s="792"/>
      <c r="CB292" s="1201"/>
      <c r="CC292" s="144"/>
      <c r="CD292" s="144"/>
      <c r="CE292" s="144"/>
      <c r="CF292" s="144"/>
      <c r="CG292" s="144"/>
      <c r="CH292" s="144"/>
      <c r="CI292" s="144"/>
      <c r="CJ292" s="144"/>
      <c r="CK292" s="144"/>
      <c r="CL292" s="144"/>
      <c r="CM292" s="144"/>
      <c r="CN292" s="144"/>
      <c r="CO292" s="144"/>
      <c r="CP292" s="144"/>
      <c r="CQ292" s="144"/>
      <c r="CR292" s="144"/>
      <c r="CS292" s="144"/>
      <c r="CT292" s="144"/>
      <c r="CU292" s="144"/>
      <c r="CV292" s="144"/>
      <c r="CW292" s="144"/>
      <c r="CX292" s="144"/>
      <c r="CY292" s="144"/>
      <c r="CZ292" s="144"/>
      <c r="DA292" s="144"/>
      <c r="DB292" s="144"/>
      <c r="DC292" s="144"/>
      <c r="DD292" s="144"/>
      <c r="DE292" s="144"/>
      <c r="DF292" s="144"/>
      <c r="DG292" s="144"/>
      <c r="DH292" s="144"/>
      <c r="DI292" s="144"/>
      <c r="DJ292" s="144"/>
      <c r="DK292" s="144"/>
      <c r="DL292" s="144"/>
      <c r="DM292" s="144"/>
      <c r="DN292" s="144"/>
      <c r="DO292" s="144"/>
      <c r="DP292" s="144"/>
      <c r="DQ292" s="144"/>
      <c r="DR292" s="144"/>
      <c r="DS292" s="144"/>
      <c r="DT292" s="144"/>
      <c r="DU292" s="144"/>
      <c r="DV292" s="144"/>
      <c r="DW292" s="144"/>
      <c r="DX292" s="144"/>
      <c r="DY292" s="144"/>
      <c r="DZ292" s="144"/>
      <c r="EA292" s="144"/>
      <c r="EB292" s="144"/>
      <c r="EC292" s="144"/>
      <c r="ED292" s="782" t="str">
        <f t="shared" si="133"/>
        <v/>
      </c>
      <c r="EE292" s="519"/>
      <c r="EF292" s="793"/>
      <c r="EG292" s="519"/>
      <c r="EH292" s="794"/>
      <c r="EI292" s="790"/>
      <c r="EJ292" s="794"/>
      <c r="EK292" s="794"/>
      <c r="EL292" s="790"/>
      <c r="EM292" s="790"/>
      <c r="EN292" s="790"/>
      <c r="EO292" s="112" t="str">
        <f t="shared" si="119"/>
        <v/>
      </c>
      <c r="EP292" s="790"/>
      <c r="EQ292" s="488" t="str">
        <f t="shared" si="120"/>
        <v/>
      </c>
      <c r="ER292" s="1100"/>
      <c r="ES292" s="1099" t="str">
        <f t="shared" si="134"/>
        <v/>
      </c>
      <c r="ET292" s="525"/>
      <c r="EU292" s="148"/>
      <c r="EV292" s="148"/>
      <c r="EW292" s="148"/>
      <c r="EX292" s="148"/>
      <c r="EY292" s="148"/>
      <c r="EZ292" s="148"/>
      <c r="FA292" s="148"/>
      <c r="FB292" s="148"/>
      <c r="FC292" s="148"/>
      <c r="FD292" s="148"/>
      <c r="FE292" s="148"/>
      <c r="FF292" s="148"/>
      <c r="FG292" s="148"/>
      <c r="FH292" s="148"/>
      <c r="FI292" s="528"/>
      <c r="FJ292" s="513" t="str">
        <f t="shared" si="121"/>
        <v/>
      </c>
      <c r="FK292" s="158"/>
      <c r="FL292" s="850"/>
      <c r="FM292" s="850"/>
      <c r="FN292" s="850"/>
      <c r="FO292" s="850"/>
      <c r="FP292" s="850"/>
      <c r="FQ292" s="850"/>
      <c r="FR292" s="157"/>
      <c r="FS292" s="143"/>
      <c r="FT292" s="143"/>
      <c r="FU292" s="847" t="str">
        <f t="shared" si="122"/>
        <v/>
      </c>
      <c r="FV292" s="555"/>
      <c r="FW292" s="523" t="str">
        <f>IF(Table1[[#This Row],[Nonfood Inhaltstoffe - Komponente]]="","",VLOOKUP(Table1[[#This Row],[Nonfood Inhaltstoffe - Komponente]],'Dropdown Auswahl'!BJ:BK,2,FALSE))</f>
        <v/>
      </c>
      <c r="FX292" s="1013"/>
      <c r="FY292" s="1011" t="str">
        <f t="shared" si="123"/>
        <v/>
      </c>
      <c r="FZ292" s="152"/>
      <c r="GA292" s="152"/>
      <c r="GB292" s="152"/>
      <c r="GC292" s="529" t="str">
        <f t="shared" si="124"/>
        <v/>
      </c>
      <c r="GG292" s="21"/>
      <c r="GH292" s="21"/>
      <c r="GI292" s="1019"/>
      <c r="GJ292" s="1016" t="str">
        <f>IF(Table1[[#This Row],[Global Trade Item Number (GTIN)]]="","",Table1[[#This Row],[Global Trade Item Number (GTIN)]])</f>
        <v/>
      </c>
      <c r="GK292" s="555" t="str">
        <f>IF(Table1[[#This Row],[WAWI-Nr./ Kreditoren-Nummer
(ASDV)]]&lt;&gt;"",Table1[[#This Row],[WAWI-Nr./ Kreditoren-Nummer
(ASDV)]],"")</f>
        <v/>
      </c>
      <c r="GL292" s="165"/>
      <c r="GM292" s="165"/>
      <c r="GN292" s="165"/>
      <c r="GO292" s="485"/>
      <c r="GP292" s="534"/>
      <c r="GQ292" s="533"/>
      <c r="GR292" s="486"/>
      <c r="GS292" s="486"/>
      <c r="GT292" s="486"/>
      <c r="GU292" s="486"/>
      <c r="GV292" s="486"/>
      <c r="GW292" s="542"/>
      <c r="GX292" s="538"/>
      <c r="GY292" s="144"/>
      <c r="GZ292" s="480"/>
      <c r="HA292" s="158"/>
      <c r="HB292" s="480"/>
      <c r="HC292" s="480"/>
      <c r="HD292" s="480"/>
      <c r="HE292" s="480"/>
      <c r="HF292" s="480"/>
      <c r="HG292" s="480"/>
      <c r="HH292" s="538"/>
      <c r="HI292" s="480"/>
      <c r="HJ292" s="480"/>
      <c r="HK292" s="480"/>
      <c r="HL292" s="480"/>
      <c r="HM292" s="480"/>
      <c r="HN292" s="480"/>
      <c r="HO292" s="480"/>
      <c r="HP292" s="480"/>
      <c r="HQ292" s="480"/>
      <c r="HR292" s="538"/>
      <c r="HS292" s="480"/>
      <c r="HT292" s="480"/>
      <c r="HU292" s="480"/>
      <c r="HV292" s="480"/>
      <c r="HW292" s="480"/>
      <c r="HX292" s="480"/>
      <c r="HY292" s="480"/>
      <c r="HZ292" s="480"/>
      <c r="IA292" s="480"/>
      <c r="IB292" s="538"/>
      <c r="IC292" s="480"/>
      <c r="ID292" s="480"/>
      <c r="IE292" s="480"/>
      <c r="IF292" s="480"/>
      <c r="IG292" s="480"/>
      <c r="IH292" s="480"/>
      <c r="II292" s="480"/>
      <c r="IJ292" s="480"/>
      <c r="IK292" s="480"/>
      <c r="IL292" s="480"/>
      <c r="IM292" s="538"/>
      <c r="IN292" s="480"/>
      <c r="IO292" s="480"/>
      <c r="IP292" s="480"/>
      <c r="IQ292" s="480"/>
      <c r="IR292" s="480"/>
      <c r="IS292" s="480"/>
      <c r="IT292" s="480"/>
      <c r="IU292" s="480"/>
      <c r="IV292" s="480"/>
      <c r="IW292" s="480"/>
      <c r="IX292" s="538"/>
      <c r="IY292" s="480"/>
      <c r="IZ292" s="480"/>
      <c r="JA292" s="480"/>
      <c r="JB292" s="480"/>
      <c r="JC292" s="480"/>
      <c r="JD292" s="480"/>
      <c r="JE292" s="480"/>
      <c r="JF292" s="480"/>
      <c r="JG292" s="480"/>
      <c r="JH292" s="480"/>
      <c r="JI292" s="538"/>
      <c r="JJ292" s="480"/>
      <c r="JK292" s="480"/>
      <c r="JL292" s="480"/>
      <c r="JM292" s="480"/>
      <c r="JN292" s="480"/>
      <c r="JO292" s="480"/>
      <c r="JP292" s="480"/>
      <c r="JQ292" s="480"/>
      <c r="JR292" s="480"/>
      <c r="JS292" s="590"/>
      <c r="JT292" s="538"/>
      <c r="JU292" s="480"/>
      <c r="JV292" s="480"/>
      <c r="JW292" s="480"/>
      <c r="JX292" s="480"/>
      <c r="JY292" s="480"/>
      <c r="JZ292" s="480"/>
      <c r="KA292" s="480"/>
      <c r="KB292" s="480"/>
      <c r="KC292" s="480"/>
      <c r="KD292" s="480"/>
      <c r="KE292" s="538"/>
      <c r="KF292" s="480"/>
      <c r="KG292" s="480"/>
      <c r="KH292" s="480"/>
      <c r="KI292" s="480"/>
      <c r="KJ292" s="480"/>
      <c r="KK292" s="480"/>
      <c r="KL292" s="480"/>
      <c r="KM292" s="480"/>
      <c r="KN292" s="480"/>
      <c r="KO292" s="480"/>
      <c r="KR292" s="568" t="str">
        <f>IF(Table1[[#This Row],[GTIN]]&lt;&gt;"",Table1[[#This Row],[GTIN]],"")</f>
        <v/>
      </c>
      <c r="KS292" s="569" t="str">
        <f>Table1[[#This Row],[Kreditor]]</f>
        <v/>
      </c>
      <c r="KT292" s="570" t="str">
        <f>IF(Table1[[#This Row],[Gültig ab (Datum)]]&lt;&gt;"",Table1[[#This Row],[Gültig ab (Datum)]],"")</f>
        <v/>
      </c>
      <c r="KU292" s="570"/>
      <c r="KV292" s="583" t="str">
        <f>IF(Table1[[#This Row],[Artikel verpackt? 
(X=Ja)]]="","",Table1[[#This Row],[Artikel verpackt? 
(X=Ja)]])</f>
        <v/>
      </c>
      <c r="KW292" s="571" t="str">
        <f>IF(Table1[[#This Row],[Verpackung recyclingfähig?
(X=Ja)]]="","",Table1[[#This Row],[Verpackung recyclingfähig?
(X=Ja)]])</f>
        <v/>
      </c>
      <c r="KX292" s="572"/>
      <c r="KY292" s="573"/>
      <c r="KZ292" s="574"/>
      <c r="LA292" s="574"/>
      <c r="LB292" s="574"/>
      <c r="LC292" s="574"/>
      <c r="LD292" s="574"/>
      <c r="LE292" s="574"/>
      <c r="LF292" s="575"/>
      <c r="LG292" s="576" t="str">
        <f>IF(Table1[[#This Row],[Hauptkörper - B1 - Art]]="","",VLOOKUP(Table1[[#This Row],[Hauptkörper - B1 - Art]],'DD FD'!B:C,2,FALSE))</f>
        <v/>
      </c>
      <c r="LH292" s="577" t="str">
        <f>IF(Table1[[#This Row],[Hauptkörper - B1 - Fraktion]]="","",VLOOKUP(Table1[[#This Row],[Hauptkörper - B1 - Fraktion]],'DD FD'!H:J,3,FALSE))</f>
        <v/>
      </c>
      <c r="LI292" s="574" t="str">
        <f>IF(Table1[[#This Row],[Hauptkörper - B1 - Gewicht
(in G)]]="","",Table1[[#This Row],[Hauptkörper - B1 - Gewicht
(in G)]])</f>
        <v/>
      </c>
      <c r="LJ292" s="574" t="str">
        <f>IF(Table1[[#This Row],[Hauptkörper - B1 - Lizenzierungs-pflichtig? (X=Ja)]]="","",Table1[[#This Row],[Hauptkörper - B1 - Lizenzierungs-pflichtig? (X=Ja)]])</f>
        <v/>
      </c>
      <c r="LK292" s="577" t="str">
        <f>IF(Table1[[#This Row],[Hauptkörper - B1 - Virgin Material]]="","",VLOOKUP(Table1[[#This Row],[Hauptkörper - B1 - Virgin Material]],'DD FD'!AJ:AK,2,FALSE))</f>
        <v/>
      </c>
      <c r="LL292" s="578" t="str">
        <f>IF(Table1[[#This Row],[Hauptkörper - B1 - Virgin Material Anteil (in %)]]="","",Table1[[#This Row],[Hauptkörper - B1 - Virgin Material Anteil (in %)]])</f>
        <v/>
      </c>
      <c r="LM292" s="577" t="str">
        <f>IF(Table1[[#This Row],[Hauptkörper - B1 - Recyceltes Material]]="","",VLOOKUP(Table1[[#This Row],[Hauptkörper - B1 - Recyceltes Material]],'DD FD'!AL:AM,2,FALSE))</f>
        <v/>
      </c>
      <c r="LN292" s="578" t="str">
        <f>IF(Table1[[#This Row],[Hauptkörper - B1 - Recyceltes Material Anteil (in %)]]="","",Table1[[#This Row],[Hauptkörper - B1 - Recyceltes Material Anteil (in %)]])</f>
        <v/>
      </c>
      <c r="LO292" s="579" t="str">
        <f>IF(Table1[[#This Row],[Hauptkörper - B1 - Beschichtung]]="","",VLOOKUP(Table1[[#This Row],[Hauptkörper - B1 - Beschichtung]],'DD FD'!AE:AF,2,FALSE))</f>
        <v/>
      </c>
      <c r="LP292" s="580" t="str">
        <f>IF(Table1[[#This Row],[Hauptkörper - B1 - Beschichtung Anteil (in %)]]="","",Table1[[#This Row],[Hauptkörper - B1 - Beschichtung Anteil (in %)]])</f>
        <v/>
      </c>
      <c r="LQ292" s="576" t="str">
        <f>IF(Table1[[#This Row],[Hauptkörper - B2 - Art]]="","",VLOOKUP(Table1[[#This Row],[Hauptkörper - B2 - Art]],'DD FD'!B:C,2,FALSE))</f>
        <v/>
      </c>
      <c r="LR292" s="577" t="str">
        <f>IF(Table1[[#This Row],[Hauptkörper - B2 - Fraktion]]="","",VLOOKUP(Table1[[#This Row],[Hauptkörper - B2 - Fraktion]],'DD FD'!H:J,3,FALSE))</f>
        <v/>
      </c>
      <c r="LS292" s="574" t="str">
        <f>IF(Table1[[#This Row],[Hauptkörper - B2 - Gewicht
(in G)]]="","",Table1[[#This Row],[Hauptkörper - B2 - Gewicht
(in G)]])</f>
        <v/>
      </c>
      <c r="LT292" s="574" t="str">
        <f>IF(Table1[[#This Row],[Hauptkörper - B2 - Lizenzierungs-pflichtig? (X=Ja)]]="","",Table1[[#This Row],[Hauptkörper - B2 - Lizenzierungs-pflichtig? (X=Ja)]])</f>
        <v/>
      </c>
      <c r="LU292" s="577" t="str">
        <f>IF(Table1[[#This Row],[Hauptkörper - B2 - Virgin Material]]="","",VLOOKUP(Table1[[#This Row],[Hauptkörper - B2 - Virgin Material]],'DD FD'!AJ:AK,2,FALSE))</f>
        <v/>
      </c>
      <c r="LV292" s="578" t="str">
        <f>IF(Table1[[#This Row],[Hauptkörper - B2 - Virgin Material Anteil (in %)]]="","",Table1[[#This Row],[Hauptkörper - B2 - Virgin Material Anteil (in %)]])</f>
        <v/>
      </c>
      <c r="LW292" s="577" t="str">
        <f>IF(Table1[[#This Row],[Hauptkörper - B2 - Recyceltes Material]]="","",VLOOKUP(Table1[[#This Row],[Hauptkörper - B2 - Recyceltes Material]],'DD FD'!AL:AM,2,FALSE))</f>
        <v/>
      </c>
      <c r="LX292" s="578" t="str">
        <f>IF(Table1[[#This Row],[Hauptkörper - B2 - Recyceltes Material Anteil (in %)]]="","",Table1[[#This Row],[Hauptkörper - B2 - Recyceltes Material Anteil (in %)]])</f>
        <v/>
      </c>
      <c r="LY292" s="577" t="str">
        <f>IF(Table1[[#This Row],[Hauptkörper - B2 - Beschichtung]]="","",VLOOKUP(Table1[[#This Row],[Hauptkörper - B2 - Beschichtung]],'DD FD'!AE:AF,2,FALSE))</f>
        <v/>
      </c>
      <c r="LZ292" s="580" t="str">
        <f>IF(Table1[[#This Row],[Hauptkörper - B2 - Beschichtung Anteil (in %)]]="","",Table1[[#This Row],[Hauptkörper - B2 - Beschichtung Anteil (in %)]])</f>
        <v/>
      </c>
      <c r="MA292" s="576" t="str">
        <f>IF(Table1[[#This Row],[Hauptkörper - B3 - Art]]="","",VLOOKUP(Table1[[#This Row],[Hauptkörper - B3 - Art]],'DD FD'!B:C,2,FALSE))</f>
        <v/>
      </c>
      <c r="MB292" s="577" t="str">
        <f>IF(Table1[[#This Row],[Hauptkörper - B3 - Fraktion]]="","",VLOOKUP(Table1[[#This Row],[Hauptkörper - B3 - Fraktion]],'DD FD'!H:J,3,FALSE))</f>
        <v/>
      </c>
      <c r="MC292" s="574" t="str">
        <f>IF(Table1[[#This Row],[Hauptkörper - B3 - Gewicht
(in G)]]="","",Table1[[#This Row],[Hauptkörper - B3 - Gewicht
(in G)]])</f>
        <v/>
      </c>
      <c r="MD292" s="574" t="str">
        <f>IF(Table1[[#This Row],[Hauptkörper - B3 - Lizenzierungs-pflichtig? (X=Ja)]]="","",Table1[[#This Row],[Hauptkörper - B3 - Lizenzierungs-pflichtig? (X=Ja)]])</f>
        <v/>
      </c>
      <c r="ME292" s="577" t="str">
        <f>IF(Table1[[#This Row],[Hauptkörper - B3 - Virgin Material]]="","",VLOOKUP(Table1[[#This Row],[Hauptkörper - B3 - Virgin Material]],'DD FD'!AJ:AK,2,FALSE))</f>
        <v/>
      </c>
      <c r="MF292" s="578" t="str">
        <f>IF(Table1[[#This Row],[Hauptkörper - B3 - Virgin Material Anteil (in %)]]="","",Table1[[#This Row],[Hauptkörper - B3 - Virgin Material Anteil (in %)]])</f>
        <v/>
      </c>
      <c r="MG292" s="577" t="str">
        <f>IF(Table1[[#This Row],[Hauptkörper - B3 - Recyceltes Material]]="","",VLOOKUP(Table1[[#This Row],[Hauptkörper - B3 - Recyceltes Material]],'DD FD'!AL:AM,2,FALSE))</f>
        <v/>
      </c>
      <c r="MH292" s="578" t="str">
        <f>IF(Table1[[#This Row],[Hauptkörper - B3 - Recyceltes Material Anteil (in %)]]="","",Table1[[#This Row],[Hauptkörper - B3 - Recyceltes Material Anteil (in %)]])</f>
        <v/>
      </c>
      <c r="MI292" s="577" t="str">
        <f>IF(Table1[[#This Row],[Hauptkörper - B3 - Beschichtung]]="","",VLOOKUP(Table1[[#This Row],[Hauptkörper - B3 - Beschichtung]],'DD FD'!AE:AF,2,FALSE))</f>
        <v/>
      </c>
      <c r="MJ292" s="580" t="str">
        <f>IF(Table1[[#This Row],[Hauptkörper - B3 - Beschichtung Anteil (in %)]]="","",Table1[[#This Row],[Hauptkörper - B3 - Beschichtung Anteil (in %)]])</f>
        <v/>
      </c>
      <c r="MK292" s="576" t="str">
        <f>IF(Table1[[#This Row],[Verschluss - B1 - Art]]="","",VLOOKUP(Table1[[#This Row],[Verschluss - B1 - Art]],'DD FD'!D:E,2,FALSE))</f>
        <v/>
      </c>
      <c r="ML292" s="577" t="str">
        <f>IF(Table1[[#This Row],[Verschluss - B1 - Fraktion]]="","",VLOOKUP(Table1[[#This Row],[Verschluss - B1 - Fraktion]],'DD FD'!H:J,3,FALSE))</f>
        <v/>
      </c>
      <c r="MM292" s="574" t="str">
        <f>IF(Table1[[#This Row],[Verschluss - B1 - Gewicht (in G)]]="","",Table1[[#This Row],[Verschluss - B1 - Gewicht (in G)]])</f>
        <v/>
      </c>
      <c r="MN292" s="574" t="str">
        <f>IF(Table1[[#This Row],[Verschluss - B1 - Lizenzierungs-pflichtig? (X=Ja)]]="","",Table1[[#This Row],[Verschluss - B1 - Lizenzierungs-pflichtig? (X=Ja)]])</f>
        <v/>
      </c>
      <c r="MO292" s="574" t="str">
        <f>IF(Table1[[#This Row],[Verschluss - B1 - Trennbar vom Hauptkörper? (X=Ja)]]="","",Table1[[#This Row],[Verschluss - B1 - Trennbar vom Hauptkörper? (X=Ja)]])</f>
        <v/>
      </c>
      <c r="MP292" s="577" t="str">
        <f>IF(Table1[[#This Row],[Verschluss - B1 - Virgin Material]]="","",VLOOKUP(Table1[[#This Row],[Verschluss - B1 - Virgin Material]],'DD FD'!AJ:AK,2,FALSE))</f>
        <v/>
      </c>
      <c r="MQ292" s="578" t="str">
        <f>IF(Table1[[#This Row],[Verschluss - B1 - Virgin Material Anteil (in %)]]="","",Table1[[#This Row],[Verschluss - B1 - Virgin Material Anteil (in %)]])</f>
        <v/>
      </c>
      <c r="MR292" s="577" t="str">
        <f>IF(Table1[[#This Row],[Verschluss - B1 - Recyceltes Material]]="","",VLOOKUP(Table1[[#This Row],[Verschluss - B1 - Recyceltes Material]],'DD FD'!AL:AM,2,FALSE))</f>
        <v/>
      </c>
      <c r="MS292" s="578" t="str">
        <f>IF(Table1[[#This Row],[Verschluss - B1 - Recyceltes Material Anteil (in %)]]="","",Table1[[#This Row],[Verschluss - B1 - Recyceltes Material Anteil (in %)]])</f>
        <v/>
      </c>
      <c r="MT292" s="577" t="str">
        <f>IF(Table1[[#This Row],[Verschluss - B1 - Beschichtung]]="","",VLOOKUP(Table1[[#This Row],[Verschluss - B1 - Beschichtung]],'DD FD'!AE:AF,2,FALSE))</f>
        <v/>
      </c>
      <c r="MU292" s="580" t="str">
        <f>IF(Table1[[#This Row],[Verschluss - B1 - Beschichtung Anteil (in %)]]="","",Table1[[#This Row],[Verschluss - B1 - Beschichtung Anteil (in %)]])</f>
        <v/>
      </c>
      <c r="MV292" s="576" t="str">
        <f>IF(Table1[[#This Row],[Verschluss - B2 - Art]]="","",VLOOKUP(Table1[[#This Row],[Verschluss - B2 - Art]],'DD FD'!D:E,2,FALSE))</f>
        <v/>
      </c>
      <c r="MW292" s="577" t="str">
        <f>IF(Table1[[#This Row],[Verschluss - B2 - Fraktion]]="","",VLOOKUP(Table1[[#This Row],[Verschluss - B2 - Fraktion]],'DD FD'!H:J,3,FALSE))</f>
        <v/>
      </c>
      <c r="MX292" s="574" t="str">
        <f>IF(Table1[[#This Row],[Verschluss - B2 - Gewicht (in G)]]="","",Table1[[#This Row],[Verschluss - B2 - Gewicht (in G)]])</f>
        <v/>
      </c>
      <c r="MY292" s="574" t="str">
        <f>IF(Table1[[#This Row],[Verschluss - B2 - Lizenzierungs-pflichtig? (X=Ja)]]="","",Table1[[#This Row],[Verschluss - B2 - Lizenzierungs-pflichtig? (X=Ja)]])</f>
        <v/>
      </c>
      <c r="MZ292" s="574" t="str">
        <f>IF(Table1[[#This Row],[Verschluss - B2 - Trennbar vom Hauptkörper? (X=Ja)]]="","",Table1[[#This Row],[Verschluss - B2 - Trennbar vom Hauptkörper? (X=Ja)]])</f>
        <v/>
      </c>
      <c r="NA292" s="577" t="str">
        <f>IF(Table1[[#This Row],[Verschluss - B2 - Virgin Material]]="","",VLOOKUP(Table1[[#This Row],[Verschluss - B2 - Virgin Material]],'DD FD'!AJ:AK,2,FALSE))</f>
        <v/>
      </c>
      <c r="NB292" s="578" t="str">
        <f>IF(Table1[[#This Row],[Verschluss - B2 - Virgin Material Anteil (in %)]]="","",Table1[[#This Row],[Verschluss - B2 - Virgin Material Anteil (in %)]])</f>
        <v/>
      </c>
      <c r="NC292" s="577" t="str">
        <f>IF(Table1[[#This Row],[Verschluss - B2 - Recyceltes Material]]="","",VLOOKUP(Table1[[#This Row],[Verschluss - B2 - Recyceltes Material]],'DD FD'!AL:AM,2,FALSE))</f>
        <v/>
      </c>
      <c r="ND292" s="578" t="str">
        <f>IF(Table1[[#This Row],[Verschluss - B2 - Recyceltes Material Anteil (in %)]]="","",Table1[[#This Row],[Verschluss - B2 - Recyceltes Material Anteil (in %)]])</f>
        <v/>
      </c>
      <c r="NE292" s="577" t="str">
        <f>IF(Table1[[#This Row],[Verschluss - B2 - Beschichtung]]="","",VLOOKUP(Table1[[#This Row],[Verschluss - B2 - Beschichtung]],'DD FD'!AE:AF,2,FALSE))</f>
        <v/>
      </c>
      <c r="NF292" s="580" t="str">
        <f>IF(Table1[[#This Row],[Verschluss - B2 - Beschichtung Anteil (in %)]]="","",Table1[[#This Row],[Verschluss - B2 - Beschichtung Anteil (in %)]])</f>
        <v/>
      </c>
      <c r="NG292" s="576" t="str">
        <f>IF(Table1[[#This Row],[Verschluss - B3 - Art]]="","",VLOOKUP(Table1[[#This Row],[Verschluss - B3 - Art]],'DD FD'!D:E,2,FALSE))</f>
        <v/>
      </c>
      <c r="NH292" s="577" t="str">
        <f>IF(Table1[[#This Row],[Verschluss - B3 - Fraktion]]="","",VLOOKUP(Table1[[#This Row],[Verschluss - B3 - Fraktion]],'DD FD'!H:J,3,FALSE))</f>
        <v/>
      </c>
      <c r="NI292" s="574" t="str">
        <f>IF(Table1[[#This Row],[Verschluss - B3 - Gewicht (in G)]]="","",Table1[[#This Row],[Verschluss - B3 - Gewicht (in G)]])</f>
        <v/>
      </c>
      <c r="NJ292" s="574" t="str">
        <f>IF(Table1[[#This Row],[Verschluss - B3 - Lizenzierungs-pflichtig? (X=Ja)]]="","",Table1[[#This Row],[Verschluss - B3 - Lizenzierungs-pflichtig? (X=Ja)]])</f>
        <v/>
      </c>
      <c r="NK292" s="574" t="str">
        <f>IF(Table1[[#This Row],[Verschluss - B3 - Trennbar vom Hauptkörper? (X=Ja)]]="","",Table1[[#This Row],[Verschluss - B3 - Trennbar vom Hauptkörper? (X=Ja)]])</f>
        <v/>
      </c>
      <c r="NL292" s="577" t="str">
        <f>IF(Table1[[#This Row],[Verschluss - B3 - Virgin Material]]="","",VLOOKUP(Table1[[#This Row],[Verschluss - B3 - Virgin Material]],'DD FD'!AJ:AK,2,FALSE))</f>
        <v/>
      </c>
      <c r="NM292" s="578" t="str">
        <f>IF(Table1[[#This Row],[Verschluss - B3 - Virgin Material Anteil (in %)]]="","",Table1[[#This Row],[Verschluss - B3 - Virgin Material Anteil (in %)]])</f>
        <v/>
      </c>
      <c r="NN292" s="577" t="str">
        <f>IF(Table1[[#This Row],[Verschluss - B3 - Recyceltes Material]]="","",VLOOKUP(Table1[[#This Row],[Verschluss - B3 - Recyceltes Material]],'DD FD'!AL:AM,2,FALSE))</f>
        <v/>
      </c>
      <c r="NO292" s="578" t="str">
        <f>IF(Table1[[#This Row],[Verschluss - B3 - Recyceltes Material Anteil (in %)]]="","",Table1[[#This Row],[Verschluss - B3 - Recyceltes Material Anteil (in %)]])</f>
        <v/>
      </c>
      <c r="NP292" s="577" t="str">
        <f>IF(Table1[[#This Row],[Verschluss - B3 - Beschichtung]]="","",VLOOKUP(Table1[[#This Row],[Verschluss - B3 - Beschichtung]],'DD FD'!AE:AF,2,FALSE))</f>
        <v/>
      </c>
      <c r="NQ292" s="580" t="str">
        <f>IF(Table1[[#This Row],[Verschluss - B3 - Beschichtung Anteil (in %)]]="","",Table1[[#This Row],[Verschluss - B3 - Beschichtung Anteil (in %)]])</f>
        <v/>
      </c>
      <c r="NR292" s="576" t="str">
        <f>IF(Table1[[#This Row],[Etikett - B1 - Art]]="","",VLOOKUP(Table1[[#This Row],[Etikett - B1 - Art]],'DD FD'!F:G,2,FALSE))</f>
        <v/>
      </c>
      <c r="NS292" s="577" t="str">
        <f>IF(Table1[[#This Row],[Etikett - B1 - Fraktion]]="","",VLOOKUP(Table1[[#This Row],[Etikett - B1 - Fraktion]],'DD FD'!H:J,3,FALSE))</f>
        <v/>
      </c>
      <c r="NT292" s="574" t="str">
        <f>IF(Table1[[#This Row],[Etikett - B1 - Gewicht (in G)]]="","",Table1[[#This Row],[Etikett - B1 - Gewicht (in G)]])</f>
        <v/>
      </c>
      <c r="NU292" s="574" t="str">
        <f>IF(Table1[[#This Row],[Etikett - B1 - Lizenzierungs-pflichtig? (X=Ja)]]="","",Table1[[#This Row],[Etikett - B1 - Lizenzierungs-pflichtig? (X=Ja)]])</f>
        <v/>
      </c>
      <c r="NV292" s="574" t="str">
        <f>IF(Table1[[#This Row],[Etikett - B1 - Trennbar vom Hauptkörper? (X=Ja)]]="","",Table1[[#This Row],[Etikett - B1 - Trennbar vom Hauptkörper? (X=Ja)]])</f>
        <v/>
      </c>
      <c r="NW292" s="577" t="str">
        <f>IF(Table1[[#This Row],[Etikett - B1 - Virgin Material]]="","",VLOOKUP(Table1[[#This Row],[Etikett - B1 - Virgin Material]],'DD FD'!AJ:AK,2,FALSE))</f>
        <v/>
      </c>
      <c r="NX292" s="578" t="str">
        <f>IF(Table1[[#This Row],[Etikett - B1 - Virgin Material Anteil (in %)]]="","",Table1[[#This Row],[Etikett - B1 - Virgin Material Anteil (in %)]])</f>
        <v/>
      </c>
      <c r="NY292" s="577" t="str">
        <f>IF(Table1[[#This Row],[Etikett - B1 - Recyceltes Material]]="","",VLOOKUP(Table1[[#This Row],[Etikett - B1 - Recyceltes Material]],'DD FD'!AL:AM,2,FALSE))</f>
        <v/>
      </c>
      <c r="NZ292" s="578" t="str">
        <f>IF(Table1[[#This Row],[Etikett - B1 - Recyceltes Material Anteil (in %)]]="","",Table1[[#This Row],[Etikett - B1 - Recyceltes Material Anteil (in %)]])</f>
        <v/>
      </c>
      <c r="OA292" s="577" t="str">
        <f>IF(Table1[[#This Row],[Etikett - B1 - Beschichtung]]="","",VLOOKUP(Table1[[#This Row],[Etikett - B1 - Beschichtung]],'DD FD'!AE:AF,2,FALSE))</f>
        <v/>
      </c>
      <c r="OB292" s="580" t="str">
        <f>IF(Table1[[#This Row],[Etikett - B1 - Beschichtung Anteil (in %)]]="","",Table1[[#This Row],[Etikett - B1 - Beschichtung Anteil (in %)]])</f>
        <v/>
      </c>
      <c r="OC292" s="576" t="str">
        <f>IF(Table1[[#This Row],[Etikett - B2 - Art]]="","",VLOOKUP(Table1[[#This Row],[Etikett - B2 - Art]],'DD FD'!F:G,2,FALSE))</f>
        <v/>
      </c>
      <c r="OD292" s="577" t="str">
        <f>IF(Table1[[#This Row],[Etikett - B2 - Fraktion]]="","",VLOOKUP(Table1[[#This Row],[Etikett - B2 - Fraktion]],'DD FD'!H:J,3,FALSE))</f>
        <v/>
      </c>
      <c r="OE292" s="574" t="str">
        <f>IF(Table1[[#This Row],[Etikett - B2 - Gewicht (in G)]]="","",Table1[[#This Row],[Etikett - B2 - Gewicht (in G)]])</f>
        <v/>
      </c>
      <c r="OF292" s="574" t="str">
        <f>IF(Table1[[#This Row],[Etikett - B2 - Lizenzierungs-pflichtig? (X=Ja)]]="","",Table1[[#This Row],[Etikett - B2 - Lizenzierungs-pflichtig? (X=Ja)]])</f>
        <v/>
      </c>
      <c r="OG292" s="574" t="str">
        <f>IF(Table1[[#This Row],[Etikett - B2 - Trennbar vom Hauptkörper? (X=Ja)]]="","",Table1[[#This Row],[Etikett - B2 - Trennbar vom Hauptkörper? (X=Ja)]])</f>
        <v/>
      </c>
      <c r="OH292" s="577" t="str">
        <f>IF(Table1[[#This Row],[Etikett - B2 - Virgin Material]]="","",VLOOKUP(Table1[[#This Row],[Etikett - B2 - Virgin Material]],'DD FD'!AJ:AK,2,FALSE))</f>
        <v/>
      </c>
      <c r="OI292" s="578" t="str">
        <f>IF(Table1[[#This Row],[Etikett - B2 - Virgin Material Anteil (in %)]]="","",Table1[[#This Row],[Etikett - B2 - Virgin Material Anteil (in %)]])</f>
        <v/>
      </c>
      <c r="OJ292" s="577" t="str">
        <f>IF(Table1[[#This Row],[Etikett - B2 - Recyceltes Material]]="","",VLOOKUP(Table1[[#This Row],[Etikett - B2 - Recyceltes Material]],'DD FD'!AL:AM,2,FALSE))</f>
        <v/>
      </c>
      <c r="OK292" s="578" t="str">
        <f>IF(Table1[[#This Row],[Etikett - B2 - Recyceltes Material Anteil (in %)]]="","",Table1[[#This Row],[Etikett - B2 - Recyceltes Material Anteil (in %)]])</f>
        <v/>
      </c>
      <c r="OL292" s="577" t="str">
        <f>IF(Table1[[#This Row],[Etikett - B2 - Beschichtung]]="","",VLOOKUP(Table1[[#This Row],[Etikett - B2 - Beschichtung]],'DD FD'!AE:AF,2,FALSE))</f>
        <v/>
      </c>
      <c r="OM292" s="580" t="str">
        <f>IF(Table1[[#This Row],[Etikett - B2 - Beschichtung Anteil (in %)]]="","",Table1[[#This Row],[Etikett - B2 - Beschichtung Anteil (in %)]])</f>
        <v/>
      </c>
      <c r="ON292" s="576" t="str">
        <f>IF(Table1[[#This Row],[Etikett - B3 - Art]]="","",VLOOKUP(Table1[[#This Row],[Etikett - B3 - Art]],'DD FD'!F:G,2,FALSE))</f>
        <v/>
      </c>
      <c r="OO292" s="577" t="str">
        <f>IF(Table1[[#This Row],[Etikett - B3 - Fraktion]]="","",VLOOKUP(Table1[[#This Row],[Etikett - B3 - Fraktion]],'DD FD'!H:J,3,FALSE))</f>
        <v/>
      </c>
      <c r="OP292" s="574" t="str">
        <f>IF(Table1[[#This Row],[Etikett - B3 - Gewicht (in G)]]="","",Table1[[#This Row],[Etikett - B3 - Gewicht (in G)]])</f>
        <v/>
      </c>
      <c r="OQ292" s="574" t="str">
        <f>IF(Table1[[#This Row],[Etikett - B3 - Lizenzierungs-pflichtig? (X=Ja)]]="","",Table1[[#This Row],[Etikett - B3 - Lizenzierungs-pflichtig? (X=Ja)]])</f>
        <v/>
      </c>
      <c r="OR292" s="574" t="str">
        <f>IF(Table1[[#This Row],[Etikett - B3 - Trennbar vom Hauptkörper? (X=Ja)]]="","",Table1[[#This Row],[Etikett - B3 - Trennbar vom Hauptkörper? (X=Ja)]])</f>
        <v/>
      </c>
      <c r="OS292" s="577" t="str">
        <f>IF(Table1[[#This Row],[Etikett - B3 - Virgin Material]]="","",VLOOKUP(Table1[[#This Row],[Etikett - B3 - Virgin Material]],'DD FD'!AJ:AK,2,FALSE))</f>
        <v/>
      </c>
      <c r="OT292" s="578" t="str">
        <f>IF(Table1[[#This Row],[Etikett - B3 - Virgin Material Anteil (in %)]]="","",Table1[[#This Row],[Etikett - B3 - Virgin Material Anteil (in %)]])</f>
        <v/>
      </c>
      <c r="OU292" s="577" t="str">
        <f>IF(Table1[[#This Row],[Etikett - B3 - Recyceltes Material]]="","",VLOOKUP(Table1[[#This Row],[Etikett - B3 - Recyceltes Material]],'DD FD'!AL:AM,2,FALSE))</f>
        <v/>
      </c>
      <c r="OV292" s="578" t="str">
        <f>IF(Table1[[#This Row],[Etikett - B3 - Recyceltes Material Anteil (in %)]]="","",Table1[[#This Row],[Etikett - B3 - Recyceltes Material Anteil (in %)]])</f>
        <v/>
      </c>
      <c r="OW292" s="577" t="str">
        <f>IF(Table1[[#This Row],[Etikett - B3 - Beschichtung]]="","",VLOOKUP(Table1[[#This Row],[Etikett - B3 - Beschichtung]],'DD FD'!AE:AF,2,FALSE))</f>
        <v/>
      </c>
      <c r="OX292" s="613" t="str">
        <f>IF(Table1[[#This Row],[Etikett - B3 - Beschichtung Anteil (in %)]]="","",Table1[[#This Row],[Etikett - B3 - Beschichtung Anteil (in %)]])</f>
        <v/>
      </c>
      <c r="OY292" s="618">
        <f>ROUNDUP(SUM(
IF(AND(LH292='DD FD'!$J$7,LJ292='DD FD'!$AI$3),LI292,0),
IF(AND(LR292='DD FD'!$J$7,LT292='DD FD'!$AI$3),LS292,0),
IF(AND(MB292='DD FD'!$J$7,MD292='DD FD'!$AI$3),MC292,0),
IF(AND(ML292='DD FD'!$J$7,MN292='DD FD'!$AI$3),MM292,0),
IF(AND(MW292='DD FD'!$J$7,MY292='DD FD'!$AI$3),MX292,0),
IF(AND(NH292='DD FD'!$J$7,NJ292='DD FD'!$AI$3),NI292,0),
IF(AND(NS292='DD FD'!$J$7,NU292='DD FD'!$AI$3),NT292,0),
IF(AND(OD292='DD FD'!$J$7,OF292='DD FD'!$AI$3),OE292,0),
IF(AND(OO292='DD FD'!$J$7,OQ292='DD FD'!$AI$3),OP292,0),
),2)</f>
        <v>0</v>
      </c>
      <c r="OZ292" s="617">
        <f>ROUNDUP(SUM(
IF(AND(LH292='DD FD'!$J$6,LJ292='DD FD'!$AI$3),LI292,0),
IF(AND(LR292='DD FD'!$J$6,LT292='DD FD'!$AI$3),LS292,0),
IF(AND(MB292='DD FD'!$J$6,MD292='DD FD'!$AI$3),MC292,0),
IF(AND(ML292='DD FD'!$J$6,MN292='DD FD'!$AI$3),MM292,0),
IF(AND(MW292='DD FD'!$J$6,MY292='DD FD'!$AI$3),MX292,0),
IF(AND(NH292='DD FD'!$J$6,NJ292='DD FD'!$AI$3),NI292,0),
IF(AND(NS292='DD FD'!$J$6,NU292='DD FD'!$AI$3),NT292,0),
IF(AND(OD292='DD FD'!$J$6,OF292='DD FD'!$AI$3),OE292,0),
IF(AND(OO292='DD FD'!$J$6,OQ292='DD FD'!$AI$3),OP292,0),
),2)</f>
        <v>0</v>
      </c>
      <c r="PA292" s="617">
        <f>ROUNDUP(SUM(
IF(AND(LH292='DD FD'!$J$10,LJ292='DD FD'!$AI$3),LI292,0),
IF(AND(LR292='DD FD'!$J$10,LT292='DD FD'!$AI$3),LS292,0),
IF(AND(MB292='DD FD'!$J$10,MD292='DD FD'!$AI$3),MC292,0),
IF(AND(ML292='DD FD'!$J$10,MN292='DD FD'!$AI$3),MM292,0),
IF(AND(MW292='DD FD'!$J$10,MY292='DD FD'!$AI$3),MX292,0),
IF(AND(NH292='DD FD'!$J$10,NJ292='DD FD'!$AI$3),NI292,0),
IF(AND(NS292='DD FD'!$J$10,NU292='DD FD'!$AI$3),NT292,0),
IF(AND(OD292='DD FD'!$J$10,OF292='DD FD'!$AI$3),OE292,0),
IF(AND(OO292='DD FD'!$J$10,OQ292='DD FD'!$AI$3),OP292,0),
),2)</f>
        <v>0</v>
      </c>
      <c r="PB292" s="617">
        <f>ROUNDUP(SUM(
IF(AND(LH292='DD FD'!$J$8,LJ292='DD FD'!$AI$3),LI292,0),
IF(AND(LR292='DD FD'!$J$8,LT292='DD FD'!$AI$3),LS292,0),
IF(AND(MB292='DD FD'!$J$8,MD292='DD FD'!$AI$3),MC292,0),
IF(AND(ML292='DD FD'!$J$8,MN292='DD FD'!$AI$3),MM292,0),
IF(AND(MW292='DD FD'!$J$8,MY292='DD FD'!$AI$3),MX292,0),
IF(AND(NH292='DD FD'!$J$8,NJ292='DD FD'!$AI$3),NI292,0),
IF(AND(NS292='DD FD'!$J$8,NU292='DD FD'!$AI$3),NT292,0),
IF(AND(OD292='DD FD'!$J$8,OF292='DD FD'!$AI$3),OE292,0),
IF(AND(OO292='DD FD'!$J$8,OQ292='DD FD'!$AI$3),OP292,0),
),2)</f>
        <v>0</v>
      </c>
      <c r="PC292" s="617">
        <f>ROUNDUP(SUM(
IF(AND(LH292='DD FD'!$J$5,LJ292='DD FD'!$AI$3),LI292,0),
IF(AND(LR292='DD FD'!$J$5,LT292='DD FD'!$AI$3),LS292,0),
IF(AND(MB292='DD FD'!$J$5,MD292='DD FD'!$AI$3),MC292,0),
IF(AND(ML292='DD FD'!$J$5,MN292='DD FD'!$AI$3),MM292,0),
IF(AND(MW292='DD FD'!$J$5,MY292='DD FD'!$AI$3),MX292,0),
IF(AND(NH292='DD FD'!$J$5,NJ292='DD FD'!$AI$3),NI292,0),
IF(AND(NS292='DD FD'!$J$5,NU292='DD FD'!$AI$3),NT292,0),
IF(AND(OD292='DD FD'!$J$5,OF292='DD FD'!$AI$3),OE292,0),
IF(AND(OO292='DD FD'!$J$5,OQ292='DD FD'!$AI$3),OP292,0),
),2)</f>
        <v>0</v>
      </c>
      <c r="PD292" s="617">
        <f>ROUNDUP(SUM(
IF(AND(LH292='DD FD'!$J$9,LJ292='DD FD'!$AI$3),LI292,0),
IF(AND(LR292='DD FD'!$J$9,LT292='DD FD'!$AI$3),LS292,0),
IF(AND(MB292='DD FD'!$J$9,MD292='DD FD'!$AI$3),MC292,0),
IF(AND(ML292='DD FD'!$J$9,MN292='DD FD'!$AI$3),MM292,0),
IF(AND(MW292='DD FD'!$J$9,MY292='DD FD'!$AI$3),MX292,0),
IF(AND(NH292='DD FD'!$J$9,NJ292='DD FD'!$AI$3),NI292,0),
IF(AND(NS292='DD FD'!$J$9,NU292='DD FD'!$AI$3),NT292,0),
IF(AND(OD292='DD FD'!$J$9,OF292='DD FD'!$AI$3),OE292,0),
IF(AND(OO292='DD FD'!$J$9,OQ292='DD FD'!$AI$3),OP292,0),
),2)</f>
        <v>0</v>
      </c>
      <c r="PE292" s="617">
        <f>ROUNDUP(SUM(
IF(AND(LH292='DD FD'!$J$4,LJ292='DD FD'!$AI$3),LI292,0),
IF(AND(LR292='DD FD'!$J$4,LT292='DD FD'!$AI$3),LS292,0),
IF(AND(MB292='DD FD'!$J$4,MD292='DD FD'!$AI$3),MC292,0),
IF(AND(ML292='DD FD'!$J$4,MN292='DD FD'!$AI$3),MM292,0),
IF(AND(MW292='DD FD'!$J$4,MY292='DD FD'!$AI$3),MX292,0),
IF(AND(NH292='DD FD'!$J$4,NJ292='DD FD'!$AI$3),NI292,0),
IF(AND(NS292='DD FD'!$J$4,NU292='DD FD'!$AI$3),NT292,0),
IF(AND(OD292='DD FD'!$J$4,OF292='DD FD'!$AI$3),OE292,0),
IF(AND(OO292='DD FD'!$J$4,OQ292='DD FD'!$AI$3),OP292,0),
),2)</f>
        <v>0</v>
      </c>
      <c r="PF292" s="619">
        <f>ROUNDUP(SUM(
IF(AND(LH292='DD FD'!$J$11,LJ292='DD FD'!$AI$3),LI292,0),
IF(AND(LR292='DD FD'!$J$11,LT292='DD FD'!$AI$3),LS292,0),
IF(AND(MB292='DD FD'!$J$11,MD292='DD FD'!$AI$3),MC292,0),
IF(AND(ML292='DD FD'!$J$11,MN292='DD FD'!$AI$3),MM292,0),
IF(AND(MW292='DD FD'!$J$11,MY292='DD FD'!$AI$3),MX292,0),
IF(AND(NH292='DD FD'!$J$11,NJ292='DD FD'!$AI$3),NI292,0),
IF(AND(NS292='DD FD'!$J$11,NU292='DD FD'!$AI$3),NT292,0),
IF(AND(OD292='DD FD'!$J$11,OF292='DD FD'!$AI$3),OE292,0),
IF(AND(OO292='DD FD'!$J$11,OQ292='DD FD'!$AI$3),OP292,0),
),2)</f>
        <v>0</v>
      </c>
    </row>
    <row r="293" spans="1:422">
      <c r="A293" s="806"/>
      <c r="B293" s="934"/>
      <c r="C293" s="247"/>
      <c r="D293" s="842"/>
      <c r="E293" s="247"/>
      <c r="F293" s="158"/>
      <c r="G293" s="710"/>
      <c r="H293" s="712"/>
      <c r="I293" s="936"/>
      <c r="J293" s="803"/>
      <c r="K293" s="150"/>
      <c r="L293" s="146" t="str">
        <f t="shared" si="108"/>
        <v/>
      </c>
      <c r="M293" s="501" t="str">
        <f t="shared" si="125"/>
        <v/>
      </c>
      <c r="N293" s="504"/>
      <c r="O293" s="113" t="str">
        <f t="shared" si="126"/>
        <v/>
      </c>
      <c r="P293" s="114" t="str">
        <f t="shared" si="109"/>
        <v/>
      </c>
      <c r="Q293" s="152"/>
      <c r="R293" s="152"/>
      <c r="S293" s="115" t="str">
        <f t="shared" si="127"/>
        <v/>
      </c>
      <c r="T293" s="159"/>
      <c r="U293" s="159"/>
      <c r="V293" s="157"/>
      <c r="W293" s="157"/>
      <c r="X293" s="157"/>
      <c r="Y293" s="772"/>
      <c r="Z293" s="158"/>
      <c r="AA293" s="144"/>
      <c r="AB293" s="112"/>
      <c r="AC293" s="153"/>
      <c r="AD293" s="153"/>
      <c r="AE293" s="153"/>
      <c r="AF293" s="153"/>
      <c r="AG293" s="153"/>
      <c r="AH293" s="153"/>
      <c r="AI293" s="152"/>
      <c r="AJ293" s="158"/>
      <c r="AK293" s="158"/>
      <c r="AL293" s="158"/>
      <c r="AM293" s="116" t="str">
        <f t="shared" si="128"/>
        <v/>
      </c>
      <c r="AN293" s="116" t="str">
        <f t="shared" si="129"/>
        <v/>
      </c>
      <c r="AO293" s="324"/>
      <c r="AP293" s="503"/>
      <c r="AQ293" s="487" t="str">
        <f t="shared" si="130"/>
        <v/>
      </c>
      <c r="AR293" s="113" t="str">
        <f t="shared" si="110"/>
        <v/>
      </c>
      <c r="AS293" s="113" t="str">
        <f t="shared" si="111"/>
        <v/>
      </c>
      <c r="AT293" s="113" t="str">
        <f t="shared" si="112"/>
        <v/>
      </c>
      <c r="AU293" s="113" t="str">
        <f t="shared" si="113"/>
        <v/>
      </c>
      <c r="AV293" s="159"/>
      <c r="AW293" s="157"/>
      <c r="AX293" s="157"/>
      <c r="AY293" s="157"/>
      <c r="AZ293" s="157"/>
      <c r="BA293" s="116" t="str">
        <f t="shared" si="114"/>
        <v/>
      </c>
      <c r="BB293" s="316"/>
      <c r="BC293" s="116" t="str">
        <f t="shared" si="115"/>
        <v/>
      </c>
      <c r="BD293" s="133" t="str">
        <f t="shared" si="116"/>
        <v/>
      </c>
      <c r="BE293" s="157"/>
      <c r="BF293" s="1180"/>
      <c r="BG293" s="1180"/>
      <c r="BH293" s="158"/>
      <c r="BI293" s="490"/>
      <c r="BJ293" s="514" t="str">
        <f t="shared" si="131"/>
        <v/>
      </c>
      <c r="BK293" s="789"/>
      <c r="BL293" s="116" t="str">
        <f t="shared" si="132"/>
        <v/>
      </c>
      <c r="BM293" s="144"/>
      <c r="BN293" s="144"/>
      <c r="BO293" s="144"/>
      <c r="BP293" s="790"/>
      <c r="BQ293" s="790"/>
      <c r="BR293" s="790"/>
      <c r="BS293" s="116" t="str">
        <f t="shared" si="117"/>
        <v/>
      </c>
      <c r="BT293" s="790"/>
      <c r="BU293" s="808" t="str">
        <f t="shared" si="118"/>
        <v/>
      </c>
      <c r="BV293" s="791"/>
      <c r="BW293" s="144"/>
      <c r="BX293" s="20"/>
      <c r="BY293" s="20"/>
      <c r="BZ293" s="20"/>
      <c r="CA293" s="792"/>
      <c r="CB293" s="1201"/>
      <c r="CC293" s="144"/>
      <c r="CD293" s="144"/>
      <c r="CE293" s="144"/>
      <c r="CF293" s="144"/>
      <c r="CG293" s="144"/>
      <c r="CH293" s="144"/>
      <c r="CI293" s="144"/>
      <c r="CJ293" s="144"/>
      <c r="CK293" s="144"/>
      <c r="CL293" s="144"/>
      <c r="CM293" s="144"/>
      <c r="CN293" s="144"/>
      <c r="CO293" s="144"/>
      <c r="CP293" s="144"/>
      <c r="CQ293" s="144"/>
      <c r="CR293" s="144"/>
      <c r="CS293" s="144"/>
      <c r="CT293" s="144"/>
      <c r="CU293" s="144"/>
      <c r="CV293" s="144"/>
      <c r="CW293" s="144"/>
      <c r="CX293" s="144"/>
      <c r="CY293" s="144"/>
      <c r="CZ293" s="144"/>
      <c r="DA293" s="144"/>
      <c r="DB293" s="144"/>
      <c r="DC293" s="144"/>
      <c r="DD293" s="144"/>
      <c r="DE293" s="144"/>
      <c r="DF293" s="144"/>
      <c r="DG293" s="144"/>
      <c r="DH293" s="144"/>
      <c r="DI293" s="144"/>
      <c r="DJ293" s="144"/>
      <c r="DK293" s="144"/>
      <c r="DL293" s="144"/>
      <c r="DM293" s="144"/>
      <c r="DN293" s="144"/>
      <c r="DO293" s="144"/>
      <c r="DP293" s="144"/>
      <c r="DQ293" s="144"/>
      <c r="DR293" s="144"/>
      <c r="DS293" s="144"/>
      <c r="DT293" s="144"/>
      <c r="DU293" s="144"/>
      <c r="DV293" s="144"/>
      <c r="DW293" s="144"/>
      <c r="DX293" s="144"/>
      <c r="DY293" s="144"/>
      <c r="DZ293" s="144"/>
      <c r="EA293" s="144"/>
      <c r="EB293" s="144"/>
      <c r="EC293" s="144"/>
      <c r="ED293" s="782" t="str">
        <f t="shared" si="133"/>
        <v/>
      </c>
      <c r="EE293" s="519"/>
      <c r="EF293" s="793"/>
      <c r="EG293" s="519"/>
      <c r="EH293" s="794"/>
      <c r="EI293" s="790"/>
      <c r="EJ293" s="794"/>
      <c r="EK293" s="794"/>
      <c r="EL293" s="790"/>
      <c r="EM293" s="790"/>
      <c r="EN293" s="790"/>
      <c r="EO293" s="112" t="str">
        <f t="shared" si="119"/>
        <v/>
      </c>
      <c r="EP293" s="790"/>
      <c r="EQ293" s="488" t="str">
        <f t="shared" si="120"/>
        <v/>
      </c>
      <c r="ER293" s="1100"/>
      <c r="ES293" s="1099" t="str">
        <f t="shared" si="134"/>
        <v/>
      </c>
      <c r="ET293" s="525"/>
      <c r="EU293" s="148"/>
      <c r="EV293" s="148"/>
      <c r="EW293" s="148"/>
      <c r="EX293" s="148"/>
      <c r="EY293" s="148"/>
      <c r="EZ293" s="148"/>
      <c r="FA293" s="148"/>
      <c r="FB293" s="148"/>
      <c r="FC293" s="148"/>
      <c r="FD293" s="148"/>
      <c r="FE293" s="148"/>
      <c r="FF293" s="148"/>
      <c r="FG293" s="148"/>
      <c r="FH293" s="148"/>
      <c r="FI293" s="528"/>
      <c r="FJ293" s="513" t="str">
        <f t="shared" si="121"/>
        <v/>
      </c>
      <c r="FK293" s="158"/>
      <c r="FL293" s="850"/>
      <c r="FM293" s="850"/>
      <c r="FN293" s="850"/>
      <c r="FO293" s="850"/>
      <c r="FP293" s="850"/>
      <c r="FQ293" s="850"/>
      <c r="FR293" s="157"/>
      <c r="FS293" s="143"/>
      <c r="FT293" s="143"/>
      <c r="FU293" s="847" t="str">
        <f t="shared" si="122"/>
        <v/>
      </c>
      <c r="FV293" s="555"/>
      <c r="FW293" s="523" t="str">
        <f>IF(Table1[[#This Row],[Nonfood Inhaltstoffe - Komponente]]="","",VLOOKUP(Table1[[#This Row],[Nonfood Inhaltstoffe - Komponente]],'Dropdown Auswahl'!BJ:BK,2,FALSE))</f>
        <v/>
      </c>
      <c r="FX293" s="1013"/>
      <c r="FY293" s="1011" t="str">
        <f t="shared" si="123"/>
        <v/>
      </c>
      <c r="FZ293" s="152"/>
      <c r="GA293" s="152"/>
      <c r="GB293" s="152"/>
      <c r="GC293" s="529" t="str">
        <f t="shared" si="124"/>
        <v/>
      </c>
      <c r="GG293" s="21"/>
      <c r="GH293" s="21"/>
      <c r="GI293" s="1019"/>
      <c r="GJ293" s="1016" t="str">
        <f>IF(Table1[[#This Row],[Global Trade Item Number (GTIN)]]="","",Table1[[#This Row],[Global Trade Item Number (GTIN)]])</f>
        <v/>
      </c>
      <c r="GK293" s="555" t="str">
        <f>IF(Table1[[#This Row],[WAWI-Nr./ Kreditoren-Nummer
(ASDV)]]&lt;&gt;"",Table1[[#This Row],[WAWI-Nr./ Kreditoren-Nummer
(ASDV)]],"")</f>
        <v/>
      </c>
      <c r="GL293" s="165"/>
      <c r="GM293" s="165"/>
      <c r="GN293" s="165"/>
      <c r="GO293" s="485"/>
      <c r="GP293" s="534"/>
      <c r="GQ293" s="533"/>
      <c r="GR293" s="486"/>
      <c r="GS293" s="486"/>
      <c r="GT293" s="486"/>
      <c r="GU293" s="486"/>
      <c r="GV293" s="486"/>
      <c r="GW293" s="542"/>
      <c r="GX293" s="538"/>
      <c r="GY293" s="144"/>
      <c r="GZ293" s="480"/>
      <c r="HA293" s="158"/>
      <c r="HB293" s="480"/>
      <c r="HC293" s="480"/>
      <c r="HD293" s="480"/>
      <c r="HE293" s="480"/>
      <c r="HF293" s="480"/>
      <c r="HG293" s="480"/>
      <c r="HH293" s="538"/>
      <c r="HI293" s="480"/>
      <c r="HJ293" s="480"/>
      <c r="HK293" s="480"/>
      <c r="HL293" s="480"/>
      <c r="HM293" s="480"/>
      <c r="HN293" s="480"/>
      <c r="HO293" s="480"/>
      <c r="HP293" s="480"/>
      <c r="HQ293" s="480"/>
      <c r="HR293" s="538"/>
      <c r="HS293" s="480"/>
      <c r="HT293" s="480"/>
      <c r="HU293" s="480"/>
      <c r="HV293" s="480"/>
      <c r="HW293" s="480"/>
      <c r="HX293" s="480"/>
      <c r="HY293" s="480"/>
      <c r="HZ293" s="480"/>
      <c r="IA293" s="480"/>
      <c r="IB293" s="538"/>
      <c r="IC293" s="480"/>
      <c r="ID293" s="480"/>
      <c r="IE293" s="480"/>
      <c r="IF293" s="480"/>
      <c r="IG293" s="480"/>
      <c r="IH293" s="480"/>
      <c r="II293" s="480"/>
      <c r="IJ293" s="480"/>
      <c r="IK293" s="480"/>
      <c r="IL293" s="480"/>
      <c r="IM293" s="538"/>
      <c r="IN293" s="480"/>
      <c r="IO293" s="480"/>
      <c r="IP293" s="480"/>
      <c r="IQ293" s="480"/>
      <c r="IR293" s="480"/>
      <c r="IS293" s="480"/>
      <c r="IT293" s="480"/>
      <c r="IU293" s="480"/>
      <c r="IV293" s="480"/>
      <c r="IW293" s="480"/>
      <c r="IX293" s="538"/>
      <c r="IY293" s="480"/>
      <c r="IZ293" s="480"/>
      <c r="JA293" s="480"/>
      <c r="JB293" s="480"/>
      <c r="JC293" s="480"/>
      <c r="JD293" s="480"/>
      <c r="JE293" s="480"/>
      <c r="JF293" s="480"/>
      <c r="JG293" s="480"/>
      <c r="JH293" s="480"/>
      <c r="JI293" s="538"/>
      <c r="JJ293" s="480"/>
      <c r="JK293" s="480"/>
      <c r="JL293" s="480"/>
      <c r="JM293" s="480"/>
      <c r="JN293" s="480"/>
      <c r="JO293" s="480"/>
      <c r="JP293" s="480"/>
      <c r="JQ293" s="480"/>
      <c r="JR293" s="480"/>
      <c r="JS293" s="590"/>
      <c r="JT293" s="538"/>
      <c r="JU293" s="480"/>
      <c r="JV293" s="480"/>
      <c r="JW293" s="480"/>
      <c r="JX293" s="480"/>
      <c r="JY293" s="480"/>
      <c r="JZ293" s="480"/>
      <c r="KA293" s="480"/>
      <c r="KB293" s="480"/>
      <c r="KC293" s="480"/>
      <c r="KD293" s="480"/>
      <c r="KE293" s="538"/>
      <c r="KF293" s="480"/>
      <c r="KG293" s="480"/>
      <c r="KH293" s="480"/>
      <c r="KI293" s="480"/>
      <c r="KJ293" s="480"/>
      <c r="KK293" s="480"/>
      <c r="KL293" s="480"/>
      <c r="KM293" s="480"/>
      <c r="KN293" s="480"/>
      <c r="KO293" s="480"/>
      <c r="KR293" s="568" t="str">
        <f>IF(Table1[[#This Row],[GTIN]]&lt;&gt;"",Table1[[#This Row],[GTIN]],"")</f>
        <v/>
      </c>
      <c r="KS293" s="569" t="str">
        <f>Table1[[#This Row],[Kreditor]]</f>
        <v/>
      </c>
      <c r="KT293" s="570" t="str">
        <f>IF(Table1[[#This Row],[Gültig ab (Datum)]]&lt;&gt;"",Table1[[#This Row],[Gültig ab (Datum)]],"")</f>
        <v/>
      </c>
      <c r="KU293" s="570"/>
      <c r="KV293" s="583" t="str">
        <f>IF(Table1[[#This Row],[Artikel verpackt? 
(X=Ja)]]="","",Table1[[#This Row],[Artikel verpackt? 
(X=Ja)]])</f>
        <v/>
      </c>
      <c r="KW293" s="571" t="str">
        <f>IF(Table1[[#This Row],[Verpackung recyclingfähig?
(X=Ja)]]="","",Table1[[#This Row],[Verpackung recyclingfähig?
(X=Ja)]])</f>
        <v/>
      </c>
      <c r="KX293" s="572"/>
      <c r="KY293" s="573"/>
      <c r="KZ293" s="574"/>
      <c r="LA293" s="574"/>
      <c r="LB293" s="574"/>
      <c r="LC293" s="574"/>
      <c r="LD293" s="574"/>
      <c r="LE293" s="574"/>
      <c r="LF293" s="575"/>
      <c r="LG293" s="576" t="str">
        <f>IF(Table1[[#This Row],[Hauptkörper - B1 - Art]]="","",VLOOKUP(Table1[[#This Row],[Hauptkörper - B1 - Art]],'DD FD'!B:C,2,FALSE))</f>
        <v/>
      </c>
      <c r="LH293" s="577" t="str">
        <f>IF(Table1[[#This Row],[Hauptkörper - B1 - Fraktion]]="","",VLOOKUP(Table1[[#This Row],[Hauptkörper - B1 - Fraktion]],'DD FD'!H:J,3,FALSE))</f>
        <v/>
      </c>
      <c r="LI293" s="574" t="str">
        <f>IF(Table1[[#This Row],[Hauptkörper - B1 - Gewicht
(in G)]]="","",Table1[[#This Row],[Hauptkörper - B1 - Gewicht
(in G)]])</f>
        <v/>
      </c>
      <c r="LJ293" s="574" t="str">
        <f>IF(Table1[[#This Row],[Hauptkörper - B1 - Lizenzierungs-pflichtig? (X=Ja)]]="","",Table1[[#This Row],[Hauptkörper - B1 - Lizenzierungs-pflichtig? (X=Ja)]])</f>
        <v/>
      </c>
      <c r="LK293" s="577" t="str">
        <f>IF(Table1[[#This Row],[Hauptkörper - B1 - Virgin Material]]="","",VLOOKUP(Table1[[#This Row],[Hauptkörper - B1 - Virgin Material]],'DD FD'!AJ:AK,2,FALSE))</f>
        <v/>
      </c>
      <c r="LL293" s="578" t="str">
        <f>IF(Table1[[#This Row],[Hauptkörper - B1 - Virgin Material Anteil (in %)]]="","",Table1[[#This Row],[Hauptkörper - B1 - Virgin Material Anteil (in %)]])</f>
        <v/>
      </c>
      <c r="LM293" s="577" t="str">
        <f>IF(Table1[[#This Row],[Hauptkörper - B1 - Recyceltes Material]]="","",VLOOKUP(Table1[[#This Row],[Hauptkörper - B1 - Recyceltes Material]],'DD FD'!AL:AM,2,FALSE))</f>
        <v/>
      </c>
      <c r="LN293" s="578" t="str">
        <f>IF(Table1[[#This Row],[Hauptkörper - B1 - Recyceltes Material Anteil (in %)]]="","",Table1[[#This Row],[Hauptkörper - B1 - Recyceltes Material Anteil (in %)]])</f>
        <v/>
      </c>
      <c r="LO293" s="579" t="str">
        <f>IF(Table1[[#This Row],[Hauptkörper - B1 - Beschichtung]]="","",VLOOKUP(Table1[[#This Row],[Hauptkörper - B1 - Beschichtung]],'DD FD'!AE:AF,2,FALSE))</f>
        <v/>
      </c>
      <c r="LP293" s="580" t="str">
        <f>IF(Table1[[#This Row],[Hauptkörper - B1 - Beschichtung Anteil (in %)]]="","",Table1[[#This Row],[Hauptkörper - B1 - Beschichtung Anteil (in %)]])</f>
        <v/>
      </c>
      <c r="LQ293" s="576" t="str">
        <f>IF(Table1[[#This Row],[Hauptkörper - B2 - Art]]="","",VLOOKUP(Table1[[#This Row],[Hauptkörper - B2 - Art]],'DD FD'!B:C,2,FALSE))</f>
        <v/>
      </c>
      <c r="LR293" s="577" t="str">
        <f>IF(Table1[[#This Row],[Hauptkörper - B2 - Fraktion]]="","",VLOOKUP(Table1[[#This Row],[Hauptkörper - B2 - Fraktion]],'DD FD'!H:J,3,FALSE))</f>
        <v/>
      </c>
      <c r="LS293" s="574" t="str">
        <f>IF(Table1[[#This Row],[Hauptkörper - B2 - Gewicht
(in G)]]="","",Table1[[#This Row],[Hauptkörper - B2 - Gewicht
(in G)]])</f>
        <v/>
      </c>
      <c r="LT293" s="574" t="str">
        <f>IF(Table1[[#This Row],[Hauptkörper - B2 - Lizenzierungs-pflichtig? (X=Ja)]]="","",Table1[[#This Row],[Hauptkörper - B2 - Lizenzierungs-pflichtig? (X=Ja)]])</f>
        <v/>
      </c>
      <c r="LU293" s="577" t="str">
        <f>IF(Table1[[#This Row],[Hauptkörper - B2 - Virgin Material]]="","",VLOOKUP(Table1[[#This Row],[Hauptkörper - B2 - Virgin Material]],'DD FD'!AJ:AK,2,FALSE))</f>
        <v/>
      </c>
      <c r="LV293" s="578" t="str">
        <f>IF(Table1[[#This Row],[Hauptkörper - B2 - Virgin Material Anteil (in %)]]="","",Table1[[#This Row],[Hauptkörper - B2 - Virgin Material Anteil (in %)]])</f>
        <v/>
      </c>
      <c r="LW293" s="577" t="str">
        <f>IF(Table1[[#This Row],[Hauptkörper - B2 - Recyceltes Material]]="","",VLOOKUP(Table1[[#This Row],[Hauptkörper - B2 - Recyceltes Material]],'DD FD'!AL:AM,2,FALSE))</f>
        <v/>
      </c>
      <c r="LX293" s="578" t="str">
        <f>IF(Table1[[#This Row],[Hauptkörper - B2 - Recyceltes Material Anteil (in %)]]="","",Table1[[#This Row],[Hauptkörper - B2 - Recyceltes Material Anteil (in %)]])</f>
        <v/>
      </c>
      <c r="LY293" s="577" t="str">
        <f>IF(Table1[[#This Row],[Hauptkörper - B2 - Beschichtung]]="","",VLOOKUP(Table1[[#This Row],[Hauptkörper - B2 - Beschichtung]],'DD FD'!AE:AF,2,FALSE))</f>
        <v/>
      </c>
      <c r="LZ293" s="580" t="str">
        <f>IF(Table1[[#This Row],[Hauptkörper - B2 - Beschichtung Anteil (in %)]]="","",Table1[[#This Row],[Hauptkörper - B2 - Beschichtung Anteil (in %)]])</f>
        <v/>
      </c>
      <c r="MA293" s="576" t="str">
        <f>IF(Table1[[#This Row],[Hauptkörper - B3 - Art]]="","",VLOOKUP(Table1[[#This Row],[Hauptkörper - B3 - Art]],'DD FD'!B:C,2,FALSE))</f>
        <v/>
      </c>
      <c r="MB293" s="577" t="str">
        <f>IF(Table1[[#This Row],[Hauptkörper - B3 - Fraktion]]="","",VLOOKUP(Table1[[#This Row],[Hauptkörper - B3 - Fraktion]],'DD FD'!H:J,3,FALSE))</f>
        <v/>
      </c>
      <c r="MC293" s="574" t="str">
        <f>IF(Table1[[#This Row],[Hauptkörper - B3 - Gewicht
(in G)]]="","",Table1[[#This Row],[Hauptkörper - B3 - Gewicht
(in G)]])</f>
        <v/>
      </c>
      <c r="MD293" s="574" t="str">
        <f>IF(Table1[[#This Row],[Hauptkörper - B3 - Lizenzierungs-pflichtig? (X=Ja)]]="","",Table1[[#This Row],[Hauptkörper - B3 - Lizenzierungs-pflichtig? (X=Ja)]])</f>
        <v/>
      </c>
      <c r="ME293" s="577" t="str">
        <f>IF(Table1[[#This Row],[Hauptkörper - B3 - Virgin Material]]="","",VLOOKUP(Table1[[#This Row],[Hauptkörper - B3 - Virgin Material]],'DD FD'!AJ:AK,2,FALSE))</f>
        <v/>
      </c>
      <c r="MF293" s="578" t="str">
        <f>IF(Table1[[#This Row],[Hauptkörper - B3 - Virgin Material Anteil (in %)]]="","",Table1[[#This Row],[Hauptkörper - B3 - Virgin Material Anteil (in %)]])</f>
        <v/>
      </c>
      <c r="MG293" s="577" t="str">
        <f>IF(Table1[[#This Row],[Hauptkörper - B3 - Recyceltes Material]]="","",VLOOKUP(Table1[[#This Row],[Hauptkörper - B3 - Recyceltes Material]],'DD FD'!AL:AM,2,FALSE))</f>
        <v/>
      </c>
      <c r="MH293" s="578" t="str">
        <f>IF(Table1[[#This Row],[Hauptkörper - B3 - Recyceltes Material Anteil (in %)]]="","",Table1[[#This Row],[Hauptkörper - B3 - Recyceltes Material Anteil (in %)]])</f>
        <v/>
      </c>
      <c r="MI293" s="577" t="str">
        <f>IF(Table1[[#This Row],[Hauptkörper - B3 - Beschichtung]]="","",VLOOKUP(Table1[[#This Row],[Hauptkörper - B3 - Beschichtung]],'DD FD'!AE:AF,2,FALSE))</f>
        <v/>
      </c>
      <c r="MJ293" s="580" t="str">
        <f>IF(Table1[[#This Row],[Hauptkörper - B3 - Beschichtung Anteil (in %)]]="","",Table1[[#This Row],[Hauptkörper - B3 - Beschichtung Anteil (in %)]])</f>
        <v/>
      </c>
      <c r="MK293" s="576" t="str">
        <f>IF(Table1[[#This Row],[Verschluss - B1 - Art]]="","",VLOOKUP(Table1[[#This Row],[Verschluss - B1 - Art]],'DD FD'!D:E,2,FALSE))</f>
        <v/>
      </c>
      <c r="ML293" s="577" t="str">
        <f>IF(Table1[[#This Row],[Verschluss - B1 - Fraktion]]="","",VLOOKUP(Table1[[#This Row],[Verschluss - B1 - Fraktion]],'DD FD'!H:J,3,FALSE))</f>
        <v/>
      </c>
      <c r="MM293" s="574" t="str">
        <f>IF(Table1[[#This Row],[Verschluss - B1 - Gewicht (in G)]]="","",Table1[[#This Row],[Verschluss - B1 - Gewicht (in G)]])</f>
        <v/>
      </c>
      <c r="MN293" s="574" t="str">
        <f>IF(Table1[[#This Row],[Verschluss - B1 - Lizenzierungs-pflichtig? (X=Ja)]]="","",Table1[[#This Row],[Verschluss - B1 - Lizenzierungs-pflichtig? (X=Ja)]])</f>
        <v/>
      </c>
      <c r="MO293" s="574" t="str">
        <f>IF(Table1[[#This Row],[Verschluss - B1 - Trennbar vom Hauptkörper? (X=Ja)]]="","",Table1[[#This Row],[Verschluss - B1 - Trennbar vom Hauptkörper? (X=Ja)]])</f>
        <v/>
      </c>
      <c r="MP293" s="577" t="str">
        <f>IF(Table1[[#This Row],[Verschluss - B1 - Virgin Material]]="","",VLOOKUP(Table1[[#This Row],[Verschluss - B1 - Virgin Material]],'DD FD'!AJ:AK,2,FALSE))</f>
        <v/>
      </c>
      <c r="MQ293" s="578" t="str">
        <f>IF(Table1[[#This Row],[Verschluss - B1 - Virgin Material Anteil (in %)]]="","",Table1[[#This Row],[Verschluss - B1 - Virgin Material Anteil (in %)]])</f>
        <v/>
      </c>
      <c r="MR293" s="577" t="str">
        <f>IF(Table1[[#This Row],[Verschluss - B1 - Recyceltes Material]]="","",VLOOKUP(Table1[[#This Row],[Verschluss - B1 - Recyceltes Material]],'DD FD'!AL:AM,2,FALSE))</f>
        <v/>
      </c>
      <c r="MS293" s="578" t="str">
        <f>IF(Table1[[#This Row],[Verschluss - B1 - Recyceltes Material Anteil (in %)]]="","",Table1[[#This Row],[Verschluss - B1 - Recyceltes Material Anteil (in %)]])</f>
        <v/>
      </c>
      <c r="MT293" s="577" t="str">
        <f>IF(Table1[[#This Row],[Verschluss - B1 - Beschichtung]]="","",VLOOKUP(Table1[[#This Row],[Verschluss - B1 - Beschichtung]],'DD FD'!AE:AF,2,FALSE))</f>
        <v/>
      </c>
      <c r="MU293" s="580" t="str">
        <f>IF(Table1[[#This Row],[Verschluss - B1 - Beschichtung Anteil (in %)]]="","",Table1[[#This Row],[Verschluss - B1 - Beschichtung Anteil (in %)]])</f>
        <v/>
      </c>
      <c r="MV293" s="576" t="str">
        <f>IF(Table1[[#This Row],[Verschluss - B2 - Art]]="","",VLOOKUP(Table1[[#This Row],[Verschluss - B2 - Art]],'DD FD'!D:E,2,FALSE))</f>
        <v/>
      </c>
      <c r="MW293" s="577" t="str">
        <f>IF(Table1[[#This Row],[Verschluss - B2 - Fraktion]]="","",VLOOKUP(Table1[[#This Row],[Verschluss - B2 - Fraktion]],'DD FD'!H:J,3,FALSE))</f>
        <v/>
      </c>
      <c r="MX293" s="574" t="str">
        <f>IF(Table1[[#This Row],[Verschluss - B2 - Gewicht (in G)]]="","",Table1[[#This Row],[Verschluss - B2 - Gewicht (in G)]])</f>
        <v/>
      </c>
      <c r="MY293" s="574" t="str">
        <f>IF(Table1[[#This Row],[Verschluss - B2 - Lizenzierungs-pflichtig? (X=Ja)]]="","",Table1[[#This Row],[Verschluss - B2 - Lizenzierungs-pflichtig? (X=Ja)]])</f>
        <v/>
      </c>
      <c r="MZ293" s="574" t="str">
        <f>IF(Table1[[#This Row],[Verschluss - B2 - Trennbar vom Hauptkörper? (X=Ja)]]="","",Table1[[#This Row],[Verschluss - B2 - Trennbar vom Hauptkörper? (X=Ja)]])</f>
        <v/>
      </c>
      <c r="NA293" s="577" t="str">
        <f>IF(Table1[[#This Row],[Verschluss - B2 - Virgin Material]]="","",VLOOKUP(Table1[[#This Row],[Verschluss - B2 - Virgin Material]],'DD FD'!AJ:AK,2,FALSE))</f>
        <v/>
      </c>
      <c r="NB293" s="578" t="str">
        <f>IF(Table1[[#This Row],[Verschluss - B2 - Virgin Material Anteil (in %)]]="","",Table1[[#This Row],[Verschluss - B2 - Virgin Material Anteil (in %)]])</f>
        <v/>
      </c>
      <c r="NC293" s="577" t="str">
        <f>IF(Table1[[#This Row],[Verschluss - B2 - Recyceltes Material]]="","",VLOOKUP(Table1[[#This Row],[Verschluss - B2 - Recyceltes Material]],'DD FD'!AL:AM,2,FALSE))</f>
        <v/>
      </c>
      <c r="ND293" s="578" t="str">
        <f>IF(Table1[[#This Row],[Verschluss - B2 - Recyceltes Material Anteil (in %)]]="","",Table1[[#This Row],[Verschluss - B2 - Recyceltes Material Anteil (in %)]])</f>
        <v/>
      </c>
      <c r="NE293" s="577" t="str">
        <f>IF(Table1[[#This Row],[Verschluss - B2 - Beschichtung]]="","",VLOOKUP(Table1[[#This Row],[Verschluss - B2 - Beschichtung]],'DD FD'!AE:AF,2,FALSE))</f>
        <v/>
      </c>
      <c r="NF293" s="580" t="str">
        <f>IF(Table1[[#This Row],[Verschluss - B2 - Beschichtung Anteil (in %)]]="","",Table1[[#This Row],[Verschluss - B2 - Beschichtung Anteil (in %)]])</f>
        <v/>
      </c>
      <c r="NG293" s="576" t="str">
        <f>IF(Table1[[#This Row],[Verschluss - B3 - Art]]="","",VLOOKUP(Table1[[#This Row],[Verschluss - B3 - Art]],'DD FD'!D:E,2,FALSE))</f>
        <v/>
      </c>
      <c r="NH293" s="577" t="str">
        <f>IF(Table1[[#This Row],[Verschluss - B3 - Fraktion]]="","",VLOOKUP(Table1[[#This Row],[Verschluss - B3 - Fraktion]],'DD FD'!H:J,3,FALSE))</f>
        <v/>
      </c>
      <c r="NI293" s="574" t="str">
        <f>IF(Table1[[#This Row],[Verschluss - B3 - Gewicht (in G)]]="","",Table1[[#This Row],[Verschluss - B3 - Gewicht (in G)]])</f>
        <v/>
      </c>
      <c r="NJ293" s="574" t="str">
        <f>IF(Table1[[#This Row],[Verschluss - B3 - Lizenzierungs-pflichtig? (X=Ja)]]="","",Table1[[#This Row],[Verschluss - B3 - Lizenzierungs-pflichtig? (X=Ja)]])</f>
        <v/>
      </c>
      <c r="NK293" s="574" t="str">
        <f>IF(Table1[[#This Row],[Verschluss - B3 - Trennbar vom Hauptkörper? (X=Ja)]]="","",Table1[[#This Row],[Verschluss - B3 - Trennbar vom Hauptkörper? (X=Ja)]])</f>
        <v/>
      </c>
      <c r="NL293" s="577" t="str">
        <f>IF(Table1[[#This Row],[Verschluss - B3 - Virgin Material]]="","",VLOOKUP(Table1[[#This Row],[Verschluss - B3 - Virgin Material]],'DD FD'!AJ:AK,2,FALSE))</f>
        <v/>
      </c>
      <c r="NM293" s="578" t="str">
        <f>IF(Table1[[#This Row],[Verschluss - B3 - Virgin Material Anteil (in %)]]="","",Table1[[#This Row],[Verschluss - B3 - Virgin Material Anteil (in %)]])</f>
        <v/>
      </c>
      <c r="NN293" s="577" t="str">
        <f>IF(Table1[[#This Row],[Verschluss - B3 - Recyceltes Material]]="","",VLOOKUP(Table1[[#This Row],[Verschluss - B3 - Recyceltes Material]],'DD FD'!AL:AM,2,FALSE))</f>
        <v/>
      </c>
      <c r="NO293" s="578" t="str">
        <f>IF(Table1[[#This Row],[Verschluss - B3 - Recyceltes Material Anteil (in %)]]="","",Table1[[#This Row],[Verschluss - B3 - Recyceltes Material Anteil (in %)]])</f>
        <v/>
      </c>
      <c r="NP293" s="577" t="str">
        <f>IF(Table1[[#This Row],[Verschluss - B3 - Beschichtung]]="","",VLOOKUP(Table1[[#This Row],[Verschluss - B3 - Beschichtung]],'DD FD'!AE:AF,2,FALSE))</f>
        <v/>
      </c>
      <c r="NQ293" s="580" t="str">
        <f>IF(Table1[[#This Row],[Verschluss - B3 - Beschichtung Anteil (in %)]]="","",Table1[[#This Row],[Verschluss - B3 - Beschichtung Anteil (in %)]])</f>
        <v/>
      </c>
      <c r="NR293" s="576" t="str">
        <f>IF(Table1[[#This Row],[Etikett - B1 - Art]]="","",VLOOKUP(Table1[[#This Row],[Etikett - B1 - Art]],'DD FD'!F:G,2,FALSE))</f>
        <v/>
      </c>
      <c r="NS293" s="577" t="str">
        <f>IF(Table1[[#This Row],[Etikett - B1 - Fraktion]]="","",VLOOKUP(Table1[[#This Row],[Etikett - B1 - Fraktion]],'DD FD'!H:J,3,FALSE))</f>
        <v/>
      </c>
      <c r="NT293" s="574" t="str">
        <f>IF(Table1[[#This Row],[Etikett - B1 - Gewicht (in G)]]="","",Table1[[#This Row],[Etikett - B1 - Gewicht (in G)]])</f>
        <v/>
      </c>
      <c r="NU293" s="574" t="str">
        <f>IF(Table1[[#This Row],[Etikett - B1 - Lizenzierungs-pflichtig? (X=Ja)]]="","",Table1[[#This Row],[Etikett - B1 - Lizenzierungs-pflichtig? (X=Ja)]])</f>
        <v/>
      </c>
      <c r="NV293" s="574" t="str">
        <f>IF(Table1[[#This Row],[Etikett - B1 - Trennbar vom Hauptkörper? (X=Ja)]]="","",Table1[[#This Row],[Etikett - B1 - Trennbar vom Hauptkörper? (X=Ja)]])</f>
        <v/>
      </c>
      <c r="NW293" s="577" t="str">
        <f>IF(Table1[[#This Row],[Etikett - B1 - Virgin Material]]="","",VLOOKUP(Table1[[#This Row],[Etikett - B1 - Virgin Material]],'DD FD'!AJ:AK,2,FALSE))</f>
        <v/>
      </c>
      <c r="NX293" s="578" t="str">
        <f>IF(Table1[[#This Row],[Etikett - B1 - Virgin Material Anteil (in %)]]="","",Table1[[#This Row],[Etikett - B1 - Virgin Material Anteil (in %)]])</f>
        <v/>
      </c>
      <c r="NY293" s="577" t="str">
        <f>IF(Table1[[#This Row],[Etikett - B1 - Recyceltes Material]]="","",VLOOKUP(Table1[[#This Row],[Etikett - B1 - Recyceltes Material]],'DD FD'!AL:AM,2,FALSE))</f>
        <v/>
      </c>
      <c r="NZ293" s="578" t="str">
        <f>IF(Table1[[#This Row],[Etikett - B1 - Recyceltes Material Anteil (in %)]]="","",Table1[[#This Row],[Etikett - B1 - Recyceltes Material Anteil (in %)]])</f>
        <v/>
      </c>
      <c r="OA293" s="577" t="str">
        <f>IF(Table1[[#This Row],[Etikett - B1 - Beschichtung]]="","",VLOOKUP(Table1[[#This Row],[Etikett - B1 - Beschichtung]],'DD FD'!AE:AF,2,FALSE))</f>
        <v/>
      </c>
      <c r="OB293" s="580" t="str">
        <f>IF(Table1[[#This Row],[Etikett - B1 - Beschichtung Anteil (in %)]]="","",Table1[[#This Row],[Etikett - B1 - Beschichtung Anteil (in %)]])</f>
        <v/>
      </c>
      <c r="OC293" s="576" t="str">
        <f>IF(Table1[[#This Row],[Etikett - B2 - Art]]="","",VLOOKUP(Table1[[#This Row],[Etikett - B2 - Art]],'DD FD'!F:G,2,FALSE))</f>
        <v/>
      </c>
      <c r="OD293" s="577" t="str">
        <f>IF(Table1[[#This Row],[Etikett - B2 - Fraktion]]="","",VLOOKUP(Table1[[#This Row],[Etikett - B2 - Fraktion]],'DD FD'!H:J,3,FALSE))</f>
        <v/>
      </c>
      <c r="OE293" s="574" t="str">
        <f>IF(Table1[[#This Row],[Etikett - B2 - Gewicht (in G)]]="","",Table1[[#This Row],[Etikett - B2 - Gewicht (in G)]])</f>
        <v/>
      </c>
      <c r="OF293" s="574" t="str">
        <f>IF(Table1[[#This Row],[Etikett - B2 - Lizenzierungs-pflichtig? (X=Ja)]]="","",Table1[[#This Row],[Etikett - B2 - Lizenzierungs-pflichtig? (X=Ja)]])</f>
        <v/>
      </c>
      <c r="OG293" s="574" t="str">
        <f>IF(Table1[[#This Row],[Etikett - B2 - Trennbar vom Hauptkörper? (X=Ja)]]="","",Table1[[#This Row],[Etikett - B2 - Trennbar vom Hauptkörper? (X=Ja)]])</f>
        <v/>
      </c>
      <c r="OH293" s="577" t="str">
        <f>IF(Table1[[#This Row],[Etikett - B2 - Virgin Material]]="","",VLOOKUP(Table1[[#This Row],[Etikett - B2 - Virgin Material]],'DD FD'!AJ:AK,2,FALSE))</f>
        <v/>
      </c>
      <c r="OI293" s="578" t="str">
        <f>IF(Table1[[#This Row],[Etikett - B2 - Virgin Material Anteil (in %)]]="","",Table1[[#This Row],[Etikett - B2 - Virgin Material Anteil (in %)]])</f>
        <v/>
      </c>
      <c r="OJ293" s="577" t="str">
        <f>IF(Table1[[#This Row],[Etikett - B2 - Recyceltes Material]]="","",VLOOKUP(Table1[[#This Row],[Etikett - B2 - Recyceltes Material]],'DD FD'!AL:AM,2,FALSE))</f>
        <v/>
      </c>
      <c r="OK293" s="578" t="str">
        <f>IF(Table1[[#This Row],[Etikett - B2 - Recyceltes Material Anteil (in %)]]="","",Table1[[#This Row],[Etikett - B2 - Recyceltes Material Anteil (in %)]])</f>
        <v/>
      </c>
      <c r="OL293" s="577" t="str">
        <f>IF(Table1[[#This Row],[Etikett - B2 - Beschichtung]]="","",VLOOKUP(Table1[[#This Row],[Etikett - B2 - Beschichtung]],'DD FD'!AE:AF,2,FALSE))</f>
        <v/>
      </c>
      <c r="OM293" s="580" t="str">
        <f>IF(Table1[[#This Row],[Etikett - B2 - Beschichtung Anteil (in %)]]="","",Table1[[#This Row],[Etikett - B2 - Beschichtung Anteil (in %)]])</f>
        <v/>
      </c>
      <c r="ON293" s="576" t="str">
        <f>IF(Table1[[#This Row],[Etikett - B3 - Art]]="","",VLOOKUP(Table1[[#This Row],[Etikett - B3 - Art]],'DD FD'!F:G,2,FALSE))</f>
        <v/>
      </c>
      <c r="OO293" s="577" t="str">
        <f>IF(Table1[[#This Row],[Etikett - B3 - Fraktion]]="","",VLOOKUP(Table1[[#This Row],[Etikett - B3 - Fraktion]],'DD FD'!H:J,3,FALSE))</f>
        <v/>
      </c>
      <c r="OP293" s="574" t="str">
        <f>IF(Table1[[#This Row],[Etikett - B3 - Gewicht (in G)]]="","",Table1[[#This Row],[Etikett - B3 - Gewicht (in G)]])</f>
        <v/>
      </c>
      <c r="OQ293" s="574" t="str">
        <f>IF(Table1[[#This Row],[Etikett - B3 - Lizenzierungs-pflichtig? (X=Ja)]]="","",Table1[[#This Row],[Etikett - B3 - Lizenzierungs-pflichtig? (X=Ja)]])</f>
        <v/>
      </c>
      <c r="OR293" s="574" t="str">
        <f>IF(Table1[[#This Row],[Etikett - B3 - Trennbar vom Hauptkörper? (X=Ja)]]="","",Table1[[#This Row],[Etikett - B3 - Trennbar vom Hauptkörper? (X=Ja)]])</f>
        <v/>
      </c>
      <c r="OS293" s="577" t="str">
        <f>IF(Table1[[#This Row],[Etikett - B3 - Virgin Material]]="","",VLOOKUP(Table1[[#This Row],[Etikett - B3 - Virgin Material]],'DD FD'!AJ:AK,2,FALSE))</f>
        <v/>
      </c>
      <c r="OT293" s="578" t="str">
        <f>IF(Table1[[#This Row],[Etikett - B3 - Virgin Material Anteil (in %)]]="","",Table1[[#This Row],[Etikett - B3 - Virgin Material Anteil (in %)]])</f>
        <v/>
      </c>
      <c r="OU293" s="577" t="str">
        <f>IF(Table1[[#This Row],[Etikett - B3 - Recyceltes Material]]="","",VLOOKUP(Table1[[#This Row],[Etikett - B3 - Recyceltes Material]],'DD FD'!AL:AM,2,FALSE))</f>
        <v/>
      </c>
      <c r="OV293" s="578" t="str">
        <f>IF(Table1[[#This Row],[Etikett - B3 - Recyceltes Material Anteil (in %)]]="","",Table1[[#This Row],[Etikett - B3 - Recyceltes Material Anteil (in %)]])</f>
        <v/>
      </c>
      <c r="OW293" s="577" t="str">
        <f>IF(Table1[[#This Row],[Etikett - B3 - Beschichtung]]="","",VLOOKUP(Table1[[#This Row],[Etikett - B3 - Beschichtung]],'DD FD'!AE:AF,2,FALSE))</f>
        <v/>
      </c>
      <c r="OX293" s="613" t="str">
        <f>IF(Table1[[#This Row],[Etikett - B3 - Beschichtung Anteil (in %)]]="","",Table1[[#This Row],[Etikett - B3 - Beschichtung Anteil (in %)]])</f>
        <v/>
      </c>
      <c r="OY293" s="618">
        <f>ROUNDUP(SUM(
IF(AND(LH293='DD FD'!$J$7,LJ293='DD FD'!$AI$3),LI293,0),
IF(AND(LR293='DD FD'!$J$7,LT293='DD FD'!$AI$3),LS293,0),
IF(AND(MB293='DD FD'!$J$7,MD293='DD FD'!$AI$3),MC293,0),
IF(AND(ML293='DD FD'!$J$7,MN293='DD FD'!$AI$3),MM293,0),
IF(AND(MW293='DD FD'!$J$7,MY293='DD FD'!$AI$3),MX293,0),
IF(AND(NH293='DD FD'!$J$7,NJ293='DD FD'!$AI$3),NI293,0),
IF(AND(NS293='DD FD'!$J$7,NU293='DD FD'!$AI$3),NT293,0),
IF(AND(OD293='DD FD'!$J$7,OF293='DD FD'!$AI$3),OE293,0),
IF(AND(OO293='DD FD'!$J$7,OQ293='DD FD'!$AI$3),OP293,0),
),2)</f>
        <v>0</v>
      </c>
      <c r="OZ293" s="617">
        <f>ROUNDUP(SUM(
IF(AND(LH293='DD FD'!$J$6,LJ293='DD FD'!$AI$3),LI293,0),
IF(AND(LR293='DD FD'!$J$6,LT293='DD FD'!$AI$3),LS293,0),
IF(AND(MB293='DD FD'!$J$6,MD293='DD FD'!$AI$3),MC293,0),
IF(AND(ML293='DD FD'!$J$6,MN293='DD FD'!$AI$3),MM293,0),
IF(AND(MW293='DD FD'!$J$6,MY293='DD FD'!$AI$3),MX293,0),
IF(AND(NH293='DD FD'!$J$6,NJ293='DD FD'!$AI$3),NI293,0),
IF(AND(NS293='DD FD'!$J$6,NU293='DD FD'!$AI$3),NT293,0),
IF(AND(OD293='DD FD'!$J$6,OF293='DD FD'!$AI$3),OE293,0),
IF(AND(OO293='DD FD'!$J$6,OQ293='DD FD'!$AI$3),OP293,0),
),2)</f>
        <v>0</v>
      </c>
      <c r="PA293" s="617">
        <f>ROUNDUP(SUM(
IF(AND(LH293='DD FD'!$J$10,LJ293='DD FD'!$AI$3),LI293,0),
IF(AND(LR293='DD FD'!$J$10,LT293='DD FD'!$AI$3),LS293,0),
IF(AND(MB293='DD FD'!$J$10,MD293='DD FD'!$AI$3),MC293,0),
IF(AND(ML293='DD FD'!$J$10,MN293='DD FD'!$AI$3),MM293,0),
IF(AND(MW293='DD FD'!$J$10,MY293='DD FD'!$AI$3),MX293,0),
IF(AND(NH293='DD FD'!$J$10,NJ293='DD FD'!$AI$3),NI293,0),
IF(AND(NS293='DD FD'!$J$10,NU293='DD FD'!$AI$3),NT293,0),
IF(AND(OD293='DD FD'!$J$10,OF293='DD FD'!$AI$3),OE293,0),
IF(AND(OO293='DD FD'!$J$10,OQ293='DD FD'!$AI$3),OP293,0),
),2)</f>
        <v>0</v>
      </c>
      <c r="PB293" s="617">
        <f>ROUNDUP(SUM(
IF(AND(LH293='DD FD'!$J$8,LJ293='DD FD'!$AI$3),LI293,0),
IF(AND(LR293='DD FD'!$J$8,LT293='DD FD'!$AI$3),LS293,0),
IF(AND(MB293='DD FD'!$J$8,MD293='DD FD'!$AI$3),MC293,0),
IF(AND(ML293='DD FD'!$J$8,MN293='DD FD'!$AI$3),MM293,0),
IF(AND(MW293='DD FD'!$J$8,MY293='DD FD'!$AI$3),MX293,0),
IF(AND(NH293='DD FD'!$J$8,NJ293='DD FD'!$AI$3),NI293,0),
IF(AND(NS293='DD FD'!$J$8,NU293='DD FD'!$AI$3),NT293,0),
IF(AND(OD293='DD FD'!$J$8,OF293='DD FD'!$AI$3),OE293,0),
IF(AND(OO293='DD FD'!$J$8,OQ293='DD FD'!$AI$3),OP293,0),
),2)</f>
        <v>0</v>
      </c>
      <c r="PC293" s="617">
        <f>ROUNDUP(SUM(
IF(AND(LH293='DD FD'!$J$5,LJ293='DD FD'!$AI$3),LI293,0),
IF(AND(LR293='DD FD'!$J$5,LT293='DD FD'!$AI$3),LS293,0),
IF(AND(MB293='DD FD'!$J$5,MD293='DD FD'!$AI$3),MC293,0),
IF(AND(ML293='DD FD'!$J$5,MN293='DD FD'!$AI$3),MM293,0),
IF(AND(MW293='DD FD'!$J$5,MY293='DD FD'!$AI$3),MX293,0),
IF(AND(NH293='DD FD'!$J$5,NJ293='DD FD'!$AI$3),NI293,0),
IF(AND(NS293='DD FD'!$J$5,NU293='DD FD'!$AI$3),NT293,0),
IF(AND(OD293='DD FD'!$J$5,OF293='DD FD'!$AI$3),OE293,0),
IF(AND(OO293='DD FD'!$J$5,OQ293='DD FD'!$AI$3),OP293,0),
),2)</f>
        <v>0</v>
      </c>
      <c r="PD293" s="617">
        <f>ROUNDUP(SUM(
IF(AND(LH293='DD FD'!$J$9,LJ293='DD FD'!$AI$3),LI293,0),
IF(AND(LR293='DD FD'!$J$9,LT293='DD FD'!$AI$3),LS293,0),
IF(AND(MB293='DD FD'!$J$9,MD293='DD FD'!$AI$3),MC293,0),
IF(AND(ML293='DD FD'!$J$9,MN293='DD FD'!$AI$3),MM293,0),
IF(AND(MW293='DD FD'!$J$9,MY293='DD FD'!$AI$3),MX293,0),
IF(AND(NH293='DD FD'!$J$9,NJ293='DD FD'!$AI$3),NI293,0),
IF(AND(NS293='DD FD'!$J$9,NU293='DD FD'!$AI$3),NT293,0),
IF(AND(OD293='DD FD'!$J$9,OF293='DD FD'!$AI$3),OE293,0),
IF(AND(OO293='DD FD'!$J$9,OQ293='DD FD'!$AI$3),OP293,0),
),2)</f>
        <v>0</v>
      </c>
      <c r="PE293" s="617">
        <f>ROUNDUP(SUM(
IF(AND(LH293='DD FD'!$J$4,LJ293='DD FD'!$AI$3),LI293,0),
IF(AND(LR293='DD FD'!$J$4,LT293='DD FD'!$AI$3),LS293,0),
IF(AND(MB293='DD FD'!$J$4,MD293='DD FD'!$AI$3),MC293,0),
IF(AND(ML293='DD FD'!$J$4,MN293='DD FD'!$AI$3),MM293,0),
IF(AND(MW293='DD FD'!$J$4,MY293='DD FD'!$AI$3),MX293,0),
IF(AND(NH293='DD FD'!$J$4,NJ293='DD FD'!$AI$3),NI293,0),
IF(AND(NS293='DD FD'!$J$4,NU293='DD FD'!$AI$3),NT293,0),
IF(AND(OD293='DD FD'!$J$4,OF293='DD FD'!$AI$3),OE293,0),
IF(AND(OO293='DD FD'!$J$4,OQ293='DD FD'!$AI$3),OP293,0),
),2)</f>
        <v>0</v>
      </c>
      <c r="PF293" s="619">
        <f>ROUNDUP(SUM(
IF(AND(LH293='DD FD'!$J$11,LJ293='DD FD'!$AI$3),LI293,0),
IF(AND(LR293='DD FD'!$J$11,LT293='DD FD'!$AI$3),LS293,0),
IF(AND(MB293='DD FD'!$J$11,MD293='DD FD'!$AI$3),MC293,0),
IF(AND(ML293='DD FD'!$J$11,MN293='DD FD'!$AI$3),MM293,0),
IF(AND(MW293='DD FD'!$J$11,MY293='DD FD'!$AI$3),MX293,0),
IF(AND(NH293='DD FD'!$J$11,NJ293='DD FD'!$AI$3),NI293,0),
IF(AND(NS293='DD FD'!$J$11,NU293='DD FD'!$AI$3),NT293,0),
IF(AND(OD293='DD FD'!$J$11,OF293='DD FD'!$AI$3),OE293,0),
IF(AND(OO293='DD FD'!$J$11,OQ293='DD FD'!$AI$3),OP293,0),
),2)</f>
        <v>0</v>
      </c>
    </row>
    <row r="294" spans="1:422">
      <c r="A294" s="806"/>
      <c r="B294" s="934"/>
      <c r="C294" s="247"/>
      <c r="D294" s="842"/>
      <c r="E294" s="247"/>
      <c r="F294" s="158"/>
      <c r="G294" s="710"/>
      <c r="H294" s="712"/>
      <c r="I294" s="936"/>
      <c r="J294" s="803"/>
      <c r="K294" s="150"/>
      <c r="L294" s="146" t="str">
        <f t="shared" si="108"/>
        <v/>
      </c>
      <c r="M294" s="501" t="str">
        <f t="shared" si="125"/>
        <v/>
      </c>
      <c r="N294" s="504"/>
      <c r="O294" s="113" t="str">
        <f t="shared" si="126"/>
        <v/>
      </c>
      <c r="P294" s="114" t="str">
        <f t="shared" si="109"/>
        <v/>
      </c>
      <c r="Q294" s="152"/>
      <c r="R294" s="152"/>
      <c r="S294" s="115" t="str">
        <f t="shared" si="127"/>
        <v/>
      </c>
      <c r="T294" s="159"/>
      <c r="U294" s="159"/>
      <c r="V294" s="157"/>
      <c r="W294" s="157"/>
      <c r="X294" s="157"/>
      <c r="Y294" s="772"/>
      <c r="Z294" s="158"/>
      <c r="AA294" s="144"/>
      <c r="AB294" s="112"/>
      <c r="AC294" s="153"/>
      <c r="AD294" s="153"/>
      <c r="AE294" s="153"/>
      <c r="AF294" s="153"/>
      <c r="AG294" s="153"/>
      <c r="AH294" s="153"/>
      <c r="AI294" s="152"/>
      <c r="AJ294" s="158"/>
      <c r="AK294" s="158"/>
      <c r="AL294" s="158"/>
      <c r="AM294" s="116" t="str">
        <f t="shared" si="128"/>
        <v/>
      </c>
      <c r="AN294" s="116" t="str">
        <f t="shared" si="129"/>
        <v/>
      </c>
      <c r="AO294" s="324"/>
      <c r="AP294" s="503"/>
      <c r="AQ294" s="487" t="str">
        <f t="shared" si="130"/>
        <v/>
      </c>
      <c r="AR294" s="113" t="str">
        <f t="shared" si="110"/>
        <v/>
      </c>
      <c r="AS294" s="113" t="str">
        <f t="shared" si="111"/>
        <v/>
      </c>
      <c r="AT294" s="113" t="str">
        <f t="shared" si="112"/>
        <v/>
      </c>
      <c r="AU294" s="113" t="str">
        <f t="shared" si="113"/>
        <v/>
      </c>
      <c r="AV294" s="159"/>
      <c r="AW294" s="157"/>
      <c r="AX294" s="157"/>
      <c r="AY294" s="157"/>
      <c r="AZ294" s="157"/>
      <c r="BA294" s="116" t="str">
        <f t="shared" si="114"/>
        <v/>
      </c>
      <c r="BB294" s="316"/>
      <c r="BC294" s="116" t="str">
        <f t="shared" si="115"/>
        <v/>
      </c>
      <c r="BD294" s="133" t="str">
        <f t="shared" si="116"/>
        <v/>
      </c>
      <c r="BE294" s="157"/>
      <c r="BF294" s="1180"/>
      <c r="BG294" s="1180"/>
      <c r="BH294" s="158"/>
      <c r="BI294" s="490"/>
      <c r="BJ294" s="514" t="str">
        <f t="shared" si="131"/>
        <v/>
      </c>
      <c r="BK294" s="789"/>
      <c r="BL294" s="116" t="str">
        <f t="shared" si="132"/>
        <v/>
      </c>
      <c r="BM294" s="144"/>
      <c r="BN294" s="144"/>
      <c r="BO294" s="144"/>
      <c r="BP294" s="790"/>
      <c r="BQ294" s="790"/>
      <c r="BR294" s="790"/>
      <c r="BS294" s="116" t="str">
        <f t="shared" si="117"/>
        <v/>
      </c>
      <c r="BT294" s="790"/>
      <c r="BU294" s="808" t="str">
        <f t="shared" si="118"/>
        <v/>
      </c>
      <c r="BV294" s="791"/>
      <c r="BW294" s="144"/>
      <c r="BX294" s="20"/>
      <c r="BY294" s="20"/>
      <c r="BZ294" s="20"/>
      <c r="CA294" s="792"/>
      <c r="CB294" s="1201"/>
      <c r="CC294" s="144"/>
      <c r="CD294" s="144"/>
      <c r="CE294" s="144"/>
      <c r="CF294" s="144"/>
      <c r="CG294" s="144"/>
      <c r="CH294" s="144"/>
      <c r="CI294" s="144"/>
      <c r="CJ294" s="144"/>
      <c r="CK294" s="144"/>
      <c r="CL294" s="144"/>
      <c r="CM294" s="144"/>
      <c r="CN294" s="144"/>
      <c r="CO294" s="144"/>
      <c r="CP294" s="144"/>
      <c r="CQ294" s="144"/>
      <c r="CR294" s="144"/>
      <c r="CS294" s="144"/>
      <c r="CT294" s="144"/>
      <c r="CU294" s="144"/>
      <c r="CV294" s="144"/>
      <c r="CW294" s="144"/>
      <c r="CX294" s="144"/>
      <c r="CY294" s="144"/>
      <c r="CZ294" s="144"/>
      <c r="DA294" s="144"/>
      <c r="DB294" s="144"/>
      <c r="DC294" s="144"/>
      <c r="DD294" s="144"/>
      <c r="DE294" s="144"/>
      <c r="DF294" s="144"/>
      <c r="DG294" s="144"/>
      <c r="DH294" s="144"/>
      <c r="DI294" s="144"/>
      <c r="DJ294" s="144"/>
      <c r="DK294" s="144"/>
      <c r="DL294" s="144"/>
      <c r="DM294" s="144"/>
      <c r="DN294" s="144"/>
      <c r="DO294" s="144"/>
      <c r="DP294" s="144"/>
      <c r="DQ294" s="144"/>
      <c r="DR294" s="144"/>
      <c r="DS294" s="144"/>
      <c r="DT294" s="144"/>
      <c r="DU294" s="144"/>
      <c r="DV294" s="144"/>
      <c r="DW294" s="144"/>
      <c r="DX294" s="144"/>
      <c r="DY294" s="144"/>
      <c r="DZ294" s="144"/>
      <c r="EA294" s="144"/>
      <c r="EB294" s="144"/>
      <c r="EC294" s="144"/>
      <c r="ED294" s="782" t="str">
        <f t="shared" si="133"/>
        <v/>
      </c>
      <c r="EE294" s="519"/>
      <c r="EF294" s="793"/>
      <c r="EG294" s="519"/>
      <c r="EH294" s="794"/>
      <c r="EI294" s="790"/>
      <c r="EJ294" s="794"/>
      <c r="EK294" s="794"/>
      <c r="EL294" s="790"/>
      <c r="EM294" s="790"/>
      <c r="EN294" s="790"/>
      <c r="EO294" s="112" t="str">
        <f t="shared" si="119"/>
        <v/>
      </c>
      <c r="EP294" s="790"/>
      <c r="EQ294" s="488" t="str">
        <f t="shared" si="120"/>
        <v/>
      </c>
      <c r="ER294" s="1100"/>
      <c r="ES294" s="1099" t="str">
        <f t="shared" si="134"/>
        <v/>
      </c>
      <c r="ET294" s="525"/>
      <c r="EU294" s="148"/>
      <c r="EV294" s="148"/>
      <c r="EW294" s="148"/>
      <c r="EX294" s="148"/>
      <c r="EY294" s="148"/>
      <c r="EZ294" s="148"/>
      <c r="FA294" s="148"/>
      <c r="FB294" s="148"/>
      <c r="FC294" s="148"/>
      <c r="FD294" s="148"/>
      <c r="FE294" s="148"/>
      <c r="FF294" s="148"/>
      <c r="FG294" s="148"/>
      <c r="FH294" s="148"/>
      <c r="FI294" s="528"/>
      <c r="FJ294" s="513" t="str">
        <f t="shared" si="121"/>
        <v/>
      </c>
      <c r="FK294" s="158"/>
      <c r="FL294" s="850"/>
      <c r="FM294" s="850"/>
      <c r="FN294" s="850"/>
      <c r="FO294" s="850"/>
      <c r="FP294" s="850"/>
      <c r="FQ294" s="850"/>
      <c r="FR294" s="157"/>
      <c r="FS294" s="143"/>
      <c r="FT294" s="143"/>
      <c r="FU294" s="847" t="str">
        <f t="shared" si="122"/>
        <v/>
      </c>
      <c r="FV294" s="555"/>
      <c r="FW294" s="523" t="str">
        <f>IF(Table1[[#This Row],[Nonfood Inhaltstoffe - Komponente]]="","",VLOOKUP(Table1[[#This Row],[Nonfood Inhaltstoffe - Komponente]],'Dropdown Auswahl'!BJ:BK,2,FALSE))</f>
        <v/>
      </c>
      <c r="FX294" s="1013"/>
      <c r="FY294" s="1011" t="str">
        <f t="shared" si="123"/>
        <v/>
      </c>
      <c r="FZ294" s="152"/>
      <c r="GA294" s="152"/>
      <c r="GB294" s="152"/>
      <c r="GC294" s="529" t="str">
        <f t="shared" si="124"/>
        <v/>
      </c>
      <c r="GG294" s="21"/>
      <c r="GH294" s="21"/>
      <c r="GI294" s="1019"/>
      <c r="GJ294" s="1016" t="str">
        <f>IF(Table1[[#This Row],[Global Trade Item Number (GTIN)]]="","",Table1[[#This Row],[Global Trade Item Number (GTIN)]])</f>
        <v/>
      </c>
      <c r="GK294" s="555" t="str">
        <f>IF(Table1[[#This Row],[WAWI-Nr./ Kreditoren-Nummer
(ASDV)]]&lt;&gt;"",Table1[[#This Row],[WAWI-Nr./ Kreditoren-Nummer
(ASDV)]],"")</f>
        <v/>
      </c>
      <c r="GL294" s="165"/>
      <c r="GM294" s="165"/>
      <c r="GN294" s="165"/>
      <c r="GO294" s="485"/>
      <c r="GP294" s="534"/>
      <c r="GQ294" s="533"/>
      <c r="GR294" s="486"/>
      <c r="GS294" s="486"/>
      <c r="GT294" s="486"/>
      <c r="GU294" s="486"/>
      <c r="GV294" s="486"/>
      <c r="GW294" s="542"/>
      <c r="GX294" s="538"/>
      <c r="GY294" s="144"/>
      <c r="GZ294" s="480"/>
      <c r="HA294" s="158"/>
      <c r="HB294" s="480"/>
      <c r="HC294" s="480"/>
      <c r="HD294" s="480"/>
      <c r="HE294" s="480"/>
      <c r="HF294" s="480"/>
      <c r="HG294" s="480"/>
      <c r="HH294" s="538"/>
      <c r="HI294" s="480"/>
      <c r="HJ294" s="480"/>
      <c r="HK294" s="480"/>
      <c r="HL294" s="480"/>
      <c r="HM294" s="480"/>
      <c r="HN294" s="480"/>
      <c r="HO294" s="480"/>
      <c r="HP294" s="480"/>
      <c r="HQ294" s="480"/>
      <c r="HR294" s="538"/>
      <c r="HS294" s="480"/>
      <c r="HT294" s="480"/>
      <c r="HU294" s="480"/>
      <c r="HV294" s="480"/>
      <c r="HW294" s="480"/>
      <c r="HX294" s="480"/>
      <c r="HY294" s="480"/>
      <c r="HZ294" s="480"/>
      <c r="IA294" s="480"/>
      <c r="IB294" s="538"/>
      <c r="IC294" s="480"/>
      <c r="ID294" s="480"/>
      <c r="IE294" s="480"/>
      <c r="IF294" s="480"/>
      <c r="IG294" s="480"/>
      <c r="IH294" s="480"/>
      <c r="II294" s="480"/>
      <c r="IJ294" s="480"/>
      <c r="IK294" s="480"/>
      <c r="IL294" s="480"/>
      <c r="IM294" s="538"/>
      <c r="IN294" s="480"/>
      <c r="IO294" s="480"/>
      <c r="IP294" s="480"/>
      <c r="IQ294" s="480"/>
      <c r="IR294" s="480"/>
      <c r="IS294" s="480"/>
      <c r="IT294" s="480"/>
      <c r="IU294" s="480"/>
      <c r="IV294" s="480"/>
      <c r="IW294" s="480"/>
      <c r="IX294" s="538"/>
      <c r="IY294" s="480"/>
      <c r="IZ294" s="480"/>
      <c r="JA294" s="480"/>
      <c r="JB294" s="480"/>
      <c r="JC294" s="480"/>
      <c r="JD294" s="480"/>
      <c r="JE294" s="480"/>
      <c r="JF294" s="480"/>
      <c r="JG294" s="480"/>
      <c r="JH294" s="480"/>
      <c r="JI294" s="538"/>
      <c r="JJ294" s="480"/>
      <c r="JK294" s="480"/>
      <c r="JL294" s="480"/>
      <c r="JM294" s="480"/>
      <c r="JN294" s="480"/>
      <c r="JO294" s="480"/>
      <c r="JP294" s="480"/>
      <c r="JQ294" s="480"/>
      <c r="JR294" s="480"/>
      <c r="JS294" s="590"/>
      <c r="JT294" s="538"/>
      <c r="JU294" s="480"/>
      <c r="JV294" s="480"/>
      <c r="JW294" s="480"/>
      <c r="JX294" s="480"/>
      <c r="JY294" s="480"/>
      <c r="JZ294" s="480"/>
      <c r="KA294" s="480"/>
      <c r="KB294" s="480"/>
      <c r="KC294" s="480"/>
      <c r="KD294" s="480"/>
      <c r="KE294" s="538"/>
      <c r="KF294" s="480"/>
      <c r="KG294" s="480"/>
      <c r="KH294" s="480"/>
      <c r="KI294" s="480"/>
      <c r="KJ294" s="480"/>
      <c r="KK294" s="480"/>
      <c r="KL294" s="480"/>
      <c r="KM294" s="480"/>
      <c r="KN294" s="480"/>
      <c r="KO294" s="480"/>
      <c r="KR294" s="568" t="str">
        <f>IF(Table1[[#This Row],[GTIN]]&lt;&gt;"",Table1[[#This Row],[GTIN]],"")</f>
        <v/>
      </c>
      <c r="KS294" s="569" t="str">
        <f>Table1[[#This Row],[Kreditor]]</f>
        <v/>
      </c>
      <c r="KT294" s="570" t="str">
        <f>IF(Table1[[#This Row],[Gültig ab (Datum)]]&lt;&gt;"",Table1[[#This Row],[Gültig ab (Datum)]],"")</f>
        <v/>
      </c>
      <c r="KU294" s="570"/>
      <c r="KV294" s="583" t="str">
        <f>IF(Table1[[#This Row],[Artikel verpackt? 
(X=Ja)]]="","",Table1[[#This Row],[Artikel verpackt? 
(X=Ja)]])</f>
        <v/>
      </c>
      <c r="KW294" s="571" t="str">
        <f>IF(Table1[[#This Row],[Verpackung recyclingfähig?
(X=Ja)]]="","",Table1[[#This Row],[Verpackung recyclingfähig?
(X=Ja)]])</f>
        <v/>
      </c>
      <c r="KX294" s="572"/>
      <c r="KY294" s="573"/>
      <c r="KZ294" s="574"/>
      <c r="LA294" s="574"/>
      <c r="LB294" s="574"/>
      <c r="LC294" s="574"/>
      <c r="LD294" s="574"/>
      <c r="LE294" s="574"/>
      <c r="LF294" s="575"/>
      <c r="LG294" s="576" t="str">
        <f>IF(Table1[[#This Row],[Hauptkörper - B1 - Art]]="","",VLOOKUP(Table1[[#This Row],[Hauptkörper - B1 - Art]],'DD FD'!B:C,2,FALSE))</f>
        <v/>
      </c>
      <c r="LH294" s="577" t="str">
        <f>IF(Table1[[#This Row],[Hauptkörper - B1 - Fraktion]]="","",VLOOKUP(Table1[[#This Row],[Hauptkörper - B1 - Fraktion]],'DD FD'!H:J,3,FALSE))</f>
        <v/>
      </c>
      <c r="LI294" s="574" t="str">
        <f>IF(Table1[[#This Row],[Hauptkörper - B1 - Gewicht
(in G)]]="","",Table1[[#This Row],[Hauptkörper - B1 - Gewicht
(in G)]])</f>
        <v/>
      </c>
      <c r="LJ294" s="574" t="str">
        <f>IF(Table1[[#This Row],[Hauptkörper - B1 - Lizenzierungs-pflichtig? (X=Ja)]]="","",Table1[[#This Row],[Hauptkörper - B1 - Lizenzierungs-pflichtig? (X=Ja)]])</f>
        <v/>
      </c>
      <c r="LK294" s="577" t="str">
        <f>IF(Table1[[#This Row],[Hauptkörper - B1 - Virgin Material]]="","",VLOOKUP(Table1[[#This Row],[Hauptkörper - B1 - Virgin Material]],'DD FD'!AJ:AK,2,FALSE))</f>
        <v/>
      </c>
      <c r="LL294" s="578" t="str">
        <f>IF(Table1[[#This Row],[Hauptkörper - B1 - Virgin Material Anteil (in %)]]="","",Table1[[#This Row],[Hauptkörper - B1 - Virgin Material Anteil (in %)]])</f>
        <v/>
      </c>
      <c r="LM294" s="577" t="str">
        <f>IF(Table1[[#This Row],[Hauptkörper - B1 - Recyceltes Material]]="","",VLOOKUP(Table1[[#This Row],[Hauptkörper - B1 - Recyceltes Material]],'DD FD'!AL:AM,2,FALSE))</f>
        <v/>
      </c>
      <c r="LN294" s="578" t="str">
        <f>IF(Table1[[#This Row],[Hauptkörper - B1 - Recyceltes Material Anteil (in %)]]="","",Table1[[#This Row],[Hauptkörper - B1 - Recyceltes Material Anteil (in %)]])</f>
        <v/>
      </c>
      <c r="LO294" s="579" t="str">
        <f>IF(Table1[[#This Row],[Hauptkörper - B1 - Beschichtung]]="","",VLOOKUP(Table1[[#This Row],[Hauptkörper - B1 - Beschichtung]],'DD FD'!AE:AF,2,FALSE))</f>
        <v/>
      </c>
      <c r="LP294" s="580" t="str">
        <f>IF(Table1[[#This Row],[Hauptkörper - B1 - Beschichtung Anteil (in %)]]="","",Table1[[#This Row],[Hauptkörper - B1 - Beschichtung Anteil (in %)]])</f>
        <v/>
      </c>
      <c r="LQ294" s="576" t="str">
        <f>IF(Table1[[#This Row],[Hauptkörper - B2 - Art]]="","",VLOOKUP(Table1[[#This Row],[Hauptkörper - B2 - Art]],'DD FD'!B:C,2,FALSE))</f>
        <v/>
      </c>
      <c r="LR294" s="577" t="str">
        <f>IF(Table1[[#This Row],[Hauptkörper - B2 - Fraktion]]="","",VLOOKUP(Table1[[#This Row],[Hauptkörper - B2 - Fraktion]],'DD FD'!H:J,3,FALSE))</f>
        <v/>
      </c>
      <c r="LS294" s="574" t="str">
        <f>IF(Table1[[#This Row],[Hauptkörper - B2 - Gewicht
(in G)]]="","",Table1[[#This Row],[Hauptkörper - B2 - Gewicht
(in G)]])</f>
        <v/>
      </c>
      <c r="LT294" s="574" t="str">
        <f>IF(Table1[[#This Row],[Hauptkörper - B2 - Lizenzierungs-pflichtig? (X=Ja)]]="","",Table1[[#This Row],[Hauptkörper - B2 - Lizenzierungs-pflichtig? (X=Ja)]])</f>
        <v/>
      </c>
      <c r="LU294" s="577" t="str">
        <f>IF(Table1[[#This Row],[Hauptkörper - B2 - Virgin Material]]="","",VLOOKUP(Table1[[#This Row],[Hauptkörper - B2 - Virgin Material]],'DD FD'!AJ:AK,2,FALSE))</f>
        <v/>
      </c>
      <c r="LV294" s="578" t="str">
        <f>IF(Table1[[#This Row],[Hauptkörper - B2 - Virgin Material Anteil (in %)]]="","",Table1[[#This Row],[Hauptkörper - B2 - Virgin Material Anteil (in %)]])</f>
        <v/>
      </c>
      <c r="LW294" s="577" t="str">
        <f>IF(Table1[[#This Row],[Hauptkörper - B2 - Recyceltes Material]]="","",VLOOKUP(Table1[[#This Row],[Hauptkörper - B2 - Recyceltes Material]],'DD FD'!AL:AM,2,FALSE))</f>
        <v/>
      </c>
      <c r="LX294" s="578" t="str">
        <f>IF(Table1[[#This Row],[Hauptkörper - B2 - Recyceltes Material Anteil (in %)]]="","",Table1[[#This Row],[Hauptkörper - B2 - Recyceltes Material Anteil (in %)]])</f>
        <v/>
      </c>
      <c r="LY294" s="577" t="str">
        <f>IF(Table1[[#This Row],[Hauptkörper - B2 - Beschichtung]]="","",VLOOKUP(Table1[[#This Row],[Hauptkörper - B2 - Beschichtung]],'DD FD'!AE:AF,2,FALSE))</f>
        <v/>
      </c>
      <c r="LZ294" s="580" t="str">
        <f>IF(Table1[[#This Row],[Hauptkörper - B2 - Beschichtung Anteil (in %)]]="","",Table1[[#This Row],[Hauptkörper - B2 - Beschichtung Anteil (in %)]])</f>
        <v/>
      </c>
      <c r="MA294" s="576" t="str">
        <f>IF(Table1[[#This Row],[Hauptkörper - B3 - Art]]="","",VLOOKUP(Table1[[#This Row],[Hauptkörper - B3 - Art]],'DD FD'!B:C,2,FALSE))</f>
        <v/>
      </c>
      <c r="MB294" s="577" t="str">
        <f>IF(Table1[[#This Row],[Hauptkörper - B3 - Fraktion]]="","",VLOOKUP(Table1[[#This Row],[Hauptkörper - B3 - Fraktion]],'DD FD'!H:J,3,FALSE))</f>
        <v/>
      </c>
      <c r="MC294" s="574" t="str">
        <f>IF(Table1[[#This Row],[Hauptkörper - B3 - Gewicht
(in G)]]="","",Table1[[#This Row],[Hauptkörper - B3 - Gewicht
(in G)]])</f>
        <v/>
      </c>
      <c r="MD294" s="574" t="str">
        <f>IF(Table1[[#This Row],[Hauptkörper - B3 - Lizenzierungs-pflichtig? (X=Ja)]]="","",Table1[[#This Row],[Hauptkörper - B3 - Lizenzierungs-pflichtig? (X=Ja)]])</f>
        <v/>
      </c>
      <c r="ME294" s="577" t="str">
        <f>IF(Table1[[#This Row],[Hauptkörper - B3 - Virgin Material]]="","",VLOOKUP(Table1[[#This Row],[Hauptkörper - B3 - Virgin Material]],'DD FD'!AJ:AK,2,FALSE))</f>
        <v/>
      </c>
      <c r="MF294" s="578" t="str">
        <f>IF(Table1[[#This Row],[Hauptkörper - B3 - Virgin Material Anteil (in %)]]="","",Table1[[#This Row],[Hauptkörper - B3 - Virgin Material Anteil (in %)]])</f>
        <v/>
      </c>
      <c r="MG294" s="577" t="str">
        <f>IF(Table1[[#This Row],[Hauptkörper - B3 - Recyceltes Material]]="","",VLOOKUP(Table1[[#This Row],[Hauptkörper - B3 - Recyceltes Material]],'DD FD'!AL:AM,2,FALSE))</f>
        <v/>
      </c>
      <c r="MH294" s="578" t="str">
        <f>IF(Table1[[#This Row],[Hauptkörper - B3 - Recyceltes Material Anteil (in %)]]="","",Table1[[#This Row],[Hauptkörper - B3 - Recyceltes Material Anteil (in %)]])</f>
        <v/>
      </c>
      <c r="MI294" s="577" t="str">
        <f>IF(Table1[[#This Row],[Hauptkörper - B3 - Beschichtung]]="","",VLOOKUP(Table1[[#This Row],[Hauptkörper - B3 - Beschichtung]],'DD FD'!AE:AF,2,FALSE))</f>
        <v/>
      </c>
      <c r="MJ294" s="580" t="str">
        <f>IF(Table1[[#This Row],[Hauptkörper - B3 - Beschichtung Anteil (in %)]]="","",Table1[[#This Row],[Hauptkörper - B3 - Beschichtung Anteil (in %)]])</f>
        <v/>
      </c>
      <c r="MK294" s="576" t="str">
        <f>IF(Table1[[#This Row],[Verschluss - B1 - Art]]="","",VLOOKUP(Table1[[#This Row],[Verschluss - B1 - Art]],'DD FD'!D:E,2,FALSE))</f>
        <v/>
      </c>
      <c r="ML294" s="577" t="str">
        <f>IF(Table1[[#This Row],[Verschluss - B1 - Fraktion]]="","",VLOOKUP(Table1[[#This Row],[Verschluss - B1 - Fraktion]],'DD FD'!H:J,3,FALSE))</f>
        <v/>
      </c>
      <c r="MM294" s="574" t="str">
        <f>IF(Table1[[#This Row],[Verschluss - B1 - Gewicht (in G)]]="","",Table1[[#This Row],[Verschluss - B1 - Gewicht (in G)]])</f>
        <v/>
      </c>
      <c r="MN294" s="574" t="str">
        <f>IF(Table1[[#This Row],[Verschluss - B1 - Lizenzierungs-pflichtig? (X=Ja)]]="","",Table1[[#This Row],[Verschluss - B1 - Lizenzierungs-pflichtig? (X=Ja)]])</f>
        <v/>
      </c>
      <c r="MO294" s="574" t="str">
        <f>IF(Table1[[#This Row],[Verschluss - B1 - Trennbar vom Hauptkörper? (X=Ja)]]="","",Table1[[#This Row],[Verschluss - B1 - Trennbar vom Hauptkörper? (X=Ja)]])</f>
        <v/>
      </c>
      <c r="MP294" s="577" t="str">
        <f>IF(Table1[[#This Row],[Verschluss - B1 - Virgin Material]]="","",VLOOKUP(Table1[[#This Row],[Verschluss - B1 - Virgin Material]],'DD FD'!AJ:AK,2,FALSE))</f>
        <v/>
      </c>
      <c r="MQ294" s="578" t="str">
        <f>IF(Table1[[#This Row],[Verschluss - B1 - Virgin Material Anteil (in %)]]="","",Table1[[#This Row],[Verschluss - B1 - Virgin Material Anteil (in %)]])</f>
        <v/>
      </c>
      <c r="MR294" s="577" t="str">
        <f>IF(Table1[[#This Row],[Verschluss - B1 - Recyceltes Material]]="","",VLOOKUP(Table1[[#This Row],[Verschluss - B1 - Recyceltes Material]],'DD FD'!AL:AM,2,FALSE))</f>
        <v/>
      </c>
      <c r="MS294" s="578" t="str">
        <f>IF(Table1[[#This Row],[Verschluss - B1 - Recyceltes Material Anteil (in %)]]="","",Table1[[#This Row],[Verschluss - B1 - Recyceltes Material Anteil (in %)]])</f>
        <v/>
      </c>
      <c r="MT294" s="577" t="str">
        <f>IF(Table1[[#This Row],[Verschluss - B1 - Beschichtung]]="","",VLOOKUP(Table1[[#This Row],[Verschluss - B1 - Beschichtung]],'DD FD'!AE:AF,2,FALSE))</f>
        <v/>
      </c>
      <c r="MU294" s="580" t="str">
        <f>IF(Table1[[#This Row],[Verschluss - B1 - Beschichtung Anteil (in %)]]="","",Table1[[#This Row],[Verschluss - B1 - Beschichtung Anteil (in %)]])</f>
        <v/>
      </c>
      <c r="MV294" s="576" t="str">
        <f>IF(Table1[[#This Row],[Verschluss - B2 - Art]]="","",VLOOKUP(Table1[[#This Row],[Verschluss - B2 - Art]],'DD FD'!D:E,2,FALSE))</f>
        <v/>
      </c>
      <c r="MW294" s="577" t="str">
        <f>IF(Table1[[#This Row],[Verschluss - B2 - Fraktion]]="","",VLOOKUP(Table1[[#This Row],[Verschluss - B2 - Fraktion]],'DD FD'!H:J,3,FALSE))</f>
        <v/>
      </c>
      <c r="MX294" s="574" t="str">
        <f>IF(Table1[[#This Row],[Verschluss - B2 - Gewicht (in G)]]="","",Table1[[#This Row],[Verschluss - B2 - Gewicht (in G)]])</f>
        <v/>
      </c>
      <c r="MY294" s="574" t="str">
        <f>IF(Table1[[#This Row],[Verschluss - B2 - Lizenzierungs-pflichtig? (X=Ja)]]="","",Table1[[#This Row],[Verschluss - B2 - Lizenzierungs-pflichtig? (X=Ja)]])</f>
        <v/>
      </c>
      <c r="MZ294" s="574" t="str">
        <f>IF(Table1[[#This Row],[Verschluss - B2 - Trennbar vom Hauptkörper? (X=Ja)]]="","",Table1[[#This Row],[Verschluss - B2 - Trennbar vom Hauptkörper? (X=Ja)]])</f>
        <v/>
      </c>
      <c r="NA294" s="577" t="str">
        <f>IF(Table1[[#This Row],[Verschluss - B2 - Virgin Material]]="","",VLOOKUP(Table1[[#This Row],[Verschluss - B2 - Virgin Material]],'DD FD'!AJ:AK,2,FALSE))</f>
        <v/>
      </c>
      <c r="NB294" s="578" t="str">
        <f>IF(Table1[[#This Row],[Verschluss - B2 - Virgin Material Anteil (in %)]]="","",Table1[[#This Row],[Verschluss - B2 - Virgin Material Anteil (in %)]])</f>
        <v/>
      </c>
      <c r="NC294" s="577" t="str">
        <f>IF(Table1[[#This Row],[Verschluss - B2 - Recyceltes Material]]="","",VLOOKUP(Table1[[#This Row],[Verschluss - B2 - Recyceltes Material]],'DD FD'!AL:AM,2,FALSE))</f>
        <v/>
      </c>
      <c r="ND294" s="578" t="str">
        <f>IF(Table1[[#This Row],[Verschluss - B2 - Recyceltes Material Anteil (in %)]]="","",Table1[[#This Row],[Verschluss - B2 - Recyceltes Material Anteil (in %)]])</f>
        <v/>
      </c>
      <c r="NE294" s="577" t="str">
        <f>IF(Table1[[#This Row],[Verschluss - B2 - Beschichtung]]="","",VLOOKUP(Table1[[#This Row],[Verschluss - B2 - Beschichtung]],'DD FD'!AE:AF,2,FALSE))</f>
        <v/>
      </c>
      <c r="NF294" s="580" t="str">
        <f>IF(Table1[[#This Row],[Verschluss - B2 - Beschichtung Anteil (in %)]]="","",Table1[[#This Row],[Verschluss - B2 - Beschichtung Anteil (in %)]])</f>
        <v/>
      </c>
      <c r="NG294" s="576" t="str">
        <f>IF(Table1[[#This Row],[Verschluss - B3 - Art]]="","",VLOOKUP(Table1[[#This Row],[Verschluss - B3 - Art]],'DD FD'!D:E,2,FALSE))</f>
        <v/>
      </c>
      <c r="NH294" s="577" t="str">
        <f>IF(Table1[[#This Row],[Verschluss - B3 - Fraktion]]="","",VLOOKUP(Table1[[#This Row],[Verschluss - B3 - Fraktion]],'DD FD'!H:J,3,FALSE))</f>
        <v/>
      </c>
      <c r="NI294" s="574" t="str">
        <f>IF(Table1[[#This Row],[Verschluss - B3 - Gewicht (in G)]]="","",Table1[[#This Row],[Verschluss - B3 - Gewicht (in G)]])</f>
        <v/>
      </c>
      <c r="NJ294" s="574" t="str">
        <f>IF(Table1[[#This Row],[Verschluss - B3 - Lizenzierungs-pflichtig? (X=Ja)]]="","",Table1[[#This Row],[Verschluss - B3 - Lizenzierungs-pflichtig? (X=Ja)]])</f>
        <v/>
      </c>
      <c r="NK294" s="574" t="str">
        <f>IF(Table1[[#This Row],[Verschluss - B3 - Trennbar vom Hauptkörper? (X=Ja)]]="","",Table1[[#This Row],[Verschluss - B3 - Trennbar vom Hauptkörper? (X=Ja)]])</f>
        <v/>
      </c>
      <c r="NL294" s="577" t="str">
        <f>IF(Table1[[#This Row],[Verschluss - B3 - Virgin Material]]="","",VLOOKUP(Table1[[#This Row],[Verschluss - B3 - Virgin Material]],'DD FD'!AJ:AK,2,FALSE))</f>
        <v/>
      </c>
      <c r="NM294" s="578" t="str">
        <f>IF(Table1[[#This Row],[Verschluss - B3 - Virgin Material Anteil (in %)]]="","",Table1[[#This Row],[Verschluss - B3 - Virgin Material Anteil (in %)]])</f>
        <v/>
      </c>
      <c r="NN294" s="577" t="str">
        <f>IF(Table1[[#This Row],[Verschluss - B3 - Recyceltes Material]]="","",VLOOKUP(Table1[[#This Row],[Verschluss - B3 - Recyceltes Material]],'DD FD'!AL:AM,2,FALSE))</f>
        <v/>
      </c>
      <c r="NO294" s="578" t="str">
        <f>IF(Table1[[#This Row],[Verschluss - B3 - Recyceltes Material Anteil (in %)]]="","",Table1[[#This Row],[Verschluss - B3 - Recyceltes Material Anteil (in %)]])</f>
        <v/>
      </c>
      <c r="NP294" s="577" t="str">
        <f>IF(Table1[[#This Row],[Verschluss - B3 - Beschichtung]]="","",VLOOKUP(Table1[[#This Row],[Verschluss - B3 - Beschichtung]],'DD FD'!AE:AF,2,FALSE))</f>
        <v/>
      </c>
      <c r="NQ294" s="580" t="str">
        <f>IF(Table1[[#This Row],[Verschluss - B3 - Beschichtung Anteil (in %)]]="","",Table1[[#This Row],[Verschluss - B3 - Beschichtung Anteil (in %)]])</f>
        <v/>
      </c>
      <c r="NR294" s="576" t="str">
        <f>IF(Table1[[#This Row],[Etikett - B1 - Art]]="","",VLOOKUP(Table1[[#This Row],[Etikett - B1 - Art]],'DD FD'!F:G,2,FALSE))</f>
        <v/>
      </c>
      <c r="NS294" s="577" t="str">
        <f>IF(Table1[[#This Row],[Etikett - B1 - Fraktion]]="","",VLOOKUP(Table1[[#This Row],[Etikett - B1 - Fraktion]],'DD FD'!H:J,3,FALSE))</f>
        <v/>
      </c>
      <c r="NT294" s="574" t="str">
        <f>IF(Table1[[#This Row],[Etikett - B1 - Gewicht (in G)]]="","",Table1[[#This Row],[Etikett - B1 - Gewicht (in G)]])</f>
        <v/>
      </c>
      <c r="NU294" s="574" t="str">
        <f>IF(Table1[[#This Row],[Etikett - B1 - Lizenzierungs-pflichtig? (X=Ja)]]="","",Table1[[#This Row],[Etikett - B1 - Lizenzierungs-pflichtig? (X=Ja)]])</f>
        <v/>
      </c>
      <c r="NV294" s="574" t="str">
        <f>IF(Table1[[#This Row],[Etikett - B1 - Trennbar vom Hauptkörper? (X=Ja)]]="","",Table1[[#This Row],[Etikett - B1 - Trennbar vom Hauptkörper? (X=Ja)]])</f>
        <v/>
      </c>
      <c r="NW294" s="577" t="str">
        <f>IF(Table1[[#This Row],[Etikett - B1 - Virgin Material]]="","",VLOOKUP(Table1[[#This Row],[Etikett - B1 - Virgin Material]],'DD FD'!AJ:AK,2,FALSE))</f>
        <v/>
      </c>
      <c r="NX294" s="578" t="str">
        <f>IF(Table1[[#This Row],[Etikett - B1 - Virgin Material Anteil (in %)]]="","",Table1[[#This Row],[Etikett - B1 - Virgin Material Anteil (in %)]])</f>
        <v/>
      </c>
      <c r="NY294" s="577" t="str">
        <f>IF(Table1[[#This Row],[Etikett - B1 - Recyceltes Material]]="","",VLOOKUP(Table1[[#This Row],[Etikett - B1 - Recyceltes Material]],'DD FD'!AL:AM,2,FALSE))</f>
        <v/>
      </c>
      <c r="NZ294" s="578" t="str">
        <f>IF(Table1[[#This Row],[Etikett - B1 - Recyceltes Material Anteil (in %)]]="","",Table1[[#This Row],[Etikett - B1 - Recyceltes Material Anteil (in %)]])</f>
        <v/>
      </c>
      <c r="OA294" s="577" t="str">
        <f>IF(Table1[[#This Row],[Etikett - B1 - Beschichtung]]="","",VLOOKUP(Table1[[#This Row],[Etikett - B1 - Beschichtung]],'DD FD'!AE:AF,2,FALSE))</f>
        <v/>
      </c>
      <c r="OB294" s="580" t="str">
        <f>IF(Table1[[#This Row],[Etikett - B1 - Beschichtung Anteil (in %)]]="","",Table1[[#This Row],[Etikett - B1 - Beschichtung Anteil (in %)]])</f>
        <v/>
      </c>
      <c r="OC294" s="576" t="str">
        <f>IF(Table1[[#This Row],[Etikett - B2 - Art]]="","",VLOOKUP(Table1[[#This Row],[Etikett - B2 - Art]],'DD FD'!F:G,2,FALSE))</f>
        <v/>
      </c>
      <c r="OD294" s="577" t="str">
        <f>IF(Table1[[#This Row],[Etikett - B2 - Fraktion]]="","",VLOOKUP(Table1[[#This Row],[Etikett - B2 - Fraktion]],'DD FD'!H:J,3,FALSE))</f>
        <v/>
      </c>
      <c r="OE294" s="574" t="str">
        <f>IF(Table1[[#This Row],[Etikett - B2 - Gewicht (in G)]]="","",Table1[[#This Row],[Etikett - B2 - Gewicht (in G)]])</f>
        <v/>
      </c>
      <c r="OF294" s="574" t="str">
        <f>IF(Table1[[#This Row],[Etikett - B2 - Lizenzierungs-pflichtig? (X=Ja)]]="","",Table1[[#This Row],[Etikett - B2 - Lizenzierungs-pflichtig? (X=Ja)]])</f>
        <v/>
      </c>
      <c r="OG294" s="574" t="str">
        <f>IF(Table1[[#This Row],[Etikett - B2 - Trennbar vom Hauptkörper? (X=Ja)]]="","",Table1[[#This Row],[Etikett - B2 - Trennbar vom Hauptkörper? (X=Ja)]])</f>
        <v/>
      </c>
      <c r="OH294" s="577" t="str">
        <f>IF(Table1[[#This Row],[Etikett - B2 - Virgin Material]]="","",VLOOKUP(Table1[[#This Row],[Etikett - B2 - Virgin Material]],'DD FD'!AJ:AK,2,FALSE))</f>
        <v/>
      </c>
      <c r="OI294" s="578" t="str">
        <f>IF(Table1[[#This Row],[Etikett - B2 - Virgin Material Anteil (in %)]]="","",Table1[[#This Row],[Etikett - B2 - Virgin Material Anteil (in %)]])</f>
        <v/>
      </c>
      <c r="OJ294" s="577" t="str">
        <f>IF(Table1[[#This Row],[Etikett - B2 - Recyceltes Material]]="","",VLOOKUP(Table1[[#This Row],[Etikett - B2 - Recyceltes Material]],'DD FD'!AL:AM,2,FALSE))</f>
        <v/>
      </c>
      <c r="OK294" s="578" t="str">
        <f>IF(Table1[[#This Row],[Etikett - B2 - Recyceltes Material Anteil (in %)]]="","",Table1[[#This Row],[Etikett - B2 - Recyceltes Material Anteil (in %)]])</f>
        <v/>
      </c>
      <c r="OL294" s="577" t="str">
        <f>IF(Table1[[#This Row],[Etikett - B2 - Beschichtung]]="","",VLOOKUP(Table1[[#This Row],[Etikett - B2 - Beschichtung]],'DD FD'!AE:AF,2,FALSE))</f>
        <v/>
      </c>
      <c r="OM294" s="580" t="str">
        <f>IF(Table1[[#This Row],[Etikett - B2 - Beschichtung Anteil (in %)]]="","",Table1[[#This Row],[Etikett - B2 - Beschichtung Anteil (in %)]])</f>
        <v/>
      </c>
      <c r="ON294" s="576" t="str">
        <f>IF(Table1[[#This Row],[Etikett - B3 - Art]]="","",VLOOKUP(Table1[[#This Row],[Etikett - B3 - Art]],'DD FD'!F:G,2,FALSE))</f>
        <v/>
      </c>
      <c r="OO294" s="577" t="str">
        <f>IF(Table1[[#This Row],[Etikett - B3 - Fraktion]]="","",VLOOKUP(Table1[[#This Row],[Etikett - B3 - Fraktion]],'DD FD'!H:J,3,FALSE))</f>
        <v/>
      </c>
      <c r="OP294" s="574" t="str">
        <f>IF(Table1[[#This Row],[Etikett - B3 - Gewicht (in G)]]="","",Table1[[#This Row],[Etikett - B3 - Gewicht (in G)]])</f>
        <v/>
      </c>
      <c r="OQ294" s="574" t="str">
        <f>IF(Table1[[#This Row],[Etikett - B3 - Lizenzierungs-pflichtig? (X=Ja)]]="","",Table1[[#This Row],[Etikett - B3 - Lizenzierungs-pflichtig? (X=Ja)]])</f>
        <v/>
      </c>
      <c r="OR294" s="574" t="str">
        <f>IF(Table1[[#This Row],[Etikett - B3 - Trennbar vom Hauptkörper? (X=Ja)]]="","",Table1[[#This Row],[Etikett - B3 - Trennbar vom Hauptkörper? (X=Ja)]])</f>
        <v/>
      </c>
      <c r="OS294" s="577" t="str">
        <f>IF(Table1[[#This Row],[Etikett - B3 - Virgin Material]]="","",VLOOKUP(Table1[[#This Row],[Etikett - B3 - Virgin Material]],'DD FD'!AJ:AK,2,FALSE))</f>
        <v/>
      </c>
      <c r="OT294" s="578" t="str">
        <f>IF(Table1[[#This Row],[Etikett - B3 - Virgin Material Anteil (in %)]]="","",Table1[[#This Row],[Etikett - B3 - Virgin Material Anteil (in %)]])</f>
        <v/>
      </c>
      <c r="OU294" s="577" t="str">
        <f>IF(Table1[[#This Row],[Etikett - B3 - Recyceltes Material]]="","",VLOOKUP(Table1[[#This Row],[Etikett - B3 - Recyceltes Material]],'DD FD'!AL:AM,2,FALSE))</f>
        <v/>
      </c>
      <c r="OV294" s="578" t="str">
        <f>IF(Table1[[#This Row],[Etikett - B3 - Recyceltes Material Anteil (in %)]]="","",Table1[[#This Row],[Etikett - B3 - Recyceltes Material Anteil (in %)]])</f>
        <v/>
      </c>
      <c r="OW294" s="577" t="str">
        <f>IF(Table1[[#This Row],[Etikett - B3 - Beschichtung]]="","",VLOOKUP(Table1[[#This Row],[Etikett - B3 - Beschichtung]],'DD FD'!AE:AF,2,FALSE))</f>
        <v/>
      </c>
      <c r="OX294" s="613" t="str">
        <f>IF(Table1[[#This Row],[Etikett - B3 - Beschichtung Anteil (in %)]]="","",Table1[[#This Row],[Etikett - B3 - Beschichtung Anteil (in %)]])</f>
        <v/>
      </c>
      <c r="OY294" s="618">
        <f>ROUNDUP(SUM(
IF(AND(LH294='DD FD'!$J$7,LJ294='DD FD'!$AI$3),LI294,0),
IF(AND(LR294='DD FD'!$J$7,LT294='DD FD'!$AI$3),LS294,0),
IF(AND(MB294='DD FD'!$J$7,MD294='DD FD'!$AI$3),MC294,0),
IF(AND(ML294='DD FD'!$J$7,MN294='DD FD'!$AI$3),MM294,0),
IF(AND(MW294='DD FD'!$J$7,MY294='DD FD'!$AI$3),MX294,0),
IF(AND(NH294='DD FD'!$J$7,NJ294='DD FD'!$AI$3),NI294,0),
IF(AND(NS294='DD FD'!$J$7,NU294='DD FD'!$AI$3),NT294,0),
IF(AND(OD294='DD FD'!$J$7,OF294='DD FD'!$AI$3),OE294,0),
IF(AND(OO294='DD FD'!$J$7,OQ294='DD FD'!$AI$3),OP294,0),
),2)</f>
        <v>0</v>
      </c>
      <c r="OZ294" s="617">
        <f>ROUNDUP(SUM(
IF(AND(LH294='DD FD'!$J$6,LJ294='DD FD'!$AI$3),LI294,0),
IF(AND(LR294='DD FD'!$J$6,LT294='DD FD'!$AI$3),LS294,0),
IF(AND(MB294='DD FD'!$J$6,MD294='DD FD'!$AI$3),MC294,0),
IF(AND(ML294='DD FD'!$J$6,MN294='DD FD'!$AI$3),MM294,0),
IF(AND(MW294='DD FD'!$J$6,MY294='DD FD'!$AI$3),MX294,0),
IF(AND(NH294='DD FD'!$J$6,NJ294='DD FD'!$AI$3),NI294,0),
IF(AND(NS294='DD FD'!$J$6,NU294='DD FD'!$AI$3),NT294,0),
IF(AND(OD294='DD FD'!$J$6,OF294='DD FD'!$AI$3),OE294,0),
IF(AND(OO294='DD FD'!$J$6,OQ294='DD FD'!$AI$3),OP294,0),
),2)</f>
        <v>0</v>
      </c>
      <c r="PA294" s="617">
        <f>ROUNDUP(SUM(
IF(AND(LH294='DD FD'!$J$10,LJ294='DD FD'!$AI$3),LI294,0),
IF(AND(LR294='DD FD'!$J$10,LT294='DD FD'!$AI$3),LS294,0),
IF(AND(MB294='DD FD'!$J$10,MD294='DD FD'!$AI$3),MC294,0),
IF(AND(ML294='DD FD'!$J$10,MN294='DD FD'!$AI$3),MM294,0),
IF(AND(MW294='DD FD'!$J$10,MY294='DD FD'!$AI$3),MX294,0),
IF(AND(NH294='DD FD'!$J$10,NJ294='DD FD'!$AI$3),NI294,0),
IF(AND(NS294='DD FD'!$J$10,NU294='DD FD'!$AI$3),NT294,0),
IF(AND(OD294='DD FD'!$J$10,OF294='DD FD'!$AI$3),OE294,0),
IF(AND(OO294='DD FD'!$J$10,OQ294='DD FD'!$AI$3),OP294,0),
),2)</f>
        <v>0</v>
      </c>
      <c r="PB294" s="617">
        <f>ROUNDUP(SUM(
IF(AND(LH294='DD FD'!$J$8,LJ294='DD FD'!$AI$3),LI294,0),
IF(AND(LR294='DD FD'!$J$8,LT294='DD FD'!$AI$3),LS294,0),
IF(AND(MB294='DD FD'!$J$8,MD294='DD FD'!$AI$3),MC294,0),
IF(AND(ML294='DD FD'!$J$8,MN294='DD FD'!$AI$3),MM294,0),
IF(AND(MW294='DD FD'!$J$8,MY294='DD FD'!$AI$3),MX294,0),
IF(AND(NH294='DD FD'!$J$8,NJ294='DD FD'!$AI$3),NI294,0),
IF(AND(NS294='DD FD'!$J$8,NU294='DD FD'!$AI$3),NT294,0),
IF(AND(OD294='DD FD'!$J$8,OF294='DD FD'!$AI$3),OE294,0),
IF(AND(OO294='DD FD'!$J$8,OQ294='DD FD'!$AI$3),OP294,0),
),2)</f>
        <v>0</v>
      </c>
      <c r="PC294" s="617">
        <f>ROUNDUP(SUM(
IF(AND(LH294='DD FD'!$J$5,LJ294='DD FD'!$AI$3),LI294,0),
IF(AND(LR294='DD FD'!$J$5,LT294='DD FD'!$AI$3),LS294,0),
IF(AND(MB294='DD FD'!$J$5,MD294='DD FD'!$AI$3),MC294,0),
IF(AND(ML294='DD FD'!$J$5,MN294='DD FD'!$AI$3),MM294,0),
IF(AND(MW294='DD FD'!$J$5,MY294='DD FD'!$AI$3),MX294,0),
IF(AND(NH294='DD FD'!$J$5,NJ294='DD FD'!$AI$3),NI294,0),
IF(AND(NS294='DD FD'!$J$5,NU294='DD FD'!$AI$3),NT294,0),
IF(AND(OD294='DD FD'!$J$5,OF294='DD FD'!$AI$3),OE294,0),
IF(AND(OO294='DD FD'!$J$5,OQ294='DD FD'!$AI$3),OP294,0),
),2)</f>
        <v>0</v>
      </c>
      <c r="PD294" s="617">
        <f>ROUNDUP(SUM(
IF(AND(LH294='DD FD'!$J$9,LJ294='DD FD'!$AI$3),LI294,0),
IF(AND(LR294='DD FD'!$J$9,LT294='DD FD'!$AI$3),LS294,0),
IF(AND(MB294='DD FD'!$J$9,MD294='DD FD'!$AI$3),MC294,0),
IF(AND(ML294='DD FD'!$J$9,MN294='DD FD'!$AI$3),MM294,0),
IF(AND(MW294='DD FD'!$J$9,MY294='DD FD'!$AI$3),MX294,0),
IF(AND(NH294='DD FD'!$J$9,NJ294='DD FD'!$AI$3),NI294,0),
IF(AND(NS294='DD FD'!$J$9,NU294='DD FD'!$AI$3),NT294,0),
IF(AND(OD294='DD FD'!$J$9,OF294='DD FD'!$AI$3),OE294,0),
IF(AND(OO294='DD FD'!$J$9,OQ294='DD FD'!$AI$3),OP294,0),
),2)</f>
        <v>0</v>
      </c>
      <c r="PE294" s="617">
        <f>ROUNDUP(SUM(
IF(AND(LH294='DD FD'!$J$4,LJ294='DD FD'!$AI$3),LI294,0),
IF(AND(LR294='DD FD'!$J$4,LT294='DD FD'!$AI$3),LS294,0),
IF(AND(MB294='DD FD'!$J$4,MD294='DD FD'!$AI$3),MC294,0),
IF(AND(ML294='DD FD'!$J$4,MN294='DD FD'!$AI$3),MM294,0),
IF(AND(MW294='DD FD'!$J$4,MY294='DD FD'!$AI$3),MX294,0),
IF(AND(NH294='DD FD'!$J$4,NJ294='DD FD'!$AI$3),NI294,0),
IF(AND(NS294='DD FD'!$J$4,NU294='DD FD'!$AI$3),NT294,0),
IF(AND(OD294='DD FD'!$J$4,OF294='DD FD'!$AI$3),OE294,0),
IF(AND(OO294='DD FD'!$J$4,OQ294='DD FD'!$AI$3),OP294,0),
),2)</f>
        <v>0</v>
      </c>
      <c r="PF294" s="619">
        <f>ROUNDUP(SUM(
IF(AND(LH294='DD FD'!$J$11,LJ294='DD FD'!$AI$3),LI294,0),
IF(AND(LR294='DD FD'!$J$11,LT294='DD FD'!$AI$3),LS294,0),
IF(AND(MB294='DD FD'!$J$11,MD294='DD FD'!$AI$3),MC294,0),
IF(AND(ML294='DD FD'!$J$11,MN294='DD FD'!$AI$3),MM294,0),
IF(AND(MW294='DD FD'!$J$11,MY294='DD FD'!$AI$3),MX294,0),
IF(AND(NH294='DD FD'!$J$11,NJ294='DD FD'!$AI$3),NI294,0),
IF(AND(NS294='DD FD'!$J$11,NU294='DD FD'!$AI$3),NT294,0),
IF(AND(OD294='DD FD'!$J$11,OF294='DD FD'!$AI$3),OE294,0),
IF(AND(OO294='DD FD'!$J$11,OQ294='DD FD'!$AI$3),OP294,0),
),2)</f>
        <v>0</v>
      </c>
    </row>
    <row r="295" spans="1:422">
      <c r="A295" s="806"/>
      <c r="B295" s="934"/>
      <c r="C295" s="247"/>
      <c r="D295" s="842"/>
      <c r="E295" s="247"/>
      <c r="F295" s="158"/>
      <c r="G295" s="710"/>
      <c r="H295" s="712"/>
      <c r="I295" s="936"/>
      <c r="J295" s="803"/>
      <c r="K295" s="150"/>
      <c r="L295" s="146" t="str">
        <f t="shared" si="108"/>
        <v/>
      </c>
      <c r="M295" s="501" t="str">
        <f t="shared" si="125"/>
        <v/>
      </c>
      <c r="N295" s="504"/>
      <c r="O295" s="113" t="str">
        <f t="shared" si="126"/>
        <v/>
      </c>
      <c r="P295" s="114" t="str">
        <f t="shared" si="109"/>
        <v/>
      </c>
      <c r="Q295" s="152"/>
      <c r="R295" s="152"/>
      <c r="S295" s="115" t="str">
        <f t="shared" si="127"/>
        <v/>
      </c>
      <c r="T295" s="159"/>
      <c r="U295" s="159"/>
      <c r="V295" s="157"/>
      <c r="W295" s="157"/>
      <c r="X295" s="157"/>
      <c r="Y295" s="772"/>
      <c r="Z295" s="158"/>
      <c r="AA295" s="144"/>
      <c r="AB295" s="112"/>
      <c r="AC295" s="153"/>
      <c r="AD295" s="153"/>
      <c r="AE295" s="153"/>
      <c r="AF295" s="153"/>
      <c r="AG295" s="153"/>
      <c r="AH295" s="153"/>
      <c r="AI295" s="152"/>
      <c r="AJ295" s="158"/>
      <c r="AK295" s="158"/>
      <c r="AL295" s="158"/>
      <c r="AM295" s="116" t="str">
        <f t="shared" si="128"/>
        <v/>
      </c>
      <c r="AN295" s="116" t="str">
        <f t="shared" si="129"/>
        <v/>
      </c>
      <c r="AO295" s="324"/>
      <c r="AP295" s="503"/>
      <c r="AQ295" s="487" t="str">
        <f t="shared" si="130"/>
        <v/>
      </c>
      <c r="AR295" s="113" t="str">
        <f t="shared" si="110"/>
        <v/>
      </c>
      <c r="AS295" s="113" t="str">
        <f t="shared" si="111"/>
        <v/>
      </c>
      <c r="AT295" s="113" t="str">
        <f t="shared" si="112"/>
        <v/>
      </c>
      <c r="AU295" s="113" t="str">
        <f t="shared" si="113"/>
        <v/>
      </c>
      <c r="AV295" s="159"/>
      <c r="AW295" s="157"/>
      <c r="AX295" s="157"/>
      <c r="AY295" s="157"/>
      <c r="AZ295" s="157"/>
      <c r="BA295" s="116" t="str">
        <f t="shared" si="114"/>
        <v/>
      </c>
      <c r="BB295" s="316"/>
      <c r="BC295" s="116" t="str">
        <f t="shared" si="115"/>
        <v/>
      </c>
      <c r="BD295" s="133" t="str">
        <f t="shared" si="116"/>
        <v/>
      </c>
      <c r="BE295" s="157"/>
      <c r="BF295" s="1180"/>
      <c r="BG295" s="1180"/>
      <c r="BH295" s="158"/>
      <c r="BI295" s="490"/>
      <c r="BJ295" s="514" t="str">
        <f t="shared" si="131"/>
        <v/>
      </c>
      <c r="BK295" s="789"/>
      <c r="BL295" s="116" t="str">
        <f t="shared" si="132"/>
        <v/>
      </c>
      <c r="BM295" s="144"/>
      <c r="BN295" s="144"/>
      <c r="BO295" s="144"/>
      <c r="BP295" s="790"/>
      <c r="BQ295" s="790"/>
      <c r="BR295" s="790"/>
      <c r="BS295" s="116" t="str">
        <f t="shared" si="117"/>
        <v/>
      </c>
      <c r="BT295" s="790"/>
      <c r="BU295" s="808" t="str">
        <f t="shared" si="118"/>
        <v/>
      </c>
      <c r="BV295" s="791"/>
      <c r="BW295" s="144"/>
      <c r="BX295" s="20"/>
      <c r="BY295" s="20"/>
      <c r="BZ295" s="20"/>
      <c r="CA295" s="792"/>
      <c r="CB295" s="1201"/>
      <c r="CC295" s="144"/>
      <c r="CD295" s="144"/>
      <c r="CE295" s="144"/>
      <c r="CF295" s="144"/>
      <c r="CG295" s="144"/>
      <c r="CH295" s="144"/>
      <c r="CI295" s="144"/>
      <c r="CJ295" s="144"/>
      <c r="CK295" s="144"/>
      <c r="CL295" s="144"/>
      <c r="CM295" s="144"/>
      <c r="CN295" s="144"/>
      <c r="CO295" s="144"/>
      <c r="CP295" s="144"/>
      <c r="CQ295" s="144"/>
      <c r="CR295" s="144"/>
      <c r="CS295" s="144"/>
      <c r="CT295" s="144"/>
      <c r="CU295" s="144"/>
      <c r="CV295" s="144"/>
      <c r="CW295" s="144"/>
      <c r="CX295" s="144"/>
      <c r="CY295" s="144"/>
      <c r="CZ295" s="144"/>
      <c r="DA295" s="144"/>
      <c r="DB295" s="144"/>
      <c r="DC295" s="144"/>
      <c r="DD295" s="144"/>
      <c r="DE295" s="144"/>
      <c r="DF295" s="144"/>
      <c r="DG295" s="144"/>
      <c r="DH295" s="144"/>
      <c r="DI295" s="144"/>
      <c r="DJ295" s="144"/>
      <c r="DK295" s="144"/>
      <c r="DL295" s="144"/>
      <c r="DM295" s="144"/>
      <c r="DN295" s="144"/>
      <c r="DO295" s="144"/>
      <c r="DP295" s="144"/>
      <c r="DQ295" s="144"/>
      <c r="DR295" s="144"/>
      <c r="DS295" s="144"/>
      <c r="DT295" s="144"/>
      <c r="DU295" s="144"/>
      <c r="DV295" s="144"/>
      <c r="DW295" s="144"/>
      <c r="DX295" s="144"/>
      <c r="DY295" s="144"/>
      <c r="DZ295" s="144"/>
      <c r="EA295" s="144"/>
      <c r="EB295" s="144"/>
      <c r="EC295" s="144"/>
      <c r="ED295" s="782" t="str">
        <f t="shared" si="133"/>
        <v/>
      </c>
      <c r="EE295" s="519"/>
      <c r="EF295" s="793"/>
      <c r="EG295" s="519"/>
      <c r="EH295" s="794"/>
      <c r="EI295" s="790"/>
      <c r="EJ295" s="794"/>
      <c r="EK295" s="794"/>
      <c r="EL295" s="790"/>
      <c r="EM295" s="790"/>
      <c r="EN295" s="790"/>
      <c r="EO295" s="112" t="str">
        <f t="shared" si="119"/>
        <v/>
      </c>
      <c r="EP295" s="790"/>
      <c r="EQ295" s="488" t="str">
        <f t="shared" si="120"/>
        <v/>
      </c>
      <c r="ER295" s="1100"/>
      <c r="ES295" s="1099" t="str">
        <f t="shared" si="134"/>
        <v/>
      </c>
      <c r="ET295" s="525"/>
      <c r="EU295" s="148"/>
      <c r="EV295" s="148"/>
      <c r="EW295" s="148"/>
      <c r="EX295" s="148"/>
      <c r="EY295" s="148"/>
      <c r="EZ295" s="148"/>
      <c r="FA295" s="148"/>
      <c r="FB295" s="148"/>
      <c r="FC295" s="148"/>
      <c r="FD295" s="148"/>
      <c r="FE295" s="148"/>
      <c r="FF295" s="148"/>
      <c r="FG295" s="148"/>
      <c r="FH295" s="148"/>
      <c r="FI295" s="528"/>
      <c r="FJ295" s="513" t="str">
        <f t="shared" si="121"/>
        <v/>
      </c>
      <c r="FK295" s="158"/>
      <c r="FL295" s="850"/>
      <c r="FM295" s="850"/>
      <c r="FN295" s="850"/>
      <c r="FO295" s="850"/>
      <c r="FP295" s="850"/>
      <c r="FQ295" s="850"/>
      <c r="FR295" s="157"/>
      <c r="FS295" s="143"/>
      <c r="FT295" s="143"/>
      <c r="FU295" s="847" t="str">
        <f t="shared" si="122"/>
        <v/>
      </c>
      <c r="FV295" s="555"/>
      <c r="FW295" s="523" t="str">
        <f>IF(Table1[[#This Row],[Nonfood Inhaltstoffe - Komponente]]="","",VLOOKUP(Table1[[#This Row],[Nonfood Inhaltstoffe - Komponente]],'Dropdown Auswahl'!BJ:BK,2,FALSE))</f>
        <v/>
      </c>
      <c r="FX295" s="1013"/>
      <c r="FY295" s="1011" t="str">
        <f t="shared" si="123"/>
        <v/>
      </c>
      <c r="FZ295" s="152"/>
      <c r="GA295" s="152"/>
      <c r="GB295" s="152"/>
      <c r="GC295" s="529" t="str">
        <f t="shared" si="124"/>
        <v/>
      </c>
      <c r="GG295" s="21"/>
      <c r="GH295" s="21"/>
      <c r="GI295" s="1019"/>
      <c r="GJ295" s="1016" t="str">
        <f>IF(Table1[[#This Row],[Global Trade Item Number (GTIN)]]="","",Table1[[#This Row],[Global Trade Item Number (GTIN)]])</f>
        <v/>
      </c>
      <c r="GK295" s="555" t="str">
        <f>IF(Table1[[#This Row],[WAWI-Nr./ Kreditoren-Nummer
(ASDV)]]&lt;&gt;"",Table1[[#This Row],[WAWI-Nr./ Kreditoren-Nummer
(ASDV)]],"")</f>
        <v/>
      </c>
      <c r="GL295" s="165"/>
      <c r="GM295" s="165"/>
      <c r="GN295" s="165"/>
      <c r="GO295" s="485"/>
      <c r="GP295" s="534"/>
      <c r="GQ295" s="533"/>
      <c r="GR295" s="486"/>
      <c r="GS295" s="486"/>
      <c r="GT295" s="486"/>
      <c r="GU295" s="486"/>
      <c r="GV295" s="486"/>
      <c r="GW295" s="542"/>
      <c r="GX295" s="538"/>
      <c r="GY295" s="144"/>
      <c r="GZ295" s="480"/>
      <c r="HA295" s="158"/>
      <c r="HB295" s="480"/>
      <c r="HC295" s="480"/>
      <c r="HD295" s="480"/>
      <c r="HE295" s="480"/>
      <c r="HF295" s="480"/>
      <c r="HG295" s="480"/>
      <c r="HH295" s="538"/>
      <c r="HI295" s="480"/>
      <c r="HJ295" s="480"/>
      <c r="HK295" s="480"/>
      <c r="HL295" s="480"/>
      <c r="HM295" s="480"/>
      <c r="HN295" s="480"/>
      <c r="HO295" s="480"/>
      <c r="HP295" s="480"/>
      <c r="HQ295" s="480"/>
      <c r="HR295" s="538"/>
      <c r="HS295" s="480"/>
      <c r="HT295" s="480"/>
      <c r="HU295" s="480"/>
      <c r="HV295" s="480"/>
      <c r="HW295" s="480"/>
      <c r="HX295" s="480"/>
      <c r="HY295" s="480"/>
      <c r="HZ295" s="480"/>
      <c r="IA295" s="480"/>
      <c r="IB295" s="538"/>
      <c r="IC295" s="480"/>
      <c r="ID295" s="480"/>
      <c r="IE295" s="480"/>
      <c r="IF295" s="480"/>
      <c r="IG295" s="480"/>
      <c r="IH295" s="480"/>
      <c r="II295" s="480"/>
      <c r="IJ295" s="480"/>
      <c r="IK295" s="480"/>
      <c r="IL295" s="480"/>
      <c r="IM295" s="538"/>
      <c r="IN295" s="480"/>
      <c r="IO295" s="480"/>
      <c r="IP295" s="480"/>
      <c r="IQ295" s="480"/>
      <c r="IR295" s="480"/>
      <c r="IS295" s="480"/>
      <c r="IT295" s="480"/>
      <c r="IU295" s="480"/>
      <c r="IV295" s="480"/>
      <c r="IW295" s="480"/>
      <c r="IX295" s="538"/>
      <c r="IY295" s="480"/>
      <c r="IZ295" s="480"/>
      <c r="JA295" s="480"/>
      <c r="JB295" s="480"/>
      <c r="JC295" s="480"/>
      <c r="JD295" s="480"/>
      <c r="JE295" s="480"/>
      <c r="JF295" s="480"/>
      <c r="JG295" s="480"/>
      <c r="JH295" s="480"/>
      <c r="JI295" s="538"/>
      <c r="JJ295" s="480"/>
      <c r="JK295" s="480"/>
      <c r="JL295" s="480"/>
      <c r="JM295" s="480"/>
      <c r="JN295" s="480"/>
      <c r="JO295" s="480"/>
      <c r="JP295" s="480"/>
      <c r="JQ295" s="480"/>
      <c r="JR295" s="480"/>
      <c r="JS295" s="590"/>
      <c r="JT295" s="538"/>
      <c r="JU295" s="480"/>
      <c r="JV295" s="480"/>
      <c r="JW295" s="480"/>
      <c r="JX295" s="480"/>
      <c r="JY295" s="480"/>
      <c r="JZ295" s="480"/>
      <c r="KA295" s="480"/>
      <c r="KB295" s="480"/>
      <c r="KC295" s="480"/>
      <c r="KD295" s="480"/>
      <c r="KE295" s="538"/>
      <c r="KF295" s="480"/>
      <c r="KG295" s="480"/>
      <c r="KH295" s="480"/>
      <c r="KI295" s="480"/>
      <c r="KJ295" s="480"/>
      <c r="KK295" s="480"/>
      <c r="KL295" s="480"/>
      <c r="KM295" s="480"/>
      <c r="KN295" s="480"/>
      <c r="KO295" s="480"/>
      <c r="KR295" s="568" t="str">
        <f>IF(Table1[[#This Row],[GTIN]]&lt;&gt;"",Table1[[#This Row],[GTIN]],"")</f>
        <v/>
      </c>
      <c r="KS295" s="569" t="str">
        <f>Table1[[#This Row],[Kreditor]]</f>
        <v/>
      </c>
      <c r="KT295" s="570" t="str">
        <f>IF(Table1[[#This Row],[Gültig ab (Datum)]]&lt;&gt;"",Table1[[#This Row],[Gültig ab (Datum)]],"")</f>
        <v/>
      </c>
      <c r="KU295" s="570"/>
      <c r="KV295" s="583" t="str">
        <f>IF(Table1[[#This Row],[Artikel verpackt? 
(X=Ja)]]="","",Table1[[#This Row],[Artikel verpackt? 
(X=Ja)]])</f>
        <v/>
      </c>
      <c r="KW295" s="571" t="str">
        <f>IF(Table1[[#This Row],[Verpackung recyclingfähig?
(X=Ja)]]="","",Table1[[#This Row],[Verpackung recyclingfähig?
(X=Ja)]])</f>
        <v/>
      </c>
      <c r="KX295" s="572"/>
      <c r="KY295" s="573"/>
      <c r="KZ295" s="574"/>
      <c r="LA295" s="574"/>
      <c r="LB295" s="574"/>
      <c r="LC295" s="574"/>
      <c r="LD295" s="574"/>
      <c r="LE295" s="574"/>
      <c r="LF295" s="575"/>
      <c r="LG295" s="576" t="str">
        <f>IF(Table1[[#This Row],[Hauptkörper - B1 - Art]]="","",VLOOKUP(Table1[[#This Row],[Hauptkörper - B1 - Art]],'DD FD'!B:C,2,FALSE))</f>
        <v/>
      </c>
      <c r="LH295" s="577" t="str">
        <f>IF(Table1[[#This Row],[Hauptkörper - B1 - Fraktion]]="","",VLOOKUP(Table1[[#This Row],[Hauptkörper - B1 - Fraktion]],'DD FD'!H:J,3,FALSE))</f>
        <v/>
      </c>
      <c r="LI295" s="574" t="str">
        <f>IF(Table1[[#This Row],[Hauptkörper - B1 - Gewicht
(in G)]]="","",Table1[[#This Row],[Hauptkörper - B1 - Gewicht
(in G)]])</f>
        <v/>
      </c>
      <c r="LJ295" s="574" t="str">
        <f>IF(Table1[[#This Row],[Hauptkörper - B1 - Lizenzierungs-pflichtig? (X=Ja)]]="","",Table1[[#This Row],[Hauptkörper - B1 - Lizenzierungs-pflichtig? (X=Ja)]])</f>
        <v/>
      </c>
      <c r="LK295" s="577" t="str">
        <f>IF(Table1[[#This Row],[Hauptkörper - B1 - Virgin Material]]="","",VLOOKUP(Table1[[#This Row],[Hauptkörper - B1 - Virgin Material]],'DD FD'!AJ:AK,2,FALSE))</f>
        <v/>
      </c>
      <c r="LL295" s="578" t="str">
        <f>IF(Table1[[#This Row],[Hauptkörper - B1 - Virgin Material Anteil (in %)]]="","",Table1[[#This Row],[Hauptkörper - B1 - Virgin Material Anteil (in %)]])</f>
        <v/>
      </c>
      <c r="LM295" s="577" t="str">
        <f>IF(Table1[[#This Row],[Hauptkörper - B1 - Recyceltes Material]]="","",VLOOKUP(Table1[[#This Row],[Hauptkörper - B1 - Recyceltes Material]],'DD FD'!AL:AM,2,FALSE))</f>
        <v/>
      </c>
      <c r="LN295" s="578" t="str">
        <f>IF(Table1[[#This Row],[Hauptkörper - B1 - Recyceltes Material Anteil (in %)]]="","",Table1[[#This Row],[Hauptkörper - B1 - Recyceltes Material Anteil (in %)]])</f>
        <v/>
      </c>
      <c r="LO295" s="579" t="str">
        <f>IF(Table1[[#This Row],[Hauptkörper - B1 - Beschichtung]]="","",VLOOKUP(Table1[[#This Row],[Hauptkörper - B1 - Beschichtung]],'DD FD'!AE:AF,2,FALSE))</f>
        <v/>
      </c>
      <c r="LP295" s="580" t="str">
        <f>IF(Table1[[#This Row],[Hauptkörper - B1 - Beschichtung Anteil (in %)]]="","",Table1[[#This Row],[Hauptkörper - B1 - Beschichtung Anteil (in %)]])</f>
        <v/>
      </c>
      <c r="LQ295" s="576" t="str">
        <f>IF(Table1[[#This Row],[Hauptkörper - B2 - Art]]="","",VLOOKUP(Table1[[#This Row],[Hauptkörper - B2 - Art]],'DD FD'!B:C,2,FALSE))</f>
        <v/>
      </c>
      <c r="LR295" s="577" t="str">
        <f>IF(Table1[[#This Row],[Hauptkörper - B2 - Fraktion]]="","",VLOOKUP(Table1[[#This Row],[Hauptkörper - B2 - Fraktion]],'DD FD'!H:J,3,FALSE))</f>
        <v/>
      </c>
      <c r="LS295" s="574" t="str">
        <f>IF(Table1[[#This Row],[Hauptkörper - B2 - Gewicht
(in G)]]="","",Table1[[#This Row],[Hauptkörper - B2 - Gewicht
(in G)]])</f>
        <v/>
      </c>
      <c r="LT295" s="574" t="str">
        <f>IF(Table1[[#This Row],[Hauptkörper - B2 - Lizenzierungs-pflichtig? (X=Ja)]]="","",Table1[[#This Row],[Hauptkörper - B2 - Lizenzierungs-pflichtig? (X=Ja)]])</f>
        <v/>
      </c>
      <c r="LU295" s="577" t="str">
        <f>IF(Table1[[#This Row],[Hauptkörper - B2 - Virgin Material]]="","",VLOOKUP(Table1[[#This Row],[Hauptkörper - B2 - Virgin Material]],'DD FD'!AJ:AK,2,FALSE))</f>
        <v/>
      </c>
      <c r="LV295" s="578" t="str">
        <f>IF(Table1[[#This Row],[Hauptkörper - B2 - Virgin Material Anteil (in %)]]="","",Table1[[#This Row],[Hauptkörper - B2 - Virgin Material Anteil (in %)]])</f>
        <v/>
      </c>
      <c r="LW295" s="577" t="str">
        <f>IF(Table1[[#This Row],[Hauptkörper - B2 - Recyceltes Material]]="","",VLOOKUP(Table1[[#This Row],[Hauptkörper - B2 - Recyceltes Material]],'DD FD'!AL:AM,2,FALSE))</f>
        <v/>
      </c>
      <c r="LX295" s="578" t="str">
        <f>IF(Table1[[#This Row],[Hauptkörper - B2 - Recyceltes Material Anteil (in %)]]="","",Table1[[#This Row],[Hauptkörper - B2 - Recyceltes Material Anteil (in %)]])</f>
        <v/>
      </c>
      <c r="LY295" s="577" t="str">
        <f>IF(Table1[[#This Row],[Hauptkörper - B2 - Beschichtung]]="","",VLOOKUP(Table1[[#This Row],[Hauptkörper - B2 - Beschichtung]],'DD FD'!AE:AF,2,FALSE))</f>
        <v/>
      </c>
      <c r="LZ295" s="580" t="str">
        <f>IF(Table1[[#This Row],[Hauptkörper - B2 - Beschichtung Anteil (in %)]]="","",Table1[[#This Row],[Hauptkörper - B2 - Beschichtung Anteil (in %)]])</f>
        <v/>
      </c>
      <c r="MA295" s="576" t="str">
        <f>IF(Table1[[#This Row],[Hauptkörper - B3 - Art]]="","",VLOOKUP(Table1[[#This Row],[Hauptkörper - B3 - Art]],'DD FD'!B:C,2,FALSE))</f>
        <v/>
      </c>
      <c r="MB295" s="577" t="str">
        <f>IF(Table1[[#This Row],[Hauptkörper - B3 - Fraktion]]="","",VLOOKUP(Table1[[#This Row],[Hauptkörper - B3 - Fraktion]],'DD FD'!H:J,3,FALSE))</f>
        <v/>
      </c>
      <c r="MC295" s="574" t="str">
        <f>IF(Table1[[#This Row],[Hauptkörper - B3 - Gewicht
(in G)]]="","",Table1[[#This Row],[Hauptkörper - B3 - Gewicht
(in G)]])</f>
        <v/>
      </c>
      <c r="MD295" s="574" t="str">
        <f>IF(Table1[[#This Row],[Hauptkörper - B3 - Lizenzierungs-pflichtig? (X=Ja)]]="","",Table1[[#This Row],[Hauptkörper - B3 - Lizenzierungs-pflichtig? (X=Ja)]])</f>
        <v/>
      </c>
      <c r="ME295" s="577" t="str">
        <f>IF(Table1[[#This Row],[Hauptkörper - B3 - Virgin Material]]="","",VLOOKUP(Table1[[#This Row],[Hauptkörper - B3 - Virgin Material]],'DD FD'!AJ:AK,2,FALSE))</f>
        <v/>
      </c>
      <c r="MF295" s="578" t="str">
        <f>IF(Table1[[#This Row],[Hauptkörper - B3 - Virgin Material Anteil (in %)]]="","",Table1[[#This Row],[Hauptkörper - B3 - Virgin Material Anteil (in %)]])</f>
        <v/>
      </c>
      <c r="MG295" s="577" t="str">
        <f>IF(Table1[[#This Row],[Hauptkörper - B3 - Recyceltes Material]]="","",VLOOKUP(Table1[[#This Row],[Hauptkörper - B3 - Recyceltes Material]],'DD FD'!AL:AM,2,FALSE))</f>
        <v/>
      </c>
      <c r="MH295" s="578" t="str">
        <f>IF(Table1[[#This Row],[Hauptkörper - B3 - Recyceltes Material Anteil (in %)]]="","",Table1[[#This Row],[Hauptkörper - B3 - Recyceltes Material Anteil (in %)]])</f>
        <v/>
      </c>
      <c r="MI295" s="577" t="str">
        <f>IF(Table1[[#This Row],[Hauptkörper - B3 - Beschichtung]]="","",VLOOKUP(Table1[[#This Row],[Hauptkörper - B3 - Beschichtung]],'DD FD'!AE:AF,2,FALSE))</f>
        <v/>
      </c>
      <c r="MJ295" s="580" t="str">
        <f>IF(Table1[[#This Row],[Hauptkörper - B3 - Beschichtung Anteil (in %)]]="","",Table1[[#This Row],[Hauptkörper - B3 - Beschichtung Anteil (in %)]])</f>
        <v/>
      </c>
      <c r="MK295" s="576" t="str">
        <f>IF(Table1[[#This Row],[Verschluss - B1 - Art]]="","",VLOOKUP(Table1[[#This Row],[Verschluss - B1 - Art]],'DD FD'!D:E,2,FALSE))</f>
        <v/>
      </c>
      <c r="ML295" s="577" t="str">
        <f>IF(Table1[[#This Row],[Verschluss - B1 - Fraktion]]="","",VLOOKUP(Table1[[#This Row],[Verschluss - B1 - Fraktion]],'DD FD'!H:J,3,FALSE))</f>
        <v/>
      </c>
      <c r="MM295" s="574" t="str">
        <f>IF(Table1[[#This Row],[Verschluss - B1 - Gewicht (in G)]]="","",Table1[[#This Row],[Verschluss - B1 - Gewicht (in G)]])</f>
        <v/>
      </c>
      <c r="MN295" s="574" t="str">
        <f>IF(Table1[[#This Row],[Verschluss - B1 - Lizenzierungs-pflichtig? (X=Ja)]]="","",Table1[[#This Row],[Verschluss - B1 - Lizenzierungs-pflichtig? (X=Ja)]])</f>
        <v/>
      </c>
      <c r="MO295" s="574" t="str">
        <f>IF(Table1[[#This Row],[Verschluss - B1 - Trennbar vom Hauptkörper? (X=Ja)]]="","",Table1[[#This Row],[Verschluss - B1 - Trennbar vom Hauptkörper? (X=Ja)]])</f>
        <v/>
      </c>
      <c r="MP295" s="577" t="str">
        <f>IF(Table1[[#This Row],[Verschluss - B1 - Virgin Material]]="","",VLOOKUP(Table1[[#This Row],[Verschluss - B1 - Virgin Material]],'DD FD'!AJ:AK,2,FALSE))</f>
        <v/>
      </c>
      <c r="MQ295" s="578" t="str">
        <f>IF(Table1[[#This Row],[Verschluss - B1 - Virgin Material Anteil (in %)]]="","",Table1[[#This Row],[Verschluss - B1 - Virgin Material Anteil (in %)]])</f>
        <v/>
      </c>
      <c r="MR295" s="577" t="str">
        <f>IF(Table1[[#This Row],[Verschluss - B1 - Recyceltes Material]]="","",VLOOKUP(Table1[[#This Row],[Verschluss - B1 - Recyceltes Material]],'DD FD'!AL:AM,2,FALSE))</f>
        <v/>
      </c>
      <c r="MS295" s="578" t="str">
        <f>IF(Table1[[#This Row],[Verschluss - B1 - Recyceltes Material Anteil (in %)]]="","",Table1[[#This Row],[Verschluss - B1 - Recyceltes Material Anteil (in %)]])</f>
        <v/>
      </c>
      <c r="MT295" s="577" t="str">
        <f>IF(Table1[[#This Row],[Verschluss - B1 - Beschichtung]]="","",VLOOKUP(Table1[[#This Row],[Verschluss - B1 - Beschichtung]],'DD FD'!AE:AF,2,FALSE))</f>
        <v/>
      </c>
      <c r="MU295" s="580" t="str">
        <f>IF(Table1[[#This Row],[Verschluss - B1 - Beschichtung Anteil (in %)]]="","",Table1[[#This Row],[Verschluss - B1 - Beschichtung Anteil (in %)]])</f>
        <v/>
      </c>
      <c r="MV295" s="576" t="str">
        <f>IF(Table1[[#This Row],[Verschluss - B2 - Art]]="","",VLOOKUP(Table1[[#This Row],[Verschluss - B2 - Art]],'DD FD'!D:E,2,FALSE))</f>
        <v/>
      </c>
      <c r="MW295" s="577" t="str">
        <f>IF(Table1[[#This Row],[Verschluss - B2 - Fraktion]]="","",VLOOKUP(Table1[[#This Row],[Verschluss - B2 - Fraktion]],'DD FD'!H:J,3,FALSE))</f>
        <v/>
      </c>
      <c r="MX295" s="574" t="str">
        <f>IF(Table1[[#This Row],[Verschluss - B2 - Gewicht (in G)]]="","",Table1[[#This Row],[Verschluss - B2 - Gewicht (in G)]])</f>
        <v/>
      </c>
      <c r="MY295" s="574" t="str">
        <f>IF(Table1[[#This Row],[Verschluss - B2 - Lizenzierungs-pflichtig? (X=Ja)]]="","",Table1[[#This Row],[Verschluss - B2 - Lizenzierungs-pflichtig? (X=Ja)]])</f>
        <v/>
      </c>
      <c r="MZ295" s="574" t="str">
        <f>IF(Table1[[#This Row],[Verschluss - B2 - Trennbar vom Hauptkörper? (X=Ja)]]="","",Table1[[#This Row],[Verschluss - B2 - Trennbar vom Hauptkörper? (X=Ja)]])</f>
        <v/>
      </c>
      <c r="NA295" s="577" t="str">
        <f>IF(Table1[[#This Row],[Verschluss - B2 - Virgin Material]]="","",VLOOKUP(Table1[[#This Row],[Verschluss - B2 - Virgin Material]],'DD FD'!AJ:AK,2,FALSE))</f>
        <v/>
      </c>
      <c r="NB295" s="578" t="str">
        <f>IF(Table1[[#This Row],[Verschluss - B2 - Virgin Material Anteil (in %)]]="","",Table1[[#This Row],[Verschluss - B2 - Virgin Material Anteil (in %)]])</f>
        <v/>
      </c>
      <c r="NC295" s="577" t="str">
        <f>IF(Table1[[#This Row],[Verschluss - B2 - Recyceltes Material]]="","",VLOOKUP(Table1[[#This Row],[Verschluss - B2 - Recyceltes Material]],'DD FD'!AL:AM,2,FALSE))</f>
        <v/>
      </c>
      <c r="ND295" s="578" t="str">
        <f>IF(Table1[[#This Row],[Verschluss - B2 - Recyceltes Material Anteil (in %)]]="","",Table1[[#This Row],[Verschluss - B2 - Recyceltes Material Anteil (in %)]])</f>
        <v/>
      </c>
      <c r="NE295" s="577" t="str">
        <f>IF(Table1[[#This Row],[Verschluss - B2 - Beschichtung]]="","",VLOOKUP(Table1[[#This Row],[Verschluss - B2 - Beschichtung]],'DD FD'!AE:AF,2,FALSE))</f>
        <v/>
      </c>
      <c r="NF295" s="580" t="str">
        <f>IF(Table1[[#This Row],[Verschluss - B2 - Beschichtung Anteil (in %)]]="","",Table1[[#This Row],[Verschluss - B2 - Beschichtung Anteil (in %)]])</f>
        <v/>
      </c>
      <c r="NG295" s="576" t="str">
        <f>IF(Table1[[#This Row],[Verschluss - B3 - Art]]="","",VLOOKUP(Table1[[#This Row],[Verschluss - B3 - Art]],'DD FD'!D:E,2,FALSE))</f>
        <v/>
      </c>
      <c r="NH295" s="577" t="str">
        <f>IF(Table1[[#This Row],[Verschluss - B3 - Fraktion]]="","",VLOOKUP(Table1[[#This Row],[Verschluss - B3 - Fraktion]],'DD FD'!H:J,3,FALSE))</f>
        <v/>
      </c>
      <c r="NI295" s="574" t="str">
        <f>IF(Table1[[#This Row],[Verschluss - B3 - Gewicht (in G)]]="","",Table1[[#This Row],[Verschluss - B3 - Gewicht (in G)]])</f>
        <v/>
      </c>
      <c r="NJ295" s="574" t="str">
        <f>IF(Table1[[#This Row],[Verschluss - B3 - Lizenzierungs-pflichtig? (X=Ja)]]="","",Table1[[#This Row],[Verschluss - B3 - Lizenzierungs-pflichtig? (X=Ja)]])</f>
        <v/>
      </c>
      <c r="NK295" s="574" t="str">
        <f>IF(Table1[[#This Row],[Verschluss - B3 - Trennbar vom Hauptkörper? (X=Ja)]]="","",Table1[[#This Row],[Verschluss - B3 - Trennbar vom Hauptkörper? (X=Ja)]])</f>
        <v/>
      </c>
      <c r="NL295" s="577" t="str">
        <f>IF(Table1[[#This Row],[Verschluss - B3 - Virgin Material]]="","",VLOOKUP(Table1[[#This Row],[Verschluss - B3 - Virgin Material]],'DD FD'!AJ:AK,2,FALSE))</f>
        <v/>
      </c>
      <c r="NM295" s="578" t="str">
        <f>IF(Table1[[#This Row],[Verschluss - B3 - Virgin Material Anteil (in %)]]="","",Table1[[#This Row],[Verschluss - B3 - Virgin Material Anteil (in %)]])</f>
        <v/>
      </c>
      <c r="NN295" s="577" t="str">
        <f>IF(Table1[[#This Row],[Verschluss - B3 - Recyceltes Material]]="","",VLOOKUP(Table1[[#This Row],[Verschluss - B3 - Recyceltes Material]],'DD FD'!AL:AM,2,FALSE))</f>
        <v/>
      </c>
      <c r="NO295" s="578" t="str">
        <f>IF(Table1[[#This Row],[Verschluss - B3 - Recyceltes Material Anteil (in %)]]="","",Table1[[#This Row],[Verschluss - B3 - Recyceltes Material Anteil (in %)]])</f>
        <v/>
      </c>
      <c r="NP295" s="577" t="str">
        <f>IF(Table1[[#This Row],[Verschluss - B3 - Beschichtung]]="","",VLOOKUP(Table1[[#This Row],[Verschluss - B3 - Beschichtung]],'DD FD'!AE:AF,2,FALSE))</f>
        <v/>
      </c>
      <c r="NQ295" s="580" t="str">
        <f>IF(Table1[[#This Row],[Verschluss - B3 - Beschichtung Anteil (in %)]]="","",Table1[[#This Row],[Verschluss - B3 - Beschichtung Anteil (in %)]])</f>
        <v/>
      </c>
      <c r="NR295" s="576" t="str">
        <f>IF(Table1[[#This Row],[Etikett - B1 - Art]]="","",VLOOKUP(Table1[[#This Row],[Etikett - B1 - Art]],'DD FD'!F:G,2,FALSE))</f>
        <v/>
      </c>
      <c r="NS295" s="577" t="str">
        <f>IF(Table1[[#This Row],[Etikett - B1 - Fraktion]]="","",VLOOKUP(Table1[[#This Row],[Etikett - B1 - Fraktion]],'DD FD'!H:J,3,FALSE))</f>
        <v/>
      </c>
      <c r="NT295" s="574" t="str">
        <f>IF(Table1[[#This Row],[Etikett - B1 - Gewicht (in G)]]="","",Table1[[#This Row],[Etikett - B1 - Gewicht (in G)]])</f>
        <v/>
      </c>
      <c r="NU295" s="574" t="str">
        <f>IF(Table1[[#This Row],[Etikett - B1 - Lizenzierungs-pflichtig? (X=Ja)]]="","",Table1[[#This Row],[Etikett - B1 - Lizenzierungs-pflichtig? (X=Ja)]])</f>
        <v/>
      </c>
      <c r="NV295" s="574" t="str">
        <f>IF(Table1[[#This Row],[Etikett - B1 - Trennbar vom Hauptkörper? (X=Ja)]]="","",Table1[[#This Row],[Etikett - B1 - Trennbar vom Hauptkörper? (X=Ja)]])</f>
        <v/>
      </c>
      <c r="NW295" s="577" t="str">
        <f>IF(Table1[[#This Row],[Etikett - B1 - Virgin Material]]="","",VLOOKUP(Table1[[#This Row],[Etikett - B1 - Virgin Material]],'DD FD'!AJ:AK,2,FALSE))</f>
        <v/>
      </c>
      <c r="NX295" s="578" t="str">
        <f>IF(Table1[[#This Row],[Etikett - B1 - Virgin Material Anteil (in %)]]="","",Table1[[#This Row],[Etikett - B1 - Virgin Material Anteil (in %)]])</f>
        <v/>
      </c>
      <c r="NY295" s="577" t="str">
        <f>IF(Table1[[#This Row],[Etikett - B1 - Recyceltes Material]]="","",VLOOKUP(Table1[[#This Row],[Etikett - B1 - Recyceltes Material]],'DD FD'!AL:AM,2,FALSE))</f>
        <v/>
      </c>
      <c r="NZ295" s="578" t="str">
        <f>IF(Table1[[#This Row],[Etikett - B1 - Recyceltes Material Anteil (in %)]]="","",Table1[[#This Row],[Etikett - B1 - Recyceltes Material Anteil (in %)]])</f>
        <v/>
      </c>
      <c r="OA295" s="577" t="str">
        <f>IF(Table1[[#This Row],[Etikett - B1 - Beschichtung]]="","",VLOOKUP(Table1[[#This Row],[Etikett - B1 - Beschichtung]],'DD FD'!AE:AF,2,FALSE))</f>
        <v/>
      </c>
      <c r="OB295" s="580" t="str">
        <f>IF(Table1[[#This Row],[Etikett - B1 - Beschichtung Anteil (in %)]]="","",Table1[[#This Row],[Etikett - B1 - Beschichtung Anteil (in %)]])</f>
        <v/>
      </c>
      <c r="OC295" s="576" t="str">
        <f>IF(Table1[[#This Row],[Etikett - B2 - Art]]="","",VLOOKUP(Table1[[#This Row],[Etikett - B2 - Art]],'DD FD'!F:G,2,FALSE))</f>
        <v/>
      </c>
      <c r="OD295" s="577" t="str">
        <f>IF(Table1[[#This Row],[Etikett - B2 - Fraktion]]="","",VLOOKUP(Table1[[#This Row],[Etikett - B2 - Fraktion]],'DD FD'!H:J,3,FALSE))</f>
        <v/>
      </c>
      <c r="OE295" s="574" t="str">
        <f>IF(Table1[[#This Row],[Etikett - B2 - Gewicht (in G)]]="","",Table1[[#This Row],[Etikett - B2 - Gewicht (in G)]])</f>
        <v/>
      </c>
      <c r="OF295" s="574" t="str">
        <f>IF(Table1[[#This Row],[Etikett - B2 - Lizenzierungs-pflichtig? (X=Ja)]]="","",Table1[[#This Row],[Etikett - B2 - Lizenzierungs-pflichtig? (X=Ja)]])</f>
        <v/>
      </c>
      <c r="OG295" s="574" t="str">
        <f>IF(Table1[[#This Row],[Etikett - B2 - Trennbar vom Hauptkörper? (X=Ja)]]="","",Table1[[#This Row],[Etikett - B2 - Trennbar vom Hauptkörper? (X=Ja)]])</f>
        <v/>
      </c>
      <c r="OH295" s="577" t="str">
        <f>IF(Table1[[#This Row],[Etikett - B2 - Virgin Material]]="","",VLOOKUP(Table1[[#This Row],[Etikett - B2 - Virgin Material]],'DD FD'!AJ:AK,2,FALSE))</f>
        <v/>
      </c>
      <c r="OI295" s="578" t="str">
        <f>IF(Table1[[#This Row],[Etikett - B2 - Virgin Material Anteil (in %)]]="","",Table1[[#This Row],[Etikett - B2 - Virgin Material Anteil (in %)]])</f>
        <v/>
      </c>
      <c r="OJ295" s="577" t="str">
        <f>IF(Table1[[#This Row],[Etikett - B2 - Recyceltes Material]]="","",VLOOKUP(Table1[[#This Row],[Etikett - B2 - Recyceltes Material]],'DD FD'!AL:AM,2,FALSE))</f>
        <v/>
      </c>
      <c r="OK295" s="578" t="str">
        <f>IF(Table1[[#This Row],[Etikett - B2 - Recyceltes Material Anteil (in %)]]="","",Table1[[#This Row],[Etikett - B2 - Recyceltes Material Anteil (in %)]])</f>
        <v/>
      </c>
      <c r="OL295" s="577" t="str">
        <f>IF(Table1[[#This Row],[Etikett - B2 - Beschichtung]]="","",VLOOKUP(Table1[[#This Row],[Etikett - B2 - Beschichtung]],'DD FD'!AE:AF,2,FALSE))</f>
        <v/>
      </c>
      <c r="OM295" s="580" t="str">
        <f>IF(Table1[[#This Row],[Etikett - B2 - Beschichtung Anteil (in %)]]="","",Table1[[#This Row],[Etikett - B2 - Beschichtung Anteil (in %)]])</f>
        <v/>
      </c>
      <c r="ON295" s="576" t="str">
        <f>IF(Table1[[#This Row],[Etikett - B3 - Art]]="","",VLOOKUP(Table1[[#This Row],[Etikett - B3 - Art]],'DD FD'!F:G,2,FALSE))</f>
        <v/>
      </c>
      <c r="OO295" s="577" t="str">
        <f>IF(Table1[[#This Row],[Etikett - B3 - Fraktion]]="","",VLOOKUP(Table1[[#This Row],[Etikett - B3 - Fraktion]],'DD FD'!H:J,3,FALSE))</f>
        <v/>
      </c>
      <c r="OP295" s="574" t="str">
        <f>IF(Table1[[#This Row],[Etikett - B3 - Gewicht (in G)]]="","",Table1[[#This Row],[Etikett - B3 - Gewicht (in G)]])</f>
        <v/>
      </c>
      <c r="OQ295" s="574" t="str">
        <f>IF(Table1[[#This Row],[Etikett - B3 - Lizenzierungs-pflichtig? (X=Ja)]]="","",Table1[[#This Row],[Etikett - B3 - Lizenzierungs-pflichtig? (X=Ja)]])</f>
        <v/>
      </c>
      <c r="OR295" s="574" t="str">
        <f>IF(Table1[[#This Row],[Etikett - B3 - Trennbar vom Hauptkörper? (X=Ja)]]="","",Table1[[#This Row],[Etikett - B3 - Trennbar vom Hauptkörper? (X=Ja)]])</f>
        <v/>
      </c>
      <c r="OS295" s="577" t="str">
        <f>IF(Table1[[#This Row],[Etikett - B3 - Virgin Material]]="","",VLOOKUP(Table1[[#This Row],[Etikett - B3 - Virgin Material]],'DD FD'!AJ:AK,2,FALSE))</f>
        <v/>
      </c>
      <c r="OT295" s="578" t="str">
        <f>IF(Table1[[#This Row],[Etikett - B3 - Virgin Material Anteil (in %)]]="","",Table1[[#This Row],[Etikett - B3 - Virgin Material Anteil (in %)]])</f>
        <v/>
      </c>
      <c r="OU295" s="577" t="str">
        <f>IF(Table1[[#This Row],[Etikett - B3 - Recyceltes Material]]="","",VLOOKUP(Table1[[#This Row],[Etikett - B3 - Recyceltes Material]],'DD FD'!AL:AM,2,FALSE))</f>
        <v/>
      </c>
      <c r="OV295" s="578" t="str">
        <f>IF(Table1[[#This Row],[Etikett - B3 - Recyceltes Material Anteil (in %)]]="","",Table1[[#This Row],[Etikett - B3 - Recyceltes Material Anteil (in %)]])</f>
        <v/>
      </c>
      <c r="OW295" s="577" t="str">
        <f>IF(Table1[[#This Row],[Etikett - B3 - Beschichtung]]="","",VLOOKUP(Table1[[#This Row],[Etikett - B3 - Beschichtung]],'DD FD'!AE:AF,2,FALSE))</f>
        <v/>
      </c>
      <c r="OX295" s="613" t="str">
        <f>IF(Table1[[#This Row],[Etikett - B3 - Beschichtung Anteil (in %)]]="","",Table1[[#This Row],[Etikett - B3 - Beschichtung Anteil (in %)]])</f>
        <v/>
      </c>
      <c r="OY295" s="618">
        <f>ROUNDUP(SUM(
IF(AND(LH295='DD FD'!$J$7,LJ295='DD FD'!$AI$3),LI295,0),
IF(AND(LR295='DD FD'!$J$7,LT295='DD FD'!$AI$3),LS295,0),
IF(AND(MB295='DD FD'!$J$7,MD295='DD FD'!$AI$3),MC295,0),
IF(AND(ML295='DD FD'!$J$7,MN295='DD FD'!$AI$3),MM295,0),
IF(AND(MW295='DD FD'!$J$7,MY295='DD FD'!$AI$3),MX295,0),
IF(AND(NH295='DD FD'!$J$7,NJ295='DD FD'!$AI$3),NI295,0),
IF(AND(NS295='DD FD'!$J$7,NU295='DD FD'!$AI$3),NT295,0),
IF(AND(OD295='DD FD'!$J$7,OF295='DD FD'!$AI$3),OE295,0),
IF(AND(OO295='DD FD'!$J$7,OQ295='DD FD'!$AI$3),OP295,0),
),2)</f>
        <v>0</v>
      </c>
      <c r="OZ295" s="617">
        <f>ROUNDUP(SUM(
IF(AND(LH295='DD FD'!$J$6,LJ295='DD FD'!$AI$3),LI295,0),
IF(AND(LR295='DD FD'!$J$6,LT295='DD FD'!$AI$3),LS295,0),
IF(AND(MB295='DD FD'!$J$6,MD295='DD FD'!$AI$3),MC295,0),
IF(AND(ML295='DD FD'!$J$6,MN295='DD FD'!$AI$3),MM295,0),
IF(AND(MW295='DD FD'!$J$6,MY295='DD FD'!$AI$3),MX295,0),
IF(AND(NH295='DD FD'!$J$6,NJ295='DD FD'!$AI$3),NI295,0),
IF(AND(NS295='DD FD'!$J$6,NU295='DD FD'!$AI$3),NT295,0),
IF(AND(OD295='DD FD'!$J$6,OF295='DD FD'!$AI$3),OE295,0),
IF(AND(OO295='DD FD'!$J$6,OQ295='DD FD'!$AI$3),OP295,0),
),2)</f>
        <v>0</v>
      </c>
      <c r="PA295" s="617">
        <f>ROUNDUP(SUM(
IF(AND(LH295='DD FD'!$J$10,LJ295='DD FD'!$AI$3),LI295,0),
IF(AND(LR295='DD FD'!$J$10,LT295='DD FD'!$AI$3),LS295,0),
IF(AND(MB295='DD FD'!$J$10,MD295='DD FD'!$AI$3),MC295,0),
IF(AND(ML295='DD FD'!$J$10,MN295='DD FD'!$AI$3),MM295,0),
IF(AND(MW295='DD FD'!$J$10,MY295='DD FD'!$AI$3),MX295,0),
IF(AND(NH295='DD FD'!$J$10,NJ295='DD FD'!$AI$3),NI295,0),
IF(AND(NS295='DD FD'!$J$10,NU295='DD FD'!$AI$3),NT295,0),
IF(AND(OD295='DD FD'!$J$10,OF295='DD FD'!$AI$3),OE295,0),
IF(AND(OO295='DD FD'!$J$10,OQ295='DD FD'!$AI$3),OP295,0),
),2)</f>
        <v>0</v>
      </c>
      <c r="PB295" s="617">
        <f>ROUNDUP(SUM(
IF(AND(LH295='DD FD'!$J$8,LJ295='DD FD'!$AI$3),LI295,0),
IF(AND(LR295='DD FD'!$J$8,LT295='DD FD'!$AI$3),LS295,0),
IF(AND(MB295='DD FD'!$J$8,MD295='DD FD'!$AI$3),MC295,0),
IF(AND(ML295='DD FD'!$J$8,MN295='DD FD'!$AI$3),MM295,0),
IF(AND(MW295='DD FD'!$J$8,MY295='DD FD'!$AI$3),MX295,0),
IF(AND(NH295='DD FD'!$J$8,NJ295='DD FD'!$AI$3),NI295,0),
IF(AND(NS295='DD FD'!$J$8,NU295='DD FD'!$AI$3),NT295,0),
IF(AND(OD295='DD FD'!$J$8,OF295='DD FD'!$AI$3),OE295,0),
IF(AND(OO295='DD FD'!$J$8,OQ295='DD FD'!$AI$3),OP295,0),
),2)</f>
        <v>0</v>
      </c>
      <c r="PC295" s="617">
        <f>ROUNDUP(SUM(
IF(AND(LH295='DD FD'!$J$5,LJ295='DD FD'!$AI$3),LI295,0),
IF(AND(LR295='DD FD'!$J$5,LT295='DD FD'!$AI$3),LS295,0),
IF(AND(MB295='DD FD'!$J$5,MD295='DD FD'!$AI$3),MC295,0),
IF(AND(ML295='DD FD'!$J$5,MN295='DD FD'!$AI$3),MM295,0),
IF(AND(MW295='DD FD'!$J$5,MY295='DD FD'!$AI$3),MX295,0),
IF(AND(NH295='DD FD'!$J$5,NJ295='DD FD'!$AI$3),NI295,0),
IF(AND(NS295='DD FD'!$J$5,NU295='DD FD'!$AI$3),NT295,0),
IF(AND(OD295='DD FD'!$J$5,OF295='DD FD'!$AI$3),OE295,0),
IF(AND(OO295='DD FD'!$J$5,OQ295='DD FD'!$AI$3),OP295,0),
),2)</f>
        <v>0</v>
      </c>
      <c r="PD295" s="617">
        <f>ROUNDUP(SUM(
IF(AND(LH295='DD FD'!$J$9,LJ295='DD FD'!$AI$3),LI295,0),
IF(AND(LR295='DD FD'!$J$9,LT295='DD FD'!$AI$3),LS295,0),
IF(AND(MB295='DD FD'!$J$9,MD295='DD FD'!$AI$3),MC295,0),
IF(AND(ML295='DD FD'!$J$9,MN295='DD FD'!$AI$3),MM295,0),
IF(AND(MW295='DD FD'!$J$9,MY295='DD FD'!$AI$3),MX295,0),
IF(AND(NH295='DD FD'!$J$9,NJ295='DD FD'!$AI$3),NI295,0),
IF(AND(NS295='DD FD'!$J$9,NU295='DD FD'!$AI$3),NT295,0),
IF(AND(OD295='DD FD'!$J$9,OF295='DD FD'!$AI$3),OE295,0),
IF(AND(OO295='DD FD'!$J$9,OQ295='DD FD'!$AI$3),OP295,0),
),2)</f>
        <v>0</v>
      </c>
      <c r="PE295" s="617">
        <f>ROUNDUP(SUM(
IF(AND(LH295='DD FD'!$J$4,LJ295='DD FD'!$AI$3),LI295,0),
IF(AND(LR295='DD FD'!$J$4,LT295='DD FD'!$AI$3),LS295,0),
IF(AND(MB295='DD FD'!$J$4,MD295='DD FD'!$AI$3),MC295,0),
IF(AND(ML295='DD FD'!$J$4,MN295='DD FD'!$AI$3),MM295,0),
IF(AND(MW295='DD FD'!$J$4,MY295='DD FD'!$AI$3),MX295,0),
IF(AND(NH295='DD FD'!$J$4,NJ295='DD FD'!$AI$3),NI295,0),
IF(AND(NS295='DD FD'!$J$4,NU295='DD FD'!$AI$3),NT295,0),
IF(AND(OD295='DD FD'!$J$4,OF295='DD FD'!$AI$3),OE295,0),
IF(AND(OO295='DD FD'!$J$4,OQ295='DD FD'!$AI$3),OP295,0),
),2)</f>
        <v>0</v>
      </c>
      <c r="PF295" s="619">
        <f>ROUNDUP(SUM(
IF(AND(LH295='DD FD'!$J$11,LJ295='DD FD'!$AI$3),LI295,0),
IF(AND(LR295='DD FD'!$J$11,LT295='DD FD'!$AI$3),LS295,0),
IF(AND(MB295='DD FD'!$J$11,MD295='DD FD'!$AI$3),MC295,0),
IF(AND(ML295='DD FD'!$J$11,MN295='DD FD'!$AI$3),MM295,0),
IF(AND(MW295='DD FD'!$J$11,MY295='DD FD'!$AI$3),MX295,0),
IF(AND(NH295='DD FD'!$J$11,NJ295='DD FD'!$AI$3),NI295,0),
IF(AND(NS295='DD FD'!$J$11,NU295='DD FD'!$AI$3),NT295,0),
IF(AND(OD295='DD FD'!$J$11,OF295='DD FD'!$AI$3),OE295,0),
IF(AND(OO295='DD FD'!$J$11,OQ295='DD FD'!$AI$3),OP295,0),
),2)</f>
        <v>0</v>
      </c>
    </row>
    <row r="296" spans="1:422">
      <c r="A296" s="806"/>
      <c r="B296" s="934"/>
      <c r="C296" s="247"/>
      <c r="D296" s="842"/>
      <c r="E296" s="247"/>
      <c r="F296" s="158"/>
      <c r="G296" s="710"/>
      <c r="H296" s="712"/>
      <c r="I296" s="936"/>
      <c r="J296" s="803"/>
      <c r="K296" s="150"/>
      <c r="L296" s="146" t="str">
        <f t="shared" si="108"/>
        <v/>
      </c>
      <c r="M296" s="501" t="str">
        <f t="shared" si="125"/>
        <v/>
      </c>
      <c r="N296" s="504"/>
      <c r="O296" s="113" t="str">
        <f t="shared" si="126"/>
        <v/>
      </c>
      <c r="P296" s="114" t="str">
        <f t="shared" si="109"/>
        <v/>
      </c>
      <c r="Q296" s="152"/>
      <c r="R296" s="152"/>
      <c r="S296" s="115" t="str">
        <f t="shared" si="127"/>
        <v/>
      </c>
      <c r="T296" s="159"/>
      <c r="U296" s="159"/>
      <c r="V296" s="157"/>
      <c r="W296" s="157"/>
      <c r="X296" s="157"/>
      <c r="Y296" s="772"/>
      <c r="Z296" s="158"/>
      <c r="AA296" s="144"/>
      <c r="AB296" s="112"/>
      <c r="AC296" s="153"/>
      <c r="AD296" s="153"/>
      <c r="AE296" s="153"/>
      <c r="AF296" s="153"/>
      <c r="AG296" s="153"/>
      <c r="AH296" s="153"/>
      <c r="AI296" s="152"/>
      <c r="AJ296" s="158"/>
      <c r="AK296" s="158"/>
      <c r="AL296" s="158"/>
      <c r="AM296" s="116" t="str">
        <f t="shared" si="128"/>
        <v/>
      </c>
      <c r="AN296" s="116" t="str">
        <f t="shared" si="129"/>
        <v/>
      </c>
      <c r="AO296" s="324"/>
      <c r="AP296" s="503"/>
      <c r="AQ296" s="487" t="str">
        <f t="shared" si="130"/>
        <v/>
      </c>
      <c r="AR296" s="113" t="str">
        <f t="shared" si="110"/>
        <v/>
      </c>
      <c r="AS296" s="113" t="str">
        <f t="shared" si="111"/>
        <v/>
      </c>
      <c r="AT296" s="113" t="str">
        <f t="shared" si="112"/>
        <v/>
      </c>
      <c r="AU296" s="113" t="str">
        <f t="shared" si="113"/>
        <v/>
      </c>
      <c r="AV296" s="159"/>
      <c r="AW296" s="157"/>
      <c r="AX296" s="157"/>
      <c r="AY296" s="157"/>
      <c r="AZ296" s="157"/>
      <c r="BA296" s="116" t="str">
        <f t="shared" si="114"/>
        <v/>
      </c>
      <c r="BB296" s="316"/>
      <c r="BC296" s="116" t="str">
        <f t="shared" si="115"/>
        <v/>
      </c>
      <c r="BD296" s="133" t="str">
        <f t="shared" si="116"/>
        <v/>
      </c>
      <c r="BE296" s="157"/>
      <c r="BF296" s="1180"/>
      <c r="BG296" s="1180"/>
      <c r="BH296" s="158"/>
      <c r="BI296" s="490"/>
      <c r="BJ296" s="514" t="str">
        <f t="shared" si="131"/>
        <v/>
      </c>
      <c r="BK296" s="789"/>
      <c r="BL296" s="116" t="str">
        <f t="shared" si="132"/>
        <v/>
      </c>
      <c r="BM296" s="144"/>
      <c r="BN296" s="144"/>
      <c r="BO296" s="144"/>
      <c r="BP296" s="790"/>
      <c r="BQ296" s="790"/>
      <c r="BR296" s="790"/>
      <c r="BS296" s="116" t="str">
        <f t="shared" si="117"/>
        <v/>
      </c>
      <c r="BT296" s="790"/>
      <c r="BU296" s="808" t="str">
        <f t="shared" si="118"/>
        <v/>
      </c>
      <c r="BV296" s="791"/>
      <c r="BW296" s="144"/>
      <c r="BX296" s="20"/>
      <c r="BY296" s="20"/>
      <c r="BZ296" s="20"/>
      <c r="CA296" s="792"/>
      <c r="CB296" s="1201"/>
      <c r="CC296" s="144"/>
      <c r="CD296" s="144"/>
      <c r="CE296" s="144"/>
      <c r="CF296" s="144"/>
      <c r="CG296" s="144"/>
      <c r="CH296" s="144"/>
      <c r="CI296" s="144"/>
      <c r="CJ296" s="144"/>
      <c r="CK296" s="144"/>
      <c r="CL296" s="144"/>
      <c r="CM296" s="144"/>
      <c r="CN296" s="144"/>
      <c r="CO296" s="144"/>
      <c r="CP296" s="144"/>
      <c r="CQ296" s="144"/>
      <c r="CR296" s="144"/>
      <c r="CS296" s="144"/>
      <c r="CT296" s="144"/>
      <c r="CU296" s="144"/>
      <c r="CV296" s="144"/>
      <c r="CW296" s="144"/>
      <c r="CX296" s="144"/>
      <c r="CY296" s="144"/>
      <c r="CZ296" s="144"/>
      <c r="DA296" s="144"/>
      <c r="DB296" s="144"/>
      <c r="DC296" s="144"/>
      <c r="DD296" s="144"/>
      <c r="DE296" s="144"/>
      <c r="DF296" s="144"/>
      <c r="DG296" s="144"/>
      <c r="DH296" s="144"/>
      <c r="DI296" s="144"/>
      <c r="DJ296" s="144"/>
      <c r="DK296" s="144"/>
      <c r="DL296" s="144"/>
      <c r="DM296" s="144"/>
      <c r="DN296" s="144"/>
      <c r="DO296" s="144"/>
      <c r="DP296" s="144"/>
      <c r="DQ296" s="144"/>
      <c r="DR296" s="144"/>
      <c r="DS296" s="144"/>
      <c r="DT296" s="144"/>
      <c r="DU296" s="144"/>
      <c r="DV296" s="144"/>
      <c r="DW296" s="144"/>
      <c r="DX296" s="144"/>
      <c r="DY296" s="144"/>
      <c r="DZ296" s="144"/>
      <c r="EA296" s="144"/>
      <c r="EB296" s="144"/>
      <c r="EC296" s="144"/>
      <c r="ED296" s="782" t="str">
        <f t="shared" si="133"/>
        <v/>
      </c>
      <c r="EE296" s="519"/>
      <c r="EF296" s="793"/>
      <c r="EG296" s="519"/>
      <c r="EH296" s="794"/>
      <c r="EI296" s="790"/>
      <c r="EJ296" s="794"/>
      <c r="EK296" s="794"/>
      <c r="EL296" s="790"/>
      <c r="EM296" s="790"/>
      <c r="EN296" s="790"/>
      <c r="EO296" s="112" t="str">
        <f t="shared" si="119"/>
        <v/>
      </c>
      <c r="EP296" s="790"/>
      <c r="EQ296" s="488" t="str">
        <f t="shared" si="120"/>
        <v/>
      </c>
      <c r="ER296" s="1100"/>
      <c r="ES296" s="1099" t="str">
        <f t="shared" si="134"/>
        <v/>
      </c>
      <c r="ET296" s="525"/>
      <c r="EU296" s="148"/>
      <c r="EV296" s="148"/>
      <c r="EW296" s="148"/>
      <c r="EX296" s="148"/>
      <c r="EY296" s="148"/>
      <c r="EZ296" s="148"/>
      <c r="FA296" s="148"/>
      <c r="FB296" s="148"/>
      <c r="FC296" s="148"/>
      <c r="FD296" s="148"/>
      <c r="FE296" s="148"/>
      <c r="FF296" s="148"/>
      <c r="FG296" s="148"/>
      <c r="FH296" s="148"/>
      <c r="FI296" s="528"/>
      <c r="FJ296" s="513" t="str">
        <f t="shared" si="121"/>
        <v/>
      </c>
      <c r="FK296" s="158"/>
      <c r="FL296" s="850"/>
      <c r="FM296" s="850"/>
      <c r="FN296" s="850"/>
      <c r="FO296" s="850"/>
      <c r="FP296" s="850"/>
      <c r="FQ296" s="850"/>
      <c r="FR296" s="157"/>
      <c r="FS296" s="143"/>
      <c r="FT296" s="143"/>
      <c r="FU296" s="847" t="str">
        <f t="shared" si="122"/>
        <v/>
      </c>
      <c r="FV296" s="555"/>
      <c r="FW296" s="523" t="str">
        <f>IF(Table1[[#This Row],[Nonfood Inhaltstoffe - Komponente]]="","",VLOOKUP(Table1[[#This Row],[Nonfood Inhaltstoffe - Komponente]],'Dropdown Auswahl'!BJ:BK,2,FALSE))</f>
        <v/>
      </c>
      <c r="FX296" s="1013"/>
      <c r="FY296" s="1011" t="str">
        <f t="shared" si="123"/>
        <v/>
      </c>
      <c r="FZ296" s="152"/>
      <c r="GA296" s="152"/>
      <c r="GB296" s="152"/>
      <c r="GC296" s="529" t="str">
        <f t="shared" si="124"/>
        <v/>
      </c>
      <c r="GG296" s="21"/>
      <c r="GH296" s="21"/>
      <c r="GI296" s="1019"/>
      <c r="GJ296" s="1016" t="str">
        <f>IF(Table1[[#This Row],[Global Trade Item Number (GTIN)]]="","",Table1[[#This Row],[Global Trade Item Number (GTIN)]])</f>
        <v/>
      </c>
      <c r="GK296" s="555" t="str">
        <f>IF(Table1[[#This Row],[WAWI-Nr./ Kreditoren-Nummer
(ASDV)]]&lt;&gt;"",Table1[[#This Row],[WAWI-Nr./ Kreditoren-Nummer
(ASDV)]],"")</f>
        <v/>
      </c>
      <c r="GL296" s="165"/>
      <c r="GM296" s="165"/>
      <c r="GN296" s="165"/>
      <c r="GO296" s="485"/>
      <c r="GP296" s="534"/>
      <c r="GQ296" s="533"/>
      <c r="GR296" s="486"/>
      <c r="GS296" s="486"/>
      <c r="GT296" s="486"/>
      <c r="GU296" s="486"/>
      <c r="GV296" s="486"/>
      <c r="GW296" s="542"/>
      <c r="GX296" s="538"/>
      <c r="GY296" s="144"/>
      <c r="GZ296" s="480"/>
      <c r="HA296" s="158"/>
      <c r="HB296" s="480"/>
      <c r="HC296" s="480"/>
      <c r="HD296" s="480"/>
      <c r="HE296" s="480"/>
      <c r="HF296" s="480"/>
      <c r="HG296" s="480"/>
      <c r="HH296" s="538"/>
      <c r="HI296" s="480"/>
      <c r="HJ296" s="480"/>
      <c r="HK296" s="480"/>
      <c r="HL296" s="480"/>
      <c r="HM296" s="480"/>
      <c r="HN296" s="480"/>
      <c r="HO296" s="480"/>
      <c r="HP296" s="480"/>
      <c r="HQ296" s="480"/>
      <c r="HR296" s="538"/>
      <c r="HS296" s="480"/>
      <c r="HT296" s="480"/>
      <c r="HU296" s="480"/>
      <c r="HV296" s="480"/>
      <c r="HW296" s="480"/>
      <c r="HX296" s="480"/>
      <c r="HY296" s="480"/>
      <c r="HZ296" s="480"/>
      <c r="IA296" s="480"/>
      <c r="IB296" s="538"/>
      <c r="IC296" s="480"/>
      <c r="ID296" s="480"/>
      <c r="IE296" s="480"/>
      <c r="IF296" s="480"/>
      <c r="IG296" s="480"/>
      <c r="IH296" s="480"/>
      <c r="II296" s="480"/>
      <c r="IJ296" s="480"/>
      <c r="IK296" s="480"/>
      <c r="IL296" s="480"/>
      <c r="IM296" s="538"/>
      <c r="IN296" s="480"/>
      <c r="IO296" s="480"/>
      <c r="IP296" s="480"/>
      <c r="IQ296" s="480"/>
      <c r="IR296" s="480"/>
      <c r="IS296" s="480"/>
      <c r="IT296" s="480"/>
      <c r="IU296" s="480"/>
      <c r="IV296" s="480"/>
      <c r="IW296" s="480"/>
      <c r="IX296" s="538"/>
      <c r="IY296" s="480"/>
      <c r="IZ296" s="480"/>
      <c r="JA296" s="480"/>
      <c r="JB296" s="480"/>
      <c r="JC296" s="480"/>
      <c r="JD296" s="480"/>
      <c r="JE296" s="480"/>
      <c r="JF296" s="480"/>
      <c r="JG296" s="480"/>
      <c r="JH296" s="480"/>
      <c r="JI296" s="538"/>
      <c r="JJ296" s="480"/>
      <c r="JK296" s="480"/>
      <c r="JL296" s="480"/>
      <c r="JM296" s="480"/>
      <c r="JN296" s="480"/>
      <c r="JO296" s="480"/>
      <c r="JP296" s="480"/>
      <c r="JQ296" s="480"/>
      <c r="JR296" s="480"/>
      <c r="JS296" s="590"/>
      <c r="JT296" s="538"/>
      <c r="JU296" s="480"/>
      <c r="JV296" s="480"/>
      <c r="JW296" s="480"/>
      <c r="JX296" s="480"/>
      <c r="JY296" s="480"/>
      <c r="JZ296" s="480"/>
      <c r="KA296" s="480"/>
      <c r="KB296" s="480"/>
      <c r="KC296" s="480"/>
      <c r="KD296" s="480"/>
      <c r="KE296" s="538"/>
      <c r="KF296" s="480"/>
      <c r="KG296" s="480"/>
      <c r="KH296" s="480"/>
      <c r="KI296" s="480"/>
      <c r="KJ296" s="480"/>
      <c r="KK296" s="480"/>
      <c r="KL296" s="480"/>
      <c r="KM296" s="480"/>
      <c r="KN296" s="480"/>
      <c r="KO296" s="480"/>
      <c r="KR296" s="568" t="str">
        <f>IF(Table1[[#This Row],[GTIN]]&lt;&gt;"",Table1[[#This Row],[GTIN]],"")</f>
        <v/>
      </c>
      <c r="KS296" s="569" t="str">
        <f>Table1[[#This Row],[Kreditor]]</f>
        <v/>
      </c>
      <c r="KT296" s="570" t="str">
        <f>IF(Table1[[#This Row],[Gültig ab (Datum)]]&lt;&gt;"",Table1[[#This Row],[Gültig ab (Datum)]],"")</f>
        <v/>
      </c>
      <c r="KU296" s="570"/>
      <c r="KV296" s="583" t="str">
        <f>IF(Table1[[#This Row],[Artikel verpackt? 
(X=Ja)]]="","",Table1[[#This Row],[Artikel verpackt? 
(X=Ja)]])</f>
        <v/>
      </c>
      <c r="KW296" s="571" t="str">
        <f>IF(Table1[[#This Row],[Verpackung recyclingfähig?
(X=Ja)]]="","",Table1[[#This Row],[Verpackung recyclingfähig?
(X=Ja)]])</f>
        <v/>
      </c>
      <c r="KX296" s="572"/>
      <c r="KY296" s="573"/>
      <c r="KZ296" s="574"/>
      <c r="LA296" s="574"/>
      <c r="LB296" s="574"/>
      <c r="LC296" s="574"/>
      <c r="LD296" s="574"/>
      <c r="LE296" s="574"/>
      <c r="LF296" s="575"/>
      <c r="LG296" s="576" t="str">
        <f>IF(Table1[[#This Row],[Hauptkörper - B1 - Art]]="","",VLOOKUP(Table1[[#This Row],[Hauptkörper - B1 - Art]],'DD FD'!B:C,2,FALSE))</f>
        <v/>
      </c>
      <c r="LH296" s="577" t="str">
        <f>IF(Table1[[#This Row],[Hauptkörper - B1 - Fraktion]]="","",VLOOKUP(Table1[[#This Row],[Hauptkörper - B1 - Fraktion]],'DD FD'!H:J,3,FALSE))</f>
        <v/>
      </c>
      <c r="LI296" s="574" t="str">
        <f>IF(Table1[[#This Row],[Hauptkörper - B1 - Gewicht
(in G)]]="","",Table1[[#This Row],[Hauptkörper - B1 - Gewicht
(in G)]])</f>
        <v/>
      </c>
      <c r="LJ296" s="574" t="str">
        <f>IF(Table1[[#This Row],[Hauptkörper - B1 - Lizenzierungs-pflichtig? (X=Ja)]]="","",Table1[[#This Row],[Hauptkörper - B1 - Lizenzierungs-pflichtig? (X=Ja)]])</f>
        <v/>
      </c>
      <c r="LK296" s="577" t="str">
        <f>IF(Table1[[#This Row],[Hauptkörper - B1 - Virgin Material]]="","",VLOOKUP(Table1[[#This Row],[Hauptkörper - B1 - Virgin Material]],'DD FD'!AJ:AK,2,FALSE))</f>
        <v/>
      </c>
      <c r="LL296" s="578" t="str">
        <f>IF(Table1[[#This Row],[Hauptkörper - B1 - Virgin Material Anteil (in %)]]="","",Table1[[#This Row],[Hauptkörper - B1 - Virgin Material Anteil (in %)]])</f>
        <v/>
      </c>
      <c r="LM296" s="577" t="str">
        <f>IF(Table1[[#This Row],[Hauptkörper - B1 - Recyceltes Material]]="","",VLOOKUP(Table1[[#This Row],[Hauptkörper - B1 - Recyceltes Material]],'DD FD'!AL:AM,2,FALSE))</f>
        <v/>
      </c>
      <c r="LN296" s="578" t="str">
        <f>IF(Table1[[#This Row],[Hauptkörper - B1 - Recyceltes Material Anteil (in %)]]="","",Table1[[#This Row],[Hauptkörper - B1 - Recyceltes Material Anteil (in %)]])</f>
        <v/>
      </c>
      <c r="LO296" s="579" t="str">
        <f>IF(Table1[[#This Row],[Hauptkörper - B1 - Beschichtung]]="","",VLOOKUP(Table1[[#This Row],[Hauptkörper - B1 - Beschichtung]],'DD FD'!AE:AF,2,FALSE))</f>
        <v/>
      </c>
      <c r="LP296" s="580" t="str">
        <f>IF(Table1[[#This Row],[Hauptkörper - B1 - Beschichtung Anteil (in %)]]="","",Table1[[#This Row],[Hauptkörper - B1 - Beschichtung Anteil (in %)]])</f>
        <v/>
      </c>
      <c r="LQ296" s="576" t="str">
        <f>IF(Table1[[#This Row],[Hauptkörper - B2 - Art]]="","",VLOOKUP(Table1[[#This Row],[Hauptkörper - B2 - Art]],'DD FD'!B:C,2,FALSE))</f>
        <v/>
      </c>
      <c r="LR296" s="577" t="str">
        <f>IF(Table1[[#This Row],[Hauptkörper - B2 - Fraktion]]="","",VLOOKUP(Table1[[#This Row],[Hauptkörper - B2 - Fraktion]],'DD FD'!H:J,3,FALSE))</f>
        <v/>
      </c>
      <c r="LS296" s="574" t="str">
        <f>IF(Table1[[#This Row],[Hauptkörper - B2 - Gewicht
(in G)]]="","",Table1[[#This Row],[Hauptkörper - B2 - Gewicht
(in G)]])</f>
        <v/>
      </c>
      <c r="LT296" s="574" t="str">
        <f>IF(Table1[[#This Row],[Hauptkörper - B2 - Lizenzierungs-pflichtig? (X=Ja)]]="","",Table1[[#This Row],[Hauptkörper - B2 - Lizenzierungs-pflichtig? (X=Ja)]])</f>
        <v/>
      </c>
      <c r="LU296" s="577" t="str">
        <f>IF(Table1[[#This Row],[Hauptkörper - B2 - Virgin Material]]="","",VLOOKUP(Table1[[#This Row],[Hauptkörper - B2 - Virgin Material]],'DD FD'!AJ:AK,2,FALSE))</f>
        <v/>
      </c>
      <c r="LV296" s="578" t="str">
        <f>IF(Table1[[#This Row],[Hauptkörper - B2 - Virgin Material Anteil (in %)]]="","",Table1[[#This Row],[Hauptkörper - B2 - Virgin Material Anteil (in %)]])</f>
        <v/>
      </c>
      <c r="LW296" s="577" t="str">
        <f>IF(Table1[[#This Row],[Hauptkörper - B2 - Recyceltes Material]]="","",VLOOKUP(Table1[[#This Row],[Hauptkörper - B2 - Recyceltes Material]],'DD FD'!AL:AM,2,FALSE))</f>
        <v/>
      </c>
      <c r="LX296" s="578" t="str">
        <f>IF(Table1[[#This Row],[Hauptkörper - B2 - Recyceltes Material Anteil (in %)]]="","",Table1[[#This Row],[Hauptkörper - B2 - Recyceltes Material Anteil (in %)]])</f>
        <v/>
      </c>
      <c r="LY296" s="577" t="str">
        <f>IF(Table1[[#This Row],[Hauptkörper - B2 - Beschichtung]]="","",VLOOKUP(Table1[[#This Row],[Hauptkörper - B2 - Beschichtung]],'DD FD'!AE:AF,2,FALSE))</f>
        <v/>
      </c>
      <c r="LZ296" s="580" t="str">
        <f>IF(Table1[[#This Row],[Hauptkörper - B2 - Beschichtung Anteil (in %)]]="","",Table1[[#This Row],[Hauptkörper - B2 - Beschichtung Anteil (in %)]])</f>
        <v/>
      </c>
      <c r="MA296" s="576" t="str">
        <f>IF(Table1[[#This Row],[Hauptkörper - B3 - Art]]="","",VLOOKUP(Table1[[#This Row],[Hauptkörper - B3 - Art]],'DD FD'!B:C,2,FALSE))</f>
        <v/>
      </c>
      <c r="MB296" s="577" t="str">
        <f>IF(Table1[[#This Row],[Hauptkörper - B3 - Fraktion]]="","",VLOOKUP(Table1[[#This Row],[Hauptkörper - B3 - Fraktion]],'DD FD'!H:J,3,FALSE))</f>
        <v/>
      </c>
      <c r="MC296" s="574" t="str">
        <f>IF(Table1[[#This Row],[Hauptkörper - B3 - Gewicht
(in G)]]="","",Table1[[#This Row],[Hauptkörper - B3 - Gewicht
(in G)]])</f>
        <v/>
      </c>
      <c r="MD296" s="574" t="str">
        <f>IF(Table1[[#This Row],[Hauptkörper - B3 - Lizenzierungs-pflichtig? (X=Ja)]]="","",Table1[[#This Row],[Hauptkörper - B3 - Lizenzierungs-pflichtig? (X=Ja)]])</f>
        <v/>
      </c>
      <c r="ME296" s="577" t="str">
        <f>IF(Table1[[#This Row],[Hauptkörper - B3 - Virgin Material]]="","",VLOOKUP(Table1[[#This Row],[Hauptkörper - B3 - Virgin Material]],'DD FD'!AJ:AK,2,FALSE))</f>
        <v/>
      </c>
      <c r="MF296" s="578" t="str">
        <f>IF(Table1[[#This Row],[Hauptkörper - B3 - Virgin Material Anteil (in %)]]="","",Table1[[#This Row],[Hauptkörper - B3 - Virgin Material Anteil (in %)]])</f>
        <v/>
      </c>
      <c r="MG296" s="577" t="str">
        <f>IF(Table1[[#This Row],[Hauptkörper - B3 - Recyceltes Material]]="","",VLOOKUP(Table1[[#This Row],[Hauptkörper - B3 - Recyceltes Material]],'DD FD'!AL:AM,2,FALSE))</f>
        <v/>
      </c>
      <c r="MH296" s="578" t="str">
        <f>IF(Table1[[#This Row],[Hauptkörper - B3 - Recyceltes Material Anteil (in %)]]="","",Table1[[#This Row],[Hauptkörper - B3 - Recyceltes Material Anteil (in %)]])</f>
        <v/>
      </c>
      <c r="MI296" s="577" t="str">
        <f>IF(Table1[[#This Row],[Hauptkörper - B3 - Beschichtung]]="","",VLOOKUP(Table1[[#This Row],[Hauptkörper - B3 - Beschichtung]],'DD FD'!AE:AF,2,FALSE))</f>
        <v/>
      </c>
      <c r="MJ296" s="580" t="str">
        <f>IF(Table1[[#This Row],[Hauptkörper - B3 - Beschichtung Anteil (in %)]]="","",Table1[[#This Row],[Hauptkörper - B3 - Beschichtung Anteil (in %)]])</f>
        <v/>
      </c>
      <c r="MK296" s="576" t="str">
        <f>IF(Table1[[#This Row],[Verschluss - B1 - Art]]="","",VLOOKUP(Table1[[#This Row],[Verschluss - B1 - Art]],'DD FD'!D:E,2,FALSE))</f>
        <v/>
      </c>
      <c r="ML296" s="577" t="str">
        <f>IF(Table1[[#This Row],[Verschluss - B1 - Fraktion]]="","",VLOOKUP(Table1[[#This Row],[Verschluss - B1 - Fraktion]],'DD FD'!H:J,3,FALSE))</f>
        <v/>
      </c>
      <c r="MM296" s="574" t="str">
        <f>IF(Table1[[#This Row],[Verschluss - B1 - Gewicht (in G)]]="","",Table1[[#This Row],[Verschluss - B1 - Gewicht (in G)]])</f>
        <v/>
      </c>
      <c r="MN296" s="574" t="str">
        <f>IF(Table1[[#This Row],[Verschluss - B1 - Lizenzierungs-pflichtig? (X=Ja)]]="","",Table1[[#This Row],[Verschluss - B1 - Lizenzierungs-pflichtig? (X=Ja)]])</f>
        <v/>
      </c>
      <c r="MO296" s="574" t="str">
        <f>IF(Table1[[#This Row],[Verschluss - B1 - Trennbar vom Hauptkörper? (X=Ja)]]="","",Table1[[#This Row],[Verschluss - B1 - Trennbar vom Hauptkörper? (X=Ja)]])</f>
        <v/>
      </c>
      <c r="MP296" s="577" t="str">
        <f>IF(Table1[[#This Row],[Verschluss - B1 - Virgin Material]]="","",VLOOKUP(Table1[[#This Row],[Verschluss - B1 - Virgin Material]],'DD FD'!AJ:AK,2,FALSE))</f>
        <v/>
      </c>
      <c r="MQ296" s="578" t="str">
        <f>IF(Table1[[#This Row],[Verschluss - B1 - Virgin Material Anteil (in %)]]="","",Table1[[#This Row],[Verschluss - B1 - Virgin Material Anteil (in %)]])</f>
        <v/>
      </c>
      <c r="MR296" s="577" t="str">
        <f>IF(Table1[[#This Row],[Verschluss - B1 - Recyceltes Material]]="","",VLOOKUP(Table1[[#This Row],[Verschluss - B1 - Recyceltes Material]],'DD FD'!AL:AM,2,FALSE))</f>
        <v/>
      </c>
      <c r="MS296" s="578" t="str">
        <f>IF(Table1[[#This Row],[Verschluss - B1 - Recyceltes Material Anteil (in %)]]="","",Table1[[#This Row],[Verschluss - B1 - Recyceltes Material Anteil (in %)]])</f>
        <v/>
      </c>
      <c r="MT296" s="577" t="str">
        <f>IF(Table1[[#This Row],[Verschluss - B1 - Beschichtung]]="","",VLOOKUP(Table1[[#This Row],[Verschluss - B1 - Beschichtung]],'DD FD'!AE:AF,2,FALSE))</f>
        <v/>
      </c>
      <c r="MU296" s="580" t="str">
        <f>IF(Table1[[#This Row],[Verschluss - B1 - Beschichtung Anteil (in %)]]="","",Table1[[#This Row],[Verschluss - B1 - Beschichtung Anteil (in %)]])</f>
        <v/>
      </c>
      <c r="MV296" s="576" t="str">
        <f>IF(Table1[[#This Row],[Verschluss - B2 - Art]]="","",VLOOKUP(Table1[[#This Row],[Verschluss - B2 - Art]],'DD FD'!D:E,2,FALSE))</f>
        <v/>
      </c>
      <c r="MW296" s="577" t="str">
        <f>IF(Table1[[#This Row],[Verschluss - B2 - Fraktion]]="","",VLOOKUP(Table1[[#This Row],[Verschluss - B2 - Fraktion]],'DD FD'!H:J,3,FALSE))</f>
        <v/>
      </c>
      <c r="MX296" s="574" t="str">
        <f>IF(Table1[[#This Row],[Verschluss - B2 - Gewicht (in G)]]="","",Table1[[#This Row],[Verschluss - B2 - Gewicht (in G)]])</f>
        <v/>
      </c>
      <c r="MY296" s="574" t="str">
        <f>IF(Table1[[#This Row],[Verschluss - B2 - Lizenzierungs-pflichtig? (X=Ja)]]="","",Table1[[#This Row],[Verschluss - B2 - Lizenzierungs-pflichtig? (X=Ja)]])</f>
        <v/>
      </c>
      <c r="MZ296" s="574" t="str">
        <f>IF(Table1[[#This Row],[Verschluss - B2 - Trennbar vom Hauptkörper? (X=Ja)]]="","",Table1[[#This Row],[Verschluss - B2 - Trennbar vom Hauptkörper? (X=Ja)]])</f>
        <v/>
      </c>
      <c r="NA296" s="577" t="str">
        <f>IF(Table1[[#This Row],[Verschluss - B2 - Virgin Material]]="","",VLOOKUP(Table1[[#This Row],[Verschluss - B2 - Virgin Material]],'DD FD'!AJ:AK,2,FALSE))</f>
        <v/>
      </c>
      <c r="NB296" s="578" t="str">
        <f>IF(Table1[[#This Row],[Verschluss - B2 - Virgin Material Anteil (in %)]]="","",Table1[[#This Row],[Verschluss - B2 - Virgin Material Anteil (in %)]])</f>
        <v/>
      </c>
      <c r="NC296" s="577" t="str">
        <f>IF(Table1[[#This Row],[Verschluss - B2 - Recyceltes Material]]="","",VLOOKUP(Table1[[#This Row],[Verschluss - B2 - Recyceltes Material]],'DD FD'!AL:AM,2,FALSE))</f>
        <v/>
      </c>
      <c r="ND296" s="578" t="str">
        <f>IF(Table1[[#This Row],[Verschluss - B2 - Recyceltes Material Anteil (in %)]]="","",Table1[[#This Row],[Verschluss - B2 - Recyceltes Material Anteil (in %)]])</f>
        <v/>
      </c>
      <c r="NE296" s="577" t="str">
        <f>IF(Table1[[#This Row],[Verschluss - B2 - Beschichtung]]="","",VLOOKUP(Table1[[#This Row],[Verschluss - B2 - Beschichtung]],'DD FD'!AE:AF,2,FALSE))</f>
        <v/>
      </c>
      <c r="NF296" s="580" t="str">
        <f>IF(Table1[[#This Row],[Verschluss - B2 - Beschichtung Anteil (in %)]]="","",Table1[[#This Row],[Verschluss - B2 - Beschichtung Anteil (in %)]])</f>
        <v/>
      </c>
      <c r="NG296" s="576" t="str">
        <f>IF(Table1[[#This Row],[Verschluss - B3 - Art]]="","",VLOOKUP(Table1[[#This Row],[Verschluss - B3 - Art]],'DD FD'!D:E,2,FALSE))</f>
        <v/>
      </c>
      <c r="NH296" s="577" t="str">
        <f>IF(Table1[[#This Row],[Verschluss - B3 - Fraktion]]="","",VLOOKUP(Table1[[#This Row],[Verschluss - B3 - Fraktion]],'DD FD'!H:J,3,FALSE))</f>
        <v/>
      </c>
      <c r="NI296" s="574" t="str">
        <f>IF(Table1[[#This Row],[Verschluss - B3 - Gewicht (in G)]]="","",Table1[[#This Row],[Verschluss - B3 - Gewicht (in G)]])</f>
        <v/>
      </c>
      <c r="NJ296" s="574" t="str">
        <f>IF(Table1[[#This Row],[Verschluss - B3 - Lizenzierungs-pflichtig? (X=Ja)]]="","",Table1[[#This Row],[Verschluss - B3 - Lizenzierungs-pflichtig? (X=Ja)]])</f>
        <v/>
      </c>
      <c r="NK296" s="574" t="str">
        <f>IF(Table1[[#This Row],[Verschluss - B3 - Trennbar vom Hauptkörper? (X=Ja)]]="","",Table1[[#This Row],[Verschluss - B3 - Trennbar vom Hauptkörper? (X=Ja)]])</f>
        <v/>
      </c>
      <c r="NL296" s="577" t="str">
        <f>IF(Table1[[#This Row],[Verschluss - B3 - Virgin Material]]="","",VLOOKUP(Table1[[#This Row],[Verschluss - B3 - Virgin Material]],'DD FD'!AJ:AK,2,FALSE))</f>
        <v/>
      </c>
      <c r="NM296" s="578" t="str">
        <f>IF(Table1[[#This Row],[Verschluss - B3 - Virgin Material Anteil (in %)]]="","",Table1[[#This Row],[Verschluss - B3 - Virgin Material Anteil (in %)]])</f>
        <v/>
      </c>
      <c r="NN296" s="577" t="str">
        <f>IF(Table1[[#This Row],[Verschluss - B3 - Recyceltes Material]]="","",VLOOKUP(Table1[[#This Row],[Verschluss - B3 - Recyceltes Material]],'DD FD'!AL:AM,2,FALSE))</f>
        <v/>
      </c>
      <c r="NO296" s="578" t="str">
        <f>IF(Table1[[#This Row],[Verschluss - B3 - Recyceltes Material Anteil (in %)]]="","",Table1[[#This Row],[Verschluss - B3 - Recyceltes Material Anteil (in %)]])</f>
        <v/>
      </c>
      <c r="NP296" s="577" t="str">
        <f>IF(Table1[[#This Row],[Verschluss - B3 - Beschichtung]]="","",VLOOKUP(Table1[[#This Row],[Verschluss - B3 - Beschichtung]],'DD FD'!AE:AF,2,FALSE))</f>
        <v/>
      </c>
      <c r="NQ296" s="580" t="str">
        <f>IF(Table1[[#This Row],[Verschluss - B3 - Beschichtung Anteil (in %)]]="","",Table1[[#This Row],[Verschluss - B3 - Beschichtung Anteil (in %)]])</f>
        <v/>
      </c>
      <c r="NR296" s="576" t="str">
        <f>IF(Table1[[#This Row],[Etikett - B1 - Art]]="","",VLOOKUP(Table1[[#This Row],[Etikett - B1 - Art]],'DD FD'!F:G,2,FALSE))</f>
        <v/>
      </c>
      <c r="NS296" s="577" t="str">
        <f>IF(Table1[[#This Row],[Etikett - B1 - Fraktion]]="","",VLOOKUP(Table1[[#This Row],[Etikett - B1 - Fraktion]],'DD FD'!H:J,3,FALSE))</f>
        <v/>
      </c>
      <c r="NT296" s="574" t="str">
        <f>IF(Table1[[#This Row],[Etikett - B1 - Gewicht (in G)]]="","",Table1[[#This Row],[Etikett - B1 - Gewicht (in G)]])</f>
        <v/>
      </c>
      <c r="NU296" s="574" t="str">
        <f>IF(Table1[[#This Row],[Etikett - B1 - Lizenzierungs-pflichtig? (X=Ja)]]="","",Table1[[#This Row],[Etikett - B1 - Lizenzierungs-pflichtig? (X=Ja)]])</f>
        <v/>
      </c>
      <c r="NV296" s="574" t="str">
        <f>IF(Table1[[#This Row],[Etikett - B1 - Trennbar vom Hauptkörper? (X=Ja)]]="","",Table1[[#This Row],[Etikett - B1 - Trennbar vom Hauptkörper? (X=Ja)]])</f>
        <v/>
      </c>
      <c r="NW296" s="577" t="str">
        <f>IF(Table1[[#This Row],[Etikett - B1 - Virgin Material]]="","",VLOOKUP(Table1[[#This Row],[Etikett - B1 - Virgin Material]],'DD FD'!AJ:AK,2,FALSE))</f>
        <v/>
      </c>
      <c r="NX296" s="578" t="str">
        <f>IF(Table1[[#This Row],[Etikett - B1 - Virgin Material Anteil (in %)]]="","",Table1[[#This Row],[Etikett - B1 - Virgin Material Anteil (in %)]])</f>
        <v/>
      </c>
      <c r="NY296" s="577" t="str">
        <f>IF(Table1[[#This Row],[Etikett - B1 - Recyceltes Material]]="","",VLOOKUP(Table1[[#This Row],[Etikett - B1 - Recyceltes Material]],'DD FD'!AL:AM,2,FALSE))</f>
        <v/>
      </c>
      <c r="NZ296" s="578" t="str">
        <f>IF(Table1[[#This Row],[Etikett - B1 - Recyceltes Material Anteil (in %)]]="","",Table1[[#This Row],[Etikett - B1 - Recyceltes Material Anteil (in %)]])</f>
        <v/>
      </c>
      <c r="OA296" s="577" t="str">
        <f>IF(Table1[[#This Row],[Etikett - B1 - Beschichtung]]="","",VLOOKUP(Table1[[#This Row],[Etikett - B1 - Beschichtung]],'DD FD'!AE:AF,2,FALSE))</f>
        <v/>
      </c>
      <c r="OB296" s="580" t="str">
        <f>IF(Table1[[#This Row],[Etikett - B1 - Beschichtung Anteil (in %)]]="","",Table1[[#This Row],[Etikett - B1 - Beschichtung Anteil (in %)]])</f>
        <v/>
      </c>
      <c r="OC296" s="576" t="str">
        <f>IF(Table1[[#This Row],[Etikett - B2 - Art]]="","",VLOOKUP(Table1[[#This Row],[Etikett - B2 - Art]],'DD FD'!F:G,2,FALSE))</f>
        <v/>
      </c>
      <c r="OD296" s="577" t="str">
        <f>IF(Table1[[#This Row],[Etikett - B2 - Fraktion]]="","",VLOOKUP(Table1[[#This Row],[Etikett - B2 - Fraktion]],'DD FD'!H:J,3,FALSE))</f>
        <v/>
      </c>
      <c r="OE296" s="574" t="str">
        <f>IF(Table1[[#This Row],[Etikett - B2 - Gewicht (in G)]]="","",Table1[[#This Row],[Etikett - B2 - Gewicht (in G)]])</f>
        <v/>
      </c>
      <c r="OF296" s="574" t="str">
        <f>IF(Table1[[#This Row],[Etikett - B2 - Lizenzierungs-pflichtig? (X=Ja)]]="","",Table1[[#This Row],[Etikett - B2 - Lizenzierungs-pflichtig? (X=Ja)]])</f>
        <v/>
      </c>
      <c r="OG296" s="574" t="str">
        <f>IF(Table1[[#This Row],[Etikett - B2 - Trennbar vom Hauptkörper? (X=Ja)]]="","",Table1[[#This Row],[Etikett - B2 - Trennbar vom Hauptkörper? (X=Ja)]])</f>
        <v/>
      </c>
      <c r="OH296" s="577" t="str">
        <f>IF(Table1[[#This Row],[Etikett - B2 - Virgin Material]]="","",VLOOKUP(Table1[[#This Row],[Etikett - B2 - Virgin Material]],'DD FD'!AJ:AK,2,FALSE))</f>
        <v/>
      </c>
      <c r="OI296" s="578" t="str">
        <f>IF(Table1[[#This Row],[Etikett - B2 - Virgin Material Anteil (in %)]]="","",Table1[[#This Row],[Etikett - B2 - Virgin Material Anteil (in %)]])</f>
        <v/>
      </c>
      <c r="OJ296" s="577" t="str">
        <f>IF(Table1[[#This Row],[Etikett - B2 - Recyceltes Material]]="","",VLOOKUP(Table1[[#This Row],[Etikett - B2 - Recyceltes Material]],'DD FD'!AL:AM,2,FALSE))</f>
        <v/>
      </c>
      <c r="OK296" s="578" t="str">
        <f>IF(Table1[[#This Row],[Etikett - B2 - Recyceltes Material Anteil (in %)]]="","",Table1[[#This Row],[Etikett - B2 - Recyceltes Material Anteil (in %)]])</f>
        <v/>
      </c>
      <c r="OL296" s="577" t="str">
        <f>IF(Table1[[#This Row],[Etikett - B2 - Beschichtung]]="","",VLOOKUP(Table1[[#This Row],[Etikett - B2 - Beschichtung]],'DD FD'!AE:AF,2,FALSE))</f>
        <v/>
      </c>
      <c r="OM296" s="580" t="str">
        <f>IF(Table1[[#This Row],[Etikett - B2 - Beschichtung Anteil (in %)]]="","",Table1[[#This Row],[Etikett - B2 - Beschichtung Anteil (in %)]])</f>
        <v/>
      </c>
      <c r="ON296" s="576" t="str">
        <f>IF(Table1[[#This Row],[Etikett - B3 - Art]]="","",VLOOKUP(Table1[[#This Row],[Etikett - B3 - Art]],'DD FD'!F:G,2,FALSE))</f>
        <v/>
      </c>
      <c r="OO296" s="577" t="str">
        <f>IF(Table1[[#This Row],[Etikett - B3 - Fraktion]]="","",VLOOKUP(Table1[[#This Row],[Etikett - B3 - Fraktion]],'DD FD'!H:J,3,FALSE))</f>
        <v/>
      </c>
      <c r="OP296" s="574" t="str">
        <f>IF(Table1[[#This Row],[Etikett - B3 - Gewicht (in G)]]="","",Table1[[#This Row],[Etikett - B3 - Gewicht (in G)]])</f>
        <v/>
      </c>
      <c r="OQ296" s="574" t="str">
        <f>IF(Table1[[#This Row],[Etikett - B3 - Lizenzierungs-pflichtig? (X=Ja)]]="","",Table1[[#This Row],[Etikett - B3 - Lizenzierungs-pflichtig? (X=Ja)]])</f>
        <v/>
      </c>
      <c r="OR296" s="574" t="str">
        <f>IF(Table1[[#This Row],[Etikett - B3 - Trennbar vom Hauptkörper? (X=Ja)]]="","",Table1[[#This Row],[Etikett - B3 - Trennbar vom Hauptkörper? (X=Ja)]])</f>
        <v/>
      </c>
      <c r="OS296" s="577" t="str">
        <f>IF(Table1[[#This Row],[Etikett - B3 - Virgin Material]]="","",VLOOKUP(Table1[[#This Row],[Etikett - B3 - Virgin Material]],'DD FD'!AJ:AK,2,FALSE))</f>
        <v/>
      </c>
      <c r="OT296" s="578" t="str">
        <f>IF(Table1[[#This Row],[Etikett - B3 - Virgin Material Anteil (in %)]]="","",Table1[[#This Row],[Etikett - B3 - Virgin Material Anteil (in %)]])</f>
        <v/>
      </c>
      <c r="OU296" s="577" t="str">
        <f>IF(Table1[[#This Row],[Etikett - B3 - Recyceltes Material]]="","",VLOOKUP(Table1[[#This Row],[Etikett - B3 - Recyceltes Material]],'DD FD'!AL:AM,2,FALSE))</f>
        <v/>
      </c>
      <c r="OV296" s="578" t="str">
        <f>IF(Table1[[#This Row],[Etikett - B3 - Recyceltes Material Anteil (in %)]]="","",Table1[[#This Row],[Etikett - B3 - Recyceltes Material Anteil (in %)]])</f>
        <v/>
      </c>
      <c r="OW296" s="577" t="str">
        <f>IF(Table1[[#This Row],[Etikett - B3 - Beschichtung]]="","",VLOOKUP(Table1[[#This Row],[Etikett - B3 - Beschichtung]],'DD FD'!AE:AF,2,FALSE))</f>
        <v/>
      </c>
      <c r="OX296" s="613" t="str">
        <f>IF(Table1[[#This Row],[Etikett - B3 - Beschichtung Anteil (in %)]]="","",Table1[[#This Row],[Etikett - B3 - Beschichtung Anteil (in %)]])</f>
        <v/>
      </c>
      <c r="OY296" s="618">
        <f>ROUNDUP(SUM(
IF(AND(LH296='DD FD'!$J$7,LJ296='DD FD'!$AI$3),LI296,0),
IF(AND(LR296='DD FD'!$J$7,LT296='DD FD'!$AI$3),LS296,0),
IF(AND(MB296='DD FD'!$J$7,MD296='DD FD'!$AI$3),MC296,0),
IF(AND(ML296='DD FD'!$J$7,MN296='DD FD'!$AI$3),MM296,0),
IF(AND(MW296='DD FD'!$J$7,MY296='DD FD'!$AI$3),MX296,0),
IF(AND(NH296='DD FD'!$J$7,NJ296='DD FD'!$AI$3),NI296,0),
IF(AND(NS296='DD FD'!$J$7,NU296='DD FD'!$AI$3),NT296,0),
IF(AND(OD296='DD FD'!$J$7,OF296='DD FD'!$AI$3),OE296,0),
IF(AND(OO296='DD FD'!$J$7,OQ296='DD FD'!$AI$3),OP296,0),
),2)</f>
        <v>0</v>
      </c>
      <c r="OZ296" s="617">
        <f>ROUNDUP(SUM(
IF(AND(LH296='DD FD'!$J$6,LJ296='DD FD'!$AI$3),LI296,0),
IF(AND(LR296='DD FD'!$J$6,LT296='DD FD'!$AI$3),LS296,0),
IF(AND(MB296='DD FD'!$J$6,MD296='DD FD'!$AI$3),MC296,0),
IF(AND(ML296='DD FD'!$J$6,MN296='DD FD'!$AI$3),MM296,0),
IF(AND(MW296='DD FD'!$J$6,MY296='DD FD'!$AI$3),MX296,0),
IF(AND(NH296='DD FD'!$J$6,NJ296='DD FD'!$AI$3),NI296,0),
IF(AND(NS296='DD FD'!$J$6,NU296='DD FD'!$AI$3),NT296,0),
IF(AND(OD296='DD FD'!$J$6,OF296='DD FD'!$AI$3),OE296,0),
IF(AND(OO296='DD FD'!$J$6,OQ296='DD FD'!$AI$3),OP296,0),
),2)</f>
        <v>0</v>
      </c>
      <c r="PA296" s="617">
        <f>ROUNDUP(SUM(
IF(AND(LH296='DD FD'!$J$10,LJ296='DD FD'!$AI$3),LI296,0),
IF(AND(LR296='DD FD'!$J$10,LT296='DD FD'!$AI$3),LS296,0),
IF(AND(MB296='DD FD'!$J$10,MD296='DD FD'!$AI$3),MC296,0),
IF(AND(ML296='DD FD'!$J$10,MN296='DD FD'!$AI$3),MM296,0),
IF(AND(MW296='DD FD'!$J$10,MY296='DD FD'!$AI$3),MX296,0),
IF(AND(NH296='DD FD'!$J$10,NJ296='DD FD'!$AI$3),NI296,0),
IF(AND(NS296='DD FD'!$J$10,NU296='DD FD'!$AI$3),NT296,0),
IF(AND(OD296='DD FD'!$J$10,OF296='DD FD'!$AI$3),OE296,0),
IF(AND(OO296='DD FD'!$J$10,OQ296='DD FD'!$AI$3),OP296,0),
),2)</f>
        <v>0</v>
      </c>
      <c r="PB296" s="617">
        <f>ROUNDUP(SUM(
IF(AND(LH296='DD FD'!$J$8,LJ296='DD FD'!$AI$3),LI296,0),
IF(AND(LR296='DD FD'!$J$8,LT296='DD FD'!$AI$3),LS296,0),
IF(AND(MB296='DD FD'!$J$8,MD296='DD FD'!$AI$3),MC296,0),
IF(AND(ML296='DD FD'!$J$8,MN296='DD FD'!$AI$3),MM296,0),
IF(AND(MW296='DD FD'!$J$8,MY296='DD FD'!$AI$3),MX296,0),
IF(AND(NH296='DD FD'!$J$8,NJ296='DD FD'!$AI$3),NI296,0),
IF(AND(NS296='DD FD'!$J$8,NU296='DD FD'!$AI$3),NT296,0),
IF(AND(OD296='DD FD'!$J$8,OF296='DD FD'!$AI$3),OE296,0),
IF(AND(OO296='DD FD'!$J$8,OQ296='DD FD'!$AI$3),OP296,0),
),2)</f>
        <v>0</v>
      </c>
      <c r="PC296" s="617">
        <f>ROUNDUP(SUM(
IF(AND(LH296='DD FD'!$J$5,LJ296='DD FD'!$AI$3),LI296,0),
IF(AND(LR296='DD FD'!$J$5,LT296='DD FD'!$AI$3),LS296,0),
IF(AND(MB296='DD FD'!$J$5,MD296='DD FD'!$AI$3),MC296,0),
IF(AND(ML296='DD FD'!$J$5,MN296='DD FD'!$AI$3),MM296,0),
IF(AND(MW296='DD FD'!$J$5,MY296='DD FD'!$AI$3),MX296,0),
IF(AND(NH296='DD FD'!$J$5,NJ296='DD FD'!$AI$3),NI296,0),
IF(AND(NS296='DD FD'!$J$5,NU296='DD FD'!$AI$3),NT296,0),
IF(AND(OD296='DD FD'!$J$5,OF296='DD FD'!$AI$3),OE296,0),
IF(AND(OO296='DD FD'!$J$5,OQ296='DD FD'!$AI$3),OP296,0),
),2)</f>
        <v>0</v>
      </c>
      <c r="PD296" s="617">
        <f>ROUNDUP(SUM(
IF(AND(LH296='DD FD'!$J$9,LJ296='DD FD'!$AI$3),LI296,0),
IF(AND(LR296='DD FD'!$J$9,LT296='DD FD'!$AI$3),LS296,0),
IF(AND(MB296='DD FD'!$J$9,MD296='DD FD'!$AI$3),MC296,0),
IF(AND(ML296='DD FD'!$J$9,MN296='DD FD'!$AI$3),MM296,0),
IF(AND(MW296='DD FD'!$J$9,MY296='DD FD'!$AI$3),MX296,0),
IF(AND(NH296='DD FD'!$J$9,NJ296='DD FD'!$AI$3),NI296,0),
IF(AND(NS296='DD FD'!$J$9,NU296='DD FD'!$AI$3),NT296,0),
IF(AND(OD296='DD FD'!$J$9,OF296='DD FD'!$AI$3),OE296,0),
IF(AND(OO296='DD FD'!$J$9,OQ296='DD FD'!$AI$3),OP296,0),
),2)</f>
        <v>0</v>
      </c>
      <c r="PE296" s="617">
        <f>ROUNDUP(SUM(
IF(AND(LH296='DD FD'!$J$4,LJ296='DD FD'!$AI$3),LI296,0),
IF(AND(LR296='DD FD'!$J$4,LT296='DD FD'!$AI$3),LS296,0),
IF(AND(MB296='DD FD'!$J$4,MD296='DD FD'!$AI$3),MC296,0),
IF(AND(ML296='DD FD'!$J$4,MN296='DD FD'!$AI$3),MM296,0),
IF(AND(MW296='DD FD'!$J$4,MY296='DD FD'!$AI$3),MX296,0),
IF(AND(NH296='DD FD'!$J$4,NJ296='DD FD'!$AI$3),NI296,0),
IF(AND(NS296='DD FD'!$J$4,NU296='DD FD'!$AI$3),NT296,0),
IF(AND(OD296='DD FD'!$J$4,OF296='DD FD'!$AI$3),OE296,0),
IF(AND(OO296='DD FD'!$J$4,OQ296='DD FD'!$AI$3),OP296,0),
),2)</f>
        <v>0</v>
      </c>
      <c r="PF296" s="619">
        <f>ROUNDUP(SUM(
IF(AND(LH296='DD FD'!$J$11,LJ296='DD FD'!$AI$3),LI296,0),
IF(AND(LR296='DD FD'!$J$11,LT296='DD FD'!$AI$3),LS296,0),
IF(AND(MB296='DD FD'!$J$11,MD296='DD FD'!$AI$3),MC296,0),
IF(AND(ML296='DD FD'!$J$11,MN296='DD FD'!$AI$3),MM296,0),
IF(AND(MW296='DD FD'!$J$11,MY296='DD FD'!$AI$3),MX296,0),
IF(AND(NH296='DD FD'!$J$11,NJ296='DD FD'!$AI$3),NI296,0),
IF(AND(NS296='DD FD'!$J$11,NU296='DD FD'!$AI$3),NT296,0),
IF(AND(OD296='DD FD'!$J$11,OF296='DD FD'!$AI$3),OE296,0),
IF(AND(OO296='DD FD'!$J$11,OQ296='DD FD'!$AI$3),OP296,0),
),2)</f>
        <v>0</v>
      </c>
    </row>
    <row r="297" spans="1:422">
      <c r="A297" s="806"/>
      <c r="B297" s="934"/>
      <c r="C297" s="247"/>
      <c r="D297" s="842"/>
      <c r="E297" s="247"/>
      <c r="F297" s="158"/>
      <c r="G297" s="710"/>
      <c r="H297" s="712"/>
      <c r="I297" s="936"/>
      <c r="J297" s="803"/>
      <c r="K297" s="150"/>
      <c r="L297" s="146" t="str">
        <f t="shared" si="108"/>
        <v/>
      </c>
      <c r="M297" s="501" t="str">
        <f t="shared" si="125"/>
        <v/>
      </c>
      <c r="N297" s="504"/>
      <c r="O297" s="113" t="str">
        <f t="shared" si="126"/>
        <v/>
      </c>
      <c r="P297" s="114" t="str">
        <f t="shared" si="109"/>
        <v/>
      </c>
      <c r="Q297" s="152"/>
      <c r="R297" s="152"/>
      <c r="S297" s="115" t="str">
        <f t="shared" si="127"/>
        <v/>
      </c>
      <c r="T297" s="159"/>
      <c r="U297" s="159"/>
      <c r="V297" s="157"/>
      <c r="W297" s="157"/>
      <c r="X297" s="157"/>
      <c r="Y297" s="772"/>
      <c r="Z297" s="158"/>
      <c r="AA297" s="144"/>
      <c r="AB297" s="112"/>
      <c r="AC297" s="153"/>
      <c r="AD297" s="153"/>
      <c r="AE297" s="153"/>
      <c r="AF297" s="153"/>
      <c r="AG297" s="153"/>
      <c r="AH297" s="153"/>
      <c r="AI297" s="152"/>
      <c r="AJ297" s="158"/>
      <c r="AK297" s="158"/>
      <c r="AL297" s="158"/>
      <c r="AM297" s="116" t="str">
        <f t="shared" si="128"/>
        <v/>
      </c>
      <c r="AN297" s="116" t="str">
        <f t="shared" si="129"/>
        <v/>
      </c>
      <c r="AO297" s="324"/>
      <c r="AP297" s="503"/>
      <c r="AQ297" s="487" t="str">
        <f t="shared" si="130"/>
        <v/>
      </c>
      <c r="AR297" s="113" t="str">
        <f t="shared" si="110"/>
        <v/>
      </c>
      <c r="AS297" s="113" t="str">
        <f t="shared" si="111"/>
        <v/>
      </c>
      <c r="AT297" s="113" t="str">
        <f t="shared" si="112"/>
        <v/>
      </c>
      <c r="AU297" s="113" t="str">
        <f t="shared" si="113"/>
        <v/>
      </c>
      <c r="AV297" s="159"/>
      <c r="AW297" s="157"/>
      <c r="AX297" s="157"/>
      <c r="AY297" s="157"/>
      <c r="AZ297" s="157"/>
      <c r="BA297" s="116" t="str">
        <f t="shared" si="114"/>
        <v/>
      </c>
      <c r="BB297" s="316"/>
      <c r="BC297" s="116" t="str">
        <f t="shared" si="115"/>
        <v/>
      </c>
      <c r="BD297" s="133" t="str">
        <f t="shared" si="116"/>
        <v/>
      </c>
      <c r="BE297" s="157"/>
      <c r="BF297" s="1180"/>
      <c r="BG297" s="1180"/>
      <c r="BH297" s="158"/>
      <c r="BI297" s="490"/>
      <c r="BJ297" s="514" t="str">
        <f t="shared" si="131"/>
        <v/>
      </c>
      <c r="BK297" s="789"/>
      <c r="BL297" s="116" t="str">
        <f t="shared" si="132"/>
        <v/>
      </c>
      <c r="BM297" s="144"/>
      <c r="BN297" s="144"/>
      <c r="BO297" s="144"/>
      <c r="BP297" s="790"/>
      <c r="BQ297" s="790"/>
      <c r="BR297" s="790"/>
      <c r="BS297" s="116" t="str">
        <f t="shared" si="117"/>
        <v/>
      </c>
      <c r="BT297" s="790"/>
      <c r="BU297" s="808" t="str">
        <f t="shared" si="118"/>
        <v/>
      </c>
      <c r="BV297" s="791"/>
      <c r="BW297" s="144"/>
      <c r="BX297" s="20"/>
      <c r="BY297" s="20"/>
      <c r="BZ297" s="20"/>
      <c r="CA297" s="792"/>
      <c r="CB297" s="1201"/>
      <c r="CC297" s="144"/>
      <c r="CD297" s="144"/>
      <c r="CE297" s="144"/>
      <c r="CF297" s="144"/>
      <c r="CG297" s="144"/>
      <c r="CH297" s="144"/>
      <c r="CI297" s="144"/>
      <c r="CJ297" s="144"/>
      <c r="CK297" s="144"/>
      <c r="CL297" s="144"/>
      <c r="CM297" s="144"/>
      <c r="CN297" s="144"/>
      <c r="CO297" s="144"/>
      <c r="CP297" s="144"/>
      <c r="CQ297" s="144"/>
      <c r="CR297" s="144"/>
      <c r="CS297" s="144"/>
      <c r="CT297" s="144"/>
      <c r="CU297" s="144"/>
      <c r="CV297" s="144"/>
      <c r="CW297" s="144"/>
      <c r="CX297" s="144"/>
      <c r="CY297" s="144"/>
      <c r="CZ297" s="144"/>
      <c r="DA297" s="144"/>
      <c r="DB297" s="144"/>
      <c r="DC297" s="144"/>
      <c r="DD297" s="144"/>
      <c r="DE297" s="144"/>
      <c r="DF297" s="144"/>
      <c r="DG297" s="144"/>
      <c r="DH297" s="144"/>
      <c r="DI297" s="144"/>
      <c r="DJ297" s="144"/>
      <c r="DK297" s="144"/>
      <c r="DL297" s="144"/>
      <c r="DM297" s="144"/>
      <c r="DN297" s="144"/>
      <c r="DO297" s="144"/>
      <c r="DP297" s="144"/>
      <c r="DQ297" s="144"/>
      <c r="DR297" s="144"/>
      <c r="DS297" s="144"/>
      <c r="DT297" s="144"/>
      <c r="DU297" s="144"/>
      <c r="DV297" s="144"/>
      <c r="DW297" s="144"/>
      <c r="DX297" s="144"/>
      <c r="DY297" s="144"/>
      <c r="DZ297" s="144"/>
      <c r="EA297" s="144"/>
      <c r="EB297" s="144"/>
      <c r="EC297" s="144"/>
      <c r="ED297" s="782" t="str">
        <f t="shared" si="133"/>
        <v/>
      </c>
      <c r="EE297" s="519"/>
      <c r="EF297" s="793"/>
      <c r="EG297" s="519"/>
      <c r="EH297" s="794"/>
      <c r="EI297" s="790"/>
      <c r="EJ297" s="794"/>
      <c r="EK297" s="794"/>
      <c r="EL297" s="790"/>
      <c r="EM297" s="790"/>
      <c r="EN297" s="790"/>
      <c r="EO297" s="112" t="str">
        <f t="shared" si="119"/>
        <v/>
      </c>
      <c r="EP297" s="790"/>
      <c r="EQ297" s="488" t="str">
        <f t="shared" si="120"/>
        <v/>
      </c>
      <c r="ER297" s="1100"/>
      <c r="ES297" s="1099" t="str">
        <f t="shared" si="134"/>
        <v/>
      </c>
      <c r="ET297" s="525"/>
      <c r="EU297" s="148"/>
      <c r="EV297" s="148"/>
      <c r="EW297" s="148"/>
      <c r="EX297" s="148"/>
      <c r="EY297" s="148"/>
      <c r="EZ297" s="148"/>
      <c r="FA297" s="148"/>
      <c r="FB297" s="148"/>
      <c r="FC297" s="148"/>
      <c r="FD297" s="148"/>
      <c r="FE297" s="148"/>
      <c r="FF297" s="148"/>
      <c r="FG297" s="148"/>
      <c r="FH297" s="148"/>
      <c r="FI297" s="528"/>
      <c r="FJ297" s="513" t="str">
        <f t="shared" si="121"/>
        <v/>
      </c>
      <c r="FK297" s="158"/>
      <c r="FL297" s="850"/>
      <c r="FM297" s="850"/>
      <c r="FN297" s="850"/>
      <c r="FO297" s="850"/>
      <c r="FP297" s="850"/>
      <c r="FQ297" s="850"/>
      <c r="FR297" s="157"/>
      <c r="FS297" s="143"/>
      <c r="FT297" s="143"/>
      <c r="FU297" s="847" t="str">
        <f t="shared" si="122"/>
        <v/>
      </c>
      <c r="FV297" s="555"/>
      <c r="FW297" s="523" t="str">
        <f>IF(Table1[[#This Row],[Nonfood Inhaltstoffe - Komponente]]="","",VLOOKUP(Table1[[#This Row],[Nonfood Inhaltstoffe - Komponente]],'Dropdown Auswahl'!BJ:BK,2,FALSE))</f>
        <v/>
      </c>
      <c r="FX297" s="1013"/>
      <c r="FY297" s="1011" t="str">
        <f t="shared" si="123"/>
        <v/>
      </c>
      <c r="FZ297" s="152"/>
      <c r="GA297" s="152"/>
      <c r="GB297" s="152"/>
      <c r="GC297" s="529" t="str">
        <f t="shared" si="124"/>
        <v/>
      </c>
      <c r="GG297" s="21"/>
      <c r="GH297" s="21"/>
      <c r="GI297" s="1019"/>
      <c r="GJ297" s="1016" t="str">
        <f>IF(Table1[[#This Row],[Global Trade Item Number (GTIN)]]="","",Table1[[#This Row],[Global Trade Item Number (GTIN)]])</f>
        <v/>
      </c>
      <c r="GK297" s="555" t="str">
        <f>IF(Table1[[#This Row],[WAWI-Nr./ Kreditoren-Nummer
(ASDV)]]&lt;&gt;"",Table1[[#This Row],[WAWI-Nr./ Kreditoren-Nummer
(ASDV)]],"")</f>
        <v/>
      </c>
      <c r="GL297" s="165"/>
      <c r="GM297" s="165"/>
      <c r="GN297" s="165"/>
      <c r="GO297" s="485"/>
      <c r="GP297" s="534"/>
      <c r="GQ297" s="533"/>
      <c r="GR297" s="486"/>
      <c r="GS297" s="486"/>
      <c r="GT297" s="486"/>
      <c r="GU297" s="486"/>
      <c r="GV297" s="486"/>
      <c r="GW297" s="542"/>
      <c r="GX297" s="538"/>
      <c r="GY297" s="144"/>
      <c r="GZ297" s="480"/>
      <c r="HA297" s="158"/>
      <c r="HB297" s="480"/>
      <c r="HC297" s="480"/>
      <c r="HD297" s="480"/>
      <c r="HE297" s="480"/>
      <c r="HF297" s="480"/>
      <c r="HG297" s="480"/>
      <c r="HH297" s="538"/>
      <c r="HI297" s="480"/>
      <c r="HJ297" s="480"/>
      <c r="HK297" s="480"/>
      <c r="HL297" s="480"/>
      <c r="HM297" s="480"/>
      <c r="HN297" s="480"/>
      <c r="HO297" s="480"/>
      <c r="HP297" s="480"/>
      <c r="HQ297" s="480"/>
      <c r="HR297" s="538"/>
      <c r="HS297" s="480"/>
      <c r="HT297" s="480"/>
      <c r="HU297" s="480"/>
      <c r="HV297" s="480"/>
      <c r="HW297" s="480"/>
      <c r="HX297" s="480"/>
      <c r="HY297" s="480"/>
      <c r="HZ297" s="480"/>
      <c r="IA297" s="480"/>
      <c r="IB297" s="538"/>
      <c r="IC297" s="480"/>
      <c r="ID297" s="480"/>
      <c r="IE297" s="480"/>
      <c r="IF297" s="480"/>
      <c r="IG297" s="480"/>
      <c r="IH297" s="480"/>
      <c r="II297" s="480"/>
      <c r="IJ297" s="480"/>
      <c r="IK297" s="480"/>
      <c r="IL297" s="480"/>
      <c r="IM297" s="538"/>
      <c r="IN297" s="480"/>
      <c r="IO297" s="480"/>
      <c r="IP297" s="480"/>
      <c r="IQ297" s="480"/>
      <c r="IR297" s="480"/>
      <c r="IS297" s="480"/>
      <c r="IT297" s="480"/>
      <c r="IU297" s="480"/>
      <c r="IV297" s="480"/>
      <c r="IW297" s="480"/>
      <c r="IX297" s="538"/>
      <c r="IY297" s="480"/>
      <c r="IZ297" s="480"/>
      <c r="JA297" s="480"/>
      <c r="JB297" s="480"/>
      <c r="JC297" s="480"/>
      <c r="JD297" s="480"/>
      <c r="JE297" s="480"/>
      <c r="JF297" s="480"/>
      <c r="JG297" s="480"/>
      <c r="JH297" s="480"/>
      <c r="JI297" s="538"/>
      <c r="JJ297" s="480"/>
      <c r="JK297" s="480"/>
      <c r="JL297" s="480"/>
      <c r="JM297" s="480"/>
      <c r="JN297" s="480"/>
      <c r="JO297" s="480"/>
      <c r="JP297" s="480"/>
      <c r="JQ297" s="480"/>
      <c r="JR297" s="480"/>
      <c r="JS297" s="590"/>
      <c r="JT297" s="538"/>
      <c r="JU297" s="480"/>
      <c r="JV297" s="480"/>
      <c r="JW297" s="480"/>
      <c r="JX297" s="480"/>
      <c r="JY297" s="480"/>
      <c r="JZ297" s="480"/>
      <c r="KA297" s="480"/>
      <c r="KB297" s="480"/>
      <c r="KC297" s="480"/>
      <c r="KD297" s="480"/>
      <c r="KE297" s="538"/>
      <c r="KF297" s="480"/>
      <c r="KG297" s="480"/>
      <c r="KH297" s="480"/>
      <c r="KI297" s="480"/>
      <c r="KJ297" s="480"/>
      <c r="KK297" s="480"/>
      <c r="KL297" s="480"/>
      <c r="KM297" s="480"/>
      <c r="KN297" s="480"/>
      <c r="KO297" s="480"/>
      <c r="KR297" s="568" t="str">
        <f>IF(Table1[[#This Row],[GTIN]]&lt;&gt;"",Table1[[#This Row],[GTIN]],"")</f>
        <v/>
      </c>
      <c r="KS297" s="569" t="str">
        <f>Table1[[#This Row],[Kreditor]]</f>
        <v/>
      </c>
      <c r="KT297" s="570" t="str">
        <f>IF(Table1[[#This Row],[Gültig ab (Datum)]]&lt;&gt;"",Table1[[#This Row],[Gültig ab (Datum)]],"")</f>
        <v/>
      </c>
      <c r="KU297" s="570"/>
      <c r="KV297" s="583" t="str">
        <f>IF(Table1[[#This Row],[Artikel verpackt? 
(X=Ja)]]="","",Table1[[#This Row],[Artikel verpackt? 
(X=Ja)]])</f>
        <v/>
      </c>
      <c r="KW297" s="571" t="str">
        <f>IF(Table1[[#This Row],[Verpackung recyclingfähig?
(X=Ja)]]="","",Table1[[#This Row],[Verpackung recyclingfähig?
(X=Ja)]])</f>
        <v/>
      </c>
      <c r="KX297" s="572"/>
      <c r="KY297" s="573"/>
      <c r="KZ297" s="574"/>
      <c r="LA297" s="574"/>
      <c r="LB297" s="574"/>
      <c r="LC297" s="574"/>
      <c r="LD297" s="574"/>
      <c r="LE297" s="574"/>
      <c r="LF297" s="575"/>
      <c r="LG297" s="576" t="str">
        <f>IF(Table1[[#This Row],[Hauptkörper - B1 - Art]]="","",VLOOKUP(Table1[[#This Row],[Hauptkörper - B1 - Art]],'DD FD'!B:C,2,FALSE))</f>
        <v/>
      </c>
      <c r="LH297" s="577" t="str">
        <f>IF(Table1[[#This Row],[Hauptkörper - B1 - Fraktion]]="","",VLOOKUP(Table1[[#This Row],[Hauptkörper - B1 - Fraktion]],'DD FD'!H:J,3,FALSE))</f>
        <v/>
      </c>
      <c r="LI297" s="574" t="str">
        <f>IF(Table1[[#This Row],[Hauptkörper - B1 - Gewicht
(in G)]]="","",Table1[[#This Row],[Hauptkörper - B1 - Gewicht
(in G)]])</f>
        <v/>
      </c>
      <c r="LJ297" s="574" t="str">
        <f>IF(Table1[[#This Row],[Hauptkörper - B1 - Lizenzierungs-pflichtig? (X=Ja)]]="","",Table1[[#This Row],[Hauptkörper - B1 - Lizenzierungs-pflichtig? (X=Ja)]])</f>
        <v/>
      </c>
      <c r="LK297" s="577" t="str">
        <f>IF(Table1[[#This Row],[Hauptkörper - B1 - Virgin Material]]="","",VLOOKUP(Table1[[#This Row],[Hauptkörper - B1 - Virgin Material]],'DD FD'!AJ:AK,2,FALSE))</f>
        <v/>
      </c>
      <c r="LL297" s="578" t="str">
        <f>IF(Table1[[#This Row],[Hauptkörper - B1 - Virgin Material Anteil (in %)]]="","",Table1[[#This Row],[Hauptkörper - B1 - Virgin Material Anteil (in %)]])</f>
        <v/>
      </c>
      <c r="LM297" s="577" t="str">
        <f>IF(Table1[[#This Row],[Hauptkörper - B1 - Recyceltes Material]]="","",VLOOKUP(Table1[[#This Row],[Hauptkörper - B1 - Recyceltes Material]],'DD FD'!AL:AM,2,FALSE))</f>
        <v/>
      </c>
      <c r="LN297" s="578" t="str">
        <f>IF(Table1[[#This Row],[Hauptkörper - B1 - Recyceltes Material Anteil (in %)]]="","",Table1[[#This Row],[Hauptkörper - B1 - Recyceltes Material Anteil (in %)]])</f>
        <v/>
      </c>
      <c r="LO297" s="579" t="str">
        <f>IF(Table1[[#This Row],[Hauptkörper - B1 - Beschichtung]]="","",VLOOKUP(Table1[[#This Row],[Hauptkörper - B1 - Beschichtung]],'DD FD'!AE:AF,2,FALSE))</f>
        <v/>
      </c>
      <c r="LP297" s="580" t="str">
        <f>IF(Table1[[#This Row],[Hauptkörper - B1 - Beschichtung Anteil (in %)]]="","",Table1[[#This Row],[Hauptkörper - B1 - Beschichtung Anteil (in %)]])</f>
        <v/>
      </c>
      <c r="LQ297" s="576" t="str">
        <f>IF(Table1[[#This Row],[Hauptkörper - B2 - Art]]="","",VLOOKUP(Table1[[#This Row],[Hauptkörper - B2 - Art]],'DD FD'!B:C,2,FALSE))</f>
        <v/>
      </c>
      <c r="LR297" s="577" t="str">
        <f>IF(Table1[[#This Row],[Hauptkörper - B2 - Fraktion]]="","",VLOOKUP(Table1[[#This Row],[Hauptkörper - B2 - Fraktion]],'DD FD'!H:J,3,FALSE))</f>
        <v/>
      </c>
      <c r="LS297" s="574" t="str">
        <f>IF(Table1[[#This Row],[Hauptkörper - B2 - Gewicht
(in G)]]="","",Table1[[#This Row],[Hauptkörper - B2 - Gewicht
(in G)]])</f>
        <v/>
      </c>
      <c r="LT297" s="574" t="str">
        <f>IF(Table1[[#This Row],[Hauptkörper - B2 - Lizenzierungs-pflichtig? (X=Ja)]]="","",Table1[[#This Row],[Hauptkörper - B2 - Lizenzierungs-pflichtig? (X=Ja)]])</f>
        <v/>
      </c>
      <c r="LU297" s="577" t="str">
        <f>IF(Table1[[#This Row],[Hauptkörper - B2 - Virgin Material]]="","",VLOOKUP(Table1[[#This Row],[Hauptkörper - B2 - Virgin Material]],'DD FD'!AJ:AK,2,FALSE))</f>
        <v/>
      </c>
      <c r="LV297" s="578" t="str">
        <f>IF(Table1[[#This Row],[Hauptkörper - B2 - Virgin Material Anteil (in %)]]="","",Table1[[#This Row],[Hauptkörper - B2 - Virgin Material Anteil (in %)]])</f>
        <v/>
      </c>
      <c r="LW297" s="577" t="str">
        <f>IF(Table1[[#This Row],[Hauptkörper - B2 - Recyceltes Material]]="","",VLOOKUP(Table1[[#This Row],[Hauptkörper - B2 - Recyceltes Material]],'DD FD'!AL:AM,2,FALSE))</f>
        <v/>
      </c>
      <c r="LX297" s="578" t="str">
        <f>IF(Table1[[#This Row],[Hauptkörper - B2 - Recyceltes Material Anteil (in %)]]="","",Table1[[#This Row],[Hauptkörper - B2 - Recyceltes Material Anteil (in %)]])</f>
        <v/>
      </c>
      <c r="LY297" s="577" t="str">
        <f>IF(Table1[[#This Row],[Hauptkörper - B2 - Beschichtung]]="","",VLOOKUP(Table1[[#This Row],[Hauptkörper - B2 - Beschichtung]],'DD FD'!AE:AF,2,FALSE))</f>
        <v/>
      </c>
      <c r="LZ297" s="580" t="str">
        <f>IF(Table1[[#This Row],[Hauptkörper - B2 - Beschichtung Anteil (in %)]]="","",Table1[[#This Row],[Hauptkörper - B2 - Beschichtung Anteil (in %)]])</f>
        <v/>
      </c>
      <c r="MA297" s="576" t="str">
        <f>IF(Table1[[#This Row],[Hauptkörper - B3 - Art]]="","",VLOOKUP(Table1[[#This Row],[Hauptkörper - B3 - Art]],'DD FD'!B:C,2,FALSE))</f>
        <v/>
      </c>
      <c r="MB297" s="577" t="str">
        <f>IF(Table1[[#This Row],[Hauptkörper - B3 - Fraktion]]="","",VLOOKUP(Table1[[#This Row],[Hauptkörper - B3 - Fraktion]],'DD FD'!H:J,3,FALSE))</f>
        <v/>
      </c>
      <c r="MC297" s="574" t="str">
        <f>IF(Table1[[#This Row],[Hauptkörper - B3 - Gewicht
(in G)]]="","",Table1[[#This Row],[Hauptkörper - B3 - Gewicht
(in G)]])</f>
        <v/>
      </c>
      <c r="MD297" s="574" t="str">
        <f>IF(Table1[[#This Row],[Hauptkörper - B3 - Lizenzierungs-pflichtig? (X=Ja)]]="","",Table1[[#This Row],[Hauptkörper - B3 - Lizenzierungs-pflichtig? (X=Ja)]])</f>
        <v/>
      </c>
      <c r="ME297" s="577" t="str">
        <f>IF(Table1[[#This Row],[Hauptkörper - B3 - Virgin Material]]="","",VLOOKUP(Table1[[#This Row],[Hauptkörper - B3 - Virgin Material]],'DD FD'!AJ:AK,2,FALSE))</f>
        <v/>
      </c>
      <c r="MF297" s="578" t="str">
        <f>IF(Table1[[#This Row],[Hauptkörper - B3 - Virgin Material Anteil (in %)]]="","",Table1[[#This Row],[Hauptkörper - B3 - Virgin Material Anteil (in %)]])</f>
        <v/>
      </c>
      <c r="MG297" s="577" t="str">
        <f>IF(Table1[[#This Row],[Hauptkörper - B3 - Recyceltes Material]]="","",VLOOKUP(Table1[[#This Row],[Hauptkörper - B3 - Recyceltes Material]],'DD FD'!AL:AM,2,FALSE))</f>
        <v/>
      </c>
      <c r="MH297" s="578" t="str">
        <f>IF(Table1[[#This Row],[Hauptkörper - B3 - Recyceltes Material Anteil (in %)]]="","",Table1[[#This Row],[Hauptkörper - B3 - Recyceltes Material Anteil (in %)]])</f>
        <v/>
      </c>
      <c r="MI297" s="577" t="str">
        <f>IF(Table1[[#This Row],[Hauptkörper - B3 - Beschichtung]]="","",VLOOKUP(Table1[[#This Row],[Hauptkörper - B3 - Beschichtung]],'DD FD'!AE:AF,2,FALSE))</f>
        <v/>
      </c>
      <c r="MJ297" s="580" t="str">
        <f>IF(Table1[[#This Row],[Hauptkörper - B3 - Beschichtung Anteil (in %)]]="","",Table1[[#This Row],[Hauptkörper - B3 - Beschichtung Anteil (in %)]])</f>
        <v/>
      </c>
      <c r="MK297" s="576" t="str">
        <f>IF(Table1[[#This Row],[Verschluss - B1 - Art]]="","",VLOOKUP(Table1[[#This Row],[Verschluss - B1 - Art]],'DD FD'!D:E,2,FALSE))</f>
        <v/>
      </c>
      <c r="ML297" s="577" t="str">
        <f>IF(Table1[[#This Row],[Verschluss - B1 - Fraktion]]="","",VLOOKUP(Table1[[#This Row],[Verschluss - B1 - Fraktion]],'DD FD'!H:J,3,FALSE))</f>
        <v/>
      </c>
      <c r="MM297" s="574" t="str">
        <f>IF(Table1[[#This Row],[Verschluss - B1 - Gewicht (in G)]]="","",Table1[[#This Row],[Verschluss - B1 - Gewicht (in G)]])</f>
        <v/>
      </c>
      <c r="MN297" s="574" t="str">
        <f>IF(Table1[[#This Row],[Verschluss - B1 - Lizenzierungs-pflichtig? (X=Ja)]]="","",Table1[[#This Row],[Verschluss - B1 - Lizenzierungs-pflichtig? (X=Ja)]])</f>
        <v/>
      </c>
      <c r="MO297" s="574" t="str">
        <f>IF(Table1[[#This Row],[Verschluss - B1 - Trennbar vom Hauptkörper? (X=Ja)]]="","",Table1[[#This Row],[Verschluss - B1 - Trennbar vom Hauptkörper? (X=Ja)]])</f>
        <v/>
      </c>
      <c r="MP297" s="577" t="str">
        <f>IF(Table1[[#This Row],[Verschluss - B1 - Virgin Material]]="","",VLOOKUP(Table1[[#This Row],[Verschluss - B1 - Virgin Material]],'DD FD'!AJ:AK,2,FALSE))</f>
        <v/>
      </c>
      <c r="MQ297" s="578" t="str">
        <f>IF(Table1[[#This Row],[Verschluss - B1 - Virgin Material Anteil (in %)]]="","",Table1[[#This Row],[Verschluss - B1 - Virgin Material Anteil (in %)]])</f>
        <v/>
      </c>
      <c r="MR297" s="577" t="str">
        <f>IF(Table1[[#This Row],[Verschluss - B1 - Recyceltes Material]]="","",VLOOKUP(Table1[[#This Row],[Verschluss - B1 - Recyceltes Material]],'DD FD'!AL:AM,2,FALSE))</f>
        <v/>
      </c>
      <c r="MS297" s="578" t="str">
        <f>IF(Table1[[#This Row],[Verschluss - B1 - Recyceltes Material Anteil (in %)]]="","",Table1[[#This Row],[Verschluss - B1 - Recyceltes Material Anteil (in %)]])</f>
        <v/>
      </c>
      <c r="MT297" s="577" t="str">
        <f>IF(Table1[[#This Row],[Verschluss - B1 - Beschichtung]]="","",VLOOKUP(Table1[[#This Row],[Verschluss - B1 - Beschichtung]],'DD FD'!AE:AF,2,FALSE))</f>
        <v/>
      </c>
      <c r="MU297" s="580" t="str">
        <f>IF(Table1[[#This Row],[Verschluss - B1 - Beschichtung Anteil (in %)]]="","",Table1[[#This Row],[Verschluss - B1 - Beschichtung Anteil (in %)]])</f>
        <v/>
      </c>
      <c r="MV297" s="576" t="str">
        <f>IF(Table1[[#This Row],[Verschluss - B2 - Art]]="","",VLOOKUP(Table1[[#This Row],[Verschluss - B2 - Art]],'DD FD'!D:E,2,FALSE))</f>
        <v/>
      </c>
      <c r="MW297" s="577" t="str">
        <f>IF(Table1[[#This Row],[Verschluss - B2 - Fraktion]]="","",VLOOKUP(Table1[[#This Row],[Verschluss - B2 - Fraktion]],'DD FD'!H:J,3,FALSE))</f>
        <v/>
      </c>
      <c r="MX297" s="574" t="str">
        <f>IF(Table1[[#This Row],[Verschluss - B2 - Gewicht (in G)]]="","",Table1[[#This Row],[Verschluss - B2 - Gewicht (in G)]])</f>
        <v/>
      </c>
      <c r="MY297" s="574" t="str">
        <f>IF(Table1[[#This Row],[Verschluss - B2 - Lizenzierungs-pflichtig? (X=Ja)]]="","",Table1[[#This Row],[Verschluss - B2 - Lizenzierungs-pflichtig? (X=Ja)]])</f>
        <v/>
      </c>
      <c r="MZ297" s="574" t="str">
        <f>IF(Table1[[#This Row],[Verschluss - B2 - Trennbar vom Hauptkörper? (X=Ja)]]="","",Table1[[#This Row],[Verschluss - B2 - Trennbar vom Hauptkörper? (X=Ja)]])</f>
        <v/>
      </c>
      <c r="NA297" s="577" t="str">
        <f>IF(Table1[[#This Row],[Verschluss - B2 - Virgin Material]]="","",VLOOKUP(Table1[[#This Row],[Verschluss - B2 - Virgin Material]],'DD FD'!AJ:AK,2,FALSE))</f>
        <v/>
      </c>
      <c r="NB297" s="578" t="str">
        <f>IF(Table1[[#This Row],[Verschluss - B2 - Virgin Material Anteil (in %)]]="","",Table1[[#This Row],[Verschluss - B2 - Virgin Material Anteil (in %)]])</f>
        <v/>
      </c>
      <c r="NC297" s="577" t="str">
        <f>IF(Table1[[#This Row],[Verschluss - B2 - Recyceltes Material]]="","",VLOOKUP(Table1[[#This Row],[Verschluss - B2 - Recyceltes Material]],'DD FD'!AL:AM,2,FALSE))</f>
        <v/>
      </c>
      <c r="ND297" s="578" t="str">
        <f>IF(Table1[[#This Row],[Verschluss - B2 - Recyceltes Material Anteil (in %)]]="","",Table1[[#This Row],[Verschluss - B2 - Recyceltes Material Anteil (in %)]])</f>
        <v/>
      </c>
      <c r="NE297" s="577" t="str">
        <f>IF(Table1[[#This Row],[Verschluss - B2 - Beschichtung]]="","",VLOOKUP(Table1[[#This Row],[Verschluss - B2 - Beschichtung]],'DD FD'!AE:AF,2,FALSE))</f>
        <v/>
      </c>
      <c r="NF297" s="580" t="str">
        <f>IF(Table1[[#This Row],[Verschluss - B2 - Beschichtung Anteil (in %)]]="","",Table1[[#This Row],[Verschluss - B2 - Beschichtung Anteil (in %)]])</f>
        <v/>
      </c>
      <c r="NG297" s="576" t="str">
        <f>IF(Table1[[#This Row],[Verschluss - B3 - Art]]="","",VLOOKUP(Table1[[#This Row],[Verschluss - B3 - Art]],'DD FD'!D:E,2,FALSE))</f>
        <v/>
      </c>
      <c r="NH297" s="577" t="str">
        <f>IF(Table1[[#This Row],[Verschluss - B3 - Fraktion]]="","",VLOOKUP(Table1[[#This Row],[Verschluss - B3 - Fraktion]],'DD FD'!H:J,3,FALSE))</f>
        <v/>
      </c>
      <c r="NI297" s="574" t="str">
        <f>IF(Table1[[#This Row],[Verschluss - B3 - Gewicht (in G)]]="","",Table1[[#This Row],[Verschluss - B3 - Gewicht (in G)]])</f>
        <v/>
      </c>
      <c r="NJ297" s="574" t="str">
        <f>IF(Table1[[#This Row],[Verschluss - B3 - Lizenzierungs-pflichtig? (X=Ja)]]="","",Table1[[#This Row],[Verschluss - B3 - Lizenzierungs-pflichtig? (X=Ja)]])</f>
        <v/>
      </c>
      <c r="NK297" s="574" t="str">
        <f>IF(Table1[[#This Row],[Verschluss - B3 - Trennbar vom Hauptkörper? (X=Ja)]]="","",Table1[[#This Row],[Verschluss - B3 - Trennbar vom Hauptkörper? (X=Ja)]])</f>
        <v/>
      </c>
      <c r="NL297" s="577" t="str">
        <f>IF(Table1[[#This Row],[Verschluss - B3 - Virgin Material]]="","",VLOOKUP(Table1[[#This Row],[Verschluss - B3 - Virgin Material]],'DD FD'!AJ:AK,2,FALSE))</f>
        <v/>
      </c>
      <c r="NM297" s="578" t="str">
        <f>IF(Table1[[#This Row],[Verschluss - B3 - Virgin Material Anteil (in %)]]="","",Table1[[#This Row],[Verschluss - B3 - Virgin Material Anteil (in %)]])</f>
        <v/>
      </c>
      <c r="NN297" s="577" t="str">
        <f>IF(Table1[[#This Row],[Verschluss - B3 - Recyceltes Material]]="","",VLOOKUP(Table1[[#This Row],[Verschluss - B3 - Recyceltes Material]],'DD FD'!AL:AM,2,FALSE))</f>
        <v/>
      </c>
      <c r="NO297" s="578" t="str">
        <f>IF(Table1[[#This Row],[Verschluss - B3 - Recyceltes Material Anteil (in %)]]="","",Table1[[#This Row],[Verschluss - B3 - Recyceltes Material Anteil (in %)]])</f>
        <v/>
      </c>
      <c r="NP297" s="577" t="str">
        <f>IF(Table1[[#This Row],[Verschluss - B3 - Beschichtung]]="","",VLOOKUP(Table1[[#This Row],[Verschluss - B3 - Beschichtung]],'DD FD'!AE:AF,2,FALSE))</f>
        <v/>
      </c>
      <c r="NQ297" s="580" t="str">
        <f>IF(Table1[[#This Row],[Verschluss - B3 - Beschichtung Anteil (in %)]]="","",Table1[[#This Row],[Verschluss - B3 - Beschichtung Anteil (in %)]])</f>
        <v/>
      </c>
      <c r="NR297" s="576" t="str">
        <f>IF(Table1[[#This Row],[Etikett - B1 - Art]]="","",VLOOKUP(Table1[[#This Row],[Etikett - B1 - Art]],'DD FD'!F:G,2,FALSE))</f>
        <v/>
      </c>
      <c r="NS297" s="577" t="str">
        <f>IF(Table1[[#This Row],[Etikett - B1 - Fraktion]]="","",VLOOKUP(Table1[[#This Row],[Etikett - B1 - Fraktion]],'DD FD'!H:J,3,FALSE))</f>
        <v/>
      </c>
      <c r="NT297" s="574" t="str">
        <f>IF(Table1[[#This Row],[Etikett - B1 - Gewicht (in G)]]="","",Table1[[#This Row],[Etikett - B1 - Gewicht (in G)]])</f>
        <v/>
      </c>
      <c r="NU297" s="574" t="str">
        <f>IF(Table1[[#This Row],[Etikett - B1 - Lizenzierungs-pflichtig? (X=Ja)]]="","",Table1[[#This Row],[Etikett - B1 - Lizenzierungs-pflichtig? (X=Ja)]])</f>
        <v/>
      </c>
      <c r="NV297" s="574" t="str">
        <f>IF(Table1[[#This Row],[Etikett - B1 - Trennbar vom Hauptkörper? (X=Ja)]]="","",Table1[[#This Row],[Etikett - B1 - Trennbar vom Hauptkörper? (X=Ja)]])</f>
        <v/>
      </c>
      <c r="NW297" s="577" t="str">
        <f>IF(Table1[[#This Row],[Etikett - B1 - Virgin Material]]="","",VLOOKUP(Table1[[#This Row],[Etikett - B1 - Virgin Material]],'DD FD'!AJ:AK,2,FALSE))</f>
        <v/>
      </c>
      <c r="NX297" s="578" t="str">
        <f>IF(Table1[[#This Row],[Etikett - B1 - Virgin Material Anteil (in %)]]="","",Table1[[#This Row],[Etikett - B1 - Virgin Material Anteil (in %)]])</f>
        <v/>
      </c>
      <c r="NY297" s="577" t="str">
        <f>IF(Table1[[#This Row],[Etikett - B1 - Recyceltes Material]]="","",VLOOKUP(Table1[[#This Row],[Etikett - B1 - Recyceltes Material]],'DD FD'!AL:AM,2,FALSE))</f>
        <v/>
      </c>
      <c r="NZ297" s="578" t="str">
        <f>IF(Table1[[#This Row],[Etikett - B1 - Recyceltes Material Anteil (in %)]]="","",Table1[[#This Row],[Etikett - B1 - Recyceltes Material Anteil (in %)]])</f>
        <v/>
      </c>
      <c r="OA297" s="577" t="str">
        <f>IF(Table1[[#This Row],[Etikett - B1 - Beschichtung]]="","",VLOOKUP(Table1[[#This Row],[Etikett - B1 - Beschichtung]],'DD FD'!AE:AF,2,FALSE))</f>
        <v/>
      </c>
      <c r="OB297" s="580" t="str">
        <f>IF(Table1[[#This Row],[Etikett - B1 - Beschichtung Anteil (in %)]]="","",Table1[[#This Row],[Etikett - B1 - Beschichtung Anteil (in %)]])</f>
        <v/>
      </c>
      <c r="OC297" s="576" t="str">
        <f>IF(Table1[[#This Row],[Etikett - B2 - Art]]="","",VLOOKUP(Table1[[#This Row],[Etikett - B2 - Art]],'DD FD'!F:G,2,FALSE))</f>
        <v/>
      </c>
      <c r="OD297" s="577" t="str">
        <f>IF(Table1[[#This Row],[Etikett - B2 - Fraktion]]="","",VLOOKUP(Table1[[#This Row],[Etikett - B2 - Fraktion]],'DD FD'!H:J,3,FALSE))</f>
        <v/>
      </c>
      <c r="OE297" s="574" t="str">
        <f>IF(Table1[[#This Row],[Etikett - B2 - Gewicht (in G)]]="","",Table1[[#This Row],[Etikett - B2 - Gewicht (in G)]])</f>
        <v/>
      </c>
      <c r="OF297" s="574" t="str">
        <f>IF(Table1[[#This Row],[Etikett - B2 - Lizenzierungs-pflichtig? (X=Ja)]]="","",Table1[[#This Row],[Etikett - B2 - Lizenzierungs-pflichtig? (X=Ja)]])</f>
        <v/>
      </c>
      <c r="OG297" s="574" t="str">
        <f>IF(Table1[[#This Row],[Etikett - B2 - Trennbar vom Hauptkörper? (X=Ja)]]="","",Table1[[#This Row],[Etikett - B2 - Trennbar vom Hauptkörper? (X=Ja)]])</f>
        <v/>
      </c>
      <c r="OH297" s="577" t="str">
        <f>IF(Table1[[#This Row],[Etikett - B2 - Virgin Material]]="","",VLOOKUP(Table1[[#This Row],[Etikett - B2 - Virgin Material]],'DD FD'!AJ:AK,2,FALSE))</f>
        <v/>
      </c>
      <c r="OI297" s="578" t="str">
        <f>IF(Table1[[#This Row],[Etikett - B2 - Virgin Material Anteil (in %)]]="","",Table1[[#This Row],[Etikett - B2 - Virgin Material Anteil (in %)]])</f>
        <v/>
      </c>
      <c r="OJ297" s="577" t="str">
        <f>IF(Table1[[#This Row],[Etikett - B2 - Recyceltes Material]]="","",VLOOKUP(Table1[[#This Row],[Etikett - B2 - Recyceltes Material]],'DD FD'!AL:AM,2,FALSE))</f>
        <v/>
      </c>
      <c r="OK297" s="578" t="str">
        <f>IF(Table1[[#This Row],[Etikett - B2 - Recyceltes Material Anteil (in %)]]="","",Table1[[#This Row],[Etikett - B2 - Recyceltes Material Anteil (in %)]])</f>
        <v/>
      </c>
      <c r="OL297" s="577" t="str">
        <f>IF(Table1[[#This Row],[Etikett - B2 - Beschichtung]]="","",VLOOKUP(Table1[[#This Row],[Etikett - B2 - Beschichtung]],'DD FD'!AE:AF,2,FALSE))</f>
        <v/>
      </c>
      <c r="OM297" s="580" t="str">
        <f>IF(Table1[[#This Row],[Etikett - B2 - Beschichtung Anteil (in %)]]="","",Table1[[#This Row],[Etikett - B2 - Beschichtung Anteil (in %)]])</f>
        <v/>
      </c>
      <c r="ON297" s="576" t="str">
        <f>IF(Table1[[#This Row],[Etikett - B3 - Art]]="","",VLOOKUP(Table1[[#This Row],[Etikett - B3 - Art]],'DD FD'!F:G,2,FALSE))</f>
        <v/>
      </c>
      <c r="OO297" s="577" t="str">
        <f>IF(Table1[[#This Row],[Etikett - B3 - Fraktion]]="","",VLOOKUP(Table1[[#This Row],[Etikett - B3 - Fraktion]],'DD FD'!H:J,3,FALSE))</f>
        <v/>
      </c>
      <c r="OP297" s="574" t="str">
        <f>IF(Table1[[#This Row],[Etikett - B3 - Gewicht (in G)]]="","",Table1[[#This Row],[Etikett - B3 - Gewicht (in G)]])</f>
        <v/>
      </c>
      <c r="OQ297" s="574" t="str">
        <f>IF(Table1[[#This Row],[Etikett - B3 - Lizenzierungs-pflichtig? (X=Ja)]]="","",Table1[[#This Row],[Etikett - B3 - Lizenzierungs-pflichtig? (X=Ja)]])</f>
        <v/>
      </c>
      <c r="OR297" s="574" t="str">
        <f>IF(Table1[[#This Row],[Etikett - B3 - Trennbar vom Hauptkörper? (X=Ja)]]="","",Table1[[#This Row],[Etikett - B3 - Trennbar vom Hauptkörper? (X=Ja)]])</f>
        <v/>
      </c>
      <c r="OS297" s="577" t="str">
        <f>IF(Table1[[#This Row],[Etikett - B3 - Virgin Material]]="","",VLOOKUP(Table1[[#This Row],[Etikett - B3 - Virgin Material]],'DD FD'!AJ:AK,2,FALSE))</f>
        <v/>
      </c>
      <c r="OT297" s="578" t="str">
        <f>IF(Table1[[#This Row],[Etikett - B3 - Virgin Material Anteil (in %)]]="","",Table1[[#This Row],[Etikett - B3 - Virgin Material Anteil (in %)]])</f>
        <v/>
      </c>
      <c r="OU297" s="577" t="str">
        <f>IF(Table1[[#This Row],[Etikett - B3 - Recyceltes Material]]="","",VLOOKUP(Table1[[#This Row],[Etikett - B3 - Recyceltes Material]],'DD FD'!AL:AM,2,FALSE))</f>
        <v/>
      </c>
      <c r="OV297" s="578" t="str">
        <f>IF(Table1[[#This Row],[Etikett - B3 - Recyceltes Material Anteil (in %)]]="","",Table1[[#This Row],[Etikett - B3 - Recyceltes Material Anteil (in %)]])</f>
        <v/>
      </c>
      <c r="OW297" s="577" t="str">
        <f>IF(Table1[[#This Row],[Etikett - B3 - Beschichtung]]="","",VLOOKUP(Table1[[#This Row],[Etikett - B3 - Beschichtung]],'DD FD'!AE:AF,2,FALSE))</f>
        <v/>
      </c>
      <c r="OX297" s="613" t="str">
        <f>IF(Table1[[#This Row],[Etikett - B3 - Beschichtung Anteil (in %)]]="","",Table1[[#This Row],[Etikett - B3 - Beschichtung Anteil (in %)]])</f>
        <v/>
      </c>
      <c r="OY297" s="618">
        <f>ROUNDUP(SUM(
IF(AND(LH297='DD FD'!$J$7,LJ297='DD FD'!$AI$3),LI297,0),
IF(AND(LR297='DD FD'!$J$7,LT297='DD FD'!$AI$3),LS297,0),
IF(AND(MB297='DD FD'!$J$7,MD297='DD FD'!$AI$3),MC297,0),
IF(AND(ML297='DD FD'!$J$7,MN297='DD FD'!$AI$3),MM297,0),
IF(AND(MW297='DD FD'!$J$7,MY297='DD FD'!$AI$3),MX297,0),
IF(AND(NH297='DD FD'!$J$7,NJ297='DD FD'!$AI$3),NI297,0),
IF(AND(NS297='DD FD'!$J$7,NU297='DD FD'!$AI$3),NT297,0),
IF(AND(OD297='DD FD'!$J$7,OF297='DD FD'!$AI$3),OE297,0),
IF(AND(OO297='DD FD'!$J$7,OQ297='DD FD'!$AI$3),OP297,0),
),2)</f>
        <v>0</v>
      </c>
      <c r="OZ297" s="617">
        <f>ROUNDUP(SUM(
IF(AND(LH297='DD FD'!$J$6,LJ297='DD FD'!$AI$3),LI297,0),
IF(AND(LR297='DD FD'!$J$6,LT297='DD FD'!$AI$3),LS297,0),
IF(AND(MB297='DD FD'!$J$6,MD297='DD FD'!$AI$3),MC297,0),
IF(AND(ML297='DD FD'!$J$6,MN297='DD FD'!$AI$3),MM297,0),
IF(AND(MW297='DD FD'!$J$6,MY297='DD FD'!$AI$3),MX297,0),
IF(AND(NH297='DD FD'!$J$6,NJ297='DD FD'!$AI$3),NI297,0),
IF(AND(NS297='DD FD'!$J$6,NU297='DD FD'!$AI$3),NT297,0),
IF(AND(OD297='DD FD'!$J$6,OF297='DD FD'!$AI$3),OE297,0),
IF(AND(OO297='DD FD'!$J$6,OQ297='DD FD'!$AI$3),OP297,0),
),2)</f>
        <v>0</v>
      </c>
      <c r="PA297" s="617">
        <f>ROUNDUP(SUM(
IF(AND(LH297='DD FD'!$J$10,LJ297='DD FD'!$AI$3),LI297,0),
IF(AND(LR297='DD FD'!$J$10,LT297='DD FD'!$AI$3),LS297,0),
IF(AND(MB297='DD FD'!$J$10,MD297='DD FD'!$AI$3),MC297,0),
IF(AND(ML297='DD FD'!$J$10,MN297='DD FD'!$AI$3),MM297,0),
IF(AND(MW297='DD FD'!$J$10,MY297='DD FD'!$AI$3),MX297,0),
IF(AND(NH297='DD FD'!$J$10,NJ297='DD FD'!$AI$3),NI297,0),
IF(AND(NS297='DD FD'!$J$10,NU297='DD FD'!$AI$3),NT297,0),
IF(AND(OD297='DD FD'!$J$10,OF297='DD FD'!$AI$3),OE297,0),
IF(AND(OO297='DD FD'!$J$10,OQ297='DD FD'!$AI$3),OP297,0),
),2)</f>
        <v>0</v>
      </c>
      <c r="PB297" s="617">
        <f>ROUNDUP(SUM(
IF(AND(LH297='DD FD'!$J$8,LJ297='DD FD'!$AI$3),LI297,0),
IF(AND(LR297='DD FD'!$J$8,LT297='DD FD'!$AI$3),LS297,0),
IF(AND(MB297='DD FD'!$J$8,MD297='DD FD'!$AI$3),MC297,0),
IF(AND(ML297='DD FD'!$J$8,MN297='DD FD'!$AI$3),MM297,0),
IF(AND(MW297='DD FD'!$J$8,MY297='DD FD'!$AI$3),MX297,0),
IF(AND(NH297='DD FD'!$J$8,NJ297='DD FD'!$AI$3),NI297,0),
IF(AND(NS297='DD FD'!$J$8,NU297='DD FD'!$AI$3),NT297,0),
IF(AND(OD297='DD FD'!$J$8,OF297='DD FD'!$AI$3),OE297,0),
IF(AND(OO297='DD FD'!$J$8,OQ297='DD FD'!$AI$3),OP297,0),
),2)</f>
        <v>0</v>
      </c>
      <c r="PC297" s="617">
        <f>ROUNDUP(SUM(
IF(AND(LH297='DD FD'!$J$5,LJ297='DD FD'!$AI$3),LI297,0),
IF(AND(LR297='DD FD'!$J$5,LT297='DD FD'!$AI$3),LS297,0),
IF(AND(MB297='DD FD'!$J$5,MD297='DD FD'!$AI$3),MC297,0),
IF(AND(ML297='DD FD'!$J$5,MN297='DD FD'!$AI$3),MM297,0),
IF(AND(MW297='DD FD'!$J$5,MY297='DD FD'!$AI$3),MX297,0),
IF(AND(NH297='DD FD'!$J$5,NJ297='DD FD'!$AI$3),NI297,0),
IF(AND(NS297='DD FD'!$J$5,NU297='DD FD'!$AI$3),NT297,0),
IF(AND(OD297='DD FD'!$J$5,OF297='DD FD'!$AI$3),OE297,0),
IF(AND(OO297='DD FD'!$J$5,OQ297='DD FD'!$AI$3),OP297,0),
),2)</f>
        <v>0</v>
      </c>
      <c r="PD297" s="617">
        <f>ROUNDUP(SUM(
IF(AND(LH297='DD FD'!$J$9,LJ297='DD FD'!$AI$3),LI297,0),
IF(AND(LR297='DD FD'!$J$9,LT297='DD FD'!$AI$3),LS297,0),
IF(AND(MB297='DD FD'!$J$9,MD297='DD FD'!$AI$3),MC297,0),
IF(AND(ML297='DD FD'!$J$9,MN297='DD FD'!$AI$3),MM297,0),
IF(AND(MW297='DD FD'!$J$9,MY297='DD FD'!$AI$3),MX297,0),
IF(AND(NH297='DD FD'!$J$9,NJ297='DD FD'!$AI$3),NI297,0),
IF(AND(NS297='DD FD'!$J$9,NU297='DD FD'!$AI$3),NT297,0),
IF(AND(OD297='DD FD'!$J$9,OF297='DD FD'!$AI$3),OE297,0),
IF(AND(OO297='DD FD'!$J$9,OQ297='DD FD'!$AI$3),OP297,0),
),2)</f>
        <v>0</v>
      </c>
      <c r="PE297" s="617">
        <f>ROUNDUP(SUM(
IF(AND(LH297='DD FD'!$J$4,LJ297='DD FD'!$AI$3),LI297,0),
IF(AND(LR297='DD FD'!$J$4,LT297='DD FD'!$AI$3),LS297,0),
IF(AND(MB297='DD FD'!$J$4,MD297='DD FD'!$AI$3),MC297,0),
IF(AND(ML297='DD FD'!$J$4,MN297='DD FD'!$AI$3),MM297,0),
IF(AND(MW297='DD FD'!$J$4,MY297='DD FD'!$AI$3),MX297,0),
IF(AND(NH297='DD FD'!$J$4,NJ297='DD FD'!$AI$3),NI297,0),
IF(AND(NS297='DD FD'!$J$4,NU297='DD FD'!$AI$3),NT297,0),
IF(AND(OD297='DD FD'!$J$4,OF297='DD FD'!$AI$3),OE297,0),
IF(AND(OO297='DD FD'!$J$4,OQ297='DD FD'!$AI$3),OP297,0),
),2)</f>
        <v>0</v>
      </c>
      <c r="PF297" s="619">
        <f>ROUNDUP(SUM(
IF(AND(LH297='DD FD'!$J$11,LJ297='DD FD'!$AI$3),LI297,0),
IF(AND(LR297='DD FD'!$J$11,LT297='DD FD'!$AI$3),LS297,0),
IF(AND(MB297='DD FD'!$J$11,MD297='DD FD'!$AI$3),MC297,0),
IF(AND(ML297='DD FD'!$J$11,MN297='DD FD'!$AI$3),MM297,0),
IF(AND(MW297='DD FD'!$J$11,MY297='DD FD'!$AI$3),MX297,0),
IF(AND(NH297='DD FD'!$J$11,NJ297='DD FD'!$AI$3),NI297,0),
IF(AND(NS297='DD FD'!$J$11,NU297='DD FD'!$AI$3),NT297,0),
IF(AND(OD297='DD FD'!$J$11,OF297='DD FD'!$AI$3),OE297,0),
IF(AND(OO297='DD FD'!$J$11,OQ297='DD FD'!$AI$3),OP297,0),
),2)</f>
        <v>0</v>
      </c>
    </row>
    <row r="298" spans="1:422">
      <c r="A298" s="806"/>
      <c r="B298" s="934"/>
      <c r="C298" s="247"/>
      <c r="D298" s="842"/>
      <c r="E298" s="247"/>
      <c r="F298" s="158"/>
      <c r="G298" s="710"/>
      <c r="H298" s="712"/>
      <c r="I298" s="936"/>
      <c r="J298" s="803"/>
      <c r="K298" s="150"/>
      <c r="L298" s="146" t="str">
        <f t="shared" si="108"/>
        <v/>
      </c>
      <c r="M298" s="501" t="str">
        <f t="shared" si="125"/>
        <v/>
      </c>
      <c r="N298" s="504"/>
      <c r="O298" s="113" t="str">
        <f t="shared" si="126"/>
        <v/>
      </c>
      <c r="P298" s="114" t="str">
        <f t="shared" si="109"/>
        <v/>
      </c>
      <c r="Q298" s="152"/>
      <c r="R298" s="152"/>
      <c r="S298" s="115" t="str">
        <f t="shared" si="127"/>
        <v/>
      </c>
      <c r="T298" s="159"/>
      <c r="U298" s="159"/>
      <c r="V298" s="157"/>
      <c r="W298" s="157"/>
      <c r="X298" s="157"/>
      <c r="Y298" s="772"/>
      <c r="Z298" s="158"/>
      <c r="AA298" s="144"/>
      <c r="AB298" s="112"/>
      <c r="AC298" s="153"/>
      <c r="AD298" s="153"/>
      <c r="AE298" s="153"/>
      <c r="AF298" s="153"/>
      <c r="AG298" s="153"/>
      <c r="AH298" s="153"/>
      <c r="AI298" s="152"/>
      <c r="AJ298" s="158"/>
      <c r="AK298" s="158"/>
      <c r="AL298" s="158"/>
      <c r="AM298" s="116" t="str">
        <f t="shared" si="128"/>
        <v/>
      </c>
      <c r="AN298" s="116" t="str">
        <f t="shared" si="129"/>
        <v/>
      </c>
      <c r="AO298" s="324"/>
      <c r="AP298" s="503"/>
      <c r="AQ298" s="487" t="str">
        <f t="shared" si="130"/>
        <v/>
      </c>
      <c r="AR298" s="113" t="str">
        <f t="shared" si="110"/>
        <v/>
      </c>
      <c r="AS298" s="113" t="str">
        <f t="shared" si="111"/>
        <v/>
      </c>
      <c r="AT298" s="113" t="str">
        <f t="shared" si="112"/>
        <v/>
      </c>
      <c r="AU298" s="113" t="str">
        <f t="shared" si="113"/>
        <v/>
      </c>
      <c r="AV298" s="159"/>
      <c r="AW298" s="157"/>
      <c r="AX298" s="157"/>
      <c r="AY298" s="157"/>
      <c r="AZ298" s="157"/>
      <c r="BA298" s="116" t="str">
        <f t="shared" si="114"/>
        <v/>
      </c>
      <c r="BB298" s="316"/>
      <c r="BC298" s="116" t="str">
        <f t="shared" si="115"/>
        <v/>
      </c>
      <c r="BD298" s="133" t="str">
        <f t="shared" si="116"/>
        <v/>
      </c>
      <c r="BE298" s="157"/>
      <c r="BF298" s="1180"/>
      <c r="BG298" s="1180"/>
      <c r="BH298" s="158"/>
      <c r="BI298" s="490"/>
      <c r="BJ298" s="514" t="str">
        <f t="shared" si="131"/>
        <v/>
      </c>
      <c r="BK298" s="789"/>
      <c r="BL298" s="116" t="str">
        <f t="shared" si="132"/>
        <v/>
      </c>
      <c r="BM298" s="144"/>
      <c r="BN298" s="144"/>
      <c r="BO298" s="144"/>
      <c r="BP298" s="790"/>
      <c r="BQ298" s="790"/>
      <c r="BR298" s="790"/>
      <c r="BS298" s="116" t="str">
        <f t="shared" si="117"/>
        <v/>
      </c>
      <c r="BT298" s="790"/>
      <c r="BU298" s="808" t="str">
        <f t="shared" si="118"/>
        <v/>
      </c>
      <c r="BV298" s="791"/>
      <c r="BW298" s="144"/>
      <c r="BX298" s="20"/>
      <c r="BY298" s="20"/>
      <c r="BZ298" s="20"/>
      <c r="CA298" s="792"/>
      <c r="CB298" s="1201"/>
      <c r="CC298" s="144"/>
      <c r="CD298" s="144"/>
      <c r="CE298" s="144"/>
      <c r="CF298" s="144"/>
      <c r="CG298" s="144"/>
      <c r="CH298" s="144"/>
      <c r="CI298" s="144"/>
      <c r="CJ298" s="144"/>
      <c r="CK298" s="144"/>
      <c r="CL298" s="144"/>
      <c r="CM298" s="144"/>
      <c r="CN298" s="144"/>
      <c r="CO298" s="144"/>
      <c r="CP298" s="144"/>
      <c r="CQ298" s="144"/>
      <c r="CR298" s="144"/>
      <c r="CS298" s="144"/>
      <c r="CT298" s="144"/>
      <c r="CU298" s="144"/>
      <c r="CV298" s="144"/>
      <c r="CW298" s="144"/>
      <c r="CX298" s="144"/>
      <c r="CY298" s="144"/>
      <c r="CZ298" s="144"/>
      <c r="DA298" s="144"/>
      <c r="DB298" s="144"/>
      <c r="DC298" s="144"/>
      <c r="DD298" s="144"/>
      <c r="DE298" s="144"/>
      <c r="DF298" s="144"/>
      <c r="DG298" s="144"/>
      <c r="DH298" s="144"/>
      <c r="DI298" s="144"/>
      <c r="DJ298" s="144"/>
      <c r="DK298" s="144"/>
      <c r="DL298" s="144"/>
      <c r="DM298" s="144"/>
      <c r="DN298" s="144"/>
      <c r="DO298" s="144"/>
      <c r="DP298" s="144"/>
      <c r="DQ298" s="144"/>
      <c r="DR298" s="144"/>
      <c r="DS298" s="144"/>
      <c r="DT298" s="144"/>
      <c r="DU298" s="144"/>
      <c r="DV298" s="144"/>
      <c r="DW298" s="144"/>
      <c r="DX298" s="144"/>
      <c r="DY298" s="144"/>
      <c r="DZ298" s="144"/>
      <c r="EA298" s="144"/>
      <c r="EB298" s="144"/>
      <c r="EC298" s="144"/>
      <c r="ED298" s="782" t="str">
        <f t="shared" si="133"/>
        <v/>
      </c>
      <c r="EE298" s="519"/>
      <c r="EF298" s="793"/>
      <c r="EG298" s="519"/>
      <c r="EH298" s="794"/>
      <c r="EI298" s="790"/>
      <c r="EJ298" s="794"/>
      <c r="EK298" s="794"/>
      <c r="EL298" s="790"/>
      <c r="EM298" s="790"/>
      <c r="EN298" s="790"/>
      <c r="EO298" s="112" t="str">
        <f t="shared" si="119"/>
        <v/>
      </c>
      <c r="EP298" s="790"/>
      <c r="EQ298" s="488" t="str">
        <f t="shared" si="120"/>
        <v/>
      </c>
      <c r="ER298" s="1100"/>
      <c r="ES298" s="1099" t="str">
        <f t="shared" si="134"/>
        <v/>
      </c>
      <c r="ET298" s="525"/>
      <c r="EU298" s="148"/>
      <c r="EV298" s="148"/>
      <c r="EW298" s="148"/>
      <c r="EX298" s="148"/>
      <c r="EY298" s="148"/>
      <c r="EZ298" s="148"/>
      <c r="FA298" s="148"/>
      <c r="FB298" s="148"/>
      <c r="FC298" s="148"/>
      <c r="FD298" s="148"/>
      <c r="FE298" s="148"/>
      <c r="FF298" s="148"/>
      <c r="FG298" s="148"/>
      <c r="FH298" s="148"/>
      <c r="FI298" s="528"/>
      <c r="FJ298" s="513" t="str">
        <f t="shared" si="121"/>
        <v/>
      </c>
      <c r="FK298" s="158"/>
      <c r="FL298" s="850"/>
      <c r="FM298" s="850"/>
      <c r="FN298" s="850"/>
      <c r="FO298" s="850"/>
      <c r="FP298" s="850"/>
      <c r="FQ298" s="850"/>
      <c r="FR298" s="157"/>
      <c r="FS298" s="143"/>
      <c r="FT298" s="143"/>
      <c r="FU298" s="847" t="str">
        <f t="shared" si="122"/>
        <v/>
      </c>
      <c r="FV298" s="555"/>
      <c r="FW298" s="523" t="str">
        <f>IF(Table1[[#This Row],[Nonfood Inhaltstoffe - Komponente]]="","",VLOOKUP(Table1[[#This Row],[Nonfood Inhaltstoffe - Komponente]],'Dropdown Auswahl'!BJ:BK,2,FALSE))</f>
        <v/>
      </c>
      <c r="FX298" s="1013"/>
      <c r="FY298" s="1011" t="str">
        <f t="shared" si="123"/>
        <v/>
      </c>
      <c r="FZ298" s="152"/>
      <c r="GA298" s="152"/>
      <c r="GB298" s="152"/>
      <c r="GC298" s="529" t="str">
        <f t="shared" si="124"/>
        <v/>
      </c>
      <c r="GG298" s="21"/>
      <c r="GH298" s="21"/>
      <c r="GI298" s="1019"/>
      <c r="GJ298" s="1016" t="str">
        <f>IF(Table1[[#This Row],[Global Trade Item Number (GTIN)]]="","",Table1[[#This Row],[Global Trade Item Number (GTIN)]])</f>
        <v/>
      </c>
      <c r="GK298" s="555" t="str">
        <f>IF(Table1[[#This Row],[WAWI-Nr./ Kreditoren-Nummer
(ASDV)]]&lt;&gt;"",Table1[[#This Row],[WAWI-Nr./ Kreditoren-Nummer
(ASDV)]],"")</f>
        <v/>
      </c>
      <c r="GL298" s="165"/>
      <c r="GM298" s="165"/>
      <c r="GN298" s="165"/>
      <c r="GO298" s="485"/>
      <c r="GP298" s="534"/>
      <c r="GQ298" s="533"/>
      <c r="GR298" s="486"/>
      <c r="GS298" s="486"/>
      <c r="GT298" s="486"/>
      <c r="GU298" s="486"/>
      <c r="GV298" s="486"/>
      <c r="GW298" s="542"/>
      <c r="GX298" s="538"/>
      <c r="GY298" s="144"/>
      <c r="GZ298" s="480"/>
      <c r="HA298" s="158"/>
      <c r="HB298" s="480"/>
      <c r="HC298" s="480"/>
      <c r="HD298" s="480"/>
      <c r="HE298" s="480"/>
      <c r="HF298" s="480"/>
      <c r="HG298" s="480"/>
      <c r="HH298" s="538"/>
      <c r="HI298" s="480"/>
      <c r="HJ298" s="480"/>
      <c r="HK298" s="480"/>
      <c r="HL298" s="480"/>
      <c r="HM298" s="480"/>
      <c r="HN298" s="480"/>
      <c r="HO298" s="480"/>
      <c r="HP298" s="480"/>
      <c r="HQ298" s="480"/>
      <c r="HR298" s="538"/>
      <c r="HS298" s="480"/>
      <c r="HT298" s="480"/>
      <c r="HU298" s="480"/>
      <c r="HV298" s="480"/>
      <c r="HW298" s="480"/>
      <c r="HX298" s="480"/>
      <c r="HY298" s="480"/>
      <c r="HZ298" s="480"/>
      <c r="IA298" s="480"/>
      <c r="IB298" s="538"/>
      <c r="IC298" s="480"/>
      <c r="ID298" s="480"/>
      <c r="IE298" s="480"/>
      <c r="IF298" s="480"/>
      <c r="IG298" s="480"/>
      <c r="IH298" s="480"/>
      <c r="II298" s="480"/>
      <c r="IJ298" s="480"/>
      <c r="IK298" s="480"/>
      <c r="IL298" s="480"/>
      <c r="IM298" s="538"/>
      <c r="IN298" s="480"/>
      <c r="IO298" s="480"/>
      <c r="IP298" s="480"/>
      <c r="IQ298" s="480"/>
      <c r="IR298" s="480"/>
      <c r="IS298" s="480"/>
      <c r="IT298" s="480"/>
      <c r="IU298" s="480"/>
      <c r="IV298" s="480"/>
      <c r="IW298" s="480"/>
      <c r="IX298" s="538"/>
      <c r="IY298" s="480"/>
      <c r="IZ298" s="480"/>
      <c r="JA298" s="480"/>
      <c r="JB298" s="480"/>
      <c r="JC298" s="480"/>
      <c r="JD298" s="480"/>
      <c r="JE298" s="480"/>
      <c r="JF298" s="480"/>
      <c r="JG298" s="480"/>
      <c r="JH298" s="480"/>
      <c r="JI298" s="538"/>
      <c r="JJ298" s="480"/>
      <c r="JK298" s="480"/>
      <c r="JL298" s="480"/>
      <c r="JM298" s="480"/>
      <c r="JN298" s="480"/>
      <c r="JO298" s="480"/>
      <c r="JP298" s="480"/>
      <c r="JQ298" s="480"/>
      <c r="JR298" s="480"/>
      <c r="JS298" s="590"/>
      <c r="JT298" s="538"/>
      <c r="JU298" s="480"/>
      <c r="JV298" s="480"/>
      <c r="JW298" s="480"/>
      <c r="JX298" s="480"/>
      <c r="JY298" s="480"/>
      <c r="JZ298" s="480"/>
      <c r="KA298" s="480"/>
      <c r="KB298" s="480"/>
      <c r="KC298" s="480"/>
      <c r="KD298" s="480"/>
      <c r="KE298" s="538"/>
      <c r="KF298" s="480"/>
      <c r="KG298" s="480"/>
      <c r="KH298" s="480"/>
      <c r="KI298" s="480"/>
      <c r="KJ298" s="480"/>
      <c r="KK298" s="480"/>
      <c r="KL298" s="480"/>
      <c r="KM298" s="480"/>
      <c r="KN298" s="480"/>
      <c r="KO298" s="480"/>
      <c r="KR298" s="568" t="str">
        <f>IF(Table1[[#This Row],[GTIN]]&lt;&gt;"",Table1[[#This Row],[GTIN]],"")</f>
        <v/>
      </c>
      <c r="KS298" s="569" t="str">
        <f>Table1[[#This Row],[Kreditor]]</f>
        <v/>
      </c>
      <c r="KT298" s="570" t="str">
        <f>IF(Table1[[#This Row],[Gültig ab (Datum)]]&lt;&gt;"",Table1[[#This Row],[Gültig ab (Datum)]],"")</f>
        <v/>
      </c>
      <c r="KU298" s="570"/>
      <c r="KV298" s="583" t="str">
        <f>IF(Table1[[#This Row],[Artikel verpackt? 
(X=Ja)]]="","",Table1[[#This Row],[Artikel verpackt? 
(X=Ja)]])</f>
        <v/>
      </c>
      <c r="KW298" s="571" t="str">
        <f>IF(Table1[[#This Row],[Verpackung recyclingfähig?
(X=Ja)]]="","",Table1[[#This Row],[Verpackung recyclingfähig?
(X=Ja)]])</f>
        <v/>
      </c>
      <c r="KX298" s="572"/>
      <c r="KY298" s="573"/>
      <c r="KZ298" s="574"/>
      <c r="LA298" s="574"/>
      <c r="LB298" s="574"/>
      <c r="LC298" s="574"/>
      <c r="LD298" s="574"/>
      <c r="LE298" s="574"/>
      <c r="LF298" s="575"/>
      <c r="LG298" s="576" t="str">
        <f>IF(Table1[[#This Row],[Hauptkörper - B1 - Art]]="","",VLOOKUP(Table1[[#This Row],[Hauptkörper - B1 - Art]],'DD FD'!B:C,2,FALSE))</f>
        <v/>
      </c>
      <c r="LH298" s="577" t="str">
        <f>IF(Table1[[#This Row],[Hauptkörper - B1 - Fraktion]]="","",VLOOKUP(Table1[[#This Row],[Hauptkörper - B1 - Fraktion]],'DD FD'!H:J,3,FALSE))</f>
        <v/>
      </c>
      <c r="LI298" s="574" t="str">
        <f>IF(Table1[[#This Row],[Hauptkörper - B1 - Gewicht
(in G)]]="","",Table1[[#This Row],[Hauptkörper - B1 - Gewicht
(in G)]])</f>
        <v/>
      </c>
      <c r="LJ298" s="574" t="str">
        <f>IF(Table1[[#This Row],[Hauptkörper - B1 - Lizenzierungs-pflichtig? (X=Ja)]]="","",Table1[[#This Row],[Hauptkörper - B1 - Lizenzierungs-pflichtig? (X=Ja)]])</f>
        <v/>
      </c>
      <c r="LK298" s="577" t="str">
        <f>IF(Table1[[#This Row],[Hauptkörper - B1 - Virgin Material]]="","",VLOOKUP(Table1[[#This Row],[Hauptkörper - B1 - Virgin Material]],'DD FD'!AJ:AK,2,FALSE))</f>
        <v/>
      </c>
      <c r="LL298" s="578" t="str">
        <f>IF(Table1[[#This Row],[Hauptkörper - B1 - Virgin Material Anteil (in %)]]="","",Table1[[#This Row],[Hauptkörper - B1 - Virgin Material Anteil (in %)]])</f>
        <v/>
      </c>
      <c r="LM298" s="577" t="str">
        <f>IF(Table1[[#This Row],[Hauptkörper - B1 - Recyceltes Material]]="","",VLOOKUP(Table1[[#This Row],[Hauptkörper - B1 - Recyceltes Material]],'DD FD'!AL:AM,2,FALSE))</f>
        <v/>
      </c>
      <c r="LN298" s="578" t="str">
        <f>IF(Table1[[#This Row],[Hauptkörper - B1 - Recyceltes Material Anteil (in %)]]="","",Table1[[#This Row],[Hauptkörper - B1 - Recyceltes Material Anteil (in %)]])</f>
        <v/>
      </c>
      <c r="LO298" s="579" t="str">
        <f>IF(Table1[[#This Row],[Hauptkörper - B1 - Beschichtung]]="","",VLOOKUP(Table1[[#This Row],[Hauptkörper - B1 - Beschichtung]],'DD FD'!AE:AF,2,FALSE))</f>
        <v/>
      </c>
      <c r="LP298" s="580" t="str">
        <f>IF(Table1[[#This Row],[Hauptkörper - B1 - Beschichtung Anteil (in %)]]="","",Table1[[#This Row],[Hauptkörper - B1 - Beschichtung Anteil (in %)]])</f>
        <v/>
      </c>
      <c r="LQ298" s="576" t="str">
        <f>IF(Table1[[#This Row],[Hauptkörper - B2 - Art]]="","",VLOOKUP(Table1[[#This Row],[Hauptkörper - B2 - Art]],'DD FD'!B:C,2,FALSE))</f>
        <v/>
      </c>
      <c r="LR298" s="577" t="str">
        <f>IF(Table1[[#This Row],[Hauptkörper - B2 - Fraktion]]="","",VLOOKUP(Table1[[#This Row],[Hauptkörper - B2 - Fraktion]],'DD FD'!H:J,3,FALSE))</f>
        <v/>
      </c>
      <c r="LS298" s="574" t="str">
        <f>IF(Table1[[#This Row],[Hauptkörper - B2 - Gewicht
(in G)]]="","",Table1[[#This Row],[Hauptkörper - B2 - Gewicht
(in G)]])</f>
        <v/>
      </c>
      <c r="LT298" s="574" t="str">
        <f>IF(Table1[[#This Row],[Hauptkörper - B2 - Lizenzierungs-pflichtig? (X=Ja)]]="","",Table1[[#This Row],[Hauptkörper - B2 - Lizenzierungs-pflichtig? (X=Ja)]])</f>
        <v/>
      </c>
      <c r="LU298" s="577" t="str">
        <f>IF(Table1[[#This Row],[Hauptkörper - B2 - Virgin Material]]="","",VLOOKUP(Table1[[#This Row],[Hauptkörper - B2 - Virgin Material]],'DD FD'!AJ:AK,2,FALSE))</f>
        <v/>
      </c>
      <c r="LV298" s="578" t="str">
        <f>IF(Table1[[#This Row],[Hauptkörper - B2 - Virgin Material Anteil (in %)]]="","",Table1[[#This Row],[Hauptkörper - B2 - Virgin Material Anteil (in %)]])</f>
        <v/>
      </c>
      <c r="LW298" s="577" t="str">
        <f>IF(Table1[[#This Row],[Hauptkörper - B2 - Recyceltes Material]]="","",VLOOKUP(Table1[[#This Row],[Hauptkörper - B2 - Recyceltes Material]],'DD FD'!AL:AM,2,FALSE))</f>
        <v/>
      </c>
      <c r="LX298" s="578" t="str">
        <f>IF(Table1[[#This Row],[Hauptkörper - B2 - Recyceltes Material Anteil (in %)]]="","",Table1[[#This Row],[Hauptkörper - B2 - Recyceltes Material Anteil (in %)]])</f>
        <v/>
      </c>
      <c r="LY298" s="577" t="str">
        <f>IF(Table1[[#This Row],[Hauptkörper - B2 - Beschichtung]]="","",VLOOKUP(Table1[[#This Row],[Hauptkörper - B2 - Beschichtung]],'DD FD'!AE:AF,2,FALSE))</f>
        <v/>
      </c>
      <c r="LZ298" s="580" t="str">
        <f>IF(Table1[[#This Row],[Hauptkörper - B2 - Beschichtung Anteil (in %)]]="","",Table1[[#This Row],[Hauptkörper - B2 - Beschichtung Anteil (in %)]])</f>
        <v/>
      </c>
      <c r="MA298" s="576" t="str">
        <f>IF(Table1[[#This Row],[Hauptkörper - B3 - Art]]="","",VLOOKUP(Table1[[#This Row],[Hauptkörper - B3 - Art]],'DD FD'!B:C,2,FALSE))</f>
        <v/>
      </c>
      <c r="MB298" s="577" t="str">
        <f>IF(Table1[[#This Row],[Hauptkörper - B3 - Fraktion]]="","",VLOOKUP(Table1[[#This Row],[Hauptkörper - B3 - Fraktion]],'DD FD'!H:J,3,FALSE))</f>
        <v/>
      </c>
      <c r="MC298" s="574" t="str">
        <f>IF(Table1[[#This Row],[Hauptkörper - B3 - Gewicht
(in G)]]="","",Table1[[#This Row],[Hauptkörper - B3 - Gewicht
(in G)]])</f>
        <v/>
      </c>
      <c r="MD298" s="574" t="str">
        <f>IF(Table1[[#This Row],[Hauptkörper - B3 - Lizenzierungs-pflichtig? (X=Ja)]]="","",Table1[[#This Row],[Hauptkörper - B3 - Lizenzierungs-pflichtig? (X=Ja)]])</f>
        <v/>
      </c>
      <c r="ME298" s="577" t="str">
        <f>IF(Table1[[#This Row],[Hauptkörper - B3 - Virgin Material]]="","",VLOOKUP(Table1[[#This Row],[Hauptkörper - B3 - Virgin Material]],'DD FD'!AJ:AK,2,FALSE))</f>
        <v/>
      </c>
      <c r="MF298" s="578" t="str">
        <f>IF(Table1[[#This Row],[Hauptkörper - B3 - Virgin Material Anteil (in %)]]="","",Table1[[#This Row],[Hauptkörper - B3 - Virgin Material Anteil (in %)]])</f>
        <v/>
      </c>
      <c r="MG298" s="577" t="str">
        <f>IF(Table1[[#This Row],[Hauptkörper - B3 - Recyceltes Material]]="","",VLOOKUP(Table1[[#This Row],[Hauptkörper - B3 - Recyceltes Material]],'DD FD'!AL:AM,2,FALSE))</f>
        <v/>
      </c>
      <c r="MH298" s="578" t="str">
        <f>IF(Table1[[#This Row],[Hauptkörper - B3 - Recyceltes Material Anteil (in %)]]="","",Table1[[#This Row],[Hauptkörper - B3 - Recyceltes Material Anteil (in %)]])</f>
        <v/>
      </c>
      <c r="MI298" s="577" t="str">
        <f>IF(Table1[[#This Row],[Hauptkörper - B3 - Beschichtung]]="","",VLOOKUP(Table1[[#This Row],[Hauptkörper - B3 - Beschichtung]],'DD FD'!AE:AF,2,FALSE))</f>
        <v/>
      </c>
      <c r="MJ298" s="580" t="str">
        <f>IF(Table1[[#This Row],[Hauptkörper - B3 - Beschichtung Anteil (in %)]]="","",Table1[[#This Row],[Hauptkörper - B3 - Beschichtung Anteil (in %)]])</f>
        <v/>
      </c>
      <c r="MK298" s="576" t="str">
        <f>IF(Table1[[#This Row],[Verschluss - B1 - Art]]="","",VLOOKUP(Table1[[#This Row],[Verschluss - B1 - Art]],'DD FD'!D:E,2,FALSE))</f>
        <v/>
      </c>
      <c r="ML298" s="577" t="str">
        <f>IF(Table1[[#This Row],[Verschluss - B1 - Fraktion]]="","",VLOOKUP(Table1[[#This Row],[Verschluss - B1 - Fraktion]],'DD FD'!H:J,3,FALSE))</f>
        <v/>
      </c>
      <c r="MM298" s="574" t="str">
        <f>IF(Table1[[#This Row],[Verschluss - B1 - Gewicht (in G)]]="","",Table1[[#This Row],[Verschluss - B1 - Gewicht (in G)]])</f>
        <v/>
      </c>
      <c r="MN298" s="574" t="str">
        <f>IF(Table1[[#This Row],[Verschluss - B1 - Lizenzierungs-pflichtig? (X=Ja)]]="","",Table1[[#This Row],[Verschluss - B1 - Lizenzierungs-pflichtig? (X=Ja)]])</f>
        <v/>
      </c>
      <c r="MO298" s="574" t="str">
        <f>IF(Table1[[#This Row],[Verschluss - B1 - Trennbar vom Hauptkörper? (X=Ja)]]="","",Table1[[#This Row],[Verschluss - B1 - Trennbar vom Hauptkörper? (X=Ja)]])</f>
        <v/>
      </c>
      <c r="MP298" s="577" t="str">
        <f>IF(Table1[[#This Row],[Verschluss - B1 - Virgin Material]]="","",VLOOKUP(Table1[[#This Row],[Verschluss - B1 - Virgin Material]],'DD FD'!AJ:AK,2,FALSE))</f>
        <v/>
      </c>
      <c r="MQ298" s="578" t="str">
        <f>IF(Table1[[#This Row],[Verschluss - B1 - Virgin Material Anteil (in %)]]="","",Table1[[#This Row],[Verschluss - B1 - Virgin Material Anteil (in %)]])</f>
        <v/>
      </c>
      <c r="MR298" s="577" t="str">
        <f>IF(Table1[[#This Row],[Verschluss - B1 - Recyceltes Material]]="","",VLOOKUP(Table1[[#This Row],[Verschluss - B1 - Recyceltes Material]],'DD FD'!AL:AM,2,FALSE))</f>
        <v/>
      </c>
      <c r="MS298" s="578" t="str">
        <f>IF(Table1[[#This Row],[Verschluss - B1 - Recyceltes Material Anteil (in %)]]="","",Table1[[#This Row],[Verschluss - B1 - Recyceltes Material Anteil (in %)]])</f>
        <v/>
      </c>
      <c r="MT298" s="577" t="str">
        <f>IF(Table1[[#This Row],[Verschluss - B1 - Beschichtung]]="","",VLOOKUP(Table1[[#This Row],[Verschluss - B1 - Beschichtung]],'DD FD'!AE:AF,2,FALSE))</f>
        <v/>
      </c>
      <c r="MU298" s="580" t="str">
        <f>IF(Table1[[#This Row],[Verschluss - B1 - Beschichtung Anteil (in %)]]="","",Table1[[#This Row],[Verschluss - B1 - Beschichtung Anteil (in %)]])</f>
        <v/>
      </c>
      <c r="MV298" s="576" t="str">
        <f>IF(Table1[[#This Row],[Verschluss - B2 - Art]]="","",VLOOKUP(Table1[[#This Row],[Verschluss - B2 - Art]],'DD FD'!D:E,2,FALSE))</f>
        <v/>
      </c>
      <c r="MW298" s="577" t="str">
        <f>IF(Table1[[#This Row],[Verschluss - B2 - Fraktion]]="","",VLOOKUP(Table1[[#This Row],[Verschluss - B2 - Fraktion]],'DD FD'!H:J,3,FALSE))</f>
        <v/>
      </c>
      <c r="MX298" s="574" t="str">
        <f>IF(Table1[[#This Row],[Verschluss - B2 - Gewicht (in G)]]="","",Table1[[#This Row],[Verschluss - B2 - Gewicht (in G)]])</f>
        <v/>
      </c>
      <c r="MY298" s="574" t="str">
        <f>IF(Table1[[#This Row],[Verschluss - B2 - Lizenzierungs-pflichtig? (X=Ja)]]="","",Table1[[#This Row],[Verschluss - B2 - Lizenzierungs-pflichtig? (X=Ja)]])</f>
        <v/>
      </c>
      <c r="MZ298" s="574" t="str">
        <f>IF(Table1[[#This Row],[Verschluss - B2 - Trennbar vom Hauptkörper? (X=Ja)]]="","",Table1[[#This Row],[Verschluss - B2 - Trennbar vom Hauptkörper? (X=Ja)]])</f>
        <v/>
      </c>
      <c r="NA298" s="577" t="str">
        <f>IF(Table1[[#This Row],[Verschluss - B2 - Virgin Material]]="","",VLOOKUP(Table1[[#This Row],[Verschluss - B2 - Virgin Material]],'DD FD'!AJ:AK,2,FALSE))</f>
        <v/>
      </c>
      <c r="NB298" s="578" t="str">
        <f>IF(Table1[[#This Row],[Verschluss - B2 - Virgin Material Anteil (in %)]]="","",Table1[[#This Row],[Verschluss - B2 - Virgin Material Anteil (in %)]])</f>
        <v/>
      </c>
      <c r="NC298" s="577" t="str">
        <f>IF(Table1[[#This Row],[Verschluss - B2 - Recyceltes Material]]="","",VLOOKUP(Table1[[#This Row],[Verschluss - B2 - Recyceltes Material]],'DD FD'!AL:AM,2,FALSE))</f>
        <v/>
      </c>
      <c r="ND298" s="578" t="str">
        <f>IF(Table1[[#This Row],[Verschluss - B2 - Recyceltes Material Anteil (in %)]]="","",Table1[[#This Row],[Verschluss - B2 - Recyceltes Material Anteil (in %)]])</f>
        <v/>
      </c>
      <c r="NE298" s="577" t="str">
        <f>IF(Table1[[#This Row],[Verschluss - B2 - Beschichtung]]="","",VLOOKUP(Table1[[#This Row],[Verschluss - B2 - Beschichtung]],'DD FD'!AE:AF,2,FALSE))</f>
        <v/>
      </c>
      <c r="NF298" s="580" t="str">
        <f>IF(Table1[[#This Row],[Verschluss - B2 - Beschichtung Anteil (in %)]]="","",Table1[[#This Row],[Verschluss - B2 - Beschichtung Anteil (in %)]])</f>
        <v/>
      </c>
      <c r="NG298" s="576" t="str">
        <f>IF(Table1[[#This Row],[Verschluss - B3 - Art]]="","",VLOOKUP(Table1[[#This Row],[Verschluss - B3 - Art]],'DD FD'!D:E,2,FALSE))</f>
        <v/>
      </c>
      <c r="NH298" s="577" t="str">
        <f>IF(Table1[[#This Row],[Verschluss - B3 - Fraktion]]="","",VLOOKUP(Table1[[#This Row],[Verschluss - B3 - Fraktion]],'DD FD'!H:J,3,FALSE))</f>
        <v/>
      </c>
      <c r="NI298" s="574" t="str">
        <f>IF(Table1[[#This Row],[Verschluss - B3 - Gewicht (in G)]]="","",Table1[[#This Row],[Verschluss - B3 - Gewicht (in G)]])</f>
        <v/>
      </c>
      <c r="NJ298" s="574" t="str">
        <f>IF(Table1[[#This Row],[Verschluss - B3 - Lizenzierungs-pflichtig? (X=Ja)]]="","",Table1[[#This Row],[Verschluss - B3 - Lizenzierungs-pflichtig? (X=Ja)]])</f>
        <v/>
      </c>
      <c r="NK298" s="574" t="str">
        <f>IF(Table1[[#This Row],[Verschluss - B3 - Trennbar vom Hauptkörper? (X=Ja)]]="","",Table1[[#This Row],[Verschluss - B3 - Trennbar vom Hauptkörper? (X=Ja)]])</f>
        <v/>
      </c>
      <c r="NL298" s="577" t="str">
        <f>IF(Table1[[#This Row],[Verschluss - B3 - Virgin Material]]="","",VLOOKUP(Table1[[#This Row],[Verschluss - B3 - Virgin Material]],'DD FD'!AJ:AK,2,FALSE))</f>
        <v/>
      </c>
      <c r="NM298" s="578" t="str">
        <f>IF(Table1[[#This Row],[Verschluss - B3 - Virgin Material Anteil (in %)]]="","",Table1[[#This Row],[Verschluss - B3 - Virgin Material Anteil (in %)]])</f>
        <v/>
      </c>
      <c r="NN298" s="577" t="str">
        <f>IF(Table1[[#This Row],[Verschluss - B3 - Recyceltes Material]]="","",VLOOKUP(Table1[[#This Row],[Verschluss - B3 - Recyceltes Material]],'DD FD'!AL:AM,2,FALSE))</f>
        <v/>
      </c>
      <c r="NO298" s="578" t="str">
        <f>IF(Table1[[#This Row],[Verschluss - B3 - Recyceltes Material Anteil (in %)]]="","",Table1[[#This Row],[Verschluss - B3 - Recyceltes Material Anteil (in %)]])</f>
        <v/>
      </c>
      <c r="NP298" s="577" t="str">
        <f>IF(Table1[[#This Row],[Verschluss - B3 - Beschichtung]]="","",VLOOKUP(Table1[[#This Row],[Verschluss - B3 - Beschichtung]],'DD FD'!AE:AF,2,FALSE))</f>
        <v/>
      </c>
      <c r="NQ298" s="580" t="str">
        <f>IF(Table1[[#This Row],[Verschluss - B3 - Beschichtung Anteil (in %)]]="","",Table1[[#This Row],[Verschluss - B3 - Beschichtung Anteil (in %)]])</f>
        <v/>
      </c>
      <c r="NR298" s="576" t="str">
        <f>IF(Table1[[#This Row],[Etikett - B1 - Art]]="","",VLOOKUP(Table1[[#This Row],[Etikett - B1 - Art]],'DD FD'!F:G,2,FALSE))</f>
        <v/>
      </c>
      <c r="NS298" s="577" t="str">
        <f>IF(Table1[[#This Row],[Etikett - B1 - Fraktion]]="","",VLOOKUP(Table1[[#This Row],[Etikett - B1 - Fraktion]],'DD FD'!H:J,3,FALSE))</f>
        <v/>
      </c>
      <c r="NT298" s="574" t="str">
        <f>IF(Table1[[#This Row],[Etikett - B1 - Gewicht (in G)]]="","",Table1[[#This Row],[Etikett - B1 - Gewicht (in G)]])</f>
        <v/>
      </c>
      <c r="NU298" s="574" t="str">
        <f>IF(Table1[[#This Row],[Etikett - B1 - Lizenzierungs-pflichtig? (X=Ja)]]="","",Table1[[#This Row],[Etikett - B1 - Lizenzierungs-pflichtig? (X=Ja)]])</f>
        <v/>
      </c>
      <c r="NV298" s="574" t="str">
        <f>IF(Table1[[#This Row],[Etikett - B1 - Trennbar vom Hauptkörper? (X=Ja)]]="","",Table1[[#This Row],[Etikett - B1 - Trennbar vom Hauptkörper? (X=Ja)]])</f>
        <v/>
      </c>
      <c r="NW298" s="577" t="str">
        <f>IF(Table1[[#This Row],[Etikett - B1 - Virgin Material]]="","",VLOOKUP(Table1[[#This Row],[Etikett - B1 - Virgin Material]],'DD FD'!AJ:AK,2,FALSE))</f>
        <v/>
      </c>
      <c r="NX298" s="578" t="str">
        <f>IF(Table1[[#This Row],[Etikett - B1 - Virgin Material Anteil (in %)]]="","",Table1[[#This Row],[Etikett - B1 - Virgin Material Anteil (in %)]])</f>
        <v/>
      </c>
      <c r="NY298" s="577" t="str">
        <f>IF(Table1[[#This Row],[Etikett - B1 - Recyceltes Material]]="","",VLOOKUP(Table1[[#This Row],[Etikett - B1 - Recyceltes Material]],'DD FD'!AL:AM,2,FALSE))</f>
        <v/>
      </c>
      <c r="NZ298" s="578" t="str">
        <f>IF(Table1[[#This Row],[Etikett - B1 - Recyceltes Material Anteil (in %)]]="","",Table1[[#This Row],[Etikett - B1 - Recyceltes Material Anteil (in %)]])</f>
        <v/>
      </c>
      <c r="OA298" s="577" t="str">
        <f>IF(Table1[[#This Row],[Etikett - B1 - Beschichtung]]="","",VLOOKUP(Table1[[#This Row],[Etikett - B1 - Beschichtung]],'DD FD'!AE:AF,2,FALSE))</f>
        <v/>
      </c>
      <c r="OB298" s="580" t="str">
        <f>IF(Table1[[#This Row],[Etikett - B1 - Beschichtung Anteil (in %)]]="","",Table1[[#This Row],[Etikett - B1 - Beschichtung Anteil (in %)]])</f>
        <v/>
      </c>
      <c r="OC298" s="576" t="str">
        <f>IF(Table1[[#This Row],[Etikett - B2 - Art]]="","",VLOOKUP(Table1[[#This Row],[Etikett - B2 - Art]],'DD FD'!F:G,2,FALSE))</f>
        <v/>
      </c>
      <c r="OD298" s="577" t="str">
        <f>IF(Table1[[#This Row],[Etikett - B2 - Fraktion]]="","",VLOOKUP(Table1[[#This Row],[Etikett - B2 - Fraktion]],'DD FD'!H:J,3,FALSE))</f>
        <v/>
      </c>
      <c r="OE298" s="574" t="str">
        <f>IF(Table1[[#This Row],[Etikett - B2 - Gewicht (in G)]]="","",Table1[[#This Row],[Etikett - B2 - Gewicht (in G)]])</f>
        <v/>
      </c>
      <c r="OF298" s="574" t="str">
        <f>IF(Table1[[#This Row],[Etikett - B2 - Lizenzierungs-pflichtig? (X=Ja)]]="","",Table1[[#This Row],[Etikett - B2 - Lizenzierungs-pflichtig? (X=Ja)]])</f>
        <v/>
      </c>
      <c r="OG298" s="574" t="str">
        <f>IF(Table1[[#This Row],[Etikett - B2 - Trennbar vom Hauptkörper? (X=Ja)]]="","",Table1[[#This Row],[Etikett - B2 - Trennbar vom Hauptkörper? (X=Ja)]])</f>
        <v/>
      </c>
      <c r="OH298" s="577" t="str">
        <f>IF(Table1[[#This Row],[Etikett - B2 - Virgin Material]]="","",VLOOKUP(Table1[[#This Row],[Etikett - B2 - Virgin Material]],'DD FD'!AJ:AK,2,FALSE))</f>
        <v/>
      </c>
      <c r="OI298" s="578" t="str">
        <f>IF(Table1[[#This Row],[Etikett - B2 - Virgin Material Anteil (in %)]]="","",Table1[[#This Row],[Etikett - B2 - Virgin Material Anteil (in %)]])</f>
        <v/>
      </c>
      <c r="OJ298" s="577" t="str">
        <f>IF(Table1[[#This Row],[Etikett - B2 - Recyceltes Material]]="","",VLOOKUP(Table1[[#This Row],[Etikett - B2 - Recyceltes Material]],'DD FD'!AL:AM,2,FALSE))</f>
        <v/>
      </c>
      <c r="OK298" s="578" t="str">
        <f>IF(Table1[[#This Row],[Etikett - B2 - Recyceltes Material Anteil (in %)]]="","",Table1[[#This Row],[Etikett - B2 - Recyceltes Material Anteil (in %)]])</f>
        <v/>
      </c>
      <c r="OL298" s="577" t="str">
        <f>IF(Table1[[#This Row],[Etikett - B2 - Beschichtung]]="","",VLOOKUP(Table1[[#This Row],[Etikett - B2 - Beschichtung]],'DD FD'!AE:AF,2,FALSE))</f>
        <v/>
      </c>
      <c r="OM298" s="580" t="str">
        <f>IF(Table1[[#This Row],[Etikett - B2 - Beschichtung Anteil (in %)]]="","",Table1[[#This Row],[Etikett - B2 - Beschichtung Anteil (in %)]])</f>
        <v/>
      </c>
      <c r="ON298" s="576" t="str">
        <f>IF(Table1[[#This Row],[Etikett - B3 - Art]]="","",VLOOKUP(Table1[[#This Row],[Etikett - B3 - Art]],'DD FD'!F:G,2,FALSE))</f>
        <v/>
      </c>
      <c r="OO298" s="577" t="str">
        <f>IF(Table1[[#This Row],[Etikett - B3 - Fraktion]]="","",VLOOKUP(Table1[[#This Row],[Etikett - B3 - Fraktion]],'DD FD'!H:J,3,FALSE))</f>
        <v/>
      </c>
      <c r="OP298" s="574" t="str">
        <f>IF(Table1[[#This Row],[Etikett - B3 - Gewicht (in G)]]="","",Table1[[#This Row],[Etikett - B3 - Gewicht (in G)]])</f>
        <v/>
      </c>
      <c r="OQ298" s="574" t="str">
        <f>IF(Table1[[#This Row],[Etikett - B3 - Lizenzierungs-pflichtig? (X=Ja)]]="","",Table1[[#This Row],[Etikett - B3 - Lizenzierungs-pflichtig? (X=Ja)]])</f>
        <v/>
      </c>
      <c r="OR298" s="574" t="str">
        <f>IF(Table1[[#This Row],[Etikett - B3 - Trennbar vom Hauptkörper? (X=Ja)]]="","",Table1[[#This Row],[Etikett - B3 - Trennbar vom Hauptkörper? (X=Ja)]])</f>
        <v/>
      </c>
      <c r="OS298" s="577" t="str">
        <f>IF(Table1[[#This Row],[Etikett - B3 - Virgin Material]]="","",VLOOKUP(Table1[[#This Row],[Etikett - B3 - Virgin Material]],'DD FD'!AJ:AK,2,FALSE))</f>
        <v/>
      </c>
      <c r="OT298" s="578" t="str">
        <f>IF(Table1[[#This Row],[Etikett - B3 - Virgin Material Anteil (in %)]]="","",Table1[[#This Row],[Etikett - B3 - Virgin Material Anteil (in %)]])</f>
        <v/>
      </c>
      <c r="OU298" s="577" t="str">
        <f>IF(Table1[[#This Row],[Etikett - B3 - Recyceltes Material]]="","",VLOOKUP(Table1[[#This Row],[Etikett - B3 - Recyceltes Material]],'DD FD'!AL:AM,2,FALSE))</f>
        <v/>
      </c>
      <c r="OV298" s="578" t="str">
        <f>IF(Table1[[#This Row],[Etikett - B3 - Recyceltes Material Anteil (in %)]]="","",Table1[[#This Row],[Etikett - B3 - Recyceltes Material Anteil (in %)]])</f>
        <v/>
      </c>
      <c r="OW298" s="577" t="str">
        <f>IF(Table1[[#This Row],[Etikett - B3 - Beschichtung]]="","",VLOOKUP(Table1[[#This Row],[Etikett - B3 - Beschichtung]],'DD FD'!AE:AF,2,FALSE))</f>
        <v/>
      </c>
      <c r="OX298" s="613" t="str">
        <f>IF(Table1[[#This Row],[Etikett - B3 - Beschichtung Anteil (in %)]]="","",Table1[[#This Row],[Etikett - B3 - Beschichtung Anteil (in %)]])</f>
        <v/>
      </c>
      <c r="OY298" s="618">
        <f>ROUNDUP(SUM(
IF(AND(LH298='DD FD'!$J$7,LJ298='DD FD'!$AI$3),LI298,0),
IF(AND(LR298='DD FD'!$J$7,LT298='DD FD'!$AI$3),LS298,0),
IF(AND(MB298='DD FD'!$J$7,MD298='DD FD'!$AI$3),MC298,0),
IF(AND(ML298='DD FD'!$J$7,MN298='DD FD'!$AI$3),MM298,0),
IF(AND(MW298='DD FD'!$J$7,MY298='DD FD'!$AI$3),MX298,0),
IF(AND(NH298='DD FD'!$J$7,NJ298='DD FD'!$AI$3),NI298,0),
IF(AND(NS298='DD FD'!$J$7,NU298='DD FD'!$AI$3),NT298,0),
IF(AND(OD298='DD FD'!$J$7,OF298='DD FD'!$AI$3),OE298,0),
IF(AND(OO298='DD FD'!$J$7,OQ298='DD FD'!$AI$3),OP298,0),
),2)</f>
        <v>0</v>
      </c>
      <c r="OZ298" s="617">
        <f>ROUNDUP(SUM(
IF(AND(LH298='DD FD'!$J$6,LJ298='DD FD'!$AI$3),LI298,0),
IF(AND(LR298='DD FD'!$J$6,LT298='DD FD'!$AI$3),LS298,0),
IF(AND(MB298='DD FD'!$J$6,MD298='DD FD'!$AI$3),MC298,0),
IF(AND(ML298='DD FD'!$J$6,MN298='DD FD'!$AI$3),MM298,0),
IF(AND(MW298='DD FD'!$J$6,MY298='DD FD'!$AI$3),MX298,0),
IF(AND(NH298='DD FD'!$J$6,NJ298='DD FD'!$AI$3),NI298,0),
IF(AND(NS298='DD FD'!$J$6,NU298='DD FD'!$AI$3),NT298,0),
IF(AND(OD298='DD FD'!$J$6,OF298='DD FD'!$AI$3),OE298,0),
IF(AND(OO298='DD FD'!$J$6,OQ298='DD FD'!$AI$3),OP298,0),
),2)</f>
        <v>0</v>
      </c>
      <c r="PA298" s="617">
        <f>ROUNDUP(SUM(
IF(AND(LH298='DD FD'!$J$10,LJ298='DD FD'!$AI$3),LI298,0),
IF(AND(LR298='DD FD'!$J$10,LT298='DD FD'!$AI$3),LS298,0),
IF(AND(MB298='DD FD'!$J$10,MD298='DD FD'!$AI$3),MC298,0),
IF(AND(ML298='DD FD'!$J$10,MN298='DD FD'!$AI$3),MM298,0),
IF(AND(MW298='DD FD'!$J$10,MY298='DD FD'!$AI$3),MX298,0),
IF(AND(NH298='DD FD'!$J$10,NJ298='DD FD'!$AI$3),NI298,0),
IF(AND(NS298='DD FD'!$J$10,NU298='DD FD'!$AI$3),NT298,0),
IF(AND(OD298='DD FD'!$J$10,OF298='DD FD'!$AI$3),OE298,0),
IF(AND(OO298='DD FD'!$J$10,OQ298='DD FD'!$AI$3),OP298,0),
),2)</f>
        <v>0</v>
      </c>
      <c r="PB298" s="617">
        <f>ROUNDUP(SUM(
IF(AND(LH298='DD FD'!$J$8,LJ298='DD FD'!$AI$3),LI298,0),
IF(AND(LR298='DD FD'!$J$8,LT298='DD FD'!$AI$3),LS298,0),
IF(AND(MB298='DD FD'!$J$8,MD298='DD FD'!$AI$3),MC298,0),
IF(AND(ML298='DD FD'!$J$8,MN298='DD FD'!$AI$3),MM298,0),
IF(AND(MW298='DD FD'!$J$8,MY298='DD FD'!$AI$3),MX298,0),
IF(AND(NH298='DD FD'!$J$8,NJ298='DD FD'!$AI$3),NI298,0),
IF(AND(NS298='DD FD'!$J$8,NU298='DD FD'!$AI$3),NT298,0),
IF(AND(OD298='DD FD'!$J$8,OF298='DD FD'!$AI$3),OE298,0),
IF(AND(OO298='DD FD'!$J$8,OQ298='DD FD'!$AI$3),OP298,0),
),2)</f>
        <v>0</v>
      </c>
      <c r="PC298" s="617">
        <f>ROUNDUP(SUM(
IF(AND(LH298='DD FD'!$J$5,LJ298='DD FD'!$AI$3),LI298,0),
IF(AND(LR298='DD FD'!$J$5,LT298='DD FD'!$AI$3),LS298,0),
IF(AND(MB298='DD FD'!$J$5,MD298='DD FD'!$AI$3),MC298,0),
IF(AND(ML298='DD FD'!$J$5,MN298='DD FD'!$AI$3),MM298,0),
IF(AND(MW298='DD FD'!$J$5,MY298='DD FD'!$AI$3),MX298,0),
IF(AND(NH298='DD FD'!$J$5,NJ298='DD FD'!$AI$3),NI298,0),
IF(AND(NS298='DD FD'!$J$5,NU298='DD FD'!$AI$3),NT298,0),
IF(AND(OD298='DD FD'!$J$5,OF298='DD FD'!$AI$3),OE298,0),
IF(AND(OO298='DD FD'!$J$5,OQ298='DD FD'!$AI$3),OP298,0),
),2)</f>
        <v>0</v>
      </c>
      <c r="PD298" s="617">
        <f>ROUNDUP(SUM(
IF(AND(LH298='DD FD'!$J$9,LJ298='DD FD'!$AI$3),LI298,0),
IF(AND(LR298='DD FD'!$J$9,LT298='DD FD'!$AI$3),LS298,0),
IF(AND(MB298='DD FD'!$J$9,MD298='DD FD'!$AI$3),MC298,0),
IF(AND(ML298='DD FD'!$J$9,MN298='DD FD'!$AI$3),MM298,0),
IF(AND(MW298='DD FD'!$J$9,MY298='DD FD'!$AI$3),MX298,0),
IF(AND(NH298='DD FD'!$J$9,NJ298='DD FD'!$AI$3),NI298,0),
IF(AND(NS298='DD FD'!$J$9,NU298='DD FD'!$AI$3),NT298,0),
IF(AND(OD298='DD FD'!$J$9,OF298='DD FD'!$AI$3),OE298,0),
IF(AND(OO298='DD FD'!$J$9,OQ298='DD FD'!$AI$3),OP298,0),
),2)</f>
        <v>0</v>
      </c>
      <c r="PE298" s="617">
        <f>ROUNDUP(SUM(
IF(AND(LH298='DD FD'!$J$4,LJ298='DD FD'!$AI$3),LI298,0),
IF(AND(LR298='DD FD'!$J$4,LT298='DD FD'!$AI$3),LS298,0),
IF(AND(MB298='DD FD'!$J$4,MD298='DD FD'!$AI$3),MC298,0),
IF(AND(ML298='DD FD'!$J$4,MN298='DD FD'!$AI$3),MM298,0),
IF(AND(MW298='DD FD'!$J$4,MY298='DD FD'!$AI$3),MX298,0),
IF(AND(NH298='DD FD'!$J$4,NJ298='DD FD'!$AI$3),NI298,0),
IF(AND(NS298='DD FD'!$J$4,NU298='DD FD'!$AI$3),NT298,0),
IF(AND(OD298='DD FD'!$J$4,OF298='DD FD'!$AI$3),OE298,0),
IF(AND(OO298='DD FD'!$J$4,OQ298='DD FD'!$AI$3),OP298,0),
),2)</f>
        <v>0</v>
      </c>
      <c r="PF298" s="619">
        <f>ROUNDUP(SUM(
IF(AND(LH298='DD FD'!$J$11,LJ298='DD FD'!$AI$3),LI298,0),
IF(AND(LR298='DD FD'!$J$11,LT298='DD FD'!$AI$3),LS298,0),
IF(AND(MB298='DD FD'!$J$11,MD298='DD FD'!$AI$3),MC298,0),
IF(AND(ML298='DD FD'!$J$11,MN298='DD FD'!$AI$3),MM298,0),
IF(AND(MW298='DD FD'!$J$11,MY298='DD FD'!$AI$3),MX298,0),
IF(AND(NH298='DD FD'!$J$11,NJ298='DD FD'!$AI$3),NI298,0),
IF(AND(NS298='DD FD'!$J$11,NU298='DD FD'!$AI$3),NT298,0),
IF(AND(OD298='DD FD'!$J$11,OF298='DD FD'!$AI$3),OE298,0),
IF(AND(OO298='DD FD'!$J$11,OQ298='DD FD'!$AI$3),OP298,0),
),2)</f>
        <v>0</v>
      </c>
    </row>
    <row r="299" spans="1:422">
      <c r="A299" s="806"/>
      <c r="B299" s="934"/>
      <c r="C299" s="247"/>
      <c r="D299" s="842"/>
      <c r="E299" s="247"/>
      <c r="F299" s="158"/>
      <c r="G299" s="710"/>
      <c r="H299" s="712"/>
      <c r="I299" s="936"/>
      <c r="J299" s="803"/>
      <c r="K299" s="150"/>
      <c r="L299" s="146" t="str">
        <f t="shared" si="108"/>
        <v/>
      </c>
      <c r="M299" s="501" t="str">
        <f t="shared" si="125"/>
        <v/>
      </c>
      <c r="N299" s="504"/>
      <c r="O299" s="113" t="str">
        <f t="shared" si="126"/>
        <v/>
      </c>
      <c r="P299" s="114" t="str">
        <f t="shared" si="109"/>
        <v/>
      </c>
      <c r="Q299" s="152"/>
      <c r="R299" s="152"/>
      <c r="S299" s="115" t="str">
        <f t="shared" si="127"/>
        <v/>
      </c>
      <c r="T299" s="159"/>
      <c r="U299" s="159"/>
      <c r="V299" s="157"/>
      <c r="W299" s="157"/>
      <c r="X299" s="157"/>
      <c r="Y299" s="772"/>
      <c r="Z299" s="158"/>
      <c r="AA299" s="144"/>
      <c r="AB299" s="112"/>
      <c r="AC299" s="153"/>
      <c r="AD299" s="153"/>
      <c r="AE299" s="153"/>
      <c r="AF299" s="153"/>
      <c r="AG299" s="153"/>
      <c r="AH299" s="153"/>
      <c r="AI299" s="152"/>
      <c r="AJ299" s="158"/>
      <c r="AK299" s="158"/>
      <c r="AL299" s="158"/>
      <c r="AM299" s="116" t="str">
        <f t="shared" si="128"/>
        <v/>
      </c>
      <c r="AN299" s="116" t="str">
        <f t="shared" si="129"/>
        <v/>
      </c>
      <c r="AO299" s="324"/>
      <c r="AP299" s="503"/>
      <c r="AQ299" s="487" t="str">
        <f t="shared" si="130"/>
        <v/>
      </c>
      <c r="AR299" s="113" t="str">
        <f t="shared" si="110"/>
        <v/>
      </c>
      <c r="AS299" s="113" t="str">
        <f t="shared" si="111"/>
        <v/>
      </c>
      <c r="AT299" s="113" t="str">
        <f t="shared" si="112"/>
        <v/>
      </c>
      <c r="AU299" s="113" t="str">
        <f t="shared" si="113"/>
        <v/>
      </c>
      <c r="AV299" s="159"/>
      <c r="AW299" s="157"/>
      <c r="AX299" s="157"/>
      <c r="AY299" s="157"/>
      <c r="AZ299" s="157"/>
      <c r="BA299" s="116" t="str">
        <f t="shared" si="114"/>
        <v/>
      </c>
      <c r="BB299" s="316"/>
      <c r="BC299" s="116" t="str">
        <f t="shared" si="115"/>
        <v/>
      </c>
      <c r="BD299" s="133" t="str">
        <f t="shared" si="116"/>
        <v/>
      </c>
      <c r="BE299" s="157"/>
      <c r="BF299" s="1180"/>
      <c r="BG299" s="1180"/>
      <c r="BH299" s="158"/>
      <c r="BI299" s="490"/>
      <c r="BJ299" s="514" t="str">
        <f t="shared" si="131"/>
        <v/>
      </c>
      <c r="BK299" s="789"/>
      <c r="BL299" s="116" t="str">
        <f t="shared" si="132"/>
        <v/>
      </c>
      <c r="BM299" s="144"/>
      <c r="BN299" s="144"/>
      <c r="BO299" s="144"/>
      <c r="BP299" s="790"/>
      <c r="BQ299" s="790"/>
      <c r="BR299" s="790"/>
      <c r="BS299" s="116" t="str">
        <f t="shared" si="117"/>
        <v/>
      </c>
      <c r="BT299" s="790"/>
      <c r="BU299" s="808" t="str">
        <f t="shared" si="118"/>
        <v/>
      </c>
      <c r="BV299" s="791"/>
      <c r="BW299" s="144"/>
      <c r="BX299" s="20"/>
      <c r="BY299" s="20"/>
      <c r="BZ299" s="20"/>
      <c r="CA299" s="792"/>
      <c r="CB299" s="1201"/>
      <c r="CC299" s="144"/>
      <c r="CD299" s="144"/>
      <c r="CE299" s="144"/>
      <c r="CF299" s="144"/>
      <c r="CG299" s="144"/>
      <c r="CH299" s="144"/>
      <c r="CI299" s="144"/>
      <c r="CJ299" s="144"/>
      <c r="CK299" s="144"/>
      <c r="CL299" s="144"/>
      <c r="CM299" s="144"/>
      <c r="CN299" s="144"/>
      <c r="CO299" s="144"/>
      <c r="CP299" s="144"/>
      <c r="CQ299" s="144"/>
      <c r="CR299" s="144"/>
      <c r="CS299" s="144"/>
      <c r="CT299" s="144"/>
      <c r="CU299" s="144"/>
      <c r="CV299" s="144"/>
      <c r="CW299" s="144"/>
      <c r="CX299" s="144"/>
      <c r="CY299" s="144"/>
      <c r="CZ299" s="144"/>
      <c r="DA299" s="144"/>
      <c r="DB299" s="144"/>
      <c r="DC299" s="144"/>
      <c r="DD299" s="144"/>
      <c r="DE299" s="144"/>
      <c r="DF299" s="144"/>
      <c r="DG299" s="144"/>
      <c r="DH299" s="144"/>
      <c r="DI299" s="144"/>
      <c r="DJ299" s="144"/>
      <c r="DK299" s="144"/>
      <c r="DL299" s="144"/>
      <c r="DM299" s="144"/>
      <c r="DN299" s="144"/>
      <c r="DO299" s="144"/>
      <c r="DP299" s="144"/>
      <c r="DQ299" s="144"/>
      <c r="DR299" s="144"/>
      <c r="DS299" s="144"/>
      <c r="DT299" s="144"/>
      <c r="DU299" s="144"/>
      <c r="DV299" s="144"/>
      <c r="DW299" s="144"/>
      <c r="DX299" s="144"/>
      <c r="DY299" s="144"/>
      <c r="DZ299" s="144"/>
      <c r="EA299" s="144"/>
      <c r="EB299" s="144"/>
      <c r="EC299" s="144"/>
      <c r="ED299" s="782" t="str">
        <f t="shared" si="133"/>
        <v/>
      </c>
      <c r="EE299" s="519"/>
      <c r="EF299" s="793"/>
      <c r="EG299" s="519"/>
      <c r="EH299" s="794"/>
      <c r="EI299" s="790"/>
      <c r="EJ299" s="794"/>
      <c r="EK299" s="794"/>
      <c r="EL299" s="790"/>
      <c r="EM299" s="790"/>
      <c r="EN299" s="790"/>
      <c r="EO299" s="112" t="str">
        <f t="shared" si="119"/>
        <v/>
      </c>
      <c r="EP299" s="790"/>
      <c r="EQ299" s="488" t="str">
        <f t="shared" si="120"/>
        <v/>
      </c>
      <c r="ER299" s="1100"/>
      <c r="ES299" s="1099" t="str">
        <f t="shared" si="134"/>
        <v/>
      </c>
      <c r="ET299" s="525"/>
      <c r="EU299" s="148"/>
      <c r="EV299" s="148"/>
      <c r="EW299" s="148"/>
      <c r="EX299" s="148"/>
      <c r="EY299" s="148"/>
      <c r="EZ299" s="148"/>
      <c r="FA299" s="148"/>
      <c r="FB299" s="148"/>
      <c r="FC299" s="148"/>
      <c r="FD299" s="148"/>
      <c r="FE299" s="148"/>
      <c r="FF299" s="148"/>
      <c r="FG299" s="148"/>
      <c r="FH299" s="148"/>
      <c r="FI299" s="528"/>
      <c r="FJ299" s="513" t="str">
        <f t="shared" si="121"/>
        <v/>
      </c>
      <c r="FK299" s="158"/>
      <c r="FL299" s="850"/>
      <c r="FM299" s="850"/>
      <c r="FN299" s="850"/>
      <c r="FO299" s="850"/>
      <c r="FP299" s="850"/>
      <c r="FQ299" s="850"/>
      <c r="FR299" s="157"/>
      <c r="FS299" s="143"/>
      <c r="FT299" s="143"/>
      <c r="FU299" s="847" t="str">
        <f t="shared" si="122"/>
        <v/>
      </c>
      <c r="FV299" s="555"/>
      <c r="FW299" s="523" t="str">
        <f>IF(Table1[[#This Row],[Nonfood Inhaltstoffe - Komponente]]="","",VLOOKUP(Table1[[#This Row],[Nonfood Inhaltstoffe - Komponente]],'Dropdown Auswahl'!BJ:BK,2,FALSE))</f>
        <v/>
      </c>
      <c r="FX299" s="1013"/>
      <c r="FY299" s="1011" t="str">
        <f t="shared" si="123"/>
        <v/>
      </c>
      <c r="FZ299" s="152"/>
      <c r="GA299" s="152"/>
      <c r="GB299" s="152"/>
      <c r="GC299" s="529" t="str">
        <f t="shared" si="124"/>
        <v/>
      </c>
      <c r="GG299" s="21"/>
      <c r="GH299" s="21"/>
      <c r="GI299" s="1019"/>
      <c r="GJ299" s="1016" t="str">
        <f>IF(Table1[[#This Row],[Global Trade Item Number (GTIN)]]="","",Table1[[#This Row],[Global Trade Item Number (GTIN)]])</f>
        <v/>
      </c>
      <c r="GK299" s="555" t="str">
        <f>IF(Table1[[#This Row],[WAWI-Nr./ Kreditoren-Nummer
(ASDV)]]&lt;&gt;"",Table1[[#This Row],[WAWI-Nr./ Kreditoren-Nummer
(ASDV)]],"")</f>
        <v/>
      </c>
      <c r="GL299" s="165"/>
      <c r="GM299" s="165"/>
      <c r="GN299" s="165"/>
      <c r="GO299" s="485"/>
      <c r="GP299" s="534"/>
      <c r="GQ299" s="533"/>
      <c r="GR299" s="486"/>
      <c r="GS299" s="486"/>
      <c r="GT299" s="486"/>
      <c r="GU299" s="486"/>
      <c r="GV299" s="486"/>
      <c r="GW299" s="542"/>
      <c r="GX299" s="538"/>
      <c r="GY299" s="144"/>
      <c r="GZ299" s="480"/>
      <c r="HA299" s="158"/>
      <c r="HB299" s="480"/>
      <c r="HC299" s="480"/>
      <c r="HD299" s="480"/>
      <c r="HE299" s="480"/>
      <c r="HF299" s="480"/>
      <c r="HG299" s="480"/>
      <c r="HH299" s="538"/>
      <c r="HI299" s="480"/>
      <c r="HJ299" s="480"/>
      <c r="HK299" s="480"/>
      <c r="HL299" s="480"/>
      <c r="HM299" s="480"/>
      <c r="HN299" s="480"/>
      <c r="HO299" s="480"/>
      <c r="HP299" s="480"/>
      <c r="HQ299" s="480"/>
      <c r="HR299" s="538"/>
      <c r="HS299" s="480"/>
      <c r="HT299" s="480"/>
      <c r="HU299" s="480"/>
      <c r="HV299" s="480"/>
      <c r="HW299" s="480"/>
      <c r="HX299" s="480"/>
      <c r="HY299" s="480"/>
      <c r="HZ299" s="480"/>
      <c r="IA299" s="480"/>
      <c r="IB299" s="538"/>
      <c r="IC299" s="480"/>
      <c r="ID299" s="480"/>
      <c r="IE299" s="480"/>
      <c r="IF299" s="480"/>
      <c r="IG299" s="480"/>
      <c r="IH299" s="480"/>
      <c r="II299" s="480"/>
      <c r="IJ299" s="480"/>
      <c r="IK299" s="480"/>
      <c r="IL299" s="480"/>
      <c r="IM299" s="538"/>
      <c r="IN299" s="480"/>
      <c r="IO299" s="480"/>
      <c r="IP299" s="480"/>
      <c r="IQ299" s="480"/>
      <c r="IR299" s="480"/>
      <c r="IS299" s="480"/>
      <c r="IT299" s="480"/>
      <c r="IU299" s="480"/>
      <c r="IV299" s="480"/>
      <c r="IW299" s="480"/>
      <c r="IX299" s="538"/>
      <c r="IY299" s="480"/>
      <c r="IZ299" s="480"/>
      <c r="JA299" s="480"/>
      <c r="JB299" s="480"/>
      <c r="JC299" s="480"/>
      <c r="JD299" s="480"/>
      <c r="JE299" s="480"/>
      <c r="JF299" s="480"/>
      <c r="JG299" s="480"/>
      <c r="JH299" s="480"/>
      <c r="JI299" s="538"/>
      <c r="JJ299" s="480"/>
      <c r="JK299" s="480"/>
      <c r="JL299" s="480"/>
      <c r="JM299" s="480"/>
      <c r="JN299" s="480"/>
      <c r="JO299" s="480"/>
      <c r="JP299" s="480"/>
      <c r="JQ299" s="480"/>
      <c r="JR299" s="480"/>
      <c r="JS299" s="590"/>
      <c r="JT299" s="538"/>
      <c r="JU299" s="480"/>
      <c r="JV299" s="480"/>
      <c r="JW299" s="480"/>
      <c r="JX299" s="480"/>
      <c r="JY299" s="480"/>
      <c r="JZ299" s="480"/>
      <c r="KA299" s="480"/>
      <c r="KB299" s="480"/>
      <c r="KC299" s="480"/>
      <c r="KD299" s="480"/>
      <c r="KE299" s="538"/>
      <c r="KF299" s="480"/>
      <c r="KG299" s="480"/>
      <c r="KH299" s="480"/>
      <c r="KI299" s="480"/>
      <c r="KJ299" s="480"/>
      <c r="KK299" s="480"/>
      <c r="KL299" s="480"/>
      <c r="KM299" s="480"/>
      <c r="KN299" s="480"/>
      <c r="KO299" s="480"/>
      <c r="KR299" s="568" t="str">
        <f>IF(Table1[[#This Row],[GTIN]]&lt;&gt;"",Table1[[#This Row],[GTIN]],"")</f>
        <v/>
      </c>
      <c r="KS299" s="569" t="str">
        <f>Table1[[#This Row],[Kreditor]]</f>
        <v/>
      </c>
      <c r="KT299" s="570" t="str">
        <f>IF(Table1[[#This Row],[Gültig ab (Datum)]]&lt;&gt;"",Table1[[#This Row],[Gültig ab (Datum)]],"")</f>
        <v/>
      </c>
      <c r="KU299" s="570"/>
      <c r="KV299" s="583" t="str">
        <f>IF(Table1[[#This Row],[Artikel verpackt? 
(X=Ja)]]="","",Table1[[#This Row],[Artikel verpackt? 
(X=Ja)]])</f>
        <v/>
      </c>
      <c r="KW299" s="571" t="str">
        <f>IF(Table1[[#This Row],[Verpackung recyclingfähig?
(X=Ja)]]="","",Table1[[#This Row],[Verpackung recyclingfähig?
(X=Ja)]])</f>
        <v/>
      </c>
      <c r="KX299" s="572"/>
      <c r="KY299" s="573"/>
      <c r="KZ299" s="574"/>
      <c r="LA299" s="574"/>
      <c r="LB299" s="574"/>
      <c r="LC299" s="574"/>
      <c r="LD299" s="574"/>
      <c r="LE299" s="574"/>
      <c r="LF299" s="575"/>
      <c r="LG299" s="576" t="str">
        <f>IF(Table1[[#This Row],[Hauptkörper - B1 - Art]]="","",VLOOKUP(Table1[[#This Row],[Hauptkörper - B1 - Art]],'DD FD'!B:C,2,FALSE))</f>
        <v/>
      </c>
      <c r="LH299" s="577" t="str">
        <f>IF(Table1[[#This Row],[Hauptkörper - B1 - Fraktion]]="","",VLOOKUP(Table1[[#This Row],[Hauptkörper - B1 - Fraktion]],'DD FD'!H:J,3,FALSE))</f>
        <v/>
      </c>
      <c r="LI299" s="574" t="str">
        <f>IF(Table1[[#This Row],[Hauptkörper - B1 - Gewicht
(in G)]]="","",Table1[[#This Row],[Hauptkörper - B1 - Gewicht
(in G)]])</f>
        <v/>
      </c>
      <c r="LJ299" s="574" t="str">
        <f>IF(Table1[[#This Row],[Hauptkörper - B1 - Lizenzierungs-pflichtig? (X=Ja)]]="","",Table1[[#This Row],[Hauptkörper - B1 - Lizenzierungs-pflichtig? (X=Ja)]])</f>
        <v/>
      </c>
      <c r="LK299" s="577" t="str">
        <f>IF(Table1[[#This Row],[Hauptkörper - B1 - Virgin Material]]="","",VLOOKUP(Table1[[#This Row],[Hauptkörper - B1 - Virgin Material]],'DD FD'!AJ:AK,2,FALSE))</f>
        <v/>
      </c>
      <c r="LL299" s="578" t="str">
        <f>IF(Table1[[#This Row],[Hauptkörper - B1 - Virgin Material Anteil (in %)]]="","",Table1[[#This Row],[Hauptkörper - B1 - Virgin Material Anteil (in %)]])</f>
        <v/>
      </c>
      <c r="LM299" s="577" t="str">
        <f>IF(Table1[[#This Row],[Hauptkörper - B1 - Recyceltes Material]]="","",VLOOKUP(Table1[[#This Row],[Hauptkörper - B1 - Recyceltes Material]],'DD FD'!AL:AM,2,FALSE))</f>
        <v/>
      </c>
      <c r="LN299" s="578" t="str">
        <f>IF(Table1[[#This Row],[Hauptkörper - B1 - Recyceltes Material Anteil (in %)]]="","",Table1[[#This Row],[Hauptkörper - B1 - Recyceltes Material Anteil (in %)]])</f>
        <v/>
      </c>
      <c r="LO299" s="579" t="str">
        <f>IF(Table1[[#This Row],[Hauptkörper - B1 - Beschichtung]]="","",VLOOKUP(Table1[[#This Row],[Hauptkörper - B1 - Beschichtung]],'DD FD'!AE:AF,2,FALSE))</f>
        <v/>
      </c>
      <c r="LP299" s="580" t="str">
        <f>IF(Table1[[#This Row],[Hauptkörper - B1 - Beschichtung Anteil (in %)]]="","",Table1[[#This Row],[Hauptkörper - B1 - Beschichtung Anteil (in %)]])</f>
        <v/>
      </c>
      <c r="LQ299" s="576" t="str">
        <f>IF(Table1[[#This Row],[Hauptkörper - B2 - Art]]="","",VLOOKUP(Table1[[#This Row],[Hauptkörper - B2 - Art]],'DD FD'!B:C,2,FALSE))</f>
        <v/>
      </c>
      <c r="LR299" s="577" t="str">
        <f>IF(Table1[[#This Row],[Hauptkörper - B2 - Fraktion]]="","",VLOOKUP(Table1[[#This Row],[Hauptkörper - B2 - Fraktion]],'DD FD'!H:J,3,FALSE))</f>
        <v/>
      </c>
      <c r="LS299" s="574" t="str">
        <f>IF(Table1[[#This Row],[Hauptkörper - B2 - Gewicht
(in G)]]="","",Table1[[#This Row],[Hauptkörper - B2 - Gewicht
(in G)]])</f>
        <v/>
      </c>
      <c r="LT299" s="574" t="str">
        <f>IF(Table1[[#This Row],[Hauptkörper - B2 - Lizenzierungs-pflichtig? (X=Ja)]]="","",Table1[[#This Row],[Hauptkörper - B2 - Lizenzierungs-pflichtig? (X=Ja)]])</f>
        <v/>
      </c>
      <c r="LU299" s="577" t="str">
        <f>IF(Table1[[#This Row],[Hauptkörper - B2 - Virgin Material]]="","",VLOOKUP(Table1[[#This Row],[Hauptkörper - B2 - Virgin Material]],'DD FD'!AJ:AK,2,FALSE))</f>
        <v/>
      </c>
      <c r="LV299" s="578" t="str">
        <f>IF(Table1[[#This Row],[Hauptkörper - B2 - Virgin Material Anteil (in %)]]="","",Table1[[#This Row],[Hauptkörper - B2 - Virgin Material Anteil (in %)]])</f>
        <v/>
      </c>
      <c r="LW299" s="577" t="str">
        <f>IF(Table1[[#This Row],[Hauptkörper - B2 - Recyceltes Material]]="","",VLOOKUP(Table1[[#This Row],[Hauptkörper - B2 - Recyceltes Material]],'DD FD'!AL:AM,2,FALSE))</f>
        <v/>
      </c>
      <c r="LX299" s="578" t="str">
        <f>IF(Table1[[#This Row],[Hauptkörper - B2 - Recyceltes Material Anteil (in %)]]="","",Table1[[#This Row],[Hauptkörper - B2 - Recyceltes Material Anteil (in %)]])</f>
        <v/>
      </c>
      <c r="LY299" s="577" t="str">
        <f>IF(Table1[[#This Row],[Hauptkörper - B2 - Beschichtung]]="","",VLOOKUP(Table1[[#This Row],[Hauptkörper - B2 - Beschichtung]],'DD FD'!AE:AF,2,FALSE))</f>
        <v/>
      </c>
      <c r="LZ299" s="580" t="str">
        <f>IF(Table1[[#This Row],[Hauptkörper - B2 - Beschichtung Anteil (in %)]]="","",Table1[[#This Row],[Hauptkörper - B2 - Beschichtung Anteil (in %)]])</f>
        <v/>
      </c>
      <c r="MA299" s="576" t="str">
        <f>IF(Table1[[#This Row],[Hauptkörper - B3 - Art]]="","",VLOOKUP(Table1[[#This Row],[Hauptkörper - B3 - Art]],'DD FD'!B:C,2,FALSE))</f>
        <v/>
      </c>
      <c r="MB299" s="577" t="str">
        <f>IF(Table1[[#This Row],[Hauptkörper - B3 - Fraktion]]="","",VLOOKUP(Table1[[#This Row],[Hauptkörper - B3 - Fraktion]],'DD FD'!H:J,3,FALSE))</f>
        <v/>
      </c>
      <c r="MC299" s="574" t="str">
        <f>IF(Table1[[#This Row],[Hauptkörper - B3 - Gewicht
(in G)]]="","",Table1[[#This Row],[Hauptkörper - B3 - Gewicht
(in G)]])</f>
        <v/>
      </c>
      <c r="MD299" s="574" t="str">
        <f>IF(Table1[[#This Row],[Hauptkörper - B3 - Lizenzierungs-pflichtig? (X=Ja)]]="","",Table1[[#This Row],[Hauptkörper - B3 - Lizenzierungs-pflichtig? (X=Ja)]])</f>
        <v/>
      </c>
      <c r="ME299" s="577" t="str">
        <f>IF(Table1[[#This Row],[Hauptkörper - B3 - Virgin Material]]="","",VLOOKUP(Table1[[#This Row],[Hauptkörper - B3 - Virgin Material]],'DD FD'!AJ:AK,2,FALSE))</f>
        <v/>
      </c>
      <c r="MF299" s="578" t="str">
        <f>IF(Table1[[#This Row],[Hauptkörper - B3 - Virgin Material Anteil (in %)]]="","",Table1[[#This Row],[Hauptkörper - B3 - Virgin Material Anteil (in %)]])</f>
        <v/>
      </c>
      <c r="MG299" s="577" t="str">
        <f>IF(Table1[[#This Row],[Hauptkörper - B3 - Recyceltes Material]]="","",VLOOKUP(Table1[[#This Row],[Hauptkörper - B3 - Recyceltes Material]],'DD FD'!AL:AM,2,FALSE))</f>
        <v/>
      </c>
      <c r="MH299" s="578" t="str">
        <f>IF(Table1[[#This Row],[Hauptkörper - B3 - Recyceltes Material Anteil (in %)]]="","",Table1[[#This Row],[Hauptkörper - B3 - Recyceltes Material Anteil (in %)]])</f>
        <v/>
      </c>
      <c r="MI299" s="577" t="str">
        <f>IF(Table1[[#This Row],[Hauptkörper - B3 - Beschichtung]]="","",VLOOKUP(Table1[[#This Row],[Hauptkörper - B3 - Beschichtung]],'DD FD'!AE:AF,2,FALSE))</f>
        <v/>
      </c>
      <c r="MJ299" s="580" t="str">
        <f>IF(Table1[[#This Row],[Hauptkörper - B3 - Beschichtung Anteil (in %)]]="","",Table1[[#This Row],[Hauptkörper - B3 - Beschichtung Anteil (in %)]])</f>
        <v/>
      </c>
      <c r="MK299" s="576" t="str">
        <f>IF(Table1[[#This Row],[Verschluss - B1 - Art]]="","",VLOOKUP(Table1[[#This Row],[Verschluss - B1 - Art]],'DD FD'!D:E,2,FALSE))</f>
        <v/>
      </c>
      <c r="ML299" s="577" t="str">
        <f>IF(Table1[[#This Row],[Verschluss - B1 - Fraktion]]="","",VLOOKUP(Table1[[#This Row],[Verschluss - B1 - Fraktion]],'DD FD'!H:J,3,FALSE))</f>
        <v/>
      </c>
      <c r="MM299" s="574" t="str">
        <f>IF(Table1[[#This Row],[Verschluss - B1 - Gewicht (in G)]]="","",Table1[[#This Row],[Verschluss - B1 - Gewicht (in G)]])</f>
        <v/>
      </c>
      <c r="MN299" s="574" t="str">
        <f>IF(Table1[[#This Row],[Verschluss - B1 - Lizenzierungs-pflichtig? (X=Ja)]]="","",Table1[[#This Row],[Verschluss - B1 - Lizenzierungs-pflichtig? (X=Ja)]])</f>
        <v/>
      </c>
      <c r="MO299" s="574" t="str">
        <f>IF(Table1[[#This Row],[Verschluss - B1 - Trennbar vom Hauptkörper? (X=Ja)]]="","",Table1[[#This Row],[Verschluss - B1 - Trennbar vom Hauptkörper? (X=Ja)]])</f>
        <v/>
      </c>
      <c r="MP299" s="577" t="str">
        <f>IF(Table1[[#This Row],[Verschluss - B1 - Virgin Material]]="","",VLOOKUP(Table1[[#This Row],[Verschluss - B1 - Virgin Material]],'DD FD'!AJ:AK,2,FALSE))</f>
        <v/>
      </c>
      <c r="MQ299" s="578" t="str">
        <f>IF(Table1[[#This Row],[Verschluss - B1 - Virgin Material Anteil (in %)]]="","",Table1[[#This Row],[Verschluss - B1 - Virgin Material Anteil (in %)]])</f>
        <v/>
      </c>
      <c r="MR299" s="577" t="str">
        <f>IF(Table1[[#This Row],[Verschluss - B1 - Recyceltes Material]]="","",VLOOKUP(Table1[[#This Row],[Verschluss - B1 - Recyceltes Material]],'DD FD'!AL:AM,2,FALSE))</f>
        <v/>
      </c>
      <c r="MS299" s="578" t="str">
        <f>IF(Table1[[#This Row],[Verschluss - B1 - Recyceltes Material Anteil (in %)]]="","",Table1[[#This Row],[Verschluss - B1 - Recyceltes Material Anteil (in %)]])</f>
        <v/>
      </c>
      <c r="MT299" s="577" t="str">
        <f>IF(Table1[[#This Row],[Verschluss - B1 - Beschichtung]]="","",VLOOKUP(Table1[[#This Row],[Verschluss - B1 - Beschichtung]],'DD FD'!AE:AF,2,FALSE))</f>
        <v/>
      </c>
      <c r="MU299" s="580" t="str">
        <f>IF(Table1[[#This Row],[Verschluss - B1 - Beschichtung Anteil (in %)]]="","",Table1[[#This Row],[Verschluss - B1 - Beschichtung Anteil (in %)]])</f>
        <v/>
      </c>
      <c r="MV299" s="576" t="str">
        <f>IF(Table1[[#This Row],[Verschluss - B2 - Art]]="","",VLOOKUP(Table1[[#This Row],[Verschluss - B2 - Art]],'DD FD'!D:E,2,FALSE))</f>
        <v/>
      </c>
      <c r="MW299" s="577" t="str">
        <f>IF(Table1[[#This Row],[Verschluss - B2 - Fraktion]]="","",VLOOKUP(Table1[[#This Row],[Verschluss - B2 - Fraktion]],'DD FD'!H:J,3,FALSE))</f>
        <v/>
      </c>
      <c r="MX299" s="574" t="str">
        <f>IF(Table1[[#This Row],[Verschluss - B2 - Gewicht (in G)]]="","",Table1[[#This Row],[Verschluss - B2 - Gewicht (in G)]])</f>
        <v/>
      </c>
      <c r="MY299" s="574" t="str">
        <f>IF(Table1[[#This Row],[Verschluss - B2 - Lizenzierungs-pflichtig? (X=Ja)]]="","",Table1[[#This Row],[Verschluss - B2 - Lizenzierungs-pflichtig? (X=Ja)]])</f>
        <v/>
      </c>
      <c r="MZ299" s="574" t="str">
        <f>IF(Table1[[#This Row],[Verschluss - B2 - Trennbar vom Hauptkörper? (X=Ja)]]="","",Table1[[#This Row],[Verschluss - B2 - Trennbar vom Hauptkörper? (X=Ja)]])</f>
        <v/>
      </c>
      <c r="NA299" s="577" t="str">
        <f>IF(Table1[[#This Row],[Verschluss - B2 - Virgin Material]]="","",VLOOKUP(Table1[[#This Row],[Verschluss - B2 - Virgin Material]],'DD FD'!AJ:AK,2,FALSE))</f>
        <v/>
      </c>
      <c r="NB299" s="578" t="str">
        <f>IF(Table1[[#This Row],[Verschluss - B2 - Virgin Material Anteil (in %)]]="","",Table1[[#This Row],[Verschluss - B2 - Virgin Material Anteil (in %)]])</f>
        <v/>
      </c>
      <c r="NC299" s="577" t="str">
        <f>IF(Table1[[#This Row],[Verschluss - B2 - Recyceltes Material]]="","",VLOOKUP(Table1[[#This Row],[Verschluss - B2 - Recyceltes Material]],'DD FD'!AL:AM,2,FALSE))</f>
        <v/>
      </c>
      <c r="ND299" s="578" t="str">
        <f>IF(Table1[[#This Row],[Verschluss - B2 - Recyceltes Material Anteil (in %)]]="","",Table1[[#This Row],[Verschluss - B2 - Recyceltes Material Anteil (in %)]])</f>
        <v/>
      </c>
      <c r="NE299" s="577" t="str">
        <f>IF(Table1[[#This Row],[Verschluss - B2 - Beschichtung]]="","",VLOOKUP(Table1[[#This Row],[Verschluss - B2 - Beschichtung]],'DD FD'!AE:AF,2,FALSE))</f>
        <v/>
      </c>
      <c r="NF299" s="580" t="str">
        <f>IF(Table1[[#This Row],[Verschluss - B2 - Beschichtung Anteil (in %)]]="","",Table1[[#This Row],[Verschluss - B2 - Beschichtung Anteil (in %)]])</f>
        <v/>
      </c>
      <c r="NG299" s="576" t="str">
        <f>IF(Table1[[#This Row],[Verschluss - B3 - Art]]="","",VLOOKUP(Table1[[#This Row],[Verschluss - B3 - Art]],'DD FD'!D:E,2,FALSE))</f>
        <v/>
      </c>
      <c r="NH299" s="577" t="str">
        <f>IF(Table1[[#This Row],[Verschluss - B3 - Fraktion]]="","",VLOOKUP(Table1[[#This Row],[Verschluss - B3 - Fraktion]],'DD FD'!H:J,3,FALSE))</f>
        <v/>
      </c>
      <c r="NI299" s="574" t="str">
        <f>IF(Table1[[#This Row],[Verschluss - B3 - Gewicht (in G)]]="","",Table1[[#This Row],[Verschluss - B3 - Gewicht (in G)]])</f>
        <v/>
      </c>
      <c r="NJ299" s="574" t="str">
        <f>IF(Table1[[#This Row],[Verschluss - B3 - Lizenzierungs-pflichtig? (X=Ja)]]="","",Table1[[#This Row],[Verschluss - B3 - Lizenzierungs-pflichtig? (X=Ja)]])</f>
        <v/>
      </c>
      <c r="NK299" s="574" t="str">
        <f>IF(Table1[[#This Row],[Verschluss - B3 - Trennbar vom Hauptkörper? (X=Ja)]]="","",Table1[[#This Row],[Verschluss - B3 - Trennbar vom Hauptkörper? (X=Ja)]])</f>
        <v/>
      </c>
      <c r="NL299" s="577" t="str">
        <f>IF(Table1[[#This Row],[Verschluss - B3 - Virgin Material]]="","",VLOOKUP(Table1[[#This Row],[Verschluss - B3 - Virgin Material]],'DD FD'!AJ:AK,2,FALSE))</f>
        <v/>
      </c>
      <c r="NM299" s="578" t="str">
        <f>IF(Table1[[#This Row],[Verschluss - B3 - Virgin Material Anteil (in %)]]="","",Table1[[#This Row],[Verschluss - B3 - Virgin Material Anteil (in %)]])</f>
        <v/>
      </c>
      <c r="NN299" s="577" t="str">
        <f>IF(Table1[[#This Row],[Verschluss - B3 - Recyceltes Material]]="","",VLOOKUP(Table1[[#This Row],[Verschluss - B3 - Recyceltes Material]],'DD FD'!AL:AM,2,FALSE))</f>
        <v/>
      </c>
      <c r="NO299" s="578" t="str">
        <f>IF(Table1[[#This Row],[Verschluss - B3 - Recyceltes Material Anteil (in %)]]="","",Table1[[#This Row],[Verschluss - B3 - Recyceltes Material Anteil (in %)]])</f>
        <v/>
      </c>
      <c r="NP299" s="577" t="str">
        <f>IF(Table1[[#This Row],[Verschluss - B3 - Beschichtung]]="","",VLOOKUP(Table1[[#This Row],[Verschluss - B3 - Beschichtung]],'DD FD'!AE:AF,2,FALSE))</f>
        <v/>
      </c>
      <c r="NQ299" s="580" t="str">
        <f>IF(Table1[[#This Row],[Verschluss - B3 - Beschichtung Anteil (in %)]]="","",Table1[[#This Row],[Verschluss - B3 - Beschichtung Anteil (in %)]])</f>
        <v/>
      </c>
      <c r="NR299" s="576" t="str">
        <f>IF(Table1[[#This Row],[Etikett - B1 - Art]]="","",VLOOKUP(Table1[[#This Row],[Etikett - B1 - Art]],'DD FD'!F:G,2,FALSE))</f>
        <v/>
      </c>
      <c r="NS299" s="577" t="str">
        <f>IF(Table1[[#This Row],[Etikett - B1 - Fraktion]]="","",VLOOKUP(Table1[[#This Row],[Etikett - B1 - Fraktion]],'DD FD'!H:J,3,FALSE))</f>
        <v/>
      </c>
      <c r="NT299" s="574" t="str">
        <f>IF(Table1[[#This Row],[Etikett - B1 - Gewicht (in G)]]="","",Table1[[#This Row],[Etikett - B1 - Gewicht (in G)]])</f>
        <v/>
      </c>
      <c r="NU299" s="574" t="str">
        <f>IF(Table1[[#This Row],[Etikett - B1 - Lizenzierungs-pflichtig? (X=Ja)]]="","",Table1[[#This Row],[Etikett - B1 - Lizenzierungs-pflichtig? (X=Ja)]])</f>
        <v/>
      </c>
      <c r="NV299" s="574" t="str">
        <f>IF(Table1[[#This Row],[Etikett - B1 - Trennbar vom Hauptkörper? (X=Ja)]]="","",Table1[[#This Row],[Etikett - B1 - Trennbar vom Hauptkörper? (X=Ja)]])</f>
        <v/>
      </c>
      <c r="NW299" s="577" t="str">
        <f>IF(Table1[[#This Row],[Etikett - B1 - Virgin Material]]="","",VLOOKUP(Table1[[#This Row],[Etikett - B1 - Virgin Material]],'DD FD'!AJ:AK,2,FALSE))</f>
        <v/>
      </c>
      <c r="NX299" s="578" t="str">
        <f>IF(Table1[[#This Row],[Etikett - B1 - Virgin Material Anteil (in %)]]="","",Table1[[#This Row],[Etikett - B1 - Virgin Material Anteil (in %)]])</f>
        <v/>
      </c>
      <c r="NY299" s="577" t="str">
        <f>IF(Table1[[#This Row],[Etikett - B1 - Recyceltes Material]]="","",VLOOKUP(Table1[[#This Row],[Etikett - B1 - Recyceltes Material]],'DD FD'!AL:AM,2,FALSE))</f>
        <v/>
      </c>
      <c r="NZ299" s="578" t="str">
        <f>IF(Table1[[#This Row],[Etikett - B1 - Recyceltes Material Anteil (in %)]]="","",Table1[[#This Row],[Etikett - B1 - Recyceltes Material Anteil (in %)]])</f>
        <v/>
      </c>
      <c r="OA299" s="577" t="str">
        <f>IF(Table1[[#This Row],[Etikett - B1 - Beschichtung]]="","",VLOOKUP(Table1[[#This Row],[Etikett - B1 - Beschichtung]],'DD FD'!AE:AF,2,FALSE))</f>
        <v/>
      </c>
      <c r="OB299" s="580" t="str">
        <f>IF(Table1[[#This Row],[Etikett - B1 - Beschichtung Anteil (in %)]]="","",Table1[[#This Row],[Etikett - B1 - Beschichtung Anteil (in %)]])</f>
        <v/>
      </c>
      <c r="OC299" s="576" t="str">
        <f>IF(Table1[[#This Row],[Etikett - B2 - Art]]="","",VLOOKUP(Table1[[#This Row],[Etikett - B2 - Art]],'DD FD'!F:G,2,FALSE))</f>
        <v/>
      </c>
      <c r="OD299" s="577" t="str">
        <f>IF(Table1[[#This Row],[Etikett - B2 - Fraktion]]="","",VLOOKUP(Table1[[#This Row],[Etikett - B2 - Fraktion]],'DD FD'!H:J,3,FALSE))</f>
        <v/>
      </c>
      <c r="OE299" s="574" t="str">
        <f>IF(Table1[[#This Row],[Etikett - B2 - Gewicht (in G)]]="","",Table1[[#This Row],[Etikett - B2 - Gewicht (in G)]])</f>
        <v/>
      </c>
      <c r="OF299" s="574" t="str">
        <f>IF(Table1[[#This Row],[Etikett - B2 - Lizenzierungs-pflichtig? (X=Ja)]]="","",Table1[[#This Row],[Etikett - B2 - Lizenzierungs-pflichtig? (X=Ja)]])</f>
        <v/>
      </c>
      <c r="OG299" s="574" t="str">
        <f>IF(Table1[[#This Row],[Etikett - B2 - Trennbar vom Hauptkörper? (X=Ja)]]="","",Table1[[#This Row],[Etikett - B2 - Trennbar vom Hauptkörper? (X=Ja)]])</f>
        <v/>
      </c>
      <c r="OH299" s="577" t="str">
        <f>IF(Table1[[#This Row],[Etikett - B2 - Virgin Material]]="","",VLOOKUP(Table1[[#This Row],[Etikett - B2 - Virgin Material]],'DD FD'!AJ:AK,2,FALSE))</f>
        <v/>
      </c>
      <c r="OI299" s="578" t="str">
        <f>IF(Table1[[#This Row],[Etikett - B2 - Virgin Material Anteil (in %)]]="","",Table1[[#This Row],[Etikett - B2 - Virgin Material Anteil (in %)]])</f>
        <v/>
      </c>
      <c r="OJ299" s="577" t="str">
        <f>IF(Table1[[#This Row],[Etikett - B2 - Recyceltes Material]]="","",VLOOKUP(Table1[[#This Row],[Etikett - B2 - Recyceltes Material]],'DD FD'!AL:AM,2,FALSE))</f>
        <v/>
      </c>
      <c r="OK299" s="578" t="str">
        <f>IF(Table1[[#This Row],[Etikett - B2 - Recyceltes Material Anteil (in %)]]="","",Table1[[#This Row],[Etikett - B2 - Recyceltes Material Anteil (in %)]])</f>
        <v/>
      </c>
      <c r="OL299" s="577" t="str">
        <f>IF(Table1[[#This Row],[Etikett - B2 - Beschichtung]]="","",VLOOKUP(Table1[[#This Row],[Etikett - B2 - Beschichtung]],'DD FD'!AE:AF,2,FALSE))</f>
        <v/>
      </c>
      <c r="OM299" s="580" t="str">
        <f>IF(Table1[[#This Row],[Etikett - B2 - Beschichtung Anteil (in %)]]="","",Table1[[#This Row],[Etikett - B2 - Beschichtung Anteil (in %)]])</f>
        <v/>
      </c>
      <c r="ON299" s="576" t="str">
        <f>IF(Table1[[#This Row],[Etikett - B3 - Art]]="","",VLOOKUP(Table1[[#This Row],[Etikett - B3 - Art]],'DD FD'!F:G,2,FALSE))</f>
        <v/>
      </c>
      <c r="OO299" s="577" t="str">
        <f>IF(Table1[[#This Row],[Etikett - B3 - Fraktion]]="","",VLOOKUP(Table1[[#This Row],[Etikett - B3 - Fraktion]],'DD FD'!H:J,3,FALSE))</f>
        <v/>
      </c>
      <c r="OP299" s="574" t="str">
        <f>IF(Table1[[#This Row],[Etikett - B3 - Gewicht (in G)]]="","",Table1[[#This Row],[Etikett - B3 - Gewicht (in G)]])</f>
        <v/>
      </c>
      <c r="OQ299" s="574" t="str">
        <f>IF(Table1[[#This Row],[Etikett - B3 - Lizenzierungs-pflichtig? (X=Ja)]]="","",Table1[[#This Row],[Etikett - B3 - Lizenzierungs-pflichtig? (X=Ja)]])</f>
        <v/>
      </c>
      <c r="OR299" s="574" t="str">
        <f>IF(Table1[[#This Row],[Etikett - B3 - Trennbar vom Hauptkörper? (X=Ja)]]="","",Table1[[#This Row],[Etikett - B3 - Trennbar vom Hauptkörper? (X=Ja)]])</f>
        <v/>
      </c>
      <c r="OS299" s="577" t="str">
        <f>IF(Table1[[#This Row],[Etikett - B3 - Virgin Material]]="","",VLOOKUP(Table1[[#This Row],[Etikett - B3 - Virgin Material]],'DD FD'!AJ:AK,2,FALSE))</f>
        <v/>
      </c>
      <c r="OT299" s="578" t="str">
        <f>IF(Table1[[#This Row],[Etikett - B3 - Virgin Material Anteil (in %)]]="","",Table1[[#This Row],[Etikett - B3 - Virgin Material Anteil (in %)]])</f>
        <v/>
      </c>
      <c r="OU299" s="577" t="str">
        <f>IF(Table1[[#This Row],[Etikett - B3 - Recyceltes Material]]="","",VLOOKUP(Table1[[#This Row],[Etikett - B3 - Recyceltes Material]],'DD FD'!AL:AM,2,FALSE))</f>
        <v/>
      </c>
      <c r="OV299" s="578" t="str">
        <f>IF(Table1[[#This Row],[Etikett - B3 - Recyceltes Material Anteil (in %)]]="","",Table1[[#This Row],[Etikett - B3 - Recyceltes Material Anteil (in %)]])</f>
        <v/>
      </c>
      <c r="OW299" s="577" t="str">
        <f>IF(Table1[[#This Row],[Etikett - B3 - Beschichtung]]="","",VLOOKUP(Table1[[#This Row],[Etikett - B3 - Beschichtung]],'DD FD'!AE:AF,2,FALSE))</f>
        <v/>
      </c>
      <c r="OX299" s="613" t="str">
        <f>IF(Table1[[#This Row],[Etikett - B3 - Beschichtung Anteil (in %)]]="","",Table1[[#This Row],[Etikett - B3 - Beschichtung Anteil (in %)]])</f>
        <v/>
      </c>
      <c r="OY299" s="618">
        <f>ROUNDUP(SUM(
IF(AND(LH299='DD FD'!$J$7,LJ299='DD FD'!$AI$3),LI299,0),
IF(AND(LR299='DD FD'!$J$7,LT299='DD FD'!$AI$3),LS299,0),
IF(AND(MB299='DD FD'!$J$7,MD299='DD FD'!$AI$3),MC299,0),
IF(AND(ML299='DD FD'!$J$7,MN299='DD FD'!$AI$3),MM299,0),
IF(AND(MW299='DD FD'!$J$7,MY299='DD FD'!$AI$3),MX299,0),
IF(AND(NH299='DD FD'!$J$7,NJ299='DD FD'!$AI$3),NI299,0),
IF(AND(NS299='DD FD'!$J$7,NU299='DD FD'!$AI$3),NT299,0),
IF(AND(OD299='DD FD'!$J$7,OF299='DD FD'!$AI$3),OE299,0),
IF(AND(OO299='DD FD'!$J$7,OQ299='DD FD'!$AI$3),OP299,0),
),2)</f>
        <v>0</v>
      </c>
      <c r="OZ299" s="617">
        <f>ROUNDUP(SUM(
IF(AND(LH299='DD FD'!$J$6,LJ299='DD FD'!$AI$3),LI299,0),
IF(AND(LR299='DD FD'!$J$6,LT299='DD FD'!$AI$3),LS299,0),
IF(AND(MB299='DD FD'!$J$6,MD299='DD FD'!$AI$3),MC299,0),
IF(AND(ML299='DD FD'!$J$6,MN299='DD FD'!$AI$3),MM299,0),
IF(AND(MW299='DD FD'!$J$6,MY299='DD FD'!$AI$3),MX299,0),
IF(AND(NH299='DD FD'!$J$6,NJ299='DD FD'!$AI$3),NI299,0),
IF(AND(NS299='DD FD'!$J$6,NU299='DD FD'!$AI$3),NT299,0),
IF(AND(OD299='DD FD'!$J$6,OF299='DD FD'!$AI$3),OE299,0),
IF(AND(OO299='DD FD'!$J$6,OQ299='DD FD'!$AI$3),OP299,0),
),2)</f>
        <v>0</v>
      </c>
      <c r="PA299" s="617">
        <f>ROUNDUP(SUM(
IF(AND(LH299='DD FD'!$J$10,LJ299='DD FD'!$AI$3),LI299,0),
IF(AND(LR299='DD FD'!$J$10,LT299='DD FD'!$AI$3),LS299,0),
IF(AND(MB299='DD FD'!$J$10,MD299='DD FD'!$AI$3),MC299,0),
IF(AND(ML299='DD FD'!$J$10,MN299='DD FD'!$AI$3),MM299,0),
IF(AND(MW299='DD FD'!$J$10,MY299='DD FD'!$AI$3),MX299,0),
IF(AND(NH299='DD FD'!$J$10,NJ299='DD FD'!$AI$3),NI299,0),
IF(AND(NS299='DD FD'!$J$10,NU299='DD FD'!$AI$3),NT299,0),
IF(AND(OD299='DD FD'!$J$10,OF299='DD FD'!$AI$3),OE299,0),
IF(AND(OO299='DD FD'!$J$10,OQ299='DD FD'!$AI$3),OP299,0),
),2)</f>
        <v>0</v>
      </c>
      <c r="PB299" s="617">
        <f>ROUNDUP(SUM(
IF(AND(LH299='DD FD'!$J$8,LJ299='DD FD'!$AI$3),LI299,0),
IF(AND(LR299='DD FD'!$J$8,LT299='DD FD'!$AI$3),LS299,0),
IF(AND(MB299='DD FD'!$J$8,MD299='DD FD'!$AI$3),MC299,0),
IF(AND(ML299='DD FD'!$J$8,MN299='DD FD'!$AI$3),MM299,0),
IF(AND(MW299='DD FD'!$J$8,MY299='DD FD'!$AI$3),MX299,0),
IF(AND(NH299='DD FD'!$J$8,NJ299='DD FD'!$AI$3),NI299,0),
IF(AND(NS299='DD FD'!$J$8,NU299='DD FD'!$AI$3),NT299,0),
IF(AND(OD299='DD FD'!$J$8,OF299='DD FD'!$AI$3),OE299,0),
IF(AND(OO299='DD FD'!$J$8,OQ299='DD FD'!$AI$3),OP299,0),
),2)</f>
        <v>0</v>
      </c>
      <c r="PC299" s="617">
        <f>ROUNDUP(SUM(
IF(AND(LH299='DD FD'!$J$5,LJ299='DD FD'!$AI$3),LI299,0),
IF(AND(LR299='DD FD'!$J$5,LT299='DD FD'!$AI$3),LS299,0),
IF(AND(MB299='DD FD'!$J$5,MD299='DD FD'!$AI$3),MC299,0),
IF(AND(ML299='DD FD'!$J$5,MN299='DD FD'!$AI$3),MM299,0),
IF(AND(MW299='DD FD'!$J$5,MY299='DD FD'!$AI$3),MX299,0),
IF(AND(NH299='DD FD'!$J$5,NJ299='DD FD'!$AI$3),NI299,0),
IF(AND(NS299='DD FD'!$J$5,NU299='DD FD'!$AI$3),NT299,0),
IF(AND(OD299='DD FD'!$J$5,OF299='DD FD'!$AI$3),OE299,0),
IF(AND(OO299='DD FD'!$J$5,OQ299='DD FD'!$AI$3),OP299,0),
),2)</f>
        <v>0</v>
      </c>
      <c r="PD299" s="617">
        <f>ROUNDUP(SUM(
IF(AND(LH299='DD FD'!$J$9,LJ299='DD FD'!$AI$3),LI299,0),
IF(AND(LR299='DD FD'!$J$9,LT299='DD FD'!$AI$3),LS299,0),
IF(AND(MB299='DD FD'!$J$9,MD299='DD FD'!$AI$3),MC299,0),
IF(AND(ML299='DD FD'!$J$9,MN299='DD FD'!$AI$3),MM299,0),
IF(AND(MW299='DD FD'!$J$9,MY299='DD FD'!$AI$3),MX299,0),
IF(AND(NH299='DD FD'!$J$9,NJ299='DD FD'!$AI$3),NI299,0),
IF(AND(NS299='DD FD'!$J$9,NU299='DD FD'!$AI$3),NT299,0),
IF(AND(OD299='DD FD'!$J$9,OF299='DD FD'!$AI$3),OE299,0),
IF(AND(OO299='DD FD'!$J$9,OQ299='DD FD'!$AI$3),OP299,0),
),2)</f>
        <v>0</v>
      </c>
      <c r="PE299" s="617">
        <f>ROUNDUP(SUM(
IF(AND(LH299='DD FD'!$J$4,LJ299='DD FD'!$AI$3),LI299,0),
IF(AND(LR299='DD FD'!$J$4,LT299='DD FD'!$AI$3),LS299,0),
IF(AND(MB299='DD FD'!$J$4,MD299='DD FD'!$AI$3),MC299,0),
IF(AND(ML299='DD FD'!$J$4,MN299='DD FD'!$AI$3),MM299,0),
IF(AND(MW299='DD FD'!$J$4,MY299='DD FD'!$AI$3),MX299,0),
IF(AND(NH299='DD FD'!$J$4,NJ299='DD FD'!$AI$3),NI299,0),
IF(AND(NS299='DD FD'!$J$4,NU299='DD FD'!$AI$3),NT299,0),
IF(AND(OD299='DD FD'!$J$4,OF299='DD FD'!$AI$3),OE299,0),
IF(AND(OO299='DD FD'!$J$4,OQ299='DD FD'!$AI$3),OP299,0),
),2)</f>
        <v>0</v>
      </c>
      <c r="PF299" s="619">
        <f>ROUNDUP(SUM(
IF(AND(LH299='DD FD'!$J$11,LJ299='DD FD'!$AI$3),LI299,0),
IF(AND(LR299='DD FD'!$J$11,LT299='DD FD'!$AI$3),LS299,0),
IF(AND(MB299='DD FD'!$J$11,MD299='DD FD'!$AI$3),MC299,0),
IF(AND(ML299='DD FD'!$J$11,MN299='DD FD'!$AI$3),MM299,0),
IF(AND(MW299='DD FD'!$J$11,MY299='DD FD'!$AI$3),MX299,0),
IF(AND(NH299='DD FD'!$J$11,NJ299='DD FD'!$AI$3),NI299,0),
IF(AND(NS299='DD FD'!$J$11,NU299='DD FD'!$AI$3),NT299,0),
IF(AND(OD299='DD FD'!$J$11,OF299='DD FD'!$AI$3),OE299,0),
IF(AND(OO299='DD FD'!$J$11,OQ299='DD FD'!$AI$3),OP299,0),
),2)</f>
        <v>0</v>
      </c>
    </row>
    <row r="300" spans="1:422">
      <c r="A300" s="806"/>
      <c r="B300" s="934"/>
      <c r="C300" s="247"/>
      <c r="D300" s="842"/>
      <c r="E300" s="247"/>
      <c r="F300" s="158"/>
      <c r="G300" s="710"/>
      <c r="H300" s="712"/>
      <c r="I300" s="936"/>
      <c r="J300" s="803"/>
      <c r="K300" s="150"/>
      <c r="L300" s="146" t="str">
        <f t="shared" si="108"/>
        <v/>
      </c>
      <c r="M300" s="501" t="str">
        <f t="shared" si="125"/>
        <v/>
      </c>
      <c r="N300" s="504"/>
      <c r="O300" s="113" t="str">
        <f t="shared" si="126"/>
        <v/>
      </c>
      <c r="P300" s="114" t="str">
        <f t="shared" si="109"/>
        <v/>
      </c>
      <c r="Q300" s="152"/>
      <c r="R300" s="152"/>
      <c r="S300" s="115" t="str">
        <f t="shared" si="127"/>
        <v/>
      </c>
      <c r="T300" s="159"/>
      <c r="U300" s="159"/>
      <c r="V300" s="157"/>
      <c r="W300" s="157"/>
      <c r="X300" s="157"/>
      <c r="Y300" s="772"/>
      <c r="Z300" s="158"/>
      <c r="AA300" s="144"/>
      <c r="AB300" s="112"/>
      <c r="AC300" s="153"/>
      <c r="AD300" s="153"/>
      <c r="AE300" s="153"/>
      <c r="AF300" s="153"/>
      <c r="AG300" s="153"/>
      <c r="AH300" s="153"/>
      <c r="AI300" s="152"/>
      <c r="AJ300" s="158"/>
      <c r="AK300" s="158"/>
      <c r="AL300" s="158"/>
      <c r="AM300" s="116" t="str">
        <f t="shared" si="128"/>
        <v/>
      </c>
      <c r="AN300" s="116" t="str">
        <f t="shared" si="129"/>
        <v/>
      </c>
      <c r="AO300" s="324"/>
      <c r="AP300" s="503"/>
      <c r="AQ300" s="487" t="str">
        <f t="shared" si="130"/>
        <v/>
      </c>
      <c r="AR300" s="113" t="str">
        <f t="shared" si="110"/>
        <v/>
      </c>
      <c r="AS300" s="113" t="str">
        <f t="shared" si="111"/>
        <v/>
      </c>
      <c r="AT300" s="113" t="str">
        <f t="shared" si="112"/>
        <v/>
      </c>
      <c r="AU300" s="113" t="str">
        <f t="shared" si="113"/>
        <v/>
      </c>
      <c r="AV300" s="159"/>
      <c r="AW300" s="157"/>
      <c r="AX300" s="157"/>
      <c r="AY300" s="157"/>
      <c r="AZ300" s="157"/>
      <c r="BA300" s="116" t="str">
        <f t="shared" si="114"/>
        <v/>
      </c>
      <c r="BB300" s="316"/>
      <c r="BC300" s="116" t="str">
        <f t="shared" si="115"/>
        <v/>
      </c>
      <c r="BD300" s="133" t="str">
        <f t="shared" si="116"/>
        <v/>
      </c>
      <c r="BE300" s="157"/>
      <c r="BF300" s="1180"/>
      <c r="BG300" s="1180"/>
      <c r="BH300" s="158"/>
      <c r="BI300" s="490"/>
      <c r="BJ300" s="514" t="str">
        <f t="shared" si="131"/>
        <v/>
      </c>
      <c r="BK300" s="789"/>
      <c r="BL300" s="116" t="str">
        <f t="shared" si="132"/>
        <v/>
      </c>
      <c r="BM300" s="144"/>
      <c r="BN300" s="144"/>
      <c r="BO300" s="144"/>
      <c r="BP300" s="790"/>
      <c r="BQ300" s="790"/>
      <c r="BR300" s="790"/>
      <c r="BS300" s="116" t="str">
        <f t="shared" si="117"/>
        <v/>
      </c>
      <c r="BT300" s="790"/>
      <c r="BU300" s="808" t="str">
        <f t="shared" si="118"/>
        <v/>
      </c>
      <c r="BV300" s="791"/>
      <c r="BW300" s="144"/>
      <c r="BX300" s="20"/>
      <c r="BY300" s="20"/>
      <c r="BZ300" s="20"/>
      <c r="CA300" s="792"/>
      <c r="CB300" s="1201"/>
      <c r="CC300" s="144"/>
      <c r="CD300" s="144"/>
      <c r="CE300" s="144"/>
      <c r="CF300" s="144"/>
      <c r="CG300" s="144"/>
      <c r="CH300" s="144"/>
      <c r="CI300" s="144"/>
      <c r="CJ300" s="144"/>
      <c r="CK300" s="144"/>
      <c r="CL300" s="144"/>
      <c r="CM300" s="144"/>
      <c r="CN300" s="144"/>
      <c r="CO300" s="144"/>
      <c r="CP300" s="144"/>
      <c r="CQ300" s="144"/>
      <c r="CR300" s="144"/>
      <c r="CS300" s="144"/>
      <c r="CT300" s="144"/>
      <c r="CU300" s="144"/>
      <c r="CV300" s="144"/>
      <c r="CW300" s="144"/>
      <c r="CX300" s="144"/>
      <c r="CY300" s="144"/>
      <c r="CZ300" s="144"/>
      <c r="DA300" s="144"/>
      <c r="DB300" s="144"/>
      <c r="DC300" s="144"/>
      <c r="DD300" s="144"/>
      <c r="DE300" s="144"/>
      <c r="DF300" s="144"/>
      <c r="DG300" s="144"/>
      <c r="DH300" s="144"/>
      <c r="DI300" s="144"/>
      <c r="DJ300" s="144"/>
      <c r="DK300" s="144"/>
      <c r="DL300" s="144"/>
      <c r="DM300" s="144"/>
      <c r="DN300" s="144"/>
      <c r="DO300" s="144"/>
      <c r="DP300" s="144"/>
      <c r="DQ300" s="144"/>
      <c r="DR300" s="144"/>
      <c r="DS300" s="144"/>
      <c r="DT300" s="144"/>
      <c r="DU300" s="144"/>
      <c r="DV300" s="144"/>
      <c r="DW300" s="144"/>
      <c r="DX300" s="144"/>
      <c r="DY300" s="144"/>
      <c r="DZ300" s="144"/>
      <c r="EA300" s="144"/>
      <c r="EB300" s="144"/>
      <c r="EC300" s="144"/>
      <c r="ED300" s="782" t="str">
        <f t="shared" si="133"/>
        <v/>
      </c>
      <c r="EE300" s="519"/>
      <c r="EF300" s="793"/>
      <c r="EG300" s="519"/>
      <c r="EH300" s="794"/>
      <c r="EI300" s="790"/>
      <c r="EJ300" s="794"/>
      <c r="EK300" s="794"/>
      <c r="EL300" s="790"/>
      <c r="EM300" s="790"/>
      <c r="EN300" s="790"/>
      <c r="EO300" s="112" t="str">
        <f t="shared" si="119"/>
        <v/>
      </c>
      <c r="EP300" s="790"/>
      <c r="EQ300" s="488" t="str">
        <f t="shared" si="120"/>
        <v/>
      </c>
      <c r="ER300" s="1100"/>
      <c r="ES300" s="1099" t="str">
        <f t="shared" si="134"/>
        <v/>
      </c>
      <c r="ET300" s="525"/>
      <c r="EU300" s="148"/>
      <c r="EV300" s="148"/>
      <c r="EW300" s="148"/>
      <c r="EX300" s="148"/>
      <c r="EY300" s="148"/>
      <c r="EZ300" s="148"/>
      <c r="FA300" s="148"/>
      <c r="FB300" s="148"/>
      <c r="FC300" s="148"/>
      <c r="FD300" s="148"/>
      <c r="FE300" s="148"/>
      <c r="FF300" s="148"/>
      <c r="FG300" s="148"/>
      <c r="FH300" s="148"/>
      <c r="FI300" s="528"/>
      <c r="FJ300" s="513" t="str">
        <f t="shared" si="121"/>
        <v/>
      </c>
      <c r="FK300" s="158"/>
      <c r="FL300" s="850"/>
      <c r="FM300" s="850"/>
      <c r="FN300" s="850"/>
      <c r="FO300" s="850"/>
      <c r="FP300" s="850"/>
      <c r="FQ300" s="850"/>
      <c r="FR300" s="157"/>
      <c r="FS300" s="143"/>
      <c r="FT300" s="143"/>
      <c r="FU300" s="847" t="str">
        <f t="shared" si="122"/>
        <v/>
      </c>
      <c r="FV300" s="555"/>
      <c r="FW300" s="523" t="str">
        <f>IF(Table1[[#This Row],[Nonfood Inhaltstoffe - Komponente]]="","",VLOOKUP(Table1[[#This Row],[Nonfood Inhaltstoffe - Komponente]],'Dropdown Auswahl'!BJ:BK,2,FALSE))</f>
        <v/>
      </c>
      <c r="FX300" s="1013"/>
      <c r="FY300" s="1011" t="str">
        <f t="shared" si="123"/>
        <v/>
      </c>
      <c r="FZ300" s="152"/>
      <c r="GA300" s="152"/>
      <c r="GB300" s="152"/>
      <c r="GC300" s="529" t="str">
        <f t="shared" si="124"/>
        <v/>
      </c>
      <c r="GG300" s="21"/>
      <c r="GH300" s="21"/>
      <c r="GI300" s="1019"/>
      <c r="GJ300" s="1016" t="str">
        <f>IF(Table1[[#This Row],[Global Trade Item Number (GTIN)]]="","",Table1[[#This Row],[Global Trade Item Number (GTIN)]])</f>
        <v/>
      </c>
      <c r="GK300" s="555" t="str">
        <f>IF(Table1[[#This Row],[WAWI-Nr./ Kreditoren-Nummer
(ASDV)]]&lt;&gt;"",Table1[[#This Row],[WAWI-Nr./ Kreditoren-Nummer
(ASDV)]],"")</f>
        <v/>
      </c>
      <c r="GL300" s="165"/>
      <c r="GM300" s="165"/>
      <c r="GN300" s="165"/>
      <c r="GO300" s="485"/>
      <c r="GP300" s="534"/>
      <c r="GQ300" s="533"/>
      <c r="GR300" s="486"/>
      <c r="GS300" s="486"/>
      <c r="GT300" s="486"/>
      <c r="GU300" s="486"/>
      <c r="GV300" s="486"/>
      <c r="GW300" s="542"/>
      <c r="GX300" s="538"/>
      <c r="GY300" s="144"/>
      <c r="GZ300" s="480"/>
      <c r="HA300" s="158"/>
      <c r="HB300" s="480"/>
      <c r="HC300" s="480"/>
      <c r="HD300" s="480"/>
      <c r="HE300" s="480"/>
      <c r="HF300" s="480"/>
      <c r="HG300" s="480"/>
      <c r="HH300" s="538"/>
      <c r="HI300" s="480"/>
      <c r="HJ300" s="480"/>
      <c r="HK300" s="480"/>
      <c r="HL300" s="480"/>
      <c r="HM300" s="480"/>
      <c r="HN300" s="480"/>
      <c r="HO300" s="480"/>
      <c r="HP300" s="480"/>
      <c r="HQ300" s="480"/>
      <c r="HR300" s="538"/>
      <c r="HS300" s="480"/>
      <c r="HT300" s="480"/>
      <c r="HU300" s="480"/>
      <c r="HV300" s="480"/>
      <c r="HW300" s="480"/>
      <c r="HX300" s="480"/>
      <c r="HY300" s="480"/>
      <c r="HZ300" s="480"/>
      <c r="IA300" s="480"/>
      <c r="IB300" s="538"/>
      <c r="IC300" s="480"/>
      <c r="ID300" s="480"/>
      <c r="IE300" s="480"/>
      <c r="IF300" s="480"/>
      <c r="IG300" s="480"/>
      <c r="IH300" s="480"/>
      <c r="II300" s="480"/>
      <c r="IJ300" s="480"/>
      <c r="IK300" s="480"/>
      <c r="IL300" s="480"/>
      <c r="IM300" s="538"/>
      <c r="IN300" s="480"/>
      <c r="IO300" s="480"/>
      <c r="IP300" s="480"/>
      <c r="IQ300" s="480"/>
      <c r="IR300" s="480"/>
      <c r="IS300" s="480"/>
      <c r="IT300" s="480"/>
      <c r="IU300" s="480"/>
      <c r="IV300" s="480"/>
      <c r="IW300" s="480"/>
      <c r="IX300" s="538"/>
      <c r="IY300" s="480"/>
      <c r="IZ300" s="480"/>
      <c r="JA300" s="480"/>
      <c r="JB300" s="480"/>
      <c r="JC300" s="480"/>
      <c r="JD300" s="480"/>
      <c r="JE300" s="480"/>
      <c r="JF300" s="480"/>
      <c r="JG300" s="480"/>
      <c r="JH300" s="480"/>
      <c r="JI300" s="538"/>
      <c r="JJ300" s="480"/>
      <c r="JK300" s="480"/>
      <c r="JL300" s="480"/>
      <c r="JM300" s="480"/>
      <c r="JN300" s="480"/>
      <c r="JO300" s="480"/>
      <c r="JP300" s="480"/>
      <c r="JQ300" s="480"/>
      <c r="JR300" s="480"/>
      <c r="JS300" s="590"/>
      <c r="JT300" s="538"/>
      <c r="JU300" s="480"/>
      <c r="JV300" s="480"/>
      <c r="JW300" s="480"/>
      <c r="JX300" s="480"/>
      <c r="JY300" s="480"/>
      <c r="JZ300" s="480"/>
      <c r="KA300" s="480"/>
      <c r="KB300" s="480"/>
      <c r="KC300" s="480"/>
      <c r="KD300" s="480"/>
      <c r="KE300" s="538"/>
      <c r="KF300" s="480"/>
      <c r="KG300" s="480"/>
      <c r="KH300" s="480"/>
      <c r="KI300" s="480"/>
      <c r="KJ300" s="480"/>
      <c r="KK300" s="480"/>
      <c r="KL300" s="480"/>
      <c r="KM300" s="480"/>
      <c r="KN300" s="480"/>
      <c r="KO300" s="480"/>
      <c r="KR300" s="568" t="str">
        <f>IF(Table1[[#This Row],[GTIN]]&lt;&gt;"",Table1[[#This Row],[GTIN]],"")</f>
        <v/>
      </c>
      <c r="KS300" s="569" t="str">
        <f>Table1[[#This Row],[Kreditor]]</f>
        <v/>
      </c>
      <c r="KT300" s="570" t="str">
        <f>IF(Table1[[#This Row],[Gültig ab (Datum)]]&lt;&gt;"",Table1[[#This Row],[Gültig ab (Datum)]],"")</f>
        <v/>
      </c>
      <c r="KU300" s="570"/>
      <c r="KV300" s="583" t="str">
        <f>IF(Table1[[#This Row],[Artikel verpackt? 
(X=Ja)]]="","",Table1[[#This Row],[Artikel verpackt? 
(X=Ja)]])</f>
        <v/>
      </c>
      <c r="KW300" s="571" t="str">
        <f>IF(Table1[[#This Row],[Verpackung recyclingfähig?
(X=Ja)]]="","",Table1[[#This Row],[Verpackung recyclingfähig?
(X=Ja)]])</f>
        <v/>
      </c>
      <c r="KX300" s="572"/>
      <c r="KY300" s="573"/>
      <c r="KZ300" s="574"/>
      <c r="LA300" s="574"/>
      <c r="LB300" s="574"/>
      <c r="LC300" s="574"/>
      <c r="LD300" s="574"/>
      <c r="LE300" s="574"/>
      <c r="LF300" s="575"/>
      <c r="LG300" s="576" t="str">
        <f>IF(Table1[[#This Row],[Hauptkörper - B1 - Art]]="","",VLOOKUP(Table1[[#This Row],[Hauptkörper - B1 - Art]],'DD FD'!B:C,2,FALSE))</f>
        <v/>
      </c>
      <c r="LH300" s="577" t="str">
        <f>IF(Table1[[#This Row],[Hauptkörper - B1 - Fraktion]]="","",VLOOKUP(Table1[[#This Row],[Hauptkörper - B1 - Fraktion]],'DD FD'!H:J,3,FALSE))</f>
        <v/>
      </c>
      <c r="LI300" s="574" t="str">
        <f>IF(Table1[[#This Row],[Hauptkörper - B1 - Gewicht
(in G)]]="","",Table1[[#This Row],[Hauptkörper - B1 - Gewicht
(in G)]])</f>
        <v/>
      </c>
      <c r="LJ300" s="574" t="str">
        <f>IF(Table1[[#This Row],[Hauptkörper - B1 - Lizenzierungs-pflichtig? (X=Ja)]]="","",Table1[[#This Row],[Hauptkörper - B1 - Lizenzierungs-pflichtig? (X=Ja)]])</f>
        <v/>
      </c>
      <c r="LK300" s="577" t="str">
        <f>IF(Table1[[#This Row],[Hauptkörper - B1 - Virgin Material]]="","",VLOOKUP(Table1[[#This Row],[Hauptkörper - B1 - Virgin Material]],'DD FD'!AJ:AK,2,FALSE))</f>
        <v/>
      </c>
      <c r="LL300" s="578" t="str">
        <f>IF(Table1[[#This Row],[Hauptkörper - B1 - Virgin Material Anteil (in %)]]="","",Table1[[#This Row],[Hauptkörper - B1 - Virgin Material Anteil (in %)]])</f>
        <v/>
      </c>
      <c r="LM300" s="577" t="str">
        <f>IF(Table1[[#This Row],[Hauptkörper - B1 - Recyceltes Material]]="","",VLOOKUP(Table1[[#This Row],[Hauptkörper - B1 - Recyceltes Material]],'DD FD'!AL:AM,2,FALSE))</f>
        <v/>
      </c>
      <c r="LN300" s="578" t="str">
        <f>IF(Table1[[#This Row],[Hauptkörper - B1 - Recyceltes Material Anteil (in %)]]="","",Table1[[#This Row],[Hauptkörper - B1 - Recyceltes Material Anteil (in %)]])</f>
        <v/>
      </c>
      <c r="LO300" s="579" t="str">
        <f>IF(Table1[[#This Row],[Hauptkörper - B1 - Beschichtung]]="","",VLOOKUP(Table1[[#This Row],[Hauptkörper - B1 - Beschichtung]],'DD FD'!AE:AF,2,FALSE))</f>
        <v/>
      </c>
      <c r="LP300" s="580" t="str">
        <f>IF(Table1[[#This Row],[Hauptkörper - B1 - Beschichtung Anteil (in %)]]="","",Table1[[#This Row],[Hauptkörper - B1 - Beschichtung Anteil (in %)]])</f>
        <v/>
      </c>
      <c r="LQ300" s="576" t="str">
        <f>IF(Table1[[#This Row],[Hauptkörper - B2 - Art]]="","",VLOOKUP(Table1[[#This Row],[Hauptkörper - B2 - Art]],'DD FD'!B:C,2,FALSE))</f>
        <v/>
      </c>
      <c r="LR300" s="577" t="str">
        <f>IF(Table1[[#This Row],[Hauptkörper - B2 - Fraktion]]="","",VLOOKUP(Table1[[#This Row],[Hauptkörper - B2 - Fraktion]],'DD FD'!H:J,3,FALSE))</f>
        <v/>
      </c>
      <c r="LS300" s="574" t="str">
        <f>IF(Table1[[#This Row],[Hauptkörper - B2 - Gewicht
(in G)]]="","",Table1[[#This Row],[Hauptkörper - B2 - Gewicht
(in G)]])</f>
        <v/>
      </c>
      <c r="LT300" s="574" t="str">
        <f>IF(Table1[[#This Row],[Hauptkörper - B2 - Lizenzierungs-pflichtig? (X=Ja)]]="","",Table1[[#This Row],[Hauptkörper - B2 - Lizenzierungs-pflichtig? (X=Ja)]])</f>
        <v/>
      </c>
      <c r="LU300" s="577" t="str">
        <f>IF(Table1[[#This Row],[Hauptkörper - B2 - Virgin Material]]="","",VLOOKUP(Table1[[#This Row],[Hauptkörper - B2 - Virgin Material]],'DD FD'!AJ:AK,2,FALSE))</f>
        <v/>
      </c>
      <c r="LV300" s="578" t="str">
        <f>IF(Table1[[#This Row],[Hauptkörper - B2 - Virgin Material Anteil (in %)]]="","",Table1[[#This Row],[Hauptkörper - B2 - Virgin Material Anteil (in %)]])</f>
        <v/>
      </c>
      <c r="LW300" s="577" t="str">
        <f>IF(Table1[[#This Row],[Hauptkörper - B2 - Recyceltes Material]]="","",VLOOKUP(Table1[[#This Row],[Hauptkörper - B2 - Recyceltes Material]],'DD FD'!AL:AM,2,FALSE))</f>
        <v/>
      </c>
      <c r="LX300" s="578" t="str">
        <f>IF(Table1[[#This Row],[Hauptkörper - B2 - Recyceltes Material Anteil (in %)]]="","",Table1[[#This Row],[Hauptkörper - B2 - Recyceltes Material Anteil (in %)]])</f>
        <v/>
      </c>
      <c r="LY300" s="577" t="str">
        <f>IF(Table1[[#This Row],[Hauptkörper - B2 - Beschichtung]]="","",VLOOKUP(Table1[[#This Row],[Hauptkörper - B2 - Beschichtung]],'DD FD'!AE:AF,2,FALSE))</f>
        <v/>
      </c>
      <c r="LZ300" s="580" t="str">
        <f>IF(Table1[[#This Row],[Hauptkörper - B2 - Beschichtung Anteil (in %)]]="","",Table1[[#This Row],[Hauptkörper - B2 - Beschichtung Anteil (in %)]])</f>
        <v/>
      </c>
      <c r="MA300" s="576" t="str">
        <f>IF(Table1[[#This Row],[Hauptkörper - B3 - Art]]="","",VLOOKUP(Table1[[#This Row],[Hauptkörper - B3 - Art]],'DD FD'!B:C,2,FALSE))</f>
        <v/>
      </c>
      <c r="MB300" s="577" t="str">
        <f>IF(Table1[[#This Row],[Hauptkörper - B3 - Fraktion]]="","",VLOOKUP(Table1[[#This Row],[Hauptkörper - B3 - Fraktion]],'DD FD'!H:J,3,FALSE))</f>
        <v/>
      </c>
      <c r="MC300" s="574" t="str">
        <f>IF(Table1[[#This Row],[Hauptkörper - B3 - Gewicht
(in G)]]="","",Table1[[#This Row],[Hauptkörper - B3 - Gewicht
(in G)]])</f>
        <v/>
      </c>
      <c r="MD300" s="574" t="str">
        <f>IF(Table1[[#This Row],[Hauptkörper - B3 - Lizenzierungs-pflichtig? (X=Ja)]]="","",Table1[[#This Row],[Hauptkörper - B3 - Lizenzierungs-pflichtig? (X=Ja)]])</f>
        <v/>
      </c>
      <c r="ME300" s="577" t="str">
        <f>IF(Table1[[#This Row],[Hauptkörper - B3 - Virgin Material]]="","",VLOOKUP(Table1[[#This Row],[Hauptkörper - B3 - Virgin Material]],'DD FD'!AJ:AK,2,FALSE))</f>
        <v/>
      </c>
      <c r="MF300" s="578" t="str">
        <f>IF(Table1[[#This Row],[Hauptkörper - B3 - Virgin Material Anteil (in %)]]="","",Table1[[#This Row],[Hauptkörper - B3 - Virgin Material Anteil (in %)]])</f>
        <v/>
      </c>
      <c r="MG300" s="577" t="str">
        <f>IF(Table1[[#This Row],[Hauptkörper - B3 - Recyceltes Material]]="","",VLOOKUP(Table1[[#This Row],[Hauptkörper - B3 - Recyceltes Material]],'DD FD'!AL:AM,2,FALSE))</f>
        <v/>
      </c>
      <c r="MH300" s="578" t="str">
        <f>IF(Table1[[#This Row],[Hauptkörper - B3 - Recyceltes Material Anteil (in %)]]="","",Table1[[#This Row],[Hauptkörper - B3 - Recyceltes Material Anteil (in %)]])</f>
        <v/>
      </c>
      <c r="MI300" s="577" t="str">
        <f>IF(Table1[[#This Row],[Hauptkörper - B3 - Beschichtung]]="","",VLOOKUP(Table1[[#This Row],[Hauptkörper - B3 - Beschichtung]],'DD FD'!AE:AF,2,FALSE))</f>
        <v/>
      </c>
      <c r="MJ300" s="580" t="str">
        <f>IF(Table1[[#This Row],[Hauptkörper - B3 - Beschichtung Anteil (in %)]]="","",Table1[[#This Row],[Hauptkörper - B3 - Beschichtung Anteil (in %)]])</f>
        <v/>
      </c>
      <c r="MK300" s="576" t="str">
        <f>IF(Table1[[#This Row],[Verschluss - B1 - Art]]="","",VLOOKUP(Table1[[#This Row],[Verschluss - B1 - Art]],'DD FD'!D:E,2,FALSE))</f>
        <v/>
      </c>
      <c r="ML300" s="577" t="str">
        <f>IF(Table1[[#This Row],[Verschluss - B1 - Fraktion]]="","",VLOOKUP(Table1[[#This Row],[Verschluss - B1 - Fraktion]],'DD FD'!H:J,3,FALSE))</f>
        <v/>
      </c>
      <c r="MM300" s="574" t="str">
        <f>IF(Table1[[#This Row],[Verschluss - B1 - Gewicht (in G)]]="","",Table1[[#This Row],[Verschluss - B1 - Gewicht (in G)]])</f>
        <v/>
      </c>
      <c r="MN300" s="574" t="str">
        <f>IF(Table1[[#This Row],[Verschluss - B1 - Lizenzierungs-pflichtig? (X=Ja)]]="","",Table1[[#This Row],[Verschluss - B1 - Lizenzierungs-pflichtig? (X=Ja)]])</f>
        <v/>
      </c>
      <c r="MO300" s="574" t="str">
        <f>IF(Table1[[#This Row],[Verschluss - B1 - Trennbar vom Hauptkörper? (X=Ja)]]="","",Table1[[#This Row],[Verschluss - B1 - Trennbar vom Hauptkörper? (X=Ja)]])</f>
        <v/>
      </c>
      <c r="MP300" s="577" t="str">
        <f>IF(Table1[[#This Row],[Verschluss - B1 - Virgin Material]]="","",VLOOKUP(Table1[[#This Row],[Verschluss - B1 - Virgin Material]],'DD FD'!AJ:AK,2,FALSE))</f>
        <v/>
      </c>
      <c r="MQ300" s="578" t="str">
        <f>IF(Table1[[#This Row],[Verschluss - B1 - Virgin Material Anteil (in %)]]="","",Table1[[#This Row],[Verschluss - B1 - Virgin Material Anteil (in %)]])</f>
        <v/>
      </c>
      <c r="MR300" s="577" t="str">
        <f>IF(Table1[[#This Row],[Verschluss - B1 - Recyceltes Material]]="","",VLOOKUP(Table1[[#This Row],[Verschluss - B1 - Recyceltes Material]],'DD FD'!AL:AM,2,FALSE))</f>
        <v/>
      </c>
      <c r="MS300" s="578" t="str">
        <f>IF(Table1[[#This Row],[Verschluss - B1 - Recyceltes Material Anteil (in %)]]="","",Table1[[#This Row],[Verschluss - B1 - Recyceltes Material Anteil (in %)]])</f>
        <v/>
      </c>
      <c r="MT300" s="577" t="str">
        <f>IF(Table1[[#This Row],[Verschluss - B1 - Beschichtung]]="","",VLOOKUP(Table1[[#This Row],[Verschluss - B1 - Beschichtung]],'DD FD'!AE:AF,2,FALSE))</f>
        <v/>
      </c>
      <c r="MU300" s="580" t="str">
        <f>IF(Table1[[#This Row],[Verschluss - B1 - Beschichtung Anteil (in %)]]="","",Table1[[#This Row],[Verschluss - B1 - Beschichtung Anteil (in %)]])</f>
        <v/>
      </c>
      <c r="MV300" s="576" t="str">
        <f>IF(Table1[[#This Row],[Verschluss - B2 - Art]]="","",VLOOKUP(Table1[[#This Row],[Verschluss - B2 - Art]],'DD FD'!D:E,2,FALSE))</f>
        <v/>
      </c>
      <c r="MW300" s="577" t="str">
        <f>IF(Table1[[#This Row],[Verschluss - B2 - Fraktion]]="","",VLOOKUP(Table1[[#This Row],[Verschluss - B2 - Fraktion]],'DD FD'!H:J,3,FALSE))</f>
        <v/>
      </c>
      <c r="MX300" s="574" t="str">
        <f>IF(Table1[[#This Row],[Verschluss - B2 - Gewicht (in G)]]="","",Table1[[#This Row],[Verschluss - B2 - Gewicht (in G)]])</f>
        <v/>
      </c>
      <c r="MY300" s="574" t="str">
        <f>IF(Table1[[#This Row],[Verschluss - B2 - Lizenzierungs-pflichtig? (X=Ja)]]="","",Table1[[#This Row],[Verschluss - B2 - Lizenzierungs-pflichtig? (X=Ja)]])</f>
        <v/>
      </c>
      <c r="MZ300" s="574" t="str">
        <f>IF(Table1[[#This Row],[Verschluss - B2 - Trennbar vom Hauptkörper? (X=Ja)]]="","",Table1[[#This Row],[Verschluss - B2 - Trennbar vom Hauptkörper? (X=Ja)]])</f>
        <v/>
      </c>
      <c r="NA300" s="577" t="str">
        <f>IF(Table1[[#This Row],[Verschluss - B2 - Virgin Material]]="","",VLOOKUP(Table1[[#This Row],[Verschluss - B2 - Virgin Material]],'DD FD'!AJ:AK,2,FALSE))</f>
        <v/>
      </c>
      <c r="NB300" s="578" t="str">
        <f>IF(Table1[[#This Row],[Verschluss - B2 - Virgin Material Anteil (in %)]]="","",Table1[[#This Row],[Verschluss - B2 - Virgin Material Anteil (in %)]])</f>
        <v/>
      </c>
      <c r="NC300" s="577" t="str">
        <f>IF(Table1[[#This Row],[Verschluss - B2 - Recyceltes Material]]="","",VLOOKUP(Table1[[#This Row],[Verschluss - B2 - Recyceltes Material]],'DD FD'!AL:AM,2,FALSE))</f>
        <v/>
      </c>
      <c r="ND300" s="578" t="str">
        <f>IF(Table1[[#This Row],[Verschluss - B2 - Recyceltes Material Anteil (in %)]]="","",Table1[[#This Row],[Verschluss - B2 - Recyceltes Material Anteil (in %)]])</f>
        <v/>
      </c>
      <c r="NE300" s="577" t="str">
        <f>IF(Table1[[#This Row],[Verschluss - B2 - Beschichtung]]="","",VLOOKUP(Table1[[#This Row],[Verschluss - B2 - Beschichtung]],'DD FD'!AE:AF,2,FALSE))</f>
        <v/>
      </c>
      <c r="NF300" s="580" t="str">
        <f>IF(Table1[[#This Row],[Verschluss - B2 - Beschichtung Anteil (in %)]]="","",Table1[[#This Row],[Verschluss - B2 - Beschichtung Anteil (in %)]])</f>
        <v/>
      </c>
      <c r="NG300" s="576" t="str">
        <f>IF(Table1[[#This Row],[Verschluss - B3 - Art]]="","",VLOOKUP(Table1[[#This Row],[Verschluss - B3 - Art]],'DD FD'!D:E,2,FALSE))</f>
        <v/>
      </c>
      <c r="NH300" s="577" t="str">
        <f>IF(Table1[[#This Row],[Verschluss - B3 - Fraktion]]="","",VLOOKUP(Table1[[#This Row],[Verschluss - B3 - Fraktion]],'DD FD'!H:J,3,FALSE))</f>
        <v/>
      </c>
      <c r="NI300" s="574" t="str">
        <f>IF(Table1[[#This Row],[Verschluss - B3 - Gewicht (in G)]]="","",Table1[[#This Row],[Verschluss - B3 - Gewicht (in G)]])</f>
        <v/>
      </c>
      <c r="NJ300" s="574" t="str">
        <f>IF(Table1[[#This Row],[Verschluss - B3 - Lizenzierungs-pflichtig? (X=Ja)]]="","",Table1[[#This Row],[Verschluss - B3 - Lizenzierungs-pflichtig? (X=Ja)]])</f>
        <v/>
      </c>
      <c r="NK300" s="574" t="str">
        <f>IF(Table1[[#This Row],[Verschluss - B3 - Trennbar vom Hauptkörper? (X=Ja)]]="","",Table1[[#This Row],[Verschluss - B3 - Trennbar vom Hauptkörper? (X=Ja)]])</f>
        <v/>
      </c>
      <c r="NL300" s="577" t="str">
        <f>IF(Table1[[#This Row],[Verschluss - B3 - Virgin Material]]="","",VLOOKUP(Table1[[#This Row],[Verschluss - B3 - Virgin Material]],'DD FD'!AJ:AK,2,FALSE))</f>
        <v/>
      </c>
      <c r="NM300" s="578" t="str">
        <f>IF(Table1[[#This Row],[Verschluss - B3 - Virgin Material Anteil (in %)]]="","",Table1[[#This Row],[Verschluss - B3 - Virgin Material Anteil (in %)]])</f>
        <v/>
      </c>
      <c r="NN300" s="577" t="str">
        <f>IF(Table1[[#This Row],[Verschluss - B3 - Recyceltes Material]]="","",VLOOKUP(Table1[[#This Row],[Verschluss - B3 - Recyceltes Material]],'DD FD'!AL:AM,2,FALSE))</f>
        <v/>
      </c>
      <c r="NO300" s="578" t="str">
        <f>IF(Table1[[#This Row],[Verschluss - B3 - Recyceltes Material Anteil (in %)]]="","",Table1[[#This Row],[Verschluss - B3 - Recyceltes Material Anteil (in %)]])</f>
        <v/>
      </c>
      <c r="NP300" s="577" t="str">
        <f>IF(Table1[[#This Row],[Verschluss - B3 - Beschichtung]]="","",VLOOKUP(Table1[[#This Row],[Verschluss - B3 - Beschichtung]],'DD FD'!AE:AF,2,FALSE))</f>
        <v/>
      </c>
      <c r="NQ300" s="580" t="str">
        <f>IF(Table1[[#This Row],[Verschluss - B3 - Beschichtung Anteil (in %)]]="","",Table1[[#This Row],[Verschluss - B3 - Beschichtung Anteil (in %)]])</f>
        <v/>
      </c>
      <c r="NR300" s="576" t="str">
        <f>IF(Table1[[#This Row],[Etikett - B1 - Art]]="","",VLOOKUP(Table1[[#This Row],[Etikett - B1 - Art]],'DD FD'!F:G,2,FALSE))</f>
        <v/>
      </c>
      <c r="NS300" s="577" t="str">
        <f>IF(Table1[[#This Row],[Etikett - B1 - Fraktion]]="","",VLOOKUP(Table1[[#This Row],[Etikett - B1 - Fraktion]],'DD FD'!H:J,3,FALSE))</f>
        <v/>
      </c>
      <c r="NT300" s="574" t="str">
        <f>IF(Table1[[#This Row],[Etikett - B1 - Gewicht (in G)]]="","",Table1[[#This Row],[Etikett - B1 - Gewicht (in G)]])</f>
        <v/>
      </c>
      <c r="NU300" s="574" t="str">
        <f>IF(Table1[[#This Row],[Etikett - B1 - Lizenzierungs-pflichtig? (X=Ja)]]="","",Table1[[#This Row],[Etikett - B1 - Lizenzierungs-pflichtig? (X=Ja)]])</f>
        <v/>
      </c>
      <c r="NV300" s="574" t="str">
        <f>IF(Table1[[#This Row],[Etikett - B1 - Trennbar vom Hauptkörper? (X=Ja)]]="","",Table1[[#This Row],[Etikett - B1 - Trennbar vom Hauptkörper? (X=Ja)]])</f>
        <v/>
      </c>
      <c r="NW300" s="577" t="str">
        <f>IF(Table1[[#This Row],[Etikett - B1 - Virgin Material]]="","",VLOOKUP(Table1[[#This Row],[Etikett - B1 - Virgin Material]],'DD FD'!AJ:AK,2,FALSE))</f>
        <v/>
      </c>
      <c r="NX300" s="578" t="str">
        <f>IF(Table1[[#This Row],[Etikett - B1 - Virgin Material Anteil (in %)]]="","",Table1[[#This Row],[Etikett - B1 - Virgin Material Anteil (in %)]])</f>
        <v/>
      </c>
      <c r="NY300" s="577" t="str">
        <f>IF(Table1[[#This Row],[Etikett - B1 - Recyceltes Material]]="","",VLOOKUP(Table1[[#This Row],[Etikett - B1 - Recyceltes Material]],'DD FD'!AL:AM,2,FALSE))</f>
        <v/>
      </c>
      <c r="NZ300" s="578" t="str">
        <f>IF(Table1[[#This Row],[Etikett - B1 - Recyceltes Material Anteil (in %)]]="","",Table1[[#This Row],[Etikett - B1 - Recyceltes Material Anteil (in %)]])</f>
        <v/>
      </c>
      <c r="OA300" s="577" t="str">
        <f>IF(Table1[[#This Row],[Etikett - B1 - Beschichtung]]="","",VLOOKUP(Table1[[#This Row],[Etikett - B1 - Beschichtung]],'DD FD'!AE:AF,2,FALSE))</f>
        <v/>
      </c>
      <c r="OB300" s="580" t="str">
        <f>IF(Table1[[#This Row],[Etikett - B1 - Beschichtung Anteil (in %)]]="","",Table1[[#This Row],[Etikett - B1 - Beschichtung Anteil (in %)]])</f>
        <v/>
      </c>
      <c r="OC300" s="576" t="str">
        <f>IF(Table1[[#This Row],[Etikett - B2 - Art]]="","",VLOOKUP(Table1[[#This Row],[Etikett - B2 - Art]],'DD FD'!F:G,2,FALSE))</f>
        <v/>
      </c>
      <c r="OD300" s="577" t="str">
        <f>IF(Table1[[#This Row],[Etikett - B2 - Fraktion]]="","",VLOOKUP(Table1[[#This Row],[Etikett - B2 - Fraktion]],'DD FD'!H:J,3,FALSE))</f>
        <v/>
      </c>
      <c r="OE300" s="574" t="str">
        <f>IF(Table1[[#This Row],[Etikett - B2 - Gewicht (in G)]]="","",Table1[[#This Row],[Etikett - B2 - Gewicht (in G)]])</f>
        <v/>
      </c>
      <c r="OF300" s="574" t="str">
        <f>IF(Table1[[#This Row],[Etikett - B2 - Lizenzierungs-pflichtig? (X=Ja)]]="","",Table1[[#This Row],[Etikett - B2 - Lizenzierungs-pflichtig? (X=Ja)]])</f>
        <v/>
      </c>
      <c r="OG300" s="574" t="str">
        <f>IF(Table1[[#This Row],[Etikett - B2 - Trennbar vom Hauptkörper? (X=Ja)]]="","",Table1[[#This Row],[Etikett - B2 - Trennbar vom Hauptkörper? (X=Ja)]])</f>
        <v/>
      </c>
      <c r="OH300" s="577" t="str">
        <f>IF(Table1[[#This Row],[Etikett - B2 - Virgin Material]]="","",VLOOKUP(Table1[[#This Row],[Etikett - B2 - Virgin Material]],'DD FD'!AJ:AK,2,FALSE))</f>
        <v/>
      </c>
      <c r="OI300" s="578" t="str">
        <f>IF(Table1[[#This Row],[Etikett - B2 - Virgin Material Anteil (in %)]]="","",Table1[[#This Row],[Etikett - B2 - Virgin Material Anteil (in %)]])</f>
        <v/>
      </c>
      <c r="OJ300" s="577" t="str">
        <f>IF(Table1[[#This Row],[Etikett - B2 - Recyceltes Material]]="","",VLOOKUP(Table1[[#This Row],[Etikett - B2 - Recyceltes Material]],'DD FD'!AL:AM,2,FALSE))</f>
        <v/>
      </c>
      <c r="OK300" s="578" t="str">
        <f>IF(Table1[[#This Row],[Etikett - B2 - Recyceltes Material Anteil (in %)]]="","",Table1[[#This Row],[Etikett - B2 - Recyceltes Material Anteil (in %)]])</f>
        <v/>
      </c>
      <c r="OL300" s="577" t="str">
        <f>IF(Table1[[#This Row],[Etikett - B2 - Beschichtung]]="","",VLOOKUP(Table1[[#This Row],[Etikett - B2 - Beschichtung]],'DD FD'!AE:AF,2,FALSE))</f>
        <v/>
      </c>
      <c r="OM300" s="580" t="str">
        <f>IF(Table1[[#This Row],[Etikett - B2 - Beschichtung Anteil (in %)]]="","",Table1[[#This Row],[Etikett - B2 - Beschichtung Anteil (in %)]])</f>
        <v/>
      </c>
      <c r="ON300" s="576" t="str">
        <f>IF(Table1[[#This Row],[Etikett - B3 - Art]]="","",VLOOKUP(Table1[[#This Row],[Etikett - B3 - Art]],'DD FD'!F:G,2,FALSE))</f>
        <v/>
      </c>
      <c r="OO300" s="577" t="str">
        <f>IF(Table1[[#This Row],[Etikett - B3 - Fraktion]]="","",VLOOKUP(Table1[[#This Row],[Etikett - B3 - Fraktion]],'DD FD'!H:J,3,FALSE))</f>
        <v/>
      </c>
      <c r="OP300" s="574" t="str">
        <f>IF(Table1[[#This Row],[Etikett - B3 - Gewicht (in G)]]="","",Table1[[#This Row],[Etikett - B3 - Gewicht (in G)]])</f>
        <v/>
      </c>
      <c r="OQ300" s="574" t="str">
        <f>IF(Table1[[#This Row],[Etikett - B3 - Lizenzierungs-pflichtig? (X=Ja)]]="","",Table1[[#This Row],[Etikett - B3 - Lizenzierungs-pflichtig? (X=Ja)]])</f>
        <v/>
      </c>
      <c r="OR300" s="574" t="str">
        <f>IF(Table1[[#This Row],[Etikett - B3 - Trennbar vom Hauptkörper? (X=Ja)]]="","",Table1[[#This Row],[Etikett - B3 - Trennbar vom Hauptkörper? (X=Ja)]])</f>
        <v/>
      </c>
      <c r="OS300" s="577" t="str">
        <f>IF(Table1[[#This Row],[Etikett - B3 - Virgin Material]]="","",VLOOKUP(Table1[[#This Row],[Etikett - B3 - Virgin Material]],'DD FD'!AJ:AK,2,FALSE))</f>
        <v/>
      </c>
      <c r="OT300" s="578" t="str">
        <f>IF(Table1[[#This Row],[Etikett - B3 - Virgin Material Anteil (in %)]]="","",Table1[[#This Row],[Etikett - B3 - Virgin Material Anteil (in %)]])</f>
        <v/>
      </c>
      <c r="OU300" s="577" t="str">
        <f>IF(Table1[[#This Row],[Etikett - B3 - Recyceltes Material]]="","",VLOOKUP(Table1[[#This Row],[Etikett - B3 - Recyceltes Material]],'DD FD'!AL:AM,2,FALSE))</f>
        <v/>
      </c>
      <c r="OV300" s="578" t="str">
        <f>IF(Table1[[#This Row],[Etikett - B3 - Recyceltes Material Anteil (in %)]]="","",Table1[[#This Row],[Etikett - B3 - Recyceltes Material Anteil (in %)]])</f>
        <v/>
      </c>
      <c r="OW300" s="577" t="str">
        <f>IF(Table1[[#This Row],[Etikett - B3 - Beschichtung]]="","",VLOOKUP(Table1[[#This Row],[Etikett - B3 - Beschichtung]],'DD FD'!AE:AF,2,FALSE))</f>
        <v/>
      </c>
      <c r="OX300" s="613" t="str">
        <f>IF(Table1[[#This Row],[Etikett - B3 - Beschichtung Anteil (in %)]]="","",Table1[[#This Row],[Etikett - B3 - Beschichtung Anteil (in %)]])</f>
        <v/>
      </c>
      <c r="OY300" s="618">
        <f>ROUNDUP(SUM(
IF(AND(LH300='DD FD'!$J$7,LJ300='DD FD'!$AI$3),LI300,0),
IF(AND(LR300='DD FD'!$J$7,LT300='DD FD'!$AI$3),LS300,0),
IF(AND(MB300='DD FD'!$J$7,MD300='DD FD'!$AI$3),MC300,0),
IF(AND(ML300='DD FD'!$J$7,MN300='DD FD'!$AI$3),MM300,0),
IF(AND(MW300='DD FD'!$J$7,MY300='DD FD'!$AI$3),MX300,0),
IF(AND(NH300='DD FD'!$J$7,NJ300='DD FD'!$AI$3),NI300,0),
IF(AND(NS300='DD FD'!$J$7,NU300='DD FD'!$AI$3),NT300,0),
IF(AND(OD300='DD FD'!$J$7,OF300='DD FD'!$AI$3),OE300,0),
IF(AND(OO300='DD FD'!$J$7,OQ300='DD FD'!$AI$3),OP300,0),
),2)</f>
        <v>0</v>
      </c>
      <c r="OZ300" s="617">
        <f>ROUNDUP(SUM(
IF(AND(LH300='DD FD'!$J$6,LJ300='DD FD'!$AI$3),LI300,0),
IF(AND(LR300='DD FD'!$J$6,LT300='DD FD'!$AI$3),LS300,0),
IF(AND(MB300='DD FD'!$J$6,MD300='DD FD'!$AI$3),MC300,0),
IF(AND(ML300='DD FD'!$J$6,MN300='DD FD'!$AI$3),MM300,0),
IF(AND(MW300='DD FD'!$J$6,MY300='DD FD'!$AI$3),MX300,0),
IF(AND(NH300='DD FD'!$J$6,NJ300='DD FD'!$AI$3),NI300,0),
IF(AND(NS300='DD FD'!$J$6,NU300='DD FD'!$AI$3),NT300,0),
IF(AND(OD300='DD FD'!$J$6,OF300='DD FD'!$AI$3),OE300,0),
IF(AND(OO300='DD FD'!$J$6,OQ300='DD FD'!$AI$3),OP300,0),
),2)</f>
        <v>0</v>
      </c>
      <c r="PA300" s="617">
        <f>ROUNDUP(SUM(
IF(AND(LH300='DD FD'!$J$10,LJ300='DD FD'!$AI$3),LI300,0),
IF(AND(LR300='DD FD'!$J$10,LT300='DD FD'!$AI$3),LS300,0),
IF(AND(MB300='DD FD'!$J$10,MD300='DD FD'!$AI$3),MC300,0),
IF(AND(ML300='DD FD'!$J$10,MN300='DD FD'!$AI$3),MM300,0),
IF(AND(MW300='DD FD'!$J$10,MY300='DD FD'!$AI$3),MX300,0),
IF(AND(NH300='DD FD'!$J$10,NJ300='DD FD'!$AI$3),NI300,0),
IF(AND(NS300='DD FD'!$J$10,NU300='DD FD'!$AI$3),NT300,0),
IF(AND(OD300='DD FD'!$J$10,OF300='DD FD'!$AI$3),OE300,0),
IF(AND(OO300='DD FD'!$J$10,OQ300='DD FD'!$AI$3),OP300,0),
),2)</f>
        <v>0</v>
      </c>
      <c r="PB300" s="617">
        <f>ROUNDUP(SUM(
IF(AND(LH300='DD FD'!$J$8,LJ300='DD FD'!$AI$3),LI300,0),
IF(AND(LR300='DD FD'!$J$8,LT300='DD FD'!$AI$3),LS300,0),
IF(AND(MB300='DD FD'!$J$8,MD300='DD FD'!$AI$3),MC300,0),
IF(AND(ML300='DD FD'!$J$8,MN300='DD FD'!$AI$3),MM300,0),
IF(AND(MW300='DD FD'!$J$8,MY300='DD FD'!$AI$3),MX300,0),
IF(AND(NH300='DD FD'!$J$8,NJ300='DD FD'!$AI$3),NI300,0),
IF(AND(NS300='DD FD'!$J$8,NU300='DD FD'!$AI$3),NT300,0),
IF(AND(OD300='DD FD'!$J$8,OF300='DD FD'!$AI$3),OE300,0),
IF(AND(OO300='DD FD'!$J$8,OQ300='DD FD'!$AI$3),OP300,0),
),2)</f>
        <v>0</v>
      </c>
      <c r="PC300" s="617">
        <f>ROUNDUP(SUM(
IF(AND(LH300='DD FD'!$J$5,LJ300='DD FD'!$AI$3),LI300,0),
IF(AND(LR300='DD FD'!$J$5,LT300='DD FD'!$AI$3),LS300,0),
IF(AND(MB300='DD FD'!$J$5,MD300='DD FD'!$AI$3),MC300,0),
IF(AND(ML300='DD FD'!$J$5,MN300='DD FD'!$AI$3),MM300,0),
IF(AND(MW300='DD FD'!$J$5,MY300='DD FD'!$AI$3),MX300,0),
IF(AND(NH300='DD FD'!$J$5,NJ300='DD FD'!$AI$3),NI300,0),
IF(AND(NS300='DD FD'!$J$5,NU300='DD FD'!$AI$3),NT300,0),
IF(AND(OD300='DD FD'!$J$5,OF300='DD FD'!$AI$3),OE300,0),
IF(AND(OO300='DD FD'!$J$5,OQ300='DD FD'!$AI$3),OP300,0),
),2)</f>
        <v>0</v>
      </c>
      <c r="PD300" s="617">
        <f>ROUNDUP(SUM(
IF(AND(LH300='DD FD'!$J$9,LJ300='DD FD'!$AI$3),LI300,0),
IF(AND(LR300='DD FD'!$J$9,LT300='DD FD'!$AI$3),LS300,0),
IF(AND(MB300='DD FD'!$J$9,MD300='DD FD'!$AI$3),MC300,0),
IF(AND(ML300='DD FD'!$J$9,MN300='DD FD'!$AI$3),MM300,0),
IF(AND(MW300='DD FD'!$J$9,MY300='DD FD'!$AI$3),MX300,0),
IF(AND(NH300='DD FD'!$J$9,NJ300='DD FD'!$AI$3),NI300,0),
IF(AND(NS300='DD FD'!$J$9,NU300='DD FD'!$AI$3),NT300,0),
IF(AND(OD300='DD FD'!$J$9,OF300='DD FD'!$AI$3),OE300,0),
IF(AND(OO300='DD FD'!$J$9,OQ300='DD FD'!$AI$3),OP300,0),
),2)</f>
        <v>0</v>
      </c>
      <c r="PE300" s="617">
        <f>ROUNDUP(SUM(
IF(AND(LH300='DD FD'!$J$4,LJ300='DD FD'!$AI$3),LI300,0),
IF(AND(LR300='DD FD'!$J$4,LT300='DD FD'!$AI$3),LS300,0),
IF(AND(MB300='DD FD'!$J$4,MD300='DD FD'!$AI$3),MC300,0),
IF(AND(ML300='DD FD'!$J$4,MN300='DD FD'!$AI$3),MM300,0),
IF(AND(MW300='DD FD'!$J$4,MY300='DD FD'!$AI$3),MX300,0),
IF(AND(NH300='DD FD'!$J$4,NJ300='DD FD'!$AI$3),NI300,0),
IF(AND(NS300='DD FD'!$J$4,NU300='DD FD'!$AI$3),NT300,0),
IF(AND(OD300='DD FD'!$J$4,OF300='DD FD'!$AI$3),OE300,0),
IF(AND(OO300='DD FD'!$J$4,OQ300='DD FD'!$AI$3),OP300,0),
),2)</f>
        <v>0</v>
      </c>
      <c r="PF300" s="619">
        <f>ROUNDUP(SUM(
IF(AND(LH300='DD FD'!$J$11,LJ300='DD FD'!$AI$3),LI300,0),
IF(AND(LR300='DD FD'!$J$11,LT300='DD FD'!$AI$3),LS300,0),
IF(AND(MB300='DD FD'!$J$11,MD300='DD FD'!$AI$3),MC300,0),
IF(AND(ML300='DD FD'!$J$11,MN300='DD FD'!$AI$3),MM300,0),
IF(AND(MW300='DD FD'!$J$11,MY300='DD FD'!$AI$3),MX300,0),
IF(AND(NH300='DD FD'!$J$11,NJ300='DD FD'!$AI$3),NI300,0),
IF(AND(NS300='DD FD'!$J$11,NU300='DD FD'!$AI$3),NT300,0),
IF(AND(OD300='DD FD'!$J$11,OF300='DD FD'!$AI$3),OE300,0),
IF(AND(OO300='DD FD'!$J$11,OQ300='DD FD'!$AI$3),OP300,0),
),2)</f>
        <v>0</v>
      </c>
    </row>
    <row r="301" spans="1:422">
      <c r="A301" s="806"/>
      <c r="B301" s="934"/>
      <c r="C301" s="247"/>
      <c r="D301" s="842"/>
      <c r="E301" s="247"/>
      <c r="F301" s="158"/>
      <c r="G301" s="710"/>
      <c r="H301" s="712"/>
      <c r="I301" s="936"/>
      <c r="J301" s="803"/>
      <c r="K301" s="150"/>
      <c r="L301" s="146" t="str">
        <f t="shared" si="108"/>
        <v/>
      </c>
      <c r="M301" s="501" t="str">
        <f t="shared" si="125"/>
        <v/>
      </c>
      <c r="N301" s="504"/>
      <c r="O301" s="113" t="str">
        <f t="shared" si="126"/>
        <v/>
      </c>
      <c r="P301" s="114" t="str">
        <f t="shared" si="109"/>
        <v/>
      </c>
      <c r="Q301" s="152"/>
      <c r="R301" s="152"/>
      <c r="S301" s="115" t="str">
        <f t="shared" si="127"/>
        <v/>
      </c>
      <c r="T301" s="159"/>
      <c r="U301" s="159"/>
      <c r="V301" s="157"/>
      <c r="W301" s="157"/>
      <c r="X301" s="157"/>
      <c r="Y301" s="772"/>
      <c r="Z301" s="158"/>
      <c r="AA301" s="144"/>
      <c r="AB301" s="112"/>
      <c r="AC301" s="153"/>
      <c r="AD301" s="153"/>
      <c r="AE301" s="153"/>
      <c r="AF301" s="153"/>
      <c r="AG301" s="153"/>
      <c r="AH301" s="153"/>
      <c r="AI301" s="152"/>
      <c r="AJ301" s="158"/>
      <c r="AK301" s="158"/>
      <c r="AL301" s="158"/>
      <c r="AM301" s="116" t="str">
        <f t="shared" si="128"/>
        <v/>
      </c>
      <c r="AN301" s="116" t="str">
        <f t="shared" si="129"/>
        <v/>
      </c>
      <c r="AO301" s="324"/>
      <c r="AP301" s="503"/>
      <c r="AQ301" s="487" t="str">
        <f t="shared" si="130"/>
        <v/>
      </c>
      <c r="AR301" s="113" t="str">
        <f t="shared" si="110"/>
        <v/>
      </c>
      <c r="AS301" s="113" t="str">
        <f t="shared" si="111"/>
        <v/>
      </c>
      <c r="AT301" s="113" t="str">
        <f t="shared" si="112"/>
        <v/>
      </c>
      <c r="AU301" s="113" t="str">
        <f t="shared" si="113"/>
        <v/>
      </c>
      <c r="AV301" s="159"/>
      <c r="AW301" s="157"/>
      <c r="AX301" s="157"/>
      <c r="AY301" s="157"/>
      <c r="AZ301" s="157"/>
      <c r="BA301" s="116" t="str">
        <f t="shared" si="114"/>
        <v/>
      </c>
      <c r="BB301" s="316"/>
      <c r="BC301" s="116" t="str">
        <f t="shared" si="115"/>
        <v/>
      </c>
      <c r="BD301" s="133" t="str">
        <f t="shared" si="116"/>
        <v/>
      </c>
      <c r="BE301" s="157"/>
      <c r="BF301" s="1180"/>
      <c r="BG301" s="1180"/>
      <c r="BH301" s="158"/>
      <c r="BI301" s="490"/>
      <c r="BJ301" s="514" t="str">
        <f t="shared" si="131"/>
        <v/>
      </c>
      <c r="BK301" s="789"/>
      <c r="BL301" s="116" t="str">
        <f t="shared" si="132"/>
        <v/>
      </c>
      <c r="BM301" s="144"/>
      <c r="BN301" s="144"/>
      <c r="BO301" s="144"/>
      <c r="BP301" s="790"/>
      <c r="BQ301" s="790"/>
      <c r="BR301" s="790"/>
      <c r="BS301" s="116" t="str">
        <f t="shared" si="117"/>
        <v/>
      </c>
      <c r="BT301" s="790"/>
      <c r="BU301" s="808" t="str">
        <f t="shared" si="118"/>
        <v/>
      </c>
      <c r="BV301" s="791"/>
      <c r="BW301" s="144"/>
      <c r="BX301" s="20"/>
      <c r="BY301" s="20"/>
      <c r="BZ301" s="20"/>
      <c r="CA301" s="792"/>
      <c r="CB301" s="1201"/>
      <c r="CC301" s="144"/>
      <c r="CD301" s="144"/>
      <c r="CE301" s="144"/>
      <c r="CF301" s="144"/>
      <c r="CG301" s="144"/>
      <c r="CH301" s="144"/>
      <c r="CI301" s="144"/>
      <c r="CJ301" s="144"/>
      <c r="CK301" s="144"/>
      <c r="CL301" s="144"/>
      <c r="CM301" s="144"/>
      <c r="CN301" s="144"/>
      <c r="CO301" s="144"/>
      <c r="CP301" s="144"/>
      <c r="CQ301" s="144"/>
      <c r="CR301" s="144"/>
      <c r="CS301" s="144"/>
      <c r="CT301" s="144"/>
      <c r="CU301" s="144"/>
      <c r="CV301" s="144"/>
      <c r="CW301" s="144"/>
      <c r="CX301" s="144"/>
      <c r="CY301" s="144"/>
      <c r="CZ301" s="144"/>
      <c r="DA301" s="144"/>
      <c r="DB301" s="144"/>
      <c r="DC301" s="144"/>
      <c r="DD301" s="144"/>
      <c r="DE301" s="144"/>
      <c r="DF301" s="144"/>
      <c r="DG301" s="144"/>
      <c r="DH301" s="144"/>
      <c r="DI301" s="144"/>
      <c r="DJ301" s="144"/>
      <c r="DK301" s="144"/>
      <c r="DL301" s="144"/>
      <c r="DM301" s="144"/>
      <c r="DN301" s="144"/>
      <c r="DO301" s="144"/>
      <c r="DP301" s="144"/>
      <c r="DQ301" s="144"/>
      <c r="DR301" s="144"/>
      <c r="DS301" s="144"/>
      <c r="DT301" s="144"/>
      <c r="DU301" s="144"/>
      <c r="DV301" s="144"/>
      <c r="DW301" s="144"/>
      <c r="DX301" s="144"/>
      <c r="DY301" s="144"/>
      <c r="DZ301" s="144"/>
      <c r="EA301" s="144"/>
      <c r="EB301" s="144"/>
      <c r="EC301" s="144"/>
      <c r="ED301" s="782" t="str">
        <f t="shared" si="133"/>
        <v/>
      </c>
      <c r="EE301" s="519"/>
      <c r="EF301" s="793"/>
      <c r="EG301" s="519"/>
      <c r="EH301" s="794"/>
      <c r="EI301" s="790"/>
      <c r="EJ301" s="794"/>
      <c r="EK301" s="794"/>
      <c r="EL301" s="790"/>
      <c r="EM301" s="790"/>
      <c r="EN301" s="790"/>
      <c r="EO301" s="112" t="str">
        <f t="shared" si="119"/>
        <v/>
      </c>
      <c r="EP301" s="790"/>
      <c r="EQ301" s="488" t="str">
        <f t="shared" si="120"/>
        <v/>
      </c>
      <c r="ER301" s="1100"/>
      <c r="ES301" s="1099" t="str">
        <f t="shared" si="134"/>
        <v/>
      </c>
      <c r="ET301" s="525"/>
      <c r="EU301" s="148"/>
      <c r="EV301" s="148"/>
      <c r="EW301" s="148"/>
      <c r="EX301" s="148"/>
      <c r="EY301" s="148"/>
      <c r="EZ301" s="148"/>
      <c r="FA301" s="148"/>
      <c r="FB301" s="148"/>
      <c r="FC301" s="148"/>
      <c r="FD301" s="148"/>
      <c r="FE301" s="148"/>
      <c r="FF301" s="148"/>
      <c r="FG301" s="148"/>
      <c r="FH301" s="148"/>
      <c r="FI301" s="528"/>
      <c r="FJ301" s="513" t="str">
        <f t="shared" si="121"/>
        <v/>
      </c>
      <c r="FK301" s="158"/>
      <c r="FL301" s="850"/>
      <c r="FM301" s="850"/>
      <c r="FN301" s="850"/>
      <c r="FO301" s="850"/>
      <c r="FP301" s="850"/>
      <c r="FQ301" s="850"/>
      <c r="FR301" s="157"/>
      <c r="FS301" s="143"/>
      <c r="FT301" s="143"/>
      <c r="FU301" s="847" t="str">
        <f t="shared" si="122"/>
        <v/>
      </c>
      <c r="FV301" s="555"/>
      <c r="FW301" s="523" t="str">
        <f>IF(Table1[[#This Row],[Nonfood Inhaltstoffe - Komponente]]="","",VLOOKUP(Table1[[#This Row],[Nonfood Inhaltstoffe - Komponente]],'Dropdown Auswahl'!BJ:BK,2,FALSE))</f>
        <v/>
      </c>
      <c r="FX301" s="1013"/>
      <c r="FY301" s="1011" t="str">
        <f t="shared" si="123"/>
        <v/>
      </c>
      <c r="FZ301" s="152"/>
      <c r="GA301" s="152"/>
      <c r="GB301" s="152"/>
      <c r="GC301" s="529" t="str">
        <f t="shared" si="124"/>
        <v/>
      </c>
      <c r="GG301" s="21"/>
      <c r="GH301" s="21"/>
      <c r="GI301" s="1019"/>
      <c r="GJ301" s="1016" t="str">
        <f>IF(Table1[[#This Row],[Global Trade Item Number (GTIN)]]="","",Table1[[#This Row],[Global Trade Item Number (GTIN)]])</f>
        <v/>
      </c>
      <c r="GK301" s="555" t="str">
        <f>IF(Table1[[#This Row],[WAWI-Nr./ Kreditoren-Nummer
(ASDV)]]&lt;&gt;"",Table1[[#This Row],[WAWI-Nr./ Kreditoren-Nummer
(ASDV)]],"")</f>
        <v/>
      </c>
      <c r="GL301" s="165"/>
      <c r="GM301" s="165"/>
      <c r="GN301" s="165"/>
      <c r="GO301" s="485"/>
      <c r="GP301" s="534"/>
      <c r="GQ301" s="533"/>
      <c r="GR301" s="486"/>
      <c r="GS301" s="486"/>
      <c r="GT301" s="486"/>
      <c r="GU301" s="486"/>
      <c r="GV301" s="486"/>
      <c r="GW301" s="542"/>
      <c r="GX301" s="538"/>
      <c r="GY301" s="144"/>
      <c r="GZ301" s="480"/>
      <c r="HA301" s="158"/>
      <c r="HB301" s="480"/>
      <c r="HC301" s="480"/>
      <c r="HD301" s="480"/>
      <c r="HE301" s="480"/>
      <c r="HF301" s="480"/>
      <c r="HG301" s="480"/>
      <c r="HH301" s="538"/>
      <c r="HI301" s="480"/>
      <c r="HJ301" s="480"/>
      <c r="HK301" s="480"/>
      <c r="HL301" s="480"/>
      <c r="HM301" s="480"/>
      <c r="HN301" s="480"/>
      <c r="HO301" s="480"/>
      <c r="HP301" s="480"/>
      <c r="HQ301" s="480"/>
      <c r="HR301" s="538"/>
      <c r="HS301" s="480"/>
      <c r="HT301" s="480"/>
      <c r="HU301" s="480"/>
      <c r="HV301" s="480"/>
      <c r="HW301" s="480"/>
      <c r="HX301" s="480"/>
      <c r="HY301" s="480"/>
      <c r="HZ301" s="480"/>
      <c r="IA301" s="480"/>
      <c r="IB301" s="538"/>
      <c r="IC301" s="480"/>
      <c r="ID301" s="480"/>
      <c r="IE301" s="480"/>
      <c r="IF301" s="480"/>
      <c r="IG301" s="480"/>
      <c r="IH301" s="480"/>
      <c r="II301" s="480"/>
      <c r="IJ301" s="480"/>
      <c r="IK301" s="480"/>
      <c r="IL301" s="480"/>
      <c r="IM301" s="538"/>
      <c r="IN301" s="480"/>
      <c r="IO301" s="480"/>
      <c r="IP301" s="480"/>
      <c r="IQ301" s="480"/>
      <c r="IR301" s="480"/>
      <c r="IS301" s="480"/>
      <c r="IT301" s="480"/>
      <c r="IU301" s="480"/>
      <c r="IV301" s="480"/>
      <c r="IW301" s="480"/>
      <c r="IX301" s="538"/>
      <c r="IY301" s="480"/>
      <c r="IZ301" s="480"/>
      <c r="JA301" s="480"/>
      <c r="JB301" s="480"/>
      <c r="JC301" s="480"/>
      <c r="JD301" s="480"/>
      <c r="JE301" s="480"/>
      <c r="JF301" s="480"/>
      <c r="JG301" s="480"/>
      <c r="JH301" s="480"/>
      <c r="JI301" s="538"/>
      <c r="JJ301" s="480"/>
      <c r="JK301" s="480"/>
      <c r="JL301" s="480"/>
      <c r="JM301" s="480"/>
      <c r="JN301" s="480"/>
      <c r="JO301" s="480"/>
      <c r="JP301" s="480"/>
      <c r="JQ301" s="480"/>
      <c r="JR301" s="480"/>
      <c r="JS301" s="590"/>
      <c r="JT301" s="538"/>
      <c r="JU301" s="480"/>
      <c r="JV301" s="480"/>
      <c r="JW301" s="480"/>
      <c r="JX301" s="480"/>
      <c r="JY301" s="480"/>
      <c r="JZ301" s="480"/>
      <c r="KA301" s="480"/>
      <c r="KB301" s="480"/>
      <c r="KC301" s="480"/>
      <c r="KD301" s="480"/>
      <c r="KE301" s="538"/>
      <c r="KF301" s="480"/>
      <c r="KG301" s="480"/>
      <c r="KH301" s="480"/>
      <c r="KI301" s="480"/>
      <c r="KJ301" s="480"/>
      <c r="KK301" s="480"/>
      <c r="KL301" s="480"/>
      <c r="KM301" s="480"/>
      <c r="KN301" s="480"/>
      <c r="KO301" s="480"/>
      <c r="KR301" s="568" t="str">
        <f>IF(Table1[[#This Row],[GTIN]]&lt;&gt;"",Table1[[#This Row],[GTIN]],"")</f>
        <v/>
      </c>
      <c r="KS301" s="569" t="str">
        <f>Table1[[#This Row],[Kreditor]]</f>
        <v/>
      </c>
      <c r="KT301" s="570" t="str">
        <f>IF(Table1[[#This Row],[Gültig ab (Datum)]]&lt;&gt;"",Table1[[#This Row],[Gültig ab (Datum)]],"")</f>
        <v/>
      </c>
      <c r="KU301" s="570"/>
      <c r="KV301" s="583" t="str">
        <f>IF(Table1[[#This Row],[Artikel verpackt? 
(X=Ja)]]="","",Table1[[#This Row],[Artikel verpackt? 
(X=Ja)]])</f>
        <v/>
      </c>
      <c r="KW301" s="571" t="str">
        <f>IF(Table1[[#This Row],[Verpackung recyclingfähig?
(X=Ja)]]="","",Table1[[#This Row],[Verpackung recyclingfähig?
(X=Ja)]])</f>
        <v/>
      </c>
      <c r="KX301" s="572"/>
      <c r="KY301" s="573"/>
      <c r="KZ301" s="574"/>
      <c r="LA301" s="574"/>
      <c r="LB301" s="574"/>
      <c r="LC301" s="574"/>
      <c r="LD301" s="574"/>
      <c r="LE301" s="574"/>
      <c r="LF301" s="575"/>
      <c r="LG301" s="576" t="str">
        <f>IF(Table1[[#This Row],[Hauptkörper - B1 - Art]]="","",VLOOKUP(Table1[[#This Row],[Hauptkörper - B1 - Art]],'DD FD'!B:C,2,FALSE))</f>
        <v/>
      </c>
      <c r="LH301" s="577" t="str">
        <f>IF(Table1[[#This Row],[Hauptkörper - B1 - Fraktion]]="","",VLOOKUP(Table1[[#This Row],[Hauptkörper - B1 - Fraktion]],'DD FD'!H:J,3,FALSE))</f>
        <v/>
      </c>
      <c r="LI301" s="574" t="str">
        <f>IF(Table1[[#This Row],[Hauptkörper - B1 - Gewicht
(in G)]]="","",Table1[[#This Row],[Hauptkörper - B1 - Gewicht
(in G)]])</f>
        <v/>
      </c>
      <c r="LJ301" s="574" t="str">
        <f>IF(Table1[[#This Row],[Hauptkörper - B1 - Lizenzierungs-pflichtig? (X=Ja)]]="","",Table1[[#This Row],[Hauptkörper - B1 - Lizenzierungs-pflichtig? (X=Ja)]])</f>
        <v/>
      </c>
      <c r="LK301" s="577" t="str">
        <f>IF(Table1[[#This Row],[Hauptkörper - B1 - Virgin Material]]="","",VLOOKUP(Table1[[#This Row],[Hauptkörper - B1 - Virgin Material]],'DD FD'!AJ:AK,2,FALSE))</f>
        <v/>
      </c>
      <c r="LL301" s="578" t="str">
        <f>IF(Table1[[#This Row],[Hauptkörper - B1 - Virgin Material Anteil (in %)]]="","",Table1[[#This Row],[Hauptkörper - B1 - Virgin Material Anteil (in %)]])</f>
        <v/>
      </c>
      <c r="LM301" s="577" t="str">
        <f>IF(Table1[[#This Row],[Hauptkörper - B1 - Recyceltes Material]]="","",VLOOKUP(Table1[[#This Row],[Hauptkörper - B1 - Recyceltes Material]],'DD FD'!AL:AM,2,FALSE))</f>
        <v/>
      </c>
      <c r="LN301" s="578" t="str">
        <f>IF(Table1[[#This Row],[Hauptkörper - B1 - Recyceltes Material Anteil (in %)]]="","",Table1[[#This Row],[Hauptkörper - B1 - Recyceltes Material Anteil (in %)]])</f>
        <v/>
      </c>
      <c r="LO301" s="579" t="str">
        <f>IF(Table1[[#This Row],[Hauptkörper - B1 - Beschichtung]]="","",VLOOKUP(Table1[[#This Row],[Hauptkörper - B1 - Beschichtung]],'DD FD'!AE:AF,2,FALSE))</f>
        <v/>
      </c>
      <c r="LP301" s="580" t="str">
        <f>IF(Table1[[#This Row],[Hauptkörper - B1 - Beschichtung Anteil (in %)]]="","",Table1[[#This Row],[Hauptkörper - B1 - Beschichtung Anteil (in %)]])</f>
        <v/>
      </c>
      <c r="LQ301" s="576" t="str">
        <f>IF(Table1[[#This Row],[Hauptkörper - B2 - Art]]="","",VLOOKUP(Table1[[#This Row],[Hauptkörper - B2 - Art]],'DD FD'!B:C,2,FALSE))</f>
        <v/>
      </c>
      <c r="LR301" s="577" t="str">
        <f>IF(Table1[[#This Row],[Hauptkörper - B2 - Fraktion]]="","",VLOOKUP(Table1[[#This Row],[Hauptkörper - B2 - Fraktion]],'DD FD'!H:J,3,FALSE))</f>
        <v/>
      </c>
      <c r="LS301" s="574" t="str">
        <f>IF(Table1[[#This Row],[Hauptkörper - B2 - Gewicht
(in G)]]="","",Table1[[#This Row],[Hauptkörper - B2 - Gewicht
(in G)]])</f>
        <v/>
      </c>
      <c r="LT301" s="574" t="str">
        <f>IF(Table1[[#This Row],[Hauptkörper - B2 - Lizenzierungs-pflichtig? (X=Ja)]]="","",Table1[[#This Row],[Hauptkörper - B2 - Lizenzierungs-pflichtig? (X=Ja)]])</f>
        <v/>
      </c>
      <c r="LU301" s="577" t="str">
        <f>IF(Table1[[#This Row],[Hauptkörper - B2 - Virgin Material]]="","",VLOOKUP(Table1[[#This Row],[Hauptkörper - B2 - Virgin Material]],'DD FD'!AJ:AK,2,FALSE))</f>
        <v/>
      </c>
      <c r="LV301" s="578" t="str">
        <f>IF(Table1[[#This Row],[Hauptkörper - B2 - Virgin Material Anteil (in %)]]="","",Table1[[#This Row],[Hauptkörper - B2 - Virgin Material Anteil (in %)]])</f>
        <v/>
      </c>
      <c r="LW301" s="577" t="str">
        <f>IF(Table1[[#This Row],[Hauptkörper - B2 - Recyceltes Material]]="","",VLOOKUP(Table1[[#This Row],[Hauptkörper - B2 - Recyceltes Material]],'DD FD'!AL:AM,2,FALSE))</f>
        <v/>
      </c>
      <c r="LX301" s="578" t="str">
        <f>IF(Table1[[#This Row],[Hauptkörper - B2 - Recyceltes Material Anteil (in %)]]="","",Table1[[#This Row],[Hauptkörper - B2 - Recyceltes Material Anteil (in %)]])</f>
        <v/>
      </c>
      <c r="LY301" s="577" t="str">
        <f>IF(Table1[[#This Row],[Hauptkörper - B2 - Beschichtung]]="","",VLOOKUP(Table1[[#This Row],[Hauptkörper - B2 - Beschichtung]],'DD FD'!AE:AF,2,FALSE))</f>
        <v/>
      </c>
      <c r="LZ301" s="580" t="str">
        <f>IF(Table1[[#This Row],[Hauptkörper - B2 - Beschichtung Anteil (in %)]]="","",Table1[[#This Row],[Hauptkörper - B2 - Beschichtung Anteil (in %)]])</f>
        <v/>
      </c>
      <c r="MA301" s="576" t="str">
        <f>IF(Table1[[#This Row],[Hauptkörper - B3 - Art]]="","",VLOOKUP(Table1[[#This Row],[Hauptkörper - B3 - Art]],'DD FD'!B:C,2,FALSE))</f>
        <v/>
      </c>
      <c r="MB301" s="577" t="str">
        <f>IF(Table1[[#This Row],[Hauptkörper - B3 - Fraktion]]="","",VLOOKUP(Table1[[#This Row],[Hauptkörper - B3 - Fraktion]],'DD FD'!H:J,3,FALSE))</f>
        <v/>
      </c>
      <c r="MC301" s="574" t="str">
        <f>IF(Table1[[#This Row],[Hauptkörper - B3 - Gewicht
(in G)]]="","",Table1[[#This Row],[Hauptkörper - B3 - Gewicht
(in G)]])</f>
        <v/>
      </c>
      <c r="MD301" s="574" t="str">
        <f>IF(Table1[[#This Row],[Hauptkörper - B3 - Lizenzierungs-pflichtig? (X=Ja)]]="","",Table1[[#This Row],[Hauptkörper - B3 - Lizenzierungs-pflichtig? (X=Ja)]])</f>
        <v/>
      </c>
      <c r="ME301" s="577" t="str">
        <f>IF(Table1[[#This Row],[Hauptkörper - B3 - Virgin Material]]="","",VLOOKUP(Table1[[#This Row],[Hauptkörper - B3 - Virgin Material]],'DD FD'!AJ:AK,2,FALSE))</f>
        <v/>
      </c>
      <c r="MF301" s="578" t="str">
        <f>IF(Table1[[#This Row],[Hauptkörper - B3 - Virgin Material Anteil (in %)]]="","",Table1[[#This Row],[Hauptkörper - B3 - Virgin Material Anteil (in %)]])</f>
        <v/>
      </c>
      <c r="MG301" s="577" t="str">
        <f>IF(Table1[[#This Row],[Hauptkörper - B3 - Recyceltes Material]]="","",VLOOKUP(Table1[[#This Row],[Hauptkörper - B3 - Recyceltes Material]],'DD FD'!AL:AM,2,FALSE))</f>
        <v/>
      </c>
      <c r="MH301" s="578" t="str">
        <f>IF(Table1[[#This Row],[Hauptkörper - B3 - Recyceltes Material Anteil (in %)]]="","",Table1[[#This Row],[Hauptkörper - B3 - Recyceltes Material Anteil (in %)]])</f>
        <v/>
      </c>
      <c r="MI301" s="577" t="str">
        <f>IF(Table1[[#This Row],[Hauptkörper - B3 - Beschichtung]]="","",VLOOKUP(Table1[[#This Row],[Hauptkörper - B3 - Beschichtung]],'DD FD'!AE:AF,2,FALSE))</f>
        <v/>
      </c>
      <c r="MJ301" s="580" t="str">
        <f>IF(Table1[[#This Row],[Hauptkörper - B3 - Beschichtung Anteil (in %)]]="","",Table1[[#This Row],[Hauptkörper - B3 - Beschichtung Anteil (in %)]])</f>
        <v/>
      </c>
      <c r="MK301" s="576" t="str">
        <f>IF(Table1[[#This Row],[Verschluss - B1 - Art]]="","",VLOOKUP(Table1[[#This Row],[Verschluss - B1 - Art]],'DD FD'!D:E,2,FALSE))</f>
        <v/>
      </c>
      <c r="ML301" s="577" t="str">
        <f>IF(Table1[[#This Row],[Verschluss - B1 - Fraktion]]="","",VLOOKUP(Table1[[#This Row],[Verschluss - B1 - Fraktion]],'DD FD'!H:J,3,FALSE))</f>
        <v/>
      </c>
      <c r="MM301" s="574" t="str">
        <f>IF(Table1[[#This Row],[Verschluss - B1 - Gewicht (in G)]]="","",Table1[[#This Row],[Verschluss - B1 - Gewicht (in G)]])</f>
        <v/>
      </c>
      <c r="MN301" s="574" t="str">
        <f>IF(Table1[[#This Row],[Verschluss - B1 - Lizenzierungs-pflichtig? (X=Ja)]]="","",Table1[[#This Row],[Verschluss - B1 - Lizenzierungs-pflichtig? (X=Ja)]])</f>
        <v/>
      </c>
      <c r="MO301" s="574" t="str">
        <f>IF(Table1[[#This Row],[Verschluss - B1 - Trennbar vom Hauptkörper? (X=Ja)]]="","",Table1[[#This Row],[Verschluss - B1 - Trennbar vom Hauptkörper? (X=Ja)]])</f>
        <v/>
      </c>
      <c r="MP301" s="577" t="str">
        <f>IF(Table1[[#This Row],[Verschluss - B1 - Virgin Material]]="","",VLOOKUP(Table1[[#This Row],[Verschluss - B1 - Virgin Material]],'DD FD'!AJ:AK,2,FALSE))</f>
        <v/>
      </c>
      <c r="MQ301" s="578" t="str">
        <f>IF(Table1[[#This Row],[Verschluss - B1 - Virgin Material Anteil (in %)]]="","",Table1[[#This Row],[Verschluss - B1 - Virgin Material Anteil (in %)]])</f>
        <v/>
      </c>
      <c r="MR301" s="577" t="str">
        <f>IF(Table1[[#This Row],[Verschluss - B1 - Recyceltes Material]]="","",VLOOKUP(Table1[[#This Row],[Verschluss - B1 - Recyceltes Material]],'DD FD'!AL:AM,2,FALSE))</f>
        <v/>
      </c>
      <c r="MS301" s="578" t="str">
        <f>IF(Table1[[#This Row],[Verschluss - B1 - Recyceltes Material Anteil (in %)]]="","",Table1[[#This Row],[Verschluss - B1 - Recyceltes Material Anteil (in %)]])</f>
        <v/>
      </c>
      <c r="MT301" s="577" t="str">
        <f>IF(Table1[[#This Row],[Verschluss - B1 - Beschichtung]]="","",VLOOKUP(Table1[[#This Row],[Verschluss - B1 - Beschichtung]],'DD FD'!AE:AF,2,FALSE))</f>
        <v/>
      </c>
      <c r="MU301" s="580" t="str">
        <f>IF(Table1[[#This Row],[Verschluss - B1 - Beschichtung Anteil (in %)]]="","",Table1[[#This Row],[Verschluss - B1 - Beschichtung Anteil (in %)]])</f>
        <v/>
      </c>
      <c r="MV301" s="576" t="str">
        <f>IF(Table1[[#This Row],[Verschluss - B2 - Art]]="","",VLOOKUP(Table1[[#This Row],[Verschluss - B2 - Art]],'DD FD'!D:E,2,FALSE))</f>
        <v/>
      </c>
      <c r="MW301" s="577" t="str">
        <f>IF(Table1[[#This Row],[Verschluss - B2 - Fraktion]]="","",VLOOKUP(Table1[[#This Row],[Verschluss - B2 - Fraktion]],'DD FD'!H:J,3,FALSE))</f>
        <v/>
      </c>
      <c r="MX301" s="574" t="str">
        <f>IF(Table1[[#This Row],[Verschluss - B2 - Gewicht (in G)]]="","",Table1[[#This Row],[Verschluss - B2 - Gewicht (in G)]])</f>
        <v/>
      </c>
      <c r="MY301" s="574" t="str">
        <f>IF(Table1[[#This Row],[Verschluss - B2 - Lizenzierungs-pflichtig? (X=Ja)]]="","",Table1[[#This Row],[Verschluss - B2 - Lizenzierungs-pflichtig? (X=Ja)]])</f>
        <v/>
      </c>
      <c r="MZ301" s="574" t="str">
        <f>IF(Table1[[#This Row],[Verschluss - B2 - Trennbar vom Hauptkörper? (X=Ja)]]="","",Table1[[#This Row],[Verschluss - B2 - Trennbar vom Hauptkörper? (X=Ja)]])</f>
        <v/>
      </c>
      <c r="NA301" s="577" t="str">
        <f>IF(Table1[[#This Row],[Verschluss - B2 - Virgin Material]]="","",VLOOKUP(Table1[[#This Row],[Verschluss - B2 - Virgin Material]],'DD FD'!AJ:AK,2,FALSE))</f>
        <v/>
      </c>
      <c r="NB301" s="578" t="str">
        <f>IF(Table1[[#This Row],[Verschluss - B2 - Virgin Material Anteil (in %)]]="","",Table1[[#This Row],[Verschluss - B2 - Virgin Material Anteil (in %)]])</f>
        <v/>
      </c>
      <c r="NC301" s="577" t="str">
        <f>IF(Table1[[#This Row],[Verschluss - B2 - Recyceltes Material]]="","",VLOOKUP(Table1[[#This Row],[Verschluss - B2 - Recyceltes Material]],'DD FD'!AL:AM,2,FALSE))</f>
        <v/>
      </c>
      <c r="ND301" s="578" t="str">
        <f>IF(Table1[[#This Row],[Verschluss - B2 - Recyceltes Material Anteil (in %)]]="","",Table1[[#This Row],[Verschluss - B2 - Recyceltes Material Anteil (in %)]])</f>
        <v/>
      </c>
      <c r="NE301" s="577" t="str">
        <f>IF(Table1[[#This Row],[Verschluss - B2 - Beschichtung]]="","",VLOOKUP(Table1[[#This Row],[Verschluss - B2 - Beschichtung]],'DD FD'!AE:AF,2,FALSE))</f>
        <v/>
      </c>
      <c r="NF301" s="580" t="str">
        <f>IF(Table1[[#This Row],[Verschluss - B2 - Beschichtung Anteil (in %)]]="","",Table1[[#This Row],[Verschluss - B2 - Beschichtung Anteil (in %)]])</f>
        <v/>
      </c>
      <c r="NG301" s="576" t="str">
        <f>IF(Table1[[#This Row],[Verschluss - B3 - Art]]="","",VLOOKUP(Table1[[#This Row],[Verschluss - B3 - Art]],'DD FD'!D:E,2,FALSE))</f>
        <v/>
      </c>
      <c r="NH301" s="577" t="str">
        <f>IF(Table1[[#This Row],[Verschluss - B3 - Fraktion]]="","",VLOOKUP(Table1[[#This Row],[Verschluss - B3 - Fraktion]],'DD FD'!H:J,3,FALSE))</f>
        <v/>
      </c>
      <c r="NI301" s="574" t="str">
        <f>IF(Table1[[#This Row],[Verschluss - B3 - Gewicht (in G)]]="","",Table1[[#This Row],[Verschluss - B3 - Gewicht (in G)]])</f>
        <v/>
      </c>
      <c r="NJ301" s="574" t="str">
        <f>IF(Table1[[#This Row],[Verschluss - B3 - Lizenzierungs-pflichtig? (X=Ja)]]="","",Table1[[#This Row],[Verschluss - B3 - Lizenzierungs-pflichtig? (X=Ja)]])</f>
        <v/>
      </c>
      <c r="NK301" s="574" t="str">
        <f>IF(Table1[[#This Row],[Verschluss - B3 - Trennbar vom Hauptkörper? (X=Ja)]]="","",Table1[[#This Row],[Verschluss - B3 - Trennbar vom Hauptkörper? (X=Ja)]])</f>
        <v/>
      </c>
      <c r="NL301" s="577" t="str">
        <f>IF(Table1[[#This Row],[Verschluss - B3 - Virgin Material]]="","",VLOOKUP(Table1[[#This Row],[Verschluss - B3 - Virgin Material]],'DD FD'!AJ:AK,2,FALSE))</f>
        <v/>
      </c>
      <c r="NM301" s="578" t="str">
        <f>IF(Table1[[#This Row],[Verschluss - B3 - Virgin Material Anteil (in %)]]="","",Table1[[#This Row],[Verschluss - B3 - Virgin Material Anteil (in %)]])</f>
        <v/>
      </c>
      <c r="NN301" s="577" t="str">
        <f>IF(Table1[[#This Row],[Verschluss - B3 - Recyceltes Material]]="","",VLOOKUP(Table1[[#This Row],[Verschluss - B3 - Recyceltes Material]],'DD FD'!AL:AM,2,FALSE))</f>
        <v/>
      </c>
      <c r="NO301" s="578" t="str">
        <f>IF(Table1[[#This Row],[Verschluss - B3 - Recyceltes Material Anteil (in %)]]="","",Table1[[#This Row],[Verschluss - B3 - Recyceltes Material Anteil (in %)]])</f>
        <v/>
      </c>
      <c r="NP301" s="577" t="str">
        <f>IF(Table1[[#This Row],[Verschluss - B3 - Beschichtung]]="","",VLOOKUP(Table1[[#This Row],[Verschluss - B3 - Beschichtung]],'DD FD'!AE:AF,2,FALSE))</f>
        <v/>
      </c>
      <c r="NQ301" s="580" t="str">
        <f>IF(Table1[[#This Row],[Verschluss - B3 - Beschichtung Anteil (in %)]]="","",Table1[[#This Row],[Verschluss - B3 - Beschichtung Anteil (in %)]])</f>
        <v/>
      </c>
      <c r="NR301" s="576" t="str">
        <f>IF(Table1[[#This Row],[Etikett - B1 - Art]]="","",VLOOKUP(Table1[[#This Row],[Etikett - B1 - Art]],'DD FD'!F:G,2,FALSE))</f>
        <v/>
      </c>
      <c r="NS301" s="577" t="str">
        <f>IF(Table1[[#This Row],[Etikett - B1 - Fraktion]]="","",VLOOKUP(Table1[[#This Row],[Etikett - B1 - Fraktion]],'DD FD'!H:J,3,FALSE))</f>
        <v/>
      </c>
      <c r="NT301" s="574" t="str">
        <f>IF(Table1[[#This Row],[Etikett - B1 - Gewicht (in G)]]="","",Table1[[#This Row],[Etikett - B1 - Gewicht (in G)]])</f>
        <v/>
      </c>
      <c r="NU301" s="574" t="str">
        <f>IF(Table1[[#This Row],[Etikett - B1 - Lizenzierungs-pflichtig? (X=Ja)]]="","",Table1[[#This Row],[Etikett - B1 - Lizenzierungs-pflichtig? (X=Ja)]])</f>
        <v/>
      </c>
      <c r="NV301" s="574" t="str">
        <f>IF(Table1[[#This Row],[Etikett - B1 - Trennbar vom Hauptkörper? (X=Ja)]]="","",Table1[[#This Row],[Etikett - B1 - Trennbar vom Hauptkörper? (X=Ja)]])</f>
        <v/>
      </c>
      <c r="NW301" s="577" t="str">
        <f>IF(Table1[[#This Row],[Etikett - B1 - Virgin Material]]="","",VLOOKUP(Table1[[#This Row],[Etikett - B1 - Virgin Material]],'DD FD'!AJ:AK,2,FALSE))</f>
        <v/>
      </c>
      <c r="NX301" s="578" t="str">
        <f>IF(Table1[[#This Row],[Etikett - B1 - Virgin Material Anteil (in %)]]="","",Table1[[#This Row],[Etikett - B1 - Virgin Material Anteil (in %)]])</f>
        <v/>
      </c>
      <c r="NY301" s="577" t="str">
        <f>IF(Table1[[#This Row],[Etikett - B1 - Recyceltes Material]]="","",VLOOKUP(Table1[[#This Row],[Etikett - B1 - Recyceltes Material]],'DD FD'!AL:AM,2,FALSE))</f>
        <v/>
      </c>
      <c r="NZ301" s="578" t="str">
        <f>IF(Table1[[#This Row],[Etikett - B1 - Recyceltes Material Anteil (in %)]]="","",Table1[[#This Row],[Etikett - B1 - Recyceltes Material Anteil (in %)]])</f>
        <v/>
      </c>
      <c r="OA301" s="577" t="str">
        <f>IF(Table1[[#This Row],[Etikett - B1 - Beschichtung]]="","",VLOOKUP(Table1[[#This Row],[Etikett - B1 - Beschichtung]],'DD FD'!AE:AF,2,FALSE))</f>
        <v/>
      </c>
      <c r="OB301" s="580" t="str">
        <f>IF(Table1[[#This Row],[Etikett - B1 - Beschichtung Anteil (in %)]]="","",Table1[[#This Row],[Etikett - B1 - Beschichtung Anteil (in %)]])</f>
        <v/>
      </c>
      <c r="OC301" s="576" t="str">
        <f>IF(Table1[[#This Row],[Etikett - B2 - Art]]="","",VLOOKUP(Table1[[#This Row],[Etikett - B2 - Art]],'DD FD'!F:G,2,FALSE))</f>
        <v/>
      </c>
      <c r="OD301" s="577" t="str">
        <f>IF(Table1[[#This Row],[Etikett - B2 - Fraktion]]="","",VLOOKUP(Table1[[#This Row],[Etikett - B2 - Fraktion]],'DD FD'!H:J,3,FALSE))</f>
        <v/>
      </c>
      <c r="OE301" s="574" t="str">
        <f>IF(Table1[[#This Row],[Etikett - B2 - Gewicht (in G)]]="","",Table1[[#This Row],[Etikett - B2 - Gewicht (in G)]])</f>
        <v/>
      </c>
      <c r="OF301" s="574" t="str">
        <f>IF(Table1[[#This Row],[Etikett - B2 - Lizenzierungs-pflichtig? (X=Ja)]]="","",Table1[[#This Row],[Etikett - B2 - Lizenzierungs-pflichtig? (X=Ja)]])</f>
        <v/>
      </c>
      <c r="OG301" s="574" t="str">
        <f>IF(Table1[[#This Row],[Etikett - B2 - Trennbar vom Hauptkörper? (X=Ja)]]="","",Table1[[#This Row],[Etikett - B2 - Trennbar vom Hauptkörper? (X=Ja)]])</f>
        <v/>
      </c>
      <c r="OH301" s="577" t="str">
        <f>IF(Table1[[#This Row],[Etikett - B2 - Virgin Material]]="","",VLOOKUP(Table1[[#This Row],[Etikett - B2 - Virgin Material]],'DD FD'!AJ:AK,2,FALSE))</f>
        <v/>
      </c>
      <c r="OI301" s="578" t="str">
        <f>IF(Table1[[#This Row],[Etikett - B2 - Virgin Material Anteil (in %)]]="","",Table1[[#This Row],[Etikett - B2 - Virgin Material Anteil (in %)]])</f>
        <v/>
      </c>
      <c r="OJ301" s="577" t="str">
        <f>IF(Table1[[#This Row],[Etikett - B2 - Recyceltes Material]]="","",VLOOKUP(Table1[[#This Row],[Etikett - B2 - Recyceltes Material]],'DD FD'!AL:AM,2,FALSE))</f>
        <v/>
      </c>
      <c r="OK301" s="578" t="str">
        <f>IF(Table1[[#This Row],[Etikett - B2 - Recyceltes Material Anteil (in %)]]="","",Table1[[#This Row],[Etikett - B2 - Recyceltes Material Anteil (in %)]])</f>
        <v/>
      </c>
      <c r="OL301" s="577" t="str">
        <f>IF(Table1[[#This Row],[Etikett - B2 - Beschichtung]]="","",VLOOKUP(Table1[[#This Row],[Etikett - B2 - Beschichtung]],'DD FD'!AE:AF,2,FALSE))</f>
        <v/>
      </c>
      <c r="OM301" s="580" t="str">
        <f>IF(Table1[[#This Row],[Etikett - B2 - Beschichtung Anteil (in %)]]="","",Table1[[#This Row],[Etikett - B2 - Beschichtung Anteil (in %)]])</f>
        <v/>
      </c>
      <c r="ON301" s="576" t="str">
        <f>IF(Table1[[#This Row],[Etikett - B3 - Art]]="","",VLOOKUP(Table1[[#This Row],[Etikett - B3 - Art]],'DD FD'!F:G,2,FALSE))</f>
        <v/>
      </c>
      <c r="OO301" s="577" t="str">
        <f>IF(Table1[[#This Row],[Etikett - B3 - Fraktion]]="","",VLOOKUP(Table1[[#This Row],[Etikett - B3 - Fraktion]],'DD FD'!H:J,3,FALSE))</f>
        <v/>
      </c>
      <c r="OP301" s="574" t="str">
        <f>IF(Table1[[#This Row],[Etikett - B3 - Gewicht (in G)]]="","",Table1[[#This Row],[Etikett - B3 - Gewicht (in G)]])</f>
        <v/>
      </c>
      <c r="OQ301" s="574" t="str">
        <f>IF(Table1[[#This Row],[Etikett - B3 - Lizenzierungs-pflichtig? (X=Ja)]]="","",Table1[[#This Row],[Etikett - B3 - Lizenzierungs-pflichtig? (X=Ja)]])</f>
        <v/>
      </c>
      <c r="OR301" s="574" t="str">
        <f>IF(Table1[[#This Row],[Etikett - B3 - Trennbar vom Hauptkörper? (X=Ja)]]="","",Table1[[#This Row],[Etikett - B3 - Trennbar vom Hauptkörper? (X=Ja)]])</f>
        <v/>
      </c>
      <c r="OS301" s="577" t="str">
        <f>IF(Table1[[#This Row],[Etikett - B3 - Virgin Material]]="","",VLOOKUP(Table1[[#This Row],[Etikett - B3 - Virgin Material]],'DD FD'!AJ:AK,2,FALSE))</f>
        <v/>
      </c>
      <c r="OT301" s="578" t="str">
        <f>IF(Table1[[#This Row],[Etikett - B3 - Virgin Material Anteil (in %)]]="","",Table1[[#This Row],[Etikett - B3 - Virgin Material Anteil (in %)]])</f>
        <v/>
      </c>
      <c r="OU301" s="577" t="str">
        <f>IF(Table1[[#This Row],[Etikett - B3 - Recyceltes Material]]="","",VLOOKUP(Table1[[#This Row],[Etikett - B3 - Recyceltes Material]],'DD FD'!AL:AM,2,FALSE))</f>
        <v/>
      </c>
      <c r="OV301" s="578" t="str">
        <f>IF(Table1[[#This Row],[Etikett - B3 - Recyceltes Material Anteil (in %)]]="","",Table1[[#This Row],[Etikett - B3 - Recyceltes Material Anteil (in %)]])</f>
        <v/>
      </c>
      <c r="OW301" s="577" t="str">
        <f>IF(Table1[[#This Row],[Etikett - B3 - Beschichtung]]="","",VLOOKUP(Table1[[#This Row],[Etikett - B3 - Beschichtung]],'DD FD'!AE:AF,2,FALSE))</f>
        <v/>
      </c>
      <c r="OX301" s="613" t="str">
        <f>IF(Table1[[#This Row],[Etikett - B3 - Beschichtung Anteil (in %)]]="","",Table1[[#This Row],[Etikett - B3 - Beschichtung Anteil (in %)]])</f>
        <v/>
      </c>
      <c r="OY301" s="618">
        <f>ROUNDUP(SUM(
IF(AND(LH301='DD FD'!$J$7,LJ301='DD FD'!$AI$3),LI301,0),
IF(AND(LR301='DD FD'!$J$7,LT301='DD FD'!$AI$3),LS301,0),
IF(AND(MB301='DD FD'!$J$7,MD301='DD FD'!$AI$3),MC301,0),
IF(AND(ML301='DD FD'!$J$7,MN301='DD FD'!$AI$3),MM301,0),
IF(AND(MW301='DD FD'!$J$7,MY301='DD FD'!$AI$3),MX301,0),
IF(AND(NH301='DD FD'!$J$7,NJ301='DD FD'!$AI$3),NI301,0),
IF(AND(NS301='DD FD'!$J$7,NU301='DD FD'!$AI$3),NT301,0),
IF(AND(OD301='DD FD'!$J$7,OF301='DD FD'!$AI$3),OE301,0),
IF(AND(OO301='DD FD'!$J$7,OQ301='DD FD'!$AI$3),OP301,0),
),2)</f>
        <v>0</v>
      </c>
      <c r="OZ301" s="617">
        <f>ROUNDUP(SUM(
IF(AND(LH301='DD FD'!$J$6,LJ301='DD FD'!$AI$3),LI301,0),
IF(AND(LR301='DD FD'!$J$6,LT301='DD FD'!$AI$3),LS301,0),
IF(AND(MB301='DD FD'!$J$6,MD301='DD FD'!$AI$3),MC301,0),
IF(AND(ML301='DD FD'!$J$6,MN301='DD FD'!$AI$3),MM301,0),
IF(AND(MW301='DD FD'!$J$6,MY301='DD FD'!$AI$3),MX301,0),
IF(AND(NH301='DD FD'!$J$6,NJ301='DD FD'!$AI$3),NI301,0),
IF(AND(NS301='DD FD'!$J$6,NU301='DD FD'!$AI$3),NT301,0),
IF(AND(OD301='DD FD'!$J$6,OF301='DD FD'!$AI$3),OE301,0),
IF(AND(OO301='DD FD'!$J$6,OQ301='DD FD'!$AI$3),OP301,0),
),2)</f>
        <v>0</v>
      </c>
      <c r="PA301" s="617">
        <f>ROUNDUP(SUM(
IF(AND(LH301='DD FD'!$J$10,LJ301='DD FD'!$AI$3),LI301,0),
IF(AND(LR301='DD FD'!$J$10,LT301='DD FD'!$AI$3),LS301,0),
IF(AND(MB301='DD FD'!$J$10,MD301='DD FD'!$AI$3),MC301,0),
IF(AND(ML301='DD FD'!$J$10,MN301='DD FD'!$AI$3),MM301,0),
IF(AND(MW301='DD FD'!$J$10,MY301='DD FD'!$AI$3),MX301,0),
IF(AND(NH301='DD FD'!$J$10,NJ301='DD FD'!$AI$3),NI301,0),
IF(AND(NS301='DD FD'!$J$10,NU301='DD FD'!$AI$3),NT301,0),
IF(AND(OD301='DD FD'!$J$10,OF301='DD FD'!$AI$3),OE301,0),
IF(AND(OO301='DD FD'!$J$10,OQ301='DD FD'!$AI$3),OP301,0),
),2)</f>
        <v>0</v>
      </c>
      <c r="PB301" s="617">
        <f>ROUNDUP(SUM(
IF(AND(LH301='DD FD'!$J$8,LJ301='DD FD'!$AI$3),LI301,0),
IF(AND(LR301='DD FD'!$J$8,LT301='DD FD'!$AI$3),LS301,0),
IF(AND(MB301='DD FD'!$J$8,MD301='DD FD'!$AI$3),MC301,0),
IF(AND(ML301='DD FD'!$J$8,MN301='DD FD'!$AI$3),MM301,0),
IF(AND(MW301='DD FD'!$J$8,MY301='DD FD'!$AI$3),MX301,0),
IF(AND(NH301='DD FD'!$J$8,NJ301='DD FD'!$AI$3),NI301,0),
IF(AND(NS301='DD FD'!$J$8,NU301='DD FD'!$AI$3),NT301,0),
IF(AND(OD301='DD FD'!$J$8,OF301='DD FD'!$AI$3),OE301,0),
IF(AND(OO301='DD FD'!$J$8,OQ301='DD FD'!$AI$3),OP301,0),
),2)</f>
        <v>0</v>
      </c>
      <c r="PC301" s="617">
        <f>ROUNDUP(SUM(
IF(AND(LH301='DD FD'!$J$5,LJ301='DD FD'!$AI$3),LI301,0),
IF(AND(LR301='DD FD'!$J$5,LT301='DD FD'!$AI$3),LS301,0),
IF(AND(MB301='DD FD'!$J$5,MD301='DD FD'!$AI$3),MC301,0),
IF(AND(ML301='DD FD'!$J$5,MN301='DD FD'!$AI$3),MM301,0),
IF(AND(MW301='DD FD'!$J$5,MY301='DD FD'!$AI$3),MX301,0),
IF(AND(NH301='DD FD'!$J$5,NJ301='DD FD'!$AI$3),NI301,0),
IF(AND(NS301='DD FD'!$J$5,NU301='DD FD'!$AI$3),NT301,0),
IF(AND(OD301='DD FD'!$J$5,OF301='DD FD'!$AI$3),OE301,0),
IF(AND(OO301='DD FD'!$J$5,OQ301='DD FD'!$AI$3),OP301,0),
),2)</f>
        <v>0</v>
      </c>
      <c r="PD301" s="617">
        <f>ROUNDUP(SUM(
IF(AND(LH301='DD FD'!$J$9,LJ301='DD FD'!$AI$3),LI301,0),
IF(AND(LR301='DD FD'!$J$9,LT301='DD FD'!$AI$3),LS301,0),
IF(AND(MB301='DD FD'!$J$9,MD301='DD FD'!$AI$3),MC301,0),
IF(AND(ML301='DD FD'!$J$9,MN301='DD FD'!$AI$3),MM301,0),
IF(AND(MW301='DD FD'!$J$9,MY301='DD FD'!$AI$3),MX301,0),
IF(AND(NH301='DD FD'!$J$9,NJ301='DD FD'!$AI$3),NI301,0),
IF(AND(NS301='DD FD'!$J$9,NU301='DD FD'!$AI$3),NT301,0),
IF(AND(OD301='DD FD'!$J$9,OF301='DD FD'!$AI$3),OE301,0),
IF(AND(OO301='DD FD'!$J$9,OQ301='DD FD'!$AI$3),OP301,0),
),2)</f>
        <v>0</v>
      </c>
      <c r="PE301" s="617">
        <f>ROUNDUP(SUM(
IF(AND(LH301='DD FD'!$J$4,LJ301='DD FD'!$AI$3),LI301,0),
IF(AND(LR301='DD FD'!$J$4,LT301='DD FD'!$AI$3),LS301,0),
IF(AND(MB301='DD FD'!$J$4,MD301='DD FD'!$AI$3),MC301,0),
IF(AND(ML301='DD FD'!$J$4,MN301='DD FD'!$AI$3),MM301,0),
IF(AND(MW301='DD FD'!$J$4,MY301='DD FD'!$AI$3),MX301,0),
IF(AND(NH301='DD FD'!$J$4,NJ301='DD FD'!$AI$3),NI301,0),
IF(AND(NS301='DD FD'!$J$4,NU301='DD FD'!$AI$3),NT301,0),
IF(AND(OD301='DD FD'!$J$4,OF301='DD FD'!$AI$3),OE301,0),
IF(AND(OO301='DD FD'!$J$4,OQ301='DD FD'!$AI$3),OP301,0),
),2)</f>
        <v>0</v>
      </c>
      <c r="PF301" s="619">
        <f>ROUNDUP(SUM(
IF(AND(LH301='DD FD'!$J$11,LJ301='DD FD'!$AI$3),LI301,0),
IF(AND(LR301='DD FD'!$J$11,LT301='DD FD'!$AI$3),LS301,0),
IF(AND(MB301='DD FD'!$J$11,MD301='DD FD'!$AI$3),MC301,0),
IF(AND(ML301='DD FD'!$J$11,MN301='DD FD'!$AI$3),MM301,0),
IF(AND(MW301='DD FD'!$J$11,MY301='DD FD'!$AI$3),MX301,0),
IF(AND(NH301='DD FD'!$J$11,NJ301='DD FD'!$AI$3),NI301,0),
IF(AND(NS301='DD FD'!$J$11,NU301='DD FD'!$AI$3),NT301,0),
IF(AND(OD301='DD FD'!$J$11,OF301='DD FD'!$AI$3),OE301,0),
IF(AND(OO301='DD FD'!$J$11,OQ301='DD FD'!$AI$3),OP301,0),
),2)</f>
        <v>0</v>
      </c>
    </row>
    <row r="302" spans="1:422">
      <c r="A302" s="806"/>
      <c r="B302" s="934"/>
      <c r="C302" s="247"/>
      <c r="D302" s="842"/>
      <c r="E302" s="247"/>
      <c r="F302" s="158"/>
      <c r="G302" s="710"/>
      <c r="H302" s="712"/>
      <c r="I302" s="936"/>
      <c r="J302" s="803"/>
      <c r="K302" s="150"/>
      <c r="L302" s="146" t="str">
        <f t="shared" si="108"/>
        <v/>
      </c>
      <c r="M302" s="501" t="str">
        <f t="shared" si="125"/>
        <v/>
      </c>
      <c r="N302" s="504"/>
      <c r="O302" s="113" t="str">
        <f t="shared" si="126"/>
        <v/>
      </c>
      <c r="P302" s="114" t="str">
        <f t="shared" si="109"/>
        <v/>
      </c>
      <c r="Q302" s="152"/>
      <c r="R302" s="152"/>
      <c r="S302" s="115" t="str">
        <f t="shared" si="127"/>
        <v/>
      </c>
      <c r="T302" s="159"/>
      <c r="U302" s="159"/>
      <c r="V302" s="157"/>
      <c r="W302" s="157"/>
      <c r="X302" s="157"/>
      <c r="Y302" s="772"/>
      <c r="Z302" s="158"/>
      <c r="AA302" s="144"/>
      <c r="AB302" s="112"/>
      <c r="AC302" s="153"/>
      <c r="AD302" s="153"/>
      <c r="AE302" s="153"/>
      <c r="AF302" s="153"/>
      <c r="AG302" s="153"/>
      <c r="AH302" s="153"/>
      <c r="AI302" s="152"/>
      <c r="AJ302" s="158"/>
      <c r="AK302" s="158"/>
      <c r="AL302" s="158"/>
      <c r="AM302" s="116" t="str">
        <f t="shared" si="128"/>
        <v/>
      </c>
      <c r="AN302" s="116" t="str">
        <f t="shared" si="129"/>
        <v/>
      </c>
      <c r="AO302" s="324"/>
      <c r="AP302" s="503"/>
      <c r="AQ302" s="487" t="str">
        <f t="shared" si="130"/>
        <v/>
      </c>
      <c r="AR302" s="113" t="str">
        <f t="shared" si="110"/>
        <v/>
      </c>
      <c r="AS302" s="113" t="str">
        <f t="shared" si="111"/>
        <v/>
      </c>
      <c r="AT302" s="113" t="str">
        <f t="shared" si="112"/>
        <v/>
      </c>
      <c r="AU302" s="113" t="str">
        <f t="shared" si="113"/>
        <v/>
      </c>
      <c r="AV302" s="159"/>
      <c r="AW302" s="157"/>
      <c r="AX302" s="157"/>
      <c r="AY302" s="157"/>
      <c r="AZ302" s="157"/>
      <c r="BA302" s="116" t="str">
        <f t="shared" si="114"/>
        <v/>
      </c>
      <c r="BB302" s="316"/>
      <c r="BC302" s="116" t="str">
        <f t="shared" si="115"/>
        <v/>
      </c>
      <c r="BD302" s="133" t="str">
        <f t="shared" si="116"/>
        <v/>
      </c>
      <c r="BE302" s="157"/>
      <c r="BF302" s="1180"/>
      <c r="BG302" s="1180"/>
      <c r="BH302" s="158"/>
      <c r="BI302" s="490"/>
      <c r="BJ302" s="514" t="str">
        <f t="shared" si="131"/>
        <v/>
      </c>
      <c r="BK302" s="789"/>
      <c r="BL302" s="116" t="str">
        <f t="shared" si="132"/>
        <v/>
      </c>
      <c r="BM302" s="144"/>
      <c r="BN302" s="144"/>
      <c r="BO302" s="144"/>
      <c r="BP302" s="790"/>
      <c r="BQ302" s="790"/>
      <c r="BR302" s="790"/>
      <c r="BS302" s="116" t="str">
        <f t="shared" si="117"/>
        <v/>
      </c>
      <c r="BT302" s="790"/>
      <c r="BU302" s="808" t="str">
        <f t="shared" si="118"/>
        <v/>
      </c>
      <c r="BV302" s="791"/>
      <c r="BW302" s="144"/>
      <c r="BX302" s="20"/>
      <c r="BY302" s="20"/>
      <c r="BZ302" s="20"/>
      <c r="CA302" s="792"/>
      <c r="CB302" s="1201"/>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c r="CZ302" s="144"/>
      <c r="DA302" s="144"/>
      <c r="DB302" s="144"/>
      <c r="DC302" s="144"/>
      <c r="DD302" s="144"/>
      <c r="DE302" s="144"/>
      <c r="DF302" s="144"/>
      <c r="DG302" s="144"/>
      <c r="DH302" s="144"/>
      <c r="DI302" s="144"/>
      <c r="DJ302" s="144"/>
      <c r="DK302" s="144"/>
      <c r="DL302" s="144"/>
      <c r="DM302" s="144"/>
      <c r="DN302" s="144"/>
      <c r="DO302" s="144"/>
      <c r="DP302" s="144"/>
      <c r="DQ302" s="144"/>
      <c r="DR302" s="144"/>
      <c r="DS302" s="144"/>
      <c r="DT302" s="144"/>
      <c r="DU302" s="144"/>
      <c r="DV302" s="144"/>
      <c r="DW302" s="144"/>
      <c r="DX302" s="144"/>
      <c r="DY302" s="144"/>
      <c r="DZ302" s="144"/>
      <c r="EA302" s="144"/>
      <c r="EB302" s="144"/>
      <c r="EC302" s="144"/>
      <c r="ED302" s="782" t="str">
        <f t="shared" si="133"/>
        <v/>
      </c>
      <c r="EE302" s="519"/>
      <c r="EF302" s="793"/>
      <c r="EG302" s="519"/>
      <c r="EH302" s="794"/>
      <c r="EI302" s="790"/>
      <c r="EJ302" s="794"/>
      <c r="EK302" s="794"/>
      <c r="EL302" s="790"/>
      <c r="EM302" s="790"/>
      <c r="EN302" s="790"/>
      <c r="EO302" s="112" t="str">
        <f t="shared" si="119"/>
        <v/>
      </c>
      <c r="EP302" s="790"/>
      <c r="EQ302" s="488" t="str">
        <f t="shared" si="120"/>
        <v/>
      </c>
      <c r="ER302" s="1100"/>
      <c r="ES302" s="1099" t="str">
        <f t="shared" si="134"/>
        <v/>
      </c>
      <c r="ET302" s="525"/>
      <c r="EU302" s="148"/>
      <c r="EV302" s="148"/>
      <c r="EW302" s="148"/>
      <c r="EX302" s="148"/>
      <c r="EY302" s="148"/>
      <c r="EZ302" s="148"/>
      <c r="FA302" s="148"/>
      <c r="FB302" s="148"/>
      <c r="FC302" s="148"/>
      <c r="FD302" s="148"/>
      <c r="FE302" s="148"/>
      <c r="FF302" s="148"/>
      <c r="FG302" s="148"/>
      <c r="FH302" s="148"/>
      <c r="FI302" s="528"/>
      <c r="FJ302" s="513" t="str">
        <f t="shared" si="121"/>
        <v/>
      </c>
      <c r="FK302" s="158"/>
      <c r="FL302" s="850"/>
      <c r="FM302" s="850"/>
      <c r="FN302" s="850"/>
      <c r="FO302" s="850"/>
      <c r="FP302" s="850"/>
      <c r="FQ302" s="850"/>
      <c r="FR302" s="157"/>
      <c r="FS302" s="143"/>
      <c r="FT302" s="143"/>
      <c r="FU302" s="847" t="str">
        <f t="shared" si="122"/>
        <v/>
      </c>
      <c r="FV302" s="555"/>
      <c r="FW302" s="523" t="str">
        <f>IF(Table1[[#This Row],[Nonfood Inhaltstoffe - Komponente]]="","",VLOOKUP(Table1[[#This Row],[Nonfood Inhaltstoffe - Komponente]],'Dropdown Auswahl'!BJ:BK,2,FALSE))</f>
        <v/>
      </c>
      <c r="FX302" s="1013"/>
      <c r="FY302" s="1011" t="str">
        <f t="shared" si="123"/>
        <v/>
      </c>
      <c r="FZ302" s="152"/>
      <c r="GA302" s="152"/>
      <c r="GB302" s="152"/>
      <c r="GC302" s="529" t="str">
        <f t="shared" si="124"/>
        <v/>
      </c>
      <c r="GG302" s="21"/>
      <c r="GH302" s="21"/>
      <c r="GI302" s="1019"/>
      <c r="GJ302" s="1016" t="str">
        <f>IF(Table1[[#This Row],[Global Trade Item Number (GTIN)]]="","",Table1[[#This Row],[Global Trade Item Number (GTIN)]])</f>
        <v/>
      </c>
      <c r="GK302" s="555" t="str">
        <f>IF(Table1[[#This Row],[WAWI-Nr./ Kreditoren-Nummer
(ASDV)]]&lt;&gt;"",Table1[[#This Row],[WAWI-Nr./ Kreditoren-Nummer
(ASDV)]],"")</f>
        <v/>
      </c>
      <c r="GL302" s="165"/>
      <c r="GM302" s="165"/>
      <c r="GN302" s="165"/>
      <c r="GO302" s="485"/>
      <c r="GP302" s="534"/>
      <c r="GQ302" s="533"/>
      <c r="GR302" s="486"/>
      <c r="GS302" s="486"/>
      <c r="GT302" s="486"/>
      <c r="GU302" s="486"/>
      <c r="GV302" s="486"/>
      <c r="GW302" s="542"/>
      <c r="GX302" s="538"/>
      <c r="GY302" s="144"/>
      <c r="GZ302" s="480"/>
      <c r="HA302" s="158"/>
      <c r="HB302" s="480"/>
      <c r="HC302" s="480"/>
      <c r="HD302" s="480"/>
      <c r="HE302" s="480"/>
      <c r="HF302" s="480"/>
      <c r="HG302" s="480"/>
      <c r="HH302" s="538"/>
      <c r="HI302" s="480"/>
      <c r="HJ302" s="480"/>
      <c r="HK302" s="480"/>
      <c r="HL302" s="480"/>
      <c r="HM302" s="480"/>
      <c r="HN302" s="480"/>
      <c r="HO302" s="480"/>
      <c r="HP302" s="480"/>
      <c r="HQ302" s="480"/>
      <c r="HR302" s="538"/>
      <c r="HS302" s="480"/>
      <c r="HT302" s="480"/>
      <c r="HU302" s="480"/>
      <c r="HV302" s="480"/>
      <c r="HW302" s="480"/>
      <c r="HX302" s="480"/>
      <c r="HY302" s="480"/>
      <c r="HZ302" s="480"/>
      <c r="IA302" s="480"/>
      <c r="IB302" s="538"/>
      <c r="IC302" s="480"/>
      <c r="ID302" s="480"/>
      <c r="IE302" s="480"/>
      <c r="IF302" s="480"/>
      <c r="IG302" s="480"/>
      <c r="IH302" s="480"/>
      <c r="II302" s="480"/>
      <c r="IJ302" s="480"/>
      <c r="IK302" s="480"/>
      <c r="IL302" s="480"/>
      <c r="IM302" s="538"/>
      <c r="IN302" s="480"/>
      <c r="IO302" s="480"/>
      <c r="IP302" s="480"/>
      <c r="IQ302" s="480"/>
      <c r="IR302" s="480"/>
      <c r="IS302" s="480"/>
      <c r="IT302" s="480"/>
      <c r="IU302" s="480"/>
      <c r="IV302" s="480"/>
      <c r="IW302" s="480"/>
      <c r="IX302" s="538"/>
      <c r="IY302" s="480"/>
      <c r="IZ302" s="480"/>
      <c r="JA302" s="480"/>
      <c r="JB302" s="480"/>
      <c r="JC302" s="480"/>
      <c r="JD302" s="480"/>
      <c r="JE302" s="480"/>
      <c r="JF302" s="480"/>
      <c r="JG302" s="480"/>
      <c r="JH302" s="480"/>
      <c r="JI302" s="538"/>
      <c r="JJ302" s="480"/>
      <c r="JK302" s="480"/>
      <c r="JL302" s="480"/>
      <c r="JM302" s="480"/>
      <c r="JN302" s="480"/>
      <c r="JO302" s="480"/>
      <c r="JP302" s="480"/>
      <c r="JQ302" s="480"/>
      <c r="JR302" s="480"/>
      <c r="JS302" s="590"/>
      <c r="JT302" s="538"/>
      <c r="JU302" s="480"/>
      <c r="JV302" s="480"/>
      <c r="JW302" s="480"/>
      <c r="JX302" s="480"/>
      <c r="JY302" s="480"/>
      <c r="JZ302" s="480"/>
      <c r="KA302" s="480"/>
      <c r="KB302" s="480"/>
      <c r="KC302" s="480"/>
      <c r="KD302" s="480"/>
      <c r="KE302" s="538"/>
      <c r="KF302" s="480"/>
      <c r="KG302" s="480"/>
      <c r="KH302" s="480"/>
      <c r="KI302" s="480"/>
      <c r="KJ302" s="480"/>
      <c r="KK302" s="480"/>
      <c r="KL302" s="480"/>
      <c r="KM302" s="480"/>
      <c r="KN302" s="480"/>
      <c r="KO302" s="480"/>
      <c r="KR302" s="568" t="str">
        <f>IF(Table1[[#This Row],[GTIN]]&lt;&gt;"",Table1[[#This Row],[GTIN]],"")</f>
        <v/>
      </c>
      <c r="KS302" s="569" t="str">
        <f>Table1[[#This Row],[Kreditor]]</f>
        <v/>
      </c>
      <c r="KT302" s="570" t="str">
        <f>IF(Table1[[#This Row],[Gültig ab (Datum)]]&lt;&gt;"",Table1[[#This Row],[Gültig ab (Datum)]],"")</f>
        <v/>
      </c>
      <c r="KU302" s="570"/>
      <c r="KV302" s="583" t="str">
        <f>IF(Table1[[#This Row],[Artikel verpackt? 
(X=Ja)]]="","",Table1[[#This Row],[Artikel verpackt? 
(X=Ja)]])</f>
        <v/>
      </c>
      <c r="KW302" s="571" t="str">
        <f>IF(Table1[[#This Row],[Verpackung recyclingfähig?
(X=Ja)]]="","",Table1[[#This Row],[Verpackung recyclingfähig?
(X=Ja)]])</f>
        <v/>
      </c>
      <c r="KX302" s="572"/>
      <c r="KY302" s="573"/>
      <c r="KZ302" s="574"/>
      <c r="LA302" s="574"/>
      <c r="LB302" s="574"/>
      <c r="LC302" s="574"/>
      <c r="LD302" s="574"/>
      <c r="LE302" s="574"/>
      <c r="LF302" s="575"/>
      <c r="LG302" s="576" t="str">
        <f>IF(Table1[[#This Row],[Hauptkörper - B1 - Art]]="","",VLOOKUP(Table1[[#This Row],[Hauptkörper - B1 - Art]],'DD FD'!B:C,2,FALSE))</f>
        <v/>
      </c>
      <c r="LH302" s="577" t="str">
        <f>IF(Table1[[#This Row],[Hauptkörper - B1 - Fraktion]]="","",VLOOKUP(Table1[[#This Row],[Hauptkörper - B1 - Fraktion]],'DD FD'!H:J,3,FALSE))</f>
        <v/>
      </c>
      <c r="LI302" s="574" t="str">
        <f>IF(Table1[[#This Row],[Hauptkörper - B1 - Gewicht
(in G)]]="","",Table1[[#This Row],[Hauptkörper - B1 - Gewicht
(in G)]])</f>
        <v/>
      </c>
      <c r="LJ302" s="574" t="str">
        <f>IF(Table1[[#This Row],[Hauptkörper - B1 - Lizenzierungs-pflichtig? (X=Ja)]]="","",Table1[[#This Row],[Hauptkörper - B1 - Lizenzierungs-pflichtig? (X=Ja)]])</f>
        <v/>
      </c>
      <c r="LK302" s="577" t="str">
        <f>IF(Table1[[#This Row],[Hauptkörper - B1 - Virgin Material]]="","",VLOOKUP(Table1[[#This Row],[Hauptkörper - B1 - Virgin Material]],'DD FD'!AJ:AK,2,FALSE))</f>
        <v/>
      </c>
      <c r="LL302" s="578" t="str">
        <f>IF(Table1[[#This Row],[Hauptkörper - B1 - Virgin Material Anteil (in %)]]="","",Table1[[#This Row],[Hauptkörper - B1 - Virgin Material Anteil (in %)]])</f>
        <v/>
      </c>
      <c r="LM302" s="577" t="str">
        <f>IF(Table1[[#This Row],[Hauptkörper - B1 - Recyceltes Material]]="","",VLOOKUP(Table1[[#This Row],[Hauptkörper - B1 - Recyceltes Material]],'DD FD'!AL:AM,2,FALSE))</f>
        <v/>
      </c>
      <c r="LN302" s="578" t="str">
        <f>IF(Table1[[#This Row],[Hauptkörper - B1 - Recyceltes Material Anteil (in %)]]="","",Table1[[#This Row],[Hauptkörper - B1 - Recyceltes Material Anteil (in %)]])</f>
        <v/>
      </c>
      <c r="LO302" s="579" t="str">
        <f>IF(Table1[[#This Row],[Hauptkörper - B1 - Beschichtung]]="","",VLOOKUP(Table1[[#This Row],[Hauptkörper - B1 - Beschichtung]],'DD FD'!AE:AF,2,FALSE))</f>
        <v/>
      </c>
      <c r="LP302" s="580" t="str">
        <f>IF(Table1[[#This Row],[Hauptkörper - B1 - Beschichtung Anteil (in %)]]="","",Table1[[#This Row],[Hauptkörper - B1 - Beschichtung Anteil (in %)]])</f>
        <v/>
      </c>
      <c r="LQ302" s="576" t="str">
        <f>IF(Table1[[#This Row],[Hauptkörper - B2 - Art]]="","",VLOOKUP(Table1[[#This Row],[Hauptkörper - B2 - Art]],'DD FD'!B:C,2,FALSE))</f>
        <v/>
      </c>
      <c r="LR302" s="577" t="str">
        <f>IF(Table1[[#This Row],[Hauptkörper - B2 - Fraktion]]="","",VLOOKUP(Table1[[#This Row],[Hauptkörper - B2 - Fraktion]],'DD FD'!H:J,3,FALSE))</f>
        <v/>
      </c>
      <c r="LS302" s="574" t="str">
        <f>IF(Table1[[#This Row],[Hauptkörper - B2 - Gewicht
(in G)]]="","",Table1[[#This Row],[Hauptkörper - B2 - Gewicht
(in G)]])</f>
        <v/>
      </c>
      <c r="LT302" s="574" t="str">
        <f>IF(Table1[[#This Row],[Hauptkörper - B2 - Lizenzierungs-pflichtig? (X=Ja)]]="","",Table1[[#This Row],[Hauptkörper - B2 - Lizenzierungs-pflichtig? (X=Ja)]])</f>
        <v/>
      </c>
      <c r="LU302" s="577" t="str">
        <f>IF(Table1[[#This Row],[Hauptkörper - B2 - Virgin Material]]="","",VLOOKUP(Table1[[#This Row],[Hauptkörper - B2 - Virgin Material]],'DD FD'!AJ:AK,2,FALSE))</f>
        <v/>
      </c>
      <c r="LV302" s="578" t="str">
        <f>IF(Table1[[#This Row],[Hauptkörper - B2 - Virgin Material Anteil (in %)]]="","",Table1[[#This Row],[Hauptkörper - B2 - Virgin Material Anteil (in %)]])</f>
        <v/>
      </c>
      <c r="LW302" s="577" t="str">
        <f>IF(Table1[[#This Row],[Hauptkörper - B2 - Recyceltes Material]]="","",VLOOKUP(Table1[[#This Row],[Hauptkörper - B2 - Recyceltes Material]],'DD FD'!AL:AM,2,FALSE))</f>
        <v/>
      </c>
      <c r="LX302" s="578" t="str">
        <f>IF(Table1[[#This Row],[Hauptkörper - B2 - Recyceltes Material Anteil (in %)]]="","",Table1[[#This Row],[Hauptkörper - B2 - Recyceltes Material Anteil (in %)]])</f>
        <v/>
      </c>
      <c r="LY302" s="577" t="str">
        <f>IF(Table1[[#This Row],[Hauptkörper - B2 - Beschichtung]]="","",VLOOKUP(Table1[[#This Row],[Hauptkörper - B2 - Beschichtung]],'DD FD'!AE:AF,2,FALSE))</f>
        <v/>
      </c>
      <c r="LZ302" s="580" t="str">
        <f>IF(Table1[[#This Row],[Hauptkörper - B2 - Beschichtung Anteil (in %)]]="","",Table1[[#This Row],[Hauptkörper - B2 - Beschichtung Anteil (in %)]])</f>
        <v/>
      </c>
      <c r="MA302" s="576" t="str">
        <f>IF(Table1[[#This Row],[Hauptkörper - B3 - Art]]="","",VLOOKUP(Table1[[#This Row],[Hauptkörper - B3 - Art]],'DD FD'!B:C,2,FALSE))</f>
        <v/>
      </c>
      <c r="MB302" s="577" t="str">
        <f>IF(Table1[[#This Row],[Hauptkörper - B3 - Fraktion]]="","",VLOOKUP(Table1[[#This Row],[Hauptkörper - B3 - Fraktion]],'DD FD'!H:J,3,FALSE))</f>
        <v/>
      </c>
      <c r="MC302" s="574" t="str">
        <f>IF(Table1[[#This Row],[Hauptkörper - B3 - Gewicht
(in G)]]="","",Table1[[#This Row],[Hauptkörper - B3 - Gewicht
(in G)]])</f>
        <v/>
      </c>
      <c r="MD302" s="574" t="str">
        <f>IF(Table1[[#This Row],[Hauptkörper - B3 - Lizenzierungs-pflichtig? (X=Ja)]]="","",Table1[[#This Row],[Hauptkörper - B3 - Lizenzierungs-pflichtig? (X=Ja)]])</f>
        <v/>
      </c>
      <c r="ME302" s="577" t="str">
        <f>IF(Table1[[#This Row],[Hauptkörper - B3 - Virgin Material]]="","",VLOOKUP(Table1[[#This Row],[Hauptkörper - B3 - Virgin Material]],'DD FD'!AJ:AK,2,FALSE))</f>
        <v/>
      </c>
      <c r="MF302" s="578" t="str">
        <f>IF(Table1[[#This Row],[Hauptkörper - B3 - Virgin Material Anteil (in %)]]="","",Table1[[#This Row],[Hauptkörper - B3 - Virgin Material Anteil (in %)]])</f>
        <v/>
      </c>
      <c r="MG302" s="577" t="str">
        <f>IF(Table1[[#This Row],[Hauptkörper - B3 - Recyceltes Material]]="","",VLOOKUP(Table1[[#This Row],[Hauptkörper - B3 - Recyceltes Material]],'DD FD'!AL:AM,2,FALSE))</f>
        <v/>
      </c>
      <c r="MH302" s="578" t="str">
        <f>IF(Table1[[#This Row],[Hauptkörper - B3 - Recyceltes Material Anteil (in %)]]="","",Table1[[#This Row],[Hauptkörper - B3 - Recyceltes Material Anteil (in %)]])</f>
        <v/>
      </c>
      <c r="MI302" s="577" t="str">
        <f>IF(Table1[[#This Row],[Hauptkörper - B3 - Beschichtung]]="","",VLOOKUP(Table1[[#This Row],[Hauptkörper - B3 - Beschichtung]],'DD FD'!AE:AF,2,FALSE))</f>
        <v/>
      </c>
      <c r="MJ302" s="580" t="str">
        <f>IF(Table1[[#This Row],[Hauptkörper - B3 - Beschichtung Anteil (in %)]]="","",Table1[[#This Row],[Hauptkörper - B3 - Beschichtung Anteil (in %)]])</f>
        <v/>
      </c>
      <c r="MK302" s="576" t="str">
        <f>IF(Table1[[#This Row],[Verschluss - B1 - Art]]="","",VLOOKUP(Table1[[#This Row],[Verschluss - B1 - Art]],'DD FD'!D:E,2,FALSE))</f>
        <v/>
      </c>
      <c r="ML302" s="577" t="str">
        <f>IF(Table1[[#This Row],[Verschluss - B1 - Fraktion]]="","",VLOOKUP(Table1[[#This Row],[Verschluss - B1 - Fraktion]],'DD FD'!H:J,3,FALSE))</f>
        <v/>
      </c>
      <c r="MM302" s="574" t="str">
        <f>IF(Table1[[#This Row],[Verschluss - B1 - Gewicht (in G)]]="","",Table1[[#This Row],[Verschluss - B1 - Gewicht (in G)]])</f>
        <v/>
      </c>
      <c r="MN302" s="574" t="str">
        <f>IF(Table1[[#This Row],[Verschluss - B1 - Lizenzierungs-pflichtig? (X=Ja)]]="","",Table1[[#This Row],[Verschluss - B1 - Lizenzierungs-pflichtig? (X=Ja)]])</f>
        <v/>
      </c>
      <c r="MO302" s="574" t="str">
        <f>IF(Table1[[#This Row],[Verschluss - B1 - Trennbar vom Hauptkörper? (X=Ja)]]="","",Table1[[#This Row],[Verschluss - B1 - Trennbar vom Hauptkörper? (X=Ja)]])</f>
        <v/>
      </c>
      <c r="MP302" s="577" t="str">
        <f>IF(Table1[[#This Row],[Verschluss - B1 - Virgin Material]]="","",VLOOKUP(Table1[[#This Row],[Verschluss - B1 - Virgin Material]],'DD FD'!AJ:AK,2,FALSE))</f>
        <v/>
      </c>
      <c r="MQ302" s="578" t="str">
        <f>IF(Table1[[#This Row],[Verschluss - B1 - Virgin Material Anteil (in %)]]="","",Table1[[#This Row],[Verschluss - B1 - Virgin Material Anteil (in %)]])</f>
        <v/>
      </c>
      <c r="MR302" s="577" t="str">
        <f>IF(Table1[[#This Row],[Verschluss - B1 - Recyceltes Material]]="","",VLOOKUP(Table1[[#This Row],[Verschluss - B1 - Recyceltes Material]],'DD FD'!AL:AM,2,FALSE))</f>
        <v/>
      </c>
      <c r="MS302" s="578" t="str">
        <f>IF(Table1[[#This Row],[Verschluss - B1 - Recyceltes Material Anteil (in %)]]="","",Table1[[#This Row],[Verschluss - B1 - Recyceltes Material Anteil (in %)]])</f>
        <v/>
      </c>
      <c r="MT302" s="577" t="str">
        <f>IF(Table1[[#This Row],[Verschluss - B1 - Beschichtung]]="","",VLOOKUP(Table1[[#This Row],[Verschluss - B1 - Beschichtung]],'DD FD'!AE:AF,2,FALSE))</f>
        <v/>
      </c>
      <c r="MU302" s="580" t="str">
        <f>IF(Table1[[#This Row],[Verschluss - B1 - Beschichtung Anteil (in %)]]="","",Table1[[#This Row],[Verschluss - B1 - Beschichtung Anteil (in %)]])</f>
        <v/>
      </c>
      <c r="MV302" s="576" t="str">
        <f>IF(Table1[[#This Row],[Verschluss - B2 - Art]]="","",VLOOKUP(Table1[[#This Row],[Verschluss - B2 - Art]],'DD FD'!D:E,2,FALSE))</f>
        <v/>
      </c>
      <c r="MW302" s="577" t="str">
        <f>IF(Table1[[#This Row],[Verschluss - B2 - Fraktion]]="","",VLOOKUP(Table1[[#This Row],[Verschluss - B2 - Fraktion]],'DD FD'!H:J,3,FALSE))</f>
        <v/>
      </c>
      <c r="MX302" s="574" t="str">
        <f>IF(Table1[[#This Row],[Verschluss - B2 - Gewicht (in G)]]="","",Table1[[#This Row],[Verschluss - B2 - Gewicht (in G)]])</f>
        <v/>
      </c>
      <c r="MY302" s="574" t="str">
        <f>IF(Table1[[#This Row],[Verschluss - B2 - Lizenzierungs-pflichtig? (X=Ja)]]="","",Table1[[#This Row],[Verschluss - B2 - Lizenzierungs-pflichtig? (X=Ja)]])</f>
        <v/>
      </c>
      <c r="MZ302" s="574" t="str">
        <f>IF(Table1[[#This Row],[Verschluss - B2 - Trennbar vom Hauptkörper? (X=Ja)]]="","",Table1[[#This Row],[Verschluss - B2 - Trennbar vom Hauptkörper? (X=Ja)]])</f>
        <v/>
      </c>
      <c r="NA302" s="577" t="str">
        <f>IF(Table1[[#This Row],[Verschluss - B2 - Virgin Material]]="","",VLOOKUP(Table1[[#This Row],[Verschluss - B2 - Virgin Material]],'DD FD'!AJ:AK,2,FALSE))</f>
        <v/>
      </c>
      <c r="NB302" s="578" t="str">
        <f>IF(Table1[[#This Row],[Verschluss - B2 - Virgin Material Anteil (in %)]]="","",Table1[[#This Row],[Verschluss - B2 - Virgin Material Anteil (in %)]])</f>
        <v/>
      </c>
      <c r="NC302" s="577" t="str">
        <f>IF(Table1[[#This Row],[Verschluss - B2 - Recyceltes Material]]="","",VLOOKUP(Table1[[#This Row],[Verschluss - B2 - Recyceltes Material]],'DD FD'!AL:AM,2,FALSE))</f>
        <v/>
      </c>
      <c r="ND302" s="578" t="str">
        <f>IF(Table1[[#This Row],[Verschluss - B2 - Recyceltes Material Anteil (in %)]]="","",Table1[[#This Row],[Verschluss - B2 - Recyceltes Material Anteil (in %)]])</f>
        <v/>
      </c>
      <c r="NE302" s="577" t="str">
        <f>IF(Table1[[#This Row],[Verschluss - B2 - Beschichtung]]="","",VLOOKUP(Table1[[#This Row],[Verschluss - B2 - Beschichtung]],'DD FD'!AE:AF,2,FALSE))</f>
        <v/>
      </c>
      <c r="NF302" s="580" t="str">
        <f>IF(Table1[[#This Row],[Verschluss - B2 - Beschichtung Anteil (in %)]]="","",Table1[[#This Row],[Verschluss - B2 - Beschichtung Anteil (in %)]])</f>
        <v/>
      </c>
      <c r="NG302" s="576" t="str">
        <f>IF(Table1[[#This Row],[Verschluss - B3 - Art]]="","",VLOOKUP(Table1[[#This Row],[Verschluss - B3 - Art]],'DD FD'!D:E,2,FALSE))</f>
        <v/>
      </c>
      <c r="NH302" s="577" t="str">
        <f>IF(Table1[[#This Row],[Verschluss - B3 - Fraktion]]="","",VLOOKUP(Table1[[#This Row],[Verschluss - B3 - Fraktion]],'DD FD'!H:J,3,FALSE))</f>
        <v/>
      </c>
      <c r="NI302" s="574" t="str">
        <f>IF(Table1[[#This Row],[Verschluss - B3 - Gewicht (in G)]]="","",Table1[[#This Row],[Verschluss - B3 - Gewicht (in G)]])</f>
        <v/>
      </c>
      <c r="NJ302" s="574" t="str">
        <f>IF(Table1[[#This Row],[Verschluss - B3 - Lizenzierungs-pflichtig? (X=Ja)]]="","",Table1[[#This Row],[Verschluss - B3 - Lizenzierungs-pflichtig? (X=Ja)]])</f>
        <v/>
      </c>
      <c r="NK302" s="574" t="str">
        <f>IF(Table1[[#This Row],[Verschluss - B3 - Trennbar vom Hauptkörper? (X=Ja)]]="","",Table1[[#This Row],[Verschluss - B3 - Trennbar vom Hauptkörper? (X=Ja)]])</f>
        <v/>
      </c>
      <c r="NL302" s="577" t="str">
        <f>IF(Table1[[#This Row],[Verschluss - B3 - Virgin Material]]="","",VLOOKUP(Table1[[#This Row],[Verschluss - B3 - Virgin Material]],'DD FD'!AJ:AK,2,FALSE))</f>
        <v/>
      </c>
      <c r="NM302" s="578" t="str">
        <f>IF(Table1[[#This Row],[Verschluss - B3 - Virgin Material Anteil (in %)]]="","",Table1[[#This Row],[Verschluss - B3 - Virgin Material Anteil (in %)]])</f>
        <v/>
      </c>
      <c r="NN302" s="577" t="str">
        <f>IF(Table1[[#This Row],[Verschluss - B3 - Recyceltes Material]]="","",VLOOKUP(Table1[[#This Row],[Verschluss - B3 - Recyceltes Material]],'DD FD'!AL:AM,2,FALSE))</f>
        <v/>
      </c>
      <c r="NO302" s="578" t="str">
        <f>IF(Table1[[#This Row],[Verschluss - B3 - Recyceltes Material Anteil (in %)]]="","",Table1[[#This Row],[Verschluss - B3 - Recyceltes Material Anteil (in %)]])</f>
        <v/>
      </c>
      <c r="NP302" s="577" t="str">
        <f>IF(Table1[[#This Row],[Verschluss - B3 - Beschichtung]]="","",VLOOKUP(Table1[[#This Row],[Verschluss - B3 - Beschichtung]],'DD FD'!AE:AF,2,FALSE))</f>
        <v/>
      </c>
      <c r="NQ302" s="580" t="str">
        <f>IF(Table1[[#This Row],[Verschluss - B3 - Beschichtung Anteil (in %)]]="","",Table1[[#This Row],[Verschluss - B3 - Beschichtung Anteil (in %)]])</f>
        <v/>
      </c>
      <c r="NR302" s="576" t="str">
        <f>IF(Table1[[#This Row],[Etikett - B1 - Art]]="","",VLOOKUP(Table1[[#This Row],[Etikett - B1 - Art]],'DD FD'!F:G,2,FALSE))</f>
        <v/>
      </c>
      <c r="NS302" s="577" t="str">
        <f>IF(Table1[[#This Row],[Etikett - B1 - Fraktion]]="","",VLOOKUP(Table1[[#This Row],[Etikett - B1 - Fraktion]],'DD FD'!H:J,3,FALSE))</f>
        <v/>
      </c>
      <c r="NT302" s="574" t="str">
        <f>IF(Table1[[#This Row],[Etikett - B1 - Gewicht (in G)]]="","",Table1[[#This Row],[Etikett - B1 - Gewicht (in G)]])</f>
        <v/>
      </c>
      <c r="NU302" s="574" t="str">
        <f>IF(Table1[[#This Row],[Etikett - B1 - Lizenzierungs-pflichtig? (X=Ja)]]="","",Table1[[#This Row],[Etikett - B1 - Lizenzierungs-pflichtig? (X=Ja)]])</f>
        <v/>
      </c>
      <c r="NV302" s="574" t="str">
        <f>IF(Table1[[#This Row],[Etikett - B1 - Trennbar vom Hauptkörper? (X=Ja)]]="","",Table1[[#This Row],[Etikett - B1 - Trennbar vom Hauptkörper? (X=Ja)]])</f>
        <v/>
      </c>
      <c r="NW302" s="577" t="str">
        <f>IF(Table1[[#This Row],[Etikett - B1 - Virgin Material]]="","",VLOOKUP(Table1[[#This Row],[Etikett - B1 - Virgin Material]],'DD FD'!AJ:AK,2,FALSE))</f>
        <v/>
      </c>
      <c r="NX302" s="578" t="str">
        <f>IF(Table1[[#This Row],[Etikett - B1 - Virgin Material Anteil (in %)]]="","",Table1[[#This Row],[Etikett - B1 - Virgin Material Anteil (in %)]])</f>
        <v/>
      </c>
      <c r="NY302" s="577" t="str">
        <f>IF(Table1[[#This Row],[Etikett - B1 - Recyceltes Material]]="","",VLOOKUP(Table1[[#This Row],[Etikett - B1 - Recyceltes Material]],'DD FD'!AL:AM,2,FALSE))</f>
        <v/>
      </c>
      <c r="NZ302" s="578" t="str">
        <f>IF(Table1[[#This Row],[Etikett - B1 - Recyceltes Material Anteil (in %)]]="","",Table1[[#This Row],[Etikett - B1 - Recyceltes Material Anteil (in %)]])</f>
        <v/>
      </c>
      <c r="OA302" s="577" t="str">
        <f>IF(Table1[[#This Row],[Etikett - B1 - Beschichtung]]="","",VLOOKUP(Table1[[#This Row],[Etikett - B1 - Beschichtung]],'DD FD'!AE:AF,2,FALSE))</f>
        <v/>
      </c>
      <c r="OB302" s="580" t="str">
        <f>IF(Table1[[#This Row],[Etikett - B1 - Beschichtung Anteil (in %)]]="","",Table1[[#This Row],[Etikett - B1 - Beschichtung Anteil (in %)]])</f>
        <v/>
      </c>
      <c r="OC302" s="576" t="str">
        <f>IF(Table1[[#This Row],[Etikett - B2 - Art]]="","",VLOOKUP(Table1[[#This Row],[Etikett - B2 - Art]],'DD FD'!F:G,2,FALSE))</f>
        <v/>
      </c>
      <c r="OD302" s="577" t="str">
        <f>IF(Table1[[#This Row],[Etikett - B2 - Fraktion]]="","",VLOOKUP(Table1[[#This Row],[Etikett - B2 - Fraktion]],'DD FD'!H:J,3,FALSE))</f>
        <v/>
      </c>
      <c r="OE302" s="574" t="str">
        <f>IF(Table1[[#This Row],[Etikett - B2 - Gewicht (in G)]]="","",Table1[[#This Row],[Etikett - B2 - Gewicht (in G)]])</f>
        <v/>
      </c>
      <c r="OF302" s="574" t="str">
        <f>IF(Table1[[#This Row],[Etikett - B2 - Lizenzierungs-pflichtig? (X=Ja)]]="","",Table1[[#This Row],[Etikett - B2 - Lizenzierungs-pflichtig? (X=Ja)]])</f>
        <v/>
      </c>
      <c r="OG302" s="574" t="str">
        <f>IF(Table1[[#This Row],[Etikett - B2 - Trennbar vom Hauptkörper? (X=Ja)]]="","",Table1[[#This Row],[Etikett - B2 - Trennbar vom Hauptkörper? (X=Ja)]])</f>
        <v/>
      </c>
      <c r="OH302" s="577" t="str">
        <f>IF(Table1[[#This Row],[Etikett - B2 - Virgin Material]]="","",VLOOKUP(Table1[[#This Row],[Etikett - B2 - Virgin Material]],'DD FD'!AJ:AK,2,FALSE))</f>
        <v/>
      </c>
      <c r="OI302" s="578" t="str">
        <f>IF(Table1[[#This Row],[Etikett - B2 - Virgin Material Anteil (in %)]]="","",Table1[[#This Row],[Etikett - B2 - Virgin Material Anteil (in %)]])</f>
        <v/>
      </c>
      <c r="OJ302" s="577" t="str">
        <f>IF(Table1[[#This Row],[Etikett - B2 - Recyceltes Material]]="","",VLOOKUP(Table1[[#This Row],[Etikett - B2 - Recyceltes Material]],'DD FD'!AL:AM,2,FALSE))</f>
        <v/>
      </c>
      <c r="OK302" s="578" t="str">
        <f>IF(Table1[[#This Row],[Etikett - B2 - Recyceltes Material Anteil (in %)]]="","",Table1[[#This Row],[Etikett - B2 - Recyceltes Material Anteil (in %)]])</f>
        <v/>
      </c>
      <c r="OL302" s="577" t="str">
        <f>IF(Table1[[#This Row],[Etikett - B2 - Beschichtung]]="","",VLOOKUP(Table1[[#This Row],[Etikett - B2 - Beschichtung]],'DD FD'!AE:AF,2,FALSE))</f>
        <v/>
      </c>
      <c r="OM302" s="580" t="str">
        <f>IF(Table1[[#This Row],[Etikett - B2 - Beschichtung Anteil (in %)]]="","",Table1[[#This Row],[Etikett - B2 - Beschichtung Anteil (in %)]])</f>
        <v/>
      </c>
      <c r="ON302" s="576" t="str">
        <f>IF(Table1[[#This Row],[Etikett - B3 - Art]]="","",VLOOKUP(Table1[[#This Row],[Etikett - B3 - Art]],'DD FD'!F:G,2,FALSE))</f>
        <v/>
      </c>
      <c r="OO302" s="577" t="str">
        <f>IF(Table1[[#This Row],[Etikett - B3 - Fraktion]]="","",VLOOKUP(Table1[[#This Row],[Etikett - B3 - Fraktion]],'DD FD'!H:J,3,FALSE))</f>
        <v/>
      </c>
      <c r="OP302" s="574" t="str">
        <f>IF(Table1[[#This Row],[Etikett - B3 - Gewicht (in G)]]="","",Table1[[#This Row],[Etikett - B3 - Gewicht (in G)]])</f>
        <v/>
      </c>
      <c r="OQ302" s="574" t="str">
        <f>IF(Table1[[#This Row],[Etikett - B3 - Lizenzierungs-pflichtig? (X=Ja)]]="","",Table1[[#This Row],[Etikett - B3 - Lizenzierungs-pflichtig? (X=Ja)]])</f>
        <v/>
      </c>
      <c r="OR302" s="574" t="str">
        <f>IF(Table1[[#This Row],[Etikett - B3 - Trennbar vom Hauptkörper? (X=Ja)]]="","",Table1[[#This Row],[Etikett - B3 - Trennbar vom Hauptkörper? (X=Ja)]])</f>
        <v/>
      </c>
      <c r="OS302" s="577" t="str">
        <f>IF(Table1[[#This Row],[Etikett - B3 - Virgin Material]]="","",VLOOKUP(Table1[[#This Row],[Etikett - B3 - Virgin Material]],'DD FD'!AJ:AK,2,FALSE))</f>
        <v/>
      </c>
      <c r="OT302" s="578" t="str">
        <f>IF(Table1[[#This Row],[Etikett - B3 - Virgin Material Anteil (in %)]]="","",Table1[[#This Row],[Etikett - B3 - Virgin Material Anteil (in %)]])</f>
        <v/>
      </c>
      <c r="OU302" s="577" t="str">
        <f>IF(Table1[[#This Row],[Etikett - B3 - Recyceltes Material]]="","",VLOOKUP(Table1[[#This Row],[Etikett - B3 - Recyceltes Material]],'DD FD'!AL:AM,2,FALSE))</f>
        <v/>
      </c>
      <c r="OV302" s="578" t="str">
        <f>IF(Table1[[#This Row],[Etikett - B3 - Recyceltes Material Anteil (in %)]]="","",Table1[[#This Row],[Etikett - B3 - Recyceltes Material Anteil (in %)]])</f>
        <v/>
      </c>
      <c r="OW302" s="577" t="str">
        <f>IF(Table1[[#This Row],[Etikett - B3 - Beschichtung]]="","",VLOOKUP(Table1[[#This Row],[Etikett - B3 - Beschichtung]],'DD FD'!AE:AF,2,FALSE))</f>
        <v/>
      </c>
      <c r="OX302" s="613" t="str">
        <f>IF(Table1[[#This Row],[Etikett - B3 - Beschichtung Anteil (in %)]]="","",Table1[[#This Row],[Etikett - B3 - Beschichtung Anteil (in %)]])</f>
        <v/>
      </c>
      <c r="OY302" s="618">
        <f>ROUNDUP(SUM(
IF(AND(LH302='DD FD'!$J$7,LJ302='DD FD'!$AI$3),LI302,0),
IF(AND(LR302='DD FD'!$J$7,LT302='DD FD'!$AI$3),LS302,0),
IF(AND(MB302='DD FD'!$J$7,MD302='DD FD'!$AI$3),MC302,0),
IF(AND(ML302='DD FD'!$J$7,MN302='DD FD'!$AI$3),MM302,0),
IF(AND(MW302='DD FD'!$J$7,MY302='DD FD'!$AI$3),MX302,0),
IF(AND(NH302='DD FD'!$J$7,NJ302='DD FD'!$AI$3),NI302,0),
IF(AND(NS302='DD FD'!$J$7,NU302='DD FD'!$AI$3),NT302,0),
IF(AND(OD302='DD FD'!$J$7,OF302='DD FD'!$AI$3),OE302,0),
IF(AND(OO302='DD FD'!$J$7,OQ302='DD FD'!$AI$3),OP302,0),
),2)</f>
        <v>0</v>
      </c>
      <c r="OZ302" s="617">
        <f>ROUNDUP(SUM(
IF(AND(LH302='DD FD'!$J$6,LJ302='DD FD'!$AI$3),LI302,0),
IF(AND(LR302='DD FD'!$J$6,LT302='DD FD'!$AI$3),LS302,0),
IF(AND(MB302='DD FD'!$J$6,MD302='DD FD'!$AI$3),MC302,0),
IF(AND(ML302='DD FD'!$J$6,MN302='DD FD'!$AI$3),MM302,0),
IF(AND(MW302='DD FD'!$J$6,MY302='DD FD'!$AI$3),MX302,0),
IF(AND(NH302='DD FD'!$J$6,NJ302='DD FD'!$AI$3),NI302,0),
IF(AND(NS302='DD FD'!$J$6,NU302='DD FD'!$AI$3),NT302,0),
IF(AND(OD302='DD FD'!$J$6,OF302='DD FD'!$AI$3),OE302,0),
IF(AND(OO302='DD FD'!$J$6,OQ302='DD FD'!$AI$3),OP302,0),
),2)</f>
        <v>0</v>
      </c>
      <c r="PA302" s="617">
        <f>ROUNDUP(SUM(
IF(AND(LH302='DD FD'!$J$10,LJ302='DD FD'!$AI$3),LI302,0),
IF(AND(LR302='DD FD'!$J$10,LT302='DD FD'!$AI$3),LS302,0),
IF(AND(MB302='DD FD'!$J$10,MD302='DD FD'!$AI$3),MC302,0),
IF(AND(ML302='DD FD'!$J$10,MN302='DD FD'!$AI$3),MM302,0),
IF(AND(MW302='DD FD'!$J$10,MY302='DD FD'!$AI$3),MX302,0),
IF(AND(NH302='DD FD'!$J$10,NJ302='DD FD'!$AI$3),NI302,0),
IF(AND(NS302='DD FD'!$J$10,NU302='DD FD'!$AI$3),NT302,0),
IF(AND(OD302='DD FD'!$J$10,OF302='DD FD'!$AI$3),OE302,0),
IF(AND(OO302='DD FD'!$J$10,OQ302='DD FD'!$AI$3),OP302,0),
),2)</f>
        <v>0</v>
      </c>
      <c r="PB302" s="617">
        <f>ROUNDUP(SUM(
IF(AND(LH302='DD FD'!$J$8,LJ302='DD FD'!$AI$3),LI302,0),
IF(AND(LR302='DD FD'!$J$8,LT302='DD FD'!$AI$3),LS302,0),
IF(AND(MB302='DD FD'!$J$8,MD302='DD FD'!$AI$3),MC302,0),
IF(AND(ML302='DD FD'!$J$8,MN302='DD FD'!$AI$3),MM302,0),
IF(AND(MW302='DD FD'!$J$8,MY302='DD FD'!$AI$3),MX302,0),
IF(AND(NH302='DD FD'!$J$8,NJ302='DD FD'!$AI$3),NI302,0),
IF(AND(NS302='DD FD'!$J$8,NU302='DD FD'!$AI$3),NT302,0),
IF(AND(OD302='DD FD'!$J$8,OF302='DD FD'!$AI$3),OE302,0),
IF(AND(OO302='DD FD'!$J$8,OQ302='DD FD'!$AI$3),OP302,0),
),2)</f>
        <v>0</v>
      </c>
      <c r="PC302" s="617">
        <f>ROUNDUP(SUM(
IF(AND(LH302='DD FD'!$J$5,LJ302='DD FD'!$AI$3),LI302,0),
IF(AND(LR302='DD FD'!$J$5,LT302='DD FD'!$AI$3),LS302,0),
IF(AND(MB302='DD FD'!$J$5,MD302='DD FD'!$AI$3),MC302,0),
IF(AND(ML302='DD FD'!$J$5,MN302='DD FD'!$AI$3),MM302,0),
IF(AND(MW302='DD FD'!$J$5,MY302='DD FD'!$AI$3),MX302,0),
IF(AND(NH302='DD FD'!$J$5,NJ302='DD FD'!$AI$3),NI302,0),
IF(AND(NS302='DD FD'!$J$5,NU302='DD FD'!$AI$3),NT302,0),
IF(AND(OD302='DD FD'!$J$5,OF302='DD FD'!$AI$3),OE302,0),
IF(AND(OO302='DD FD'!$J$5,OQ302='DD FD'!$AI$3),OP302,0),
),2)</f>
        <v>0</v>
      </c>
      <c r="PD302" s="617">
        <f>ROUNDUP(SUM(
IF(AND(LH302='DD FD'!$J$9,LJ302='DD FD'!$AI$3),LI302,0),
IF(AND(LR302='DD FD'!$J$9,LT302='DD FD'!$AI$3),LS302,0),
IF(AND(MB302='DD FD'!$J$9,MD302='DD FD'!$AI$3),MC302,0),
IF(AND(ML302='DD FD'!$J$9,MN302='DD FD'!$AI$3),MM302,0),
IF(AND(MW302='DD FD'!$J$9,MY302='DD FD'!$AI$3),MX302,0),
IF(AND(NH302='DD FD'!$J$9,NJ302='DD FD'!$AI$3),NI302,0),
IF(AND(NS302='DD FD'!$J$9,NU302='DD FD'!$AI$3),NT302,0),
IF(AND(OD302='DD FD'!$J$9,OF302='DD FD'!$AI$3),OE302,0),
IF(AND(OO302='DD FD'!$J$9,OQ302='DD FD'!$AI$3),OP302,0),
),2)</f>
        <v>0</v>
      </c>
      <c r="PE302" s="617">
        <f>ROUNDUP(SUM(
IF(AND(LH302='DD FD'!$J$4,LJ302='DD FD'!$AI$3),LI302,0),
IF(AND(LR302='DD FD'!$J$4,LT302='DD FD'!$AI$3),LS302,0),
IF(AND(MB302='DD FD'!$J$4,MD302='DD FD'!$AI$3),MC302,0),
IF(AND(ML302='DD FD'!$J$4,MN302='DD FD'!$AI$3),MM302,0),
IF(AND(MW302='DD FD'!$J$4,MY302='DD FD'!$AI$3),MX302,0),
IF(AND(NH302='DD FD'!$J$4,NJ302='DD FD'!$AI$3),NI302,0),
IF(AND(NS302='DD FD'!$J$4,NU302='DD FD'!$AI$3),NT302,0),
IF(AND(OD302='DD FD'!$J$4,OF302='DD FD'!$AI$3),OE302,0),
IF(AND(OO302='DD FD'!$J$4,OQ302='DD FD'!$AI$3),OP302,0),
),2)</f>
        <v>0</v>
      </c>
      <c r="PF302" s="619">
        <f>ROUNDUP(SUM(
IF(AND(LH302='DD FD'!$J$11,LJ302='DD FD'!$AI$3),LI302,0),
IF(AND(LR302='DD FD'!$J$11,LT302='DD FD'!$AI$3),LS302,0),
IF(AND(MB302='DD FD'!$J$11,MD302='DD FD'!$AI$3),MC302,0),
IF(AND(ML302='DD FD'!$J$11,MN302='DD FD'!$AI$3),MM302,0),
IF(AND(MW302='DD FD'!$J$11,MY302='DD FD'!$AI$3),MX302,0),
IF(AND(NH302='DD FD'!$J$11,NJ302='DD FD'!$AI$3),NI302,0),
IF(AND(NS302='DD FD'!$J$11,NU302='DD FD'!$AI$3),NT302,0),
IF(AND(OD302='DD FD'!$J$11,OF302='DD FD'!$AI$3),OE302,0),
IF(AND(OO302='DD FD'!$J$11,OQ302='DD FD'!$AI$3),OP302,0),
),2)</f>
        <v>0</v>
      </c>
    </row>
    <row r="303" spans="1:422">
      <c r="A303" s="806"/>
      <c r="B303" s="934"/>
      <c r="C303" s="247"/>
      <c r="D303" s="842"/>
      <c r="E303" s="247"/>
      <c r="F303" s="158"/>
      <c r="G303" s="710"/>
      <c r="H303" s="712"/>
      <c r="I303" s="936"/>
      <c r="J303" s="803"/>
      <c r="K303" s="150"/>
      <c r="L303" s="146" t="str">
        <f t="shared" si="108"/>
        <v/>
      </c>
      <c r="M303" s="501" t="str">
        <f t="shared" si="125"/>
        <v/>
      </c>
      <c r="N303" s="504"/>
      <c r="O303" s="113" t="str">
        <f t="shared" si="126"/>
        <v/>
      </c>
      <c r="P303" s="114" t="str">
        <f t="shared" si="109"/>
        <v/>
      </c>
      <c r="Q303" s="152"/>
      <c r="R303" s="152"/>
      <c r="S303" s="115" t="str">
        <f t="shared" si="127"/>
        <v/>
      </c>
      <c r="T303" s="159"/>
      <c r="U303" s="159"/>
      <c r="V303" s="157"/>
      <c r="W303" s="157"/>
      <c r="X303" s="157"/>
      <c r="Y303" s="772"/>
      <c r="Z303" s="158"/>
      <c r="AA303" s="144"/>
      <c r="AB303" s="112"/>
      <c r="AC303" s="153"/>
      <c r="AD303" s="153"/>
      <c r="AE303" s="153"/>
      <c r="AF303" s="153"/>
      <c r="AG303" s="153"/>
      <c r="AH303" s="153"/>
      <c r="AI303" s="152"/>
      <c r="AJ303" s="158"/>
      <c r="AK303" s="158"/>
      <c r="AL303" s="158"/>
      <c r="AM303" s="116" t="str">
        <f t="shared" si="128"/>
        <v/>
      </c>
      <c r="AN303" s="116" t="str">
        <f t="shared" si="129"/>
        <v/>
      </c>
      <c r="AO303" s="324"/>
      <c r="AP303" s="503"/>
      <c r="AQ303" s="487" t="str">
        <f t="shared" si="130"/>
        <v/>
      </c>
      <c r="AR303" s="113" t="str">
        <f t="shared" si="110"/>
        <v/>
      </c>
      <c r="AS303" s="113" t="str">
        <f t="shared" si="111"/>
        <v/>
      </c>
      <c r="AT303" s="113" t="str">
        <f t="shared" si="112"/>
        <v/>
      </c>
      <c r="AU303" s="113" t="str">
        <f t="shared" si="113"/>
        <v/>
      </c>
      <c r="AV303" s="159"/>
      <c r="AW303" s="157"/>
      <c r="AX303" s="157"/>
      <c r="AY303" s="157"/>
      <c r="AZ303" s="157"/>
      <c r="BA303" s="116" t="str">
        <f t="shared" si="114"/>
        <v/>
      </c>
      <c r="BB303" s="316"/>
      <c r="BC303" s="116" t="str">
        <f t="shared" si="115"/>
        <v/>
      </c>
      <c r="BD303" s="133" t="str">
        <f t="shared" si="116"/>
        <v/>
      </c>
      <c r="BE303" s="157"/>
      <c r="BF303" s="1180"/>
      <c r="BG303" s="1180"/>
      <c r="BH303" s="158"/>
      <c r="BI303" s="490"/>
      <c r="BJ303" s="514" t="str">
        <f t="shared" si="131"/>
        <v/>
      </c>
      <c r="BK303" s="789"/>
      <c r="BL303" s="116" t="str">
        <f t="shared" si="132"/>
        <v/>
      </c>
      <c r="BM303" s="144"/>
      <c r="BN303" s="144"/>
      <c r="BO303" s="144"/>
      <c r="BP303" s="790"/>
      <c r="BQ303" s="790"/>
      <c r="BR303" s="790"/>
      <c r="BS303" s="116" t="str">
        <f t="shared" si="117"/>
        <v/>
      </c>
      <c r="BT303" s="790"/>
      <c r="BU303" s="808" t="str">
        <f t="shared" si="118"/>
        <v/>
      </c>
      <c r="BV303" s="791"/>
      <c r="BW303" s="144"/>
      <c r="BX303" s="20"/>
      <c r="BY303" s="20"/>
      <c r="BZ303" s="20"/>
      <c r="CA303" s="792"/>
      <c r="CB303" s="1201"/>
      <c r="CC303" s="144"/>
      <c r="CD303" s="144"/>
      <c r="CE303" s="144"/>
      <c r="CF303" s="144"/>
      <c r="CG303" s="144"/>
      <c r="CH303" s="144"/>
      <c r="CI303" s="144"/>
      <c r="CJ303" s="144"/>
      <c r="CK303" s="144"/>
      <c r="CL303" s="144"/>
      <c r="CM303" s="144"/>
      <c r="CN303" s="144"/>
      <c r="CO303" s="144"/>
      <c r="CP303" s="144"/>
      <c r="CQ303" s="144"/>
      <c r="CR303" s="144"/>
      <c r="CS303" s="144"/>
      <c r="CT303" s="144"/>
      <c r="CU303" s="144"/>
      <c r="CV303" s="144"/>
      <c r="CW303" s="144"/>
      <c r="CX303" s="144"/>
      <c r="CY303" s="144"/>
      <c r="CZ303" s="144"/>
      <c r="DA303" s="144"/>
      <c r="DB303" s="144"/>
      <c r="DC303" s="144"/>
      <c r="DD303" s="144"/>
      <c r="DE303" s="144"/>
      <c r="DF303" s="144"/>
      <c r="DG303" s="144"/>
      <c r="DH303" s="144"/>
      <c r="DI303" s="144"/>
      <c r="DJ303" s="144"/>
      <c r="DK303" s="144"/>
      <c r="DL303" s="144"/>
      <c r="DM303" s="144"/>
      <c r="DN303" s="144"/>
      <c r="DO303" s="144"/>
      <c r="DP303" s="144"/>
      <c r="DQ303" s="144"/>
      <c r="DR303" s="144"/>
      <c r="DS303" s="144"/>
      <c r="DT303" s="144"/>
      <c r="DU303" s="144"/>
      <c r="DV303" s="144"/>
      <c r="DW303" s="144"/>
      <c r="DX303" s="144"/>
      <c r="DY303" s="144"/>
      <c r="DZ303" s="144"/>
      <c r="EA303" s="144"/>
      <c r="EB303" s="144"/>
      <c r="EC303" s="144"/>
      <c r="ED303" s="782" t="str">
        <f t="shared" si="133"/>
        <v/>
      </c>
      <c r="EE303" s="519"/>
      <c r="EF303" s="793"/>
      <c r="EG303" s="519"/>
      <c r="EH303" s="794"/>
      <c r="EI303" s="790"/>
      <c r="EJ303" s="794"/>
      <c r="EK303" s="794"/>
      <c r="EL303" s="790"/>
      <c r="EM303" s="790"/>
      <c r="EN303" s="790"/>
      <c r="EO303" s="112" t="str">
        <f t="shared" si="119"/>
        <v/>
      </c>
      <c r="EP303" s="790"/>
      <c r="EQ303" s="488" t="str">
        <f t="shared" si="120"/>
        <v/>
      </c>
      <c r="ER303" s="1100"/>
      <c r="ES303" s="1099" t="str">
        <f t="shared" si="134"/>
        <v/>
      </c>
      <c r="ET303" s="525"/>
      <c r="EU303" s="148"/>
      <c r="EV303" s="148"/>
      <c r="EW303" s="148"/>
      <c r="EX303" s="148"/>
      <c r="EY303" s="148"/>
      <c r="EZ303" s="148"/>
      <c r="FA303" s="148"/>
      <c r="FB303" s="148"/>
      <c r="FC303" s="148"/>
      <c r="FD303" s="148"/>
      <c r="FE303" s="148"/>
      <c r="FF303" s="148"/>
      <c r="FG303" s="148"/>
      <c r="FH303" s="148"/>
      <c r="FI303" s="528"/>
      <c r="FJ303" s="513" t="str">
        <f t="shared" si="121"/>
        <v/>
      </c>
      <c r="FK303" s="158"/>
      <c r="FL303" s="850"/>
      <c r="FM303" s="850"/>
      <c r="FN303" s="850"/>
      <c r="FO303" s="850"/>
      <c r="FP303" s="850"/>
      <c r="FQ303" s="850"/>
      <c r="FR303" s="157"/>
      <c r="FS303" s="143"/>
      <c r="FT303" s="143"/>
      <c r="FU303" s="847" t="str">
        <f t="shared" si="122"/>
        <v/>
      </c>
      <c r="FV303" s="555"/>
      <c r="FW303" s="523" t="str">
        <f>IF(Table1[[#This Row],[Nonfood Inhaltstoffe - Komponente]]="","",VLOOKUP(Table1[[#This Row],[Nonfood Inhaltstoffe - Komponente]],'Dropdown Auswahl'!BJ:BK,2,FALSE))</f>
        <v/>
      </c>
      <c r="FX303" s="1013"/>
      <c r="FY303" s="1011" t="str">
        <f t="shared" si="123"/>
        <v/>
      </c>
      <c r="FZ303" s="152"/>
      <c r="GA303" s="152"/>
      <c r="GB303" s="152"/>
      <c r="GC303" s="529" t="str">
        <f t="shared" si="124"/>
        <v/>
      </c>
      <c r="GG303" s="21"/>
      <c r="GH303" s="21"/>
      <c r="GI303" s="1019"/>
      <c r="GJ303" s="1016" t="str">
        <f>IF(Table1[[#This Row],[Global Trade Item Number (GTIN)]]="","",Table1[[#This Row],[Global Trade Item Number (GTIN)]])</f>
        <v/>
      </c>
      <c r="GK303" s="555" t="str">
        <f>IF(Table1[[#This Row],[WAWI-Nr./ Kreditoren-Nummer
(ASDV)]]&lt;&gt;"",Table1[[#This Row],[WAWI-Nr./ Kreditoren-Nummer
(ASDV)]],"")</f>
        <v/>
      </c>
      <c r="GL303" s="165"/>
      <c r="GM303" s="165"/>
      <c r="GN303" s="165"/>
      <c r="GO303" s="485"/>
      <c r="GP303" s="534"/>
      <c r="GQ303" s="533"/>
      <c r="GR303" s="486"/>
      <c r="GS303" s="486"/>
      <c r="GT303" s="486"/>
      <c r="GU303" s="486"/>
      <c r="GV303" s="486"/>
      <c r="GW303" s="542"/>
      <c r="GX303" s="538"/>
      <c r="GY303" s="144"/>
      <c r="GZ303" s="480"/>
      <c r="HA303" s="158"/>
      <c r="HB303" s="480"/>
      <c r="HC303" s="480"/>
      <c r="HD303" s="480"/>
      <c r="HE303" s="480"/>
      <c r="HF303" s="480"/>
      <c r="HG303" s="480"/>
      <c r="HH303" s="538"/>
      <c r="HI303" s="480"/>
      <c r="HJ303" s="480"/>
      <c r="HK303" s="480"/>
      <c r="HL303" s="480"/>
      <c r="HM303" s="480"/>
      <c r="HN303" s="480"/>
      <c r="HO303" s="480"/>
      <c r="HP303" s="480"/>
      <c r="HQ303" s="480"/>
      <c r="HR303" s="538"/>
      <c r="HS303" s="480"/>
      <c r="HT303" s="480"/>
      <c r="HU303" s="480"/>
      <c r="HV303" s="480"/>
      <c r="HW303" s="480"/>
      <c r="HX303" s="480"/>
      <c r="HY303" s="480"/>
      <c r="HZ303" s="480"/>
      <c r="IA303" s="480"/>
      <c r="IB303" s="538"/>
      <c r="IC303" s="480"/>
      <c r="ID303" s="480"/>
      <c r="IE303" s="480"/>
      <c r="IF303" s="480"/>
      <c r="IG303" s="480"/>
      <c r="IH303" s="480"/>
      <c r="II303" s="480"/>
      <c r="IJ303" s="480"/>
      <c r="IK303" s="480"/>
      <c r="IL303" s="480"/>
      <c r="IM303" s="538"/>
      <c r="IN303" s="480"/>
      <c r="IO303" s="480"/>
      <c r="IP303" s="480"/>
      <c r="IQ303" s="480"/>
      <c r="IR303" s="480"/>
      <c r="IS303" s="480"/>
      <c r="IT303" s="480"/>
      <c r="IU303" s="480"/>
      <c r="IV303" s="480"/>
      <c r="IW303" s="480"/>
      <c r="IX303" s="538"/>
      <c r="IY303" s="480"/>
      <c r="IZ303" s="480"/>
      <c r="JA303" s="480"/>
      <c r="JB303" s="480"/>
      <c r="JC303" s="480"/>
      <c r="JD303" s="480"/>
      <c r="JE303" s="480"/>
      <c r="JF303" s="480"/>
      <c r="JG303" s="480"/>
      <c r="JH303" s="480"/>
      <c r="JI303" s="538"/>
      <c r="JJ303" s="480"/>
      <c r="JK303" s="480"/>
      <c r="JL303" s="480"/>
      <c r="JM303" s="480"/>
      <c r="JN303" s="480"/>
      <c r="JO303" s="480"/>
      <c r="JP303" s="480"/>
      <c r="JQ303" s="480"/>
      <c r="JR303" s="480"/>
      <c r="JS303" s="590"/>
      <c r="JT303" s="538"/>
      <c r="JU303" s="480"/>
      <c r="JV303" s="480"/>
      <c r="JW303" s="480"/>
      <c r="JX303" s="480"/>
      <c r="JY303" s="480"/>
      <c r="JZ303" s="480"/>
      <c r="KA303" s="480"/>
      <c r="KB303" s="480"/>
      <c r="KC303" s="480"/>
      <c r="KD303" s="480"/>
      <c r="KE303" s="538"/>
      <c r="KF303" s="480"/>
      <c r="KG303" s="480"/>
      <c r="KH303" s="480"/>
      <c r="KI303" s="480"/>
      <c r="KJ303" s="480"/>
      <c r="KK303" s="480"/>
      <c r="KL303" s="480"/>
      <c r="KM303" s="480"/>
      <c r="KN303" s="480"/>
      <c r="KO303" s="480"/>
      <c r="KR303" s="568" t="str">
        <f>IF(Table1[[#This Row],[GTIN]]&lt;&gt;"",Table1[[#This Row],[GTIN]],"")</f>
        <v/>
      </c>
      <c r="KS303" s="569" t="str">
        <f>Table1[[#This Row],[Kreditor]]</f>
        <v/>
      </c>
      <c r="KT303" s="570" t="str">
        <f>IF(Table1[[#This Row],[Gültig ab (Datum)]]&lt;&gt;"",Table1[[#This Row],[Gültig ab (Datum)]],"")</f>
        <v/>
      </c>
      <c r="KU303" s="570"/>
      <c r="KV303" s="583" t="str">
        <f>IF(Table1[[#This Row],[Artikel verpackt? 
(X=Ja)]]="","",Table1[[#This Row],[Artikel verpackt? 
(X=Ja)]])</f>
        <v/>
      </c>
      <c r="KW303" s="571" t="str">
        <f>IF(Table1[[#This Row],[Verpackung recyclingfähig?
(X=Ja)]]="","",Table1[[#This Row],[Verpackung recyclingfähig?
(X=Ja)]])</f>
        <v/>
      </c>
      <c r="KX303" s="572"/>
      <c r="KY303" s="573"/>
      <c r="KZ303" s="574"/>
      <c r="LA303" s="574"/>
      <c r="LB303" s="574"/>
      <c r="LC303" s="574"/>
      <c r="LD303" s="574"/>
      <c r="LE303" s="574"/>
      <c r="LF303" s="575"/>
      <c r="LG303" s="576" t="str">
        <f>IF(Table1[[#This Row],[Hauptkörper - B1 - Art]]="","",VLOOKUP(Table1[[#This Row],[Hauptkörper - B1 - Art]],'DD FD'!B:C,2,FALSE))</f>
        <v/>
      </c>
      <c r="LH303" s="577" t="str">
        <f>IF(Table1[[#This Row],[Hauptkörper - B1 - Fraktion]]="","",VLOOKUP(Table1[[#This Row],[Hauptkörper - B1 - Fraktion]],'DD FD'!H:J,3,FALSE))</f>
        <v/>
      </c>
      <c r="LI303" s="574" t="str">
        <f>IF(Table1[[#This Row],[Hauptkörper - B1 - Gewicht
(in G)]]="","",Table1[[#This Row],[Hauptkörper - B1 - Gewicht
(in G)]])</f>
        <v/>
      </c>
      <c r="LJ303" s="574" t="str">
        <f>IF(Table1[[#This Row],[Hauptkörper - B1 - Lizenzierungs-pflichtig? (X=Ja)]]="","",Table1[[#This Row],[Hauptkörper - B1 - Lizenzierungs-pflichtig? (X=Ja)]])</f>
        <v/>
      </c>
      <c r="LK303" s="577" t="str">
        <f>IF(Table1[[#This Row],[Hauptkörper - B1 - Virgin Material]]="","",VLOOKUP(Table1[[#This Row],[Hauptkörper - B1 - Virgin Material]],'DD FD'!AJ:AK,2,FALSE))</f>
        <v/>
      </c>
      <c r="LL303" s="578" t="str">
        <f>IF(Table1[[#This Row],[Hauptkörper - B1 - Virgin Material Anteil (in %)]]="","",Table1[[#This Row],[Hauptkörper - B1 - Virgin Material Anteil (in %)]])</f>
        <v/>
      </c>
      <c r="LM303" s="577" t="str">
        <f>IF(Table1[[#This Row],[Hauptkörper - B1 - Recyceltes Material]]="","",VLOOKUP(Table1[[#This Row],[Hauptkörper - B1 - Recyceltes Material]],'DD FD'!AL:AM,2,FALSE))</f>
        <v/>
      </c>
      <c r="LN303" s="578" t="str">
        <f>IF(Table1[[#This Row],[Hauptkörper - B1 - Recyceltes Material Anteil (in %)]]="","",Table1[[#This Row],[Hauptkörper - B1 - Recyceltes Material Anteil (in %)]])</f>
        <v/>
      </c>
      <c r="LO303" s="579" t="str">
        <f>IF(Table1[[#This Row],[Hauptkörper - B1 - Beschichtung]]="","",VLOOKUP(Table1[[#This Row],[Hauptkörper - B1 - Beschichtung]],'DD FD'!AE:AF,2,FALSE))</f>
        <v/>
      </c>
      <c r="LP303" s="580" t="str">
        <f>IF(Table1[[#This Row],[Hauptkörper - B1 - Beschichtung Anteil (in %)]]="","",Table1[[#This Row],[Hauptkörper - B1 - Beschichtung Anteil (in %)]])</f>
        <v/>
      </c>
      <c r="LQ303" s="576" t="str">
        <f>IF(Table1[[#This Row],[Hauptkörper - B2 - Art]]="","",VLOOKUP(Table1[[#This Row],[Hauptkörper - B2 - Art]],'DD FD'!B:C,2,FALSE))</f>
        <v/>
      </c>
      <c r="LR303" s="577" t="str">
        <f>IF(Table1[[#This Row],[Hauptkörper - B2 - Fraktion]]="","",VLOOKUP(Table1[[#This Row],[Hauptkörper - B2 - Fraktion]],'DD FD'!H:J,3,FALSE))</f>
        <v/>
      </c>
      <c r="LS303" s="574" t="str">
        <f>IF(Table1[[#This Row],[Hauptkörper - B2 - Gewicht
(in G)]]="","",Table1[[#This Row],[Hauptkörper - B2 - Gewicht
(in G)]])</f>
        <v/>
      </c>
      <c r="LT303" s="574" t="str">
        <f>IF(Table1[[#This Row],[Hauptkörper - B2 - Lizenzierungs-pflichtig? (X=Ja)]]="","",Table1[[#This Row],[Hauptkörper - B2 - Lizenzierungs-pflichtig? (X=Ja)]])</f>
        <v/>
      </c>
      <c r="LU303" s="577" t="str">
        <f>IF(Table1[[#This Row],[Hauptkörper - B2 - Virgin Material]]="","",VLOOKUP(Table1[[#This Row],[Hauptkörper - B2 - Virgin Material]],'DD FD'!AJ:AK,2,FALSE))</f>
        <v/>
      </c>
      <c r="LV303" s="578" t="str">
        <f>IF(Table1[[#This Row],[Hauptkörper - B2 - Virgin Material Anteil (in %)]]="","",Table1[[#This Row],[Hauptkörper - B2 - Virgin Material Anteil (in %)]])</f>
        <v/>
      </c>
      <c r="LW303" s="577" t="str">
        <f>IF(Table1[[#This Row],[Hauptkörper - B2 - Recyceltes Material]]="","",VLOOKUP(Table1[[#This Row],[Hauptkörper - B2 - Recyceltes Material]],'DD FD'!AL:AM,2,FALSE))</f>
        <v/>
      </c>
      <c r="LX303" s="578" t="str">
        <f>IF(Table1[[#This Row],[Hauptkörper - B2 - Recyceltes Material Anteil (in %)]]="","",Table1[[#This Row],[Hauptkörper - B2 - Recyceltes Material Anteil (in %)]])</f>
        <v/>
      </c>
      <c r="LY303" s="577" t="str">
        <f>IF(Table1[[#This Row],[Hauptkörper - B2 - Beschichtung]]="","",VLOOKUP(Table1[[#This Row],[Hauptkörper - B2 - Beschichtung]],'DD FD'!AE:AF,2,FALSE))</f>
        <v/>
      </c>
      <c r="LZ303" s="580" t="str">
        <f>IF(Table1[[#This Row],[Hauptkörper - B2 - Beschichtung Anteil (in %)]]="","",Table1[[#This Row],[Hauptkörper - B2 - Beschichtung Anteil (in %)]])</f>
        <v/>
      </c>
      <c r="MA303" s="576" t="str">
        <f>IF(Table1[[#This Row],[Hauptkörper - B3 - Art]]="","",VLOOKUP(Table1[[#This Row],[Hauptkörper - B3 - Art]],'DD FD'!B:C,2,FALSE))</f>
        <v/>
      </c>
      <c r="MB303" s="577" t="str">
        <f>IF(Table1[[#This Row],[Hauptkörper - B3 - Fraktion]]="","",VLOOKUP(Table1[[#This Row],[Hauptkörper - B3 - Fraktion]],'DD FD'!H:J,3,FALSE))</f>
        <v/>
      </c>
      <c r="MC303" s="574" t="str">
        <f>IF(Table1[[#This Row],[Hauptkörper - B3 - Gewicht
(in G)]]="","",Table1[[#This Row],[Hauptkörper - B3 - Gewicht
(in G)]])</f>
        <v/>
      </c>
      <c r="MD303" s="574" t="str">
        <f>IF(Table1[[#This Row],[Hauptkörper - B3 - Lizenzierungs-pflichtig? (X=Ja)]]="","",Table1[[#This Row],[Hauptkörper - B3 - Lizenzierungs-pflichtig? (X=Ja)]])</f>
        <v/>
      </c>
      <c r="ME303" s="577" t="str">
        <f>IF(Table1[[#This Row],[Hauptkörper - B3 - Virgin Material]]="","",VLOOKUP(Table1[[#This Row],[Hauptkörper - B3 - Virgin Material]],'DD FD'!AJ:AK,2,FALSE))</f>
        <v/>
      </c>
      <c r="MF303" s="578" t="str">
        <f>IF(Table1[[#This Row],[Hauptkörper - B3 - Virgin Material Anteil (in %)]]="","",Table1[[#This Row],[Hauptkörper - B3 - Virgin Material Anteil (in %)]])</f>
        <v/>
      </c>
      <c r="MG303" s="577" t="str">
        <f>IF(Table1[[#This Row],[Hauptkörper - B3 - Recyceltes Material]]="","",VLOOKUP(Table1[[#This Row],[Hauptkörper - B3 - Recyceltes Material]],'DD FD'!AL:AM,2,FALSE))</f>
        <v/>
      </c>
      <c r="MH303" s="578" t="str">
        <f>IF(Table1[[#This Row],[Hauptkörper - B3 - Recyceltes Material Anteil (in %)]]="","",Table1[[#This Row],[Hauptkörper - B3 - Recyceltes Material Anteil (in %)]])</f>
        <v/>
      </c>
      <c r="MI303" s="577" t="str">
        <f>IF(Table1[[#This Row],[Hauptkörper - B3 - Beschichtung]]="","",VLOOKUP(Table1[[#This Row],[Hauptkörper - B3 - Beschichtung]],'DD FD'!AE:AF,2,FALSE))</f>
        <v/>
      </c>
      <c r="MJ303" s="580" t="str">
        <f>IF(Table1[[#This Row],[Hauptkörper - B3 - Beschichtung Anteil (in %)]]="","",Table1[[#This Row],[Hauptkörper - B3 - Beschichtung Anteil (in %)]])</f>
        <v/>
      </c>
      <c r="MK303" s="576" t="str">
        <f>IF(Table1[[#This Row],[Verschluss - B1 - Art]]="","",VLOOKUP(Table1[[#This Row],[Verschluss - B1 - Art]],'DD FD'!D:E,2,FALSE))</f>
        <v/>
      </c>
      <c r="ML303" s="577" t="str">
        <f>IF(Table1[[#This Row],[Verschluss - B1 - Fraktion]]="","",VLOOKUP(Table1[[#This Row],[Verschluss - B1 - Fraktion]],'DD FD'!H:J,3,FALSE))</f>
        <v/>
      </c>
      <c r="MM303" s="574" t="str">
        <f>IF(Table1[[#This Row],[Verschluss - B1 - Gewicht (in G)]]="","",Table1[[#This Row],[Verschluss - B1 - Gewicht (in G)]])</f>
        <v/>
      </c>
      <c r="MN303" s="574" t="str">
        <f>IF(Table1[[#This Row],[Verschluss - B1 - Lizenzierungs-pflichtig? (X=Ja)]]="","",Table1[[#This Row],[Verschluss - B1 - Lizenzierungs-pflichtig? (X=Ja)]])</f>
        <v/>
      </c>
      <c r="MO303" s="574" t="str">
        <f>IF(Table1[[#This Row],[Verschluss - B1 - Trennbar vom Hauptkörper? (X=Ja)]]="","",Table1[[#This Row],[Verschluss - B1 - Trennbar vom Hauptkörper? (X=Ja)]])</f>
        <v/>
      </c>
      <c r="MP303" s="577" t="str">
        <f>IF(Table1[[#This Row],[Verschluss - B1 - Virgin Material]]="","",VLOOKUP(Table1[[#This Row],[Verschluss - B1 - Virgin Material]],'DD FD'!AJ:AK,2,FALSE))</f>
        <v/>
      </c>
      <c r="MQ303" s="578" t="str">
        <f>IF(Table1[[#This Row],[Verschluss - B1 - Virgin Material Anteil (in %)]]="","",Table1[[#This Row],[Verschluss - B1 - Virgin Material Anteil (in %)]])</f>
        <v/>
      </c>
      <c r="MR303" s="577" t="str">
        <f>IF(Table1[[#This Row],[Verschluss - B1 - Recyceltes Material]]="","",VLOOKUP(Table1[[#This Row],[Verschluss - B1 - Recyceltes Material]],'DD FD'!AL:AM,2,FALSE))</f>
        <v/>
      </c>
      <c r="MS303" s="578" t="str">
        <f>IF(Table1[[#This Row],[Verschluss - B1 - Recyceltes Material Anteil (in %)]]="","",Table1[[#This Row],[Verschluss - B1 - Recyceltes Material Anteil (in %)]])</f>
        <v/>
      </c>
      <c r="MT303" s="577" t="str">
        <f>IF(Table1[[#This Row],[Verschluss - B1 - Beschichtung]]="","",VLOOKUP(Table1[[#This Row],[Verschluss - B1 - Beschichtung]],'DD FD'!AE:AF,2,FALSE))</f>
        <v/>
      </c>
      <c r="MU303" s="580" t="str">
        <f>IF(Table1[[#This Row],[Verschluss - B1 - Beschichtung Anteil (in %)]]="","",Table1[[#This Row],[Verschluss - B1 - Beschichtung Anteil (in %)]])</f>
        <v/>
      </c>
      <c r="MV303" s="576" t="str">
        <f>IF(Table1[[#This Row],[Verschluss - B2 - Art]]="","",VLOOKUP(Table1[[#This Row],[Verschluss - B2 - Art]],'DD FD'!D:E,2,FALSE))</f>
        <v/>
      </c>
      <c r="MW303" s="577" t="str">
        <f>IF(Table1[[#This Row],[Verschluss - B2 - Fraktion]]="","",VLOOKUP(Table1[[#This Row],[Verschluss - B2 - Fraktion]],'DD FD'!H:J,3,FALSE))</f>
        <v/>
      </c>
      <c r="MX303" s="574" t="str">
        <f>IF(Table1[[#This Row],[Verschluss - B2 - Gewicht (in G)]]="","",Table1[[#This Row],[Verschluss - B2 - Gewicht (in G)]])</f>
        <v/>
      </c>
      <c r="MY303" s="574" t="str">
        <f>IF(Table1[[#This Row],[Verschluss - B2 - Lizenzierungs-pflichtig? (X=Ja)]]="","",Table1[[#This Row],[Verschluss - B2 - Lizenzierungs-pflichtig? (X=Ja)]])</f>
        <v/>
      </c>
      <c r="MZ303" s="574" t="str">
        <f>IF(Table1[[#This Row],[Verschluss - B2 - Trennbar vom Hauptkörper? (X=Ja)]]="","",Table1[[#This Row],[Verschluss - B2 - Trennbar vom Hauptkörper? (X=Ja)]])</f>
        <v/>
      </c>
      <c r="NA303" s="577" t="str">
        <f>IF(Table1[[#This Row],[Verschluss - B2 - Virgin Material]]="","",VLOOKUP(Table1[[#This Row],[Verschluss - B2 - Virgin Material]],'DD FD'!AJ:AK,2,FALSE))</f>
        <v/>
      </c>
      <c r="NB303" s="578" t="str">
        <f>IF(Table1[[#This Row],[Verschluss - B2 - Virgin Material Anteil (in %)]]="","",Table1[[#This Row],[Verschluss - B2 - Virgin Material Anteil (in %)]])</f>
        <v/>
      </c>
      <c r="NC303" s="577" t="str">
        <f>IF(Table1[[#This Row],[Verschluss - B2 - Recyceltes Material]]="","",VLOOKUP(Table1[[#This Row],[Verschluss - B2 - Recyceltes Material]],'DD FD'!AL:AM,2,FALSE))</f>
        <v/>
      </c>
      <c r="ND303" s="578" t="str">
        <f>IF(Table1[[#This Row],[Verschluss - B2 - Recyceltes Material Anteil (in %)]]="","",Table1[[#This Row],[Verschluss - B2 - Recyceltes Material Anteil (in %)]])</f>
        <v/>
      </c>
      <c r="NE303" s="577" t="str">
        <f>IF(Table1[[#This Row],[Verschluss - B2 - Beschichtung]]="","",VLOOKUP(Table1[[#This Row],[Verschluss - B2 - Beschichtung]],'DD FD'!AE:AF,2,FALSE))</f>
        <v/>
      </c>
      <c r="NF303" s="580" t="str">
        <f>IF(Table1[[#This Row],[Verschluss - B2 - Beschichtung Anteil (in %)]]="","",Table1[[#This Row],[Verschluss - B2 - Beschichtung Anteil (in %)]])</f>
        <v/>
      </c>
      <c r="NG303" s="576" t="str">
        <f>IF(Table1[[#This Row],[Verschluss - B3 - Art]]="","",VLOOKUP(Table1[[#This Row],[Verschluss - B3 - Art]],'DD FD'!D:E,2,FALSE))</f>
        <v/>
      </c>
      <c r="NH303" s="577" t="str">
        <f>IF(Table1[[#This Row],[Verschluss - B3 - Fraktion]]="","",VLOOKUP(Table1[[#This Row],[Verschluss - B3 - Fraktion]],'DD FD'!H:J,3,FALSE))</f>
        <v/>
      </c>
      <c r="NI303" s="574" t="str">
        <f>IF(Table1[[#This Row],[Verschluss - B3 - Gewicht (in G)]]="","",Table1[[#This Row],[Verschluss - B3 - Gewicht (in G)]])</f>
        <v/>
      </c>
      <c r="NJ303" s="574" t="str">
        <f>IF(Table1[[#This Row],[Verschluss - B3 - Lizenzierungs-pflichtig? (X=Ja)]]="","",Table1[[#This Row],[Verschluss - B3 - Lizenzierungs-pflichtig? (X=Ja)]])</f>
        <v/>
      </c>
      <c r="NK303" s="574" t="str">
        <f>IF(Table1[[#This Row],[Verschluss - B3 - Trennbar vom Hauptkörper? (X=Ja)]]="","",Table1[[#This Row],[Verschluss - B3 - Trennbar vom Hauptkörper? (X=Ja)]])</f>
        <v/>
      </c>
      <c r="NL303" s="577" t="str">
        <f>IF(Table1[[#This Row],[Verschluss - B3 - Virgin Material]]="","",VLOOKUP(Table1[[#This Row],[Verschluss - B3 - Virgin Material]],'DD FD'!AJ:AK,2,FALSE))</f>
        <v/>
      </c>
      <c r="NM303" s="578" t="str">
        <f>IF(Table1[[#This Row],[Verschluss - B3 - Virgin Material Anteil (in %)]]="","",Table1[[#This Row],[Verschluss - B3 - Virgin Material Anteil (in %)]])</f>
        <v/>
      </c>
      <c r="NN303" s="577" t="str">
        <f>IF(Table1[[#This Row],[Verschluss - B3 - Recyceltes Material]]="","",VLOOKUP(Table1[[#This Row],[Verschluss - B3 - Recyceltes Material]],'DD FD'!AL:AM,2,FALSE))</f>
        <v/>
      </c>
      <c r="NO303" s="578" t="str">
        <f>IF(Table1[[#This Row],[Verschluss - B3 - Recyceltes Material Anteil (in %)]]="","",Table1[[#This Row],[Verschluss - B3 - Recyceltes Material Anteil (in %)]])</f>
        <v/>
      </c>
      <c r="NP303" s="577" t="str">
        <f>IF(Table1[[#This Row],[Verschluss - B3 - Beschichtung]]="","",VLOOKUP(Table1[[#This Row],[Verschluss - B3 - Beschichtung]],'DD FD'!AE:AF,2,FALSE))</f>
        <v/>
      </c>
      <c r="NQ303" s="580" t="str">
        <f>IF(Table1[[#This Row],[Verschluss - B3 - Beschichtung Anteil (in %)]]="","",Table1[[#This Row],[Verschluss - B3 - Beschichtung Anteil (in %)]])</f>
        <v/>
      </c>
      <c r="NR303" s="576" t="str">
        <f>IF(Table1[[#This Row],[Etikett - B1 - Art]]="","",VLOOKUP(Table1[[#This Row],[Etikett - B1 - Art]],'DD FD'!F:G,2,FALSE))</f>
        <v/>
      </c>
      <c r="NS303" s="577" t="str">
        <f>IF(Table1[[#This Row],[Etikett - B1 - Fraktion]]="","",VLOOKUP(Table1[[#This Row],[Etikett - B1 - Fraktion]],'DD FD'!H:J,3,FALSE))</f>
        <v/>
      </c>
      <c r="NT303" s="574" t="str">
        <f>IF(Table1[[#This Row],[Etikett - B1 - Gewicht (in G)]]="","",Table1[[#This Row],[Etikett - B1 - Gewicht (in G)]])</f>
        <v/>
      </c>
      <c r="NU303" s="574" t="str">
        <f>IF(Table1[[#This Row],[Etikett - B1 - Lizenzierungs-pflichtig? (X=Ja)]]="","",Table1[[#This Row],[Etikett - B1 - Lizenzierungs-pflichtig? (X=Ja)]])</f>
        <v/>
      </c>
      <c r="NV303" s="574" t="str">
        <f>IF(Table1[[#This Row],[Etikett - B1 - Trennbar vom Hauptkörper? (X=Ja)]]="","",Table1[[#This Row],[Etikett - B1 - Trennbar vom Hauptkörper? (X=Ja)]])</f>
        <v/>
      </c>
      <c r="NW303" s="577" t="str">
        <f>IF(Table1[[#This Row],[Etikett - B1 - Virgin Material]]="","",VLOOKUP(Table1[[#This Row],[Etikett - B1 - Virgin Material]],'DD FD'!AJ:AK,2,FALSE))</f>
        <v/>
      </c>
      <c r="NX303" s="578" t="str">
        <f>IF(Table1[[#This Row],[Etikett - B1 - Virgin Material Anteil (in %)]]="","",Table1[[#This Row],[Etikett - B1 - Virgin Material Anteil (in %)]])</f>
        <v/>
      </c>
      <c r="NY303" s="577" t="str">
        <f>IF(Table1[[#This Row],[Etikett - B1 - Recyceltes Material]]="","",VLOOKUP(Table1[[#This Row],[Etikett - B1 - Recyceltes Material]],'DD FD'!AL:AM,2,FALSE))</f>
        <v/>
      </c>
      <c r="NZ303" s="578" t="str">
        <f>IF(Table1[[#This Row],[Etikett - B1 - Recyceltes Material Anteil (in %)]]="","",Table1[[#This Row],[Etikett - B1 - Recyceltes Material Anteil (in %)]])</f>
        <v/>
      </c>
      <c r="OA303" s="577" t="str">
        <f>IF(Table1[[#This Row],[Etikett - B1 - Beschichtung]]="","",VLOOKUP(Table1[[#This Row],[Etikett - B1 - Beschichtung]],'DD FD'!AE:AF,2,FALSE))</f>
        <v/>
      </c>
      <c r="OB303" s="580" t="str">
        <f>IF(Table1[[#This Row],[Etikett - B1 - Beschichtung Anteil (in %)]]="","",Table1[[#This Row],[Etikett - B1 - Beschichtung Anteil (in %)]])</f>
        <v/>
      </c>
      <c r="OC303" s="576" t="str">
        <f>IF(Table1[[#This Row],[Etikett - B2 - Art]]="","",VLOOKUP(Table1[[#This Row],[Etikett - B2 - Art]],'DD FD'!F:G,2,FALSE))</f>
        <v/>
      </c>
      <c r="OD303" s="577" t="str">
        <f>IF(Table1[[#This Row],[Etikett - B2 - Fraktion]]="","",VLOOKUP(Table1[[#This Row],[Etikett - B2 - Fraktion]],'DD FD'!H:J,3,FALSE))</f>
        <v/>
      </c>
      <c r="OE303" s="574" t="str">
        <f>IF(Table1[[#This Row],[Etikett - B2 - Gewicht (in G)]]="","",Table1[[#This Row],[Etikett - B2 - Gewicht (in G)]])</f>
        <v/>
      </c>
      <c r="OF303" s="574" t="str">
        <f>IF(Table1[[#This Row],[Etikett - B2 - Lizenzierungs-pflichtig? (X=Ja)]]="","",Table1[[#This Row],[Etikett - B2 - Lizenzierungs-pflichtig? (X=Ja)]])</f>
        <v/>
      </c>
      <c r="OG303" s="574" t="str">
        <f>IF(Table1[[#This Row],[Etikett - B2 - Trennbar vom Hauptkörper? (X=Ja)]]="","",Table1[[#This Row],[Etikett - B2 - Trennbar vom Hauptkörper? (X=Ja)]])</f>
        <v/>
      </c>
      <c r="OH303" s="577" t="str">
        <f>IF(Table1[[#This Row],[Etikett - B2 - Virgin Material]]="","",VLOOKUP(Table1[[#This Row],[Etikett - B2 - Virgin Material]],'DD FD'!AJ:AK,2,FALSE))</f>
        <v/>
      </c>
      <c r="OI303" s="578" t="str">
        <f>IF(Table1[[#This Row],[Etikett - B2 - Virgin Material Anteil (in %)]]="","",Table1[[#This Row],[Etikett - B2 - Virgin Material Anteil (in %)]])</f>
        <v/>
      </c>
      <c r="OJ303" s="577" t="str">
        <f>IF(Table1[[#This Row],[Etikett - B2 - Recyceltes Material]]="","",VLOOKUP(Table1[[#This Row],[Etikett - B2 - Recyceltes Material]],'DD FD'!AL:AM,2,FALSE))</f>
        <v/>
      </c>
      <c r="OK303" s="578" t="str">
        <f>IF(Table1[[#This Row],[Etikett - B2 - Recyceltes Material Anteil (in %)]]="","",Table1[[#This Row],[Etikett - B2 - Recyceltes Material Anteil (in %)]])</f>
        <v/>
      </c>
      <c r="OL303" s="577" t="str">
        <f>IF(Table1[[#This Row],[Etikett - B2 - Beschichtung]]="","",VLOOKUP(Table1[[#This Row],[Etikett - B2 - Beschichtung]],'DD FD'!AE:AF,2,FALSE))</f>
        <v/>
      </c>
      <c r="OM303" s="580" t="str">
        <f>IF(Table1[[#This Row],[Etikett - B2 - Beschichtung Anteil (in %)]]="","",Table1[[#This Row],[Etikett - B2 - Beschichtung Anteil (in %)]])</f>
        <v/>
      </c>
      <c r="ON303" s="576" t="str">
        <f>IF(Table1[[#This Row],[Etikett - B3 - Art]]="","",VLOOKUP(Table1[[#This Row],[Etikett - B3 - Art]],'DD FD'!F:G,2,FALSE))</f>
        <v/>
      </c>
      <c r="OO303" s="577" t="str">
        <f>IF(Table1[[#This Row],[Etikett - B3 - Fraktion]]="","",VLOOKUP(Table1[[#This Row],[Etikett - B3 - Fraktion]],'DD FD'!H:J,3,FALSE))</f>
        <v/>
      </c>
      <c r="OP303" s="574" t="str">
        <f>IF(Table1[[#This Row],[Etikett - B3 - Gewicht (in G)]]="","",Table1[[#This Row],[Etikett - B3 - Gewicht (in G)]])</f>
        <v/>
      </c>
      <c r="OQ303" s="574" t="str">
        <f>IF(Table1[[#This Row],[Etikett - B3 - Lizenzierungs-pflichtig? (X=Ja)]]="","",Table1[[#This Row],[Etikett - B3 - Lizenzierungs-pflichtig? (X=Ja)]])</f>
        <v/>
      </c>
      <c r="OR303" s="574" t="str">
        <f>IF(Table1[[#This Row],[Etikett - B3 - Trennbar vom Hauptkörper? (X=Ja)]]="","",Table1[[#This Row],[Etikett - B3 - Trennbar vom Hauptkörper? (X=Ja)]])</f>
        <v/>
      </c>
      <c r="OS303" s="577" t="str">
        <f>IF(Table1[[#This Row],[Etikett - B3 - Virgin Material]]="","",VLOOKUP(Table1[[#This Row],[Etikett - B3 - Virgin Material]],'DD FD'!AJ:AK,2,FALSE))</f>
        <v/>
      </c>
      <c r="OT303" s="578" t="str">
        <f>IF(Table1[[#This Row],[Etikett - B3 - Virgin Material Anteil (in %)]]="","",Table1[[#This Row],[Etikett - B3 - Virgin Material Anteil (in %)]])</f>
        <v/>
      </c>
      <c r="OU303" s="577" t="str">
        <f>IF(Table1[[#This Row],[Etikett - B3 - Recyceltes Material]]="","",VLOOKUP(Table1[[#This Row],[Etikett - B3 - Recyceltes Material]],'DD FD'!AL:AM,2,FALSE))</f>
        <v/>
      </c>
      <c r="OV303" s="578" t="str">
        <f>IF(Table1[[#This Row],[Etikett - B3 - Recyceltes Material Anteil (in %)]]="","",Table1[[#This Row],[Etikett - B3 - Recyceltes Material Anteil (in %)]])</f>
        <v/>
      </c>
      <c r="OW303" s="577" t="str">
        <f>IF(Table1[[#This Row],[Etikett - B3 - Beschichtung]]="","",VLOOKUP(Table1[[#This Row],[Etikett - B3 - Beschichtung]],'DD FD'!AE:AF,2,FALSE))</f>
        <v/>
      </c>
      <c r="OX303" s="613" t="str">
        <f>IF(Table1[[#This Row],[Etikett - B3 - Beschichtung Anteil (in %)]]="","",Table1[[#This Row],[Etikett - B3 - Beschichtung Anteil (in %)]])</f>
        <v/>
      </c>
      <c r="OY303" s="618">
        <f>ROUNDUP(SUM(
IF(AND(LH303='DD FD'!$J$7,LJ303='DD FD'!$AI$3),LI303,0),
IF(AND(LR303='DD FD'!$J$7,LT303='DD FD'!$AI$3),LS303,0),
IF(AND(MB303='DD FD'!$J$7,MD303='DD FD'!$AI$3),MC303,0),
IF(AND(ML303='DD FD'!$J$7,MN303='DD FD'!$AI$3),MM303,0),
IF(AND(MW303='DD FD'!$J$7,MY303='DD FD'!$AI$3),MX303,0),
IF(AND(NH303='DD FD'!$J$7,NJ303='DD FD'!$AI$3),NI303,0),
IF(AND(NS303='DD FD'!$J$7,NU303='DD FD'!$AI$3),NT303,0),
IF(AND(OD303='DD FD'!$J$7,OF303='DD FD'!$AI$3),OE303,0),
IF(AND(OO303='DD FD'!$J$7,OQ303='DD FD'!$AI$3),OP303,0),
),2)</f>
        <v>0</v>
      </c>
      <c r="OZ303" s="617">
        <f>ROUNDUP(SUM(
IF(AND(LH303='DD FD'!$J$6,LJ303='DD FD'!$AI$3),LI303,0),
IF(AND(LR303='DD FD'!$J$6,LT303='DD FD'!$AI$3),LS303,0),
IF(AND(MB303='DD FD'!$J$6,MD303='DD FD'!$AI$3),MC303,0),
IF(AND(ML303='DD FD'!$J$6,MN303='DD FD'!$AI$3),MM303,0),
IF(AND(MW303='DD FD'!$J$6,MY303='DD FD'!$AI$3),MX303,0),
IF(AND(NH303='DD FD'!$J$6,NJ303='DD FD'!$AI$3),NI303,0),
IF(AND(NS303='DD FD'!$J$6,NU303='DD FD'!$AI$3),NT303,0),
IF(AND(OD303='DD FD'!$J$6,OF303='DD FD'!$AI$3),OE303,0),
IF(AND(OO303='DD FD'!$J$6,OQ303='DD FD'!$AI$3),OP303,0),
),2)</f>
        <v>0</v>
      </c>
      <c r="PA303" s="617">
        <f>ROUNDUP(SUM(
IF(AND(LH303='DD FD'!$J$10,LJ303='DD FD'!$AI$3),LI303,0),
IF(AND(LR303='DD FD'!$J$10,LT303='DD FD'!$AI$3),LS303,0),
IF(AND(MB303='DD FD'!$J$10,MD303='DD FD'!$AI$3),MC303,0),
IF(AND(ML303='DD FD'!$J$10,MN303='DD FD'!$AI$3),MM303,0),
IF(AND(MW303='DD FD'!$J$10,MY303='DD FD'!$AI$3),MX303,0),
IF(AND(NH303='DD FD'!$J$10,NJ303='DD FD'!$AI$3),NI303,0),
IF(AND(NS303='DD FD'!$J$10,NU303='DD FD'!$AI$3),NT303,0),
IF(AND(OD303='DD FD'!$J$10,OF303='DD FD'!$AI$3),OE303,0),
IF(AND(OO303='DD FD'!$J$10,OQ303='DD FD'!$AI$3),OP303,0),
),2)</f>
        <v>0</v>
      </c>
      <c r="PB303" s="617">
        <f>ROUNDUP(SUM(
IF(AND(LH303='DD FD'!$J$8,LJ303='DD FD'!$AI$3),LI303,0),
IF(AND(LR303='DD FD'!$J$8,LT303='DD FD'!$AI$3),LS303,0),
IF(AND(MB303='DD FD'!$J$8,MD303='DD FD'!$AI$3),MC303,0),
IF(AND(ML303='DD FD'!$J$8,MN303='DD FD'!$AI$3),MM303,0),
IF(AND(MW303='DD FD'!$J$8,MY303='DD FD'!$AI$3),MX303,0),
IF(AND(NH303='DD FD'!$J$8,NJ303='DD FD'!$AI$3),NI303,0),
IF(AND(NS303='DD FD'!$J$8,NU303='DD FD'!$AI$3),NT303,0),
IF(AND(OD303='DD FD'!$J$8,OF303='DD FD'!$AI$3),OE303,0),
IF(AND(OO303='DD FD'!$J$8,OQ303='DD FD'!$AI$3),OP303,0),
),2)</f>
        <v>0</v>
      </c>
      <c r="PC303" s="617">
        <f>ROUNDUP(SUM(
IF(AND(LH303='DD FD'!$J$5,LJ303='DD FD'!$AI$3),LI303,0),
IF(AND(LR303='DD FD'!$J$5,LT303='DD FD'!$AI$3),LS303,0),
IF(AND(MB303='DD FD'!$J$5,MD303='DD FD'!$AI$3),MC303,0),
IF(AND(ML303='DD FD'!$J$5,MN303='DD FD'!$AI$3),MM303,0),
IF(AND(MW303='DD FD'!$J$5,MY303='DD FD'!$AI$3),MX303,0),
IF(AND(NH303='DD FD'!$J$5,NJ303='DD FD'!$AI$3),NI303,0),
IF(AND(NS303='DD FD'!$J$5,NU303='DD FD'!$AI$3),NT303,0),
IF(AND(OD303='DD FD'!$J$5,OF303='DD FD'!$AI$3),OE303,0),
IF(AND(OO303='DD FD'!$J$5,OQ303='DD FD'!$AI$3),OP303,0),
),2)</f>
        <v>0</v>
      </c>
      <c r="PD303" s="617">
        <f>ROUNDUP(SUM(
IF(AND(LH303='DD FD'!$J$9,LJ303='DD FD'!$AI$3),LI303,0),
IF(AND(LR303='DD FD'!$J$9,LT303='DD FD'!$AI$3),LS303,0),
IF(AND(MB303='DD FD'!$J$9,MD303='DD FD'!$AI$3),MC303,0),
IF(AND(ML303='DD FD'!$J$9,MN303='DD FD'!$AI$3),MM303,0),
IF(AND(MW303='DD FD'!$J$9,MY303='DD FD'!$AI$3),MX303,0),
IF(AND(NH303='DD FD'!$J$9,NJ303='DD FD'!$AI$3),NI303,0),
IF(AND(NS303='DD FD'!$J$9,NU303='DD FD'!$AI$3),NT303,0),
IF(AND(OD303='DD FD'!$J$9,OF303='DD FD'!$AI$3),OE303,0),
IF(AND(OO303='DD FD'!$J$9,OQ303='DD FD'!$AI$3),OP303,0),
),2)</f>
        <v>0</v>
      </c>
      <c r="PE303" s="617">
        <f>ROUNDUP(SUM(
IF(AND(LH303='DD FD'!$J$4,LJ303='DD FD'!$AI$3),LI303,0),
IF(AND(LR303='DD FD'!$J$4,LT303='DD FD'!$AI$3),LS303,0),
IF(AND(MB303='DD FD'!$J$4,MD303='DD FD'!$AI$3),MC303,0),
IF(AND(ML303='DD FD'!$J$4,MN303='DD FD'!$AI$3),MM303,0),
IF(AND(MW303='DD FD'!$J$4,MY303='DD FD'!$AI$3),MX303,0),
IF(AND(NH303='DD FD'!$J$4,NJ303='DD FD'!$AI$3),NI303,0),
IF(AND(NS303='DD FD'!$J$4,NU303='DD FD'!$AI$3),NT303,0),
IF(AND(OD303='DD FD'!$J$4,OF303='DD FD'!$AI$3),OE303,0),
IF(AND(OO303='DD FD'!$J$4,OQ303='DD FD'!$AI$3),OP303,0),
),2)</f>
        <v>0</v>
      </c>
      <c r="PF303" s="619">
        <f>ROUNDUP(SUM(
IF(AND(LH303='DD FD'!$J$11,LJ303='DD FD'!$AI$3),LI303,0),
IF(AND(LR303='DD FD'!$J$11,LT303='DD FD'!$AI$3),LS303,0),
IF(AND(MB303='DD FD'!$J$11,MD303='DD FD'!$AI$3),MC303,0),
IF(AND(ML303='DD FD'!$J$11,MN303='DD FD'!$AI$3),MM303,0),
IF(AND(MW303='DD FD'!$J$11,MY303='DD FD'!$AI$3),MX303,0),
IF(AND(NH303='DD FD'!$J$11,NJ303='DD FD'!$AI$3),NI303,0),
IF(AND(NS303='DD FD'!$J$11,NU303='DD FD'!$AI$3),NT303,0),
IF(AND(OD303='DD FD'!$J$11,OF303='DD FD'!$AI$3),OE303,0),
IF(AND(OO303='DD FD'!$J$11,OQ303='DD FD'!$AI$3),OP303,0),
),2)</f>
        <v>0</v>
      </c>
    </row>
    <row r="304" spans="1:422">
      <c r="A304" s="806"/>
      <c r="B304" s="934"/>
      <c r="C304" s="247"/>
      <c r="D304" s="842"/>
      <c r="E304" s="247"/>
      <c r="F304" s="158"/>
      <c r="G304" s="710"/>
      <c r="H304" s="712"/>
      <c r="I304" s="936"/>
      <c r="J304" s="803"/>
      <c r="K304" s="150"/>
      <c r="L304" s="146" t="str">
        <f t="shared" si="108"/>
        <v/>
      </c>
      <c r="M304" s="501" t="str">
        <f t="shared" si="125"/>
        <v/>
      </c>
      <c r="N304" s="504"/>
      <c r="O304" s="113" t="str">
        <f t="shared" si="126"/>
        <v/>
      </c>
      <c r="P304" s="114" t="str">
        <f t="shared" si="109"/>
        <v/>
      </c>
      <c r="Q304" s="152"/>
      <c r="R304" s="152"/>
      <c r="S304" s="115" t="str">
        <f t="shared" si="127"/>
        <v/>
      </c>
      <c r="T304" s="159"/>
      <c r="U304" s="159"/>
      <c r="V304" s="157"/>
      <c r="W304" s="157"/>
      <c r="X304" s="157"/>
      <c r="Y304" s="772"/>
      <c r="Z304" s="158"/>
      <c r="AA304" s="144"/>
      <c r="AB304" s="112"/>
      <c r="AC304" s="153"/>
      <c r="AD304" s="153"/>
      <c r="AE304" s="153"/>
      <c r="AF304" s="153"/>
      <c r="AG304" s="153"/>
      <c r="AH304" s="153"/>
      <c r="AI304" s="152"/>
      <c r="AJ304" s="158"/>
      <c r="AK304" s="158"/>
      <c r="AL304" s="158"/>
      <c r="AM304" s="116" t="str">
        <f t="shared" si="128"/>
        <v/>
      </c>
      <c r="AN304" s="116" t="str">
        <f t="shared" si="129"/>
        <v/>
      </c>
      <c r="AO304" s="324"/>
      <c r="AP304" s="503"/>
      <c r="AQ304" s="487" t="str">
        <f t="shared" si="130"/>
        <v/>
      </c>
      <c r="AR304" s="113" t="str">
        <f t="shared" si="110"/>
        <v/>
      </c>
      <c r="AS304" s="113" t="str">
        <f t="shared" si="111"/>
        <v/>
      </c>
      <c r="AT304" s="113" t="str">
        <f t="shared" si="112"/>
        <v/>
      </c>
      <c r="AU304" s="113" t="str">
        <f t="shared" si="113"/>
        <v/>
      </c>
      <c r="AV304" s="159"/>
      <c r="AW304" s="157"/>
      <c r="AX304" s="157"/>
      <c r="AY304" s="157"/>
      <c r="AZ304" s="157"/>
      <c r="BA304" s="116" t="str">
        <f t="shared" si="114"/>
        <v/>
      </c>
      <c r="BB304" s="316"/>
      <c r="BC304" s="116" t="str">
        <f t="shared" si="115"/>
        <v/>
      </c>
      <c r="BD304" s="133" t="str">
        <f t="shared" si="116"/>
        <v/>
      </c>
      <c r="BE304" s="157"/>
      <c r="BF304" s="1180"/>
      <c r="BG304" s="1180"/>
      <c r="BH304" s="158"/>
      <c r="BI304" s="490"/>
      <c r="BJ304" s="514" t="str">
        <f t="shared" si="131"/>
        <v/>
      </c>
      <c r="BK304" s="789"/>
      <c r="BL304" s="116" t="str">
        <f t="shared" si="132"/>
        <v/>
      </c>
      <c r="BM304" s="144"/>
      <c r="BN304" s="144"/>
      <c r="BO304" s="144"/>
      <c r="BP304" s="790"/>
      <c r="BQ304" s="790"/>
      <c r="BR304" s="790"/>
      <c r="BS304" s="116" t="str">
        <f t="shared" si="117"/>
        <v/>
      </c>
      <c r="BT304" s="790"/>
      <c r="BU304" s="808" t="str">
        <f t="shared" si="118"/>
        <v/>
      </c>
      <c r="BV304" s="791"/>
      <c r="BW304" s="144"/>
      <c r="BX304" s="20"/>
      <c r="BY304" s="20"/>
      <c r="BZ304" s="20"/>
      <c r="CA304" s="792"/>
      <c r="CB304" s="1201"/>
      <c r="CC304" s="144"/>
      <c r="CD304" s="144"/>
      <c r="CE304" s="144"/>
      <c r="CF304" s="144"/>
      <c r="CG304" s="144"/>
      <c r="CH304" s="144"/>
      <c r="CI304" s="144"/>
      <c r="CJ304" s="144"/>
      <c r="CK304" s="144"/>
      <c r="CL304" s="144"/>
      <c r="CM304" s="144"/>
      <c r="CN304" s="144"/>
      <c r="CO304" s="144"/>
      <c r="CP304" s="144"/>
      <c r="CQ304" s="144"/>
      <c r="CR304" s="144"/>
      <c r="CS304" s="144"/>
      <c r="CT304" s="144"/>
      <c r="CU304" s="144"/>
      <c r="CV304" s="144"/>
      <c r="CW304" s="144"/>
      <c r="CX304" s="144"/>
      <c r="CY304" s="144"/>
      <c r="CZ304" s="144"/>
      <c r="DA304" s="144"/>
      <c r="DB304" s="144"/>
      <c r="DC304" s="144"/>
      <c r="DD304" s="144"/>
      <c r="DE304" s="144"/>
      <c r="DF304" s="144"/>
      <c r="DG304" s="144"/>
      <c r="DH304" s="144"/>
      <c r="DI304" s="144"/>
      <c r="DJ304" s="144"/>
      <c r="DK304" s="144"/>
      <c r="DL304" s="144"/>
      <c r="DM304" s="144"/>
      <c r="DN304" s="144"/>
      <c r="DO304" s="144"/>
      <c r="DP304" s="144"/>
      <c r="DQ304" s="144"/>
      <c r="DR304" s="144"/>
      <c r="DS304" s="144"/>
      <c r="DT304" s="144"/>
      <c r="DU304" s="144"/>
      <c r="DV304" s="144"/>
      <c r="DW304" s="144"/>
      <c r="DX304" s="144"/>
      <c r="DY304" s="144"/>
      <c r="DZ304" s="144"/>
      <c r="EA304" s="144"/>
      <c r="EB304" s="144"/>
      <c r="EC304" s="144"/>
      <c r="ED304" s="782" t="str">
        <f t="shared" si="133"/>
        <v/>
      </c>
      <c r="EE304" s="519"/>
      <c r="EF304" s="793"/>
      <c r="EG304" s="519"/>
      <c r="EH304" s="794"/>
      <c r="EI304" s="790"/>
      <c r="EJ304" s="794"/>
      <c r="EK304" s="794"/>
      <c r="EL304" s="790"/>
      <c r="EM304" s="790"/>
      <c r="EN304" s="790"/>
      <c r="EO304" s="112" t="str">
        <f t="shared" si="119"/>
        <v/>
      </c>
      <c r="EP304" s="790"/>
      <c r="EQ304" s="488" t="str">
        <f t="shared" si="120"/>
        <v/>
      </c>
      <c r="ER304" s="1100"/>
      <c r="ES304" s="1099" t="str">
        <f t="shared" si="134"/>
        <v/>
      </c>
      <c r="ET304" s="525"/>
      <c r="EU304" s="148"/>
      <c r="EV304" s="148"/>
      <c r="EW304" s="148"/>
      <c r="EX304" s="148"/>
      <c r="EY304" s="148"/>
      <c r="EZ304" s="148"/>
      <c r="FA304" s="148"/>
      <c r="FB304" s="148"/>
      <c r="FC304" s="148"/>
      <c r="FD304" s="148"/>
      <c r="FE304" s="148"/>
      <c r="FF304" s="148"/>
      <c r="FG304" s="148"/>
      <c r="FH304" s="148"/>
      <c r="FI304" s="528"/>
      <c r="FJ304" s="513" t="str">
        <f t="shared" si="121"/>
        <v/>
      </c>
      <c r="FK304" s="158"/>
      <c r="FL304" s="850"/>
      <c r="FM304" s="850"/>
      <c r="FN304" s="850"/>
      <c r="FO304" s="850"/>
      <c r="FP304" s="850"/>
      <c r="FQ304" s="850"/>
      <c r="FR304" s="157"/>
      <c r="FS304" s="143"/>
      <c r="FT304" s="143"/>
      <c r="FU304" s="847" t="str">
        <f t="shared" si="122"/>
        <v/>
      </c>
      <c r="FV304" s="555"/>
      <c r="FW304" s="523" t="str">
        <f>IF(Table1[[#This Row],[Nonfood Inhaltstoffe - Komponente]]="","",VLOOKUP(Table1[[#This Row],[Nonfood Inhaltstoffe - Komponente]],'Dropdown Auswahl'!BJ:BK,2,FALSE))</f>
        <v/>
      </c>
      <c r="FX304" s="1013"/>
      <c r="FY304" s="1011" t="str">
        <f t="shared" si="123"/>
        <v/>
      </c>
      <c r="FZ304" s="152"/>
      <c r="GA304" s="152"/>
      <c r="GB304" s="152"/>
      <c r="GC304" s="529" t="str">
        <f t="shared" si="124"/>
        <v/>
      </c>
      <c r="GG304" s="21"/>
      <c r="GH304" s="21"/>
      <c r="GI304" s="1019"/>
      <c r="GJ304" s="1016" t="str">
        <f>IF(Table1[[#This Row],[Global Trade Item Number (GTIN)]]="","",Table1[[#This Row],[Global Trade Item Number (GTIN)]])</f>
        <v/>
      </c>
      <c r="GK304" s="555" t="str">
        <f>IF(Table1[[#This Row],[WAWI-Nr./ Kreditoren-Nummer
(ASDV)]]&lt;&gt;"",Table1[[#This Row],[WAWI-Nr./ Kreditoren-Nummer
(ASDV)]],"")</f>
        <v/>
      </c>
      <c r="GL304" s="165"/>
      <c r="GM304" s="165"/>
      <c r="GN304" s="165"/>
      <c r="GO304" s="485"/>
      <c r="GP304" s="534"/>
      <c r="GQ304" s="533"/>
      <c r="GR304" s="486"/>
      <c r="GS304" s="486"/>
      <c r="GT304" s="486"/>
      <c r="GU304" s="486"/>
      <c r="GV304" s="486"/>
      <c r="GW304" s="542"/>
      <c r="GX304" s="538"/>
      <c r="GY304" s="144"/>
      <c r="GZ304" s="480"/>
      <c r="HA304" s="158"/>
      <c r="HB304" s="480"/>
      <c r="HC304" s="480"/>
      <c r="HD304" s="480"/>
      <c r="HE304" s="480"/>
      <c r="HF304" s="480"/>
      <c r="HG304" s="480"/>
      <c r="HH304" s="538"/>
      <c r="HI304" s="480"/>
      <c r="HJ304" s="480"/>
      <c r="HK304" s="480"/>
      <c r="HL304" s="480"/>
      <c r="HM304" s="480"/>
      <c r="HN304" s="480"/>
      <c r="HO304" s="480"/>
      <c r="HP304" s="480"/>
      <c r="HQ304" s="480"/>
      <c r="HR304" s="538"/>
      <c r="HS304" s="480"/>
      <c r="HT304" s="480"/>
      <c r="HU304" s="480"/>
      <c r="HV304" s="480"/>
      <c r="HW304" s="480"/>
      <c r="HX304" s="480"/>
      <c r="HY304" s="480"/>
      <c r="HZ304" s="480"/>
      <c r="IA304" s="480"/>
      <c r="IB304" s="538"/>
      <c r="IC304" s="480"/>
      <c r="ID304" s="480"/>
      <c r="IE304" s="480"/>
      <c r="IF304" s="480"/>
      <c r="IG304" s="480"/>
      <c r="IH304" s="480"/>
      <c r="II304" s="480"/>
      <c r="IJ304" s="480"/>
      <c r="IK304" s="480"/>
      <c r="IL304" s="480"/>
      <c r="IM304" s="538"/>
      <c r="IN304" s="480"/>
      <c r="IO304" s="480"/>
      <c r="IP304" s="480"/>
      <c r="IQ304" s="480"/>
      <c r="IR304" s="480"/>
      <c r="IS304" s="480"/>
      <c r="IT304" s="480"/>
      <c r="IU304" s="480"/>
      <c r="IV304" s="480"/>
      <c r="IW304" s="480"/>
      <c r="IX304" s="538"/>
      <c r="IY304" s="480"/>
      <c r="IZ304" s="480"/>
      <c r="JA304" s="480"/>
      <c r="JB304" s="480"/>
      <c r="JC304" s="480"/>
      <c r="JD304" s="480"/>
      <c r="JE304" s="480"/>
      <c r="JF304" s="480"/>
      <c r="JG304" s="480"/>
      <c r="JH304" s="480"/>
      <c r="JI304" s="538"/>
      <c r="JJ304" s="480"/>
      <c r="JK304" s="480"/>
      <c r="JL304" s="480"/>
      <c r="JM304" s="480"/>
      <c r="JN304" s="480"/>
      <c r="JO304" s="480"/>
      <c r="JP304" s="480"/>
      <c r="JQ304" s="480"/>
      <c r="JR304" s="480"/>
      <c r="JS304" s="590"/>
      <c r="JT304" s="538"/>
      <c r="JU304" s="480"/>
      <c r="JV304" s="480"/>
      <c r="JW304" s="480"/>
      <c r="JX304" s="480"/>
      <c r="JY304" s="480"/>
      <c r="JZ304" s="480"/>
      <c r="KA304" s="480"/>
      <c r="KB304" s="480"/>
      <c r="KC304" s="480"/>
      <c r="KD304" s="480"/>
      <c r="KE304" s="538"/>
      <c r="KF304" s="480"/>
      <c r="KG304" s="480"/>
      <c r="KH304" s="480"/>
      <c r="KI304" s="480"/>
      <c r="KJ304" s="480"/>
      <c r="KK304" s="480"/>
      <c r="KL304" s="480"/>
      <c r="KM304" s="480"/>
      <c r="KN304" s="480"/>
      <c r="KO304" s="480"/>
      <c r="KR304" s="568" t="str">
        <f>IF(Table1[[#This Row],[GTIN]]&lt;&gt;"",Table1[[#This Row],[GTIN]],"")</f>
        <v/>
      </c>
      <c r="KS304" s="569" t="str">
        <f>Table1[[#This Row],[Kreditor]]</f>
        <v/>
      </c>
      <c r="KT304" s="570" t="str">
        <f>IF(Table1[[#This Row],[Gültig ab (Datum)]]&lt;&gt;"",Table1[[#This Row],[Gültig ab (Datum)]],"")</f>
        <v/>
      </c>
      <c r="KU304" s="570"/>
      <c r="KV304" s="583" t="str">
        <f>IF(Table1[[#This Row],[Artikel verpackt? 
(X=Ja)]]="","",Table1[[#This Row],[Artikel verpackt? 
(X=Ja)]])</f>
        <v/>
      </c>
      <c r="KW304" s="571" t="str">
        <f>IF(Table1[[#This Row],[Verpackung recyclingfähig?
(X=Ja)]]="","",Table1[[#This Row],[Verpackung recyclingfähig?
(X=Ja)]])</f>
        <v/>
      </c>
      <c r="KX304" s="572"/>
      <c r="KY304" s="573"/>
      <c r="KZ304" s="574"/>
      <c r="LA304" s="574"/>
      <c r="LB304" s="574"/>
      <c r="LC304" s="574"/>
      <c r="LD304" s="574"/>
      <c r="LE304" s="574"/>
      <c r="LF304" s="575"/>
      <c r="LG304" s="576" t="str">
        <f>IF(Table1[[#This Row],[Hauptkörper - B1 - Art]]="","",VLOOKUP(Table1[[#This Row],[Hauptkörper - B1 - Art]],'DD FD'!B:C,2,FALSE))</f>
        <v/>
      </c>
      <c r="LH304" s="577" t="str">
        <f>IF(Table1[[#This Row],[Hauptkörper - B1 - Fraktion]]="","",VLOOKUP(Table1[[#This Row],[Hauptkörper - B1 - Fraktion]],'DD FD'!H:J,3,FALSE))</f>
        <v/>
      </c>
      <c r="LI304" s="574" t="str">
        <f>IF(Table1[[#This Row],[Hauptkörper - B1 - Gewicht
(in G)]]="","",Table1[[#This Row],[Hauptkörper - B1 - Gewicht
(in G)]])</f>
        <v/>
      </c>
      <c r="LJ304" s="574" t="str">
        <f>IF(Table1[[#This Row],[Hauptkörper - B1 - Lizenzierungs-pflichtig? (X=Ja)]]="","",Table1[[#This Row],[Hauptkörper - B1 - Lizenzierungs-pflichtig? (X=Ja)]])</f>
        <v/>
      </c>
      <c r="LK304" s="577" t="str">
        <f>IF(Table1[[#This Row],[Hauptkörper - B1 - Virgin Material]]="","",VLOOKUP(Table1[[#This Row],[Hauptkörper - B1 - Virgin Material]],'DD FD'!AJ:AK,2,FALSE))</f>
        <v/>
      </c>
      <c r="LL304" s="578" t="str">
        <f>IF(Table1[[#This Row],[Hauptkörper - B1 - Virgin Material Anteil (in %)]]="","",Table1[[#This Row],[Hauptkörper - B1 - Virgin Material Anteil (in %)]])</f>
        <v/>
      </c>
      <c r="LM304" s="577" t="str">
        <f>IF(Table1[[#This Row],[Hauptkörper - B1 - Recyceltes Material]]="","",VLOOKUP(Table1[[#This Row],[Hauptkörper - B1 - Recyceltes Material]],'DD FD'!AL:AM,2,FALSE))</f>
        <v/>
      </c>
      <c r="LN304" s="578" t="str">
        <f>IF(Table1[[#This Row],[Hauptkörper - B1 - Recyceltes Material Anteil (in %)]]="","",Table1[[#This Row],[Hauptkörper - B1 - Recyceltes Material Anteil (in %)]])</f>
        <v/>
      </c>
      <c r="LO304" s="579" t="str">
        <f>IF(Table1[[#This Row],[Hauptkörper - B1 - Beschichtung]]="","",VLOOKUP(Table1[[#This Row],[Hauptkörper - B1 - Beschichtung]],'DD FD'!AE:AF,2,FALSE))</f>
        <v/>
      </c>
      <c r="LP304" s="580" t="str">
        <f>IF(Table1[[#This Row],[Hauptkörper - B1 - Beschichtung Anteil (in %)]]="","",Table1[[#This Row],[Hauptkörper - B1 - Beschichtung Anteil (in %)]])</f>
        <v/>
      </c>
      <c r="LQ304" s="576" t="str">
        <f>IF(Table1[[#This Row],[Hauptkörper - B2 - Art]]="","",VLOOKUP(Table1[[#This Row],[Hauptkörper - B2 - Art]],'DD FD'!B:C,2,FALSE))</f>
        <v/>
      </c>
      <c r="LR304" s="577" t="str">
        <f>IF(Table1[[#This Row],[Hauptkörper - B2 - Fraktion]]="","",VLOOKUP(Table1[[#This Row],[Hauptkörper - B2 - Fraktion]],'DD FD'!H:J,3,FALSE))</f>
        <v/>
      </c>
      <c r="LS304" s="574" t="str">
        <f>IF(Table1[[#This Row],[Hauptkörper - B2 - Gewicht
(in G)]]="","",Table1[[#This Row],[Hauptkörper - B2 - Gewicht
(in G)]])</f>
        <v/>
      </c>
      <c r="LT304" s="574" t="str">
        <f>IF(Table1[[#This Row],[Hauptkörper - B2 - Lizenzierungs-pflichtig? (X=Ja)]]="","",Table1[[#This Row],[Hauptkörper - B2 - Lizenzierungs-pflichtig? (X=Ja)]])</f>
        <v/>
      </c>
      <c r="LU304" s="577" t="str">
        <f>IF(Table1[[#This Row],[Hauptkörper - B2 - Virgin Material]]="","",VLOOKUP(Table1[[#This Row],[Hauptkörper - B2 - Virgin Material]],'DD FD'!AJ:AK,2,FALSE))</f>
        <v/>
      </c>
      <c r="LV304" s="578" t="str">
        <f>IF(Table1[[#This Row],[Hauptkörper - B2 - Virgin Material Anteil (in %)]]="","",Table1[[#This Row],[Hauptkörper - B2 - Virgin Material Anteil (in %)]])</f>
        <v/>
      </c>
      <c r="LW304" s="577" t="str">
        <f>IF(Table1[[#This Row],[Hauptkörper - B2 - Recyceltes Material]]="","",VLOOKUP(Table1[[#This Row],[Hauptkörper - B2 - Recyceltes Material]],'DD FD'!AL:AM,2,FALSE))</f>
        <v/>
      </c>
      <c r="LX304" s="578" t="str">
        <f>IF(Table1[[#This Row],[Hauptkörper - B2 - Recyceltes Material Anteil (in %)]]="","",Table1[[#This Row],[Hauptkörper - B2 - Recyceltes Material Anteil (in %)]])</f>
        <v/>
      </c>
      <c r="LY304" s="577" t="str">
        <f>IF(Table1[[#This Row],[Hauptkörper - B2 - Beschichtung]]="","",VLOOKUP(Table1[[#This Row],[Hauptkörper - B2 - Beschichtung]],'DD FD'!AE:AF,2,FALSE))</f>
        <v/>
      </c>
      <c r="LZ304" s="580" t="str">
        <f>IF(Table1[[#This Row],[Hauptkörper - B2 - Beschichtung Anteil (in %)]]="","",Table1[[#This Row],[Hauptkörper - B2 - Beschichtung Anteil (in %)]])</f>
        <v/>
      </c>
      <c r="MA304" s="576" t="str">
        <f>IF(Table1[[#This Row],[Hauptkörper - B3 - Art]]="","",VLOOKUP(Table1[[#This Row],[Hauptkörper - B3 - Art]],'DD FD'!B:C,2,FALSE))</f>
        <v/>
      </c>
      <c r="MB304" s="577" t="str">
        <f>IF(Table1[[#This Row],[Hauptkörper - B3 - Fraktion]]="","",VLOOKUP(Table1[[#This Row],[Hauptkörper - B3 - Fraktion]],'DD FD'!H:J,3,FALSE))</f>
        <v/>
      </c>
      <c r="MC304" s="574" t="str">
        <f>IF(Table1[[#This Row],[Hauptkörper - B3 - Gewicht
(in G)]]="","",Table1[[#This Row],[Hauptkörper - B3 - Gewicht
(in G)]])</f>
        <v/>
      </c>
      <c r="MD304" s="574" t="str">
        <f>IF(Table1[[#This Row],[Hauptkörper - B3 - Lizenzierungs-pflichtig? (X=Ja)]]="","",Table1[[#This Row],[Hauptkörper - B3 - Lizenzierungs-pflichtig? (X=Ja)]])</f>
        <v/>
      </c>
      <c r="ME304" s="577" t="str">
        <f>IF(Table1[[#This Row],[Hauptkörper - B3 - Virgin Material]]="","",VLOOKUP(Table1[[#This Row],[Hauptkörper - B3 - Virgin Material]],'DD FD'!AJ:AK,2,FALSE))</f>
        <v/>
      </c>
      <c r="MF304" s="578" t="str">
        <f>IF(Table1[[#This Row],[Hauptkörper - B3 - Virgin Material Anteil (in %)]]="","",Table1[[#This Row],[Hauptkörper - B3 - Virgin Material Anteil (in %)]])</f>
        <v/>
      </c>
      <c r="MG304" s="577" t="str">
        <f>IF(Table1[[#This Row],[Hauptkörper - B3 - Recyceltes Material]]="","",VLOOKUP(Table1[[#This Row],[Hauptkörper - B3 - Recyceltes Material]],'DD FD'!AL:AM,2,FALSE))</f>
        <v/>
      </c>
      <c r="MH304" s="578" t="str">
        <f>IF(Table1[[#This Row],[Hauptkörper - B3 - Recyceltes Material Anteil (in %)]]="","",Table1[[#This Row],[Hauptkörper - B3 - Recyceltes Material Anteil (in %)]])</f>
        <v/>
      </c>
      <c r="MI304" s="577" t="str">
        <f>IF(Table1[[#This Row],[Hauptkörper - B3 - Beschichtung]]="","",VLOOKUP(Table1[[#This Row],[Hauptkörper - B3 - Beschichtung]],'DD FD'!AE:AF,2,FALSE))</f>
        <v/>
      </c>
      <c r="MJ304" s="580" t="str">
        <f>IF(Table1[[#This Row],[Hauptkörper - B3 - Beschichtung Anteil (in %)]]="","",Table1[[#This Row],[Hauptkörper - B3 - Beschichtung Anteil (in %)]])</f>
        <v/>
      </c>
      <c r="MK304" s="576" t="str">
        <f>IF(Table1[[#This Row],[Verschluss - B1 - Art]]="","",VLOOKUP(Table1[[#This Row],[Verschluss - B1 - Art]],'DD FD'!D:E,2,FALSE))</f>
        <v/>
      </c>
      <c r="ML304" s="577" t="str">
        <f>IF(Table1[[#This Row],[Verschluss - B1 - Fraktion]]="","",VLOOKUP(Table1[[#This Row],[Verschluss - B1 - Fraktion]],'DD FD'!H:J,3,FALSE))</f>
        <v/>
      </c>
      <c r="MM304" s="574" t="str">
        <f>IF(Table1[[#This Row],[Verschluss - B1 - Gewicht (in G)]]="","",Table1[[#This Row],[Verschluss - B1 - Gewicht (in G)]])</f>
        <v/>
      </c>
      <c r="MN304" s="574" t="str">
        <f>IF(Table1[[#This Row],[Verschluss - B1 - Lizenzierungs-pflichtig? (X=Ja)]]="","",Table1[[#This Row],[Verschluss - B1 - Lizenzierungs-pflichtig? (X=Ja)]])</f>
        <v/>
      </c>
      <c r="MO304" s="574" t="str">
        <f>IF(Table1[[#This Row],[Verschluss - B1 - Trennbar vom Hauptkörper? (X=Ja)]]="","",Table1[[#This Row],[Verschluss - B1 - Trennbar vom Hauptkörper? (X=Ja)]])</f>
        <v/>
      </c>
      <c r="MP304" s="577" t="str">
        <f>IF(Table1[[#This Row],[Verschluss - B1 - Virgin Material]]="","",VLOOKUP(Table1[[#This Row],[Verschluss - B1 - Virgin Material]],'DD FD'!AJ:AK,2,FALSE))</f>
        <v/>
      </c>
      <c r="MQ304" s="578" t="str">
        <f>IF(Table1[[#This Row],[Verschluss - B1 - Virgin Material Anteil (in %)]]="","",Table1[[#This Row],[Verschluss - B1 - Virgin Material Anteil (in %)]])</f>
        <v/>
      </c>
      <c r="MR304" s="577" t="str">
        <f>IF(Table1[[#This Row],[Verschluss - B1 - Recyceltes Material]]="","",VLOOKUP(Table1[[#This Row],[Verschluss - B1 - Recyceltes Material]],'DD FD'!AL:AM,2,FALSE))</f>
        <v/>
      </c>
      <c r="MS304" s="578" t="str">
        <f>IF(Table1[[#This Row],[Verschluss - B1 - Recyceltes Material Anteil (in %)]]="","",Table1[[#This Row],[Verschluss - B1 - Recyceltes Material Anteil (in %)]])</f>
        <v/>
      </c>
      <c r="MT304" s="577" t="str">
        <f>IF(Table1[[#This Row],[Verschluss - B1 - Beschichtung]]="","",VLOOKUP(Table1[[#This Row],[Verschluss - B1 - Beschichtung]],'DD FD'!AE:AF,2,FALSE))</f>
        <v/>
      </c>
      <c r="MU304" s="580" t="str">
        <f>IF(Table1[[#This Row],[Verschluss - B1 - Beschichtung Anteil (in %)]]="","",Table1[[#This Row],[Verschluss - B1 - Beschichtung Anteil (in %)]])</f>
        <v/>
      </c>
      <c r="MV304" s="576" t="str">
        <f>IF(Table1[[#This Row],[Verschluss - B2 - Art]]="","",VLOOKUP(Table1[[#This Row],[Verschluss - B2 - Art]],'DD FD'!D:E,2,FALSE))</f>
        <v/>
      </c>
      <c r="MW304" s="577" t="str">
        <f>IF(Table1[[#This Row],[Verschluss - B2 - Fraktion]]="","",VLOOKUP(Table1[[#This Row],[Verschluss - B2 - Fraktion]],'DD FD'!H:J,3,FALSE))</f>
        <v/>
      </c>
      <c r="MX304" s="574" t="str">
        <f>IF(Table1[[#This Row],[Verschluss - B2 - Gewicht (in G)]]="","",Table1[[#This Row],[Verschluss - B2 - Gewicht (in G)]])</f>
        <v/>
      </c>
      <c r="MY304" s="574" t="str">
        <f>IF(Table1[[#This Row],[Verschluss - B2 - Lizenzierungs-pflichtig? (X=Ja)]]="","",Table1[[#This Row],[Verschluss - B2 - Lizenzierungs-pflichtig? (X=Ja)]])</f>
        <v/>
      </c>
      <c r="MZ304" s="574" t="str">
        <f>IF(Table1[[#This Row],[Verschluss - B2 - Trennbar vom Hauptkörper? (X=Ja)]]="","",Table1[[#This Row],[Verschluss - B2 - Trennbar vom Hauptkörper? (X=Ja)]])</f>
        <v/>
      </c>
      <c r="NA304" s="577" t="str">
        <f>IF(Table1[[#This Row],[Verschluss - B2 - Virgin Material]]="","",VLOOKUP(Table1[[#This Row],[Verschluss - B2 - Virgin Material]],'DD FD'!AJ:AK,2,FALSE))</f>
        <v/>
      </c>
      <c r="NB304" s="578" t="str">
        <f>IF(Table1[[#This Row],[Verschluss - B2 - Virgin Material Anteil (in %)]]="","",Table1[[#This Row],[Verschluss - B2 - Virgin Material Anteil (in %)]])</f>
        <v/>
      </c>
      <c r="NC304" s="577" t="str">
        <f>IF(Table1[[#This Row],[Verschluss - B2 - Recyceltes Material]]="","",VLOOKUP(Table1[[#This Row],[Verschluss - B2 - Recyceltes Material]],'DD FD'!AL:AM,2,FALSE))</f>
        <v/>
      </c>
      <c r="ND304" s="578" t="str">
        <f>IF(Table1[[#This Row],[Verschluss - B2 - Recyceltes Material Anteil (in %)]]="","",Table1[[#This Row],[Verschluss - B2 - Recyceltes Material Anteil (in %)]])</f>
        <v/>
      </c>
      <c r="NE304" s="577" t="str">
        <f>IF(Table1[[#This Row],[Verschluss - B2 - Beschichtung]]="","",VLOOKUP(Table1[[#This Row],[Verschluss - B2 - Beschichtung]],'DD FD'!AE:AF,2,FALSE))</f>
        <v/>
      </c>
      <c r="NF304" s="580" t="str">
        <f>IF(Table1[[#This Row],[Verschluss - B2 - Beschichtung Anteil (in %)]]="","",Table1[[#This Row],[Verschluss - B2 - Beschichtung Anteil (in %)]])</f>
        <v/>
      </c>
      <c r="NG304" s="576" t="str">
        <f>IF(Table1[[#This Row],[Verschluss - B3 - Art]]="","",VLOOKUP(Table1[[#This Row],[Verschluss - B3 - Art]],'DD FD'!D:E,2,FALSE))</f>
        <v/>
      </c>
      <c r="NH304" s="577" t="str">
        <f>IF(Table1[[#This Row],[Verschluss - B3 - Fraktion]]="","",VLOOKUP(Table1[[#This Row],[Verschluss - B3 - Fraktion]],'DD FD'!H:J,3,FALSE))</f>
        <v/>
      </c>
      <c r="NI304" s="574" t="str">
        <f>IF(Table1[[#This Row],[Verschluss - B3 - Gewicht (in G)]]="","",Table1[[#This Row],[Verschluss - B3 - Gewicht (in G)]])</f>
        <v/>
      </c>
      <c r="NJ304" s="574" t="str">
        <f>IF(Table1[[#This Row],[Verschluss - B3 - Lizenzierungs-pflichtig? (X=Ja)]]="","",Table1[[#This Row],[Verschluss - B3 - Lizenzierungs-pflichtig? (X=Ja)]])</f>
        <v/>
      </c>
      <c r="NK304" s="574" t="str">
        <f>IF(Table1[[#This Row],[Verschluss - B3 - Trennbar vom Hauptkörper? (X=Ja)]]="","",Table1[[#This Row],[Verschluss - B3 - Trennbar vom Hauptkörper? (X=Ja)]])</f>
        <v/>
      </c>
      <c r="NL304" s="577" t="str">
        <f>IF(Table1[[#This Row],[Verschluss - B3 - Virgin Material]]="","",VLOOKUP(Table1[[#This Row],[Verschluss - B3 - Virgin Material]],'DD FD'!AJ:AK,2,FALSE))</f>
        <v/>
      </c>
      <c r="NM304" s="578" t="str">
        <f>IF(Table1[[#This Row],[Verschluss - B3 - Virgin Material Anteil (in %)]]="","",Table1[[#This Row],[Verschluss - B3 - Virgin Material Anteil (in %)]])</f>
        <v/>
      </c>
      <c r="NN304" s="577" t="str">
        <f>IF(Table1[[#This Row],[Verschluss - B3 - Recyceltes Material]]="","",VLOOKUP(Table1[[#This Row],[Verschluss - B3 - Recyceltes Material]],'DD FD'!AL:AM,2,FALSE))</f>
        <v/>
      </c>
      <c r="NO304" s="578" t="str">
        <f>IF(Table1[[#This Row],[Verschluss - B3 - Recyceltes Material Anteil (in %)]]="","",Table1[[#This Row],[Verschluss - B3 - Recyceltes Material Anteil (in %)]])</f>
        <v/>
      </c>
      <c r="NP304" s="577" t="str">
        <f>IF(Table1[[#This Row],[Verschluss - B3 - Beschichtung]]="","",VLOOKUP(Table1[[#This Row],[Verschluss - B3 - Beschichtung]],'DD FD'!AE:AF,2,FALSE))</f>
        <v/>
      </c>
      <c r="NQ304" s="580" t="str">
        <f>IF(Table1[[#This Row],[Verschluss - B3 - Beschichtung Anteil (in %)]]="","",Table1[[#This Row],[Verschluss - B3 - Beschichtung Anteil (in %)]])</f>
        <v/>
      </c>
      <c r="NR304" s="576" t="str">
        <f>IF(Table1[[#This Row],[Etikett - B1 - Art]]="","",VLOOKUP(Table1[[#This Row],[Etikett - B1 - Art]],'DD FD'!F:G,2,FALSE))</f>
        <v/>
      </c>
      <c r="NS304" s="577" t="str">
        <f>IF(Table1[[#This Row],[Etikett - B1 - Fraktion]]="","",VLOOKUP(Table1[[#This Row],[Etikett - B1 - Fraktion]],'DD FD'!H:J,3,FALSE))</f>
        <v/>
      </c>
      <c r="NT304" s="574" t="str">
        <f>IF(Table1[[#This Row],[Etikett - B1 - Gewicht (in G)]]="","",Table1[[#This Row],[Etikett - B1 - Gewicht (in G)]])</f>
        <v/>
      </c>
      <c r="NU304" s="574" t="str">
        <f>IF(Table1[[#This Row],[Etikett - B1 - Lizenzierungs-pflichtig? (X=Ja)]]="","",Table1[[#This Row],[Etikett - B1 - Lizenzierungs-pflichtig? (X=Ja)]])</f>
        <v/>
      </c>
      <c r="NV304" s="574" t="str">
        <f>IF(Table1[[#This Row],[Etikett - B1 - Trennbar vom Hauptkörper? (X=Ja)]]="","",Table1[[#This Row],[Etikett - B1 - Trennbar vom Hauptkörper? (X=Ja)]])</f>
        <v/>
      </c>
      <c r="NW304" s="577" t="str">
        <f>IF(Table1[[#This Row],[Etikett - B1 - Virgin Material]]="","",VLOOKUP(Table1[[#This Row],[Etikett - B1 - Virgin Material]],'DD FD'!AJ:AK,2,FALSE))</f>
        <v/>
      </c>
      <c r="NX304" s="578" t="str">
        <f>IF(Table1[[#This Row],[Etikett - B1 - Virgin Material Anteil (in %)]]="","",Table1[[#This Row],[Etikett - B1 - Virgin Material Anteil (in %)]])</f>
        <v/>
      </c>
      <c r="NY304" s="577" t="str">
        <f>IF(Table1[[#This Row],[Etikett - B1 - Recyceltes Material]]="","",VLOOKUP(Table1[[#This Row],[Etikett - B1 - Recyceltes Material]],'DD FD'!AL:AM,2,FALSE))</f>
        <v/>
      </c>
      <c r="NZ304" s="578" t="str">
        <f>IF(Table1[[#This Row],[Etikett - B1 - Recyceltes Material Anteil (in %)]]="","",Table1[[#This Row],[Etikett - B1 - Recyceltes Material Anteil (in %)]])</f>
        <v/>
      </c>
      <c r="OA304" s="577" t="str">
        <f>IF(Table1[[#This Row],[Etikett - B1 - Beschichtung]]="","",VLOOKUP(Table1[[#This Row],[Etikett - B1 - Beschichtung]],'DD FD'!AE:AF,2,FALSE))</f>
        <v/>
      </c>
      <c r="OB304" s="580" t="str">
        <f>IF(Table1[[#This Row],[Etikett - B1 - Beschichtung Anteil (in %)]]="","",Table1[[#This Row],[Etikett - B1 - Beschichtung Anteil (in %)]])</f>
        <v/>
      </c>
      <c r="OC304" s="576" t="str">
        <f>IF(Table1[[#This Row],[Etikett - B2 - Art]]="","",VLOOKUP(Table1[[#This Row],[Etikett - B2 - Art]],'DD FD'!F:G,2,FALSE))</f>
        <v/>
      </c>
      <c r="OD304" s="577" t="str">
        <f>IF(Table1[[#This Row],[Etikett - B2 - Fraktion]]="","",VLOOKUP(Table1[[#This Row],[Etikett - B2 - Fraktion]],'DD FD'!H:J,3,FALSE))</f>
        <v/>
      </c>
      <c r="OE304" s="574" t="str">
        <f>IF(Table1[[#This Row],[Etikett - B2 - Gewicht (in G)]]="","",Table1[[#This Row],[Etikett - B2 - Gewicht (in G)]])</f>
        <v/>
      </c>
      <c r="OF304" s="574" t="str">
        <f>IF(Table1[[#This Row],[Etikett - B2 - Lizenzierungs-pflichtig? (X=Ja)]]="","",Table1[[#This Row],[Etikett - B2 - Lizenzierungs-pflichtig? (X=Ja)]])</f>
        <v/>
      </c>
      <c r="OG304" s="574" t="str">
        <f>IF(Table1[[#This Row],[Etikett - B2 - Trennbar vom Hauptkörper? (X=Ja)]]="","",Table1[[#This Row],[Etikett - B2 - Trennbar vom Hauptkörper? (X=Ja)]])</f>
        <v/>
      </c>
      <c r="OH304" s="577" t="str">
        <f>IF(Table1[[#This Row],[Etikett - B2 - Virgin Material]]="","",VLOOKUP(Table1[[#This Row],[Etikett - B2 - Virgin Material]],'DD FD'!AJ:AK,2,FALSE))</f>
        <v/>
      </c>
      <c r="OI304" s="578" t="str">
        <f>IF(Table1[[#This Row],[Etikett - B2 - Virgin Material Anteil (in %)]]="","",Table1[[#This Row],[Etikett - B2 - Virgin Material Anteil (in %)]])</f>
        <v/>
      </c>
      <c r="OJ304" s="577" t="str">
        <f>IF(Table1[[#This Row],[Etikett - B2 - Recyceltes Material]]="","",VLOOKUP(Table1[[#This Row],[Etikett - B2 - Recyceltes Material]],'DD FD'!AL:AM,2,FALSE))</f>
        <v/>
      </c>
      <c r="OK304" s="578" t="str">
        <f>IF(Table1[[#This Row],[Etikett - B2 - Recyceltes Material Anteil (in %)]]="","",Table1[[#This Row],[Etikett - B2 - Recyceltes Material Anteil (in %)]])</f>
        <v/>
      </c>
      <c r="OL304" s="577" t="str">
        <f>IF(Table1[[#This Row],[Etikett - B2 - Beschichtung]]="","",VLOOKUP(Table1[[#This Row],[Etikett - B2 - Beschichtung]],'DD FD'!AE:AF,2,FALSE))</f>
        <v/>
      </c>
      <c r="OM304" s="580" t="str">
        <f>IF(Table1[[#This Row],[Etikett - B2 - Beschichtung Anteil (in %)]]="","",Table1[[#This Row],[Etikett - B2 - Beschichtung Anteil (in %)]])</f>
        <v/>
      </c>
      <c r="ON304" s="576" t="str">
        <f>IF(Table1[[#This Row],[Etikett - B3 - Art]]="","",VLOOKUP(Table1[[#This Row],[Etikett - B3 - Art]],'DD FD'!F:G,2,FALSE))</f>
        <v/>
      </c>
      <c r="OO304" s="577" t="str">
        <f>IF(Table1[[#This Row],[Etikett - B3 - Fraktion]]="","",VLOOKUP(Table1[[#This Row],[Etikett - B3 - Fraktion]],'DD FD'!H:J,3,FALSE))</f>
        <v/>
      </c>
      <c r="OP304" s="574" t="str">
        <f>IF(Table1[[#This Row],[Etikett - B3 - Gewicht (in G)]]="","",Table1[[#This Row],[Etikett - B3 - Gewicht (in G)]])</f>
        <v/>
      </c>
      <c r="OQ304" s="574" t="str">
        <f>IF(Table1[[#This Row],[Etikett - B3 - Lizenzierungs-pflichtig? (X=Ja)]]="","",Table1[[#This Row],[Etikett - B3 - Lizenzierungs-pflichtig? (X=Ja)]])</f>
        <v/>
      </c>
      <c r="OR304" s="574" t="str">
        <f>IF(Table1[[#This Row],[Etikett - B3 - Trennbar vom Hauptkörper? (X=Ja)]]="","",Table1[[#This Row],[Etikett - B3 - Trennbar vom Hauptkörper? (X=Ja)]])</f>
        <v/>
      </c>
      <c r="OS304" s="577" t="str">
        <f>IF(Table1[[#This Row],[Etikett - B3 - Virgin Material]]="","",VLOOKUP(Table1[[#This Row],[Etikett - B3 - Virgin Material]],'DD FD'!AJ:AK,2,FALSE))</f>
        <v/>
      </c>
      <c r="OT304" s="578" t="str">
        <f>IF(Table1[[#This Row],[Etikett - B3 - Virgin Material Anteil (in %)]]="","",Table1[[#This Row],[Etikett - B3 - Virgin Material Anteil (in %)]])</f>
        <v/>
      </c>
      <c r="OU304" s="577" t="str">
        <f>IF(Table1[[#This Row],[Etikett - B3 - Recyceltes Material]]="","",VLOOKUP(Table1[[#This Row],[Etikett - B3 - Recyceltes Material]],'DD FD'!AL:AM,2,FALSE))</f>
        <v/>
      </c>
      <c r="OV304" s="578" t="str">
        <f>IF(Table1[[#This Row],[Etikett - B3 - Recyceltes Material Anteil (in %)]]="","",Table1[[#This Row],[Etikett - B3 - Recyceltes Material Anteil (in %)]])</f>
        <v/>
      </c>
      <c r="OW304" s="577" t="str">
        <f>IF(Table1[[#This Row],[Etikett - B3 - Beschichtung]]="","",VLOOKUP(Table1[[#This Row],[Etikett - B3 - Beschichtung]],'DD FD'!AE:AF,2,FALSE))</f>
        <v/>
      </c>
      <c r="OX304" s="613" t="str">
        <f>IF(Table1[[#This Row],[Etikett - B3 - Beschichtung Anteil (in %)]]="","",Table1[[#This Row],[Etikett - B3 - Beschichtung Anteil (in %)]])</f>
        <v/>
      </c>
      <c r="OY304" s="618">
        <f>ROUNDUP(SUM(
IF(AND(LH304='DD FD'!$J$7,LJ304='DD FD'!$AI$3),LI304,0),
IF(AND(LR304='DD FD'!$J$7,LT304='DD FD'!$AI$3),LS304,0),
IF(AND(MB304='DD FD'!$J$7,MD304='DD FD'!$AI$3),MC304,0),
IF(AND(ML304='DD FD'!$J$7,MN304='DD FD'!$AI$3),MM304,0),
IF(AND(MW304='DD FD'!$J$7,MY304='DD FD'!$AI$3),MX304,0),
IF(AND(NH304='DD FD'!$J$7,NJ304='DD FD'!$AI$3),NI304,0),
IF(AND(NS304='DD FD'!$J$7,NU304='DD FD'!$AI$3),NT304,0),
IF(AND(OD304='DD FD'!$J$7,OF304='DD FD'!$AI$3),OE304,0),
IF(AND(OO304='DD FD'!$J$7,OQ304='DD FD'!$AI$3),OP304,0),
),2)</f>
        <v>0</v>
      </c>
      <c r="OZ304" s="617">
        <f>ROUNDUP(SUM(
IF(AND(LH304='DD FD'!$J$6,LJ304='DD FD'!$AI$3),LI304,0),
IF(AND(LR304='DD FD'!$J$6,LT304='DD FD'!$AI$3),LS304,0),
IF(AND(MB304='DD FD'!$J$6,MD304='DD FD'!$AI$3),MC304,0),
IF(AND(ML304='DD FD'!$J$6,MN304='DD FD'!$AI$3),MM304,0),
IF(AND(MW304='DD FD'!$J$6,MY304='DD FD'!$AI$3),MX304,0),
IF(AND(NH304='DD FD'!$J$6,NJ304='DD FD'!$AI$3),NI304,0),
IF(AND(NS304='DD FD'!$J$6,NU304='DD FD'!$AI$3),NT304,0),
IF(AND(OD304='DD FD'!$J$6,OF304='DD FD'!$AI$3),OE304,0),
IF(AND(OO304='DD FD'!$J$6,OQ304='DD FD'!$AI$3),OP304,0),
),2)</f>
        <v>0</v>
      </c>
      <c r="PA304" s="617">
        <f>ROUNDUP(SUM(
IF(AND(LH304='DD FD'!$J$10,LJ304='DD FD'!$AI$3),LI304,0),
IF(AND(LR304='DD FD'!$J$10,LT304='DD FD'!$AI$3),LS304,0),
IF(AND(MB304='DD FD'!$J$10,MD304='DD FD'!$AI$3),MC304,0),
IF(AND(ML304='DD FD'!$J$10,MN304='DD FD'!$AI$3),MM304,0),
IF(AND(MW304='DD FD'!$J$10,MY304='DD FD'!$AI$3),MX304,0),
IF(AND(NH304='DD FD'!$J$10,NJ304='DD FD'!$AI$3),NI304,0),
IF(AND(NS304='DD FD'!$J$10,NU304='DD FD'!$AI$3),NT304,0),
IF(AND(OD304='DD FD'!$J$10,OF304='DD FD'!$AI$3),OE304,0),
IF(AND(OO304='DD FD'!$J$10,OQ304='DD FD'!$AI$3),OP304,0),
),2)</f>
        <v>0</v>
      </c>
      <c r="PB304" s="617">
        <f>ROUNDUP(SUM(
IF(AND(LH304='DD FD'!$J$8,LJ304='DD FD'!$AI$3),LI304,0),
IF(AND(LR304='DD FD'!$J$8,LT304='DD FD'!$AI$3),LS304,0),
IF(AND(MB304='DD FD'!$J$8,MD304='DD FD'!$AI$3),MC304,0),
IF(AND(ML304='DD FD'!$J$8,MN304='DD FD'!$AI$3),MM304,0),
IF(AND(MW304='DD FD'!$J$8,MY304='DD FD'!$AI$3),MX304,0),
IF(AND(NH304='DD FD'!$J$8,NJ304='DD FD'!$AI$3),NI304,0),
IF(AND(NS304='DD FD'!$J$8,NU304='DD FD'!$AI$3),NT304,0),
IF(AND(OD304='DD FD'!$J$8,OF304='DD FD'!$AI$3),OE304,0),
IF(AND(OO304='DD FD'!$J$8,OQ304='DD FD'!$AI$3),OP304,0),
),2)</f>
        <v>0</v>
      </c>
      <c r="PC304" s="617">
        <f>ROUNDUP(SUM(
IF(AND(LH304='DD FD'!$J$5,LJ304='DD FD'!$AI$3),LI304,0),
IF(AND(LR304='DD FD'!$J$5,LT304='DD FD'!$AI$3),LS304,0),
IF(AND(MB304='DD FD'!$J$5,MD304='DD FD'!$AI$3),MC304,0),
IF(AND(ML304='DD FD'!$J$5,MN304='DD FD'!$AI$3),MM304,0),
IF(AND(MW304='DD FD'!$J$5,MY304='DD FD'!$AI$3),MX304,0),
IF(AND(NH304='DD FD'!$J$5,NJ304='DD FD'!$AI$3),NI304,0),
IF(AND(NS304='DD FD'!$J$5,NU304='DD FD'!$AI$3),NT304,0),
IF(AND(OD304='DD FD'!$J$5,OF304='DD FD'!$AI$3),OE304,0),
IF(AND(OO304='DD FD'!$J$5,OQ304='DD FD'!$AI$3),OP304,0),
),2)</f>
        <v>0</v>
      </c>
      <c r="PD304" s="617">
        <f>ROUNDUP(SUM(
IF(AND(LH304='DD FD'!$J$9,LJ304='DD FD'!$AI$3),LI304,0),
IF(AND(LR304='DD FD'!$J$9,LT304='DD FD'!$AI$3),LS304,0),
IF(AND(MB304='DD FD'!$J$9,MD304='DD FD'!$AI$3),MC304,0),
IF(AND(ML304='DD FD'!$J$9,MN304='DD FD'!$AI$3),MM304,0),
IF(AND(MW304='DD FD'!$J$9,MY304='DD FD'!$AI$3),MX304,0),
IF(AND(NH304='DD FD'!$J$9,NJ304='DD FD'!$AI$3),NI304,0),
IF(AND(NS304='DD FD'!$J$9,NU304='DD FD'!$AI$3),NT304,0),
IF(AND(OD304='DD FD'!$J$9,OF304='DD FD'!$AI$3),OE304,0),
IF(AND(OO304='DD FD'!$J$9,OQ304='DD FD'!$AI$3),OP304,0),
),2)</f>
        <v>0</v>
      </c>
      <c r="PE304" s="617">
        <f>ROUNDUP(SUM(
IF(AND(LH304='DD FD'!$J$4,LJ304='DD FD'!$AI$3),LI304,0),
IF(AND(LR304='DD FD'!$J$4,LT304='DD FD'!$AI$3),LS304,0),
IF(AND(MB304='DD FD'!$J$4,MD304='DD FD'!$AI$3),MC304,0),
IF(AND(ML304='DD FD'!$J$4,MN304='DD FD'!$AI$3),MM304,0),
IF(AND(MW304='DD FD'!$J$4,MY304='DD FD'!$AI$3),MX304,0),
IF(AND(NH304='DD FD'!$J$4,NJ304='DD FD'!$AI$3),NI304,0),
IF(AND(NS304='DD FD'!$J$4,NU304='DD FD'!$AI$3),NT304,0),
IF(AND(OD304='DD FD'!$J$4,OF304='DD FD'!$AI$3),OE304,0),
IF(AND(OO304='DD FD'!$J$4,OQ304='DD FD'!$AI$3),OP304,0),
),2)</f>
        <v>0</v>
      </c>
      <c r="PF304" s="619">
        <f>ROUNDUP(SUM(
IF(AND(LH304='DD FD'!$J$11,LJ304='DD FD'!$AI$3),LI304,0),
IF(AND(LR304='DD FD'!$J$11,LT304='DD FD'!$AI$3),LS304,0),
IF(AND(MB304='DD FD'!$J$11,MD304='DD FD'!$AI$3),MC304,0),
IF(AND(ML304='DD FD'!$J$11,MN304='DD FD'!$AI$3),MM304,0),
IF(AND(MW304='DD FD'!$J$11,MY304='DD FD'!$AI$3),MX304,0),
IF(AND(NH304='DD FD'!$J$11,NJ304='DD FD'!$AI$3),NI304,0),
IF(AND(NS304='DD FD'!$J$11,NU304='DD FD'!$AI$3),NT304,0),
IF(AND(OD304='DD FD'!$J$11,OF304='DD FD'!$AI$3),OE304,0),
IF(AND(OO304='DD FD'!$J$11,OQ304='DD FD'!$AI$3),OP304,0),
),2)</f>
        <v>0</v>
      </c>
    </row>
    <row r="305" spans="1:423" ht="16.2" thickBot="1">
      <c r="A305" s="807"/>
      <c r="B305" s="935"/>
      <c r="C305" s="521"/>
      <c r="D305" s="843"/>
      <c r="E305" s="521"/>
      <c r="F305" s="499"/>
      <c r="G305" s="711"/>
      <c r="H305" s="713"/>
      <c r="I305" s="937"/>
      <c r="J305" s="804"/>
      <c r="K305" s="150"/>
      <c r="L305" s="146" t="str">
        <f t="shared" si="108"/>
        <v/>
      </c>
      <c r="M305" s="501" t="str">
        <f t="shared" si="125"/>
        <v/>
      </c>
      <c r="N305" s="505"/>
      <c r="O305" s="492" t="str">
        <f t="shared" si="126"/>
        <v/>
      </c>
      <c r="P305" s="506" t="str">
        <f t="shared" si="109"/>
        <v/>
      </c>
      <c r="Q305" s="507"/>
      <c r="R305" s="507"/>
      <c r="S305" s="508" t="str">
        <f t="shared" si="127"/>
        <v/>
      </c>
      <c r="T305" s="493"/>
      <c r="U305" s="493"/>
      <c r="V305" s="494"/>
      <c r="W305" s="494"/>
      <c r="X305" s="494"/>
      <c r="Y305" s="773"/>
      <c r="Z305" s="499"/>
      <c r="AA305" s="516"/>
      <c r="AB305" s="509"/>
      <c r="AC305" s="510"/>
      <c r="AD305" s="510"/>
      <c r="AE305" s="510"/>
      <c r="AF305" s="510"/>
      <c r="AG305" s="510"/>
      <c r="AH305" s="510"/>
      <c r="AI305" s="507"/>
      <c r="AJ305" s="499"/>
      <c r="AK305" s="499"/>
      <c r="AL305" s="499"/>
      <c r="AM305" s="495" t="str">
        <f t="shared" si="128"/>
        <v/>
      </c>
      <c r="AN305" s="495" t="str">
        <f t="shared" si="129"/>
        <v/>
      </c>
      <c r="AO305" s="511"/>
      <c r="AP305" s="512"/>
      <c r="AQ305" s="491" t="str">
        <f t="shared" si="130"/>
        <v/>
      </c>
      <c r="AR305" s="492" t="str">
        <f t="shared" si="110"/>
        <v/>
      </c>
      <c r="AS305" s="492" t="str">
        <f t="shared" si="111"/>
        <v/>
      </c>
      <c r="AT305" s="492" t="str">
        <f t="shared" si="112"/>
        <v/>
      </c>
      <c r="AU305" s="492" t="str">
        <f t="shared" si="113"/>
        <v/>
      </c>
      <c r="AV305" s="493"/>
      <c r="AW305" s="494"/>
      <c r="AX305" s="494"/>
      <c r="AY305" s="494"/>
      <c r="AZ305" s="494"/>
      <c r="BA305" s="495" t="str">
        <f t="shared" si="114"/>
        <v/>
      </c>
      <c r="BB305" s="496"/>
      <c r="BC305" s="495" t="str">
        <f t="shared" si="115"/>
        <v/>
      </c>
      <c r="BD305" s="497" t="str">
        <f t="shared" si="116"/>
        <v/>
      </c>
      <c r="BE305" s="494"/>
      <c r="BF305" s="1181"/>
      <c r="BG305" s="1181"/>
      <c r="BH305" s="499"/>
      <c r="BI305" s="500"/>
      <c r="BJ305" s="515" t="str">
        <f t="shared" si="131"/>
        <v/>
      </c>
      <c r="BK305" s="795"/>
      <c r="BL305" s="116" t="str">
        <f t="shared" si="132"/>
        <v/>
      </c>
      <c r="BM305" s="516"/>
      <c r="BN305" s="516"/>
      <c r="BO305" s="516"/>
      <c r="BP305" s="796"/>
      <c r="BQ305" s="796"/>
      <c r="BR305" s="796"/>
      <c r="BS305" s="495" t="str">
        <f t="shared" si="117"/>
        <v/>
      </c>
      <c r="BT305" s="796"/>
      <c r="BU305" s="809" t="str">
        <f t="shared" si="118"/>
        <v/>
      </c>
      <c r="BV305" s="797"/>
      <c r="BW305" s="516"/>
      <c r="BX305" s="498"/>
      <c r="BY305" s="498"/>
      <c r="BZ305" s="498"/>
      <c r="CA305" s="798"/>
      <c r="CB305" s="1201"/>
      <c r="CC305" s="144"/>
      <c r="CD305" s="144"/>
      <c r="CE305" s="144"/>
      <c r="CF305" s="144"/>
      <c r="CG305" s="144"/>
      <c r="CH305" s="144"/>
      <c r="CI305" s="144"/>
      <c r="CJ305" s="144"/>
      <c r="CK305" s="144"/>
      <c r="CL305" s="144"/>
      <c r="CM305" s="144"/>
      <c r="CN305" s="144"/>
      <c r="CO305" s="144"/>
      <c r="CP305" s="144"/>
      <c r="CQ305" s="144"/>
      <c r="CR305" s="144"/>
      <c r="CS305" s="144"/>
      <c r="CT305" s="144"/>
      <c r="CU305" s="144"/>
      <c r="CV305" s="144"/>
      <c r="CW305" s="144"/>
      <c r="CX305" s="144"/>
      <c r="CY305" s="144"/>
      <c r="CZ305" s="144"/>
      <c r="DA305" s="144"/>
      <c r="DB305" s="144"/>
      <c r="DC305" s="144"/>
      <c r="DD305" s="144"/>
      <c r="DE305" s="144"/>
      <c r="DF305" s="144"/>
      <c r="DG305" s="144"/>
      <c r="DH305" s="144"/>
      <c r="DI305" s="144"/>
      <c r="DJ305" s="144"/>
      <c r="DK305" s="144"/>
      <c r="DL305" s="144"/>
      <c r="DM305" s="144"/>
      <c r="DN305" s="144"/>
      <c r="DO305" s="144"/>
      <c r="DP305" s="144"/>
      <c r="DQ305" s="144"/>
      <c r="DR305" s="144"/>
      <c r="DS305" s="144"/>
      <c r="DT305" s="144"/>
      <c r="DU305" s="144"/>
      <c r="DV305" s="144"/>
      <c r="DW305" s="144"/>
      <c r="DX305" s="144"/>
      <c r="DY305" s="144"/>
      <c r="DZ305" s="144"/>
      <c r="EA305" s="144"/>
      <c r="EB305" s="144"/>
      <c r="EC305" s="144"/>
      <c r="ED305" s="782" t="str">
        <f t="shared" si="133"/>
        <v/>
      </c>
      <c r="EE305" s="520"/>
      <c r="EF305" s="799"/>
      <c r="EG305" s="520"/>
      <c r="EH305" s="800"/>
      <c r="EI305" s="796"/>
      <c r="EJ305" s="800"/>
      <c r="EK305" s="800"/>
      <c r="EL305" s="796"/>
      <c r="EM305" s="796"/>
      <c r="EN305" s="796"/>
      <c r="EO305" s="112" t="str">
        <f t="shared" si="119"/>
        <v/>
      </c>
      <c r="EP305" s="796"/>
      <c r="EQ305" s="526" t="str">
        <f t="shared" si="120"/>
        <v/>
      </c>
      <c r="ER305" s="1101"/>
      <c r="ES305" s="1102" t="str">
        <f t="shared" si="134"/>
        <v/>
      </c>
      <c r="ET305" s="525"/>
      <c r="EU305" s="148"/>
      <c r="EV305" s="148"/>
      <c r="EW305" s="148"/>
      <c r="EX305" s="148"/>
      <c r="EY305" s="148"/>
      <c r="EZ305" s="148"/>
      <c r="FA305" s="148"/>
      <c r="FB305" s="148"/>
      <c r="FC305" s="148"/>
      <c r="FD305" s="148"/>
      <c r="FE305" s="148"/>
      <c r="FF305" s="148"/>
      <c r="FG305" s="148"/>
      <c r="FH305" s="148"/>
      <c r="FI305" s="528"/>
      <c r="FJ305" s="530" t="str">
        <f t="shared" si="121"/>
        <v/>
      </c>
      <c r="FK305" s="499"/>
      <c r="FL305" s="851"/>
      <c r="FM305" s="851"/>
      <c r="FN305" s="851"/>
      <c r="FO305" s="851"/>
      <c r="FP305" s="851"/>
      <c r="FQ305" s="851"/>
      <c r="FR305" s="494"/>
      <c r="FS305" s="801"/>
      <c r="FT305" s="801"/>
      <c r="FU305" s="1014" t="str">
        <f t="shared" si="122"/>
        <v/>
      </c>
      <c r="FV305" s="557"/>
      <c r="FW305" s="846" t="str">
        <f>IF(Table1[[#This Row],[Nonfood Inhaltstoffe - Komponente]]="","",VLOOKUP(Table1[[#This Row],[Nonfood Inhaltstoffe - Komponente]],'Dropdown Auswahl'!BJ:BK,2,FALSE))</f>
        <v/>
      </c>
      <c r="FX305" s="1015"/>
      <c r="FY305" s="1012" t="str">
        <f t="shared" si="123"/>
        <v/>
      </c>
      <c r="FZ305" s="507"/>
      <c r="GA305" s="507"/>
      <c r="GB305" s="507"/>
      <c r="GC305" s="531" t="str">
        <f t="shared" si="124"/>
        <v/>
      </c>
      <c r="GG305" s="21"/>
      <c r="GH305" s="21"/>
      <c r="GI305" s="1020"/>
      <c r="GJ305" s="1017" t="str">
        <f>IF(Table1[[#This Row],[Global Trade Item Number (GTIN)]]="","",Table1[[#This Row],[Global Trade Item Number (GTIN)]])</f>
        <v/>
      </c>
      <c r="GK305" s="557" t="str">
        <f>IF(Table1[[#This Row],[WAWI-Nr./ Kreditoren-Nummer
(ASDV)]]&lt;&gt;"",Table1[[#This Row],[WAWI-Nr./ Kreditoren-Nummer
(ASDV)]],"")</f>
        <v/>
      </c>
      <c r="GL305" s="535"/>
      <c r="GM305" s="535"/>
      <c r="GN305" s="535"/>
      <c r="GO305" s="536"/>
      <c r="GP305" s="537"/>
      <c r="GQ305" s="533"/>
      <c r="GR305" s="486"/>
      <c r="GS305" s="486"/>
      <c r="GT305" s="486"/>
      <c r="GU305" s="486"/>
      <c r="GV305" s="486"/>
      <c r="GW305" s="542"/>
      <c r="GX305" s="539"/>
      <c r="GY305" s="516"/>
      <c r="GZ305" s="540"/>
      <c r="HA305" s="499"/>
      <c r="HB305" s="540"/>
      <c r="HC305" s="540"/>
      <c r="HD305" s="540"/>
      <c r="HE305" s="540"/>
      <c r="HF305" s="540"/>
      <c r="HG305" s="540"/>
      <c r="HH305" s="539"/>
      <c r="HI305" s="540"/>
      <c r="HJ305" s="540"/>
      <c r="HK305" s="540"/>
      <c r="HL305" s="540"/>
      <c r="HM305" s="540"/>
      <c r="HN305" s="540"/>
      <c r="HO305" s="540"/>
      <c r="HP305" s="540"/>
      <c r="HQ305" s="540"/>
      <c r="HR305" s="539"/>
      <c r="HS305" s="540"/>
      <c r="HT305" s="540"/>
      <c r="HU305" s="540"/>
      <c r="HV305" s="540"/>
      <c r="HW305" s="540"/>
      <c r="HX305" s="540"/>
      <c r="HY305" s="540"/>
      <c r="HZ305" s="540"/>
      <c r="IA305" s="540"/>
      <c r="IB305" s="539"/>
      <c r="IC305" s="540"/>
      <c r="ID305" s="540"/>
      <c r="IE305" s="540"/>
      <c r="IF305" s="540"/>
      <c r="IG305" s="540"/>
      <c r="IH305" s="540"/>
      <c r="II305" s="540"/>
      <c r="IJ305" s="540"/>
      <c r="IK305" s="540"/>
      <c r="IL305" s="540"/>
      <c r="IM305" s="539"/>
      <c r="IN305" s="540"/>
      <c r="IO305" s="540"/>
      <c r="IP305" s="540"/>
      <c r="IQ305" s="540"/>
      <c r="IR305" s="540"/>
      <c r="IS305" s="540"/>
      <c r="IT305" s="540"/>
      <c r="IU305" s="540"/>
      <c r="IV305" s="540"/>
      <c r="IW305" s="540"/>
      <c r="IX305" s="539"/>
      <c r="IY305" s="540"/>
      <c r="IZ305" s="540"/>
      <c r="JA305" s="540"/>
      <c r="JB305" s="540"/>
      <c r="JC305" s="540"/>
      <c r="JD305" s="540"/>
      <c r="JE305" s="540"/>
      <c r="JF305" s="540"/>
      <c r="JG305" s="540"/>
      <c r="JH305" s="540"/>
      <c r="JI305" s="539"/>
      <c r="JJ305" s="540"/>
      <c r="JK305" s="540"/>
      <c r="JL305" s="540"/>
      <c r="JM305" s="540"/>
      <c r="JN305" s="540"/>
      <c r="JO305" s="540"/>
      <c r="JP305" s="540"/>
      <c r="JQ305" s="540"/>
      <c r="JR305" s="540"/>
      <c r="JS305" s="591"/>
      <c r="JT305" s="539"/>
      <c r="JU305" s="540"/>
      <c r="JV305" s="540"/>
      <c r="JW305" s="540"/>
      <c r="JX305" s="540"/>
      <c r="JY305" s="540"/>
      <c r="JZ305" s="540"/>
      <c r="KA305" s="540"/>
      <c r="KB305" s="540"/>
      <c r="KC305" s="540"/>
      <c r="KD305" s="540"/>
      <c r="KE305" s="539"/>
      <c r="KF305" s="540"/>
      <c r="KG305" s="540"/>
      <c r="KH305" s="540"/>
      <c r="KI305" s="540"/>
      <c r="KJ305" s="540"/>
      <c r="KK305" s="540"/>
      <c r="KL305" s="540"/>
      <c r="KM305" s="540"/>
      <c r="KN305" s="540"/>
      <c r="KO305" s="540"/>
      <c r="KQ305" s="644" t="s">
        <v>1766</v>
      </c>
      <c r="KR305" s="645" t="str">
        <f>IF(Table1[[#This Row],[GTIN]]&lt;&gt;"",Table1[[#This Row],[GTIN]],"")</f>
        <v/>
      </c>
      <c r="KS305" s="646" t="str">
        <f>Table1[[#This Row],[Kreditor]]</f>
        <v/>
      </c>
      <c r="KT305" s="647" t="str">
        <f>IF(Table1[[#This Row],[Gültig ab (Datum)]]&lt;&gt;"",Table1[[#This Row],[Gültig ab (Datum)]],"")</f>
        <v/>
      </c>
      <c r="KU305" s="647"/>
      <c r="KV305" s="648" t="str">
        <f>IF(Table1[[#This Row],[Artikel verpackt? 
(X=Ja)]]="","",Table1[[#This Row],[Artikel verpackt? 
(X=Ja)]])</f>
        <v/>
      </c>
      <c r="KW305" s="649" t="str">
        <f>IF(Table1[[#This Row],[Verpackung recyclingfähig?
(X=Ja)]]="","",Table1[[#This Row],[Verpackung recyclingfähig?
(X=Ja)]])</f>
        <v/>
      </c>
      <c r="KX305" s="650"/>
      <c r="KY305" s="651"/>
      <c r="KZ305" s="652"/>
      <c r="LA305" s="652"/>
      <c r="LB305" s="652"/>
      <c r="LC305" s="652"/>
      <c r="LD305" s="652"/>
      <c r="LE305" s="652"/>
      <c r="LF305" s="653"/>
      <c r="LG305" s="654" t="str">
        <f>IF(Table1[[#This Row],[Hauptkörper - B1 - Art]]="","",VLOOKUP(Table1[[#This Row],[Hauptkörper - B1 - Art]],'DD FD'!B:C,2,FALSE))</f>
        <v/>
      </c>
      <c r="LH305" s="655" t="str">
        <f>IF(Table1[[#This Row],[Hauptkörper - B1 - Fraktion]]="","",VLOOKUP(Table1[[#This Row],[Hauptkörper - B1 - Fraktion]],'DD FD'!H:J,3,FALSE))</f>
        <v/>
      </c>
      <c r="LI305" s="652" t="str">
        <f>IF(Table1[[#This Row],[Hauptkörper - B1 - Gewicht
(in G)]]="","",Table1[[#This Row],[Hauptkörper - B1 - Gewicht
(in G)]])</f>
        <v/>
      </c>
      <c r="LJ305" s="652" t="str">
        <f>IF(Table1[[#This Row],[Hauptkörper - B1 - Lizenzierungs-pflichtig? (X=Ja)]]="","",Table1[[#This Row],[Hauptkörper - B1 - Lizenzierungs-pflichtig? (X=Ja)]])</f>
        <v/>
      </c>
      <c r="LK305" s="655" t="str">
        <f>IF(Table1[[#This Row],[Hauptkörper - B1 - Virgin Material]]="","",VLOOKUP(Table1[[#This Row],[Hauptkörper - B1 - Virgin Material]],'DD FD'!AJ:AK,2,FALSE))</f>
        <v/>
      </c>
      <c r="LL305" s="656" t="str">
        <f>IF(Table1[[#This Row],[Hauptkörper - B1 - Virgin Material Anteil (in %)]]="","",Table1[[#This Row],[Hauptkörper - B1 - Virgin Material Anteil (in %)]])</f>
        <v/>
      </c>
      <c r="LM305" s="655" t="str">
        <f>IF(Table1[[#This Row],[Hauptkörper - B1 - Recyceltes Material]]="","",VLOOKUP(Table1[[#This Row],[Hauptkörper - B1 - Recyceltes Material]],'DD FD'!AL:AM,2,FALSE))</f>
        <v/>
      </c>
      <c r="LN305" s="656" t="str">
        <f>IF(Table1[[#This Row],[Hauptkörper - B1 - Recyceltes Material Anteil (in %)]]="","",Table1[[#This Row],[Hauptkörper - B1 - Recyceltes Material Anteil (in %)]])</f>
        <v/>
      </c>
      <c r="LO305" s="657" t="str">
        <f>IF(Table1[[#This Row],[Hauptkörper - B1 - Beschichtung]]="","",VLOOKUP(Table1[[#This Row],[Hauptkörper - B1 - Beschichtung]],'DD FD'!AE:AF,2,FALSE))</f>
        <v/>
      </c>
      <c r="LP305" s="658" t="str">
        <f>IF(Table1[[#This Row],[Hauptkörper - B1 - Beschichtung Anteil (in %)]]="","",Table1[[#This Row],[Hauptkörper - B1 - Beschichtung Anteil (in %)]])</f>
        <v/>
      </c>
      <c r="LQ305" s="654" t="str">
        <f>IF(Table1[[#This Row],[Hauptkörper - B2 - Art]]="","",VLOOKUP(Table1[[#This Row],[Hauptkörper - B2 - Art]],'DD FD'!B:C,2,FALSE))</f>
        <v/>
      </c>
      <c r="LR305" s="655" t="str">
        <f>IF(Table1[[#This Row],[Hauptkörper - B2 - Fraktion]]="","",VLOOKUP(Table1[[#This Row],[Hauptkörper - B2 - Fraktion]],'DD FD'!H:J,3,FALSE))</f>
        <v/>
      </c>
      <c r="LS305" s="652" t="str">
        <f>IF(Table1[[#This Row],[Hauptkörper - B2 - Gewicht
(in G)]]="","",Table1[[#This Row],[Hauptkörper - B2 - Gewicht
(in G)]])</f>
        <v/>
      </c>
      <c r="LT305" s="652" t="str">
        <f>IF(Table1[[#This Row],[Hauptkörper - B2 - Lizenzierungs-pflichtig? (X=Ja)]]="","",Table1[[#This Row],[Hauptkörper - B2 - Lizenzierungs-pflichtig? (X=Ja)]])</f>
        <v/>
      </c>
      <c r="LU305" s="655" t="str">
        <f>IF(Table1[[#This Row],[Hauptkörper - B2 - Virgin Material]]="","",VLOOKUP(Table1[[#This Row],[Hauptkörper - B2 - Virgin Material]],'DD FD'!AJ:AK,2,FALSE))</f>
        <v/>
      </c>
      <c r="LV305" s="656" t="str">
        <f>IF(Table1[[#This Row],[Hauptkörper - B2 - Virgin Material Anteil (in %)]]="","",Table1[[#This Row],[Hauptkörper - B2 - Virgin Material Anteil (in %)]])</f>
        <v/>
      </c>
      <c r="LW305" s="655" t="str">
        <f>IF(Table1[[#This Row],[Hauptkörper - B2 - Recyceltes Material]]="","",VLOOKUP(Table1[[#This Row],[Hauptkörper - B2 - Recyceltes Material]],'DD FD'!AL:AM,2,FALSE))</f>
        <v/>
      </c>
      <c r="LX305" s="656" t="str">
        <f>IF(Table1[[#This Row],[Hauptkörper - B2 - Recyceltes Material Anteil (in %)]]="","",Table1[[#This Row],[Hauptkörper - B2 - Recyceltes Material Anteil (in %)]])</f>
        <v/>
      </c>
      <c r="LY305" s="655" t="str">
        <f>IF(Table1[[#This Row],[Hauptkörper - B2 - Beschichtung]]="","",VLOOKUP(Table1[[#This Row],[Hauptkörper - B2 - Beschichtung]],'DD FD'!AE:AF,2,FALSE))</f>
        <v/>
      </c>
      <c r="LZ305" s="658" t="str">
        <f>IF(Table1[[#This Row],[Hauptkörper - B2 - Beschichtung Anteil (in %)]]="","",Table1[[#This Row],[Hauptkörper - B2 - Beschichtung Anteil (in %)]])</f>
        <v/>
      </c>
      <c r="MA305" s="654" t="str">
        <f>IF(Table1[[#This Row],[Hauptkörper - B3 - Art]]="","",VLOOKUP(Table1[[#This Row],[Hauptkörper - B3 - Art]],'DD FD'!B:C,2,FALSE))</f>
        <v/>
      </c>
      <c r="MB305" s="655" t="str">
        <f>IF(Table1[[#This Row],[Hauptkörper - B3 - Fraktion]]="","",VLOOKUP(Table1[[#This Row],[Hauptkörper - B3 - Fraktion]],'DD FD'!H:J,3,FALSE))</f>
        <v/>
      </c>
      <c r="MC305" s="652" t="str">
        <f>IF(Table1[[#This Row],[Hauptkörper - B3 - Gewicht
(in G)]]="","",Table1[[#This Row],[Hauptkörper - B3 - Gewicht
(in G)]])</f>
        <v/>
      </c>
      <c r="MD305" s="652" t="str">
        <f>IF(Table1[[#This Row],[Hauptkörper - B3 - Lizenzierungs-pflichtig? (X=Ja)]]="","",Table1[[#This Row],[Hauptkörper - B3 - Lizenzierungs-pflichtig? (X=Ja)]])</f>
        <v/>
      </c>
      <c r="ME305" s="655" t="str">
        <f>IF(Table1[[#This Row],[Hauptkörper - B3 - Virgin Material]]="","",VLOOKUP(Table1[[#This Row],[Hauptkörper - B3 - Virgin Material]],'DD FD'!AJ:AK,2,FALSE))</f>
        <v/>
      </c>
      <c r="MF305" s="656" t="str">
        <f>IF(Table1[[#This Row],[Hauptkörper - B3 - Virgin Material Anteil (in %)]]="","",Table1[[#This Row],[Hauptkörper - B3 - Virgin Material Anteil (in %)]])</f>
        <v/>
      </c>
      <c r="MG305" s="655" t="str">
        <f>IF(Table1[[#This Row],[Hauptkörper - B3 - Recyceltes Material]]="","",VLOOKUP(Table1[[#This Row],[Hauptkörper - B3 - Recyceltes Material]],'DD FD'!AL:AM,2,FALSE))</f>
        <v/>
      </c>
      <c r="MH305" s="656" t="str">
        <f>IF(Table1[[#This Row],[Hauptkörper - B3 - Recyceltes Material Anteil (in %)]]="","",Table1[[#This Row],[Hauptkörper - B3 - Recyceltes Material Anteil (in %)]])</f>
        <v/>
      </c>
      <c r="MI305" s="655" t="str">
        <f>IF(Table1[[#This Row],[Hauptkörper - B3 - Beschichtung]]="","",VLOOKUP(Table1[[#This Row],[Hauptkörper - B3 - Beschichtung]],'DD FD'!AE:AF,2,FALSE))</f>
        <v/>
      </c>
      <c r="MJ305" s="658" t="str">
        <f>IF(Table1[[#This Row],[Hauptkörper - B3 - Beschichtung Anteil (in %)]]="","",Table1[[#This Row],[Hauptkörper - B3 - Beschichtung Anteil (in %)]])</f>
        <v/>
      </c>
      <c r="MK305" s="654" t="str">
        <f>IF(Table1[[#This Row],[Verschluss - B1 - Art]]="","",VLOOKUP(Table1[[#This Row],[Verschluss - B1 - Art]],'DD FD'!D:E,2,FALSE))</f>
        <v/>
      </c>
      <c r="ML305" s="655" t="str">
        <f>IF(Table1[[#This Row],[Verschluss - B1 - Fraktion]]="","",VLOOKUP(Table1[[#This Row],[Verschluss - B1 - Fraktion]],'DD FD'!H:J,3,FALSE))</f>
        <v/>
      </c>
      <c r="MM305" s="652" t="str">
        <f>IF(Table1[[#This Row],[Verschluss - B1 - Gewicht (in G)]]="","",Table1[[#This Row],[Verschluss - B1 - Gewicht (in G)]])</f>
        <v/>
      </c>
      <c r="MN305" s="652" t="str">
        <f>IF(Table1[[#This Row],[Verschluss - B1 - Lizenzierungs-pflichtig? (X=Ja)]]="","",Table1[[#This Row],[Verschluss - B1 - Lizenzierungs-pflichtig? (X=Ja)]])</f>
        <v/>
      </c>
      <c r="MO305" s="652" t="str">
        <f>IF(Table1[[#This Row],[Verschluss - B1 - Trennbar vom Hauptkörper? (X=Ja)]]="","",Table1[[#This Row],[Verschluss - B1 - Trennbar vom Hauptkörper? (X=Ja)]])</f>
        <v/>
      </c>
      <c r="MP305" s="655" t="str">
        <f>IF(Table1[[#This Row],[Verschluss - B1 - Virgin Material]]="","",VLOOKUP(Table1[[#This Row],[Verschluss - B1 - Virgin Material]],'DD FD'!AJ:AK,2,FALSE))</f>
        <v/>
      </c>
      <c r="MQ305" s="656" t="str">
        <f>IF(Table1[[#This Row],[Verschluss - B1 - Virgin Material Anteil (in %)]]="","",Table1[[#This Row],[Verschluss - B1 - Virgin Material Anteil (in %)]])</f>
        <v/>
      </c>
      <c r="MR305" s="655" t="str">
        <f>IF(Table1[[#This Row],[Verschluss - B1 - Recyceltes Material]]="","",VLOOKUP(Table1[[#This Row],[Verschluss - B1 - Recyceltes Material]],'DD FD'!AL:AM,2,FALSE))</f>
        <v/>
      </c>
      <c r="MS305" s="656" t="str">
        <f>IF(Table1[[#This Row],[Verschluss - B1 - Recyceltes Material Anteil (in %)]]="","",Table1[[#This Row],[Verschluss - B1 - Recyceltes Material Anteil (in %)]])</f>
        <v/>
      </c>
      <c r="MT305" s="655" t="str">
        <f>IF(Table1[[#This Row],[Verschluss - B1 - Beschichtung]]="","",VLOOKUP(Table1[[#This Row],[Verschluss - B1 - Beschichtung]],'DD FD'!AE:AF,2,FALSE))</f>
        <v/>
      </c>
      <c r="MU305" s="658" t="str">
        <f>IF(Table1[[#This Row],[Verschluss - B1 - Beschichtung Anteil (in %)]]="","",Table1[[#This Row],[Verschluss - B1 - Beschichtung Anteil (in %)]])</f>
        <v/>
      </c>
      <c r="MV305" s="654" t="str">
        <f>IF(Table1[[#This Row],[Verschluss - B2 - Art]]="","",VLOOKUP(Table1[[#This Row],[Verschluss - B2 - Art]],'DD FD'!D:E,2,FALSE))</f>
        <v/>
      </c>
      <c r="MW305" s="655" t="str">
        <f>IF(Table1[[#This Row],[Verschluss - B2 - Fraktion]]="","",VLOOKUP(Table1[[#This Row],[Verschluss - B2 - Fraktion]],'DD FD'!H:J,3,FALSE))</f>
        <v/>
      </c>
      <c r="MX305" s="652" t="str">
        <f>IF(Table1[[#This Row],[Verschluss - B2 - Gewicht (in G)]]="","",Table1[[#This Row],[Verschluss - B2 - Gewicht (in G)]])</f>
        <v/>
      </c>
      <c r="MY305" s="652" t="str">
        <f>IF(Table1[[#This Row],[Verschluss - B2 - Lizenzierungs-pflichtig? (X=Ja)]]="","",Table1[[#This Row],[Verschluss - B2 - Lizenzierungs-pflichtig? (X=Ja)]])</f>
        <v/>
      </c>
      <c r="MZ305" s="652" t="str">
        <f>IF(Table1[[#This Row],[Verschluss - B2 - Trennbar vom Hauptkörper? (X=Ja)]]="","",Table1[[#This Row],[Verschluss - B2 - Trennbar vom Hauptkörper? (X=Ja)]])</f>
        <v/>
      </c>
      <c r="NA305" s="655" t="str">
        <f>IF(Table1[[#This Row],[Verschluss - B2 - Virgin Material]]="","",VLOOKUP(Table1[[#This Row],[Verschluss - B2 - Virgin Material]],'DD FD'!AJ:AK,2,FALSE))</f>
        <v/>
      </c>
      <c r="NB305" s="656" t="str">
        <f>IF(Table1[[#This Row],[Verschluss - B2 - Virgin Material Anteil (in %)]]="","",Table1[[#This Row],[Verschluss - B2 - Virgin Material Anteil (in %)]])</f>
        <v/>
      </c>
      <c r="NC305" s="655" t="str">
        <f>IF(Table1[[#This Row],[Verschluss - B2 - Recyceltes Material]]="","",VLOOKUP(Table1[[#This Row],[Verschluss - B2 - Recyceltes Material]],'DD FD'!AL:AM,2,FALSE))</f>
        <v/>
      </c>
      <c r="ND305" s="656" t="str">
        <f>IF(Table1[[#This Row],[Verschluss - B2 - Recyceltes Material Anteil (in %)]]="","",Table1[[#This Row],[Verschluss - B2 - Recyceltes Material Anteil (in %)]])</f>
        <v/>
      </c>
      <c r="NE305" s="655" t="str">
        <f>IF(Table1[[#This Row],[Verschluss - B2 - Beschichtung]]="","",VLOOKUP(Table1[[#This Row],[Verschluss - B2 - Beschichtung]],'DD FD'!AE:AF,2,FALSE))</f>
        <v/>
      </c>
      <c r="NF305" s="658" t="str">
        <f>IF(Table1[[#This Row],[Verschluss - B2 - Beschichtung Anteil (in %)]]="","",Table1[[#This Row],[Verschluss - B2 - Beschichtung Anteil (in %)]])</f>
        <v/>
      </c>
      <c r="NG305" s="654" t="str">
        <f>IF(Table1[[#This Row],[Verschluss - B3 - Art]]="","",VLOOKUP(Table1[[#This Row],[Verschluss - B3 - Art]],'DD FD'!D:E,2,FALSE))</f>
        <v/>
      </c>
      <c r="NH305" s="655" t="str">
        <f>IF(Table1[[#This Row],[Verschluss - B3 - Fraktion]]="","",VLOOKUP(Table1[[#This Row],[Verschluss - B3 - Fraktion]],'DD FD'!H:J,3,FALSE))</f>
        <v/>
      </c>
      <c r="NI305" s="652" t="str">
        <f>IF(Table1[[#This Row],[Verschluss - B3 - Gewicht (in G)]]="","",Table1[[#This Row],[Verschluss - B3 - Gewicht (in G)]])</f>
        <v/>
      </c>
      <c r="NJ305" s="652" t="str">
        <f>IF(Table1[[#This Row],[Verschluss - B3 - Lizenzierungs-pflichtig? (X=Ja)]]="","",Table1[[#This Row],[Verschluss - B3 - Lizenzierungs-pflichtig? (X=Ja)]])</f>
        <v/>
      </c>
      <c r="NK305" s="652" t="str">
        <f>IF(Table1[[#This Row],[Verschluss - B3 - Trennbar vom Hauptkörper? (X=Ja)]]="","",Table1[[#This Row],[Verschluss - B3 - Trennbar vom Hauptkörper? (X=Ja)]])</f>
        <v/>
      </c>
      <c r="NL305" s="655" t="str">
        <f>IF(Table1[[#This Row],[Verschluss - B3 - Virgin Material]]="","",VLOOKUP(Table1[[#This Row],[Verschluss - B3 - Virgin Material]],'DD FD'!AJ:AK,2,FALSE))</f>
        <v/>
      </c>
      <c r="NM305" s="656" t="str">
        <f>IF(Table1[[#This Row],[Verschluss - B3 - Virgin Material Anteil (in %)]]="","",Table1[[#This Row],[Verschluss - B3 - Virgin Material Anteil (in %)]])</f>
        <v/>
      </c>
      <c r="NN305" s="655" t="str">
        <f>IF(Table1[[#This Row],[Verschluss - B3 - Recyceltes Material]]="","",VLOOKUP(Table1[[#This Row],[Verschluss - B3 - Recyceltes Material]],'DD FD'!AL:AM,2,FALSE))</f>
        <v/>
      </c>
      <c r="NO305" s="656" t="str">
        <f>IF(Table1[[#This Row],[Verschluss - B3 - Recyceltes Material Anteil (in %)]]="","",Table1[[#This Row],[Verschluss - B3 - Recyceltes Material Anteil (in %)]])</f>
        <v/>
      </c>
      <c r="NP305" s="655" t="str">
        <f>IF(Table1[[#This Row],[Verschluss - B3 - Beschichtung]]="","",VLOOKUP(Table1[[#This Row],[Verschluss - B3 - Beschichtung]],'DD FD'!AE:AF,2,FALSE))</f>
        <v/>
      </c>
      <c r="NQ305" s="658" t="str">
        <f>IF(Table1[[#This Row],[Verschluss - B3 - Beschichtung Anteil (in %)]]="","",Table1[[#This Row],[Verschluss - B3 - Beschichtung Anteil (in %)]])</f>
        <v/>
      </c>
      <c r="NR305" s="654" t="str">
        <f>IF(Table1[[#This Row],[Etikett - B1 - Art]]="","",VLOOKUP(Table1[[#This Row],[Etikett - B1 - Art]],'DD FD'!F:G,2,FALSE))</f>
        <v/>
      </c>
      <c r="NS305" s="655" t="str">
        <f>IF(Table1[[#This Row],[Etikett - B1 - Fraktion]]="","",VLOOKUP(Table1[[#This Row],[Etikett - B1 - Fraktion]],'DD FD'!H:J,3,FALSE))</f>
        <v/>
      </c>
      <c r="NT305" s="652" t="str">
        <f>IF(Table1[[#This Row],[Etikett - B1 - Gewicht (in G)]]="","",Table1[[#This Row],[Etikett - B1 - Gewicht (in G)]])</f>
        <v/>
      </c>
      <c r="NU305" s="652" t="str">
        <f>IF(Table1[[#This Row],[Etikett - B1 - Lizenzierungs-pflichtig? (X=Ja)]]="","",Table1[[#This Row],[Etikett - B1 - Lizenzierungs-pflichtig? (X=Ja)]])</f>
        <v/>
      </c>
      <c r="NV305" s="652" t="str">
        <f>IF(Table1[[#This Row],[Etikett - B1 - Trennbar vom Hauptkörper? (X=Ja)]]="","",Table1[[#This Row],[Etikett - B1 - Trennbar vom Hauptkörper? (X=Ja)]])</f>
        <v/>
      </c>
      <c r="NW305" s="655" t="str">
        <f>IF(Table1[[#This Row],[Etikett - B1 - Virgin Material]]="","",VLOOKUP(Table1[[#This Row],[Etikett - B1 - Virgin Material]],'DD FD'!AJ:AK,2,FALSE))</f>
        <v/>
      </c>
      <c r="NX305" s="656" t="str">
        <f>IF(Table1[[#This Row],[Etikett - B1 - Virgin Material Anteil (in %)]]="","",Table1[[#This Row],[Etikett - B1 - Virgin Material Anteil (in %)]])</f>
        <v/>
      </c>
      <c r="NY305" s="655" t="str">
        <f>IF(Table1[[#This Row],[Etikett - B1 - Recyceltes Material]]="","",VLOOKUP(Table1[[#This Row],[Etikett - B1 - Recyceltes Material]],'DD FD'!AL:AM,2,FALSE))</f>
        <v/>
      </c>
      <c r="NZ305" s="656" t="str">
        <f>IF(Table1[[#This Row],[Etikett - B1 - Recyceltes Material Anteil (in %)]]="","",Table1[[#This Row],[Etikett - B1 - Recyceltes Material Anteil (in %)]])</f>
        <v/>
      </c>
      <c r="OA305" s="655" t="str">
        <f>IF(Table1[[#This Row],[Etikett - B1 - Beschichtung]]="","",VLOOKUP(Table1[[#This Row],[Etikett - B1 - Beschichtung]],'DD FD'!AE:AF,2,FALSE))</f>
        <v/>
      </c>
      <c r="OB305" s="658" t="str">
        <f>IF(Table1[[#This Row],[Etikett - B1 - Beschichtung Anteil (in %)]]="","",Table1[[#This Row],[Etikett - B1 - Beschichtung Anteil (in %)]])</f>
        <v/>
      </c>
      <c r="OC305" s="654" t="str">
        <f>IF(Table1[[#This Row],[Etikett - B2 - Art]]="","",VLOOKUP(Table1[[#This Row],[Etikett - B2 - Art]],'DD FD'!F:G,2,FALSE))</f>
        <v/>
      </c>
      <c r="OD305" s="655" t="str">
        <f>IF(Table1[[#This Row],[Etikett - B2 - Fraktion]]="","",VLOOKUP(Table1[[#This Row],[Etikett - B2 - Fraktion]],'DD FD'!H:J,3,FALSE))</f>
        <v/>
      </c>
      <c r="OE305" s="652" t="str">
        <f>IF(Table1[[#This Row],[Etikett - B2 - Gewicht (in G)]]="","",Table1[[#This Row],[Etikett - B2 - Gewicht (in G)]])</f>
        <v/>
      </c>
      <c r="OF305" s="652" t="str">
        <f>IF(Table1[[#This Row],[Etikett - B2 - Lizenzierungs-pflichtig? (X=Ja)]]="","",Table1[[#This Row],[Etikett - B2 - Lizenzierungs-pflichtig? (X=Ja)]])</f>
        <v/>
      </c>
      <c r="OG305" s="652" t="str">
        <f>IF(Table1[[#This Row],[Etikett - B2 - Trennbar vom Hauptkörper? (X=Ja)]]="","",Table1[[#This Row],[Etikett - B2 - Trennbar vom Hauptkörper? (X=Ja)]])</f>
        <v/>
      </c>
      <c r="OH305" s="655" t="str">
        <f>IF(Table1[[#This Row],[Etikett - B2 - Virgin Material]]="","",VLOOKUP(Table1[[#This Row],[Etikett - B2 - Virgin Material]],'DD FD'!AJ:AK,2,FALSE))</f>
        <v/>
      </c>
      <c r="OI305" s="656" t="str">
        <f>IF(Table1[[#This Row],[Etikett - B2 - Virgin Material Anteil (in %)]]="","",Table1[[#This Row],[Etikett - B2 - Virgin Material Anteil (in %)]])</f>
        <v/>
      </c>
      <c r="OJ305" s="655" t="str">
        <f>IF(Table1[[#This Row],[Etikett - B2 - Recyceltes Material]]="","",VLOOKUP(Table1[[#This Row],[Etikett - B2 - Recyceltes Material]],'DD FD'!AL:AM,2,FALSE))</f>
        <v/>
      </c>
      <c r="OK305" s="656" t="str">
        <f>IF(Table1[[#This Row],[Etikett - B2 - Recyceltes Material Anteil (in %)]]="","",Table1[[#This Row],[Etikett - B2 - Recyceltes Material Anteil (in %)]])</f>
        <v/>
      </c>
      <c r="OL305" s="655" t="str">
        <f>IF(Table1[[#This Row],[Etikett - B2 - Beschichtung]]="","",VLOOKUP(Table1[[#This Row],[Etikett - B2 - Beschichtung]],'DD FD'!AE:AF,2,FALSE))</f>
        <v/>
      </c>
      <c r="OM305" s="658" t="str">
        <f>IF(Table1[[#This Row],[Etikett - B2 - Beschichtung Anteil (in %)]]="","",Table1[[#This Row],[Etikett - B2 - Beschichtung Anteil (in %)]])</f>
        <v/>
      </c>
      <c r="ON305" s="654" t="str">
        <f>IF(Table1[[#This Row],[Etikett - B3 - Art]]="","",VLOOKUP(Table1[[#This Row],[Etikett - B3 - Art]],'DD FD'!F:G,2,FALSE))</f>
        <v/>
      </c>
      <c r="OO305" s="655" t="str">
        <f>IF(Table1[[#This Row],[Etikett - B3 - Fraktion]]="","",VLOOKUP(Table1[[#This Row],[Etikett - B3 - Fraktion]],'DD FD'!H:J,3,FALSE))</f>
        <v/>
      </c>
      <c r="OP305" s="652" t="str">
        <f>IF(Table1[[#This Row],[Etikett - B3 - Gewicht (in G)]]="","",Table1[[#This Row],[Etikett - B3 - Gewicht (in G)]])</f>
        <v/>
      </c>
      <c r="OQ305" s="652" t="str">
        <f>IF(Table1[[#This Row],[Etikett - B3 - Lizenzierungs-pflichtig? (X=Ja)]]="","",Table1[[#This Row],[Etikett - B3 - Lizenzierungs-pflichtig? (X=Ja)]])</f>
        <v/>
      </c>
      <c r="OR305" s="652" t="str">
        <f>IF(Table1[[#This Row],[Etikett - B3 - Trennbar vom Hauptkörper? (X=Ja)]]="","",Table1[[#This Row],[Etikett - B3 - Trennbar vom Hauptkörper? (X=Ja)]])</f>
        <v/>
      </c>
      <c r="OS305" s="655" t="str">
        <f>IF(Table1[[#This Row],[Etikett - B3 - Virgin Material]]="","",VLOOKUP(Table1[[#This Row],[Etikett - B3 - Virgin Material]],'DD FD'!AJ:AK,2,FALSE))</f>
        <v/>
      </c>
      <c r="OT305" s="656" t="str">
        <f>IF(Table1[[#This Row],[Etikett - B3 - Virgin Material Anteil (in %)]]="","",Table1[[#This Row],[Etikett - B3 - Virgin Material Anteil (in %)]])</f>
        <v/>
      </c>
      <c r="OU305" s="655" t="str">
        <f>IF(Table1[[#This Row],[Etikett - B3 - Recyceltes Material]]="","",VLOOKUP(Table1[[#This Row],[Etikett - B3 - Recyceltes Material]],'DD FD'!AL:AM,2,FALSE))</f>
        <v/>
      </c>
      <c r="OV305" s="656" t="str">
        <f>IF(Table1[[#This Row],[Etikett - B3 - Recyceltes Material Anteil (in %)]]="","",Table1[[#This Row],[Etikett - B3 - Recyceltes Material Anteil (in %)]])</f>
        <v/>
      </c>
      <c r="OW305" s="655" t="str">
        <f>IF(Table1[[#This Row],[Etikett - B3 - Beschichtung]]="","",VLOOKUP(Table1[[#This Row],[Etikett - B3 - Beschichtung]],'DD FD'!AE:AF,2,FALSE))</f>
        <v/>
      </c>
      <c r="OX305" s="659" t="str">
        <f>IF(Table1[[#This Row],[Etikett - B3 - Beschichtung Anteil (in %)]]="","",Table1[[#This Row],[Etikett - B3 - Beschichtung Anteil (in %)]])</f>
        <v/>
      </c>
      <c r="OY305" s="660">
        <f>ROUNDUP(SUM(
IF(AND(LH305='DD FD'!$J$7,LJ305='DD FD'!$AI$3),LI305,0),
IF(AND(LR305='DD FD'!$J$7,LT305='DD FD'!$AI$3),LS305,0),
IF(AND(MB305='DD FD'!$J$7,MD305='DD FD'!$AI$3),MC305,0),
IF(AND(ML305='DD FD'!$J$7,MN305='DD FD'!$AI$3),MM305,0),
IF(AND(MW305='DD FD'!$J$7,MY305='DD FD'!$AI$3),MX305,0),
IF(AND(NH305='DD FD'!$J$7,NJ305='DD FD'!$AI$3),NI305,0),
IF(AND(NS305='DD FD'!$J$7,NU305='DD FD'!$AI$3),NT305,0),
IF(AND(OD305='DD FD'!$J$7,OF305='DD FD'!$AI$3),OE305,0),
IF(AND(OO305='DD FD'!$J$7,OQ305='DD FD'!$AI$3),OP305,0),
),2)</f>
        <v>0</v>
      </c>
      <c r="OZ305" s="661">
        <f>ROUNDUP(SUM(
IF(AND(LH305='DD FD'!$J$6,LJ305='DD FD'!$AI$3),LI305,0),
IF(AND(LR305='DD FD'!$J$6,LT305='DD FD'!$AI$3),LS305,0),
IF(AND(MB305='DD FD'!$J$6,MD305='DD FD'!$AI$3),MC305,0),
IF(AND(ML305='DD FD'!$J$6,MN305='DD FD'!$AI$3),MM305,0),
IF(AND(MW305='DD FD'!$J$6,MY305='DD FD'!$AI$3),MX305,0),
IF(AND(NH305='DD FD'!$J$6,NJ305='DD FD'!$AI$3),NI305,0),
IF(AND(NS305='DD FD'!$J$6,NU305='DD FD'!$AI$3),NT305,0),
IF(AND(OD305='DD FD'!$J$6,OF305='DD FD'!$AI$3),OE305,0),
IF(AND(OO305='DD FD'!$J$6,OQ305='DD FD'!$AI$3),OP305,0),
),2)</f>
        <v>0</v>
      </c>
      <c r="PA305" s="661">
        <f>ROUNDUP(SUM(
IF(AND(LH305='DD FD'!$J$10,LJ305='DD FD'!$AI$3),LI305,0),
IF(AND(LR305='DD FD'!$J$10,LT305='DD FD'!$AI$3),LS305,0),
IF(AND(MB305='DD FD'!$J$10,MD305='DD FD'!$AI$3),MC305,0),
IF(AND(ML305='DD FD'!$J$10,MN305='DD FD'!$AI$3),MM305,0),
IF(AND(MW305='DD FD'!$J$10,MY305='DD FD'!$AI$3),MX305,0),
IF(AND(NH305='DD FD'!$J$10,NJ305='DD FD'!$AI$3),NI305,0),
IF(AND(NS305='DD FD'!$J$10,NU305='DD FD'!$AI$3),NT305,0),
IF(AND(OD305='DD FD'!$J$10,OF305='DD FD'!$AI$3),OE305,0),
IF(AND(OO305='DD FD'!$J$10,OQ305='DD FD'!$AI$3),OP305,0),
),2)</f>
        <v>0</v>
      </c>
      <c r="PB305" s="661">
        <f>ROUNDUP(SUM(
IF(AND(LH305='DD FD'!$J$8,LJ305='DD FD'!$AI$3),LI305,0),
IF(AND(LR305='DD FD'!$J$8,LT305='DD FD'!$AI$3),LS305,0),
IF(AND(MB305='DD FD'!$J$8,MD305='DD FD'!$AI$3),MC305,0),
IF(AND(ML305='DD FD'!$J$8,MN305='DD FD'!$AI$3),MM305,0),
IF(AND(MW305='DD FD'!$J$8,MY305='DD FD'!$AI$3),MX305,0),
IF(AND(NH305='DD FD'!$J$8,NJ305='DD FD'!$AI$3),NI305,0),
IF(AND(NS305='DD FD'!$J$8,NU305='DD FD'!$AI$3),NT305,0),
IF(AND(OD305='DD FD'!$J$8,OF305='DD FD'!$AI$3),OE305,0),
IF(AND(OO305='DD FD'!$J$8,OQ305='DD FD'!$AI$3),OP305,0),
),2)</f>
        <v>0</v>
      </c>
      <c r="PC305" s="661">
        <f>ROUNDUP(SUM(
IF(AND(LH305='DD FD'!$J$5,LJ305='DD FD'!$AI$3),LI305,0),
IF(AND(LR305='DD FD'!$J$5,LT305='DD FD'!$AI$3),LS305,0),
IF(AND(MB305='DD FD'!$J$5,MD305='DD FD'!$AI$3),MC305,0),
IF(AND(ML305='DD FD'!$J$5,MN305='DD FD'!$AI$3),MM305,0),
IF(AND(MW305='DD FD'!$J$5,MY305='DD FD'!$AI$3),MX305,0),
IF(AND(NH305='DD FD'!$J$5,NJ305='DD FD'!$AI$3),NI305,0),
IF(AND(NS305='DD FD'!$J$5,NU305='DD FD'!$AI$3),NT305,0),
IF(AND(OD305='DD FD'!$J$5,OF305='DD FD'!$AI$3),OE305,0),
IF(AND(OO305='DD FD'!$J$5,OQ305='DD FD'!$AI$3),OP305,0),
),2)</f>
        <v>0</v>
      </c>
      <c r="PD305" s="661">
        <f>ROUNDUP(SUM(
IF(AND(LH305='DD FD'!$J$9,LJ305='DD FD'!$AI$3),LI305,0),
IF(AND(LR305='DD FD'!$J$9,LT305='DD FD'!$AI$3),LS305,0),
IF(AND(MB305='DD FD'!$J$9,MD305='DD FD'!$AI$3),MC305,0),
IF(AND(ML305='DD FD'!$J$9,MN305='DD FD'!$AI$3),MM305,0),
IF(AND(MW305='DD FD'!$J$9,MY305='DD FD'!$AI$3),MX305,0),
IF(AND(NH305='DD FD'!$J$9,NJ305='DD FD'!$AI$3),NI305,0),
IF(AND(NS305='DD FD'!$J$9,NU305='DD FD'!$AI$3),NT305,0),
IF(AND(OD305='DD FD'!$J$9,OF305='DD FD'!$AI$3),OE305,0),
IF(AND(OO305='DD FD'!$J$9,OQ305='DD FD'!$AI$3),OP305,0),
),2)</f>
        <v>0</v>
      </c>
      <c r="PE305" s="661">
        <f>ROUNDUP(SUM(
IF(AND(LH305='DD FD'!$J$4,LJ305='DD FD'!$AI$3),LI305,0),
IF(AND(LR305='DD FD'!$J$4,LT305='DD FD'!$AI$3),LS305,0),
IF(AND(MB305='DD FD'!$J$4,MD305='DD FD'!$AI$3),MC305,0),
IF(AND(ML305='DD FD'!$J$4,MN305='DD FD'!$AI$3),MM305,0),
IF(AND(MW305='DD FD'!$J$4,MY305='DD FD'!$AI$3),MX305,0),
IF(AND(NH305='DD FD'!$J$4,NJ305='DD FD'!$AI$3),NI305,0),
IF(AND(NS305='DD FD'!$J$4,NU305='DD FD'!$AI$3),NT305,0),
IF(AND(OD305='DD FD'!$J$4,OF305='DD FD'!$AI$3),OE305,0),
IF(AND(OO305='DD FD'!$J$4,OQ305='DD FD'!$AI$3),OP305,0),
),2)</f>
        <v>0</v>
      </c>
      <c r="PF305" s="662">
        <f>ROUNDUP(SUM(
IF(AND(LH305='DD FD'!$J$11,LJ305='DD FD'!$AI$3),LI305,0),
IF(AND(LR305='DD FD'!$J$11,LT305='DD FD'!$AI$3),LS305,0),
IF(AND(MB305='DD FD'!$J$11,MD305='DD FD'!$AI$3),MC305,0),
IF(AND(ML305='DD FD'!$J$11,MN305='DD FD'!$AI$3),MM305,0),
IF(AND(MW305='DD FD'!$J$11,MY305='DD FD'!$AI$3),MX305,0),
IF(AND(NH305='DD FD'!$J$11,NJ305='DD FD'!$AI$3),NI305,0),
IF(AND(NS305='DD FD'!$J$11,NU305='DD FD'!$AI$3),NT305,0),
IF(AND(OD305='DD FD'!$J$11,OF305='DD FD'!$AI$3),OE305,0),
IF(AND(OO305='DD FD'!$J$11,OQ305='DD FD'!$AI$3),OP305,0),
),2)</f>
        <v>0</v>
      </c>
      <c r="PG305" s="1" t="s">
        <v>1767</v>
      </c>
    </row>
    <row r="306" spans="1:423" s="131" customFormat="1">
      <c r="A306" s="298"/>
      <c r="B306" s="298"/>
      <c r="C306" s="299"/>
      <c r="D306" s="299"/>
      <c r="F306" s="298"/>
      <c r="I306" s="299"/>
      <c r="K306" s="298"/>
      <c r="L306" s="300"/>
      <c r="M306" s="298"/>
      <c r="N306" s="151"/>
      <c r="O306" s="298"/>
      <c r="P306" s="298"/>
      <c r="Q306" s="301"/>
      <c r="R306" s="298"/>
      <c r="S306" s="298"/>
      <c r="T306" s="298"/>
      <c r="U306" s="298"/>
      <c r="V306" s="301"/>
      <c r="W306" s="301"/>
      <c r="X306" s="301"/>
      <c r="Y306" s="298"/>
      <c r="Z306" s="298"/>
      <c r="AA306" s="298"/>
      <c r="AB306" s="298"/>
      <c r="AC306" s="298"/>
      <c r="AD306" s="298"/>
      <c r="AE306" s="298"/>
      <c r="AF306" s="298"/>
      <c r="AG306" s="298"/>
      <c r="AH306" s="298"/>
      <c r="AI306" s="298"/>
      <c r="AJ306" s="298"/>
      <c r="AK306" s="298"/>
      <c r="AL306" s="298"/>
      <c r="AM306" s="298"/>
      <c r="AN306" s="298"/>
      <c r="AO306" s="298"/>
      <c r="AP306" s="298"/>
      <c r="AQ306" s="298"/>
      <c r="AR306" s="298"/>
      <c r="AS306" s="298"/>
      <c r="AT306" s="298"/>
      <c r="AU306" s="298"/>
      <c r="AV306" s="298"/>
      <c r="AW306" s="298"/>
      <c r="AX306" s="298"/>
      <c r="AY306" s="301"/>
      <c r="AZ306" s="298"/>
      <c r="BA306" s="298"/>
      <c r="BB306" s="298"/>
      <c r="BC306" s="298"/>
      <c r="BD306" s="298"/>
      <c r="BE306" s="298"/>
      <c r="BF306" s="298"/>
      <c r="BG306" s="302"/>
      <c r="BH306" s="298"/>
      <c r="BI306" s="298"/>
      <c r="BJ306" s="298"/>
      <c r="BK306" s="298"/>
      <c r="BL306" s="298"/>
      <c r="BM306" s="298"/>
      <c r="BN306" s="298"/>
      <c r="BO306" s="298"/>
      <c r="BP306" s="298"/>
      <c r="BQ306" s="298"/>
      <c r="BR306" s="298"/>
      <c r="BS306" s="303"/>
      <c r="BT306" s="303"/>
      <c r="BU306" s="303"/>
      <c r="BV306" s="298"/>
      <c r="BW306" s="303"/>
      <c r="BX306" s="304"/>
      <c r="BY306" s="305"/>
      <c r="BZ306" s="298"/>
      <c r="CA306" s="298"/>
      <c r="CB306" s="298"/>
      <c r="CC306" s="298"/>
      <c r="CD306" s="298"/>
      <c r="CE306" s="298"/>
      <c r="CF306" s="298"/>
      <c r="CG306" s="298"/>
      <c r="CH306" s="298"/>
      <c r="CI306" s="298"/>
      <c r="CJ306" s="298"/>
      <c r="CK306" s="298"/>
      <c r="CL306" s="298"/>
      <c r="CM306" s="298"/>
      <c r="CN306" s="298"/>
      <c r="CO306" s="298"/>
      <c r="CP306" s="298"/>
      <c r="CQ306" s="298"/>
      <c r="CR306" s="298"/>
      <c r="CS306" s="298"/>
      <c r="CT306" s="298"/>
      <c r="CU306" s="298"/>
      <c r="CV306" s="298"/>
      <c r="CW306" s="298"/>
      <c r="CX306" s="298"/>
      <c r="CY306" s="298"/>
      <c r="CZ306" s="298"/>
      <c r="DA306" s="298"/>
      <c r="DB306" s="298"/>
      <c r="DC306" s="298"/>
      <c r="DD306" s="298"/>
      <c r="DE306" s="298"/>
      <c r="DF306" s="298"/>
      <c r="DG306" s="298"/>
      <c r="DH306" s="298"/>
      <c r="DI306" s="298"/>
      <c r="DJ306" s="298"/>
      <c r="DK306" s="298"/>
      <c r="DL306" s="298"/>
      <c r="DM306" s="298"/>
      <c r="DN306" s="298"/>
      <c r="DO306" s="298"/>
      <c r="DP306" s="298"/>
      <c r="DQ306" s="298"/>
      <c r="DR306" s="298"/>
      <c r="DS306" s="298"/>
      <c r="DT306" s="298"/>
      <c r="DU306" s="298"/>
      <c r="DV306" s="298"/>
      <c r="DW306" s="298"/>
      <c r="DX306" s="298"/>
      <c r="DY306" s="298"/>
      <c r="DZ306" s="298"/>
      <c r="EA306" s="298"/>
      <c r="EB306" s="298"/>
      <c r="EC306" s="298"/>
      <c r="ED306" s="298"/>
      <c r="EE306" s="298"/>
      <c r="EF306" s="298"/>
      <c r="EG306" s="298"/>
      <c r="EH306" s="298"/>
      <c r="EI306" s="298"/>
      <c r="EJ306" s="298"/>
      <c r="EK306" s="306"/>
      <c r="EL306" s="306"/>
      <c r="EM306" s="306"/>
      <c r="EN306" s="306"/>
      <c r="EO306" s="303"/>
      <c r="EP306" s="303"/>
      <c r="EQ306" s="303"/>
      <c r="ER306" s="298"/>
      <c r="ES306" s="303"/>
      <c r="ET306" s="298"/>
      <c r="EU306" s="299"/>
      <c r="EV306" s="298"/>
      <c r="EW306" s="298"/>
      <c r="EX306" s="298"/>
      <c r="EY306" s="298"/>
      <c r="EZ306" s="298"/>
      <c r="FA306" s="298"/>
      <c r="FB306" s="298"/>
      <c r="FC306" s="298"/>
      <c r="FD306" s="298"/>
      <c r="FE306" s="298"/>
      <c r="FF306" s="298"/>
      <c r="FG306" s="298"/>
      <c r="FH306" s="298"/>
      <c r="FI306" s="298"/>
      <c r="FJ306" s="298"/>
      <c r="FK306" s="298"/>
      <c r="FL306" s="298"/>
      <c r="FM306" s="298"/>
      <c r="FN306" s="298"/>
      <c r="FO306" s="307"/>
      <c r="FP306" s="307"/>
      <c r="FQ306" s="307"/>
      <c r="FR306" s="307"/>
      <c r="FS306" s="307"/>
      <c r="FT306" s="307"/>
      <c r="FU306" s="298"/>
      <c r="FV306" s="642"/>
      <c r="FW306" s="642"/>
      <c r="FX306" s="298"/>
      <c r="FY306" s="298"/>
      <c r="FZ306" s="298"/>
      <c r="GA306" s="298"/>
      <c r="GB306" s="298"/>
      <c r="GC306" s="298"/>
      <c r="GD306" s="298"/>
      <c r="GE306" s="298"/>
      <c r="GF306" s="298"/>
      <c r="GI306"/>
      <c r="GJ306" s="481"/>
      <c r="GK306" s="481"/>
      <c r="GL306" s="301"/>
      <c r="GM306" s="481"/>
      <c r="GN306" s="481"/>
      <c r="GO306" s="481"/>
      <c r="KV306" s="585"/>
      <c r="OX306" s="612"/>
      <c r="OY306" s="612"/>
      <c r="OZ306" s="612"/>
      <c r="PA306" s="612"/>
      <c r="PB306" s="612"/>
      <c r="PC306" s="612"/>
      <c r="PD306" s="612"/>
      <c r="PE306" s="612"/>
      <c r="PF306" s="612"/>
      <c r="PG306" s="612"/>
    </row>
    <row r="307" spans="1:423" s="131" customFormat="1">
      <c r="A307" s="298"/>
      <c r="B307" s="298"/>
      <c r="C307" s="299"/>
      <c r="D307" s="299"/>
      <c r="F307" s="298"/>
      <c r="I307" s="299"/>
      <c r="K307" s="298"/>
      <c r="L307" s="300"/>
      <c r="M307" s="298"/>
      <c r="N307" s="151"/>
      <c r="O307" s="298"/>
      <c r="P307" s="298"/>
      <c r="Q307" s="301"/>
      <c r="R307" s="298"/>
      <c r="S307" s="298"/>
      <c r="T307" s="298"/>
      <c r="U307" s="298"/>
      <c r="V307" s="301"/>
      <c r="W307" s="301"/>
      <c r="X307" s="301"/>
      <c r="Y307" s="298"/>
      <c r="Z307" s="298"/>
      <c r="AA307" s="298"/>
      <c r="AB307" s="298"/>
      <c r="AC307" s="298"/>
      <c r="AD307" s="298"/>
      <c r="AE307" s="298"/>
      <c r="AF307" s="298"/>
      <c r="AG307" s="298"/>
      <c r="AH307" s="298"/>
      <c r="AI307" s="298"/>
      <c r="AJ307" s="298"/>
      <c r="AK307" s="298"/>
      <c r="AL307" s="298"/>
      <c r="AM307" s="298"/>
      <c r="AN307" s="298"/>
      <c r="AO307" s="298"/>
      <c r="AP307" s="298"/>
      <c r="AQ307" s="298"/>
      <c r="AR307" s="298"/>
      <c r="AS307" s="298"/>
      <c r="AT307" s="298"/>
      <c r="AU307" s="298"/>
      <c r="AV307" s="298"/>
      <c r="AW307" s="298"/>
      <c r="AX307" s="298"/>
      <c r="AY307" s="301"/>
      <c r="AZ307" s="298"/>
      <c r="BA307" s="298"/>
      <c r="BB307" s="298"/>
      <c r="BC307" s="298"/>
      <c r="BD307" s="298"/>
      <c r="BE307" s="298"/>
      <c r="BF307" s="298"/>
      <c r="BG307" s="302"/>
      <c r="BH307" s="298"/>
      <c r="BI307" s="298"/>
      <c r="BJ307" s="298"/>
      <c r="BK307" s="298"/>
      <c r="BL307" s="298"/>
      <c r="BM307" s="298"/>
      <c r="BN307" s="298"/>
      <c r="BO307" s="298"/>
      <c r="BP307" s="298"/>
      <c r="BQ307" s="298"/>
      <c r="BR307" s="298"/>
      <c r="BS307" s="303"/>
      <c r="BT307" s="303"/>
      <c r="BU307" s="303"/>
      <c r="BV307" s="298"/>
      <c r="BW307" s="303"/>
      <c r="BX307" s="304"/>
      <c r="BY307" s="305"/>
      <c r="BZ307" s="298"/>
      <c r="CA307" s="298"/>
      <c r="CB307" s="298"/>
      <c r="CC307" s="298"/>
      <c r="CD307" s="298"/>
      <c r="CE307" s="298"/>
      <c r="CF307" s="298"/>
      <c r="CG307" s="298"/>
      <c r="CH307" s="298"/>
      <c r="CI307" s="298"/>
      <c r="CJ307" s="298"/>
      <c r="CK307" s="298"/>
      <c r="CL307" s="298"/>
      <c r="CM307" s="298"/>
      <c r="CN307" s="298"/>
      <c r="CO307" s="298"/>
      <c r="CP307" s="298"/>
      <c r="CQ307" s="298"/>
      <c r="CR307" s="298"/>
      <c r="CS307" s="298"/>
      <c r="CT307" s="298"/>
      <c r="CU307" s="298"/>
      <c r="CV307" s="298"/>
      <c r="CW307" s="298"/>
      <c r="CX307" s="298"/>
      <c r="CY307" s="298"/>
      <c r="CZ307" s="298"/>
      <c r="DA307" s="298"/>
      <c r="DB307" s="298"/>
      <c r="DC307" s="298"/>
      <c r="DD307" s="298"/>
      <c r="DE307" s="298"/>
      <c r="DF307" s="298"/>
      <c r="DG307" s="298"/>
      <c r="DH307" s="298"/>
      <c r="DI307" s="298"/>
      <c r="DJ307" s="298"/>
      <c r="DK307" s="298"/>
      <c r="DL307" s="298"/>
      <c r="DM307" s="298"/>
      <c r="DN307" s="298"/>
      <c r="DO307" s="298"/>
      <c r="DP307" s="298"/>
      <c r="DQ307" s="298"/>
      <c r="DR307" s="298"/>
      <c r="DS307" s="298"/>
      <c r="DT307" s="298"/>
      <c r="DU307" s="298"/>
      <c r="DV307" s="298"/>
      <c r="DW307" s="298"/>
      <c r="DX307" s="298"/>
      <c r="DY307" s="298"/>
      <c r="DZ307" s="298"/>
      <c r="EA307" s="298"/>
      <c r="EB307" s="298"/>
      <c r="EC307" s="298"/>
      <c r="ED307" s="298"/>
      <c r="EE307" s="298"/>
      <c r="EF307" s="298"/>
      <c r="EG307" s="298"/>
      <c r="EH307" s="298"/>
      <c r="EI307" s="298"/>
      <c r="EJ307" s="298"/>
      <c r="EK307" s="306"/>
      <c r="EL307" s="306"/>
      <c r="EM307" s="306"/>
      <c r="EN307" s="306"/>
      <c r="EO307" s="303"/>
      <c r="EP307" s="303"/>
      <c r="EQ307" s="303"/>
      <c r="ER307" s="298"/>
      <c r="ES307" s="303"/>
      <c r="ET307" s="298"/>
      <c r="EU307" s="299"/>
      <c r="EV307" s="298"/>
      <c r="EW307" s="298"/>
      <c r="EX307" s="298"/>
      <c r="EY307" s="298"/>
      <c r="EZ307" s="298"/>
      <c r="FA307" s="298"/>
      <c r="FB307" s="298"/>
      <c r="FC307" s="298"/>
      <c r="FD307" s="298"/>
      <c r="FE307" s="298"/>
      <c r="FF307" s="298"/>
      <c r="FG307" s="298"/>
      <c r="FH307" s="298"/>
      <c r="FI307" s="298"/>
      <c r="FJ307" s="298"/>
      <c r="FK307" s="298"/>
      <c r="FL307" s="298"/>
      <c r="FM307" s="298"/>
      <c r="FN307" s="298"/>
      <c r="FO307" s="307"/>
      <c r="FP307" s="307"/>
      <c r="FQ307" s="307"/>
      <c r="FR307" s="307"/>
      <c r="FS307" s="307"/>
      <c r="FT307" s="307"/>
      <c r="FU307" s="298"/>
      <c r="FV307" s="642"/>
      <c r="FW307" s="642"/>
      <c r="FX307" s="298"/>
      <c r="FY307" s="298"/>
      <c r="FZ307" s="298"/>
      <c r="GA307" s="298"/>
      <c r="GB307" s="298"/>
      <c r="GC307" s="298"/>
      <c r="GD307" s="298"/>
      <c r="GE307" s="298"/>
      <c r="GF307" s="298"/>
      <c r="GI307"/>
      <c r="GJ307" s="481"/>
      <c r="GK307" s="481"/>
      <c r="GL307" s="301"/>
      <c r="GM307" s="481"/>
      <c r="GN307" s="481"/>
      <c r="GO307" s="481"/>
      <c r="KV307" s="585"/>
      <c r="OX307" s="612"/>
      <c r="OY307" s="612"/>
      <c r="OZ307" s="612"/>
      <c r="PA307" s="612"/>
      <c r="PB307" s="612"/>
      <c r="PC307" s="612"/>
      <c r="PD307" s="612"/>
      <c r="PE307" s="612"/>
      <c r="PF307" s="612"/>
      <c r="PG307" s="612"/>
    </row>
    <row r="308" spans="1:423" s="131" customFormat="1">
      <c r="A308" s="298"/>
      <c r="B308" s="298"/>
      <c r="C308" s="299"/>
      <c r="D308" s="299"/>
      <c r="F308" s="298"/>
      <c r="I308" s="299"/>
      <c r="K308" s="298"/>
      <c r="L308" s="300"/>
      <c r="M308" s="298"/>
      <c r="N308" s="151"/>
      <c r="O308" s="298"/>
      <c r="P308" s="298"/>
      <c r="Q308" s="301"/>
      <c r="R308" s="298"/>
      <c r="S308" s="298"/>
      <c r="T308" s="298"/>
      <c r="U308" s="298"/>
      <c r="V308" s="301"/>
      <c r="W308" s="301"/>
      <c r="X308" s="301"/>
      <c r="Y308" s="298"/>
      <c r="Z308" s="298"/>
      <c r="AA308" s="298"/>
      <c r="AB308" s="298"/>
      <c r="AC308" s="298"/>
      <c r="AD308" s="298"/>
      <c r="AE308" s="298"/>
      <c r="AF308" s="298"/>
      <c r="AG308" s="298"/>
      <c r="AH308" s="298"/>
      <c r="AI308" s="298"/>
      <c r="AJ308" s="298"/>
      <c r="AK308" s="298"/>
      <c r="AL308" s="298"/>
      <c r="AM308" s="298"/>
      <c r="AN308" s="298"/>
      <c r="AO308" s="298"/>
      <c r="AP308" s="298"/>
      <c r="AQ308" s="298"/>
      <c r="AR308" s="298"/>
      <c r="AS308" s="298"/>
      <c r="AT308" s="298"/>
      <c r="AU308" s="298"/>
      <c r="AV308" s="298"/>
      <c r="AW308" s="298"/>
      <c r="AX308" s="298"/>
      <c r="AY308" s="301"/>
      <c r="AZ308" s="298"/>
      <c r="BA308" s="298"/>
      <c r="BB308" s="298"/>
      <c r="BC308" s="298"/>
      <c r="BD308" s="298"/>
      <c r="BE308" s="298"/>
      <c r="BF308" s="298"/>
      <c r="BG308" s="302"/>
      <c r="BH308" s="298"/>
      <c r="BI308" s="298"/>
      <c r="BJ308" s="298"/>
      <c r="BK308" s="298"/>
      <c r="BL308" s="298"/>
      <c r="BM308" s="298"/>
      <c r="BN308" s="298"/>
      <c r="BO308" s="298"/>
      <c r="BP308" s="298"/>
      <c r="BQ308" s="298"/>
      <c r="BR308" s="298"/>
      <c r="BS308" s="303"/>
      <c r="BT308" s="303"/>
      <c r="BU308" s="303"/>
      <c r="BV308" s="298"/>
      <c r="BW308" s="303"/>
      <c r="BX308" s="304"/>
      <c r="BY308" s="305"/>
      <c r="BZ308" s="298"/>
      <c r="CA308" s="298"/>
      <c r="CB308" s="298"/>
      <c r="CC308" s="298"/>
      <c r="CD308" s="298"/>
      <c r="CE308" s="298"/>
      <c r="CF308" s="298"/>
      <c r="CG308" s="298"/>
      <c r="CH308" s="298"/>
      <c r="CI308" s="298"/>
      <c r="CJ308" s="298"/>
      <c r="CK308" s="298"/>
      <c r="CL308" s="298"/>
      <c r="CM308" s="298"/>
      <c r="CN308" s="298"/>
      <c r="CO308" s="298"/>
      <c r="CP308" s="298"/>
      <c r="CQ308" s="298"/>
      <c r="CR308" s="298"/>
      <c r="CS308" s="298"/>
      <c r="CT308" s="298"/>
      <c r="CU308" s="298"/>
      <c r="CV308" s="298"/>
      <c r="CW308" s="298"/>
      <c r="CX308" s="298"/>
      <c r="CY308" s="298"/>
      <c r="CZ308" s="298"/>
      <c r="DA308" s="298"/>
      <c r="DB308" s="298"/>
      <c r="DC308" s="298"/>
      <c r="DD308" s="298"/>
      <c r="DE308" s="298"/>
      <c r="DF308" s="298"/>
      <c r="DG308" s="298"/>
      <c r="DH308" s="298"/>
      <c r="DI308" s="298"/>
      <c r="DJ308" s="298"/>
      <c r="DK308" s="298"/>
      <c r="DL308" s="298"/>
      <c r="DM308" s="298"/>
      <c r="DN308" s="298"/>
      <c r="DO308" s="298"/>
      <c r="DP308" s="298"/>
      <c r="DQ308" s="298"/>
      <c r="DR308" s="298"/>
      <c r="DS308" s="298"/>
      <c r="DT308" s="298"/>
      <c r="DU308" s="298"/>
      <c r="DV308" s="298"/>
      <c r="DW308" s="298"/>
      <c r="DX308" s="298"/>
      <c r="DY308" s="298"/>
      <c r="DZ308" s="298"/>
      <c r="EA308" s="298"/>
      <c r="EB308" s="298"/>
      <c r="EC308" s="298"/>
      <c r="ED308" s="298"/>
      <c r="EE308" s="298"/>
      <c r="EF308" s="298"/>
      <c r="EG308" s="298"/>
      <c r="EH308" s="298"/>
      <c r="EI308" s="298"/>
      <c r="EJ308" s="298"/>
      <c r="EK308" s="306"/>
      <c r="EL308" s="306"/>
      <c r="EM308" s="306"/>
      <c r="EN308" s="306"/>
      <c r="EO308" s="303"/>
      <c r="EP308" s="303"/>
      <c r="EQ308" s="303"/>
      <c r="ER308" s="298"/>
      <c r="ES308" s="303"/>
      <c r="ET308" s="298"/>
      <c r="EU308" s="299"/>
      <c r="EV308" s="298"/>
      <c r="EW308" s="298"/>
      <c r="EX308" s="298"/>
      <c r="EY308" s="298"/>
      <c r="EZ308" s="298"/>
      <c r="FA308" s="298"/>
      <c r="FB308" s="298"/>
      <c r="FC308" s="298"/>
      <c r="FD308" s="298"/>
      <c r="FE308" s="298"/>
      <c r="FF308" s="298"/>
      <c r="FG308" s="298"/>
      <c r="FH308" s="298"/>
      <c r="FI308" s="298"/>
      <c r="FJ308" s="298"/>
      <c r="FK308" s="298"/>
      <c r="FL308" s="298"/>
      <c r="FM308" s="298"/>
      <c r="FN308" s="298"/>
      <c r="FO308" s="307"/>
      <c r="FP308" s="307"/>
      <c r="FQ308" s="307"/>
      <c r="FR308" s="307"/>
      <c r="FS308" s="307"/>
      <c r="FT308" s="307"/>
      <c r="FU308" s="298"/>
      <c r="FV308" s="642"/>
      <c r="FW308" s="642"/>
      <c r="FX308" s="298"/>
      <c r="FY308" s="298"/>
      <c r="FZ308" s="298"/>
      <c r="GA308" s="298"/>
      <c r="GB308" s="298"/>
      <c r="GC308" s="298"/>
      <c r="GD308" s="298"/>
      <c r="GE308" s="298"/>
      <c r="GF308" s="298"/>
      <c r="GI308"/>
      <c r="GJ308" s="481"/>
      <c r="GK308" s="481"/>
      <c r="GL308" s="301"/>
      <c r="GM308" s="481"/>
      <c r="GN308" s="481"/>
      <c r="GO308" s="481"/>
      <c r="KV308" s="585"/>
      <c r="OX308" s="612"/>
      <c r="OY308" s="612"/>
      <c r="OZ308" s="612"/>
      <c r="PA308" s="612"/>
      <c r="PB308" s="612"/>
      <c r="PC308" s="612"/>
      <c r="PD308" s="612"/>
      <c r="PE308" s="612"/>
      <c r="PF308" s="612"/>
      <c r="PG308" s="612"/>
    </row>
    <row r="309" spans="1:423" s="131" customFormat="1">
      <c r="A309" s="298"/>
      <c r="B309" s="298"/>
      <c r="C309" s="299"/>
      <c r="D309" s="299"/>
      <c r="F309" s="298"/>
      <c r="I309" s="299"/>
      <c r="K309" s="298"/>
      <c r="L309" s="300"/>
      <c r="M309" s="298"/>
      <c r="N309" s="151"/>
      <c r="O309" s="298"/>
      <c r="P309" s="298"/>
      <c r="Q309" s="301"/>
      <c r="R309" s="298"/>
      <c r="S309" s="298"/>
      <c r="T309" s="298"/>
      <c r="U309" s="298"/>
      <c r="V309" s="301"/>
      <c r="W309" s="301"/>
      <c r="X309" s="301"/>
      <c r="Y309" s="298"/>
      <c r="Z309" s="298"/>
      <c r="AA309" s="298"/>
      <c r="AB309" s="298"/>
      <c r="AC309" s="298"/>
      <c r="AD309" s="298"/>
      <c r="AE309" s="298"/>
      <c r="AF309" s="298"/>
      <c r="AG309" s="298"/>
      <c r="AH309" s="298"/>
      <c r="AI309" s="298"/>
      <c r="AJ309" s="298"/>
      <c r="AK309" s="298"/>
      <c r="AL309" s="298"/>
      <c r="AM309" s="298"/>
      <c r="AN309" s="298"/>
      <c r="AO309" s="298"/>
      <c r="AP309" s="298"/>
      <c r="AQ309" s="298"/>
      <c r="AR309" s="298"/>
      <c r="AS309" s="298"/>
      <c r="AT309" s="298"/>
      <c r="AU309" s="298"/>
      <c r="AV309" s="298"/>
      <c r="AW309" s="298"/>
      <c r="AX309" s="298"/>
      <c r="AY309" s="301"/>
      <c r="AZ309" s="298"/>
      <c r="BA309" s="298"/>
      <c r="BB309" s="298"/>
      <c r="BC309" s="298"/>
      <c r="BD309" s="298"/>
      <c r="BE309" s="298"/>
      <c r="BF309" s="298"/>
      <c r="BG309" s="302"/>
      <c r="BH309" s="298"/>
      <c r="BI309" s="298"/>
      <c r="BJ309" s="298"/>
      <c r="BK309" s="298"/>
      <c r="BL309" s="298"/>
      <c r="BM309" s="298"/>
      <c r="BN309" s="298"/>
      <c r="BO309" s="298"/>
      <c r="BP309" s="298"/>
      <c r="BQ309" s="298"/>
      <c r="BR309" s="298"/>
      <c r="BS309" s="303"/>
      <c r="BT309" s="303"/>
      <c r="BU309" s="303"/>
      <c r="BV309" s="298"/>
      <c r="BW309" s="303"/>
      <c r="BX309" s="304"/>
      <c r="BY309" s="305"/>
      <c r="BZ309" s="298"/>
      <c r="CA309" s="298"/>
      <c r="CB309" s="298"/>
      <c r="CC309" s="298"/>
      <c r="CD309" s="298"/>
      <c r="CE309" s="298"/>
      <c r="CF309" s="298"/>
      <c r="CG309" s="298"/>
      <c r="CH309" s="298"/>
      <c r="CI309" s="298"/>
      <c r="CJ309" s="298"/>
      <c r="CK309" s="298"/>
      <c r="CL309" s="298"/>
      <c r="CM309" s="298"/>
      <c r="CN309" s="298"/>
      <c r="CO309" s="298"/>
      <c r="CP309" s="298"/>
      <c r="CQ309" s="298"/>
      <c r="CR309" s="298"/>
      <c r="CS309" s="298"/>
      <c r="CT309" s="298"/>
      <c r="CU309" s="298"/>
      <c r="CV309" s="298"/>
      <c r="CW309" s="298"/>
      <c r="CX309" s="298"/>
      <c r="CY309" s="298"/>
      <c r="CZ309" s="298"/>
      <c r="DA309" s="298"/>
      <c r="DB309" s="298"/>
      <c r="DC309" s="298"/>
      <c r="DD309" s="298"/>
      <c r="DE309" s="298"/>
      <c r="DF309" s="298"/>
      <c r="DG309" s="298"/>
      <c r="DH309" s="298"/>
      <c r="DI309" s="298"/>
      <c r="DJ309" s="298"/>
      <c r="DK309" s="298"/>
      <c r="DL309" s="298"/>
      <c r="DM309" s="298"/>
      <c r="DN309" s="298"/>
      <c r="DO309" s="298"/>
      <c r="DP309" s="298"/>
      <c r="DQ309" s="298"/>
      <c r="DR309" s="298"/>
      <c r="DS309" s="298"/>
      <c r="DT309" s="298"/>
      <c r="DU309" s="298"/>
      <c r="DV309" s="298"/>
      <c r="DW309" s="298"/>
      <c r="DX309" s="298"/>
      <c r="DY309" s="298"/>
      <c r="DZ309" s="298"/>
      <c r="EA309" s="298"/>
      <c r="EB309" s="298"/>
      <c r="EC309" s="298"/>
      <c r="ED309" s="298"/>
      <c r="EE309" s="298"/>
      <c r="EF309" s="298"/>
      <c r="EG309" s="298"/>
      <c r="EH309" s="298"/>
      <c r="EI309" s="298"/>
      <c r="EJ309" s="298"/>
      <c r="EK309" s="306"/>
      <c r="EL309" s="306"/>
      <c r="EM309" s="306"/>
      <c r="EN309" s="306"/>
      <c r="EO309" s="303"/>
      <c r="EP309" s="303"/>
      <c r="EQ309" s="303"/>
      <c r="ER309" s="298"/>
      <c r="ES309" s="303"/>
      <c r="ET309" s="298"/>
      <c r="EU309" s="299"/>
      <c r="EV309" s="298"/>
      <c r="EW309" s="298"/>
      <c r="EX309" s="298"/>
      <c r="EY309" s="298"/>
      <c r="EZ309" s="298"/>
      <c r="FA309" s="298"/>
      <c r="FB309" s="298"/>
      <c r="FC309" s="298"/>
      <c r="FD309" s="298"/>
      <c r="FE309" s="298"/>
      <c r="FF309" s="298"/>
      <c r="FG309" s="298"/>
      <c r="FH309" s="298"/>
      <c r="FI309" s="298"/>
      <c r="FJ309" s="298"/>
      <c r="FK309" s="298"/>
      <c r="FL309" s="298"/>
      <c r="FM309" s="298"/>
      <c r="FN309" s="298"/>
      <c r="FO309" s="307"/>
      <c r="FP309" s="307"/>
      <c r="FQ309" s="307"/>
      <c r="FR309" s="307"/>
      <c r="FS309" s="307"/>
      <c r="FT309" s="307"/>
      <c r="FU309" s="298"/>
      <c r="FV309" s="642"/>
      <c r="FW309" s="642"/>
      <c r="FX309" s="298"/>
      <c r="FY309" s="298"/>
      <c r="FZ309" s="298"/>
      <c r="GA309" s="298"/>
      <c r="GB309" s="298"/>
      <c r="GC309" s="298"/>
      <c r="GD309" s="298"/>
      <c r="GE309" s="298"/>
      <c r="GF309" s="298"/>
      <c r="GI309"/>
      <c r="GJ309" s="481"/>
      <c r="GK309" s="481"/>
      <c r="GL309" s="301"/>
      <c r="GM309" s="481"/>
      <c r="GN309" s="481"/>
      <c r="GO309" s="481"/>
      <c r="KV309" s="585"/>
      <c r="OX309" s="612"/>
      <c r="OY309" s="612"/>
      <c r="OZ309" s="612"/>
      <c r="PA309" s="612"/>
      <c r="PB309" s="612"/>
      <c r="PC309" s="612"/>
      <c r="PD309" s="612"/>
      <c r="PE309" s="612"/>
      <c r="PF309" s="612"/>
      <c r="PG309" s="612"/>
    </row>
    <row r="310" spans="1:423" s="131" customFormat="1">
      <c r="A310" s="298"/>
      <c r="B310" s="298"/>
      <c r="C310" s="299"/>
      <c r="D310" s="299"/>
      <c r="F310" s="298"/>
      <c r="I310" s="299"/>
      <c r="K310" s="298"/>
      <c r="L310" s="300"/>
      <c r="M310" s="298"/>
      <c r="N310" s="151"/>
      <c r="O310" s="298"/>
      <c r="P310" s="298"/>
      <c r="Q310" s="301"/>
      <c r="R310" s="298"/>
      <c r="S310" s="298"/>
      <c r="T310" s="298"/>
      <c r="U310" s="298"/>
      <c r="V310" s="301"/>
      <c r="W310" s="301"/>
      <c r="X310" s="301"/>
      <c r="Y310" s="298"/>
      <c r="Z310" s="298"/>
      <c r="AA310" s="298"/>
      <c r="AB310" s="298"/>
      <c r="AC310" s="298"/>
      <c r="AD310" s="298"/>
      <c r="AE310" s="298"/>
      <c r="AF310" s="298"/>
      <c r="AG310" s="298"/>
      <c r="AH310" s="298"/>
      <c r="AI310" s="298"/>
      <c r="AJ310" s="298"/>
      <c r="AK310" s="298"/>
      <c r="AL310" s="298"/>
      <c r="AM310" s="298"/>
      <c r="AN310" s="298"/>
      <c r="AO310" s="298"/>
      <c r="AP310" s="298"/>
      <c r="AQ310" s="298"/>
      <c r="AR310" s="298"/>
      <c r="AS310" s="298"/>
      <c r="AT310" s="298"/>
      <c r="AU310" s="298"/>
      <c r="AV310" s="298"/>
      <c r="AW310" s="298"/>
      <c r="AX310" s="298"/>
      <c r="AY310" s="301"/>
      <c r="AZ310" s="298"/>
      <c r="BA310" s="298"/>
      <c r="BB310" s="298"/>
      <c r="BC310" s="298"/>
      <c r="BD310" s="298"/>
      <c r="BE310" s="298"/>
      <c r="BF310" s="298"/>
      <c r="BG310" s="302"/>
      <c r="BH310" s="298"/>
      <c r="BI310" s="298"/>
      <c r="BJ310" s="298"/>
      <c r="BK310" s="298"/>
      <c r="BL310" s="298"/>
      <c r="BM310" s="298"/>
      <c r="BN310" s="298"/>
      <c r="BO310" s="298"/>
      <c r="BP310" s="298"/>
      <c r="BQ310" s="298"/>
      <c r="BR310" s="298"/>
      <c r="BS310" s="303"/>
      <c r="BT310" s="303"/>
      <c r="BU310" s="303"/>
      <c r="BV310" s="298"/>
      <c r="BW310" s="303"/>
      <c r="BX310" s="304"/>
      <c r="BY310" s="305"/>
      <c r="BZ310" s="298"/>
      <c r="CA310" s="298"/>
      <c r="CB310" s="298"/>
      <c r="CC310" s="298"/>
      <c r="CD310" s="298"/>
      <c r="CE310" s="298"/>
      <c r="CF310" s="298"/>
      <c r="CG310" s="298"/>
      <c r="CH310" s="298"/>
      <c r="CI310" s="298"/>
      <c r="CJ310" s="298"/>
      <c r="CK310" s="298"/>
      <c r="CL310" s="298"/>
      <c r="CM310" s="298"/>
      <c r="CN310" s="298"/>
      <c r="CO310" s="298"/>
      <c r="CP310" s="298"/>
      <c r="CQ310" s="298"/>
      <c r="CR310" s="298"/>
      <c r="CS310" s="298"/>
      <c r="CT310" s="298"/>
      <c r="CU310" s="298"/>
      <c r="CV310" s="298"/>
      <c r="CW310" s="298"/>
      <c r="CX310" s="298"/>
      <c r="CY310" s="298"/>
      <c r="CZ310" s="298"/>
      <c r="DA310" s="298"/>
      <c r="DB310" s="298"/>
      <c r="DC310" s="298"/>
      <c r="DD310" s="298"/>
      <c r="DE310" s="298"/>
      <c r="DF310" s="298"/>
      <c r="DG310" s="298"/>
      <c r="DH310" s="298"/>
      <c r="DI310" s="298"/>
      <c r="DJ310" s="298"/>
      <c r="DK310" s="298"/>
      <c r="DL310" s="298"/>
      <c r="DM310" s="298"/>
      <c r="DN310" s="298"/>
      <c r="DO310" s="298"/>
      <c r="DP310" s="298"/>
      <c r="DQ310" s="298"/>
      <c r="DR310" s="298"/>
      <c r="DS310" s="298"/>
      <c r="DT310" s="298"/>
      <c r="DU310" s="298"/>
      <c r="DV310" s="298"/>
      <c r="DW310" s="298"/>
      <c r="DX310" s="298"/>
      <c r="DY310" s="298"/>
      <c r="DZ310" s="298"/>
      <c r="EA310" s="298"/>
      <c r="EB310" s="298"/>
      <c r="EC310" s="298"/>
      <c r="ED310" s="298"/>
      <c r="EE310" s="298"/>
      <c r="EF310" s="298"/>
      <c r="EG310" s="298"/>
      <c r="EH310" s="298"/>
      <c r="EI310" s="298"/>
      <c r="EJ310" s="298"/>
      <c r="EK310" s="306"/>
      <c r="EL310" s="306"/>
      <c r="EM310" s="306"/>
      <c r="EN310" s="306"/>
      <c r="EO310" s="303"/>
      <c r="EP310" s="303"/>
      <c r="EQ310" s="303"/>
      <c r="ER310" s="298"/>
      <c r="ES310" s="303"/>
      <c r="ET310" s="298"/>
      <c r="EU310" s="299"/>
      <c r="EV310" s="298"/>
      <c r="EW310" s="298"/>
      <c r="EX310" s="298"/>
      <c r="EY310" s="298"/>
      <c r="EZ310" s="298"/>
      <c r="FA310" s="298"/>
      <c r="FB310" s="298"/>
      <c r="FC310" s="298"/>
      <c r="FD310" s="298"/>
      <c r="FE310" s="298"/>
      <c r="FF310" s="298"/>
      <c r="FG310" s="298"/>
      <c r="FH310" s="298"/>
      <c r="FI310" s="298"/>
      <c r="FJ310" s="298"/>
      <c r="FK310" s="298"/>
      <c r="FL310" s="298"/>
      <c r="FM310" s="298"/>
      <c r="FN310" s="298"/>
      <c r="FO310" s="307"/>
      <c r="FP310" s="307"/>
      <c r="FQ310" s="307"/>
      <c r="FR310" s="307"/>
      <c r="FS310" s="307"/>
      <c r="FT310" s="307"/>
      <c r="FU310" s="298"/>
      <c r="FV310" s="642"/>
      <c r="FW310" s="642"/>
      <c r="FX310" s="298"/>
      <c r="FY310" s="298"/>
      <c r="FZ310" s="298"/>
      <c r="GA310" s="298"/>
      <c r="GB310" s="298"/>
      <c r="GC310" s="298"/>
      <c r="GD310" s="298"/>
      <c r="GE310" s="298"/>
      <c r="GF310" s="298"/>
      <c r="GI310"/>
      <c r="GJ310" s="481"/>
      <c r="GK310" s="481"/>
      <c r="GL310" s="301"/>
      <c r="GM310" s="481"/>
      <c r="GN310" s="481"/>
      <c r="GO310" s="481"/>
      <c r="KV310" s="585"/>
      <c r="OX310" s="612"/>
      <c r="OY310" s="612"/>
      <c r="OZ310" s="612"/>
      <c r="PA310" s="612"/>
      <c r="PB310" s="612"/>
      <c r="PC310" s="612"/>
      <c r="PD310" s="612"/>
      <c r="PE310" s="612"/>
      <c r="PF310" s="612"/>
      <c r="PG310" s="612"/>
    </row>
    <row r="311" spans="1:423" s="131" customFormat="1">
      <c r="A311" s="298"/>
      <c r="B311" s="298"/>
      <c r="C311" s="299"/>
      <c r="D311" s="299"/>
      <c r="F311" s="298"/>
      <c r="I311" s="299"/>
      <c r="K311" s="298"/>
      <c r="L311" s="300"/>
      <c r="M311" s="298"/>
      <c r="N311" s="151"/>
      <c r="O311" s="298"/>
      <c r="P311" s="298"/>
      <c r="Q311" s="301"/>
      <c r="R311" s="298"/>
      <c r="S311" s="298"/>
      <c r="T311" s="298"/>
      <c r="U311" s="298"/>
      <c r="V311" s="301"/>
      <c r="W311" s="301"/>
      <c r="X311" s="301"/>
      <c r="Y311" s="298"/>
      <c r="Z311" s="298"/>
      <c r="AA311" s="298"/>
      <c r="AB311" s="298"/>
      <c r="AC311" s="298"/>
      <c r="AD311" s="298"/>
      <c r="AE311" s="298"/>
      <c r="AF311" s="298"/>
      <c r="AG311" s="298"/>
      <c r="AH311" s="298"/>
      <c r="AI311" s="298"/>
      <c r="AJ311" s="298"/>
      <c r="AK311" s="298"/>
      <c r="AL311" s="298"/>
      <c r="AM311" s="298"/>
      <c r="AN311" s="298"/>
      <c r="AO311" s="298"/>
      <c r="AP311" s="298"/>
      <c r="AQ311" s="298"/>
      <c r="AR311" s="298"/>
      <c r="AS311" s="298"/>
      <c r="AT311" s="298"/>
      <c r="AU311" s="298"/>
      <c r="AV311" s="298"/>
      <c r="AW311" s="298"/>
      <c r="AX311" s="298"/>
      <c r="AY311" s="301"/>
      <c r="AZ311" s="298"/>
      <c r="BA311" s="298"/>
      <c r="BB311" s="298"/>
      <c r="BC311" s="298"/>
      <c r="BD311" s="298"/>
      <c r="BE311" s="298"/>
      <c r="BF311" s="298"/>
      <c r="BG311" s="302"/>
      <c r="BH311" s="298"/>
      <c r="BI311" s="298"/>
      <c r="BJ311" s="298"/>
      <c r="BK311" s="298"/>
      <c r="BL311" s="298"/>
      <c r="BM311" s="298"/>
      <c r="BN311" s="298"/>
      <c r="BO311" s="298"/>
      <c r="BP311" s="298"/>
      <c r="BQ311" s="298"/>
      <c r="BR311" s="298"/>
      <c r="BS311" s="303"/>
      <c r="BT311" s="303"/>
      <c r="BU311" s="303"/>
      <c r="BV311" s="298"/>
      <c r="BW311" s="303"/>
      <c r="BX311" s="304"/>
      <c r="BY311" s="305"/>
      <c r="BZ311" s="298"/>
      <c r="CA311" s="298"/>
      <c r="CB311" s="298"/>
      <c r="CC311" s="298"/>
      <c r="CD311" s="298"/>
      <c r="CE311" s="298"/>
      <c r="CF311" s="298"/>
      <c r="CG311" s="298"/>
      <c r="CH311" s="298"/>
      <c r="CI311" s="298"/>
      <c r="CJ311" s="298"/>
      <c r="CK311" s="298"/>
      <c r="CL311" s="298"/>
      <c r="CM311" s="298"/>
      <c r="CN311" s="298"/>
      <c r="CO311" s="298"/>
      <c r="CP311" s="298"/>
      <c r="CQ311" s="298"/>
      <c r="CR311" s="298"/>
      <c r="CS311" s="298"/>
      <c r="CT311" s="298"/>
      <c r="CU311" s="298"/>
      <c r="CV311" s="298"/>
      <c r="CW311" s="298"/>
      <c r="CX311" s="298"/>
      <c r="CY311" s="298"/>
      <c r="CZ311" s="298"/>
      <c r="DA311" s="298"/>
      <c r="DB311" s="298"/>
      <c r="DC311" s="298"/>
      <c r="DD311" s="298"/>
      <c r="DE311" s="298"/>
      <c r="DF311" s="298"/>
      <c r="DG311" s="298"/>
      <c r="DH311" s="298"/>
      <c r="DI311" s="298"/>
      <c r="DJ311" s="298"/>
      <c r="DK311" s="298"/>
      <c r="DL311" s="298"/>
      <c r="DM311" s="298"/>
      <c r="DN311" s="298"/>
      <c r="DO311" s="298"/>
      <c r="DP311" s="298"/>
      <c r="DQ311" s="298"/>
      <c r="DR311" s="298"/>
      <c r="DS311" s="298"/>
      <c r="DT311" s="298"/>
      <c r="DU311" s="298"/>
      <c r="DV311" s="298"/>
      <c r="DW311" s="298"/>
      <c r="DX311" s="298"/>
      <c r="DY311" s="298"/>
      <c r="DZ311" s="298"/>
      <c r="EA311" s="298"/>
      <c r="EB311" s="298"/>
      <c r="EC311" s="298"/>
      <c r="ED311" s="298"/>
      <c r="EE311" s="298"/>
      <c r="EF311" s="298"/>
      <c r="EG311" s="298"/>
      <c r="EH311" s="298"/>
      <c r="EI311" s="298"/>
      <c r="EJ311" s="298"/>
      <c r="EK311" s="306"/>
      <c r="EL311" s="306"/>
      <c r="EM311" s="306"/>
      <c r="EN311" s="306"/>
      <c r="EO311" s="303"/>
      <c r="EP311" s="303"/>
      <c r="EQ311" s="303"/>
      <c r="ER311" s="298"/>
      <c r="ES311" s="303"/>
      <c r="ET311" s="298"/>
      <c r="EU311" s="299"/>
      <c r="EV311" s="298"/>
      <c r="EW311" s="298"/>
      <c r="EX311" s="298"/>
      <c r="EY311" s="298"/>
      <c r="EZ311" s="298"/>
      <c r="FA311" s="298"/>
      <c r="FB311" s="298"/>
      <c r="FC311" s="298"/>
      <c r="FD311" s="298"/>
      <c r="FE311" s="298"/>
      <c r="FF311" s="298"/>
      <c r="FG311" s="298"/>
      <c r="FH311" s="298"/>
      <c r="FI311" s="298"/>
      <c r="FJ311" s="298"/>
      <c r="FK311" s="298"/>
      <c r="FL311" s="298"/>
      <c r="FM311" s="298"/>
      <c r="FN311" s="298"/>
      <c r="FO311" s="307"/>
      <c r="FP311" s="307"/>
      <c r="FQ311" s="307"/>
      <c r="FR311" s="307"/>
      <c r="FS311" s="307"/>
      <c r="FT311" s="307"/>
      <c r="FU311" s="298"/>
      <c r="FV311" s="642"/>
      <c r="FW311" s="642"/>
      <c r="FX311" s="298"/>
      <c r="FY311" s="298"/>
      <c r="FZ311" s="298"/>
      <c r="GA311" s="298"/>
      <c r="GB311" s="298"/>
      <c r="GC311" s="298"/>
      <c r="GD311" s="298"/>
      <c r="GE311" s="298"/>
      <c r="GF311" s="298"/>
      <c r="GI311"/>
      <c r="GJ311" s="481"/>
      <c r="GK311" s="481"/>
      <c r="GL311" s="301"/>
      <c r="GM311" s="481"/>
      <c r="GN311" s="481"/>
      <c r="GO311" s="481"/>
      <c r="KV311" s="585"/>
      <c r="OX311" s="612"/>
      <c r="OY311" s="612"/>
      <c r="OZ311" s="612"/>
      <c r="PA311" s="612"/>
      <c r="PB311" s="612"/>
      <c r="PC311" s="612"/>
      <c r="PD311" s="612"/>
      <c r="PE311" s="612"/>
      <c r="PF311" s="612"/>
      <c r="PG311" s="612"/>
    </row>
  </sheetData>
  <sheetProtection algorithmName="SHA-512" hashValue="k7qpoldyuRN+YmcPNdYUCK7d0Fm0svGKNdFvRkx3vZ9BR+wEdXzrxIi+jQS2VSO2FpzphcPSM0cuAfp74x9k7g==" saltValue="0OoHEa7hmo8iukRR0tLLyQ==" spinCount="100000" sheet="1" autoFilter="0"/>
  <protectedRanges>
    <protectedRange sqref="X4:X13" name="Bereich1_3_1"/>
    <protectedRange sqref="AX4:AX13" name="Bereich1_3_1_1"/>
  </protectedRanges>
  <mergeCells count="34">
    <mergeCell ref="OY2:PF2"/>
    <mergeCell ref="ON2:OX2"/>
    <mergeCell ref="IM2:IW2"/>
    <mergeCell ref="IX2:JH2"/>
    <mergeCell ref="JI2:JS2"/>
    <mergeCell ref="JT2:KD2"/>
    <mergeCell ref="KE2:KO2"/>
    <mergeCell ref="MK2:MU2"/>
    <mergeCell ref="MV2:NF2"/>
    <mergeCell ref="NG2:NQ2"/>
    <mergeCell ref="NR2:OB2"/>
    <mergeCell ref="OC2:OM2"/>
    <mergeCell ref="KR2:KW2"/>
    <mergeCell ref="KX2:LF2"/>
    <mergeCell ref="LG2:LP2"/>
    <mergeCell ref="LQ2:LZ2"/>
    <mergeCell ref="MA2:MJ2"/>
    <mergeCell ref="GX2:HG2"/>
    <mergeCell ref="HH2:HQ2"/>
    <mergeCell ref="HR2:IA2"/>
    <mergeCell ref="EE2:EQ2"/>
    <mergeCell ref="IB2:IL2"/>
    <mergeCell ref="A1:C1"/>
    <mergeCell ref="A2:J2"/>
    <mergeCell ref="GJ2:GP2"/>
    <mergeCell ref="FJ2:GC2"/>
    <mergeCell ref="AQ2:BI2"/>
    <mergeCell ref="BJ2:CA2"/>
    <mergeCell ref="N2:AP2"/>
    <mergeCell ref="E1:H1"/>
    <mergeCell ref="I1:J1"/>
    <mergeCell ref="CB2:CS2"/>
    <mergeCell ref="CT2:DK2"/>
    <mergeCell ref="DL2:EC2"/>
  </mergeCells>
  <phoneticPr fontId="100" type="noConversion"/>
  <dataValidations xWindow="960" yWindow="439" count="24">
    <dataValidation type="textLength" errorStyle="warning" operator="lessThanOrEqual" allowBlank="1" showInputMessage="1" showErrorMessage="1" errorTitle="Text zu lang" error="Der Bontext darf nur maximal 16 Zeichen lang sein. Ihre Eingabe war zu lang. Drücken Sie auf &quot;Nein&quot; um Ihre Eingabe beizubehalten und diese zu editieren." sqref="AV5:AV305" xr:uid="{00000000-0002-0000-0100-000000000000}">
      <formula1>16</formula1>
    </dataValidation>
    <dataValidation type="textLength" errorStyle="warning" operator="lessThanOrEqual" allowBlank="1" showErrorMessage="1" errorTitle="Text zu lang" error="Der Artikelkurztext darf nur maximal 22 Zeichen lang sein. Ihre Eingabe war zu lang. Drücken Sie auf &quot;Nein&quot; um Ihre Eingabe beizubehalten und diese zu editieren." sqref="T5:T305" xr:uid="{00000000-0002-0000-0100-000001000000}">
      <formula1>22</formula1>
    </dataValidation>
    <dataValidation type="textLength" errorStyle="warning" operator="lessThanOrEqual" allowBlank="1" showInputMessage="1" showErrorMessage="1" errorTitle="Text zu lang" error="Der Zusatztext darf nur maximal 13 Zeichen lang sein. Ihre Eingabe war zu lang. Drücken Sie auf &quot;Nein&quot; um Ihre Eingabe beizubehalten und diese zu editieren." sqref="U5:U305" xr:uid="{00000000-0002-0000-0100-000002000000}">
      <formula1>13</formula1>
    </dataValidation>
    <dataValidation type="textLength" errorStyle="warning" operator="lessThanOrEqual" allowBlank="1" showInputMessage="1" showErrorMessage="1" errorTitle="Text zu lang" error="Der alternative Mengentext darf nur maximal 8 Zeichen lang sein. Ihre Eingabe war zu lang. Drücken Sie auf &quot;Nein&quot; um Ihre Eingabe beizubehalten und diese zu editieren." sqref="BH5:BH305" xr:uid="{00000000-0002-0000-0100-000003000000}">
      <formula1>8</formula1>
    </dataValidation>
    <dataValidation allowBlank="1" showErrorMessage="1" sqref="BV5:BV305 FV3 BH3 AV3 I3 E3 T3:V3 Z3" xr:uid="{06E60F27-4490-48E2-A3EA-F3D247C3B7D3}"/>
    <dataValidation type="whole" allowBlank="1" showInputMessage="1" showErrorMessage="1" errorTitle="Gewichtsangaben" error="Gewichtsangaben sind nur numerisch, ganzzahlig und kleiner 1.500.000 G zulässig." sqref="AO5:AO305 BB5:BB305 BT5:BT305 EP5:EP305" xr:uid="{3CA17CB2-4C80-450C-959B-13C1B033F005}">
      <formula1>0</formula1>
      <formula2>1500000</formula2>
    </dataValidation>
    <dataValidation type="whole" operator="greaterThan" allowBlank="1" showInputMessage="1" showErrorMessage="1" errorTitle="Mengenangaben" error="Mengenangaben sind nur ganzzahlig zulässig." sqref="BK5:BK305 EE5:EE305 EI5:EI305 AA5:AA305 FT5:FT305 C5:C305 E5:E305" xr:uid="{B30E3F0E-0451-4703-83B1-497A863B2AB5}">
      <formula1>0</formula1>
    </dataValidation>
    <dataValidation type="whole" allowBlank="1" showInputMessage="1" showErrorMessage="1" errorTitle="Längenangaben" error="Längenangaben sind nur numerisch, ganzzahlig und kleiner 2.500 MM zulässig." sqref="AX5:AZ305 BP5:BR305 EL5:EN305" xr:uid="{04580004-1A00-492E-B511-8CED3E89BECF}">
      <formula1>0</formula1>
      <formula2>2500</formula2>
    </dataValidation>
    <dataValidation type="textLength" operator="equal" allowBlank="1" showInputMessage="1" showErrorMessage="1" errorTitle="Warengruppen" error="Warengruppen sind vierstellig (ggf. mit führender Null)." sqref="N5:N305" xr:uid="{18C87644-39EF-425D-BADA-0000F96E79B2}">
      <formula1>4</formula1>
    </dataValidation>
    <dataValidation type="decimal" operator="greaterThan" allowBlank="1" showInputMessage="1" showErrorMessage="1" sqref="V6:V305 I5:I305 G6:H305" xr:uid="{3077FAD9-B1D6-4B31-BDEA-14948BAD2939}">
      <formula1>0</formula1>
    </dataValidation>
    <dataValidation type="decimal" operator="greaterThan" allowBlank="1" showInputMessage="1" showErrorMessage="1" errorTitle="Nettofüllmenge" error="Nettofüllmenge kann nur numerisch angegeben werden (z.B. 1 oder 1,5 oder 100)" sqref="V5" xr:uid="{0740C32C-2627-4932-9D8C-AFB2B4A53CB2}">
      <formula1>0</formula1>
    </dataValidation>
    <dataValidation type="textLength" operator="equal" allowBlank="1" showErrorMessage="1" errorTitle="Zolltarifnummer" error="Die Zolltarifnummer ist achtstellig anzugeben. Führende Nullen sind mitzugeben." sqref="Y5:Y305" xr:uid="{40704888-3678-4A9F-ACBC-3BBEFCFA6D87}">
      <formula1>8</formula1>
    </dataValidation>
    <dataValidation allowBlank="1" showInputMessage="1" showErrorMessage="1" promptTitle="GTIN single product" prompt="Please enter the GTIN without leading zeros." sqref="E5:E305" xr:uid="{0EE7B71F-AF0B-4B63-AED3-7C9B9E18F012}"/>
    <dataValidation type="textLength" allowBlank="1" showInputMessage="1" showErrorMessage="1" sqref="C5:C305 E5:F305" xr:uid="{00000000-0002-0000-0100-000004000000}">
      <formula1>1</formula1>
      <formula2>7</formula2>
    </dataValidation>
    <dataValidation type="decimal" allowBlank="1" showInputMessage="1" showErrorMessage="1" sqref="GZ5:GZ305 HJ5:HJ305 HT5:HT305 ID5:ID305 IO5:IO305 IZ5:IZ305 JK5:JK305 JV5:JV305 KG5:KG305" xr:uid="{F0CA4554-CAAE-4173-BD73-AA887A650F48}">
      <formula1>0</formula1>
      <formula2>9999999</formula2>
    </dataValidation>
    <dataValidation type="custom" allowBlank="1" showInputMessage="1" showErrorMessage="1" errorTitle="Shares" error="State the share as a number without %-sign._x000a_If the share is 0, leave this blank and don't list a material/coating left to this._x000a_Shares must be bigger than 0 and can't be more than 100._x000a_Only one digit allowed after the comma." sqref="HC5:HC305 HO5:HO305 HE5:HE305 HG5:HG305 HM5:HM305 HQ5:HQ305 HW5:HW305 HY5:HY305 IA5:IA305 IH5:IH305 IJ5:IJ305 IL5:IL305 IS5:IS305 IU5:IU305 IW5:IW305 JD5:JD305 JF5:JF305 JH5:JH305 JO5:JO305 JQ5:JQ305 JS5:JS305 JZ5:JZ305 KB5:KB305 KD5:KD305 KK5:KK305 KM5:KM305 KO5:KO305" xr:uid="{9399D599-FFC6-4733-B285-105B2BD7D5F9}">
      <formula1>AND(TRUNC(HC5,1)=HC5,HC5&gt;0,HC5&lt;=100)</formula1>
    </dataValidation>
    <dataValidation type="decimal" operator="greaterThan" allowBlank="1" showErrorMessage="1" sqref="G5:H5" xr:uid="{8B833ECF-2D5A-4518-B93D-FA40F7DA0A9C}">
      <formula1>0</formula1>
    </dataValidation>
    <dataValidation allowBlank="1" showInputMessage="1" showErrorMessage="1" promptTitle="Artikel verpackt" prompt="Falls Ihr Produkt mit einer Verpackung an Kunden verkauft wird, setzen Sie bitte ein X." sqref="GM3" xr:uid="{8B61C48A-9075-4344-A4E2-AA17F1155C2D}"/>
    <dataValidation allowBlank="1" showInputMessage="1" showErrorMessage="1" promptTitle="Gültig ab (Datum)" prompt="Bitte geben Sie den ETD der ersten Lieferung dieses Artikels ein. Wenn Sie zwei Sendungen in einem Jahr haben (eine im März und eine im Juli), geben Sie bitte März ein. Verwenden Sie das Format: tt.mm.jjjj." sqref="GL3" xr:uid="{E32C6C80-C79C-4979-B2F9-FCC18D65EFAA}"/>
    <dataValidation operator="greaterThan" allowBlank="1" showInputMessage="1" showErrorMessage="1" errorTitle="Mengenangaben" error="Mengenangaben sind nur ganzzahlig zulässig." sqref="D5:D305" xr:uid="{FFC8D1AB-E52F-4797-A231-E682A274D7F2}"/>
    <dataValidation type="custom" allowBlank="1" showInputMessage="1" showErrorMessage="1" errorTitle="Nonfood item composition - Share" error="State the share as a number without %-sign._x000a_If the share is 0, leave this blank._x000a_Shares must be bigger than 0 and can't be more than 100._x000a_Only two digits allowed after the comma." sqref="FX5:FX305" xr:uid="{CB098983-AE2B-46BC-A465-30A22D396620}">
      <formula1>AND(TRUNC(FX5,2)=FX5,FX5&gt;0,FX5&lt;=100)</formula1>
    </dataValidation>
    <dataValidation type="list" allowBlank="1" showInputMessage="1" showErrorMessage="1" promptTitle="AQL-Level" prompt="1 = 0,4/0,4_x000a_2 = 1,0/4,0_x000a_3 = 1,5/4,0_x000a_4 = 2,5/4,0" sqref="AL5:AL305" xr:uid="{80840B79-1163-495E-AB5B-8BC97A791B2A}">
      <formula1>"1,2,3,4"</formula1>
    </dataValidation>
    <dataValidation allowBlank="1" showInputMessage="1" showErrorMessage="1" promptTitle="Eigengeschäft" prompt="X = ja_x000a_(leer) = nein" sqref="AP3" xr:uid="{A62D1C3C-234B-4C4D-B728-CCCC8BC3E1DA}"/>
    <dataValidation allowBlank="1" showInputMessage="1" showErrorMessage="1" promptTitle="Palettengewicht" prompt="Bitte Gewicht inkl. Ladungsträger angeben (d.h. bei EUR-Palette zzgl. ca. 25 kg bzw. 25.000 G)" sqref="EP3" xr:uid="{CB32A297-C1A0-4038-AA38-7EB706162812}"/>
  </dataValidations>
  <pageMargins left="0.7" right="0.7" top="0.78740157499999996" bottom="0.78740157499999996" header="0.3" footer="0.3"/>
  <pageSetup paperSize="9" orientation="portrait" r:id="rId1"/>
  <ignoredErrors>
    <ignoredError sqref="BA4 BC4" calculatedColumn="1"/>
  </ignoredErrors>
  <tableParts count="1">
    <tablePart r:id="rId2"/>
  </tableParts>
  <extLst>
    <ext xmlns:x14="http://schemas.microsoft.com/office/spreadsheetml/2009/9/main" uri="{CCE6A557-97BC-4b89-ADB6-D9C93CAAB3DF}">
      <x14:dataValidations xmlns:xm="http://schemas.microsoft.com/office/excel/2006/main" xWindow="960" yWindow="439" count="19">
        <x14:dataValidation type="list" allowBlank="1" showInputMessage="1" showErrorMessage="1" xr:uid="{00000000-0002-0000-0100-000007000000}">
          <x14:formula1>
            <xm:f>'Dropdown Auswahl'!$AH$2:$AH$49</xm:f>
          </x14:formula1>
          <xm:sqref>EH5:EH305</xm:sqref>
        </x14:dataValidation>
        <x14:dataValidation type="list" allowBlank="1" showInputMessage="1" showErrorMessage="1" xr:uid="{00000000-0002-0000-0100-000009000000}">
          <x14:formula1>
            <xm:f>'Dropdown Auswahl'!$AR$3:$AR$4</xm:f>
          </x14:formula1>
          <xm:sqref>EF5:EF305</xm:sqref>
        </x14:dataValidation>
        <x14:dataValidation type="list" allowBlank="1" showInputMessage="1" showErrorMessage="1" xr:uid="{00000000-0002-0000-0100-00000B000000}">
          <x14:formula1>
            <xm:f>'Dropdown Auswahl'!$W$3:$W$5</xm:f>
          </x14:formula1>
          <xm:sqref>Z5:Z305</xm:sqref>
        </x14:dataValidation>
        <x14:dataValidation type="list" allowBlank="1" showInputMessage="1" showErrorMessage="1" xr:uid="{00000000-0002-0000-0100-00000C000000}">
          <x14:formula1>
            <xm:f>'Dropdown Auswahl'!$AJ$3:$AJ$4</xm:f>
          </x14:formula1>
          <xm:sqref>EJ5:EJ305</xm:sqref>
        </x14:dataValidation>
        <x14:dataValidation type="list" allowBlank="1" showInputMessage="1" showErrorMessage="1" xr:uid="{00000000-0002-0000-0100-00000D000000}">
          <x14:formula1>
            <xm:f>'Dropdown Auswahl'!$AK$3:$AK$7</xm:f>
          </x14:formula1>
          <xm:sqref>EK5:EK305</xm:sqref>
        </x14:dataValidation>
        <x14:dataValidation type="list" allowBlank="1" showInputMessage="1" showErrorMessage="1" promptTitle="GTIN-Typ (Einzelartikel)" prompt="HE ~ 13-stell. Hersteller GTIN_x000a_HK ~ 8-stell. Hersteller GTIN_x000a_UC ~ 10-12-stell. Hersteller GTIN_x000a_VC ~ 7-stell. Hersteller GTIN_x000a_ZE ~ 13-stell. REWE GTIN_x000a_ZI ~ 8-stell. REWE GTIN" xr:uid="{9B064E9E-04A0-4012-ADB6-3AB85E427188}">
          <x14:formula1>
            <xm:f>'Dropdown Auswahl'!$I$2:$I$7</xm:f>
          </x14:formula1>
          <xm:sqref>BE5:BE305</xm:sqref>
        </x14:dataValidation>
        <x14:dataValidation type="list" allowBlank="1" showInputMessage="1" showErrorMessage="1" promptTitle="GTIN-Typ (Gebinde 1)" prompt="HE ~ 13-stell. Hersteller GTIN_x000a_HK ~ 8-stell. Hersteller GTIN_x000a_I6 ~ 16-stell. Hersteller GTIN_x000a_IC ~ 14-stell. Hersteller GTIN_x000a_UC ~ 10-12-stell. Hersteller GTIN_x000a_VC ~ 7-stell. Hersteller GTIN_x000a_ZD ~ 13 -stell. REWE dummy GTIN_x000a_ZE ~ 13 -stell. REWE Marken GTIN" xr:uid="{B061A010-E204-4FBE-A878-73F9ED032F92}">
          <x14:formula1>
            <xm:f>'Dropdown Auswahl'!$K$2:$K$9</xm:f>
          </x14:formula1>
          <xm:sqref>BW5:BW305</xm:sqref>
        </x14:dataValidation>
        <x14:dataValidation type="list" allowBlank="1" showInputMessage="1" showErrorMessage="1" xr:uid="{52CEC436-2168-4884-9833-29D5782C2161}">
          <x14:formula1>
            <xm:f>'DD FD'!$AI$3:$AI$4</xm:f>
          </x14:formula1>
          <xm:sqref>GM5:GN305 HA5:HA305 HK5:HK305 HU5:HU305 IE5:IF305 JW5:JX305 IP5:IQ305 JA5:JB305 JL5:JM305 KH5:KI305</xm:sqref>
        </x14:dataValidation>
        <x14:dataValidation type="list" allowBlank="1" showInputMessage="1" showErrorMessage="1" xr:uid="{ABFF92B7-A29A-4508-ADAE-F9107195A88E}">
          <x14:formula1>
            <xm:f>'DD FD'!$H$4:$H$11</xm:f>
          </x14:formula1>
          <xm:sqref>GY5:GY305 HI5:HI305 HS5:HS305 IC5:IC305 IN5:IN305 IY5:IY305 JJ5:JJ305 JU5:JU305 KF5:KF305</xm:sqref>
        </x14:dataValidation>
        <x14:dataValidation type="list" allowBlank="1" showInputMessage="1" showErrorMessage="1" xr:uid="{865BF2E8-172D-4C58-981B-551D3783DB20}">
          <x14:formula1>
            <xm:f>'DD FD'!$AJ$3:$AJ$82</xm:f>
          </x14:formula1>
          <xm:sqref>HB5:HB305 HL5:HL305 HV5:HV305 IG5:IG305 IR5:IR305 JC5:JC305 JN5:JN305 JY5:JY305 KJ5:KJ305</xm:sqref>
        </x14:dataValidation>
        <x14:dataValidation type="list" allowBlank="1" showInputMessage="1" showErrorMessage="1" xr:uid="{9BF25B4E-BB65-4F28-8470-888A968085E4}">
          <x14:formula1>
            <xm:f>'DD FD'!$AL$3:$AL$42</xm:f>
          </x14:formula1>
          <xm:sqref>HD5:HD305 HN5:HN305 HX5:HX305 II5:II305 IT5:IT305 JE5:JE305 JP5:JP305 KA5:KA305 KL5:KL305</xm:sqref>
        </x14:dataValidation>
        <x14:dataValidation type="list" allowBlank="1" showInputMessage="1" showErrorMessage="1" xr:uid="{9714C547-B590-41C3-A436-D200B334037D}">
          <x14:formula1>
            <xm:f>'DD FD'!$AE$5:$AE$21</xm:f>
          </x14:formula1>
          <xm:sqref>HF5:HF305 HP5:HP305 HZ5:HZ305 IK5:IK305 IV5:IV305 JG5:JG305 JR5:JR305 KC5:KC305 KN5:KN305</xm:sqref>
        </x14:dataValidation>
        <x14:dataValidation type="list" allowBlank="1" showInputMessage="1" showErrorMessage="1" xr:uid="{D7A6635C-C685-446D-B470-A5DF62293B2D}">
          <x14:formula1>
            <xm:f>'DD FD'!$D$4:$D$27</xm:f>
          </x14:formula1>
          <xm:sqref>IB5:IB305 IM5:IM305 IX5:IX305</xm:sqref>
        </x14:dataValidation>
        <x14:dataValidation type="list" allowBlank="1" showInputMessage="1" showErrorMessage="1" xr:uid="{D8BC9B4A-D3D6-45F8-A6C2-53721991EBC6}">
          <x14:formula1>
            <xm:f>'DD FD'!$B$4:$B$39</xm:f>
          </x14:formula1>
          <xm:sqref>GX5:GX305 HR5:HR305 HH5:HH305</xm:sqref>
        </x14:dataValidation>
        <x14:dataValidation type="list" allowBlank="1" showInputMessage="1" showErrorMessage="1" xr:uid="{32732B45-7F98-4802-AE8A-F5D42E9A2CE1}">
          <x14:formula1>
            <xm:f>'DD FD'!$F$4:$F$10</xm:f>
          </x14:formula1>
          <xm:sqref>JI5:JI305 KE5:KE305 JT5:JT305</xm:sqref>
        </x14:dataValidation>
        <x14:dataValidation type="list" allowBlank="1" showInputMessage="1" showErrorMessage="1" xr:uid="{1FDF0A43-A2F9-4A51-AE45-46A9B6FD9CD8}">
          <x14:formula1>
            <xm:f>'Dropdown Auswahl'!$BJ$2:$BJ$75</xm:f>
          </x14:formula1>
          <xm:sqref>FV4:FV305</xm:sqref>
        </x14:dataValidation>
        <x14:dataValidation type="list" allowBlank="1" showInputMessage="1" showErrorMessage="1" xr:uid="{00000000-0002-0000-0100-00000A000000}">
          <x14:formula1>
            <xm:f>'Dropdown Auswahl'!$O$3:$O$12</xm:f>
          </x14:formula1>
          <xm:sqref>W5:W305</xm:sqref>
        </x14:dataValidation>
        <x14:dataValidation type="list" allowBlank="1" showInputMessage="1" showErrorMessage="1" xr:uid="{642C2D77-C78A-4F0B-8A09-09077A18B6E3}">
          <x14:formula1>
            <xm:f>'Dropdown Auswahl'!$Y$3:$Y$256</xm:f>
          </x14:formula1>
          <xm:sqref>X5:X305</xm:sqref>
        </x14:dataValidation>
        <x14:dataValidation type="list" allowBlank="1" showInputMessage="1" showErrorMessage="1" xr:uid="{00000000-0002-0000-0100-000005000000}">
          <x14:formula1>
            <xm:f>IF(AND(Artikeldatenblatt!$D$22&lt;&gt;'Dropdown Auswahl'!$AZ$6,Artikeldatenblatt!$D$22&lt;&gt;'Dropdown Auswahl'!$AZ$7),'Dropdown Auswahl'!$P$2:$P$163,'Dropdown Auswahl'!$U$2:$U$25)</xm:f>
          </x14:formula1>
          <xm:sqref>BO5:BO305 AW5:AW305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14AD-6EC8-448B-9F8B-A8F7EB59501A}">
  <sheetPr>
    <tabColor rgb="FFFFFF00"/>
    <pageSetUpPr fitToPage="1"/>
  </sheetPr>
  <dimension ref="A1:DV116"/>
  <sheetViews>
    <sheetView showGridLines="0" topLeftCell="A25" zoomScaleNormal="100" workbookViewId="0">
      <selection activeCell="N24" sqref="N24"/>
    </sheetView>
  </sheetViews>
  <sheetFormatPr baseColWidth="10" defaultColWidth="11" defaultRowHeight="13.8"/>
  <cols>
    <col min="1" max="1" width="30.19921875" customWidth="1"/>
    <col min="2" max="2" width="21.19921875" customWidth="1"/>
    <col min="3" max="3" width="14.59765625" customWidth="1"/>
    <col min="4" max="4" width="2.59765625" customWidth="1"/>
    <col min="5" max="5" width="28.19921875" customWidth="1"/>
    <col min="6" max="6" width="26.59765625" customWidth="1"/>
    <col min="7" max="7" width="9.59765625" customWidth="1"/>
    <col min="8" max="8" width="2.19921875" customWidth="1"/>
    <col min="9" max="9" width="27.59765625" customWidth="1"/>
    <col min="10" max="10" width="8.59765625" customWidth="1"/>
    <col min="11" max="11" width="27.59765625" customWidth="1"/>
    <col min="12" max="12" width="2.19921875" customWidth="1"/>
    <col min="13" max="13" width="11" style="858"/>
    <col min="14" max="14" width="5.59765625" style="1036" customWidth="1"/>
    <col min="15" max="15" width="14.5" style="1037" hidden="1" customWidth="1"/>
    <col min="16" max="19" width="10.59765625" style="1037" hidden="1" customWidth="1"/>
    <col min="20" max="20" width="14.09765625" style="1037" hidden="1" customWidth="1"/>
    <col min="21" max="125" width="10.59765625" style="1037" hidden="1" customWidth="1"/>
    <col min="126" max="126" width="11" style="1037"/>
  </cols>
  <sheetData>
    <row r="1" spans="1:36" ht="16.2" hidden="1" thickBot="1">
      <c r="A1" s="1525" t="s">
        <v>1365</v>
      </c>
      <c r="B1" s="1526"/>
      <c r="C1" s="1526"/>
      <c r="D1" s="1526"/>
      <c r="E1" s="1526"/>
      <c r="F1" s="1526"/>
      <c r="G1" s="1526"/>
      <c r="H1" s="1526"/>
      <c r="I1" s="1526"/>
      <c r="J1" s="1526"/>
      <c r="K1" s="1526"/>
      <c r="L1" s="1527"/>
    </row>
    <row r="2" spans="1:36" ht="16.2" hidden="1" thickBot="1">
      <c r="A2" s="404" t="s">
        <v>1614</v>
      </c>
      <c r="B2" s="1625"/>
      <c r="C2" s="1626"/>
      <c r="D2" s="1626"/>
      <c r="E2" s="1626"/>
      <c r="F2" s="1626"/>
      <c r="G2" s="1626"/>
      <c r="H2" s="1626"/>
      <c r="I2" s="1626"/>
      <c r="J2" s="1626"/>
      <c r="K2" s="1626"/>
      <c r="L2" s="1627"/>
    </row>
    <row r="3" spans="1:36" ht="16.2" hidden="1" thickBot="1">
      <c r="A3" s="1590" t="s">
        <v>1725</v>
      </c>
      <c r="B3" s="1591"/>
      <c r="C3" s="1591"/>
      <c r="D3" s="1591"/>
      <c r="E3" s="1591"/>
      <c r="F3" s="1592"/>
      <c r="G3" s="1628" t="s">
        <v>1726</v>
      </c>
      <c r="H3" s="1629"/>
      <c r="I3" s="1629"/>
      <c r="J3" s="1629"/>
      <c r="K3" s="1629"/>
      <c r="L3" s="1629"/>
    </row>
    <row r="4" spans="1:36" ht="16.2" hidden="1" thickBot="1">
      <c r="A4" s="1602" t="s">
        <v>1764</v>
      </c>
      <c r="B4" s="1603"/>
      <c r="C4" s="1603"/>
      <c r="D4" s="1603"/>
      <c r="E4" s="1603"/>
      <c r="F4" s="1604"/>
      <c r="G4" s="1602" t="s">
        <v>1765</v>
      </c>
      <c r="H4" s="1603"/>
      <c r="I4" s="1603"/>
      <c r="J4" s="1603"/>
      <c r="K4" s="1603"/>
      <c r="L4" s="1604"/>
    </row>
    <row r="5" spans="1:36" ht="16.2" hidden="1" thickBot="1">
      <c r="A5" s="422" t="s">
        <v>1768</v>
      </c>
      <c r="B5" s="1594"/>
      <c r="C5" s="1594"/>
      <c r="D5" s="1594"/>
      <c r="E5" s="1594"/>
      <c r="F5" s="1595"/>
      <c r="G5" s="1593" t="s">
        <v>1768</v>
      </c>
      <c r="H5" s="1605"/>
      <c r="I5" s="1594"/>
      <c r="J5" s="1594"/>
      <c r="K5" s="1594"/>
      <c r="L5" s="1595"/>
    </row>
    <row r="6" spans="1:36" ht="16.2" hidden="1" thickBot="1">
      <c r="A6" s="423" t="s">
        <v>1769</v>
      </c>
      <c r="B6" s="1574"/>
      <c r="C6" s="1574"/>
      <c r="D6" s="1574"/>
      <c r="E6" s="1574"/>
      <c r="F6" s="1575"/>
      <c r="G6" s="1572" t="s">
        <v>1770</v>
      </c>
      <c r="H6" s="1600"/>
      <c r="I6" s="1574"/>
      <c r="J6" s="1574"/>
      <c r="K6" s="1574"/>
      <c r="L6" s="1575"/>
    </row>
    <row r="7" spans="1:36" ht="16.2" hidden="1" thickBot="1">
      <c r="A7" s="423" t="s">
        <v>1771</v>
      </c>
      <c r="B7" s="1601" t="s">
        <v>1368</v>
      </c>
      <c r="C7" s="1601"/>
      <c r="D7" s="1601"/>
      <c r="E7" s="424" t="s">
        <v>1772</v>
      </c>
      <c r="F7" s="425"/>
      <c r="G7" s="1572" t="s">
        <v>1773</v>
      </c>
      <c r="H7" s="1600"/>
      <c r="I7" s="1574"/>
      <c r="J7" s="1574"/>
      <c r="K7" s="1574"/>
      <c r="L7" s="1575"/>
    </row>
    <row r="8" spans="1:36" ht="16.2" hidden="1" thickBot="1">
      <c r="A8" s="426" t="s">
        <v>1774</v>
      </c>
      <c r="B8" s="1586" t="s">
        <v>1368</v>
      </c>
      <c r="C8" s="1586"/>
      <c r="D8" s="1586"/>
      <c r="E8" s="427" t="s">
        <v>1772</v>
      </c>
      <c r="F8" s="428"/>
      <c r="G8" s="1573" t="s">
        <v>1769</v>
      </c>
      <c r="H8" s="1606"/>
      <c r="I8" s="1576"/>
      <c r="J8" s="1576"/>
      <c r="K8" s="1576"/>
      <c r="L8" s="1577"/>
    </row>
    <row r="9" spans="1:36" ht="16.2" hidden="1" thickBot="1">
      <c r="A9" s="1602" t="s">
        <v>1775</v>
      </c>
      <c r="B9" s="1603"/>
      <c r="C9" s="1603"/>
      <c r="D9" s="1603"/>
      <c r="E9" s="1603"/>
      <c r="F9" s="1604"/>
      <c r="G9" s="1602" t="s">
        <v>1776</v>
      </c>
      <c r="H9" s="1603"/>
      <c r="I9" s="1603"/>
      <c r="J9" s="1603"/>
      <c r="K9" s="1603"/>
      <c r="L9" s="1604"/>
    </row>
    <row r="10" spans="1:36" ht="16.2" hidden="1" thickBot="1">
      <c r="A10" s="422" t="s">
        <v>1768</v>
      </c>
      <c r="B10" s="1594"/>
      <c r="C10" s="1594"/>
      <c r="D10" s="1594"/>
      <c r="E10" s="1594"/>
      <c r="F10" s="1595"/>
      <c r="G10" s="1593" t="s">
        <v>1768</v>
      </c>
      <c r="H10" s="1605"/>
      <c r="I10" s="1594"/>
      <c r="J10" s="1594"/>
      <c r="K10" s="1594"/>
      <c r="L10" s="1595"/>
    </row>
    <row r="11" spans="1:36" ht="16.2" hidden="1" thickBot="1">
      <c r="A11" s="423" t="s">
        <v>1769</v>
      </c>
      <c r="B11" s="1574"/>
      <c r="C11" s="1574"/>
      <c r="D11" s="1574"/>
      <c r="E11" s="1574"/>
      <c r="F11" s="1575"/>
      <c r="G11" s="1572" t="s">
        <v>1770</v>
      </c>
      <c r="H11" s="1600"/>
      <c r="I11" s="1574"/>
      <c r="J11" s="1574"/>
      <c r="K11" s="1574"/>
      <c r="L11" s="1575"/>
    </row>
    <row r="12" spans="1:36" ht="16.2" hidden="1" thickBot="1">
      <c r="A12" s="423" t="s">
        <v>1771</v>
      </c>
      <c r="B12" s="1601" t="s">
        <v>1368</v>
      </c>
      <c r="C12" s="1601"/>
      <c r="D12" s="1601"/>
      <c r="E12" s="424" t="s">
        <v>1772</v>
      </c>
      <c r="F12" s="425"/>
      <c r="G12" s="1572" t="s">
        <v>1773</v>
      </c>
      <c r="H12" s="1600"/>
      <c r="I12" s="1574"/>
      <c r="J12" s="1574"/>
      <c r="K12" s="1574"/>
      <c r="L12" s="1575"/>
      <c r="AJ12" s="1038"/>
    </row>
    <row r="13" spans="1:36" ht="16.2" hidden="1" thickBot="1">
      <c r="A13" s="426" t="s">
        <v>1774</v>
      </c>
      <c r="B13" s="1586" t="s">
        <v>1368</v>
      </c>
      <c r="C13" s="1586"/>
      <c r="D13" s="1586"/>
      <c r="E13" s="427" t="s">
        <v>1772</v>
      </c>
      <c r="F13" s="428"/>
      <c r="G13" s="1587"/>
      <c r="H13" s="1588"/>
      <c r="I13" s="1588"/>
      <c r="J13" s="1588"/>
      <c r="K13" s="1588"/>
      <c r="L13" s="1589"/>
    </row>
    <row r="14" spans="1:36" ht="16.2" hidden="1" thickBot="1">
      <c r="A14" s="1602" t="s">
        <v>1777</v>
      </c>
      <c r="B14" s="1603"/>
      <c r="C14" s="1603"/>
      <c r="D14" s="1603"/>
      <c r="E14" s="1603"/>
      <c r="F14" s="1604"/>
      <c r="G14" s="1602" t="s">
        <v>1778</v>
      </c>
      <c r="H14" s="1603"/>
      <c r="I14" s="1603"/>
      <c r="J14" s="1603"/>
      <c r="K14" s="1603"/>
      <c r="L14" s="1604"/>
    </row>
    <row r="15" spans="1:36" ht="16.2" hidden="1" thickBot="1">
      <c r="A15" s="422" t="s">
        <v>1768</v>
      </c>
      <c r="B15" s="1594"/>
      <c r="C15" s="1594"/>
      <c r="D15" s="1594"/>
      <c r="E15" s="1594"/>
      <c r="F15" s="1595"/>
      <c r="G15" s="1593" t="s">
        <v>1768</v>
      </c>
      <c r="H15" s="1605"/>
      <c r="I15" s="1594"/>
      <c r="J15" s="1594"/>
      <c r="K15" s="1594"/>
      <c r="L15" s="1595"/>
    </row>
    <row r="16" spans="1:36" ht="16.2" hidden="1" thickBot="1">
      <c r="A16" s="423" t="s">
        <v>1769</v>
      </c>
      <c r="B16" s="1574"/>
      <c r="C16" s="1574"/>
      <c r="D16" s="1574"/>
      <c r="E16" s="1574"/>
      <c r="F16" s="1575"/>
      <c r="G16" s="1572" t="s">
        <v>1770</v>
      </c>
      <c r="H16" s="1600"/>
      <c r="I16" s="1574"/>
      <c r="J16" s="1574"/>
      <c r="K16" s="1574"/>
      <c r="L16" s="1575"/>
    </row>
    <row r="17" spans="1:126" ht="16.2" hidden="1" thickBot="1">
      <c r="A17" s="423" t="s">
        <v>1771</v>
      </c>
      <c r="B17" s="1601" t="s">
        <v>1368</v>
      </c>
      <c r="C17" s="1601"/>
      <c r="D17" s="1601"/>
      <c r="E17" s="424" t="s">
        <v>1772</v>
      </c>
      <c r="F17" s="425"/>
      <c r="G17" s="1572" t="s">
        <v>1773</v>
      </c>
      <c r="H17" s="1600"/>
      <c r="I17" s="1574"/>
      <c r="J17" s="1574"/>
      <c r="K17" s="1574"/>
      <c r="L17" s="1575"/>
    </row>
    <row r="18" spans="1:126" ht="16.2" hidden="1" thickBot="1">
      <c r="A18" s="426" t="s">
        <v>1774</v>
      </c>
      <c r="B18" s="1586" t="s">
        <v>1368</v>
      </c>
      <c r="C18" s="1586"/>
      <c r="D18" s="1586"/>
      <c r="E18" s="427" t="s">
        <v>1772</v>
      </c>
      <c r="F18" s="428"/>
      <c r="G18" s="1587"/>
      <c r="H18" s="1588"/>
      <c r="I18" s="1588"/>
      <c r="J18" s="1588"/>
      <c r="K18" s="1588"/>
      <c r="L18" s="1589"/>
    </row>
    <row r="19" spans="1:126" ht="16.2" hidden="1" thickBot="1">
      <c r="A19" s="1590" t="s">
        <v>1779</v>
      </c>
      <c r="B19" s="1591"/>
      <c r="C19" s="1591"/>
      <c r="D19" s="1591"/>
      <c r="E19" s="1591"/>
      <c r="F19" s="1592"/>
      <c r="G19" s="1525" t="s">
        <v>1780</v>
      </c>
      <c r="H19" s="1526"/>
      <c r="I19" s="1526"/>
      <c r="J19" s="1526"/>
      <c r="K19" s="1526"/>
      <c r="L19" s="1527"/>
    </row>
    <row r="20" spans="1:126" ht="15.75" hidden="1" customHeight="1">
      <c r="A20" s="1593" t="s">
        <v>1781</v>
      </c>
      <c r="B20" s="1594"/>
      <c r="C20" s="1594"/>
      <c r="D20" s="1594"/>
      <c r="E20" s="1594"/>
      <c r="F20" s="1595"/>
      <c r="G20" s="1596" t="s">
        <v>1782</v>
      </c>
      <c r="H20" s="1597"/>
      <c r="I20" s="1597"/>
      <c r="J20" s="1597"/>
      <c r="K20" s="1598"/>
      <c r="L20" s="1599"/>
    </row>
    <row r="21" spans="1:126" ht="15.75" hidden="1" customHeight="1">
      <c r="A21" s="1572"/>
      <c r="B21" s="1574"/>
      <c r="C21" s="1574"/>
      <c r="D21" s="1574"/>
      <c r="E21" s="1574"/>
      <c r="F21" s="1575"/>
      <c r="G21" s="1578" t="s">
        <v>1783</v>
      </c>
      <c r="H21" s="1579"/>
      <c r="I21" s="1579"/>
      <c r="J21" s="1579"/>
      <c r="K21" s="1580"/>
      <c r="L21" s="1581"/>
    </row>
    <row r="22" spans="1:126" ht="15.75" hidden="1" customHeight="1">
      <c r="A22" s="1572" t="s">
        <v>1784</v>
      </c>
      <c r="B22" s="1574"/>
      <c r="C22" s="1574"/>
      <c r="D22" s="1574"/>
      <c r="E22" s="1574"/>
      <c r="F22" s="1575"/>
      <c r="G22" s="1578" t="s">
        <v>1785</v>
      </c>
      <c r="H22" s="1579"/>
      <c r="I22" s="1579"/>
      <c r="J22" s="1579"/>
      <c r="K22" s="1580"/>
      <c r="L22" s="1581"/>
    </row>
    <row r="23" spans="1:126" ht="15.75" hidden="1" customHeight="1">
      <c r="A23" s="1572"/>
      <c r="B23" s="1574"/>
      <c r="C23" s="1574"/>
      <c r="D23" s="1574"/>
      <c r="E23" s="1574"/>
      <c r="F23" s="1575"/>
      <c r="G23" s="1578" t="s">
        <v>1786</v>
      </c>
      <c r="H23" s="1579"/>
      <c r="I23" s="1579"/>
      <c r="J23" s="1579"/>
      <c r="K23" s="1580"/>
      <c r="L23" s="1581"/>
    </row>
    <row r="24" spans="1:126" ht="16.5" hidden="1" customHeight="1" thickBot="1">
      <c r="A24" s="1573"/>
      <c r="B24" s="1576"/>
      <c r="C24" s="1576"/>
      <c r="D24" s="1576"/>
      <c r="E24" s="1576"/>
      <c r="F24" s="1577"/>
      <c r="G24" s="1582" t="s">
        <v>1787</v>
      </c>
      <c r="H24" s="1583"/>
      <c r="I24" s="1583"/>
      <c r="J24" s="1583"/>
      <c r="K24" s="1584"/>
      <c r="L24" s="1585"/>
    </row>
    <row r="25" spans="1:126" ht="16.2" thickBot="1">
      <c r="A25" s="1555" t="s">
        <v>3329</v>
      </c>
      <c r="B25" s="1556"/>
      <c r="C25" s="1556"/>
      <c r="D25" s="1556"/>
      <c r="E25" s="1556"/>
      <c r="F25" s="1556"/>
      <c r="G25" s="1556"/>
      <c r="H25" s="1556"/>
      <c r="I25" s="1556"/>
      <c r="J25" s="1556"/>
      <c r="K25" s="1556"/>
      <c r="L25" s="1557"/>
    </row>
    <row r="26" spans="1:126" ht="15.75" customHeight="1" thickBot="1">
      <c r="A26" s="430" t="s">
        <v>3337</v>
      </c>
      <c r="B26" s="1558" t="s">
        <v>283</v>
      </c>
      <c r="C26" s="1558"/>
      <c r="D26" s="1559"/>
      <c r="E26" s="1569" t="s">
        <v>3399</v>
      </c>
      <c r="F26" s="1570"/>
      <c r="G26" s="1570"/>
      <c r="H26" s="1570"/>
      <c r="I26" s="1570"/>
      <c r="J26" s="1570"/>
      <c r="K26" s="1570"/>
      <c r="L26" s="1571"/>
      <c r="O26" s="1616" t="s">
        <v>1603</v>
      </c>
      <c r="P26" s="1617"/>
      <c r="Q26" s="1617"/>
      <c r="R26" s="1617"/>
      <c r="S26" s="1617"/>
      <c r="T26" s="1618"/>
      <c r="U26" s="1619" t="s">
        <v>1604</v>
      </c>
      <c r="V26" s="1620"/>
      <c r="W26" s="1620"/>
      <c r="X26" s="1620"/>
      <c r="Y26" s="1620"/>
      <c r="Z26" s="1620"/>
      <c r="AA26" s="1620"/>
      <c r="AB26" s="1620"/>
      <c r="AC26" s="1621"/>
      <c r="AD26" s="1622" t="s">
        <v>1605</v>
      </c>
      <c r="AE26" s="1623"/>
      <c r="AF26" s="1623"/>
      <c r="AG26" s="1623"/>
      <c r="AH26" s="1623"/>
      <c r="AI26" s="1623"/>
      <c r="AJ26" s="1623"/>
      <c r="AK26" s="1623"/>
      <c r="AL26" s="1623"/>
      <c r="AM26" s="1624"/>
      <c r="AN26" s="1622" t="s">
        <v>1606</v>
      </c>
      <c r="AO26" s="1623"/>
      <c r="AP26" s="1623"/>
      <c r="AQ26" s="1623"/>
      <c r="AR26" s="1623"/>
      <c r="AS26" s="1623"/>
      <c r="AT26" s="1623"/>
      <c r="AU26" s="1623"/>
      <c r="AV26" s="1623"/>
      <c r="AW26" s="1624"/>
      <c r="AX26" s="1622" t="s">
        <v>1607</v>
      </c>
      <c r="AY26" s="1623"/>
      <c r="AZ26" s="1623"/>
      <c r="BA26" s="1623"/>
      <c r="BB26" s="1623"/>
      <c r="BC26" s="1623"/>
      <c r="BD26" s="1623"/>
      <c r="BE26" s="1623"/>
      <c r="BF26" s="1623"/>
      <c r="BG26" s="1624"/>
      <c r="BH26" s="1607" t="s">
        <v>1608</v>
      </c>
      <c r="BI26" s="1608"/>
      <c r="BJ26" s="1608"/>
      <c r="BK26" s="1608"/>
      <c r="BL26" s="1608"/>
      <c r="BM26" s="1608"/>
      <c r="BN26" s="1608"/>
      <c r="BO26" s="1608"/>
      <c r="BP26" s="1608"/>
      <c r="BQ26" s="1608"/>
      <c r="BR26" s="1609"/>
      <c r="BS26" s="1607" t="s">
        <v>1609</v>
      </c>
      <c r="BT26" s="1608"/>
      <c r="BU26" s="1608"/>
      <c r="BV26" s="1608"/>
      <c r="BW26" s="1608"/>
      <c r="BX26" s="1608"/>
      <c r="BY26" s="1608"/>
      <c r="BZ26" s="1608"/>
      <c r="CA26" s="1608"/>
      <c r="CB26" s="1608"/>
      <c r="CC26" s="1609"/>
      <c r="CD26" s="1607" t="s">
        <v>1610</v>
      </c>
      <c r="CE26" s="1608"/>
      <c r="CF26" s="1608"/>
      <c r="CG26" s="1608"/>
      <c r="CH26" s="1608"/>
      <c r="CI26" s="1608"/>
      <c r="CJ26" s="1608"/>
      <c r="CK26" s="1608"/>
      <c r="CL26" s="1608"/>
      <c r="CM26" s="1608"/>
      <c r="CN26" s="1609"/>
      <c r="CO26" s="1610" t="s">
        <v>1611</v>
      </c>
      <c r="CP26" s="1611"/>
      <c r="CQ26" s="1611"/>
      <c r="CR26" s="1611"/>
      <c r="CS26" s="1611"/>
      <c r="CT26" s="1611"/>
      <c r="CU26" s="1611"/>
      <c r="CV26" s="1611"/>
      <c r="CW26" s="1611"/>
      <c r="CX26" s="1611"/>
      <c r="CY26" s="1612"/>
      <c r="CZ26" s="1613" t="s">
        <v>1612</v>
      </c>
      <c r="DA26" s="1614"/>
      <c r="DB26" s="1614"/>
      <c r="DC26" s="1614"/>
      <c r="DD26" s="1614"/>
      <c r="DE26" s="1614"/>
      <c r="DF26" s="1614"/>
      <c r="DG26" s="1614"/>
      <c r="DH26" s="1614"/>
      <c r="DI26" s="1614"/>
      <c r="DJ26" s="1615"/>
      <c r="DK26" s="1613" t="s">
        <v>1613</v>
      </c>
      <c r="DL26" s="1614"/>
      <c r="DM26" s="1614"/>
      <c r="DN26" s="1614"/>
      <c r="DO26" s="1614"/>
      <c r="DP26" s="1614"/>
      <c r="DQ26" s="1614"/>
      <c r="DR26" s="1614"/>
      <c r="DS26" s="1614"/>
      <c r="DT26" s="1614"/>
      <c r="DU26" s="1615"/>
    </row>
    <row r="27" spans="1:126" ht="15.75" customHeight="1" thickBot="1">
      <c r="A27" s="431" t="s">
        <v>3338</v>
      </c>
      <c r="B27" s="1560"/>
      <c r="C27" s="1561"/>
      <c r="D27" s="1562"/>
      <c r="E27" s="1552"/>
      <c r="F27" s="1553"/>
      <c r="G27" s="1553"/>
      <c r="H27" s="1553"/>
      <c r="I27" s="1553"/>
      <c r="J27" s="1553"/>
      <c r="K27" s="1553"/>
      <c r="L27" s="1554"/>
      <c r="N27" s="1039"/>
      <c r="O27" s="1040" t="s">
        <v>1615</v>
      </c>
      <c r="P27" s="1041" t="s">
        <v>503</v>
      </c>
      <c r="Q27" s="1041" t="s">
        <v>1616</v>
      </c>
      <c r="R27" s="1041" t="s">
        <v>1617</v>
      </c>
      <c r="S27" s="1041" t="s">
        <v>1618</v>
      </c>
      <c r="T27" s="1042" t="s">
        <v>1619</v>
      </c>
      <c r="U27" s="1043" t="s">
        <v>1620</v>
      </c>
      <c r="V27" s="1044" t="s">
        <v>1621</v>
      </c>
      <c r="W27" s="1045" t="s">
        <v>1622</v>
      </c>
      <c r="X27" s="1045" t="s">
        <v>1623</v>
      </c>
      <c r="Y27" s="1045" t="s">
        <v>1624</v>
      </c>
      <c r="Z27" s="1045" t="s">
        <v>1625</v>
      </c>
      <c r="AA27" s="1045" t="s">
        <v>1626</v>
      </c>
      <c r="AB27" s="1045" t="s">
        <v>1627</v>
      </c>
      <c r="AC27" s="1046" t="s">
        <v>1628</v>
      </c>
      <c r="AD27" s="1047" t="s">
        <v>1629</v>
      </c>
      <c r="AE27" s="1048" t="s">
        <v>1630</v>
      </c>
      <c r="AF27" s="1048" t="s">
        <v>1631</v>
      </c>
      <c r="AG27" s="1048" t="s">
        <v>1632</v>
      </c>
      <c r="AH27" s="1048" t="s">
        <v>1633</v>
      </c>
      <c r="AI27" s="1048" t="s">
        <v>1634</v>
      </c>
      <c r="AJ27" s="1048" t="s">
        <v>1635</v>
      </c>
      <c r="AK27" s="1048" t="s">
        <v>1636</v>
      </c>
      <c r="AL27" s="1048" t="s">
        <v>1637</v>
      </c>
      <c r="AM27" s="1049" t="s">
        <v>1638</v>
      </c>
      <c r="AN27" s="1050" t="s">
        <v>1639</v>
      </c>
      <c r="AO27" s="1051" t="s">
        <v>1640</v>
      </c>
      <c r="AP27" s="1051" t="s">
        <v>1641</v>
      </c>
      <c r="AQ27" s="1051" t="s">
        <v>1642</v>
      </c>
      <c r="AR27" s="1051" t="s">
        <v>1643</v>
      </c>
      <c r="AS27" s="1051" t="s">
        <v>1644</v>
      </c>
      <c r="AT27" s="1051" t="s">
        <v>1645</v>
      </c>
      <c r="AU27" s="1051" t="s">
        <v>1646</v>
      </c>
      <c r="AV27" s="1051" t="s">
        <v>1647</v>
      </c>
      <c r="AW27" s="1052" t="s">
        <v>1648</v>
      </c>
      <c r="AX27" s="1047" t="s">
        <v>1649</v>
      </c>
      <c r="AY27" s="1048" t="s">
        <v>1650</v>
      </c>
      <c r="AZ27" s="1048" t="s">
        <v>1651</v>
      </c>
      <c r="BA27" s="1048" t="s">
        <v>1652</v>
      </c>
      <c r="BB27" s="1048" t="s">
        <v>1653</v>
      </c>
      <c r="BC27" s="1048" t="s">
        <v>1654</v>
      </c>
      <c r="BD27" s="1048" t="s">
        <v>1655</v>
      </c>
      <c r="BE27" s="1048" t="s">
        <v>1656</v>
      </c>
      <c r="BF27" s="1048" t="s">
        <v>1657</v>
      </c>
      <c r="BG27" s="1049" t="s">
        <v>1658</v>
      </c>
      <c r="BH27" s="1053" t="s">
        <v>1659</v>
      </c>
      <c r="BI27" s="1054" t="s">
        <v>1660</v>
      </c>
      <c r="BJ27" s="1054" t="s">
        <v>1661</v>
      </c>
      <c r="BK27" s="1054" t="s">
        <v>1662</v>
      </c>
      <c r="BL27" s="1054" t="s">
        <v>1663</v>
      </c>
      <c r="BM27" s="1054" t="s">
        <v>1664</v>
      </c>
      <c r="BN27" s="1054" t="s">
        <v>1665</v>
      </c>
      <c r="BO27" s="1054" t="s">
        <v>1666</v>
      </c>
      <c r="BP27" s="1054" t="s">
        <v>1667</v>
      </c>
      <c r="BQ27" s="1054" t="s">
        <v>1668</v>
      </c>
      <c r="BR27" s="1055" t="s">
        <v>1669</v>
      </c>
      <c r="BS27" s="1053" t="s">
        <v>1670</v>
      </c>
      <c r="BT27" s="1054" t="s">
        <v>1671</v>
      </c>
      <c r="BU27" s="1054" t="s">
        <v>1672</v>
      </c>
      <c r="BV27" s="1054" t="s">
        <v>1673</v>
      </c>
      <c r="BW27" s="1054" t="s">
        <v>1674</v>
      </c>
      <c r="BX27" s="1054" t="s">
        <v>1675</v>
      </c>
      <c r="BY27" s="1054" t="s">
        <v>1676</v>
      </c>
      <c r="BZ27" s="1054" t="s">
        <v>1677</v>
      </c>
      <c r="CA27" s="1054" t="s">
        <v>1678</v>
      </c>
      <c r="CB27" s="1054" t="s">
        <v>1679</v>
      </c>
      <c r="CC27" s="1055" t="s">
        <v>1680</v>
      </c>
      <c r="CD27" s="1053" t="s">
        <v>1681</v>
      </c>
      <c r="CE27" s="1054" t="s">
        <v>1682</v>
      </c>
      <c r="CF27" s="1054" t="s">
        <v>1683</v>
      </c>
      <c r="CG27" s="1054" t="s">
        <v>1684</v>
      </c>
      <c r="CH27" s="1054" t="s">
        <v>1685</v>
      </c>
      <c r="CI27" s="1054" t="s">
        <v>1686</v>
      </c>
      <c r="CJ27" s="1054" t="s">
        <v>1687</v>
      </c>
      <c r="CK27" s="1054" t="s">
        <v>1688</v>
      </c>
      <c r="CL27" s="1054" t="s">
        <v>1689</v>
      </c>
      <c r="CM27" s="1054" t="s">
        <v>1690</v>
      </c>
      <c r="CN27" s="1055" t="s">
        <v>1691</v>
      </c>
      <c r="CO27" s="1056" t="s">
        <v>1692</v>
      </c>
      <c r="CP27" s="1057" t="s">
        <v>1693</v>
      </c>
      <c r="CQ27" s="1057" t="s">
        <v>1694</v>
      </c>
      <c r="CR27" s="1057" t="s">
        <v>1695</v>
      </c>
      <c r="CS27" s="1057" t="s">
        <v>1696</v>
      </c>
      <c r="CT27" s="1057" t="s">
        <v>1697</v>
      </c>
      <c r="CU27" s="1057" t="s">
        <v>1698</v>
      </c>
      <c r="CV27" s="1057" t="s">
        <v>1699</v>
      </c>
      <c r="CW27" s="1057" t="s">
        <v>1700</v>
      </c>
      <c r="CX27" s="1057" t="s">
        <v>1701</v>
      </c>
      <c r="CY27" s="1058" t="s">
        <v>1702</v>
      </c>
      <c r="CZ27" s="1059" t="s">
        <v>1703</v>
      </c>
      <c r="DA27" s="1060" t="s">
        <v>1704</v>
      </c>
      <c r="DB27" s="1060" t="s">
        <v>1705</v>
      </c>
      <c r="DC27" s="1060" t="s">
        <v>1706</v>
      </c>
      <c r="DD27" s="1060" t="s">
        <v>1707</v>
      </c>
      <c r="DE27" s="1060" t="s">
        <v>1708</v>
      </c>
      <c r="DF27" s="1060" t="s">
        <v>1709</v>
      </c>
      <c r="DG27" s="1060" t="s">
        <v>1710</v>
      </c>
      <c r="DH27" s="1060" t="s">
        <v>1711</v>
      </c>
      <c r="DI27" s="1060" t="s">
        <v>1712</v>
      </c>
      <c r="DJ27" s="1061" t="s">
        <v>1713</v>
      </c>
      <c r="DK27" s="1059" t="s">
        <v>1714</v>
      </c>
      <c r="DL27" s="1060" t="s">
        <v>1715</v>
      </c>
      <c r="DM27" s="1060" t="s">
        <v>1716</v>
      </c>
      <c r="DN27" s="1060" t="s">
        <v>1717</v>
      </c>
      <c r="DO27" s="1060" t="s">
        <v>1718</v>
      </c>
      <c r="DP27" s="1060" t="s">
        <v>1719</v>
      </c>
      <c r="DQ27" s="1060" t="s">
        <v>1720</v>
      </c>
      <c r="DR27" s="1060" t="s">
        <v>1721</v>
      </c>
      <c r="DS27" s="1060" t="s">
        <v>1722</v>
      </c>
      <c r="DT27" s="1060" t="s">
        <v>1723</v>
      </c>
      <c r="DU27" s="1061" t="s">
        <v>1724</v>
      </c>
    </row>
    <row r="28" spans="1:126" ht="15.75" customHeight="1" thickBot="1">
      <c r="A28" s="432" t="s">
        <v>3339</v>
      </c>
      <c r="B28" s="1563"/>
      <c r="C28" s="1564"/>
      <c r="D28" s="1565"/>
      <c r="E28" s="1552"/>
      <c r="F28" s="1553"/>
      <c r="G28" s="1553"/>
      <c r="H28" s="1553"/>
      <c r="I28" s="1553"/>
      <c r="J28" s="1553"/>
      <c r="K28" s="1553"/>
      <c r="L28" s="1554"/>
      <c r="N28" s="1062" t="s">
        <v>1727</v>
      </c>
      <c r="O28" s="1040" t="s">
        <v>1728</v>
      </c>
      <c r="P28" s="1041" t="s">
        <v>1729</v>
      </c>
      <c r="Q28" s="1041" t="s">
        <v>1730</v>
      </c>
      <c r="R28" s="1041" t="s">
        <v>1731</v>
      </c>
      <c r="S28" s="1042" t="s">
        <v>1732</v>
      </c>
      <c r="T28" s="1042" t="s">
        <v>1733</v>
      </c>
      <c r="U28" s="1043" t="s">
        <v>1734</v>
      </c>
      <c r="V28" s="1044" t="s">
        <v>1422</v>
      </c>
      <c r="W28" s="1045" t="s">
        <v>1423</v>
      </c>
      <c r="X28" s="1045" t="s">
        <v>1424</v>
      </c>
      <c r="Y28" s="1045" t="s">
        <v>1425</v>
      </c>
      <c r="Z28" s="1045" t="s">
        <v>1426</v>
      </c>
      <c r="AA28" s="1045" t="s">
        <v>1427</v>
      </c>
      <c r="AB28" s="1045" t="s">
        <v>1428</v>
      </c>
      <c r="AC28" s="1046" t="s">
        <v>1429</v>
      </c>
      <c r="AD28" s="1047" t="s">
        <v>1735</v>
      </c>
      <c r="AE28" s="1048" t="s">
        <v>1736</v>
      </c>
      <c r="AF28" s="1048" t="s">
        <v>1737</v>
      </c>
      <c r="AG28" s="1048" t="s">
        <v>1738</v>
      </c>
      <c r="AH28" s="1048" t="s">
        <v>1739</v>
      </c>
      <c r="AI28" s="1048" t="s">
        <v>1740</v>
      </c>
      <c r="AJ28" s="1048" t="s">
        <v>1741</v>
      </c>
      <c r="AK28" s="1048" t="s">
        <v>1740</v>
      </c>
      <c r="AL28" s="1048" t="s">
        <v>1742</v>
      </c>
      <c r="AM28" s="1049" t="s">
        <v>1740</v>
      </c>
      <c r="AN28" s="1050" t="s">
        <v>1743</v>
      </c>
      <c r="AO28" s="1051" t="s">
        <v>1736</v>
      </c>
      <c r="AP28" s="1051" t="s">
        <v>1737</v>
      </c>
      <c r="AQ28" s="1051" t="s">
        <v>1744</v>
      </c>
      <c r="AR28" s="1051" t="s">
        <v>1739</v>
      </c>
      <c r="AS28" s="1051" t="s">
        <v>1740</v>
      </c>
      <c r="AT28" s="1051" t="s">
        <v>1741</v>
      </c>
      <c r="AU28" s="1051" t="s">
        <v>1740</v>
      </c>
      <c r="AV28" s="1051" t="s">
        <v>1742</v>
      </c>
      <c r="AW28" s="1052" t="s">
        <v>1740</v>
      </c>
      <c r="AX28" s="1047" t="s">
        <v>1745</v>
      </c>
      <c r="AY28" s="1048" t="s">
        <v>1736</v>
      </c>
      <c r="AZ28" s="1048" t="s">
        <v>1737</v>
      </c>
      <c r="BA28" s="1048" t="s">
        <v>1746</v>
      </c>
      <c r="BB28" s="1048" t="s">
        <v>1739</v>
      </c>
      <c r="BC28" s="1048" t="s">
        <v>1740</v>
      </c>
      <c r="BD28" s="1048" t="s">
        <v>1741</v>
      </c>
      <c r="BE28" s="1048" t="s">
        <v>1740</v>
      </c>
      <c r="BF28" s="1048" t="s">
        <v>1742</v>
      </c>
      <c r="BG28" s="1049" t="s">
        <v>1740</v>
      </c>
      <c r="BH28" s="1053" t="s">
        <v>1747</v>
      </c>
      <c r="BI28" s="1054" t="s">
        <v>1736</v>
      </c>
      <c r="BJ28" s="1054" t="s">
        <v>1737</v>
      </c>
      <c r="BK28" s="1054" t="s">
        <v>1748</v>
      </c>
      <c r="BL28" s="1054" t="s">
        <v>1749</v>
      </c>
      <c r="BM28" s="1054" t="s">
        <v>1739</v>
      </c>
      <c r="BN28" s="1054" t="s">
        <v>1740</v>
      </c>
      <c r="BO28" s="1054" t="s">
        <v>1741</v>
      </c>
      <c r="BP28" s="1054" t="s">
        <v>1740</v>
      </c>
      <c r="BQ28" s="1054" t="s">
        <v>1742</v>
      </c>
      <c r="BR28" s="1055" t="s">
        <v>1740</v>
      </c>
      <c r="BS28" s="1053" t="s">
        <v>1750</v>
      </c>
      <c r="BT28" s="1054" t="s">
        <v>1736</v>
      </c>
      <c r="BU28" s="1054" t="s">
        <v>1737</v>
      </c>
      <c r="BV28" s="1054" t="s">
        <v>1751</v>
      </c>
      <c r="BW28" s="1054" t="s">
        <v>1752</v>
      </c>
      <c r="BX28" s="1054" t="s">
        <v>1739</v>
      </c>
      <c r="BY28" s="1054" t="s">
        <v>1740</v>
      </c>
      <c r="BZ28" s="1054" t="s">
        <v>1741</v>
      </c>
      <c r="CA28" s="1054" t="s">
        <v>1740</v>
      </c>
      <c r="CB28" s="1054" t="s">
        <v>1742</v>
      </c>
      <c r="CC28" s="1055" t="s">
        <v>1740</v>
      </c>
      <c r="CD28" s="1053" t="s">
        <v>1753</v>
      </c>
      <c r="CE28" s="1054" t="s">
        <v>1736</v>
      </c>
      <c r="CF28" s="1054" t="s">
        <v>1737</v>
      </c>
      <c r="CG28" s="1054" t="s">
        <v>1754</v>
      </c>
      <c r="CH28" s="1054" t="s">
        <v>1755</v>
      </c>
      <c r="CI28" s="1054" t="s">
        <v>1739</v>
      </c>
      <c r="CJ28" s="1054" t="s">
        <v>1740</v>
      </c>
      <c r="CK28" s="1054" t="s">
        <v>1741</v>
      </c>
      <c r="CL28" s="1054" t="s">
        <v>1740</v>
      </c>
      <c r="CM28" s="1054" t="s">
        <v>1742</v>
      </c>
      <c r="CN28" s="1055" t="s">
        <v>1740</v>
      </c>
      <c r="CO28" s="1059" t="s">
        <v>1756</v>
      </c>
      <c r="CP28" s="1060" t="s">
        <v>1736</v>
      </c>
      <c r="CQ28" s="1060" t="s">
        <v>1737</v>
      </c>
      <c r="CR28" s="1060" t="s">
        <v>1757</v>
      </c>
      <c r="CS28" s="1060" t="s">
        <v>1758</v>
      </c>
      <c r="CT28" s="1060" t="s">
        <v>1739</v>
      </c>
      <c r="CU28" s="1060" t="s">
        <v>1740</v>
      </c>
      <c r="CV28" s="1060" t="s">
        <v>1741</v>
      </c>
      <c r="CW28" s="1060" t="s">
        <v>1740</v>
      </c>
      <c r="CX28" s="1060" t="s">
        <v>1742</v>
      </c>
      <c r="CY28" s="1061" t="s">
        <v>1740</v>
      </c>
      <c r="CZ28" s="1059" t="s">
        <v>1759</v>
      </c>
      <c r="DA28" s="1060" t="s">
        <v>1736</v>
      </c>
      <c r="DB28" s="1060" t="s">
        <v>1737</v>
      </c>
      <c r="DC28" s="1060" t="s">
        <v>1760</v>
      </c>
      <c r="DD28" s="1060" t="s">
        <v>1761</v>
      </c>
      <c r="DE28" s="1060" t="s">
        <v>1739</v>
      </c>
      <c r="DF28" s="1060" t="s">
        <v>1740</v>
      </c>
      <c r="DG28" s="1060" t="s">
        <v>1741</v>
      </c>
      <c r="DH28" s="1060" t="s">
        <v>1740</v>
      </c>
      <c r="DI28" s="1060" t="s">
        <v>1742</v>
      </c>
      <c r="DJ28" s="1061" t="s">
        <v>1740</v>
      </c>
      <c r="DK28" s="1059" t="s">
        <v>1762</v>
      </c>
      <c r="DL28" s="1060" t="s">
        <v>1736</v>
      </c>
      <c r="DM28" s="1060" t="s">
        <v>1737</v>
      </c>
      <c r="DN28" s="1060" t="s">
        <v>1763</v>
      </c>
      <c r="DO28" s="1060" t="s">
        <v>1761</v>
      </c>
      <c r="DP28" s="1060" t="s">
        <v>1739</v>
      </c>
      <c r="DQ28" s="1060" t="s">
        <v>1740</v>
      </c>
      <c r="DR28" s="1060" t="s">
        <v>1741</v>
      </c>
      <c r="DS28" s="1060" t="s">
        <v>1740</v>
      </c>
      <c r="DT28" s="1060" t="s">
        <v>1742</v>
      </c>
      <c r="DU28" s="1061" t="s">
        <v>1740</v>
      </c>
      <c r="DV28" s="1063"/>
    </row>
    <row r="29" spans="1:126" ht="15.75" customHeight="1" thickBot="1">
      <c r="A29" s="1566" t="s">
        <v>3364</v>
      </c>
      <c r="B29" s="1567"/>
      <c r="C29" s="1567"/>
      <c r="D29" s="1568"/>
      <c r="E29" s="1552"/>
      <c r="F29" s="1553"/>
      <c r="G29" s="1553"/>
      <c r="H29" s="1553"/>
      <c r="I29" s="1553"/>
      <c r="J29" s="1553"/>
      <c r="K29" s="1553"/>
      <c r="L29" s="1554"/>
      <c r="N29" s="1064" t="s">
        <v>1766</v>
      </c>
      <c r="O29" s="1065" t="str">
        <f>IF(B27&lt;&gt;"",B27,"")</f>
        <v/>
      </c>
      <c r="P29" s="1066"/>
      <c r="Q29" s="1067" t="str">
        <f>IF(B28&lt;&gt;"",B28,"")</f>
        <v/>
      </c>
      <c r="R29" s="1068">
        <v>2958465</v>
      </c>
      <c r="S29" s="1069" t="str">
        <f>IF(OR(B30='Dropdown Auswahl'!B3,B31='Dropdown Auswahl'!B3,B33='Dropdown Auswahl'!B3),"X","")</f>
        <v/>
      </c>
      <c r="T29" s="1070" t="str">
        <f>IF(B35&lt;&gt;'Dropdown Auswahl'!B3,"","X")</f>
        <v/>
      </c>
      <c r="U29" s="1071"/>
      <c r="V29" s="1072"/>
      <c r="W29" s="1073"/>
      <c r="X29" s="1073"/>
      <c r="Y29" s="1073"/>
      <c r="Z29" s="1073"/>
      <c r="AA29" s="1073"/>
      <c r="AB29" s="1073"/>
      <c r="AC29" s="1074"/>
      <c r="AD29" s="1075" t="str">
        <f>IF(AND(
B30='Dropdown Auswahl'!B3,
B38&lt;&gt;'DD FD'!A3,B38&lt;&gt;""),
VLOOKUP(B38,'DD FD'!B:C,2,FALSE),
"")</f>
        <v/>
      </c>
      <c r="AE29" s="1076" t="str">
        <f>IF(AND(
B30='Dropdown Auswahl'!B3,
B38&lt;&gt;'DD FD'!B3,B38&lt;&gt;"",
B41&lt;&gt;'DD FD'!H3,B41&lt;&gt;""),
VLOOKUP(B41,'DD FD'!H:J,3,FALSE),
"")</f>
        <v/>
      </c>
      <c r="AF29" s="1073" t="str">
        <f>IF(AND(
B30='Dropdown Auswahl'!B3,
B38&lt;&gt;'DD FD'!B3,B38&lt;&gt;"",
B41&lt;&gt;'DD FD'!H3,B41&lt;&gt;"",
B40&lt;&gt;0,B40&lt;&gt;""),
ROUNDUP(B40,4),
"")</f>
        <v/>
      </c>
      <c r="AG29" s="1073" t="str">
        <f>IF(AND(
B30='Dropdown Auswahl'!B3,
B41&lt;&gt;"",B41&lt;&gt;'Dropdown Auswahl'!B2,
B39='Dropdown Auswahl'!A2),
"X","")</f>
        <v/>
      </c>
      <c r="AH29" s="1076" t="str">
        <f>IF(AND(
B30='Dropdown Auswahl'!B3,
B38&lt;&gt;'DD FD'!B3,B38&lt;&gt;"",
B41&lt;&gt;'DD FD'!H3,B41&lt;&gt;"",
B40&lt;&gt;0,B40&lt;&gt;"",
B42&lt;&gt;'DD FD'!K3,B42&lt;&gt;'DD FD'!K4,B42&lt;&gt;""),
VLOOKUP(B42,'DD FD'!S:T,2,FALSE),
"")</f>
        <v/>
      </c>
      <c r="AI29" s="1077" t="str">
        <f>IF(AND(
B30='Dropdown Auswahl'!B3,
B38&lt;&gt;'DD FD'!B3,B38&lt;&gt;"",
B41&lt;&gt;'DD FD'!H3,B41&lt;&gt;"",
B40&lt;&gt;0,B40&lt;&gt;"",
B42&lt;&gt;'DD FD'!K3,B42&lt;&gt;'DD FD'!K4,B42&lt;&gt;"",
B43&lt;&gt;0,B43&lt;&gt;0),
ROUNDUP(B43,1),
"")</f>
        <v/>
      </c>
      <c r="AJ29" s="1076" t="str">
        <f>IF(AND(
B30='Dropdown Auswahl'!B3,
B38&lt;&gt;'DD FD'!B3,B38&lt;&gt;"",
B41&lt;&gt;'DD FD'!H3,B41&lt;&gt;"",
B40&lt;&gt;0,B40&lt;&gt;"",
B44&lt;&gt;'DD FD'!U3,B44&lt;&gt;'DD FD'!U4,B44&lt;&gt;""),
VLOOKUP(B44,'DD FD'!AC:AD,2,FALSE),
"")</f>
        <v/>
      </c>
      <c r="AK29" s="1077" t="str">
        <f>IF(AND(
B30='Dropdown Auswahl'!B3,
B38&lt;&gt;'DD FD'!B3,B38&lt;&gt;"",
B41&lt;&gt;'DD FD'!H3,B41&lt;&gt;"",
B40&lt;&gt;0,B40&lt;&gt;"",
B44&lt;&gt;'DD FD'!U3,B44&lt;&gt;'DD FD'!U4,B44&lt;&gt;"",
B45&lt;&gt;0,B45&lt;&gt;""),
ROUNDUP(B45,1),
"")</f>
        <v/>
      </c>
      <c r="AL29" s="1078" t="str">
        <f>IF(AND(
B30='Dropdown Auswahl'!B3,
B38&lt;&gt;'DD FD'!B3,B38&lt;&gt;"",
B41&lt;&gt;'DD FD'!H3,B41&lt;&gt;"",
B40&lt;&gt;0,B40&lt;&gt;"",
B46&lt;&gt;'DD FD'!AE3,B46&lt;&gt;'DD FD'!AE4,B46&lt;&gt;""),
VLOOKUP(B46,'DD FD'!AE:AF,2,FALSE),
"")</f>
        <v/>
      </c>
      <c r="AM29" s="1079" t="str">
        <f>IF(AND(
B30='Dropdown Auswahl'!B3,
B38&lt;&gt;'DD FD'!B3,B38&lt;&gt;"",
B41&lt;&gt;'DD FD'!H3,B41&lt;&gt;"",
B40&lt;&gt;0,B40&lt;&gt;"",
B46&lt;&gt;'DD FD'!AE3,B46&lt;&gt;'DD FD'!AE4,B46&lt;&gt;"",
B47&lt;&gt;0,B47&lt;&gt;""),
ROUNDUP(B47,1),
"")</f>
        <v/>
      </c>
      <c r="AN29" s="1075" t="str">
        <f>IF(AND(
B30='Dropdown Auswahl'!B3,
F38&lt;&gt;'DD FD'!B3,F38&lt;&gt;""),
VLOOKUP(F38,'DD FD'!B:C,2,FALSE),
"")</f>
        <v/>
      </c>
      <c r="AO29" s="1076" t="str">
        <f>IF(AND(
B30='Dropdown Auswahl'!B3,
F38&lt;&gt;'DD FD'!B3,F38&lt;&gt;"",
F41&lt;&gt;'DD FD'!H3,F41&lt;&gt;""),
VLOOKUP(F41,'DD FD'!H:J,3,FALSE),
"")</f>
        <v/>
      </c>
      <c r="AP29" s="1073" t="str">
        <f>IF(AND(
B30='Dropdown Auswahl'!B3,
F38&lt;&gt;'DD FD'!B3,F38&lt;&gt;"",
F41&lt;&gt;'DD FD'!H3,F41&lt;&gt;"",
F40&lt;&gt;0,F40&lt;&gt;""),
ROUNDUP(F40,4),
"")</f>
        <v/>
      </c>
      <c r="AQ29" s="1073" t="str">
        <f>IF(AND(
B30='Dropdown Auswahl'!B3,
F41&lt;&gt;"",F41&lt;&gt;'Dropdown Auswahl'!B2,
F39='Dropdown Auswahl'!A2),
"X","")</f>
        <v/>
      </c>
      <c r="AR29" s="1076" t="str">
        <f>IF(AND(
B30='Dropdown Auswahl'!B3,
F38&lt;&gt;'DD FD'!B3,F38&lt;&gt;"",
F41&lt;&gt;'DD FD'!H3,F41&lt;&gt;"",
F40&lt;&gt;0,F40&lt;&gt;"",
F42&lt;&gt;'DD FD'!K3,F42&lt;&gt;'DD FD'!K4,B42&lt;&gt;""),
VLOOKUP(F42,'DD FD'!S:T,2,FALSE),
"")</f>
        <v/>
      </c>
      <c r="AS29" s="1077" t="str">
        <f>IF(AND(
B30='Dropdown Auswahl'!B3,
F38&lt;&gt;'DD FD'!B3,F38&lt;&gt;"",
F41&lt;&gt;'DD FD'!H3,F41&lt;&gt;"",
F40&lt;&gt;0,F40&lt;&gt;"",
F42&lt;&gt;'DD FD'!K3,F42&lt;&gt;'DD FD'!K4,F42&lt;&gt;"",
F43&lt;&gt;0,F43&lt;&gt;0),
ROUNDUP(F43,1),
"")</f>
        <v/>
      </c>
      <c r="AT29" s="1076" t="str">
        <f>IF(AND(
B30='Dropdown Auswahl'!B3,
F38&lt;&gt;'DD FD'!B3,F38&lt;&gt;"",
F41&lt;&gt;'DD FD'!H3,F41&lt;&gt;"",
F40&lt;&gt;0,F40&lt;&gt;"",
F44&lt;&gt;'DD FD'!U3,F44&lt;&gt;'DD FD'!U4,F44&lt;&gt;""),
VLOOKUP(F44,'DD FD'!AC:AD,2,FALSE),
"")</f>
        <v/>
      </c>
      <c r="AU29" s="1077" t="str">
        <f>IF(AND(
B30='Dropdown Auswahl'!B3,
F38&lt;&gt;'DD FD'!B3,F38&lt;&gt;"",
F41&lt;&gt;'DD FD'!H3,F41&lt;&gt;"",
F40&lt;&gt;0,F40&lt;&gt;"",
F44&lt;&gt;'DD FD'!U3,F44&lt;&gt;'DD FD'!U4,F44&lt;&gt;"",
F45&lt;&gt;0,F45&lt;&gt;""),
ROUNDUP(F45,1),
"")</f>
        <v/>
      </c>
      <c r="AV29" s="1076" t="str">
        <f>IF(AND(
B30='Dropdown Auswahl'!B3,
F38&lt;&gt;'DD FD'!B3,F38&lt;&gt;"",
F41&lt;&gt;'DD FD'!H3,F41&lt;&gt;"",
F40&lt;&gt;0,F40&lt;&gt;"",
F46&lt;&gt;'DD FD'!AE3,F46&lt;&gt;'DD FD'!AE4,F46&lt;&gt;""),
VLOOKUP(F46,'DD FD'!AE:AF,2,FALSE),
"")</f>
        <v/>
      </c>
      <c r="AW29" s="1079" t="str">
        <f>IF(AND(
B30='Dropdown Auswahl'!B3,
F38&lt;&gt;'DD FD'!B3,F38&lt;&gt;"",
F41&lt;&gt;'DD FD'!H3,F41&lt;&gt;"",
F40&lt;&gt;0,F40&lt;&gt;"",
F46&lt;&gt;'DD FD'!AE3,F46&lt;&gt;'DD FD'!AE4,F46&lt;&gt;"",
F47&lt;&gt;0,F47&lt;&gt;""),
ROUNDUP(F47,1),
"")</f>
        <v/>
      </c>
      <c r="AX29" s="1075" t="str">
        <f>IF(AND(
B30='Dropdown Auswahl'!B3,
J38&lt;&gt;'DD FD'!B3,J38&lt;&gt;""),
VLOOKUP(J38,'DD FD'!B:C,2,FALSE),
"")</f>
        <v/>
      </c>
      <c r="AY29" s="1076" t="str">
        <f>IF(AND(
B30='Dropdown Auswahl'!B3,
J38&lt;&gt;'DD FD'!B3,J38&lt;&gt;"",
J41&lt;&gt;'DD FD'!H3,J41&lt;&gt;""),
VLOOKUP(J41,'DD FD'!H:J,3,FALSE),
"")</f>
        <v/>
      </c>
      <c r="AZ29" s="1073" t="str">
        <f>IF(AND(
B30='Dropdown Auswahl'!B3,
J38&lt;&gt;'DD FD'!B3,J38&lt;&gt;"",
J41&lt;&gt;'DD FD'!H3,J41&lt;&gt;"",
J40&lt;&gt;0,J40&lt;&gt;""),
ROUNDUP(J40,4),
"")</f>
        <v/>
      </c>
      <c r="BA29" s="1073" t="str">
        <f>IF(AND(
B30='Dropdown Auswahl'!B3,
J41&lt;&gt;"",J41&lt;&gt;'Dropdown Auswahl'!B2,
J39='Dropdown Auswahl'!A2),
"X","")</f>
        <v/>
      </c>
      <c r="BB29" s="1076" t="str">
        <f>IF(AND(
B30='Dropdown Auswahl'!B3,
J38&lt;&gt;'DD FD'!B3,J38&lt;&gt;"",
J41&lt;&gt;'DD FD'!H3,J41&lt;&gt;"",
J40&lt;&gt;0,J40&lt;&gt;"",
J42&lt;&gt;'DD FD'!K3,J42&lt;&gt;'DD FD'!K4,J42&lt;&gt;""),
VLOOKUP(J42,'DD FD'!S:T,2,FALSE),
"")</f>
        <v/>
      </c>
      <c r="BC29" s="1077" t="str">
        <f>IF(AND(
B30='Dropdown Auswahl'!B3,
J38&lt;&gt;'DD FD'!B3,J38&lt;&gt;"",
J41&lt;&gt;'DD FD'!H3,J41&lt;&gt;"",
J40&lt;&gt;0,J40&lt;&gt;"",
J42&lt;&gt;'DD FD'!K3,J42&lt;&gt;'DD FD'!K4,J42&lt;&gt;"",
J43&lt;&gt;0,J43&lt;&gt;0),
ROUNDUP(J43,1),
"")</f>
        <v/>
      </c>
      <c r="BD29" s="1076" t="str">
        <f>IF(AND(
B30='Dropdown Auswahl'!B3,
J38&lt;&gt;'DD FD'!B3,J38&lt;&gt;"",
J41&lt;&gt;'DD FD'!H3,J41&lt;&gt;"",
J40&lt;&gt;0,J40&lt;&gt;"",
J44&lt;&gt;'DD FD'!U3,J44&lt;&gt;'DD FD'!U4,J44&lt;&gt;""),
VLOOKUP(J44,'DD FD'!AC:AD,2,FALSE),
"")</f>
        <v/>
      </c>
      <c r="BE29" s="1077" t="str">
        <f>IF(AND(
B30='Dropdown Auswahl'!B3,
J38&lt;&gt;'DD FD'!B3,J38&lt;&gt;"",
J41&lt;&gt;'DD FD'!H3,J41&lt;&gt;"",
J40&lt;&gt;0,J40&lt;&gt;"",
J44&lt;&gt;'DD FD'!U3,J44&lt;&gt;'DD FD'!U4,J44&lt;&gt;"",
J45&lt;&gt;0,J45&lt;&gt;""),
ROUNDUP(J45,1),
"")</f>
        <v/>
      </c>
      <c r="BF29" s="1076" t="str">
        <f>IF(AND(
B30='Dropdown Auswahl'!B3,
J38&lt;&gt;'DD FD'!B3,J38&lt;&gt;"",
J41&lt;&gt;'DD FD'!H3,J41&lt;&gt;"",
J40&lt;&gt;0,J40&lt;&gt;"",
J46&lt;&gt;'DD FD'!AE3,J46&lt;&gt;'DD FD'!AE4,J46&lt;&gt;""),
VLOOKUP(J46,'DD FD'!AE:AF,2,FALSE),
"")</f>
        <v/>
      </c>
      <c r="BG29" s="1079" t="str">
        <f>IF(AND(
B30='Dropdown Auswahl'!B3,
J38&lt;&gt;'DD FD'!B3,J38&lt;&gt;"",
J41&lt;&gt;'DD FD'!H3,J41&lt;&gt;"",
J40&lt;&gt;0,J40&lt;&gt;"",
J46&lt;&gt;'DD FD'!AE3,J46&lt;&gt;'DD FD'!AE4,J46&lt;&gt;"",
J47&lt;&gt;0,J47&lt;&gt;""),
ROUNDUP(J47,1),
"")</f>
        <v/>
      </c>
      <c r="BH29" s="1075" t="str">
        <f>IF(AND(
B31='Dropdown Auswahl'!B3,
B63&lt;&gt;'DD FD'!D3,B63&lt;&gt;""),
VLOOKUP(B63,'DD FD'!D:E,2,FALSE),
"")</f>
        <v/>
      </c>
      <c r="BI29" s="1076" t="str">
        <f>IF(AND(
B31='Dropdown Auswahl'!B3,
B63&lt;&gt;'DD FD'!D3,B63&lt;&gt;"",
B66&lt;&gt;'DD FD'!H3,B66&lt;&gt;""),
VLOOKUP(B66,'DD FD'!H:J,3,FALSE),
"")</f>
        <v/>
      </c>
      <c r="BJ29" s="1073" t="str">
        <f>IF(AND(
B31='Dropdown Auswahl'!B3,
B63&lt;&gt;'DD FD'!D3,B63&lt;&gt;"",
B65&lt;&gt;0,B65&lt;&gt;""),
ROUNDUP(B65,4),
"")</f>
        <v/>
      </c>
      <c r="BK29" s="1073" t="str">
        <f>IF(AND(
B31='Dropdown Auswahl'!B3,
B66&lt;&gt;"",B66&lt;&gt;'Dropdown Auswahl'!B2,
B64='Dropdown Auswahl'!A2),
"X","")</f>
        <v/>
      </c>
      <c r="BL29" s="1073" t="str">
        <f>IF(AND(B31='Dropdown Auswahl'!B3,B32='Dropdown Auswahl'!B3,B66&lt;&gt;"",B66&lt;&gt;'Dropdown Auswahl'!B2),"X","")</f>
        <v/>
      </c>
      <c r="BM29" s="1076" t="str">
        <f>IF(AND(
B31='Dropdown Auswahl'!B3,
B63&lt;&gt;'DD FD'!D3,B63&lt;&gt;"",
B66&lt;&gt;'DD FD'!H3,B66&lt;&gt;"",
B65&lt;&gt;0,B65&lt;&gt;"",
B67&lt;&gt;'DD FD'!K3,B67&lt;&gt;'DD FD'!K4,B67&lt;&gt;""),
VLOOKUP(B67,'DD FD'!S:T,2,FALSE),
"")</f>
        <v/>
      </c>
      <c r="BN29" s="1077" t="str">
        <f>IF(AND(
B31='Dropdown Auswahl'!B3,
B63&lt;&gt;'DD FD'!D3,B63&lt;&gt;"",
B66&lt;&gt;'DD FD'!H3,B66&lt;&gt;"",
B65&lt;&gt;0,B65&lt;&gt;"",
B67&lt;&gt;'DD FD'!K3,B67&lt;&gt;'DD FD'!K4,B67&lt;&gt;"",
B68&lt;&gt;0,B68&lt;&gt;0),
ROUNDUP(B68,1),
"")</f>
        <v/>
      </c>
      <c r="BO29" s="1076" t="str">
        <f>IF(AND(
B31='Dropdown Auswahl'!B3,
B63&lt;&gt;'DD FD'!D3,B63&lt;&gt;"",
B66&lt;&gt;'DD FD'!H3,B66&lt;&gt;"",
B65&lt;&gt;0,B65&lt;&gt;"",
B69&lt;&gt;'DD FD'!U3,B69&lt;&gt;'DD FD'!U4,B69&lt;&gt;""),
VLOOKUP(B69,'DD FD'!AC:AD,2,FALSE),
"")</f>
        <v/>
      </c>
      <c r="BP29" s="1077" t="str">
        <f>IF(AND(
B31='Dropdown Auswahl'!B3,
B63&lt;&gt;'DD FD'!D3,B63&lt;&gt;"",
B66&lt;&gt;'DD FD'!H3,B66&lt;&gt;"",
B65&lt;&gt;0,B65&lt;&gt;"",
B69&lt;&gt;'DD FD'!U3,B69&lt;&gt;'DD FD'!U4,B69&lt;&gt;"",
B70&lt;&gt;0,B70&lt;&gt;""),
ROUNDUP(B70,1),
"")</f>
        <v/>
      </c>
      <c r="BQ29" s="1076" t="str">
        <f>IF(AND(
B31='Dropdown Auswahl'!B3,
B63&lt;&gt;'DD FD'!D3,B63&lt;&gt;"",
B66&lt;&gt;'DD FD'!H3,B66&lt;&gt;"",
B65&lt;&gt;0,B65&lt;&gt;"",
B71&lt;&gt;'DD FD'!AE3,B71&lt;&gt;'DD FD'!AE4,B71&lt;&gt;""),
VLOOKUP(B71,'DD FD'!AE:AF,2,FALSE),
"")</f>
        <v/>
      </c>
      <c r="BR29" s="1079" t="str">
        <f>IF(AND(
B31='Dropdown Auswahl'!B3,
B63&lt;&gt;'DD FD'!D3,B63&lt;&gt;"",
B66&lt;&gt;'DD FD'!H3,B66&lt;&gt;"",
B65&lt;&gt;0,B65&lt;&gt;"",
B71&lt;&gt;'DD FD'!AE3,B71&lt;&gt;'DD FD'!AE4,B71&lt;&gt;"",
B72&lt;&gt;0,B72&lt;&gt;""),
ROUNDUP(B72,1),
"")</f>
        <v/>
      </c>
      <c r="BS29" s="1080" t="str">
        <f>IF(AND(
B31='Dropdown Auswahl'!B3,
F63&lt;&gt;'DD FD'!D3,F63&lt;&gt;""),
VLOOKUP(F63,'DD FD'!D:E,2,FALSE),
"")</f>
        <v/>
      </c>
      <c r="BT29" s="1081" t="str">
        <f>IF(AND(
B31='Dropdown Auswahl'!B3,
F63&lt;&gt;'DD FD'!D3,F63&lt;&gt;"",
F66&lt;&gt;'DD FD'!H3,F66&lt;&gt;""),
VLOOKUP(F66,'DD FD'!H:J,3,FALSE),
"")</f>
        <v/>
      </c>
      <c r="BU29" s="1082" t="str">
        <f>IF(AND(
B31='Dropdown Auswahl'!B3,
F63&lt;&gt;'DD FD'!D3,F63&lt;&gt;"",
F65&lt;&gt;0,F65&lt;&gt;""),
ROUNDUP(F65,4),
"")</f>
        <v/>
      </c>
      <c r="BV29" s="1082" t="str">
        <f>IF(AND(
B31='Dropdown Auswahl'!B3,
F66&lt;&gt;"",F66&lt;&gt;'Dropdown Auswahl'!B2,
F64='Dropdown Auswahl'!A2),
"X","")</f>
        <v/>
      </c>
      <c r="BW29" s="1082" t="str">
        <f>IF(AND(B31='Dropdown Auswahl'!B3,B32='Dropdown Auswahl'!B3,F66&lt;&gt;"",F66&lt;&gt;'Dropdown Auswahl'!B2),"X","")</f>
        <v/>
      </c>
      <c r="BX29" s="1081" t="str">
        <f>IF(AND(
B31='Dropdown Auswahl'!B3,
F63&lt;&gt;'DD FD'!D3,F63&lt;&gt;"",
F66&lt;&gt;'DD FD'!H3,F66&lt;&gt;"",
F65&lt;&gt;0,F65&lt;&gt;"",
F67&lt;&gt;'DD FD'!K3,F67&lt;&gt;'DD FD'!K4,F67&lt;&gt;""),
VLOOKUP(F67,'DD FD'!S:T,2,FALSE),
"")</f>
        <v/>
      </c>
      <c r="BY29" s="1083" t="str">
        <f>IF(AND(
B31='Dropdown Auswahl'!B3,
F63&lt;&gt;'DD FD'!D3,F63&lt;&gt;"",
F66&lt;&gt;'DD FD'!H3,F66&lt;&gt;"",
F65&lt;&gt;0,F65&lt;&gt;"",
F67&lt;&gt;'DD FD'!K3,F67&lt;&gt;'DD FD'!K4,F67&lt;&gt;"",
F68&lt;&gt;0,F68&lt;&gt;0),
ROUNDUP(F68,1),
"")</f>
        <v/>
      </c>
      <c r="BZ29" s="1081" t="str">
        <f>IF(AND(
B31='Dropdown Auswahl'!B3,
F63&lt;&gt;'DD FD'!D3,F63&lt;&gt;"",
F66&lt;&gt;'DD FD'!H3,F66&lt;&gt;"",
F65&lt;&gt;0,F65&lt;&gt;"",
F69&lt;&gt;'DD FD'!U3,F69&lt;&gt;'DD FD'!U4,F69&lt;&gt;""),
VLOOKUP(F69,'DD FD'!AC:AD,2,FALSE),
"")</f>
        <v/>
      </c>
      <c r="CA29" s="1083" t="str">
        <f>IF(AND(
B31='Dropdown Auswahl'!B3,
F63&lt;&gt;'DD FD'!D3,F63&lt;&gt;"",
F66&lt;&gt;'DD FD'!H3,F66&lt;&gt;"",
F65&lt;&gt;0,F65&lt;&gt;"",
F69&lt;&gt;'DD FD'!U3,F69&lt;&gt;'DD FD'!U4,F69&lt;&gt;"",
F70&lt;&gt;0,F70&lt;&gt;""),
ROUNDUP(F70,1),
"")</f>
        <v/>
      </c>
      <c r="CB29" s="1081" t="str">
        <f>IF(AND(
B31='Dropdown Auswahl'!B3,
F63&lt;&gt;'DD FD'!D3,F63&lt;&gt;"",
F66&lt;&gt;'DD FD'!H3,F66&lt;&gt;"",
F65&lt;&gt;0,F65&lt;&gt;"",
F71&lt;&gt;'DD FD'!AE3,F71&lt;&gt;'DD FD'!AE4,F71&lt;&gt;""),
VLOOKUP(F71,'DD FD'!AE:AF,2,FALSE),
"")</f>
        <v/>
      </c>
      <c r="CC29" s="1084" t="str">
        <f>IF(AND(
B31='Dropdown Auswahl'!B3,
F63&lt;&gt;'DD FD'!D3,F63&lt;&gt;"",
F66&lt;&gt;'DD FD'!H3,F66&lt;&gt;"",
F65&lt;&gt;0,F65&lt;&gt;"",
F71&lt;&gt;'DD FD'!AE3,F71&lt;&gt;'DD FD'!AE4,F71&lt;&gt;"",
F72&lt;&gt;0,F72&lt;&gt;""),
ROUNDUP(F72,1),
"")</f>
        <v/>
      </c>
      <c r="CD29" s="1075" t="str">
        <f>IF(AND(
B31='Dropdown Auswahl'!B3,
J63&lt;&gt;'DD FD'!D3,J63&lt;&gt;""),
VLOOKUP(J63,'DD FD'!D:E,2,FALSE),
"")</f>
        <v/>
      </c>
      <c r="CE29" s="1076" t="str">
        <f>IF(AND(
B31='Dropdown Auswahl'!B3,
J63&lt;&gt;'DD FD'!D3,J63&lt;&gt;"",
J66&lt;&gt;'DD FD'!H3,J66&lt;&gt;""),
VLOOKUP(J66,'DD FD'!H:J,3,FALSE),
"")</f>
        <v/>
      </c>
      <c r="CF29" s="1073" t="str">
        <f>IF(AND(
B31='Dropdown Auswahl'!B3,
J63&lt;&gt;'DD FD'!D3,J63&lt;&gt;"",
J65&lt;&gt;0,J65&lt;&gt;""),
ROUNDUP(J65,4),
"")</f>
        <v/>
      </c>
      <c r="CG29" s="1073" t="str">
        <f>IF(AND(
B31='Dropdown Auswahl'!B3,
J66&lt;&gt;"",J66&lt;&gt;'Dropdown Auswahl'!B2,
J64='Dropdown Auswahl'!A2),
"X","")</f>
        <v/>
      </c>
      <c r="CH29" s="1073" t="str">
        <f>IF(AND(B31='Dropdown Auswahl'!B3,B32='Dropdown Auswahl'!B3,J66&lt;&gt;"",J66&lt;&gt;'Dropdown Auswahl'!B2),"X","")</f>
        <v/>
      </c>
      <c r="CI29" s="1076" t="str">
        <f>IF(AND(
B31='Dropdown Auswahl'!B3,
J63&lt;&gt;'DD FD'!D3,J63&lt;&gt;"",
J66&lt;&gt;'DD FD'!H3,J66&lt;&gt;"",
J65&lt;&gt;0,J65&lt;&gt;"",
J67&lt;&gt;'DD FD'!K3,J67&lt;&gt;'DD FD'!K4,J67&lt;&gt;""),
VLOOKUP(J67,'DD FD'!S:T,2,FALSE),
"")</f>
        <v/>
      </c>
      <c r="CJ29" s="1077" t="str">
        <f>IF(AND(
B31='Dropdown Auswahl'!B3,
J63&lt;&gt;'DD FD'!D3,J63&lt;&gt;"",
J66&lt;&gt;'DD FD'!H3,J66&lt;&gt;"",
J65&lt;&gt;0,J65&lt;&gt;"",
J67&lt;&gt;'DD FD'!K3,J67&lt;&gt;'DD FD'!K4,J67&lt;&gt;"",
J68&lt;&gt;0,J68&lt;&gt;0),
ROUNDUP(J68,1),
"")</f>
        <v/>
      </c>
      <c r="CK29" s="1076" t="str">
        <f>IF(AND(
B31='Dropdown Auswahl'!B3,
J63&lt;&gt;'DD FD'!D3,J63&lt;&gt;"",
J66&lt;&gt;'DD FD'!H3,J66&lt;&gt;"",
J65&lt;&gt;0,J65&lt;&gt;"",
J69&lt;&gt;'DD FD'!U3,J69&lt;&gt;'DD FD'!U4,J69&lt;&gt;""),
VLOOKUP(J69,'DD FD'!AC:AD,2,FALSE),
"")</f>
        <v/>
      </c>
      <c r="CL29" s="1077" t="str">
        <f>IF(AND(
B31='Dropdown Auswahl'!B3,
J63&lt;&gt;'DD FD'!D3,J63&lt;&gt;"",
J66&lt;&gt;'DD FD'!H3,J66&lt;&gt;"",
J65&lt;&gt;0,J65&lt;&gt;"",
J69&lt;&gt;'DD FD'!U3,J69&lt;&gt;'DD FD'!U4,J69&lt;&gt;"",
J70&lt;&gt;0,J70&lt;&gt;""),
ROUNDUP(J70,1),
"")</f>
        <v/>
      </c>
      <c r="CM29" s="1076" t="str">
        <f>IF(AND(
B31='Dropdown Auswahl'!B3,
J63&lt;&gt;'DD FD'!D3,J63&lt;&gt;"",
J66&lt;&gt;'DD FD'!H3,J66&lt;&gt;"",
J65&lt;&gt;0,J65&lt;&gt;"",
J71&lt;&gt;'DD FD'!AE3,J71&lt;&gt;'DD FD'!AE4,J71&lt;&gt;""),
VLOOKUP(J71,'DD FD'!AE:AF,2,FALSE),
"")</f>
        <v/>
      </c>
      <c r="CN29" s="1079" t="str">
        <f>IF(AND(
B31='Dropdown Auswahl'!B3,
J63&lt;&gt;'DD FD'!D3,J63&lt;&gt;"",
J66&lt;&gt;'DD FD'!H3,J66&lt;&gt;"",
J65&lt;&gt;0,J65&lt;&gt;"",
J71&lt;&gt;'DD FD'!AE3,J71&lt;&gt;'DD FD'!AE4,J71&lt;&gt;"",
J72&lt;&gt;0,J72&lt;&gt;""),
ROUNDUP(J72,1),
"")</f>
        <v/>
      </c>
      <c r="CO29" s="1075" t="str">
        <f>IF(AND(
B33='Dropdown Auswahl'!B3,
B88&lt;&gt;'DD FD'!F3,B88&lt;&gt;""),
VLOOKUP(B88,'DD FD'!F:G,2,FALSE),
"")</f>
        <v/>
      </c>
      <c r="CP29" s="1076" t="str">
        <f>IF(AND(
B33='Dropdown Auswahl'!B3,
B88&lt;&gt;'DD FD'!F3,B88&lt;&gt;"",
B91&lt;&gt;'DD FD'!H3,B91&lt;&gt;""),
VLOOKUP(B91,'DD FD'!H:J,3,FALSE),
"")</f>
        <v/>
      </c>
      <c r="CQ29" s="1073" t="str">
        <f>IF(AND(
B33='Dropdown Auswahl'!B3,
B88&lt;&gt;'DD FD'!F3,B88&lt;&gt;"",
B91&lt;&gt;'DD FD'!H3,B91&lt;&gt;"",
B90&lt;&gt;0,B90&lt;&gt;""),
ROUNDUP(B90,4),
"")</f>
        <v/>
      </c>
      <c r="CR29" s="1073" t="str">
        <f>IF(AND(
B33='Dropdown Auswahl'!B3,
B91&lt;&gt;"",B91&lt;&gt;'Dropdown Auswahl'!B2,
B89='Dropdown Auswahl'!A2),
"X","")</f>
        <v/>
      </c>
      <c r="CS29" s="1073" t="str">
        <f>IF(AND(B33='Dropdown Auswahl'!B3,B34='Dropdown Auswahl'!B3,B91&lt;&gt;"",B91&lt;&gt;'Dropdown Auswahl'!B2),"X","")</f>
        <v/>
      </c>
      <c r="CT29" s="1076" t="str">
        <f>IF(AND(
B33='Dropdown Auswahl'!B3,
B88&lt;&gt;'DD FD'!F3,B88&lt;&gt;"",
B91&lt;&gt;'DD FD'!H3,B91&lt;&gt;"",
B90&lt;&gt;0,B90&lt;&gt;"",
B92&lt;&gt;'DD FD'!K3,B92&lt;&gt;'DD FD'!K4,B92&lt;&gt;""),
VLOOKUP(B92,'DD FD'!S:T,2,FALSE),
"")</f>
        <v/>
      </c>
      <c r="CU29" s="1077" t="str">
        <f>IF(AND(
B33='Dropdown Auswahl'!B3,
B88&lt;&gt;'DD FD'!F3,B88&lt;&gt;"",
B91&lt;&gt;'DD FD'!H3,B91&lt;&gt;"",
B90&lt;&gt;0,B90&lt;&gt;"",
B92&lt;&gt;'DD FD'!K3,B92&lt;&gt;'DD FD'!K4,B92&lt;&gt;"",
B93&lt;&gt;0,B93&lt;&gt;0),
ROUNDUP(B93,1),
"")</f>
        <v/>
      </c>
      <c r="CV29" s="1076" t="str">
        <f>IF(AND(
B33='Dropdown Auswahl'!B3,
B88&lt;&gt;'DD FD'!F3,B88&lt;&gt;"",
B91&lt;&gt;'DD FD'!H3,B91&lt;&gt;"",
B90&lt;&gt;0,B90&lt;&gt;"",
B94&lt;&gt;'DD FD'!U3,B94&lt;&gt;'DD FD'!U4,B94&lt;&gt;""),
VLOOKUP(B94,'DD FD'!AC:AD,2,FALSE),
"")</f>
        <v/>
      </c>
      <c r="CW29" s="1077" t="str">
        <f>IF(AND(
B33='Dropdown Auswahl'!B3,
B88&lt;&gt;'DD FD'!F3,B88&lt;&gt;"",
B91&lt;&gt;'DD FD'!H3,B91&lt;&gt;"",
B90&lt;&gt;0,B90&lt;&gt;"",
B94&lt;&gt;'DD FD'!U3,B94&lt;&gt;'DD FD'!U4,B94&lt;&gt;"",
B95&lt;&gt;0,B95&lt;&gt;""),
ROUNDUP(B95,1),
"")</f>
        <v/>
      </c>
      <c r="CX29" s="1076" t="str">
        <f>IF(AND(
B33='Dropdown Auswahl'!B3,
B88&lt;&gt;'DD FD'!F3,B88&lt;&gt;"",
B91&lt;&gt;'DD FD'!H3,B91&lt;&gt;"",
B90&lt;&gt;0,B90&lt;&gt;"",
B96&lt;&gt;'DD FD'!AE3,B96&lt;&gt;'DD FD'!AE4,B96&lt;&gt;""),
VLOOKUP(B96,'DD FD'!AE:AF,2,FALSE),
"")</f>
        <v/>
      </c>
      <c r="CY29" s="1079" t="str">
        <f>IF(AND(
B33='Dropdown Auswahl'!B3,
B88&lt;&gt;'DD FD'!F3,B88&lt;&gt;"",
B91&lt;&gt;'DD FD'!H3,B91&lt;&gt;"",
B90&lt;&gt;0,B90&lt;&gt;"",
B96&lt;&gt;'DD FD'!AE3,B96&lt;&gt;'DD FD'!AE4,B96&lt;&gt;"",
B97&lt;&gt;0,B97&lt;&gt;""),
ROUNDUP(B97,1),
"")</f>
        <v/>
      </c>
      <c r="CZ29" s="1080" t="str">
        <f>IF(AND(
B33='Dropdown Auswahl'!B3,
F88&lt;&gt;'DD FD'!F3,F88&lt;&gt;""),
VLOOKUP(F88,'DD FD'!F:G,2,FALSE),
"")</f>
        <v/>
      </c>
      <c r="DA29" s="1081" t="str">
        <f>IF(AND(
B33='Dropdown Auswahl'!B3,
F88&lt;&gt;'DD FD'!F3,F88&lt;&gt;"",
F91&lt;&gt;'DD FD'!H3,F91&lt;&gt;""),
VLOOKUP(F91,'DD FD'!H:J,3,FALSE),
"")</f>
        <v/>
      </c>
      <c r="DB29" s="1082" t="str">
        <f>IF(AND(
B33='Dropdown Auswahl'!B3,
F88&lt;&gt;'DD FD'!F3,F88&lt;&gt;"",
F91&lt;&gt;'DD FD'!H3,F91&lt;&gt;"",
F90&lt;&gt;0,F90&lt;&gt;""),
ROUNDUP(F90,4),
"")</f>
        <v/>
      </c>
      <c r="DC29" s="1082" t="str">
        <f>IF(AND(
B33='Dropdown Auswahl'!B3,
F91&lt;&gt;"",F91&lt;&gt;'Dropdown Auswahl'!B2,
F89='Dropdown Auswahl'!A2),
"X","")</f>
        <v/>
      </c>
      <c r="DD29" s="1082" t="str">
        <f>IF(AND(B33='Dropdown Auswahl'!B3,B34='Dropdown Auswahl'!B3,F91&lt;&gt;"",F91&lt;&gt;'Dropdown Auswahl'!B2),"X","")</f>
        <v/>
      </c>
      <c r="DE29" s="1081" t="str">
        <f>IF(AND(
B33='Dropdown Auswahl'!B3,
F88&lt;&gt;'DD FD'!F3,F88&lt;&gt;"",
F91&lt;&gt;'DD FD'!H3,F91&lt;&gt;"",
F90&lt;&gt;0,F90&lt;&gt;"",
F92&lt;&gt;'DD FD'!K3,F92&lt;&gt;'DD FD'!K4,F92&lt;&gt;""),
VLOOKUP(F92,'DD FD'!S:T,2,FALSE),
"")</f>
        <v/>
      </c>
      <c r="DF29" s="1083" t="str">
        <f>IF(AND(
B33='Dropdown Auswahl'!B3,
F88&lt;&gt;'DD FD'!F3,F88&lt;&gt;"",
F91&lt;&gt;'DD FD'!H3,F91&lt;&gt;"",
F90&lt;&gt;0,F90&lt;&gt;"",
F92&lt;&gt;'DD FD'!K3,F92&lt;&gt;'DD FD'!K4,F92&lt;&gt;"",
F93&lt;&gt;0,F93&lt;&gt;0),
ROUNDUP(F93,1),
"")</f>
        <v/>
      </c>
      <c r="DG29" s="1081" t="str">
        <f>IF(AND(
B33='Dropdown Auswahl'!B3,
F88&lt;&gt;'DD FD'!F3,F88&lt;&gt;"",
F91&lt;&gt;'DD FD'!H3,F91&lt;&gt;"",
F90&lt;&gt;0,F90&lt;&gt;"",
F94&lt;&gt;'DD FD'!U3,F94&lt;&gt;'DD FD'!U4,F94&lt;&gt;""),
VLOOKUP(F94,'DD FD'!AC:AD,2,FALSE),
"")</f>
        <v/>
      </c>
      <c r="DH29" s="1083" t="str">
        <f>IF(AND(
B33='Dropdown Auswahl'!B3,
F88&lt;&gt;'DD FD'!F3,F88&lt;&gt;"",
F91&lt;&gt;'DD FD'!H3,F91&lt;&gt;"",
F90&lt;&gt;0,F90&lt;&gt;"",
F94&lt;&gt;'DD FD'!U3,F94&lt;&gt;'DD FD'!U4,F94&lt;&gt;"",
F95&lt;&gt;0,F95&lt;&gt;""),
ROUNDUP(F95,1),
"")</f>
        <v/>
      </c>
      <c r="DI29" s="1081" t="str">
        <f>IF(AND(
B33='Dropdown Auswahl'!B3,
F88&lt;&gt;'DD FD'!F3,F88&lt;&gt;"",
F91&lt;&gt;'DD FD'!H3,F91&lt;&gt;"",
F90&lt;&gt;0,F90&lt;&gt;"",
F96&lt;&gt;'DD FD'!AE3,F96&lt;&gt;'DD FD'!AE4,F96&lt;&gt;""),
VLOOKUP(F96,'DD FD'!AE:AF,2,FALSE),
"")</f>
        <v/>
      </c>
      <c r="DJ29" s="1084" t="str">
        <f>IF(AND(
B33='Dropdown Auswahl'!B3,
F88&lt;&gt;'DD FD'!F3,F88&lt;&gt;"",
F91&lt;&gt;'DD FD'!H3,F91&lt;&gt;"",
F90&lt;&gt;0,F90&lt;&gt;"",
F96&lt;&gt;'DD FD'!AE3,F96&lt;&gt;'DD FD'!AE4,F96&lt;&gt;"",
F97&lt;&gt;0,F97&lt;&gt;""),
ROUNDUP(F97,1),
"")</f>
        <v/>
      </c>
      <c r="DK29" s="1080" t="str">
        <f>IF(AND(
B33='Dropdown Auswahl'!B3,
J88&lt;&gt;'DD FD'!F3,J88&lt;&gt;""),
VLOOKUP(J88,'DD FD'!F:G,2,FALSE),
"")</f>
        <v/>
      </c>
      <c r="DL29" s="1081" t="str">
        <f>IF(AND(
B33='Dropdown Auswahl'!B3,
J88&lt;&gt;'DD FD'!F3,J88&lt;&gt;"",
J91&lt;&gt;'DD FD'!H3,J91&lt;&gt;""),
VLOOKUP(J91,'DD FD'!H:J,3,FALSE),
"")</f>
        <v/>
      </c>
      <c r="DM29" s="1082" t="str">
        <f>IF(AND(
B33='Dropdown Auswahl'!B3,
J88&lt;&gt;'DD FD'!F3,J88&lt;&gt;"",
J91&lt;&gt;'DD FD'!H3,J91&lt;&gt;"",
J90&lt;&gt;0,J90&lt;&gt;""),
ROUNDUP(J90,4),
"")</f>
        <v/>
      </c>
      <c r="DN29" s="1082" t="str">
        <f>IF(AND(
B33='Dropdown Auswahl'!B3,
J91&lt;&gt;"",J91&lt;&gt;'Dropdown Auswahl'!B2,
J89='Dropdown Auswahl'!A2),
"X","")</f>
        <v/>
      </c>
      <c r="DO29" s="1082" t="str">
        <f>IF(AND(B33='Dropdown Auswahl'!B3,B34='Dropdown Auswahl'!B3,J91&lt;&gt;"",J91&lt;&gt;'Dropdown Auswahl'!B2),"X","")</f>
        <v/>
      </c>
      <c r="DP29" s="1081" t="str">
        <f>IF(AND(
B33='Dropdown Auswahl'!B3,
J88&lt;&gt;'DD FD'!F3,J88&lt;&gt;"",
J91&lt;&gt;'DD FD'!H3,J91&lt;&gt;"",
J90&lt;&gt;0,J90&lt;&gt;"",
J92&lt;&gt;'DD FD'!K3,J92&lt;&gt;'DD FD'!K4,J92&lt;&gt;""),
VLOOKUP(J92,'DD FD'!S:T,2,FALSE),
"")</f>
        <v/>
      </c>
      <c r="DQ29" s="1083" t="str">
        <f>IF(AND(
B33='Dropdown Auswahl'!B3,
J88&lt;&gt;'DD FD'!F3,J88&lt;&gt;"",
J91&lt;&gt;'DD FD'!H3,J91&lt;&gt;"",
J90&lt;&gt;0,J90&lt;&gt;"",
J92&lt;&gt;'DD FD'!K3,J92&lt;&gt;'DD FD'!K4,J92&lt;&gt;"",
J93&lt;&gt;0,J93&lt;&gt;0),
ROUNDUP(J93,1),
"")</f>
        <v/>
      </c>
      <c r="DR29" s="1081" t="str">
        <f>IF(AND(
B33='Dropdown Auswahl'!B3,
J88&lt;&gt;'DD FD'!F3,J88&lt;&gt;"",
J91&lt;&gt;'DD FD'!H3,J91&lt;&gt;"",
J90&lt;&gt;0,J90&lt;&gt;"",
J94&lt;&gt;'DD FD'!U3,J94&lt;&gt;'DD FD'!U4,J94&lt;&gt;""),
VLOOKUP(J94,'DD FD'!AC:AD,2,FALSE),
"")</f>
        <v/>
      </c>
      <c r="DS29" s="1083" t="str">
        <f>IF(AND(
B33='Dropdown Auswahl'!B3,
J88&lt;&gt;'DD FD'!F3,J88&lt;&gt;"",
J91&lt;&gt;'DD FD'!H3,J91&lt;&gt;"",
J90&lt;&gt;0,J90&lt;&gt;"",
J94&lt;&gt;'DD FD'!U3,J94&lt;&gt;'DD FD'!U4,J94&lt;&gt;"",
J95&lt;&gt;0,J95&lt;&gt;""),
ROUNDUP(J95,1),
"")</f>
        <v/>
      </c>
      <c r="DT29" s="1081" t="str">
        <f>IF(AND(
B33='Dropdown Auswahl'!B3,
J88&lt;&gt;'DD FD'!F3,J88&lt;&gt;"",
J91&lt;&gt;'DD FD'!H3,J91&lt;&gt;"",
J90&lt;&gt;0,J90&lt;&gt;"",
J96&lt;&gt;'DD FD'!AE3,J96&lt;&gt;'DD FD'!AE4,J96&lt;&gt;""),
VLOOKUP(J96,'DD FD'!AE:AF,2,FALSE),
"")</f>
        <v/>
      </c>
      <c r="DU29" s="1084" t="str">
        <f>IF(AND(
B33='Dropdown Auswahl'!B3,
J88&lt;&gt;'DD FD'!F3,J88&lt;&gt;"",
J91&lt;&gt;'DD FD'!H3,J91&lt;&gt;"",
J90&lt;&gt;0,J90&lt;&gt;"",
J96&lt;&gt;'DD FD'!AE3,J96&lt;&gt;'DD FD'!AE4,J96&lt;&gt;"",
J97&lt;&gt;0,J97&lt;&gt;""),
ROUNDUP(J97,1),
"")</f>
        <v/>
      </c>
      <c r="DV29" s="1085" t="s">
        <v>1767</v>
      </c>
    </row>
    <row r="30" spans="1:126" ht="15.75" customHeight="1">
      <c r="A30" s="479" t="s">
        <v>3340</v>
      </c>
      <c r="B30" s="1292" t="s">
        <v>283</v>
      </c>
      <c r="C30" s="1292"/>
      <c r="D30" s="1293"/>
      <c r="E30" s="1552" t="s">
        <v>3400</v>
      </c>
      <c r="F30" s="1553"/>
      <c r="G30" s="1553"/>
      <c r="H30" s="1553"/>
      <c r="I30" s="1553"/>
      <c r="J30" s="1553"/>
      <c r="K30" s="1553"/>
      <c r="L30" s="1554"/>
    </row>
    <row r="31" spans="1:126" ht="15.75" customHeight="1">
      <c r="A31" s="479" t="s">
        <v>3341</v>
      </c>
      <c r="B31" s="1292" t="s">
        <v>283</v>
      </c>
      <c r="C31" s="1292"/>
      <c r="D31" s="1293"/>
      <c r="E31" s="1552"/>
      <c r="F31" s="1553"/>
      <c r="G31" s="1553"/>
      <c r="H31" s="1553"/>
      <c r="I31" s="1553"/>
      <c r="J31" s="1553"/>
      <c r="K31" s="1553"/>
      <c r="L31" s="1554"/>
    </row>
    <row r="32" spans="1:126" ht="15.75" customHeight="1">
      <c r="A32" s="433" t="s">
        <v>3342</v>
      </c>
      <c r="B32" s="1275" t="s">
        <v>283</v>
      </c>
      <c r="C32" s="1375"/>
      <c r="D32" s="1311"/>
      <c r="E32" s="1552"/>
      <c r="F32" s="1553"/>
      <c r="G32" s="1553"/>
      <c r="H32" s="1553"/>
      <c r="I32" s="1553"/>
      <c r="J32" s="1553"/>
      <c r="K32" s="1553"/>
      <c r="L32" s="1554"/>
    </row>
    <row r="33" spans="1:18" ht="16.5" customHeight="1">
      <c r="A33" s="479" t="s">
        <v>3343</v>
      </c>
      <c r="B33" s="1292" t="s">
        <v>283</v>
      </c>
      <c r="C33" s="1292"/>
      <c r="D33" s="1293"/>
      <c r="E33" s="1552" t="s">
        <v>3401</v>
      </c>
      <c r="F33" s="1553"/>
      <c r="G33" s="1553"/>
      <c r="H33" s="1553"/>
      <c r="I33" s="1553"/>
      <c r="J33" s="1553"/>
      <c r="K33" s="1553"/>
      <c r="L33" s="1554"/>
    </row>
    <row r="34" spans="1:18" ht="16.5" customHeight="1" thickBot="1">
      <c r="A34" s="434" t="s">
        <v>3342</v>
      </c>
      <c r="B34" s="1518" t="s">
        <v>283</v>
      </c>
      <c r="C34" s="1545"/>
      <c r="D34" s="1546"/>
      <c r="E34" s="1552"/>
      <c r="F34" s="1553"/>
      <c r="G34" s="1553"/>
      <c r="H34" s="1553"/>
      <c r="I34" s="1553"/>
      <c r="J34" s="1553"/>
      <c r="K34" s="1553"/>
      <c r="L34" s="1554"/>
    </row>
    <row r="35" spans="1:18" ht="31.5" customHeight="1" thickBot="1">
      <c r="A35" s="467" t="s">
        <v>3344</v>
      </c>
      <c r="B35" s="1547" t="s">
        <v>283</v>
      </c>
      <c r="C35" s="1547"/>
      <c r="D35" s="1548"/>
      <c r="E35" s="1549" t="s">
        <v>3402</v>
      </c>
      <c r="F35" s="1550"/>
      <c r="G35" s="1550"/>
      <c r="H35" s="1550"/>
      <c r="I35" s="1550"/>
      <c r="J35" s="1550"/>
      <c r="K35" s="1550"/>
      <c r="L35" s="1551"/>
    </row>
    <row r="36" spans="1:18" ht="16.2" thickBot="1">
      <c r="A36" s="1533" t="s">
        <v>3330</v>
      </c>
      <c r="B36" s="1534"/>
      <c r="C36" s="1534"/>
      <c r="D36" s="1534"/>
      <c r="E36" s="1534"/>
      <c r="F36" s="1534"/>
      <c r="G36" s="1534"/>
      <c r="H36" s="1534"/>
      <c r="I36" s="1534"/>
      <c r="J36" s="1534"/>
      <c r="K36" s="1534"/>
      <c r="L36" s="1535"/>
      <c r="O36" s="1086"/>
    </row>
    <row r="37" spans="1:18" ht="16.2" thickBot="1">
      <c r="A37" s="1522" t="s">
        <v>3331</v>
      </c>
      <c r="B37" s="1523"/>
      <c r="C37" s="1523"/>
      <c r="D37" s="1524"/>
      <c r="E37" s="1522" t="s">
        <v>3332</v>
      </c>
      <c r="F37" s="1523"/>
      <c r="G37" s="1523"/>
      <c r="H37" s="1524"/>
      <c r="I37" s="1522" t="s">
        <v>3333</v>
      </c>
      <c r="J37" s="1523"/>
      <c r="K37" s="1523"/>
      <c r="L37" s="1524"/>
    </row>
    <row r="38" spans="1:18" ht="15.6">
      <c r="A38" s="435" t="s">
        <v>1104</v>
      </c>
      <c r="B38" s="1536" t="s">
        <v>283</v>
      </c>
      <c r="C38" s="1537"/>
      <c r="D38" s="1538"/>
      <c r="E38" s="435" t="s">
        <v>3363</v>
      </c>
      <c r="F38" s="1536" t="s">
        <v>283</v>
      </c>
      <c r="G38" s="1537"/>
      <c r="H38" s="1538"/>
      <c r="I38" s="435" t="s">
        <v>3363</v>
      </c>
      <c r="J38" s="1536" t="s">
        <v>283</v>
      </c>
      <c r="K38" s="1537"/>
      <c r="L38" s="1538"/>
      <c r="O38" s="1087" t="s">
        <v>1788</v>
      </c>
    </row>
    <row r="39" spans="1:18" ht="15.6">
      <c r="A39" s="437" t="s">
        <v>3345</v>
      </c>
      <c r="B39" s="1275" t="str">
        <f>IF(Artikeldatenblatt!$B$77="Gesamte Verpackung ist Lizenzierungspflichtig","Ja",IF(Artikeldatenblatt!$B$77="Gesamte Verpackung ist nicht Lizenzierungspflichtig","Nein",'DD FD'!$A$3))</f>
        <v>Bitte auswählen</v>
      </c>
      <c r="C39" s="1276"/>
      <c r="D39" s="438">
        <f>IF(B39='DD FD'!$A$4,1,0)</f>
        <v>0</v>
      </c>
      <c r="E39" s="437" t="s">
        <v>1791</v>
      </c>
      <c r="F39" s="1275" t="str">
        <f>IF(Artikeldatenblatt!$B$77="Gesamte Verpackung ist Lizenzierungspflichtig","Ja",IF(Artikeldatenblatt!$B$77="Gesamte Verpackung ist nicht Lizenzierungspflichtig","Nein",'DD FD'!$A$3))</f>
        <v>Bitte auswählen</v>
      </c>
      <c r="G39" s="1276"/>
      <c r="H39" s="438">
        <f>IF(F39='DD FD'!$A$4,1,0)</f>
        <v>0</v>
      </c>
      <c r="I39" s="437" t="s">
        <v>1791</v>
      </c>
      <c r="J39" s="1275" t="str">
        <f>IF(Artikeldatenblatt!$B$77="Gesamte Verpackung ist Lizenzierungspflichtig","Ja",IF(Artikeldatenblatt!$B$77="Gesamte Verpackung ist nicht Lizenzierungspflichtig","Nein",'DD FD'!$A$3))</f>
        <v>Bitte auswählen</v>
      </c>
      <c r="K39" s="1276"/>
      <c r="L39" s="438">
        <f>IF(J39='DD FD'!$A$4,1,0)</f>
        <v>0</v>
      </c>
      <c r="O39" s="1087" t="s">
        <v>649</v>
      </c>
    </row>
    <row r="40" spans="1:18" ht="15.6">
      <c r="A40" s="439" t="s">
        <v>3346</v>
      </c>
      <c r="B40" s="1516"/>
      <c r="C40" s="1517"/>
      <c r="D40" s="440" t="s">
        <v>1794</v>
      </c>
      <c r="E40" s="439" t="s">
        <v>3346</v>
      </c>
      <c r="F40" s="1516"/>
      <c r="G40" s="1517"/>
      <c r="H40" s="440" t="s">
        <v>1794</v>
      </c>
      <c r="I40" s="439" t="s">
        <v>3346</v>
      </c>
      <c r="J40" s="1516"/>
      <c r="K40" s="1517"/>
      <c r="L40" s="440" t="s">
        <v>1794</v>
      </c>
      <c r="O40" s="1088" t="s">
        <v>1789</v>
      </c>
      <c r="P40" s="1089">
        <f>IF(Artikeldatenblatt!B77='DD FD'!AH5,0,
SUM(
IF(AND(B41='DD FD'!$H$4,B39='DD FD'!$A$4),B40,0),
IF(AND(F41='DD FD'!$H$4,F39='DD FD'!$A$4),F40,0),
IF(AND(J41='DD FD'!$H$4,J39='DD FD'!$A$4),J40,0),
IF(AND(B53='DD FD'!$H$4,B51='DD FD'!$A$4),B52,0),
IF(AND(F53='DD FD'!$H$4,F51='DD FD'!$A$4),F52,0),
IF(AND(J53='DD FD'!$H$4,J51='DD FD'!$A$4),J52,0)))</f>
        <v>0</v>
      </c>
      <c r="Q40" s="1088" t="s">
        <v>1790</v>
      </c>
      <c r="R40" s="1090">
        <f>IF(Artikeldatenblatt!B77='DD FD'!AH5,0,
SUM(
IF(AND(B41='DD FD'!$H$8,B39='DD FD'!$A$4),B40,0),
IF(AND(F41='DD FD'!$H$8,F39='DD FD'!$A$4),F40,0),
IF(AND(J41='DD FD'!$H$8,J39='DD FD'!$A$4),J40,0),
IF(AND(B53='DD FD'!$H$8,B51='DD FD'!$A$4),B52,0),
IF(AND(F53='DD FD'!$H$8,F51='DD FD'!$A$4),F52,0),
IF(AND(J53='DD FD'!$H$8,J51='DD FD'!$A$4),J52,0)))</f>
        <v>0</v>
      </c>
    </row>
    <row r="41" spans="1:18" ht="16.2" thickBot="1">
      <c r="A41" s="441" t="s">
        <v>3347</v>
      </c>
      <c r="B41" s="1518" t="s">
        <v>283</v>
      </c>
      <c r="C41" s="1310"/>
      <c r="D41" s="436">
        <f>IF(B41="",0,VLOOKUP(B41,'DD FD'!$H$3:$I$11,2,FALSE))</f>
        <v>0</v>
      </c>
      <c r="E41" s="441" t="s">
        <v>3347</v>
      </c>
      <c r="F41" s="1518" t="s">
        <v>283</v>
      </c>
      <c r="G41" s="1310"/>
      <c r="H41" s="436">
        <f>IF(F41="",0,VLOOKUP(F41,'DD FD'!$H$3:$I$11,2,FALSE))</f>
        <v>0</v>
      </c>
      <c r="I41" s="441" t="s">
        <v>3347</v>
      </c>
      <c r="J41" s="1518" t="s">
        <v>283</v>
      </c>
      <c r="K41" s="1310"/>
      <c r="L41" s="436">
        <f>IF(J41="",0,VLOOKUP(J41,'DD FD'!$H$3:$I$11,2,FALSE))</f>
        <v>0</v>
      </c>
      <c r="O41" s="1091" t="s">
        <v>1792</v>
      </c>
      <c r="P41" s="1092">
        <f>IF(Artikeldatenblatt!B77='DD FD'!AH5,0,
SUM(
IF(AND(B41='DD FD'!$H$5,B39='DD FD'!$A$4),B40,0),
IF(AND(F41='DD FD'!$H$5,F39='DD FD'!$A$4),F40,0),
IF(AND(J41='DD FD'!$H$5,J39='DD FD'!$A$4),J40,0),
IF(AND(B53='DD FD'!$H$5,B51='DD FD'!$A$4),B52,0),
IF(AND(F53='DD FD'!$H$5,F51='DD FD'!$A$4),F52,0),
IF(AND(J53='DD FD'!$H$5,J51='DD FD'!$A$4),J52,0)))</f>
        <v>0</v>
      </c>
      <c r="Q41" s="1091" t="s">
        <v>1793</v>
      </c>
      <c r="R41" s="1093">
        <f>IF(Artikeldatenblatt!B77='DD FD'!AH5,0,
SUM(
IF(AND(B41='DD FD'!$H$9,B39='DD FD'!$A$4),B40,0),
IF(AND(F41='DD FD'!$H$9,F39='DD FD'!$A$4),F40,0),
IF(AND(J41='DD FD'!$H$9,J39='DD FD'!$A$4),J40,0),
IF(AND(B53='DD FD'!$H$9,B51='DD FD'!$A$4),B52,0),
IF(AND(F53='DD FD'!$H$9,F51='DD FD'!$A$4),F52,0),
IF(AND(J53='DD FD'!$H$9,J51='DD FD'!$A$4),J52,0)))</f>
        <v>0</v>
      </c>
    </row>
    <row r="42" spans="1:18" ht="15.6">
      <c r="A42" s="442" t="s">
        <v>1739</v>
      </c>
      <c r="B42" s="1519" t="s">
        <v>283</v>
      </c>
      <c r="C42" s="1520"/>
      <c r="D42" s="1521"/>
      <c r="E42" s="442" t="s">
        <v>1739</v>
      </c>
      <c r="F42" s="1519" t="s">
        <v>283</v>
      </c>
      <c r="G42" s="1520"/>
      <c r="H42" s="1521"/>
      <c r="I42" s="442" t="s">
        <v>1739</v>
      </c>
      <c r="J42" s="1519" t="s">
        <v>283</v>
      </c>
      <c r="K42" s="1520"/>
      <c r="L42" s="1521"/>
      <c r="O42" s="1091" t="s">
        <v>1795</v>
      </c>
      <c r="P42" s="1092">
        <f>IF(Artikeldatenblatt!B77='DD FD'!AH5,0,
SUM(
IF(AND(B41='DD FD'!$H$6,B39='DD FD'!$A$4),B40,0),
IF(AND(F41='DD FD'!$H$6,F39='DD FD'!$A$4),F40,0),
IF(AND(J41='DD FD'!$H$6,J39='DD FD'!$A$4),J40,0),
IF(AND(B53='DD FD'!$H$6,B51='DD FD'!$A$4),B52,0),
IF(AND(F53='DD FD'!$H$6,F51='DD FD'!$A$4),F52,0),
IF(AND(J53='DD FD'!$H$6,J51='DD FD'!$A$4),J52,0)))</f>
        <v>0</v>
      </c>
      <c r="Q42" s="1091" t="s">
        <v>1796</v>
      </c>
      <c r="R42" s="1093">
        <f>IF(Artikeldatenblatt!B77='DD FD'!AH5,0,
SUM(
IF(AND(B41='DD FD'!$H$10,B39='DD FD'!$A$4),B40,0),
IF(AND(F41='DD FD'!$H$10,F39='DD FD'!$A$4),F40,0),
IF(AND(J41='DD FD'!$H$10,J39='DD FD'!$A$4),J40,0),
IF(AND(B53='DD FD'!$H$10,B51='DD FD'!$A$4),B52,0),
IF(AND(F53='DD FD'!$H$10,F51='DD FD'!$A$4),F52,0),
IF(AND(J53='DD FD'!$H$10,J51='DD FD'!$A$4),J52,0)))</f>
        <v>0</v>
      </c>
    </row>
    <row r="43" spans="1:18" ht="16.2" thickBot="1">
      <c r="A43" s="434" t="s">
        <v>3348</v>
      </c>
      <c r="B43" s="1511"/>
      <c r="C43" s="1512"/>
      <c r="D43" s="443" t="s">
        <v>1182</v>
      </c>
      <c r="E43" s="434" t="s">
        <v>3348</v>
      </c>
      <c r="F43" s="1511"/>
      <c r="G43" s="1512"/>
      <c r="H43" s="443" t="s">
        <v>1182</v>
      </c>
      <c r="I43" s="434" t="s">
        <v>3348</v>
      </c>
      <c r="J43" s="1511"/>
      <c r="K43" s="1512"/>
      <c r="L43" s="443" t="s">
        <v>1182</v>
      </c>
      <c r="O43" s="1094" t="s">
        <v>1797</v>
      </c>
      <c r="P43" s="1095">
        <f>IF(Artikeldatenblatt!B77='DD FD'!AH5,0,
SUM(
IF(AND(B41='DD FD'!$H$7,B39='DD FD'!$A$4),B40,0),
IF(AND(F41='DD FD'!$H$7,F39='DD FD'!$A$4),F40,0),
IF(AND(J41='DD FD'!$H$7,J39='DD FD'!$A$4),J40,0),
IF(AND(B53='DD FD'!$H$7,B51='DD FD'!$A$4),B52,0),
IF(AND(F53='DD FD'!$H$7,F51='DD FD'!$A$4),F52,0),
IF(AND(J53='DD FD'!$H$7,J51='DD FD'!$A$4),J52,0)))</f>
        <v>0</v>
      </c>
      <c r="Q43" s="1094" t="s">
        <v>1798</v>
      </c>
      <c r="R43" s="1096">
        <f>IF(Artikeldatenblatt!B77='DD FD'!AH5,0,
SUM(
IF(AND(B41='DD FD'!$H$11,B39='DD FD'!$A$4),B40,0),
IF(AND(F41='DD FD'!$H$11,F39='DD FD'!$A$4),F40,0),
IF(AND(J41='DD FD'!$H$11,J39='DD FD'!$A$4),J40,0),
IF(AND(B53='DD FD'!$H$11,B51='DD FD'!$A$4),B52,0),
IF(AND(F53='DD FD'!$H$11,F51='DD FD'!$A$4),F52,0),
IF(AND(J53='DD FD'!$H$11,J51='DD FD'!$A$4),J52,0)))</f>
        <v>0</v>
      </c>
    </row>
    <row r="44" spans="1:18" ht="15.6">
      <c r="A44" s="442" t="s">
        <v>1741</v>
      </c>
      <c r="B44" s="1519" t="s">
        <v>283</v>
      </c>
      <c r="C44" s="1520"/>
      <c r="D44" s="1521"/>
      <c r="E44" s="442" t="s">
        <v>1741</v>
      </c>
      <c r="F44" s="1519" t="s">
        <v>283</v>
      </c>
      <c r="G44" s="1520"/>
      <c r="H44" s="1521"/>
      <c r="I44" s="442" t="s">
        <v>1741</v>
      </c>
      <c r="J44" s="1519" t="s">
        <v>283</v>
      </c>
      <c r="K44" s="1520"/>
      <c r="L44" s="1521"/>
    </row>
    <row r="45" spans="1:18" ht="16.2" thickBot="1">
      <c r="A45" s="434" t="s">
        <v>3348</v>
      </c>
      <c r="B45" s="1511"/>
      <c r="C45" s="1512"/>
      <c r="D45" s="443" t="s">
        <v>1182</v>
      </c>
      <c r="E45" s="434" t="s">
        <v>3348</v>
      </c>
      <c r="F45" s="1511"/>
      <c r="G45" s="1512"/>
      <c r="H45" s="443" t="s">
        <v>1182</v>
      </c>
      <c r="I45" s="434" t="s">
        <v>3348</v>
      </c>
      <c r="J45" s="1511"/>
      <c r="K45" s="1512"/>
      <c r="L45" s="443" t="s">
        <v>1182</v>
      </c>
    </row>
    <row r="46" spans="1:18" ht="15.6">
      <c r="A46" s="444" t="s">
        <v>1742</v>
      </c>
      <c r="B46" s="1539" t="s">
        <v>283</v>
      </c>
      <c r="C46" s="1540"/>
      <c r="D46" s="1541"/>
      <c r="E46" s="444" t="s">
        <v>1742</v>
      </c>
      <c r="F46" s="1542" t="s">
        <v>283</v>
      </c>
      <c r="G46" s="1543"/>
      <c r="H46" s="1544"/>
      <c r="I46" s="444" t="s">
        <v>1742</v>
      </c>
      <c r="J46" s="1542" t="s">
        <v>283</v>
      </c>
      <c r="K46" s="1543"/>
      <c r="L46" s="1544"/>
    </row>
    <row r="47" spans="1:18" ht="16.2" thickBot="1">
      <c r="A47" s="434" t="s">
        <v>3348</v>
      </c>
      <c r="B47" s="1511"/>
      <c r="C47" s="1512"/>
      <c r="D47" s="443" t="s">
        <v>1182</v>
      </c>
      <c r="E47" s="434" t="s">
        <v>3348</v>
      </c>
      <c r="F47" s="1511"/>
      <c r="G47" s="1512"/>
      <c r="H47" s="443" t="s">
        <v>1182</v>
      </c>
      <c r="I47" s="434" t="s">
        <v>3348</v>
      </c>
      <c r="J47" s="1511"/>
      <c r="K47" s="1512"/>
      <c r="L47" s="443" t="s">
        <v>1182</v>
      </c>
    </row>
    <row r="48" spans="1:18" ht="16.2" thickBot="1">
      <c r="A48" s="445" t="s">
        <v>3349</v>
      </c>
      <c r="B48" s="1513" t="str">
        <f>IF(OR($B$30='Dropdown Auswahl'!$B$4,B38="",B38='DD FD'!$B$3),"",
IF(OR(B40="",B40=0),"Gewicht des Bestandteils fehlt",
IF(OR(B41="",B41='DD FD'!$H$3),"Fraktion nicht ausgewählt",
IF(OR(B42="",B42='DD FD'!$K$3,B44="",B44='DD FD'!$U$3,B46="",B46='DD FD'!$AE$3),"Material/Beschichtung nicht vollständig",
IF((B43+B45+B47)&lt;&gt;100,"Summe der Anteile ungleich 100%",
IF(AND(B42='DD FD'!$K$4,B43&lt;&gt;0),"Angaben Virgin-Anteil unplausibel",
IF(AND(B44='DD FD'!$U$4,B45&lt;&gt;0),"Recyceltes Material unplausibel",
IF(AND(B46='DD FD'!$AE$4,B47&lt;&gt;0),"Beschichtung unplausibel",
"Ergebnis ist plausibel"))))))))</f>
        <v/>
      </c>
      <c r="C48" s="1514"/>
      <c r="D48" s="1515"/>
      <c r="E48" s="445" t="s">
        <v>3349</v>
      </c>
      <c r="F48" s="1513" t="str">
        <f>IF(OR($B$30='Dropdown Auswahl'!$B$4,F38="",F38='DD FD'!$B$3),"",
IF(OR(F40="",F40=0),"Gewicht des Bestandteils fehlt",
IF(OR(F41="",F41='DD FD'!$H$3),"Fraktion nicht ausgewählt",
IF(OR(F42="",F42='DD FD'!$K$3,F44="",F44='DD FD'!$U$3,F46="",F46='DD FD'!$AE$3),"Material/Beschichtung nicht vollständig",
IF((F43+F45+F47)&lt;&gt;100,"Summe der Anteile ungleich 100%",
IF(AND(F42='DD FD'!$K$4,F43&lt;&gt;0),"Angaben Virgin-Anteil unplausibel",
IF(AND(F44='DD FD'!$U$4,F45&lt;&gt;0),"Recyceltes Material unplausibel",
IF(AND(F46='DD FD'!$AE$4,F47&lt;&gt;0),"Beschichtung unplausibel",
"Ergebnis ist plausibel"))))))))</f>
        <v/>
      </c>
      <c r="G48" s="1514"/>
      <c r="H48" s="1515"/>
      <c r="I48" s="445" t="s">
        <v>3349</v>
      </c>
      <c r="J48" s="1513" t="str">
        <f>IF(OR($B$30='Dropdown Auswahl'!$B$4,J38="",J38='DD FD'!$B$3),"",
IF(OR(J40="",J40=0),"Gewicht des Bestandteils fehlt",
IF(OR(J41="",J41='DD FD'!$H$3),"Fraktion nicht ausgewählt",
IF(OR(J42="",J42='DD FD'!$K$3,J44="",J44='DD FD'!$U$3,J46="",J46='DD FD'!$AE$3),"Material/Beschichtung nicht vollständig",
IF((J43+J45+J47)&lt;&gt;100,"Summe der Anteile ungleich 100%",
IF(AND(J42='DD FD'!$K$4,J43&lt;&gt;0),"Angaben Virgin-Anteil unplausibel",
IF(AND(J44='DD FD'!$U$4,J45&lt;&gt;0),"Recyceltes Material unplausibel",
IF(AND(J46='DD FD'!$AE$4,J47&lt;&gt;0),"Beschichtung unplausibel",
"Ergebnis ist plausibel"))))))))</f>
        <v/>
      </c>
      <c r="K48" s="1514"/>
      <c r="L48" s="1515"/>
    </row>
    <row r="49" spans="1:15" ht="16.2" thickBot="1">
      <c r="A49" s="1522" t="s">
        <v>3334</v>
      </c>
      <c r="B49" s="1523"/>
      <c r="C49" s="1523"/>
      <c r="D49" s="1524"/>
      <c r="E49" s="1522" t="s">
        <v>3335</v>
      </c>
      <c r="F49" s="1523"/>
      <c r="G49" s="1523"/>
      <c r="H49" s="1524"/>
      <c r="I49" s="1522" t="s">
        <v>3336</v>
      </c>
      <c r="J49" s="1523"/>
      <c r="K49" s="1523"/>
      <c r="L49" s="1524"/>
      <c r="M49"/>
      <c r="N49" s="1037"/>
    </row>
    <row r="50" spans="1:15" ht="15.6">
      <c r="A50" s="435" t="s">
        <v>3363</v>
      </c>
      <c r="B50" s="1536" t="s">
        <v>283</v>
      </c>
      <c r="C50" s="1537"/>
      <c r="D50" s="1538"/>
      <c r="E50" s="435" t="s">
        <v>3363</v>
      </c>
      <c r="F50" s="1536" t="s">
        <v>283</v>
      </c>
      <c r="G50" s="1537"/>
      <c r="H50" s="1538"/>
      <c r="I50" s="435" t="s">
        <v>3363</v>
      </c>
      <c r="J50" s="1536" t="s">
        <v>283</v>
      </c>
      <c r="K50" s="1537"/>
      <c r="L50" s="1538"/>
      <c r="M50"/>
      <c r="N50" s="1037"/>
    </row>
    <row r="51" spans="1:15" ht="15.6">
      <c r="A51" s="437" t="s">
        <v>3345</v>
      </c>
      <c r="B51" s="1275" t="str">
        <f>IF(Artikeldatenblatt!$B$77="Gesamte Verpackung ist Lizenzierungspflichtig","Ja",IF(Artikeldatenblatt!$B$77="Gesamte Verpackung ist nicht Lizenzierungspflichtig","Nein",'DD FD'!$A$3))</f>
        <v>Bitte auswählen</v>
      </c>
      <c r="C51" s="1276"/>
      <c r="D51" s="438">
        <f>IF(B51='DD FD'!$A$4,1,0)</f>
        <v>0</v>
      </c>
      <c r="E51" s="437" t="s">
        <v>3345</v>
      </c>
      <c r="F51" s="1275" t="str">
        <f>IF(Artikeldatenblatt!$B$77="Gesamte Verpackung ist Lizenzierungspflichtig","Ja",IF(Artikeldatenblatt!$B$77="Gesamte Verpackung ist nicht Lizenzierungspflichtig","Nein",'DD FD'!$A$3))</f>
        <v>Bitte auswählen</v>
      </c>
      <c r="G51" s="1276"/>
      <c r="H51" s="438">
        <f>IF(F51='DD FD'!$A$4,1,0)</f>
        <v>0</v>
      </c>
      <c r="I51" s="437" t="s">
        <v>3345</v>
      </c>
      <c r="J51" s="1275" t="str">
        <f>IF(Artikeldatenblatt!$B$77="Gesamte Verpackung ist Lizenzierungspflichtig","Ja",IF(Artikeldatenblatt!$B$77="Gesamte Verpackung ist nicht Lizenzierungspflichtig","Nein",'DD FD'!$A$3))</f>
        <v>Bitte auswählen</v>
      </c>
      <c r="K51" s="1276"/>
      <c r="L51" s="438">
        <f>IF(J51='DD FD'!$A$4,1,0)</f>
        <v>0</v>
      </c>
      <c r="M51"/>
      <c r="N51" s="1037"/>
    </row>
    <row r="52" spans="1:15" ht="15.6">
      <c r="A52" s="439" t="s">
        <v>3346</v>
      </c>
      <c r="B52" s="1516"/>
      <c r="C52" s="1517"/>
      <c r="D52" s="440" t="s">
        <v>1794</v>
      </c>
      <c r="E52" s="439" t="s">
        <v>3346</v>
      </c>
      <c r="F52" s="1516"/>
      <c r="G52" s="1517"/>
      <c r="H52" s="440" t="s">
        <v>1794</v>
      </c>
      <c r="I52" s="439" t="s">
        <v>3346</v>
      </c>
      <c r="J52" s="1516"/>
      <c r="K52" s="1517"/>
      <c r="L52" s="440" t="s">
        <v>1794</v>
      </c>
      <c r="M52"/>
      <c r="N52" s="1037"/>
    </row>
    <row r="53" spans="1:15" ht="16.2" thickBot="1">
      <c r="A53" s="441" t="s">
        <v>3347</v>
      </c>
      <c r="B53" s="1518" t="s">
        <v>283</v>
      </c>
      <c r="C53" s="1310"/>
      <c r="D53" s="436">
        <f>IF(B53="",0,VLOOKUP(B53,'DD FD'!$H$3:$I$11,2,FALSE))</f>
        <v>0</v>
      </c>
      <c r="E53" s="441" t="s">
        <v>3347</v>
      </c>
      <c r="F53" s="1518" t="s">
        <v>283</v>
      </c>
      <c r="G53" s="1310"/>
      <c r="H53" s="436">
        <f>IF(F53="",0,VLOOKUP(F53,'DD FD'!$H$3:$I$11,2,FALSE))</f>
        <v>0</v>
      </c>
      <c r="I53" s="441" t="s">
        <v>3347</v>
      </c>
      <c r="J53" s="1518" t="s">
        <v>283</v>
      </c>
      <c r="K53" s="1310"/>
      <c r="L53" s="436">
        <f>IF(J53="",0,VLOOKUP(J53,'DD FD'!$H$3:$I$11,2,FALSE))</f>
        <v>0</v>
      </c>
      <c r="M53"/>
      <c r="N53" s="1037"/>
    </row>
    <row r="54" spans="1:15" ht="15.6">
      <c r="A54" s="442" t="s">
        <v>1739</v>
      </c>
      <c r="B54" s="1519" t="s">
        <v>283</v>
      </c>
      <c r="C54" s="1520"/>
      <c r="D54" s="1521"/>
      <c r="E54" s="442" t="s">
        <v>1739</v>
      </c>
      <c r="F54" s="1519" t="s">
        <v>283</v>
      </c>
      <c r="G54" s="1520"/>
      <c r="H54" s="1521"/>
      <c r="I54" s="442" t="s">
        <v>1739</v>
      </c>
      <c r="J54" s="1519" t="s">
        <v>283</v>
      </c>
      <c r="K54" s="1520"/>
      <c r="L54" s="1521"/>
      <c r="M54"/>
      <c r="N54" s="1037"/>
    </row>
    <row r="55" spans="1:15" ht="16.2" thickBot="1">
      <c r="A55" s="434" t="s">
        <v>3348</v>
      </c>
      <c r="B55" s="1511"/>
      <c r="C55" s="1512"/>
      <c r="D55" s="443" t="s">
        <v>1182</v>
      </c>
      <c r="E55" s="434" t="s">
        <v>3348</v>
      </c>
      <c r="F55" s="1511"/>
      <c r="G55" s="1512"/>
      <c r="H55" s="443" t="s">
        <v>1182</v>
      </c>
      <c r="I55" s="434" t="s">
        <v>3348</v>
      </c>
      <c r="J55" s="1511"/>
      <c r="K55" s="1512"/>
      <c r="L55" s="443" t="s">
        <v>1182</v>
      </c>
      <c r="M55"/>
      <c r="N55" s="1037"/>
    </row>
    <row r="56" spans="1:15" ht="15.6">
      <c r="A56" s="442" t="s">
        <v>1741</v>
      </c>
      <c r="B56" s="1519" t="s">
        <v>283</v>
      </c>
      <c r="C56" s="1520"/>
      <c r="D56" s="1521"/>
      <c r="E56" s="442" t="s">
        <v>1741</v>
      </c>
      <c r="F56" s="1519" t="s">
        <v>283</v>
      </c>
      <c r="G56" s="1520"/>
      <c r="H56" s="1521"/>
      <c r="I56" s="442" t="s">
        <v>1741</v>
      </c>
      <c r="J56" s="1519" t="s">
        <v>283</v>
      </c>
      <c r="K56" s="1520"/>
      <c r="L56" s="1521"/>
      <c r="M56"/>
      <c r="N56" s="1037"/>
    </row>
    <row r="57" spans="1:15" ht="16.2" thickBot="1">
      <c r="A57" s="434" t="s">
        <v>3348</v>
      </c>
      <c r="B57" s="1511"/>
      <c r="C57" s="1512"/>
      <c r="D57" s="443" t="s">
        <v>1182</v>
      </c>
      <c r="E57" s="434" t="s">
        <v>3348</v>
      </c>
      <c r="F57" s="1511"/>
      <c r="G57" s="1512"/>
      <c r="H57" s="443" t="s">
        <v>1182</v>
      </c>
      <c r="I57" s="434" t="s">
        <v>3348</v>
      </c>
      <c r="J57" s="1511"/>
      <c r="K57" s="1512"/>
      <c r="L57" s="443" t="s">
        <v>1182</v>
      </c>
      <c r="M57"/>
      <c r="N57" s="1037"/>
    </row>
    <row r="58" spans="1:15" ht="15.6">
      <c r="A58" s="444" t="s">
        <v>1742</v>
      </c>
      <c r="B58" s="1539" t="s">
        <v>283</v>
      </c>
      <c r="C58" s="1540"/>
      <c r="D58" s="1541"/>
      <c r="E58" s="444" t="s">
        <v>1742</v>
      </c>
      <c r="F58" s="1542" t="s">
        <v>283</v>
      </c>
      <c r="G58" s="1543"/>
      <c r="H58" s="1544"/>
      <c r="I58" s="444" t="s">
        <v>1742</v>
      </c>
      <c r="J58" s="1542" t="s">
        <v>283</v>
      </c>
      <c r="K58" s="1543"/>
      <c r="L58" s="1544"/>
      <c r="M58"/>
      <c r="N58" s="1037"/>
    </row>
    <row r="59" spans="1:15" ht="16.2" thickBot="1">
      <c r="A59" s="434" t="s">
        <v>3348</v>
      </c>
      <c r="B59" s="1511"/>
      <c r="C59" s="1512"/>
      <c r="D59" s="443" t="s">
        <v>1182</v>
      </c>
      <c r="E59" s="434" t="s">
        <v>3348</v>
      </c>
      <c r="F59" s="1511"/>
      <c r="G59" s="1512"/>
      <c r="H59" s="443" t="s">
        <v>1182</v>
      </c>
      <c r="I59" s="434" t="s">
        <v>3348</v>
      </c>
      <c r="J59" s="1511"/>
      <c r="K59" s="1512"/>
      <c r="L59" s="443" t="s">
        <v>1182</v>
      </c>
      <c r="M59"/>
      <c r="N59" s="1037"/>
    </row>
    <row r="60" spans="1:15" ht="16.2" thickBot="1">
      <c r="A60" s="445" t="s">
        <v>3349</v>
      </c>
      <c r="B60" s="1513" t="str">
        <f>IF(OR($B$30='Dropdown Auswahl'!$B$4,B50="",B50='DD FD'!$B$3),"",
IF(OR(B52="",B52=0),"Gewicht des Bestandteils fehlt",
IF(OR(B53="",B53='DD FD'!$H$3),"Fraktion nicht ausgewählt",
IF(OR(B54="",B54='DD FD'!$K$3,B56="",B56='DD FD'!$U$3,B58="",B58='DD FD'!$AE$3),"Material/Beschichtung nicht vollständig",
IF((B55+B57+B59)&lt;&gt;100,"Summe der Anteile ungleich 100%",
IF(AND(B54='DD FD'!$K$4,B55&lt;&gt;0),"Angaben Virgin-Anteil unplausibel",
IF(AND(B56='DD FD'!$U$4,B57&lt;&gt;0),"Recyceltes Material unplausibel",
IF(AND(B58='DD FD'!$AE$4,B59&lt;&gt;0),"Beschichtung unplausibel",
"Ergebnis ist plausibel"))))))))</f>
        <v/>
      </c>
      <c r="C60" s="1514"/>
      <c r="D60" s="1515"/>
      <c r="E60" s="445" t="s">
        <v>3349</v>
      </c>
      <c r="F60" s="1513" t="str">
        <f>IF(OR($B$30='Dropdown Auswahl'!$B$4,F50="",F50='DD FD'!$B$3),"",
IF(OR(F52="",F52=0),"Gewicht des Bestandteils fehlt",
IF(OR(F53="",F53='DD FD'!$H$3),"Fraktion nicht ausgewählt",
IF(OR(F54="",F54='DD FD'!$K$3,F56="",F56='DD FD'!$U$3,F58="",F58='DD FD'!$AE$3),"Material/Beschichtung nicht vollständig",
IF((F55+F57+F59)&lt;&gt;100,"Summe der Anteile ungleich 100%",
IF(AND(F54='DD FD'!$K$4,F55&lt;&gt;0),"Angaben Virgin-Anteil unplausibel",
IF(AND(F56='DD FD'!$U$4,F57&lt;&gt;0),"Recyceltes Material unplausibel",
IF(AND(F58='DD FD'!$AE$4,F59&lt;&gt;0),"Beschichtung unplausibel",
"Ergebnis ist plausibel"))))))))</f>
        <v/>
      </c>
      <c r="G60" s="1514"/>
      <c r="H60" s="1515"/>
      <c r="I60" s="445" t="s">
        <v>3349</v>
      </c>
      <c r="J60" s="1513" t="str">
        <f>IF(OR($B$30='Dropdown Auswahl'!$B$4,J50="",J50='DD FD'!$B$3),"",
IF(OR(J52="",J52=0),"Gewicht des Bestandteils fehlt",
IF(OR(J53="",J53='DD FD'!$H$3),"Fraktion nicht ausgewählt",
IF(OR(J54="",J54='DD FD'!$K$3,J56="",J56='DD FD'!$U$3,J58="",J58='DD FD'!$AE$3),"Material/Beschichtung nicht vollständig",
IF((J55+J57+J59)&lt;&gt;100,"Summe der Anteile ungleich 100%",
IF(AND(J54='DD FD'!$K$4,J55&lt;&gt;0),"Angaben Virgin-Anteil unplausibel",
IF(AND(J56='DD FD'!$U$4,J57&lt;&gt;0),"Recyceltes Material unplausibel",
IF(AND(J58='DD FD'!$AE$4,J59&lt;&gt;0),"Beschichtung unplausibel",
"Ergebnis ist plausibel"))))))))</f>
        <v/>
      </c>
      <c r="K60" s="1514"/>
      <c r="L60" s="1515"/>
      <c r="M60"/>
      <c r="N60" s="1037"/>
    </row>
    <row r="61" spans="1:15" ht="16.2" thickBot="1">
      <c r="A61" s="1533" t="s">
        <v>3403</v>
      </c>
      <c r="B61" s="1534"/>
      <c r="C61" s="1534"/>
      <c r="D61" s="1534"/>
      <c r="E61" s="1534"/>
      <c r="F61" s="1534"/>
      <c r="G61" s="1534"/>
      <c r="H61" s="1534"/>
      <c r="I61" s="1534"/>
      <c r="J61" s="1534"/>
      <c r="K61" s="1534"/>
      <c r="L61" s="1535"/>
    </row>
    <row r="62" spans="1:15" ht="16.2" thickBot="1">
      <c r="A62" s="1522" t="s">
        <v>3331</v>
      </c>
      <c r="B62" s="1523"/>
      <c r="C62" s="1523"/>
      <c r="D62" s="1524"/>
      <c r="E62" s="1522" t="s">
        <v>3332</v>
      </c>
      <c r="F62" s="1523"/>
      <c r="G62" s="1523"/>
      <c r="H62" s="1524"/>
      <c r="I62" s="1522" t="s">
        <v>3333</v>
      </c>
      <c r="J62" s="1523"/>
      <c r="K62" s="1523"/>
      <c r="L62" s="1524"/>
    </row>
    <row r="63" spans="1:15" ht="15.6">
      <c r="A63" s="435" t="s">
        <v>1104</v>
      </c>
      <c r="B63" s="1536" t="s">
        <v>283</v>
      </c>
      <c r="C63" s="1537"/>
      <c r="D63" s="1538"/>
      <c r="E63" s="435" t="s">
        <v>1104</v>
      </c>
      <c r="F63" s="1536" t="s">
        <v>283</v>
      </c>
      <c r="G63" s="1537"/>
      <c r="H63" s="1538"/>
      <c r="I63" s="435" t="s">
        <v>1104</v>
      </c>
      <c r="J63" s="1536" t="s">
        <v>283</v>
      </c>
      <c r="K63" s="1537"/>
      <c r="L63" s="1538"/>
      <c r="O63" s="1087" t="s">
        <v>1788</v>
      </c>
    </row>
    <row r="64" spans="1:15" ht="15.6">
      <c r="A64" s="437" t="s">
        <v>3345</v>
      </c>
      <c r="B64" s="1275" t="str">
        <f>IF(Artikeldatenblatt!$B$77="Gesamte Verpackung ist Lizenzierungspflichtig","Ja",IF(Artikeldatenblatt!$B$77="Gesamte Verpackung ist nicht Lizenzierungspflichtig","Nein",'DD FD'!$A$3))</f>
        <v>Bitte auswählen</v>
      </c>
      <c r="C64" s="1276"/>
      <c r="D64" s="438">
        <f>IF(B64='DD FD'!$A$4,1,0)</f>
        <v>0</v>
      </c>
      <c r="E64" s="437" t="s">
        <v>3345</v>
      </c>
      <c r="F64" s="1275" t="str">
        <f>IF(Artikeldatenblatt!$B$77="Gesamte Verpackung ist Lizenzierungspflichtig","Ja",IF(Artikeldatenblatt!$B$77="Gesamte Verpackung ist nicht Lizenzierungspflichtig","Nein",'DD FD'!$A$3))</f>
        <v>Bitte auswählen</v>
      </c>
      <c r="G64" s="1276"/>
      <c r="H64" s="438">
        <f>IF(F64='DD FD'!$A$4,1,0)</f>
        <v>0</v>
      </c>
      <c r="I64" s="437" t="s">
        <v>3345</v>
      </c>
      <c r="J64" s="1275" t="str">
        <f>IF(Artikeldatenblatt!$B$77="Gesamte Verpackung ist Lizenzierungspflichtig","Ja",IF(Artikeldatenblatt!$B$77="Gesamte Verpackung ist nicht Lizenzierungspflichtig","Nein",'DD FD'!$A$3))</f>
        <v>Bitte auswählen</v>
      </c>
      <c r="K64" s="1276"/>
      <c r="L64" s="438">
        <f>IF(J64='DD FD'!$A$4,1,0)</f>
        <v>0</v>
      </c>
      <c r="O64" s="1087" t="s">
        <v>1134</v>
      </c>
    </row>
    <row r="65" spans="1:18" ht="15.6">
      <c r="A65" s="439" t="s">
        <v>3346</v>
      </c>
      <c r="B65" s="1516"/>
      <c r="C65" s="1517"/>
      <c r="D65" s="440" t="s">
        <v>1794</v>
      </c>
      <c r="E65" s="439" t="s">
        <v>3346</v>
      </c>
      <c r="F65" s="1516"/>
      <c r="G65" s="1517"/>
      <c r="H65" s="440" t="s">
        <v>1794</v>
      </c>
      <c r="I65" s="439" t="s">
        <v>3346</v>
      </c>
      <c r="J65" s="1516"/>
      <c r="K65" s="1517"/>
      <c r="L65" s="440" t="s">
        <v>1794</v>
      </c>
      <c r="O65" s="1088" t="s">
        <v>1799</v>
      </c>
      <c r="P65" s="1089">
        <f>IF(Artikeldatenblatt!B77='DD FD'!AH5,0,
SUM(
IF(AND(B66='DD FD'!$H$4,B64='DD FD'!$A$4),B65,0),
IF(AND(F66='DD FD'!$H$4,F64='DD FD'!$A$4),F65,0),
IF(AND(J66='DD FD'!$H$4,J64='DD FD'!$A$4),J65,0),
IF(AND(B78='DD FD'!$H$4,B76='DD FD'!$A$4),B77,0),
IF(AND(F78='DD FD'!$H$4,F76='DD FD'!$A$4),F77,0),
IF(AND(J78='DD FD'!$H$4,J76='DD FD'!$A$4),J77,0)))</f>
        <v>0</v>
      </c>
      <c r="Q65" s="1088" t="s">
        <v>1800</v>
      </c>
      <c r="R65" s="1090">
        <f>IF(Artikeldatenblatt!B77='DD FD'!AH5,0,
SUM(
IF(AND(B66='DD FD'!$H$8,B64='DD FD'!$A$4),B65,0),
IF(AND(F66='DD FD'!$H$8,F64='DD FD'!$A$4),F65,0),
IF(AND(J66='DD FD'!$H$8,J64='DD FD'!$A$4),J65,0),
IF(AND(B78='DD FD'!$H$8,B76='DD FD'!$A$4),B77,0),
IF(AND(F78='DD FD'!$H$8,F76='DD FD'!$A$4),F77,0),
IF(AND(J78='DD FD'!$H$8,J76='DD FD'!$A$4),J77,0)))</f>
        <v>0</v>
      </c>
    </row>
    <row r="66" spans="1:18" ht="16.2" thickBot="1">
      <c r="A66" s="441" t="s">
        <v>3347</v>
      </c>
      <c r="B66" s="1518" t="s">
        <v>283</v>
      </c>
      <c r="C66" s="1310"/>
      <c r="D66" s="436">
        <f>IF(B66="",0,VLOOKUP(B66,'DD FD'!$H$3:$I$11,2,FALSE))</f>
        <v>0</v>
      </c>
      <c r="E66" s="441" t="s">
        <v>3347</v>
      </c>
      <c r="F66" s="1518" t="s">
        <v>1425</v>
      </c>
      <c r="G66" s="1310"/>
      <c r="H66" s="436">
        <f>IF(F66="",0,VLOOKUP(F66,'DD FD'!$H$3:$I$11,2,FALSE))</f>
        <v>4</v>
      </c>
      <c r="I66" s="441" t="s">
        <v>3347</v>
      </c>
      <c r="J66" s="1518" t="s">
        <v>283</v>
      </c>
      <c r="K66" s="1310"/>
      <c r="L66" s="436">
        <f>IF(J66="",0,VLOOKUP(J66,'DD FD'!$H$3:$I$11,2,FALSE))</f>
        <v>0</v>
      </c>
      <c r="O66" s="1091" t="s">
        <v>1801</v>
      </c>
      <c r="P66" s="1092">
        <f>IF(Artikeldatenblatt!B77='DD FD'!AH5,0,
SUM(
IF(AND(B66='DD FD'!$H$5,B64='DD FD'!$A$4),B65,0),
IF(AND(F66='DD FD'!$H$5,F64='DD FD'!$A$4),F65,0),
IF(AND(J66='DD FD'!$H$5,J64='DD FD'!$A$4),J65,0),
IF(AND(B78='DD FD'!$H$5,B76='DD FD'!$A$4),B77,0),
IF(AND(F78='DD FD'!$H$5,F76='DD FD'!$A$4),F77,0),
IF(AND(J78='DD FD'!$H$5,J76='DD FD'!$A$4),J77,0)))</f>
        <v>0</v>
      </c>
      <c r="Q66" s="1091" t="s">
        <v>1802</v>
      </c>
      <c r="R66" s="1093">
        <f>IF(Artikeldatenblatt!B77='DD FD'!AH5,0,
SUM(
IF(AND(B66='DD FD'!$H$9,B64='DD FD'!$A$4),B65,0),
IF(AND(F66='DD FD'!$H$9,F64='DD FD'!$A$4),F65,0),
IF(AND(J66='DD FD'!$H$9,J64='DD FD'!$A$4),J65,0),
IF(AND(B78='DD FD'!$H$9,B76='DD FD'!$A$4),B77,0),
IF(AND(F78='DD FD'!$H$9,F76='DD FD'!$A$4),F77,0),
IF(AND(J78='DD FD'!$H$9,J76='DD FD'!$A$4),J77,0)))</f>
        <v>0</v>
      </c>
    </row>
    <row r="67" spans="1:18" ht="15.6">
      <c r="A67" s="442" t="s">
        <v>1739</v>
      </c>
      <c r="B67" s="1519" t="s">
        <v>283</v>
      </c>
      <c r="C67" s="1520"/>
      <c r="D67" s="1521"/>
      <c r="E67" s="442" t="s">
        <v>1739</v>
      </c>
      <c r="F67" s="1519" t="s">
        <v>283</v>
      </c>
      <c r="G67" s="1520"/>
      <c r="H67" s="1521"/>
      <c r="I67" s="442" t="s">
        <v>1739</v>
      </c>
      <c r="J67" s="1519" t="s">
        <v>283</v>
      </c>
      <c r="K67" s="1520"/>
      <c r="L67" s="1521"/>
      <c r="O67" s="1091" t="s">
        <v>1803</v>
      </c>
      <c r="P67" s="1092">
        <f>IF(Artikeldatenblatt!B77='DD FD'!AH5,0,
SUM(
IF(AND(B66='DD FD'!$H$6,B64='DD FD'!$A$4),B65,0),
IF(AND(F66='DD FD'!$H$6,F64='DD FD'!$A$4),F65,0),
IF(AND(J66='DD FD'!$H$6,J64='DD FD'!$A$4),J65,0),
IF(AND(B78='DD FD'!$H$6,B76='DD FD'!$A$4),B77,0),
IF(AND(F78='DD FD'!$H$6,F76='DD FD'!$A$4),F77,0),
IF(AND(J78='DD FD'!$H$6,J76='DD FD'!$A$4),J77,0)))</f>
        <v>0</v>
      </c>
      <c r="Q67" s="1091" t="s">
        <v>1804</v>
      </c>
      <c r="R67" s="1093">
        <f>IF(Artikeldatenblatt!B77='DD FD'!AH5,0,
SUM(
IF(AND(B66='DD FD'!$H$10,B64='DD FD'!$A$4),B65,0),
IF(AND(F66='DD FD'!$H$10,F64='DD FD'!$A$4),F65,0),
IF(AND(J66='DD FD'!$H$10,J64='DD FD'!$A$4),J65,0),
IF(AND(B78='DD FD'!$H$10,B76='DD FD'!$A$4),B77,0),
IF(AND(F78='DD FD'!$H$10,F76='DD FD'!$A$4),F77,0),
IF(AND(J78='DD FD'!$H$10,J76='DD FD'!$A$4),J77,0)))</f>
        <v>0</v>
      </c>
    </row>
    <row r="68" spans="1:18" ht="16.2" thickBot="1">
      <c r="A68" s="434" t="s">
        <v>3348</v>
      </c>
      <c r="B68" s="1511"/>
      <c r="C68" s="1512"/>
      <c r="D68" s="443" t="s">
        <v>1182</v>
      </c>
      <c r="E68" s="434" t="s">
        <v>3348</v>
      </c>
      <c r="F68" s="1511"/>
      <c r="G68" s="1512"/>
      <c r="H68" s="443" t="s">
        <v>1182</v>
      </c>
      <c r="I68" s="434" t="s">
        <v>3348</v>
      </c>
      <c r="J68" s="1511"/>
      <c r="K68" s="1512"/>
      <c r="L68" s="443" t="s">
        <v>1182</v>
      </c>
      <c r="O68" s="1094" t="s">
        <v>1805</v>
      </c>
      <c r="P68" s="1095">
        <f>IF(Artikeldatenblatt!B77='DD FD'!AH5,0,
SUM(
IF(AND(B66='DD FD'!$H$7,B64='DD FD'!$A$4),B65,0),
IF(AND(F66='DD FD'!$H$7,F64='DD FD'!$A$4),F65,0),
IF(AND(J66='DD FD'!$H$7,J64='DD FD'!$A$4),J65,0),
IF(AND(B78='DD FD'!$H$7,B76='DD FD'!$A$4),B77,0),
IF(AND(F78='DD FD'!$H$7,F76='DD FD'!$A$4),F77,0),
IF(AND(J78='DD FD'!$H$7,J76='DD FD'!$A$4),J77,0)))</f>
        <v>0</v>
      </c>
      <c r="Q68" s="1094" t="s">
        <v>1806</v>
      </c>
      <c r="R68" s="1096">
        <f>IF(Artikeldatenblatt!B77='DD FD'!AH5,0,
SUM(
IF(AND(B66='DD FD'!$H$11,B64='DD FD'!$A$4),B65,0),
IF(AND(F66='DD FD'!$H$11,F64='DD FD'!$A$4),F65,0),
IF(AND(J66='DD FD'!$H$11,J64='DD FD'!$A$4),J65,0),
IF(AND(B78='DD FD'!$H$11,B76='DD FD'!$A$4),B77,0),
IF(AND(F78='DD FD'!$H$11,F76='DD FD'!$A$4),F77,0),
IF(AND(J78='DD FD'!$H$11,J76='DD FD'!$A$4),J77,0)))</f>
        <v>0</v>
      </c>
    </row>
    <row r="69" spans="1:18" ht="15.6">
      <c r="A69" s="442" t="s">
        <v>1741</v>
      </c>
      <c r="B69" s="1519" t="s">
        <v>283</v>
      </c>
      <c r="C69" s="1520"/>
      <c r="D69" s="1521"/>
      <c r="E69" s="442" t="s">
        <v>1741</v>
      </c>
      <c r="F69" s="1519" t="s">
        <v>283</v>
      </c>
      <c r="G69" s="1520"/>
      <c r="H69" s="1521"/>
      <c r="I69" s="442" t="s">
        <v>1741</v>
      </c>
      <c r="J69" s="1519" t="s">
        <v>283</v>
      </c>
      <c r="K69" s="1520"/>
      <c r="L69" s="1521"/>
    </row>
    <row r="70" spans="1:18" ht="16.2" thickBot="1">
      <c r="A70" s="434" t="s">
        <v>3348</v>
      </c>
      <c r="B70" s="1511"/>
      <c r="C70" s="1512"/>
      <c r="D70" s="443" t="s">
        <v>1182</v>
      </c>
      <c r="E70" s="434" t="s">
        <v>3348</v>
      </c>
      <c r="F70" s="1511"/>
      <c r="G70" s="1512"/>
      <c r="H70" s="443" t="s">
        <v>1182</v>
      </c>
      <c r="I70" s="434" t="s">
        <v>3348</v>
      </c>
      <c r="J70" s="1511"/>
      <c r="K70" s="1512"/>
      <c r="L70" s="443" t="s">
        <v>1182</v>
      </c>
    </row>
    <row r="71" spans="1:18" ht="15.6">
      <c r="A71" s="444" t="s">
        <v>1742</v>
      </c>
      <c r="B71" s="1542" t="s">
        <v>283</v>
      </c>
      <c r="C71" s="1543"/>
      <c r="D71" s="1544"/>
      <c r="E71" s="444" t="s">
        <v>1742</v>
      </c>
      <c r="F71" s="1542" t="s">
        <v>283</v>
      </c>
      <c r="G71" s="1543"/>
      <c r="H71" s="1544"/>
      <c r="I71" s="444" t="s">
        <v>1742</v>
      </c>
      <c r="J71" s="1542" t="s">
        <v>283</v>
      </c>
      <c r="K71" s="1543"/>
      <c r="L71" s="1544"/>
    </row>
    <row r="72" spans="1:18" ht="16.2" thickBot="1">
      <c r="A72" s="434" t="s">
        <v>3348</v>
      </c>
      <c r="B72" s="1511"/>
      <c r="C72" s="1512"/>
      <c r="D72" s="443" t="s">
        <v>1182</v>
      </c>
      <c r="E72" s="434" t="s">
        <v>3348</v>
      </c>
      <c r="F72" s="1511"/>
      <c r="G72" s="1512"/>
      <c r="H72" s="443" t="s">
        <v>1182</v>
      </c>
      <c r="I72" s="434" t="s">
        <v>3348</v>
      </c>
      <c r="J72" s="1511"/>
      <c r="K72" s="1512"/>
      <c r="L72" s="443" t="s">
        <v>1182</v>
      </c>
    </row>
    <row r="73" spans="1:18" ht="16.2" thickBot="1">
      <c r="A73" s="445" t="s">
        <v>3349</v>
      </c>
      <c r="B73" s="1513" t="str">
        <f>IF(OR($B$30='Dropdown Auswahl'!$B$4,B63="",B63='DD FD'!$B$3),"",
IF(OR(B65="",B65=0),"Gewicht des Bestandteils fehlt",
IF(OR(B66="",B66='DD FD'!$H$3),"Fraktion nicht ausgewählt",
IF(OR(B67="",B67='DD FD'!$K$3,B69="",B69='DD FD'!$U$3,B71="",B71='DD FD'!$AE$3),"Material/Beschichtung nicht vollständig",
IF((B68+B70+B72)&lt;&gt;100,"Summe der Anteile ungleich 100%",
IF(AND(B67='DD FD'!$K$4,B68&lt;&gt;0),"Angaben Virgin-Anteil unplausibel",
IF(AND(B69='DD FD'!$U$4,B70&lt;&gt;0),"Recyceltes Material unplausibel",
IF(AND(B71='DD FD'!$AE$4,B72&lt;&gt;0),"Beschichtung unplausibel",
"Ergebnis ist plausibel"))))))))</f>
        <v/>
      </c>
      <c r="C73" s="1514"/>
      <c r="D73" s="1515"/>
      <c r="E73" s="446" t="s">
        <v>3349</v>
      </c>
      <c r="F73" s="1513" t="str">
        <f>IF(OR($B$30='Dropdown Auswahl'!$B$4,F63="",F63='DD FD'!$B$3),"",
IF(OR(F65="",F65=0),"Gewicht des Bestandteils fehlt",
IF(OR(F66="",F66='DD FD'!$H$3),"Fraktion nicht ausgewählt",
IF(OR(F67="",F67='DD FD'!$K$3,F69="",F69='DD FD'!$U$3,F71="",F71='DD FD'!$AE$3),"Material/Beschichtung nicht vollständig",
IF((F68+F70+F72)&lt;&gt;100,"Summe der Anteile ungleich 100%",
IF(AND(F67='DD FD'!$K$4,F68&lt;&gt;0),"Angaben Virgin-Anteil unplausibel",
IF(AND(F69='DD FD'!$U$4,F70&lt;&gt;0),"Recyceltes Material unplausibel",
IF(AND(F71='DD FD'!$AE$4,F72&lt;&gt;0),"Beschichtung unplausibel",
"Ergebnis ist plausibel"))))))))</f>
        <v/>
      </c>
      <c r="G73" s="1514"/>
      <c r="H73" s="1515"/>
      <c r="I73" s="446" t="s">
        <v>3349</v>
      </c>
      <c r="J73" s="1513" t="str">
        <f>IF(OR($B$30='Dropdown Auswahl'!$B$4,J63="",J63='DD FD'!$B$3),"",
IF(OR(J65="",J65=0),"Gewicht des Bestandteils fehlt",
IF(OR(J66="",J66='DD FD'!$H$3),"Fraktion nicht ausgewählt",
IF(OR(J67="",J67='DD FD'!$K$3,J69="",J69='DD FD'!$U$3,J71="",J71='DD FD'!$AE$3),"Material/Beschichtung nicht vollständig",
IF((J68+J70+J72)&lt;&gt;100,"Summe der Anteile ungleich 100%",
IF(AND(J67='DD FD'!$K$4,J68&lt;&gt;0),"Angaben Virgin-Anteil unplausibel",
IF(AND(J69='DD FD'!$U$4,J70&lt;&gt;0),"Recyceltes Material unplausibel",
IF(AND(J71='DD FD'!$AE$4,J72&lt;&gt;0),"Beschichtung unplausibel",
"Ergebnis ist plausibel"))))))))</f>
        <v/>
      </c>
      <c r="K73" s="1514"/>
      <c r="L73" s="1515"/>
    </row>
    <row r="74" spans="1:18" ht="16.2" thickBot="1">
      <c r="A74" s="1522" t="s">
        <v>3334</v>
      </c>
      <c r="B74" s="1523"/>
      <c r="C74" s="1523"/>
      <c r="D74" s="1524"/>
      <c r="E74" s="1522" t="s">
        <v>3335</v>
      </c>
      <c r="F74" s="1523"/>
      <c r="G74" s="1523"/>
      <c r="H74" s="1524"/>
      <c r="I74" s="1522" t="s">
        <v>3336</v>
      </c>
      <c r="J74" s="1523"/>
      <c r="K74" s="1523"/>
      <c r="L74" s="1524"/>
      <c r="M74"/>
      <c r="N74" s="1037"/>
    </row>
    <row r="75" spans="1:18" ht="15.6">
      <c r="A75" s="435" t="s">
        <v>1104</v>
      </c>
      <c r="B75" s="1536" t="s">
        <v>283</v>
      </c>
      <c r="C75" s="1537"/>
      <c r="D75" s="1538"/>
      <c r="E75" s="435" t="s">
        <v>1104</v>
      </c>
      <c r="F75" s="1536" t="s">
        <v>283</v>
      </c>
      <c r="G75" s="1537"/>
      <c r="H75" s="1538"/>
      <c r="I75" s="435" t="s">
        <v>1104</v>
      </c>
      <c r="J75" s="1536" t="s">
        <v>283</v>
      </c>
      <c r="K75" s="1537"/>
      <c r="L75" s="1538"/>
      <c r="M75"/>
      <c r="N75" s="1037"/>
    </row>
    <row r="76" spans="1:18" ht="15.6">
      <c r="A76" s="437" t="s">
        <v>3345</v>
      </c>
      <c r="B76" s="1275" t="str">
        <f>IF(Artikeldatenblatt!$B$77="Gesamte Verpackung ist Lizenzierungspflichtig","Ja",IF(Artikeldatenblatt!$B$77="Gesamte Verpackung ist nicht Lizenzierungspflichtig","Nein",'DD FD'!$A$3))</f>
        <v>Bitte auswählen</v>
      </c>
      <c r="C76" s="1276"/>
      <c r="D76" s="438">
        <f>IF(B76='DD FD'!$A$4,1,0)</f>
        <v>0</v>
      </c>
      <c r="E76" s="437" t="s">
        <v>3345</v>
      </c>
      <c r="F76" s="1275" t="str">
        <f>IF(Artikeldatenblatt!$B$77="Gesamte Verpackung ist Lizenzierungspflichtig","Ja",IF(Artikeldatenblatt!$B$77="Gesamte Verpackung ist nicht Lizenzierungspflichtig","Nein",'DD FD'!$A$3))</f>
        <v>Bitte auswählen</v>
      </c>
      <c r="G76" s="1276"/>
      <c r="H76" s="438">
        <f>IF(F76='DD FD'!$A$4,1,0)</f>
        <v>0</v>
      </c>
      <c r="I76" s="437" t="s">
        <v>3345</v>
      </c>
      <c r="J76" s="1275" t="str">
        <f>IF(Artikeldatenblatt!$B$77="Gesamte Verpackung ist Lizenzierungspflichtig","Ja",IF(Artikeldatenblatt!$B$77="Gesamte Verpackung ist nicht Lizenzierungspflichtig","Nein",'DD FD'!$A$3))</f>
        <v>Bitte auswählen</v>
      </c>
      <c r="K76" s="1276"/>
      <c r="L76" s="438">
        <f>IF(J76='DD FD'!$A$4,1,0)</f>
        <v>0</v>
      </c>
      <c r="M76"/>
      <c r="N76" s="1037"/>
    </row>
    <row r="77" spans="1:18" ht="15.6">
      <c r="A77" s="439" t="s">
        <v>3346</v>
      </c>
      <c r="B77" s="1516"/>
      <c r="C77" s="1517"/>
      <c r="D77" s="440" t="s">
        <v>1794</v>
      </c>
      <c r="E77" s="439" t="s">
        <v>3346</v>
      </c>
      <c r="F77" s="1516"/>
      <c r="G77" s="1517"/>
      <c r="H77" s="440" t="s">
        <v>1794</v>
      </c>
      <c r="I77" s="439" t="s">
        <v>3346</v>
      </c>
      <c r="J77" s="1516"/>
      <c r="K77" s="1517"/>
      <c r="L77" s="440" t="s">
        <v>1794</v>
      </c>
      <c r="M77"/>
      <c r="N77" s="1037"/>
    </row>
    <row r="78" spans="1:18" ht="16.2" thickBot="1">
      <c r="A78" s="441" t="s">
        <v>3347</v>
      </c>
      <c r="B78" s="1518" t="s">
        <v>283</v>
      </c>
      <c r="C78" s="1310"/>
      <c r="D78" s="436">
        <f>IF(B78="",0,VLOOKUP(B78,'DD FD'!$H$3:$I$11,2,FALSE))</f>
        <v>0</v>
      </c>
      <c r="E78" s="441" t="s">
        <v>3347</v>
      </c>
      <c r="F78" s="1518" t="s">
        <v>283</v>
      </c>
      <c r="G78" s="1310"/>
      <c r="H78" s="436">
        <f>IF(F78="",0,VLOOKUP(F78,'DD FD'!$H$3:$I$11,2,FALSE))</f>
        <v>0</v>
      </c>
      <c r="I78" s="441" t="s">
        <v>3347</v>
      </c>
      <c r="J78" s="1518" t="s">
        <v>283</v>
      </c>
      <c r="K78" s="1310"/>
      <c r="L78" s="436">
        <f>IF(J78="",0,VLOOKUP(J78,'DD FD'!$H$3:$I$11,2,FALSE))</f>
        <v>0</v>
      </c>
      <c r="M78"/>
      <c r="N78" s="1037"/>
    </row>
    <row r="79" spans="1:18" ht="15.6">
      <c r="A79" s="442" t="s">
        <v>1739</v>
      </c>
      <c r="B79" s="1519" t="s">
        <v>283</v>
      </c>
      <c r="C79" s="1520"/>
      <c r="D79" s="1521"/>
      <c r="E79" s="442" t="s">
        <v>1739</v>
      </c>
      <c r="F79" s="1519" t="s">
        <v>283</v>
      </c>
      <c r="G79" s="1520"/>
      <c r="H79" s="1521"/>
      <c r="I79" s="442" t="s">
        <v>1739</v>
      </c>
      <c r="J79" s="1519" t="s">
        <v>283</v>
      </c>
      <c r="K79" s="1520"/>
      <c r="L79" s="1521"/>
      <c r="M79"/>
      <c r="N79" s="1037"/>
    </row>
    <row r="80" spans="1:18" ht="16.2" thickBot="1">
      <c r="A80" s="434" t="s">
        <v>3348</v>
      </c>
      <c r="B80" s="1511"/>
      <c r="C80" s="1512"/>
      <c r="D80" s="443" t="s">
        <v>1182</v>
      </c>
      <c r="E80" s="434" t="s">
        <v>3348</v>
      </c>
      <c r="F80" s="1511"/>
      <c r="G80" s="1512"/>
      <c r="H80" s="443" t="s">
        <v>1182</v>
      </c>
      <c r="I80" s="434" t="s">
        <v>3348</v>
      </c>
      <c r="J80" s="1511"/>
      <c r="K80" s="1512"/>
      <c r="L80" s="443" t="s">
        <v>1182</v>
      </c>
      <c r="M80"/>
      <c r="N80" s="1037"/>
    </row>
    <row r="81" spans="1:18" ht="15.6">
      <c r="A81" s="442" t="s">
        <v>1741</v>
      </c>
      <c r="B81" s="1519" t="s">
        <v>283</v>
      </c>
      <c r="C81" s="1520"/>
      <c r="D81" s="1521"/>
      <c r="E81" s="442" t="s">
        <v>1741</v>
      </c>
      <c r="F81" s="1519" t="s">
        <v>283</v>
      </c>
      <c r="G81" s="1520"/>
      <c r="H81" s="1521"/>
      <c r="I81" s="442" t="s">
        <v>1741</v>
      </c>
      <c r="J81" s="1519" t="s">
        <v>283</v>
      </c>
      <c r="K81" s="1520"/>
      <c r="L81" s="1521"/>
      <c r="M81"/>
      <c r="N81" s="1037"/>
    </row>
    <row r="82" spans="1:18" ht="16.2" thickBot="1">
      <c r="A82" s="434" t="s">
        <v>3348</v>
      </c>
      <c r="B82" s="1511"/>
      <c r="C82" s="1512"/>
      <c r="D82" s="443" t="s">
        <v>1182</v>
      </c>
      <c r="E82" s="434" t="s">
        <v>3348</v>
      </c>
      <c r="F82" s="1511"/>
      <c r="G82" s="1512"/>
      <c r="H82" s="443" t="s">
        <v>1182</v>
      </c>
      <c r="I82" s="434" t="s">
        <v>3348</v>
      </c>
      <c r="J82" s="1511"/>
      <c r="K82" s="1512"/>
      <c r="L82" s="443" t="s">
        <v>1182</v>
      </c>
      <c r="M82"/>
      <c r="N82" s="1037"/>
    </row>
    <row r="83" spans="1:18" ht="15.6">
      <c r="A83" s="444" t="s">
        <v>1742</v>
      </c>
      <c r="B83" s="1542" t="s">
        <v>283</v>
      </c>
      <c r="C83" s="1543"/>
      <c r="D83" s="1544"/>
      <c r="E83" s="444" t="s">
        <v>1742</v>
      </c>
      <c r="F83" s="1542" t="s">
        <v>283</v>
      </c>
      <c r="G83" s="1543"/>
      <c r="H83" s="1544"/>
      <c r="I83" s="444" t="s">
        <v>1742</v>
      </c>
      <c r="J83" s="1542" t="s">
        <v>283</v>
      </c>
      <c r="K83" s="1543"/>
      <c r="L83" s="1544"/>
      <c r="M83"/>
      <c r="N83" s="1037"/>
    </row>
    <row r="84" spans="1:18" ht="16.2" thickBot="1">
      <c r="A84" s="434" t="s">
        <v>3348</v>
      </c>
      <c r="B84" s="1511"/>
      <c r="C84" s="1512"/>
      <c r="D84" s="443" t="s">
        <v>1182</v>
      </c>
      <c r="E84" s="434" t="s">
        <v>3348</v>
      </c>
      <c r="F84" s="1511"/>
      <c r="G84" s="1512"/>
      <c r="H84" s="443" t="s">
        <v>1182</v>
      </c>
      <c r="I84" s="434" t="s">
        <v>3348</v>
      </c>
      <c r="J84" s="1511"/>
      <c r="K84" s="1512"/>
      <c r="L84" s="443" t="s">
        <v>1182</v>
      </c>
      <c r="M84"/>
      <c r="N84" s="1037"/>
    </row>
    <row r="85" spans="1:18" ht="16.2" thickBot="1">
      <c r="A85" s="445" t="s">
        <v>3349</v>
      </c>
      <c r="B85" s="1513" t="str">
        <f>IF(OR($B$30='Dropdown Auswahl'!$B$4,B75="",B75='DD FD'!$B$3),"",
IF(OR(B77="",B77=0),"Gewicht des Bestandteils fehlt",
IF(OR(B78="",B78='DD FD'!$H$3),"Fraktion nicht ausgewählt",
IF(OR(B79="",B79='DD FD'!$K$3,B81="",B81='DD FD'!$U$3,B83="",B83='DD FD'!$AE$3),"Material/Beschichtung nicht vollständig",
IF((B80+B82+B84)&lt;&gt;100,"Summe der Anteile ungleich 100%",
IF(AND(B79='DD FD'!$K$4,B80&lt;&gt;0),"Angaben Virgin-Anteil unplausibel",
IF(AND(B81='DD FD'!$U$4,B82&lt;&gt;0),"Recyceltes Material unplausibel",
IF(AND(B83='DD FD'!$AE$4,B84&lt;&gt;0),"Beschichtung unplausibel",
"Ergebnis ist plausibel"))))))))</f>
        <v/>
      </c>
      <c r="C85" s="1514"/>
      <c r="D85" s="1515"/>
      <c r="E85" s="446" t="s">
        <v>3349</v>
      </c>
      <c r="F85" s="1513" t="str">
        <f>IF(OR($B$30='Dropdown Auswahl'!$B$4,F75="",F75='DD FD'!$B$3),"",
IF(OR(F77="",F77=0),"Gewicht des Bestandteils fehlt",
IF(OR(F78="",F78='DD FD'!$H$3),"Fraktion nicht ausgewählt",
IF(OR(F79="",F79='DD FD'!$K$3,F81="",F81='DD FD'!$U$3,F83="",F83='DD FD'!$AE$3),"Material/Beschichtung nicht vollständig",
IF((F80+F82+F84)&lt;&gt;100,"Summe der Anteile ungleich 100%",
IF(AND(F79='DD FD'!$K$4,F80&lt;&gt;0),"Angaben Virgin-Anteil unplausibel",
IF(AND(F81='DD FD'!$U$4,F82&lt;&gt;0),"Recyceltes Material unplausibel",
IF(AND(F83='DD FD'!$AE$4,F84&lt;&gt;0),"Beschichtung unplausibel",
"Ergebnis ist plausibel"))))))))</f>
        <v/>
      </c>
      <c r="G85" s="1514"/>
      <c r="H85" s="1515"/>
      <c r="I85" s="446" t="s">
        <v>3349</v>
      </c>
      <c r="J85" s="1513" t="str">
        <f>IF(OR($B$30='Dropdown Auswahl'!$B$4,J75="",J75='DD FD'!$B$3),"",
IF(OR(J77="",J77=0),"Gewicht des Bestandteils fehlt",
IF(OR(J78="",J78='DD FD'!$H$3),"Fraktion nicht ausgewählt",
IF(OR(J79="",J79='DD FD'!$K$3,J81="",J81='DD FD'!$U$3,J83="",J83='DD FD'!$AE$3),"Material/Beschichtung nicht vollständig",
IF((J80+J82+J84)&lt;&gt;100,"Summe der Anteile ungleich 100%",
IF(AND(J79='DD FD'!$K$4,J80&lt;&gt;0),"Angaben Virgin-Anteil unplausibel",
IF(AND(J81='DD FD'!$U$4,J82&lt;&gt;0),"Recyceltes Material unplausibel",
IF(AND(J83='DD FD'!$AE$4,J84&lt;&gt;0),"Beschichtung unplausibel",
"Ergebnis ist plausibel"))))))))</f>
        <v/>
      </c>
      <c r="K85" s="1514"/>
      <c r="L85" s="1515"/>
      <c r="M85"/>
      <c r="N85" s="1037"/>
    </row>
    <row r="86" spans="1:18" ht="16.2" thickBot="1">
      <c r="A86" s="1533" t="s">
        <v>3404</v>
      </c>
      <c r="B86" s="1534"/>
      <c r="C86" s="1534"/>
      <c r="D86" s="1534"/>
      <c r="E86" s="1534"/>
      <c r="F86" s="1534"/>
      <c r="G86" s="1534"/>
      <c r="H86" s="1534"/>
      <c r="I86" s="1534"/>
      <c r="J86" s="1534"/>
      <c r="K86" s="1534"/>
      <c r="L86" s="1535"/>
    </row>
    <row r="87" spans="1:18" ht="16.2" thickBot="1">
      <c r="A87" s="1522" t="s">
        <v>3331</v>
      </c>
      <c r="B87" s="1523"/>
      <c r="C87" s="1523"/>
      <c r="D87" s="1524"/>
      <c r="E87" s="1522" t="s">
        <v>3332</v>
      </c>
      <c r="F87" s="1523"/>
      <c r="G87" s="1523"/>
      <c r="H87" s="1524"/>
      <c r="I87" s="1522" t="s">
        <v>3333</v>
      </c>
      <c r="J87" s="1523"/>
      <c r="K87" s="1523"/>
      <c r="L87" s="1524"/>
    </row>
    <row r="88" spans="1:18" ht="15.6">
      <c r="A88" s="435" t="s">
        <v>1104</v>
      </c>
      <c r="B88" s="1536" t="s">
        <v>283</v>
      </c>
      <c r="C88" s="1537"/>
      <c r="D88" s="1538"/>
      <c r="E88" s="435" t="s">
        <v>1104</v>
      </c>
      <c r="F88" s="1536" t="s">
        <v>283</v>
      </c>
      <c r="G88" s="1537"/>
      <c r="H88" s="1538"/>
      <c r="I88" s="435" t="s">
        <v>1104</v>
      </c>
      <c r="J88" s="1536" t="s">
        <v>3066</v>
      </c>
      <c r="K88" s="1537"/>
      <c r="L88" s="1538"/>
      <c r="O88" s="1087" t="s">
        <v>1788</v>
      </c>
    </row>
    <row r="89" spans="1:18" ht="15.6">
      <c r="A89" s="437" t="s">
        <v>3345</v>
      </c>
      <c r="B89" s="1275" t="str">
        <f>IF(Artikeldatenblatt!$B$77="Gesamte Verpackung ist Lizenzierungspflichtig","Ja",IF(Artikeldatenblatt!$B$77="Gesamte Verpackung ist nicht Lizenzierungspflichtig","Nein",'DD FD'!$A$3))</f>
        <v>Bitte auswählen</v>
      </c>
      <c r="C89" s="1276"/>
      <c r="D89" s="438">
        <f>IF(B89='DD FD'!$A$4,1,0)</f>
        <v>0</v>
      </c>
      <c r="E89" s="437" t="s">
        <v>3345</v>
      </c>
      <c r="F89" s="1275" t="str">
        <f>IF(Artikeldatenblatt!$B$77="Gesamte Verpackung ist Lizenzierungspflichtig","Ja",IF(Artikeldatenblatt!$B$77="Gesamte Verpackung ist nicht Lizenzierungspflichtig","Nein",'DD FD'!$A$3))</f>
        <v>Bitte auswählen</v>
      </c>
      <c r="G89" s="1276"/>
      <c r="H89" s="438">
        <f>IF(F89='DD FD'!$A$4,1,0)</f>
        <v>0</v>
      </c>
      <c r="I89" s="437" t="s">
        <v>3345</v>
      </c>
      <c r="J89" s="1275" t="str">
        <f>IF(Artikeldatenblatt!$B$77="Gesamte Verpackung ist Lizenzierungspflichtig","Ja",IF(Artikeldatenblatt!$B$77="Gesamte Verpackung ist nicht Lizenzierungspflichtig","Nein",'DD FD'!$A$3))</f>
        <v>Bitte auswählen</v>
      </c>
      <c r="K89" s="1276"/>
      <c r="L89" s="438">
        <f>IF(J89='DD FD'!$A$4,1,0)</f>
        <v>0</v>
      </c>
      <c r="O89" s="1087" t="s">
        <v>555</v>
      </c>
    </row>
    <row r="90" spans="1:18" ht="15.6">
      <c r="A90" s="439" t="s">
        <v>3346</v>
      </c>
      <c r="B90" s="1516"/>
      <c r="C90" s="1517"/>
      <c r="D90" s="440" t="s">
        <v>1794</v>
      </c>
      <c r="E90" s="439" t="s">
        <v>3346</v>
      </c>
      <c r="F90" s="1516"/>
      <c r="G90" s="1517"/>
      <c r="H90" s="440" t="s">
        <v>1794</v>
      </c>
      <c r="I90" s="439" t="s">
        <v>3346</v>
      </c>
      <c r="J90" s="1516"/>
      <c r="K90" s="1517"/>
      <c r="L90" s="440" t="s">
        <v>1794</v>
      </c>
      <c r="O90" s="1088" t="s">
        <v>1807</v>
      </c>
      <c r="P90" s="1089">
        <f>IF(Artikeldatenblatt!B77='DD FD'!AH5,0,
SUM(
IF(AND(B91='DD FD'!$H$4,B89='DD FD'!$A$4),B90,0),
IF(AND(F91='DD FD'!$H$4,F89='DD FD'!$A$4),F90,0),
IF(AND(J91='DD FD'!$H$4,J89='DD FD'!$A$4),J90,0),
IF(AND(B103='DD FD'!$H$4,B101='DD FD'!$A$4),B102,0),
IF(AND(F103='DD FD'!$H$4,F101='DD FD'!$A$4),F102,0),
IF(AND(J103='DD FD'!$H$4,J101='DD FD'!$A$4),J102,0)))</f>
        <v>0</v>
      </c>
      <c r="Q90" s="1088" t="s">
        <v>1808</v>
      </c>
      <c r="R90" s="1090">
        <f>IF(Artikeldatenblatt!B77='DD FD'!AH5,0,
SUM(
IF(AND(B91='DD FD'!$H$8,B89='DD FD'!$A$4),B90,0),
IF(AND(F91='DD FD'!$H$8,F89='DD FD'!$A$4),F90,0),
IF(AND(J91='DD FD'!$H$8,J89='DD FD'!$A$4),J90,0),
IF(AND(B103='DD FD'!$H$8,B101='DD FD'!$A$4),B102,0),
IF(AND(F103='DD FD'!$H$8,F101='DD FD'!$A$4),F102,0),
IF(AND(J103='DD FD'!$H$8,J101='DD FD'!$A$4),J102,0)))</f>
        <v>0</v>
      </c>
    </row>
    <row r="91" spans="1:18" ht="16.2" thickBot="1">
      <c r="A91" s="441" t="s">
        <v>3347</v>
      </c>
      <c r="B91" s="1518" t="s">
        <v>283</v>
      </c>
      <c r="C91" s="1310"/>
      <c r="D91" s="436">
        <f>IF(B91="",0,VLOOKUP(B91,'DD FD'!$H$3:$I$11,2,FALSE))</f>
        <v>0</v>
      </c>
      <c r="E91" s="441" t="s">
        <v>3347</v>
      </c>
      <c r="F91" s="1518" t="s">
        <v>283</v>
      </c>
      <c r="G91" s="1310"/>
      <c r="H91" s="436">
        <f>IF(F91="",0,VLOOKUP(F91,'DD FD'!$H$3:$I$11,2,FALSE))</f>
        <v>0</v>
      </c>
      <c r="I91" s="441" t="s">
        <v>3347</v>
      </c>
      <c r="J91" s="1518" t="s">
        <v>283</v>
      </c>
      <c r="K91" s="1310"/>
      <c r="L91" s="436">
        <f>IF(J91="",0,VLOOKUP(J91,'DD FD'!$H$3:$I$11,2,FALSE))</f>
        <v>0</v>
      </c>
      <c r="O91" s="1091" t="s">
        <v>1809</v>
      </c>
      <c r="P91" s="1092">
        <f>IF(Artikeldatenblatt!B77='DD FD'!AH5,0,
SUM(
IF(AND(B91='DD FD'!$H$5,B89='DD FD'!$A$4),B90,0),
IF(AND(F91='DD FD'!$H$5,F89='DD FD'!$A$4),F90,0),
IF(AND(J91='DD FD'!$H$5,J89='DD FD'!$A$4),J90,0),
IF(AND(B103='DD FD'!$H$5,B101='DD FD'!$A$4),B102,0),
IF(AND(F103='DD FD'!$H$5,F101='DD FD'!$A$4),F102,0),
IF(AND(J103='DD FD'!$H$5,J101='DD FD'!$A$4),J102,0)))</f>
        <v>0</v>
      </c>
      <c r="Q91" s="1091" t="s">
        <v>1810</v>
      </c>
      <c r="R91" s="1093">
        <f>IF(Artikeldatenblatt!B77='DD FD'!AH5,0,
SUM(
IF(AND(B91='DD FD'!$H$9,B89='DD FD'!$A$4),B90,0),
IF(AND(F91='DD FD'!$H$9,F89='DD FD'!$A$4),F90,0),
IF(AND(J91='DD FD'!$H$9,J89='DD FD'!$A$4),J90,0),
IF(AND(B103='DD FD'!$H$9,B101='DD FD'!$A$4),B102,0),
IF(AND(F103='DD FD'!$H$9,F101='DD FD'!$A$4),F102,0),
IF(AND(J103='DD FD'!$H$9,J101='DD FD'!$A$4),J102,0)))</f>
        <v>0</v>
      </c>
    </row>
    <row r="92" spans="1:18" ht="15.6">
      <c r="A92" s="442" t="s">
        <v>1739</v>
      </c>
      <c r="B92" s="1519" t="s">
        <v>283</v>
      </c>
      <c r="C92" s="1520"/>
      <c r="D92" s="1521"/>
      <c r="E92" s="442" t="s">
        <v>1739</v>
      </c>
      <c r="F92" s="1519" t="s">
        <v>283</v>
      </c>
      <c r="G92" s="1520"/>
      <c r="H92" s="1521"/>
      <c r="I92" s="442" t="s">
        <v>1739</v>
      </c>
      <c r="J92" s="1519" t="s">
        <v>283</v>
      </c>
      <c r="K92" s="1520"/>
      <c r="L92" s="1521"/>
      <c r="O92" s="1091" t="s">
        <v>1811</v>
      </c>
      <c r="P92" s="1092">
        <f>IF(Artikeldatenblatt!B77='DD FD'!AH5,0,
SUM(
IF(AND(B91='DD FD'!$H$6,B89='DD FD'!$A$4),B90,0),
IF(AND(F91='DD FD'!$H$6,F89='DD FD'!$A$4),F90,0),
IF(AND(J91='DD FD'!$H$6,J89='DD FD'!$A$4),J90,0),
IF(AND(B103='DD FD'!$H$6,B101='DD FD'!$A$4),B102,0),
IF(AND(F103='DD FD'!$H$6,F101='DD FD'!$A$4),F102,0),
IF(AND(J103='DD FD'!$H$6,J101='DD FD'!$A$4),J102,0)))</f>
        <v>0</v>
      </c>
      <c r="Q92" s="1091" t="s">
        <v>1812</v>
      </c>
      <c r="R92" s="1093">
        <f>IF(Artikeldatenblatt!B77='DD FD'!AH5,0,
SUM(
IF(AND(B91='DD FD'!$H$10,B89='DD FD'!$A$4),B90,0),
IF(AND(F91='DD FD'!$H$10,F89='DD FD'!$A$4),F90,0),
IF(AND(J91='DD FD'!$H$10,J89='DD FD'!$A$4),J90,0),
IF(AND(B103='DD FD'!$H$10,B101='DD FD'!$A$4),B102,0),
IF(AND(F103='DD FD'!$H$10,F101='DD FD'!$A$4),F102,0),
IF(AND(J103='DD FD'!$H$10,J101='DD FD'!$A$4),J102,0)))</f>
        <v>0</v>
      </c>
    </row>
    <row r="93" spans="1:18" ht="16.2" thickBot="1">
      <c r="A93" s="434" t="s">
        <v>3348</v>
      </c>
      <c r="B93" s="1511"/>
      <c r="C93" s="1512"/>
      <c r="D93" s="443" t="s">
        <v>1182</v>
      </c>
      <c r="E93" s="434" t="s">
        <v>3348</v>
      </c>
      <c r="F93" s="1511"/>
      <c r="G93" s="1512"/>
      <c r="H93" s="443" t="s">
        <v>1182</v>
      </c>
      <c r="I93" s="434" t="s">
        <v>3348</v>
      </c>
      <c r="J93" s="1511"/>
      <c r="K93" s="1512"/>
      <c r="L93" s="443" t="s">
        <v>1182</v>
      </c>
      <c r="O93" s="1094" t="s">
        <v>1813</v>
      </c>
      <c r="P93" s="1095">
        <f>IF(Artikeldatenblatt!B77='DD FD'!AH5,0,
SUM(
IF(AND(B91='DD FD'!$H$7,B89='DD FD'!$A$4),B90,0),
IF(AND(F91='DD FD'!$H$7,F89='DD FD'!$A$4),F90,0),
IF(AND(J91='DD FD'!$H$7,J89='DD FD'!$A$4),J90,0),
IF(AND(B103='DD FD'!$H$7,B101='DD FD'!$A$4),B102,0),
IF(AND(F103='DD FD'!$H$7,F101='DD FD'!$A$4),F102,0),
IF(AND(J103='DD FD'!$H$7,J101='DD FD'!$A$4),J102,0)))</f>
        <v>0</v>
      </c>
      <c r="Q93" s="1094" t="s">
        <v>1814</v>
      </c>
      <c r="R93" s="1096">
        <f>IF(Artikeldatenblatt!B77='DD FD'!AH5,0,
SUM(
IF(AND(B91='DD FD'!$H$11,B89='DD FD'!$A$4),B90,0),
IF(AND(F91='DD FD'!$H$11,F89='DD FD'!$A$4),F90,0),
IF(AND(J91='DD FD'!$H$11,J89='DD FD'!$A$4),J90,0),
IF(AND(B103='DD FD'!$H$11,B101='DD FD'!$A$4),B102,0),
IF(AND(F103='DD FD'!$H$11,F101='DD FD'!$A$4),F102,0),
IF(AND(J103='DD FD'!$H$11,J101='DD FD'!$A$4),J102,0)))</f>
        <v>0</v>
      </c>
    </row>
    <row r="94" spans="1:18" ht="15.6">
      <c r="A94" s="442" t="s">
        <v>1741</v>
      </c>
      <c r="B94" s="1519" t="s">
        <v>283</v>
      </c>
      <c r="C94" s="1520"/>
      <c r="D94" s="1521"/>
      <c r="E94" s="442" t="s">
        <v>1741</v>
      </c>
      <c r="F94" s="1519" t="s">
        <v>283</v>
      </c>
      <c r="G94" s="1520"/>
      <c r="H94" s="1521"/>
      <c r="I94" s="442" t="s">
        <v>1741</v>
      </c>
      <c r="J94" s="1519" t="s">
        <v>283</v>
      </c>
      <c r="K94" s="1520"/>
      <c r="L94" s="1521"/>
    </row>
    <row r="95" spans="1:18" ht="16.2" thickBot="1">
      <c r="A95" s="434" t="s">
        <v>3348</v>
      </c>
      <c r="B95" s="1511"/>
      <c r="C95" s="1512"/>
      <c r="D95" s="443" t="s">
        <v>1182</v>
      </c>
      <c r="E95" s="434" t="s">
        <v>3348</v>
      </c>
      <c r="F95" s="1511"/>
      <c r="G95" s="1512"/>
      <c r="H95" s="443" t="s">
        <v>1182</v>
      </c>
      <c r="I95" s="434" t="s">
        <v>3348</v>
      </c>
      <c r="J95" s="1511"/>
      <c r="K95" s="1512"/>
      <c r="L95" s="443" t="s">
        <v>1182</v>
      </c>
    </row>
    <row r="96" spans="1:18" ht="15.6">
      <c r="A96" s="444" t="s">
        <v>1742</v>
      </c>
      <c r="B96" s="1542" t="s">
        <v>283</v>
      </c>
      <c r="C96" s="1543"/>
      <c r="D96" s="1544"/>
      <c r="E96" s="444" t="s">
        <v>1742</v>
      </c>
      <c r="F96" s="1542" t="s">
        <v>283</v>
      </c>
      <c r="G96" s="1543"/>
      <c r="H96" s="1544"/>
      <c r="I96" s="444" t="s">
        <v>1742</v>
      </c>
      <c r="J96" s="1542" t="s">
        <v>283</v>
      </c>
      <c r="K96" s="1543"/>
      <c r="L96" s="1544"/>
    </row>
    <row r="97" spans="1:14" ht="16.2" thickBot="1">
      <c r="A97" s="434" t="s">
        <v>3348</v>
      </c>
      <c r="B97" s="1511"/>
      <c r="C97" s="1512"/>
      <c r="D97" s="443" t="s">
        <v>1182</v>
      </c>
      <c r="E97" s="434" t="s">
        <v>3348</v>
      </c>
      <c r="F97" s="1511"/>
      <c r="G97" s="1512"/>
      <c r="H97" s="443" t="s">
        <v>1182</v>
      </c>
      <c r="I97" s="434" t="s">
        <v>3348</v>
      </c>
      <c r="J97" s="1511"/>
      <c r="K97" s="1512"/>
      <c r="L97" s="443" t="s">
        <v>1182</v>
      </c>
    </row>
    <row r="98" spans="1:14" ht="16.2" thickBot="1">
      <c r="A98" s="447" t="s">
        <v>3349</v>
      </c>
      <c r="B98" s="1513" t="str">
        <f>IF(OR($B$30='Dropdown Auswahl'!$B$4,B88="",B88='DD FD'!$B$3),"",
IF(OR(B90="",B90=0),"Gewicht des Bestandteils fehlt",
IF(OR(B91="",B91='DD FD'!$H$3),"Fraktion nicht ausgewählt",
IF(OR(B92="",B92='DD FD'!$K$3,B94="",B94='DD FD'!$U$3,B96="",B96='DD FD'!$AE$3),"Material/Beschichtung nicht vollständig",
IF((B93+B95+B97)&lt;&gt;100,"Summe der Anteile ungleich 100%",
IF(AND(B92='DD FD'!$K$4,B93&lt;&gt;0),"Angaben Virgin-Anteil unplausibel",
IF(AND(B94='DD FD'!$U$4,B95&lt;&gt;0),"Recyceltes Material unplausibel",
IF(AND(B96='DD FD'!$AE$4,B97&lt;&gt;0),"Beschichtung unplausibel",
"Ergebnis ist plausibel"))))))))</f>
        <v/>
      </c>
      <c r="C98" s="1514"/>
      <c r="D98" s="1515"/>
      <c r="E98" s="448" t="s">
        <v>3349</v>
      </c>
      <c r="F98" s="1513" t="str">
        <f>IF(OR($B$30='Dropdown Auswahl'!$B$4,F88="",F88='DD FD'!$B$3),"",
IF(OR(F90="",F90=0),"Gewicht des Bestandteils fehlt",
IF(OR(F91="",F91='DD FD'!$H$3),"Fraktion nicht ausgewählt",
IF(OR(F92="",F92='DD FD'!$K$3,F94="",F94='DD FD'!$U$3,F96="",F96='DD FD'!$AE$3),"Material/Beschichtung nicht vollständig",
IF((F93+F95+F97)&lt;&gt;100,"Summe der Anteile ungleich 100%",
IF(AND(F92='DD FD'!$K$4,F93&lt;&gt;0),"Angaben Virgin-Anteil unplausibel",
IF(AND(F94='DD FD'!$U$4,F95&lt;&gt;0),"Recyceltes Material unplausibel",
IF(AND(F96='DD FD'!$AE$4,F97&lt;&gt;0),"Beschichtung unplausibel",
"Ergebnis ist plausibel"))))))))</f>
        <v/>
      </c>
      <c r="G98" s="1514"/>
      <c r="H98" s="1515"/>
      <c r="I98" s="448" t="s">
        <v>3349</v>
      </c>
      <c r="J98" s="1513" t="str">
        <f>IF(OR($B$30='Dropdown Auswahl'!$B$4,J88="",J88='DD FD'!$B$3),"",
IF(OR(J90="",J90=0),"Gewicht des Bestandteils fehlt",
IF(OR(J91="",J91='DD FD'!$H$3),"Fraktion nicht ausgewählt",
IF(OR(J92="",J92='DD FD'!$K$3,J94="",J94='DD FD'!$U$3,J96="",J96='DD FD'!$AE$3),"Material/Beschichtung nicht vollständig",
IF((J93+J95+J97)&lt;&gt;100,"Summe der Anteile ungleich 100%",
IF(AND(J92='DD FD'!$K$4,J93&lt;&gt;0),"Angaben Virgin-Anteil unplausibel",
IF(AND(J94='DD FD'!$U$4,J95&lt;&gt;0),"Recyceltes Material unplausibel",
IF(AND(J96='DD FD'!$AE$4,J97&lt;&gt;0),"Beschichtung unplausibel",
"Ergebnis ist plausibel"))))))))</f>
        <v>Gewicht des Bestandteils fehlt</v>
      </c>
      <c r="K98" s="1514"/>
      <c r="L98" s="1515"/>
    </row>
    <row r="99" spans="1:14" ht="16.2" thickBot="1">
      <c r="A99" s="1522" t="s">
        <v>3334</v>
      </c>
      <c r="B99" s="1523"/>
      <c r="C99" s="1523"/>
      <c r="D99" s="1524"/>
      <c r="E99" s="1522" t="s">
        <v>3335</v>
      </c>
      <c r="F99" s="1523"/>
      <c r="G99" s="1523"/>
      <c r="H99" s="1524"/>
      <c r="I99" s="1522" t="s">
        <v>3336</v>
      </c>
      <c r="J99" s="1523"/>
      <c r="K99" s="1523"/>
      <c r="L99" s="1524"/>
      <c r="M99"/>
      <c r="N99" s="1037"/>
    </row>
    <row r="100" spans="1:14" ht="15.6">
      <c r="A100" s="435" t="s">
        <v>1104</v>
      </c>
      <c r="B100" s="1536" t="s">
        <v>283</v>
      </c>
      <c r="C100" s="1537"/>
      <c r="D100" s="1538"/>
      <c r="E100" s="435" t="s">
        <v>1104</v>
      </c>
      <c r="F100" s="1536" t="s">
        <v>283</v>
      </c>
      <c r="G100" s="1537"/>
      <c r="H100" s="1538"/>
      <c r="I100" s="435" t="s">
        <v>1104</v>
      </c>
      <c r="J100" s="1536" t="s">
        <v>283</v>
      </c>
      <c r="K100" s="1537"/>
      <c r="L100" s="1538"/>
      <c r="M100"/>
      <c r="N100" s="1037"/>
    </row>
    <row r="101" spans="1:14" ht="15.6">
      <c r="A101" s="437" t="s">
        <v>3345</v>
      </c>
      <c r="B101" s="1275" t="str">
        <f>IF(Artikeldatenblatt!$B$77="Gesamte Verpackung ist Lizenzierungspflichtig","Ja",IF(Artikeldatenblatt!$B$77="Gesamte Verpackung ist nicht Lizenzierungspflichtig","Nein",'DD FD'!$A$3))</f>
        <v>Bitte auswählen</v>
      </c>
      <c r="C101" s="1276"/>
      <c r="D101" s="438">
        <f>IF(B101='DD FD'!$A$4,1,0)</f>
        <v>0</v>
      </c>
      <c r="E101" s="437" t="s">
        <v>3345</v>
      </c>
      <c r="F101" s="1275" t="str">
        <f>IF(Artikeldatenblatt!$B$77="Gesamte Verpackung ist Lizenzierungspflichtig","Ja",IF(Artikeldatenblatt!$B$77="Gesamte Verpackung ist nicht Lizenzierungspflichtig","Nein",'DD FD'!$A$3))</f>
        <v>Bitte auswählen</v>
      </c>
      <c r="G101" s="1276"/>
      <c r="H101" s="438">
        <f>IF(F101='DD FD'!$A$4,1,0)</f>
        <v>0</v>
      </c>
      <c r="I101" s="437" t="s">
        <v>3345</v>
      </c>
      <c r="J101" s="1275" t="str">
        <f>IF(Artikeldatenblatt!$B$77="Gesamte Verpackung ist Lizenzierungspflichtig","Ja",IF(Artikeldatenblatt!$B$77="Gesamte Verpackung ist nicht Lizenzierungspflichtig","Nein",'DD FD'!$A$3))</f>
        <v>Bitte auswählen</v>
      </c>
      <c r="K101" s="1276"/>
      <c r="L101" s="438">
        <f>IF(J101='DD FD'!$A$4,1,0)</f>
        <v>0</v>
      </c>
      <c r="M101"/>
      <c r="N101" s="1037"/>
    </row>
    <row r="102" spans="1:14" ht="15.6">
      <c r="A102" s="439" t="s">
        <v>3346</v>
      </c>
      <c r="B102" s="1516"/>
      <c r="C102" s="1517"/>
      <c r="D102" s="440" t="s">
        <v>1794</v>
      </c>
      <c r="E102" s="439" t="s">
        <v>3346</v>
      </c>
      <c r="F102" s="1516"/>
      <c r="G102" s="1517"/>
      <c r="H102" s="440" t="s">
        <v>1794</v>
      </c>
      <c r="I102" s="439" t="s">
        <v>3346</v>
      </c>
      <c r="J102" s="1516"/>
      <c r="K102" s="1517"/>
      <c r="L102" s="440" t="s">
        <v>1794</v>
      </c>
      <c r="M102"/>
      <c r="N102" s="1037"/>
    </row>
    <row r="103" spans="1:14" ht="16.2" thickBot="1">
      <c r="A103" s="441" t="s">
        <v>3347</v>
      </c>
      <c r="B103" s="1518" t="s">
        <v>283</v>
      </c>
      <c r="C103" s="1310"/>
      <c r="D103" s="436">
        <f>IF(B103="",0,VLOOKUP(B103,'DD FD'!$H$3:$I$11,2,FALSE))</f>
        <v>0</v>
      </c>
      <c r="E103" s="441" t="s">
        <v>3347</v>
      </c>
      <c r="F103" s="1518" t="s">
        <v>283</v>
      </c>
      <c r="G103" s="1310"/>
      <c r="H103" s="436">
        <f>IF(F103="",0,VLOOKUP(F103,'DD FD'!$H$3:$I$11,2,FALSE))</f>
        <v>0</v>
      </c>
      <c r="I103" s="441" t="s">
        <v>3347</v>
      </c>
      <c r="J103" s="1518" t="s">
        <v>283</v>
      </c>
      <c r="K103" s="1310"/>
      <c r="L103" s="436">
        <f>IF(J103="",0,VLOOKUP(J103,'DD FD'!$H$3:$I$11,2,FALSE))</f>
        <v>0</v>
      </c>
      <c r="M103"/>
      <c r="N103" s="1037"/>
    </row>
    <row r="104" spans="1:14" ht="15.6">
      <c r="A104" s="442" t="s">
        <v>1739</v>
      </c>
      <c r="B104" s="1519" t="s">
        <v>283</v>
      </c>
      <c r="C104" s="1520"/>
      <c r="D104" s="1521"/>
      <c r="E104" s="442" t="s">
        <v>1739</v>
      </c>
      <c r="F104" s="1519" t="s">
        <v>283</v>
      </c>
      <c r="G104" s="1520"/>
      <c r="H104" s="1521"/>
      <c r="I104" s="442" t="s">
        <v>1739</v>
      </c>
      <c r="J104" s="1519" t="s">
        <v>283</v>
      </c>
      <c r="K104" s="1520"/>
      <c r="L104" s="1521"/>
      <c r="M104"/>
      <c r="N104" s="1037"/>
    </row>
    <row r="105" spans="1:14" ht="16.2" thickBot="1">
      <c r="A105" s="434" t="s">
        <v>3348</v>
      </c>
      <c r="B105" s="1511"/>
      <c r="C105" s="1512"/>
      <c r="D105" s="443" t="s">
        <v>1182</v>
      </c>
      <c r="E105" s="434" t="s">
        <v>3348</v>
      </c>
      <c r="F105" s="1511"/>
      <c r="G105" s="1512"/>
      <c r="H105" s="443" t="s">
        <v>1182</v>
      </c>
      <c r="I105" s="434" t="s">
        <v>3348</v>
      </c>
      <c r="J105" s="1511"/>
      <c r="K105" s="1512"/>
      <c r="L105" s="443" t="s">
        <v>1182</v>
      </c>
      <c r="M105"/>
      <c r="N105" s="1037"/>
    </row>
    <row r="106" spans="1:14" ht="15.6">
      <c r="A106" s="442" t="s">
        <v>1741</v>
      </c>
      <c r="B106" s="1519" t="s">
        <v>283</v>
      </c>
      <c r="C106" s="1520"/>
      <c r="D106" s="1521"/>
      <c r="E106" s="442" t="s">
        <v>1741</v>
      </c>
      <c r="F106" s="1519" t="s">
        <v>283</v>
      </c>
      <c r="G106" s="1520"/>
      <c r="H106" s="1521"/>
      <c r="I106" s="442" t="s">
        <v>1741</v>
      </c>
      <c r="J106" s="1519" t="s">
        <v>283</v>
      </c>
      <c r="K106" s="1520"/>
      <c r="L106" s="1521"/>
      <c r="M106"/>
      <c r="N106" s="1037"/>
    </row>
    <row r="107" spans="1:14" ht="16.2" thickBot="1">
      <c r="A107" s="434" t="s">
        <v>3348</v>
      </c>
      <c r="B107" s="1511"/>
      <c r="C107" s="1512"/>
      <c r="D107" s="443" t="s">
        <v>1182</v>
      </c>
      <c r="E107" s="434" t="s">
        <v>3348</v>
      </c>
      <c r="F107" s="1511"/>
      <c r="G107" s="1512"/>
      <c r="H107" s="443" t="s">
        <v>1182</v>
      </c>
      <c r="I107" s="434" t="s">
        <v>3348</v>
      </c>
      <c r="J107" s="1511"/>
      <c r="K107" s="1512"/>
      <c r="L107" s="443" t="s">
        <v>1182</v>
      </c>
      <c r="M107"/>
      <c r="N107" s="1037"/>
    </row>
    <row r="108" spans="1:14" ht="15.6">
      <c r="A108" s="444" t="s">
        <v>1742</v>
      </c>
      <c r="B108" s="1542" t="s">
        <v>283</v>
      </c>
      <c r="C108" s="1543"/>
      <c r="D108" s="1544"/>
      <c r="E108" s="444" t="s">
        <v>1742</v>
      </c>
      <c r="F108" s="1542" t="s">
        <v>283</v>
      </c>
      <c r="G108" s="1543"/>
      <c r="H108" s="1544"/>
      <c r="I108" s="444" t="s">
        <v>1742</v>
      </c>
      <c r="J108" s="1542" t="s">
        <v>283</v>
      </c>
      <c r="K108" s="1543"/>
      <c r="L108" s="1544"/>
      <c r="M108"/>
      <c r="N108" s="1037"/>
    </row>
    <row r="109" spans="1:14" ht="16.2" thickBot="1">
      <c r="A109" s="434" t="s">
        <v>3348</v>
      </c>
      <c r="B109" s="1511"/>
      <c r="C109" s="1512"/>
      <c r="D109" s="443" t="s">
        <v>1182</v>
      </c>
      <c r="E109" s="434" t="s">
        <v>3348</v>
      </c>
      <c r="F109" s="1511"/>
      <c r="G109" s="1512"/>
      <c r="H109" s="443" t="s">
        <v>1182</v>
      </c>
      <c r="I109" s="434" t="s">
        <v>3348</v>
      </c>
      <c r="J109" s="1511"/>
      <c r="K109" s="1512"/>
      <c r="L109" s="443" t="s">
        <v>1182</v>
      </c>
      <c r="M109"/>
      <c r="N109" s="1037"/>
    </row>
    <row r="110" spans="1:14" ht="16.2" thickBot="1">
      <c r="A110" s="447" t="s">
        <v>3349</v>
      </c>
      <c r="B110" s="1513" t="str">
        <f>IF(OR($B$30='Dropdown Auswahl'!$B$4,B100="",B100='DD FD'!$B$3),"",
IF(OR(B102="",B102=0),"Gewicht des Bestandteils fehlt",
IF(OR(B103="",B103='DD FD'!$H$3),"Fraktion nicht ausgewählt",
IF(OR(B104="",B104='DD FD'!$K$3,B106="",B106='DD FD'!$U$3,B108="",B108='DD FD'!$AE$3),"Material/Beschichtung nicht vollständig",
IF((B105+B107+B109)&lt;&gt;100,"Summe der Anteile ungleich 100%",
IF(AND(B104='DD FD'!$K$4,B105&lt;&gt;0),"Angaben Virgin-Anteil unplausibel",
IF(AND(B106='DD FD'!$U$4,B107&lt;&gt;0),"Recyceltes Material unplausibel",
IF(AND(B108='DD FD'!$AE$4,B109&lt;&gt;0),"Beschichtung unplausibel",
"Ergebnis ist plausibel"))))))))</f>
        <v/>
      </c>
      <c r="C110" s="1514"/>
      <c r="D110" s="1515"/>
      <c r="E110" s="448" t="s">
        <v>3349</v>
      </c>
      <c r="F110" s="1513" t="str">
        <f>IF(OR($B$30='Dropdown Auswahl'!$B$4,F100="",F100='DD FD'!$B$3),"",
IF(OR(F102="",F102=0),"Gewicht des Bestandteils fehlt",
IF(OR(F103="",F103='DD FD'!$H$3),"Fraktion nicht ausgewählt",
IF(OR(F104="",F104='DD FD'!$K$3,F106="",F106='DD FD'!$U$3,F108="",F108='DD FD'!$AE$3),"Material/Beschichtung nicht vollständig",
IF((F105+F107+F109)&lt;&gt;100,"Summe der Anteile ungleich 100%",
IF(AND(F104='DD FD'!$K$4,F105&lt;&gt;0),"Angaben Virgin-Anteil unplausibel",
IF(AND(F106='DD FD'!$U$4,F107&lt;&gt;0),"Recyceltes Material unplausibel",
IF(AND(F108='DD FD'!$AE$4,F109&lt;&gt;0),"Beschichtung unplausibel",
"Ergebnis ist plausibel"))))))))</f>
        <v/>
      </c>
      <c r="G110" s="1514"/>
      <c r="H110" s="1515"/>
      <c r="I110" s="448" t="s">
        <v>3349</v>
      </c>
      <c r="J110" s="1513" t="str">
        <f>IF(OR($B$30='Dropdown Auswahl'!$B$4,J100="",J100='DD FD'!$B$3),"",
IF(OR(J102="",J102=0),"Gewicht des Bestandteils fehlt",
IF(OR(J103="",J103='DD FD'!$H$3),"Fraktion nicht ausgewählt",
IF(OR(J104="",J104='DD FD'!$K$3,J106="",J106='DD FD'!$U$3,J108="",J108='DD FD'!$AE$3),"Material/Beschichtung nicht vollständig",
IF((J105+J107+J109)&lt;&gt;100,"Summe der Anteile ungleich 100%",
IF(AND(J104='DD FD'!$K$4,J105&lt;&gt;0),"Angaben Virgin-Anteil unplausibel",
IF(AND(J106='DD FD'!$U$4,J107&lt;&gt;0),"Recyceltes Material unplausibel",
IF(AND(J108='DD FD'!$AE$4,J109&lt;&gt;0),"Beschichtung unplausibel",
"Ergebnis ist plausibel"))))))))</f>
        <v/>
      </c>
      <c r="K110" s="1514"/>
      <c r="L110" s="1515"/>
      <c r="M110"/>
      <c r="N110" s="1037"/>
    </row>
    <row r="111" spans="1:14" ht="16.2" thickBot="1">
      <c r="A111" s="1525" t="s">
        <v>3405</v>
      </c>
      <c r="B111" s="1526"/>
      <c r="C111" s="1526"/>
      <c r="D111" s="1526"/>
      <c r="E111" s="1526"/>
      <c r="F111" s="1526"/>
      <c r="G111" s="1526"/>
      <c r="H111" s="1526"/>
      <c r="I111" s="1526"/>
      <c r="J111" s="1526"/>
      <c r="K111" s="1526"/>
      <c r="L111" s="1527"/>
    </row>
    <row r="112" spans="1:14" ht="16.2" thickBot="1">
      <c r="A112" s="1528" t="s">
        <v>3406</v>
      </c>
      <c r="B112" s="1529"/>
      <c r="C112" s="1529"/>
      <c r="D112" s="1529"/>
      <c r="E112" s="1529"/>
      <c r="F112" s="1529"/>
      <c r="G112" s="1529"/>
      <c r="H112" s="1529"/>
      <c r="I112" s="1530" t="s">
        <v>3407</v>
      </c>
      <c r="J112" s="1531"/>
      <c r="K112" s="1531"/>
      <c r="L112" s="1532"/>
    </row>
    <row r="113" spans="1:12" ht="15.6">
      <c r="A113" s="435" t="s">
        <v>1422</v>
      </c>
      <c r="B113" s="1507">
        <f>IF(Artikeldatenblatt!C77&lt;&gt;2,P40+P65+P90,0)</f>
        <v>0</v>
      </c>
      <c r="C113" s="1508"/>
      <c r="D113" s="449" t="s">
        <v>1794</v>
      </c>
      <c r="E113" s="450" t="s">
        <v>1426</v>
      </c>
      <c r="F113" s="1507">
        <f>IF(Artikeldatenblatt!C77&lt;&gt;2,R40+R65+R90,0)</f>
        <v>0</v>
      </c>
      <c r="G113" s="1508"/>
      <c r="H113" s="451" t="s">
        <v>1794</v>
      </c>
      <c r="I113" s="435" t="s">
        <v>3408</v>
      </c>
      <c r="J113" s="1509" t="str">
        <f>IF(Artikeldatenblatt!B87="","",Artikeldatenblatt!B87)</f>
        <v/>
      </c>
      <c r="K113" s="1510"/>
      <c r="L113" s="452" t="s">
        <v>1794</v>
      </c>
    </row>
    <row r="114" spans="1:12" ht="15.6">
      <c r="A114" s="439" t="s">
        <v>1423</v>
      </c>
      <c r="B114" s="1501">
        <f>IF(Artikeldatenblatt!C77&lt;&gt;2,P41+P66+P91,0)</f>
        <v>0</v>
      </c>
      <c r="C114" s="1502"/>
      <c r="D114" s="453" t="s">
        <v>1794</v>
      </c>
      <c r="E114" s="454" t="s">
        <v>1427</v>
      </c>
      <c r="F114" s="1501">
        <f>IF(Artikeldatenblatt!C77&lt;&gt;2,R41+R66+R91,0)</f>
        <v>0</v>
      </c>
      <c r="G114" s="1502"/>
      <c r="H114" s="455" t="s">
        <v>1794</v>
      </c>
      <c r="I114" s="439" t="s">
        <v>3409</v>
      </c>
      <c r="J114" s="1503" t="str">
        <f>IF(Artikeldatenblatt!B91="","",Artikeldatenblatt!B91)</f>
        <v/>
      </c>
      <c r="K114" s="1504"/>
      <c r="L114" s="440" t="s">
        <v>1794</v>
      </c>
    </row>
    <row r="115" spans="1:12" ht="16.2" thickBot="1">
      <c r="A115" s="439" t="s">
        <v>1424</v>
      </c>
      <c r="B115" s="1501">
        <f>IF(Artikeldatenblatt!C77&lt;&gt;2,P42+P67+P92,0)</f>
        <v>0</v>
      </c>
      <c r="C115" s="1502"/>
      <c r="D115" s="453" t="s">
        <v>1794</v>
      </c>
      <c r="E115" s="454" t="s">
        <v>1428</v>
      </c>
      <c r="F115" s="1501">
        <f>IF(Artikeldatenblatt!C77&lt;&gt;2,R42+R67+R92,0)</f>
        <v>0</v>
      </c>
      <c r="G115" s="1502"/>
      <c r="H115" s="455" t="s">
        <v>1794</v>
      </c>
      <c r="I115" s="456" t="s">
        <v>3410</v>
      </c>
      <c r="J115" s="1505" t="str">
        <f>IF(SUM(B113:C116,F113:G116)=0,"",SUM(B113:C116,F113:G116))</f>
        <v/>
      </c>
      <c r="K115" s="1506"/>
      <c r="L115" s="457" t="s">
        <v>1794</v>
      </c>
    </row>
    <row r="116" spans="1:12" ht="16.2" thickBot="1">
      <c r="A116" s="441" t="s">
        <v>1425</v>
      </c>
      <c r="B116" s="1496">
        <f>IF(Artikeldatenblatt!C77&lt;&gt;2,P43+P68+P93,0)</f>
        <v>0</v>
      </c>
      <c r="C116" s="1497"/>
      <c r="D116" s="458" t="s">
        <v>1794</v>
      </c>
      <c r="E116" s="459" t="s">
        <v>1429</v>
      </c>
      <c r="F116" s="1496">
        <f>IF(Artikeldatenblatt!C77&lt;&gt;2,R43+R68+R93,0)</f>
        <v>0</v>
      </c>
      <c r="G116" s="1497"/>
      <c r="H116" s="460" t="s">
        <v>1794</v>
      </c>
      <c r="I116" s="461" t="s">
        <v>3411</v>
      </c>
      <c r="J116" s="1498" t="str">
        <f>IF(OR(J113="",J114="",J115=""),"Plausibilitätsprüfung nicht möglich",
IF(OR((J114+J115)&gt;(J113*1.05),(J114+J115)&lt;(J113*0.95)),"Gewichte nicht plausibel","Gewichte plausibel"))</f>
        <v>Plausibilitätsprüfung nicht möglich</v>
      </c>
      <c r="K116" s="1499"/>
      <c r="L116" s="1500"/>
    </row>
  </sheetData>
  <sheetProtection algorithmName="SHA-512" hashValue="PxpnALD5HBIYOXC/kEht9bfgu4TBwZMh3/po9ESdKodyJ8a8gSBgk+IAumj3nELg8W3GSpfyv7TJ/VKOrk2lRA==" saltValue="k0+M0B5H8fgpcq75/sUtjw==" spinCount="100000" sheet="1" selectLockedCells="1"/>
  <mergeCells count="320">
    <mergeCell ref="B108:D108"/>
    <mergeCell ref="F108:H108"/>
    <mergeCell ref="J108:L108"/>
    <mergeCell ref="B109:C109"/>
    <mergeCell ref="F109:G109"/>
    <mergeCell ref="J109:K109"/>
    <mergeCell ref="B110:D110"/>
    <mergeCell ref="F110:H110"/>
    <mergeCell ref="J110:L110"/>
    <mergeCell ref="B105:C105"/>
    <mergeCell ref="F105:G105"/>
    <mergeCell ref="J105:K105"/>
    <mergeCell ref="B106:D106"/>
    <mergeCell ref="F106:H106"/>
    <mergeCell ref="J106:L106"/>
    <mergeCell ref="B107:C107"/>
    <mergeCell ref="F107:G107"/>
    <mergeCell ref="J107:K107"/>
    <mergeCell ref="B100:D100"/>
    <mergeCell ref="F100:H100"/>
    <mergeCell ref="J100:L100"/>
    <mergeCell ref="B88:D88"/>
    <mergeCell ref="F88:H88"/>
    <mergeCell ref="J88:L88"/>
    <mergeCell ref="B95:C95"/>
    <mergeCell ref="F95:G95"/>
    <mergeCell ref="J95:K95"/>
    <mergeCell ref="B96:D96"/>
    <mergeCell ref="F96:H96"/>
    <mergeCell ref="J96:L96"/>
    <mergeCell ref="B93:C93"/>
    <mergeCell ref="F93:G93"/>
    <mergeCell ref="J93:K93"/>
    <mergeCell ref="B94:D94"/>
    <mergeCell ref="F94:H94"/>
    <mergeCell ref="J94:L94"/>
    <mergeCell ref="F82:G82"/>
    <mergeCell ref="J82:K82"/>
    <mergeCell ref="B83:D83"/>
    <mergeCell ref="F83:H83"/>
    <mergeCell ref="J83:L83"/>
    <mergeCell ref="B84:C84"/>
    <mergeCell ref="F84:G84"/>
    <mergeCell ref="J84:K84"/>
    <mergeCell ref="B85:D85"/>
    <mergeCell ref="F85:H85"/>
    <mergeCell ref="J85:L85"/>
    <mergeCell ref="A74:D74"/>
    <mergeCell ref="E74:H74"/>
    <mergeCell ref="I74:L74"/>
    <mergeCell ref="A61:L61"/>
    <mergeCell ref="A62:D62"/>
    <mergeCell ref="E62:H62"/>
    <mergeCell ref="I62:L62"/>
    <mergeCell ref="B63:D63"/>
    <mergeCell ref="F63:H63"/>
    <mergeCell ref="J63:L63"/>
    <mergeCell ref="B67:D67"/>
    <mergeCell ref="F67:H67"/>
    <mergeCell ref="J67:L67"/>
    <mergeCell ref="B70:C70"/>
    <mergeCell ref="F70:G70"/>
    <mergeCell ref="J70:K70"/>
    <mergeCell ref="B71:D71"/>
    <mergeCell ref="F71:H71"/>
    <mergeCell ref="J71:L71"/>
    <mergeCell ref="B68:C68"/>
    <mergeCell ref="F68:G68"/>
    <mergeCell ref="J68:K68"/>
    <mergeCell ref="B69:D69"/>
    <mergeCell ref="F69:H69"/>
    <mergeCell ref="B58:D58"/>
    <mergeCell ref="F58:H58"/>
    <mergeCell ref="J58:L58"/>
    <mergeCell ref="B59:C59"/>
    <mergeCell ref="F59:G59"/>
    <mergeCell ref="J59:K59"/>
    <mergeCell ref="B60:D60"/>
    <mergeCell ref="F60:H60"/>
    <mergeCell ref="J60:L60"/>
    <mergeCell ref="B55:C55"/>
    <mergeCell ref="F55:G55"/>
    <mergeCell ref="J55:K55"/>
    <mergeCell ref="B56:D56"/>
    <mergeCell ref="F56:H56"/>
    <mergeCell ref="J56:L56"/>
    <mergeCell ref="B57:C57"/>
    <mergeCell ref="F57:G57"/>
    <mergeCell ref="J57:K57"/>
    <mergeCell ref="BH26:BR26"/>
    <mergeCell ref="BS26:CC26"/>
    <mergeCell ref="CD26:CN26"/>
    <mergeCell ref="CO26:CY26"/>
    <mergeCell ref="CZ26:DJ26"/>
    <mergeCell ref="DK26:DU26"/>
    <mergeCell ref="A1:L1"/>
    <mergeCell ref="O26:T26"/>
    <mergeCell ref="U26:AC26"/>
    <mergeCell ref="AD26:AM26"/>
    <mergeCell ref="AN26:AW26"/>
    <mergeCell ref="AX26:BG26"/>
    <mergeCell ref="B6:F6"/>
    <mergeCell ref="G6:H6"/>
    <mergeCell ref="I6:L6"/>
    <mergeCell ref="B7:D7"/>
    <mergeCell ref="G7:H7"/>
    <mergeCell ref="I7:L7"/>
    <mergeCell ref="B2:L2"/>
    <mergeCell ref="A3:F3"/>
    <mergeCell ref="G3:L3"/>
    <mergeCell ref="A4:F4"/>
    <mergeCell ref="G4:L4"/>
    <mergeCell ref="B5:F5"/>
    <mergeCell ref="G5:H5"/>
    <mergeCell ref="I5:L5"/>
    <mergeCell ref="B11:F11"/>
    <mergeCell ref="G11:H11"/>
    <mergeCell ref="I11:L11"/>
    <mergeCell ref="B12:D12"/>
    <mergeCell ref="G12:H12"/>
    <mergeCell ref="I12:L12"/>
    <mergeCell ref="B8:D8"/>
    <mergeCell ref="G8:H8"/>
    <mergeCell ref="I8:L8"/>
    <mergeCell ref="A9:F9"/>
    <mergeCell ref="G9:L9"/>
    <mergeCell ref="B10:F10"/>
    <mergeCell ref="G10:H10"/>
    <mergeCell ref="I10:L10"/>
    <mergeCell ref="B16:F16"/>
    <mergeCell ref="G16:H16"/>
    <mergeCell ref="I16:L16"/>
    <mergeCell ref="B17:D17"/>
    <mergeCell ref="G17:H17"/>
    <mergeCell ref="I17:L17"/>
    <mergeCell ref="B13:D13"/>
    <mergeCell ref="G13:L13"/>
    <mergeCell ref="A14:F14"/>
    <mergeCell ref="G14:L14"/>
    <mergeCell ref="B15:F15"/>
    <mergeCell ref="G15:H15"/>
    <mergeCell ref="I15:L15"/>
    <mergeCell ref="A22:A24"/>
    <mergeCell ref="B22:F24"/>
    <mergeCell ref="G22:J22"/>
    <mergeCell ref="K22:L22"/>
    <mergeCell ref="G23:J23"/>
    <mergeCell ref="K23:L23"/>
    <mergeCell ref="G24:J24"/>
    <mergeCell ref="K24:L24"/>
    <mergeCell ref="B18:D18"/>
    <mergeCell ref="G18:L18"/>
    <mergeCell ref="A19:F19"/>
    <mergeCell ref="G19:L19"/>
    <mergeCell ref="A20:A21"/>
    <mergeCell ref="B20:F21"/>
    <mergeCell ref="G20:J20"/>
    <mergeCell ref="K20:L20"/>
    <mergeCell ref="G21:J21"/>
    <mergeCell ref="K21:L21"/>
    <mergeCell ref="A25:L25"/>
    <mergeCell ref="B26:D26"/>
    <mergeCell ref="B27:D27"/>
    <mergeCell ref="B28:D28"/>
    <mergeCell ref="A29:D29"/>
    <mergeCell ref="B30:D30"/>
    <mergeCell ref="B31:D31"/>
    <mergeCell ref="E26:L29"/>
    <mergeCell ref="E30:L32"/>
    <mergeCell ref="A36:L36"/>
    <mergeCell ref="A37:D37"/>
    <mergeCell ref="E37:H37"/>
    <mergeCell ref="I37:L37"/>
    <mergeCell ref="B38:D38"/>
    <mergeCell ref="F38:H38"/>
    <mergeCell ref="J38:L38"/>
    <mergeCell ref="B32:D32"/>
    <mergeCell ref="B33:D33"/>
    <mergeCell ref="B34:D34"/>
    <mergeCell ref="B35:D35"/>
    <mergeCell ref="E35:L35"/>
    <mergeCell ref="E33:L34"/>
    <mergeCell ref="B41:C41"/>
    <mergeCell ref="F41:G41"/>
    <mergeCell ref="J41:K41"/>
    <mergeCell ref="B42:D42"/>
    <mergeCell ref="F42:H42"/>
    <mergeCell ref="J42:L42"/>
    <mergeCell ref="B39:C39"/>
    <mergeCell ref="F39:G39"/>
    <mergeCell ref="J39:K39"/>
    <mergeCell ref="B40:C40"/>
    <mergeCell ref="F40:G40"/>
    <mergeCell ref="J40:K40"/>
    <mergeCell ref="B45:C45"/>
    <mergeCell ref="F45:G45"/>
    <mergeCell ref="J45:K45"/>
    <mergeCell ref="B46:D46"/>
    <mergeCell ref="F46:H46"/>
    <mergeCell ref="J46:L46"/>
    <mergeCell ref="B43:C43"/>
    <mergeCell ref="F43:G43"/>
    <mergeCell ref="J43:K43"/>
    <mergeCell ref="B44:D44"/>
    <mergeCell ref="F44:H44"/>
    <mergeCell ref="J44:L44"/>
    <mergeCell ref="B47:C47"/>
    <mergeCell ref="F47:G47"/>
    <mergeCell ref="J47:K47"/>
    <mergeCell ref="B48:D48"/>
    <mergeCell ref="F48:H48"/>
    <mergeCell ref="J48:L48"/>
    <mergeCell ref="A49:D49"/>
    <mergeCell ref="E49:H49"/>
    <mergeCell ref="I49:L49"/>
    <mergeCell ref="B50:D50"/>
    <mergeCell ref="F50:H50"/>
    <mergeCell ref="J50:L50"/>
    <mergeCell ref="B51:C51"/>
    <mergeCell ref="F51:G51"/>
    <mergeCell ref="J51:K51"/>
    <mergeCell ref="B52:C52"/>
    <mergeCell ref="F52:G52"/>
    <mergeCell ref="B66:C66"/>
    <mergeCell ref="F66:G66"/>
    <mergeCell ref="J66:K66"/>
    <mergeCell ref="B64:C64"/>
    <mergeCell ref="F64:G64"/>
    <mergeCell ref="J64:K64"/>
    <mergeCell ref="B65:C65"/>
    <mergeCell ref="F65:G65"/>
    <mergeCell ref="J65:K65"/>
    <mergeCell ref="J52:K52"/>
    <mergeCell ref="B53:C53"/>
    <mergeCell ref="F53:G53"/>
    <mergeCell ref="J53:K53"/>
    <mergeCell ref="B54:D54"/>
    <mergeCell ref="F54:H54"/>
    <mergeCell ref="J54:L54"/>
    <mergeCell ref="J69:L69"/>
    <mergeCell ref="A86:L86"/>
    <mergeCell ref="A87:D87"/>
    <mergeCell ref="E87:H87"/>
    <mergeCell ref="I87:L87"/>
    <mergeCell ref="B72:C72"/>
    <mergeCell ref="F72:G72"/>
    <mergeCell ref="J72:K72"/>
    <mergeCell ref="B73:D73"/>
    <mergeCell ref="F73:H73"/>
    <mergeCell ref="J73:L73"/>
    <mergeCell ref="B75:D75"/>
    <mergeCell ref="F75:H75"/>
    <mergeCell ref="J75:L75"/>
    <mergeCell ref="B76:C76"/>
    <mergeCell ref="F76:G76"/>
    <mergeCell ref="J76:K76"/>
    <mergeCell ref="B77:C77"/>
    <mergeCell ref="F77:G77"/>
    <mergeCell ref="J77:K77"/>
    <mergeCell ref="B78:C78"/>
    <mergeCell ref="F78:G78"/>
    <mergeCell ref="J78:K78"/>
    <mergeCell ref="B79:D79"/>
    <mergeCell ref="F79:H79"/>
    <mergeCell ref="J79:L79"/>
    <mergeCell ref="B80:C80"/>
    <mergeCell ref="F80:G80"/>
    <mergeCell ref="J80:K80"/>
    <mergeCell ref="B81:D81"/>
    <mergeCell ref="A111:L111"/>
    <mergeCell ref="A112:H112"/>
    <mergeCell ref="I112:L112"/>
    <mergeCell ref="B91:C91"/>
    <mergeCell ref="F91:G91"/>
    <mergeCell ref="J91:K91"/>
    <mergeCell ref="B92:D92"/>
    <mergeCell ref="F92:H92"/>
    <mergeCell ref="J92:L92"/>
    <mergeCell ref="B89:C89"/>
    <mergeCell ref="F89:G89"/>
    <mergeCell ref="J89:K89"/>
    <mergeCell ref="B90:C90"/>
    <mergeCell ref="F90:G90"/>
    <mergeCell ref="J90:K90"/>
    <mergeCell ref="F81:H81"/>
    <mergeCell ref="J81:L81"/>
    <mergeCell ref="B82:C82"/>
    <mergeCell ref="B113:C113"/>
    <mergeCell ref="F113:G113"/>
    <mergeCell ref="J113:K113"/>
    <mergeCell ref="B97:C97"/>
    <mergeCell ref="F97:G97"/>
    <mergeCell ref="J97:K97"/>
    <mergeCell ref="B98:D98"/>
    <mergeCell ref="F98:H98"/>
    <mergeCell ref="J98:L98"/>
    <mergeCell ref="B101:C101"/>
    <mergeCell ref="F101:G101"/>
    <mergeCell ref="J101:K101"/>
    <mergeCell ref="B102:C102"/>
    <mergeCell ref="F102:G102"/>
    <mergeCell ref="J102:K102"/>
    <mergeCell ref="B103:C103"/>
    <mergeCell ref="F103:G103"/>
    <mergeCell ref="J103:K103"/>
    <mergeCell ref="B104:D104"/>
    <mergeCell ref="F104:H104"/>
    <mergeCell ref="J104:L104"/>
    <mergeCell ref="A99:D99"/>
    <mergeCell ref="E99:H99"/>
    <mergeCell ref="I99:L99"/>
    <mergeCell ref="B116:C116"/>
    <mergeCell ref="F116:G116"/>
    <mergeCell ref="J116:L116"/>
    <mergeCell ref="B114:C114"/>
    <mergeCell ref="F114:G114"/>
    <mergeCell ref="J114:K114"/>
    <mergeCell ref="B115:C115"/>
    <mergeCell ref="F115:G115"/>
    <mergeCell ref="J115:K115"/>
  </mergeCells>
  <conditionalFormatting sqref="B48:D48">
    <cfRule type="expression" dxfId="466" priority="106">
      <formula>B48="Information is plausible"</formula>
    </cfRule>
  </conditionalFormatting>
  <conditionalFormatting sqref="B28:D28">
    <cfRule type="expression" dxfId="465" priority="65">
      <formula>$B$28=""</formula>
    </cfRule>
  </conditionalFormatting>
  <conditionalFormatting sqref="B27:D27">
    <cfRule type="expression" dxfId="464" priority="64">
      <formula>$B$27=""</formula>
    </cfRule>
  </conditionalFormatting>
  <conditionalFormatting sqref="F48:H48">
    <cfRule type="expression" dxfId="463" priority="84">
      <formula>F48="Information is plausible"</formula>
    </cfRule>
  </conditionalFormatting>
  <conditionalFormatting sqref="J48:L48">
    <cfRule type="expression" dxfId="462" priority="63">
      <formula>J48="Information is plausible"</formula>
    </cfRule>
  </conditionalFormatting>
  <conditionalFormatting sqref="B73:D73">
    <cfRule type="expression" dxfId="461" priority="75">
      <formula>$B$73="Information is plausible"</formula>
    </cfRule>
  </conditionalFormatting>
  <conditionalFormatting sqref="F73:H73">
    <cfRule type="expression" dxfId="460" priority="61">
      <formula>$F$73="Information is plausible"</formula>
    </cfRule>
  </conditionalFormatting>
  <conditionalFormatting sqref="J73:L73">
    <cfRule type="expression" dxfId="459" priority="60">
      <formula>$J$73="Information is plausible"</formula>
    </cfRule>
  </conditionalFormatting>
  <conditionalFormatting sqref="B98:D98">
    <cfRule type="expression" dxfId="458" priority="66">
      <formula>$B$98="Information is plausible"</formula>
    </cfRule>
  </conditionalFormatting>
  <conditionalFormatting sqref="F98:H98">
    <cfRule type="expression" dxfId="457" priority="58">
      <formula>$F$98="Information is plausible"</formula>
    </cfRule>
  </conditionalFormatting>
  <conditionalFormatting sqref="J98:L98">
    <cfRule type="expression" dxfId="456" priority="57">
      <formula>$J$98="Information is plausible"</formula>
    </cfRule>
  </conditionalFormatting>
  <conditionalFormatting sqref="B60:D60">
    <cfRule type="expression" dxfId="455" priority="54">
      <formula>B60="Information is plausible"</formula>
    </cfRule>
  </conditionalFormatting>
  <conditionalFormatting sqref="F60:H60">
    <cfRule type="expression" dxfId="454" priority="43">
      <formula>F60="Information is plausible"</formula>
    </cfRule>
  </conditionalFormatting>
  <conditionalFormatting sqref="J60:L60">
    <cfRule type="expression" dxfId="453" priority="42">
      <formula>J60="Information is plausible"</formula>
    </cfRule>
  </conditionalFormatting>
  <conditionalFormatting sqref="B85:D85">
    <cfRule type="expression" dxfId="452" priority="28">
      <formula>$B$73="Information is plausible"</formula>
    </cfRule>
  </conditionalFormatting>
  <conditionalFormatting sqref="F85:H85">
    <cfRule type="expression" dxfId="451" priority="27">
      <formula>$F$73="Information is plausible"</formula>
    </cfRule>
  </conditionalFormatting>
  <conditionalFormatting sqref="J85:L85">
    <cfRule type="expression" dxfId="450" priority="26">
      <formula>$J$73="Information is plausible"</formula>
    </cfRule>
  </conditionalFormatting>
  <conditionalFormatting sqref="B110:D110">
    <cfRule type="expression" dxfId="449" priority="12">
      <formula>$B$98="Information is plausible"</formula>
    </cfRule>
  </conditionalFormatting>
  <conditionalFormatting sqref="F110:H110">
    <cfRule type="expression" dxfId="448" priority="11">
      <formula>$F$98="Information is plausible"</formula>
    </cfRule>
  </conditionalFormatting>
  <conditionalFormatting sqref="J110:L110">
    <cfRule type="expression" dxfId="447" priority="10">
      <formula>$J$98="Information is plausible"</formula>
    </cfRule>
  </conditionalFormatting>
  <dataValidations count="37">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39 H64 H39 L39 D64 L64 D89 H89 L89 D51 H51 L51 H76 D76 L76 D101 H101 L101" xr:uid="{3ABB8DC0-FF8A-4620-B8E6-5B180C47C00C}"/>
    <dataValidation type="list" allowBlank="1" showErrorMessage="1" errorTitle="GTIN-Länge" error="GTINs müssen zwischen 8 und 14 Ziffern haben." sqref="B26:D26" xr:uid="{DDEC104B-F9F2-40F6-9904-A270510D2858}">
      <formula1>FD_Geschäftsvorfall</formula1>
    </dataValidation>
    <dataValidation allowBlank="1" showInputMessage="1" showErrorMessage="1" errorTitle="GTIN-Länge" error="GTINs müssen zwischen 8 und 14 Ziffern haben." promptTitle="Gültigkeitsdatum" prompt="Bitte geben Sie grob das Gültigkeitsdatum an (dieses sollte vor der ersten Belieferung liegen)" sqref="B28:D28" xr:uid="{D3558447-CE7E-4323-B262-3BAEA4A39B58}"/>
    <dataValidation type="list" allowBlank="1" showInputMessage="1" showErrorMessage="1" promptTitle="Etikett / Sticker: Art" prompt="Wir unterscheiden 4 Arten von Etiketten und Stickern. Zutreffendes über Dropdown auswählen. _x000a_Übersicht aller Verpackungsarten finden Sie in der angehängten Ausfüllhilfe. " sqref="B100:D100 F100:H100 J100:L100 B88:D88 F88:H88 J88:L88" xr:uid="{C24DA9AA-E64F-4361-B88E-6DD870FFFBD4}">
      <formula1>FD_E_Art</formula1>
    </dataValidation>
    <dataValidation type="decimal" allowBlank="1" showInputMessage="1" showErrorMessage="1" promptTitle="Gewicht des Bestandteils" prompt="Hier soll nur das Gewicht (in Gramm) dieses Bestandteils angegeben werden. _x000a_Nicht das Gesamtgewicht der Verpackung, das sich aus der Summe mehrerer Bestandteile zusammensetzt. " sqref="B90:C90 B102:C102 B65:C65" xr:uid="{83B81171-BF1B-4973-88A3-101D87EA817A}">
      <formula1>0.0001</formula1>
      <formula2>100000</formula2>
    </dataValidation>
    <dataValidation type="list" allowBlank="1" showInputMessage="1" showErrorMessage="1" promptTitle="Hauptkörper - Art" prompt="Wir unterscheiden 33 Arten von Hauptkörpern. Zutreffendes über Dropdown auswählen. _x000a_Übersicht aller Verpackungsarten finden Sie in der angehängten Ausfüllhilfe. " sqref="B50:D50 B38:D38 F38:H38 J38:L38 J50:L50 F50:H50" xr:uid="{0A9E0176-5B4E-430D-AD8E-BA407AE3EE0A}">
      <formula1>FD_HK_Art</formula1>
    </dataValidation>
    <dataValidation allowBlank="1" showInputMessage="1" showErrorMessage="1" errorTitle="Beschichtung" error="Wenn keine Beschichtung angegeben ist kann auch kein prozentualer Anteil ungleich Null gepflegt werden." sqref="F60 J98 J60 F73 B98 J73 B85 B60 J48 F48 B48 B73 F85 J85 F98 J110 B110 F110" xr:uid="{A47EFF6A-EF03-43C0-9791-A99267518EE3}"/>
    <dataValidation type="textLength" allowBlank="1" showInputMessage="1" showErrorMessage="1" errorTitle="GTIN-Länge" error="GTINs müssen zwischen 8 und 14 Ziffern haben." promptTitle="Um welche GTIN geht es?" prompt="GTIN der Verkaufsmengeneinheit (sofern bereits bekannt)." sqref="B27:D27" xr:uid="{99246CF7-A6C3-420B-BDBC-CD5E3E6CAE8D}">
      <formula1>8</formula1>
      <formula2>14</formula2>
    </dataValidation>
    <dataValidation type="decimal" allowBlank="1" showInputMessage="1" showErrorMessage="1" sqref="F113:G116 B113:C116" xr:uid="{F624F025-EBC3-444E-97D6-C9C15D9AD4F8}">
      <formula1>0</formula1>
      <formula2>99999.9999</formula2>
    </dataValidation>
    <dataValidation allowBlank="1" showErrorMessage="1" promptTitle="Weitere Lieferanten" prompt="Bitte links aufklappen" sqref="A5:B6 A10:B11 H6:H8 I10:I12 I5:I8 A7:A8 A12:A13 E7:E8 B2 A22:B22 E12:E13 A2:A3 I15:I17 A15:B16 A17:A18 E17:E18 H12 H17 G3:G24 A20:B20 K20:K24" xr:uid="{D7894C17-A771-4B1B-B04C-3DB3E016842D}"/>
    <dataValidation type="list" allowBlank="1" showInputMessage="1" showErrorMessage="1" promptTitle="Recyclingfähigkeit" prompt="Beachten Sie hierfür bitte die Angaben zur Recyclingfähigkeit in unserer &quot;Do's and Don'ts&quot;-Unterlage. Wählen Sie &quot;Ja&quot;, wenn die Recyclingfähigkeit gem. dieser Unterlage festgestellt wurde. Wählen Sie &quot;Nein&quot; wenn nicht." sqref="B35:D35" xr:uid="{DA4AC0FD-F218-44AB-9503-EB9838292F64}">
      <formula1>Auswahl_J_N</formula1>
    </dataValidation>
    <dataValidation type="list" allowBlank="1" showInputMessage="1" showErrorMessage="1" promptTitle="Verpackungsbestandteile" prompt="Verpackungen können aus Hauptkörper, Verschluss und Etikett bestehen. Über &quot; ja/nein&quot; angeben, welche Bestandteile die Verpackung hat. Zu den ausgewählten Verpackungsbestandteilen werden im Folgenden weitere Angaben erforderlich. " sqref="B30:D31 B33:D33" xr:uid="{4E77551C-BC1B-4EBB-AE54-66B149CA4DB2}">
      <formula1>Auswahl_J_N</formula1>
    </dataValidation>
    <dataValidation type="list" allowBlank="1" showInputMessage="1" showErrorMessage="1" promptTitle="Verschluss / Deckel trennbar?" prompt="Falls es einen Hauptkörper und einen Verschluss/Deckel gibt ist hier anzugeben, ob sich diese beiden Komponenten händisch durch den Endverbraucher voneinander trennen lassen." sqref="B32:D32" xr:uid="{F05AA967-6C9E-421B-BA1C-8123F75F837A}">
      <formula1>Auswahl_J_N</formula1>
    </dataValidation>
    <dataValidation type="list" allowBlank="1" showInputMessage="1" showErrorMessage="1" promptTitle="Etikett / Sticker trennbar?" prompt="Falls es einen Hauptkörper und ein Etikett/Sticker gibt ist hier anzugeben, ob sich diese beiden Komponenten händisch durch den Endverbraucher voneinander trennen lassen." sqref="B34:D34" xr:uid="{38052595-B76B-4634-A1C3-1D386C23EF80}">
      <formula1>Auswahl_J_N</formula1>
    </dataValidation>
    <dataValidation type="decimal" allowBlank="1" showInputMessage="1" showErrorMessage="1" promptTitle="Gewicht des Bestandteils" prompt="Hier soll nur das Gewicht (in Gramm) dieses Bestandteils angegeben werden. _x000a_Nicht das Gesamtgewicht der Verpackung, das sich aus der Summe mehrerer Bestandteile zusammensetzt.  " sqref="B40:C40 F52:G52 F40:G40 J40:K40 J52:K52" xr:uid="{31FDC37E-F7F4-4700-86E6-7811A6FEFFF4}">
      <formula1>0.0001</formula1>
      <formula2>100000</formula2>
    </dataValidation>
    <dataValidation type="list" allowBlank="1" showInputMessage="1" showErrorMessage="1" promptTitle="Fraktion des Bestandteils" prompt="Über Dropdown eine der acht Fraktionen auswählen und damit das Material angeben, aus dem dieser Bestandteil besteht. " sqref="B41:C41 F41:G41 J41:K41 J53:K53 F53:G53 B53:C53 B66:C66 F66:G66 J66:K66 J78:K78 F78:G78 B78:C78 B103:C103 B91:C91 F91:G91 J91:K91 J103:K103 F103:G103" xr:uid="{C24595FB-DCC7-4C44-831B-C6271141DEFF}">
      <formula1>FD_Fraktion</formula1>
    </dataValidation>
    <dataValidation type="custom" allowBlank="1" showInputMessage="1" showErrorMessage="1" errorTitle="Shares" error="State the share as a number without %-sign._x000a_If the share is 0, leave this blank and don't list a material/coating above._x000a_Shares must be bigger than 0 and can't be more than 100._x000a_Only one digit allowed after the comma." promptTitle="Anteil" prompt="Der Hauptkörper-Bestandteil einer Verpackung kann sich aus mehreren Materialien zusammensetzen. _x000a_Angeben, aus wieviel % Virgin-Material der Hauptkörper-Bestandteil besteht. " sqref="B43:C43" xr:uid="{47542D4E-F121-4D4F-A2C7-30683D9E433B}">
      <formula1>AND(TRUNC(B43,1)=B43,B43&gt;0,B43&lt;=100)</formula1>
    </dataValidation>
    <dataValidation type="custom" allowBlank="1" showInputMessage="1" showErrorMessage="1" errorTitle="Shares" error="State the share as a number without %-sign._x000a_If the share is 0, leave this blank and don't list a material/coating above._x000a_Shares must be bigger than 0 and can't be more than 100._x000a_Only one digit allowed after the comma." promptTitle="Anteil an Bestandteil" prompt="Der Hauptkörper-Bestandteil einer Verpackung kann sich aus mehreren Materialien zusammensetzen. _x000a_Angeben, aus wieviel % recyceltem Material der Hauptkörper-Bestandteil besteht. " sqref="B45:C45" xr:uid="{94842F90-528E-40EB-983E-34B8794FDBD6}">
      <formula1>AND(TRUNC(B45,1)=B45,B45&gt;0,B45&lt;=100)</formula1>
    </dataValidation>
    <dataValidation type="list" allowBlank="1" showInputMessage="1" showErrorMessage="1" promptTitle="Beschichtung" prompt="Sofern der Hauptkörper-Bestandteil eine Beschichtung hat, entsprechende Beschichtungs-Art über Dropdown auswählen. _x000a_Wenn es keine Beschichtung gibt, &quot;keine&quot; auswählen." sqref="B46:D46 F46:H46 J46:L46 J58:L58 F58:H58 B58:D58" xr:uid="{5BCC1A90-BBB8-49D9-AFA8-4060794F88D0}">
      <formula1>FD_BS</formula1>
    </dataValidation>
    <dataValidation type="custom" allowBlank="1" showInputMessage="1" showErrorMessage="1" errorTitle="Shares" error="State the share as a number without %-sign._x000a_If the share is 0, leave this blank and don't list a material/coating above._x000a_Shares must be bigger than 0 and can't be more than 100._x000a_Only one digit allowed after the comma." promptTitle="Anteil am Bestandteil" prompt="Der Hauptkörper-Bestandteil einer Verpackung kann sich aus mehreren Materialien und einer Beschichtung zusammensetzen. _x000a_Angeben, aus wieviel % Beschichtung der Hauptkörper-Bestandteil besteht." sqref="B47:C47" xr:uid="{1A1D8EC8-ACEE-4101-AC5F-4224CF6992CA}">
      <formula1>AND(TRUNC(B47,1)=B47,B47&gt;0,B47&lt;=100)</formula1>
    </dataValidation>
    <dataValidation type="decimal" allowBlank="1" showInputMessage="1" showErrorMessage="1" promptTitle="Gewicht des Bestandteils" prompt="Hier soll nur das Gewicht (in Gramm) dieses Bestandteils angegeben werden. _x000a_Nicht das Gesamtgewicht der Verpackung, das sich aus der Summe mehrerer Bestandteile zusammensetzt.   " sqref="B52:C52" xr:uid="{F1236C3D-7B5F-4C59-B5D9-0A1712CD7B28}">
      <formula1>0.0001</formula1>
      <formula2>100000</formula2>
    </dataValidation>
    <dataValidation allowBlank="1" showInputMessage="1" showErrorMessage="1" promptTitle="Anteil" prompt="Der Hauptkörper-Bestandteil einer Verpackung kann sich aus mehreren Materialien zusammensetzen. _x000a_Angeben, aus wieviel % Virgin-Material der Hauptkörper-Bestandteil besteht." sqref="F43:G43 J43:K43 J55:K55 F55:G55 B55:C55" xr:uid="{4AA0DC44-2B14-4D90-B6A5-26B695968843}"/>
    <dataValidation allowBlank="1" showInputMessage="1" showErrorMessage="1" promptTitle="Anteil am Bestandteil" prompt="Der Hauptkörper-Bestandteil einer Verpackung kann sich aus mehreren Materialien und einer Beschichtung zusammensetzen. _x000a_Angeben, aus wieviel % Beschichtung der Hauptkörper-Bestandteil besteht." sqref="F47:G47 J47:K47 J59:K59 F59:G59 B59:C59" xr:uid="{4BB3EB2A-E000-45F6-A387-E9ED8C4CB863}"/>
    <dataValidation allowBlank="1" showInputMessage="1" showErrorMessage="1" promptTitle="Anteil am Bestandteil" prompt="Der Hauptkörper-Bestandteil einer Verpackung kann sich aus mehreren Materialien zusammensetzen. _x000a_Angeben, aus wieviel % recyceltem Material der Hauptkörper-Bestandteil besteht. " sqref="F45:G45 J45:K45 J57:K57 F57:G57 B57:C57" xr:uid="{44ED97AD-4837-4B1B-B795-73CDFD3CA2F3}"/>
    <dataValidation type="list" allowBlank="1" showInputMessage="1" showErrorMessage="1" promptTitle="Verschluss / Deckel: Art" prompt="Wir unterscheiden 25 Arten von Verschlüssen und Decklen. Zutreffendes über Dropdown auswählen. _x000a_Übersicht aller Verpackungsarten finden Sie in der angehängten Ausfüllhilfe. " sqref="B63:D63 F63:H63 J63:L63 B75:D75 F75:H75 J75:L75" xr:uid="{B1E82BAE-708B-49CF-AC7E-653B58E0AA81}">
      <formula1>FD_V_Art</formula1>
    </dataValidation>
    <dataValidation allowBlank="1" showInputMessage="1" showErrorMessage="1" promptTitle="Gewicht des Bestandteils" prompt="Hier soll nur das Gewicht (in Gramm) dieses Bestandteils angegeben werden. _x000a_Nicht das Gesamtgewicht der Verpackung, das sich aus der Summe mehrerer Bestandteile zusammensetzt. " sqref="F65:G65 J65:K65 J77:K77 F77:G77 B77:C77" xr:uid="{0A08D6AF-4431-4B13-9A73-FA3B668F6CC2}"/>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Verschluss-Bestandteil einer Verpackung kann sich aus mehreren Materialien zusammensetzen. _x000a_Angeben, aus wieviel % Virgin-Material der Verschluss-Bestandteil besteht. " sqref="B68:C68 F68:G68 J68:K68 B80:C80 F80:G80 J80:K80" xr:uid="{6ECC52CC-96C6-4A4B-B14A-FEA76CDDE144}">
      <formula1>AND(TRUNC(B68,1)=B68,B68&gt;0,B68&lt;=100)</formula1>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Verschluss-Bestandteil einer Verpackung kann sich aus mehreren Materialien zusammensetzen. _x000a_Angeben, aus wieviel % recyceltem Material der Verschluss-Bestandteil besteht." sqref="B70:C70 F70:G70 J70:K70 J82:K82 F82:G82 B82:C82" xr:uid="{4EB30616-82CE-4C88-9174-DAA211A4706F}">
      <formula1>AND(TRUNC(B70,1)=B70,B70&gt;0,B70&lt;=100)</formula1>
    </dataValidation>
    <dataValidation type="list" allowBlank="1" showInputMessage="1" showErrorMessage="1" promptTitle="Beschichtung" prompt="Sofern der Verschluss-Bestandteil eine Beschichtung hat, entsprechende Beschichtungs-Art über Dropdown auswählen. _x000a_Wenn es keine Beschichtung gibt, &quot;keine&quot; auswählen." sqref="B71:D71 F71:H71 J71:L71 J83:L83 F83:H83 B83:D83" xr:uid="{28AA1D50-102A-4D7D-A3CA-54AA1809E5AA}">
      <formula1>FD_BS</formula1>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Verschluss-Bestandteil einer Verpackung kann sich aus mehreren Materialien und einer Beschichtung zusammensetzen. _x000a_Angeben, aus wieviel % Beschichtung der Etikett-Bestandteil besteht. " sqref="B72:C72 F72:G72 J72:K72 J84:K84 F84:G84 B84:C84" xr:uid="{029E5A37-52F9-4AA8-B0C0-44B63EF788C9}">
      <formula1>AND(TRUNC(B72,1)=B72,B72&gt;0,B72&lt;=100)</formula1>
    </dataValidation>
    <dataValidation type="decimal" allowBlank="1" showInputMessage="1" showErrorMessage="1" promptTitle="Gewicht des Bestantdteils" prompt="Hier soll nur das Gewicht (in Gramm) dieses Bestandteils angegeben werden. _x000a_Nicht das Gesamtgewicht der Verpackung, das sich aus der Summe mehrerer Bestandteile zusammensetzt. " sqref="F90:G90 J90:K90 F102:G102 J102:K102" xr:uid="{7A52DD57-36E9-47A3-B504-D1A182BA4ED5}">
      <formula1>0.0001</formula1>
      <formula2>100000</formula2>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Bestandteil" prompt="Der Etikett-Bestandteil einer Verpackung kann sich aus mehreren Materialien zusammensetzen. _x000a_Angeben, aus wieviel % Virgin-Material der Etikett-Bestandteil besteht. " sqref="J93:K93 F93:G93 B93:C93 B105:C105 F105:G105 J105:K105" xr:uid="{1F92D556-3047-4481-8F0E-0422EF0A2E30}">
      <formula1>AND(TRUNC(B93,1)=B93,B93&gt;0,B93&lt;=100)</formula1>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Etikett-Bestandteil einer Verpackung kann sich aus mehreren Materialien zusammensetzen. _x000a_Angeben, aus wieviel % recyceltem Material der Etikett-Bestandteil besteht. " sqref="B95:C95 F95:G95 J95:K95 J107:K107 F107:G107 B107:C107" xr:uid="{B8FF9AD5-2799-4AAD-B913-AE2537CA9AC6}">
      <formula1>AND(TRUNC(B95,1)=B95,B95&gt;0,B95&lt;=100)</formula1>
    </dataValidation>
    <dataValidation type="list" allowBlank="1" showInputMessage="1" showErrorMessage="1" promptTitle="Beschichtung" prompt="Sofern der Etikett-Bestandteil eine Beschichtung hat, entsprechende Beschichtungs-Art über Dropdown auswählen. _x000a_Wenn es keine Beschichtung gibt, &quot;keine&quot; auswählen._x000a_ " sqref="B96:D96 B108:D108" xr:uid="{B9588216-C241-4AF6-AC97-E6C752FA7213}">
      <formula1>FD_BS</formula1>
    </dataValidation>
    <dataValidation type="list" allowBlank="1" showInputMessage="1" showErrorMessage="1" promptTitle="Beschichtung" prompt="Sofern der Etikett-Bestandteil eine Beschichtung hat, entsprechende Beschichtungs-Art über Dropdown auswählen. _x000a_Wenn es keine Beschichtung gibt, &quot;keine&quot; auswählen." sqref="F96:H96 J96:L96 J108:L108 F108:H108" xr:uid="{0C8DD783-0128-4B9B-BF2E-E83CA1ECEB67}">
      <formula1>FD_BS</formula1>
    </dataValidation>
    <dataValidation type="custom" allowBlank="1" showInputMessage="1" showErrorMessage="1" errorTitle="Share" error="State the share as a number without %-sign._x000a_If the share is 0, leave this blank and don't list a material/coating above._x000a_Shares must be bigger than 0 and can't be more than 100._x000a_Only one digit allowed after the comma." promptTitle="Anteil am Verpackungsbestandteil" prompt="Der Etikett-Bestandteil einer Verpackung kann sich aus mehreren Materialien und einer Beschichtung zusammensetzen. _x000a_Angeben, aus wieviel % Beschichtung der Etikett-Bestandteil besteht. " sqref="B97:C97 F97:G97 J97:K97 J109:K109 F109:G109 B109:C109" xr:uid="{003A5394-DC9E-4EA2-90AE-BD48DCA6D64A}">
      <formula1>AND(TRUNC(B97,1)=B97,B97&gt;0,B97&lt;=100)</formula1>
    </dataValidation>
    <dataValidation type="list" allowBlank="1" showInputMessage="1" showErrorMessage="1" promptTitle="Lizenzierungspflicht" prompt="Wenn bei Lizenzierungspflicht (gesamt) angegeben wurde, dass ein Teil der Verpackung nicht lizenzierungspflichtig ist, kann hier je Bestandteil angegeben werden, welcher dieser Bestandteile nicht Lizenzierungspflichtig ist. Ansonsten nicht zu füllen." sqref="B39:C39 F39:G39 J39:K39 J51:K51 F51:G51 B51:C51 B64:C64 F64:G64 J64:K64 J76:K76 F76:G76 B76:C76 B89:C89 F89:G89 J89:K89 J101:K101 F101:G101 B101:C101" xr:uid="{475F1091-F360-462D-9394-BF8FA5015556}">
      <formula1>Auswahl_J_N</formula1>
    </dataValidation>
  </dataValidations>
  <hyperlinks>
    <hyperlink ref="E33:L34" r:id="rId1" display="Sollte dies nicht weiterhelfen, ziehen Sie bitte die Ausfüllhilfe für Eigenmarken (klick hier) zu Rate." xr:uid="{2F2B7AF3-ACBB-4010-9798-C86B6981C456}"/>
  </hyperlinks>
  <pageMargins left="0.7" right="0.7" top="0.78740157499999996" bottom="0.78740157499999996" header="0.3" footer="0.3"/>
  <pageSetup paperSize="9" scale="39" orientation="portrait" r:id="rId2"/>
  <extLst>
    <ext xmlns:x14="http://schemas.microsoft.com/office/spreadsheetml/2009/9/main" uri="{78C0D931-6437-407d-A8EE-F0AAD7539E65}">
      <x14:conditionalFormattings>
        <x14:conditionalFormatting xmlns:xm="http://schemas.microsoft.com/office/excel/2006/main">
          <x14:cfRule type="expression" priority="55" id="{19E42AA3-10EE-49CA-AE89-6CAC290F1B3E}">
            <xm:f>OR($B$26="",$B$26='DD FD'!$AG$3)</xm:f>
            <x14:dxf>
              <fill>
                <patternFill patternType="darkDown">
                  <bgColor theme="0"/>
                </patternFill>
              </fill>
            </x14:dxf>
          </x14:cfRule>
          <xm:sqref>A27:D35 A61:L63 A86:L88 A111:L116 A36:L38 A40:L48 A39 D39:E39 H39:I39 L39 A65:L73 A64 D64:E64 H64:I64 L64 A90:L98 A89 D89:E89 H89:I89 L89</xm:sqref>
        </x14:conditionalFormatting>
        <x14:conditionalFormatting xmlns:xm="http://schemas.microsoft.com/office/excel/2006/main">
          <x14:cfRule type="expression" priority="104" id="{30799B0A-5B93-4223-ABF2-EC9119F5FF3F}">
            <xm:f>OR($B$26="",$B$26='DD FD'!$AG$3)</xm:f>
            <x14:dxf>
              <fill>
                <patternFill>
                  <bgColor theme="5" tint="0.39994506668294322"/>
                </patternFill>
              </fill>
            </x14:dxf>
          </x14:cfRule>
          <xm:sqref>B26:D26</xm:sqref>
        </x14:conditionalFormatting>
        <x14:conditionalFormatting xmlns:xm="http://schemas.microsoft.com/office/excel/2006/main">
          <x14:cfRule type="expression" priority="101" id="{464EFC96-9011-41D6-811A-A774B0220317}">
            <xm:f>OR($B$31="",$B$31='DD FD'!$A$3,$B$31='DD FD'!$A$5)</xm:f>
            <x14:dxf>
              <fill>
                <patternFill patternType="darkDown">
                  <bgColor theme="0"/>
                </patternFill>
              </fill>
            </x14:dxf>
          </x14:cfRule>
          <xm:sqref>A32:D32</xm:sqref>
        </x14:conditionalFormatting>
        <x14:conditionalFormatting xmlns:xm="http://schemas.microsoft.com/office/excel/2006/main">
          <x14:cfRule type="expression" priority="97" id="{4ED89B29-E1E8-4ADE-92D7-396ABB002F95}">
            <xm:f>OR($B$33="",$B$33='DD FD'!$A$3,$B$33='DD FD'!$A$5)</xm:f>
            <x14:dxf>
              <fill>
                <patternFill patternType="darkDown">
                  <bgColor theme="0"/>
                </patternFill>
              </fill>
            </x14:dxf>
          </x14:cfRule>
          <xm:sqref>A34:D34</xm:sqref>
        </x14:conditionalFormatting>
        <x14:conditionalFormatting xmlns:xm="http://schemas.microsoft.com/office/excel/2006/main">
          <x14:cfRule type="expression" priority="102" id="{E4302FE5-8A7B-485F-88EA-EA862E3BB022}">
            <xm:f>OR(B30="",B30='DD FD'!$A$3)</xm:f>
            <x14:dxf>
              <fill>
                <patternFill>
                  <bgColor theme="5" tint="0.39994506668294322"/>
                </patternFill>
              </fill>
            </x14:dxf>
          </x14:cfRule>
          <xm:sqref>B30:D30</xm:sqref>
        </x14:conditionalFormatting>
        <x14:conditionalFormatting xmlns:xm="http://schemas.microsoft.com/office/excel/2006/main">
          <x14:cfRule type="expression" priority="100" id="{CFCCF0B8-8EF2-4920-9165-F5AEE1B01E4F}">
            <xm:f>OR(B31="",B31='DD FD'!$A$3)</xm:f>
            <x14:dxf>
              <fill>
                <patternFill>
                  <bgColor theme="5" tint="0.39994506668294322"/>
                </patternFill>
              </fill>
            </x14:dxf>
          </x14:cfRule>
          <xm:sqref>B31:D31</xm:sqref>
        </x14:conditionalFormatting>
        <x14:conditionalFormatting xmlns:xm="http://schemas.microsoft.com/office/excel/2006/main">
          <x14:cfRule type="expression" priority="99" id="{9420F9F4-D6B6-42DF-85CE-31D4A975E080}">
            <xm:f>OR(B33="",B33='DD FD'!$A$3)</xm:f>
            <x14:dxf>
              <fill>
                <patternFill>
                  <bgColor theme="5" tint="0.39994506668294322"/>
                </patternFill>
              </fill>
            </x14:dxf>
          </x14:cfRule>
          <xm:sqref>B33:D33</xm:sqref>
        </x14:conditionalFormatting>
        <x14:conditionalFormatting xmlns:xm="http://schemas.microsoft.com/office/excel/2006/main">
          <x14:cfRule type="expression" priority="98" id="{E7DBD499-B3E8-4D1B-9B05-8986EF9F97E6}">
            <xm:f>OR(B35="",B35='DD FD'!$A$3)</xm:f>
            <x14:dxf>
              <fill>
                <patternFill>
                  <bgColor theme="5" tint="0.39994506668294322"/>
                </patternFill>
              </fill>
            </x14:dxf>
          </x14:cfRule>
          <xm:sqref>B35:D35</xm:sqref>
        </x14:conditionalFormatting>
        <x14:conditionalFormatting xmlns:xm="http://schemas.microsoft.com/office/excel/2006/main">
          <x14:cfRule type="expression" priority="105" id="{6C50DFCA-9499-453C-9FAD-B2958B8D2862}">
            <xm:f>OR($B$32="",$B$32='DD FD'!$A$3)</xm:f>
            <x14:dxf>
              <fill>
                <patternFill>
                  <bgColor theme="5" tint="0.39994506668294322"/>
                </patternFill>
              </fill>
            </x14:dxf>
          </x14:cfRule>
          <xm:sqref>B32:D32</xm:sqref>
        </x14:conditionalFormatting>
        <x14:conditionalFormatting xmlns:xm="http://schemas.microsoft.com/office/excel/2006/main">
          <x14:cfRule type="expression" priority="103" id="{E057002D-FAF7-4453-AB3E-8B75A31D4709}">
            <xm:f>OR($B$34="",$B$34='DD FD'!$A$3)</xm:f>
            <x14:dxf>
              <fill>
                <patternFill>
                  <bgColor theme="5" tint="0.39994506668294322"/>
                </patternFill>
              </fill>
            </x14:dxf>
          </x14:cfRule>
          <xm:sqref>B34:D34</xm:sqref>
        </x14:conditionalFormatting>
        <x14:conditionalFormatting xmlns:xm="http://schemas.microsoft.com/office/excel/2006/main">
          <x14:cfRule type="expression" priority="62" id="{CECFE8D2-0CFB-4C82-AD67-62613ABC5FA9}">
            <xm:f>OR($B$30="",$B$30='DD FD'!$A$3,$B$30='DD FD'!$A$5)</xm:f>
            <x14:dxf>
              <fill>
                <patternFill patternType="darkDown">
                  <bgColor theme="0"/>
                </patternFill>
              </fill>
            </x14:dxf>
          </x14:cfRule>
          <xm:sqref>A36:L38 A40:L48 A39 D39:E39 H39:I39 L39</xm:sqref>
        </x14:conditionalFormatting>
        <x14:conditionalFormatting xmlns:xm="http://schemas.microsoft.com/office/excel/2006/main">
          <x14:cfRule type="expression" priority="59" id="{1DF5E135-D247-4553-ABA3-21DA72D48E40}">
            <xm:f>OR($B$31="",$B$31='DD FD'!$A$3,$B$31='DD FD'!$A$5)</xm:f>
            <x14:dxf>
              <fill>
                <patternFill patternType="darkDown">
                  <bgColor theme="0"/>
                </patternFill>
              </fill>
            </x14:dxf>
          </x14:cfRule>
          <xm:sqref>A61:L63 A65:L73 A64 D64:E64 H64:I64 L64</xm:sqref>
        </x14:conditionalFormatting>
        <x14:conditionalFormatting xmlns:xm="http://schemas.microsoft.com/office/excel/2006/main">
          <x14:cfRule type="expression" priority="56" id="{95F82003-67F8-4079-8198-F674F46D36DB}">
            <xm:f>OR($B$33="",$B$33='DD FD'!$A$3,$B$33='DD FD'!$A$5)</xm:f>
            <x14:dxf>
              <fill>
                <patternFill patternType="darkDown">
                  <bgColor theme="0"/>
                </patternFill>
              </fill>
            </x14:dxf>
          </x14:cfRule>
          <xm:sqref>A86:L88 A90:L98 A89 D89:E89 H89:I89 L89</xm:sqref>
        </x14:conditionalFormatting>
        <x14:conditionalFormatting xmlns:xm="http://schemas.microsoft.com/office/excel/2006/main">
          <x14:cfRule type="expression" priority="96" id="{6F882143-196E-4C4F-9964-A6FFB65292B8}">
            <xm:f>OR($B$38="",$B$38='DD FD'!$B$3)</xm:f>
            <x14:dxf>
              <fill>
                <patternFill>
                  <bgColor theme="5" tint="0.39994506668294322"/>
                </patternFill>
              </fill>
            </x14:dxf>
          </x14:cfRule>
          <xm:sqref>B38:D38</xm:sqref>
        </x14:conditionalFormatting>
        <x14:conditionalFormatting xmlns:xm="http://schemas.microsoft.com/office/excel/2006/main">
          <x14:cfRule type="expression" priority="91" id="{706F6650-E365-426F-A6D9-3601EBBDF528}">
            <xm:f>Artikeldatenblatt!$C$77&lt;&gt;3</xm:f>
            <x14:dxf>
              <fill>
                <patternFill patternType="darkDown">
                  <bgColor theme="0"/>
                </patternFill>
              </fill>
            </x14:dxf>
          </x14:cfRule>
          <xm:sqref>A39 A64 A89 D39:E39 H39:I39 L39 D64:E64 H64:I64 L64 D89:E89 H89:I89 L89</xm:sqref>
        </x14:conditionalFormatting>
        <x14:conditionalFormatting xmlns:xm="http://schemas.microsoft.com/office/excel/2006/main">
          <x14:cfRule type="expression" priority="93" id="{767EF2C3-6F7B-4457-9BC7-4A2563E134C4}">
            <xm:f>AND(B38&lt;&gt;"",B38&lt;&gt;'DD FD'!$B$3,B40="")</xm:f>
            <x14:dxf>
              <fill>
                <patternFill>
                  <bgColor theme="5" tint="0.39994506668294322"/>
                </patternFill>
              </fill>
            </x14:dxf>
          </x14:cfRule>
          <xm:sqref>B40:C40</xm:sqref>
        </x14:conditionalFormatting>
        <x14:conditionalFormatting xmlns:xm="http://schemas.microsoft.com/office/excel/2006/main">
          <x14:cfRule type="expression" priority="92" id="{F5AB2883-5925-475F-9C8C-9CACC8DAEE89}">
            <xm:f>AND(B38&lt;&gt;"",B38&lt;&gt;'DD FD'!$B$3,B41='DD FD'!$H$3)</xm:f>
            <x14:dxf>
              <fill>
                <patternFill>
                  <bgColor theme="5" tint="0.39994506668294322"/>
                </patternFill>
              </fill>
            </x14:dxf>
          </x14:cfRule>
          <xm:sqref>B41:C41</xm:sqref>
        </x14:conditionalFormatting>
        <x14:conditionalFormatting xmlns:xm="http://schemas.microsoft.com/office/excel/2006/main">
          <x14:cfRule type="expression" priority="90" id="{3EFB7D6F-59EC-4B44-9AAC-0FAB4CC8C2DC}">
            <xm:f>AND(B38&lt;&gt;"",B38&lt;&gt;'DD FD'!$B$3,B42='DD FD'!$K$3)</xm:f>
            <x14:dxf>
              <fill>
                <patternFill>
                  <bgColor theme="5" tint="0.39994506668294322"/>
                </patternFill>
              </fill>
            </x14:dxf>
          </x14:cfRule>
          <xm:sqref>B42:D42</xm:sqref>
        </x14:conditionalFormatting>
        <x14:conditionalFormatting xmlns:xm="http://schemas.microsoft.com/office/excel/2006/main">
          <x14:cfRule type="expression" priority="89" id="{A1CFCF4C-F8E5-489A-AA10-92D09D20583C}">
            <xm:f>AND($B$42&lt;&gt;"",$B$42&lt;&gt;'DD FD'!$K$3,$B$42&lt;&gt;'DD FD'!$K$4,$B$43="")</xm:f>
            <x14:dxf>
              <fill>
                <patternFill>
                  <bgColor theme="5" tint="0.39994506668294322"/>
                </patternFill>
              </fill>
            </x14:dxf>
          </x14:cfRule>
          <xm:sqref>B43:C43</xm:sqref>
        </x14:conditionalFormatting>
        <x14:conditionalFormatting xmlns:xm="http://schemas.microsoft.com/office/excel/2006/main">
          <x14:cfRule type="expression" priority="88" id="{C2565655-F638-42C7-A66D-FD13A2381099}">
            <xm:f>AND(B38&lt;&gt;"",B38&lt;&gt;'DD FD'!$B$3,B44='DD FD'!$K$3)</xm:f>
            <x14:dxf>
              <fill>
                <patternFill>
                  <bgColor theme="5" tint="0.39994506668294322"/>
                </patternFill>
              </fill>
            </x14:dxf>
          </x14:cfRule>
          <xm:sqref>B44:D44</xm:sqref>
        </x14:conditionalFormatting>
        <x14:conditionalFormatting xmlns:xm="http://schemas.microsoft.com/office/excel/2006/main">
          <x14:cfRule type="expression" priority="87" id="{B52799F7-97B4-4E1B-98AD-1E3A2D0852AD}">
            <xm:f>AND($B$44&lt;&gt;"",$B$44&lt;&gt;'DD FD'!$K$3,$B$44&lt;&gt;'DD FD'!$U$4,$B$45="")</xm:f>
            <x14:dxf>
              <fill>
                <patternFill>
                  <bgColor theme="5" tint="0.39994506668294322"/>
                </patternFill>
              </fill>
            </x14:dxf>
          </x14:cfRule>
          <xm:sqref>B45:C45</xm:sqref>
        </x14:conditionalFormatting>
        <x14:conditionalFormatting xmlns:xm="http://schemas.microsoft.com/office/excel/2006/main">
          <x14:cfRule type="expression" priority="86" id="{5BE64489-00CD-4436-BDB9-60931A00C59A}">
            <xm:f>AND(B38&lt;&gt;"",B38&lt;&gt;'DD FD'!$B$3,B46='DD FD'!$K$3)</xm:f>
            <x14:dxf>
              <fill>
                <patternFill>
                  <bgColor theme="5" tint="0.39994506668294322"/>
                </patternFill>
              </fill>
            </x14:dxf>
          </x14:cfRule>
          <xm:sqref>B46:D46</xm:sqref>
        </x14:conditionalFormatting>
        <x14:conditionalFormatting xmlns:xm="http://schemas.microsoft.com/office/excel/2006/main">
          <x14:cfRule type="expression" priority="85" id="{9F3AFBF3-1A1F-4D03-9011-F044D18A2E7A}">
            <xm:f>AND($B$46&lt;&gt;"",$B$46&lt;&gt;'DD FD'!$K$3,$B$46&lt;&gt;'DD FD'!$AE$4,$B$47="")</xm:f>
            <x14:dxf>
              <fill>
                <patternFill>
                  <bgColor theme="5" tint="0.39994506668294322"/>
                </patternFill>
              </fill>
            </x14:dxf>
          </x14:cfRule>
          <xm:sqref>B47:C47</xm:sqref>
        </x14:conditionalFormatting>
        <x14:conditionalFormatting xmlns:xm="http://schemas.microsoft.com/office/excel/2006/main">
          <x14:cfRule type="expression" priority="95" id="{2D252CD3-D4C9-48C7-AD4C-4285C1F3CEEB}">
            <xm:f>OR($B$63="",$B$63='DD FD'!$D$3)</xm:f>
            <x14:dxf>
              <fill>
                <patternFill>
                  <bgColor theme="5" tint="0.39994506668294322"/>
                </patternFill>
              </fill>
            </x14:dxf>
          </x14:cfRule>
          <xm:sqref>B63:D63</xm:sqref>
        </x14:conditionalFormatting>
        <x14:conditionalFormatting xmlns:xm="http://schemas.microsoft.com/office/excel/2006/main">
          <x14:cfRule type="expression" priority="83" id="{D5A4F111-FD01-420F-8876-A12EDF4B5DD7}">
            <xm:f>AND(B63&lt;&gt;"",B63&lt;&gt;'DD FD'!$D$3,B65="")</xm:f>
            <x14:dxf>
              <fill>
                <patternFill>
                  <bgColor theme="5" tint="0.39994506668294322"/>
                </patternFill>
              </fill>
            </x14:dxf>
          </x14:cfRule>
          <xm:sqref>B65:C65</xm:sqref>
        </x14:conditionalFormatting>
        <x14:conditionalFormatting xmlns:xm="http://schemas.microsoft.com/office/excel/2006/main">
          <x14:cfRule type="expression" priority="82" id="{71472D33-A75C-4584-A2DB-CD2A2D15E7BF}">
            <xm:f>AND(B63&lt;&gt;"",B63&lt;&gt;'DD FD'!$D$3,B66='DD FD'!$H$3)</xm:f>
            <x14:dxf>
              <fill>
                <patternFill>
                  <bgColor theme="5" tint="0.39994506668294322"/>
                </patternFill>
              </fill>
            </x14:dxf>
          </x14:cfRule>
          <xm:sqref>B66:C66</xm:sqref>
        </x14:conditionalFormatting>
        <x14:conditionalFormatting xmlns:xm="http://schemas.microsoft.com/office/excel/2006/main">
          <x14:cfRule type="expression" priority="81" id="{EB6E3A7A-F8F7-4251-853D-B287B5C7DF5F}">
            <xm:f>AND(B63&lt;&gt;"",B63&lt;&gt;'DD FD'!$B$3,B67='DD FD'!$K$3)</xm:f>
            <x14:dxf>
              <fill>
                <patternFill>
                  <bgColor theme="5" tint="0.39994506668294322"/>
                </patternFill>
              </fill>
            </x14:dxf>
          </x14:cfRule>
          <xm:sqref>B67:D67</xm:sqref>
        </x14:conditionalFormatting>
        <x14:conditionalFormatting xmlns:xm="http://schemas.microsoft.com/office/excel/2006/main">
          <x14:cfRule type="expression" priority="80" id="{C6F58F79-E664-4E03-A080-BF3C7431FF35}">
            <xm:f>AND($B$67&lt;&gt;"",$B$67&lt;&gt;'DD FD'!$K$3,$B$67&lt;&gt;'DD FD'!$K$4,$B$68="")</xm:f>
            <x14:dxf>
              <fill>
                <patternFill>
                  <bgColor theme="5" tint="0.39994506668294322"/>
                </patternFill>
              </fill>
            </x14:dxf>
          </x14:cfRule>
          <xm:sqref>B68:C68</xm:sqref>
        </x14:conditionalFormatting>
        <x14:conditionalFormatting xmlns:xm="http://schemas.microsoft.com/office/excel/2006/main">
          <x14:cfRule type="expression" priority="79" id="{697F86E8-9286-4FF5-A65A-B74B8283F5E1}">
            <xm:f>AND(B63&lt;&gt;"",B63&lt;&gt;'DD FD'!$B$3,B69='DD FD'!$K$3)</xm:f>
            <x14:dxf>
              <fill>
                <patternFill>
                  <bgColor theme="5" tint="0.39994506668294322"/>
                </patternFill>
              </fill>
            </x14:dxf>
          </x14:cfRule>
          <xm:sqref>B69:D69</xm:sqref>
        </x14:conditionalFormatting>
        <x14:conditionalFormatting xmlns:xm="http://schemas.microsoft.com/office/excel/2006/main">
          <x14:cfRule type="expression" priority="78" id="{352B5DC4-AC63-46E3-BA51-34728FF18838}">
            <xm:f>AND($B$69&lt;&gt;"",$B$69&lt;&gt;'DD FD'!$K$3,$B$69&lt;&gt;'DD FD'!$U$4,$B$70="")</xm:f>
            <x14:dxf>
              <fill>
                <patternFill>
                  <bgColor theme="5" tint="0.39994506668294322"/>
                </patternFill>
              </fill>
            </x14:dxf>
          </x14:cfRule>
          <xm:sqref>B70:C70</xm:sqref>
        </x14:conditionalFormatting>
        <x14:conditionalFormatting xmlns:xm="http://schemas.microsoft.com/office/excel/2006/main">
          <x14:cfRule type="expression" priority="77" id="{27B2BE33-D757-41FB-BE3F-42BCF97D9CAA}">
            <xm:f>AND(B63&lt;&gt;"",B63&lt;&gt;'DD FD'!$B$3,B71='DD FD'!$K$3)</xm:f>
            <x14:dxf>
              <fill>
                <patternFill>
                  <bgColor theme="5" tint="0.39994506668294322"/>
                </patternFill>
              </fill>
            </x14:dxf>
          </x14:cfRule>
          <xm:sqref>B71:D71</xm:sqref>
        </x14:conditionalFormatting>
        <x14:conditionalFormatting xmlns:xm="http://schemas.microsoft.com/office/excel/2006/main">
          <x14:cfRule type="expression" priority="76" id="{12FD22CE-2BC1-4914-867A-3C88AEB4884A}">
            <xm:f>AND($B$71&lt;&gt;"",$B$71&lt;&gt;'DD FD'!$K$3,$B$71&lt;&gt;'DD FD'!$AE$4,$B$72="")</xm:f>
            <x14:dxf>
              <fill>
                <patternFill>
                  <bgColor theme="5" tint="0.39994506668294322"/>
                </patternFill>
              </fill>
            </x14:dxf>
          </x14:cfRule>
          <xm:sqref>B72:C72</xm:sqref>
        </x14:conditionalFormatting>
        <x14:conditionalFormatting xmlns:xm="http://schemas.microsoft.com/office/excel/2006/main">
          <x14:cfRule type="expression" priority="94" id="{70C518EE-635D-4581-929C-2C32655E2989}">
            <xm:f>OR($B$88="",$B$88='DD FD'!$F$3)</xm:f>
            <x14:dxf>
              <fill>
                <patternFill>
                  <bgColor theme="5" tint="0.39994506668294322"/>
                </patternFill>
              </fill>
            </x14:dxf>
          </x14:cfRule>
          <xm:sqref>B88:D88</xm:sqref>
        </x14:conditionalFormatting>
        <x14:conditionalFormatting xmlns:xm="http://schemas.microsoft.com/office/excel/2006/main">
          <x14:cfRule type="expression" priority="74" id="{189B80E2-089D-4711-AFA1-51847FBD44C6}">
            <xm:f>AND(B88&lt;&gt;"",B88&lt;&gt;'DD FD'!$D$3,B90="")</xm:f>
            <x14:dxf>
              <fill>
                <patternFill>
                  <bgColor theme="5" tint="0.39994506668294322"/>
                </patternFill>
              </fill>
            </x14:dxf>
          </x14:cfRule>
          <xm:sqref>B90:C90</xm:sqref>
        </x14:conditionalFormatting>
        <x14:conditionalFormatting xmlns:xm="http://schemas.microsoft.com/office/excel/2006/main">
          <x14:cfRule type="expression" priority="73" id="{4B8901AA-2A81-44D5-803D-4B7A71B5867B}">
            <xm:f>AND(B88&lt;&gt;"",B88&lt;&gt;'DD FD'!$D$3,B91='DD FD'!$H$3)</xm:f>
            <x14:dxf>
              <fill>
                <patternFill>
                  <bgColor theme="5" tint="0.39994506668294322"/>
                </patternFill>
              </fill>
            </x14:dxf>
          </x14:cfRule>
          <xm:sqref>B91:C91</xm:sqref>
        </x14:conditionalFormatting>
        <x14:conditionalFormatting xmlns:xm="http://schemas.microsoft.com/office/excel/2006/main">
          <x14:cfRule type="expression" priority="72" id="{D587E59F-C550-463C-9E50-4BF75F83CB6C}">
            <xm:f>AND(B88&lt;&gt;"",B88&lt;&gt;'DD FD'!$B$3,B92='DD FD'!$K$3)</xm:f>
            <x14:dxf>
              <fill>
                <patternFill>
                  <bgColor theme="5" tint="0.39994506668294322"/>
                </patternFill>
              </fill>
            </x14:dxf>
          </x14:cfRule>
          <xm:sqref>B92:D92</xm:sqref>
        </x14:conditionalFormatting>
        <x14:conditionalFormatting xmlns:xm="http://schemas.microsoft.com/office/excel/2006/main">
          <x14:cfRule type="expression" priority="71" id="{0A595C6D-D915-4C3E-A367-118016F9D364}">
            <xm:f>AND($B$92&lt;&gt;"",$B$92&lt;&gt;'DD FD'!$K$3,$B$92&lt;&gt;'DD FD'!$K$4,$B$93="")</xm:f>
            <x14:dxf>
              <fill>
                <patternFill>
                  <bgColor theme="5" tint="0.39994506668294322"/>
                </patternFill>
              </fill>
            </x14:dxf>
          </x14:cfRule>
          <xm:sqref>B93:C93</xm:sqref>
        </x14:conditionalFormatting>
        <x14:conditionalFormatting xmlns:xm="http://schemas.microsoft.com/office/excel/2006/main">
          <x14:cfRule type="expression" priority="70" id="{13D389CA-8017-4F01-9022-82AC8F3E64FA}">
            <xm:f>AND(B88&lt;&gt;"",B88&lt;&gt;'DD FD'!$B$3,B94='DD FD'!$K$3)</xm:f>
            <x14:dxf>
              <fill>
                <patternFill>
                  <bgColor theme="5" tint="0.39994506668294322"/>
                </patternFill>
              </fill>
            </x14:dxf>
          </x14:cfRule>
          <xm:sqref>B94:D94</xm:sqref>
        </x14:conditionalFormatting>
        <x14:conditionalFormatting xmlns:xm="http://schemas.microsoft.com/office/excel/2006/main">
          <x14:cfRule type="expression" priority="69" id="{36C22C26-96EC-4E6C-981F-7C43CAEA59AB}">
            <xm:f>AND($B$94&lt;&gt;"",$B$94&lt;&gt;'DD FD'!$K$3,$B$94&lt;&gt;'DD FD'!$U$4,$B$95="")</xm:f>
            <x14:dxf>
              <fill>
                <patternFill>
                  <bgColor theme="5" tint="0.39994506668294322"/>
                </patternFill>
              </fill>
            </x14:dxf>
          </x14:cfRule>
          <xm:sqref>B95:C95</xm:sqref>
        </x14:conditionalFormatting>
        <x14:conditionalFormatting xmlns:xm="http://schemas.microsoft.com/office/excel/2006/main">
          <x14:cfRule type="expression" priority="68" id="{72280D08-31EE-4503-9A7C-042988306A10}">
            <xm:f>AND(B88&lt;&gt;"",B88&lt;&gt;'DD FD'!$B$3,B96='DD FD'!$K$3)</xm:f>
            <x14:dxf>
              <fill>
                <patternFill>
                  <bgColor theme="5" tint="0.39994506668294322"/>
                </patternFill>
              </fill>
            </x14:dxf>
          </x14:cfRule>
          <xm:sqref>B96:D96</xm:sqref>
        </x14:conditionalFormatting>
        <x14:conditionalFormatting xmlns:xm="http://schemas.microsoft.com/office/excel/2006/main">
          <x14:cfRule type="expression" priority="67" id="{51077E89-EDBB-4F9F-B72A-EE39CE7CDB0B}">
            <xm:f>AND($B$96&lt;&gt;"",$B$96&lt;&gt;'DD FD'!$K$3,$B$96&lt;&gt;'DD FD'!$AE$4,$B$97="")</xm:f>
            <x14:dxf>
              <fill>
                <patternFill>
                  <bgColor theme="5" tint="0.39994506668294322"/>
                </patternFill>
              </fill>
            </x14:dxf>
          </x14:cfRule>
          <xm:sqref>B97:C97</xm:sqref>
        </x14:conditionalFormatting>
        <x14:conditionalFormatting xmlns:xm="http://schemas.microsoft.com/office/excel/2006/main">
          <x14:cfRule type="expression" priority="39" id="{64D60C3D-F1AE-4448-A7D3-0A36E26C58CE}">
            <xm:f>OR($B$26="",$B$26='DD FD'!$AG$3)</xm:f>
            <x14:dxf>
              <fill>
                <patternFill patternType="darkDown">
                  <bgColor theme="0"/>
                </patternFill>
              </fill>
            </x14:dxf>
          </x14:cfRule>
          <x14:cfRule type="expression" priority="40" id="{52D7220E-2A4F-4BD9-A42D-D431A9E59702}">
            <xm:f>OR($B$30="",$B$30='DD FD'!$A$3,$B$30='DD FD'!$A$5)</xm:f>
            <x14:dxf>
              <fill>
                <patternFill patternType="darkDown">
                  <bgColor theme="0"/>
                </patternFill>
              </fill>
            </x14:dxf>
          </x14:cfRule>
          <x14:cfRule type="expression" priority="41" id="{1A8DBFBD-8FC4-4426-BE7A-2A525BEE4480}">
            <xm:f>OR($J$38="",$J$38='DD FD'!$B$3)</xm:f>
            <x14:dxf>
              <fill>
                <patternFill patternType="darkDown">
                  <bgColor theme="0"/>
                </patternFill>
              </fill>
            </x14:dxf>
          </x14:cfRule>
          <xm:sqref>A49:L50 A52:L60 A51 L51 H51:I51 D51:E51</xm:sqref>
        </x14:conditionalFormatting>
        <x14:conditionalFormatting xmlns:xm="http://schemas.microsoft.com/office/excel/2006/main">
          <x14:cfRule type="expression" priority="50" id="{35EFE7C5-502E-48B4-9776-5EE55C3A2D8A}">
            <xm:f>Artikeldatenblatt!$C$77&lt;&gt;3</xm:f>
            <x14:dxf>
              <fill>
                <patternFill patternType="darkDown">
                  <bgColor theme="0"/>
                </patternFill>
              </fill>
            </x14:dxf>
          </x14:cfRule>
          <xm:sqref>A51 L51 H51:I51 D51:E51</xm:sqref>
        </x14:conditionalFormatting>
        <x14:conditionalFormatting xmlns:xm="http://schemas.microsoft.com/office/excel/2006/main">
          <x14:cfRule type="expression" priority="23" id="{22FA2CBC-C2AD-4E7A-95AC-3A39119FBB98}">
            <xm:f>OR($B$26="",$B$26='DD FD'!$AG$3)</xm:f>
            <x14:dxf>
              <fill>
                <patternFill patternType="darkDown">
                  <bgColor theme="0"/>
                </patternFill>
              </fill>
            </x14:dxf>
          </x14:cfRule>
          <x14:cfRule type="expression" priority="25" id="{411A307C-CC95-4CCC-914C-5301281A62FE}">
            <xm:f>OR($J$63="",$J$63='DD FD'!$D$3)</xm:f>
            <x14:dxf>
              <fill>
                <patternFill patternType="darkDown">
                  <bgColor theme="0"/>
                </patternFill>
              </fill>
            </x14:dxf>
          </x14:cfRule>
          <xm:sqref>A74:L75 A77:L85 A76 L76 H76:I76 D76:E76</xm:sqref>
        </x14:conditionalFormatting>
        <x14:conditionalFormatting xmlns:xm="http://schemas.microsoft.com/office/excel/2006/main">
          <x14:cfRule type="expression" priority="24" id="{3F472953-E858-44FB-9192-EE5C5D0ACEC4}">
            <xm:f>OR($B$31="",$B$31='DD FD'!$A$3,$B$31='DD FD'!$A$5)</xm:f>
            <x14:dxf>
              <fill>
                <patternFill patternType="darkDown">
                  <bgColor theme="0"/>
                </patternFill>
              </fill>
            </x14:dxf>
          </x14:cfRule>
          <xm:sqref>A74:L75 A77:L85 A76 L76 H76:I76 D76:E76</xm:sqref>
        </x14:conditionalFormatting>
        <x14:conditionalFormatting xmlns:xm="http://schemas.microsoft.com/office/excel/2006/main">
          <x14:cfRule type="expression" priority="37" id="{D2FCA0DA-4045-4820-9199-35E0366E77B5}">
            <xm:f>Artikeldatenblatt!$C$77&lt;&gt;3</xm:f>
            <x14:dxf>
              <fill>
                <patternFill patternType="darkDown">
                  <bgColor theme="0"/>
                </patternFill>
              </fill>
            </x14:dxf>
          </x14:cfRule>
          <xm:sqref>A76 L76 H76:I76 D76:E76</xm:sqref>
        </x14:conditionalFormatting>
        <x14:conditionalFormatting xmlns:xm="http://schemas.microsoft.com/office/excel/2006/main">
          <x14:cfRule type="expression" priority="7" id="{2CBF206A-491A-43DB-9E5E-E007B9339BEE}">
            <xm:f>OR($B$26="",$B$26='DD FD'!$AG$3)</xm:f>
            <x14:dxf>
              <fill>
                <patternFill patternType="darkDown">
                  <bgColor theme="0"/>
                </patternFill>
              </fill>
            </x14:dxf>
          </x14:cfRule>
          <x14:cfRule type="expression" priority="9" id="{70DC6933-68D6-4D71-B1A5-FEE3A7048770}">
            <xm:f>OR($J$88="",$J$88='DD FD'!$F$3)</xm:f>
            <x14:dxf>
              <fill>
                <patternFill patternType="darkDown">
                  <bgColor theme="0"/>
                </patternFill>
              </fill>
            </x14:dxf>
          </x14:cfRule>
          <xm:sqref>A99:L100 A102:L110 A101 L101 H101:I101 D101:E101</xm:sqref>
        </x14:conditionalFormatting>
        <x14:conditionalFormatting xmlns:xm="http://schemas.microsoft.com/office/excel/2006/main">
          <x14:cfRule type="expression" priority="8" id="{3651B26E-FE55-4989-87CD-BBB943186868}">
            <xm:f>OR($B$33="",$B$33='DD FD'!$A$3,$B$33='DD FD'!$A$5)</xm:f>
            <x14:dxf>
              <fill>
                <patternFill patternType="darkDown">
                  <bgColor theme="0"/>
                </patternFill>
              </fill>
            </x14:dxf>
          </x14:cfRule>
          <xm:sqref>A99:L100 A102:L110 A101 L101 H101:I101 D101:E101</xm:sqref>
        </x14:conditionalFormatting>
        <x14:conditionalFormatting xmlns:xm="http://schemas.microsoft.com/office/excel/2006/main">
          <x14:cfRule type="expression" priority="21" id="{076D5370-C50D-4A08-A6A6-629E18151D8A}">
            <xm:f>Artikeldatenblatt!$C$77&lt;&gt;3</xm:f>
            <x14:dxf>
              <fill>
                <patternFill patternType="darkDown">
                  <bgColor theme="0"/>
                </patternFill>
              </fill>
            </x14:dxf>
          </x14:cfRule>
          <xm:sqref>A101 L101 H101:I101 D101:E101</xm:sqref>
        </x14:conditionalFormatting>
        <x14:conditionalFormatting xmlns:xm="http://schemas.microsoft.com/office/excel/2006/main">
          <x14:cfRule type="expression" priority="3" id="{EAC3427F-04DF-4B23-91A5-9A1754D7C398}">
            <xm:f>OR($B$26="",$B$26='DD FD'!$AG$3)</xm:f>
            <x14:dxf>
              <fill>
                <patternFill patternType="darkDown">
                  <bgColor theme="0"/>
                </patternFill>
              </fill>
            </x14:dxf>
          </x14:cfRule>
          <xm:sqref>E60</xm:sqref>
        </x14:conditionalFormatting>
        <x14:conditionalFormatting xmlns:xm="http://schemas.microsoft.com/office/excel/2006/main">
          <x14:cfRule type="expression" priority="4" id="{A7F0B1F1-D0A2-4EDC-BD67-D82CEAAB280D}">
            <xm:f>OR($B$30="",$B$30='DD FD'!$A$3,$B$30='DD FD'!$A$5)</xm:f>
            <x14:dxf>
              <fill>
                <patternFill patternType="darkDown">
                  <bgColor theme="0"/>
                </patternFill>
              </fill>
            </x14:dxf>
          </x14:cfRule>
          <xm:sqref>E60</xm:sqref>
        </x14:conditionalFormatting>
        <x14:conditionalFormatting xmlns:xm="http://schemas.microsoft.com/office/excel/2006/main">
          <x14:cfRule type="expression" priority="1" id="{BF27DA36-3F31-475C-859A-02027D6750DC}">
            <xm:f>OR($B$26="",$B$26='DD FD'!$AG$3)</xm:f>
            <x14:dxf>
              <fill>
                <patternFill patternType="darkDown">
                  <bgColor theme="0"/>
                </patternFill>
              </fill>
            </x14:dxf>
          </x14:cfRule>
          <xm:sqref>I60</xm:sqref>
        </x14:conditionalFormatting>
        <x14:conditionalFormatting xmlns:xm="http://schemas.microsoft.com/office/excel/2006/main">
          <x14:cfRule type="expression" priority="2" id="{EEBA6997-9889-43C3-881C-F21286E0AB10}">
            <xm:f>OR($B$30="",$B$30='DD FD'!$A$3,$B$30='DD FD'!$A$5)</xm:f>
            <x14:dxf>
              <fill>
                <patternFill patternType="darkDown">
                  <bgColor theme="0"/>
                </patternFill>
              </fill>
            </x14:dxf>
          </x14:cfRule>
          <xm:sqref>I60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BF3F4D2D-D0C6-4CC5-A89F-C28AF4080327}">
          <x14:formula1>
            <xm:f>IF(D41=1,FD_VM_PPK, IF(D41=2,FD_VM_KS, IF(D41=3,FD_VM_WB, IF(D41=4,FD_VM_AL, IF(D41=5,FD_VM_GL, IF(D41=6,FD_VM_NM, IF(D41=7,FD_VM_GKV, IF(D41=8,FD_VM_SV,'DD FD'!$K$21))))))))</xm:f>
          </x14:formula1>
          <xm:sqref>J79:L79 F92:H92 J92:L92 J104:L104 F104:H104 F42:H42 J42:L42 B54:D54 F54:H54 J54:L54 B67:D67 F67:H67 J67:L67 B79:D79 F79:H79 B92:D92 B104:D104</xm:sqref>
        </x14:dataValidation>
        <x14: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xr:uid="{397F2198-4E29-434A-9686-37F0C968FA09}">
          <x14:formula1>
            <xm:f>IF(D41=1,FD_SM_PPK, IF(D41=2,FD_SM_KS, IF(D41=3,FD_SM_WB, IF(D41=4,FD_SM_AL, IF(D41=5,FD_SM_GL, IF(D41=6,FD_SM_NM,'DD FD'!$K$21))))))</xm:f>
          </x14:formula1>
          <xm:sqref>J81:L81 F94:H94 J94:L94 J106:L106 F106:H106 F44:H44 J44:L44 B56:D56 F56:H56 J56:L56 B69:D69 F69:H69 J69:L69 B81:D81 F81:H81 B44:D44 B94:D94 B106:D106</xm:sqref>
        </x14:dataValidation>
        <x14:dataValidation type="list" allowBlank="1" showErrorMessage="1" promptTitle="Weitere Lieferanten" prompt="Bitte links aufklappen" xr:uid="{2EED1575-8D70-4CE7-AB26-E7464DD37C6C}">
          <x14:formula1>
            <xm:f>'C:\ZDW-KOE\ZDOS\Org, IT &amp; Support\Artikeldatenblatt\AP\V4_02.2020\EN\[REWE_Group_Artikeldatenblatt_V02-2020_EN_blanko.xlsx]Dropdown Auswahl'!#REF!</xm:f>
          </x14:formula1>
          <xm:sqref>B7:B8 B12:B13 B17:B18</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E023FB53-09B2-476F-AD14-42FC6F10AB5F}">
          <x14:formula1>
            <xm:f>IF(D41=1,FD_VM_PPK, IF(D41=2,FD_VM_KS, IF(D41=3,FD_VM_WB, IF(D41=4,FD_VM_AL, IF(D41=5,FD_VM_GL, IF(D41=6,FD_VM_NM, IF(D41=7,FD_VM_GKV, IF(D41=8,FD_VM_SV,'DD FD'!$K$21))))))))</xm:f>
          </x14:formula1>
          <xm:sqref>B42:D42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D0D9-D2D3-4599-B6B1-EFFF93EB0B89}">
  <dimension ref="A1:AM82"/>
  <sheetViews>
    <sheetView zoomScale="115" zoomScaleNormal="115" workbookViewId="0">
      <selection activeCell="G15" sqref="G15"/>
    </sheetView>
  </sheetViews>
  <sheetFormatPr baseColWidth="10" defaultColWidth="9" defaultRowHeight="15.6"/>
  <cols>
    <col min="1" max="1" width="14.09765625" style="2" bestFit="1" customWidth="1"/>
    <col min="2" max="2" width="21.59765625" style="2" customWidth="1"/>
    <col min="3" max="3" width="22" style="2" customWidth="1"/>
    <col min="4" max="4" width="28.59765625" style="2" customWidth="1"/>
    <col min="5" max="5" width="28.09765625" style="2" customWidth="1"/>
    <col min="6" max="6" width="20.59765625" style="2" bestFit="1" customWidth="1"/>
    <col min="7" max="7" width="25.09765625" style="2" bestFit="1" customWidth="1"/>
    <col min="8" max="8" width="26.59765625" style="2" bestFit="1" customWidth="1"/>
    <col min="9" max="9" width="9.5" style="2" bestFit="1" customWidth="1"/>
    <col min="10" max="10" width="24.09765625" style="2" bestFit="1" customWidth="1"/>
    <col min="11" max="11" width="41.5" style="2" customWidth="1"/>
    <col min="12" max="16" width="36.5" style="2" customWidth="1"/>
    <col min="17" max="17" width="46" style="2" customWidth="1"/>
    <col min="18" max="20" width="47.69921875" style="2" customWidth="1"/>
    <col min="21" max="21" width="36.5" style="2" customWidth="1"/>
    <col min="22" max="22" width="41.59765625" style="2" customWidth="1"/>
    <col min="23" max="28" width="36.5" style="2" customWidth="1"/>
    <col min="29" max="29" width="39.59765625" style="2" bestFit="1" customWidth="1"/>
    <col min="30" max="30" width="41.09765625" style="2" bestFit="1" customWidth="1"/>
    <col min="31" max="31" width="30.59765625" style="2" bestFit="1" customWidth="1"/>
    <col min="32" max="32" width="30.59765625" style="2" customWidth="1"/>
    <col min="33" max="33" width="39.09765625" style="2" bestFit="1" customWidth="1"/>
    <col min="34" max="34" width="46.59765625" style="2" bestFit="1" customWidth="1"/>
    <col min="35" max="35" width="9" style="2"/>
    <col min="36" max="36" width="46" style="2" bestFit="1" customWidth="1"/>
    <col min="37" max="37" width="40.59765625" style="2" bestFit="1" customWidth="1"/>
    <col min="38" max="38" width="39.59765625" style="2" bestFit="1" customWidth="1"/>
    <col min="39" max="39" width="41.09765625" style="2" bestFit="1" customWidth="1"/>
    <col min="40" max="16384" width="9" style="2"/>
  </cols>
  <sheetData>
    <row r="1" spans="1:39" s="1" customFormat="1" ht="16.2" thickBot="1">
      <c r="A1" s="1" t="s">
        <v>1602</v>
      </c>
      <c r="B1" s="352" t="s">
        <v>1413</v>
      </c>
      <c r="C1" s="353"/>
      <c r="D1" s="354" t="s">
        <v>1414</v>
      </c>
      <c r="E1" s="353"/>
      <c r="F1" s="355" t="s">
        <v>1415</v>
      </c>
      <c r="G1" s="356"/>
      <c r="H1" s="357" t="s">
        <v>1416</v>
      </c>
      <c r="I1" s="358"/>
      <c r="J1" s="359"/>
      <c r="K1" s="360" t="s">
        <v>1417</v>
      </c>
      <c r="L1" s="361"/>
      <c r="M1" s="361"/>
      <c r="N1" s="361"/>
      <c r="O1" s="361"/>
      <c r="P1" s="361"/>
      <c r="Q1" s="361"/>
      <c r="R1" s="361"/>
      <c r="S1" s="361"/>
      <c r="T1" s="361"/>
      <c r="U1" s="362" t="s">
        <v>1418</v>
      </c>
      <c r="V1" s="362"/>
      <c r="W1" s="362"/>
      <c r="X1" s="362"/>
      <c r="Y1" s="362"/>
      <c r="Z1" s="362"/>
      <c r="AA1" s="362"/>
      <c r="AB1" s="362"/>
      <c r="AC1" s="362"/>
      <c r="AD1" s="363"/>
      <c r="AE1" s="364" t="s">
        <v>1419</v>
      </c>
      <c r="AF1" s="365"/>
      <c r="AI1" s="558" t="s">
        <v>1990</v>
      </c>
      <c r="AJ1" s="558" t="s">
        <v>1990</v>
      </c>
      <c r="AK1" s="558" t="s">
        <v>1990</v>
      </c>
      <c r="AL1" s="558" t="s">
        <v>1990</v>
      </c>
      <c r="AM1" s="558" t="s">
        <v>1990</v>
      </c>
    </row>
    <row r="2" spans="1:39" s="1" customFormat="1" ht="16.2" thickBot="1">
      <c r="A2" s="1" t="s">
        <v>1601</v>
      </c>
      <c r="B2" s="366" t="s">
        <v>1097</v>
      </c>
      <c r="C2" s="367" t="s">
        <v>1268</v>
      </c>
      <c r="D2" s="368" t="s">
        <v>1097</v>
      </c>
      <c r="E2" s="367" t="s">
        <v>1268</v>
      </c>
      <c r="F2" s="369" t="s">
        <v>1097</v>
      </c>
      <c r="G2" s="370" t="s">
        <v>1268</v>
      </c>
      <c r="H2" s="368" t="s">
        <v>1420</v>
      </c>
      <c r="I2" s="371" t="s">
        <v>1421</v>
      </c>
      <c r="J2" s="370" t="s">
        <v>1268</v>
      </c>
      <c r="K2" s="372" t="s">
        <v>1422</v>
      </c>
      <c r="L2" s="373" t="s">
        <v>1423</v>
      </c>
      <c r="M2" s="373" t="s">
        <v>1424</v>
      </c>
      <c r="N2" s="373" t="s">
        <v>1425</v>
      </c>
      <c r="O2" s="373" t="s">
        <v>1426</v>
      </c>
      <c r="P2" s="373" t="s">
        <v>1427</v>
      </c>
      <c r="Q2" s="373" t="s">
        <v>1428</v>
      </c>
      <c r="R2" s="374" t="s">
        <v>1429</v>
      </c>
      <c r="S2" s="375" t="s">
        <v>1430</v>
      </c>
      <c r="T2" s="375" t="s">
        <v>1431</v>
      </c>
      <c r="U2" s="369" t="s">
        <v>1422</v>
      </c>
      <c r="V2" s="369" t="s">
        <v>1423</v>
      </c>
      <c r="W2" s="369" t="s">
        <v>1424</v>
      </c>
      <c r="X2" s="369" t="s">
        <v>1425</v>
      </c>
      <c r="Y2" s="369" t="s">
        <v>1426</v>
      </c>
      <c r="Z2" s="369" t="s">
        <v>1427</v>
      </c>
      <c r="AA2" s="369" t="s">
        <v>1428</v>
      </c>
      <c r="AB2" s="371" t="s">
        <v>1429</v>
      </c>
      <c r="AC2" s="376" t="s">
        <v>1432</v>
      </c>
      <c r="AD2" s="376" t="s">
        <v>1433</v>
      </c>
      <c r="AE2" s="377" t="s">
        <v>1097</v>
      </c>
      <c r="AF2" s="378" t="s">
        <v>1268</v>
      </c>
      <c r="AG2" s="371" t="s">
        <v>518</v>
      </c>
      <c r="AH2" s="377" t="s">
        <v>1434</v>
      </c>
      <c r="AI2" s="368" t="s">
        <v>1989</v>
      </c>
      <c r="AJ2" s="564" t="s">
        <v>1430</v>
      </c>
      <c r="AK2" s="559" t="s">
        <v>1431</v>
      </c>
      <c r="AL2" s="376" t="s">
        <v>1432</v>
      </c>
      <c r="AM2" s="376" t="s">
        <v>1433</v>
      </c>
    </row>
    <row r="3" spans="1:39">
      <c r="A3" s="2" t="s">
        <v>283</v>
      </c>
      <c r="B3" s="379" t="s">
        <v>283</v>
      </c>
      <c r="C3" s="380"/>
      <c r="D3" s="379" t="s">
        <v>283</v>
      </c>
      <c r="E3" s="381"/>
      <c r="F3" s="3" t="s">
        <v>283</v>
      </c>
      <c r="G3" s="382"/>
      <c r="H3" s="383" t="s">
        <v>283</v>
      </c>
      <c r="I3" s="384">
        <v>0</v>
      </c>
      <c r="J3" s="385"/>
      <c r="K3" s="383" t="s">
        <v>283</v>
      </c>
      <c r="L3" s="386" t="s">
        <v>283</v>
      </c>
      <c r="M3" s="386" t="s">
        <v>283</v>
      </c>
      <c r="N3" s="386" t="s">
        <v>283</v>
      </c>
      <c r="O3" s="386" t="s">
        <v>283</v>
      </c>
      <c r="P3" s="386" t="s">
        <v>283</v>
      </c>
      <c r="Q3" s="386" t="s">
        <v>283</v>
      </c>
      <c r="R3" s="386" t="s">
        <v>283</v>
      </c>
      <c r="S3" s="387" t="s">
        <v>1435</v>
      </c>
      <c r="T3" s="380" t="s">
        <v>1435</v>
      </c>
      <c r="U3" s="386" t="s">
        <v>283</v>
      </c>
      <c r="V3" s="386" t="s">
        <v>283</v>
      </c>
      <c r="W3" s="386" t="s">
        <v>283</v>
      </c>
      <c r="X3" s="386" t="s">
        <v>283</v>
      </c>
      <c r="Y3" s="386" t="s">
        <v>283</v>
      </c>
      <c r="Z3" s="386" t="s">
        <v>283</v>
      </c>
      <c r="AA3" s="386" t="s">
        <v>283</v>
      </c>
      <c r="AB3" s="386" t="s">
        <v>283</v>
      </c>
      <c r="AC3" s="387" t="s">
        <v>1436</v>
      </c>
      <c r="AD3" s="380" t="s">
        <v>1436</v>
      </c>
      <c r="AE3" s="384" t="s">
        <v>283</v>
      </c>
      <c r="AF3" s="388"/>
      <c r="AG3" s="384" t="s">
        <v>283</v>
      </c>
      <c r="AH3" s="379" t="s">
        <v>283</v>
      </c>
      <c r="AI3" s="2" t="s">
        <v>1977</v>
      </c>
      <c r="AJ3" s="387" t="s">
        <v>1991</v>
      </c>
      <c r="AK3" s="563"/>
      <c r="AL3" s="387" t="s">
        <v>1991</v>
      </c>
      <c r="AM3" s="562"/>
    </row>
    <row r="4" spans="1:39">
      <c r="A4" s="2" t="s">
        <v>0</v>
      </c>
      <c r="B4" s="389" t="s">
        <v>1437</v>
      </c>
      <c r="C4" s="381" t="s">
        <v>1555</v>
      </c>
      <c r="D4" s="389" t="s">
        <v>1438</v>
      </c>
      <c r="E4" s="381" t="s">
        <v>1553</v>
      </c>
      <c r="F4" s="3" t="s">
        <v>3066</v>
      </c>
      <c r="G4" s="382" t="s">
        <v>1450</v>
      </c>
      <c r="H4" s="390" t="s">
        <v>1422</v>
      </c>
      <c r="I4" s="391">
        <v>1</v>
      </c>
      <c r="J4" s="392" t="s">
        <v>1422</v>
      </c>
      <c r="K4" s="393" t="s">
        <v>3383</v>
      </c>
      <c r="L4" s="3" t="s">
        <v>3383</v>
      </c>
      <c r="M4" s="3" t="s">
        <v>3383</v>
      </c>
      <c r="N4" s="3" t="s">
        <v>3383</v>
      </c>
      <c r="O4" s="3" t="s">
        <v>3383</v>
      </c>
      <c r="P4" s="3" t="s">
        <v>3383</v>
      </c>
      <c r="Q4" s="3" t="s">
        <v>3383</v>
      </c>
      <c r="R4" s="3" t="s">
        <v>3383</v>
      </c>
      <c r="S4" s="392" t="s">
        <v>1440</v>
      </c>
      <c r="T4" s="381" t="s">
        <v>1440</v>
      </c>
      <c r="U4" s="12" t="s">
        <v>3384</v>
      </c>
      <c r="V4" s="3" t="s">
        <v>3384</v>
      </c>
      <c r="W4" s="3" t="s">
        <v>3384</v>
      </c>
      <c r="X4" s="3" t="s">
        <v>3384</v>
      </c>
      <c r="Y4" s="3" t="s">
        <v>3384</v>
      </c>
      <c r="Z4" s="3" t="s">
        <v>3384</v>
      </c>
      <c r="AA4" s="3" t="s">
        <v>3384</v>
      </c>
      <c r="AB4" s="3" t="s">
        <v>3384</v>
      </c>
      <c r="AC4" s="392" t="s">
        <v>1441</v>
      </c>
      <c r="AD4" s="381" t="s">
        <v>1441</v>
      </c>
      <c r="AE4" s="391" t="s">
        <v>3362</v>
      </c>
      <c r="AF4" s="394"/>
      <c r="AG4" s="391" t="s">
        <v>3385</v>
      </c>
      <c r="AH4" s="389" t="s">
        <v>3388</v>
      </c>
      <c r="AJ4" s="561" t="s">
        <v>3391</v>
      </c>
      <c r="AK4" s="381"/>
      <c r="AL4" s="561" t="s">
        <v>3391</v>
      </c>
      <c r="AM4" s="375"/>
    </row>
    <row r="5" spans="1:39">
      <c r="A5" s="2" t="s">
        <v>1</v>
      </c>
      <c r="B5" s="389" t="s">
        <v>1442</v>
      </c>
      <c r="C5" s="381" t="s">
        <v>1570</v>
      </c>
      <c r="D5" s="389" t="s">
        <v>1443</v>
      </c>
      <c r="E5" s="381" t="s">
        <v>1438</v>
      </c>
      <c r="F5" s="3" t="s">
        <v>1439</v>
      </c>
      <c r="G5" s="382" t="s">
        <v>1439</v>
      </c>
      <c r="H5" s="390" t="s">
        <v>1423</v>
      </c>
      <c r="I5" s="391">
        <v>2</v>
      </c>
      <c r="J5" s="392" t="s">
        <v>1423</v>
      </c>
      <c r="K5" s="390" t="s">
        <v>1435</v>
      </c>
      <c r="L5" s="3" t="s">
        <v>169</v>
      </c>
      <c r="M5" s="3" t="s">
        <v>1562</v>
      </c>
      <c r="N5" s="3" t="s">
        <v>1425</v>
      </c>
      <c r="O5" s="3" t="s">
        <v>1426</v>
      </c>
      <c r="P5" s="3" t="s">
        <v>1569</v>
      </c>
      <c r="Q5" s="3" t="s">
        <v>1581</v>
      </c>
      <c r="R5" s="3" t="s">
        <v>1586</v>
      </c>
      <c r="S5" s="392" t="s">
        <v>1445</v>
      </c>
      <c r="T5" s="381" t="s">
        <v>1445</v>
      </c>
      <c r="U5" s="3" t="s">
        <v>1436</v>
      </c>
      <c r="V5" s="3" t="s">
        <v>1441</v>
      </c>
      <c r="W5" s="3" t="s">
        <v>1510</v>
      </c>
      <c r="X5" s="3" t="s">
        <v>1519</v>
      </c>
      <c r="Y5" s="3" t="s">
        <v>1525</v>
      </c>
      <c r="Z5" s="3" t="s">
        <v>1530</v>
      </c>
      <c r="AA5" s="3"/>
      <c r="AB5" s="3"/>
      <c r="AC5" s="392" t="s">
        <v>1446</v>
      </c>
      <c r="AD5" s="381" t="s">
        <v>1446</v>
      </c>
      <c r="AE5" s="391" t="s">
        <v>1447</v>
      </c>
      <c r="AF5" s="394" t="s">
        <v>1447</v>
      </c>
      <c r="AG5" s="391" t="s">
        <v>3386</v>
      </c>
      <c r="AH5" s="389" t="s">
        <v>3389</v>
      </c>
      <c r="AJ5" s="392" t="s">
        <v>1435</v>
      </c>
      <c r="AK5" s="381" t="s">
        <v>1435</v>
      </c>
      <c r="AL5" s="392" t="s">
        <v>1436</v>
      </c>
      <c r="AM5" s="381" t="s">
        <v>1436</v>
      </c>
    </row>
    <row r="6" spans="1:39" ht="16.2" thickBot="1">
      <c r="B6" s="389" t="s">
        <v>1448</v>
      </c>
      <c r="C6" s="381" t="s">
        <v>1455</v>
      </c>
      <c r="D6" s="389" t="s">
        <v>1449</v>
      </c>
      <c r="E6" s="381" t="s">
        <v>1474</v>
      </c>
      <c r="F6" s="3" t="s">
        <v>1444</v>
      </c>
      <c r="G6" s="382" t="s">
        <v>1444</v>
      </c>
      <c r="H6" s="390" t="s">
        <v>1424</v>
      </c>
      <c r="I6" s="391">
        <v>3</v>
      </c>
      <c r="J6" s="392" t="s">
        <v>1424</v>
      </c>
      <c r="K6" s="390" t="s">
        <v>1440</v>
      </c>
      <c r="L6" s="3" t="s">
        <v>794</v>
      </c>
      <c r="M6" s="3" t="s">
        <v>1565</v>
      </c>
      <c r="N6" s="3"/>
      <c r="O6" s="3"/>
      <c r="P6" s="3" t="s">
        <v>1451</v>
      </c>
      <c r="Q6" s="3" t="s">
        <v>1582</v>
      </c>
      <c r="R6" s="3" t="s">
        <v>1587</v>
      </c>
      <c r="S6" s="392" t="s">
        <v>1452</v>
      </c>
      <c r="T6" s="381" t="s">
        <v>1452</v>
      </c>
      <c r="U6" s="3"/>
      <c r="V6" s="3" t="s">
        <v>1446</v>
      </c>
      <c r="W6" s="3" t="s">
        <v>1514</v>
      </c>
      <c r="X6" s="3"/>
      <c r="Y6" s="3"/>
      <c r="Z6" s="3" t="s">
        <v>1535</v>
      </c>
      <c r="AA6" s="3"/>
      <c r="AB6" s="3"/>
      <c r="AC6" s="392" t="s">
        <v>1453</v>
      </c>
      <c r="AD6" s="381" t="s">
        <v>1453</v>
      </c>
      <c r="AE6" s="391" t="s">
        <v>1454</v>
      </c>
      <c r="AF6" s="394" t="s">
        <v>1454</v>
      </c>
      <c r="AG6" s="395" t="s">
        <v>3387</v>
      </c>
      <c r="AH6" s="396" t="s">
        <v>3390</v>
      </c>
      <c r="AJ6" s="392" t="s">
        <v>1440</v>
      </c>
      <c r="AK6" s="381" t="s">
        <v>1440</v>
      </c>
      <c r="AL6" s="392" t="s">
        <v>1991</v>
      </c>
      <c r="AM6" s="381"/>
    </row>
    <row r="7" spans="1:39">
      <c r="B7" s="389" t="s">
        <v>1455</v>
      </c>
      <c r="C7" s="381" t="s">
        <v>1442</v>
      </c>
      <c r="D7" s="389" t="s">
        <v>1456</v>
      </c>
      <c r="E7" s="381" t="s">
        <v>1443</v>
      </c>
      <c r="F7" s="3" t="s">
        <v>3067</v>
      </c>
      <c r="G7" s="382" t="s">
        <v>1457</v>
      </c>
      <c r="H7" s="390" t="s">
        <v>1425</v>
      </c>
      <c r="I7" s="391">
        <v>4</v>
      </c>
      <c r="J7" s="392" t="s">
        <v>1425</v>
      </c>
      <c r="K7" s="390" t="s">
        <v>1445</v>
      </c>
      <c r="L7" s="3" t="s">
        <v>229</v>
      </c>
      <c r="M7" s="3"/>
      <c r="N7" s="3"/>
      <c r="O7" s="3"/>
      <c r="P7" s="3" t="s">
        <v>1571</v>
      </c>
      <c r="Q7" s="3" t="s">
        <v>1583</v>
      </c>
      <c r="R7" s="3" t="s">
        <v>1581</v>
      </c>
      <c r="S7" s="392" t="s">
        <v>169</v>
      </c>
      <c r="T7" s="381" t="s">
        <v>169</v>
      </c>
      <c r="U7" s="3"/>
      <c r="V7" s="3" t="s">
        <v>1453</v>
      </c>
      <c r="W7" s="3"/>
      <c r="X7" s="3"/>
      <c r="Y7" s="3"/>
      <c r="Z7" s="3" t="s">
        <v>1539</v>
      </c>
      <c r="AA7" s="3"/>
      <c r="AB7" s="3"/>
      <c r="AC7" s="392" t="s">
        <v>1458</v>
      </c>
      <c r="AD7" s="381" t="s">
        <v>1458</v>
      </c>
      <c r="AE7" s="391" t="s">
        <v>1459</v>
      </c>
      <c r="AF7" s="394" t="s">
        <v>1459</v>
      </c>
      <c r="AJ7" s="392" t="s">
        <v>1445</v>
      </c>
      <c r="AK7" s="381" t="s">
        <v>1445</v>
      </c>
      <c r="AL7" s="560" t="s">
        <v>3392</v>
      </c>
      <c r="AM7" s="380"/>
    </row>
    <row r="8" spans="1:39">
      <c r="B8" s="389" t="s">
        <v>1460</v>
      </c>
      <c r="C8" s="381" t="s">
        <v>1512</v>
      </c>
      <c r="D8" s="389" t="s">
        <v>1461</v>
      </c>
      <c r="E8" s="381" t="s">
        <v>1456</v>
      </c>
      <c r="F8" s="3" t="s">
        <v>1450</v>
      </c>
      <c r="G8" s="382" t="s">
        <v>3065</v>
      </c>
      <c r="H8" s="390" t="s">
        <v>1426</v>
      </c>
      <c r="I8" s="391">
        <v>5</v>
      </c>
      <c r="J8" s="392" t="s">
        <v>1426</v>
      </c>
      <c r="K8" s="390" t="s">
        <v>1452</v>
      </c>
      <c r="L8" s="3" t="s">
        <v>381</v>
      </c>
      <c r="M8" s="3"/>
      <c r="N8" s="3"/>
      <c r="O8" s="3"/>
      <c r="P8" s="3" t="s">
        <v>1573</v>
      </c>
      <c r="Q8" s="3" t="s">
        <v>1584</v>
      </c>
      <c r="R8" s="3" t="s">
        <v>1588</v>
      </c>
      <c r="S8" s="392" t="s">
        <v>794</v>
      </c>
      <c r="T8" s="381" t="s">
        <v>794</v>
      </c>
      <c r="U8" s="3"/>
      <c r="V8" s="3" t="s">
        <v>1458</v>
      </c>
      <c r="X8" s="3"/>
      <c r="Y8" s="3"/>
      <c r="Z8" s="3" t="s">
        <v>1543</v>
      </c>
      <c r="AA8" s="3"/>
      <c r="AB8" s="3"/>
      <c r="AC8" s="392" t="s">
        <v>1463</v>
      </c>
      <c r="AD8" s="381" t="s">
        <v>1463</v>
      </c>
      <c r="AE8" s="391" t="s">
        <v>1464</v>
      </c>
      <c r="AF8" s="394" t="s">
        <v>1464</v>
      </c>
      <c r="AJ8" s="392" t="s">
        <v>1452</v>
      </c>
      <c r="AK8" s="381" t="s">
        <v>1452</v>
      </c>
      <c r="AL8" s="392" t="s">
        <v>1441</v>
      </c>
      <c r="AM8" s="381" t="s">
        <v>1441</v>
      </c>
    </row>
    <row r="9" spans="1:39" ht="16.2" thickBot="1">
      <c r="B9" s="389" t="s">
        <v>1465</v>
      </c>
      <c r="C9" s="381" t="s">
        <v>1460</v>
      </c>
      <c r="D9" s="389" t="s">
        <v>1466</v>
      </c>
      <c r="E9" s="381" t="s">
        <v>1490</v>
      </c>
      <c r="F9" s="3" t="s">
        <v>3065</v>
      </c>
      <c r="G9" s="382" t="s">
        <v>3067</v>
      </c>
      <c r="H9" s="390" t="s">
        <v>1427</v>
      </c>
      <c r="I9" s="391">
        <v>6</v>
      </c>
      <c r="J9" s="392" t="s">
        <v>1427</v>
      </c>
      <c r="K9" s="390"/>
      <c r="L9" s="3" t="s">
        <v>1475</v>
      </c>
      <c r="M9" s="3"/>
      <c r="N9" s="3"/>
      <c r="O9" s="3"/>
      <c r="P9" s="3" t="s">
        <v>1575</v>
      </c>
      <c r="Q9" s="3" t="s">
        <v>1585</v>
      </c>
      <c r="R9" s="3" t="s">
        <v>1589</v>
      </c>
      <c r="S9" s="392" t="s">
        <v>229</v>
      </c>
      <c r="T9" s="381" t="s">
        <v>229</v>
      </c>
      <c r="U9" s="3"/>
      <c r="V9" s="3" t="s">
        <v>1463</v>
      </c>
      <c r="X9" s="3"/>
      <c r="Y9" s="3"/>
      <c r="Z9" s="3" t="s">
        <v>1547</v>
      </c>
      <c r="AA9" s="3"/>
      <c r="AB9" s="3"/>
      <c r="AC9" s="392" t="s">
        <v>1467</v>
      </c>
      <c r="AD9" s="381" t="s">
        <v>1467</v>
      </c>
      <c r="AE9" s="391" t="s">
        <v>1468</v>
      </c>
      <c r="AF9" s="394" t="s">
        <v>1468</v>
      </c>
      <c r="AJ9" s="392" t="s">
        <v>1991</v>
      </c>
      <c r="AK9" s="381"/>
      <c r="AL9" s="392" t="s">
        <v>1446</v>
      </c>
      <c r="AM9" s="381" t="s">
        <v>1446</v>
      </c>
    </row>
    <row r="10" spans="1:39" ht="16.2" thickBot="1">
      <c r="B10" s="389" t="s">
        <v>1469</v>
      </c>
      <c r="C10" s="381" t="s">
        <v>1495</v>
      </c>
      <c r="D10" s="389" t="s">
        <v>1470</v>
      </c>
      <c r="E10" s="381" t="s">
        <v>1496</v>
      </c>
      <c r="F10" s="397" t="s">
        <v>1457</v>
      </c>
      <c r="G10" s="398" t="s">
        <v>3066</v>
      </c>
      <c r="H10" s="390" t="s">
        <v>1428</v>
      </c>
      <c r="I10" s="391">
        <v>7</v>
      </c>
      <c r="J10" s="392" t="s">
        <v>1428</v>
      </c>
      <c r="K10" s="390"/>
      <c r="L10" s="3" t="s">
        <v>1480</v>
      </c>
      <c r="M10" s="3"/>
      <c r="N10" s="3"/>
      <c r="O10" s="3"/>
      <c r="P10" s="3" t="s">
        <v>1576</v>
      </c>
      <c r="Q10" s="3"/>
      <c r="R10" s="3" t="s">
        <v>1583</v>
      </c>
      <c r="S10" s="392" t="s">
        <v>381</v>
      </c>
      <c r="T10" s="381" t="s">
        <v>381</v>
      </c>
      <c r="U10" s="3"/>
      <c r="V10" s="3" t="s">
        <v>1467</v>
      </c>
      <c r="W10" s="3"/>
      <c r="X10" s="3"/>
      <c r="Y10" s="3"/>
      <c r="Z10" s="3" t="s">
        <v>1551</v>
      </c>
      <c r="AA10" s="3"/>
      <c r="AB10" s="3"/>
      <c r="AC10" s="392" t="s">
        <v>1471</v>
      </c>
      <c r="AD10" s="381" t="s">
        <v>1471</v>
      </c>
      <c r="AE10" s="391" t="s">
        <v>1472</v>
      </c>
      <c r="AF10" s="394" t="s">
        <v>1472</v>
      </c>
      <c r="AH10" s="3"/>
      <c r="AJ10" s="560" t="s">
        <v>3392</v>
      </c>
      <c r="AK10" s="380"/>
      <c r="AL10" s="392" t="s">
        <v>1453</v>
      </c>
      <c r="AM10" s="381" t="s">
        <v>1453</v>
      </c>
    </row>
    <row r="11" spans="1:39" ht="16.2" thickBot="1">
      <c r="B11" s="389" t="s">
        <v>1473</v>
      </c>
      <c r="C11" s="381" t="s">
        <v>1558</v>
      </c>
      <c r="D11" s="389" t="s">
        <v>1474</v>
      </c>
      <c r="E11" s="381" t="s">
        <v>1533</v>
      </c>
      <c r="F11" s="2" t="s">
        <v>1462</v>
      </c>
      <c r="H11" s="399" t="s">
        <v>1429</v>
      </c>
      <c r="I11" s="395">
        <v>8</v>
      </c>
      <c r="J11" s="400" t="s">
        <v>1429</v>
      </c>
      <c r="K11" s="390"/>
      <c r="L11" s="3" t="s">
        <v>1485</v>
      </c>
      <c r="M11" s="3"/>
      <c r="N11" s="3"/>
      <c r="O11" s="3"/>
      <c r="P11" s="3" t="s">
        <v>1577</v>
      </c>
      <c r="Q11" s="3"/>
      <c r="R11" s="3" t="s">
        <v>1590</v>
      </c>
      <c r="S11" s="392" t="s">
        <v>1475</v>
      </c>
      <c r="T11" s="381" t="s">
        <v>1475</v>
      </c>
      <c r="U11" s="3"/>
      <c r="V11" s="3" t="s">
        <v>1471</v>
      </c>
      <c r="W11" s="3"/>
      <c r="X11" s="3"/>
      <c r="Y11" s="3"/>
      <c r="Z11" s="3" t="s">
        <v>1554</v>
      </c>
      <c r="AA11" s="3"/>
      <c r="AB11" s="3"/>
      <c r="AC11" s="392" t="s">
        <v>1476</v>
      </c>
      <c r="AD11" s="381" t="s">
        <v>1476</v>
      </c>
      <c r="AE11" s="391" t="s">
        <v>1477</v>
      </c>
      <c r="AF11" s="394" t="s">
        <v>1477</v>
      </c>
      <c r="AH11" s="3"/>
      <c r="AJ11" s="392" t="s">
        <v>169</v>
      </c>
      <c r="AK11" s="381" t="s">
        <v>169</v>
      </c>
      <c r="AL11" s="392" t="s">
        <v>1458</v>
      </c>
      <c r="AM11" s="381" t="s">
        <v>1458</v>
      </c>
    </row>
    <row r="12" spans="1:39">
      <c r="B12" s="389" t="s">
        <v>1478</v>
      </c>
      <c r="C12" s="381" t="s">
        <v>1469</v>
      </c>
      <c r="D12" s="389" t="s">
        <v>1479</v>
      </c>
      <c r="E12" s="381" t="s">
        <v>1461</v>
      </c>
      <c r="F12" s="2" t="s">
        <v>1462</v>
      </c>
      <c r="K12" s="390"/>
      <c r="L12" s="3" t="s">
        <v>1492</v>
      </c>
      <c r="M12" s="3"/>
      <c r="N12" s="3"/>
      <c r="O12" s="3"/>
      <c r="P12" s="3" t="s">
        <v>1578</v>
      </c>
      <c r="Q12" s="3"/>
      <c r="R12" s="3" t="s">
        <v>1591</v>
      </c>
      <c r="S12" s="392" t="s">
        <v>1480</v>
      </c>
      <c r="T12" s="381" t="s">
        <v>1480</v>
      </c>
      <c r="U12" s="3"/>
      <c r="V12" s="3" t="s">
        <v>1476</v>
      </c>
      <c r="W12" s="3"/>
      <c r="X12" s="3"/>
      <c r="Y12" s="3"/>
      <c r="Z12" s="3" t="s">
        <v>1557</v>
      </c>
      <c r="AA12" s="3"/>
      <c r="AB12" s="3"/>
      <c r="AC12" s="392" t="s">
        <v>1481</v>
      </c>
      <c r="AD12" s="381" t="s">
        <v>1481</v>
      </c>
      <c r="AE12" s="391" t="s">
        <v>1482</v>
      </c>
      <c r="AF12" s="394" t="s">
        <v>1482</v>
      </c>
      <c r="AH12" s="3"/>
      <c r="AJ12" s="392" t="s">
        <v>794</v>
      </c>
      <c r="AK12" s="381" t="s">
        <v>794</v>
      </c>
      <c r="AL12" s="392" t="s">
        <v>1463</v>
      </c>
      <c r="AM12" s="381" t="s">
        <v>1463</v>
      </c>
    </row>
    <row r="13" spans="1:39">
      <c r="B13" s="389" t="s">
        <v>1483</v>
      </c>
      <c r="C13" s="381" t="s">
        <v>1521</v>
      </c>
      <c r="D13" s="389" t="s">
        <v>1484</v>
      </c>
      <c r="E13" s="381" t="s">
        <v>1466</v>
      </c>
      <c r="F13" s="2" t="s">
        <v>1462</v>
      </c>
      <c r="K13" s="390"/>
      <c r="L13" s="3" t="s">
        <v>1497</v>
      </c>
      <c r="M13" s="3"/>
      <c r="N13" s="3"/>
      <c r="O13" s="3"/>
      <c r="P13" s="3" t="s">
        <v>1579</v>
      </c>
      <c r="Q13" s="3"/>
      <c r="R13" s="3" t="s">
        <v>1592</v>
      </c>
      <c r="S13" s="392" t="s">
        <v>1485</v>
      </c>
      <c r="T13" s="381" t="s">
        <v>1485</v>
      </c>
      <c r="U13" s="3"/>
      <c r="V13" s="3" t="s">
        <v>1481</v>
      </c>
      <c r="W13" s="3"/>
      <c r="X13" s="3"/>
      <c r="Y13" s="3"/>
      <c r="Z13" s="3" t="s">
        <v>1560</v>
      </c>
      <c r="AA13" s="3"/>
      <c r="AB13" s="3"/>
      <c r="AC13" s="392" t="s">
        <v>1486</v>
      </c>
      <c r="AD13" s="381" t="s">
        <v>1486</v>
      </c>
      <c r="AE13" s="391" t="s">
        <v>1487</v>
      </c>
      <c r="AF13" s="394" t="s">
        <v>1487</v>
      </c>
      <c r="AH13" s="3"/>
      <c r="AJ13" s="392" t="s">
        <v>229</v>
      </c>
      <c r="AK13" s="381" t="s">
        <v>229</v>
      </c>
      <c r="AL13" s="392" t="s">
        <v>1467</v>
      </c>
      <c r="AM13" s="381" t="s">
        <v>1467</v>
      </c>
    </row>
    <row r="14" spans="1:39">
      <c r="B14" s="389" t="s">
        <v>1489</v>
      </c>
      <c r="C14" s="381" t="s">
        <v>1465</v>
      </c>
      <c r="D14" s="389" t="s">
        <v>1490</v>
      </c>
      <c r="E14" s="381" t="s">
        <v>1470</v>
      </c>
      <c r="F14" s="2" t="s">
        <v>1462</v>
      </c>
      <c r="K14" s="390"/>
      <c r="L14" s="3" t="s">
        <v>1491</v>
      </c>
      <c r="M14" s="3"/>
      <c r="N14" s="3"/>
      <c r="O14" s="3"/>
      <c r="P14" s="3" t="s">
        <v>1580</v>
      </c>
      <c r="Q14" s="3"/>
      <c r="R14" s="3" t="s">
        <v>1593</v>
      </c>
      <c r="S14" s="392" t="s">
        <v>1492</v>
      </c>
      <c r="T14" s="381" t="s">
        <v>1492</v>
      </c>
      <c r="U14" s="3"/>
      <c r="V14" s="3" t="s">
        <v>1486</v>
      </c>
      <c r="W14" s="3"/>
      <c r="X14" s="3"/>
      <c r="Y14" s="3"/>
      <c r="Z14" s="3" t="s">
        <v>1563</v>
      </c>
      <c r="AA14" s="3"/>
      <c r="AB14" s="3"/>
      <c r="AC14" s="392" t="s">
        <v>1493</v>
      </c>
      <c r="AD14" s="381" t="s">
        <v>1493</v>
      </c>
      <c r="AE14" s="391" t="s">
        <v>1494</v>
      </c>
      <c r="AF14" s="394" t="s">
        <v>1494</v>
      </c>
      <c r="AH14" s="3"/>
      <c r="AJ14" s="392" t="s">
        <v>381</v>
      </c>
      <c r="AK14" s="381" t="s">
        <v>381</v>
      </c>
      <c r="AL14" s="392" t="s">
        <v>1471</v>
      </c>
      <c r="AM14" s="381" t="s">
        <v>1471</v>
      </c>
    </row>
    <row r="15" spans="1:39">
      <c r="B15" s="389" t="s">
        <v>1495</v>
      </c>
      <c r="C15" s="381" t="s">
        <v>1527</v>
      </c>
      <c r="D15" s="389" t="s">
        <v>1496</v>
      </c>
      <c r="E15" s="381" t="s">
        <v>1501</v>
      </c>
      <c r="F15" s="2" t="s">
        <v>1462</v>
      </c>
      <c r="K15" s="390"/>
      <c r="L15" s="3" t="s">
        <v>1509</v>
      </c>
      <c r="M15" s="3"/>
      <c r="N15" s="3"/>
      <c r="O15" s="3"/>
      <c r="P15" s="3"/>
      <c r="Q15" s="3"/>
      <c r="R15" s="3" t="s">
        <v>1594</v>
      </c>
      <c r="S15" s="392" t="s">
        <v>1497</v>
      </c>
      <c r="T15" s="381" t="s">
        <v>1497</v>
      </c>
      <c r="U15" s="3"/>
      <c r="V15" s="3" t="s">
        <v>1493</v>
      </c>
      <c r="W15" s="3"/>
      <c r="X15" s="3"/>
      <c r="Y15" s="3"/>
      <c r="Z15" s="3"/>
      <c r="AA15" s="3"/>
      <c r="AB15" s="3"/>
      <c r="AC15" s="392" t="s">
        <v>1498</v>
      </c>
      <c r="AD15" s="381" t="s">
        <v>1498</v>
      </c>
      <c r="AE15" s="391" t="s">
        <v>1499</v>
      </c>
      <c r="AF15" s="394" t="s">
        <v>1499</v>
      </c>
      <c r="AH15" s="3"/>
      <c r="AJ15" s="392" t="s">
        <v>1475</v>
      </c>
      <c r="AK15" s="381" t="s">
        <v>1475</v>
      </c>
      <c r="AL15" s="392" t="s">
        <v>1476</v>
      </c>
      <c r="AM15" s="381" t="s">
        <v>1476</v>
      </c>
    </row>
    <row r="16" spans="1:39">
      <c r="B16" s="389" t="s">
        <v>1500</v>
      </c>
      <c r="C16" s="381" t="s">
        <v>1532</v>
      </c>
      <c r="D16" s="389" t="s">
        <v>1501</v>
      </c>
      <c r="E16" s="381" t="s">
        <v>1484</v>
      </c>
      <c r="F16" s="2" t="s">
        <v>1462</v>
      </c>
      <c r="K16" s="390"/>
      <c r="L16" s="3" t="s">
        <v>1502</v>
      </c>
      <c r="M16" s="3"/>
      <c r="N16" s="3"/>
      <c r="O16" s="3"/>
      <c r="P16" s="3"/>
      <c r="Q16" s="3"/>
      <c r="R16" s="3" t="s">
        <v>1595</v>
      </c>
      <c r="S16" s="392" t="s">
        <v>1491</v>
      </c>
      <c r="T16" s="381" t="s">
        <v>1491</v>
      </c>
      <c r="V16" s="2" t="s">
        <v>1498</v>
      </c>
      <c r="AB16" s="3"/>
      <c r="AC16" s="392" t="s">
        <v>1503</v>
      </c>
      <c r="AD16" s="381" t="s">
        <v>1503</v>
      </c>
      <c r="AE16" s="391" t="s">
        <v>1504</v>
      </c>
      <c r="AF16" s="394" t="s">
        <v>1504</v>
      </c>
      <c r="AH16" s="3"/>
      <c r="AJ16" s="392" t="s">
        <v>1480</v>
      </c>
      <c r="AK16" s="381" t="s">
        <v>1480</v>
      </c>
      <c r="AL16" s="392" t="s">
        <v>1481</v>
      </c>
      <c r="AM16" s="381" t="s">
        <v>1481</v>
      </c>
    </row>
    <row r="17" spans="2:39" ht="16.2" thickBot="1">
      <c r="B17" s="389" t="s">
        <v>1506</v>
      </c>
      <c r="C17" s="381" t="s">
        <v>1448</v>
      </c>
      <c r="D17" s="389" t="s">
        <v>1507</v>
      </c>
      <c r="E17" s="381" t="s">
        <v>1507</v>
      </c>
      <c r="F17" s="2" t="s">
        <v>1462</v>
      </c>
      <c r="K17" s="390"/>
      <c r="L17" s="3" t="s">
        <v>1508</v>
      </c>
      <c r="M17" s="3"/>
      <c r="N17" s="3"/>
      <c r="O17" s="3"/>
      <c r="P17" s="3"/>
      <c r="Q17" s="3"/>
      <c r="R17" s="3" t="s">
        <v>1596</v>
      </c>
      <c r="S17" s="392" t="s">
        <v>1509</v>
      </c>
      <c r="T17" s="381" t="s">
        <v>1509</v>
      </c>
      <c r="U17" s="397"/>
      <c r="V17" s="397" t="s">
        <v>1503</v>
      </c>
      <c r="W17" s="397"/>
      <c r="X17" s="397"/>
      <c r="Y17" s="397"/>
      <c r="Z17" s="397"/>
      <c r="AA17" s="397"/>
      <c r="AB17" s="397"/>
      <c r="AC17" s="392" t="s">
        <v>1510</v>
      </c>
      <c r="AD17" s="381" t="s">
        <v>1510</v>
      </c>
      <c r="AE17" s="391" t="s">
        <v>1511</v>
      </c>
      <c r="AF17" s="394" t="s">
        <v>1511</v>
      </c>
      <c r="AH17" s="3"/>
      <c r="AJ17" s="392" t="s">
        <v>1485</v>
      </c>
      <c r="AK17" s="381" t="s">
        <v>1485</v>
      </c>
      <c r="AL17" s="392" t="s">
        <v>1486</v>
      </c>
      <c r="AM17" s="381" t="s">
        <v>1486</v>
      </c>
    </row>
    <row r="18" spans="2:39">
      <c r="B18" s="389" t="s">
        <v>1512</v>
      </c>
      <c r="C18" s="381" t="s">
        <v>1516</v>
      </c>
      <c r="D18" s="389" t="s">
        <v>1513</v>
      </c>
      <c r="E18" s="381" t="s">
        <v>1513</v>
      </c>
      <c r="F18" s="2" t="s">
        <v>1462</v>
      </c>
      <c r="K18" s="390"/>
      <c r="L18" s="3" t="s">
        <v>1524</v>
      </c>
      <c r="M18" s="3"/>
      <c r="N18" s="3"/>
      <c r="O18" s="3"/>
      <c r="P18" s="3"/>
      <c r="Q18" s="3"/>
      <c r="R18" s="3" t="s">
        <v>1582</v>
      </c>
      <c r="S18" s="392" t="s">
        <v>1502</v>
      </c>
      <c r="T18" s="381" t="s">
        <v>1502</v>
      </c>
      <c r="AC18" s="392" t="s">
        <v>1514</v>
      </c>
      <c r="AD18" s="381" t="s">
        <v>1514</v>
      </c>
      <c r="AE18" s="391" t="s">
        <v>1515</v>
      </c>
      <c r="AF18" s="394" t="s">
        <v>1515</v>
      </c>
      <c r="AH18" s="3"/>
      <c r="AJ18" s="392" t="s">
        <v>1492</v>
      </c>
      <c r="AK18" s="381" t="s">
        <v>1492</v>
      </c>
      <c r="AL18" s="392" t="s">
        <v>1493</v>
      </c>
      <c r="AM18" s="381" t="s">
        <v>1493</v>
      </c>
    </row>
    <row r="19" spans="2:39">
      <c r="B19" s="389" t="s">
        <v>3064</v>
      </c>
      <c r="C19" s="381" t="s">
        <v>1473</v>
      </c>
      <c r="D19" s="389" t="s">
        <v>1517</v>
      </c>
      <c r="E19" s="381" t="s">
        <v>1517</v>
      </c>
      <c r="F19" s="2" t="s">
        <v>1462</v>
      </c>
      <c r="K19" s="390"/>
      <c r="L19" s="3" t="s">
        <v>1518</v>
      </c>
      <c r="M19" s="3"/>
      <c r="N19" s="3"/>
      <c r="O19" s="3"/>
      <c r="P19" s="3"/>
      <c r="Q19" s="3"/>
      <c r="R19" s="3" t="s">
        <v>1597</v>
      </c>
      <c r="S19" s="392" t="s">
        <v>1508</v>
      </c>
      <c r="T19" s="381" t="s">
        <v>1508</v>
      </c>
      <c r="AC19" s="392" t="s">
        <v>1519</v>
      </c>
      <c r="AD19" s="381" t="s">
        <v>1519</v>
      </c>
      <c r="AE19" s="391" t="s">
        <v>1520</v>
      </c>
      <c r="AF19" s="394" t="s">
        <v>1520</v>
      </c>
      <c r="AH19" s="3"/>
      <c r="AJ19" s="392" t="s">
        <v>1497</v>
      </c>
      <c r="AK19" s="381" t="s">
        <v>1497</v>
      </c>
      <c r="AL19" s="392" t="s">
        <v>1498</v>
      </c>
      <c r="AM19" s="381" t="s">
        <v>1498</v>
      </c>
    </row>
    <row r="20" spans="2:39">
      <c r="B20" s="389" t="s">
        <v>1516</v>
      </c>
      <c r="C20" s="381" t="s">
        <v>1506</v>
      </c>
      <c r="D20" s="389" t="s">
        <v>1522</v>
      </c>
      <c r="E20" s="381" t="s">
        <v>1522</v>
      </c>
      <c r="F20" s="2" t="s">
        <v>1462</v>
      </c>
      <c r="K20" s="390"/>
      <c r="L20" s="3" t="s">
        <v>1523</v>
      </c>
      <c r="M20" s="3"/>
      <c r="N20" s="3"/>
      <c r="O20" s="3"/>
      <c r="P20" s="3"/>
      <c r="Q20" s="3"/>
      <c r="R20" s="3" t="s">
        <v>1598</v>
      </c>
      <c r="S20" s="392" t="s">
        <v>1524</v>
      </c>
      <c r="T20" s="381" t="s">
        <v>1524</v>
      </c>
      <c r="AC20" s="392" t="s">
        <v>1525</v>
      </c>
      <c r="AD20" s="381" t="s">
        <v>1525</v>
      </c>
      <c r="AE20" s="391" t="s">
        <v>1526</v>
      </c>
      <c r="AF20" s="394" t="s">
        <v>1526</v>
      </c>
      <c r="AH20" s="3"/>
      <c r="AJ20" s="392" t="s">
        <v>1491</v>
      </c>
      <c r="AK20" s="381" t="s">
        <v>1491</v>
      </c>
      <c r="AL20" s="392" t="s">
        <v>1503</v>
      </c>
      <c r="AM20" s="381" t="s">
        <v>1503</v>
      </c>
    </row>
    <row r="21" spans="2:39" ht="16.2" thickBot="1">
      <c r="B21" s="389" t="s">
        <v>1521</v>
      </c>
      <c r="C21" s="381" t="s">
        <v>1574</v>
      </c>
      <c r="D21" s="389" t="s">
        <v>1528</v>
      </c>
      <c r="E21" s="381" t="s">
        <v>1528</v>
      </c>
      <c r="F21" s="2" t="s">
        <v>1462</v>
      </c>
      <c r="K21" s="401" t="s">
        <v>1230</v>
      </c>
      <c r="L21" s="3" t="s">
        <v>1529</v>
      </c>
      <c r="M21" s="3"/>
      <c r="N21" s="3"/>
      <c r="O21" s="3"/>
      <c r="P21" s="3"/>
      <c r="Q21" s="3"/>
      <c r="R21" s="3" t="s">
        <v>1599</v>
      </c>
      <c r="S21" s="392" t="s">
        <v>1518</v>
      </c>
      <c r="T21" s="381" t="s">
        <v>1518</v>
      </c>
      <c r="AC21" s="392" t="s">
        <v>1530</v>
      </c>
      <c r="AD21" s="381" t="s">
        <v>1530</v>
      </c>
      <c r="AE21" s="395" t="s">
        <v>1531</v>
      </c>
      <c r="AF21" s="402" t="s">
        <v>1531</v>
      </c>
      <c r="AH21" s="3"/>
      <c r="AJ21" s="392" t="s">
        <v>1509</v>
      </c>
      <c r="AK21" s="381" t="s">
        <v>1509</v>
      </c>
      <c r="AL21" s="392" t="s">
        <v>1991</v>
      </c>
      <c r="AM21" s="381"/>
    </row>
    <row r="22" spans="2:39">
      <c r="B22" s="389" t="s">
        <v>1527</v>
      </c>
      <c r="C22" s="381" t="s">
        <v>1500</v>
      </c>
      <c r="D22" s="389" t="s">
        <v>1533</v>
      </c>
      <c r="E22" s="381" t="s">
        <v>1479</v>
      </c>
      <c r="F22" s="2" t="s">
        <v>1462</v>
      </c>
      <c r="K22" s="390"/>
      <c r="L22" s="3" t="s">
        <v>1534</v>
      </c>
      <c r="M22" s="3"/>
      <c r="N22" s="3"/>
      <c r="O22" s="3"/>
      <c r="P22" s="3"/>
      <c r="Q22" s="3"/>
      <c r="R22" s="3" t="s">
        <v>1600</v>
      </c>
      <c r="S22" s="392" t="s">
        <v>1523</v>
      </c>
      <c r="T22" s="381" t="s">
        <v>1523</v>
      </c>
      <c r="AC22" s="392" t="s">
        <v>1535</v>
      </c>
      <c r="AD22" s="381" t="s">
        <v>1535</v>
      </c>
      <c r="AJ22" s="392" t="s">
        <v>1502</v>
      </c>
      <c r="AK22" s="381" t="s">
        <v>1502</v>
      </c>
      <c r="AL22" s="560" t="s">
        <v>3393</v>
      </c>
      <c r="AM22" s="380"/>
    </row>
    <row r="23" spans="2:39">
      <c r="B23" s="389" t="s">
        <v>1532</v>
      </c>
      <c r="C23" s="381" t="s">
        <v>1489</v>
      </c>
      <c r="D23" s="389" t="s">
        <v>1537</v>
      </c>
      <c r="E23" s="381" t="s">
        <v>1545</v>
      </c>
      <c r="F23" s="2" t="s">
        <v>1462</v>
      </c>
      <c r="K23" s="390"/>
      <c r="L23" s="3" t="s">
        <v>1538</v>
      </c>
      <c r="M23" s="3"/>
      <c r="N23" s="3"/>
      <c r="O23" s="3"/>
      <c r="P23" s="3"/>
      <c r="Q23" s="3"/>
      <c r="R23" s="3"/>
      <c r="S23" s="392" t="s">
        <v>1529</v>
      </c>
      <c r="T23" s="381" t="s">
        <v>1529</v>
      </c>
      <c r="AC23" s="392" t="s">
        <v>1539</v>
      </c>
      <c r="AD23" s="381" t="s">
        <v>1539</v>
      </c>
      <c r="AJ23" s="392" t="s">
        <v>1508</v>
      </c>
      <c r="AK23" s="381" t="s">
        <v>1508</v>
      </c>
      <c r="AL23" s="392" t="s">
        <v>1510</v>
      </c>
      <c r="AM23" s="381" t="s">
        <v>1510</v>
      </c>
    </row>
    <row r="24" spans="2:39">
      <c r="B24" s="389" t="s">
        <v>1536</v>
      </c>
      <c r="C24" s="381" t="s">
        <v>3064</v>
      </c>
      <c r="D24" s="389" t="s">
        <v>1541</v>
      </c>
      <c r="E24" s="381" t="s">
        <v>1537</v>
      </c>
      <c r="F24" s="2" t="s">
        <v>1462</v>
      </c>
      <c r="K24" s="390"/>
      <c r="L24" s="3" t="s">
        <v>1542</v>
      </c>
      <c r="M24" s="3"/>
      <c r="N24" s="3"/>
      <c r="O24" s="3"/>
      <c r="P24" s="3"/>
      <c r="Q24" s="3"/>
      <c r="R24" s="3"/>
      <c r="S24" s="392" t="s">
        <v>1534</v>
      </c>
      <c r="T24" s="381" t="s">
        <v>1534</v>
      </c>
      <c r="AC24" s="392" t="s">
        <v>1543</v>
      </c>
      <c r="AD24" s="381" t="s">
        <v>1543</v>
      </c>
      <c r="AJ24" s="392" t="s">
        <v>1524</v>
      </c>
      <c r="AK24" s="381" t="s">
        <v>1524</v>
      </c>
      <c r="AL24" s="392" t="s">
        <v>1514</v>
      </c>
      <c r="AM24" s="381" t="s">
        <v>1514</v>
      </c>
    </row>
    <row r="25" spans="2:39" ht="16.2" thickBot="1">
      <c r="B25" s="389" t="s">
        <v>1540</v>
      </c>
      <c r="C25" s="381" t="s">
        <v>1478</v>
      </c>
      <c r="D25" s="389" t="s">
        <v>1545</v>
      </c>
      <c r="E25" s="381" t="s">
        <v>1541</v>
      </c>
      <c r="F25" s="2" t="s">
        <v>1462</v>
      </c>
      <c r="K25" s="390"/>
      <c r="L25" s="3" t="s">
        <v>1546</v>
      </c>
      <c r="M25" s="3"/>
      <c r="N25" s="3"/>
      <c r="O25" s="3"/>
      <c r="P25" s="3"/>
      <c r="Q25" s="3"/>
      <c r="R25" s="3"/>
      <c r="S25" s="392" t="s">
        <v>1538</v>
      </c>
      <c r="T25" s="381" t="s">
        <v>1538</v>
      </c>
      <c r="AC25" s="392" t="s">
        <v>1547</v>
      </c>
      <c r="AD25" s="381" t="s">
        <v>1547</v>
      </c>
      <c r="AJ25" s="392" t="s">
        <v>1518</v>
      </c>
      <c r="AK25" s="381" t="s">
        <v>1518</v>
      </c>
      <c r="AL25" s="392" t="s">
        <v>1991</v>
      </c>
      <c r="AM25" s="381"/>
    </row>
    <row r="26" spans="2:39">
      <c r="B26" s="389" t="s">
        <v>1544</v>
      </c>
      <c r="C26" s="381" t="s">
        <v>1483</v>
      </c>
      <c r="D26" s="389" t="s">
        <v>1550</v>
      </c>
      <c r="E26" s="381" t="s">
        <v>1449</v>
      </c>
      <c r="F26" s="2" t="s">
        <v>1462</v>
      </c>
      <c r="K26" s="390"/>
      <c r="L26" s="3" t="s">
        <v>1556</v>
      </c>
      <c r="M26" s="3"/>
      <c r="N26" s="3"/>
      <c r="O26" s="3"/>
      <c r="P26" s="3"/>
      <c r="Q26" s="3"/>
      <c r="R26" s="3"/>
      <c r="S26" s="392" t="s">
        <v>1542</v>
      </c>
      <c r="T26" s="381" t="s">
        <v>1542</v>
      </c>
      <c r="AC26" s="392" t="s">
        <v>1551</v>
      </c>
      <c r="AD26" s="381" t="s">
        <v>1551</v>
      </c>
      <c r="AJ26" s="392" t="s">
        <v>1523</v>
      </c>
      <c r="AK26" s="381" t="s">
        <v>1523</v>
      </c>
      <c r="AL26" s="560" t="s">
        <v>3394</v>
      </c>
      <c r="AM26" s="380"/>
    </row>
    <row r="27" spans="2:39" ht="16.2" thickBot="1">
      <c r="B27" s="389" t="s">
        <v>1549</v>
      </c>
      <c r="C27" s="381" t="s">
        <v>1572</v>
      </c>
      <c r="D27" s="396" t="s">
        <v>1553</v>
      </c>
      <c r="E27" s="403" t="s">
        <v>1550</v>
      </c>
      <c r="F27" s="2" t="s">
        <v>1462</v>
      </c>
      <c r="K27" s="399"/>
      <c r="L27" s="397" t="s">
        <v>1559</v>
      </c>
      <c r="M27" s="397"/>
      <c r="N27" s="397"/>
      <c r="O27" s="397"/>
      <c r="P27" s="397"/>
      <c r="Q27" s="397"/>
      <c r="R27" s="397"/>
      <c r="S27" s="392" t="s">
        <v>1546</v>
      </c>
      <c r="T27" s="381" t="s">
        <v>1546</v>
      </c>
      <c r="AC27" s="392" t="s">
        <v>1554</v>
      </c>
      <c r="AD27" s="381" t="s">
        <v>1554</v>
      </c>
      <c r="AJ27" s="392" t="s">
        <v>1529</v>
      </c>
      <c r="AK27" s="381" t="s">
        <v>1529</v>
      </c>
      <c r="AL27" s="392" t="s">
        <v>1519</v>
      </c>
      <c r="AM27" s="381" t="s">
        <v>1519</v>
      </c>
    </row>
    <row r="28" spans="2:39" ht="16.2" thickBot="1">
      <c r="B28" s="389" t="s">
        <v>1552</v>
      </c>
      <c r="C28" s="381" t="s">
        <v>1536</v>
      </c>
      <c r="D28" s="2" t="s">
        <v>1462</v>
      </c>
      <c r="F28" s="2" t="s">
        <v>1462</v>
      </c>
      <c r="S28" s="392" t="s">
        <v>1556</v>
      </c>
      <c r="T28" s="381" t="s">
        <v>1556</v>
      </c>
      <c r="AC28" s="392" t="s">
        <v>1557</v>
      </c>
      <c r="AD28" s="381" t="s">
        <v>1557</v>
      </c>
      <c r="AJ28" s="392" t="s">
        <v>1534</v>
      </c>
      <c r="AK28" s="381" t="s">
        <v>1534</v>
      </c>
      <c r="AL28" s="392" t="s">
        <v>1991</v>
      </c>
      <c r="AM28" s="381"/>
    </row>
    <row r="29" spans="2:39">
      <c r="B29" s="389" t="s">
        <v>1555</v>
      </c>
      <c r="C29" s="381" t="s">
        <v>1437</v>
      </c>
      <c r="D29" s="2" t="s">
        <v>1462</v>
      </c>
      <c r="F29" s="2" t="s">
        <v>1462</v>
      </c>
      <c r="S29" s="392" t="s">
        <v>1559</v>
      </c>
      <c r="T29" s="381" t="s">
        <v>1559</v>
      </c>
      <c r="AC29" s="392" t="s">
        <v>1560</v>
      </c>
      <c r="AD29" s="381" t="s">
        <v>1560</v>
      </c>
      <c r="AJ29" s="392" t="s">
        <v>1538</v>
      </c>
      <c r="AK29" s="381" t="s">
        <v>1538</v>
      </c>
      <c r="AL29" s="560" t="s">
        <v>3395</v>
      </c>
      <c r="AM29" s="380"/>
    </row>
    <row r="30" spans="2:39" ht="16.2" thickBot="1">
      <c r="B30" s="389" t="s">
        <v>1558</v>
      </c>
      <c r="C30" s="381" t="s">
        <v>1549</v>
      </c>
      <c r="D30" s="2" t="s">
        <v>1462</v>
      </c>
      <c r="F30" s="2" t="s">
        <v>1462</v>
      </c>
      <c r="S30" s="392" t="s">
        <v>1562</v>
      </c>
      <c r="T30" s="381" t="s">
        <v>1562</v>
      </c>
      <c r="AC30" s="400" t="s">
        <v>1563</v>
      </c>
      <c r="AD30" s="403" t="s">
        <v>1563</v>
      </c>
      <c r="AJ30" s="392" t="s">
        <v>1542</v>
      </c>
      <c r="AK30" s="381" t="s">
        <v>1542</v>
      </c>
      <c r="AL30" s="392" t="s">
        <v>1525</v>
      </c>
      <c r="AM30" s="381" t="s">
        <v>1525</v>
      </c>
    </row>
    <row r="31" spans="2:39" ht="16.2" thickBot="1">
      <c r="B31" s="389" t="s">
        <v>1561</v>
      </c>
      <c r="C31" s="381" t="s">
        <v>1566</v>
      </c>
      <c r="D31" s="2" t="s">
        <v>1462</v>
      </c>
      <c r="F31" s="2" t="s">
        <v>1462</v>
      </c>
      <c r="S31" s="392" t="s">
        <v>1565</v>
      </c>
      <c r="T31" s="381" t="s">
        <v>1565</v>
      </c>
      <c r="AJ31" s="392" t="s">
        <v>1546</v>
      </c>
      <c r="AK31" s="381" t="s">
        <v>1546</v>
      </c>
      <c r="AL31" s="392" t="s">
        <v>1991</v>
      </c>
      <c r="AM31" s="381"/>
    </row>
    <row r="32" spans="2:39">
      <c r="B32" s="389" t="s">
        <v>1564</v>
      </c>
      <c r="C32" s="381" t="s">
        <v>1544</v>
      </c>
      <c r="D32" s="2" t="s">
        <v>1462</v>
      </c>
      <c r="S32" s="392" t="s">
        <v>1425</v>
      </c>
      <c r="T32" s="381" t="s">
        <v>1425</v>
      </c>
      <c r="AJ32" s="392" t="s">
        <v>1556</v>
      </c>
      <c r="AK32" s="381" t="s">
        <v>1556</v>
      </c>
      <c r="AL32" s="560" t="s">
        <v>3396</v>
      </c>
      <c r="AM32" s="380"/>
    </row>
    <row r="33" spans="2:39">
      <c r="B33" s="389" t="s">
        <v>1566</v>
      </c>
      <c r="C33" s="381" t="s">
        <v>1567</v>
      </c>
      <c r="D33" s="2" t="s">
        <v>1462</v>
      </c>
      <c r="S33" s="392" t="s">
        <v>1426</v>
      </c>
      <c r="T33" s="381" t="s">
        <v>1426</v>
      </c>
      <c r="AJ33" s="392" t="s">
        <v>1559</v>
      </c>
      <c r="AK33" s="381" t="s">
        <v>1559</v>
      </c>
      <c r="AL33" s="392" t="s">
        <v>1530</v>
      </c>
      <c r="AM33" s="381" t="s">
        <v>1530</v>
      </c>
    </row>
    <row r="34" spans="2:39" ht="16.2" thickBot="1">
      <c r="B34" s="389" t="s">
        <v>1567</v>
      </c>
      <c r="C34" s="381" t="s">
        <v>1552</v>
      </c>
      <c r="D34" s="2" t="s">
        <v>1462</v>
      </c>
      <c r="S34" s="392" t="s">
        <v>1569</v>
      </c>
      <c r="T34" s="381" t="s">
        <v>1569</v>
      </c>
      <c r="AJ34" s="392" t="s">
        <v>1991</v>
      </c>
      <c r="AK34" s="381"/>
      <c r="AL34" s="392" t="s">
        <v>1535</v>
      </c>
      <c r="AM34" s="381" t="s">
        <v>1535</v>
      </c>
    </row>
    <row r="35" spans="2:39">
      <c r="B35" s="389" t="s">
        <v>1568</v>
      </c>
      <c r="C35" s="381" t="s">
        <v>1561</v>
      </c>
      <c r="D35" s="2" t="s">
        <v>1462</v>
      </c>
      <c r="S35" s="392" t="s">
        <v>1451</v>
      </c>
      <c r="T35" s="381" t="s">
        <v>1451</v>
      </c>
      <c r="AJ35" s="560" t="s">
        <v>3393</v>
      </c>
      <c r="AK35" s="380"/>
      <c r="AL35" s="392" t="s">
        <v>1539</v>
      </c>
      <c r="AM35" s="381" t="s">
        <v>1539</v>
      </c>
    </row>
    <row r="36" spans="2:39">
      <c r="B36" s="389" t="s">
        <v>1548</v>
      </c>
      <c r="C36" s="381" t="s">
        <v>1540</v>
      </c>
      <c r="S36" s="392" t="s">
        <v>1571</v>
      </c>
      <c r="T36" s="381" t="s">
        <v>1571</v>
      </c>
      <c r="AJ36" s="392" t="s">
        <v>1562</v>
      </c>
      <c r="AK36" s="381" t="s">
        <v>1562</v>
      </c>
      <c r="AL36" s="392" t="s">
        <v>1543</v>
      </c>
      <c r="AM36" s="381" t="s">
        <v>1543</v>
      </c>
    </row>
    <row r="37" spans="2:39">
      <c r="B37" s="389" t="s">
        <v>1570</v>
      </c>
      <c r="C37" s="381" t="s">
        <v>1568</v>
      </c>
      <c r="S37" s="392" t="s">
        <v>1573</v>
      </c>
      <c r="T37" s="381" t="s">
        <v>1573</v>
      </c>
      <c r="AJ37" s="392" t="s">
        <v>1565</v>
      </c>
      <c r="AK37" s="381" t="s">
        <v>1565</v>
      </c>
      <c r="AL37" s="392" t="s">
        <v>1547</v>
      </c>
      <c r="AM37" s="381" t="s">
        <v>1547</v>
      </c>
    </row>
    <row r="38" spans="2:39" ht="16.2" thickBot="1">
      <c r="B38" s="389" t="s">
        <v>1572</v>
      </c>
      <c r="C38" s="381" t="s">
        <v>1548</v>
      </c>
      <c r="S38" s="392" t="s">
        <v>1575</v>
      </c>
      <c r="T38" s="381" t="s">
        <v>1575</v>
      </c>
      <c r="AJ38" s="392" t="s">
        <v>1991</v>
      </c>
      <c r="AK38" s="381"/>
      <c r="AL38" s="392" t="s">
        <v>1551</v>
      </c>
      <c r="AM38" s="381" t="s">
        <v>1551</v>
      </c>
    </row>
    <row r="39" spans="2:39" ht="16.2" thickBot="1">
      <c r="B39" s="396" t="s">
        <v>1574</v>
      </c>
      <c r="C39" s="403" t="s">
        <v>1564</v>
      </c>
      <c r="S39" s="392" t="s">
        <v>1576</v>
      </c>
      <c r="T39" s="381" t="s">
        <v>1576</v>
      </c>
      <c r="AJ39" s="560" t="s">
        <v>3394</v>
      </c>
      <c r="AK39" s="380"/>
      <c r="AL39" s="392" t="s">
        <v>1554</v>
      </c>
      <c r="AM39" s="381" t="s">
        <v>1554</v>
      </c>
    </row>
    <row r="40" spans="2:39">
      <c r="S40" s="392" t="s">
        <v>1577</v>
      </c>
      <c r="T40" s="381" t="s">
        <v>1577</v>
      </c>
      <c r="AJ40" s="392" t="s">
        <v>1425</v>
      </c>
      <c r="AK40" s="381" t="s">
        <v>1425</v>
      </c>
      <c r="AL40" s="392" t="s">
        <v>1557</v>
      </c>
      <c r="AM40" s="381" t="s">
        <v>1557</v>
      </c>
    </row>
    <row r="41" spans="2:39" ht="16.2" thickBot="1">
      <c r="S41" s="392" t="s">
        <v>1578</v>
      </c>
      <c r="T41" s="381" t="s">
        <v>1578</v>
      </c>
      <c r="AJ41" s="392" t="s">
        <v>1991</v>
      </c>
      <c r="AK41" s="381"/>
      <c r="AL41" s="392" t="s">
        <v>1560</v>
      </c>
      <c r="AM41" s="381" t="s">
        <v>1560</v>
      </c>
    </row>
    <row r="42" spans="2:39" ht="16.2" thickBot="1">
      <c r="S42" s="392" t="s">
        <v>1579</v>
      </c>
      <c r="T42" s="381" t="s">
        <v>1579</v>
      </c>
      <c r="AJ42" s="560" t="s">
        <v>3395</v>
      </c>
      <c r="AK42" s="380"/>
      <c r="AL42" s="400" t="s">
        <v>1563</v>
      </c>
      <c r="AM42" s="403" t="s">
        <v>1563</v>
      </c>
    </row>
    <row r="43" spans="2:39">
      <c r="S43" s="392" t="s">
        <v>1580</v>
      </c>
      <c r="T43" s="381" t="s">
        <v>1580</v>
      </c>
      <c r="AJ43" s="392" t="s">
        <v>1426</v>
      </c>
      <c r="AK43" s="381" t="s">
        <v>1426</v>
      </c>
    </row>
    <row r="44" spans="2:39" ht="16.2" thickBot="1">
      <c r="S44" s="392" t="s">
        <v>1581</v>
      </c>
      <c r="T44" s="381" t="s">
        <v>1581</v>
      </c>
      <c r="AJ44" s="392" t="s">
        <v>1991</v>
      </c>
      <c r="AK44" s="381"/>
    </row>
    <row r="45" spans="2:39">
      <c r="S45" s="392" t="s">
        <v>1582</v>
      </c>
      <c r="T45" s="381" t="s">
        <v>1582</v>
      </c>
      <c r="AJ45" s="560" t="s">
        <v>3396</v>
      </c>
      <c r="AK45" s="380"/>
    </row>
    <row r="46" spans="2:39">
      <c r="S46" s="392" t="s">
        <v>1583</v>
      </c>
      <c r="T46" s="381" t="s">
        <v>1583</v>
      </c>
      <c r="AJ46" s="392" t="s">
        <v>1569</v>
      </c>
      <c r="AK46" s="381" t="s">
        <v>1569</v>
      </c>
    </row>
    <row r="47" spans="2:39">
      <c r="S47" s="392" t="s">
        <v>1584</v>
      </c>
      <c r="T47" s="381" t="s">
        <v>1584</v>
      </c>
      <c r="AJ47" s="392" t="s">
        <v>1451</v>
      </c>
      <c r="AK47" s="381" t="s">
        <v>1451</v>
      </c>
    </row>
    <row r="48" spans="2:39">
      <c r="S48" s="392" t="s">
        <v>1585</v>
      </c>
      <c r="T48" s="381" t="s">
        <v>1585</v>
      </c>
      <c r="AJ48" s="392" t="s">
        <v>1571</v>
      </c>
      <c r="AK48" s="381" t="s">
        <v>1571</v>
      </c>
    </row>
    <row r="49" spans="19:37">
      <c r="S49" s="392" t="s">
        <v>1586</v>
      </c>
      <c r="T49" s="381" t="s">
        <v>1586</v>
      </c>
      <c r="AJ49" s="392" t="s">
        <v>1573</v>
      </c>
      <c r="AK49" s="381" t="s">
        <v>1573</v>
      </c>
    </row>
    <row r="50" spans="19:37">
      <c r="S50" s="392" t="s">
        <v>1587</v>
      </c>
      <c r="T50" s="381" t="s">
        <v>1587</v>
      </c>
      <c r="AJ50" s="392" t="s">
        <v>1575</v>
      </c>
      <c r="AK50" s="381" t="s">
        <v>1575</v>
      </c>
    </row>
    <row r="51" spans="19:37">
      <c r="S51" s="392" t="s">
        <v>1581</v>
      </c>
      <c r="T51" s="381" t="s">
        <v>1581</v>
      </c>
      <c r="AJ51" s="392" t="s">
        <v>1576</v>
      </c>
      <c r="AK51" s="381" t="s">
        <v>1576</v>
      </c>
    </row>
    <row r="52" spans="19:37">
      <c r="S52" s="392" t="s">
        <v>1588</v>
      </c>
      <c r="T52" s="381" t="s">
        <v>1588</v>
      </c>
      <c r="AJ52" s="392" t="s">
        <v>1577</v>
      </c>
      <c r="AK52" s="381" t="s">
        <v>1577</v>
      </c>
    </row>
    <row r="53" spans="19:37">
      <c r="S53" s="392" t="s">
        <v>1589</v>
      </c>
      <c r="T53" s="381" t="s">
        <v>1589</v>
      </c>
      <c r="AJ53" s="392" t="s">
        <v>1578</v>
      </c>
      <c r="AK53" s="381" t="s">
        <v>1578</v>
      </c>
    </row>
    <row r="54" spans="19:37">
      <c r="S54" s="392" t="s">
        <v>1583</v>
      </c>
      <c r="T54" s="381" t="s">
        <v>1583</v>
      </c>
      <c r="AJ54" s="392" t="s">
        <v>1579</v>
      </c>
      <c r="AK54" s="381" t="s">
        <v>1579</v>
      </c>
    </row>
    <row r="55" spans="19:37">
      <c r="S55" s="392" t="s">
        <v>1590</v>
      </c>
      <c r="T55" s="381" t="s">
        <v>1590</v>
      </c>
      <c r="AJ55" s="392" t="s">
        <v>1580</v>
      </c>
      <c r="AK55" s="381" t="s">
        <v>1580</v>
      </c>
    </row>
    <row r="56" spans="19:37" ht="16.2" thickBot="1">
      <c r="S56" s="392" t="s">
        <v>1591</v>
      </c>
      <c r="T56" s="381" t="s">
        <v>1591</v>
      </c>
      <c r="AJ56" s="392" t="s">
        <v>1991</v>
      </c>
      <c r="AK56" s="381"/>
    </row>
    <row r="57" spans="19:37">
      <c r="S57" s="392" t="s">
        <v>1592</v>
      </c>
      <c r="T57" s="381" t="s">
        <v>1592</v>
      </c>
      <c r="AJ57" s="560" t="s">
        <v>3397</v>
      </c>
      <c r="AK57" s="380"/>
    </row>
    <row r="58" spans="19:37">
      <c r="S58" s="392" t="s">
        <v>1593</v>
      </c>
      <c r="T58" s="381" t="s">
        <v>1593</v>
      </c>
      <c r="AJ58" s="392" t="s">
        <v>1581</v>
      </c>
      <c r="AK58" s="381" t="s">
        <v>1581</v>
      </c>
    </row>
    <row r="59" spans="19:37">
      <c r="S59" s="392" t="s">
        <v>1594</v>
      </c>
      <c r="T59" s="381" t="s">
        <v>1594</v>
      </c>
      <c r="AJ59" s="392" t="s">
        <v>1582</v>
      </c>
      <c r="AK59" s="381" t="s">
        <v>1582</v>
      </c>
    </row>
    <row r="60" spans="19:37">
      <c r="S60" s="392" t="s">
        <v>1595</v>
      </c>
      <c r="T60" s="381" t="s">
        <v>1595</v>
      </c>
      <c r="AJ60" s="392" t="s">
        <v>1583</v>
      </c>
      <c r="AK60" s="381" t="s">
        <v>1583</v>
      </c>
    </row>
    <row r="61" spans="19:37">
      <c r="S61" s="392" t="s">
        <v>1596</v>
      </c>
      <c r="T61" s="381" t="s">
        <v>1596</v>
      </c>
      <c r="AJ61" s="392" t="s">
        <v>1584</v>
      </c>
      <c r="AK61" s="381" t="s">
        <v>1584</v>
      </c>
    </row>
    <row r="62" spans="19:37">
      <c r="S62" s="392" t="s">
        <v>1582</v>
      </c>
      <c r="T62" s="381" t="s">
        <v>1582</v>
      </c>
      <c r="AJ62" s="392" t="s">
        <v>1585</v>
      </c>
      <c r="AK62" s="381" t="s">
        <v>1585</v>
      </c>
    </row>
    <row r="63" spans="19:37" ht="16.2" thickBot="1">
      <c r="S63" s="392" t="s">
        <v>1597</v>
      </c>
      <c r="T63" s="381" t="s">
        <v>1597</v>
      </c>
      <c r="AJ63" s="392" t="s">
        <v>1991</v>
      </c>
      <c r="AK63" s="381"/>
    </row>
    <row r="64" spans="19:37">
      <c r="S64" s="392" t="s">
        <v>1598</v>
      </c>
      <c r="T64" s="381" t="s">
        <v>1598</v>
      </c>
      <c r="AJ64" s="560" t="s">
        <v>3398</v>
      </c>
      <c r="AK64" s="380"/>
    </row>
    <row r="65" spans="19:37">
      <c r="S65" s="392" t="s">
        <v>1599</v>
      </c>
      <c r="T65" s="381" t="s">
        <v>1599</v>
      </c>
      <c r="AJ65" s="392" t="s">
        <v>1586</v>
      </c>
      <c r="AK65" s="381" t="s">
        <v>1586</v>
      </c>
    </row>
    <row r="66" spans="19:37" ht="16.2" thickBot="1">
      <c r="S66" s="400" t="s">
        <v>1600</v>
      </c>
      <c r="T66" s="403" t="s">
        <v>1600</v>
      </c>
      <c r="AJ66" s="392" t="s">
        <v>1587</v>
      </c>
      <c r="AK66" s="381" t="s">
        <v>1587</v>
      </c>
    </row>
    <row r="67" spans="19:37">
      <c r="AJ67" s="392" t="s">
        <v>1581</v>
      </c>
      <c r="AK67" s="381" t="s">
        <v>1581</v>
      </c>
    </row>
    <row r="68" spans="19:37">
      <c r="AJ68" s="392" t="s">
        <v>1588</v>
      </c>
      <c r="AK68" s="381" t="s">
        <v>1588</v>
      </c>
    </row>
    <row r="69" spans="19:37">
      <c r="AJ69" s="392" t="s">
        <v>1589</v>
      </c>
      <c r="AK69" s="381" t="s">
        <v>1589</v>
      </c>
    </row>
    <row r="70" spans="19:37">
      <c r="AJ70" s="392" t="s">
        <v>1583</v>
      </c>
      <c r="AK70" s="381" t="s">
        <v>1583</v>
      </c>
    </row>
    <row r="71" spans="19:37">
      <c r="AJ71" s="392" t="s">
        <v>1590</v>
      </c>
      <c r="AK71" s="381" t="s">
        <v>1590</v>
      </c>
    </row>
    <row r="72" spans="19:37">
      <c r="AJ72" s="392" t="s">
        <v>1591</v>
      </c>
      <c r="AK72" s="381" t="s">
        <v>1591</v>
      </c>
    </row>
    <row r="73" spans="19:37">
      <c r="AJ73" s="392" t="s">
        <v>1592</v>
      </c>
      <c r="AK73" s="381" t="s">
        <v>1592</v>
      </c>
    </row>
    <row r="74" spans="19:37">
      <c r="AJ74" s="392" t="s">
        <v>1593</v>
      </c>
      <c r="AK74" s="381" t="s">
        <v>1593</v>
      </c>
    </row>
    <row r="75" spans="19:37">
      <c r="AJ75" s="392" t="s">
        <v>1594</v>
      </c>
      <c r="AK75" s="381" t="s">
        <v>1594</v>
      </c>
    </row>
    <row r="76" spans="19:37">
      <c r="AJ76" s="392" t="s">
        <v>1595</v>
      </c>
      <c r="AK76" s="381" t="s">
        <v>1595</v>
      </c>
    </row>
    <row r="77" spans="19:37">
      <c r="AJ77" s="392" t="s">
        <v>1596</v>
      </c>
      <c r="AK77" s="381" t="s">
        <v>1596</v>
      </c>
    </row>
    <row r="78" spans="19:37">
      <c r="AJ78" s="392" t="s">
        <v>1582</v>
      </c>
      <c r="AK78" s="381" t="s">
        <v>1582</v>
      </c>
    </row>
    <row r="79" spans="19:37">
      <c r="AJ79" s="392" t="s">
        <v>1597</v>
      </c>
      <c r="AK79" s="381" t="s">
        <v>1597</v>
      </c>
    </row>
    <row r="80" spans="19:37">
      <c r="AJ80" s="392" t="s">
        <v>1598</v>
      </c>
      <c r="AK80" s="381" t="s">
        <v>1598</v>
      </c>
    </row>
    <row r="81" spans="36:37">
      <c r="AJ81" s="392" t="s">
        <v>1599</v>
      </c>
      <c r="AK81" s="381" t="s">
        <v>1599</v>
      </c>
    </row>
    <row r="82" spans="36:37" ht="16.2" thickBot="1">
      <c r="AJ82" s="400" t="s">
        <v>1600</v>
      </c>
      <c r="AK82" s="403" t="s">
        <v>1600</v>
      </c>
    </row>
  </sheetData>
  <sortState xmlns:xlrd2="http://schemas.microsoft.com/office/spreadsheetml/2017/richdata2" ref="F4:F10">
    <sortCondition ref="F4"/>
  </sortState>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A5FD0D8A-FDA7-48FA-A050-FB0FDF0002D3}">
            <xm:f>OR('C:\ZDW-KOE\ZDOS\Org, IT &amp; Support\Artikeldatenblatt\AP\V4_02.2020\EN\[REWE_Group_Artikeldatenblatt_V02-2020_EN_blanko.xlsx]Add. information private labels'!#REF!="",'C:\ZDW-KOE\ZDOS\Org, IT &amp; Support\Artikeldatenblatt\AP\V4_02.2020\EN\[REWE_Group_Artikeldatenblatt_V02-2020_EN_blanko.xlsx]Add. information private labels'!#REF!=$AE$3)</xm:f>
            <x14:dxf/>
          </x14:cfRule>
          <xm:sqref>D47:E47 H47 F50:G50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35687-E1E3-4F96-92D5-2E1705A50EFB}">
  <dimension ref="A1:E165"/>
  <sheetViews>
    <sheetView showGridLines="0" zoomScaleNormal="100" workbookViewId="0">
      <pane ySplit="3" topLeftCell="A4" activePane="bottomLeft" state="frozen"/>
      <selection activeCell="N24" sqref="N24"/>
      <selection pane="bottomLeft" activeCell="N24" sqref="N24"/>
    </sheetView>
  </sheetViews>
  <sheetFormatPr baseColWidth="10" defaultColWidth="9" defaultRowHeight="13.8"/>
  <cols>
    <col min="1" max="1" width="67.59765625" style="320" customWidth="1"/>
    <col min="2" max="2" width="8.09765625" style="320" customWidth="1"/>
    <col min="3" max="3" width="9" style="319"/>
    <col min="4" max="4" width="67.59765625" style="319" customWidth="1"/>
    <col min="5" max="5" width="8.09765625" style="319" customWidth="1"/>
    <col min="6" max="16384" width="9" style="319"/>
  </cols>
  <sheetData>
    <row r="1" spans="1:5" ht="21">
      <c r="A1" s="1632" t="s">
        <v>1148</v>
      </c>
      <c r="B1" s="1633"/>
      <c r="D1" s="1634" t="s">
        <v>3094</v>
      </c>
      <c r="E1" s="1635"/>
    </row>
    <row r="2" spans="1:5" s="318" customFormat="1" ht="26.25" customHeight="1">
      <c r="A2" s="1630" t="s">
        <v>3092</v>
      </c>
      <c r="B2" s="1631"/>
      <c r="D2" s="1630" t="s">
        <v>3092</v>
      </c>
      <c r="E2" s="1631"/>
    </row>
    <row r="3" spans="1:5" s="318" customFormat="1" ht="26.25" customHeight="1" thickBot="1">
      <c r="A3" s="866" t="s">
        <v>3093</v>
      </c>
      <c r="B3" s="860" t="s">
        <v>1364</v>
      </c>
      <c r="D3" s="867" t="s">
        <v>3093</v>
      </c>
      <c r="E3" s="868" t="s">
        <v>1364</v>
      </c>
    </row>
    <row r="4" spans="1:5" ht="15.6">
      <c r="A4" s="938" t="s">
        <v>3188</v>
      </c>
      <c r="B4" s="939" t="s">
        <v>105</v>
      </c>
      <c r="D4" s="938" t="s">
        <v>3237</v>
      </c>
      <c r="E4" s="939" t="s">
        <v>155</v>
      </c>
    </row>
    <row r="5" spans="1:5" ht="15.6">
      <c r="A5" s="861" t="s">
        <v>3189</v>
      </c>
      <c r="B5" s="863" t="s">
        <v>100</v>
      </c>
      <c r="D5" s="862" t="s">
        <v>3193</v>
      </c>
      <c r="E5" s="863" t="s">
        <v>106</v>
      </c>
    </row>
    <row r="6" spans="1:5" ht="15.6">
      <c r="A6" s="861" t="s">
        <v>3190</v>
      </c>
      <c r="B6" s="863" t="s">
        <v>119</v>
      </c>
      <c r="D6" s="940" t="s">
        <v>3192</v>
      </c>
      <c r="E6" s="941" t="s">
        <v>113</v>
      </c>
    </row>
    <row r="7" spans="1:5" ht="15.6">
      <c r="A7" s="861" t="s">
        <v>1448</v>
      </c>
      <c r="B7" s="863" t="s">
        <v>104</v>
      </c>
      <c r="D7" s="862" t="s">
        <v>3198</v>
      </c>
      <c r="E7" s="863" t="s">
        <v>114</v>
      </c>
    </row>
    <row r="8" spans="1:5" ht="15.6">
      <c r="A8" s="861" t="s">
        <v>3191</v>
      </c>
      <c r="B8" s="863" t="s">
        <v>109</v>
      </c>
      <c r="D8" s="862" t="s">
        <v>3190</v>
      </c>
      <c r="E8" s="863" t="s">
        <v>119</v>
      </c>
    </row>
    <row r="9" spans="1:5" ht="15.6">
      <c r="A9" s="861" t="s">
        <v>3192</v>
      </c>
      <c r="B9" s="863" t="s">
        <v>113</v>
      </c>
      <c r="D9" s="862" t="s">
        <v>3205</v>
      </c>
      <c r="E9" s="863" t="s">
        <v>125</v>
      </c>
    </row>
    <row r="10" spans="1:5" ht="15.6">
      <c r="A10" s="861" t="s">
        <v>3193</v>
      </c>
      <c r="B10" s="863" t="s">
        <v>106</v>
      </c>
      <c r="D10" s="862" t="s">
        <v>577</v>
      </c>
      <c r="E10" s="863" t="s">
        <v>133</v>
      </c>
    </row>
    <row r="11" spans="1:5" ht="15.6">
      <c r="A11" s="861" t="s">
        <v>3194</v>
      </c>
      <c r="B11" s="863" t="s">
        <v>112</v>
      </c>
      <c r="D11" s="862" t="s">
        <v>3214</v>
      </c>
      <c r="E11" s="863" t="s">
        <v>132</v>
      </c>
    </row>
    <row r="12" spans="1:5" ht="15.6">
      <c r="A12" s="861" t="s">
        <v>3195</v>
      </c>
      <c r="B12" s="863" t="s">
        <v>101</v>
      </c>
      <c r="D12" s="862" t="s">
        <v>3223</v>
      </c>
      <c r="E12" s="863" t="s">
        <v>135</v>
      </c>
    </row>
    <row r="13" spans="1:5" ht="15.6">
      <c r="A13" s="861" t="s">
        <v>3196</v>
      </c>
      <c r="B13" s="863" t="s">
        <v>110</v>
      </c>
      <c r="D13" s="862" t="s">
        <v>3316</v>
      </c>
      <c r="E13" s="863" t="s">
        <v>215</v>
      </c>
    </row>
    <row r="14" spans="1:5" ht="15.6">
      <c r="A14" s="861" t="s">
        <v>3197</v>
      </c>
      <c r="B14" s="863" t="s">
        <v>107</v>
      </c>
      <c r="D14" s="862" t="s">
        <v>3318</v>
      </c>
      <c r="E14" s="863" t="s">
        <v>216</v>
      </c>
    </row>
    <row r="15" spans="1:5" ht="15.6">
      <c r="A15" s="861" t="s">
        <v>3198</v>
      </c>
      <c r="B15" s="863" t="s">
        <v>114</v>
      </c>
      <c r="D15" s="862" t="s">
        <v>3319</v>
      </c>
      <c r="E15" s="863" t="s">
        <v>217</v>
      </c>
    </row>
    <row r="16" spans="1:5" ht="15.6">
      <c r="A16" s="861" t="s">
        <v>3199</v>
      </c>
      <c r="B16" s="863" t="s">
        <v>111</v>
      </c>
      <c r="D16" s="862" t="s">
        <v>3229</v>
      </c>
      <c r="E16" s="863" t="s">
        <v>140</v>
      </c>
    </row>
    <row r="17" spans="1:5" ht="15.6">
      <c r="A17" s="861" t="s">
        <v>3200</v>
      </c>
      <c r="B17" s="863" t="s">
        <v>108</v>
      </c>
      <c r="D17" s="862" t="s">
        <v>3224</v>
      </c>
      <c r="E17" s="863" t="s">
        <v>142</v>
      </c>
    </row>
    <row r="18" spans="1:5" ht="15.6">
      <c r="A18" s="861" t="s">
        <v>3201</v>
      </c>
      <c r="B18" s="863" t="s">
        <v>103</v>
      </c>
      <c r="D18" s="862" t="s">
        <v>3230</v>
      </c>
      <c r="E18" s="863" t="s">
        <v>143</v>
      </c>
    </row>
    <row r="19" spans="1:5" ht="15.6">
      <c r="A19" s="861" t="s">
        <v>3202</v>
      </c>
      <c r="B19" s="863" t="s">
        <v>151</v>
      </c>
      <c r="D19" s="862" t="s">
        <v>3231</v>
      </c>
      <c r="E19" s="863" t="s">
        <v>152</v>
      </c>
    </row>
    <row r="20" spans="1:5" ht="15.6">
      <c r="A20" s="861" t="s">
        <v>3203</v>
      </c>
      <c r="B20" s="863" t="s">
        <v>165</v>
      </c>
      <c r="D20" s="862" t="s">
        <v>3307</v>
      </c>
      <c r="E20" s="863" t="s">
        <v>162</v>
      </c>
    </row>
    <row r="21" spans="1:5" ht="15.6">
      <c r="A21" s="861" t="s">
        <v>3204</v>
      </c>
      <c r="B21" s="863" t="s">
        <v>210</v>
      </c>
      <c r="D21" s="862" t="s">
        <v>3244</v>
      </c>
      <c r="E21" s="863" t="s">
        <v>166</v>
      </c>
    </row>
    <row r="22" spans="1:5" ht="15.6">
      <c r="A22" s="861" t="s">
        <v>3205</v>
      </c>
      <c r="B22" s="863" t="s">
        <v>125</v>
      </c>
      <c r="D22" s="862" t="s">
        <v>3247</v>
      </c>
      <c r="E22" s="863" t="s">
        <v>167</v>
      </c>
    </row>
    <row r="23" spans="1:5" ht="15.6">
      <c r="A23" s="861" t="s">
        <v>3206</v>
      </c>
      <c r="B23" s="863" t="s">
        <v>211</v>
      </c>
      <c r="D23" s="862" t="s">
        <v>3255</v>
      </c>
      <c r="E23" s="863" t="s">
        <v>183</v>
      </c>
    </row>
    <row r="24" spans="1:5" ht="15.6">
      <c r="A24" s="861" t="s">
        <v>3207</v>
      </c>
      <c r="B24" s="863" t="s">
        <v>245</v>
      </c>
      <c r="D24" s="862" t="s">
        <v>3276</v>
      </c>
      <c r="E24" s="863" t="s">
        <v>194</v>
      </c>
    </row>
    <row r="25" spans="1:5" ht="15.6">
      <c r="A25" s="861" t="s">
        <v>3208</v>
      </c>
      <c r="B25" s="863" t="s">
        <v>121</v>
      </c>
      <c r="D25" s="862" t="s">
        <v>3285</v>
      </c>
      <c r="E25" s="863" t="s">
        <v>204</v>
      </c>
    </row>
    <row r="26" spans="1:5" ht="15.6">
      <c r="A26" s="861" t="s">
        <v>1469</v>
      </c>
      <c r="B26" s="863" t="s">
        <v>123</v>
      </c>
      <c r="D26" s="862" t="s">
        <v>3207</v>
      </c>
      <c r="E26" s="863" t="s">
        <v>245</v>
      </c>
    </row>
    <row r="27" spans="1:5" ht="16.2" thickBot="1">
      <c r="A27" s="861" t="s">
        <v>3209</v>
      </c>
      <c r="B27" s="863" t="s">
        <v>124</v>
      </c>
      <c r="D27" s="864" t="s">
        <v>3248</v>
      </c>
      <c r="E27" s="865" t="s">
        <v>205</v>
      </c>
    </row>
    <row r="28" spans="1:5" ht="15.6">
      <c r="A28" s="861" t="s">
        <v>3210</v>
      </c>
      <c r="B28" s="863" t="s">
        <v>126</v>
      </c>
    </row>
    <row r="29" spans="1:5" ht="15.6">
      <c r="A29" s="861" t="s">
        <v>3211</v>
      </c>
      <c r="B29" s="863" t="s">
        <v>213</v>
      </c>
    </row>
    <row r="30" spans="1:5" ht="15.6">
      <c r="A30" s="861" t="s">
        <v>3212</v>
      </c>
      <c r="B30" s="863" t="s">
        <v>127</v>
      </c>
    </row>
    <row r="31" spans="1:5" ht="15.6">
      <c r="A31" s="861" t="s">
        <v>1495</v>
      </c>
      <c r="B31" s="863" t="s">
        <v>130</v>
      </c>
    </row>
    <row r="32" spans="1:5" ht="15.6">
      <c r="A32" s="861" t="s">
        <v>3213</v>
      </c>
      <c r="B32" s="863" t="s">
        <v>129</v>
      </c>
    </row>
    <row r="33" spans="1:2" ht="15.6">
      <c r="A33" s="861" t="s">
        <v>577</v>
      </c>
      <c r="B33" s="863" t="s">
        <v>133</v>
      </c>
    </row>
    <row r="34" spans="1:2" ht="15.6">
      <c r="A34" s="861" t="s">
        <v>3214</v>
      </c>
      <c r="B34" s="863" t="s">
        <v>132</v>
      </c>
    </row>
    <row r="35" spans="1:2" ht="15.6">
      <c r="A35" s="861" t="s">
        <v>3215</v>
      </c>
      <c r="B35" s="863" t="s">
        <v>214</v>
      </c>
    </row>
    <row r="36" spans="1:2" ht="15.6">
      <c r="A36" s="861" t="s">
        <v>3216</v>
      </c>
      <c r="B36" s="863" t="s">
        <v>128</v>
      </c>
    </row>
    <row r="37" spans="1:2" ht="15.6">
      <c r="A37" s="861" t="s">
        <v>3217</v>
      </c>
      <c r="B37" s="863" t="s">
        <v>131</v>
      </c>
    </row>
    <row r="38" spans="1:2" ht="15.6">
      <c r="A38" s="861" t="s">
        <v>3218</v>
      </c>
      <c r="B38" s="863" t="s">
        <v>134</v>
      </c>
    </row>
    <row r="39" spans="1:2" ht="15.6">
      <c r="A39" s="861" t="s">
        <v>3219</v>
      </c>
      <c r="B39" s="863" t="s">
        <v>116</v>
      </c>
    </row>
    <row r="40" spans="1:2" ht="15.6">
      <c r="A40" s="861" t="s">
        <v>3220</v>
      </c>
      <c r="B40" s="863" t="s">
        <v>102</v>
      </c>
    </row>
    <row r="41" spans="1:2" ht="15.6">
      <c r="A41" s="861" t="s">
        <v>3221</v>
      </c>
      <c r="B41" s="863" t="s">
        <v>136</v>
      </c>
    </row>
    <row r="42" spans="1:2" ht="15.6">
      <c r="A42" s="861" t="s">
        <v>1426</v>
      </c>
      <c r="B42" s="863" t="s">
        <v>137</v>
      </c>
    </row>
    <row r="43" spans="1:2" ht="15.6">
      <c r="A43" s="861" t="s">
        <v>3222</v>
      </c>
      <c r="B43" s="863" t="s">
        <v>198</v>
      </c>
    </row>
    <row r="44" spans="1:2" ht="15.6">
      <c r="A44" s="861" t="s">
        <v>3223</v>
      </c>
      <c r="B44" s="863" t="s">
        <v>135</v>
      </c>
    </row>
    <row r="45" spans="1:2" ht="15.6">
      <c r="A45" s="861" t="s">
        <v>3224</v>
      </c>
      <c r="B45" s="863" t="s">
        <v>142</v>
      </c>
    </row>
    <row r="46" spans="1:2" ht="15.6">
      <c r="A46" s="861" t="s">
        <v>3225</v>
      </c>
      <c r="B46" s="863" t="s">
        <v>599</v>
      </c>
    </row>
    <row r="47" spans="1:2" ht="15.6">
      <c r="A47" s="861" t="s">
        <v>3226</v>
      </c>
      <c r="B47" s="863" t="s">
        <v>139</v>
      </c>
    </row>
    <row r="48" spans="1:2" ht="15.6">
      <c r="A48" s="861" t="s">
        <v>3227</v>
      </c>
      <c r="B48" s="863" t="s">
        <v>118</v>
      </c>
    </row>
    <row r="49" spans="1:2" ht="15.6">
      <c r="A49" s="861" t="s">
        <v>3228</v>
      </c>
      <c r="B49" s="863" t="s">
        <v>148</v>
      </c>
    </row>
    <row r="50" spans="1:2" ht="15.6">
      <c r="A50" s="861" t="s">
        <v>3229</v>
      </c>
      <c r="B50" s="863" t="s">
        <v>140</v>
      </c>
    </row>
    <row r="51" spans="1:2" ht="15.6">
      <c r="A51" s="861" t="s">
        <v>3230</v>
      </c>
      <c r="B51" s="863" t="s">
        <v>143</v>
      </c>
    </row>
    <row r="52" spans="1:2" ht="15.6">
      <c r="A52" s="861" t="s">
        <v>3231</v>
      </c>
      <c r="B52" s="863" t="s">
        <v>152</v>
      </c>
    </row>
    <row r="53" spans="1:2" ht="15.6">
      <c r="A53" s="861" t="s">
        <v>3232</v>
      </c>
      <c r="B53" s="863" t="s">
        <v>237</v>
      </c>
    </row>
    <row r="54" spans="1:2" ht="15.6">
      <c r="A54" s="861" t="s">
        <v>3233</v>
      </c>
      <c r="B54" s="863" t="s">
        <v>150</v>
      </c>
    </row>
    <row r="55" spans="1:2" ht="15.6">
      <c r="A55" s="861" t="s">
        <v>3234</v>
      </c>
      <c r="B55" s="863" t="s">
        <v>153</v>
      </c>
    </row>
    <row r="56" spans="1:2" ht="15.6">
      <c r="A56" s="861" t="s">
        <v>3235</v>
      </c>
      <c r="B56" s="863" t="s">
        <v>141</v>
      </c>
    </row>
    <row r="57" spans="1:2" ht="15.6">
      <c r="A57" s="861" t="s">
        <v>3236</v>
      </c>
      <c r="B57" s="863" t="s">
        <v>154</v>
      </c>
    </row>
    <row r="58" spans="1:2" ht="15.6">
      <c r="A58" s="861" t="s">
        <v>3237</v>
      </c>
      <c r="B58" s="863" t="s">
        <v>155</v>
      </c>
    </row>
    <row r="59" spans="1:2" ht="15.6">
      <c r="A59" s="861" t="s">
        <v>3238</v>
      </c>
      <c r="B59" s="863" t="s">
        <v>161</v>
      </c>
    </row>
    <row r="60" spans="1:2" ht="15.6">
      <c r="A60" s="861" t="s">
        <v>3239</v>
      </c>
      <c r="B60" s="863" t="s">
        <v>157</v>
      </c>
    </row>
    <row r="61" spans="1:2" ht="15.6">
      <c r="A61" s="861" t="s">
        <v>3240</v>
      </c>
      <c r="B61" s="863" t="s">
        <v>156</v>
      </c>
    </row>
    <row r="62" spans="1:2" ht="15.6">
      <c r="A62" s="861" t="s">
        <v>3241</v>
      </c>
      <c r="B62" s="863" t="s">
        <v>199</v>
      </c>
    </row>
    <row r="63" spans="1:2" ht="15.6">
      <c r="A63" s="861" t="s">
        <v>3242</v>
      </c>
      <c r="B63" s="863" t="s">
        <v>158</v>
      </c>
    </row>
    <row r="64" spans="1:2" ht="15.6">
      <c r="A64" s="861" t="s">
        <v>3243</v>
      </c>
      <c r="B64" s="863" t="s">
        <v>159</v>
      </c>
    </row>
    <row r="65" spans="1:2" ht="15.6">
      <c r="A65" s="861" t="s">
        <v>1536</v>
      </c>
      <c r="B65" s="863" t="s">
        <v>160</v>
      </c>
    </row>
    <row r="66" spans="1:2" ht="15.6">
      <c r="A66" s="861" t="s">
        <v>3244</v>
      </c>
      <c r="B66" s="863" t="s">
        <v>166</v>
      </c>
    </row>
    <row r="67" spans="1:2" ht="15.6">
      <c r="A67" s="861" t="s">
        <v>3245</v>
      </c>
      <c r="B67" s="863" t="s">
        <v>164</v>
      </c>
    </row>
    <row r="68" spans="1:2" ht="15.6">
      <c r="A68" s="861" t="s">
        <v>3246</v>
      </c>
      <c r="B68" s="863" t="s">
        <v>163</v>
      </c>
    </row>
    <row r="69" spans="1:2" ht="15.6">
      <c r="A69" s="861" t="s">
        <v>3247</v>
      </c>
      <c r="B69" s="863" t="s">
        <v>167</v>
      </c>
    </row>
    <row r="70" spans="1:2" ht="15.6">
      <c r="A70" s="861" t="s">
        <v>3248</v>
      </c>
      <c r="B70" s="863" t="s">
        <v>205</v>
      </c>
    </row>
    <row r="71" spans="1:2" ht="15.6">
      <c r="A71" s="861" t="s">
        <v>3249</v>
      </c>
      <c r="B71" s="863" t="s">
        <v>169</v>
      </c>
    </row>
    <row r="72" spans="1:2" ht="15.6">
      <c r="A72" s="861" t="s">
        <v>3250</v>
      </c>
      <c r="B72" s="863" t="s">
        <v>170</v>
      </c>
    </row>
    <row r="73" spans="1:2" ht="15.6">
      <c r="A73" s="861" t="s">
        <v>3251</v>
      </c>
      <c r="B73" s="863" t="s">
        <v>246</v>
      </c>
    </row>
    <row r="74" spans="1:2" ht="15.6">
      <c r="A74" s="861" t="s">
        <v>3252</v>
      </c>
      <c r="B74" s="863" t="s">
        <v>171</v>
      </c>
    </row>
    <row r="75" spans="1:2" ht="15.6">
      <c r="A75" s="861" t="s">
        <v>3253</v>
      </c>
      <c r="B75" s="863" t="s">
        <v>172</v>
      </c>
    </row>
    <row r="76" spans="1:2" ht="15.6">
      <c r="A76" s="861" t="s">
        <v>1552</v>
      </c>
      <c r="B76" s="863" t="s">
        <v>173</v>
      </c>
    </row>
    <row r="77" spans="1:2" ht="15.6">
      <c r="A77" s="861" t="s">
        <v>3254</v>
      </c>
      <c r="B77" s="863" t="s">
        <v>180</v>
      </c>
    </row>
    <row r="78" spans="1:2" ht="15.6">
      <c r="A78" s="861" t="s">
        <v>3255</v>
      </c>
      <c r="B78" s="863" t="s">
        <v>183</v>
      </c>
    </row>
    <row r="79" spans="1:2" ht="15.6">
      <c r="A79" s="861" t="s">
        <v>3256</v>
      </c>
      <c r="B79" s="863" t="s">
        <v>174</v>
      </c>
    </row>
    <row r="80" spans="1:2" ht="15.6">
      <c r="A80" s="861" t="s">
        <v>3257</v>
      </c>
      <c r="B80" s="863" t="s">
        <v>175</v>
      </c>
    </row>
    <row r="81" spans="1:2" ht="15.6">
      <c r="A81" s="861" t="s">
        <v>1558</v>
      </c>
      <c r="B81" s="863" t="s">
        <v>181</v>
      </c>
    </row>
    <row r="82" spans="1:2" ht="15.6">
      <c r="A82" s="861" t="s">
        <v>3258</v>
      </c>
      <c r="B82" s="863" t="s">
        <v>184</v>
      </c>
    </row>
    <row r="83" spans="1:2" ht="15.6">
      <c r="A83" s="861" t="s">
        <v>3259</v>
      </c>
      <c r="B83" s="863" t="s">
        <v>177</v>
      </c>
    </row>
    <row r="84" spans="1:2" ht="15.6">
      <c r="A84" s="861" t="s">
        <v>3260</v>
      </c>
      <c r="B84" s="863" t="s">
        <v>168</v>
      </c>
    </row>
    <row r="85" spans="1:2" ht="15.6">
      <c r="A85" s="861" t="s">
        <v>3261</v>
      </c>
      <c r="B85" s="863" t="s">
        <v>176</v>
      </c>
    </row>
    <row r="86" spans="1:2" ht="15.6">
      <c r="A86" s="861" t="s">
        <v>3262</v>
      </c>
      <c r="B86" s="863" t="s">
        <v>182</v>
      </c>
    </row>
    <row r="87" spans="1:2" ht="15.6">
      <c r="A87" s="861" t="s">
        <v>3263</v>
      </c>
      <c r="B87" s="863" t="s">
        <v>138</v>
      </c>
    </row>
    <row r="88" spans="1:2" ht="15.6">
      <c r="A88" s="861" t="s">
        <v>3264</v>
      </c>
      <c r="B88" s="863" t="s">
        <v>179</v>
      </c>
    </row>
    <row r="89" spans="1:2" ht="15.6">
      <c r="A89" s="861" t="s">
        <v>3265</v>
      </c>
      <c r="B89" s="863" t="s">
        <v>187</v>
      </c>
    </row>
    <row r="90" spans="1:2" ht="15.6">
      <c r="A90" s="861" t="s">
        <v>3266</v>
      </c>
      <c r="B90" s="863" t="s">
        <v>98</v>
      </c>
    </row>
    <row r="91" spans="1:2" ht="15.6">
      <c r="A91" s="861" t="s">
        <v>3267</v>
      </c>
      <c r="B91" s="863" t="s">
        <v>99</v>
      </c>
    </row>
    <row r="92" spans="1:2" ht="15.6">
      <c r="A92" s="861" t="s">
        <v>3268</v>
      </c>
      <c r="B92" s="863" t="s">
        <v>238</v>
      </c>
    </row>
    <row r="93" spans="1:2" ht="15.6">
      <c r="A93" s="861" t="s">
        <v>3269</v>
      </c>
      <c r="B93" s="863" t="s">
        <v>189</v>
      </c>
    </row>
    <row r="94" spans="1:2" ht="15.6">
      <c r="A94" s="861" t="s">
        <v>3270</v>
      </c>
      <c r="B94" s="863" t="s">
        <v>192</v>
      </c>
    </row>
    <row r="95" spans="1:2" ht="15.6">
      <c r="A95" s="861" t="s">
        <v>3271</v>
      </c>
      <c r="B95" s="863" t="s">
        <v>191</v>
      </c>
    </row>
    <row r="96" spans="1:2" ht="15.6">
      <c r="A96" s="861" t="s">
        <v>3272</v>
      </c>
      <c r="B96" s="863" t="s">
        <v>188</v>
      </c>
    </row>
    <row r="97" spans="1:2" ht="15.6">
      <c r="A97" s="861" t="s">
        <v>3273</v>
      </c>
      <c r="B97" s="863" t="s">
        <v>190</v>
      </c>
    </row>
    <row r="98" spans="1:2" ht="15.6">
      <c r="A98" s="861" t="s">
        <v>3274</v>
      </c>
      <c r="B98" s="863" t="s">
        <v>193</v>
      </c>
    </row>
    <row r="99" spans="1:2" ht="15.6">
      <c r="A99" s="861" t="s">
        <v>3275</v>
      </c>
      <c r="B99" s="863" t="s">
        <v>115</v>
      </c>
    </row>
    <row r="100" spans="1:2" ht="15.6">
      <c r="A100" s="861" t="s">
        <v>3276</v>
      </c>
      <c r="B100" s="863" t="s">
        <v>194</v>
      </c>
    </row>
    <row r="101" spans="1:2" ht="15.6">
      <c r="A101" s="861" t="s">
        <v>3277</v>
      </c>
      <c r="B101" s="863" t="s">
        <v>122</v>
      </c>
    </row>
    <row r="102" spans="1:2" ht="15.6">
      <c r="A102" s="861" t="s">
        <v>3278</v>
      </c>
      <c r="B102" s="863" t="s">
        <v>117</v>
      </c>
    </row>
    <row r="103" spans="1:2" ht="15.6">
      <c r="A103" s="861" t="s">
        <v>1548</v>
      </c>
      <c r="B103" s="863" t="s">
        <v>185</v>
      </c>
    </row>
    <row r="104" spans="1:2" ht="15.6">
      <c r="A104" s="861" t="s">
        <v>3279</v>
      </c>
      <c r="B104" s="863" t="s">
        <v>196</v>
      </c>
    </row>
    <row r="105" spans="1:2" ht="15.6">
      <c r="A105" s="861" t="s">
        <v>1570</v>
      </c>
      <c r="B105" s="863" t="s">
        <v>195</v>
      </c>
    </row>
    <row r="106" spans="1:2" ht="15.6">
      <c r="A106" s="861" t="s">
        <v>3280</v>
      </c>
      <c r="B106" s="863" t="s">
        <v>197</v>
      </c>
    </row>
    <row r="107" spans="1:2" ht="15.6">
      <c r="A107" s="861" t="s">
        <v>3281</v>
      </c>
      <c r="B107" s="863" t="s">
        <v>186</v>
      </c>
    </row>
    <row r="108" spans="1:2" ht="15.6">
      <c r="A108" s="861" t="s">
        <v>3282</v>
      </c>
      <c r="B108" s="863" t="s">
        <v>178</v>
      </c>
    </row>
    <row r="109" spans="1:2" ht="15.6">
      <c r="A109" s="861" t="s">
        <v>3283</v>
      </c>
      <c r="B109" s="863" t="s">
        <v>241</v>
      </c>
    </row>
    <row r="110" spans="1:2" ht="15.6">
      <c r="A110" s="861" t="s">
        <v>3284</v>
      </c>
      <c r="B110" s="863" t="s">
        <v>200</v>
      </c>
    </row>
    <row r="111" spans="1:2" ht="15.6">
      <c r="A111" s="861" t="s">
        <v>3285</v>
      </c>
      <c r="B111" s="863" t="s">
        <v>204</v>
      </c>
    </row>
    <row r="112" spans="1:2" ht="15.6">
      <c r="A112" s="861" t="s">
        <v>3286</v>
      </c>
      <c r="B112" s="863" t="s">
        <v>202</v>
      </c>
    </row>
    <row r="113" spans="1:2" ht="15.6">
      <c r="A113" s="861" t="s">
        <v>3287</v>
      </c>
      <c r="B113" s="863" t="s">
        <v>203</v>
      </c>
    </row>
    <row r="114" spans="1:2" ht="15.6">
      <c r="A114" s="861" t="s">
        <v>3288</v>
      </c>
      <c r="B114" s="863" t="s">
        <v>201</v>
      </c>
    </row>
    <row r="115" spans="1:2" ht="15.6">
      <c r="A115" s="861" t="s">
        <v>3289</v>
      </c>
      <c r="B115" s="863" t="s">
        <v>236</v>
      </c>
    </row>
    <row r="116" spans="1:2" ht="15.6">
      <c r="A116" s="861" t="s">
        <v>3290</v>
      </c>
      <c r="B116" s="863" t="s">
        <v>208</v>
      </c>
    </row>
    <row r="117" spans="1:2" ht="15.6">
      <c r="A117" s="861" t="s">
        <v>3291</v>
      </c>
      <c r="B117" s="863" t="s">
        <v>209</v>
      </c>
    </row>
    <row r="118" spans="1:2" ht="15.6">
      <c r="A118" s="861" t="s">
        <v>3292</v>
      </c>
      <c r="B118" s="863" t="s">
        <v>149</v>
      </c>
    </row>
    <row r="119" spans="1:2" ht="15.6">
      <c r="A119" s="861" t="s">
        <v>3293</v>
      </c>
      <c r="B119" s="863" t="s">
        <v>144</v>
      </c>
    </row>
    <row r="120" spans="1:2" ht="15.6">
      <c r="A120" s="861" t="s">
        <v>3294</v>
      </c>
      <c r="B120" s="863" t="s">
        <v>145</v>
      </c>
    </row>
    <row r="121" spans="1:2" ht="15.6">
      <c r="A121" s="861" t="s">
        <v>3295</v>
      </c>
      <c r="B121" s="863" t="s">
        <v>146</v>
      </c>
    </row>
    <row r="122" spans="1:2" ht="15.6">
      <c r="A122" s="861" t="s">
        <v>3296</v>
      </c>
      <c r="B122" s="863" t="s">
        <v>147</v>
      </c>
    </row>
    <row r="123" spans="1:2" ht="15.6">
      <c r="A123" s="861" t="s">
        <v>3297</v>
      </c>
      <c r="B123" s="863" t="s">
        <v>231</v>
      </c>
    </row>
    <row r="124" spans="1:2" ht="15.6">
      <c r="A124" s="861" t="s">
        <v>3298</v>
      </c>
      <c r="B124" s="863" t="s">
        <v>232</v>
      </c>
    </row>
    <row r="125" spans="1:2" ht="15.6">
      <c r="A125" s="861" t="s">
        <v>3299</v>
      </c>
      <c r="B125" s="863" t="s">
        <v>235</v>
      </c>
    </row>
    <row r="126" spans="1:2" ht="15.6">
      <c r="A126" s="861" t="s">
        <v>3300</v>
      </c>
      <c r="B126" s="863" t="s">
        <v>228</v>
      </c>
    </row>
    <row r="127" spans="1:2" ht="15.6">
      <c r="A127" s="861" t="s">
        <v>3300</v>
      </c>
      <c r="B127" s="863" t="s">
        <v>229</v>
      </c>
    </row>
    <row r="128" spans="1:2" ht="15.6">
      <c r="A128" s="861" t="s">
        <v>3301</v>
      </c>
      <c r="B128" s="863" t="s">
        <v>219</v>
      </c>
    </row>
    <row r="129" spans="1:2" ht="15.6">
      <c r="A129" s="861" t="s">
        <v>3302</v>
      </c>
      <c r="B129" s="863" t="s">
        <v>220</v>
      </c>
    </row>
    <row r="130" spans="1:2" ht="15.6">
      <c r="A130" s="861" t="s">
        <v>3303</v>
      </c>
      <c r="B130" s="863" t="s">
        <v>221</v>
      </c>
    </row>
    <row r="131" spans="1:2" ht="15.6">
      <c r="A131" s="861" t="s">
        <v>3304</v>
      </c>
      <c r="B131" s="863" t="s">
        <v>222</v>
      </c>
    </row>
    <row r="132" spans="1:2" ht="15.6">
      <c r="A132" s="861" t="s">
        <v>3305</v>
      </c>
      <c r="B132" s="863" t="s">
        <v>223</v>
      </c>
    </row>
    <row r="133" spans="1:2" ht="15.6">
      <c r="A133" s="861" t="s">
        <v>3306</v>
      </c>
      <c r="B133" s="863" t="s">
        <v>224</v>
      </c>
    </row>
    <row r="134" spans="1:2" ht="15.6">
      <c r="A134" s="861" t="s">
        <v>3307</v>
      </c>
      <c r="B134" s="863" t="s">
        <v>162</v>
      </c>
    </row>
    <row r="135" spans="1:2" ht="15.6">
      <c r="A135" s="861" t="s">
        <v>3308</v>
      </c>
      <c r="B135" s="863" t="s">
        <v>96</v>
      </c>
    </row>
    <row r="136" spans="1:2" ht="15.6">
      <c r="A136" s="861" t="s">
        <v>3309</v>
      </c>
      <c r="B136" s="863" t="s">
        <v>120</v>
      </c>
    </row>
    <row r="137" spans="1:2" ht="15.6">
      <c r="A137" s="861" t="s">
        <v>3310</v>
      </c>
      <c r="B137" s="863" t="s">
        <v>212</v>
      </c>
    </row>
    <row r="138" spans="1:2" ht="15.6">
      <c r="A138" s="861" t="s">
        <v>3311</v>
      </c>
      <c r="B138" s="863" t="s">
        <v>225</v>
      </c>
    </row>
    <row r="139" spans="1:2" ht="15.6">
      <c r="A139" s="861" t="s">
        <v>3312</v>
      </c>
      <c r="B139" s="863" t="s">
        <v>207</v>
      </c>
    </row>
    <row r="140" spans="1:2" ht="15.6">
      <c r="A140" s="861" t="s">
        <v>3313</v>
      </c>
      <c r="B140" s="863" t="s">
        <v>226</v>
      </c>
    </row>
    <row r="141" spans="1:2" ht="15.6">
      <c r="A141" s="861" t="s">
        <v>3314</v>
      </c>
      <c r="B141" s="863" t="s">
        <v>227</v>
      </c>
    </row>
    <row r="142" spans="1:2" ht="15.6">
      <c r="A142" s="861" t="s">
        <v>3315</v>
      </c>
      <c r="B142" s="863" t="s">
        <v>230</v>
      </c>
    </row>
    <row r="143" spans="1:2" ht="15.6">
      <c r="A143" s="861" t="s">
        <v>3316</v>
      </c>
      <c r="B143" s="863" t="s">
        <v>215</v>
      </c>
    </row>
    <row r="144" spans="1:2" ht="15.6">
      <c r="A144" s="861" t="s">
        <v>3317</v>
      </c>
      <c r="B144" s="863" t="s">
        <v>218</v>
      </c>
    </row>
    <row r="145" spans="1:2" ht="15.6">
      <c r="A145" s="861" t="s">
        <v>3318</v>
      </c>
      <c r="B145" s="863" t="s">
        <v>216</v>
      </c>
    </row>
    <row r="146" spans="1:2" ht="15.6">
      <c r="A146" s="861" t="s">
        <v>3319</v>
      </c>
      <c r="B146" s="863" t="s">
        <v>217</v>
      </c>
    </row>
    <row r="147" spans="1:2" ht="15.6">
      <c r="A147" s="861" t="s">
        <v>750</v>
      </c>
      <c r="B147" s="863" t="s">
        <v>751</v>
      </c>
    </row>
    <row r="148" spans="1:2" ht="15.6">
      <c r="A148" s="861" t="s">
        <v>754</v>
      </c>
      <c r="B148" s="863" t="s">
        <v>755</v>
      </c>
    </row>
    <row r="149" spans="1:2" ht="15.6">
      <c r="A149" s="861" t="s">
        <v>757</v>
      </c>
      <c r="B149" s="863" t="s">
        <v>758</v>
      </c>
    </row>
    <row r="150" spans="1:2" ht="15.6">
      <c r="A150" s="861" t="s">
        <v>760</v>
      </c>
      <c r="B150" s="863" t="s">
        <v>761</v>
      </c>
    </row>
    <row r="151" spans="1:2" ht="15.6">
      <c r="A151" s="861" t="s">
        <v>764</v>
      </c>
      <c r="B151" s="863" t="s">
        <v>765</v>
      </c>
    </row>
    <row r="152" spans="1:2" ht="15.6">
      <c r="A152" s="861" t="s">
        <v>769</v>
      </c>
      <c r="B152" s="863" t="s">
        <v>770</v>
      </c>
    </row>
    <row r="153" spans="1:2" ht="15.6">
      <c r="A153" s="861" t="s">
        <v>773</v>
      </c>
      <c r="B153" s="863" t="s">
        <v>774</v>
      </c>
    </row>
    <row r="154" spans="1:2" ht="15.6">
      <c r="A154" s="861" t="s">
        <v>777</v>
      </c>
      <c r="B154" s="863" t="s">
        <v>778</v>
      </c>
    </row>
    <row r="155" spans="1:2" ht="15.6">
      <c r="A155" s="861" t="s">
        <v>780</v>
      </c>
      <c r="B155" s="863" t="s">
        <v>781</v>
      </c>
    </row>
    <row r="156" spans="1:2" ht="15.6">
      <c r="A156" s="861" t="s">
        <v>783</v>
      </c>
      <c r="B156" s="863" t="s">
        <v>784</v>
      </c>
    </row>
    <row r="157" spans="1:2" ht="15.6">
      <c r="A157" s="861" t="s">
        <v>3320</v>
      </c>
      <c r="B157" s="863" t="s">
        <v>240</v>
      </c>
    </row>
    <row r="158" spans="1:2" ht="15.6">
      <c r="A158" s="861" t="s">
        <v>3321</v>
      </c>
      <c r="B158" s="863" t="s">
        <v>239</v>
      </c>
    </row>
    <row r="159" spans="1:2" ht="15.6">
      <c r="A159" s="861" t="s">
        <v>3322</v>
      </c>
      <c r="B159" s="863" t="s">
        <v>233</v>
      </c>
    </row>
    <row r="160" spans="1:2" ht="15.6">
      <c r="A160" s="861" t="s">
        <v>3323</v>
      </c>
      <c r="B160" s="863" t="s">
        <v>234</v>
      </c>
    </row>
    <row r="161" spans="1:2" ht="15.6">
      <c r="A161" s="861" t="s">
        <v>3324</v>
      </c>
      <c r="B161" s="863" t="s">
        <v>263</v>
      </c>
    </row>
    <row r="162" spans="1:2" ht="15.6">
      <c r="A162" s="861" t="s">
        <v>3325</v>
      </c>
      <c r="B162" s="863" t="s">
        <v>247</v>
      </c>
    </row>
    <row r="163" spans="1:2" ht="15.6">
      <c r="A163" s="861" t="s">
        <v>3326</v>
      </c>
      <c r="B163" s="863" t="s">
        <v>243</v>
      </c>
    </row>
    <row r="164" spans="1:2" ht="15.6">
      <c r="A164" s="861" t="s">
        <v>3327</v>
      </c>
      <c r="B164" s="863" t="s">
        <v>242</v>
      </c>
    </row>
    <row r="165" spans="1:2" ht="16.2" thickBot="1">
      <c r="A165" s="942" t="s">
        <v>3328</v>
      </c>
      <c r="B165" s="865" t="s">
        <v>244</v>
      </c>
    </row>
  </sheetData>
  <sheetProtection algorithmName="SHA-512" hashValue="aQJ1OlyTFspvXXB6CFE7BKigC7vhwV622aa9KmydnCMz+1G0mys/MDNUCw3O9J82co7VGMIZhldP5NgcBXfxQw==" saltValue="BMxEsHrEhdgUHH6YXxmH6A==" spinCount="100000" sheet="1" autoFilter="0"/>
  <autoFilter ref="A3:B165" xr:uid="{EDFEEC38-3B94-4869-ACE8-C251FD691E1A}"/>
  <mergeCells count="4">
    <mergeCell ref="A2:B2"/>
    <mergeCell ref="A1:B1"/>
    <mergeCell ref="D1:E1"/>
    <mergeCell ref="D2:E2"/>
  </mergeCells>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0BAE5-48D4-4B76-9272-A3DFE555F34D}">
  <sheetPr>
    <tabColor theme="7" tint="0.39997558519241921"/>
    <pageSetUpPr fitToPage="1"/>
  </sheetPr>
  <dimension ref="A1:D39"/>
  <sheetViews>
    <sheetView showGridLines="0" zoomScaleNormal="100" workbookViewId="0">
      <selection activeCell="N24" sqref="N24"/>
    </sheetView>
  </sheetViews>
  <sheetFormatPr baseColWidth="10" defaultColWidth="11" defaultRowHeight="15.6"/>
  <cols>
    <col min="1" max="1" width="64.09765625" style="474" customWidth="1"/>
    <col min="2" max="2" width="63.09765625" style="474" customWidth="1"/>
    <col min="3" max="3" width="62.09765625" style="474" customWidth="1"/>
    <col min="4" max="4" width="11" style="474"/>
    <col min="5" max="16384" width="11" style="2"/>
  </cols>
  <sheetData>
    <row r="1" spans="1:3" ht="104.25" customHeight="1">
      <c r="A1" s="1636" t="s">
        <v>3173</v>
      </c>
      <c r="B1" s="1637"/>
      <c r="C1" s="1637"/>
    </row>
    <row r="2" spans="1:3" ht="102.75" customHeight="1" thickBot="1">
      <c r="A2" s="1638" t="s">
        <v>3174</v>
      </c>
      <c r="B2" s="1639"/>
      <c r="C2" s="1639"/>
    </row>
    <row r="3" spans="1:3" ht="24.75" customHeight="1" thickBot="1">
      <c r="A3" s="870" t="s">
        <v>3105</v>
      </c>
      <c r="B3" s="870" t="s">
        <v>3106</v>
      </c>
      <c r="C3" s="870" t="s">
        <v>3107</v>
      </c>
    </row>
    <row r="4" spans="1:3">
      <c r="A4" s="714" t="s">
        <v>3101</v>
      </c>
      <c r="B4" s="685" t="s">
        <v>3102</v>
      </c>
      <c r="C4" s="872" t="s">
        <v>283</v>
      </c>
    </row>
    <row r="5" spans="1:3">
      <c r="A5" s="717" t="s">
        <v>3183</v>
      </c>
      <c r="B5" s="718" t="s">
        <v>3184</v>
      </c>
      <c r="C5" s="872"/>
    </row>
    <row r="6" spans="1:3" ht="16.2" thickBot="1">
      <c r="A6" s="688" t="s">
        <v>3103</v>
      </c>
      <c r="B6" s="690" t="s">
        <v>3104</v>
      </c>
      <c r="C6" s="871"/>
    </row>
    <row r="7" spans="1:3" ht="24.75" customHeight="1" thickBot="1">
      <c r="A7" s="552" t="s">
        <v>1978</v>
      </c>
      <c r="B7" s="552" t="s">
        <v>1979</v>
      </c>
      <c r="C7" s="870"/>
    </row>
    <row r="8" spans="1:3" ht="16.2" thickBot="1">
      <c r="A8" s="551" t="s">
        <v>3108</v>
      </c>
      <c r="B8" s="553" t="s">
        <v>1824</v>
      </c>
      <c r="C8" s="553" t="s">
        <v>3107</v>
      </c>
    </row>
    <row r="9" spans="1:3">
      <c r="A9" s="684" t="s">
        <v>3110</v>
      </c>
      <c r="B9" s="685" t="s">
        <v>3111</v>
      </c>
      <c r="C9" s="872"/>
    </row>
    <row r="10" spans="1:3">
      <c r="A10" s="686" t="s">
        <v>3112</v>
      </c>
      <c r="B10" s="687" t="s">
        <v>3113</v>
      </c>
      <c r="C10" s="871"/>
    </row>
    <row r="11" spans="1:3">
      <c r="A11" s="686" t="s">
        <v>3114</v>
      </c>
      <c r="B11" s="687" t="s">
        <v>3115</v>
      </c>
      <c r="C11" s="871" t="s">
        <v>283</v>
      </c>
    </row>
    <row r="12" spans="1:3">
      <c r="A12" s="686" t="s">
        <v>3116</v>
      </c>
      <c r="B12" s="687" t="s">
        <v>3131</v>
      </c>
      <c r="C12" s="871"/>
    </row>
    <row r="13" spans="1:3">
      <c r="A13" s="686" t="s">
        <v>3130</v>
      </c>
      <c r="B13" s="687" t="s">
        <v>3117</v>
      </c>
      <c r="C13" s="871"/>
    </row>
    <row r="14" spans="1:3">
      <c r="A14" s="686" t="s">
        <v>3118</v>
      </c>
      <c r="B14" s="687" t="s">
        <v>3119</v>
      </c>
      <c r="C14" s="871"/>
    </row>
    <row r="15" spans="1:3">
      <c r="A15" s="687" t="s">
        <v>3120</v>
      </c>
      <c r="B15" s="687" t="s">
        <v>3121</v>
      </c>
      <c r="C15" s="871"/>
    </row>
    <row r="16" spans="1:3">
      <c r="A16" s="686" t="s">
        <v>3122</v>
      </c>
      <c r="B16" s="687" t="s">
        <v>3123</v>
      </c>
      <c r="C16" s="871" t="s">
        <v>283</v>
      </c>
    </row>
    <row r="17" spans="1:3">
      <c r="A17" s="686" t="s">
        <v>3124</v>
      </c>
      <c r="B17" s="687" t="s">
        <v>3125</v>
      </c>
      <c r="C17" s="871"/>
    </row>
    <row r="18" spans="1:3" ht="31.2">
      <c r="A18" s="686" t="s">
        <v>3126</v>
      </c>
      <c r="B18" s="687" t="s">
        <v>3127</v>
      </c>
      <c r="C18" s="871"/>
    </row>
    <row r="19" spans="1:3" ht="31.8" thickBot="1">
      <c r="A19" s="688" t="s">
        <v>3128</v>
      </c>
      <c r="B19" s="689" t="s">
        <v>3129</v>
      </c>
      <c r="C19" s="873"/>
    </row>
    <row r="20" spans="1:3" ht="16.2" thickBot="1">
      <c r="A20" s="554" t="s">
        <v>3109</v>
      </c>
      <c r="B20" s="553" t="s">
        <v>1825</v>
      </c>
      <c r="C20" s="553" t="s">
        <v>3107</v>
      </c>
    </row>
    <row r="21" spans="1:3">
      <c r="A21" s="684" t="s">
        <v>3145</v>
      </c>
      <c r="B21" s="685" t="s">
        <v>3144</v>
      </c>
      <c r="C21" s="871"/>
    </row>
    <row r="22" spans="1:3">
      <c r="A22" s="686" t="s">
        <v>1980</v>
      </c>
      <c r="B22" s="687" t="s">
        <v>3132</v>
      </c>
      <c r="C22" s="871"/>
    </row>
    <row r="23" spans="1:3">
      <c r="A23" s="686" t="s">
        <v>3133</v>
      </c>
      <c r="B23" s="687" t="s">
        <v>3134</v>
      </c>
      <c r="C23" s="871" t="s">
        <v>283</v>
      </c>
    </row>
    <row r="24" spans="1:3">
      <c r="A24" s="686" t="s">
        <v>3135</v>
      </c>
      <c r="B24" s="687" t="s">
        <v>3136</v>
      </c>
      <c r="C24" s="871"/>
    </row>
    <row r="25" spans="1:3">
      <c r="A25" s="686" t="s">
        <v>1981</v>
      </c>
      <c r="B25" s="687" t="s">
        <v>3137</v>
      </c>
      <c r="C25" s="871"/>
    </row>
    <row r="26" spans="1:3">
      <c r="A26" s="686" t="s">
        <v>1983</v>
      </c>
      <c r="B26" s="687" t="s">
        <v>3138</v>
      </c>
      <c r="C26" s="871"/>
    </row>
    <row r="27" spans="1:3">
      <c r="A27" s="686" t="s">
        <v>1982</v>
      </c>
      <c r="B27" s="687" t="s">
        <v>3139</v>
      </c>
      <c r="C27" s="871"/>
    </row>
    <row r="28" spans="1:3">
      <c r="A28" s="686" t="s">
        <v>3140</v>
      </c>
      <c r="B28" s="687" t="s">
        <v>3141</v>
      </c>
      <c r="C28" s="871"/>
    </row>
    <row r="29" spans="1:3" ht="16.2" thickBot="1">
      <c r="A29" s="688" t="s">
        <v>3143</v>
      </c>
      <c r="B29" s="689" t="s">
        <v>3142</v>
      </c>
      <c r="C29" s="871"/>
    </row>
    <row r="30" spans="1:3" ht="16.2" thickBot="1">
      <c r="A30" s="551" t="s">
        <v>1988</v>
      </c>
      <c r="B30" s="553" t="s">
        <v>1826</v>
      </c>
      <c r="C30" s="553" t="s">
        <v>3107</v>
      </c>
    </row>
    <row r="31" spans="1:3" ht="31.2">
      <c r="A31" s="684" t="s">
        <v>3148</v>
      </c>
      <c r="B31" s="869" t="s">
        <v>3149</v>
      </c>
      <c r="C31" s="874"/>
    </row>
    <row r="32" spans="1:3" ht="31.2">
      <c r="A32" s="686" t="s">
        <v>3150</v>
      </c>
      <c r="B32" s="687" t="s">
        <v>3151</v>
      </c>
      <c r="C32" s="871"/>
    </row>
    <row r="33" spans="1:3" ht="62.4">
      <c r="A33" s="686" t="s">
        <v>3152</v>
      </c>
      <c r="B33" s="687" t="s">
        <v>3153</v>
      </c>
      <c r="C33" s="871"/>
    </row>
    <row r="34" spans="1:3" ht="31.2">
      <c r="A34" s="686" t="s">
        <v>3154</v>
      </c>
      <c r="B34" s="687" t="s">
        <v>3155</v>
      </c>
      <c r="C34" s="871"/>
    </row>
    <row r="35" spans="1:3" ht="31.2">
      <c r="A35" s="686" t="s">
        <v>3156</v>
      </c>
      <c r="B35" s="687" t="s">
        <v>3157</v>
      </c>
      <c r="C35" s="871" t="s">
        <v>283</v>
      </c>
    </row>
    <row r="36" spans="1:3" ht="31.2">
      <c r="A36" s="686" t="s">
        <v>3158</v>
      </c>
      <c r="B36" s="687" t="s">
        <v>3159</v>
      </c>
      <c r="C36" s="871"/>
    </row>
    <row r="37" spans="1:3" ht="46.8">
      <c r="A37" s="686" t="s">
        <v>3161</v>
      </c>
      <c r="B37" s="687" t="s">
        <v>3162</v>
      </c>
      <c r="C37" s="871"/>
    </row>
    <row r="38" spans="1:3" ht="46.8">
      <c r="A38" s="686" t="s">
        <v>3165</v>
      </c>
      <c r="B38" s="687" t="s">
        <v>3167</v>
      </c>
      <c r="C38" s="871"/>
    </row>
    <row r="39" spans="1:3" ht="16.2" thickBot="1">
      <c r="A39" s="688" t="s">
        <v>3147</v>
      </c>
      <c r="B39" s="690" t="s">
        <v>3163</v>
      </c>
      <c r="C39" s="875" t="s">
        <v>283</v>
      </c>
    </row>
  </sheetData>
  <sheetProtection algorithmName="SHA-512" hashValue="Ilp6K1UpxnmvH2QWXMDTDoet9GjH5WNgaaivu2XXeAqNBM4jjf0aR0ZvgICJCv/wQOmfM8gEDRYeCZISxMvSjw==" saltValue="/ZDQq/g2cJFvJBMwgFCNuQ==" spinCount="100000" sheet="1" selectLockedCells="1"/>
  <mergeCells count="2">
    <mergeCell ref="A1:C1"/>
    <mergeCell ref="A2:C2"/>
  </mergeCells>
  <dataValidations count="20">
    <dataValidation allowBlank="1" showInputMessage="1" showErrorMessage="1" promptTitle="Prüfkosten" prompt="Bitte geben Sie die Gesamtkosten an. Bitte geben Sie auch die Testkosten pro Stück basierend auf der Bestellmenge an" sqref="C6" xr:uid="{F22537B5-8E37-42A9-BC05-533BA570F288}"/>
    <dataValidation allowBlank="1" showInputMessage="1" showErrorMessage="1" promptTitle="Produktbeschreibung" prompt="Beschreiben Sie kurz Ihren Artikel._x000a_Beispiel: Toaster mit Digtalanzeige und Brötchenhalter; Gasgrill" sqref="C9" xr:uid="{C032F8C5-AACE-4281-95E2-75B081FA3677}"/>
    <dataValidation allowBlank="1" showInputMessage="1" showErrorMessage="1" promptTitle="Spezielle Funktionen" prompt="Listen Sie besondere Produktmerkmale Ihres Artikels auf. Beispiele: mit Beleuchtung, Digitalanzeige, Bluetooth-Fähigkeit, Kindersicherungstaste, hitzebeständigen Griffen usw." sqref="C12" xr:uid="{004B8496-4D9D-4C00-BF5C-0F7BA604C35F}"/>
    <dataValidation allowBlank="1" showInputMessage="1" showErrorMessage="1" promptTitle="Farben und Design" prompt="Beschreiben Sie kurz die Farbe und das Design Ihres Artikels. Überlegen Sie, wie Sie Ihren Artikel in einem (Online-)Verkaufskatalog beschreiben würden. Beispiel: matte oder polierte Oberfläche, gebürsteter Stahl, etc." sqref="C13" xr:uid="{398FE80A-56EE-4DF3-8739-D50A9D03F3FF}"/>
    <dataValidation allowBlank="1" showInputMessage="1" showErrorMessage="1" promptTitle="Betriebstemperatur" prompt="Die meisten Produkte können unabhängig von der Temperatur betrieben und gelagert werden. Falls Ihr Produkt nur in einem bestimmten Temperaturbereich betrieben oder gelagert werden kann, geben Sie diesen bitte hier in C° (CELSIUS) an." sqref="C14" xr:uid="{5F68FC5F-C3CE-414D-B6B8-98C2A729100A}"/>
    <dataValidation allowBlank="1" showInputMessage="1" showErrorMessage="1" promptTitle="Zubehör" prompt="Führen Sie alle Zubehör- oder Zusatzartikel auf, die zusammen mit dem Hauptprodukt verkauft werden. Bsp: Batterien, Brötchenhalter für Toaster, etc." sqref="C15" xr:uid="{DC5FD6EC-0643-4F14-9539-B54FA28C1376}"/>
    <dataValidation allowBlank="1" showInputMessage="1" showErrorMessage="1" promptTitle="Deklarationsanforderungen" prompt="Nennen Sie alle gesetzlichen Richtlinien, die das Produkt erfüllen muss, z. B. Energierichtlinie, Spielzeugrichtlinie etc." sqref="C17" xr:uid="{05ADC280-FD60-4BEB-9922-CEEF123EA858}"/>
    <dataValidation allowBlank="1" showInputMessage="1" showErrorMessage="1" promptTitle="Rechtliche Zuordnung" prompt="Geben Sie bitte die zutreffende Richtlinie und die Klassifizierung an, andernfalls lassen Sie es leer. Bsp: Spielzeug - Richtlinie ist &quot;Spielzeugrichtlinie&quot;, Klassifizierung &quot;unter 3 Jahren&quot;." sqref="C18" xr:uid="{4968A5AE-2087-4946-B0A4-3D813A78B063}"/>
    <dataValidation allowBlank="1" showInputMessage="1" showErrorMessage="1" promptTitle="Weitere Zertifikate" prompt="Bitte geben Sie an, ob Ihr Produkt weitere Sicherheits- oder Gütezeichen hat. Beispiele: GS, FSC, etc." sqref="C19" xr:uid="{DAC131D0-4130-45D9-9F8A-B933993CCEAD}"/>
    <dataValidation allowBlank="1" showInputMessage="1" showErrorMessage="1" promptTitle="Gewicht" prompt="Geben Sie das Gewicht des Hauptprodukts an, schließen Sie Verpackung und Zubehör nicht mit ein." sqref="C24" xr:uid="{91B1BE37-518A-404A-965C-D757C25987B6}"/>
    <dataValidation allowBlank="1" showInputMessage="1" showErrorMessage="1" promptTitle="Flächengewicht" prompt="Anwendbar, wenn Textilgewebe oder Papier Teil des Produkts ist. _x000a_Beispiele: Outdoor-Loungesessel mit Stoffbezug (200GSM) oder Papier-Notebooks (80GSM)" sqref="C25" xr:uid="{80ACFF62-9105-4166-8081-7289A9205F76}"/>
    <dataValidation allowBlank="1" showErrorMessage="1" sqref="C26 C38 C33" xr:uid="{63238108-3DF4-4944-97EA-F29081613084}"/>
    <dataValidation allowBlank="1" showInputMessage="1" showErrorMessage="1" promptTitle="Beschichtung" prompt="Geben Sie Beschichtungstyp/Dicke an. Bsp: Salatschüssel aus Kraftpapier mit PP-Beschichtung, Dicke 0,1 mm" sqref="C27" xr:uid="{87A0D952-CBC8-443F-8D0F-D1FF9375F29E}"/>
    <dataValidation allowBlank="1" showInputMessage="1" showErrorMessage="1" promptTitle="Relevante Längen" prompt="Beschreiben Sie nur relevante Komponenten, z. B. elektrisches Kabel, Länge der Klinge eines Messers, Länge eines Rührstabs..." sqref="C28" xr:uid="{9FD37EF8-E311-46FF-B18E-EFEC9039C0CE}"/>
    <dataValidation allowBlank="1" showInputMessage="1" showErrorMessage="1" promptTitle="Standardisierte Größen" prompt="Beispiele zur Orientierung:_x000a_- S, M, L, XL _x000a_- 7, 8, 9 für Handschuhe_x000a_- M5 für Schrauben _x000a_- AA für Batterien_x000a_- E14, E27 für Lampenfassungen" sqref="C29" xr:uid="{6D46ACF9-5AD3-472F-9241-42100669F587}"/>
    <dataValidation allowBlank="1" showInputMessage="1" showErrorMessage="1" promptTitle="Holz" prompt="Beispiel: Bambusholz für Außenmöbel" sqref="C32" xr:uid="{CEA2DFC2-4372-4F2E-8386-E977A3777EE1}"/>
    <dataValidation allowBlank="1" showInputMessage="1" showErrorMessage="1" promptTitle="Textil" prompt="Beispiel: Outdoor-Möbel mit Sofakissen. Sofakissen aus 100 % Polyester" sqref="C34" xr:uid="{9A868D40-5499-4558-973F-03D8FAC67F2A}"/>
    <dataValidation allowBlank="1" showInputMessage="1" showErrorMessage="1" promptTitle="Glas" prompt="Wenn Ihr Produkt Glas enthält, beschreiben Sie hier den Glastyp. Beispiele: VSG, ESG, gehärtetes Glas, Verbundsicherheitsglas, Isolierglas, hitzebeständiges Glas, Sonnenschutzglas... " sqref="C36" xr:uid="{178F71B5-F650-4A04-94F5-A5D8E3D1CD39}"/>
    <dataValidation allowBlank="1" showInputMessage="1" showErrorMessage="1" promptTitle="Gemische" prompt="Siehe untenstehende Beispiele zur Orientierung und vergessen Sie nicht, die % für jede Mischungskomponente hinzuzufügen" sqref="C37" xr:uid="{9D2A4E87-A4C2-45E0-BA27-F208B353A0ED}"/>
    <dataValidation allowBlank="1" showInputMessage="1" showErrorMessage="1" promptTitle="TES Nr." prompt="Bitte geben Sie die TES-Nr. an (nur auszufüllen, wenn zuvor TES gewählt wurde)" sqref="C5" xr:uid="{46040B52-02DC-458B-B3E9-8CF66E403D6A}"/>
  </dataValidations>
  <pageMargins left="0.70866141732283472" right="0.70866141732283472" top="0.78740157480314965" bottom="0.78740157480314965" header="0.31496062992125984" footer="0.31496062992125984"/>
  <pageSetup paperSize="9" scale="49" orientation="landscape" r:id="rId1"/>
  <extLst>
    <ext xmlns:x14="http://schemas.microsoft.com/office/spreadsheetml/2009/9/main" uri="{78C0D931-6437-407d-A8EE-F0AAD7539E65}">
      <x14:conditionalFormattings>
        <x14:conditionalFormatting xmlns:xm="http://schemas.microsoft.com/office/excel/2006/main">
          <x14:cfRule type="expression" priority="34" id="{853101DA-D0D0-4364-81DF-2194914ECDBF}">
            <xm:f>#REF!='C:\Users\A13CFE9\AppData\Local\Microsoft\Windows\INetCache\Content.Outlook\KVNJQU0S\[REWE_Group_Artikeldatenblatt_Nonfood_V02-2020-EN_blank_Arbeitsversion neu.xlsx]Dropdown Auswahl'!#REF!</xm:f>
            <x14:dxf>
              <fill>
                <patternFill patternType="darkDown">
                  <bgColor theme="0"/>
                </patternFill>
              </fill>
            </x14:dxf>
          </x14:cfRule>
          <xm:sqref>C9</xm:sqref>
        </x14:conditionalFormatting>
        <x14:conditionalFormatting xmlns:xm="http://schemas.microsoft.com/office/excel/2006/main">
          <x14:cfRule type="expression" priority="35" id="{E5AB26FC-C01A-4B96-9ED2-2A556CBDD31B}">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36" id="{3C4CE826-AE39-4AD5-942F-EB8E4A3B3456}">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m:sqref>C9</xm:sqref>
        </x14:conditionalFormatting>
        <x14:conditionalFormatting xmlns:xm="http://schemas.microsoft.com/office/excel/2006/main">
          <x14:cfRule type="expression" priority="18" id="{67BD7510-464E-464C-B01E-DD357ED796F3}">
            <xm:f>#REF!='C:\Users\A13CFE9\AppData\Local\Microsoft\Windows\INetCache\Content.Outlook\KVNJQU0S\[REWE_Group_Artikeldatenblatt_Nonfood_V02-2020-EN_blank_Arbeitsversion neu.xlsx]Dropdown Auswahl'!#REF!</xm:f>
            <x14:dxf>
              <fill>
                <patternFill patternType="darkDown">
                  <bgColor theme="0"/>
                </patternFill>
              </fill>
            </x14:dxf>
          </x14:cfRule>
          <xm:sqref>C10:C19</xm:sqref>
        </x14:conditionalFormatting>
        <x14:conditionalFormatting xmlns:xm="http://schemas.microsoft.com/office/excel/2006/main">
          <x14:cfRule type="expression" priority="19" id="{793765C3-AA9D-472B-AFF0-FCA887A22448}">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20" id="{0D95A790-36FE-4380-AED5-AD7EEED09D08}">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m:sqref>C10:C19</xm:sqref>
        </x14:conditionalFormatting>
        <x14:conditionalFormatting xmlns:xm="http://schemas.microsoft.com/office/excel/2006/main">
          <x14:cfRule type="expression" priority="14" id="{B513065E-B954-47CF-91C6-AA4DA879BC18}">
            <xm:f>#REF!='C:\Users\A13CFE9\AppData\Local\Microsoft\Windows\INetCache\Content.Outlook\KVNJQU0S\[REWE_Group_Artikeldatenblatt_Nonfood_V02-2020-EN_blank_Arbeitsversion neu.xlsx]Dropdown Auswahl'!#REF!</xm:f>
            <x14:dxf>
              <fill>
                <patternFill patternType="darkDown">
                  <bgColor theme="0"/>
                </patternFill>
              </fill>
            </x14:dxf>
          </x14:cfRule>
          <xm:sqref>C21:C29</xm:sqref>
        </x14:conditionalFormatting>
        <x14:conditionalFormatting xmlns:xm="http://schemas.microsoft.com/office/excel/2006/main">
          <x14:cfRule type="expression" priority="15" id="{DB4DDF19-5723-4605-8E4A-AEA97BB49642}">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16" id="{9A4E31F3-051E-475C-A0F8-DA01A6911971}">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m:sqref>C21:C29</xm:sqref>
        </x14:conditionalFormatting>
        <x14:conditionalFormatting xmlns:xm="http://schemas.microsoft.com/office/excel/2006/main">
          <x14:cfRule type="expression" priority="10" id="{629E5111-5D17-4C54-9C51-42410A27ED34}">
            <xm:f>#REF!='C:\Users\A13CFE9\AppData\Local\Microsoft\Windows\INetCache\Content.Outlook\KVNJQU0S\[REWE_Group_Artikeldatenblatt_Nonfood_V02-2020-EN_blank_Arbeitsversion neu.xlsx]Dropdown Auswahl'!#REF!</xm:f>
            <x14:dxf>
              <fill>
                <patternFill patternType="darkDown">
                  <bgColor theme="0"/>
                </patternFill>
              </fill>
            </x14:dxf>
          </x14:cfRule>
          <xm:sqref>C31:C39</xm:sqref>
        </x14:conditionalFormatting>
        <x14:conditionalFormatting xmlns:xm="http://schemas.microsoft.com/office/excel/2006/main">
          <x14:cfRule type="expression" priority="11" id="{05BD9344-06BE-43E7-B003-C75504957B8B}">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12" id="{D67FC7CC-30E0-4E26-9CD8-6F43A6795FC3}">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m:sqref>C31:C39</xm:sqref>
        </x14:conditionalFormatting>
        <x14:conditionalFormatting xmlns:xm="http://schemas.microsoft.com/office/excel/2006/main">
          <x14:cfRule type="expression" priority="5" id="{804F258F-C4FC-4312-A588-F48580AA1363}">
            <xm:f>#REF!='C:\Users\A13CFE9\AppData\Local\Microsoft\Windows\INetCache\Content.Outlook\KVNJQU0S\[REWE_Group_Artikeldatenblatt_Nonfood_V02-2020-EN_blank_Arbeitsversion neu.xlsx]Dropdown Auswahl'!#REF!</xm:f>
            <x14:dxf>
              <fill>
                <patternFill patternType="darkDown">
                  <bgColor theme="0"/>
                </patternFill>
              </fill>
            </x14:dxf>
          </x14:cfRule>
          <xm:sqref>C4:C5</xm:sqref>
        </x14:conditionalFormatting>
        <x14:conditionalFormatting xmlns:xm="http://schemas.microsoft.com/office/excel/2006/main">
          <x14:cfRule type="expression" priority="6" id="{5414AAA1-DCED-421E-BE64-1209A13663B7}">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7" id="{820DA9FC-C655-47BF-B30B-2F9509094F3F}">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m:sqref>C4:C5</xm:sqref>
        </x14:conditionalFormatting>
        <x14:conditionalFormatting xmlns:xm="http://schemas.microsoft.com/office/excel/2006/main">
          <x14:cfRule type="expression" priority="1" id="{AAC1164C-F4E0-4B6B-ACBA-69A05F086BB5}">
            <xm:f>#REF!='C:\Users\A13CFE9\AppData\Local\Microsoft\Windows\INetCache\Content.Outlook\KVNJQU0S\[REWE_Group_Artikeldatenblatt_Nonfood_V02-2020-EN_blank_Arbeitsversion neu.xlsx]Dropdown Auswahl'!#REF!</xm:f>
            <x14:dxf>
              <fill>
                <patternFill patternType="darkDown">
                  <bgColor theme="0"/>
                </patternFill>
              </fill>
            </x14:dxf>
          </x14:cfRule>
          <xm:sqref>C6</xm:sqref>
        </x14:conditionalFormatting>
        <x14:conditionalFormatting xmlns:xm="http://schemas.microsoft.com/office/excel/2006/main">
          <x14:cfRule type="expression" priority="2" id="{E7570714-A161-45E0-87C5-BB7ADFD68776}">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3" id="{CE361904-4418-40C3-B17E-D266F9738DAD}">
            <xm:f>AND($A$27="",#REF!='C:\Users\A13CFE9\AppData\Local\Microsoft\Windows\INetCache\Content.Outlook\KVNJQU0S\[REWE_Group_Artikeldatenblatt_Nonfood_V02-2020-EN_blank_Arbeitsversion neu.xlsx]Dropdown Auswahl'!#REF!)</xm:f>
            <x14:dxf>
              <fill>
                <patternFill>
                  <bgColor theme="6" tint="0.59996337778862885"/>
                </patternFill>
              </fill>
            </x14:dxf>
          </x14:cfRule>
          <xm:sqref>C6</xm:sqref>
        </x14:conditionalFormatting>
        <x14:conditionalFormatting xmlns:xm="http://schemas.microsoft.com/office/excel/2006/main">
          <x14:cfRule type="expression" priority="837" id="{7F1412CE-534F-4218-9F3B-1C61179B1926}">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A20:B20 C9 A8:B18 A4:B6 C4:C5</xm:sqref>
        </x14:conditionalFormatting>
        <x14:conditionalFormatting xmlns:xm="http://schemas.microsoft.com/office/excel/2006/main">
          <x14:cfRule type="expression" priority="841" id="{2593234A-F3F2-4F33-B405-C0B3A0C34CD4}">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A30:B30</xm:sqref>
        </x14:conditionalFormatting>
        <x14:conditionalFormatting xmlns:xm="http://schemas.microsoft.com/office/excel/2006/main">
          <x14:cfRule type="expression" priority="842" id="{FA427618-631E-494D-BA04-D6A57468320C}">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A19:B19</xm:sqref>
        </x14:conditionalFormatting>
        <x14:conditionalFormatting xmlns:xm="http://schemas.microsoft.com/office/excel/2006/main">
          <x14:cfRule type="expression" priority="843" id="{E502A3EF-ADAC-4F3E-9B77-AA9D3EF75D2F}">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C10:C19 C6</xm:sqref>
        </x14:conditionalFormatting>
        <x14:conditionalFormatting xmlns:xm="http://schemas.microsoft.com/office/excel/2006/main">
          <x14:cfRule type="expression" priority="844" id="{45716A7D-8306-48F4-9784-7ADE94D92786}">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A3:B3 A7:B7</xm:sqref>
        </x14:conditionalFormatting>
        <x14:conditionalFormatting xmlns:xm="http://schemas.microsoft.com/office/excel/2006/main">
          <x14:cfRule type="expression" priority="846" id="{B779FB66-20E6-49BA-A94A-082CB60C8587}">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A21:C29</xm:sqref>
        </x14:conditionalFormatting>
        <x14:conditionalFormatting xmlns:xm="http://schemas.microsoft.com/office/excel/2006/main">
          <x14:cfRule type="expression" priority="847" id="{A2A661A7-1086-47E7-8F7A-301932931C2C}">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A31:C39</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promptTitle="Ausführungsart" prompt="Verwenden Sie das Dropdown-Menü und legen Sie fest, ob Ihr Produkt vor der Verwendung vom Kunden zusammengebaut werden muss ODER ob das Produkt beim Verkauf bereits fertig montiert ist." xr:uid="{254E497F-25BE-40C7-8A2E-1F24FC9A99CC}">
          <x14:formula1>
            <xm:f>'DD-DoG'!$B$2:$B$4</xm:f>
          </x14:formula1>
          <xm:sqref>C10</xm:sqref>
        </x14:dataValidation>
        <x14:dataValidation type="list" allowBlank="1" showInputMessage="1" showErrorMessage="1" promptTitle="Nutzungsort" prompt="Verwenden Sie die Dropdown-Liste, um anzugeben, ob Ihr Produkt hauptsächlich im Innen- oder Außenbereich verwendet wird." xr:uid="{8E92798F-D08D-482D-80E6-661FEE80DC4C}">
          <x14:formula1>
            <xm:f>'DD-DoG'!$C$2:$C$4</xm:f>
          </x14:formula1>
          <xm:sqref>C11</xm:sqref>
        </x14:dataValidation>
        <x14:dataValidation type="list" allowBlank="1" showInputMessage="1" showErrorMessage="1" promptTitle="Zielgruppe" prompt="Verwenden Sie das Dropdown, um anzugeben, ob Ihr Produkt von einer speziellen Zielgruppe verwendet wird und wenn ja, von welcher. " xr:uid="{87CB8F8F-40D5-4CA3-8496-B26478C0B0C1}">
          <x14:formula1>
            <xm:f>'DD-DoG'!$D$2:$D$6</xm:f>
          </x14:formula1>
          <xm:sqref>C16</xm:sqref>
        </x14:dataValidation>
        <x14:dataValidation type="list" allowBlank="1" showInputMessage="1" showErrorMessage="1" xr:uid="{0CC6277E-E983-4215-A868-17E224D813EB}">
          <x14:formula1>
            <xm:f>'DD-DoG'!$E$2:$E$4</xm:f>
          </x14:formula1>
          <xm:sqref>C23</xm:sqref>
        </x14:dataValidation>
        <x14:dataValidation type="list" allowBlank="1" showInputMessage="1" showErrorMessage="1" xr:uid="{D6CA3844-42EF-46B3-9ACD-19144CDDBD39}">
          <x14:formula1>
            <xm:f>'DD-DoG'!$F$2:$F$6</xm:f>
          </x14:formula1>
          <xm:sqref>C35</xm:sqref>
        </x14:dataValidation>
        <x14:dataValidation type="list" allowBlank="1" showInputMessage="1" showErrorMessage="1" xr:uid="{CC66B4CD-73D7-437B-B714-4346D01DF4B7}">
          <x14:formula1>
            <xm:f>'DD-DoG'!$G$2:$G$4</xm:f>
          </x14:formula1>
          <xm:sqref>C39</xm:sqref>
        </x14:dataValidation>
        <x14:dataValidation type="list" allowBlank="1" showInputMessage="1" showErrorMessage="1" xr:uid="{FA7ECCB7-95A4-48DF-971F-CBDFF99F7A95}">
          <x14:formula1>
            <xm:f>'DD-DoG'!$A$2:$A$11</xm:f>
          </x14:formula1>
          <xm:sqref>C4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73216-FCDA-410A-80BC-427003BCF558}">
  <dimension ref="A1:G11"/>
  <sheetViews>
    <sheetView workbookViewId="0">
      <selection activeCell="B16" sqref="B16"/>
    </sheetView>
  </sheetViews>
  <sheetFormatPr baseColWidth="10" defaultColWidth="9" defaultRowHeight="15.6"/>
  <cols>
    <col min="1" max="1" width="24.59765625" style="2" bestFit="1" customWidth="1"/>
    <col min="2" max="2" width="27.09765625" style="2" bestFit="1" customWidth="1"/>
    <col min="3" max="3" width="24.09765625" style="2" bestFit="1" customWidth="1"/>
    <col min="4" max="4" width="18.5" style="2" bestFit="1" customWidth="1"/>
    <col min="5" max="5" width="44.59765625" style="2" bestFit="1" customWidth="1"/>
    <col min="6" max="6" width="30.69921875" style="2" bestFit="1" customWidth="1"/>
    <col min="7" max="7" width="60.19921875" style="2" bestFit="1" customWidth="1"/>
    <col min="8" max="16384" width="9" style="2"/>
  </cols>
  <sheetData>
    <row r="1" spans="1:7" s="1" customFormat="1">
      <c r="A1" s="1" t="s">
        <v>3102</v>
      </c>
      <c r="B1" s="1" t="s">
        <v>3113</v>
      </c>
      <c r="C1" s="1" t="s">
        <v>3115</v>
      </c>
      <c r="D1" s="1" t="s">
        <v>3123</v>
      </c>
      <c r="E1" s="1" t="s">
        <v>3134</v>
      </c>
      <c r="F1" s="1" t="s">
        <v>3355</v>
      </c>
      <c r="G1" s="1" t="s">
        <v>3163</v>
      </c>
    </row>
    <row r="2" spans="1:7">
      <c r="A2" s="2" t="s">
        <v>283</v>
      </c>
      <c r="B2" s="2" t="s">
        <v>283</v>
      </c>
      <c r="C2" s="2" t="s">
        <v>283</v>
      </c>
      <c r="D2" s="2" t="s">
        <v>283</v>
      </c>
      <c r="E2" s="2" t="s">
        <v>283</v>
      </c>
      <c r="F2" s="2" t="s">
        <v>283</v>
      </c>
      <c r="G2" s="2" t="s">
        <v>283</v>
      </c>
    </row>
    <row r="3" spans="1:7">
      <c r="A3" s="944" t="s">
        <v>3168</v>
      </c>
      <c r="B3" s="2" t="s">
        <v>3352</v>
      </c>
      <c r="C3" s="2" t="s">
        <v>3353</v>
      </c>
      <c r="D3" s="2" t="s">
        <v>3350</v>
      </c>
      <c r="E3" s="2" t="s">
        <v>3357</v>
      </c>
      <c r="F3" s="2" t="s">
        <v>3350</v>
      </c>
      <c r="G3" s="2" t="s">
        <v>3357</v>
      </c>
    </row>
    <row r="4" spans="1:7">
      <c r="A4" s="944" t="s">
        <v>3169</v>
      </c>
      <c r="B4" s="2" t="s">
        <v>3351</v>
      </c>
      <c r="C4" s="2" t="s">
        <v>3354</v>
      </c>
      <c r="D4" s="2" t="s">
        <v>3358</v>
      </c>
      <c r="E4" s="2" t="s">
        <v>1</v>
      </c>
      <c r="F4" s="2" t="s">
        <v>1435</v>
      </c>
      <c r="G4" s="2" t="s">
        <v>1</v>
      </c>
    </row>
    <row r="5" spans="1:7">
      <c r="A5" s="944" t="s">
        <v>3412</v>
      </c>
      <c r="D5" s="2" t="s">
        <v>3359</v>
      </c>
      <c r="F5" s="2" t="s">
        <v>3356</v>
      </c>
    </row>
    <row r="6" spans="1:7">
      <c r="A6" s="944" t="s">
        <v>3413</v>
      </c>
      <c r="D6" s="2" t="s">
        <v>3360</v>
      </c>
      <c r="F6" s="2" t="s">
        <v>3172</v>
      </c>
    </row>
    <row r="7" spans="1:7">
      <c r="A7" s="944" t="s">
        <v>3170</v>
      </c>
    </row>
    <row r="8" spans="1:7">
      <c r="A8" s="944" t="s">
        <v>3171</v>
      </c>
    </row>
    <row r="9" spans="1:7">
      <c r="A9" s="944" t="s">
        <v>3414</v>
      </c>
    </row>
    <row r="10" spans="1:7">
      <c r="A10" s="944" t="s">
        <v>3415</v>
      </c>
    </row>
    <row r="11" spans="1:7">
      <c r="A11" s="944" t="s">
        <v>3416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268E3-9FF5-48EA-B2D4-8793D50F31B7}">
  <sheetPr>
    <tabColor theme="7" tint="0.39997558519241921"/>
    <pageSetUpPr fitToPage="1"/>
  </sheetPr>
  <dimension ref="A1:AI304"/>
  <sheetViews>
    <sheetView showGridLines="0" zoomScaleNormal="100" workbookViewId="0">
      <pane xSplit="2" ySplit="4" topLeftCell="C5" activePane="bottomRight" state="frozen"/>
      <selection activeCell="N24" sqref="N24"/>
      <selection pane="topRight" activeCell="N24" sqref="N24"/>
      <selection pane="bottomLeft" activeCell="N24" sqref="N24"/>
      <selection pane="bottomRight" activeCell="N24" sqref="N24"/>
    </sheetView>
  </sheetViews>
  <sheetFormatPr baseColWidth="10" defaultColWidth="11" defaultRowHeight="15.6"/>
  <cols>
    <col min="1" max="1" width="13.09765625" style="722" customWidth="1"/>
    <col min="2" max="2" width="27.59765625" style="474" customWidth="1"/>
    <col min="3" max="27" width="20.59765625" style="2" customWidth="1"/>
    <col min="28" max="28" width="44.09765625" style="2" customWidth="1"/>
    <col min="29" max="29" width="21.69921875" style="2" customWidth="1"/>
    <col min="30" max="31" width="20.59765625" style="2" customWidth="1"/>
    <col min="32" max="32" width="37" style="2" customWidth="1"/>
    <col min="33" max="33" width="28" style="2" customWidth="1"/>
    <col min="34" max="34" width="20.59765625" style="2" customWidth="1"/>
    <col min="35" max="16384" width="11" style="2"/>
  </cols>
  <sheetData>
    <row r="1" spans="1:35" s="612" customFormat="1" ht="16.8" thickTop="1" thickBot="1">
      <c r="A1" s="723" t="s">
        <v>2225</v>
      </c>
      <c r="B1" s="723" t="s">
        <v>218</v>
      </c>
      <c r="C1" s="1640" t="s">
        <v>3105</v>
      </c>
      <c r="D1" s="1641"/>
      <c r="E1" s="1642"/>
      <c r="F1" s="1641" t="s">
        <v>3108</v>
      </c>
      <c r="G1" s="1641"/>
      <c r="H1" s="1641"/>
      <c r="I1" s="1641"/>
      <c r="J1" s="1641"/>
      <c r="K1" s="1641"/>
      <c r="L1" s="1641"/>
      <c r="M1" s="1641"/>
      <c r="N1" s="1641"/>
      <c r="O1" s="1641"/>
      <c r="P1" s="1642"/>
      <c r="Q1" s="1640" t="s">
        <v>3109</v>
      </c>
      <c r="R1" s="1641"/>
      <c r="S1" s="1641"/>
      <c r="T1" s="1641"/>
      <c r="U1" s="1641"/>
      <c r="V1" s="1641"/>
      <c r="W1" s="1641"/>
      <c r="X1" s="1641"/>
      <c r="Y1" s="1642"/>
      <c r="Z1" s="1640" t="s">
        <v>1988</v>
      </c>
      <c r="AA1" s="1641"/>
      <c r="AB1" s="1641"/>
      <c r="AC1" s="1641"/>
      <c r="AD1" s="1641"/>
      <c r="AE1" s="1641"/>
      <c r="AF1" s="1641"/>
      <c r="AG1" s="1641"/>
      <c r="AH1" s="1642"/>
    </row>
    <row r="2" spans="1:35" s="612" customFormat="1" ht="79.2" thickTop="1" thickBot="1">
      <c r="A2" s="717" t="s">
        <v>3957</v>
      </c>
      <c r="B2" s="717" t="s">
        <v>2227</v>
      </c>
      <c r="C2" s="876" t="s">
        <v>3101</v>
      </c>
      <c r="D2" s="876" t="s">
        <v>3183</v>
      </c>
      <c r="E2" s="876" t="s">
        <v>3103</v>
      </c>
      <c r="F2" s="719" t="s">
        <v>3110</v>
      </c>
      <c r="G2" s="717" t="s">
        <v>3112</v>
      </c>
      <c r="H2" s="717" t="s">
        <v>3114</v>
      </c>
      <c r="I2" s="718" t="s">
        <v>3116</v>
      </c>
      <c r="J2" s="717" t="s">
        <v>3130</v>
      </c>
      <c r="K2" s="717" t="s">
        <v>3118</v>
      </c>
      <c r="L2" s="717" t="s">
        <v>3120</v>
      </c>
      <c r="M2" s="717" t="s">
        <v>3122</v>
      </c>
      <c r="N2" s="717" t="s">
        <v>3124</v>
      </c>
      <c r="O2" s="717" t="s">
        <v>3126</v>
      </c>
      <c r="P2" s="717" t="s">
        <v>3128</v>
      </c>
      <c r="Q2" s="719" t="s">
        <v>3145</v>
      </c>
      <c r="R2" s="717" t="s">
        <v>1980</v>
      </c>
      <c r="S2" s="717" t="s">
        <v>3133</v>
      </c>
      <c r="T2" s="717" t="s">
        <v>3135</v>
      </c>
      <c r="U2" s="717" t="s">
        <v>1981</v>
      </c>
      <c r="V2" s="717" t="s">
        <v>1983</v>
      </c>
      <c r="W2" s="717" t="s">
        <v>1982</v>
      </c>
      <c r="X2" s="717" t="s">
        <v>3140</v>
      </c>
      <c r="Y2" s="717" t="s">
        <v>3143</v>
      </c>
      <c r="Z2" s="720" t="s">
        <v>1984</v>
      </c>
      <c r="AA2" s="714" t="s">
        <v>1985</v>
      </c>
      <c r="AB2" s="714" t="s">
        <v>3033</v>
      </c>
      <c r="AC2" s="714" t="s">
        <v>3146</v>
      </c>
      <c r="AD2" s="714" t="s">
        <v>1986</v>
      </c>
      <c r="AE2" s="714" t="s">
        <v>1987</v>
      </c>
      <c r="AF2" s="714" t="s">
        <v>3160</v>
      </c>
      <c r="AG2" s="714" t="s">
        <v>3164</v>
      </c>
      <c r="AH2" s="715" t="s">
        <v>3147</v>
      </c>
      <c r="AI2" s="724"/>
    </row>
    <row r="3" spans="1:35" s="612" customFormat="1" ht="16.5" customHeight="1" thickTop="1" thickBot="1">
      <c r="A3" s="1108" t="s">
        <v>517</v>
      </c>
      <c r="B3" s="1108" t="s">
        <v>218</v>
      </c>
      <c r="C3" s="1640" t="s">
        <v>3106</v>
      </c>
      <c r="D3" s="1641"/>
      <c r="E3" s="1642"/>
      <c r="F3" s="1644" t="s">
        <v>1824</v>
      </c>
      <c r="G3" s="1644"/>
      <c r="H3" s="1644"/>
      <c r="I3" s="1644"/>
      <c r="J3" s="1644"/>
      <c r="K3" s="1644"/>
      <c r="L3" s="1644"/>
      <c r="M3" s="1644"/>
      <c r="N3" s="1644"/>
      <c r="O3" s="1644"/>
      <c r="P3" s="1645"/>
      <c r="Q3" s="1643" t="s">
        <v>1825</v>
      </c>
      <c r="R3" s="1644"/>
      <c r="S3" s="1644"/>
      <c r="T3" s="1644"/>
      <c r="U3" s="1644"/>
      <c r="V3" s="1644"/>
      <c r="W3" s="1644"/>
      <c r="X3" s="1644"/>
      <c r="Y3" s="1645"/>
      <c r="Z3" s="1643" t="s">
        <v>1826</v>
      </c>
      <c r="AA3" s="1644"/>
      <c r="AB3" s="1644"/>
      <c r="AC3" s="1644"/>
      <c r="AD3" s="1644"/>
      <c r="AE3" s="1644"/>
      <c r="AF3" s="1644"/>
      <c r="AG3" s="1644"/>
      <c r="AH3" s="1645"/>
    </row>
    <row r="4" spans="1:35" s="612" customFormat="1" ht="94.2" thickTop="1">
      <c r="A4" s="1109" t="s">
        <v>3957</v>
      </c>
      <c r="B4" s="717" t="s">
        <v>2226</v>
      </c>
      <c r="C4" s="876" t="s">
        <v>3102</v>
      </c>
      <c r="D4" s="876" t="s">
        <v>3185</v>
      </c>
      <c r="E4" s="876" t="s">
        <v>3104</v>
      </c>
      <c r="F4" s="721" t="s">
        <v>3111</v>
      </c>
      <c r="G4" s="718" t="s">
        <v>3113</v>
      </c>
      <c r="H4" s="718" t="s">
        <v>3115</v>
      </c>
      <c r="I4" s="718" t="s">
        <v>3131</v>
      </c>
      <c r="J4" s="718" t="s">
        <v>3117</v>
      </c>
      <c r="K4" s="718" t="s">
        <v>3119</v>
      </c>
      <c r="L4" s="718" t="s">
        <v>3121</v>
      </c>
      <c r="M4" s="718" t="s">
        <v>3123</v>
      </c>
      <c r="N4" s="718" t="s">
        <v>3125</v>
      </c>
      <c r="O4" s="718" t="s">
        <v>3127</v>
      </c>
      <c r="P4" s="717" t="s">
        <v>3129</v>
      </c>
      <c r="Q4" s="685" t="s">
        <v>3144</v>
      </c>
      <c r="R4" s="718" t="s">
        <v>3132</v>
      </c>
      <c r="S4" s="718" t="s">
        <v>3134</v>
      </c>
      <c r="T4" s="718" t="s">
        <v>3136</v>
      </c>
      <c r="U4" s="718" t="s">
        <v>3137</v>
      </c>
      <c r="V4" s="718" t="s">
        <v>3138</v>
      </c>
      <c r="W4" s="718" t="s">
        <v>3139</v>
      </c>
      <c r="X4" s="718" t="s">
        <v>3141</v>
      </c>
      <c r="Y4" s="717" t="s">
        <v>3142</v>
      </c>
      <c r="Z4" s="721" t="s">
        <v>1961</v>
      </c>
      <c r="AA4" s="689" t="s">
        <v>1827</v>
      </c>
      <c r="AB4" s="689" t="s">
        <v>3176</v>
      </c>
      <c r="AC4" s="689" t="s">
        <v>1962</v>
      </c>
      <c r="AD4" s="689" t="s">
        <v>1828</v>
      </c>
      <c r="AE4" s="689" t="s">
        <v>1829</v>
      </c>
      <c r="AF4" s="689" t="s">
        <v>3175</v>
      </c>
      <c r="AG4" s="689" t="s">
        <v>3166</v>
      </c>
      <c r="AH4" s="716" t="s">
        <v>3163</v>
      </c>
      <c r="AI4" s="724"/>
    </row>
    <row r="5" spans="1:35">
      <c r="A5" s="1107">
        <f>Table1[[#This Row],[NAN des Artikels]]</f>
        <v>0</v>
      </c>
      <c r="B5" s="1104" t="str">
        <f>IF(Table1[[#This Row],[Artikelbezeichnung Lieferant]]="","",Table1[[#This Row],[Artikelbezeichnung Lieferant]])</f>
        <v/>
      </c>
      <c r="C5" s="1105"/>
      <c r="D5" s="1105"/>
      <c r="E5" s="1105"/>
      <c r="F5" s="1105"/>
      <c r="G5" s="1105"/>
      <c r="H5" s="1105"/>
      <c r="I5" s="1106"/>
      <c r="J5" s="1106"/>
      <c r="K5" s="1106"/>
      <c r="L5" s="1106"/>
      <c r="M5" s="1105"/>
      <c r="N5" s="1106"/>
      <c r="O5" s="1106"/>
      <c r="P5" s="1106"/>
      <c r="Q5" s="1105"/>
      <c r="R5" s="1105"/>
      <c r="S5" s="1105"/>
      <c r="T5" s="1106"/>
      <c r="U5" s="1106"/>
      <c r="V5" s="1106"/>
      <c r="W5" s="1106"/>
      <c r="X5" s="1106"/>
      <c r="Y5" s="1106"/>
      <c r="Z5" s="1105"/>
      <c r="AA5" s="1106"/>
      <c r="AB5" s="1106"/>
      <c r="AC5" s="1106"/>
      <c r="AD5" s="1105"/>
      <c r="AE5" s="1106"/>
      <c r="AF5" s="1106"/>
      <c r="AG5" s="1106"/>
      <c r="AH5" s="1105"/>
    </row>
    <row r="6" spans="1:35">
      <c r="A6" s="1107">
        <f>Table1[[#This Row],[NAN des Artikels]]</f>
        <v>0</v>
      </c>
      <c r="B6" s="1104" t="str">
        <f>IF(Table1[[#This Row],[Artikelbezeichnung Lieferant]]="","",Table1[[#This Row],[Artikelbezeichnung Lieferant]])</f>
        <v/>
      </c>
      <c r="C6" s="1105"/>
      <c r="D6" s="1105"/>
      <c r="E6" s="1105"/>
      <c r="F6" s="1105"/>
      <c r="G6" s="1105"/>
      <c r="H6" s="1105"/>
      <c r="I6" s="1106"/>
      <c r="J6" s="1106"/>
      <c r="K6" s="1106"/>
      <c r="L6" s="1106"/>
      <c r="M6" s="1105"/>
      <c r="N6" s="1106"/>
      <c r="O6" s="1106"/>
      <c r="P6" s="1106"/>
      <c r="Q6" s="1105"/>
      <c r="R6" s="1105"/>
      <c r="S6" s="1105"/>
      <c r="T6" s="1106"/>
      <c r="U6" s="1106"/>
      <c r="V6" s="1106"/>
      <c r="W6" s="1106"/>
      <c r="X6" s="1106"/>
      <c r="Y6" s="1106"/>
      <c r="Z6" s="1105"/>
      <c r="AA6" s="1106"/>
      <c r="AB6" s="1106"/>
      <c r="AC6" s="1106"/>
      <c r="AD6" s="1105"/>
      <c r="AE6" s="1106"/>
      <c r="AF6" s="1106"/>
      <c r="AG6" s="1106"/>
      <c r="AH6" s="1105"/>
    </row>
    <row r="7" spans="1:35">
      <c r="A7" s="1107">
        <f>Table1[[#This Row],[NAN des Artikels]]</f>
        <v>0</v>
      </c>
      <c r="B7" s="1104" t="str">
        <f>IF(Table1[[#This Row],[Artikelbezeichnung Lieferant]]="","",Table1[[#This Row],[Artikelbezeichnung Lieferant]])</f>
        <v/>
      </c>
      <c r="C7" s="1105"/>
      <c r="D7" s="1105"/>
      <c r="E7" s="1105"/>
      <c r="F7" s="1105"/>
      <c r="G7" s="1105"/>
      <c r="H7" s="1105"/>
      <c r="I7" s="1106"/>
      <c r="J7" s="1106"/>
      <c r="K7" s="1106"/>
      <c r="L7" s="1106"/>
      <c r="M7" s="1105"/>
      <c r="N7" s="1106"/>
      <c r="O7" s="1106"/>
      <c r="P7" s="1106"/>
      <c r="Q7" s="1105"/>
      <c r="R7" s="1105"/>
      <c r="S7" s="1105"/>
      <c r="T7" s="1106"/>
      <c r="U7" s="1106"/>
      <c r="V7" s="1106"/>
      <c r="W7" s="1106"/>
      <c r="X7" s="1106"/>
      <c r="Y7" s="1106"/>
      <c r="Z7" s="1105"/>
      <c r="AA7" s="1106"/>
      <c r="AB7" s="1106"/>
      <c r="AC7" s="1106"/>
      <c r="AD7" s="1105"/>
      <c r="AE7" s="1106"/>
      <c r="AF7" s="1106"/>
      <c r="AG7" s="1106"/>
      <c r="AH7" s="1105"/>
    </row>
    <row r="8" spans="1:35">
      <c r="A8" s="1107">
        <f>Table1[[#This Row],[NAN des Artikels]]</f>
        <v>0</v>
      </c>
      <c r="B8" s="1104" t="str">
        <f>IF(Table1[[#This Row],[Artikelbezeichnung Lieferant]]="","",Table1[[#This Row],[Artikelbezeichnung Lieferant]])</f>
        <v/>
      </c>
      <c r="C8" s="1105"/>
      <c r="D8" s="1105"/>
      <c r="E8" s="1105"/>
      <c r="F8" s="1105"/>
      <c r="G8" s="1105"/>
      <c r="H8" s="1105"/>
      <c r="I8" s="1106"/>
      <c r="J8" s="1106"/>
      <c r="K8" s="1106"/>
      <c r="L8" s="1106"/>
      <c r="M8" s="1105"/>
      <c r="N8" s="1106"/>
      <c r="O8" s="1106"/>
      <c r="P8" s="1106"/>
      <c r="Q8" s="1105"/>
      <c r="R8" s="1105"/>
      <c r="S8" s="1105"/>
      <c r="T8" s="1106"/>
      <c r="U8" s="1106"/>
      <c r="V8" s="1106"/>
      <c r="W8" s="1106"/>
      <c r="X8" s="1106"/>
      <c r="Y8" s="1106"/>
      <c r="Z8" s="1105"/>
      <c r="AA8" s="1106"/>
      <c r="AB8" s="1106"/>
      <c r="AC8" s="1106"/>
      <c r="AD8" s="1105"/>
      <c r="AE8" s="1106"/>
      <c r="AF8" s="1106"/>
      <c r="AG8" s="1106"/>
      <c r="AH8" s="1105"/>
    </row>
    <row r="9" spans="1:35">
      <c r="A9" s="1107">
        <f>Table1[[#This Row],[NAN des Artikels]]</f>
        <v>0</v>
      </c>
      <c r="B9" s="1104" t="str">
        <f>IF(Table1[[#This Row],[Artikelbezeichnung Lieferant]]="","",Table1[[#This Row],[Artikelbezeichnung Lieferant]])</f>
        <v/>
      </c>
      <c r="C9" s="1105"/>
      <c r="D9" s="1105"/>
      <c r="E9" s="1105"/>
      <c r="F9" s="1105"/>
      <c r="G9" s="1105"/>
      <c r="H9" s="1105"/>
      <c r="I9" s="1106"/>
      <c r="J9" s="1106"/>
      <c r="K9" s="1106"/>
      <c r="L9" s="1106"/>
      <c r="M9" s="1105"/>
      <c r="N9" s="1106"/>
      <c r="O9" s="1106"/>
      <c r="P9" s="1106"/>
      <c r="Q9" s="1105"/>
      <c r="R9" s="1105"/>
      <c r="S9" s="1105"/>
      <c r="T9" s="1106"/>
      <c r="U9" s="1106"/>
      <c r="V9" s="1106"/>
      <c r="W9" s="1106"/>
      <c r="X9" s="1106"/>
      <c r="Y9" s="1106"/>
      <c r="Z9" s="1105"/>
      <c r="AA9" s="1106"/>
      <c r="AB9" s="1106"/>
      <c r="AC9" s="1106"/>
      <c r="AD9" s="1105"/>
      <c r="AE9" s="1106"/>
      <c r="AF9" s="1106"/>
      <c r="AG9" s="1106"/>
      <c r="AH9" s="1105"/>
    </row>
    <row r="10" spans="1:35">
      <c r="A10" s="1107">
        <f>Table1[[#This Row],[NAN des Artikels]]</f>
        <v>0</v>
      </c>
      <c r="B10" s="1104" t="str">
        <f>IF(Table1[[#This Row],[Artikelbezeichnung Lieferant]]="","",Table1[[#This Row],[Artikelbezeichnung Lieferant]])</f>
        <v/>
      </c>
      <c r="C10" s="1105"/>
      <c r="D10" s="1105"/>
      <c r="E10" s="1105"/>
      <c r="F10" s="1105"/>
      <c r="G10" s="1105"/>
      <c r="H10" s="1105"/>
      <c r="I10" s="1106"/>
      <c r="J10" s="1106"/>
      <c r="K10" s="1106"/>
      <c r="L10" s="1106"/>
      <c r="M10" s="1105"/>
      <c r="N10" s="1106"/>
      <c r="O10" s="1106"/>
      <c r="P10" s="1106"/>
      <c r="Q10" s="1105"/>
      <c r="R10" s="1105"/>
      <c r="S10" s="1105"/>
      <c r="T10" s="1106"/>
      <c r="U10" s="1106"/>
      <c r="V10" s="1106"/>
      <c r="W10" s="1106"/>
      <c r="X10" s="1106"/>
      <c r="Y10" s="1106"/>
      <c r="Z10" s="1105"/>
      <c r="AA10" s="1106"/>
      <c r="AB10" s="1106"/>
      <c r="AC10" s="1106"/>
      <c r="AD10" s="1105"/>
      <c r="AE10" s="1106"/>
      <c r="AF10" s="1106"/>
      <c r="AG10" s="1106"/>
      <c r="AH10" s="1105"/>
    </row>
    <row r="11" spans="1:35">
      <c r="A11" s="1107">
        <f>Table1[[#This Row],[NAN des Artikels]]</f>
        <v>0</v>
      </c>
      <c r="B11" s="1104" t="str">
        <f>IF(Table1[[#This Row],[Artikelbezeichnung Lieferant]]="","",Table1[[#This Row],[Artikelbezeichnung Lieferant]])</f>
        <v/>
      </c>
      <c r="C11" s="1105"/>
      <c r="D11" s="1105"/>
      <c r="E11" s="1105"/>
      <c r="F11" s="1105"/>
      <c r="G11" s="1105"/>
      <c r="H11" s="1105"/>
      <c r="I11" s="1106"/>
      <c r="J11" s="1106"/>
      <c r="K11" s="1106"/>
      <c r="L11" s="1106"/>
      <c r="M11" s="1105"/>
      <c r="N11" s="1106"/>
      <c r="O11" s="1106"/>
      <c r="P11" s="1106"/>
      <c r="Q11" s="1105"/>
      <c r="R11" s="1105"/>
      <c r="S11" s="1105"/>
      <c r="T11" s="1106"/>
      <c r="U11" s="1106"/>
      <c r="V11" s="1106"/>
      <c r="W11" s="1106"/>
      <c r="X11" s="1106"/>
      <c r="Y11" s="1106"/>
      <c r="Z11" s="1105"/>
      <c r="AA11" s="1106"/>
      <c r="AB11" s="1106"/>
      <c r="AC11" s="1106"/>
      <c r="AD11" s="1105"/>
      <c r="AE11" s="1106"/>
      <c r="AF11" s="1106"/>
      <c r="AG11" s="1106"/>
      <c r="AH11" s="1105"/>
    </row>
    <row r="12" spans="1:35">
      <c r="A12" s="1107">
        <f>Table1[[#This Row],[NAN des Artikels]]</f>
        <v>0</v>
      </c>
      <c r="B12" s="1104" t="str">
        <f>IF(Table1[[#This Row],[Artikelbezeichnung Lieferant]]="","",Table1[[#This Row],[Artikelbezeichnung Lieferant]])</f>
        <v/>
      </c>
      <c r="C12" s="1105"/>
      <c r="D12" s="1105"/>
      <c r="E12" s="1105"/>
      <c r="F12" s="1105"/>
      <c r="G12" s="1105"/>
      <c r="H12" s="1105"/>
      <c r="I12" s="1106"/>
      <c r="J12" s="1106"/>
      <c r="K12" s="1106"/>
      <c r="L12" s="1106"/>
      <c r="M12" s="1105"/>
      <c r="N12" s="1106"/>
      <c r="O12" s="1106"/>
      <c r="P12" s="1106"/>
      <c r="Q12" s="1105"/>
      <c r="R12" s="1105"/>
      <c r="S12" s="1105"/>
      <c r="T12" s="1106"/>
      <c r="U12" s="1106"/>
      <c r="V12" s="1106"/>
      <c r="W12" s="1106"/>
      <c r="X12" s="1106"/>
      <c r="Y12" s="1106"/>
      <c r="Z12" s="1105"/>
      <c r="AA12" s="1106"/>
      <c r="AB12" s="1106"/>
      <c r="AC12" s="1106"/>
      <c r="AD12" s="1105"/>
      <c r="AE12" s="1106"/>
      <c r="AF12" s="1106"/>
      <c r="AG12" s="1106"/>
      <c r="AH12" s="1105"/>
    </row>
    <row r="13" spans="1:35">
      <c r="A13" s="1107">
        <f>Table1[[#This Row],[NAN des Artikels]]</f>
        <v>0</v>
      </c>
      <c r="B13" s="1104" t="str">
        <f>IF(Table1[[#This Row],[Artikelbezeichnung Lieferant]]="","",Table1[[#This Row],[Artikelbezeichnung Lieferant]])</f>
        <v/>
      </c>
      <c r="C13" s="1105"/>
      <c r="D13" s="1105"/>
      <c r="E13" s="1105"/>
      <c r="F13" s="1105"/>
      <c r="G13" s="1105"/>
      <c r="H13" s="1105"/>
      <c r="I13" s="1106"/>
      <c r="J13" s="1106"/>
      <c r="K13" s="1106"/>
      <c r="L13" s="1106"/>
      <c r="M13" s="1105"/>
      <c r="N13" s="1106"/>
      <c r="O13" s="1106"/>
      <c r="P13" s="1106"/>
      <c r="Q13" s="1105"/>
      <c r="R13" s="1105"/>
      <c r="S13" s="1105"/>
      <c r="T13" s="1106"/>
      <c r="U13" s="1106"/>
      <c r="V13" s="1106"/>
      <c r="W13" s="1106"/>
      <c r="X13" s="1106"/>
      <c r="Y13" s="1106"/>
      <c r="Z13" s="1105"/>
      <c r="AA13" s="1106"/>
      <c r="AB13" s="1106"/>
      <c r="AC13" s="1106"/>
      <c r="AD13" s="1105"/>
      <c r="AE13" s="1106"/>
      <c r="AF13" s="1106"/>
      <c r="AG13" s="1106"/>
      <c r="AH13" s="1105"/>
    </row>
    <row r="14" spans="1:35">
      <c r="A14" s="1107">
        <f>Table1[[#This Row],[NAN des Artikels]]</f>
        <v>0</v>
      </c>
      <c r="B14" s="1104" t="str">
        <f>IF(Table1[[#This Row],[Artikelbezeichnung Lieferant]]="","",Table1[[#This Row],[Artikelbezeichnung Lieferant]])</f>
        <v/>
      </c>
      <c r="C14" s="1105"/>
      <c r="D14" s="1105"/>
      <c r="E14" s="1105"/>
      <c r="F14" s="1105"/>
      <c r="G14" s="1105"/>
      <c r="H14" s="1105"/>
      <c r="I14" s="1106"/>
      <c r="J14" s="1106"/>
      <c r="K14" s="1106"/>
      <c r="L14" s="1106"/>
      <c r="M14" s="1105"/>
      <c r="N14" s="1106"/>
      <c r="O14" s="1106"/>
      <c r="P14" s="1106"/>
      <c r="Q14" s="1105"/>
      <c r="R14" s="1105"/>
      <c r="S14" s="1105"/>
      <c r="T14" s="1106"/>
      <c r="U14" s="1106"/>
      <c r="V14" s="1106"/>
      <c r="W14" s="1106"/>
      <c r="X14" s="1106"/>
      <c r="Y14" s="1106"/>
      <c r="Z14" s="1105"/>
      <c r="AA14" s="1106"/>
      <c r="AB14" s="1106"/>
      <c r="AC14" s="1106"/>
      <c r="AD14" s="1105"/>
      <c r="AE14" s="1106"/>
      <c r="AF14" s="1106"/>
      <c r="AG14" s="1106"/>
      <c r="AH14" s="1105"/>
    </row>
    <row r="15" spans="1:35">
      <c r="A15" s="1107">
        <f>Table1[[#This Row],[NAN des Artikels]]</f>
        <v>0</v>
      </c>
      <c r="B15" s="1104" t="str">
        <f>IF(Table1[[#This Row],[Artikelbezeichnung Lieferant]]="","",Table1[[#This Row],[Artikelbezeichnung Lieferant]])</f>
        <v/>
      </c>
      <c r="C15" s="1105"/>
      <c r="D15" s="1105"/>
      <c r="E15" s="1105"/>
      <c r="F15" s="1105"/>
      <c r="G15" s="1105"/>
      <c r="H15" s="1105"/>
      <c r="I15" s="1106"/>
      <c r="J15" s="1106"/>
      <c r="K15" s="1106"/>
      <c r="L15" s="1106"/>
      <c r="M15" s="1105"/>
      <c r="N15" s="1106"/>
      <c r="O15" s="1106"/>
      <c r="P15" s="1106"/>
      <c r="Q15" s="1105"/>
      <c r="R15" s="1105"/>
      <c r="S15" s="1105"/>
      <c r="T15" s="1106"/>
      <c r="U15" s="1106"/>
      <c r="V15" s="1106"/>
      <c r="W15" s="1106"/>
      <c r="X15" s="1106"/>
      <c r="Y15" s="1106"/>
      <c r="Z15" s="1105"/>
      <c r="AA15" s="1106"/>
      <c r="AB15" s="1106"/>
      <c r="AC15" s="1106"/>
      <c r="AD15" s="1105"/>
      <c r="AE15" s="1106"/>
      <c r="AF15" s="1106"/>
      <c r="AG15" s="1106"/>
      <c r="AH15" s="1105"/>
    </row>
    <row r="16" spans="1:35">
      <c r="A16" s="1107">
        <f>Table1[[#This Row],[NAN des Artikels]]</f>
        <v>0</v>
      </c>
      <c r="B16" s="1104" t="str">
        <f>IF(Table1[[#This Row],[Artikelbezeichnung Lieferant]]="","",Table1[[#This Row],[Artikelbezeichnung Lieferant]])</f>
        <v/>
      </c>
      <c r="C16" s="1105"/>
      <c r="D16" s="1105"/>
      <c r="E16" s="1105"/>
      <c r="F16" s="1105"/>
      <c r="G16" s="1105"/>
      <c r="H16" s="1105"/>
      <c r="I16" s="1106"/>
      <c r="J16" s="1106"/>
      <c r="K16" s="1106"/>
      <c r="L16" s="1106"/>
      <c r="M16" s="1105"/>
      <c r="N16" s="1106"/>
      <c r="O16" s="1106"/>
      <c r="P16" s="1106"/>
      <c r="Q16" s="1105"/>
      <c r="R16" s="1105"/>
      <c r="S16" s="1105"/>
      <c r="T16" s="1106"/>
      <c r="U16" s="1106"/>
      <c r="V16" s="1106"/>
      <c r="W16" s="1106"/>
      <c r="X16" s="1106"/>
      <c r="Y16" s="1106"/>
      <c r="Z16" s="1105"/>
      <c r="AA16" s="1106"/>
      <c r="AB16" s="1106"/>
      <c r="AC16" s="1106"/>
      <c r="AD16" s="1105"/>
      <c r="AE16" s="1106"/>
      <c r="AF16" s="1106"/>
      <c r="AG16" s="1106"/>
      <c r="AH16" s="1105"/>
    </row>
    <row r="17" spans="1:34">
      <c r="A17" s="1107">
        <f>Table1[[#This Row],[NAN des Artikels]]</f>
        <v>0</v>
      </c>
      <c r="B17" s="1104" t="str">
        <f>IF(Table1[[#This Row],[Artikelbezeichnung Lieferant]]="","",Table1[[#This Row],[Artikelbezeichnung Lieferant]])</f>
        <v/>
      </c>
      <c r="C17" s="1105"/>
      <c r="D17" s="1105"/>
      <c r="E17" s="1105"/>
      <c r="F17" s="1105"/>
      <c r="G17" s="1105"/>
      <c r="H17" s="1105"/>
      <c r="I17" s="1106"/>
      <c r="J17" s="1106"/>
      <c r="K17" s="1106"/>
      <c r="L17" s="1106"/>
      <c r="M17" s="1105"/>
      <c r="N17" s="1106"/>
      <c r="O17" s="1106"/>
      <c r="P17" s="1106"/>
      <c r="Q17" s="1105"/>
      <c r="R17" s="1105"/>
      <c r="S17" s="1105"/>
      <c r="T17" s="1106"/>
      <c r="U17" s="1106"/>
      <c r="V17" s="1106"/>
      <c r="W17" s="1106"/>
      <c r="X17" s="1106"/>
      <c r="Y17" s="1106"/>
      <c r="Z17" s="1105"/>
      <c r="AA17" s="1106"/>
      <c r="AB17" s="1106"/>
      <c r="AC17" s="1106"/>
      <c r="AD17" s="1105"/>
      <c r="AE17" s="1106"/>
      <c r="AF17" s="1106"/>
      <c r="AG17" s="1106"/>
      <c r="AH17" s="1105"/>
    </row>
    <row r="18" spans="1:34">
      <c r="A18" s="1107">
        <f>Table1[[#This Row],[NAN des Artikels]]</f>
        <v>0</v>
      </c>
      <c r="B18" s="1104" t="str">
        <f>IF(Table1[[#This Row],[Artikelbezeichnung Lieferant]]="","",Table1[[#This Row],[Artikelbezeichnung Lieferant]])</f>
        <v/>
      </c>
      <c r="C18" s="1105"/>
      <c r="D18" s="1105"/>
      <c r="E18" s="1105"/>
      <c r="F18" s="1105"/>
      <c r="G18" s="1105"/>
      <c r="H18" s="1105"/>
      <c r="I18" s="1106"/>
      <c r="J18" s="1106"/>
      <c r="K18" s="1106"/>
      <c r="L18" s="1106"/>
      <c r="M18" s="1105"/>
      <c r="N18" s="1106"/>
      <c r="O18" s="1106"/>
      <c r="P18" s="1106"/>
      <c r="Q18" s="1105"/>
      <c r="R18" s="1105"/>
      <c r="S18" s="1105"/>
      <c r="T18" s="1106"/>
      <c r="U18" s="1106"/>
      <c r="V18" s="1106"/>
      <c r="W18" s="1106"/>
      <c r="X18" s="1106"/>
      <c r="Y18" s="1106"/>
      <c r="Z18" s="1105"/>
      <c r="AA18" s="1106"/>
      <c r="AB18" s="1106"/>
      <c r="AC18" s="1106"/>
      <c r="AD18" s="1105"/>
      <c r="AE18" s="1106"/>
      <c r="AF18" s="1106"/>
      <c r="AG18" s="1106"/>
      <c r="AH18" s="1105"/>
    </row>
    <row r="19" spans="1:34">
      <c r="A19" s="1107">
        <f>Table1[[#This Row],[NAN des Artikels]]</f>
        <v>0</v>
      </c>
      <c r="B19" s="1104" t="str">
        <f>IF(Table1[[#This Row],[Artikelbezeichnung Lieferant]]="","",Table1[[#This Row],[Artikelbezeichnung Lieferant]])</f>
        <v/>
      </c>
      <c r="C19" s="1105"/>
      <c r="D19" s="1105"/>
      <c r="E19" s="1105"/>
      <c r="F19" s="1105"/>
      <c r="G19" s="1105"/>
      <c r="H19" s="1105"/>
      <c r="I19" s="1106"/>
      <c r="J19" s="1106"/>
      <c r="K19" s="1106"/>
      <c r="L19" s="1106"/>
      <c r="M19" s="1105"/>
      <c r="N19" s="1106"/>
      <c r="O19" s="1106"/>
      <c r="P19" s="1106"/>
      <c r="Q19" s="1105"/>
      <c r="R19" s="1105"/>
      <c r="S19" s="1105"/>
      <c r="T19" s="1106"/>
      <c r="U19" s="1106"/>
      <c r="V19" s="1106"/>
      <c r="W19" s="1106"/>
      <c r="X19" s="1106"/>
      <c r="Y19" s="1106"/>
      <c r="Z19" s="1105"/>
      <c r="AA19" s="1106"/>
      <c r="AB19" s="1106"/>
      <c r="AC19" s="1106"/>
      <c r="AD19" s="1105"/>
      <c r="AE19" s="1106"/>
      <c r="AF19" s="1106"/>
      <c r="AG19" s="1106"/>
      <c r="AH19" s="1105"/>
    </row>
    <row r="20" spans="1:34">
      <c r="A20" s="1107">
        <f>Table1[[#This Row],[NAN des Artikels]]</f>
        <v>0</v>
      </c>
      <c r="B20" s="1104" t="str">
        <f>IF(Table1[[#This Row],[Artikelbezeichnung Lieferant]]="","",Table1[[#This Row],[Artikelbezeichnung Lieferant]])</f>
        <v/>
      </c>
      <c r="C20" s="1105"/>
      <c r="D20" s="1105"/>
      <c r="E20" s="1105"/>
      <c r="F20" s="1105"/>
      <c r="G20" s="1105"/>
      <c r="H20" s="1105"/>
      <c r="I20" s="1106"/>
      <c r="J20" s="1106"/>
      <c r="K20" s="1106"/>
      <c r="L20" s="1106"/>
      <c r="M20" s="1105"/>
      <c r="N20" s="1106"/>
      <c r="O20" s="1106"/>
      <c r="P20" s="1106"/>
      <c r="Q20" s="1105"/>
      <c r="R20" s="1105"/>
      <c r="S20" s="1105"/>
      <c r="T20" s="1106"/>
      <c r="U20" s="1106"/>
      <c r="V20" s="1106"/>
      <c r="W20" s="1106"/>
      <c r="X20" s="1106"/>
      <c r="Y20" s="1106"/>
      <c r="Z20" s="1105"/>
      <c r="AA20" s="1106"/>
      <c r="AB20" s="1106"/>
      <c r="AC20" s="1106"/>
      <c r="AD20" s="1105"/>
      <c r="AE20" s="1106"/>
      <c r="AF20" s="1106"/>
      <c r="AG20" s="1106"/>
      <c r="AH20" s="1105"/>
    </row>
    <row r="21" spans="1:34">
      <c r="A21" s="1107">
        <f>Table1[[#This Row],[NAN des Artikels]]</f>
        <v>0</v>
      </c>
      <c r="B21" s="1104" t="str">
        <f>IF(Table1[[#This Row],[Artikelbezeichnung Lieferant]]="","",Table1[[#This Row],[Artikelbezeichnung Lieferant]])</f>
        <v/>
      </c>
      <c r="C21" s="1105"/>
      <c r="D21" s="1105"/>
      <c r="E21" s="1105"/>
      <c r="F21" s="1105"/>
      <c r="G21" s="1105"/>
      <c r="H21" s="1105"/>
      <c r="I21" s="1106"/>
      <c r="J21" s="1106"/>
      <c r="K21" s="1106"/>
      <c r="L21" s="1106"/>
      <c r="M21" s="1105"/>
      <c r="N21" s="1106"/>
      <c r="O21" s="1106"/>
      <c r="P21" s="1106"/>
      <c r="Q21" s="1105"/>
      <c r="R21" s="1105"/>
      <c r="S21" s="1105"/>
      <c r="T21" s="1106"/>
      <c r="U21" s="1106"/>
      <c r="V21" s="1106"/>
      <c r="W21" s="1106"/>
      <c r="X21" s="1106"/>
      <c r="Y21" s="1106"/>
      <c r="Z21" s="1105"/>
      <c r="AA21" s="1106"/>
      <c r="AB21" s="1106"/>
      <c r="AC21" s="1106"/>
      <c r="AD21" s="1105"/>
      <c r="AE21" s="1106"/>
      <c r="AF21" s="1106"/>
      <c r="AG21" s="1106"/>
      <c r="AH21" s="1105"/>
    </row>
    <row r="22" spans="1:34">
      <c r="A22" s="1107">
        <f>Table1[[#This Row],[NAN des Artikels]]</f>
        <v>0</v>
      </c>
      <c r="B22" s="1104" t="str">
        <f>IF(Table1[[#This Row],[Artikelbezeichnung Lieferant]]="","",Table1[[#This Row],[Artikelbezeichnung Lieferant]])</f>
        <v/>
      </c>
      <c r="C22" s="1105"/>
      <c r="D22" s="1105"/>
      <c r="E22" s="1105"/>
      <c r="F22" s="1105"/>
      <c r="G22" s="1105"/>
      <c r="H22" s="1105"/>
      <c r="I22" s="1106"/>
      <c r="J22" s="1106"/>
      <c r="K22" s="1106"/>
      <c r="L22" s="1106"/>
      <c r="M22" s="1105"/>
      <c r="N22" s="1106"/>
      <c r="O22" s="1106"/>
      <c r="P22" s="1106"/>
      <c r="Q22" s="1105"/>
      <c r="R22" s="1105"/>
      <c r="S22" s="1105"/>
      <c r="T22" s="1106"/>
      <c r="U22" s="1106"/>
      <c r="V22" s="1106"/>
      <c r="W22" s="1106"/>
      <c r="X22" s="1106"/>
      <c r="Y22" s="1106"/>
      <c r="Z22" s="1105"/>
      <c r="AA22" s="1106"/>
      <c r="AB22" s="1106"/>
      <c r="AC22" s="1106"/>
      <c r="AD22" s="1105"/>
      <c r="AE22" s="1106"/>
      <c r="AF22" s="1106"/>
      <c r="AG22" s="1106"/>
      <c r="AH22" s="1105"/>
    </row>
    <row r="23" spans="1:34">
      <c r="A23" s="1107">
        <f>Table1[[#This Row],[NAN des Artikels]]</f>
        <v>0</v>
      </c>
      <c r="B23" s="1104" t="str">
        <f>IF(Table1[[#This Row],[Artikelbezeichnung Lieferant]]="","",Table1[[#This Row],[Artikelbezeichnung Lieferant]])</f>
        <v/>
      </c>
      <c r="C23" s="1105"/>
      <c r="D23" s="1105"/>
      <c r="E23" s="1105"/>
      <c r="F23" s="1105"/>
      <c r="G23" s="1105"/>
      <c r="H23" s="1105"/>
      <c r="I23" s="1106"/>
      <c r="J23" s="1106"/>
      <c r="K23" s="1106"/>
      <c r="L23" s="1106"/>
      <c r="M23" s="1105"/>
      <c r="N23" s="1106"/>
      <c r="O23" s="1106"/>
      <c r="P23" s="1106"/>
      <c r="Q23" s="1105"/>
      <c r="R23" s="1105"/>
      <c r="S23" s="1105"/>
      <c r="T23" s="1106"/>
      <c r="U23" s="1106"/>
      <c r="V23" s="1106"/>
      <c r="W23" s="1106"/>
      <c r="X23" s="1106"/>
      <c r="Y23" s="1106"/>
      <c r="Z23" s="1105"/>
      <c r="AA23" s="1106"/>
      <c r="AB23" s="1106"/>
      <c r="AC23" s="1106"/>
      <c r="AD23" s="1105"/>
      <c r="AE23" s="1106"/>
      <c r="AF23" s="1106"/>
      <c r="AG23" s="1106"/>
      <c r="AH23" s="1105"/>
    </row>
    <row r="24" spans="1:34">
      <c r="A24" s="1107">
        <f>Table1[[#This Row],[NAN des Artikels]]</f>
        <v>0</v>
      </c>
      <c r="B24" s="1104" t="str">
        <f>IF(Table1[[#This Row],[Artikelbezeichnung Lieferant]]="","",Table1[[#This Row],[Artikelbezeichnung Lieferant]])</f>
        <v/>
      </c>
      <c r="C24" s="1105"/>
      <c r="D24" s="1105"/>
      <c r="E24" s="1105"/>
      <c r="F24" s="1105"/>
      <c r="G24" s="1105"/>
      <c r="H24" s="1105"/>
      <c r="I24" s="1106"/>
      <c r="J24" s="1106"/>
      <c r="K24" s="1106"/>
      <c r="L24" s="1106"/>
      <c r="M24" s="1105"/>
      <c r="N24" s="1106"/>
      <c r="O24" s="1106"/>
      <c r="P24" s="1106"/>
      <c r="Q24" s="1105"/>
      <c r="R24" s="1105"/>
      <c r="S24" s="1105"/>
      <c r="T24" s="1106"/>
      <c r="U24" s="1106"/>
      <c r="V24" s="1106"/>
      <c r="W24" s="1106"/>
      <c r="X24" s="1106"/>
      <c r="Y24" s="1106"/>
      <c r="Z24" s="1105"/>
      <c r="AA24" s="1106"/>
      <c r="AB24" s="1106"/>
      <c r="AC24" s="1106"/>
      <c r="AD24" s="1105"/>
      <c r="AE24" s="1106"/>
      <c r="AF24" s="1106"/>
      <c r="AG24" s="1106"/>
      <c r="AH24" s="1105"/>
    </row>
    <row r="25" spans="1:34">
      <c r="A25" s="1107">
        <f>Table1[[#This Row],[NAN des Artikels]]</f>
        <v>0</v>
      </c>
      <c r="B25" s="1104" t="str">
        <f>IF(Table1[[#This Row],[Artikelbezeichnung Lieferant]]="","",Table1[[#This Row],[Artikelbezeichnung Lieferant]])</f>
        <v/>
      </c>
      <c r="C25" s="1105"/>
      <c r="D25" s="1105"/>
      <c r="E25" s="1105"/>
      <c r="F25" s="1105"/>
      <c r="G25" s="1105"/>
      <c r="H25" s="1105"/>
      <c r="I25" s="1106"/>
      <c r="J25" s="1106"/>
      <c r="K25" s="1106"/>
      <c r="L25" s="1106"/>
      <c r="M25" s="1105"/>
      <c r="N25" s="1106"/>
      <c r="O25" s="1106"/>
      <c r="P25" s="1106"/>
      <c r="Q25" s="1105"/>
      <c r="R25" s="1105"/>
      <c r="S25" s="1105"/>
      <c r="T25" s="1106"/>
      <c r="U25" s="1106"/>
      <c r="V25" s="1106"/>
      <c r="W25" s="1106"/>
      <c r="X25" s="1106"/>
      <c r="Y25" s="1106"/>
      <c r="Z25" s="1105"/>
      <c r="AA25" s="1106"/>
      <c r="AB25" s="1106"/>
      <c r="AC25" s="1106"/>
      <c r="AD25" s="1105"/>
      <c r="AE25" s="1106"/>
      <c r="AF25" s="1106"/>
      <c r="AG25" s="1106"/>
      <c r="AH25" s="1105"/>
    </row>
    <row r="26" spans="1:34">
      <c r="A26" s="1107">
        <f>Table1[[#This Row],[NAN des Artikels]]</f>
        <v>0</v>
      </c>
      <c r="B26" s="1104" t="str">
        <f>IF(Table1[[#This Row],[Artikelbezeichnung Lieferant]]="","",Table1[[#This Row],[Artikelbezeichnung Lieferant]])</f>
        <v/>
      </c>
      <c r="C26" s="1105"/>
      <c r="D26" s="1105"/>
      <c r="E26" s="1105"/>
      <c r="F26" s="1105"/>
      <c r="G26" s="1105"/>
      <c r="H26" s="1105"/>
      <c r="I26" s="1106"/>
      <c r="J26" s="1106"/>
      <c r="K26" s="1106"/>
      <c r="L26" s="1106"/>
      <c r="M26" s="1105"/>
      <c r="N26" s="1106"/>
      <c r="O26" s="1106"/>
      <c r="P26" s="1106"/>
      <c r="Q26" s="1105"/>
      <c r="R26" s="1105"/>
      <c r="S26" s="1105"/>
      <c r="T26" s="1106"/>
      <c r="U26" s="1106"/>
      <c r="V26" s="1106"/>
      <c r="W26" s="1106"/>
      <c r="X26" s="1106"/>
      <c r="Y26" s="1106"/>
      <c r="Z26" s="1105"/>
      <c r="AA26" s="1106"/>
      <c r="AB26" s="1106"/>
      <c r="AC26" s="1106"/>
      <c r="AD26" s="1105"/>
      <c r="AE26" s="1106"/>
      <c r="AF26" s="1106"/>
      <c r="AG26" s="1106"/>
      <c r="AH26" s="1105"/>
    </row>
    <row r="27" spans="1:34">
      <c r="A27" s="1107">
        <f>Table1[[#This Row],[NAN des Artikels]]</f>
        <v>0</v>
      </c>
      <c r="B27" s="1104" t="str">
        <f>IF(Table1[[#This Row],[Artikelbezeichnung Lieferant]]="","",Table1[[#This Row],[Artikelbezeichnung Lieferant]])</f>
        <v/>
      </c>
      <c r="C27" s="1105"/>
      <c r="D27" s="1105"/>
      <c r="E27" s="1105"/>
      <c r="F27" s="1105"/>
      <c r="G27" s="1105"/>
      <c r="H27" s="1105"/>
      <c r="I27" s="1106"/>
      <c r="J27" s="1106"/>
      <c r="K27" s="1106"/>
      <c r="L27" s="1106"/>
      <c r="M27" s="1105"/>
      <c r="N27" s="1106"/>
      <c r="O27" s="1106"/>
      <c r="P27" s="1106"/>
      <c r="Q27" s="1105"/>
      <c r="R27" s="1105"/>
      <c r="S27" s="1105"/>
      <c r="T27" s="1106"/>
      <c r="U27" s="1106"/>
      <c r="V27" s="1106"/>
      <c r="W27" s="1106"/>
      <c r="X27" s="1106"/>
      <c r="Y27" s="1106"/>
      <c r="Z27" s="1105"/>
      <c r="AA27" s="1106"/>
      <c r="AB27" s="1106"/>
      <c r="AC27" s="1106"/>
      <c r="AD27" s="1105"/>
      <c r="AE27" s="1106"/>
      <c r="AF27" s="1106"/>
      <c r="AG27" s="1106"/>
      <c r="AH27" s="1105"/>
    </row>
    <row r="28" spans="1:34">
      <c r="A28" s="1107">
        <f>Table1[[#This Row],[NAN des Artikels]]</f>
        <v>0</v>
      </c>
      <c r="B28" s="1104" t="str">
        <f>IF(Table1[[#This Row],[Artikelbezeichnung Lieferant]]="","",Table1[[#This Row],[Artikelbezeichnung Lieferant]])</f>
        <v/>
      </c>
      <c r="C28" s="1105"/>
      <c r="D28" s="1105"/>
      <c r="E28" s="1105"/>
      <c r="F28" s="1105"/>
      <c r="G28" s="1105"/>
      <c r="H28" s="1105"/>
      <c r="I28" s="1106"/>
      <c r="J28" s="1106"/>
      <c r="K28" s="1106"/>
      <c r="L28" s="1106"/>
      <c r="M28" s="1105"/>
      <c r="N28" s="1106"/>
      <c r="O28" s="1106"/>
      <c r="P28" s="1106"/>
      <c r="Q28" s="1105"/>
      <c r="R28" s="1105"/>
      <c r="S28" s="1105"/>
      <c r="T28" s="1106"/>
      <c r="U28" s="1106"/>
      <c r="V28" s="1106"/>
      <c r="W28" s="1106"/>
      <c r="X28" s="1106"/>
      <c r="Y28" s="1106"/>
      <c r="Z28" s="1105"/>
      <c r="AA28" s="1106"/>
      <c r="AB28" s="1106"/>
      <c r="AC28" s="1106"/>
      <c r="AD28" s="1105"/>
      <c r="AE28" s="1106"/>
      <c r="AF28" s="1106"/>
      <c r="AG28" s="1106"/>
      <c r="AH28" s="1105"/>
    </row>
    <row r="29" spans="1:34">
      <c r="A29" s="1107">
        <f>Table1[[#This Row],[NAN des Artikels]]</f>
        <v>0</v>
      </c>
      <c r="B29" s="1104" t="str">
        <f>IF(Table1[[#This Row],[Artikelbezeichnung Lieferant]]="","",Table1[[#This Row],[Artikelbezeichnung Lieferant]])</f>
        <v/>
      </c>
      <c r="C29" s="1105"/>
      <c r="D29" s="1105"/>
      <c r="E29" s="1105"/>
      <c r="F29" s="1105"/>
      <c r="G29" s="1105"/>
      <c r="H29" s="1105"/>
      <c r="I29" s="1106"/>
      <c r="J29" s="1106"/>
      <c r="K29" s="1106"/>
      <c r="L29" s="1106"/>
      <c r="M29" s="1105"/>
      <c r="N29" s="1106"/>
      <c r="O29" s="1106"/>
      <c r="P29" s="1106"/>
      <c r="Q29" s="1105"/>
      <c r="R29" s="1105"/>
      <c r="S29" s="1105"/>
      <c r="T29" s="1106"/>
      <c r="U29" s="1106"/>
      <c r="V29" s="1106"/>
      <c r="W29" s="1106"/>
      <c r="X29" s="1106"/>
      <c r="Y29" s="1106"/>
      <c r="Z29" s="1105"/>
      <c r="AA29" s="1106"/>
      <c r="AB29" s="1106"/>
      <c r="AC29" s="1106"/>
      <c r="AD29" s="1105"/>
      <c r="AE29" s="1106"/>
      <c r="AF29" s="1106"/>
      <c r="AG29" s="1106"/>
      <c r="AH29" s="1105"/>
    </row>
    <row r="30" spans="1:34">
      <c r="A30" s="1107">
        <f>Table1[[#This Row],[NAN des Artikels]]</f>
        <v>0</v>
      </c>
      <c r="B30" s="1104" t="str">
        <f>IF(Table1[[#This Row],[Artikelbezeichnung Lieferant]]="","",Table1[[#This Row],[Artikelbezeichnung Lieferant]])</f>
        <v/>
      </c>
      <c r="C30" s="1105"/>
      <c r="D30" s="1105"/>
      <c r="E30" s="1105"/>
      <c r="F30" s="1105"/>
      <c r="G30" s="1105"/>
      <c r="H30" s="1105"/>
      <c r="I30" s="1106"/>
      <c r="J30" s="1106"/>
      <c r="K30" s="1106"/>
      <c r="L30" s="1106"/>
      <c r="M30" s="1105"/>
      <c r="N30" s="1106"/>
      <c r="O30" s="1106"/>
      <c r="P30" s="1106"/>
      <c r="Q30" s="1105"/>
      <c r="R30" s="1105"/>
      <c r="S30" s="1105"/>
      <c r="T30" s="1106"/>
      <c r="U30" s="1106"/>
      <c r="V30" s="1106"/>
      <c r="W30" s="1106"/>
      <c r="X30" s="1106"/>
      <c r="Y30" s="1106"/>
      <c r="Z30" s="1105"/>
      <c r="AA30" s="1106"/>
      <c r="AB30" s="1106"/>
      <c r="AC30" s="1106"/>
      <c r="AD30" s="1105"/>
      <c r="AE30" s="1106"/>
      <c r="AF30" s="1106"/>
      <c r="AG30" s="1106"/>
      <c r="AH30" s="1105"/>
    </row>
    <row r="31" spans="1:34">
      <c r="A31" s="1107">
        <f>Table1[[#This Row],[NAN des Artikels]]</f>
        <v>0</v>
      </c>
      <c r="B31" s="1104" t="str">
        <f>IF(Table1[[#This Row],[Artikelbezeichnung Lieferant]]="","",Table1[[#This Row],[Artikelbezeichnung Lieferant]])</f>
        <v/>
      </c>
      <c r="C31" s="1105"/>
      <c r="D31" s="1105"/>
      <c r="E31" s="1105"/>
      <c r="F31" s="1105"/>
      <c r="G31" s="1105"/>
      <c r="H31" s="1105"/>
      <c r="I31" s="1106"/>
      <c r="J31" s="1106"/>
      <c r="K31" s="1106"/>
      <c r="L31" s="1106"/>
      <c r="M31" s="1105"/>
      <c r="N31" s="1106"/>
      <c r="O31" s="1106"/>
      <c r="P31" s="1106"/>
      <c r="Q31" s="1105"/>
      <c r="R31" s="1105"/>
      <c r="S31" s="1105"/>
      <c r="T31" s="1106"/>
      <c r="U31" s="1106"/>
      <c r="V31" s="1106"/>
      <c r="W31" s="1106"/>
      <c r="X31" s="1106"/>
      <c r="Y31" s="1106"/>
      <c r="Z31" s="1105"/>
      <c r="AA31" s="1106"/>
      <c r="AB31" s="1106"/>
      <c r="AC31" s="1106"/>
      <c r="AD31" s="1105"/>
      <c r="AE31" s="1106"/>
      <c r="AF31" s="1106"/>
      <c r="AG31" s="1106"/>
      <c r="AH31" s="1105"/>
    </row>
    <row r="32" spans="1:34">
      <c r="A32" s="1107">
        <f>Table1[[#This Row],[NAN des Artikels]]</f>
        <v>0</v>
      </c>
      <c r="B32" s="1104" t="str">
        <f>IF(Table1[[#This Row],[Artikelbezeichnung Lieferant]]="","",Table1[[#This Row],[Artikelbezeichnung Lieferant]])</f>
        <v/>
      </c>
      <c r="C32" s="1105"/>
      <c r="D32" s="1105"/>
      <c r="E32" s="1105"/>
      <c r="F32" s="1105"/>
      <c r="G32" s="1105"/>
      <c r="H32" s="1105"/>
      <c r="I32" s="1106"/>
      <c r="J32" s="1106"/>
      <c r="K32" s="1106"/>
      <c r="L32" s="1106"/>
      <c r="M32" s="1105"/>
      <c r="N32" s="1106"/>
      <c r="O32" s="1106"/>
      <c r="P32" s="1106"/>
      <c r="Q32" s="1105"/>
      <c r="R32" s="1105"/>
      <c r="S32" s="1105"/>
      <c r="T32" s="1106"/>
      <c r="U32" s="1106"/>
      <c r="V32" s="1106"/>
      <c r="W32" s="1106"/>
      <c r="X32" s="1106"/>
      <c r="Y32" s="1106"/>
      <c r="Z32" s="1105"/>
      <c r="AA32" s="1106"/>
      <c r="AB32" s="1106"/>
      <c r="AC32" s="1106"/>
      <c r="AD32" s="1105"/>
      <c r="AE32" s="1106"/>
      <c r="AF32" s="1106"/>
      <c r="AG32" s="1106"/>
      <c r="AH32" s="1105"/>
    </row>
    <row r="33" spans="1:34">
      <c r="A33" s="1107">
        <f>Table1[[#This Row],[NAN des Artikels]]</f>
        <v>0</v>
      </c>
      <c r="B33" s="1104" t="str">
        <f>IF(Table1[[#This Row],[Artikelbezeichnung Lieferant]]="","",Table1[[#This Row],[Artikelbezeichnung Lieferant]])</f>
        <v/>
      </c>
      <c r="C33" s="1105"/>
      <c r="D33" s="1105"/>
      <c r="E33" s="1105"/>
      <c r="F33" s="1105"/>
      <c r="G33" s="1105"/>
      <c r="H33" s="1105"/>
      <c r="I33" s="1106"/>
      <c r="J33" s="1106"/>
      <c r="K33" s="1106"/>
      <c r="L33" s="1106"/>
      <c r="M33" s="1105"/>
      <c r="N33" s="1106"/>
      <c r="O33" s="1106"/>
      <c r="P33" s="1106"/>
      <c r="Q33" s="1105"/>
      <c r="R33" s="1105"/>
      <c r="S33" s="1105"/>
      <c r="T33" s="1106"/>
      <c r="U33" s="1106"/>
      <c r="V33" s="1106"/>
      <c r="W33" s="1106"/>
      <c r="X33" s="1106"/>
      <c r="Y33" s="1106"/>
      <c r="Z33" s="1105"/>
      <c r="AA33" s="1106"/>
      <c r="AB33" s="1106"/>
      <c r="AC33" s="1106"/>
      <c r="AD33" s="1105"/>
      <c r="AE33" s="1106"/>
      <c r="AF33" s="1106"/>
      <c r="AG33" s="1106"/>
      <c r="AH33" s="1105"/>
    </row>
    <row r="34" spans="1:34">
      <c r="A34" s="1107">
        <f>Table1[[#This Row],[NAN des Artikels]]</f>
        <v>0</v>
      </c>
      <c r="B34" s="1104" t="str">
        <f>IF(Table1[[#This Row],[Artikelbezeichnung Lieferant]]="","",Table1[[#This Row],[Artikelbezeichnung Lieferant]])</f>
        <v/>
      </c>
      <c r="C34" s="1105"/>
      <c r="D34" s="1105"/>
      <c r="E34" s="1105"/>
      <c r="F34" s="1105"/>
      <c r="G34" s="1105"/>
      <c r="H34" s="1105"/>
      <c r="I34" s="1106"/>
      <c r="J34" s="1106"/>
      <c r="K34" s="1106"/>
      <c r="L34" s="1106"/>
      <c r="M34" s="1105"/>
      <c r="N34" s="1106"/>
      <c r="O34" s="1106"/>
      <c r="P34" s="1106"/>
      <c r="Q34" s="1105"/>
      <c r="R34" s="1105"/>
      <c r="S34" s="1105"/>
      <c r="T34" s="1106"/>
      <c r="U34" s="1106"/>
      <c r="V34" s="1106"/>
      <c r="W34" s="1106"/>
      <c r="X34" s="1106"/>
      <c r="Y34" s="1106"/>
      <c r="Z34" s="1105"/>
      <c r="AA34" s="1106"/>
      <c r="AB34" s="1106"/>
      <c r="AC34" s="1106"/>
      <c r="AD34" s="1105"/>
      <c r="AE34" s="1106"/>
      <c r="AF34" s="1106"/>
      <c r="AG34" s="1106"/>
      <c r="AH34" s="1105"/>
    </row>
    <row r="35" spans="1:34">
      <c r="A35" s="1107">
        <f>Table1[[#This Row],[NAN des Artikels]]</f>
        <v>0</v>
      </c>
      <c r="B35" s="1104" t="str">
        <f>IF(Table1[[#This Row],[Artikelbezeichnung Lieferant]]="","",Table1[[#This Row],[Artikelbezeichnung Lieferant]])</f>
        <v/>
      </c>
      <c r="C35" s="1105"/>
      <c r="D35" s="1105"/>
      <c r="E35" s="1105"/>
      <c r="F35" s="1105"/>
      <c r="G35" s="1105"/>
      <c r="H35" s="1105"/>
      <c r="I35" s="1106"/>
      <c r="J35" s="1106"/>
      <c r="K35" s="1106"/>
      <c r="L35" s="1106"/>
      <c r="M35" s="1105"/>
      <c r="N35" s="1106"/>
      <c r="O35" s="1106"/>
      <c r="P35" s="1106"/>
      <c r="Q35" s="1105"/>
      <c r="R35" s="1105"/>
      <c r="S35" s="1105"/>
      <c r="T35" s="1106"/>
      <c r="U35" s="1106"/>
      <c r="V35" s="1106"/>
      <c r="W35" s="1106"/>
      <c r="X35" s="1106"/>
      <c r="Y35" s="1106"/>
      <c r="Z35" s="1105"/>
      <c r="AA35" s="1106"/>
      <c r="AB35" s="1106"/>
      <c r="AC35" s="1106"/>
      <c r="AD35" s="1105"/>
      <c r="AE35" s="1106"/>
      <c r="AF35" s="1106"/>
      <c r="AG35" s="1106"/>
      <c r="AH35" s="1105"/>
    </row>
    <row r="36" spans="1:34">
      <c r="A36" s="1107">
        <f>Table1[[#This Row],[NAN des Artikels]]</f>
        <v>0</v>
      </c>
      <c r="B36" s="1104" t="str">
        <f>IF(Table1[[#This Row],[Artikelbezeichnung Lieferant]]="","",Table1[[#This Row],[Artikelbezeichnung Lieferant]])</f>
        <v/>
      </c>
      <c r="C36" s="1105"/>
      <c r="D36" s="1105"/>
      <c r="E36" s="1105"/>
      <c r="F36" s="1105"/>
      <c r="G36" s="1105"/>
      <c r="H36" s="1105"/>
      <c r="I36" s="1106"/>
      <c r="J36" s="1106"/>
      <c r="K36" s="1106"/>
      <c r="L36" s="1106"/>
      <c r="M36" s="1105"/>
      <c r="N36" s="1106"/>
      <c r="O36" s="1106"/>
      <c r="P36" s="1106"/>
      <c r="Q36" s="1105"/>
      <c r="R36" s="1105"/>
      <c r="S36" s="1105"/>
      <c r="T36" s="1106"/>
      <c r="U36" s="1106"/>
      <c r="V36" s="1106"/>
      <c r="W36" s="1106"/>
      <c r="X36" s="1106"/>
      <c r="Y36" s="1106"/>
      <c r="Z36" s="1105"/>
      <c r="AA36" s="1106"/>
      <c r="AB36" s="1106"/>
      <c r="AC36" s="1106"/>
      <c r="AD36" s="1105"/>
      <c r="AE36" s="1106"/>
      <c r="AF36" s="1106"/>
      <c r="AG36" s="1106"/>
      <c r="AH36" s="1105"/>
    </row>
    <row r="37" spans="1:34">
      <c r="A37" s="1107">
        <f>Table1[[#This Row],[NAN des Artikels]]</f>
        <v>0</v>
      </c>
      <c r="B37" s="1104" t="str">
        <f>IF(Table1[[#This Row],[Artikelbezeichnung Lieferant]]="","",Table1[[#This Row],[Artikelbezeichnung Lieferant]])</f>
        <v/>
      </c>
      <c r="C37" s="1105"/>
      <c r="D37" s="1105"/>
      <c r="E37" s="1105"/>
      <c r="F37" s="1105"/>
      <c r="G37" s="1105"/>
      <c r="H37" s="1105"/>
      <c r="I37" s="1106"/>
      <c r="J37" s="1106"/>
      <c r="K37" s="1106"/>
      <c r="L37" s="1106"/>
      <c r="M37" s="1105"/>
      <c r="N37" s="1106"/>
      <c r="O37" s="1106"/>
      <c r="P37" s="1106"/>
      <c r="Q37" s="1105"/>
      <c r="R37" s="1105"/>
      <c r="S37" s="1105"/>
      <c r="T37" s="1106"/>
      <c r="U37" s="1106"/>
      <c r="V37" s="1106"/>
      <c r="W37" s="1106"/>
      <c r="X37" s="1106"/>
      <c r="Y37" s="1106"/>
      <c r="Z37" s="1105"/>
      <c r="AA37" s="1106"/>
      <c r="AB37" s="1106"/>
      <c r="AC37" s="1106"/>
      <c r="AD37" s="1105"/>
      <c r="AE37" s="1106"/>
      <c r="AF37" s="1106"/>
      <c r="AG37" s="1106"/>
      <c r="AH37" s="1105"/>
    </row>
    <row r="38" spans="1:34">
      <c r="A38" s="1107">
        <f>Table1[[#This Row],[NAN des Artikels]]</f>
        <v>0</v>
      </c>
      <c r="B38" s="1104" t="str">
        <f>IF(Table1[[#This Row],[Artikelbezeichnung Lieferant]]="","",Table1[[#This Row],[Artikelbezeichnung Lieferant]])</f>
        <v/>
      </c>
      <c r="C38" s="1105"/>
      <c r="D38" s="1105"/>
      <c r="E38" s="1105"/>
      <c r="F38" s="1105"/>
      <c r="G38" s="1105"/>
      <c r="H38" s="1105"/>
      <c r="I38" s="1106"/>
      <c r="J38" s="1106"/>
      <c r="K38" s="1106"/>
      <c r="L38" s="1106"/>
      <c r="M38" s="1105"/>
      <c r="N38" s="1106"/>
      <c r="O38" s="1106"/>
      <c r="P38" s="1106"/>
      <c r="Q38" s="1105"/>
      <c r="R38" s="1105"/>
      <c r="S38" s="1105"/>
      <c r="T38" s="1106"/>
      <c r="U38" s="1106"/>
      <c r="V38" s="1106"/>
      <c r="W38" s="1106"/>
      <c r="X38" s="1106"/>
      <c r="Y38" s="1106"/>
      <c r="Z38" s="1105"/>
      <c r="AA38" s="1106"/>
      <c r="AB38" s="1106"/>
      <c r="AC38" s="1106"/>
      <c r="AD38" s="1105"/>
      <c r="AE38" s="1106"/>
      <c r="AF38" s="1106"/>
      <c r="AG38" s="1106"/>
      <c r="AH38" s="1105"/>
    </row>
    <row r="39" spans="1:34">
      <c r="A39" s="1107">
        <f>Table1[[#This Row],[NAN des Artikels]]</f>
        <v>0</v>
      </c>
      <c r="B39" s="1104" t="str">
        <f>IF(Table1[[#This Row],[Artikelbezeichnung Lieferant]]="","",Table1[[#This Row],[Artikelbezeichnung Lieferant]])</f>
        <v/>
      </c>
      <c r="C39" s="1105"/>
      <c r="D39" s="1105"/>
      <c r="E39" s="1105"/>
      <c r="F39" s="1105"/>
      <c r="G39" s="1105"/>
      <c r="H39" s="1105"/>
      <c r="I39" s="1106"/>
      <c r="J39" s="1106"/>
      <c r="K39" s="1106"/>
      <c r="L39" s="1106"/>
      <c r="M39" s="1105"/>
      <c r="N39" s="1106"/>
      <c r="O39" s="1106"/>
      <c r="P39" s="1106"/>
      <c r="Q39" s="1105"/>
      <c r="R39" s="1105"/>
      <c r="S39" s="1105"/>
      <c r="T39" s="1106"/>
      <c r="U39" s="1106"/>
      <c r="V39" s="1106"/>
      <c r="W39" s="1106"/>
      <c r="X39" s="1106"/>
      <c r="Y39" s="1106"/>
      <c r="Z39" s="1105"/>
      <c r="AA39" s="1106"/>
      <c r="AB39" s="1106"/>
      <c r="AC39" s="1106"/>
      <c r="AD39" s="1105"/>
      <c r="AE39" s="1106"/>
      <c r="AF39" s="1106"/>
      <c r="AG39" s="1106"/>
      <c r="AH39" s="1105"/>
    </row>
    <row r="40" spans="1:34">
      <c r="A40" s="1107">
        <f>Table1[[#This Row],[NAN des Artikels]]</f>
        <v>0</v>
      </c>
      <c r="B40" s="1104" t="str">
        <f>IF(Table1[[#This Row],[Artikelbezeichnung Lieferant]]="","",Table1[[#This Row],[Artikelbezeichnung Lieferant]])</f>
        <v/>
      </c>
      <c r="C40" s="1105"/>
      <c r="D40" s="1105"/>
      <c r="E40" s="1105"/>
      <c r="F40" s="1105"/>
      <c r="G40" s="1105"/>
      <c r="H40" s="1105"/>
      <c r="I40" s="1106"/>
      <c r="J40" s="1106"/>
      <c r="K40" s="1106"/>
      <c r="L40" s="1106"/>
      <c r="M40" s="1105"/>
      <c r="N40" s="1106"/>
      <c r="O40" s="1106"/>
      <c r="P40" s="1106"/>
      <c r="Q40" s="1105"/>
      <c r="R40" s="1105"/>
      <c r="S40" s="1105"/>
      <c r="T40" s="1106"/>
      <c r="U40" s="1106"/>
      <c r="V40" s="1106"/>
      <c r="W40" s="1106"/>
      <c r="X40" s="1106"/>
      <c r="Y40" s="1106"/>
      <c r="Z40" s="1105"/>
      <c r="AA40" s="1106"/>
      <c r="AB40" s="1106"/>
      <c r="AC40" s="1106"/>
      <c r="AD40" s="1105"/>
      <c r="AE40" s="1106"/>
      <c r="AF40" s="1106"/>
      <c r="AG40" s="1106"/>
      <c r="AH40" s="1105"/>
    </row>
    <row r="41" spans="1:34">
      <c r="A41" s="1107">
        <f>Table1[[#This Row],[NAN des Artikels]]</f>
        <v>0</v>
      </c>
      <c r="B41" s="1104" t="str">
        <f>IF(Table1[[#This Row],[Artikelbezeichnung Lieferant]]="","",Table1[[#This Row],[Artikelbezeichnung Lieferant]])</f>
        <v/>
      </c>
      <c r="C41" s="1105"/>
      <c r="D41" s="1105"/>
      <c r="E41" s="1105"/>
      <c r="F41" s="1105"/>
      <c r="G41" s="1105"/>
      <c r="H41" s="1105"/>
      <c r="I41" s="1106"/>
      <c r="J41" s="1106"/>
      <c r="K41" s="1106"/>
      <c r="L41" s="1106"/>
      <c r="M41" s="1105"/>
      <c r="N41" s="1106"/>
      <c r="O41" s="1106"/>
      <c r="P41" s="1106"/>
      <c r="Q41" s="1105"/>
      <c r="R41" s="1105"/>
      <c r="S41" s="1105"/>
      <c r="T41" s="1106"/>
      <c r="U41" s="1106"/>
      <c r="V41" s="1106"/>
      <c r="W41" s="1106"/>
      <c r="X41" s="1106"/>
      <c r="Y41" s="1106"/>
      <c r="Z41" s="1105"/>
      <c r="AA41" s="1106"/>
      <c r="AB41" s="1106"/>
      <c r="AC41" s="1106"/>
      <c r="AD41" s="1105"/>
      <c r="AE41" s="1106"/>
      <c r="AF41" s="1106"/>
      <c r="AG41" s="1106"/>
      <c r="AH41" s="1105"/>
    </row>
    <row r="42" spans="1:34">
      <c r="A42" s="1107">
        <f>Table1[[#This Row],[NAN des Artikels]]</f>
        <v>0</v>
      </c>
      <c r="B42" s="1104" t="str">
        <f>IF(Table1[[#This Row],[Artikelbezeichnung Lieferant]]="","",Table1[[#This Row],[Artikelbezeichnung Lieferant]])</f>
        <v/>
      </c>
      <c r="C42" s="1105"/>
      <c r="D42" s="1105"/>
      <c r="E42" s="1105"/>
      <c r="F42" s="1105"/>
      <c r="G42" s="1105"/>
      <c r="H42" s="1105"/>
      <c r="I42" s="1106"/>
      <c r="J42" s="1106"/>
      <c r="K42" s="1106"/>
      <c r="L42" s="1106"/>
      <c r="M42" s="1105"/>
      <c r="N42" s="1106"/>
      <c r="O42" s="1106"/>
      <c r="P42" s="1106"/>
      <c r="Q42" s="1105"/>
      <c r="R42" s="1105"/>
      <c r="S42" s="1105"/>
      <c r="T42" s="1106"/>
      <c r="U42" s="1106"/>
      <c r="V42" s="1106"/>
      <c r="W42" s="1106"/>
      <c r="X42" s="1106"/>
      <c r="Y42" s="1106"/>
      <c r="Z42" s="1105"/>
      <c r="AA42" s="1106"/>
      <c r="AB42" s="1106"/>
      <c r="AC42" s="1106"/>
      <c r="AD42" s="1105"/>
      <c r="AE42" s="1106"/>
      <c r="AF42" s="1106"/>
      <c r="AG42" s="1106"/>
      <c r="AH42" s="1105"/>
    </row>
    <row r="43" spans="1:34">
      <c r="A43" s="1107">
        <f>Table1[[#This Row],[NAN des Artikels]]</f>
        <v>0</v>
      </c>
      <c r="B43" s="1104" t="str">
        <f>IF(Table1[[#This Row],[Artikelbezeichnung Lieferant]]="","",Table1[[#This Row],[Artikelbezeichnung Lieferant]])</f>
        <v/>
      </c>
      <c r="C43" s="1105"/>
      <c r="D43" s="1105"/>
      <c r="E43" s="1105"/>
      <c r="F43" s="1105"/>
      <c r="G43" s="1105"/>
      <c r="H43" s="1105"/>
      <c r="I43" s="1106"/>
      <c r="J43" s="1106"/>
      <c r="K43" s="1106"/>
      <c r="L43" s="1106"/>
      <c r="M43" s="1105"/>
      <c r="N43" s="1106"/>
      <c r="O43" s="1106"/>
      <c r="P43" s="1106"/>
      <c r="Q43" s="1105"/>
      <c r="R43" s="1105"/>
      <c r="S43" s="1105"/>
      <c r="T43" s="1106"/>
      <c r="U43" s="1106"/>
      <c r="V43" s="1106"/>
      <c r="W43" s="1106"/>
      <c r="X43" s="1106"/>
      <c r="Y43" s="1106"/>
      <c r="Z43" s="1105"/>
      <c r="AA43" s="1106"/>
      <c r="AB43" s="1106"/>
      <c r="AC43" s="1106"/>
      <c r="AD43" s="1105"/>
      <c r="AE43" s="1106"/>
      <c r="AF43" s="1106"/>
      <c r="AG43" s="1106"/>
      <c r="AH43" s="1105"/>
    </row>
    <row r="44" spans="1:34">
      <c r="A44" s="1107">
        <f>Table1[[#This Row],[NAN des Artikels]]</f>
        <v>0</v>
      </c>
      <c r="B44" s="1104" t="str">
        <f>IF(Table1[[#This Row],[Artikelbezeichnung Lieferant]]="","",Table1[[#This Row],[Artikelbezeichnung Lieferant]])</f>
        <v/>
      </c>
      <c r="C44" s="1105"/>
      <c r="D44" s="1105"/>
      <c r="E44" s="1105"/>
      <c r="F44" s="1105"/>
      <c r="G44" s="1105"/>
      <c r="H44" s="1105"/>
      <c r="I44" s="1106"/>
      <c r="J44" s="1106"/>
      <c r="K44" s="1106"/>
      <c r="L44" s="1106"/>
      <c r="M44" s="1105"/>
      <c r="N44" s="1106"/>
      <c r="O44" s="1106"/>
      <c r="P44" s="1106"/>
      <c r="Q44" s="1105"/>
      <c r="R44" s="1105"/>
      <c r="S44" s="1105"/>
      <c r="T44" s="1106"/>
      <c r="U44" s="1106"/>
      <c r="V44" s="1106"/>
      <c r="W44" s="1106"/>
      <c r="X44" s="1106"/>
      <c r="Y44" s="1106"/>
      <c r="Z44" s="1105"/>
      <c r="AA44" s="1106"/>
      <c r="AB44" s="1106"/>
      <c r="AC44" s="1106"/>
      <c r="AD44" s="1105"/>
      <c r="AE44" s="1106"/>
      <c r="AF44" s="1106"/>
      <c r="AG44" s="1106"/>
      <c r="AH44" s="1105"/>
    </row>
    <row r="45" spans="1:34">
      <c r="A45" s="1107">
        <f>Table1[[#This Row],[NAN des Artikels]]</f>
        <v>0</v>
      </c>
      <c r="B45" s="1104" t="str">
        <f>IF(Table1[[#This Row],[Artikelbezeichnung Lieferant]]="","",Table1[[#This Row],[Artikelbezeichnung Lieferant]])</f>
        <v/>
      </c>
      <c r="C45" s="1105"/>
      <c r="D45" s="1105"/>
      <c r="E45" s="1105"/>
      <c r="F45" s="1105"/>
      <c r="G45" s="1105"/>
      <c r="H45" s="1105"/>
      <c r="I45" s="1106"/>
      <c r="J45" s="1106"/>
      <c r="K45" s="1106"/>
      <c r="L45" s="1106"/>
      <c r="M45" s="1105"/>
      <c r="N45" s="1106"/>
      <c r="O45" s="1106"/>
      <c r="P45" s="1106"/>
      <c r="Q45" s="1105"/>
      <c r="R45" s="1105"/>
      <c r="S45" s="1105"/>
      <c r="T45" s="1106"/>
      <c r="U45" s="1106"/>
      <c r="V45" s="1106"/>
      <c r="W45" s="1106"/>
      <c r="X45" s="1106"/>
      <c r="Y45" s="1106"/>
      <c r="Z45" s="1105"/>
      <c r="AA45" s="1106"/>
      <c r="AB45" s="1106"/>
      <c r="AC45" s="1106"/>
      <c r="AD45" s="1105"/>
      <c r="AE45" s="1106"/>
      <c r="AF45" s="1106"/>
      <c r="AG45" s="1106"/>
      <c r="AH45" s="1105"/>
    </row>
    <row r="46" spans="1:34">
      <c r="A46" s="1107">
        <f>Table1[[#This Row],[NAN des Artikels]]</f>
        <v>0</v>
      </c>
      <c r="B46" s="1104" t="str">
        <f>IF(Table1[[#This Row],[Artikelbezeichnung Lieferant]]="","",Table1[[#This Row],[Artikelbezeichnung Lieferant]])</f>
        <v/>
      </c>
      <c r="C46" s="1105"/>
      <c r="D46" s="1105"/>
      <c r="E46" s="1105"/>
      <c r="F46" s="1105"/>
      <c r="G46" s="1105"/>
      <c r="H46" s="1105"/>
      <c r="I46" s="1106"/>
      <c r="J46" s="1106"/>
      <c r="K46" s="1106"/>
      <c r="L46" s="1106"/>
      <c r="M46" s="1105"/>
      <c r="N46" s="1106"/>
      <c r="O46" s="1106"/>
      <c r="P46" s="1106"/>
      <c r="Q46" s="1105"/>
      <c r="R46" s="1105"/>
      <c r="S46" s="1105"/>
      <c r="T46" s="1106"/>
      <c r="U46" s="1106"/>
      <c r="V46" s="1106"/>
      <c r="W46" s="1106"/>
      <c r="X46" s="1106"/>
      <c r="Y46" s="1106"/>
      <c r="Z46" s="1105"/>
      <c r="AA46" s="1106"/>
      <c r="AB46" s="1106"/>
      <c r="AC46" s="1106"/>
      <c r="AD46" s="1105"/>
      <c r="AE46" s="1106"/>
      <c r="AF46" s="1106"/>
      <c r="AG46" s="1106"/>
      <c r="AH46" s="1105"/>
    </row>
    <row r="47" spans="1:34">
      <c r="A47" s="1107">
        <f>Table1[[#This Row],[NAN des Artikels]]</f>
        <v>0</v>
      </c>
      <c r="B47" s="1104" t="str">
        <f>IF(Table1[[#This Row],[Artikelbezeichnung Lieferant]]="","",Table1[[#This Row],[Artikelbezeichnung Lieferant]])</f>
        <v/>
      </c>
      <c r="C47" s="1105"/>
      <c r="D47" s="1105"/>
      <c r="E47" s="1105"/>
      <c r="F47" s="1105"/>
      <c r="G47" s="1105"/>
      <c r="H47" s="1105"/>
      <c r="I47" s="1106"/>
      <c r="J47" s="1106"/>
      <c r="K47" s="1106"/>
      <c r="L47" s="1106"/>
      <c r="M47" s="1105"/>
      <c r="N47" s="1106"/>
      <c r="O47" s="1106"/>
      <c r="P47" s="1106"/>
      <c r="Q47" s="1105"/>
      <c r="R47" s="1105"/>
      <c r="S47" s="1105"/>
      <c r="T47" s="1106"/>
      <c r="U47" s="1106"/>
      <c r="V47" s="1106"/>
      <c r="W47" s="1106"/>
      <c r="X47" s="1106"/>
      <c r="Y47" s="1106"/>
      <c r="Z47" s="1105"/>
      <c r="AA47" s="1106"/>
      <c r="AB47" s="1106"/>
      <c r="AC47" s="1106"/>
      <c r="AD47" s="1105"/>
      <c r="AE47" s="1106"/>
      <c r="AF47" s="1106"/>
      <c r="AG47" s="1106"/>
      <c r="AH47" s="1105"/>
    </row>
    <row r="48" spans="1:34">
      <c r="A48" s="1107">
        <f>Table1[[#This Row],[NAN des Artikels]]</f>
        <v>0</v>
      </c>
      <c r="B48" s="1104" t="str">
        <f>IF(Table1[[#This Row],[Artikelbezeichnung Lieferant]]="","",Table1[[#This Row],[Artikelbezeichnung Lieferant]])</f>
        <v/>
      </c>
      <c r="C48" s="1105"/>
      <c r="D48" s="1105"/>
      <c r="E48" s="1105"/>
      <c r="F48" s="1105"/>
      <c r="G48" s="1105"/>
      <c r="H48" s="1105"/>
      <c r="I48" s="1106"/>
      <c r="J48" s="1106"/>
      <c r="K48" s="1106"/>
      <c r="L48" s="1106"/>
      <c r="M48" s="1105"/>
      <c r="N48" s="1106"/>
      <c r="O48" s="1106"/>
      <c r="P48" s="1106"/>
      <c r="Q48" s="1105"/>
      <c r="R48" s="1105"/>
      <c r="S48" s="1105"/>
      <c r="T48" s="1106"/>
      <c r="U48" s="1106"/>
      <c r="V48" s="1106"/>
      <c r="W48" s="1106"/>
      <c r="X48" s="1106"/>
      <c r="Y48" s="1106"/>
      <c r="Z48" s="1105"/>
      <c r="AA48" s="1106"/>
      <c r="AB48" s="1106"/>
      <c r="AC48" s="1106"/>
      <c r="AD48" s="1105"/>
      <c r="AE48" s="1106"/>
      <c r="AF48" s="1106"/>
      <c r="AG48" s="1106"/>
      <c r="AH48" s="1105"/>
    </row>
    <row r="49" spans="1:34">
      <c r="A49" s="1107">
        <f>Table1[[#This Row],[NAN des Artikels]]</f>
        <v>0</v>
      </c>
      <c r="B49" s="1104" t="str">
        <f>IF(Table1[[#This Row],[Artikelbezeichnung Lieferant]]="","",Table1[[#This Row],[Artikelbezeichnung Lieferant]])</f>
        <v/>
      </c>
      <c r="C49" s="1105"/>
      <c r="D49" s="1105"/>
      <c r="E49" s="1105"/>
      <c r="F49" s="1105"/>
      <c r="G49" s="1105"/>
      <c r="H49" s="1105"/>
      <c r="I49" s="1106"/>
      <c r="J49" s="1106"/>
      <c r="K49" s="1106"/>
      <c r="L49" s="1106"/>
      <c r="M49" s="1105"/>
      <c r="N49" s="1106"/>
      <c r="O49" s="1106"/>
      <c r="P49" s="1106"/>
      <c r="Q49" s="1105"/>
      <c r="R49" s="1105"/>
      <c r="S49" s="1105"/>
      <c r="T49" s="1106"/>
      <c r="U49" s="1106"/>
      <c r="V49" s="1106"/>
      <c r="W49" s="1106"/>
      <c r="X49" s="1106"/>
      <c r="Y49" s="1106"/>
      <c r="Z49" s="1105"/>
      <c r="AA49" s="1106"/>
      <c r="AB49" s="1106"/>
      <c r="AC49" s="1106"/>
      <c r="AD49" s="1105"/>
      <c r="AE49" s="1106"/>
      <c r="AF49" s="1106"/>
      <c r="AG49" s="1106"/>
      <c r="AH49" s="1105"/>
    </row>
    <row r="50" spans="1:34">
      <c r="A50" s="1107">
        <f>Table1[[#This Row],[NAN des Artikels]]</f>
        <v>0</v>
      </c>
      <c r="B50" s="1104" t="str">
        <f>IF(Table1[[#This Row],[Artikelbezeichnung Lieferant]]="","",Table1[[#This Row],[Artikelbezeichnung Lieferant]])</f>
        <v/>
      </c>
      <c r="C50" s="1105"/>
      <c r="D50" s="1105"/>
      <c r="E50" s="1105"/>
      <c r="F50" s="1105"/>
      <c r="G50" s="1105"/>
      <c r="H50" s="1105"/>
      <c r="I50" s="1106"/>
      <c r="J50" s="1106"/>
      <c r="K50" s="1106"/>
      <c r="L50" s="1106"/>
      <c r="M50" s="1105"/>
      <c r="N50" s="1106"/>
      <c r="O50" s="1106"/>
      <c r="P50" s="1106"/>
      <c r="Q50" s="1105"/>
      <c r="R50" s="1105"/>
      <c r="S50" s="1105"/>
      <c r="T50" s="1106"/>
      <c r="U50" s="1106"/>
      <c r="V50" s="1106"/>
      <c r="W50" s="1106"/>
      <c r="X50" s="1106"/>
      <c r="Y50" s="1106"/>
      <c r="Z50" s="1105"/>
      <c r="AA50" s="1106"/>
      <c r="AB50" s="1106"/>
      <c r="AC50" s="1106"/>
      <c r="AD50" s="1105"/>
      <c r="AE50" s="1106"/>
      <c r="AF50" s="1106"/>
      <c r="AG50" s="1106"/>
      <c r="AH50" s="1105"/>
    </row>
    <row r="51" spans="1:34">
      <c r="A51" s="1107">
        <f>Table1[[#This Row],[NAN des Artikels]]</f>
        <v>0</v>
      </c>
      <c r="B51" s="1104" t="str">
        <f>IF(Table1[[#This Row],[Artikelbezeichnung Lieferant]]="","",Table1[[#This Row],[Artikelbezeichnung Lieferant]])</f>
        <v/>
      </c>
      <c r="C51" s="1105"/>
      <c r="D51" s="1105"/>
      <c r="E51" s="1105"/>
      <c r="F51" s="1105"/>
      <c r="G51" s="1105"/>
      <c r="H51" s="1105"/>
      <c r="I51" s="1106"/>
      <c r="J51" s="1106"/>
      <c r="K51" s="1106"/>
      <c r="L51" s="1106"/>
      <c r="M51" s="1105"/>
      <c r="N51" s="1106"/>
      <c r="O51" s="1106"/>
      <c r="P51" s="1106"/>
      <c r="Q51" s="1105"/>
      <c r="R51" s="1105"/>
      <c r="S51" s="1105"/>
      <c r="T51" s="1106"/>
      <c r="U51" s="1106"/>
      <c r="V51" s="1106"/>
      <c r="W51" s="1106"/>
      <c r="X51" s="1106"/>
      <c r="Y51" s="1106"/>
      <c r="Z51" s="1105"/>
      <c r="AA51" s="1106"/>
      <c r="AB51" s="1106"/>
      <c r="AC51" s="1106"/>
      <c r="AD51" s="1105"/>
      <c r="AE51" s="1106"/>
      <c r="AF51" s="1106"/>
      <c r="AG51" s="1106"/>
      <c r="AH51" s="1105"/>
    </row>
    <row r="52" spans="1:34">
      <c r="A52" s="1107">
        <f>Table1[[#This Row],[NAN des Artikels]]</f>
        <v>0</v>
      </c>
      <c r="B52" s="1104" t="str">
        <f>IF(Table1[[#This Row],[Artikelbezeichnung Lieferant]]="","",Table1[[#This Row],[Artikelbezeichnung Lieferant]])</f>
        <v/>
      </c>
      <c r="C52" s="1105"/>
      <c r="D52" s="1105"/>
      <c r="E52" s="1105"/>
      <c r="F52" s="1105"/>
      <c r="G52" s="1105"/>
      <c r="H52" s="1105"/>
      <c r="I52" s="1106"/>
      <c r="J52" s="1106"/>
      <c r="K52" s="1106"/>
      <c r="L52" s="1106"/>
      <c r="M52" s="1105"/>
      <c r="N52" s="1106"/>
      <c r="O52" s="1106"/>
      <c r="P52" s="1106"/>
      <c r="Q52" s="1105"/>
      <c r="R52" s="1105"/>
      <c r="S52" s="1105"/>
      <c r="T52" s="1106"/>
      <c r="U52" s="1106"/>
      <c r="V52" s="1106"/>
      <c r="W52" s="1106"/>
      <c r="X52" s="1106"/>
      <c r="Y52" s="1106"/>
      <c r="Z52" s="1105"/>
      <c r="AA52" s="1106"/>
      <c r="AB52" s="1106"/>
      <c r="AC52" s="1106"/>
      <c r="AD52" s="1105"/>
      <c r="AE52" s="1106"/>
      <c r="AF52" s="1106"/>
      <c r="AG52" s="1106"/>
      <c r="AH52" s="1105"/>
    </row>
    <row r="53" spans="1:34">
      <c r="A53" s="1107">
        <f>Table1[[#This Row],[NAN des Artikels]]</f>
        <v>0</v>
      </c>
      <c r="B53" s="1104" t="str">
        <f>IF(Table1[[#This Row],[Artikelbezeichnung Lieferant]]="","",Table1[[#This Row],[Artikelbezeichnung Lieferant]])</f>
        <v/>
      </c>
      <c r="C53" s="1105"/>
      <c r="D53" s="1105"/>
      <c r="E53" s="1105"/>
      <c r="F53" s="1105"/>
      <c r="G53" s="1105"/>
      <c r="H53" s="1105"/>
      <c r="I53" s="1106"/>
      <c r="J53" s="1106"/>
      <c r="K53" s="1106"/>
      <c r="L53" s="1106"/>
      <c r="M53" s="1105"/>
      <c r="N53" s="1106"/>
      <c r="O53" s="1106"/>
      <c r="P53" s="1106"/>
      <c r="Q53" s="1105"/>
      <c r="R53" s="1105"/>
      <c r="S53" s="1105"/>
      <c r="T53" s="1106"/>
      <c r="U53" s="1106"/>
      <c r="V53" s="1106"/>
      <c r="W53" s="1106"/>
      <c r="X53" s="1106"/>
      <c r="Y53" s="1106"/>
      <c r="Z53" s="1105"/>
      <c r="AA53" s="1106"/>
      <c r="AB53" s="1106"/>
      <c r="AC53" s="1106"/>
      <c r="AD53" s="1105"/>
      <c r="AE53" s="1106"/>
      <c r="AF53" s="1106"/>
      <c r="AG53" s="1106"/>
      <c r="AH53" s="1105"/>
    </row>
    <row r="54" spans="1:34">
      <c r="A54" s="1107">
        <f>Table1[[#This Row],[NAN des Artikels]]</f>
        <v>0</v>
      </c>
      <c r="B54" s="1104" t="str">
        <f>IF(Table1[[#This Row],[Artikelbezeichnung Lieferant]]="","",Table1[[#This Row],[Artikelbezeichnung Lieferant]])</f>
        <v/>
      </c>
      <c r="C54" s="1105"/>
      <c r="D54" s="1105"/>
      <c r="E54" s="1105"/>
      <c r="F54" s="1105"/>
      <c r="G54" s="1105"/>
      <c r="H54" s="1105"/>
      <c r="I54" s="1106"/>
      <c r="J54" s="1106"/>
      <c r="K54" s="1106"/>
      <c r="L54" s="1106"/>
      <c r="M54" s="1105"/>
      <c r="N54" s="1106"/>
      <c r="O54" s="1106"/>
      <c r="P54" s="1106"/>
      <c r="Q54" s="1105"/>
      <c r="R54" s="1105"/>
      <c r="S54" s="1105"/>
      <c r="T54" s="1106"/>
      <c r="U54" s="1106"/>
      <c r="V54" s="1106"/>
      <c r="W54" s="1106"/>
      <c r="X54" s="1106"/>
      <c r="Y54" s="1106"/>
      <c r="Z54" s="1105"/>
      <c r="AA54" s="1106"/>
      <c r="AB54" s="1106"/>
      <c r="AC54" s="1106"/>
      <c r="AD54" s="1105"/>
      <c r="AE54" s="1106"/>
      <c r="AF54" s="1106"/>
      <c r="AG54" s="1106"/>
      <c r="AH54" s="1105"/>
    </row>
    <row r="55" spans="1:34">
      <c r="A55" s="1107">
        <f>Table1[[#This Row],[NAN des Artikels]]</f>
        <v>0</v>
      </c>
      <c r="B55" s="1104" t="str">
        <f>IF(Table1[[#This Row],[Artikelbezeichnung Lieferant]]="","",Table1[[#This Row],[Artikelbezeichnung Lieferant]])</f>
        <v/>
      </c>
      <c r="C55" s="1105"/>
      <c r="D55" s="1105"/>
      <c r="E55" s="1105"/>
      <c r="F55" s="1105"/>
      <c r="G55" s="1105"/>
      <c r="H55" s="1105"/>
      <c r="I55" s="1106"/>
      <c r="J55" s="1106"/>
      <c r="K55" s="1106"/>
      <c r="L55" s="1106"/>
      <c r="M55" s="1105"/>
      <c r="N55" s="1106"/>
      <c r="O55" s="1106"/>
      <c r="P55" s="1106"/>
      <c r="Q55" s="1105"/>
      <c r="R55" s="1105"/>
      <c r="S55" s="1105"/>
      <c r="T55" s="1106"/>
      <c r="U55" s="1106"/>
      <c r="V55" s="1106"/>
      <c r="W55" s="1106"/>
      <c r="X55" s="1106"/>
      <c r="Y55" s="1106"/>
      <c r="Z55" s="1105"/>
      <c r="AA55" s="1106"/>
      <c r="AB55" s="1106"/>
      <c r="AC55" s="1106"/>
      <c r="AD55" s="1105"/>
      <c r="AE55" s="1106"/>
      <c r="AF55" s="1106"/>
      <c r="AG55" s="1106"/>
      <c r="AH55" s="1105"/>
    </row>
    <row r="56" spans="1:34">
      <c r="A56" s="1107">
        <f>Table1[[#This Row],[NAN des Artikels]]</f>
        <v>0</v>
      </c>
      <c r="B56" s="1104" t="str">
        <f>IF(Table1[[#This Row],[Artikelbezeichnung Lieferant]]="","",Table1[[#This Row],[Artikelbezeichnung Lieferant]])</f>
        <v/>
      </c>
      <c r="C56" s="1105"/>
      <c r="D56" s="1105"/>
      <c r="E56" s="1105"/>
      <c r="F56" s="1105"/>
      <c r="G56" s="1105"/>
      <c r="H56" s="1105"/>
      <c r="I56" s="1106"/>
      <c r="J56" s="1106"/>
      <c r="K56" s="1106"/>
      <c r="L56" s="1106"/>
      <c r="M56" s="1105"/>
      <c r="N56" s="1106"/>
      <c r="O56" s="1106"/>
      <c r="P56" s="1106"/>
      <c r="Q56" s="1105"/>
      <c r="R56" s="1105"/>
      <c r="S56" s="1105"/>
      <c r="T56" s="1106"/>
      <c r="U56" s="1106"/>
      <c r="V56" s="1106"/>
      <c r="W56" s="1106"/>
      <c r="X56" s="1106"/>
      <c r="Y56" s="1106"/>
      <c r="Z56" s="1105"/>
      <c r="AA56" s="1106"/>
      <c r="AB56" s="1106"/>
      <c r="AC56" s="1106"/>
      <c r="AD56" s="1105"/>
      <c r="AE56" s="1106"/>
      <c r="AF56" s="1106"/>
      <c r="AG56" s="1106"/>
      <c r="AH56" s="1105"/>
    </row>
    <row r="57" spans="1:34">
      <c r="A57" s="1107">
        <f>Table1[[#This Row],[NAN des Artikels]]</f>
        <v>0</v>
      </c>
      <c r="B57" s="1104" t="str">
        <f>IF(Table1[[#This Row],[Artikelbezeichnung Lieferant]]="","",Table1[[#This Row],[Artikelbezeichnung Lieferant]])</f>
        <v/>
      </c>
      <c r="C57" s="1105"/>
      <c r="D57" s="1105"/>
      <c r="E57" s="1105"/>
      <c r="F57" s="1105"/>
      <c r="G57" s="1105"/>
      <c r="H57" s="1105"/>
      <c r="I57" s="1106"/>
      <c r="J57" s="1106"/>
      <c r="K57" s="1106"/>
      <c r="L57" s="1106"/>
      <c r="M57" s="1105"/>
      <c r="N57" s="1106"/>
      <c r="O57" s="1106"/>
      <c r="P57" s="1106"/>
      <c r="Q57" s="1105"/>
      <c r="R57" s="1105"/>
      <c r="S57" s="1105"/>
      <c r="T57" s="1106"/>
      <c r="U57" s="1106"/>
      <c r="V57" s="1106"/>
      <c r="W57" s="1106"/>
      <c r="X57" s="1106"/>
      <c r="Y57" s="1106"/>
      <c r="Z57" s="1105"/>
      <c r="AA57" s="1106"/>
      <c r="AB57" s="1106"/>
      <c r="AC57" s="1106"/>
      <c r="AD57" s="1105"/>
      <c r="AE57" s="1106"/>
      <c r="AF57" s="1106"/>
      <c r="AG57" s="1106"/>
      <c r="AH57" s="1105"/>
    </row>
    <row r="58" spans="1:34">
      <c r="A58" s="1107">
        <f>Table1[[#This Row],[NAN des Artikels]]</f>
        <v>0</v>
      </c>
      <c r="B58" s="1104" t="str">
        <f>IF(Table1[[#This Row],[Artikelbezeichnung Lieferant]]="","",Table1[[#This Row],[Artikelbezeichnung Lieferant]])</f>
        <v/>
      </c>
      <c r="C58" s="1105"/>
      <c r="D58" s="1105"/>
      <c r="E58" s="1105"/>
      <c r="F58" s="1105"/>
      <c r="G58" s="1105"/>
      <c r="H58" s="1105"/>
      <c r="I58" s="1106"/>
      <c r="J58" s="1106"/>
      <c r="K58" s="1106"/>
      <c r="L58" s="1106"/>
      <c r="M58" s="1105"/>
      <c r="N58" s="1106"/>
      <c r="O58" s="1106"/>
      <c r="P58" s="1106"/>
      <c r="Q58" s="1105"/>
      <c r="R58" s="1105"/>
      <c r="S58" s="1105"/>
      <c r="T58" s="1106"/>
      <c r="U58" s="1106"/>
      <c r="V58" s="1106"/>
      <c r="W58" s="1106"/>
      <c r="X58" s="1106"/>
      <c r="Y58" s="1106"/>
      <c r="Z58" s="1105"/>
      <c r="AA58" s="1106"/>
      <c r="AB58" s="1106"/>
      <c r="AC58" s="1106"/>
      <c r="AD58" s="1105"/>
      <c r="AE58" s="1106"/>
      <c r="AF58" s="1106"/>
      <c r="AG58" s="1106"/>
      <c r="AH58" s="1105"/>
    </row>
    <row r="59" spans="1:34">
      <c r="A59" s="1107">
        <f>Table1[[#This Row],[NAN des Artikels]]</f>
        <v>0</v>
      </c>
      <c r="B59" s="1104" t="str">
        <f>IF(Table1[[#This Row],[Artikelbezeichnung Lieferant]]="","",Table1[[#This Row],[Artikelbezeichnung Lieferant]])</f>
        <v/>
      </c>
      <c r="C59" s="1105"/>
      <c r="D59" s="1105"/>
      <c r="E59" s="1105"/>
      <c r="F59" s="1105"/>
      <c r="G59" s="1105"/>
      <c r="H59" s="1105"/>
      <c r="I59" s="1106"/>
      <c r="J59" s="1106"/>
      <c r="K59" s="1106"/>
      <c r="L59" s="1106"/>
      <c r="M59" s="1105"/>
      <c r="N59" s="1106"/>
      <c r="O59" s="1106"/>
      <c r="P59" s="1106"/>
      <c r="Q59" s="1105"/>
      <c r="R59" s="1105"/>
      <c r="S59" s="1105"/>
      <c r="T59" s="1106"/>
      <c r="U59" s="1106"/>
      <c r="V59" s="1106"/>
      <c r="W59" s="1106"/>
      <c r="X59" s="1106"/>
      <c r="Y59" s="1106"/>
      <c r="Z59" s="1105"/>
      <c r="AA59" s="1106"/>
      <c r="AB59" s="1106"/>
      <c r="AC59" s="1106"/>
      <c r="AD59" s="1105"/>
      <c r="AE59" s="1106"/>
      <c r="AF59" s="1106"/>
      <c r="AG59" s="1106"/>
      <c r="AH59" s="1105"/>
    </row>
    <row r="60" spans="1:34">
      <c r="A60" s="1107">
        <f>Table1[[#This Row],[NAN des Artikels]]</f>
        <v>0</v>
      </c>
      <c r="B60" s="1104" t="str">
        <f>IF(Table1[[#This Row],[Artikelbezeichnung Lieferant]]="","",Table1[[#This Row],[Artikelbezeichnung Lieferant]])</f>
        <v/>
      </c>
      <c r="C60" s="1105"/>
      <c r="D60" s="1105"/>
      <c r="E60" s="1105"/>
      <c r="F60" s="1105"/>
      <c r="G60" s="1105"/>
      <c r="H60" s="1105"/>
      <c r="I60" s="1106"/>
      <c r="J60" s="1106"/>
      <c r="K60" s="1106"/>
      <c r="L60" s="1106"/>
      <c r="M60" s="1105"/>
      <c r="N60" s="1106"/>
      <c r="O60" s="1106"/>
      <c r="P60" s="1106"/>
      <c r="Q60" s="1105"/>
      <c r="R60" s="1105"/>
      <c r="S60" s="1105"/>
      <c r="T60" s="1106"/>
      <c r="U60" s="1106"/>
      <c r="V60" s="1106"/>
      <c r="W60" s="1106"/>
      <c r="X60" s="1106"/>
      <c r="Y60" s="1106"/>
      <c r="Z60" s="1105"/>
      <c r="AA60" s="1106"/>
      <c r="AB60" s="1106"/>
      <c r="AC60" s="1106"/>
      <c r="AD60" s="1105"/>
      <c r="AE60" s="1106"/>
      <c r="AF60" s="1106"/>
      <c r="AG60" s="1106"/>
      <c r="AH60" s="1105"/>
    </row>
    <row r="61" spans="1:34">
      <c r="A61" s="1107">
        <f>Table1[[#This Row],[NAN des Artikels]]</f>
        <v>0</v>
      </c>
      <c r="B61" s="1104" t="str">
        <f>IF(Table1[[#This Row],[Artikelbezeichnung Lieferant]]="","",Table1[[#This Row],[Artikelbezeichnung Lieferant]])</f>
        <v/>
      </c>
      <c r="C61" s="1105"/>
      <c r="D61" s="1105"/>
      <c r="E61" s="1105"/>
      <c r="F61" s="1105"/>
      <c r="G61" s="1105"/>
      <c r="H61" s="1105"/>
      <c r="I61" s="1106"/>
      <c r="J61" s="1106"/>
      <c r="K61" s="1106"/>
      <c r="L61" s="1106"/>
      <c r="M61" s="1105"/>
      <c r="N61" s="1106"/>
      <c r="O61" s="1106"/>
      <c r="P61" s="1106"/>
      <c r="Q61" s="1105"/>
      <c r="R61" s="1105"/>
      <c r="S61" s="1105"/>
      <c r="T61" s="1106"/>
      <c r="U61" s="1106"/>
      <c r="V61" s="1106"/>
      <c r="W61" s="1106"/>
      <c r="X61" s="1106"/>
      <c r="Y61" s="1106"/>
      <c r="Z61" s="1105"/>
      <c r="AA61" s="1106"/>
      <c r="AB61" s="1106"/>
      <c r="AC61" s="1106"/>
      <c r="AD61" s="1105"/>
      <c r="AE61" s="1106"/>
      <c r="AF61" s="1106"/>
      <c r="AG61" s="1106"/>
      <c r="AH61" s="1105"/>
    </row>
    <row r="62" spans="1:34">
      <c r="A62" s="1107">
        <f>Table1[[#This Row],[NAN des Artikels]]</f>
        <v>0</v>
      </c>
      <c r="B62" s="1104" t="str">
        <f>IF(Table1[[#This Row],[Artikelbezeichnung Lieferant]]="","",Table1[[#This Row],[Artikelbezeichnung Lieferant]])</f>
        <v/>
      </c>
      <c r="C62" s="1105"/>
      <c r="D62" s="1105"/>
      <c r="E62" s="1105"/>
      <c r="F62" s="1105"/>
      <c r="G62" s="1105"/>
      <c r="H62" s="1105"/>
      <c r="I62" s="1106"/>
      <c r="J62" s="1106"/>
      <c r="K62" s="1106"/>
      <c r="L62" s="1106"/>
      <c r="M62" s="1105"/>
      <c r="N62" s="1106"/>
      <c r="O62" s="1106"/>
      <c r="P62" s="1106"/>
      <c r="Q62" s="1105"/>
      <c r="R62" s="1105"/>
      <c r="S62" s="1105"/>
      <c r="T62" s="1106"/>
      <c r="U62" s="1106"/>
      <c r="V62" s="1106"/>
      <c r="W62" s="1106"/>
      <c r="X62" s="1106"/>
      <c r="Y62" s="1106"/>
      <c r="Z62" s="1105"/>
      <c r="AA62" s="1106"/>
      <c r="AB62" s="1106"/>
      <c r="AC62" s="1106"/>
      <c r="AD62" s="1105"/>
      <c r="AE62" s="1106"/>
      <c r="AF62" s="1106"/>
      <c r="AG62" s="1106"/>
      <c r="AH62" s="1105"/>
    </row>
    <row r="63" spans="1:34">
      <c r="A63" s="1107">
        <f>Table1[[#This Row],[NAN des Artikels]]</f>
        <v>0</v>
      </c>
      <c r="B63" s="1104" t="str">
        <f>IF(Table1[[#This Row],[Artikelbezeichnung Lieferant]]="","",Table1[[#This Row],[Artikelbezeichnung Lieferant]])</f>
        <v/>
      </c>
      <c r="C63" s="1105"/>
      <c r="D63" s="1105"/>
      <c r="E63" s="1105"/>
      <c r="F63" s="1105"/>
      <c r="G63" s="1105"/>
      <c r="H63" s="1105"/>
      <c r="I63" s="1106"/>
      <c r="J63" s="1106"/>
      <c r="K63" s="1106"/>
      <c r="L63" s="1106"/>
      <c r="M63" s="1105"/>
      <c r="N63" s="1106"/>
      <c r="O63" s="1106"/>
      <c r="P63" s="1106"/>
      <c r="Q63" s="1105"/>
      <c r="R63" s="1105"/>
      <c r="S63" s="1105"/>
      <c r="T63" s="1106"/>
      <c r="U63" s="1106"/>
      <c r="V63" s="1106"/>
      <c r="W63" s="1106"/>
      <c r="X63" s="1106"/>
      <c r="Y63" s="1106"/>
      <c r="Z63" s="1105"/>
      <c r="AA63" s="1106"/>
      <c r="AB63" s="1106"/>
      <c r="AC63" s="1106"/>
      <c r="AD63" s="1105"/>
      <c r="AE63" s="1106"/>
      <c r="AF63" s="1106"/>
      <c r="AG63" s="1106"/>
      <c r="AH63" s="1105"/>
    </row>
    <row r="64" spans="1:34">
      <c r="A64" s="1107">
        <f>Table1[[#This Row],[NAN des Artikels]]</f>
        <v>0</v>
      </c>
      <c r="B64" s="1104" t="str">
        <f>IF(Table1[[#This Row],[Artikelbezeichnung Lieferant]]="","",Table1[[#This Row],[Artikelbezeichnung Lieferant]])</f>
        <v/>
      </c>
      <c r="C64" s="1105"/>
      <c r="D64" s="1105"/>
      <c r="E64" s="1105"/>
      <c r="F64" s="1105"/>
      <c r="G64" s="1105"/>
      <c r="H64" s="1105"/>
      <c r="I64" s="1106"/>
      <c r="J64" s="1106"/>
      <c r="K64" s="1106"/>
      <c r="L64" s="1106"/>
      <c r="M64" s="1105"/>
      <c r="N64" s="1106"/>
      <c r="O64" s="1106"/>
      <c r="P64" s="1106"/>
      <c r="Q64" s="1105"/>
      <c r="R64" s="1105"/>
      <c r="S64" s="1105"/>
      <c r="T64" s="1106"/>
      <c r="U64" s="1106"/>
      <c r="V64" s="1106"/>
      <c r="W64" s="1106"/>
      <c r="X64" s="1106"/>
      <c r="Y64" s="1106"/>
      <c r="Z64" s="1105"/>
      <c r="AA64" s="1106"/>
      <c r="AB64" s="1106"/>
      <c r="AC64" s="1106"/>
      <c r="AD64" s="1105"/>
      <c r="AE64" s="1106"/>
      <c r="AF64" s="1106"/>
      <c r="AG64" s="1106"/>
      <c r="AH64" s="1105"/>
    </row>
    <row r="65" spans="1:34">
      <c r="A65" s="1107">
        <f>Table1[[#This Row],[NAN des Artikels]]</f>
        <v>0</v>
      </c>
      <c r="B65" s="1104" t="str">
        <f>IF(Table1[[#This Row],[Artikelbezeichnung Lieferant]]="","",Table1[[#This Row],[Artikelbezeichnung Lieferant]])</f>
        <v/>
      </c>
      <c r="C65" s="1105"/>
      <c r="D65" s="1105"/>
      <c r="E65" s="1105"/>
      <c r="F65" s="1105"/>
      <c r="G65" s="1105"/>
      <c r="H65" s="1105"/>
      <c r="I65" s="1106"/>
      <c r="J65" s="1106"/>
      <c r="K65" s="1106"/>
      <c r="L65" s="1106"/>
      <c r="M65" s="1105"/>
      <c r="N65" s="1106"/>
      <c r="O65" s="1106"/>
      <c r="P65" s="1106"/>
      <c r="Q65" s="1105"/>
      <c r="R65" s="1105"/>
      <c r="S65" s="1105"/>
      <c r="T65" s="1106"/>
      <c r="U65" s="1106"/>
      <c r="V65" s="1106"/>
      <c r="W65" s="1106"/>
      <c r="X65" s="1106"/>
      <c r="Y65" s="1106"/>
      <c r="Z65" s="1105"/>
      <c r="AA65" s="1106"/>
      <c r="AB65" s="1106"/>
      <c r="AC65" s="1106"/>
      <c r="AD65" s="1105"/>
      <c r="AE65" s="1106"/>
      <c r="AF65" s="1106"/>
      <c r="AG65" s="1106"/>
      <c r="AH65" s="1105"/>
    </row>
    <row r="66" spans="1:34">
      <c r="A66" s="1107">
        <f>Table1[[#This Row],[NAN des Artikels]]</f>
        <v>0</v>
      </c>
      <c r="B66" s="1104" t="str">
        <f>IF(Table1[[#This Row],[Artikelbezeichnung Lieferant]]="","",Table1[[#This Row],[Artikelbezeichnung Lieferant]])</f>
        <v/>
      </c>
      <c r="C66" s="1105"/>
      <c r="D66" s="1105"/>
      <c r="E66" s="1105"/>
      <c r="F66" s="1105"/>
      <c r="G66" s="1105"/>
      <c r="H66" s="1105"/>
      <c r="I66" s="1106"/>
      <c r="J66" s="1106"/>
      <c r="K66" s="1106"/>
      <c r="L66" s="1106"/>
      <c r="M66" s="1105"/>
      <c r="N66" s="1106"/>
      <c r="O66" s="1106"/>
      <c r="P66" s="1106"/>
      <c r="Q66" s="1105"/>
      <c r="R66" s="1105"/>
      <c r="S66" s="1105"/>
      <c r="T66" s="1106"/>
      <c r="U66" s="1106"/>
      <c r="V66" s="1106"/>
      <c r="W66" s="1106"/>
      <c r="X66" s="1106"/>
      <c r="Y66" s="1106"/>
      <c r="Z66" s="1105"/>
      <c r="AA66" s="1106"/>
      <c r="AB66" s="1106"/>
      <c r="AC66" s="1106"/>
      <c r="AD66" s="1105"/>
      <c r="AE66" s="1106"/>
      <c r="AF66" s="1106"/>
      <c r="AG66" s="1106"/>
      <c r="AH66" s="1105"/>
    </row>
    <row r="67" spans="1:34">
      <c r="A67" s="1107">
        <f>Table1[[#This Row],[NAN des Artikels]]</f>
        <v>0</v>
      </c>
      <c r="B67" s="1104" t="str">
        <f>IF(Table1[[#This Row],[Artikelbezeichnung Lieferant]]="","",Table1[[#This Row],[Artikelbezeichnung Lieferant]])</f>
        <v/>
      </c>
      <c r="C67" s="1105"/>
      <c r="D67" s="1105"/>
      <c r="E67" s="1105"/>
      <c r="F67" s="1105"/>
      <c r="G67" s="1105"/>
      <c r="H67" s="1105"/>
      <c r="I67" s="1106"/>
      <c r="J67" s="1106"/>
      <c r="K67" s="1106"/>
      <c r="L67" s="1106"/>
      <c r="M67" s="1105"/>
      <c r="N67" s="1106"/>
      <c r="O67" s="1106"/>
      <c r="P67" s="1106"/>
      <c r="Q67" s="1105"/>
      <c r="R67" s="1105"/>
      <c r="S67" s="1105"/>
      <c r="T67" s="1106"/>
      <c r="U67" s="1106"/>
      <c r="V67" s="1106"/>
      <c r="W67" s="1106"/>
      <c r="X67" s="1106"/>
      <c r="Y67" s="1106"/>
      <c r="Z67" s="1105"/>
      <c r="AA67" s="1106"/>
      <c r="AB67" s="1106"/>
      <c r="AC67" s="1106"/>
      <c r="AD67" s="1105"/>
      <c r="AE67" s="1106"/>
      <c r="AF67" s="1106"/>
      <c r="AG67" s="1106"/>
      <c r="AH67" s="1105"/>
    </row>
    <row r="68" spans="1:34">
      <c r="A68" s="1107">
        <f>Table1[[#This Row],[NAN des Artikels]]</f>
        <v>0</v>
      </c>
      <c r="B68" s="1104" t="str">
        <f>IF(Table1[[#This Row],[Artikelbezeichnung Lieferant]]="","",Table1[[#This Row],[Artikelbezeichnung Lieferant]])</f>
        <v/>
      </c>
      <c r="C68" s="1105"/>
      <c r="D68" s="1105"/>
      <c r="E68" s="1105"/>
      <c r="F68" s="1105"/>
      <c r="G68" s="1105"/>
      <c r="H68" s="1105"/>
      <c r="I68" s="1106"/>
      <c r="J68" s="1106"/>
      <c r="K68" s="1106"/>
      <c r="L68" s="1106"/>
      <c r="M68" s="1105"/>
      <c r="N68" s="1106"/>
      <c r="O68" s="1106"/>
      <c r="P68" s="1106"/>
      <c r="Q68" s="1105"/>
      <c r="R68" s="1105"/>
      <c r="S68" s="1105"/>
      <c r="T68" s="1106"/>
      <c r="U68" s="1106"/>
      <c r="V68" s="1106"/>
      <c r="W68" s="1106"/>
      <c r="X68" s="1106"/>
      <c r="Y68" s="1106"/>
      <c r="Z68" s="1105"/>
      <c r="AA68" s="1106"/>
      <c r="AB68" s="1106"/>
      <c r="AC68" s="1106"/>
      <c r="AD68" s="1105"/>
      <c r="AE68" s="1106"/>
      <c r="AF68" s="1106"/>
      <c r="AG68" s="1106"/>
      <c r="AH68" s="1105"/>
    </row>
    <row r="69" spans="1:34">
      <c r="A69" s="1107">
        <f>Table1[[#This Row],[NAN des Artikels]]</f>
        <v>0</v>
      </c>
      <c r="B69" s="1104" t="str">
        <f>IF(Table1[[#This Row],[Artikelbezeichnung Lieferant]]="","",Table1[[#This Row],[Artikelbezeichnung Lieferant]])</f>
        <v/>
      </c>
      <c r="C69" s="1105"/>
      <c r="D69" s="1105"/>
      <c r="E69" s="1105"/>
      <c r="F69" s="1105"/>
      <c r="G69" s="1105"/>
      <c r="H69" s="1105"/>
      <c r="I69" s="1106"/>
      <c r="J69" s="1106"/>
      <c r="K69" s="1106"/>
      <c r="L69" s="1106"/>
      <c r="M69" s="1105"/>
      <c r="N69" s="1106"/>
      <c r="O69" s="1106"/>
      <c r="P69" s="1106"/>
      <c r="Q69" s="1105"/>
      <c r="R69" s="1105"/>
      <c r="S69" s="1105"/>
      <c r="T69" s="1106"/>
      <c r="U69" s="1106"/>
      <c r="V69" s="1106"/>
      <c r="W69" s="1106"/>
      <c r="X69" s="1106"/>
      <c r="Y69" s="1106"/>
      <c r="Z69" s="1105"/>
      <c r="AA69" s="1106"/>
      <c r="AB69" s="1106"/>
      <c r="AC69" s="1106"/>
      <c r="AD69" s="1105"/>
      <c r="AE69" s="1106"/>
      <c r="AF69" s="1106"/>
      <c r="AG69" s="1106"/>
      <c r="AH69" s="1105"/>
    </row>
    <row r="70" spans="1:34">
      <c r="A70" s="1107">
        <f>Table1[[#This Row],[NAN des Artikels]]</f>
        <v>0</v>
      </c>
      <c r="B70" s="1104" t="str">
        <f>IF(Table1[[#This Row],[Artikelbezeichnung Lieferant]]="","",Table1[[#This Row],[Artikelbezeichnung Lieferant]])</f>
        <v/>
      </c>
      <c r="C70" s="1105"/>
      <c r="D70" s="1105"/>
      <c r="E70" s="1105"/>
      <c r="F70" s="1105"/>
      <c r="G70" s="1105"/>
      <c r="H70" s="1105"/>
      <c r="I70" s="1106"/>
      <c r="J70" s="1106"/>
      <c r="K70" s="1106"/>
      <c r="L70" s="1106"/>
      <c r="M70" s="1105"/>
      <c r="N70" s="1106"/>
      <c r="O70" s="1106"/>
      <c r="P70" s="1106"/>
      <c r="Q70" s="1105"/>
      <c r="R70" s="1105"/>
      <c r="S70" s="1105"/>
      <c r="T70" s="1106"/>
      <c r="U70" s="1106"/>
      <c r="V70" s="1106"/>
      <c r="W70" s="1106"/>
      <c r="X70" s="1106"/>
      <c r="Y70" s="1106"/>
      <c r="Z70" s="1105"/>
      <c r="AA70" s="1106"/>
      <c r="AB70" s="1106"/>
      <c r="AC70" s="1106"/>
      <c r="AD70" s="1105"/>
      <c r="AE70" s="1106"/>
      <c r="AF70" s="1106"/>
      <c r="AG70" s="1106"/>
      <c r="AH70" s="1105"/>
    </row>
    <row r="71" spans="1:34">
      <c r="A71" s="1107">
        <f>Table1[[#This Row],[NAN des Artikels]]</f>
        <v>0</v>
      </c>
      <c r="B71" s="1104" t="str">
        <f>IF(Table1[[#This Row],[Artikelbezeichnung Lieferant]]="","",Table1[[#This Row],[Artikelbezeichnung Lieferant]])</f>
        <v/>
      </c>
      <c r="C71" s="1105"/>
      <c r="D71" s="1105"/>
      <c r="E71" s="1105"/>
      <c r="F71" s="1105"/>
      <c r="G71" s="1105"/>
      <c r="H71" s="1105"/>
      <c r="I71" s="1106"/>
      <c r="J71" s="1106"/>
      <c r="K71" s="1106"/>
      <c r="L71" s="1106"/>
      <c r="M71" s="1105"/>
      <c r="N71" s="1106"/>
      <c r="O71" s="1106"/>
      <c r="P71" s="1106"/>
      <c r="Q71" s="1105"/>
      <c r="R71" s="1105"/>
      <c r="S71" s="1105"/>
      <c r="T71" s="1106"/>
      <c r="U71" s="1106"/>
      <c r="V71" s="1106"/>
      <c r="W71" s="1106"/>
      <c r="X71" s="1106"/>
      <c r="Y71" s="1106"/>
      <c r="Z71" s="1105"/>
      <c r="AA71" s="1106"/>
      <c r="AB71" s="1106"/>
      <c r="AC71" s="1106"/>
      <c r="AD71" s="1105"/>
      <c r="AE71" s="1106"/>
      <c r="AF71" s="1106"/>
      <c r="AG71" s="1106"/>
      <c r="AH71" s="1105"/>
    </row>
    <row r="72" spans="1:34">
      <c r="A72" s="1107">
        <f>Table1[[#This Row],[NAN des Artikels]]</f>
        <v>0</v>
      </c>
      <c r="B72" s="1104" t="str">
        <f>IF(Table1[[#This Row],[Artikelbezeichnung Lieferant]]="","",Table1[[#This Row],[Artikelbezeichnung Lieferant]])</f>
        <v/>
      </c>
      <c r="C72" s="1105"/>
      <c r="D72" s="1105"/>
      <c r="E72" s="1105"/>
      <c r="F72" s="1105"/>
      <c r="G72" s="1105"/>
      <c r="H72" s="1105"/>
      <c r="I72" s="1106"/>
      <c r="J72" s="1106"/>
      <c r="K72" s="1106"/>
      <c r="L72" s="1106"/>
      <c r="M72" s="1105"/>
      <c r="N72" s="1106"/>
      <c r="O72" s="1106"/>
      <c r="P72" s="1106"/>
      <c r="Q72" s="1105"/>
      <c r="R72" s="1105"/>
      <c r="S72" s="1105"/>
      <c r="T72" s="1106"/>
      <c r="U72" s="1106"/>
      <c r="V72" s="1106"/>
      <c r="W72" s="1106"/>
      <c r="X72" s="1106"/>
      <c r="Y72" s="1106"/>
      <c r="Z72" s="1105"/>
      <c r="AA72" s="1106"/>
      <c r="AB72" s="1106"/>
      <c r="AC72" s="1106"/>
      <c r="AD72" s="1105"/>
      <c r="AE72" s="1106"/>
      <c r="AF72" s="1106"/>
      <c r="AG72" s="1106"/>
      <c r="AH72" s="1105"/>
    </row>
    <row r="73" spans="1:34">
      <c r="A73" s="1107">
        <f>Table1[[#This Row],[NAN des Artikels]]</f>
        <v>0</v>
      </c>
      <c r="B73" s="1104" t="str">
        <f>IF(Table1[[#This Row],[Artikelbezeichnung Lieferant]]="","",Table1[[#This Row],[Artikelbezeichnung Lieferant]])</f>
        <v/>
      </c>
      <c r="C73" s="1105"/>
      <c r="D73" s="1105"/>
      <c r="E73" s="1105"/>
      <c r="F73" s="1105"/>
      <c r="G73" s="1105"/>
      <c r="H73" s="1105"/>
      <c r="I73" s="1106"/>
      <c r="J73" s="1106"/>
      <c r="K73" s="1106"/>
      <c r="L73" s="1106"/>
      <c r="M73" s="1105"/>
      <c r="N73" s="1106"/>
      <c r="O73" s="1106"/>
      <c r="P73" s="1106"/>
      <c r="Q73" s="1105"/>
      <c r="R73" s="1105"/>
      <c r="S73" s="1105"/>
      <c r="T73" s="1106"/>
      <c r="U73" s="1106"/>
      <c r="V73" s="1106"/>
      <c r="W73" s="1106"/>
      <c r="X73" s="1106"/>
      <c r="Y73" s="1106"/>
      <c r="Z73" s="1105"/>
      <c r="AA73" s="1106"/>
      <c r="AB73" s="1106"/>
      <c r="AC73" s="1106"/>
      <c r="AD73" s="1105"/>
      <c r="AE73" s="1106"/>
      <c r="AF73" s="1106"/>
      <c r="AG73" s="1106"/>
      <c r="AH73" s="1105"/>
    </row>
    <row r="74" spans="1:34">
      <c r="A74" s="1107">
        <f>Table1[[#This Row],[NAN des Artikels]]</f>
        <v>0</v>
      </c>
      <c r="B74" s="1104" t="str">
        <f>IF(Table1[[#This Row],[Artikelbezeichnung Lieferant]]="","",Table1[[#This Row],[Artikelbezeichnung Lieferant]])</f>
        <v/>
      </c>
      <c r="C74" s="1105"/>
      <c r="D74" s="1105"/>
      <c r="E74" s="1105"/>
      <c r="F74" s="1105"/>
      <c r="G74" s="1105"/>
      <c r="H74" s="1105"/>
      <c r="I74" s="1106"/>
      <c r="J74" s="1106"/>
      <c r="K74" s="1106"/>
      <c r="L74" s="1106"/>
      <c r="M74" s="1105"/>
      <c r="N74" s="1106"/>
      <c r="O74" s="1106"/>
      <c r="P74" s="1106"/>
      <c r="Q74" s="1105"/>
      <c r="R74" s="1105"/>
      <c r="S74" s="1105"/>
      <c r="T74" s="1106"/>
      <c r="U74" s="1106"/>
      <c r="V74" s="1106"/>
      <c r="W74" s="1106"/>
      <c r="X74" s="1106"/>
      <c r="Y74" s="1106"/>
      <c r="Z74" s="1105"/>
      <c r="AA74" s="1106"/>
      <c r="AB74" s="1106"/>
      <c r="AC74" s="1106"/>
      <c r="AD74" s="1105"/>
      <c r="AE74" s="1106"/>
      <c r="AF74" s="1106"/>
      <c r="AG74" s="1106"/>
      <c r="AH74" s="1105"/>
    </row>
    <row r="75" spans="1:34">
      <c r="A75" s="1107">
        <f>Table1[[#This Row],[NAN des Artikels]]</f>
        <v>0</v>
      </c>
      <c r="B75" s="1104" t="str">
        <f>IF(Table1[[#This Row],[Artikelbezeichnung Lieferant]]="","",Table1[[#This Row],[Artikelbezeichnung Lieferant]])</f>
        <v/>
      </c>
      <c r="C75" s="1105"/>
      <c r="D75" s="1105"/>
      <c r="E75" s="1105"/>
      <c r="F75" s="1105"/>
      <c r="G75" s="1105"/>
      <c r="H75" s="1105"/>
      <c r="I75" s="1106"/>
      <c r="J75" s="1106"/>
      <c r="K75" s="1106"/>
      <c r="L75" s="1106"/>
      <c r="M75" s="1105"/>
      <c r="N75" s="1106"/>
      <c r="O75" s="1106"/>
      <c r="P75" s="1106"/>
      <c r="Q75" s="1105"/>
      <c r="R75" s="1105"/>
      <c r="S75" s="1105"/>
      <c r="T75" s="1106"/>
      <c r="U75" s="1106"/>
      <c r="V75" s="1106"/>
      <c r="W75" s="1106"/>
      <c r="X75" s="1106"/>
      <c r="Y75" s="1106"/>
      <c r="Z75" s="1105"/>
      <c r="AA75" s="1106"/>
      <c r="AB75" s="1106"/>
      <c r="AC75" s="1106"/>
      <c r="AD75" s="1105"/>
      <c r="AE75" s="1106"/>
      <c r="AF75" s="1106"/>
      <c r="AG75" s="1106"/>
      <c r="AH75" s="1105"/>
    </row>
    <row r="76" spans="1:34">
      <c r="A76" s="1107">
        <f>Table1[[#This Row],[NAN des Artikels]]</f>
        <v>0</v>
      </c>
      <c r="B76" s="1104" t="str">
        <f>IF(Table1[[#This Row],[Artikelbezeichnung Lieferant]]="","",Table1[[#This Row],[Artikelbezeichnung Lieferant]])</f>
        <v/>
      </c>
      <c r="C76" s="1105"/>
      <c r="D76" s="1105"/>
      <c r="E76" s="1105"/>
      <c r="F76" s="1105"/>
      <c r="G76" s="1105"/>
      <c r="H76" s="1105"/>
      <c r="I76" s="1106"/>
      <c r="J76" s="1106"/>
      <c r="K76" s="1106"/>
      <c r="L76" s="1106"/>
      <c r="M76" s="1105"/>
      <c r="N76" s="1106"/>
      <c r="O76" s="1106"/>
      <c r="P76" s="1106"/>
      <c r="Q76" s="1105"/>
      <c r="R76" s="1105"/>
      <c r="S76" s="1105"/>
      <c r="T76" s="1106"/>
      <c r="U76" s="1106"/>
      <c r="V76" s="1106"/>
      <c r="W76" s="1106"/>
      <c r="X76" s="1106"/>
      <c r="Y76" s="1106"/>
      <c r="Z76" s="1105"/>
      <c r="AA76" s="1106"/>
      <c r="AB76" s="1106"/>
      <c r="AC76" s="1106"/>
      <c r="AD76" s="1105"/>
      <c r="AE76" s="1106"/>
      <c r="AF76" s="1106"/>
      <c r="AG76" s="1106"/>
      <c r="AH76" s="1105"/>
    </row>
    <row r="77" spans="1:34">
      <c r="A77" s="1107">
        <f>Table1[[#This Row],[NAN des Artikels]]</f>
        <v>0</v>
      </c>
      <c r="B77" s="1104" t="str">
        <f>IF(Table1[[#This Row],[Artikelbezeichnung Lieferant]]="","",Table1[[#This Row],[Artikelbezeichnung Lieferant]])</f>
        <v/>
      </c>
      <c r="C77" s="1105"/>
      <c r="D77" s="1105"/>
      <c r="E77" s="1105"/>
      <c r="F77" s="1105"/>
      <c r="G77" s="1105"/>
      <c r="H77" s="1105"/>
      <c r="I77" s="1106"/>
      <c r="J77" s="1106"/>
      <c r="K77" s="1106"/>
      <c r="L77" s="1106"/>
      <c r="M77" s="1105"/>
      <c r="N77" s="1106"/>
      <c r="O77" s="1106"/>
      <c r="P77" s="1106"/>
      <c r="Q77" s="1105"/>
      <c r="R77" s="1105"/>
      <c r="S77" s="1105"/>
      <c r="T77" s="1106"/>
      <c r="U77" s="1106"/>
      <c r="V77" s="1106"/>
      <c r="W77" s="1106"/>
      <c r="X77" s="1106"/>
      <c r="Y77" s="1106"/>
      <c r="Z77" s="1105"/>
      <c r="AA77" s="1106"/>
      <c r="AB77" s="1106"/>
      <c r="AC77" s="1106"/>
      <c r="AD77" s="1105"/>
      <c r="AE77" s="1106"/>
      <c r="AF77" s="1106"/>
      <c r="AG77" s="1106"/>
      <c r="AH77" s="1105"/>
    </row>
    <row r="78" spans="1:34">
      <c r="A78" s="1107">
        <f>Table1[[#This Row],[NAN des Artikels]]</f>
        <v>0</v>
      </c>
      <c r="B78" s="1104" t="str">
        <f>IF(Table1[[#This Row],[Artikelbezeichnung Lieferant]]="","",Table1[[#This Row],[Artikelbezeichnung Lieferant]])</f>
        <v/>
      </c>
      <c r="C78" s="1105"/>
      <c r="D78" s="1105"/>
      <c r="E78" s="1105"/>
      <c r="F78" s="1105"/>
      <c r="G78" s="1105"/>
      <c r="H78" s="1105"/>
      <c r="I78" s="1106"/>
      <c r="J78" s="1106"/>
      <c r="K78" s="1106"/>
      <c r="L78" s="1106"/>
      <c r="M78" s="1105"/>
      <c r="N78" s="1106"/>
      <c r="O78" s="1106"/>
      <c r="P78" s="1106"/>
      <c r="Q78" s="1105"/>
      <c r="R78" s="1105"/>
      <c r="S78" s="1105"/>
      <c r="T78" s="1106"/>
      <c r="U78" s="1106"/>
      <c r="V78" s="1106"/>
      <c r="W78" s="1106"/>
      <c r="X78" s="1106"/>
      <c r="Y78" s="1106"/>
      <c r="Z78" s="1105"/>
      <c r="AA78" s="1106"/>
      <c r="AB78" s="1106"/>
      <c r="AC78" s="1106"/>
      <c r="AD78" s="1105"/>
      <c r="AE78" s="1106"/>
      <c r="AF78" s="1106"/>
      <c r="AG78" s="1106"/>
      <c r="AH78" s="1105"/>
    </row>
    <row r="79" spans="1:34">
      <c r="A79" s="1107">
        <f>Table1[[#This Row],[NAN des Artikels]]</f>
        <v>0</v>
      </c>
      <c r="B79" s="1104" t="str">
        <f>IF(Table1[[#This Row],[Artikelbezeichnung Lieferant]]="","",Table1[[#This Row],[Artikelbezeichnung Lieferant]])</f>
        <v/>
      </c>
      <c r="C79" s="1105"/>
      <c r="D79" s="1105"/>
      <c r="E79" s="1105"/>
      <c r="F79" s="1105"/>
      <c r="G79" s="1105"/>
      <c r="H79" s="1105"/>
      <c r="I79" s="1106"/>
      <c r="J79" s="1106"/>
      <c r="K79" s="1106"/>
      <c r="L79" s="1106"/>
      <c r="M79" s="1105"/>
      <c r="N79" s="1106"/>
      <c r="O79" s="1106"/>
      <c r="P79" s="1106"/>
      <c r="Q79" s="1105"/>
      <c r="R79" s="1105"/>
      <c r="S79" s="1105"/>
      <c r="T79" s="1106"/>
      <c r="U79" s="1106"/>
      <c r="V79" s="1106"/>
      <c r="W79" s="1106"/>
      <c r="X79" s="1106"/>
      <c r="Y79" s="1106"/>
      <c r="Z79" s="1105"/>
      <c r="AA79" s="1106"/>
      <c r="AB79" s="1106"/>
      <c r="AC79" s="1106"/>
      <c r="AD79" s="1105"/>
      <c r="AE79" s="1106"/>
      <c r="AF79" s="1106"/>
      <c r="AG79" s="1106"/>
      <c r="AH79" s="1105"/>
    </row>
    <row r="80" spans="1:34">
      <c r="A80" s="1107">
        <f>Table1[[#This Row],[NAN des Artikels]]</f>
        <v>0</v>
      </c>
      <c r="B80" s="1104" t="str">
        <f>IF(Table1[[#This Row],[Artikelbezeichnung Lieferant]]="","",Table1[[#This Row],[Artikelbezeichnung Lieferant]])</f>
        <v/>
      </c>
      <c r="C80" s="1105"/>
      <c r="D80" s="1105"/>
      <c r="E80" s="1105"/>
      <c r="F80" s="1105"/>
      <c r="G80" s="1105"/>
      <c r="H80" s="1105"/>
      <c r="I80" s="1106"/>
      <c r="J80" s="1106"/>
      <c r="K80" s="1106"/>
      <c r="L80" s="1106"/>
      <c r="M80" s="1105"/>
      <c r="N80" s="1106"/>
      <c r="O80" s="1106"/>
      <c r="P80" s="1106"/>
      <c r="Q80" s="1105"/>
      <c r="R80" s="1105"/>
      <c r="S80" s="1105"/>
      <c r="T80" s="1106"/>
      <c r="U80" s="1106"/>
      <c r="V80" s="1106"/>
      <c r="W80" s="1106"/>
      <c r="X80" s="1106"/>
      <c r="Y80" s="1106"/>
      <c r="Z80" s="1105"/>
      <c r="AA80" s="1106"/>
      <c r="AB80" s="1106"/>
      <c r="AC80" s="1106"/>
      <c r="AD80" s="1105"/>
      <c r="AE80" s="1106"/>
      <c r="AF80" s="1106"/>
      <c r="AG80" s="1106"/>
      <c r="AH80" s="1105"/>
    </row>
    <row r="81" spans="1:34">
      <c r="A81" s="1107">
        <f>Table1[[#This Row],[NAN des Artikels]]</f>
        <v>0</v>
      </c>
      <c r="B81" s="1104" t="str">
        <f>IF(Table1[[#This Row],[Artikelbezeichnung Lieferant]]="","",Table1[[#This Row],[Artikelbezeichnung Lieferant]])</f>
        <v/>
      </c>
      <c r="C81" s="1105"/>
      <c r="D81" s="1105"/>
      <c r="E81" s="1105"/>
      <c r="F81" s="1105"/>
      <c r="G81" s="1105"/>
      <c r="H81" s="1105"/>
      <c r="I81" s="1106"/>
      <c r="J81" s="1106"/>
      <c r="K81" s="1106"/>
      <c r="L81" s="1106"/>
      <c r="M81" s="1105"/>
      <c r="N81" s="1106"/>
      <c r="O81" s="1106"/>
      <c r="P81" s="1106"/>
      <c r="Q81" s="1105"/>
      <c r="R81" s="1105"/>
      <c r="S81" s="1105"/>
      <c r="T81" s="1106"/>
      <c r="U81" s="1106"/>
      <c r="V81" s="1106"/>
      <c r="W81" s="1106"/>
      <c r="X81" s="1106"/>
      <c r="Y81" s="1106"/>
      <c r="Z81" s="1105"/>
      <c r="AA81" s="1106"/>
      <c r="AB81" s="1106"/>
      <c r="AC81" s="1106"/>
      <c r="AD81" s="1105"/>
      <c r="AE81" s="1106"/>
      <c r="AF81" s="1106"/>
      <c r="AG81" s="1106"/>
      <c r="AH81" s="1105"/>
    </row>
    <row r="82" spans="1:34">
      <c r="A82" s="1107">
        <f>Table1[[#This Row],[NAN des Artikels]]</f>
        <v>0</v>
      </c>
      <c r="B82" s="1104" t="str">
        <f>IF(Table1[[#This Row],[Artikelbezeichnung Lieferant]]="","",Table1[[#This Row],[Artikelbezeichnung Lieferant]])</f>
        <v/>
      </c>
      <c r="C82" s="1105"/>
      <c r="D82" s="1105"/>
      <c r="E82" s="1105"/>
      <c r="F82" s="1105"/>
      <c r="G82" s="1105"/>
      <c r="H82" s="1105"/>
      <c r="I82" s="1106"/>
      <c r="J82" s="1106"/>
      <c r="K82" s="1106"/>
      <c r="L82" s="1106"/>
      <c r="M82" s="1105"/>
      <c r="N82" s="1106"/>
      <c r="O82" s="1106"/>
      <c r="P82" s="1106"/>
      <c r="Q82" s="1105"/>
      <c r="R82" s="1105"/>
      <c r="S82" s="1105"/>
      <c r="T82" s="1106"/>
      <c r="U82" s="1106"/>
      <c r="V82" s="1106"/>
      <c r="W82" s="1106"/>
      <c r="X82" s="1106"/>
      <c r="Y82" s="1106"/>
      <c r="Z82" s="1105"/>
      <c r="AA82" s="1106"/>
      <c r="AB82" s="1106"/>
      <c r="AC82" s="1106"/>
      <c r="AD82" s="1105"/>
      <c r="AE82" s="1106"/>
      <c r="AF82" s="1106"/>
      <c r="AG82" s="1106"/>
      <c r="AH82" s="1105"/>
    </row>
    <row r="83" spans="1:34">
      <c r="A83" s="1107">
        <f>Table1[[#This Row],[NAN des Artikels]]</f>
        <v>0</v>
      </c>
      <c r="B83" s="1104" t="str">
        <f>IF(Table1[[#This Row],[Artikelbezeichnung Lieferant]]="","",Table1[[#This Row],[Artikelbezeichnung Lieferant]])</f>
        <v/>
      </c>
      <c r="C83" s="1105"/>
      <c r="D83" s="1105"/>
      <c r="E83" s="1105"/>
      <c r="F83" s="1105"/>
      <c r="G83" s="1105"/>
      <c r="H83" s="1105"/>
      <c r="I83" s="1106"/>
      <c r="J83" s="1106"/>
      <c r="K83" s="1106"/>
      <c r="L83" s="1106"/>
      <c r="M83" s="1105"/>
      <c r="N83" s="1106"/>
      <c r="O83" s="1106"/>
      <c r="P83" s="1106"/>
      <c r="Q83" s="1105"/>
      <c r="R83" s="1105"/>
      <c r="S83" s="1105"/>
      <c r="T83" s="1106"/>
      <c r="U83" s="1106"/>
      <c r="V83" s="1106"/>
      <c r="W83" s="1106"/>
      <c r="X83" s="1106"/>
      <c r="Y83" s="1106"/>
      <c r="Z83" s="1105"/>
      <c r="AA83" s="1106"/>
      <c r="AB83" s="1106"/>
      <c r="AC83" s="1106"/>
      <c r="AD83" s="1105"/>
      <c r="AE83" s="1106"/>
      <c r="AF83" s="1106"/>
      <c r="AG83" s="1106"/>
      <c r="AH83" s="1105"/>
    </row>
    <row r="84" spans="1:34">
      <c r="A84" s="1107">
        <f>Table1[[#This Row],[NAN des Artikels]]</f>
        <v>0</v>
      </c>
      <c r="B84" s="1104" t="str">
        <f>IF(Table1[[#This Row],[Artikelbezeichnung Lieferant]]="","",Table1[[#This Row],[Artikelbezeichnung Lieferant]])</f>
        <v/>
      </c>
      <c r="C84" s="1105"/>
      <c r="D84" s="1105"/>
      <c r="E84" s="1105"/>
      <c r="F84" s="1105"/>
      <c r="G84" s="1105"/>
      <c r="H84" s="1105"/>
      <c r="I84" s="1106"/>
      <c r="J84" s="1106"/>
      <c r="K84" s="1106"/>
      <c r="L84" s="1106"/>
      <c r="M84" s="1105"/>
      <c r="N84" s="1106"/>
      <c r="O84" s="1106"/>
      <c r="P84" s="1106"/>
      <c r="Q84" s="1105"/>
      <c r="R84" s="1105"/>
      <c r="S84" s="1105"/>
      <c r="T84" s="1106"/>
      <c r="U84" s="1106"/>
      <c r="V84" s="1106"/>
      <c r="W84" s="1106"/>
      <c r="X84" s="1106"/>
      <c r="Y84" s="1106"/>
      <c r="Z84" s="1105"/>
      <c r="AA84" s="1106"/>
      <c r="AB84" s="1106"/>
      <c r="AC84" s="1106"/>
      <c r="AD84" s="1105"/>
      <c r="AE84" s="1106"/>
      <c r="AF84" s="1106"/>
      <c r="AG84" s="1106"/>
      <c r="AH84" s="1105"/>
    </row>
    <row r="85" spans="1:34">
      <c r="A85" s="1107">
        <f>Table1[[#This Row],[NAN des Artikels]]</f>
        <v>0</v>
      </c>
      <c r="B85" s="1104" t="str">
        <f>IF(Table1[[#This Row],[Artikelbezeichnung Lieferant]]="","",Table1[[#This Row],[Artikelbezeichnung Lieferant]])</f>
        <v/>
      </c>
      <c r="C85" s="1105"/>
      <c r="D85" s="1105"/>
      <c r="E85" s="1105"/>
      <c r="F85" s="1105"/>
      <c r="G85" s="1105"/>
      <c r="H85" s="1105"/>
      <c r="I85" s="1106"/>
      <c r="J85" s="1106"/>
      <c r="K85" s="1106"/>
      <c r="L85" s="1106"/>
      <c r="M85" s="1105"/>
      <c r="N85" s="1106"/>
      <c r="O85" s="1106"/>
      <c r="P85" s="1106"/>
      <c r="Q85" s="1105"/>
      <c r="R85" s="1105"/>
      <c r="S85" s="1105"/>
      <c r="T85" s="1106"/>
      <c r="U85" s="1106"/>
      <c r="V85" s="1106"/>
      <c r="W85" s="1106"/>
      <c r="X85" s="1106"/>
      <c r="Y85" s="1106"/>
      <c r="Z85" s="1105"/>
      <c r="AA85" s="1106"/>
      <c r="AB85" s="1106"/>
      <c r="AC85" s="1106"/>
      <c r="AD85" s="1105"/>
      <c r="AE85" s="1106"/>
      <c r="AF85" s="1106"/>
      <c r="AG85" s="1106"/>
      <c r="AH85" s="1105"/>
    </row>
    <row r="86" spans="1:34">
      <c r="A86" s="1107">
        <f>Table1[[#This Row],[NAN des Artikels]]</f>
        <v>0</v>
      </c>
      <c r="B86" s="1104" t="str">
        <f>IF(Table1[[#This Row],[Artikelbezeichnung Lieferant]]="","",Table1[[#This Row],[Artikelbezeichnung Lieferant]])</f>
        <v/>
      </c>
      <c r="C86" s="1105"/>
      <c r="D86" s="1105"/>
      <c r="E86" s="1105"/>
      <c r="F86" s="1105"/>
      <c r="G86" s="1105"/>
      <c r="H86" s="1105"/>
      <c r="I86" s="1106"/>
      <c r="J86" s="1106"/>
      <c r="K86" s="1106"/>
      <c r="L86" s="1106"/>
      <c r="M86" s="1105"/>
      <c r="N86" s="1106"/>
      <c r="O86" s="1106"/>
      <c r="P86" s="1106"/>
      <c r="Q86" s="1105"/>
      <c r="R86" s="1105"/>
      <c r="S86" s="1105"/>
      <c r="T86" s="1106"/>
      <c r="U86" s="1106"/>
      <c r="V86" s="1106"/>
      <c r="W86" s="1106"/>
      <c r="X86" s="1106"/>
      <c r="Y86" s="1106"/>
      <c r="Z86" s="1105"/>
      <c r="AA86" s="1106"/>
      <c r="AB86" s="1106"/>
      <c r="AC86" s="1106"/>
      <c r="AD86" s="1105"/>
      <c r="AE86" s="1106"/>
      <c r="AF86" s="1106"/>
      <c r="AG86" s="1106"/>
      <c r="AH86" s="1105"/>
    </row>
    <row r="87" spans="1:34">
      <c r="A87" s="1107">
        <f>Table1[[#This Row],[NAN des Artikels]]</f>
        <v>0</v>
      </c>
      <c r="B87" s="1104" t="str">
        <f>IF(Table1[[#This Row],[Artikelbezeichnung Lieferant]]="","",Table1[[#This Row],[Artikelbezeichnung Lieferant]])</f>
        <v/>
      </c>
      <c r="C87" s="1105"/>
      <c r="D87" s="1105"/>
      <c r="E87" s="1105"/>
      <c r="F87" s="1105"/>
      <c r="G87" s="1105"/>
      <c r="H87" s="1105"/>
      <c r="I87" s="1106"/>
      <c r="J87" s="1106"/>
      <c r="K87" s="1106"/>
      <c r="L87" s="1106"/>
      <c r="M87" s="1105"/>
      <c r="N87" s="1106"/>
      <c r="O87" s="1106"/>
      <c r="P87" s="1106"/>
      <c r="Q87" s="1105"/>
      <c r="R87" s="1105"/>
      <c r="S87" s="1105"/>
      <c r="T87" s="1106"/>
      <c r="U87" s="1106"/>
      <c r="V87" s="1106"/>
      <c r="W87" s="1106"/>
      <c r="X87" s="1106"/>
      <c r="Y87" s="1106"/>
      <c r="Z87" s="1105"/>
      <c r="AA87" s="1106"/>
      <c r="AB87" s="1106"/>
      <c r="AC87" s="1106"/>
      <c r="AD87" s="1105"/>
      <c r="AE87" s="1106"/>
      <c r="AF87" s="1106"/>
      <c r="AG87" s="1106"/>
      <c r="AH87" s="1105"/>
    </row>
    <row r="88" spans="1:34">
      <c r="A88" s="1107">
        <f>Table1[[#This Row],[NAN des Artikels]]</f>
        <v>0</v>
      </c>
      <c r="B88" s="1104" t="str">
        <f>IF(Table1[[#This Row],[Artikelbezeichnung Lieferant]]="","",Table1[[#This Row],[Artikelbezeichnung Lieferant]])</f>
        <v/>
      </c>
      <c r="C88" s="1105"/>
      <c r="D88" s="1105"/>
      <c r="E88" s="1105"/>
      <c r="F88" s="1105"/>
      <c r="G88" s="1105"/>
      <c r="H88" s="1105"/>
      <c r="I88" s="1106"/>
      <c r="J88" s="1106"/>
      <c r="K88" s="1106"/>
      <c r="L88" s="1106"/>
      <c r="M88" s="1105"/>
      <c r="N88" s="1106"/>
      <c r="O88" s="1106"/>
      <c r="P88" s="1106"/>
      <c r="Q88" s="1105"/>
      <c r="R88" s="1105"/>
      <c r="S88" s="1105"/>
      <c r="T88" s="1106"/>
      <c r="U88" s="1106"/>
      <c r="V88" s="1106"/>
      <c r="W88" s="1106"/>
      <c r="X88" s="1106"/>
      <c r="Y88" s="1106"/>
      <c r="Z88" s="1105"/>
      <c r="AA88" s="1106"/>
      <c r="AB88" s="1106"/>
      <c r="AC88" s="1106"/>
      <c r="AD88" s="1105"/>
      <c r="AE88" s="1106"/>
      <c r="AF88" s="1106"/>
      <c r="AG88" s="1106"/>
      <c r="AH88" s="1105"/>
    </row>
    <row r="89" spans="1:34">
      <c r="A89" s="1107">
        <f>Table1[[#This Row],[NAN des Artikels]]</f>
        <v>0</v>
      </c>
      <c r="B89" s="1104" t="str">
        <f>IF(Table1[[#This Row],[Artikelbezeichnung Lieferant]]="","",Table1[[#This Row],[Artikelbezeichnung Lieferant]])</f>
        <v/>
      </c>
      <c r="C89" s="1105"/>
      <c r="D89" s="1105"/>
      <c r="E89" s="1105"/>
      <c r="F89" s="1105"/>
      <c r="G89" s="1105"/>
      <c r="H89" s="1105"/>
      <c r="I89" s="1106"/>
      <c r="J89" s="1106"/>
      <c r="K89" s="1106"/>
      <c r="L89" s="1106"/>
      <c r="M89" s="1105"/>
      <c r="N89" s="1106"/>
      <c r="O89" s="1106"/>
      <c r="P89" s="1106"/>
      <c r="Q89" s="1105"/>
      <c r="R89" s="1105"/>
      <c r="S89" s="1105"/>
      <c r="T89" s="1106"/>
      <c r="U89" s="1106"/>
      <c r="V89" s="1106"/>
      <c r="W89" s="1106"/>
      <c r="X89" s="1106"/>
      <c r="Y89" s="1106"/>
      <c r="Z89" s="1105"/>
      <c r="AA89" s="1106"/>
      <c r="AB89" s="1106"/>
      <c r="AC89" s="1106"/>
      <c r="AD89" s="1105"/>
      <c r="AE89" s="1106"/>
      <c r="AF89" s="1106"/>
      <c r="AG89" s="1106"/>
      <c r="AH89" s="1105"/>
    </row>
    <row r="90" spans="1:34">
      <c r="A90" s="1107">
        <f>Table1[[#This Row],[NAN des Artikels]]</f>
        <v>0</v>
      </c>
      <c r="B90" s="1104" t="str">
        <f>IF(Table1[[#This Row],[Artikelbezeichnung Lieferant]]="","",Table1[[#This Row],[Artikelbezeichnung Lieferant]])</f>
        <v/>
      </c>
      <c r="C90" s="1105"/>
      <c r="D90" s="1105"/>
      <c r="E90" s="1105"/>
      <c r="F90" s="1105"/>
      <c r="G90" s="1105"/>
      <c r="H90" s="1105"/>
      <c r="I90" s="1106"/>
      <c r="J90" s="1106"/>
      <c r="K90" s="1106"/>
      <c r="L90" s="1106"/>
      <c r="M90" s="1105"/>
      <c r="N90" s="1106"/>
      <c r="O90" s="1106"/>
      <c r="P90" s="1106"/>
      <c r="Q90" s="1105"/>
      <c r="R90" s="1105"/>
      <c r="S90" s="1105"/>
      <c r="T90" s="1106"/>
      <c r="U90" s="1106"/>
      <c r="V90" s="1106"/>
      <c r="W90" s="1106"/>
      <c r="X90" s="1106"/>
      <c r="Y90" s="1106"/>
      <c r="Z90" s="1105"/>
      <c r="AA90" s="1106"/>
      <c r="AB90" s="1106"/>
      <c r="AC90" s="1106"/>
      <c r="AD90" s="1105"/>
      <c r="AE90" s="1106"/>
      <c r="AF90" s="1106"/>
      <c r="AG90" s="1106"/>
      <c r="AH90" s="1105"/>
    </row>
    <row r="91" spans="1:34">
      <c r="A91" s="1107">
        <f>Table1[[#This Row],[NAN des Artikels]]</f>
        <v>0</v>
      </c>
      <c r="B91" s="1104" t="str">
        <f>IF(Table1[[#This Row],[Artikelbezeichnung Lieferant]]="","",Table1[[#This Row],[Artikelbezeichnung Lieferant]])</f>
        <v/>
      </c>
      <c r="C91" s="1105"/>
      <c r="D91" s="1105"/>
      <c r="E91" s="1105"/>
      <c r="F91" s="1105"/>
      <c r="G91" s="1105"/>
      <c r="H91" s="1105"/>
      <c r="I91" s="1106"/>
      <c r="J91" s="1106"/>
      <c r="K91" s="1106"/>
      <c r="L91" s="1106"/>
      <c r="M91" s="1105"/>
      <c r="N91" s="1106"/>
      <c r="O91" s="1106"/>
      <c r="P91" s="1106"/>
      <c r="Q91" s="1105"/>
      <c r="R91" s="1105"/>
      <c r="S91" s="1105"/>
      <c r="T91" s="1106"/>
      <c r="U91" s="1106"/>
      <c r="V91" s="1106"/>
      <c r="W91" s="1106"/>
      <c r="X91" s="1106"/>
      <c r="Y91" s="1106"/>
      <c r="Z91" s="1105"/>
      <c r="AA91" s="1106"/>
      <c r="AB91" s="1106"/>
      <c r="AC91" s="1106"/>
      <c r="AD91" s="1105"/>
      <c r="AE91" s="1106"/>
      <c r="AF91" s="1106"/>
      <c r="AG91" s="1106"/>
      <c r="AH91" s="1105"/>
    </row>
    <row r="92" spans="1:34">
      <c r="A92" s="1107">
        <f>Table1[[#This Row],[NAN des Artikels]]</f>
        <v>0</v>
      </c>
      <c r="B92" s="1104" t="str">
        <f>IF(Table1[[#This Row],[Artikelbezeichnung Lieferant]]="","",Table1[[#This Row],[Artikelbezeichnung Lieferant]])</f>
        <v/>
      </c>
      <c r="C92" s="1105"/>
      <c r="D92" s="1105"/>
      <c r="E92" s="1105"/>
      <c r="F92" s="1105"/>
      <c r="G92" s="1105"/>
      <c r="H92" s="1105"/>
      <c r="I92" s="1106"/>
      <c r="J92" s="1106"/>
      <c r="K92" s="1106"/>
      <c r="L92" s="1106"/>
      <c r="M92" s="1105"/>
      <c r="N92" s="1106"/>
      <c r="O92" s="1106"/>
      <c r="P92" s="1106"/>
      <c r="Q92" s="1105"/>
      <c r="R92" s="1105"/>
      <c r="S92" s="1105"/>
      <c r="T92" s="1106"/>
      <c r="U92" s="1106"/>
      <c r="V92" s="1106"/>
      <c r="W92" s="1106"/>
      <c r="X92" s="1106"/>
      <c r="Y92" s="1106"/>
      <c r="Z92" s="1105"/>
      <c r="AA92" s="1106"/>
      <c r="AB92" s="1106"/>
      <c r="AC92" s="1106"/>
      <c r="AD92" s="1105"/>
      <c r="AE92" s="1106"/>
      <c r="AF92" s="1106"/>
      <c r="AG92" s="1106"/>
      <c r="AH92" s="1105"/>
    </row>
    <row r="93" spans="1:34">
      <c r="A93" s="1107">
        <f>Table1[[#This Row],[NAN des Artikels]]</f>
        <v>0</v>
      </c>
      <c r="B93" s="1104" t="str">
        <f>IF(Table1[[#This Row],[Artikelbezeichnung Lieferant]]="","",Table1[[#This Row],[Artikelbezeichnung Lieferant]])</f>
        <v/>
      </c>
      <c r="C93" s="1105"/>
      <c r="D93" s="1105"/>
      <c r="E93" s="1105"/>
      <c r="F93" s="1105"/>
      <c r="G93" s="1105"/>
      <c r="H93" s="1105"/>
      <c r="I93" s="1106"/>
      <c r="J93" s="1106"/>
      <c r="K93" s="1106"/>
      <c r="L93" s="1106"/>
      <c r="M93" s="1105"/>
      <c r="N93" s="1106"/>
      <c r="O93" s="1106"/>
      <c r="P93" s="1106"/>
      <c r="Q93" s="1105"/>
      <c r="R93" s="1105"/>
      <c r="S93" s="1105"/>
      <c r="T93" s="1106"/>
      <c r="U93" s="1106"/>
      <c r="V93" s="1106"/>
      <c r="W93" s="1106"/>
      <c r="X93" s="1106"/>
      <c r="Y93" s="1106"/>
      <c r="Z93" s="1105"/>
      <c r="AA93" s="1106"/>
      <c r="AB93" s="1106"/>
      <c r="AC93" s="1106"/>
      <c r="AD93" s="1105"/>
      <c r="AE93" s="1106"/>
      <c r="AF93" s="1106"/>
      <c r="AG93" s="1106"/>
      <c r="AH93" s="1105"/>
    </row>
    <row r="94" spans="1:34">
      <c r="A94" s="1107">
        <f>Table1[[#This Row],[NAN des Artikels]]</f>
        <v>0</v>
      </c>
      <c r="B94" s="1104" t="str">
        <f>IF(Table1[[#This Row],[Artikelbezeichnung Lieferant]]="","",Table1[[#This Row],[Artikelbezeichnung Lieferant]])</f>
        <v/>
      </c>
      <c r="C94" s="1105"/>
      <c r="D94" s="1105"/>
      <c r="E94" s="1105"/>
      <c r="F94" s="1105"/>
      <c r="G94" s="1105"/>
      <c r="H94" s="1105"/>
      <c r="I94" s="1106"/>
      <c r="J94" s="1106"/>
      <c r="K94" s="1106"/>
      <c r="L94" s="1106"/>
      <c r="M94" s="1105"/>
      <c r="N94" s="1106"/>
      <c r="O94" s="1106"/>
      <c r="P94" s="1106"/>
      <c r="Q94" s="1105"/>
      <c r="R94" s="1105"/>
      <c r="S94" s="1105"/>
      <c r="T94" s="1106"/>
      <c r="U94" s="1106"/>
      <c r="V94" s="1106"/>
      <c r="W94" s="1106"/>
      <c r="X94" s="1106"/>
      <c r="Y94" s="1106"/>
      <c r="Z94" s="1105"/>
      <c r="AA94" s="1106"/>
      <c r="AB94" s="1106"/>
      <c r="AC94" s="1106"/>
      <c r="AD94" s="1105"/>
      <c r="AE94" s="1106"/>
      <c r="AF94" s="1106"/>
      <c r="AG94" s="1106"/>
      <c r="AH94" s="1105"/>
    </row>
    <row r="95" spans="1:34">
      <c r="A95" s="1107">
        <f>Table1[[#This Row],[NAN des Artikels]]</f>
        <v>0</v>
      </c>
      <c r="B95" s="1104" t="str">
        <f>IF(Table1[[#This Row],[Artikelbezeichnung Lieferant]]="","",Table1[[#This Row],[Artikelbezeichnung Lieferant]])</f>
        <v/>
      </c>
      <c r="C95" s="1105"/>
      <c r="D95" s="1105"/>
      <c r="E95" s="1105"/>
      <c r="F95" s="1105"/>
      <c r="G95" s="1105"/>
      <c r="H95" s="1105"/>
      <c r="I95" s="1106"/>
      <c r="J95" s="1106"/>
      <c r="K95" s="1106"/>
      <c r="L95" s="1106"/>
      <c r="M95" s="1105"/>
      <c r="N95" s="1106"/>
      <c r="O95" s="1106"/>
      <c r="P95" s="1106"/>
      <c r="Q95" s="1105"/>
      <c r="R95" s="1105"/>
      <c r="S95" s="1105"/>
      <c r="T95" s="1106"/>
      <c r="U95" s="1106"/>
      <c r="V95" s="1106"/>
      <c r="W95" s="1106"/>
      <c r="X95" s="1106"/>
      <c r="Y95" s="1106"/>
      <c r="Z95" s="1105"/>
      <c r="AA95" s="1106"/>
      <c r="AB95" s="1106"/>
      <c r="AC95" s="1106"/>
      <c r="AD95" s="1105"/>
      <c r="AE95" s="1106"/>
      <c r="AF95" s="1106"/>
      <c r="AG95" s="1106"/>
      <c r="AH95" s="1105"/>
    </row>
    <row r="96" spans="1:34">
      <c r="A96" s="1107">
        <f>Table1[[#This Row],[NAN des Artikels]]</f>
        <v>0</v>
      </c>
      <c r="B96" s="1104" t="str">
        <f>IF(Table1[[#This Row],[Artikelbezeichnung Lieferant]]="","",Table1[[#This Row],[Artikelbezeichnung Lieferant]])</f>
        <v/>
      </c>
      <c r="C96" s="1105"/>
      <c r="D96" s="1105"/>
      <c r="E96" s="1105"/>
      <c r="F96" s="1105"/>
      <c r="G96" s="1105"/>
      <c r="H96" s="1105"/>
      <c r="I96" s="1106"/>
      <c r="J96" s="1106"/>
      <c r="K96" s="1106"/>
      <c r="L96" s="1106"/>
      <c r="M96" s="1105"/>
      <c r="N96" s="1106"/>
      <c r="O96" s="1106"/>
      <c r="P96" s="1106"/>
      <c r="Q96" s="1105"/>
      <c r="R96" s="1105"/>
      <c r="S96" s="1105"/>
      <c r="T96" s="1106"/>
      <c r="U96" s="1106"/>
      <c r="V96" s="1106"/>
      <c r="W96" s="1106"/>
      <c r="X96" s="1106"/>
      <c r="Y96" s="1106"/>
      <c r="Z96" s="1105"/>
      <c r="AA96" s="1106"/>
      <c r="AB96" s="1106"/>
      <c r="AC96" s="1106"/>
      <c r="AD96" s="1105"/>
      <c r="AE96" s="1106"/>
      <c r="AF96" s="1106"/>
      <c r="AG96" s="1106"/>
      <c r="AH96" s="1105"/>
    </row>
    <row r="97" spans="1:34">
      <c r="A97" s="1107">
        <f>Table1[[#This Row],[NAN des Artikels]]</f>
        <v>0</v>
      </c>
      <c r="B97" s="1104" t="str">
        <f>IF(Table1[[#This Row],[Artikelbezeichnung Lieferant]]="","",Table1[[#This Row],[Artikelbezeichnung Lieferant]])</f>
        <v/>
      </c>
      <c r="C97" s="1105"/>
      <c r="D97" s="1105"/>
      <c r="E97" s="1105"/>
      <c r="F97" s="1105"/>
      <c r="G97" s="1105"/>
      <c r="H97" s="1105"/>
      <c r="I97" s="1106"/>
      <c r="J97" s="1106"/>
      <c r="K97" s="1106"/>
      <c r="L97" s="1106"/>
      <c r="M97" s="1105"/>
      <c r="N97" s="1106"/>
      <c r="O97" s="1106"/>
      <c r="P97" s="1106"/>
      <c r="Q97" s="1105"/>
      <c r="R97" s="1105"/>
      <c r="S97" s="1105"/>
      <c r="T97" s="1106"/>
      <c r="U97" s="1106"/>
      <c r="V97" s="1106"/>
      <c r="W97" s="1106"/>
      <c r="X97" s="1106"/>
      <c r="Y97" s="1106"/>
      <c r="Z97" s="1105"/>
      <c r="AA97" s="1106"/>
      <c r="AB97" s="1106"/>
      <c r="AC97" s="1106"/>
      <c r="AD97" s="1105"/>
      <c r="AE97" s="1106"/>
      <c r="AF97" s="1106"/>
      <c r="AG97" s="1106"/>
      <c r="AH97" s="1105"/>
    </row>
    <row r="98" spans="1:34">
      <c r="A98" s="1107">
        <f>Table1[[#This Row],[NAN des Artikels]]</f>
        <v>0</v>
      </c>
      <c r="B98" s="1104" t="str">
        <f>IF(Table1[[#This Row],[Artikelbezeichnung Lieferant]]="","",Table1[[#This Row],[Artikelbezeichnung Lieferant]])</f>
        <v/>
      </c>
      <c r="C98" s="1105"/>
      <c r="D98" s="1105"/>
      <c r="E98" s="1105"/>
      <c r="F98" s="1105"/>
      <c r="G98" s="1105"/>
      <c r="H98" s="1105"/>
      <c r="I98" s="1106"/>
      <c r="J98" s="1106"/>
      <c r="K98" s="1106"/>
      <c r="L98" s="1106"/>
      <c r="M98" s="1105"/>
      <c r="N98" s="1106"/>
      <c r="O98" s="1106"/>
      <c r="P98" s="1106"/>
      <c r="Q98" s="1105"/>
      <c r="R98" s="1105"/>
      <c r="S98" s="1105"/>
      <c r="T98" s="1106"/>
      <c r="U98" s="1106"/>
      <c r="V98" s="1106"/>
      <c r="W98" s="1106"/>
      <c r="X98" s="1106"/>
      <c r="Y98" s="1106"/>
      <c r="Z98" s="1105"/>
      <c r="AA98" s="1106"/>
      <c r="AB98" s="1106"/>
      <c r="AC98" s="1106"/>
      <c r="AD98" s="1105"/>
      <c r="AE98" s="1106"/>
      <c r="AF98" s="1106"/>
      <c r="AG98" s="1106"/>
      <c r="AH98" s="1105"/>
    </row>
    <row r="99" spans="1:34">
      <c r="A99" s="1107">
        <f>Table1[[#This Row],[NAN des Artikels]]</f>
        <v>0</v>
      </c>
      <c r="B99" s="1104" t="str">
        <f>IF(Table1[[#This Row],[Artikelbezeichnung Lieferant]]="","",Table1[[#This Row],[Artikelbezeichnung Lieferant]])</f>
        <v/>
      </c>
      <c r="C99" s="1105"/>
      <c r="D99" s="1105"/>
      <c r="E99" s="1105"/>
      <c r="F99" s="1105"/>
      <c r="G99" s="1105"/>
      <c r="H99" s="1105"/>
      <c r="I99" s="1106"/>
      <c r="J99" s="1106"/>
      <c r="K99" s="1106"/>
      <c r="L99" s="1106"/>
      <c r="M99" s="1105"/>
      <c r="N99" s="1106"/>
      <c r="O99" s="1106"/>
      <c r="P99" s="1106"/>
      <c r="Q99" s="1105"/>
      <c r="R99" s="1105"/>
      <c r="S99" s="1105"/>
      <c r="T99" s="1106"/>
      <c r="U99" s="1106"/>
      <c r="V99" s="1106"/>
      <c r="W99" s="1106"/>
      <c r="X99" s="1106"/>
      <c r="Y99" s="1106"/>
      <c r="Z99" s="1105"/>
      <c r="AA99" s="1106"/>
      <c r="AB99" s="1106"/>
      <c r="AC99" s="1106"/>
      <c r="AD99" s="1105"/>
      <c r="AE99" s="1106"/>
      <c r="AF99" s="1106"/>
      <c r="AG99" s="1106"/>
      <c r="AH99" s="1105"/>
    </row>
    <row r="100" spans="1:34">
      <c r="A100" s="1107">
        <f>Table1[[#This Row],[NAN des Artikels]]</f>
        <v>0</v>
      </c>
      <c r="B100" s="1104" t="str">
        <f>IF(Table1[[#This Row],[Artikelbezeichnung Lieferant]]="","",Table1[[#This Row],[Artikelbezeichnung Lieferant]])</f>
        <v/>
      </c>
      <c r="C100" s="1105"/>
      <c r="D100" s="1105"/>
      <c r="E100" s="1105"/>
      <c r="F100" s="1105"/>
      <c r="G100" s="1105"/>
      <c r="H100" s="1105"/>
      <c r="I100" s="1106"/>
      <c r="J100" s="1106"/>
      <c r="K100" s="1106"/>
      <c r="L100" s="1106"/>
      <c r="M100" s="1105"/>
      <c r="N100" s="1106"/>
      <c r="O100" s="1106"/>
      <c r="P100" s="1106"/>
      <c r="Q100" s="1105"/>
      <c r="R100" s="1105"/>
      <c r="S100" s="1105"/>
      <c r="T100" s="1106"/>
      <c r="U100" s="1106"/>
      <c r="V100" s="1106"/>
      <c r="W100" s="1106"/>
      <c r="X100" s="1106"/>
      <c r="Y100" s="1106"/>
      <c r="Z100" s="1105"/>
      <c r="AA100" s="1106"/>
      <c r="AB100" s="1106"/>
      <c r="AC100" s="1106"/>
      <c r="AD100" s="1105"/>
      <c r="AE100" s="1106"/>
      <c r="AF100" s="1106"/>
      <c r="AG100" s="1106"/>
      <c r="AH100" s="1105"/>
    </row>
    <row r="101" spans="1:34">
      <c r="A101" s="1107">
        <f>Table1[[#This Row],[NAN des Artikels]]</f>
        <v>0</v>
      </c>
      <c r="B101" s="1104" t="str">
        <f>IF(Table1[[#This Row],[Artikelbezeichnung Lieferant]]="","",Table1[[#This Row],[Artikelbezeichnung Lieferant]])</f>
        <v/>
      </c>
      <c r="C101" s="1105"/>
      <c r="D101" s="1105"/>
      <c r="E101" s="1105"/>
      <c r="F101" s="1105"/>
      <c r="G101" s="1105"/>
      <c r="H101" s="1105"/>
      <c r="I101" s="1106"/>
      <c r="J101" s="1106"/>
      <c r="K101" s="1106"/>
      <c r="L101" s="1106"/>
      <c r="M101" s="1105"/>
      <c r="N101" s="1106"/>
      <c r="O101" s="1106"/>
      <c r="P101" s="1106"/>
      <c r="Q101" s="1105"/>
      <c r="R101" s="1105"/>
      <c r="S101" s="1105"/>
      <c r="T101" s="1106"/>
      <c r="U101" s="1106"/>
      <c r="V101" s="1106"/>
      <c r="W101" s="1106"/>
      <c r="X101" s="1106"/>
      <c r="Y101" s="1106"/>
      <c r="Z101" s="1105"/>
      <c r="AA101" s="1106"/>
      <c r="AB101" s="1106"/>
      <c r="AC101" s="1106"/>
      <c r="AD101" s="1105"/>
      <c r="AE101" s="1106"/>
      <c r="AF101" s="1106"/>
      <c r="AG101" s="1106"/>
      <c r="AH101" s="1105"/>
    </row>
    <row r="102" spans="1:34">
      <c r="A102" s="1107">
        <f>Table1[[#This Row],[NAN des Artikels]]</f>
        <v>0</v>
      </c>
      <c r="B102" s="1104" t="str">
        <f>IF(Table1[[#This Row],[Artikelbezeichnung Lieferant]]="","",Table1[[#This Row],[Artikelbezeichnung Lieferant]])</f>
        <v/>
      </c>
      <c r="C102" s="1105"/>
      <c r="D102" s="1105"/>
      <c r="E102" s="1105"/>
      <c r="F102" s="1105"/>
      <c r="G102" s="1105"/>
      <c r="H102" s="1105"/>
      <c r="I102" s="1106"/>
      <c r="J102" s="1106"/>
      <c r="K102" s="1106"/>
      <c r="L102" s="1106"/>
      <c r="M102" s="1105"/>
      <c r="N102" s="1106"/>
      <c r="O102" s="1106"/>
      <c r="P102" s="1106"/>
      <c r="Q102" s="1105"/>
      <c r="R102" s="1105"/>
      <c r="S102" s="1105"/>
      <c r="T102" s="1106"/>
      <c r="U102" s="1106"/>
      <c r="V102" s="1106"/>
      <c r="W102" s="1106"/>
      <c r="X102" s="1106"/>
      <c r="Y102" s="1106"/>
      <c r="Z102" s="1105"/>
      <c r="AA102" s="1106"/>
      <c r="AB102" s="1106"/>
      <c r="AC102" s="1106"/>
      <c r="AD102" s="1105"/>
      <c r="AE102" s="1106"/>
      <c r="AF102" s="1106"/>
      <c r="AG102" s="1106"/>
      <c r="AH102" s="1105"/>
    </row>
    <row r="103" spans="1:34">
      <c r="A103" s="1107">
        <f>Table1[[#This Row],[NAN des Artikels]]</f>
        <v>0</v>
      </c>
      <c r="B103" s="1104" t="str">
        <f>IF(Table1[[#This Row],[Artikelbezeichnung Lieferant]]="","",Table1[[#This Row],[Artikelbezeichnung Lieferant]])</f>
        <v/>
      </c>
      <c r="C103" s="1105"/>
      <c r="D103" s="1105"/>
      <c r="E103" s="1105"/>
      <c r="F103" s="1105"/>
      <c r="G103" s="1105"/>
      <c r="H103" s="1105"/>
      <c r="I103" s="1106"/>
      <c r="J103" s="1106"/>
      <c r="K103" s="1106"/>
      <c r="L103" s="1106"/>
      <c r="M103" s="1105"/>
      <c r="N103" s="1106"/>
      <c r="O103" s="1106"/>
      <c r="P103" s="1106"/>
      <c r="Q103" s="1105"/>
      <c r="R103" s="1105"/>
      <c r="S103" s="1105"/>
      <c r="T103" s="1106"/>
      <c r="U103" s="1106"/>
      <c r="V103" s="1106"/>
      <c r="W103" s="1106"/>
      <c r="X103" s="1106"/>
      <c r="Y103" s="1106"/>
      <c r="Z103" s="1105"/>
      <c r="AA103" s="1106"/>
      <c r="AB103" s="1106"/>
      <c r="AC103" s="1106"/>
      <c r="AD103" s="1105"/>
      <c r="AE103" s="1106"/>
      <c r="AF103" s="1106"/>
      <c r="AG103" s="1106"/>
      <c r="AH103" s="1105"/>
    </row>
    <row r="104" spans="1:34">
      <c r="A104" s="1107">
        <f>Table1[[#This Row],[NAN des Artikels]]</f>
        <v>0</v>
      </c>
      <c r="B104" s="1104" t="str">
        <f>IF(Table1[[#This Row],[Artikelbezeichnung Lieferant]]="","",Table1[[#This Row],[Artikelbezeichnung Lieferant]])</f>
        <v/>
      </c>
      <c r="C104" s="1105"/>
      <c r="D104" s="1105"/>
      <c r="E104" s="1105"/>
      <c r="F104" s="1105"/>
      <c r="G104" s="1105"/>
      <c r="H104" s="1105"/>
      <c r="I104" s="1106"/>
      <c r="J104" s="1106"/>
      <c r="K104" s="1106"/>
      <c r="L104" s="1106"/>
      <c r="M104" s="1105"/>
      <c r="N104" s="1106"/>
      <c r="O104" s="1106"/>
      <c r="P104" s="1106"/>
      <c r="Q104" s="1105"/>
      <c r="R104" s="1105"/>
      <c r="S104" s="1105"/>
      <c r="T104" s="1106"/>
      <c r="U104" s="1106"/>
      <c r="V104" s="1106"/>
      <c r="W104" s="1106"/>
      <c r="X104" s="1106"/>
      <c r="Y104" s="1106"/>
      <c r="Z104" s="1105"/>
      <c r="AA104" s="1106"/>
      <c r="AB104" s="1106"/>
      <c r="AC104" s="1106"/>
      <c r="AD104" s="1105"/>
      <c r="AE104" s="1106"/>
      <c r="AF104" s="1106"/>
      <c r="AG104" s="1106"/>
      <c r="AH104" s="1105"/>
    </row>
    <row r="105" spans="1:34">
      <c r="A105" s="1107">
        <f>Table1[[#This Row],[NAN des Artikels]]</f>
        <v>0</v>
      </c>
      <c r="B105" s="1104" t="str">
        <f>IF(Table1[[#This Row],[Artikelbezeichnung Lieferant]]="","",Table1[[#This Row],[Artikelbezeichnung Lieferant]])</f>
        <v/>
      </c>
      <c r="C105" s="1105"/>
      <c r="D105" s="1105"/>
      <c r="E105" s="1105"/>
      <c r="F105" s="1105"/>
      <c r="G105" s="1105"/>
      <c r="H105" s="1105"/>
      <c r="I105" s="1106"/>
      <c r="J105" s="1106"/>
      <c r="K105" s="1106"/>
      <c r="L105" s="1106"/>
      <c r="M105" s="1105"/>
      <c r="N105" s="1106"/>
      <c r="O105" s="1106"/>
      <c r="P105" s="1106"/>
      <c r="Q105" s="1105"/>
      <c r="R105" s="1105"/>
      <c r="S105" s="1105"/>
      <c r="T105" s="1106"/>
      <c r="U105" s="1106"/>
      <c r="V105" s="1106"/>
      <c r="W105" s="1106"/>
      <c r="X105" s="1106"/>
      <c r="Y105" s="1106"/>
      <c r="Z105" s="1105"/>
      <c r="AA105" s="1106"/>
      <c r="AB105" s="1106"/>
      <c r="AC105" s="1106"/>
      <c r="AD105" s="1105"/>
      <c r="AE105" s="1106"/>
      <c r="AF105" s="1106"/>
      <c r="AG105" s="1106"/>
      <c r="AH105" s="1105"/>
    </row>
    <row r="106" spans="1:34">
      <c r="A106" s="1107">
        <f>Table1[[#This Row],[NAN des Artikels]]</f>
        <v>0</v>
      </c>
      <c r="B106" s="1104" t="str">
        <f>IF(Table1[[#This Row],[Artikelbezeichnung Lieferant]]="","",Table1[[#This Row],[Artikelbezeichnung Lieferant]])</f>
        <v/>
      </c>
      <c r="C106" s="1105"/>
      <c r="D106" s="1105"/>
      <c r="E106" s="1105"/>
      <c r="F106" s="1105"/>
      <c r="G106" s="1105"/>
      <c r="H106" s="1105"/>
      <c r="I106" s="1106"/>
      <c r="J106" s="1106"/>
      <c r="K106" s="1106"/>
      <c r="L106" s="1106"/>
      <c r="M106" s="1105"/>
      <c r="N106" s="1106"/>
      <c r="O106" s="1106"/>
      <c r="P106" s="1106"/>
      <c r="Q106" s="1105"/>
      <c r="R106" s="1105"/>
      <c r="S106" s="1105"/>
      <c r="T106" s="1106"/>
      <c r="U106" s="1106"/>
      <c r="V106" s="1106"/>
      <c r="W106" s="1106"/>
      <c r="X106" s="1106"/>
      <c r="Y106" s="1106"/>
      <c r="Z106" s="1105"/>
      <c r="AA106" s="1106"/>
      <c r="AB106" s="1106"/>
      <c r="AC106" s="1106"/>
      <c r="AD106" s="1105"/>
      <c r="AE106" s="1106"/>
      <c r="AF106" s="1106"/>
      <c r="AG106" s="1106"/>
      <c r="AH106" s="1105"/>
    </row>
    <row r="107" spans="1:34">
      <c r="A107" s="1107">
        <f>Table1[[#This Row],[NAN des Artikels]]</f>
        <v>0</v>
      </c>
      <c r="B107" s="1104" t="str">
        <f>IF(Table1[[#This Row],[Artikelbezeichnung Lieferant]]="","",Table1[[#This Row],[Artikelbezeichnung Lieferant]])</f>
        <v/>
      </c>
      <c r="C107" s="1105"/>
      <c r="D107" s="1105"/>
      <c r="E107" s="1105"/>
      <c r="F107" s="1105"/>
      <c r="G107" s="1105"/>
      <c r="H107" s="1105"/>
      <c r="I107" s="1106"/>
      <c r="J107" s="1106"/>
      <c r="K107" s="1106"/>
      <c r="L107" s="1106"/>
      <c r="M107" s="1105"/>
      <c r="N107" s="1106"/>
      <c r="O107" s="1106"/>
      <c r="P107" s="1106"/>
      <c r="Q107" s="1105"/>
      <c r="R107" s="1105"/>
      <c r="S107" s="1105"/>
      <c r="T107" s="1106"/>
      <c r="U107" s="1106"/>
      <c r="V107" s="1106"/>
      <c r="W107" s="1106"/>
      <c r="X107" s="1106"/>
      <c r="Y107" s="1106"/>
      <c r="Z107" s="1105"/>
      <c r="AA107" s="1106"/>
      <c r="AB107" s="1106"/>
      <c r="AC107" s="1106"/>
      <c r="AD107" s="1105"/>
      <c r="AE107" s="1106"/>
      <c r="AF107" s="1106"/>
      <c r="AG107" s="1106"/>
      <c r="AH107" s="1105"/>
    </row>
    <row r="108" spans="1:34">
      <c r="A108" s="1107">
        <f>Table1[[#This Row],[NAN des Artikels]]</f>
        <v>0</v>
      </c>
      <c r="B108" s="1104" t="str">
        <f>IF(Table1[[#This Row],[Artikelbezeichnung Lieferant]]="","",Table1[[#This Row],[Artikelbezeichnung Lieferant]])</f>
        <v/>
      </c>
      <c r="C108" s="1105"/>
      <c r="D108" s="1105"/>
      <c r="E108" s="1105"/>
      <c r="F108" s="1105"/>
      <c r="G108" s="1105"/>
      <c r="H108" s="1105"/>
      <c r="I108" s="1106"/>
      <c r="J108" s="1106"/>
      <c r="K108" s="1106"/>
      <c r="L108" s="1106"/>
      <c r="M108" s="1105"/>
      <c r="N108" s="1106"/>
      <c r="O108" s="1106"/>
      <c r="P108" s="1106"/>
      <c r="Q108" s="1105"/>
      <c r="R108" s="1105"/>
      <c r="S108" s="1105"/>
      <c r="T108" s="1106"/>
      <c r="U108" s="1106"/>
      <c r="V108" s="1106"/>
      <c r="W108" s="1106"/>
      <c r="X108" s="1106"/>
      <c r="Y108" s="1106"/>
      <c r="Z108" s="1105"/>
      <c r="AA108" s="1106"/>
      <c r="AB108" s="1106"/>
      <c r="AC108" s="1106"/>
      <c r="AD108" s="1105"/>
      <c r="AE108" s="1106"/>
      <c r="AF108" s="1106"/>
      <c r="AG108" s="1106"/>
      <c r="AH108" s="1105"/>
    </row>
    <row r="109" spans="1:34">
      <c r="A109" s="1107">
        <f>Table1[[#This Row],[NAN des Artikels]]</f>
        <v>0</v>
      </c>
      <c r="B109" s="1104" t="str">
        <f>IF(Table1[[#This Row],[Artikelbezeichnung Lieferant]]="","",Table1[[#This Row],[Artikelbezeichnung Lieferant]])</f>
        <v/>
      </c>
      <c r="C109" s="1105"/>
      <c r="D109" s="1105"/>
      <c r="E109" s="1105"/>
      <c r="F109" s="1105"/>
      <c r="G109" s="1105"/>
      <c r="H109" s="1105"/>
      <c r="I109" s="1106"/>
      <c r="J109" s="1106"/>
      <c r="K109" s="1106"/>
      <c r="L109" s="1106"/>
      <c r="M109" s="1105"/>
      <c r="N109" s="1106"/>
      <c r="O109" s="1106"/>
      <c r="P109" s="1106"/>
      <c r="Q109" s="1105"/>
      <c r="R109" s="1105"/>
      <c r="S109" s="1105"/>
      <c r="T109" s="1106"/>
      <c r="U109" s="1106"/>
      <c r="V109" s="1106"/>
      <c r="W109" s="1106"/>
      <c r="X109" s="1106"/>
      <c r="Y109" s="1106"/>
      <c r="Z109" s="1105"/>
      <c r="AA109" s="1106"/>
      <c r="AB109" s="1106"/>
      <c r="AC109" s="1106"/>
      <c r="AD109" s="1105"/>
      <c r="AE109" s="1106"/>
      <c r="AF109" s="1106"/>
      <c r="AG109" s="1106"/>
      <c r="AH109" s="1105"/>
    </row>
    <row r="110" spans="1:34">
      <c r="A110" s="1107">
        <f>Table1[[#This Row],[NAN des Artikels]]</f>
        <v>0</v>
      </c>
      <c r="B110" s="1104" t="str">
        <f>IF(Table1[[#This Row],[Artikelbezeichnung Lieferant]]="","",Table1[[#This Row],[Artikelbezeichnung Lieferant]])</f>
        <v/>
      </c>
      <c r="C110" s="1105"/>
      <c r="D110" s="1105"/>
      <c r="E110" s="1105"/>
      <c r="F110" s="1105"/>
      <c r="G110" s="1105"/>
      <c r="H110" s="1105"/>
      <c r="I110" s="1106"/>
      <c r="J110" s="1106"/>
      <c r="K110" s="1106"/>
      <c r="L110" s="1106"/>
      <c r="M110" s="1105"/>
      <c r="N110" s="1106"/>
      <c r="O110" s="1106"/>
      <c r="P110" s="1106"/>
      <c r="Q110" s="1105"/>
      <c r="R110" s="1105"/>
      <c r="S110" s="1105"/>
      <c r="T110" s="1106"/>
      <c r="U110" s="1106"/>
      <c r="V110" s="1106"/>
      <c r="W110" s="1106"/>
      <c r="X110" s="1106"/>
      <c r="Y110" s="1106"/>
      <c r="Z110" s="1105"/>
      <c r="AA110" s="1106"/>
      <c r="AB110" s="1106"/>
      <c r="AC110" s="1106"/>
      <c r="AD110" s="1105"/>
      <c r="AE110" s="1106"/>
      <c r="AF110" s="1106"/>
      <c r="AG110" s="1106"/>
      <c r="AH110" s="1105"/>
    </row>
    <row r="111" spans="1:34">
      <c r="A111" s="1107">
        <f>Table1[[#This Row],[NAN des Artikels]]</f>
        <v>0</v>
      </c>
      <c r="B111" s="1104" t="str">
        <f>IF(Table1[[#This Row],[Artikelbezeichnung Lieferant]]="","",Table1[[#This Row],[Artikelbezeichnung Lieferant]])</f>
        <v/>
      </c>
      <c r="C111" s="1105"/>
      <c r="D111" s="1105"/>
      <c r="E111" s="1105"/>
      <c r="F111" s="1105"/>
      <c r="G111" s="1105"/>
      <c r="H111" s="1105"/>
      <c r="I111" s="1106"/>
      <c r="J111" s="1106"/>
      <c r="K111" s="1106"/>
      <c r="L111" s="1106"/>
      <c r="M111" s="1105"/>
      <c r="N111" s="1106"/>
      <c r="O111" s="1106"/>
      <c r="P111" s="1106"/>
      <c r="Q111" s="1105"/>
      <c r="R111" s="1105"/>
      <c r="S111" s="1105"/>
      <c r="T111" s="1106"/>
      <c r="U111" s="1106"/>
      <c r="V111" s="1106"/>
      <c r="W111" s="1106"/>
      <c r="X111" s="1106"/>
      <c r="Y111" s="1106"/>
      <c r="Z111" s="1105"/>
      <c r="AA111" s="1106"/>
      <c r="AB111" s="1106"/>
      <c r="AC111" s="1106"/>
      <c r="AD111" s="1105"/>
      <c r="AE111" s="1106"/>
      <c r="AF111" s="1106"/>
      <c r="AG111" s="1106"/>
      <c r="AH111" s="1105"/>
    </row>
    <row r="112" spans="1:34">
      <c r="A112" s="1107">
        <f>Table1[[#This Row],[NAN des Artikels]]</f>
        <v>0</v>
      </c>
      <c r="B112" s="1104" t="str">
        <f>IF(Table1[[#This Row],[Artikelbezeichnung Lieferant]]="","",Table1[[#This Row],[Artikelbezeichnung Lieferant]])</f>
        <v/>
      </c>
      <c r="C112" s="1105"/>
      <c r="D112" s="1105"/>
      <c r="E112" s="1105"/>
      <c r="F112" s="1105"/>
      <c r="G112" s="1105"/>
      <c r="H112" s="1105"/>
      <c r="I112" s="1106"/>
      <c r="J112" s="1106"/>
      <c r="K112" s="1106"/>
      <c r="L112" s="1106"/>
      <c r="M112" s="1105"/>
      <c r="N112" s="1106"/>
      <c r="O112" s="1106"/>
      <c r="P112" s="1106"/>
      <c r="Q112" s="1105"/>
      <c r="R112" s="1105"/>
      <c r="S112" s="1105"/>
      <c r="T112" s="1106"/>
      <c r="U112" s="1106"/>
      <c r="V112" s="1106"/>
      <c r="W112" s="1106"/>
      <c r="X112" s="1106"/>
      <c r="Y112" s="1106"/>
      <c r="Z112" s="1105"/>
      <c r="AA112" s="1106"/>
      <c r="AB112" s="1106"/>
      <c r="AC112" s="1106"/>
      <c r="AD112" s="1105"/>
      <c r="AE112" s="1106"/>
      <c r="AF112" s="1106"/>
      <c r="AG112" s="1106"/>
      <c r="AH112" s="1105"/>
    </row>
    <row r="113" spans="1:34">
      <c r="A113" s="1107">
        <f>Table1[[#This Row],[NAN des Artikels]]</f>
        <v>0</v>
      </c>
      <c r="B113" s="1104" t="str">
        <f>IF(Table1[[#This Row],[Artikelbezeichnung Lieferant]]="","",Table1[[#This Row],[Artikelbezeichnung Lieferant]])</f>
        <v/>
      </c>
      <c r="C113" s="1105"/>
      <c r="D113" s="1105"/>
      <c r="E113" s="1105"/>
      <c r="F113" s="1105"/>
      <c r="G113" s="1105"/>
      <c r="H113" s="1105"/>
      <c r="I113" s="1106"/>
      <c r="J113" s="1106"/>
      <c r="K113" s="1106"/>
      <c r="L113" s="1106"/>
      <c r="M113" s="1105"/>
      <c r="N113" s="1106"/>
      <c r="O113" s="1106"/>
      <c r="P113" s="1106"/>
      <c r="Q113" s="1105"/>
      <c r="R113" s="1105"/>
      <c r="S113" s="1105"/>
      <c r="T113" s="1106"/>
      <c r="U113" s="1106"/>
      <c r="V113" s="1106"/>
      <c r="W113" s="1106"/>
      <c r="X113" s="1106"/>
      <c r="Y113" s="1106"/>
      <c r="Z113" s="1105"/>
      <c r="AA113" s="1106"/>
      <c r="AB113" s="1106"/>
      <c r="AC113" s="1106"/>
      <c r="AD113" s="1105"/>
      <c r="AE113" s="1106"/>
      <c r="AF113" s="1106"/>
      <c r="AG113" s="1106"/>
      <c r="AH113" s="1105"/>
    </row>
    <row r="114" spans="1:34">
      <c r="A114" s="1107">
        <f>Table1[[#This Row],[NAN des Artikels]]</f>
        <v>0</v>
      </c>
      <c r="B114" s="1104" t="str">
        <f>IF(Table1[[#This Row],[Artikelbezeichnung Lieferant]]="","",Table1[[#This Row],[Artikelbezeichnung Lieferant]])</f>
        <v/>
      </c>
      <c r="C114" s="1105"/>
      <c r="D114" s="1105"/>
      <c r="E114" s="1105"/>
      <c r="F114" s="1105"/>
      <c r="G114" s="1105"/>
      <c r="H114" s="1105"/>
      <c r="I114" s="1106"/>
      <c r="J114" s="1106"/>
      <c r="K114" s="1106"/>
      <c r="L114" s="1106"/>
      <c r="M114" s="1105"/>
      <c r="N114" s="1106"/>
      <c r="O114" s="1106"/>
      <c r="P114" s="1106"/>
      <c r="Q114" s="1105"/>
      <c r="R114" s="1105"/>
      <c r="S114" s="1105"/>
      <c r="T114" s="1106"/>
      <c r="U114" s="1106"/>
      <c r="V114" s="1106"/>
      <c r="W114" s="1106"/>
      <c r="X114" s="1106"/>
      <c r="Y114" s="1106"/>
      <c r="Z114" s="1105"/>
      <c r="AA114" s="1106"/>
      <c r="AB114" s="1106"/>
      <c r="AC114" s="1106"/>
      <c r="AD114" s="1105"/>
      <c r="AE114" s="1106"/>
      <c r="AF114" s="1106"/>
      <c r="AG114" s="1106"/>
      <c r="AH114" s="1105"/>
    </row>
    <row r="115" spans="1:34">
      <c r="A115" s="1107">
        <f>Table1[[#This Row],[NAN des Artikels]]</f>
        <v>0</v>
      </c>
      <c r="B115" s="1104" t="str">
        <f>IF(Table1[[#This Row],[Artikelbezeichnung Lieferant]]="","",Table1[[#This Row],[Artikelbezeichnung Lieferant]])</f>
        <v/>
      </c>
      <c r="C115" s="1105"/>
      <c r="D115" s="1105"/>
      <c r="E115" s="1105"/>
      <c r="F115" s="1105"/>
      <c r="G115" s="1105"/>
      <c r="H115" s="1105"/>
      <c r="I115" s="1106"/>
      <c r="J115" s="1106"/>
      <c r="K115" s="1106"/>
      <c r="L115" s="1106"/>
      <c r="M115" s="1105"/>
      <c r="N115" s="1106"/>
      <c r="O115" s="1106"/>
      <c r="P115" s="1106"/>
      <c r="Q115" s="1105"/>
      <c r="R115" s="1105"/>
      <c r="S115" s="1105"/>
      <c r="T115" s="1106"/>
      <c r="U115" s="1106"/>
      <c r="V115" s="1106"/>
      <c r="W115" s="1106"/>
      <c r="X115" s="1106"/>
      <c r="Y115" s="1106"/>
      <c r="Z115" s="1105"/>
      <c r="AA115" s="1106"/>
      <c r="AB115" s="1106"/>
      <c r="AC115" s="1106"/>
      <c r="AD115" s="1105"/>
      <c r="AE115" s="1106"/>
      <c r="AF115" s="1106"/>
      <c r="AG115" s="1106"/>
      <c r="AH115" s="1105"/>
    </row>
    <row r="116" spans="1:34">
      <c r="A116" s="1107">
        <f>Table1[[#This Row],[NAN des Artikels]]</f>
        <v>0</v>
      </c>
      <c r="B116" s="1104" t="str">
        <f>IF(Table1[[#This Row],[Artikelbezeichnung Lieferant]]="","",Table1[[#This Row],[Artikelbezeichnung Lieferant]])</f>
        <v/>
      </c>
      <c r="C116" s="1105"/>
      <c r="D116" s="1105"/>
      <c r="E116" s="1105"/>
      <c r="F116" s="1105"/>
      <c r="G116" s="1105"/>
      <c r="H116" s="1105"/>
      <c r="I116" s="1106"/>
      <c r="J116" s="1106"/>
      <c r="K116" s="1106"/>
      <c r="L116" s="1106"/>
      <c r="M116" s="1105"/>
      <c r="N116" s="1106"/>
      <c r="O116" s="1106"/>
      <c r="P116" s="1106"/>
      <c r="Q116" s="1105"/>
      <c r="R116" s="1105"/>
      <c r="S116" s="1105"/>
      <c r="T116" s="1106"/>
      <c r="U116" s="1106"/>
      <c r="V116" s="1106"/>
      <c r="W116" s="1106"/>
      <c r="X116" s="1106"/>
      <c r="Y116" s="1106"/>
      <c r="Z116" s="1105"/>
      <c r="AA116" s="1106"/>
      <c r="AB116" s="1106"/>
      <c r="AC116" s="1106"/>
      <c r="AD116" s="1105"/>
      <c r="AE116" s="1106"/>
      <c r="AF116" s="1106"/>
      <c r="AG116" s="1106"/>
      <c r="AH116" s="1105"/>
    </row>
    <row r="117" spans="1:34">
      <c r="A117" s="1107">
        <f>Table1[[#This Row],[NAN des Artikels]]</f>
        <v>0</v>
      </c>
      <c r="B117" s="1104" t="str">
        <f>IF(Table1[[#This Row],[Artikelbezeichnung Lieferant]]="","",Table1[[#This Row],[Artikelbezeichnung Lieferant]])</f>
        <v/>
      </c>
      <c r="C117" s="1105"/>
      <c r="D117" s="1105"/>
      <c r="E117" s="1105"/>
      <c r="F117" s="1105"/>
      <c r="G117" s="1105"/>
      <c r="H117" s="1105"/>
      <c r="I117" s="1106"/>
      <c r="J117" s="1106"/>
      <c r="K117" s="1106"/>
      <c r="L117" s="1106"/>
      <c r="M117" s="1105"/>
      <c r="N117" s="1106"/>
      <c r="O117" s="1106"/>
      <c r="P117" s="1106"/>
      <c r="Q117" s="1105"/>
      <c r="R117" s="1105"/>
      <c r="S117" s="1105"/>
      <c r="T117" s="1106"/>
      <c r="U117" s="1106"/>
      <c r="V117" s="1106"/>
      <c r="W117" s="1106"/>
      <c r="X117" s="1106"/>
      <c r="Y117" s="1106"/>
      <c r="Z117" s="1105"/>
      <c r="AA117" s="1106"/>
      <c r="AB117" s="1106"/>
      <c r="AC117" s="1106"/>
      <c r="AD117" s="1105"/>
      <c r="AE117" s="1106"/>
      <c r="AF117" s="1106"/>
      <c r="AG117" s="1106"/>
      <c r="AH117" s="1105"/>
    </row>
    <row r="118" spans="1:34">
      <c r="A118" s="1107">
        <f>Table1[[#This Row],[NAN des Artikels]]</f>
        <v>0</v>
      </c>
      <c r="B118" s="1104" t="str">
        <f>IF(Table1[[#This Row],[Artikelbezeichnung Lieferant]]="","",Table1[[#This Row],[Artikelbezeichnung Lieferant]])</f>
        <v/>
      </c>
      <c r="C118" s="1105"/>
      <c r="D118" s="1105"/>
      <c r="E118" s="1105"/>
      <c r="F118" s="1105"/>
      <c r="G118" s="1105"/>
      <c r="H118" s="1105"/>
      <c r="I118" s="1106"/>
      <c r="J118" s="1106"/>
      <c r="K118" s="1106"/>
      <c r="L118" s="1106"/>
      <c r="M118" s="1105"/>
      <c r="N118" s="1106"/>
      <c r="O118" s="1106"/>
      <c r="P118" s="1106"/>
      <c r="Q118" s="1105"/>
      <c r="R118" s="1105"/>
      <c r="S118" s="1105"/>
      <c r="T118" s="1106"/>
      <c r="U118" s="1106"/>
      <c r="V118" s="1106"/>
      <c r="W118" s="1106"/>
      <c r="X118" s="1106"/>
      <c r="Y118" s="1106"/>
      <c r="Z118" s="1105"/>
      <c r="AA118" s="1106"/>
      <c r="AB118" s="1106"/>
      <c r="AC118" s="1106"/>
      <c r="AD118" s="1105"/>
      <c r="AE118" s="1106"/>
      <c r="AF118" s="1106"/>
      <c r="AG118" s="1106"/>
      <c r="AH118" s="1105"/>
    </row>
    <row r="119" spans="1:34">
      <c r="A119" s="1107">
        <f>Table1[[#This Row],[NAN des Artikels]]</f>
        <v>0</v>
      </c>
      <c r="B119" s="1104" t="str">
        <f>IF(Table1[[#This Row],[Artikelbezeichnung Lieferant]]="","",Table1[[#This Row],[Artikelbezeichnung Lieferant]])</f>
        <v/>
      </c>
      <c r="C119" s="1105"/>
      <c r="D119" s="1105"/>
      <c r="E119" s="1105"/>
      <c r="F119" s="1105"/>
      <c r="G119" s="1105"/>
      <c r="H119" s="1105"/>
      <c r="I119" s="1106"/>
      <c r="J119" s="1106"/>
      <c r="K119" s="1106"/>
      <c r="L119" s="1106"/>
      <c r="M119" s="1105"/>
      <c r="N119" s="1106"/>
      <c r="O119" s="1106"/>
      <c r="P119" s="1106"/>
      <c r="Q119" s="1105"/>
      <c r="R119" s="1105"/>
      <c r="S119" s="1105"/>
      <c r="T119" s="1106"/>
      <c r="U119" s="1106"/>
      <c r="V119" s="1106"/>
      <c r="W119" s="1106"/>
      <c r="X119" s="1106"/>
      <c r="Y119" s="1106"/>
      <c r="Z119" s="1105"/>
      <c r="AA119" s="1106"/>
      <c r="AB119" s="1106"/>
      <c r="AC119" s="1106"/>
      <c r="AD119" s="1105"/>
      <c r="AE119" s="1106"/>
      <c r="AF119" s="1106"/>
      <c r="AG119" s="1106"/>
      <c r="AH119" s="1105"/>
    </row>
    <row r="120" spans="1:34">
      <c r="A120" s="1107">
        <f>Table1[[#This Row],[NAN des Artikels]]</f>
        <v>0</v>
      </c>
      <c r="B120" s="1104" t="str">
        <f>IF(Table1[[#This Row],[Artikelbezeichnung Lieferant]]="","",Table1[[#This Row],[Artikelbezeichnung Lieferant]])</f>
        <v/>
      </c>
      <c r="C120" s="1105"/>
      <c r="D120" s="1105"/>
      <c r="E120" s="1105"/>
      <c r="F120" s="1105"/>
      <c r="G120" s="1105"/>
      <c r="H120" s="1105"/>
      <c r="I120" s="1106"/>
      <c r="J120" s="1106"/>
      <c r="K120" s="1106"/>
      <c r="L120" s="1106"/>
      <c r="M120" s="1105"/>
      <c r="N120" s="1106"/>
      <c r="O120" s="1106"/>
      <c r="P120" s="1106"/>
      <c r="Q120" s="1105"/>
      <c r="R120" s="1105"/>
      <c r="S120" s="1105"/>
      <c r="T120" s="1106"/>
      <c r="U120" s="1106"/>
      <c r="V120" s="1106"/>
      <c r="W120" s="1106"/>
      <c r="X120" s="1106"/>
      <c r="Y120" s="1106"/>
      <c r="Z120" s="1105"/>
      <c r="AA120" s="1106"/>
      <c r="AB120" s="1106"/>
      <c r="AC120" s="1106"/>
      <c r="AD120" s="1105"/>
      <c r="AE120" s="1106"/>
      <c r="AF120" s="1106"/>
      <c r="AG120" s="1106"/>
      <c r="AH120" s="1105"/>
    </row>
    <row r="121" spans="1:34">
      <c r="A121" s="1107">
        <f>Table1[[#This Row],[NAN des Artikels]]</f>
        <v>0</v>
      </c>
      <c r="B121" s="1104" t="str">
        <f>IF(Table1[[#This Row],[Artikelbezeichnung Lieferant]]="","",Table1[[#This Row],[Artikelbezeichnung Lieferant]])</f>
        <v/>
      </c>
      <c r="C121" s="1105"/>
      <c r="D121" s="1105"/>
      <c r="E121" s="1105"/>
      <c r="F121" s="1105"/>
      <c r="G121" s="1105"/>
      <c r="H121" s="1105"/>
      <c r="I121" s="1106"/>
      <c r="J121" s="1106"/>
      <c r="K121" s="1106"/>
      <c r="L121" s="1106"/>
      <c r="M121" s="1105"/>
      <c r="N121" s="1106"/>
      <c r="O121" s="1106"/>
      <c r="P121" s="1106"/>
      <c r="Q121" s="1105"/>
      <c r="R121" s="1105"/>
      <c r="S121" s="1105"/>
      <c r="T121" s="1106"/>
      <c r="U121" s="1106"/>
      <c r="V121" s="1106"/>
      <c r="W121" s="1106"/>
      <c r="X121" s="1106"/>
      <c r="Y121" s="1106"/>
      <c r="Z121" s="1105"/>
      <c r="AA121" s="1106"/>
      <c r="AB121" s="1106"/>
      <c r="AC121" s="1106"/>
      <c r="AD121" s="1105"/>
      <c r="AE121" s="1106"/>
      <c r="AF121" s="1106"/>
      <c r="AG121" s="1106"/>
      <c r="AH121" s="1105"/>
    </row>
    <row r="122" spans="1:34">
      <c r="A122" s="1107">
        <f>Table1[[#This Row],[NAN des Artikels]]</f>
        <v>0</v>
      </c>
      <c r="B122" s="1104" t="str">
        <f>IF(Table1[[#This Row],[Artikelbezeichnung Lieferant]]="","",Table1[[#This Row],[Artikelbezeichnung Lieferant]])</f>
        <v/>
      </c>
      <c r="C122" s="1105"/>
      <c r="D122" s="1105"/>
      <c r="E122" s="1105"/>
      <c r="F122" s="1105"/>
      <c r="G122" s="1105"/>
      <c r="H122" s="1105"/>
      <c r="I122" s="1106"/>
      <c r="J122" s="1106"/>
      <c r="K122" s="1106"/>
      <c r="L122" s="1106"/>
      <c r="M122" s="1105"/>
      <c r="N122" s="1106"/>
      <c r="O122" s="1106"/>
      <c r="P122" s="1106"/>
      <c r="Q122" s="1105"/>
      <c r="R122" s="1105"/>
      <c r="S122" s="1105"/>
      <c r="T122" s="1106"/>
      <c r="U122" s="1106"/>
      <c r="V122" s="1106"/>
      <c r="W122" s="1106"/>
      <c r="X122" s="1106"/>
      <c r="Y122" s="1106"/>
      <c r="Z122" s="1105"/>
      <c r="AA122" s="1106"/>
      <c r="AB122" s="1106"/>
      <c r="AC122" s="1106"/>
      <c r="AD122" s="1105"/>
      <c r="AE122" s="1106"/>
      <c r="AF122" s="1106"/>
      <c r="AG122" s="1106"/>
      <c r="AH122" s="1105"/>
    </row>
    <row r="123" spans="1:34">
      <c r="A123" s="1107">
        <f>Table1[[#This Row],[NAN des Artikels]]</f>
        <v>0</v>
      </c>
      <c r="B123" s="1104" t="str">
        <f>IF(Table1[[#This Row],[Artikelbezeichnung Lieferant]]="","",Table1[[#This Row],[Artikelbezeichnung Lieferant]])</f>
        <v/>
      </c>
      <c r="C123" s="1105"/>
      <c r="D123" s="1105"/>
      <c r="E123" s="1105"/>
      <c r="F123" s="1105"/>
      <c r="G123" s="1105"/>
      <c r="H123" s="1105"/>
      <c r="I123" s="1106"/>
      <c r="J123" s="1106"/>
      <c r="K123" s="1106"/>
      <c r="L123" s="1106"/>
      <c r="M123" s="1105"/>
      <c r="N123" s="1106"/>
      <c r="O123" s="1106"/>
      <c r="P123" s="1106"/>
      <c r="Q123" s="1105"/>
      <c r="R123" s="1105"/>
      <c r="S123" s="1105"/>
      <c r="T123" s="1106"/>
      <c r="U123" s="1106"/>
      <c r="V123" s="1106"/>
      <c r="W123" s="1106"/>
      <c r="X123" s="1106"/>
      <c r="Y123" s="1106"/>
      <c r="Z123" s="1105"/>
      <c r="AA123" s="1106"/>
      <c r="AB123" s="1106"/>
      <c r="AC123" s="1106"/>
      <c r="AD123" s="1105"/>
      <c r="AE123" s="1106"/>
      <c r="AF123" s="1106"/>
      <c r="AG123" s="1106"/>
      <c r="AH123" s="1105"/>
    </row>
    <row r="124" spans="1:34">
      <c r="A124" s="1107">
        <f>Table1[[#This Row],[NAN des Artikels]]</f>
        <v>0</v>
      </c>
      <c r="B124" s="1104" t="str">
        <f>IF(Table1[[#This Row],[Artikelbezeichnung Lieferant]]="","",Table1[[#This Row],[Artikelbezeichnung Lieferant]])</f>
        <v/>
      </c>
      <c r="C124" s="1105"/>
      <c r="D124" s="1105"/>
      <c r="E124" s="1105"/>
      <c r="F124" s="1105"/>
      <c r="G124" s="1105"/>
      <c r="H124" s="1105"/>
      <c r="I124" s="1106"/>
      <c r="J124" s="1106"/>
      <c r="K124" s="1106"/>
      <c r="L124" s="1106"/>
      <c r="M124" s="1105"/>
      <c r="N124" s="1106"/>
      <c r="O124" s="1106"/>
      <c r="P124" s="1106"/>
      <c r="Q124" s="1105"/>
      <c r="R124" s="1105"/>
      <c r="S124" s="1105"/>
      <c r="T124" s="1106"/>
      <c r="U124" s="1106"/>
      <c r="V124" s="1106"/>
      <c r="W124" s="1106"/>
      <c r="X124" s="1106"/>
      <c r="Y124" s="1106"/>
      <c r="Z124" s="1105"/>
      <c r="AA124" s="1106"/>
      <c r="AB124" s="1106"/>
      <c r="AC124" s="1106"/>
      <c r="AD124" s="1105"/>
      <c r="AE124" s="1106"/>
      <c r="AF124" s="1106"/>
      <c r="AG124" s="1106"/>
      <c r="AH124" s="1105"/>
    </row>
    <row r="125" spans="1:34">
      <c r="A125" s="1107">
        <f>Table1[[#This Row],[NAN des Artikels]]</f>
        <v>0</v>
      </c>
      <c r="B125" s="1104" t="str">
        <f>IF(Table1[[#This Row],[Artikelbezeichnung Lieferant]]="","",Table1[[#This Row],[Artikelbezeichnung Lieferant]])</f>
        <v/>
      </c>
      <c r="C125" s="1105"/>
      <c r="D125" s="1105"/>
      <c r="E125" s="1105"/>
      <c r="F125" s="1105"/>
      <c r="G125" s="1105"/>
      <c r="H125" s="1105"/>
      <c r="I125" s="1106"/>
      <c r="J125" s="1106"/>
      <c r="K125" s="1106"/>
      <c r="L125" s="1106"/>
      <c r="M125" s="1105"/>
      <c r="N125" s="1106"/>
      <c r="O125" s="1106"/>
      <c r="P125" s="1106"/>
      <c r="Q125" s="1105"/>
      <c r="R125" s="1105"/>
      <c r="S125" s="1105"/>
      <c r="T125" s="1106"/>
      <c r="U125" s="1106"/>
      <c r="V125" s="1106"/>
      <c r="W125" s="1106"/>
      <c r="X125" s="1106"/>
      <c r="Y125" s="1106"/>
      <c r="Z125" s="1105"/>
      <c r="AA125" s="1106"/>
      <c r="AB125" s="1106"/>
      <c r="AC125" s="1106"/>
      <c r="AD125" s="1105"/>
      <c r="AE125" s="1106"/>
      <c r="AF125" s="1106"/>
      <c r="AG125" s="1106"/>
      <c r="AH125" s="1105"/>
    </row>
    <row r="126" spans="1:34">
      <c r="A126" s="1107">
        <f>Table1[[#This Row],[NAN des Artikels]]</f>
        <v>0</v>
      </c>
      <c r="B126" s="1104" t="str">
        <f>IF(Table1[[#This Row],[Artikelbezeichnung Lieferant]]="","",Table1[[#This Row],[Artikelbezeichnung Lieferant]])</f>
        <v/>
      </c>
      <c r="C126" s="1105"/>
      <c r="D126" s="1105"/>
      <c r="E126" s="1105"/>
      <c r="F126" s="1105"/>
      <c r="G126" s="1105"/>
      <c r="H126" s="1105"/>
      <c r="I126" s="1106"/>
      <c r="J126" s="1106"/>
      <c r="K126" s="1106"/>
      <c r="L126" s="1106"/>
      <c r="M126" s="1105"/>
      <c r="N126" s="1106"/>
      <c r="O126" s="1106"/>
      <c r="P126" s="1106"/>
      <c r="Q126" s="1105"/>
      <c r="R126" s="1105"/>
      <c r="S126" s="1105"/>
      <c r="T126" s="1106"/>
      <c r="U126" s="1106"/>
      <c r="V126" s="1106"/>
      <c r="W126" s="1106"/>
      <c r="X126" s="1106"/>
      <c r="Y126" s="1106"/>
      <c r="Z126" s="1105"/>
      <c r="AA126" s="1106"/>
      <c r="AB126" s="1106"/>
      <c r="AC126" s="1106"/>
      <c r="AD126" s="1105"/>
      <c r="AE126" s="1106"/>
      <c r="AF126" s="1106"/>
      <c r="AG126" s="1106"/>
      <c r="AH126" s="1105"/>
    </row>
    <row r="127" spans="1:34">
      <c r="A127" s="1107">
        <f>Table1[[#This Row],[NAN des Artikels]]</f>
        <v>0</v>
      </c>
      <c r="B127" s="1104" t="str">
        <f>IF(Table1[[#This Row],[Artikelbezeichnung Lieferant]]="","",Table1[[#This Row],[Artikelbezeichnung Lieferant]])</f>
        <v/>
      </c>
      <c r="C127" s="1105"/>
      <c r="D127" s="1105"/>
      <c r="E127" s="1105"/>
      <c r="F127" s="1105"/>
      <c r="G127" s="1105"/>
      <c r="H127" s="1105"/>
      <c r="I127" s="1106"/>
      <c r="J127" s="1106"/>
      <c r="K127" s="1106"/>
      <c r="L127" s="1106"/>
      <c r="M127" s="1105"/>
      <c r="N127" s="1106"/>
      <c r="O127" s="1106"/>
      <c r="P127" s="1106"/>
      <c r="Q127" s="1105"/>
      <c r="R127" s="1105"/>
      <c r="S127" s="1105"/>
      <c r="T127" s="1106"/>
      <c r="U127" s="1106"/>
      <c r="V127" s="1106"/>
      <c r="W127" s="1106"/>
      <c r="X127" s="1106"/>
      <c r="Y127" s="1106"/>
      <c r="Z127" s="1105"/>
      <c r="AA127" s="1106"/>
      <c r="AB127" s="1106"/>
      <c r="AC127" s="1106"/>
      <c r="AD127" s="1105"/>
      <c r="AE127" s="1106"/>
      <c r="AF127" s="1106"/>
      <c r="AG127" s="1106"/>
      <c r="AH127" s="1105"/>
    </row>
    <row r="128" spans="1:34">
      <c r="A128" s="1107">
        <f>Table1[[#This Row],[NAN des Artikels]]</f>
        <v>0</v>
      </c>
      <c r="B128" s="1104" t="str">
        <f>IF(Table1[[#This Row],[Artikelbezeichnung Lieferant]]="","",Table1[[#This Row],[Artikelbezeichnung Lieferant]])</f>
        <v/>
      </c>
      <c r="C128" s="1105"/>
      <c r="D128" s="1105"/>
      <c r="E128" s="1105"/>
      <c r="F128" s="1105"/>
      <c r="G128" s="1105"/>
      <c r="H128" s="1105"/>
      <c r="I128" s="1106"/>
      <c r="J128" s="1106"/>
      <c r="K128" s="1106"/>
      <c r="L128" s="1106"/>
      <c r="M128" s="1105"/>
      <c r="N128" s="1106"/>
      <c r="O128" s="1106"/>
      <c r="P128" s="1106"/>
      <c r="Q128" s="1105"/>
      <c r="R128" s="1105"/>
      <c r="S128" s="1105"/>
      <c r="T128" s="1106"/>
      <c r="U128" s="1106"/>
      <c r="V128" s="1106"/>
      <c r="W128" s="1106"/>
      <c r="X128" s="1106"/>
      <c r="Y128" s="1106"/>
      <c r="Z128" s="1105"/>
      <c r="AA128" s="1106"/>
      <c r="AB128" s="1106"/>
      <c r="AC128" s="1106"/>
      <c r="AD128" s="1105"/>
      <c r="AE128" s="1106"/>
      <c r="AF128" s="1106"/>
      <c r="AG128" s="1106"/>
      <c r="AH128" s="1105"/>
    </row>
    <row r="129" spans="1:34">
      <c r="A129" s="1107">
        <f>Table1[[#This Row],[NAN des Artikels]]</f>
        <v>0</v>
      </c>
      <c r="B129" s="1104" t="str">
        <f>IF(Table1[[#This Row],[Artikelbezeichnung Lieferant]]="","",Table1[[#This Row],[Artikelbezeichnung Lieferant]])</f>
        <v/>
      </c>
      <c r="C129" s="1105"/>
      <c r="D129" s="1105"/>
      <c r="E129" s="1105"/>
      <c r="F129" s="1105"/>
      <c r="G129" s="1105"/>
      <c r="H129" s="1105"/>
      <c r="I129" s="1106"/>
      <c r="J129" s="1106"/>
      <c r="K129" s="1106"/>
      <c r="L129" s="1106"/>
      <c r="M129" s="1105"/>
      <c r="N129" s="1106"/>
      <c r="O129" s="1106"/>
      <c r="P129" s="1106"/>
      <c r="Q129" s="1105"/>
      <c r="R129" s="1105"/>
      <c r="S129" s="1105"/>
      <c r="T129" s="1106"/>
      <c r="U129" s="1106"/>
      <c r="V129" s="1106"/>
      <c r="W129" s="1106"/>
      <c r="X129" s="1106"/>
      <c r="Y129" s="1106"/>
      <c r="Z129" s="1105"/>
      <c r="AA129" s="1106"/>
      <c r="AB129" s="1106"/>
      <c r="AC129" s="1106"/>
      <c r="AD129" s="1105"/>
      <c r="AE129" s="1106"/>
      <c r="AF129" s="1106"/>
      <c r="AG129" s="1106"/>
      <c r="AH129" s="1105"/>
    </row>
    <row r="130" spans="1:34">
      <c r="A130" s="1107">
        <f>Table1[[#This Row],[NAN des Artikels]]</f>
        <v>0</v>
      </c>
      <c r="B130" s="1104" t="str">
        <f>IF(Table1[[#This Row],[Artikelbezeichnung Lieferant]]="","",Table1[[#This Row],[Artikelbezeichnung Lieferant]])</f>
        <v/>
      </c>
      <c r="C130" s="1105"/>
      <c r="D130" s="1105"/>
      <c r="E130" s="1105"/>
      <c r="F130" s="1105"/>
      <c r="G130" s="1105"/>
      <c r="H130" s="1105"/>
      <c r="I130" s="1106"/>
      <c r="J130" s="1106"/>
      <c r="K130" s="1106"/>
      <c r="L130" s="1106"/>
      <c r="M130" s="1105"/>
      <c r="N130" s="1106"/>
      <c r="O130" s="1106"/>
      <c r="P130" s="1106"/>
      <c r="Q130" s="1105"/>
      <c r="R130" s="1105"/>
      <c r="S130" s="1105"/>
      <c r="T130" s="1106"/>
      <c r="U130" s="1106"/>
      <c r="V130" s="1106"/>
      <c r="W130" s="1106"/>
      <c r="X130" s="1106"/>
      <c r="Y130" s="1106"/>
      <c r="Z130" s="1105"/>
      <c r="AA130" s="1106"/>
      <c r="AB130" s="1106"/>
      <c r="AC130" s="1106"/>
      <c r="AD130" s="1105"/>
      <c r="AE130" s="1106"/>
      <c r="AF130" s="1106"/>
      <c r="AG130" s="1106"/>
      <c r="AH130" s="1105"/>
    </row>
    <row r="131" spans="1:34">
      <c r="A131" s="1107">
        <f>Table1[[#This Row],[NAN des Artikels]]</f>
        <v>0</v>
      </c>
      <c r="B131" s="1104" t="str">
        <f>IF(Table1[[#This Row],[Artikelbezeichnung Lieferant]]="","",Table1[[#This Row],[Artikelbezeichnung Lieferant]])</f>
        <v/>
      </c>
      <c r="C131" s="1105"/>
      <c r="D131" s="1105"/>
      <c r="E131" s="1105"/>
      <c r="F131" s="1105"/>
      <c r="G131" s="1105"/>
      <c r="H131" s="1105"/>
      <c r="I131" s="1106"/>
      <c r="J131" s="1106"/>
      <c r="K131" s="1106"/>
      <c r="L131" s="1106"/>
      <c r="M131" s="1105"/>
      <c r="N131" s="1106"/>
      <c r="O131" s="1106"/>
      <c r="P131" s="1106"/>
      <c r="Q131" s="1105"/>
      <c r="R131" s="1105"/>
      <c r="S131" s="1105"/>
      <c r="T131" s="1106"/>
      <c r="U131" s="1106"/>
      <c r="V131" s="1106"/>
      <c r="W131" s="1106"/>
      <c r="X131" s="1106"/>
      <c r="Y131" s="1106"/>
      <c r="Z131" s="1105"/>
      <c r="AA131" s="1106"/>
      <c r="AB131" s="1106"/>
      <c r="AC131" s="1106"/>
      <c r="AD131" s="1105"/>
      <c r="AE131" s="1106"/>
      <c r="AF131" s="1106"/>
      <c r="AG131" s="1106"/>
      <c r="AH131" s="1105"/>
    </row>
    <row r="132" spans="1:34">
      <c r="A132" s="1107">
        <f>Table1[[#This Row],[NAN des Artikels]]</f>
        <v>0</v>
      </c>
      <c r="B132" s="1104" t="str">
        <f>IF(Table1[[#This Row],[Artikelbezeichnung Lieferant]]="","",Table1[[#This Row],[Artikelbezeichnung Lieferant]])</f>
        <v/>
      </c>
      <c r="C132" s="1105"/>
      <c r="D132" s="1105"/>
      <c r="E132" s="1105"/>
      <c r="F132" s="1105"/>
      <c r="G132" s="1105"/>
      <c r="H132" s="1105"/>
      <c r="I132" s="1106"/>
      <c r="J132" s="1106"/>
      <c r="K132" s="1106"/>
      <c r="L132" s="1106"/>
      <c r="M132" s="1105"/>
      <c r="N132" s="1106"/>
      <c r="O132" s="1106"/>
      <c r="P132" s="1106"/>
      <c r="Q132" s="1105"/>
      <c r="R132" s="1105"/>
      <c r="S132" s="1105"/>
      <c r="T132" s="1106"/>
      <c r="U132" s="1106"/>
      <c r="V132" s="1106"/>
      <c r="W132" s="1106"/>
      <c r="X132" s="1106"/>
      <c r="Y132" s="1106"/>
      <c r="Z132" s="1105"/>
      <c r="AA132" s="1106"/>
      <c r="AB132" s="1106"/>
      <c r="AC132" s="1106"/>
      <c r="AD132" s="1105"/>
      <c r="AE132" s="1106"/>
      <c r="AF132" s="1106"/>
      <c r="AG132" s="1106"/>
      <c r="AH132" s="1105"/>
    </row>
    <row r="133" spans="1:34">
      <c r="A133" s="1107">
        <f>Table1[[#This Row],[NAN des Artikels]]</f>
        <v>0</v>
      </c>
      <c r="B133" s="1104" t="str">
        <f>IF(Table1[[#This Row],[Artikelbezeichnung Lieferant]]="","",Table1[[#This Row],[Artikelbezeichnung Lieferant]])</f>
        <v/>
      </c>
      <c r="C133" s="1105"/>
      <c r="D133" s="1105"/>
      <c r="E133" s="1105"/>
      <c r="F133" s="1105"/>
      <c r="G133" s="1105"/>
      <c r="H133" s="1105"/>
      <c r="I133" s="1106"/>
      <c r="J133" s="1106"/>
      <c r="K133" s="1106"/>
      <c r="L133" s="1106"/>
      <c r="M133" s="1105"/>
      <c r="N133" s="1106"/>
      <c r="O133" s="1106"/>
      <c r="P133" s="1106"/>
      <c r="Q133" s="1105"/>
      <c r="R133" s="1105"/>
      <c r="S133" s="1105"/>
      <c r="T133" s="1106"/>
      <c r="U133" s="1106"/>
      <c r="V133" s="1106"/>
      <c r="W133" s="1106"/>
      <c r="X133" s="1106"/>
      <c r="Y133" s="1106"/>
      <c r="Z133" s="1105"/>
      <c r="AA133" s="1106"/>
      <c r="AB133" s="1106"/>
      <c r="AC133" s="1106"/>
      <c r="AD133" s="1105"/>
      <c r="AE133" s="1106"/>
      <c r="AF133" s="1106"/>
      <c r="AG133" s="1106"/>
      <c r="AH133" s="1105"/>
    </row>
    <row r="134" spans="1:34">
      <c r="A134" s="1107">
        <f>Table1[[#This Row],[NAN des Artikels]]</f>
        <v>0</v>
      </c>
      <c r="B134" s="1104" t="str">
        <f>IF(Table1[[#This Row],[Artikelbezeichnung Lieferant]]="","",Table1[[#This Row],[Artikelbezeichnung Lieferant]])</f>
        <v/>
      </c>
      <c r="C134" s="1105"/>
      <c r="D134" s="1105"/>
      <c r="E134" s="1105"/>
      <c r="F134" s="1105"/>
      <c r="G134" s="1105"/>
      <c r="H134" s="1105"/>
      <c r="I134" s="1106"/>
      <c r="J134" s="1106"/>
      <c r="K134" s="1106"/>
      <c r="L134" s="1106"/>
      <c r="M134" s="1105"/>
      <c r="N134" s="1106"/>
      <c r="O134" s="1106"/>
      <c r="P134" s="1106"/>
      <c r="Q134" s="1105"/>
      <c r="R134" s="1105"/>
      <c r="S134" s="1105"/>
      <c r="T134" s="1106"/>
      <c r="U134" s="1106"/>
      <c r="V134" s="1106"/>
      <c r="W134" s="1106"/>
      <c r="X134" s="1106"/>
      <c r="Y134" s="1106"/>
      <c r="Z134" s="1105"/>
      <c r="AA134" s="1106"/>
      <c r="AB134" s="1106"/>
      <c r="AC134" s="1106"/>
      <c r="AD134" s="1105"/>
      <c r="AE134" s="1106"/>
      <c r="AF134" s="1106"/>
      <c r="AG134" s="1106"/>
      <c r="AH134" s="1105"/>
    </row>
    <row r="135" spans="1:34">
      <c r="A135" s="1107">
        <f>Table1[[#This Row],[NAN des Artikels]]</f>
        <v>0</v>
      </c>
      <c r="B135" s="1104" t="str">
        <f>IF(Table1[[#This Row],[Artikelbezeichnung Lieferant]]="","",Table1[[#This Row],[Artikelbezeichnung Lieferant]])</f>
        <v/>
      </c>
      <c r="C135" s="1105"/>
      <c r="D135" s="1105"/>
      <c r="E135" s="1105"/>
      <c r="F135" s="1105"/>
      <c r="G135" s="1105"/>
      <c r="H135" s="1105"/>
      <c r="I135" s="1106"/>
      <c r="J135" s="1106"/>
      <c r="K135" s="1106"/>
      <c r="L135" s="1106"/>
      <c r="M135" s="1105"/>
      <c r="N135" s="1106"/>
      <c r="O135" s="1106"/>
      <c r="P135" s="1106"/>
      <c r="Q135" s="1105"/>
      <c r="R135" s="1105"/>
      <c r="S135" s="1105"/>
      <c r="T135" s="1106"/>
      <c r="U135" s="1106"/>
      <c r="V135" s="1106"/>
      <c r="W135" s="1106"/>
      <c r="X135" s="1106"/>
      <c r="Y135" s="1106"/>
      <c r="Z135" s="1105"/>
      <c r="AA135" s="1106"/>
      <c r="AB135" s="1106"/>
      <c r="AC135" s="1106"/>
      <c r="AD135" s="1105"/>
      <c r="AE135" s="1106"/>
      <c r="AF135" s="1106"/>
      <c r="AG135" s="1106"/>
      <c r="AH135" s="1105"/>
    </row>
    <row r="136" spans="1:34">
      <c r="A136" s="1107">
        <f>Table1[[#This Row],[NAN des Artikels]]</f>
        <v>0</v>
      </c>
      <c r="B136" s="1104" t="str">
        <f>IF(Table1[[#This Row],[Artikelbezeichnung Lieferant]]="","",Table1[[#This Row],[Artikelbezeichnung Lieferant]])</f>
        <v/>
      </c>
      <c r="C136" s="1105"/>
      <c r="D136" s="1105"/>
      <c r="E136" s="1105"/>
      <c r="F136" s="1105"/>
      <c r="G136" s="1105"/>
      <c r="H136" s="1105"/>
      <c r="I136" s="1106"/>
      <c r="J136" s="1106"/>
      <c r="K136" s="1106"/>
      <c r="L136" s="1106"/>
      <c r="M136" s="1105"/>
      <c r="N136" s="1106"/>
      <c r="O136" s="1106"/>
      <c r="P136" s="1106"/>
      <c r="Q136" s="1105"/>
      <c r="R136" s="1105"/>
      <c r="S136" s="1105"/>
      <c r="T136" s="1106"/>
      <c r="U136" s="1106"/>
      <c r="V136" s="1106"/>
      <c r="W136" s="1106"/>
      <c r="X136" s="1106"/>
      <c r="Y136" s="1106"/>
      <c r="Z136" s="1105"/>
      <c r="AA136" s="1106"/>
      <c r="AB136" s="1106"/>
      <c r="AC136" s="1106"/>
      <c r="AD136" s="1105"/>
      <c r="AE136" s="1106"/>
      <c r="AF136" s="1106"/>
      <c r="AG136" s="1106"/>
      <c r="AH136" s="1105"/>
    </row>
    <row r="137" spans="1:34">
      <c r="A137" s="1107">
        <f>Table1[[#This Row],[NAN des Artikels]]</f>
        <v>0</v>
      </c>
      <c r="B137" s="1104" t="str">
        <f>IF(Table1[[#This Row],[Artikelbezeichnung Lieferant]]="","",Table1[[#This Row],[Artikelbezeichnung Lieferant]])</f>
        <v/>
      </c>
      <c r="C137" s="1105"/>
      <c r="D137" s="1105"/>
      <c r="E137" s="1105"/>
      <c r="F137" s="1105"/>
      <c r="G137" s="1105"/>
      <c r="H137" s="1105"/>
      <c r="I137" s="1106"/>
      <c r="J137" s="1106"/>
      <c r="K137" s="1106"/>
      <c r="L137" s="1106"/>
      <c r="M137" s="1105"/>
      <c r="N137" s="1106"/>
      <c r="O137" s="1106"/>
      <c r="P137" s="1106"/>
      <c r="Q137" s="1105"/>
      <c r="R137" s="1105"/>
      <c r="S137" s="1105"/>
      <c r="T137" s="1106"/>
      <c r="U137" s="1106"/>
      <c r="V137" s="1106"/>
      <c r="W137" s="1106"/>
      <c r="X137" s="1106"/>
      <c r="Y137" s="1106"/>
      <c r="Z137" s="1105"/>
      <c r="AA137" s="1106"/>
      <c r="AB137" s="1106"/>
      <c r="AC137" s="1106"/>
      <c r="AD137" s="1105"/>
      <c r="AE137" s="1106"/>
      <c r="AF137" s="1106"/>
      <c r="AG137" s="1106"/>
      <c r="AH137" s="1105"/>
    </row>
    <row r="138" spans="1:34">
      <c r="A138" s="1107">
        <f>Table1[[#This Row],[NAN des Artikels]]</f>
        <v>0</v>
      </c>
      <c r="B138" s="1104" t="str">
        <f>IF(Table1[[#This Row],[Artikelbezeichnung Lieferant]]="","",Table1[[#This Row],[Artikelbezeichnung Lieferant]])</f>
        <v/>
      </c>
      <c r="C138" s="1105"/>
      <c r="D138" s="1105"/>
      <c r="E138" s="1105"/>
      <c r="F138" s="1105"/>
      <c r="G138" s="1105"/>
      <c r="H138" s="1105"/>
      <c r="I138" s="1106"/>
      <c r="J138" s="1106"/>
      <c r="K138" s="1106"/>
      <c r="L138" s="1106"/>
      <c r="M138" s="1105"/>
      <c r="N138" s="1106"/>
      <c r="O138" s="1106"/>
      <c r="P138" s="1106"/>
      <c r="Q138" s="1105"/>
      <c r="R138" s="1105"/>
      <c r="S138" s="1105"/>
      <c r="T138" s="1106"/>
      <c r="U138" s="1106"/>
      <c r="V138" s="1106"/>
      <c r="W138" s="1106"/>
      <c r="X138" s="1106"/>
      <c r="Y138" s="1106"/>
      <c r="Z138" s="1105"/>
      <c r="AA138" s="1106"/>
      <c r="AB138" s="1106"/>
      <c r="AC138" s="1106"/>
      <c r="AD138" s="1105"/>
      <c r="AE138" s="1106"/>
      <c r="AF138" s="1106"/>
      <c r="AG138" s="1106"/>
      <c r="AH138" s="1105"/>
    </row>
    <row r="139" spans="1:34">
      <c r="A139" s="1107">
        <f>Table1[[#This Row],[NAN des Artikels]]</f>
        <v>0</v>
      </c>
      <c r="B139" s="1104" t="str">
        <f>IF(Table1[[#This Row],[Artikelbezeichnung Lieferant]]="","",Table1[[#This Row],[Artikelbezeichnung Lieferant]])</f>
        <v/>
      </c>
      <c r="C139" s="1105"/>
      <c r="D139" s="1105"/>
      <c r="E139" s="1105"/>
      <c r="F139" s="1105"/>
      <c r="G139" s="1105"/>
      <c r="H139" s="1105"/>
      <c r="I139" s="1106"/>
      <c r="J139" s="1106"/>
      <c r="K139" s="1106"/>
      <c r="L139" s="1106"/>
      <c r="M139" s="1105"/>
      <c r="N139" s="1106"/>
      <c r="O139" s="1106"/>
      <c r="P139" s="1106"/>
      <c r="Q139" s="1105"/>
      <c r="R139" s="1105"/>
      <c r="S139" s="1105"/>
      <c r="T139" s="1106"/>
      <c r="U139" s="1106"/>
      <c r="V139" s="1106"/>
      <c r="W139" s="1106"/>
      <c r="X139" s="1106"/>
      <c r="Y139" s="1106"/>
      <c r="Z139" s="1105"/>
      <c r="AA139" s="1106"/>
      <c r="AB139" s="1106"/>
      <c r="AC139" s="1106"/>
      <c r="AD139" s="1105"/>
      <c r="AE139" s="1106"/>
      <c r="AF139" s="1106"/>
      <c r="AG139" s="1106"/>
      <c r="AH139" s="1105"/>
    </row>
    <row r="140" spans="1:34">
      <c r="A140" s="1107">
        <f>Table1[[#This Row],[NAN des Artikels]]</f>
        <v>0</v>
      </c>
      <c r="B140" s="1104" t="str">
        <f>IF(Table1[[#This Row],[Artikelbezeichnung Lieferant]]="","",Table1[[#This Row],[Artikelbezeichnung Lieferant]])</f>
        <v/>
      </c>
      <c r="C140" s="1105"/>
      <c r="D140" s="1105"/>
      <c r="E140" s="1105"/>
      <c r="F140" s="1105"/>
      <c r="G140" s="1105"/>
      <c r="H140" s="1105"/>
      <c r="I140" s="1106"/>
      <c r="J140" s="1106"/>
      <c r="K140" s="1106"/>
      <c r="L140" s="1106"/>
      <c r="M140" s="1105"/>
      <c r="N140" s="1106"/>
      <c r="O140" s="1106"/>
      <c r="P140" s="1106"/>
      <c r="Q140" s="1105"/>
      <c r="R140" s="1105"/>
      <c r="S140" s="1105"/>
      <c r="T140" s="1106"/>
      <c r="U140" s="1106"/>
      <c r="V140" s="1106"/>
      <c r="W140" s="1106"/>
      <c r="X140" s="1106"/>
      <c r="Y140" s="1106"/>
      <c r="Z140" s="1105"/>
      <c r="AA140" s="1106"/>
      <c r="AB140" s="1106"/>
      <c r="AC140" s="1106"/>
      <c r="AD140" s="1105"/>
      <c r="AE140" s="1106"/>
      <c r="AF140" s="1106"/>
      <c r="AG140" s="1106"/>
      <c r="AH140" s="1105"/>
    </row>
    <row r="141" spans="1:34">
      <c r="A141" s="1107">
        <f>Table1[[#This Row],[NAN des Artikels]]</f>
        <v>0</v>
      </c>
      <c r="B141" s="1104" t="str">
        <f>IF(Table1[[#This Row],[Artikelbezeichnung Lieferant]]="","",Table1[[#This Row],[Artikelbezeichnung Lieferant]])</f>
        <v/>
      </c>
      <c r="C141" s="1105"/>
      <c r="D141" s="1105"/>
      <c r="E141" s="1105"/>
      <c r="F141" s="1105"/>
      <c r="G141" s="1105"/>
      <c r="H141" s="1105"/>
      <c r="I141" s="1106"/>
      <c r="J141" s="1106"/>
      <c r="K141" s="1106"/>
      <c r="L141" s="1106"/>
      <c r="M141" s="1105"/>
      <c r="N141" s="1106"/>
      <c r="O141" s="1106"/>
      <c r="P141" s="1106"/>
      <c r="Q141" s="1105"/>
      <c r="R141" s="1105"/>
      <c r="S141" s="1105"/>
      <c r="T141" s="1106"/>
      <c r="U141" s="1106"/>
      <c r="V141" s="1106"/>
      <c r="W141" s="1106"/>
      <c r="X141" s="1106"/>
      <c r="Y141" s="1106"/>
      <c r="Z141" s="1105"/>
      <c r="AA141" s="1106"/>
      <c r="AB141" s="1106"/>
      <c r="AC141" s="1106"/>
      <c r="AD141" s="1105"/>
      <c r="AE141" s="1106"/>
      <c r="AF141" s="1106"/>
      <c r="AG141" s="1106"/>
      <c r="AH141" s="1105"/>
    </row>
    <row r="142" spans="1:34">
      <c r="A142" s="1107">
        <f>Table1[[#This Row],[NAN des Artikels]]</f>
        <v>0</v>
      </c>
      <c r="B142" s="1104" t="str">
        <f>IF(Table1[[#This Row],[Artikelbezeichnung Lieferant]]="","",Table1[[#This Row],[Artikelbezeichnung Lieferant]])</f>
        <v/>
      </c>
      <c r="C142" s="1105"/>
      <c r="D142" s="1105"/>
      <c r="E142" s="1105"/>
      <c r="F142" s="1105"/>
      <c r="G142" s="1105"/>
      <c r="H142" s="1105"/>
      <c r="I142" s="1106"/>
      <c r="J142" s="1106"/>
      <c r="K142" s="1106"/>
      <c r="L142" s="1106"/>
      <c r="M142" s="1105"/>
      <c r="N142" s="1106"/>
      <c r="O142" s="1106"/>
      <c r="P142" s="1106"/>
      <c r="Q142" s="1105"/>
      <c r="R142" s="1105"/>
      <c r="S142" s="1105"/>
      <c r="T142" s="1106"/>
      <c r="U142" s="1106"/>
      <c r="V142" s="1106"/>
      <c r="W142" s="1106"/>
      <c r="X142" s="1106"/>
      <c r="Y142" s="1106"/>
      <c r="Z142" s="1105"/>
      <c r="AA142" s="1106"/>
      <c r="AB142" s="1106"/>
      <c r="AC142" s="1106"/>
      <c r="AD142" s="1105"/>
      <c r="AE142" s="1106"/>
      <c r="AF142" s="1106"/>
      <c r="AG142" s="1106"/>
      <c r="AH142" s="1105"/>
    </row>
    <row r="143" spans="1:34">
      <c r="A143" s="1107">
        <f>Table1[[#This Row],[NAN des Artikels]]</f>
        <v>0</v>
      </c>
      <c r="B143" s="1104" t="str">
        <f>IF(Table1[[#This Row],[Artikelbezeichnung Lieferant]]="","",Table1[[#This Row],[Artikelbezeichnung Lieferant]])</f>
        <v/>
      </c>
      <c r="C143" s="1105"/>
      <c r="D143" s="1105"/>
      <c r="E143" s="1105"/>
      <c r="F143" s="1105"/>
      <c r="G143" s="1105"/>
      <c r="H143" s="1105"/>
      <c r="I143" s="1106"/>
      <c r="J143" s="1106"/>
      <c r="K143" s="1106"/>
      <c r="L143" s="1106"/>
      <c r="M143" s="1105"/>
      <c r="N143" s="1106"/>
      <c r="O143" s="1106"/>
      <c r="P143" s="1106"/>
      <c r="Q143" s="1105"/>
      <c r="R143" s="1105"/>
      <c r="S143" s="1105"/>
      <c r="T143" s="1106"/>
      <c r="U143" s="1106"/>
      <c r="V143" s="1106"/>
      <c r="W143" s="1106"/>
      <c r="X143" s="1106"/>
      <c r="Y143" s="1106"/>
      <c r="Z143" s="1105"/>
      <c r="AA143" s="1106"/>
      <c r="AB143" s="1106"/>
      <c r="AC143" s="1106"/>
      <c r="AD143" s="1105"/>
      <c r="AE143" s="1106"/>
      <c r="AF143" s="1106"/>
      <c r="AG143" s="1106"/>
      <c r="AH143" s="1105"/>
    </row>
    <row r="144" spans="1:34">
      <c r="A144" s="1107">
        <f>Table1[[#This Row],[NAN des Artikels]]</f>
        <v>0</v>
      </c>
      <c r="B144" s="1104" t="str">
        <f>IF(Table1[[#This Row],[Artikelbezeichnung Lieferant]]="","",Table1[[#This Row],[Artikelbezeichnung Lieferant]])</f>
        <v/>
      </c>
      <c r="C144" s="1105"/>
      <c r="D144" s="1105"/>
      <c r="E144" s="1105"/>
      <c r="F144" s="1105"/>
      <c r="G144" s="1105"/>
      <c r="H144" s="1105"/>
      <c r="I144" s="1106"/>
      <c r="J144" s="1106"/>
      <c r="K144" s="1106"/>
      <c r="L144" s="1106"/>
      <c r="M144" s="1105"/>
      <c r="N144" s="1106"/>
      <c r="O144" s="1106"/>
      <c r="P144" s="1106"/>
      <c r="Q144" s="1105"/>
      <c r="R144" s="1105"/>
      <c r="S144" s="1105"/>
      <c r="T144" s="1106"/>
      <c r="U144" s="1106"/>
      <c r="V144" s="1106"/>
      <c r="W144" s="1106"/>
      <c r="X144" s="1106"/>
      <c r="Y144" s="1106"/>
      <c r="Z144" s="1105"/>
      <c r="AA144" s="1106"/>
      <c r="AB144" s="1106"/>
      <c r="AC144" s="1106"/>
      <c r="AD144" s="1105"/>
      <c r="AE144" s="1106"/>
      <c r="AF144" s="1106"/>
      <c r="AG144" s="1106"/>
      <c r="AH144" s="1105"/>
    </row>
    <row r="145" spans="1:34">
      <c r="A145" s="1107">
        <f>Table1[[#This Row],[NAN des Artikels]]</f>
        <v>0</v>
      </c>
      <c r="B145" s="1104" t="str">
        <f>IF(Table1[[#This Row],[Artikelbezeichnung Lieferant]]="","",Table1[[#This Row],[Artikelbezeichnung Lieferant]])</f>
        <v/>
      </c>
      <c r="C145" s="1105"/>
      <c r="D145" s="1105"/>
      <c r="E145" s="1105"/>
      <c r="F145" s="1105"/>
      <c r="G145" s="1105"/>
      <c r="H145" s="1105"/>
      <c r="I145" s="1106"/>
      <c r="J145" s="1106"/>
      <c r="K145" s="1106"/>
      <c r="L145" s="1106"/>
      <c r="M145" s="1105"/>
      <c r="N145" s="1106"/>
      <c r="O145" s="1106"/>
      <c r="P145" s="1106"/>
      <c r="Q145" s="1105"/>
      <c r="R145" s="1105"/>
      <c r="S145" s="1105"/>
      <c r="T145" s="1106"/>
      <c r="U145" s="1106"/>
      <c r="V145" s="1106"/>
      <c r="W145" s="1106"/>
      <c r="X145" s="1106"/>
      <c r="Y145" s="1106"/>
      <c r="Z145" s="1105"/>
      <c r="AA145" s="1106"/>
      <c r="AB145" s="1106"/>
      <c r="AC145" s="1106"/>
      <c r="AD145" s="1105"/>
      <c r="AE145" s="1106"/>
      <c r="AF145" s="1106"/>
      <c r="AG145" s="1106"/>
      <c r="AH145" s="1105"/>
    </row>
    <row r="146" spans="1:34">
      <c r="A146" s="1107">
        <f>Table1[[#This Row],[NAN des Artikels]]</f>
        <v>0</v>
      </c>
      <c r="B146" s="1104" t="str">
        <f>IF(Table1[[#This Row],[Artikelbezeichnung Lieferant]]="","",Table1[[#This Row],[Artikelbezeichnung Lieferant]])</f>
        <v/>
      </c>
      <c r="C146" s="1105"/>
      <c r="D146" s="1105"/>
      <c r="E146" s="1105"/>
      <c r="F146" s="1105"/>
      <c r="G146" s="1105"/>
      <c r="H146" s="1105"/>
      <c r="I146" s="1106"/>
      <c r="J146" s="1106"/>
      <c r="K146" s="1106"/>
      <c r="L146" s="1106"/>
      <c r="M146" s="1105"/>
      <c r="N146" s="1106"/>
      <c r="O146" s="1106"/>
      <c r="P146" s="1106"/>
      <c r="Q146" s="1105"/>
      <c r="R146" s="1105"/>
      <c r="S146" s="1105"/>
      <c r="T146" s="1106"/>
      <c r="U146" s="1106"/>
      <c r="V146" s="1106"/>
      <c r="W146" s="1106"/>
      <c r="X146" s="1106"/>
      <c r="Y146" s="1106"/>
      <c r="Z146" s="1105"/>
      <c r="AA146" s="1106"/>
      <c r="AB146" s="1106"/>
      <c r="AC146" s="1106"/>
      <c r="AD146" s="1105"/>
      <c r="AE146" s="1106"/>
      <c r="AF146" s="1106"/>
      <c r="AG146" s="1106"/>
      <c r="AH146" s="1105"/>
    </row>
    <row r="147" spans="1:34">
      <c r="A147" s="1107">
        <f>Table1[[#This Row],[NAN des Artikels]]</f>
        <v>0</v>
      </c>
      <c r="B147" s="1104" t="str">
        <f>IF(Table1[[#This Row],[Artikelbezeichnung Lieferant]]="","",Table1[[#This Row],[Artikelbezeichnung Lieferant]])</f>
        <v/>
      </c>
      <c r="C147" s="1105"/>
      <c r="D147" s="1105"/>
      <c r="E147" s="1105"/>
      <c r="F147" s="1105"/>
      <c r="G147" s="1105"/>
      <c r="H147" s="1105"/>
      <c r="I147" s="1106"/>
      <c r="J147" s="1106"/>
      <c r="K147" s="1106"/>
      <c r="L147" s="1106"/>
      <c r="M147" s="1105"/>
      <c r="N147" s="1106"/>
      <c r="O147" s="1106"/>
      <c r="P147" s="1106"/>
      <c r="Q147" s="1105"/>
      <c r="R147" s="1105"/>
      <c r="S147" s="1105"/>
      <c r="T147" s="1106"/>
      <c r="U147" s="1106"/>
      <c r="V147" s="1106"/>
      <c r="W147" s="1106"/>
      <c r="X147" s="1106"/>
      <c r="Y147" s="1106"/>
      <c r="Z147" s="1105"/>
      <c r="AA147" s="1106"/>
      <c r="AB147" s="1106"/>
      <c r="AC147" s="1106"/>
      <c r="AD147" s="1105"/>
      <c r="AE147" s="1106"/>
      <c r="AF147" s="1106"/>
      <c r="AG147" s="1106"/>
      <c r="AH147" s="1105"/>
    </row>
    <row r="148" spans="1:34">
      <c r="A148" s="1107">
        <f>Table1[[#This Row],[NAN des Artikels]]</f>
        <v>0</v>
      </c>
      <c r="B148" s="1104" t="str">
        <f>IF(Table1[[#This Row],[Artikelbezeichnung Lieferant]]="","",Table1[[#This Row],[Artikelbezeichnung Lieferant]])</f>
        <v/>
      </c>
      <c r="C148" s="1105"/>
      <c r="D148" s="1105"/>
      <c r="E148" s="1105"/>
      <c r="F148" s="1105"/>
      <c r="G148" s="1105"/>
      <c r="H148" s="1105"/>
      <c r="I148" s="1106"/>
      <c r="J148" s="1106"/>
      <c r="K148" s="1106"/>
      <c r="L148" s="1106"/>
      <c r="M148" s="1105"/>
      <c r="N148" s="1106"/>
      <c r="O148" s="1106"/>
      <c r="P148" s="1106"/>
      <c r="Q148" s="1105"/>
      <c r="R148" s="1105"/>
      <c r="S148" s="1105"/>
      <c r="T148" s="1106"/>
      <c r="U148" s="1106"/>
      <c r="V148" s="1106"/>
      <c r="W148" s="1106"/>
      <c r="X148" s="1106"/>
      <c r="Y148" s="1106"/>
      <c r="Z148" s="1105"/>
      <c r="AA148" s="1106"/>
      <c r="AB148" s="1106"/>
      <c r="AC148" s="1106"/>
      <c r="AD148" s="1105"/>
      <c r="AE148" s="1106"/>
      <c r="AF148" s="1106"/>
      <c r="AG148" s="1106"/>
      <c r="AH148" s="1105"/>
    </row>
    <row r="149" spans="1:34">
      <c r="A149" s="1107">
        <f>Table1[[#This Row],[NAN des Artikels]]</f>
        <v>0</v>
      </c>
      <c r="B149" s="1104" t="str">
        <f>IF(Table1[[#This Row],[Artikelbezeichnung Lieferant]]="","",Table1[[#This Row],[Artikelbezeichnung Lieferant]])</f>
        <v/>
      </c>
      <c r="C149" s="1105"/>
      <c r="D149" s="1105"/>
      <c r="E149" s="1105"/>
      <c r="F149" s="1105"/>
      <c r="G149" s="1105"/>
      <c r="H149" s="1105"/>
      <c r="I149" s="1106"/>
      <c r="J149" s="1106"/>
      <c r="K149" s="1106"/>
      <c r="L149" s="1106"/>
      <c r="M149" s="1105"/>
      <c r="N149" s="1106"/>
      <c r="O149" s="1106"/>
      <c r="P149" s="1106"/>
      <c r="Q149" s="1105"/>
      <c r="R149" s="1105"/>
      <c r="S149" s="1105"/>
      <c r="T149" s="1106"/>
      <c r="U149" s="1106"/>
      <c r="V149" s="1106"/>
      <c r="W149" s="1106"/>
      <c r="X149" s="1106"/>
      <c r="Y149" s="1106"/>
      <c r="Z149" s="1105"/>
      <c r="AA149" s="1106"/>
      <c r="AB149" s="1106"/>
      <c r="AC149" s="1106"/>
      <c r="AD149" s="1105"/>
      <c r="AE149" s="1106"/>
      <c r="AF149" s="1106"/>
      <c r="AG149" s="1106"/>
      <c r="AH149" s="1105"/>
    </row>
    <row r="150" spans="1:34">
      <c r="A150" s="1107">
        <f>Table1[[#This Row],[NAN des Artikels]]</f>
        <v>0</v>
      </c>
      <c r="B150" s="1104" t="str">
        <f>IF(Table1[[#This Row],[Artikelbezeichnung Lieferant]]="","",Table1[[#This Row],[Artikelbezeichnung Lieferant]])</f>
        <v/>
      </c>
      <c r="C150" s="1105"/>
      <c r="D150" s="1105"/>
      <c r="E150" s="1105"/>
      <c r="F150" s="1105"/>
      <c r="G150" s="1105"/>
      <c r="H150" s="1105"/>
      <c r="I150" s="1106"/>
      <c r="J150" s="1106"/>
      <c r="K150" s="1106"/>
      <c r="L150" s="1106"/>
      <c r="M150" s="1105"/>
      <c r="N150" s="1106"/>
      <c r="O150" s="1106"/>
      <c r="P150" s="1106"/>
      <c r="Q150" s="1105"/>
      <c r="R150" s="1105"/>
      <c r="S150" s="1105"/>
      <c r="T150" s="1106"/>
      <c r="U150" s="1106"/>
      <c r="V150" s="1106"/>
      <c r="W150" s="1106"/>
      <c r="X150" s="1106"/>
      <c r="Y150" s="1106"/>
      <c r="Z150" s="1105"/>
      <c r="AA150" s="1106"/>
      <c r="AB150" s="1106"/>
      <c r="AC150" s="1106"/>
      <c r="AD150" s="1105"/>
      <c r="AE150" s="1106"/>
      <c r="AF150" s="1106"/>
      <c r="AG150" s="1106"/>
      <c r="AH150" s="1105"/>
    </row>
    <row r="151" spans="1:34">
      <c r="A151" s="1107">
        <f>Table1[[#This Row],[NAN des Artikels]]</f>
        <v>0</v>
      </c>
      <c r="B151" s="1104" t="str">
        <f>IF(Table1[[#This Row],[Artikelbezeichnung Lieferant]]="","",Table1[[#This Row],[Artikelbezeichnung Lieferant]])</f>
        <v/>
      </c>
      <c r="C151" s="1105"/>
      <c r="D151" s="1105"/>
      <c r="E151" s="1105"/>
      <c r="F151" s="1105"/>
      <c r="G151" s="1105"/>
      <c r="H151" s="1105"/>
      <c r="I151" s="1106"/>
      <c r="J151" s="1106"/>
      <c r="K151" s="1106"/>
      <c r="L151" s="1106"/>
      <c r="M151" s="1105"/>
      <c r="N151" s="1106"/>
      <c r="O151" s="1106"/>
      <c r="P151" s="1106"/>
      <c r="Q151" s="1105"/>
      <c r="R151" s="1105"/>
      <c r="S151" s="1105"/>
      <c r="T151" s="1106"/>
      <c r="U151" s="1106"/>
      <c r="V151" s="1106"/>
      <c r="W151" s="1106"/>
      <c r="X151" s="1106"/>
      <c r="Y151" s="1106"/>
      <c r="Z151" s="1105"/>
      <c r="AA151" s="1106"/>
      <c r="AB151" s="1106"/>
      <c r="AC151" s="1106"/>
      <c r="AD151" s="1105"/>
      <c r="AE151" s="1106"/>
      <c r="AF151" s="1106"/>
      <c r="AG151" s="1106"/>
      <c r="AH151" s="1105"/>
    </row>
    <row r="152" spans="1:34">
      <c r="A152" s="1107">
        <f>Table1[[#This Row],[NAN des Artikels]]</f>
        <v>0</v>
      </c>
      <c r="B152" s="1104" t="str">
        <f>IF(Table1[[#This Row],[Artikelbezeichnung Lieferant]]="","",Table1[[#This Row],[Artikelbezeichnung Lieferant]])</f>
        <v/>
      </c>
      <c r="C152" s="1105"/>
      <c r="D152" s="1105"/>
      <c r="E152" s="1105"/>
      <c r="F152" s="1105"/>
      <c r="G152" s="1105"/>
      <c r="H152" s="1105"/>
      <c r="I152" s="1106"/>
      <c r="J152" s="1106"/>
      <c r="K152" s="1106"/>
      <c r="L152" s="1106"/>
      <c r="M152" s="1105"/>
      <c r="N152" s="1106"/>
      <c r="O152" s="1106"/>
      <c r="P152" s="1106"/>
      <c r="Q152" s="1105"/>
      <c r="R152" s="1105"/>
      <c r="S152" s="1105"/>
      <c r="T152" s="1106"/>
      <c r="U152" s="1106"/>
      <c r="V152" s="1106"/>
      <c r="W152" s="1106"/>
      <c r="X152" s="1106"/>
      <c r="Y152" s="1106"/>
      <c r="Z152" s="1105"/>
      <c r="AA152" s="1106"/>
      <c r="AB152" s="1106"/>
      <c r="AC152" s="1106"/>
      <c r="AD152" s="1105"/>
      <c r="AE152" s="1106"/>
      <c r="AF152" s="1106"/>
      <c r="AG152" s="1106"/>
      <c r="AH152" s="1105"/>
    </row>
    <row r="153" spans="1:34">
      <c r="A153" s="1107">
        <f>Table1[[#This Row],[NAN des Artikels]]</f>
        <v>0</v>
      </c>
      <c r="B153" s="1104" t="str">
        <f>IF(Table1[[#This Row],[Artikelbezeichnung Lieferant]]="","",Table1[[#This Row],[Artikelbezeichnung Lieferant]])</f>
        <v/>
      </c>
      <c r="C153" s="1105"/>
      <c r="D153" s="1105"/>
      <c r="E153" s="1105"/>
      <c r="F153" s="1105"/>
      <c r="G153" s="1105"/>
      <c r="H153" s="1105"/>
      <c r="I153" s="1106"/>
      <c r="J153" s="1106"/>
      <c r="K153" s="1106"/>
      <c r="L153" s="1106"/>
      <c r="M153" s="1105"/>
      <c r="N153" s="1106"/>
      <c r="O153" s="1106"/>
      <c r="P153" s="1106"/>
      <c r="Q153" s="1105"/>
      <c r="R153" s="1105"/>
      <c r="S153" s="1105"/>
      <c r="T153" s="1106"/>
      <c r="U153" s="1106"/>
      <c r="V153" s="1106"/>
      <c r="W153" s="1106"/>
      <c r="X153" s="1106"/>
      <c r="Y153" s="1106"/>
      <c r="Z153" s="1105"/>
      <c r="AA153" s="1106"/>
      <c r="AB153" s="1106"/>
      <c r="AC153" s="1106"/>
      <c r="AD153" s="1105"/>
      <c r="AE153" s="1106"/>
      <c r="AF153" s="1106"/>
      <c r="AG153" s="1106"/>
      <c r="AH153" s="1105"/>
    </row>
    <row r="154" spans="1:34">
      <c r="A154" s="1107">
        <f>Table1[[#This Row],[NAN des Artikels]]</f>
        <v>0</v>
      </c>
      <c r="B154" s="1104" t="str">
        <f>IF(Table1[[#This Row],[Artikelbezeichnung Lieferant]]="","",Table1[[#This Row],[Artikelbezeichnung Lieferant]])</f>
        <v/>
      </c>
      <c r="C154" s="1105"/>
      <c r="D154" s="1105"/>
      <c r="E154" s="1105"/>
      <c r="F154" s="1105"/>
      <c r="G154" s="1105"/>
      <c r="H154" s="1105"/>
      <c r="I154" s="1106"/>
      <c r="J154" s="1106"/>
      <c r="K154" s="1106"/>
      <c r="L154" s="1106"/>
      <c r="M154" s="1105"/>
      <c r="N154" s="1106"/>
      <c r="O154" s="1106"/>
      <c r="P154" s="1106"/>
      <c r="Q154" s="1105"/>
      <c r="R154" s="1105"/>
      <c r="S154" s="1105"/>
      <c r="T154" s="1106"/>
      <c r="U154" s="1106"/>
      <c r="V154" s="1106"/>
      <c r="W154" s="1106"/>
      <c r="X154" s="1106"/>
      <c r="Y154" s="1106"/>
      <c r="Z154" s="1105"/>
      <c r="AA154" s="1106"/>
      <c r="AB154" s="1106"/>
      <c r="AC154" s="1106"/>
      <c r="AD154" s="1105"/>
      <c r="AE154" s="1106"/>
      <c r="AF154" s="1106"/>
      <c r="AG154" s="1106"/>
      <c r="AH154" s="1105"/>
    </row>
    <row r="155" spans="1:34">
      <c r="A155" s="1107">
        <f>Table1[[#This Row],[NAN des Artikels]]</f>
        <v>0</v>
      </c>
      <c r="B155" s="1104" t="str">
        <f>IF(Table1[[#This Row],[Artikelbezeichnung Lieferant]]="","",Table1[[#This Row],[Artikelbezeichnung Lieferant]])</f>
        <v/>
      </c>
      <c r="C155" s="1105"/>
      <c r="D155" s="1105"/>
      <c r="E155" s="1105"/>
      <c r="F155" s="1105"/>
      <c r="G155" s="1105"/>
      <c r="H155" s="1105"/>
      <c r="I155" s="1106"/>
      <c r="J155" s="1106"/>
      <c r="K155" s="1106"/>
      <c r="L155" s="1106"/>
      <c r="M155" s="1105"/>
      <c r="N155" s="1106"/>
      <c r="O155" s="1106"/>
      <c r="P155" s="1106"/>
      <c r="Q155" s="1105"/>
      <c r="R155" s="1105"/>
      <c r="S155" s="1105"/>
      <c r="T155" s="1106"/>
      <c r="U155" s="1106"/>
      <c r="V155" s="1106"/>
      <c r="W155" s="1106"/>
      <c r="X155" s="1106"/>
      <c r="Y155" s="1106"/>
      <c r="Z155" s="1105"/>
      <c r="AA155" s="1106"/>
      <c r="AB155" s="1106"/>
      <c r="AC155" s="1106"/>
      <c r="AD155" s="1105"/>
      <c r="AE155" s="1106"/>
      <c r="AF155" s="1106"/>
      <c r="AG155" s="1106"/>
      <c r="AH155" s="1105"/>
    </row>
    <row r="156" spans="1:34">
      <c r="A156" s="1107">
        <f>Table1[[#This Row],[NAN des Artikels]]</f>
        <v>0</v>
      </c>
      <c r="B156" s="1104" t="str">
        <f>IF(Table1[[#This Row],[Artikelbezeichnung Lieferant]]="","",Table1[[#This Row],[Artikelbezeichnung Lieferant]])</f>
        <v/>
      </c>
      <c r="C156" s="1105"/>
      <c r="D156" s="1105"/>
      <c r="E156" s="1105"/>
      <c r="F156" s="1105"/>
      <c r="G156" s="1105"/>
      <c r="H156" s="1105"/>
      <c r="I156" s="1106"/>
      <c r="J156" s="1106"/>
      <c r="K156" s="1106"/>
      <c r="L156" s="1106"/>
      <c r="M156" s="1105"/>
      <c r="N156" s="1106"/>
      <c r="O156" s="1106"/>
      <c r="P156" s="1106"/>
      <c r="Q156" s="1105"/>
      <c r="R156" s="1105"/>
      <c r="S156" s="1105"/>
      <c r="T156" s="1106"/>
      <c r="U156" s="1106"/>
      <c r="V156" s="1106"/>
      <c r="W156" s="1106"/>
      <c r="X156" s="1106"/>
      <c r="Y156" s="1106"/>
      <c r="Z156" s="1105"/>
      <c r="AA156" s="1106"/>
      <c r="AB156" s="1106"/>
      <c r="AC156" s="1106"/>
      <c r="AD156" s="1105"/>
      <c r="AE156" s="1106"/>
      <c r="AF156" s="1106"/>
      <c r="AG156" s="1106"/>
      <c r="AH156" s="1105"/>
    </row>
    <row r="157" spans="1:34">
      <c r="A157" s="1107">
        <f>Table1[[#This Row],[NAN des Artikels]]</f>
        <v>0</v>
      </c>
      <c r="B157" s="1104" t="str">
        <f>IF(Table1[[#This Row],[Artikelbezeichnung Lieferant]]="","",Table1[[#This Row],[Artikelbezeichnung Lieferant]])</f>
        <v/>
      </c>
      <c r="C157" s="1105"/>
      <c r="D157" s="1105"/>
      <c r="E157" s="1105"/>
      <c r="F157" s="1105"/>
      <c r="G157" s="1105"/>
      <c r="H157" s="1105"/>
      <c r="I157" s="1106"/>
      <c r="J157" s="1106"/>
      <c r="K157" s="1106"/>
      <c r="L157" s="1106"/>
      <c r="M157" s="1105"/>
      <c r="N157" s="1106"/>
      <c r="O157" s="1106"/>
      <c r="P157" s="1106"/>
      <c r="Q157" s="1105"/>
      <c r="R157" s="1105"/>
      <c r="S157" s="1105"/>
      <c r="T157" s="1106"/>
      <c r="U157" s="1106"/>
      <c r="V157" s="1106"/>
      <c r="W157" s="1106"/>
      <c r="X157" s="1106"/>
      <c r="Y157" s="1106"/>
      <c r="Z157" s="1105"/>
      <c r="AA157" s="1106"/>
      <c r="AB157" s="1106"/>
      <c r="AC157" s="1106"/>
      <c r="AD157" s="1105"/>
      <c r="AE157" s="1106"/>
      <c r="AF157" s="1106"/>
      <c r="AG157" s="1106"/>
      <c r="AH157" s="1105"/>
    </row>
    <row r="158" spans="1:34">
      <c r="A158" s="1107">
        <f>Table1[[#This Row],[NAN des Artikels]]</f>
        <v>0</v>
      </c>
      <c r="B158" s="1104" t="str">
        <f>IF(Table1[[#This Row],[Artikelbezeichnung Lieferant]]="","",Table1[[#This Row],[Artikelbezeichnung Lieferant]])</f>
        <v/>
      </c>
      <c r="C158" s="1105"/>
      <c r="D158" s="1105"/>
      <c r="E158" s="1105"/>
      <c r="F158" s="1105"/>
      <c r="G158" s="1105"/>
      <c r="H158" s="1105"/>
      <c r="I158" s="1106"/>
      <c r="J158" s="1106"/>
      <c r="K158" s="1106"/>
      <c r="L158" s="1106"/>
      <c r="M158" s="1105"/>
      <c r="N158" s="1106"/>
      <c r="O158" s="1106"/>
      <c r="P158" s="1106"/>
      <c r="Q158" s="1105"/>
      <c r="R158" s="1105"/>
      <c r="S158" s="1105"/>
      <c r="T158" s="1106"/>
      <c r="U158" s="1106"/>
      <c r="V158" s="1106"/>
      <c r="W158" s="1106"/>
      <c r="X158" s="1106"/>
      <c r="Y158" s="1106"/>
      <c r="Z158" s="1105"/>
      <c r="AA158" s="1106"/>
      <c r="AB158" s="1106"/>
      <c r="AC158" s="1106"/>
      <c r="AD158" s="1105"/>
      <c r="AE158" s="1106"/>
      <c r="AF158" s="1106"/>
      <c r="AG158" s="1106"/>
      <c r="AH158" s="1105"/>
    </row>
    <row r="159" spans="1:34">
      <c r="A159" s="1107">
        <f>Table1[[#This Row],[NAN des Artikels]]</f>
        <v>0</v>
      </c>
      <c r="B159" s="1104" t="str">
        <f>IF(Table1[[#This Row],[Artikelbezeichnung Lieferant]]="","",Table1[[#This Row],[Artikelbezeichnung Lieferant]])</f>
        <v/>
      </c>
      <c r="C159" s="1105"/>
      <c r="D159" s="1105"/>
      <c r="E159" s="1105"/>
      <c r="F159" s="1105"/>
      <c r="G159" s="1105"/>
      <c r="H159" s="1105"/>
      <c r="I159" s="1106"/>
      <c r="J159" s="1106"/>
      <c r="K159" s="1106"/>
      <c r="L159" s="1106"/>
      <c r="M159" s="1105"/>
      <c r="N159" s="1106"/>
      <c r="O159" s="1106"/>
      <c r="P159" s="1106"/>
      <c r="Q159" s="1105"/>
      <c r="R159" s="1105"/>
      <c r="S159" s="1105"/>
      <c r="T159" s="1106"/>
      <c r="U159" s="1106"/>
      <c r="V159" s="1106"/>
      <c r="W159" s="1106"/>
      <c r="X159" s="1106"/>
      <c r="Y159" s="1106"/>
      <c r="Z159" s="1105"/>
      <c r="AA159" s="1106"/>
      <c r="AB159" s="1106"/>
      <c r="AC159" s="1106"/>
      <c r="AD159" s="1105"/>
      <c r="AE159" s="1106"/>
      <c r="AF159" s="1106"/>
      <c r="AG159" s="1106"/>
      <c r="AH159" s="1105"/>
    </row>
    <row r="160" spans="1:34">
      <c r="A160" s="1107">
        <f>Table1[[#This Row],[NAN des Artikels]]</f>
        <v>0</v>
      </c>
      <c r="B160" s="1104" t="str">
        <f>IF(Table1[[#This Row],[Artikelbezeichnung Lieferant]]="","",Table1[[#This Row],[Artikelbezeichnung Lieferant]])</f>
        <v/>
      </c>
      <c r="C160" s="1105"/>
      <c r="D160" s="1105"/>
      <c r="E160" s="1105"/>
      <c r="F160" s="1105"/>
      <c r="G160" s="1105"/>
      <c r="H160" s="1105"/>
      <c r="I160" s="1106"/>
      <c r="J160" s="1106"/>
      <c r="K160" s="1106"/>
      <c r="L160" s="1106"/>
      <c r="M160" s="1105"/>
      <c r="N160" s="1106"/>
      <c r="O160" s="1106"/>
      <c r="P160" s="1106"/>
      <c r="Q160" s="1105"/>
      <c r="R160" s="1105"/>
      <c r="S160" s="1105"/>
      <c r="T160" s="1106"/>
      <c r="U160" s="1106"/>
      <c r="V160" s="1106"/>
      <c r="W160" s="1106"/>
      <c r="X160" s="1106"/>
      <c r="Y160" s="1106"/>
      <c r="Z160" s="1105"/>
      <c r="AA160" s="1106"/>
      <c r="AB160" s="1106"/>
      <c r="AC160" s="1106"/>
      <c r="AD160" s="1105"/>
      <c r="AE160" s="1106"/>
      <c r="AF160" s="1106"/>
      <c r="AG160" s="1106"/>
      <c r="AH160" s="1105"/>
    </row>
    <row r="161" spans="1:34">
      <c r="A161" s="1107">
        <f>Table1[[#This Row],[NAN des Artikels]]</f>
        <v>0</v>
      </c>
      <c r="B161" s="1104" t="str">
        <f>IF(Table1[[#This Row],[Artikelbezeichnung Lieferant]]="","",Table1[[#This Row],[Artikelbezeichnung Lieferant]])</f>
        <v/>
      </c>
      <c r="C161" s="1105"/>
      <c r="D161" s="1105"/>
      <c r="E161" s="1105"/>
      <c r="F161" s="1105"/>
      <c r="G161" s="1105"/>
      <c r="H161" s="1105"/>
      <c r="I161" s="1106"/>
      <c r="J161" s="1106"/>
      <c r="K161" s="1106"/>
      <c r="L161" s="1106"/>
      <c r="M161" s="1105"/>
      <c r="N161" s="1106"/>
      <c r="O161" s="1106"/>
      <c r="P161" s="1106"/>
      <c r="Q161" s="1105"/>
      <c r="R161" s="1105"/>
      <c r="S161" s="1105"/>
      <c r="T161" s="1106"/>
      <c r="U161" s="1106"/>
      <c r="V161" s="1106"/>
      <c r="W161" s="1106"/>
      <c r="X161" s="1106"/>
      <c r="Y161" s="1106"/>
      <c r="Z161" s="1105"/>
      <c r="AA161" s="1106"/>
      <c r="AB161" s="1106"/>
      <c r="AC161" s="1106"/>
      <c r="AD161" s="1105"/>
      <c r="AE161" s="1106"/>
      <c r="AF161" s="1106"/>
      <c r="AG161" s="1106"/>
      <c r="AH161" s="1105"/>
    </row>
    <row r="162" spans="1:34">
      <c r="A162" s="1107">
        <f>Table1[[#This Row],[NAN des Artikels]]</f>
        <v>0</v>
      </c>
      <c r="B162" s="1104" t="str">
        <f>IF(Table1[[#This Row],[Artikelbezeichnung Lieferant]]="","",Table1[[#This Row],[Artikelbezeichnung Lieferant]])</f>
        <v/>
      </c>
      <c r="C162" s="1105"/>
      <c r="D162" s="1105"/>
      <c r="E162" s="1105"/>
      <c r="F162" s="1105"/>
      <c r="G162" s="1105"/>
      <c r="H162" s="1105"/>
      <c r="I162" s="1106"/>
      <c r="J162" s="1106"/>
      <c r="K162" s="1106"/>
      <c r="L162" s="1106"/>
      <c r="M162" s="1105"/>
      <c r="N162" s="1106"/>
      <c r="O162" s="1106"/>
      <c r="P162" s="1106"/>
      <c r="Q162" s="1105"/>
      <c r="R162" s="1105"/>
      <c r="S162" s="1105"/>
      <c r="T162" s="1106"/>
      <c r="U162" s="1106"/>
      <c r="V162" s="1106"/>
      <c r="W162" s="1106"/>
      <c r="X162" s="1106"/>
      <c r="Y162" s="1106"/>
      <c r="Z162" s="1105"/>
      <c r="AA162" s="1106"/>
      <c r="AB162" s="1106"/>
      <c r="AC162" s="1106"/>
      <c r="AD162" s="1105"/>
      <c r="AE162" s="1106"/>
      <c r="AF162" s="1106"/>
      <c r="AG162" s="1106"/>
      <c r="AH162" s="1105"/>
    </row>
    <row r="163" spans="1:34">
      <c r="A163" s="1107">
        <f>Table1[[#This Row],[NAN des Artikels]]</f>
        <v>0</v>
      </c>
      <c r="B163" s="1104" t="str">
        <f>IF(Table1[[#This Row],[Artikelbezeichnung Lieferant]]="","",Table1[[#This Row],[Artikelbezeichnung Lieferant]])</f>
        <v/>
      </c>
      <c r="C163" s="1105"/>
      <c r="D163" s="1105"/>
      <c r="E163" s="1105"/>
      <c r="F163" s="1105"/>
      <c r="G163" s="1105"/>
      <c r="H163" s="1105"/>
      <c r="I163" s="1106"/>
      <c r="J163" s="1106"/>
      <c r="K163" s="1106"/>
      <c r="L163" s="1106"/>
      <c r="M163" s="1105"/>
      <c r="N163" s="1106"/>
      <c r="O163" s="1106"/>
      <c r="P163" s="1106"/>
      <c r="Q163" s="1105"/>
      <c r="R163" s="1105"/>
      <c r="S163" s="1105"/>
      <c r="T163" s="1106"/>
      <c r="U163" s="1106"/>
      <c r="V163" s="1106"/>
      <c r="W163" s="1106"/>
      <c r="X163" s="1106"/>
      <c r="Y163" s="1106"/>
      <c r="Z163" s="1105"/>
      <c r="AA163" s="1106"/>
      <c r="AB163" s="1106"/>
      <c r="AC163" s="1106"/>
      <c r="AD163" s="1105"/>
      <c r="AE163" s="1106"/>
      <c r="AF163" s="1106"/>
      <c r="AG163" s="1106"/>
      <c r="AH163" s="1105"/>
    </row>
    <row r="164" spans="1:34">
      <c r="A164" s="1107">
        <f>Table1[[#This Row],[NAN des Artikels]]</f>
        <v>0</v>
      </c>
      <c r="B164" s="1104" t="str">
        <f>IF(Table1[[#This Row],[Artikelbezeichnung Lieferant]]="","",Table1[[#This Row],[Artikelbezeichnung Lieferant]])</f>
        <v/>
      </c>
      <c r="C164" s="1105"/>
      <c r="D164" s="1105"/>
      <c r="E164" s="1105"/>
      <c r="F164" s="1105"/>
      <c r="G164" s="1105"/>
      <c r="H164" s="1105"/>
      <c r="I164" s="1106"/>
      <c r="J164" s="1106"/>
      <c r="K164" s="1106"/>
      <c r="L164" s="1106"/>
      <c r="M164" s="1105"/>
      <c r="N164" s="1106"/>
      <c r="O164" s="1106"/>
      <c r="P164" s="1106"/>
      <c r="Q164" s="1105"/>
      <c r="R164" s="1105"/>
      <c r="S164" s="1105"/>
      <c r="T164" s="1106"/>
      <c r="U164" s="1106"/>
      <c r="V164" s="1106"/>
      <c r="W164" s="1106"/>
      <c r="X164" s="1106"/>
      <c r="Y164" s="1106"/>
      <c r="Z164" s="1105"/>
      <c r="AA164" s="1106"/>
      <c r="AB164" s="1106"/>
      <c r="AC164" s="1106"/>
      <c r="AD164" s="1105"/>
      <c r="AE164" s="1106"/>
      <c r="AF164" s="1106"/>
      <c r="AG164" s="1106"/>
      <c r="AH164" s="1105"/>
    </row>
    <row r="165" spans="1:34">
      <c r="A165" s="1107">
        <f>Table1[[#This Row],[NAN des Artikels]]</f>
        <v>0</v>
      </c>
      <c r="B165" s="1104" t="str">
        <f>IF(Table1[[#This Row],[Artikelbezeichnung Lieferant]]="","",Table1[[#This Row],[Artikelbezeichnung Lieferant]])</f>
        <v/>
      </c>
      <c r="C165" s="1105"/>
      <c r="D165" s="1105"/>
      <c r="E165" s="1105"/>
      <c r="F165" s="1105"/>
      <c r="G165" s="1105"/>
      <c r="H165" s="1105"/>
      <c r="I165" s="1106"/>
      <c r="J165" s="1106"/>
      <c r="K165" s="1106"/>
      <c r="L165" s="1106"/>
      <c r="M165" s="1105"/>
      <c r="N165" s="1106"/>
      <c r="O165" s="1106"/>
      <c r="P165" s="1106"/>
      <c r="Q165" s="1105"/>
      <c r="R165" s="1105"/>
      <c r="S165" s="1105"/>
      <c r="T165" s="1106"/>
      <c r="U165" s="1106"/>
      <c r="V165" s="1106"/>
      <c r="W165" s="1106"/>
      <c r="X165" s="1106"/>
      <c r="Y165" s="1106"/>
      <c r="Z165" s="1105"/>
      <c r="AA165" s="1106"/>
      <c r="AB165" s="1106"/>
      <c r="AC165" s="1106"/>
      <c r="AD165" s="1105"/>
      <c r="AE165" s="1106"/>
      <c r="AF165" s="1106"/>
      <c r="AG165" s="1106"/>
      <c r="AH165" s="1105"/>
    </row>
    <row r="166" spans="1:34">
      <c r="A166" s="1107">
        <f>Table1[[#This Row],[NAN des Artikels]]</f>
        <v>0</v>
      </c>
      <c r="B166" s="1104" t="str">
        <f>IF(Table1[[#This Row],[Artikelbezeichnung Lieferant]]="","",Table1[[#This Row],[Artikelbezeichnung Lieferant]])</f>
        <v/>
      </c>
      <c r="C166" s="1105"/>
      <c r="D166" s="1105"/>
      <c r="E166" s="1105"/>
      <c r="F166" s="1105"/>
      <c r="G166" s="1105"/>
      <c r="H166" s="1105"/>
      <c r="I166" s="1106"/>
      <c r="J166" s="1106"/>
      <c r="K166" s="1106"/>
      <c r="L166" s="1106"/>
      <c r="M166" s="1105"/>
      <c r="N166" s="1106"/>
      <c r="O166" s="1106"/>
      <c r="P166" s="1106"/>
      <c r="Q166" s="1105"/>
      <c r="R166" s="1105"/>
      <c r="S166" s="1105"/>
      <c r="T166" s="1106"/>
      <c r="U166" s="1106"/>
      <c r="V166" s="1106"/>
      <c r="W166" s="1106"/>
      <c r="X166" s="1106"/>
      <c r="Y166" s="1106"/>
      <c r="Z166" s="1105"/>
      <c r="AA166" s="1106"/>
      <c r="AB166" s="1106"/>
      <c r="AC166" s="1106"/>
      <c r="AD166" s="1105"/>
      <c r="AE166" s="1106"/>
      <c r="AF166" s="1106"/>
      <c r="AG166" s="1106"/>
      <c r="AH166" s="1105"/>
    </row>
    <row r="167" spans="1:34">
      <c r="A167" s="1107">
        <f>Table1[[#This Row],[NAN des Artikels]]</f>
        <v>0</v>
      </c>
      <c r="B167" s="1104" t="str">
        <f>IF(Table1[[#This Row],[Artikelbezeichnung Lieferant]]="","",Table1[[#This Row],[Artikelbezeichnung Lieferant]])</f>
        <v/>
      </c>
      <c r="C167" s="1105"/>
      <c r="D167" s="1105"/>
      <c r="E167" s="1105"/>
      <c r="F167" s="1105"/>
      <c r="G167" s="1105"/>
      <c r="H167" s="1105"/>
      <c r="I167" s="1106"/>
      <c r="J167" s="1106"/>
      <c r="K167" s="1106"/>
      <c r="L167" s="1106"/>
      <c r="M167" s="1105"/>
      <c r="N167" s="1106"/>
      <c r="O167" s="1106"/>
      <c r="P167" s="1106"/>
      <c r="Q167" s="1105"/>
      <c r="R167" s="1105"/>
      <c r="S167" s="1105"/>
      <c r="T167" s="1106"/>
      <c r="U167" s="1106"/>
      <c r="V167" s="1106"/>
      <c r="W167" s="1106"/>
      <c r="X167" s="1106"/>
      <c r="Y167" s="1106"/>
      <c r="Z167" s="1105"/>
      <c r="AA167" s="1106"/>
      <c r="AB167" s="1106"/>
      <c r="AC167" s="1106"/>
      <c r="AD167" s="1105"/>
      <c r="AE167" s="1106"/>
      <c r="AF167" s="1106"/>
      <c r="AG167" s="1106"/>
      <c r="AH167" s="1105"/>
    </row>
    <row r="168" spans="1:34">
      <c r="A168" s="1107">
        <f>Table1[[#This Row],[NAN des Artikels]]</f>
        <v>0</v>
      </c>
      <c r="B168" s="1104" t="str">
        <f>IF(Table1[[#This Row],[Artikelbezeichnung Lieferant]]="","",Table1[[#This Row],[Artikelbezeichnung Lieferant]])</f>
        <v/>
      </c>
      <c r="C168" s="1105"/>
      <c r="D168" s="1105"/>
      <c r="E168" s="1105"/>
      <c r="F168" s="1105"/>
      <c r="G168" s="1105"/>
      <c r="H168" s="1105"/>
      <c r="I168" s="1106"/>
      <c r="J168" s="1106"/>
      <c r="K168" s="1106"/>
      <c r="L168" s="1106"/>
      <c r="M168" s="1105"/>
      <c r="N168" s="1106"/>
      <c r="O168" s="1106"/>
      <c r="P168" s="1106"/>
      <c r="Q168" s="1105"/>
      <c r="R168" s="1105"/>
      <c r="S168" s="1105"/>
      <c r="T168" s="1106"/>
      <c r="U168" s="1106"/>
      <c r="V168" s="1106"/>
      <c r="W168" s="1106"/>
      <c r="X168" s="1106"/>
      <c r="Y168" s="1106"/>
      <c r="Z168" s="1105"/>
      <c r="AA168" s="1106"/>
      <c r="AB168" s="1106"/>
      <c r="AC168" s="1106"/>
      <c r="AD168" s="1105"/>
      <c r="AE168" s="1106"/>
      <c r="AF168" s="1106"/>
      <c r="AG168" s="1106"/>
      <c r="AH168" s="1105"/>
    </row>
    <row r="169" spans="1:34">
      <c r="A169" s="1107">
        <f>Table1[[#This Row],[NAN des Artikels]]</f>
        <v>0</v>
      </c>
      <c r="B169" s="1104" t="str">
        <f>IF(Table1[[#This Row],[Artikelbezeichnung Lieferant]]="","",Table1[[#This Row],[Artikelbezeichnung Lieferant]])</f>
        <v/>
      </c>
      <c r="C169" s="1105"/>
      <c r="D169" s="1105"/>
      <c r="E169" s="1105"/>
      <c r="F169" s="1105"/>
      <c r="G169" s="1105"/>
      <c r="H169" s="1105"/>
      <c r="I169" s="1106"/>
      <c r="J169" s="1106"/>
      <c r="K169" s="1106"/>
      <c r="L169" s="1106"/>
      <c r="M169" s="1105"/>
      <c r="N169" s="1106"/>
      <c r="O169" s="1106"/>
      <c r="P169" s="1106"/>
      <c r="Q169" s="1105"/>
      <c r="R169" s="1105"/>
      <c r="S169" s="1105"/>
      <c r="T169" s="1106"/>
      <c r="U169" s="1106"/>
      <c r="V169" s="1106"/>
      <c r="W169" s="1106"/>
      <c r="X169" s="1106"/>
      <c r="Y169" s="1106"/>
      <c r="Z169" s="1105"/>
      <c r="AA169" s="1106"/>
      <c r="AB169" s="1106"/>
      <c r="AC169" s="1106"/>
      <c r="AD169" s="1105"/>
      <c r="AE169" s="1106"/>
      <c r="AF169" s="1106"/>
      <c r="AG169" s="1106"/>
      <c r="AH169" s="1105"/>
    </row>
    <row r="170" spans="1:34">
      <c r="A170" s="1107">
        <f>Table1[[#This Row],[NAN des Artikels]]</f>
        <v>0</v>
      </c>
      <c r="B170" s="1104" t="str">
        <f>IF(Table1[[#This Row],[Artikelbezeichnung Lieferant]]="","",Table1[[#This Row],[Artikelbezeichnung Lieferant]])</f>
        <v/>
      </c>
      <c r="C170" s="1105"/>
      <c r="D170" s="1105"/>
      <c r="E170" s="1105"/>
      <c r="F170" s="1105"/>
      <c r="G170" s="1105"/>
      <c r="H170" s="1105"/>
      <c r="I170" s="1106"/>
      <c r="J170" s="1106"/>
      <c r="K170" s="1106"/>
      <c r="L170" s="1106"/>
      <c r="M170" s="1105"/>
      <c r="N170" s="1106"/>
      <c r="O170" s="1106"/>
      <c r="P170" s="1106"/>
      <c r="Q170" s="1105"/>
      <c r="R170" s="1105"/>
      <c r="S170" s="1105"/>
      <c r="T170" s="1106"/>
      <c r="U170" s="1106"/>
      <c r="V170" s="1106"/>
      <c r="W170" s="1106"/>
      <c r="X170" s="1106"/>
      <c r="Y170" s="1106"/>
      <c r="Z170" s="1105"/>
      <c r="AA170" s="1106"/>
      <c r="AB170" s="1106"/>
      <c r="AC170" s="1106"/>
      <c r="AD170" s="1105"/>
      <c r="AE170" s="1106"/>
      <c r="AF170" s="1106"/>
      <c r="AG170" s="1106"/>
      <c r="AH170" s="1105"/>
    </row>
    <row r="171" spans="1:34">
      <c r="A171" s="1107">
        <f>Table1[[#This Row],[NAN des Artikels]]</f>
        <v>0</v>
      </c>
      <c r="B171" s="1104" t="str">
        <f>IF(Table1[[#This Row],[Artikelbezeichnung Lieferant]]="","",Table1[[#This Row],[Artikelbezeichnung Lieferant]])</f>
        <v/>
      </c>
      <c r="C171" s="1105"/>
      <c r="D171" s="1105"/>
      <c r="E171" s="1105"/>
      <c r="F171" s="1105"/>
      <c r="G171" s="1105"/>
      <c r="H171" s="1105"/>
      <c r="I171" s="1106"/>
      <c r="J171" s="1106"/>
      <c r="K171" s="1106"/>
      <c r="L171" s="1106"/>
      <c r="M171" s="1105"/>
      <c r="N171" s="1106"/>
      <c r="O171" s="1106"/>
      <c r="P171" s="1106"/>
      <c r="Q171" s="1105"/>
      <c r="R171" s="1105"/>
      <c r="S171" s="1105"/>
      <c r="T171" s="1106"/>
      <c r="U171" s="1106"/>
      <c r="V171" s="1106"/>
      <c r="W171" s="1106"/>
      <c r="X171" s="1106"/>
      <c r="Y171" s="1106"/>
      <c r="Z171" s="1105"/>
      <c r="AA171" s="1106"/>
      <c r="AB171" s="1106"/>
      <c r="AC171" s="1106"/>
      <c r="AD171" s="1105"/>
      <c r="AE171" s="1106"/>
      <c r="AF171" s="1106"/>
      <c r="AG171" s="1106"/>
      <c r="AH171" s="1105"/>
    </row>
    <row r="172" spans="1:34">
      <c r="A172" s="1107">
        <f>Table1[[#This Row],[NAN des Artikels]]</f>
        <v>0</v>
      </c>
      <c r="B172" s="1104" t="str">
        <f>IF(Table1[[#This Row],[Artikelbezeichnung Lieferant]]="","",Table1[[#This Row],[Artikelbezeichnung Lieferant]])</f>
        <v/>
      </c>
      <c r="C172" s="1105"/>
      <c r="D172" s="1105"/>
      <c r="E172" s="1105"/>
      <c r="F172" s="1105"/>
      <c r="G172" s="1105"/>
      <c r="H172" s="1105"/>
      <c r="I172" s="1106"/>
      <c r="J172" s="1106"/>
      <c r="K172" s="1106"/>
      <c r="L172" s="1106"/>
      <c r="M172" s="1105"/>
      <c r="N172" s="1106"/>
      <c r="O172" s="1106"/>
      <c r="P172" s="1106"/>
      <c r="Q172" s="1105"/>
      <c r="R172" s="1105"/>
      <c r="S172" s="1105"/>
      <c r="T172" s="1106"/>
      <c r="U172" s="1106"/>
      <c r="V172" s="1106"/>
      <c r="W172" s="1106"/>
      <c r="X172" s="1106"/>
      <c r="Y172" s="1106"/>
      <c r="Z172" s="1105"/>
      <c r="AA172" s="1106"/>
      <c r="AB172" s="1106"/>
      <c r="AC172" s="1106"/>
      <c r="AD172" s="1105"/>
      <c r="AE172" s="1106"/>
      <c r="AF172" s="1106"/>
      <c r="AG172" s="1106"/>
      <c r="AH172" s="1105"/>
    </row>
    <row r="173" spans="1:34">
      <c r="A173" s="1107">
        <f>Table1[[#This Row],[NAN des Artikels]]</f>
        <v>0</v>
      </c>
      <c r="B173" s="1104" t="str">
        <f>IF(Table1[[#This Row],[Artikelbezeichnung Lieferant]]="","",Table1[[#This Row],[Artikelbezeichnung Lieferant]])</f>
        <v/>
      </c>
      <c r="C173" s="1105"/>
      <c r="D173" s="1105"/>
      <c r="E173" s="1105"/>
      <c r="F173" s="1105"/>
      <c r="G173" s="1105"/>
      <c r="H173" s="1105"/>
      <c r="I173" s="1106"/>
      <c r="J173" s="1106"/>
      <c r="K173" s="1106"/>
      <c r="L173" s="1106"/>
      <c r="M173" s="1105"/>
      <c r="N173" s="1106"/>
      <c r="O173" s="1106"/>
      <c r="P173" s="1106"/>
      <c r="Q173" s="1105"/>
      <c r="R173" s="1105"/>
      <c r="S173" s="1105"/>
      <c r="T173" s="1106"/>
      <c r="U173" s="1106"/>
      <c r="V173" s="1106"/>
      <c r="W173" s="1106"/>
      <c r="X173" s="1106"/>
      <c r="Y173" s="1106"/>
      <c r="Z173" s="1105"/>
      <c r="AA173" s="1106"/>
      <c r="AB173" s="1106"/>
      <c r="AC173" s="1106"/>
      <c r="AD173" s="1105"/>
      <c r="AE173" s="1106"/>
      <c r="AF173" s="1106"/>
      <c r="AG173" s="1106"/>
      <c r="AH173" s="1105"/>
    </row>
    <row r="174" spans="1:34">
      <c r="A174" s="1107">
        <f>Table1[[#This Row],[NAN des Artikels]]</f>
        <v>0</v>
      </c>
      <c r="B174" s="1104" t="str">
        <f>IF(Table1[[#This Row],[Artikelbezeichnung Lieferant]]="","",Table1[[#This Row],[Artikelbezeichnung Lieferant]])</f>
        <v/>
      </c>
      <c r="C174" s="1105"/>
      <c r="D174" s="1105"/>
      <c r="E174" s="1105"/>
      <c r="F174" s="1105"/>
      <c r="G174" s="1105"/>
      <c r="H174" s="1105"/>
      <c r="I174" s="1106"/>
      <c r="J174" s="1106"/>
      <c r="K174" s="1106"/>
      <c r="L174" s="1106"/>
      <c r="M174" s="1105"/>
      <c r="N174" s="1106"/>
      <c r="O174" s="1106"/>
      <c r="P174" s="1106"/>
      <c r="Q174" s="1105"/>
      <c r="R174" s="1105"/>
      <c r="S174" s="1105"/>
      <c r="T174" s="1106"/>
      <c r="U174" s="1106"/>
      <c r="V174" s="1106"/>
      <c r="W174" s="1106"/>
      <c r="X174" s="1106"/>
      <c r="Y174" s="1106"/>
      <c r="Z174" s="1105"/>
      <c r="AA174" s="1106"/>
      <c r="AB174" s="1106"/>
      <c r="AC174" s="1106"/>
      <c r="AD174" s="1105"/>
      <c r="AE174" s="1106"/>
      <c r="AF174" s="1106"/>
      <c r="AG174" s="1106"/>
      <c r="AH174" s="1105"/>
    </row>
    <row r="175" spans="1:34">
      <c r="A175" s="1107">
        <f>Table1[[#This Row],[NAN des Artikels]]</f>
        <v>0</v>
      </c>
      <c r="B175" s="1104" t="str">
        <f>IF(Table1[[#This Row],[Artikelbezeichnung Lieferant]]="","",Table1[[#This Row],[Artikelbezeichnung Lieferant]])</f>
        <v/>
      </c>
      <c r="C175" s="1105"/>
      <c r="D175" s="1105"/>
      <c r="E175" s="1105"/>
      <c r="F175" s="1105"/>
      <c r="G175" s="1105"/>
      <c r="H175" s="1105"/>
      <c r="I175" s="1106"/>
      <c r="J175" s="1106"/>
      <c r="K175" s="1106"/>
      <c r="L175" s="1106"/>
      <c r="M175" s="1105"/>
      <c r="N175" s="1106"/>
      <c r="O175" s="1106"/>
      <c r="P175" s="1106"/>
      <c r="Q175" s="1105"/>
      <c r="R175" s="1105"/>
      <c r="S175" s="1105"/>
      <c r="T175" s="1106"/>
      <c r="U175" s="1106"/>
      <c r="V175" s="1106"/>
      <c r="W175" s="1106"/>
      <c r="X175" s="1106"/>
      <c r="Y175" s="1106"/>
      <c r="Z175" s="1105"/>
      <c r="AA175" s="1106"/>
      <c r="AB175" s="1106"/>
      <c r="AC175" s="1106"/>
      <c r="AD175" s="1105"/>
      <c r="AE175" s="1106"/>
      <c r="AF175" s="1106"/>
      <c r="AG175" s="1106"/>
      <c r="AH175" s="1105"/>
    </row>
    <row r="176" spans="1:34">
      <c r="A176" s="1107">
        <f>Table1[[#This Row],[NAN des Artikels]]</f>
        <v>0</v>
      </c>
      <c r="B176" s="1104" t="str">
        <f>IF(Table1[[#This Row],[Artikelbezeichnung Lieferant]]="","",Table1[[#This Row],[Artikelbezeichnung Lieferant]])</f>
        <v/>
      </c>
      <c r="C176" s="1105"/>
      <c r="D176" s="1105"/>
      <c r="E176" s="1105"/>
      <c r="F176" s="1105"/>
      <c r="G176" s="1105"/>
      <c r="H176" s="1105"/>
      <c r="I176" s="1106"/>
      <c r="J176" s="1106"/>
      <c r="K176" s="1106"/>
      <c r="L176" s="1106"/>
      <c r="M176" s="1105"/>
      <c r="N176" s="1106"/>
      <c r="O176" s="1106"/>
      <c r="P176" s="1106"/>
      <c r="Q176" s="1105"/>
      <c r="R176" s="1105"/>
      <c r="S176" s="1105"/>
      <c r="T176" s="1106"/>
      <c r="U176" s="1106"/>
      <c r="V176" s="1106"/>
      <c r="W176" s="1106"/>
      <c r="X176" s="1106"/>
      <c r="Y176" s="1106"/>
      <c r="Z176" s="1105"/>
      <c r="AA176" s="1106"/>
      <c r="AB176" s="1106"/>
      <c r="AC176" s="1106"/>
      <c r="AD176" s="1105"/>
      <c r="AE176" s="1106"/>
      <c r="AF176" s="1106"/>
      <c r="AG176" s="1106"/>
      <c r="AH176" s="1105"/>
    </row>
    <row r="177" spans="1:34">
      <c r="A177" s="1107">
        <f>Table1[[#This Row],[NAN des Artikels]]</f>
        <v>0</v>
      </c>
      <c r="B177" s="1104" t="str">
        <f>IF(Table1[[#This Row],[Artikelbezeichnung Lieferant]]="","",Table1[[#This Row],[Artikelbezeichnung Lieferant]])</f>
        <v/>
      </c>
      <c r="C177" s="1105"/>
      <c r="D177" s="1105"/>
      <c r="E177" s="1105"/>
      <c r="F177" s="1105"/>
      <c r="G177" s="1105"/>
      <c r="H177" s="1105"/>
      <c r="I177" s="1106"/>
      <c r="J177" s="1106"/>
      <c r="K177" s="1106"/>
      <c r="L177" s="1106"/>
      <c r="M177" s="1105"/>
      <c r="N177" s="1106"/>
      <c r="O177" s="1106"/>
      <c r="P177" s="1106"/>
      <c r="Q177" s="1105"/>
      <c r="R177" s="1105"/>
      <c r="S177" s="1105"/>
      <c r="T177" s="1106"/>
      <c r="U177" s="1106"/>
      <c r="V177" s="1106"/>
      <c r="W177" s="1106"/>
      <c r="X177" s="1106"/>
      <c r="Y177" s="1106"/>
      <c r="Z177" s="1105"/>
      <c r="AA177" s="1106"/>
      <c r="AB177" s="1106"/>
      <c r="AC177" s="1106"/>
      <c r="AD177" s="1105"/>
      <c r="AE177" s="1106"/>
      <c r="AF177" s="1106"/>
      <c r="AG177" s="1106"/>
      <c r="AH177" s="1105"/>
    </row>
    <row r="178" spans="1:34">
      <c r="A178" s="1107">
        <f>Table1[[#This Row],[NAN des Artikels]]</f>
        <v>0</v>
      </c>
      <c r="B178" s="1104" t="str">
        <f>IF(Table1[[#This Row],[Artikelbezeichnung Lieferant]]="","",Table1[[#This Row],[Artikelbezeichnung Lieferant]])</f>
        <v/>
      </c>
      <c r="C178" s="1105"/>
      <c r="D178" s="1105"/>
      <c r="E178" s="1105"/>
      <c r="F178" s="1105"/>
      <c r="G178" s="1105"/>
      <c r="H178" s="1105"/>
      <c r="I178" s="1106"/>
      <c r="J178" s="1106"/>
      <c r="K178" s="1106"/>
      <c r="L178" s="1106"/>
      <c r="M178" s="1105"/>
      <c r="N178" s="1106"/>
      <c r="O178" s="1106"/>
      <c r="P178" s="1106"/>
      <c r="Q178" s="1105"/>
      <c r="R178" s="1105"/>
      <c r="S178" s="1105"/>
      <c r="T178" s="1106"/>
      <c r="U178" s="1106"/>
      <c r="V178" s="1106"/>
      <c r="W178" s="1106"/>
      <c r="X178" s="1106"/>
      <c r="Y178" s="1106"/>
      <c r="Z178" s="1105"/>
      <c r="AA178" s="1106"/>
      <c r="AB178" s="1106"/>
      <c r="AC178" s="1106"/>
      <c r="AD178" s="1105"/>
      <c r="AE178" s="1106"/>
      <c r="AF178" s="1106"/>
      <c r="AG178" s="1106"/>
      <c r="AH178" s="1105"/>
    </row>
    <row r="179" spans="1:34">
      <c r="A179" s="1107">
        <f>Table1[[#This Row],[NAN des Artikels]]</f>
        <v>0</v>
      </c>
      <c r="B179" s="1104" t="str">
        <f>IF(Table1[[#This Row],[Artikelbezeichnung Lieferant]]="","",Table1[[#This Row],[Artikelbezeichnung Lieferant]])</f>
        <v/>
      </c>
      <c r="C179" s="1105"/>
      <c r="D179" s="1105"/>
      <c r="E179" s="1105"/>
      <c r="F179" s="1105"/>
      <c r="G179" s="1105"/>
      <c r="H179" s="1105"/>
      <c r="I179" s="1106"/>
      <c r="J179" s="1106"/>
      <c r="K179" s="1106"/>
      <c r="L179" s="1106"/>
      <c r="M179" s="1105"/>
      <c r="N179" s="1106"/>
      <c r="O179" s="1106"/>
      <c r="P179" s="1106"/>
      <c r="Q179" s="1105"/>
      <c r="R179" s="1105"/>
      <c r="S179" s="1105"/>
      <c r="T179" s="1106"/>
      <c r="U179" s="1106"/>
      <c r="V179" s="1106"/>
      <c r="W179" s="1106"/>
      <c r="X179" s="1106"/>
      <c r="Y179" s="1106"/>
      <c r="Z179" s="1105"/>
      <c r="AA179" s="1106"/>
      <c r="AB179" s="1106"/>
      <c r="AC179" s="1106"/>
      <c r="AD179" s="1105"/>
      <c r="AE179" s="1106"/>
      <c r="AF179" s="1106"/>
      <c r="AG179" s="1106"/>
      <c r="AH179" s="1105"/>
    </row>
    <row r="180" spans="1:34">
      <c r="A180" s="1107">
        <f>Table1[[#This Row],[NAN des Artikels]]</f>
        <v>0</v>
      </c>
      <c r="B180" s="1104" t="str">
        <f>IF(Table1[[#This Row],[Artikelbezeichnung Lieferant]]="","",Table1[[#This Row],[Artikelbezeichnung Lieferant]])</f>
        <v/>
      </c>
      <c r="C180" s="1105"/>
      <c r="D180" s="1105"/>
      <c r="E180" s="1105"/>
      <c r="F180" s="1105"/>
      <c r="G180" s="1105"/>
      <c r="H180" s="1105"/>
      <c r="I180" s="1106"/>
      <c r="J180" s="1106"/>
      <c r="K180" s="1106"/>
      <c r="L180" s="1106"/>
      <c r="M180" s="1105"/>
      <c r="N180" s="1106"/>
      <c r="O180" s="1106"/>
      <c r="P180" s="1106"/>
      <c r="Q180" s="1105"/>
      <c r="R180" s="1105"/>
      <c r="S180" s="1105"/>
      <c r="T180" s="1106"/>
      <c r="U180" s="1106"/>
      <c r="V180" s="1106"/>
      <c r="W180" s="1106"/>
      <c r="X180" s="1106"/>
      <c r="Y180" s="1106"/>
      <c r="Z180" s="1105"/>
      <c r="AA180" s="1106"/>
      <c r="AB180" s="1106"/>
      <c r="AC180" s="1106"/>
      <c r="AD180" s="1105"/>
      <c r="AE180" s="1106"/>
      <c r="AF180" s="1106"/>
      <c r="AG180" s="1106"/>
      <c r="AH180" s="1105"/>
    </row>
    <row r="181" spans="1:34">
      <c r="A181" s="1107">
        <f>Table1[[#This Row],[NAN des Artikels]]</f>
        <v>0</v>
      </c>
      <c r="B181" s="1104" t="str">
        <f>IF(Table1[[#This Row],[Artikelbezeichnung Lieferant]]="","",Table1[[#This Row],[Artikelbezeichnung Lieferant]])</f>
        <v/>
      </c>
      <c r="C181" s="1105"/>
      <c r="D181" s="1105"/>
      <c r="E181" s="1105"/>
      <c r="F181" s="1105"/>
      <c r="G181" s="1105"/>
      <c r="H181" s="1105"/>
      <c r="I181" s="1106"/>
      <c r="J181" s="1106"/>
      <c r="K181" s="1106"/>
      <c r="L181" s="1106"/>
      <c r="M181" s="1105"/>
      <c r="N181" s="1106"/>
      <c r="O181" s="1106"/>
      <c r="P181" s="1106"/>
      <c r="Q181" s="1105"/>
      <c r="R181" s="1105"/>
      <c r="S181" s="1105"/>
      <c r="T181" s="1106"/>
      <c r="U181" s="1106"/>
      <c r="V181" s="1106"/>
      <c r="W181" s="1106"/>
      <c r="X181" s="1106"/>
      <c r="Y181" s="1106"/>
      <c r="Z181" s="1105"/>
      <c r="AA181" s="1106"/>
      <c r="AB181" s="1106"/>
      <c r="AC181" s="1106"/>
      <c r="AD181" s="1105"/>
      <c r="AE181" s="1106"/>
      <c r="AF181" s="1106"/>
      <c r="AG181" s="1106"/>
      <c r="AH181" s="1105"/>
    </row>
    <row r="182" spans="1:34">
      <c r="A182" s="1107">
        <f>Table1[[#This Row],[NAN des Artikels]]</f>
        <v>0</v>
      </c>
      <c r="B182" s="1104" t="str">
        <f>IF(Table1[[#This Row],[Artikelbezeichnung Lieferant]]="","",Table1[[#This Row],[Artikelbezeichnung Lieferant]])</f>
        <v/>
      </c>
      <c r="C182" s="1105"/>
      <c r="D182" s="1105"/>
      <c r="E182" s="1105"/>
      <c r="F182" s="1105"/>
      <c r="G182" s="1105"/>
      <c r="H182" s="1105"/>
      <c r="I182" s="1106"/>
      <c r="J182" s="1106"/>
      <c r="K182" s="1106"/>
      <c r="L182" s="1106"/>
      <c r="M182" s="1105"/>
      <c r="N182" s="1106"/>
      <c r="O182" s="1106"/>
      <c r="P182" s="1106"/>
      <c r="Q182" s="1105"/>
      <c r="R182" s="1105"/>
      <c r="S182" s="1105"/>
      <c r="T182" s="1106"/>
      <c r="U182" s="1106"/>
      <c r="V182" s="1106"/>
      <c r="W182" s="1106"/>
      <c r="X182" s="1106"/>
      <c r="Y182" s="1106"/>
      <c r="Z182" s="1105"/>
      <c r="AA182" s="1106"/>
      <c r="AB182" s="1106"/>
      <c r="AC182" s="1106"/>
      <c r="AD182" s="1105"/>
      <c r="AE182" s="1106"/>
      <c r="AF182" s="1106"/>
      <c r="AG182" s="1106"/>
      <c r="AH182" s="1105"/>
    </row>
    <row r="183" spans="1:34">
      <c r="A183" s="1107">
        <f>Table1[[#This Row],[NAN des Artikels]]</f>
        <v>0</v>
      </c>
      <c r="B183" s="1104" t="str">
        <f>IF(Table1[[#This Row],[Artikelbezeichnung Lieferant]]="","",Table1[[#This Row],[Artikelbezeichnung Lieferant]])</f>
        <v/>
      </c>
      <c r="C183" s="1105"/>
      <c r="D183" s="1105"/>
      <c r="E183" s="1105"/>
      <c r="F183" s="1105"/>
      <c r="G183" s="1105"/>
      <c r="H183" s="1105"/>
      <c r="I183" s="1106"/>
      <c r="J183" s="1106"/>
      <c r="K183" s="1106"/>
      <c r="L183" s="1106"/>
      <c r="M183" s="1105"/>
      <c r="N183" s="1106"/>
      <c r="O183" s="1106"/>
      <c r="P183" s="1106"/>
      <c r="Q183" s="1105"/>
      <c r="R183" s="1105"/>
      <c r="S183" s="1105"/>
      <c r="T183" s="1106"/>
      <c r="U183" s="1106"/>
      <c r="V183" s="1106"/>
      <c r="W183" s="1106"/>
      <c r="X183" s="1106"/>
      <c r="Y183" s="1106"/>
      <c r="Z183" s="1105"/>
      <c r="AA183" s="1106"/>
      <c r="AB183" s="1106"/>
      <c r="AC183" s="1106"/>
      <c r="AD183" s="1105"/>
      <c r="AE183" s="1106"/>
      <c r="AF183" s="1106"/>
      <c r="AG183" s="1106"/>
      <c r="AH183" s="1105"/>
    </row>
    <row r="184" spans="1:34">
      <c r="A184" s="1107">
        <f>Table1[[#This Row],[NAN des Artikels]]</f>
        <v>0</v>
      </c>
      <c r="B184" s="1104" t="str">
        <f>IF(Table1[[#This Row],[Artikelbezeichnung Lieferant]]="","",Table1[[#This Row],[Artikelbezeichnung Lieferant]])</f>
        <v/>
      </c>
      <c r="C184" s="1105"/>
      <c r="D184" s="1105"/>
      <c r="E184" s="1105"/>
      <c r="F184" s="1105"/>
      <c r="G184" s="1105"/>
      <c r="H184" s="1105"/>
      <c r="I184" s="1106"/>
      <c r="J184" s="1106"/>
      <c r="K184" s="1106"/>
      <c r="L184" s="1106"/>
      <c r="M184" s="1105"/>
      <c r="N184" s="1106"/>
      <c r="O184" s="1106"/>
      <c r="P184" s="1106"/>
      <c r="Q184" s="1105"/>
      <c r="R184" s="1105"/>
      <c r="S184" s="1105"/>
      <c r="T184" s="1106"/>
      <c r="U184" s="1106"/>
      <c r="V184" s="1106"/>
      <c r="W184" s="1106"/>
      <c r="X184" s="1106"/>
      <c r="Y184" s="1106"/>
      <c r="Z184" s="1105"/>
      <c r="AA184" s="1106"/>
      <c r="AB184" s="1106"/>
      <c r="AC184" s="1106"/>
      <c r="AD184" s="1105"/>
      <c r="AE184" s="1106"/>
      <c r="AF184" s="1106"/>
      <c r="AG184" s="1106"/>
      <c r="AH184" s="1105"/>
    </row>
    <row r="185" spans="1:34">
      <c r="A185" s="1107">
        <f>Table1[[#This Row],[NAN des Artikels]]</f>
        <v>0</v>
      </c>
      <c r="B185" s="1104" t="str">
        <f>IF(Table1[[#This Row],[Artikelbezeichnung Lieferant]]="","",Table1[[#This Row],[Artikelbezeichnung Lieferant]])</f>
        <v/>
      </c>
      <c r="C185" s="1105"/>
      <c r="D185" s="1105"/>
      <c r="E185" s="1105"/>
      <c r="F185" s="1105"/>
      <c r="G185" s="1105"/>
      <c r="H185" s="1105"/>
      <c r="I185" s="1106"/>
      <c r="J185" s="1106"/>
      <c r="K185" s="1106"/>
      <c r="L185" s="1106"/>
      <c r="M185" s="1105"/>
      <c r="N185" s="1106"/>
      <c r="O185" s="1106"/>
      <c r="P185" s="1106"/>
      <c r="Q185" s="1105"/>
      <c r="R185" s="1105"/>
      <c r="S185" s="1105"/>
      <c r="T185" s="1106"/>
      <c r="U185" s="1106"/>
      <c r="V185" s="1106"/>
      <c r="W185" s="1106"/>
      <c r="X185" s="1106"/>
      <c r="Y185" s="1106"/>
      <c r="Z185" s="1105"/>
      <c r="AA185" s="1106"/>
      <c r="AB185" s="1106"/>
      <c r="AC185" s="1106"/>
      <c r="AD185" s="1105"/>
      <c r="AE185" s="1106"/>
      <c r="AF185" s="1106"/>
      <c r="AG185" s="1106"/>
      <c r="AH185" s="1105"/>
    </row>
    <row r="186" spans="1:34">
      <c r="A186" s="1107">
        <f>Table1[[#This Row],[NAN des Artikels]]</f>
        <v>0</v>
      </c>
      <c r="B186" s="1104" t="str">
        <f>IF(Table1[[#This Row],[Artikelbezeichnung Lieferant]]="","",Table1[[#This Row],[Artikelbezeichnung Lieferant]])</f>
        <v/>
      </c>
      <c r="C186" s="1105"/>
      <c r="D186" s="1105"/>
      <c r="E186" s="1105"/>
      <c r="F186" s="1105"/>
      <c r="G186" s="1105"/>
      <c r="H186" s="1105"/>
      <c r="I186" s="1106"/>
      <c r="J186" s="1106"/>
      <c r="K186" s="1106"/>
      <c r="L186" s="1106"/>
      <c r="M186" s="1105"/>
      <c r="N186" s="1106"/>
      <c r="O186" s="1106"/>
      <c r="P186" s="1106"/>
      <c r="Q186" s="1105"/>
      <c r="R186" s="1105"/>
      <c r="S186" s="1105"/>
      <c r="T186" s="1106"/>
      <c r="U186" s="1106"/>
      <c r="V186" s="1106"/>
      <c r="W186" s="1106"/>
      <c r="X186" s="1106"/>
      <c r="Y186" s="1106"/>
      <c r="Z186" s="1105"/>
      <c r="AA186" s="1106"/>
      <c r="AB186" s="1106"/>
      <c r="AC186" s="1106"/>
      <c r="AD186" s="1105"/>
      <c r="AE186" s="1106"/>
      <c r="AF186" s="1106"/>
      <c r="AG186" s="1106"/>
      <c r="AH186" s="1105"/>
    </row>
    <row r="187" spans="1:34">
      <c r="A187" s="1107">
        <f>Table1[[#This Row],[NAN des Artikels]]</f>
        <v>0</v>
      </c>
      <c r="B187" s="1104" t="str">
        <f>IF(Table1[[#This Row],[Artikelbezeichnung Lieferant]]="","",Table1[[#This Row],[Artikelbezeichnung Lieferant]])</f>
        <v/>
      </c>
      <c r="C187" s="1105"/>
      <c r="D187" s="1105"/>
      <c r="E187" s="1105"/>
      <c r="F187" s="1105"/>
      <c r="G187" s="1105"/>
      <c r="H187" s="1105"/>
      <c r="I187" s="1106"/>
      <c r="J187" s="1106"/>
      <c r="K187" s="1106"/>
      <c r="L187" s="1106"/>
      <c r="M187" s="1105"/>
      <c r="N187" s="1106"/>
      <c r="O187" s="1106"/>
      <c r="P187" s="1106"/>
      <c r="Q187" s="1105"/>
      <c r="R187" s="1105"/>
      <c r="S187" s="1105"/>
      <c r="T187" s="1106"/>
      <c r="U187" s="1106"/>
      <c r="V187" s="1106"/>
      <c r="W187" s="1106"/>
      <c r="X187" s="1106"/>
      <c r="Y187" s="1106"/>
      <c r="Z187" s="1105"/>
      <c r="AA187" s="1106"/>
      <c r="AB187" s="1106"/>
      <c r="AC187" s="1106"/>
      <c r="AD187" s="1105"/>
      <c r="AE187" s="1106"/>
      <c r="AF187" s="1106"/>
      <c r="AG187" s="1106"/>
      <c r="AH187" s="1105"/>
    </row>
    <row r="188" spans="1:34">
      <c r="A188" s="1107">
        <f>Table1[[#This Row],[NAN des Artikels]]</f>
        <v>0</v>
      </c>
      <c r="B188" s="1104" t="str">
        <f>IF(Table1[[#This Row],[Artikelbezeichnung Lieferant]]="","",Table1[[#This Row],[Artikelbezeichnung Lieferant]])</f>
        <v/>
      </c>
      <c r="C188" s="1105"/>
      <c r="D188" s="1105"/>
      <c r="E188" s="1105"/>
      <c r="F188" s="1105"/>
      <c r="G188" s="1105"/>
      <c r="H188" s="1105"/>
      <c r="I188" s="1106"/>
      <c r="J188" s="1106"/>
      <c r="K188" s="1106"/>
      <c r="L188" s="1106"/>
      <c r="M188" s="1105"/>
      <c r="N188" s="1106"/>
      <c r="O188" s="1106"/>
      <c r="P188" s="1106"/>
      <c r="Q188" s="1105"/>
      <c r="R188" s="1105"/>
      <c r="S188" s="1105"/>
      <c r="T188" s="1106"/>
      <c r="U188" s="1106"/>
      <c r="V188" s="1106"/>
      <c r="W188" s="1106"/>
      <c r="X188" s="1106"/>
      <c r="Y188" s="1106"/>
      <c r="Z188" s="1105"/>
      <c r="AA188" s="1106"/>
      <c r="AB188" s="1106"/>
      <c r="AC188" s="1106"/>
      <c r="AD188" s="1105"/>
      <c r="AE188" s="1106"/>
      <c r="AF188" s="1106"/>
      <c r="AG188" s="1106"/>
      <c r="AH188" s="1105"/>
    </row>
    <row r="189" spans="1:34">
      <c r="A189" s="1107">
        <f>Table1[[#This Row],[NAN des Artikels]]</f>
        <v>0</v>
      </c>
      <c r="B189" s="1104" t="str">
        <f>IF(Table1[[#This Row],[Artikelbezeichnung Lieferant]]="","",Table1[[#This Row],[Artikelbezeichnung Lieferant]])</f>
        <v/>
      </c>
      <c r="C189" s="1105"/>
      <c r="D189" s="1105"/>
      <c r="E189" s="1105"/>
      <c r="F189" s="1105"/>
      <c r="G189" s="1105"/>
      <c r="H189" s="1105"/>
      <c r="I189" s="1106"/>
      <c r="J189" s="1106"/>
      <c r="K189" s="1106"/>
      <c r="L189" s="1106"/>
      <c r="M189" s="1105"/>
      <c r="N189" s="1106"/>
      <c r="O189" s="1106"/>
      <c r="P189" s="1106"/>
      <c r="Q189" s="1105"/>
      <c r="R189" s="1105"/>
      <c r="S189" s="1105"/>
      <c r="T189" s="1106"/>
      <c r="U189" s="1106"/>
      <c r="V189" s="1106"/>
      <c r="W189" s="1106"/>
      <c r="X189" s="1106"/>
      <c r="Y189" s="1106"/>
      <c r="Z189" s="1105"/>
      <c r="AA189" s="1106"/>
      <c r="AB189" s="1106"/>
      <c r="AC189" s="1106"/>
      <c r="AD189" s="1105"/>
      <c r="AE189" s="1106"/>
      <c r="AF189" s="1106"/>
      <c r="AG189" s="1106"/>
      <c r="AH189" s="1105"/>
    </row>
    <row r="190" spans="1:34">
      <c r="A190" s="1107">
        <f>Table1[[#This Row],[NAN des Artikels]]</f>
        <v>0</v>
      </c>
      <c r="B190" s="1104" t="str">
        <f>IF(Table1[[#This Row],[Artikelbezeichnung Lieferant]]="","",Table1[[#This Row],[Artikelbezeichnung Lieferant]])</f>
        <v/>
      </c>
      <c r="C190" s="1105"/>
      <c r="D190" s="1105"/>
      <c r="E190" s="1105"/>
      <c r="F190" s="1105"/>
      <c r="G190" s="1105"/>
      <c r="H190" s="1105"/>
      <c r="I190" s="1106"/>
      <c r="J190" s="1106"/>
      <c r="K190" s="1106"/>
      <c r="L190" s="1106"/>
      <c r="M190" s="1105"/>
      <c r="N190" s="1106"/>
      <c r="O190" s="1106"/>
      <c r="P190" s="1106"/>
      <c r="Q190" s="1105"/>
      <c r="R190" s="1105"/>
      <c r="S190" s="1105"/>
      <c r="T190" s="1106"/>
      <c r="U190" s="1106"/>
      <c r="V190" s="1106"/>
      <c r="W190" s="1106"/>
      <c r="X190" s="1106"/>
      <c r="Y190" s="1106"/>
      <c r="Z190" s="1105"/>
      <c r="AA190" s="1106"/>
      <c r="AB190" s="1106"/>
      <c r="AC190" s="1106"/>
      <c r="AD190" s="1105"/>
      <c r="AE190" s="1106"/>
      <c r="AF190" s="1106"/>
      <c r="AG190" s="1106"/>
      <c r="AH190" s="1105"/>
    </row>
    <row r="191" spans="1:34">
      <c r="A191" s="1107">
        <f>Table1[[#This Row],[NAN des Artikels]]</f>
        <v>0</v>
      </c>
      <c r="B191" s="1104" t="str">
        <f>IF(Table1[[#This Row],[Artikelbezeichnung Lieferant]]="","",Table1[[#This Row],[Artikelbezeichnung Lieferant]])</f>
        <v/>
      </c>
      <c r="C191" s="1105"/>
      <c r="D191" s="1105"/>
      <c r="E191" s="1105"/>
      <c r="F191" s="1105"/>
      <c r="G191" s="1105"/>
      <c r="H191" s="1105"/>
      <c r="I191" s="1106"/>
      <c r="J191" s="1106"/>
      <c r="K191" s="1106"/>
      <c r="L191" s="1106"/>
      <c r="M191" s="1105"/>
      <c r="N191" s="1106"/>
      <c r="O191" s="1106"/>
      <c r="P191" s="1106"/>
      <c r="Q191" s="1105"/>
      <c r="R191" s="1105"/>
      <c r="S191" s="1105"/>
      <c r="T191" s="1106"/>
      <c r="U191" s="1106"/>
      <c r="V191" s="1106"/>
      <c r="W191" s="1106"/>
      <c r="X191" s="1106"/>
      <c r="Y191" s="1106"/>
      <c r="Z191" s="1105"/>
      <c r="AA191" s="1106"/>
      <c r="AB191" s="1106"/>
      <c r="AC191" s="1106"/>
      <c r="AD191" s="1105"/>
      <c r="AE191" s="1106"/>
      <c r="AF191" s="1106"/>
      <c r="AG191" s="1106"/>
      <c r="AH191" s="1105"/>
    </row>
    <row r="192" spans="1:34">
      <c r="A192" s="1107">
        <f>Table1[[#This Row],[NAN des Artikels]]</f>
        <v>0</v>
      </c>
      <c r="B192" s="1104" t="str">
        <f>IF(Table1[[#This Row],[Artikelbezeichnung Lieferant]]="","",Table1[[#This Row],[Artikelbezeichnung Lieferant]])</f>
        <v/>
      </c>
      <c r="C192" s="1105"/>
      <c r="D192" s="1105"/>
      <c r="E192" s="1105"/>
      <c r="F192" s="1105"/>
      <c r="G192" s="1105"/>
      <c r="H192" s="1105"/>
      <c r="I192" s="1106"/>
      <c r="J192" s="1106"/>
      <c r="K192" s="1106"/>
      <c r="L192" s="1106"/>
      <c r="M192" s="1105"/>
      <c r="N192" s="1106"/>
      <c r="O192" s="1106"/>
      <c r="P192" s="1106"/>
      <c r="Q192" s="1105"/>
      <c r="R192" s="1105"/>
      <c r="S192" s="1105"/>
      <c r="T192" s="1106"/>
      <c r="U192" s="1106"/>
      <c r="V192" s="1106"/>
      <c r="W192" s="1106"/>
      <c r="X192" s="1106"/>
      <c r="Y192" s="1106"/>
      <c r="Z192" s="1105"/>
      <c r="AA192" s="1106"/>
      <c r="AB192" s="1106"/>
      <c r="AC192" s="1106"/>
      <c r="AD192" s="1105"/>
      <c r="AE192" s="1106"/>
      <c r="AF192" s="1106"/>
      <c r="AG192" s="1106"/>
      <c r="AH192" s="1105"/>
    </row>
    <row r="193" spans="1:34">
      <c r="A193" s="1107">
        <f>Table1[[#This Row],[NAN des Artikels]]</f>
        <v>0</v>
      </c>
      <c r="B193" s="1104" t="str">
        <f>IF(Table1[[#This Row],[Artikelbezeichnung Lieferant]]="","",Table1[[#This Row],[Artikelbezeichnung Lieferant]])</f>
        <v/>
      </c>
      <c r="C193" s="1105"/>
      <c r="D193" s="1105"/>
      <c r="E193" s="1105"/>
      <c r="F193" s="1105"/>
      <c r="G193" s="1105"/>
      <c r="H193" s="1105"/>
      <c r="I193" s="1106"/>
      <c r="J193" s="1106"/>
      <c r="K193" s="1106"/>
      <c r="L193" s="1106"/>
      <c r="M193" s="1105"/>
      <c r="N193" s="1106"/>
      <c r="O193" s="1106"/>
      <c r="P193" s="1106"/>
      <c r="Q193" s="1105"/>
      <c r="R193" s="1105"/>
      <c r="S193" s="1105"/>
      <c r="T193" s="1106"/>
      <c r="U193" s="1106"/>
      <c r="V193" s="1106"/>
      <c r="W193" s="1106"/>
      <c r="X193" s="1106"/>
      <c r="Y193" s="1106"/>
      <c r="Z193" s="1105"/>
      <c r="AA193" s="1106"/>
      <c r="AB193" s="1106"/>
      <c r="AC193" s="1106"/>
      <c r="AD193" s="1105"/>
      <c r="AE193" s="1106"/>
      <c r="AF193" s="1106"/>
      <c r="AG193" s="1106"/>
      <c r="AH193" s="1105"/>
    </row>
    <row r="194" spans="1:34">
      <c r="A194" s="1107">
        <f>Table1[[#This Row],[NAN des Artikels]]</f>
        <v>0</v>
      </c>
      <c r="B194" s="1104" t="str">
        <f>IF(Table1[[#This Row],[Artikelbezeichnung Lieferant]]="","",Table1[[#This Row],[Artikelbezeichnung Lieferant]])</f>
        <v/>
      </c>
      <c r="C194" s="1105"/>
      <c r="D194" s="1105"/>
      <c r="E194" s="1105"/>
      <c r="F194" s="1105"/>
      <c r="G194" s="1105"/>
      <c r="H194" s="1105"/>
      <c r="I194" s="1106"/>
      <c r="J194" s="1106"/>
      <c r="K194" s="1106"/>
      <c r="L194" s="1106"/>
      <c r="M194" s="1105"/>
      <c r="N194" s="1106"/>
      <c r="O194" s="1106"/>
      <c r="P194" s="1106"/>
      <c r="Q194" s="1105"/>
      <c r="R194" s="1105"/>
      <c r="S194" s="1105"/>
      <c r="T194" s="1106"/>
      <c r="U194" s="1106"/>
      <c r="V194" s="1106"/>
      <c r="W194" s="1106"/>
      <c r="X194" s="1106"/>
      <c r="Y194" s="1106"/>
      <c r="Z194" s="1105"/>
      <c r="AA194" s="1106"/>
      <c r="AB194" s="1106"/>
      <c r="AC194" s="1106"/>
      <c r="AD194" s="1105"/>
      <c r="AE194" s="1106"/>
      <c r="AF194" s="1106"/>
      <c r="AG194" s="1106"/>
      <c r="AH194" s="1105"/>
    </row>
    <row r="195" spans="1:34">
      <c r="A195" s="1107">
        <f>Table1[[#This Row],[NAN des Artikels]]</f>
        <v>0</v>
      </c>
      <c r="B195" s="1104" t="str">
        <f>IF(Table1[[#This Row],[Artikelbezeichnung Lieferant]]="","",Table1[[#This Row],[Artikelbezeichnung Lieferant]])</f>
        <v/>
      </c>
      <c r="C195" s="1105"/>
      <c r="D195" s="1105"/>
      <c r="E195" s="1105"/>
      <c r="F195" s="1105"/>
      <c r="G195" s="1105"/>
      <c r="H195" s="1105"/>
      <c r="I195" s="1106"/>
      <c r="J195" s="1106"/>
      <c r="K195" s="1106"/>
      <c r="L195" s="1106"/>
      <c r="M195" s="1105"/>
      <c r="N195" s="1106"/>
      <c r="O195" s="1106"/>
      <c r="P195" s="1106"/>
      <c r="Q195" s="1105"/>
      <c r="R195" s="1105"/>
      <c r="S195" s="1105"/>
      <c r="T195" s="1106"/>
      <c r="U195" s="1106"/>
      <c r="V195" s="1106"/>
      <c r="W195" s="1106"/>
      <c r="X195" s="1106"/>
      <c r="Y195" s="1106"/>
      <c r="Z195" s="1105"/>
      <c r="AA195" s="1106"/>
      <c r="AB195" s="1106"/>
      <c r="AC195" s="1106"/>
      <c r="AD195" s="1105"/>
      <c r="AE195" s="1106"/>
      <c r="AF195" s="1106"/>
      <c r="AG195" s="1106"/>
      <c r="AH195" s="1105"/>
    </row>
    <row r="196" spans="1:34">
      <c r="A196" s="1107">
        <f>Table1[[#This Row],[NAN des Artikels]]</f>
        <v>0</v>
      </c>
      <c r="B196" s="1104" t="str">
        <f>IF(Table1[[#This Row],[Artikelbezeichnung Lieferant]]="","",Table1[[#This Row],[Artikelbezeichnung Lieferant]])</f>
        <v/>
      </c>
      <c r="C196" s="1105"/>
      <c r="D196" s="1105"/>
      <c r="E196" s="1105"/>
      <c r="F196" s="1105"/>
      <c r="G196" s="1105"/>
      <c r="H196" s="1105"/>
      <c r="I196" s="1106"/>
      <c r="J196" s="1106"/>
      <c r="K196" s="1106"/>
      <c r="L196" s="1106"/>
      <c r="M196" s="1105"/>
      <c r="N196" s="1106"/>
      <c r="O196" s="1106"/>
      <c r="P196" s="1106"/>
      <c r="Q196" s="1105"/>
      <c r="R196" s="1105"/>
      <c r="S196" s="1105"/>
      <c r="T196" s="1106"/>
      <c r="U196" s="1106"/>
      <c r="V196" s="1106"/>
      <c r="W196" s="1106"/>
      <c r="X196" s="1106"/>
      <c r="Y196" s="1106"/>
      <c r="Z196" s="1105"/>
      <c r="AA196" s="1106"/>
      <c r="AB196" s="1106"/>
      <c r="AC196" s="1106"/>
      <c r="AD196" s="1105"/>
      <c r="AE196" s="1106"/>
      <c r="AF196" s="1106"/>
      <c r="AG196" s="1106"/>
      <c r="AH196" s="1105"/>
    </row>
    <row r="197" spans="1:34">
      <c r="A197" s="1107">
        <f>Table1[[#This Row],[NAN des Artikels]]</f>
        <v>0</v>
      </c>
      <c r="B197" s="1104" t="str">
        <f>IF(Table1[[#This Row],[Artikelbezeichnung Lieferant]]="","",Table1[[#This Row],[Artikelbezeichnung Lieferant]])</f>
        <v/>
      </c>
      <c r="C197" s="1105"/>
      <c r="D197" s="1105"/>
      <c r="E197" s="1105"/>
      <c r="F197" s="1105"/>
      <c r="G197" s="1105"/>
      <c r="H197" s="1105"/>
      <c r="I197" s="1106"/>
      <c r="J197" s="1106"/>
      <c r="K197" s="1106"/>
      <c r="L197" s="1106"/>
      <c r="M197" s="1105"/>
      <c r="N197" s="1106"/>
      <c r="O197" s="1106"/>
      <c r="P197" s="1106"/>
      <c r="Q197" s="1105"/>
      <c r="R197" s="1105"/>
      <c r="S197" s="1105"/>
      <c r="T197" s="1106"/>
      <c r="U197" s="1106"/>
      <c r="V197" s="1106"/>
      <c r="W197" s="1106"/>
      <c r="X197" s="1106"/>
      <c r="Y197" s="1106"/>
      <c r="Z197" s="1105"/>
      <c r="AA197" s="1106"/>
      <c r="AB197" s="1106"/>
      <c r="AC197" s="1106"/>
      <c r="AD197" s="1105"/>
      <c r="AE197" s="1106"/>
      <c r="AF197" s="1106"/>
      <c r="AG197" s="1106"/>
      <c r="AH197" s="1105"/>
    </row>
    <row r="198" spans="1:34">
      <c r="A198" s="1107">
        <f>Table1[[#This Row],[NAN des Artikels]]</f>
        <v>0</v>
      </c>
      <c r="B198" s="1104" t="str">
        <f>IF(Table1[[#This Row],[Artikelbezeichnung Lieferant]]="","",Table1[[#This Row],[Artikelbezeichnung Lieferant]])</f>
        <v/>
      </c>
      <c r="C198" s="1105"/>
      <c r="D198" s="1105"/>
      <c r="E198" s="1105"/>
      <c r="F198" s="1105"/>
      <c r="G198" s="1105"/>
      <c r="H198" s="1105"/>
      <c r="I198" s="1106"/>
      <c r="J198" s="1106"/>
      <c r="K198" s="1106"/>
      <c r="L198" s="1106"/>
      <c r="M198" s="1105"/>
      <c r="N198" s="1106"/>
      <c r="O198" s="1106"/>
      <c r="P198" s="1106"/>
      <c r="Q198" s="1105"/>
      <c r="R198" s="1105"/>
      <c r="S198" s="1105"/>
      <c r="T198" s="1106"/>
      <c r="U198" s="1106"/>
      <c r="V198" s="1106"/>
      <c r="W198" s="1106"/>
      <c r="X198" s="1106"/>
      <c r="Y198" s="1106"/>
      <c r="Z198" s="1105"/>
      <c r="AA198" s="1106"/>
      <c r="AB198" s="1106"/>
      <c r="AC198" s="1106"/>
      <c r="AD198" s="1105"/>
      <c r="AE198" s="1106"/>
      <c r="AF198" s="1106"/>
      <c r="AG198" s="1106"/>
      <c r="AH198" s="1105"/>
    </row>
    <row r="199" spans="1:34">
      <c r="A199" s="1107">
        <f>Table1[[#This Row],[NAN des Artikels]]</f>
        <v>0</v>
      </c>
      <c r="B199" s="1104" t="str">
        <f>IF(Table1[[#This Row],[Artikelbezeichnung Lieferant]]="","",Table1[[#This Row],[Artikelbezeichnung Lieferant]])</f>
        <v/>
      </c>
      <c r="C199" s="1105"/>
      <c r="D199" s="1105"/>
      <c r="E199" s="1105"/>
      <c r="F199" s="1105"/>
      <c r="G199" s="1105"/>
      <c r="H199" s="1105"/>
      <c r="I199" s="1106"/>
      <c r="J199" s="1106"/>
      <c r="K199" s="1106"/>
      <c r="L199" s="1106"/>
      <c r="M199" s="1105"/>
      <c r="N199" s="1106"/>
      <c r="O199" s="1106"/>
      <c r="P199" s="1106"/>
      <c r="Q199" s="1105"/>
      <c r="R199" s="1105"/>
      <c r="S199" s="1105"/>
      <c r="T199" s="1106"/>
      <c r="U199" s="1106"/>
      <c r="V199" s="1106"/>
      <c r="W199" s="1106"/>
      <c r="X199" s="1106"/>
      <c r="Y199" s="1106"/>
      <c r="Z199" s="1105"/>
      <c r="AA199" s="1106"/>
      <c r="AB199" s="1106"/>
      <c r="AC199" s="1106"/>
      <c r="AD199" s="1105"/>
      <c r="AE199" s="1106"/>
      <c r="AF199" s="1106"/>
      <c r="AG199" s="1106"/>
      <c r="AH199" s="1105"/>
    </row>
    <row r="200" spans="1:34">
      <c r="A200" s="1107">
        <f>Table1[[#This Row],[NAN des Artikels]]</f>
        <v>0</v>
      </c>
      <c r="B200" s="1104" t="str">
        <f>IF(Table1[[#This Row],[Artikelbezeichnung Lieferant]]="","",Table1[[#This Row],[Artikelbezeichnung Lieferant]])</f>
        <v/>
      </c>
      <c r="C200" s="1105"/>
      <c r="D200" s="1105"/>
      <c r="E200" s="1105"/>
      <c r="F200" s="1105"/>
      <c r="G200" s="1105"/>
      <c r="H200" s="1105"/>
      <c r="I200" s="1106"/>
      <c r="J200" s="1106"/>
      <c r="K200" s="1106"/>
      <c r="L200" s="1106"/>
      <c r="M200" s="1105"/>
      <c r="N200" s="1106"/>
      <c r="O200" s="1106"/>
      <c r="P200" s="1106"/>
      <c r="Q200" s="1105"/>
      <c r="R200" s="1105"/>
      <c r="S200" s="1105"/>
      <c r="T200" s="1106"/>
      <c r="U200" s="1106"/>
      <c r="V200" s="1106"/>
      <c r="W200" s="1106"/>
      <c r="X200" s="1106"/>
      <c r="Y200" s="1106"/>
      <c r="Z200" s="1105"/>
      <c r="AA200" s="1106"/>
      <c r="AB200" s="1106"/>
      <c r="AC200" s="1106"/>
      <c r="AD200" s="1105"/>
      <c r="AE200" s="1106"/>
      <c r="AF200" s="1106"/>
      <c r="AG200" s="1106"/>
      <c r="AH200" s="1105"/>
    </row>
    <row r="201" spans="1:34">
      <c r="A201" s="1107">
        <f>Table1[[#This Row],[NAN des Artikels]]</f>
        <v>0</v>
      </c>
      <c r="B201" s="1104" t="str">
        <f>IF(Table1[[#This Row],[Artikelbezeichnung Lieferant]]="","",Table1[[#This Row],[Artikelbezeichnung Lieferant]])</f>
        <v/>
      </c>
      <c r="C201" s="1105"/>
      <c r="D201" s="1105"/>
      <c r="E201" s="1105"/>
      <c r="F201" s="1105"/>
      <c r="G201" s="1105"/>
      <c r="H201" s="1105"/>
      <c r="I201" s="1106"/>
      <c r="J201" s="1106"/>
      <c r="K201" s="1106"/>
      <c r="L201" s="1106"/>
      <c r="M201" s="1105"/>
      <c r="N201" s="1106"/>
      <c r="O201" s="1106"/>
      <c r="P201" s="1106"/>
      <c r="Q201" s="1105"/>
      <c r="R201" s="1105"/>
      <c r="S201" s="1105"/>
      <c r="T201" s="1106"/>
      <c r="U201" s="1106"/>
      <c r="V201" s="1106"/>
      <c r="W201" s="1106"/>
      <c r="X201" s="1106"/>
      <c r="Y201" s="1106"/>
      <c r="Z201" s="1105"/>
      <c r="AA201" s="1106"/>
      <c r="AB201" s="1106"/>
      <c r="AC201" s="1106"/>
      <c r="AD201" s="1105"/>
      <c r="AE201" s="1106"/>
      <c r="AF201" s="1106"/>
      <c r="AG201" s="1106"/>
      <c r="AH201" s="1105"/>
    </row>
    <row r="202" spans="1:34">
      <c r="A202" s="1107">
        <f>Table1[[#This Row],[NAN des Artikels]]</f>
        <v>0</v>
      </c>
      <c r="B202" s="1104" t="str">
        <f>IF(Table1[[#This Row],[Artikelbezeichnung Lieferant]]="","",Table1[[#This Row],[Artikelbezeichnung Lieferant]])</f>
        <v/>
      </c>
      <c r="C202" s="1105"/>
      <c r="D202" s="1105"/>
      <c r="E202" s="1105"/>
      <c r="F202" s="1105"/>
      <c r="G202" s="1105"/>
      <c r="H202" s="1105"/>
      <c r="I202" s="1106"/>
      <c r="J202" s="1106"/>
      <c r="K202" s="1106"/>
      <c r="L202" s="1106"/>
      <c r="M202" s="1105"/>
      <c r="N202" s="1106"/>
      <c r="O202" s="1106"/>
      <c r="P202" s="1106"/>
      <c r="Q202" s="1105"/>
      <c r="R202" s="1105"/>
      <c r="S202" s="1105"/>
      <c r="T202" s="1106"/>
      <c r="U202" s="1106"/>
      <c r="V202" s="1106"/>
      <c r="W202" s="1106"/>
      <c r="X202" s="1106"/>
      <c r="Y202" s="1106"/>
      <c r="Z202" s="1105"/>
      <c r="AA202" s="1106"/>
      <c r="AB202" s="1106"/>
      <c r="AC202" s="1106"/>
      <c r="AD202" s="1105"/>
      <c r="AE202" s="1106"/>
      <c r="AF202" s="1106"/>
      <c r="AG202" s="1106"/>
      <c r="AH202" s="1105"/>
    </row>
    <row r="203" spans="1:34">
      <c r="A203" s="1107">
        <f>Table1[[#This Row],[NAN des Artikels]]</f>
        <v>0</v>
      </c>
      <c r="B203" s="1104" t="str">
        <f>IF(Table1[[#This Row],[Artikelbezeichnung Lieferant]]="","",Table1[[#This Row],[Artikelbezeichnung Lieferant]])</f>
        <v/>
      </c>
      <c r="C203" s="1105"/>
      <c r="D203" s="1105"/>
      <c r="E203" s="1105"/>
      <c r="F203" s="1105"/>
      <c r="G203" s="1105"/>
      <c r="H203" s="1105"/>
      <c r="I203" s="1106"/>
      <c r="J203" s="1106"/>
      <c r="K203" s="1106"/>
      <c r="L203" s="1106"/>
      <c r="M203" s="1105"/>
      <c r="N203" s="1106"/>
      <c r="O203" s="1106"/>
      <c r="P203" s="1106"/>
      <c r="Q203" s="1105"/>
      <c r="R203" s="1105"/>
      <c r="S203" s="1105"/>
      <c r="T203" s="1106"/>
      <c r="U203" s="1106"/>
      <c r="V203" s="1106"/>
      <c r="W203" s="1106"/>
      <c r="X203" s="1106"/>
      <c r="Y203" s="1106"/>
      <c r="Z203" s="1105"/>
      <c r="AA203" s="1106"/>
      <c r="AB203" s="1106"/>
      <c r="AC203" s="1106"/>
      <c r="AD203" s="1105"/>
      <c r="AE203" s="1106"/>
      <c r="AF203" s="1106"/>
      <c r="AG203" s="1106"/>
      <c r="AH203" s="1105"/>
    </row>
    <row r="204" spans="1:34">
      <c r="A204" s="1107">
        <f>Table1[[#This Row],[NAN des Artikels]]</f>
        <v>0</v>
      </c>
      <c r="B204" s="1104" t="str">
        <f>IF(Table1[[#This Row],[Artikelbezeichnung Lieferant]]="","",Table1[[#This Row],[Artikelbezeichnung Lieferant]])</f>
        <v/>
      </c>
      <c r="C204" s="1105"/>
      <c r="D204" s="1105"/>
      <c r="E204" s="1105"/>
      <c r="F204" s="1105"/>
      <c r="G204" s="1105"/>
      <c r="H204" s="1105"/>
      <c r="I204" s="1106"/>
      <c r="J204" s="1106"/>
      <c r="K204" s="1106"/>
      <c r="L204" s="1106"/>
      <c r="M204" s="1105"/>
      <c r="N204" s="1106"/>
      <c r="O204" s="1106"/>
      <c r="P204" s="1106"/>
      <c r="Q204" s="1105"/>
      <c r="R204" s="1105"/>
      <c r="S204" s="1105"/>
      <c r="T204" s="1106"/>
      <c r="U204" s="1106"/>
      <c r="V204" s="1106"/>
      <c r="W204" s="1106"/>
      <c r="X204" s="1106"/>
      <c r="Y204" s="1106"/>
      <c r="Z204" s="1105"/>
      <c r="AA204" s="1106"/>
      <c r="AB204" s="1106"/>
      <c r="AC204" s="1106"/>
      <c r="AD204" s="1105"/>
      <c r="AE204" s="1106"/>
      <c r="AF204" s="1106"/>
      <c r="AG204" s="1106"/>
      <c r="AH204" s="1105"/>
    </row>
    <row r="205" spans="1:34">
      <c r="A205" s="1107">
        <f>Table1[[#This Row],[NAN des Artikels]]</f>
        <v>0</v>
      </c>
      <c r="B205" s="1104" t="str">
        <f>IF(Table1[[#This Row],[Artikelbezeichnung Lieferant]]="","",Table1[[#This Row],[Artikelbezeichnung Lieferant]])</f>
        <v/>
      </c>
      <c r="C205" s="1105"/>
      <c r="D205" s="1105"/>
      <c r="E205" s="1105"/>
      <c r="F205" s="1105"/>
      <c r="G205" s="1105"/>
      <c r="H205" s="1105"/>
      <c r="I205" s="1106"/>
      <c r="J205" s="1106"/>
      <c r="K205" s="1106"/>
      <c r="L205" s="1106"/>
      <c r="M205" s="1105"/>
      <c r="N205" s="1106"/>
      <c r="O205" s="1106"/>
      <c r="P205" s="1106"/>
      <c r="Q205" s="1105"/>
      <c r="R205" s="1105"/>
      <c r="S205" s="1105"/>
      <c r="T205" s="1106"/>
      <c r="U205" s="1106"/>
      <c r="V205" s="1106"/>
      <c r="W205" s="1106"/>
      <c r="X205" s="1106"/>
      <c r="Y205" s="1106"/>
      <c r="Z205" s="1105"/>
      <c r="AA205" s="1106"/>
      <c r="AB205" s="1106"/>
      <c r="AC205" s="1106"/>
      <c r="AD205" s="1105"/>
      <c r="AE205" s="1106"/>
      <c r="AF205" s="1106"/>
      <c r="AG205" s="1106"/>
      <c r="AH205" s="1105"/>
    </row>
    <row r="206" spans="1:34">
      <c r="A206" s="1107">
        <f>Table1[[#This Row],[NAN des Artikels]]</f>
        <v>0</v>
      </c>
      <c r="B206" s="1104" t="str">
        <f>IF(Table1[[#This Row],[Artikelbezeichnung Lieferant]]="","",Table1[[#This Row],[Artikelbezeichnung Lieferant]])</f>
        <v/>
      </c>
      <c r="C206" s="1105"/>
      <c r="D206" s="1105"/>
      <c r="E206" s="1105"/>
      <c r="F206" s="1105"/>
      <c r="G206" s="1105"/>
      <c r="H206" s="1105"/>
      <c r="I206" s="1106"/>
      <c r="J206" s="1106"/>
      <c r="K206" s="1106"/>
      <c r="L206" s="1106"/>
      <c r="M206" s="1105"/>
      <c r="N206" s="1106"/>
      <c r="O206" s="1106"/>
      <c r="P206" s="1106"/>
      <c r="Q206" s="1105"/>
      <c r="R206" s="1105"/>
      <c r="S206" s="1105"/>
      <c r="T206" s="1106"/>
      <c r="U206" s="1106"/>
      <c r="V206" s="1106"/>
      <c r="W206" s="1106"/>
      <c r="X206" s="1106"/>
      <c r="Y206" s="1106"/>
      <c r="Z206" s="1105"/>
      <c r="AA206" s="1106"/>
      <c r="AB206" s="1106"/>
      <c r="AC206" s="1106"/>
      <c r="AD206" s="1105"/>
      <c r="AE206" s="1106"/>
      <c r="AF206" s="1106"/>
      <c r="AG206" s="1106"/>
      <c r="AH206" s="1105"/>
    </row>
    <row r="207" spans="1:34">
      <c r="A207" s="1107">
        <f>Table1[[#This Row],[NAN des Artikels]]</f>
        <v>0</v>
      </c>
      <c r="B207" s="1104" t="str">
        <f>IF(Table1[[#This Row],[Artikelbezeichnung Lieferant]]="","",Table1[[#This Row],[Artikelbezeichnung Lieferant]])</f>
        <v/>
      </c>
      <c r="C207" s="1105"/>
      <c r="D207" s="1105"/>
      <c r="E207" s="1105"/>
      <c r="F207" s="1105"/>
      <c r="G207" s="1105"/>
      <c r="H207" s="1105"/>
      <c r="I207" s="1106"/>
      <c r="J207" s="1106"/>
      <c r="K207" s="1106"/>
      <c r="L207" s="1106"/>
      <c r="M207" s="1105"/>
      <c r="N207" s="1106"/>
      <c r="O207" s="1106"/>
      <c r="P207" s="1106"/>
      <c r="Q207" s="1105"/>
      <c r="R207" s="1105"/>
      <c r="S207" s="1105"/>
      <c r="T207" s="1106"/>
      <c r="U207" s="1106"/>
      <c r="V207" s="1106"/>
      <c r="W207" s="1106"/>
      <c r="X207" s="1106"/>
      <c r="Y207" s="1106"/>
      <c r="Z207" s="1105"/>
      <c r="AA207" s="1106"/>
      <c r="AB207" s="1106"/>
      <c r="AC207" s="1106"/>
      <c r="AD207" s="1105"/>
      <c r="AE207" s="1106"/>
      <c r="AF207" s="1106"/>
      <c r="AG207" s="1106"/>
      <c r="AH207" s="1105"/>
    </row>
    <row r="208" spans="1:34">
      <c r="A208" s="1107">
        <f>Table1[[#This Row],[NAN des Artikels]]</f>
        <v>0</v>
      </c>
      <c r="B208" s="1104" t="str">
        <f>IF(Table1[[#This Row],[Artikelbezeichnung Lieferant]]="","",Table1[[#This Row],[Artikelbezeichnung Lieferant]])</f>
        <v/>
      </c>
      <c r="C208" s="1105"/>
      <c r="D208" s="1105"/>
      <c r="E208" s="1105"/>
      <c r="F208" s="1105"/>
      <c r="G208" s="1105"/>
      <c r="H208" s="1105"/>
      <c r="I208" s="1106"/>
      <c r="J208" s="1106"/>
      <c r="K208" s="1106"/>
      <c r="L208" s="1106"/>
      <c r="M208" s="1105"/>
      <c r="N208" s="1106"/>
      <c r="O208" s="1106"/>
      <c r="P208" s="1106"/>
      <c r="Q208" s="1105"/>
      <c r="R208" s="1105"/>
      <c r="S208" s="1105"/>
      <c r="T208" s="1106"/>
      <c r="U208" s="1106"/>
      <c r="V208" s="1106"/>
      <c r="W208" s="1106"/>
      <c r="X208" s="1106"/>
      <c r="Y208" s="1106"/>
      <c r="Z208" s="1105"/>
      <c r="AA208" s="1106"/>
      <c r="AB208" s="1106"/>
      <c r="AC208" s="1106"/>
      <c r="AD208" s="1105"/>
      <c r="AE208" s="1106"/>
      <c r="AF208" s="1106"/>
      <c r="AG208" s="1106"/>
      <c r="AH208" s="1105"/>
    </row>
    <row r="209" spans="1:34">
      <c r="A209" s="1107">
        <f>Table1[[#This Row],[NAN des Artikels]]</f>
        <v>0</v>
      </c>
      <c r="B209" s="1104" t="str">
        <f>IF(Table1[[#This Row],[Artikelbezeichnung Lieferant]]="","",Table1[[#This Row],[Artikelbezeichnung Lieferant]])</f>
        <v/>
      </c>
      <c r="C209" s="1105"/>
      <c r="D209" s="1105"/>
      <c r="E209" s="1105"/>
      <c r="F209" s="1105"/>
      <c r="G209" s="1105"/>
      <c r="H209" s="1105"/>
      <c r="I209" s="1106"/>
      <c r="J209" s="1106"/>
      <c r="K209" s="1106"/>
      <c r="L209" s="1106"/>
      <c r="M209" s="1105"/>
      <c r="N209" s="1106"/>
      <c r="O209" s="1106"/>
      <c r="P209" s="1106"/>
      <c r="Q209" s="1105"/>
      <c r="R209" s="1105"/>
      <c r="S209" s="1105"/>
      <c r="T209" s="1106"/>
      <c r="U209" s="1106"/>
      <c r="V209" s="1106"/>
      <c r="W209" s="1106"/>
      <c r="X209" s="1106"/>
      <c r="Y209" s="1106"/>
      <c r="Z209" s="1105"/>
      <c r="AA209" s="1106"/>
      <c r="AB209" s="1106"/>
      <c r="AC209" s="1106"/>
      <c r="AD209" s="1105"/>
      <c r="AE209" s="1106"/>
      <c r="AF209" s="1106"/>
      <c r="AG209" s="1106"/>
      <c r="AH209" s="1105"/>
    </row>
    <row r="210" spans="1:34">
      <c r="A210" s="1107">
        <f>Table1[[#This Row],[NAN des Artikels]]</f>
        <v>0</v>
      </c>
      <c r="B210" s="1104" t="str">
        <f>IF(Table1[[#This Row],[Artikelbezeichnung Lieferant]]="","",Table1[[#This Row],[Artikelbezeichnung Lieferant]])</f>
        <v/>
      </c>
      <c r="C210" s="1105"/>
      <c r="D210" s="1105"/>
      <c r="E210" s="1105"/>
      <c r="F210" s="1105"/>
      <c r="G210" s="1105"/>
      <c r="H210" s="1105"/>
      <c r="I210" s="1106"/>
      <c r="J210" s="1106"/>
      <c r="K210" s="1106"/>
      <c r="L210" s="1106"/>
      <c r="M210" s="1105"/>
      <c r="N210" s="1106"/>
      <c r="O210" s="1106"/>
      <c r="P210" s="1106"/>
      <c r="Q210" s="1105"/>
      <c r="R210" s="1105"/>
      <c r="S210" s="1105"/>
      <c r="T210" s="1106"/>
      <c r="U210" s="1106"/>
      <c r="V210" s="1106"/>
      <c r="W210" s="1106"/>
      <c r="X210" s="1106"/>
      <c r="Y210" s="1106"/>
      <c r="Z210" s="1105"/>
      <c r="AA210" s="1106"/>
      <c r="AB210" s="1106"/>
      <c r="AC210" s="1106"/>
      <c r="AD210" s="1105"/>
      <c r="AE210" s="1106"/>
      <c r="AF210" s="1106"/>
      <c r="AG210" s="1106"/>
      <c r="AH210" s="1105"/>
    </row>
    <row r="211" spans="1:34">
      <c r="A211" s="1107">
        <f>Table1[[#This Row],[NAN des Artikels]]</f>
        <v>0</v>
      </c>
      <c r="B211" s="1104" t="str">
        <f>IF(Table1[[#This Row],[Artikelbezeichnung Lieferant]]="","",Table1[[#This Row],[Artikelbezeichnung Lieferant]])</f>
        <v/>
      </c>
      <c r="C211" s="1105"/>
      <c r="D211" s="1105"/>
      <c r="E211" s="1105"/>
      <c r="F211" s="1105"/>
      <c r="G211" s="1105"/>
      <c r="H211" s="1105"/>
      <c r="I211" s="1106"/>
      <c r="J211" s="1106"/>
      <c r="K211" s="1106"/>
      <c r="L211" s="1106"/>
      <c r="M211" s="1105"/>
      <c r="N211" s="1106"/>
      <c r="O211" s="1106"/>
      <c r="P211" s="1106"/>
      <c r="Q211" s="1105"/>
      <c r="R211" s="1105"/>
      <c r="S211" s="1105"/>
      <c r="T211" s="1106"/>
      <c r="U211" s="1106"/>
      <c r="V211" s="1106"/>
      <c r="W211" s="1106"/>
      <c r="X211" s="1106"/>
      <c r="Y211" s="1106"/>
      <c r="Z211" s="1105"/>
      <c r="AA211" s="1106"/>
      <c r="AB211" s="1106"/>
      <c r="AC211" s="1106"/>
      <c r="AD211" s="1105"/>
      <c r="AE211" s="1106"/>
      <c r="AF211" s="1106"/>
      <c r="AG211" s="1106"/>
      <c r="AH211" s="1105"/>
    </row>
    <row r="212" spans="1:34">
      <c r="A212" s="1107">
        <f>Table1[[#This Row],[NAN des Artikels]]</f>
        <v>0</v>
      </c>
      <c r="B212" s="1104" t="str">
        <f>IF(Table1[[#This Row],[Artikelbezeichnung Lieferant]]="","",Table1[[#This Row],[Artikelbezeichnung Lieferant]])</f>
        <v/>
      </c>
      <c r="C212" s="1105"/>
      <c r="D212" s="1105"/>
      <c r="E212" s="1105"/>
      <c r="F212" s="1105"/>
      <c r="G212" s="1105"/>
      <c r="H212" s="1105"/>
      <c r="I212" s="1106"/>
      <c r="J212" s="1106"/>
      <c r="K212" s="1106"/>
      <c r="L212" s="1106"/>
      <c r="M212" s="1105"/>
      <c r="N212" s="1106"/>
      <c r="O212" s="1106"/>
      <c r="P212" s="1106"/>
      <c r="Q212" s="1105"/>
      <c r="R212" s="1105"/>
      <c r="S212" s="1105"/>
      <c r="T212" s="1106"/>
      <c r="U212" s="1106"/>
      <c r="V212" s="1106"/>
      <c r="W212" s="1106"/>
      <c r="X212" s="1106"/>
      <c r="Y212" s="1106"/>
      <c r="Z212" s="1105"/>
      <c r="AA212" s="1106"/>
      <c r="AB212" s="1106"/>
      <c r="AC212" s="1106"/>
      <c r="AD212" s="1105"/>
      <c r="AE212" s="1106"/>
      <c r="AF212" s="1106"/>
      <c r="AG212" s="1106"/>
      <c r="AH212" s="1105"/>
    </row>
    <row r="213" spans="1:34">
      <c r="A213" s="1107">
        <f>Table1[[#This Row],[NAN des Artikels]]</f>
        <v>0</v>
      </c>
      <c r="B213" s="1104" t="str">
        <f>IF(Table1[[#This Row],[Artikelbezeichnung Lieferant]]="","",Table1[[#This Row],[Artikelbezeichnung Lieferant]])</f>
        <v/>
      </c>
      <c r="C213" s="1105"/>
      <c r="D213" s="1105"/>
      <c r="E213" s="1105"/>
      <c r="F213" s="1105"/>
      <c r="G213" s="1105"/>
      <c r="H213" s="1105"/>
      <c r="I213" s="1106"/>
      <c r="J213" s="1106"/>
      <c r="K213" s="1106"/>
      <c r="L213" s="1106"/>
      <c r="M213" s="1105"/>
      <c r="N213" s="1106"/>
      <c r="O213" s="1106"/>
      <c r="P213" s="1106"/>
      <c r="Q213" s="1105"/>
      <c r="R213" s="1105"/>
      <c r="S213" s="1105"/>
      <c r="T213" s="1106"/>
      <c r="U213" s="1106"/>
      <c r="V213" s="1106"/>
      <c r="W213" s="1106"/>
      <c r="X213" s="1106"/>
      <c r="Y213" s="1106"/>
      <c r="Z213" s="1105"/>
      <c r="AA213" s="1106"/>
      <c r="AB213" s="1106"/>
      <c r="AC213" s="1106"/>
      <c r="AD213" s="1105"/>
      <c r="AE213" s="1106"/>
      <c r="AF213" s="1106"/>
      <c r="AG213" s="1106"/>
      <c r="AH213" s="1105"/>
    </row>
    <row r="214" spans="1:34">
      <c r="A214" s="1107">
        <f>Table1[[#This Row],[NAN des Artikels]]</f>
        <v>0</v>
      </c>
      <c r="B214" s="1104" t="str">
        <f>IF(Table1[[#This Row],[Artikelbezeichnung Lieferant]]="","",Table1[[#This Row],[Artikelbezeichnung Lieferant]])</f>
        <v/>
      </c>
      <c r="C214" s="1105"/>
      <c r="D214" s="1105"/>
      <c r="E214" s="1105"/>
      <c r="F214" s="1105"/>
      <c r="G214" s="1105"/>
      <c r="H214" s="1105"/>
      <c r="I214" s="1106"/>
      <c r="J214" s="1106"/>
      <c r="K214" s="1106"/>
      <c r="L214" s="1106"/>
      <c r="M214" s="1105"/>
      <c r="N214" s="1106"/>
      <c r="O214" s="1106"/>
      <c r="P214" s="1106"/>
      <c r="Q214" s="1105"/>
      <c r="R214" s="1105"/>
      <c r="S214" s="1105"/>
      <c r="T214" s="1106"/>
      <c r="U214" s="1106"/>
      <c r="V214" s="1106"/>
      <c r="W214" s="1106"/>
      <c r="X214" s="1106"/>
      <c r="Y214" s="1106"/>
      <c r="Z214" s="1105"/>
      <c r="AA214" s="1106"/>
      <c r="AB214" s="1106"/>
      <c r="AC214" s="1106"/>
      <c r="AD214" s="1105"/>
      <c r="AE214" s="1106"/>
      <c r="AF214" s="1106"/>
      <c r="AG214" s="1106"/>
      <c r="AH214" s="1105"/>
    </row>
    <row r="215" spans="1:34">
      <c r="A215" s="1107">
        <f>Table1[[#This Row],[NAN des Artikels]]</f>
        <v>0</v>
      </c>
      <c r="B215" s="1104" t="str">
        <f>IF(Table1[[#This Row],[Artikelbezeichnung Lieferant]]="","",Table1[[#This Row],[Artikelbezeichnung Lieferant]])</f>
        <v/>
      </c>
      <c r="C215" s="1105"/>
      <c r="D215" s="1105"/>
      <c r="E215" s="1105"/>
      <c r="F215" s="1105"/>
      <c r="G215" s="1105"/>
      <c r="H215" s="1105"/>
      <c r="I215" s="1106"/>
      <c r="J215" s="1106"/>
      <c r="K215" s="1106"/>
      <c r="L215" s="1106"/>
      <c r="M215" s="1105"/>
      <c r="N215" s="1106"/>
      <c r="O215" s="1106"/>
      <c r="P215" s="1106"/>
      <c r="Q215" s="1105"/>
      <c r="R215" s="1105"/>
      <c r="S215" s="1105"/>
      <c r="T215" s="1106"/>
      <c r="U215" s="1106"/>
      <c r="V215" s="1106"/>
      <c r="W215" s="1106"/>
      <c r="X215" s="1106"/>
      <c r="Y215" s="1106"/>
      <c r="Z215" s="1105"/>
      <c r="AA215" s="1106"/>
      <c r="AB215" s="1106"/>
      <c r="AC215" s="1106"/>
      <c r="AD215" s="1105"/>
      <c r="AE215" s="1106"/>
      <c r="AF215" s="1106"/>
      <c r="AG215" s="1106"/>
      <c r="AH215" s="1105"/>
    </row>
    <row r="216" spans="1:34">
      <c r="A216" s="1107">
        <f>Table1[[#This Row],[NAN des Artikels]]</f>
        <v>0</v>
      </c>
      <c r="B216" s="1104" t="str">
        <f>IF(Table1[[#This Row],[Artikelbezeichnung Lieferant]]="","",Table1[[#This Row],[Artikelbezeichnung Lieferant]])</f>
        <v/>
      </c>
      <c r="C216" s="1105"/>
      <c r="D216" s="1105"/>
      <c r="E216" s="1105"/>
      <c r="F216" s="1105"/>
      <c r="G216" s="1105"/>
      <c r="H216" s="1105"/>
      <c r="I216" s="1106"/>
      <c r="J216" s="1106"/>
      <c r="K216" s="1106"/>
      <c r="L216" s="1106"/>
      <c r="M216" s="1105"/>
      <c r="N216" s="1106"/>
      <c r="O216" s="1106"/>
      <c r="P216" s="1106"/>
      <c r="Q216" s="1105"/>
      <c r="R216" s="1105"/>
      <c r="S216" s="1105"/>
      <c r="T216" s="1106"/>
      <c r="U216" s="1106"/>
      <c r="V216" s="1106"/>
      <c r="W216" s="1106"/>
      <c r="X216" s="1106"/>
      <c r="Y216" s="1106"/>
      <c r="Z216" s="1105"/>
      <c r="AA216" s="1106"/>
      <c r="AB216" s="1106"/>
      <c r="AC216" s="1106"/>
      <c r="AD216" s="1105"/>
      <c r="AE216" s="1106"/>
      <c r="AF216" s="1106"/>
      <c r="AG216" s="1106"/>
      <c r="AH216" s="1105"/>
    </row>
    <row r="217" spans="1:34">
      <c r="A217" s="1107">
        <f>Table1[[#This Row],[NAN des Artikels]]</f>
        <v>0</v>
      </c>
      <c r="B217" s="1104" t="str">
        <f>IF(Table1[[#This Row],[Artikelbezeichnung Lieferant]]="","",Table1[[#This Row],[Artikelbezeichnung Lieferant]])</f>
        <v/>
      </c>
      <c r="C217" s="1105"/>
      <c r="D217" s="1105"/>
      <c r="E217" s="1105"/>
      <c r="F217" s="1105"/>
      <c r="G217" s="1105"/>
      <c r="H217" s="1105"/>
      <c r="I217" s="1106"/>
      <c r="J217" s="1106"/>
      <c r="K217" s="1106"/>
      <c r="L217" s="1106"/>
      <c r="M217" s="1105"/>
      <c r="N217" s="1106"/>
      <c r="O217" s="1106"/>
      <c r="P217" s="1106"/>
      <c r="Q217" s="1105"/>
      <c r="R217" s="1105"/>
      <c r="S217" s="1105"/>
      <c r="T217" s="1106"/>
      <c r="U217" s="1106"/>
      <c r="V217" s="1106"/>
      <c r="W217" s="1106"/>
      <c r="X217" s="1106"/>
      <c r="Y217" s="1106"/>
      <c r="Z217" s="1105"/>
      <c r="AA217" s="1106"/>
      <c r="AB217" s="1106"/>
      <c r="AC217" s="1106"/>
      <c r="AD217" s="1105"/>
      <c r="AE217" s="1106"/>
      <c r="AF217" s="1106"/>
      <c r="AG217" s="1106"/>
      <c r="AH217" s="1105"/>
    </row>
    <row r="218" spans="1:34">
      <c r="A218" s="1107">
        <f>Table1[[#This Row],[NAN des Artikels]]</f>
        <v>0</v>
      </c>
      <c r="B218" s="1104" t="str">
        <f>IF(Table1[[#This Row],[Artikelbezeichnung Lieferant]]="","",Table1[[#This Row],[Artikelbezeichnung Lieferant]])</f>
        <v/>
      </c>
      <c r="C218" s="1105"/>
      <c r="D218" s="1105"/>
      <c r="E218" s="1105"/>
      <c r="F218" s="1105"/>
      <c r="G218" s="1105"/>
      <c r="H218" s="1105"/>
      <c r="I218" s="1106"/>
      <c r="J218" s="1106"/>
      <c r="K218" s="1106"/>
      <c r="L218" s="1106"/>
      <c r="M218" s="1105"/>
      <c r="N218" s="1106"/>
      <c r="O218" s="1106"/>
      <c r="P218" s="1106"/>
      <c r="Q218" s="1105"/>
      <c r="R218" s="1105"/>
      <c r="S218" s="1105"/>
      <c r="T218" s="1106"/>
      <c r="U218" s="1106"/>
      <c r="V218" s="1106"/>
      <c r="W218" s="1106"/>
      <c r="X218" s="1106"/>
      <c r="Y218" s="1106"/>
      <c r="Z218" s="1105"/>
      <c r="AA218" s="1106"/>
      <c r="AB218" s="1106"/>
      <c r="AC218" s="1106"/>
      <c r="AD218" s="1105"/>
      <c r="AE218" s="1106"/>
      <c r="AF218" s="1106"/>
      <c r="AG218" s="1106"/>
      <c r="AH218" s="1105"/>
    </row>
    <row r="219" spans="1:34">
      <c r="A219" s="1107">
        <f>Table1[[#This Row],[NAN des Artikels]]</f>
        <v>0</v>
      </c>
      <c r="B219" s="1104" t="str">
        <f>IF(Table1[[#This Row],[Artikelbezeichnung Lieferant]]="","",Table1[[#This Row],[Artikelbezeichnung Lieferant]])</f>
        <v/>
      </c>
      <c r="C219" s="1105"/>
      <c r="D219" s="1105"/>
      <c r="E219" s="1105"/>
      <c r="F219" s="1105"/>
      <c r="G219" s="1105"/>
      <c r="H219" s="1105"/>
      <c r="I219" s="1106"/>
      <c r="J219" s="1106"/>
      <c r="K219" s="1106"/>
      <c r="L219" s="1106"/>
      <c r="M219" s="1105"/>
      <c r="N219" s="1106"/>
      <c r="O219" s="1106"/>
      <c r="P219" s="1106"/>
      <c r="Q219" s="1105"/>
      <c r="R219" s="1105"/>
      <c r="S219" s="1105"/>
      <c r="T219" s="1106"/>
      <c r="U219" s="1106"/>
      <c r="V219" s="1106"/>
      <c r="W219" s="1106"/>
      <c r="X219" s="1106"/>
      <c r="Y219" s="1106"/>
      <c r="Z219" s="1105"/>
      <c r="AA219" s="1106"/>
      <c r="AB219" s="1106"/>
      <c r="AC219" s="1106"/>
      <c r="AD219" s="1105"/>
      <c r="AE219" s="1106"/>
      <c r="AF219" s="1106"/>
      <c r="AG219" s="1106"/>
      <c r="AH219" s="1105"/>
    </row>
    <row r="220" spans="1:34">
      <c r="A220" s="1107">
        <f>Table1[[#This Row],[NAN des Artikels]]</f>
        <v>0</v>
      </c>
      <c r="B220" s="1104" t="str">
        <f>IF(Table1[[#This Row],[Artikelbezeichnung Lieferant]]="","",Table1[[#This Row],[Artikelbezeichnung Lieferant]])</f>
        <v/>
      </c>
      <c r="C220" s="1105"/>
      <c r="D220" s="1105"/>
      <c r="E220" s="1105"/>
      <c r="F220" s="1105"/>
      <c r="G220" s="1105"/>
      <c r="H220" s="1105"/>
      <c r="I220" s="1106"/>
      <c r="J220" s="1106"/>
      <c r="K220" s="1106"/>
      <c r="L220" s="1106"/>
      <c r="M220" s="1105"/>
      <c r="N220" s="1106"/>
      <c r="O220" s="1106"/>
      <c r="P220" s="1106"/>
      <c r="Q220" s="1105"/>
      <c r="R220" s="1105"/>
      <c r="S220" s="1105"/>
      <c r="T220" s="1106"/>
      <c r="U220" s="1106"/>
      <c r="V220" s="1106"/>
      <c r="W220" s="1106"/>
      <c r="X220" s="1106"/>
      <c r="Y220" s="1106"/>
      <c r="Z220" s="1105"/>
      <c r="AA220" s="1106"/>
      <c r="AB220" s="1106"/>
      <c r="AC220" s="1106"/>
      <c r="AD220" s="1105"/>
      <c r="AE220" s="1106"/>
      <c r="AF220" s="1106"/>
      <c r="AG220" s="1106"/>
      <c r="AH220" s="1105"/>
    </row>
    <row r="221" spans="1:34">
      <c r="A221" s="1107">
        <f>Table1[[#This Row],[NAN des Artikels]]</f>
        <v>0</v>
      </c>
      <c r="B221" s="1104" t="str">
        <f>IF(Table1[[#This Row],[Artikelbezeichnung Lieferant]]="","",Table1[[#This Row],[Artikelbezeichnung Lieferant]])</f>
        <v/>
      </c>
      <c r="C221" s="1105"/>
      <c r="D221" s="1105"/>
      <c r="E221" s="1105"/>
      <c r="F221" s="1105"/>
      <c r="G221" s="1105"/>
      <c r="H221" s="1105"/>
      <c r="I221" s="1106"/>
      <c r="J221" s="1106"/>
      <c r="K221" s="1106"/>
      <c r="L221" s="1106"/>
      <c r="M221" s="1105"/>
      <c r="N221" s="1106"/>
      <c r="O221" s="1106"/>
      <c r="P221" s="1106"/>
      <c r="Q221" s="1105"/>
      <c r="R221" s="1105"/>
      <c r="S221" s="1105"/>
      <c r="T221" s="1106"/>
      <c r="U221" s="1106"/>
      <c r="V221" s="1106"/>
      <c r="W221" s="1106"/>
      <c r="X221" s="1106"/>
      <c r="Y221" s="1106"/>
      <c r="Z221" s="1105"/>
      <c r="AA221" s="1106"/>
      <c r="AB221" s="1106"/>
      <c r="AC221" s="1106"/>
      <c r="AD221" s="1105"/>
      <c r="AE221" s="1106"/>
      <c r="AF221" s="1106"/>
      <c r="AG221" s="1106"/>
      <c r="AH221" s="1105"/>
    </row>
    <row r="222" spans="1:34">
      <c r="A222" s="1107">
        <f>Table1[[#This Row],[NAN des Artikels]]</f>
        <v>0</v>
      </c>
      <c r="B222" s="1104" t="str">
        <f>IF(Table1[[#This Row],[Artikelbezeichnung Lieferant]]="","",Table1[[#This Row],[Artikelbezeichnung Lieferant]])</f>
        <v/>
      </c>
      <c r="C222" s="1105"/>
      <c r="D222" s="1105"/>
      <c r="E222" s="1105"/>
      <c r="F222" s="1105"/>
      <c r="G222" s="1105"/>
      <c r="H222" s="1105"/>
      <c r="I222" s="1106"/>
      <c r="J222" s="1106"/>
      <c r="K222" s="1106"/>
      <c r="L222" s="1106"/>
      <c r="M222" s="1105"/>
      <c r="N222" s="1106"/>
      <c r="O222" s="1106"/>
      <c r="P222" s="1106"/>
      <c r="Q222" s="1105"/>
      <c r="R222" s="1105"/>
      <c r="S222" s="1105"/>
      <c r="T222" s="1106"/>
      <c r="U222" s="1106"/>
      <c r="V222" s="1106"/>
      <c r="W222" s="1106"/>
      <c r="X222" s="1106"/>
      <c r="Y222" s="1106"/>
      <c r="Z222" s="1105"/>
      <c r="AA222" s="1106"/>
      <c r="AB222" s="1106"/>
      <c r="AC222" s="1106"/>
      <c r="AD222" s="1105"/>
      <c r="AE222" s="1106"/>
      <c r="AF222" s="1106"/>
      <c r="AG222" s="1106"/>
      <c r="AH222" s="1105"/>
    </row>
    <row r="223" spans="1:34">
      <c r="A223" s="1107">
        <f>Table1[[#This Row],[NAN des Artikels]]</f>
        <v>0</v>
      </c>
      <c r="B223" s="1104" t="str">
        <f>IF(Table1[[#This Row],[Artikelbezeichnung Lieferant]]="","",Table1[[#This Row],[Artikelbezeichnung Lieferant]])</f>
        <v/>
      </c>
      <c r="C223" s="1105"/>
      <c r="D223" s="1105"/>
      <c r="E223" s="1105"/>
      <c r="F223" s="1105"/>
      <c r="G223" s="1105"/>
      <c r="H223" s="1105"/>
      <c r="I223" s="1106"/>
      <c r="J223" s="1106"/>
      <c r="K223" s="1106"/>
      <c r="L223" s="1106"/>
      <c r="M223" s="1105"/>
      <c r="N223" s="1106"/>
      <c r="O223" s="1106"/>
      <c r="P223" s="1106"/>
      <c r="Q223" s="1105"/>
      <c r="R223" s="1105"/>
      <c r="S223" s="1105"/>
      <c r="T223" s="1106"/>
      <c r="U223" s="1106"/>
      <c r="V223" s="1106"/>
      <c r="W223" s="1106"/>
      <c r="X223" s="1106"/>
      <c r="Y223" s="1106"/>
      <c r="Z223" s="1105"/>
      <c r="AA223" s="1106"/>
      <c r="AB223" s="1106"/>
      <c r="AC223" s="1106"/>
      <c r="AD223" s="1105"/>
      <c r="AE223" s="1106"/>
      <c r="AF223" s="1106"/>
      <c r="AG223" s="1106"/>
      <c r="AH223" s="1105"/>
    </row>
    <row r="224" spans="1:34">
      <c r="A224" s="1107">
        <f>Table1[[#This Row],[NAN des Artikels]]</f>
        <v>0</v>
      </c>
      <c r="B224" s="1104" t="str">
        <f>IF(Table1[[#This Row],[Artikelbezeichnung Lieferant]]="","",Table1[[#This Row],[Artikelbezeichnung Lieferant]])</f>
        <v/>
      </c>
      <c r="C224" s="1105"/>
      <c r="D224" s="1105"/>
      <c r="E224" s="1105"/>
      <c r="F224" s="1105"/>
      <c r="G224" s="1105"/>
      <c r="H224" s="1105"/>
      <c r="I224" s="1106"/>
      <c r="J224" s="1106"/>
      <c r="K224" s="1106"/>
      <c r="L224" s="1106"/>
      <c r="M224" s="1105"/>
      <c r="N224" s="1106"/>
      <c r="O224" s="1106"/>
      <c r="P224" s="1106"/>
      <c r="Q224" s="1105"/>
      <c r="R224" s="1105"/>
      <c r="S224" s="1105"/>
      <c r="T224" s="1106"/>
      <c r="U224" s="1106"/>
      <c r="V224" s="1106"/>
      <c r="W224" s="1106"/>
      <c r="X224" s="1106"/>
      <c r="Y224" s="1106"/>
      <c r="Z224" s="1105"/>
      <c r="AA224" s="1106"/>
      <c r="AB224" s="1106"/>
      <c r="AC224" s="1106"/>
      <c r="AD224" s="1105"/>
      <c r="AE224" s="1106"/>
      <c r="AF224" s="1106"/>
      <c r="AG224" s="1106"/>
      <c r="AH224" s="1105"/>
    </row>
    <row r="225" spans="1:34">
      <c r="A225" s="1107">
        <f>Table1[[#This Row],[NAN des Artikels]]</f>
        <v>0</v>
      </c>
      <c r="B225" s="1104" t="str">
        <f>IF(Table1[[#This Row],[Artikelbezeichnung Lieferant]]="","",Table1[[#This Row],[Artikelbezeichnung Lieferant]])</f>
        <v/>
      </c>
      <c r="C225" s="1105"/>
      <c r="D225" s="1105"/>
      <c r="E225" s="1105"/>
      <c r="F225" s="1105"/>
      <c r="G225" s="1105"/>
      <c r="H225" s="1105"/>
      <c r="I225" s="1106"/>
      <c r="J225" s="1106"/>
      <c r="K225" s="1106"/>
      <c r="L225" s="1106"/>
      <c r="M225" s="1105"/>
      <c r="N225" s="1106"/>
      <c r="O225" s="1106"/>
      <c r="P225" s="1106"/>
      <c r="Q225" s="1105"/>
      <c r="R225" s="1105"/>
      <c r="S225" s="1105"/>
      <c r="T225" s="1106"/>
      <c r="U225" s="1106"/>
      <c r="V225" s="1106"/>
      <c r="W225" s="1106"/>
      <c r="X225" s="1106"/>
      <c r="Y225" s="1106"/>
      <c r="Z225" s="1105"/>
      <c r="AA225" s="1106"/>
      <c r="AB225" s="1106"/>
      <c r="AC225" s="1106"/>
      <c r="AD225" s="1105"/>
      <c r="AE225" s="1106"/>
      <c r="AF225" s="1106"/>
      <c r="AG225" s="1106"/>
      <c r="AH225" s="1105"/>
    </row>
    <row r="226" spans="1:34">
      <c r="A226" s="1107">
        <f>Table1[[#This Row],[NAN des Artikels]]</f>
        <v>0</v>
      </c>
      <c r="B226" s="1104" t="str">
        <f>IF(Table1[[#This Row],[Artikelbezeichnung Lieferant]]="","",Table1[[#This Row],[Artikelbezeichnung Lieferant]])</f>
        <v/>
      </c>
      <c r="C226" s="1105"/>
      <c r="D226" s="1105"/>
      <c r="E226" s="1105"/>
      <c r="F226" s="1105"/>
      <c r="G226" s="1105"/>
      <c r="H226" s="1105"/>
      <c r="I226" s="1106"/>
      <c r="J226" s="1106"/>
      <c r="K226" s="1106"/>
      <c r="L226" s="1106"/>
      <c r="M226" s="1105"/>
      <c r="N226" s="1106"/>
      <c r="O226" s="1106"/>
      <c r="P226" s="1106"/>
      <c r="Q226" s="1105"/>
      <c r="R226" s="1105"/>
      <c r="S226" s="1105"/>
      <c r="T226" s="1106"/>
      <c r="U226" s="1106"/>
      <c r="V226" s="1106"/>
      <c r="W226" s="1106"/>
      <c r="X226" s="1106"/>
      <c r="Y226" s="1106"/>
      <c r="Z226" s="1105"/>
      <c r="AA226" s="1106"/>
      <c r="AB226" s="1106"/>
      <c r="AC226" s="1106"/>
      <c r="AD226" s="1105"/>
      <c r="AE226" s="1106"/>
      <c r="AF226" s="1106"/>
      <c r="AG226" s="1106"/>
      <c r="AH226" s="1105"/>
    </row>
    <row r="227" spans="1:34">
      <c r="A227" s="1107">
        <f>Table1[[#This Row],[NAN des Artikels]]</f>
        <v>0</v>
      </c>
      <c r="B227" s="1104" t="str">
        <f>IF(Table1[[#This Row],[Artikelbezeichnung Lieferant]]="","",Table1[[#This Row],[Artikelbezeichnung Lieferant]])</f>
        <v/>
      </c>
      <c r="C227" s="1105"/>
      <c r="D227" s="1105"/>
      <c r="E227" s="1105"/>
      <c r="F227" s="1105"/>
      <c r="G227" s="1105"/>
      <c r="H227" s="1105"/>
      <c r="I227" s="1106"/>
      <c r="J227" s="1106"/>
      <c r="K227" s="1106"/>
      <c r="L227" s="1106"/>
      <c r="M227" s="1105"/>
      <c r="N227" s="1106"/>
      <c r="O227" s="1106"/>
      <c r="P227" s="1106"/>
      <c r="Q227" s="1105"/>
      <c r="R227" s="1105"/>
      <c r="S227" s="1105"/>
      <c r="T227" s="1106"/>
      <c r="U227" s="1106"/>
      <c r="V227" s="1106"/>
      <c r="W227" s="1106"/>
      <c r="X227" s="1106"/>
      <c r="Y227" s="1106"/>
      <c r="Z227" s="1105"/>
      <c r="AA227" s="1106"/>
      <c r="AB227" s="1106"/>
      <c r="AC227" s="1106"/>
      <c r="AD227" s="1105"/>
      <c r="AE227" s="1106"/>
      <c r="AF227" s="1106"/>
      <c r="AG227" s="1106"/>
      <c r="AH227" s="1105"/>
    </row>
    <row r="228" spans="1:34">
      <c r="A228" s="1107">
        <f>Table1[[#This Row],[NAN des Artikels]]</f>
        <v>0</v>
      </c>
      <c r="B228" s="1104" t="str">
        <f>IF(Table1[[#This Row],[Artikelbezeichnung Lieferant]]="","",Table1[[#This Row],[Artikelbezeichnung Lieferant]])</f>
        <v/>
      </c>
      <c r="C228" s="1105"/>
      <c r="D228" s="1105"/>
      <c r="E228" s="1105"/>
      <c r="F228" s="1105"/>
      <c r="G228" s="1105"/>
      <c r="H228" s="1105"/>
      <c r="I228" s="1106"/>
      <c r="J228" s="1106"/>
      <c r="K228" s="1106"/>
      <c r="L228" s="1106"/>
      <c r="M228" s="1105"/>
      <c r="N228" s="1106"/>
      <c r="O228" s="1106"/>
      <c r="P228" s="1106"/>
      <c r="Q228" s="1105"/>
      <c r="R228" s="1105"/>
      <c r="S228" s="1105"/>
      <c r="T228" s="1106"/>
      <c r="U228" s="1106"/>
      <c r="V228" s="1106"/>
      <c r="W228" s="1106"/>
      <c r="X228" s="1106"/>
      <c r="Y228" s="1106"/>
      <c r="Z228" s="1105"/>
      <c r="AA228" s="1106"/>
      <c r="AB228" s="1106"/>
      <c r="AC228" s="1106"/>
      <c r="AD228" s="1105"/>
      <c r="AE228" s="1106"/>
      <c r="AF228" s="1106"/>
      <c r="AG228" s="1106"/>
      <c r="AH228" s="1105"/>
    </row>
    <row r="229" spans="1:34">
      <c r="A229" s="1107">
        <f>Table1[[#This Row],[NAN des Artikels]]</f>
        <v>0</v>
      </c>
      <c r="B229" s="1104" t="str">
        <f>IF(Table1[[#This Row],[Artikelbezeichnung Lieferant]]="","",Table1[[#This Row],[Artikelbezeichnung Lieferant]])</f>
        <v/>
      </c>
      <c r="C229" s="1105"/>
      <c r="D229" s="1105"/>
      <c r="E229" s="1105"/>
      <c r="F229" s="1105"/>
      <c r="G229" s="1105"/>
      <c r="H229" s="1105"/>
      <c r="I229" s="1106"/>
      <c r="J229" s="1106"/>
      <c r="K229" s="1106"/>
      <c r="L229" s="1106"/>
      <c r="M229" s="1105"/>
      <c r="N229" s="1106"/>
      <c r="O229" s="1106"/>
      <c r="P229" s="1106"/>
      <c r="Q229" s="1105"/>
      <c r="R229" s="1105"/>
      <c r="S229" s="1105"/>
      <c r="T229" s="1106"/>
      <c r="U229" s="1106"/>
      <c r="V229" s="1106"/>
      <c r="W229" s="1106"/>
      <c r="X229" s="1106"/>
      <c r="Y229" s="1106"/>
      <c r="Z229" s="1105"/>
      <c r="AA229" s="1106"/>
      <c r="AB229" s="1106"/>
      <c r="AC229" s="1106"/>
      <c r="AD229" s="1105"/>
      <c r="AE229" s="1106"/>
      <c r="AF229" s="1106"/>
      <c r="AG229" s="1106"/>
      <c r="AH229" s="1105"/>
    </row>
    <row r="230" spans="1:34">
      <c r="A230" s="1107">
        <f>Table1[[#This Row],[NAN des Artikels]]</f>
        <v>0</v>
      </c>
      <c r="B230" s="1104" t="str">
        <f>IF(Table1[[#This Row],[Artikelbezeichnung Lieferant]]="","",Table1[[#This Row],[Artikelbezeichnung Lieferant]])</f>
        <v/>
      </c>
      <c r="C230" s="1105"/>
      <c r="D230" s="1105"/>
      <c r="E230" s="1105"/>
      <c r="F230" s="1105"/>
      <c r="G230" s="1105"/>
      <c r="H230" s="1105"/>
      <c r="I230" s="1106"/>
      <c r="J230" s="1106"/>
      <c r="K230" s="1106"/>
      <c r="L230" s="1106"/>
      <c r="M230" s="1105"/>
      <c r="N230" s="1106"/>
      <c r="O230" s="1106"/>
      <c r="P230" s="1106"/>
      <c r="Q230" s="1105"/>
      <c r="R230" s="1105"/>
      <c r="S230" s="1105"/>
      <c r="T230" s="1106"/>
      <c r="U230" s="1106"/>
      <c r="V230" s="1106"/>
      <c r="W230" s="1106"/>
      <c r="X230" s="1106"/>
      <c r="Y230" s="1106"/>
      <c r="Z230" s="1105"/>
      <c r="AA230" s="1106"/>
      <c r="AB230" s="1106"/>
      <c r="AC230" s="1106"/>
      <c r="AD230" s="1105"/>
      <c r="AE230" s="1106"/>
      <c r="AF230" s="1106"/>
      <c r="AG230" s="1106"/>
      <c r="AH230" s="1105"/>
    </row>
    <row r="231" spans="1:34">
      <c r="A231" s="1107">
        <f>Table1[[#This Row],[NAN des Artikels]]</f>
        <v>0</v>
      </c>
      <c r="B231" s="1104" t="str">
        <f>IF(Table1[[#This Row],[Artikelbezeichnung Lieferant]]="","",Table1[[#This Row],[Artikelbezeichnung Lieferant]])</f>
        <v/>
      </c>
      <c r="C231" s="1105"/>
      <c r="D231" s="1105"/>
      <c r="E231" s="1105"/>
      <c r="F231" s="1105"/>
      <c r="G231" s="1105"/>
      <c r="H231" s="1105"/>
      <c r="I231" s="1106"/>
      <c r="J231" s="1106"/>
      <c r="K231" s="1106"/>
      <c r="L231" s="1106"/>
      <c r="M231" s="1105"/>
      <c r="N231" s="1106"/>
      <c r="O231" s="1106"/>
      <c r="P231" s="1106"/>
      <c r="Q231" s="1105"/>
      <c r="R231" s="1105"/>
      <c r="S231" s="1105"/>
      <c r="T231" s="1106"/>
      <c r="U231" s="1106"/>
      <c r="V231" s="1106"/>
      <c r="W231" s="1106"/>
      <c r="X231" s="1106"/>
      <c r="Y231" s="1106"/>
      <c r="Z231" s="1105"/>
      <c r="AA231" s="1106"/>
      <c r="AB231" s="1106"/>
      <c r="AC231" s="1106"/>
      <c r="AD231" s="1105"/>
      <c r="AE231" s="1106"/>
      <c r="AF231" s="1106"/>
      <c r="AG231" s="1106"/>
      <c r="AH231" s="1105"/>
    </row>
    <row r="232" spans="1:34">
      <c r="A232" s="1107">
        <f>Table1[[#This Row],[NAN des Artikels]]</f>
        <v>0</v>
      </c>
      <c r="B232" s="1104" t="str">
        <f>IF(Table1[[#This Row],[Artikelbezeichnung Lieferant]]="","",Table1[[#This Row],[Artikelbezeichnung Lieferant]])</f>
        <v/>
      </c>
      <c r="C232" s="1105"/>
      <c r="D232" s="1105"/>
      <c r="E232" s="1105"/>
      <c r="F232" s="1105"/>
      <c r="G232" s="1105"/>
      <c r="H232" s="1105"/>
      <c r="I232" s="1106"/>
      <c r="J232" s="1106"/>
      <c r="K232" s="1106"/>
      <c r="L232" s="1106"/>
      <c r="M232" s="1105"/>
      <c r="N232" s="1106"/>
      <c r="O232" s="1106"/>
      <c r="P232" s="1106"/>
      <c r="Q232" s="1105"/>
      <c r="R232" s="1105"/>
      <c r="S232" s="1105"/>
      <c r="T232" s="1106"/>
      <c r="U232" s="1106"/>
      <c r="V232" s="1106"/>
      <c r="W232" s="1106"/>
      <c r="X232" s="1106"/>
      <c r="Y232" s="1106"/>
      <c r="Z232" s="1105"/>
      <c r="AA232" s="1106"/>
      <c r="AB232" s="1106"/>
      <c r="AC232" s="1106"/>
      <c r="AD232" s="1105"/>
      <c r="AE232" s="1106"/>
      <c r="AF232" s="1106"/>
      <c r="AG232" s="1106"/>
      <c r="AH232" s="1105"/>
    </row>
    <row r="233" spans="1:34">
      <c r="A233" s="1107">
        <f>Table1[[#This Row],[NAN des Artikels]]</f>
        <v>0</v>
      </c>
      <c r="B233" s="1104" t="str">
        <f>IF(Table1[[#This Row],[Artikelbezeichnung Lieferant]]="","",Table1[[#This Row],[Artikelbezeichnung Lieferant]])</f>
        <v/>
      </c>
      <c r="C233" s="1105"/>
      <c r="D233" s="1105"/>
      <c r="E233" s="1105"/>
      <c r="F233" s="1105"/>
      <c r="G233" s="1105"/>
      <c r="H233" s="1105"/>
      <c r="I233" s="1106"/>
      <c r="J233" s="1106"/>
      <c r="K233" s="1106"/>
      <c r="L233" s="1106"/>
      <c r="M233" s="1105"/>
      <c r="N233" s="1106"/>
      <c r="O233" s="1106"/>
      <c r="P233" s="1106"/>
      <c r="Q233" s="1105"/>
      <c r="R233" s="1105"/>
      <c r="S233" s="1105"/>
      <c r="T233" s="1106"/>
      <c r="U233" s="1106"/>
      <c r="V233" s="1106"/>
      <c r="W233" s="1106"/>
      <c r="X233" s="1106"/>
      <c r="Y233" s="1106"/>
      <c r="Z233" s="1105"/>
      <c r="AA233" s="1106"/>
      <c r="AB233" s="1106"/>
      <c r="AC233" s="1106"/>
      <c r="AD233" s="1105"/>
      <c r="AE233" s="1106"/>
      <c r="AF233" s="1106"/>
      <c r="AG233" s="1106"/>
      <c r="AH233" s="1105"/>
    </row>
    <row r="234" spans="1:34">
      <c r="A234" s="1107">
        <f>Table1[[#This Row],[NAN des Artikels]]</f>
        <v>0</v>
      </c>
      <c r="B234" s="1104" t="str">
        <f>IF(Table1[[#This Row],[Artikelbezeichnung Lieferant]]="","",Table1[[#This Row],[Artikelbezeichnung Lieferant]])</f>
        <v/>
      </c>
      <c r="C234" s="1105"/>
      <c r="D234" s="1105"/>
      <c r="E234" s="1105"/>
      <c r="F234" s="1105"/>
      <c r="G234" s="1105"/>
      <c r="H234" s="1105"/>
      <c r="I234" s="1106"/>
      <c r="J234" s="1106"/>
      <c r="K234" s="1106"/>
      <c r="L234" s="1106"/>
      <c r="M234" s="1105"/>
      <c r="N234" s="1106"/>
      <c r="O234" s="1106"/>
      <c r="P234" s="1106"/>
      <c r="Q234" s="1105"/>
      <c r="R234" s="1105"/>
      <c r="S234" s="1105"/>
      <c r="T234" s="1106"/>
      <c r="U234" s="1106"/>
      <c r="V234" s="1106"/>
      <c r="W234" s="1106"/>
      <c r="X234" s="1106"/>
      <c r="Y234" s="1106"/>
      <c r="Z234" s="1105"/>
      <c r="AA234" s="1106"/>
      <c r="AB234" s="1106"/>
      <c r="AC234" s="1106"/>
      <c r="AD234" s="1105"/>
      <c r="AE234" s="1106"/>
      <c r="AF234" s="1106"/>
      <c r="AG234" s="1106"/>
      <c r="AH234" s="1105"/>
    </row>
    <row r="235" spans="1:34">
      <c r="A235" s="1107">
        <f>Table1[[#This Row],[NAN des Artikels]]</f>
        <v>0</v>
      </c>
      <c r="B235" s="1104" t="str">
        <f>IF(Table1[[#This Row],[Artikelbezeichnung Lieferant]]="","",Table1[[#This Row],[Artikelbezeichnung Lieferant]])</f>
        <v/>
      </c>
      <c r="C235" s="1105"/>
      <c r="D235" s="1105"/>
      <c r="E235" s="1105"/>
      <c r="F235" s="1105"/>
      <c r="G235" s="1105"/>
      <c r="H235" s="1105"/>
      <c r="I235" s="1106"/>
      <c r="J235" s="1106"/>
      <c r="K235" s="1106"/>
      <c r="L235" s="1106"/>
      <c r="M235" s="1105"/>
      <c r="N235" s="1106"/>
      <c r="O235" s="1106"/>
      <c r="P235" s="1106"/>
      <c r="Q235" s="1105"/>
      <c r="R235" s="1105"/>
      <c r="S235" s="1105"/>
      <c r="T235" s="1106"/>
      <c r="U235" s="1106"/>
      <c r="V235" s="1106"/>
      <c r="W235" s="1106"/>
      <c r="X235" s="1106"/>
      <c r="Y235" s="1106"/>
      <c r="Z235" s="1105"/>
      <c r="AA235" s="1106"/>
      <c r="AB235" s="1106"/>
      <c r="AC235" s="1106"/>
      <c r="AD235" s="1105"/>
      <c r="AE235" s="1106"/>
      <c r="AF235" s="1106"/>
      <c r="AG235" s="1106"/>
      <c r="AH235" s="1105"/>
    </row>
    <row r="236" spans="1:34">
      <c r="A236" s="1107">
        <f>Table1[[#This Row],[NAN des Artikels]]</f>
        <v>0</v>
      </c>
      <c r="B236" s="1104" t="str">
        <f>IF(Table1[[#This Row],[Artikelbezeichnung Lieferant]]="","",Table1[[#This Row],[Artikelbezeichnung Lieferant]])</f>
        <v/>
      </c>
      <c r="C236" s="1105"/>
      <c r="D236" s="1105"/>
      <c r="E236" s="1105"/>
      <c r="F236" s="1105"/>
      <c r="G236" s="1105"/>
      <c r="H236" s="1105"/>
      <c r="I236" s="1106"/>
      <c r="J236" s="1106"/>
      <c r="K236" s="1106"/>
      <c r="L236" s="1106"/>
      <c r="M236" s="1105"/>
      <c r="N236" s="1106"/>
      <c r="O236" s="1106"/>
      <c r="P236" s="1106"/>
      <c r="Q236" s="1105"/>
      <c r="R236" s="1105"/>
      <c r="S236" s="1105"/>
      <c r="T236" s="1106"/>
      <c r="U236" s="1106"/>
      <c r="V236" s="1106"/>
      <c r="W236" s="1106"/>
      <c r="X236" s="1106"/>
      <c r="Y236" s="1106"/>
      <c r="Z236" s="1105"/>
      <c r="AA236" s="1106"/>
      <c r="AB236" s="1106"/>
      <c r="AC236" s="1106"/>
      <c r="AD236" s="1105"/>
      <c r="AE236" s="1106"/>
      <c r="AF236" s="1106"/>
      <c r="AG236" s="1106"/>
      <c r="AH236" s="1105"/>
    </row>
    <row r="237" spans="1:34">
      <c r="A237" s="1107">
        <f>Table1[[#This Row],[NAN des Artikels]]</f>
        <v>0</v>
      </c>
      <c r="B237" s="1104" t="str">
        <f>IF(Table1[[#This Row],[Artikelbezeichnung Lieferant]]="","",Table1[[#This Row],[Artikelbezeichnung Lieferant]])</f>
        <v/>
      </c>
      <c r="C237" s="1105"/>
      <c r="D237" s="1105"/>
      <c r="E237" s="1105"/>
      <c r="F237" s="1105"/>
      <c r="G237" s="1105"/>
      <c r="H237" s="1105"/>
      <c r="I237" s="1106"/>
      <c r="J237" s="1106"/>
      <c r="K237" s="1106"/>
      <c r="L237" s="1106"/>
      <c r="M237" s="1105"/>
      <c r="N237" s="1106"/>
      <c r="O237" s="1106"/>
      <c r="P237" s="1106"/>
      <c r="Q237" s="1105"/>
      <c r="R237" s="1105"/>
      <c r="S237" s="1105"/>
      <c r="T237" s="1106"/>
      <c r="U237" s="1106"/>
      <c r="V237" s="1106"/>
      <c r="W237" s="1106"/>
      <c r="X237" s="1106"/>
      <c r="Y237" s="1106"/>
      <c r="Z237" s="1105"/>
      <c r="AA237" s="1106"/>
      <c r="AB237" s="1106"/>
      <c r="AC237" s="1106"/>
      <c r="AD237" s="1105"/>
      <c r="AE237" s="1106"/>
      <c r="AF237" s="1106"/>
      <c r="AG237" s="1106"/>
      <c r="AH237" s="1105"/>
    </row>
    <row r="238" spans="1:34">
      <c r="A238" s="1107">
        <f>Table1[[#This Row],[NAN des Artikels]]</f>
        <v>0</v>
      </c>
      <c r="B238" s="1104" t="str">
        <f>IF(Table1[[#This Row],[Artikelbezeichnung Lieferant]]="","",Table1[[#This Row],[Artikelbezeichnung Lieferant]])</f>
        <v/>
      </c>
      <c r="C238" s="1105"/>
      <c r="D238" s="1105"/>
      <c r="E238" s="1105"/>
      <c r="F238" s="1105"/>
      <c r="G238" s="1105"/>
      <c r="H238" s="1105"/>
      <c r="I238" s="1106"/>
      <c r="J238" s="1106"/>
      <c r="K238" s="1106"/>
      <c r="L238" s="1106"/>
      <c r="M238" s="1105"/>
      <c r="N238" s="1106"/>
      <c r="O238" s="1106"/>
      <c r="P238" s="1106"/>
      <c r="Q238" s="1105"/>
      <c r="R238" s="1105"/>
      <c r="S238" s="1105"/>
      <c r="T238" s="1106"/>
      <c r="U238" s="1106"/>
      <c r="V238" s="1106"/>
      <c r="W238" s="1106"/>
      <c r="X238" s="1106"/>
      <c r="Y238" s="1106"/>
      <c r="Z238" s="1105"/>
      <c r="AA238" s="1106"/>
      <c r="AB238" s="1106"/>
      <c r="AC238" s="1106"/>
      <c r="AD238" s="1105"/>
      <c r="AE238" s="1106"/>
      <c r="AF238" s="1106"/>
      <c r="AG238" s="1106"/>
      <c r="AH238" s="1105"/>
    </row>
    <row r="239" spans="1:34">
      <c r="A239" s="1107">
        <f>Table1[[#This Row],[NAN des Artikels]]</f>
        <v>0</v>
      </c>
      <c r="B239" s="1104" t="str">
        <f>IF(Table1[[#This Row],[Artikelbezeichnung Lieferant]]="","",Table1[[#This Row],[Artikelbezeichnung Lieferant]])</f>
        <v/>
      </c>
      <c r="C239" s="1105"/>
      <c r="D239" s="1105"/>
      <c r="E239" s="1105"/>
      <c r="F239" s="1105"/>
      <c r="G239" s="1105"/>
      <c r="H239" s="1105"/>
      <c r="I239" s="1106"/>
      <c r="J239" s="1106"/>
      <c r="K239" s="1106"/>
      <c r="L239" s="1106"/>
      <c r="M239" s="1105"/>
      <c r="N239" s="1106"/>
      <c r="O239" s="1106"/>
      <c r="P239" s="1106"/>
      <c r="Q239" s="1105"/>
      <c r="R239" s="1105"/>
      <c r="S239" s="1105"/>
      <c r="T239" s="1106"/>
      <c r="U239" s="1106"/>
      <c r="V239" s="1106"/>
      <c r="W239" s="1106"/>
      <c r="X239" s="1106"/>
      <c r="Y239" s="1106"/>
      <c r="Z239" s="1105"/>
      <c r="AA239" s="1106"/>
      <c r="AB239" s="1106"/>
      <c r="AC239" s="1106"/>
      <c r="AD239" s="1105"/>
      <c r="AE239" s="1106"/>
      <c r="AF239" s="1106"/>
      <c r="AG239" s="1106"/>
      <c r="AH239" s="1105"/>
    </row>
    <row r="240" spans="1:34">
      <c r="A240" s="1107">
        <f>Table1[[#This Row],[NAN des Artikels]]</f>
        <v>0</v>
      </c>
      <c r="B240" s="1104" t="str">
        <f>IF(Table1[[#This Row],[Artikelbezeichnung Lieferant]]="","",Table1[[#This Row],[Artikelbezeichnung Lieferant]])</f>
        <v/>
      </c>
      <c r="C240" s="1105"/>
      <c r="D240" s="1105"/>
      <c r="E240" s="1105"/>
      <c r="F240" s="1105"/>
      <c r="G240" s="1105"/>
      <c r="H240" s="1105"/>
      <c r="I240" s="1106"/>
      <c r="J240" s="1106"/>
      <c r="K240" s="1106"/>
      <c r="L240" s="1106"/>
      <c r="M240" s="1105"/>
      <c r="N240" s="1106"/>
      <c r="O240" s="1106"/>
      <c r="P240" s="1106"/>
      <c r="Q240" s="1105"/>
      <c r="R240" s="1105"/>
      <c r="S240" s="1105"/>
      <c r="T240" s="1106"/>
      <c r="U240" s="1106"/>
      <c r="V240" s="1106"/>
      <c r="W240" s="1106"/>
      <c r="X240" s="1106"/>
      <c r="Y240" s="1106"/>
      <c r="Z240" s="1105"/>
      <c r="AA240" s="1106"/>
      <c r="AB240" s="1106"/>
      <c r="AC240" s="1106"/>
      <c r="AD240" s="1105"/>
      <c r="AE240" s="1106"/>
      <c r="AF240" s="1106"/>
      <c r="AG240" s="1106"/>
      <c r="AH240" s="1105"/>
    </row>
    <row r="241" spans="1:34">
      <c r="A241" s="1107">
        <f>Table1[[#This Row],[NAN des Artikels]]</f>
        <v>0</v>
      </c>
      <c r="B241" s="1104" t="str">
        <f>IF(Table1[[#This Row],[Artikelbezeichnung Lieferant]]="","",Table1[[#This Row],[Artikelbezeichnung Lieferant]])</f>
        <v/>
      </c>
      <c r="C241" s="1105"/>
      <c r="D241" s="1105"/>
      <c r="E241" s="1105"/>
      <c r="F241" s="1105"/>
      <c r="G241" s="1105"/>
      <c r="H241" s="1105"/>
      <c r="I241" s="1106"/>
      <c r="J241" s="1106"/>
      <c r="K241" s="1106"/>
      <c r="L241" s="1106"/>
      <c r="M241" s="1105"/>
      <c r="N241" s="1106"/>
      <c r="O241" s="1106"/>
      <c r="P241" s="1106"/>
      <c r="Q241" s="1105"/>
      <c r="R241" s="1105"/>
      <c r="S241" s="1105"/>
      <c r="T241" s="1106"/>
      <c r="U241" s="1106"/>
      <c r="V241" s="1106"/>
      <c r="W241" s="1106"/>
      <c r="X241" s="1106"/>
      <c r="Y241" s="1106"/>
      <c r="Z241" s="1105"/>
      <c r="AA241" s="1106"/>
      <c r="AB241" s="1106"/>
      <c r="AC241" s="1106"/>
      <c r="AD241" s="1105"/>
      <c r="AE241" s="1106"/>
      <c r="AF241" s="1106"/>
      <c r="AG241" s="1106"/>
      <c r="AH241" s="1105"/>
    </row>
    <row r="242" spans="1:34">
      <c r="A242" s="1107">
        <f>Table1[[#This Row],[NAN des Artikels]]</f>
        <v>0</v>
      </c>
      <c r="B242" s="1104" t="str">
        <f>IF(Table1[[#This Row],[Artikelbezeichnung Lieferant]]="","",Table1[[#This Row],[Artikelbezeichnung Lieferant]])</f>
        <v/>
      </c>
      <c r="C242" s="1105"/>
      <c r="D242" s="1105"/>
      <c r="E242" s="1105"/>
      <c r="F242" s="1105"/>
      <c r="G242" s="1105"/>
      <c r="H242" s="1105"/>
      <c r="I242" s="1106"/>
      <c r="J242" s="1106"/>
      <c r="K242" s="1106"/>
      <c r="L242" s="1106"/>
      <c r="M242" s="1105"/>
      <c r="N242" s="1106"/>
      <c r="O242" s="1106"/>
      <c r="P242" s="1106"/>
      <c r="Q242" s="1105"/>
      <c r="R242" s="1105"/>
      <c r="S242" s="1105"/>
      <c r="T242" s="1106"/>
      <c r="U242" s="1106"/>
      <c r="V242" s="1106"/>
      <c r="W242" s="1106"/>
      <c r="X242" s="1106"/>
      <c r="Y242" s="1106"/>
      <c r="Z242" s="1105"/>
      <c r="AA242" s="1106"/>
      <c r="AB242" s="1106"/>
      <c r="AC242" s="1106"/>
      <c r="AD242" s="1105"/>
      <c r="AE242" s="1106"/>
      <c r="AF242" s="1106"/>
      <c r="AG242" s="1106"/>
      <c r="AH242" s="1105"/>
    </row>
    <row r="243" spans="1:34">
      <c r="A243" s="1107">
        <f>Table1[[#This Row],[NAN des Artikels]]</f>
        <v>0</v>
      </c>
      <c r="B243" s="1104" t="str">
        <f>IF(Table1[[#This Row],[Artikelbezeichnung Lieferant]]="","",Table1[[#This Row],[Artikelbezeichnung Lieferant]])</f>
        <v/>
      </c>
      <c r="C243" s="1105"/>
      <c r="D243" s="1105"/>
      <c r="E243" s="1105"/>
      <c r="F243" s="1105"/>
      <c r="G243" s="1105"/>
      <c r="H243" s="1105"/>
      <c r="I243" s="1106"/>
      <c r="J243" s="1106"/>
      <c r="K243" s="1106"/>
      <c r="L243" s="1106"/>
      <c r="M243" s="1105"/>
      <c r="N243" s="1106"/>
      <c r="O243" s="1106"/>
      <c r="P243" s="1106"/>
      <c r="Q243" s="1105"/>
      <c r="R243" s="1105"/>
      <c r="S243" s="1105"/>
      <c r="T243" s="1106"/>
      <c r="U243" s="1106"/>
      <c r="V243" s="1106"/>
      <c r="W243" s="1106"/>
      <c r="X243" s="1106"/>
      <c r="Y243" s="1106"/>
      <c r="Z243" s="1105"/>
      <c r="AA243" s="1106"/>
      <c r="AB243" s="1106"/>
      <c r="AC243" s="1106"/>
      <c r="AD243" s="1105"/>
      <c r="AE243" s="1106"/>
      <c r="AF243" s="1106"/>
      <c r="AG243" s="1106"/>
      <c r="AH243" s="1105"/>
    </row>
    <row r="244" spans="1:34">
      <c r="A244" s="1107">
        <f>Table1[[#This Row],[NAN des Artikels]]</f>
        <v>0</v>
      </c>
      <c r="B244" s="1104" t="str">
        <f>IF(Table1[[#This Row],[Artikelbezeichnung Lieferant]]="","",Table1[[#This Row],[Artikelbezeichnung Lieferant]])</f>
        <v/>
      </c>
      <c r="C244" s="1105"/>
      <c r="D244" s="1105"/>
      <c r="E244" s="1105"/>
      <c r="F244" s="1105"/>
      <c r="G244" s="1105"/>
      <c r="H244" s="1105"/>
      <c r="I244" s="1106"/>
      <c r="J244" s="1106"/>
      <c r="K244" s="1106"/>
      <c r="L244" s="1106"/>
      <c r="M244" s="1105"/>
      <c r="N244" s="1106"/>
      <c r="O244" s="1106"/>
      <c r="P244" s="1106"/>
      <c r="Q244" s="1105"/>
      <c r="R244" s="1105"/>
      <c r="S244" s="1105"/>
      <c r="T244" s="1106"/>
      <c r="U244" s="1106"/>
      <c r="V244" s="1106"/>
      <c r="W244" s="1106"/>
      <c r="X244" s="1106"/>
      <c r="Y244" s="1106"/>
      <c r="Z244" s="1105"/>
      <c r="AA244" s="1106"/>
      <c r="AB244" s="1106"/>
      <c r="AC244" s="1106"/>
      <c r="AD244" s="1105"/>
      <c r="AE244" s="1106"/>
      <c r="AF244" s="1106"/>
      <c r="AG244" s="1106"/>
      <c r="AH244" s="1105"/>
    </row>
    <row r="245" spans="1:34">
      <c r="A245" s="1107">
        <f>Table1[[#This Row],[NAN des Artikels]]</f>
        <v>0</v>
      </c>
      <c r="B245" s="1104" t="str">
        <f>IF(Table1[[#This Row],[Artikelbezeichnung Lieferant]]="","",Table1[[#This Row],[Artikelbezeichnung Lieferant]])</f>
        <v/>
      </c>
      <c r="C245" s="1105"/>
      <c r="D245" s="1105"/>
      <c r="E245" s="1105"/>
      <c r="F245" s="1105"/>
      <c r="G245" s="1105"/>
      <c r="H245" s="1105"/>
      <c r="I245" s="1106"/>
      <c r="J245" s="1106"/>
      <c r="K245" s="1106"/>
      <c r="L245" s="1106"/>
      <c r="M245" s="1105"/>
      <c r="N245" s="1106"/>
      <c r="O245" s="1106"/>
      <c r="P245" s="1106"/>
      <c r="Q245" s="1105"/>
      <c r="R245" s="1105"/>
      <c r="S245" s="1105"/>
      <c r="T245" s="1106"/>
      <c r="U245" s="1106"/>
      <c r="V245" s="1106"/>
      <c r="W245" s="1106"/>
      <c r="X245" s="1106"/>
      <c r="Y245" s="1106"/>
      <c r="Z245" s="1105"/>
      <c r="AA245" s="1106"/>
      <c r="AB245" s="1106"/>
      <c r="AC245" s="1106"/>
      <c r="AD245" s="1105"/>
      <c r="AE245" s="1106"/>
      <c r="AF245" s="1106"/>
      <c r="AG245" s="1106"/>
      <c r="AH245" s="1105"/>
    </row>
    <row r="246" spans="1:34">
      <c r="A246" s="1107">
        <f>Table1[[#This Row],[NAN des Artikels]]</f>
        <v>0</v>
      </c>
      <c r="B246" s="1104" t="str">
        <f>IF(Table1[[#This Row],[Artikelbezeichnung Lieferant]]="","",Table1[[#This Row],[Artikelbezeichnung Lieferant]])</f>
        <v/>
      </c>
      <c r="C246" s="1105"/>
      <c r="D246" s="1105"/>
      <c r="E246" s="1105"/>
      <c r="F246" s="1105"/>
      <c r="G246" s="1105"/>
      <c r="H246" s="1105"/>
      <c r="I246" s="1106"/>
      <c r="J246" s="1106"/>
      <c r="K246" s="1106"/>
      <c r="L246" s="1106"/>
      <c r="M246" s="1105"/>
      <c r="N246" s="1106"/>
      <c r="O246" s="1106"/>
      <c r="P246" s="1106"/>
      <c r="Q246" s="1105"/>
      <c r="R246" s="1105"/>
      <c r="S246" s="1105"/>
      <c r="T246" s="1106"/>
      <c r="U246" s="1106"/>
      <c r="V246" s="1106"/>
      <c r="W246" s="1106"/>
      <c r="X246" s="1106"/>
      <c r="Y246" s="1106"/>
      <c r="Z246" s="1105"/>
      <c r="AA246" s="1106"/>
      <c r="AB246" s="1106"/>
      <c r="AC246" s="1106"/>
      <c r="AD246" s="1105"/>
      <c r="AE246" s="1106"/>
      <c r="AF246" s="1106"/>
      <c r="AG246" s="1106"/>
      <c r="AH246" s="1105"/>
    </row>
    <row r="247" spans="1:34">
      <c r="A247" s="1107">
        <f>Table1[[#This Row],[NAN des Artikels]]</f>
        <v>0</v>
      </c>
      <c r="B247" s="1104" t="str">
        <f>IF(Table1[[#This Row],[Artikelbezeichnung Lieferant]]="","",Table1[[#This Row],[Artikelbezeichnung Lieferant]])</f>
        <v/>
      </c>
      <c r="C247" s="1105"/>
      <c r="D247" s="1105"/>
      <c r="E247" s="1105"/>
      <c r="F247" s="1105"/>
      <c r="G247" s="1105"/>
      <c r="H247" s="1105"/>
      <c r="I247" s="1106"/>
      <c r="J247" s="1106"/>
      <c r="K247" s="1106"/>
      <c r="L247" s="1106"/>
      <c r="M247" s="1105"/>
      <c r="N247" s="1106"/>
      <c r="O247" s="1106"/>
      <c r="P247" s="1106"/>
      <c r="Q247" s="1105"/>
      <c r="R247" s="1105"/>
      <c r="S247" s="1105"/>
      <c r="T247" s="1106"/>
      <c r="U247" s="1106"/>
      <c r="V247" s="1106"/>
      <c r="W247" s="1106"/>
      <c r="X247" s="1106"/>
      <c r="Y247" s="1106"/>
      <c r="Z247" s="1105"/>
      <c r="AA247" s="1106"/>
      <c r="AB247" s="1106"/>
      <c r="AC247" s="1106"/>
      <c r="AD247" s="1105"/>
      <c r="AE247" s="1106"/>
      <c r="AF247" s="1106"/>
      <c r="AG247" s="1106"/>
      <c r="AH247" s="1105"/>
    </row>
    <row r="248" spans="1:34">
      <c r="A248" s="1107">
        <f>Table1[[#This Row],[NAN des Artikels]]</f>
        <v>0</v>
      </c>
      <c r="B248" s="1104" t="str">
        <f>IF(Table1[[#This Row],[Artikelbezeichnung Lieferant]]="","",Table1[[#This Row],[Artikelbezeichnung Lieferant]])</f>
        <v/>
      </c>
      <c r="C248" s="1105"/>
      <c r="D248" s="1105"/>
      <c r="E248" s="1105"/>
      <c r="F248" s="1105"/>
      <c r="G248" s="1105"/>
      <c r="H248" s="1105"/>
      <c r="I248" s="1106"/>
      <c r="J248" s="1106"/>
      <c r="K248" s="1106"/>
      <c r="L248" s="1106"/>
      <c r="M248" s="1105"/>
      <c r="N248" s="1106"/>
      <c r="O248" s="1106"/>
      <c r="P248" s="1106"/>
      <c r="Q248" s="1105"/>
      <c r="R248" s="1105"/>
      <c r="S248" s="1105"/>
      <c r="T248" s="1106"/>
      <c r="U248" s="1106"/>
      <c r="V248" s="1106"/>
      <c r="W248" s="1106"/>
      <c r="X248" s="1106"/>
      <c r="Y248" s="1106"/>
      <c r="Z248" s="1105"/>
      <c r="AA248" s="1106"/>
      <c r="AB248" s="1106"/>
      <c r="AC248" s="1106"/>
      <c r="AD248" s="1105"/>
      <c r="AE248" s="1106"/>
      <c r="AF248" s="1106"/>
      <c r="AG248" s="1106"/>
      <c r="AH248" s="1105"/>
    </row>
    <row r="249" spans="1:34">
      <c r="A249" s="1107">
        <f>Table1[[#This Row],[NAN des Artikels]]</f>
        <v>0</v>
      </c>
      <c r="B249" s="1104" t="str">
        <f>IF(Table1[[#This Row],[Artikelbezeichnung Lieferant]]="","",Table1[[#This Row],[Artikelbezeichnung Lieferant]])</f>
        <v/>
      </c>
      <c r="C249" s="1105"/>
      <c r="D249" s="1105"/>
      <c r="E249" s="1105"/>
      <c r="F249" s="1105"/>
      <c r="G249" s="1105"/>
      <c r="H249" s="1105"/>
      <c r="I249" s="1106"/>
      <c r="J249" s="1106"/>
      <c r="K249" s="1106"/>
      <c r="L249" s="1106"/>
      <c r="M249" s="1105"/>
      <c r="N249" s="1106"/>
      <c r="O249" s="1106"/>
      <c r="P249" s="1106"/>
      <c r="Q249" s="1105"/>
      <c r="R249" s="1105"/>
      <c r="S249" s="1105"/>
      <c r="T249" s="1106"/>
      <c r="U249" s="1106"/>
      <c r="V249" s="1106"/>
      <c r="W249" s="1106"/>
      <c r="X249" s="1106"/>
      <c r="Y249" s="1106"/>
      <c r="Z249" s="1105"/>
      <c r="AA249" s="1106"/>
      <c r="AB249" s="1106"/>
      <c r="AC249" s="1106"/>
      <c r="AD249" s="1105"/>
      <c r="AE249" s="1106"/>
      <c r="AF249" s="1106"/>
      <c r="AG249" s="1106"/>
      <c r="AH249" s="1105"/>
    </row>
    <row r="250" spans="1:34">
      <c r="A250" s="1107">
        <f>Table1[[#This Row],[NAN des Artikels]]</f>
        <v>0</v>
      </c>
      <c r="B250" s="1104" t="str">
        <f>IF(Table1[[#This Row],[Artikelbezeichnung Lieferant]]="","",Table1[[#This Row],[Artikelbezeichnung Lieferant]])</f>
        <v/>
      </c>
      <c r="C250" s="1105"/>
      <c r="D250" s="1105"/>
      <c r="E250" s="1105"/>
      <c r="F250" s="1105"/>
      <c r="G250" s="1105"/>
      <c r="H250" s="1105"/>
      <c r="I250" s="1106"/>
      <c r="J250" s="1106"/>
      <c r="K250" s="1106"/>
      <c r="L250" s="1106"/>
      <c r="M250" s="1105"/>
      <c r="N250" s="1106"/>
      <c r="O250" s="1106"/>
      <c r="P250" s="1106"/>
      <c r="Q250" s="1105"/>
      <c r="R250" s="1105"/>
      <c r="S250" s="1105"/>
      <c r="T250" s="1106"/>
      <c r="U250" s="1106"/>
      <c r="V250" s="1106"/>
      <c r="W250" s="1106"/>
      <c r="X250" s="1106"/>
      <c r="Y250" s="1106"/>
      <c r="Z250" s="1105"/>
      <c r="AA250" s="1106"/>
      <c r="AB250" s="1106"/>
      <c r="AC250" s="1106"/>
      <c r="AD250" s="1105"/>
      <c r="AE250" s="1106"/>
      <c r="AF250" s="1106"/>
      <c r="AG250" s="1106"/>
      <c r="AH250" s="1105"/>
    </row>
    <row r="251" spans="1:34">
      <c r="A251" s="1107">
        <f>Table1[[#This Row],[NAN des Artikels]]</f>
        <v>0</v>
      </c>
      <c r="B251" s="1104" t="str">
        <f>IF(Table1[[#This Row],[Artikelbezeichnung Lieferant]]="","",Table1[[#This Row],[Artikelbezeichnung Lieferant]])</f>
        <v/>
      </c>
      <c r="C251" s="1105"/>
      <c r="D251" s="1105"/>
      <c r="E251" s="1105"/>
      <c r="F251" s="1105"/>
      <c r="G251" s="1105"/>
      <c r="H251" s="1105"/>
      <c r="I251" s="1106"/>
      <c r="J251" s="1106"/>
      <c r="K251" s="1106"/>
      <c r="L251" s="1106"/>
      <c r="M251" s="1105"/>
      <c r="N251" s="1106"/>
      <c r="O251" s="1106"/>
      <c r="P251" s="1106"/>
      <c r="Q251" s="1105"/>
      <c r="R251" s="1105"/>
      <c r="S251" s="1105"/>
      <c r="T251" s="1106"/>
      <c r="U251" s="1106"/>
      <c r="V251" s="1106"/>
      <c r="W251" s="1106"/>
      <c r="X251" s="1106"/>
      <c r="Y251" s="1106"/>
      <c r="Z251" s="1105"/>
      <c r="AA251" s="1106"/>
      <c r="AB251" s="1106"/>
      <c r="AC251" s="1106"/>
      <c r="AD251" s="1105"/>
      <c r="AE251" s="1106"/>
      <c r="AF251" s="1106"/>
      <c r="AG251" s="1106"/>
      <c r="AH251" s="1105"/>
    </row>
    <row r="252" spans="1:34">
      <c r="A252" s="1107">
        <f>Table1[[#This Row],[NAN des Artikels]]</f>
        <v>0</v>
      </c>
      <c r="B252" s="1104" t="str">
        <f>IF(Table1[[#This Row],[Artikelbezeichnung Lieferant]]="","",Table1[[#This Row],[Artikelbezeichnung Lieferant]])</f>
        <v/>
      </c>
      <c r="C252" s="1105"/>
      <c r="D252" s="1105"/>
      <c r="E252" s="1105"/>
      <c r="F252" s="1105"/>
      <c r="G252" s="1105"/>
      <c r="H252" s="1105"/>
      <c r="I252" s="1106"/>
      <c r="J252" s="1106"/>
      <c r="K252" s="1106"/>
      <c r="L252" s="1106"/>
      <c r="M252" s="1105"/>
      <c r="N252" s="1106"/>
      <c r="O252" s="1106"/>
      <c r="P252" s="1106"/>
      <c r="Q252" s="1105"/>
      <c r="R252" s="1105"/>
      <c r="S252" s="1105"/>
      <c r="T252" s="1106"/>
      <c r="U252" s="1106"/>
      <c r="V252" s="1106"/>
      <c r="W252" s="1106"/>
      <c r="X252" s="1106"/>
      <c r="Y252" s="1106"/>
      <c r="Z252" s="1105"/>
      <c r="AA252" s="1106"/>
      <c r="AB252" s="1106"/>
      <c r="AC252" s="1106"/>
      <c r="AD252" s="1105"/>
      <c r="AE252" s="1106"/>
      <c r="AF252" s="1106"/>
      <c r="AG252" s="1106"/>
      <c r="AH252" s="1105"/>
    </row>
    <row r="253" spans="1:34">
      <c r="A253" s="1107">
        <f>Table1[[#This Row],[NAN des Artikels]]</f>
        <v>0</v>
      </c>
      <c r="B253" s="1104" t="str">
        <f>IF(Table1[[#This Row],[Artikelbezeichnung Lieferant]]="","",Table1[[#This Row],[Artikelbezeichnung Lieferant]])</f>
        <v/>
      </c>
      <c r="C253" s="1105"/>
      <c r="D253" s="1105"/>
      <c r="E253" s="1105"/>
      <c r="F253" s="1105"/>
      <c r="G253" s="1105"/>
      <c r="H253" s="1105"/>
      <c r="I253" s="1106"/>
      <c r="J253" s="1106"/>
      <c r="K253" s="1106"/>
      <c r="L253" s="1106"/>
      <c r="M253" s="1105"/>
      <c r="N253" s="1106"/>
      <c r="O253" s="1106"/>
      <c r="P253" s="1106"/>
      <c r="Q253" s="1105"/>
      <c r="R253" s="1105"/>
      <c r="S253" s="1105"/>
      <c r="T253" s="1106"/>
      <c r="U253" s="1106"/>
      <c r="V253" s="1106"/>
      <c r="W253" s="1106"/>
      <c r="X253" s="1106"/>
      <c r="Y253" s="1106"/>
      <c r="Z253" s="1105"/>
      <c r="AA253" s="1106"/>
      <c r="AB253" s="1106"/>
      <c r="AC253" s="1106"/>
      <c r="AD253" s="1105"/>
      <c r="AE253" s="1106"/>
      <c r="AF253" s="1106"/>
      <c r="AG253" s="1106"/>
      <c r="AH253" s="1105"/>
    </row>
    <row r="254" spans="1:34">
      <c r="A254" s="1107">
        <f>Table1[[#This Row],[NAN des Artikels]]</f>
        <v>0</v>
      </c>
      <c r="B254" s="1104" t="str">
        <f>IF(Table1[[#This Row],[Artikelbezeichnung Lieferant]]="","",Table1[[#This Row],[Artikelbezeichnung Lieferant]])</f>
        <v/>
      </c>
      <c r="C254" s="1105"/>
      <c r="D254" s="1105"/>
      <c r="E254" s="1105"/>
      <c r="F254" s="1105"/>
      <c r="G254" s="1105"/>
      <c r="H254" s="1105"/>
      <c r="I254" s="1106"/>
      <c r="J254" s="1106"/>
      <c r="K254" s="1106"/>
      <c r="L254" s="1106"/>
      <c r="M254" s="1105"/>
      <c r="N254" s="1106"/>
      <c r="O254" s="1106"/>
      <c r="P254" s="1106"/>
      <c r="Q254" s="1105"/>
      <c r="R254" s="1105"/>
      <c r="S254" s="1105"/>
      <c r="T254" s="1106"/>
      <c r="U254" s="1106"/>
      <c r="V254" s="1106"/>
      <c r="W254" s="1106"/>
      <c r="X254" s="1106"/>
      <c r="Y254" s="1106"/>
      <c r="Z254" s="1105"/>
      <c r="AA254" s="1106"/>
      <c r="AB254" s="1106"/>
      <c r="AC254" s="1106"/>
      <c r="AD254" s="1105"/>
      <c r="AE254" s="1106"/>
      <c r="AF254" s="1106"/>
      <c r="AG254" s="1106"/>
      <c r="AH254" s="1105"/>
    </row>
    <row r="255" spans="1:34">
      <c r="A255" s="1107">
        <f>Table1[[#This Row],[NAN des Artikels]]</f>
        <v>0</v>
      </c>
      <c r="B255" s="1104" t="str">
        <f>IF(Table1[[#This Row],[Artikelbezeichnung Lieferant]]="","",Table1[[#This Row],[Artikelbezeichnung Lieferant]])</f>
        <v/>
      </c>
      <c r="C255" s="1105"/>
      <c r="D255" s="1105"/>
      <c r="E255" s="1105"/>
      <c r="F255" s="1105"/>
      <c r="G255" s="1105"/>
      <c r="H255" s="1105"/>
      <c r="I255" s="1106"/>
      <c r="J255" s="1106"/>
      <c r="K255" s="1106"/>
      <c r="L255" s="1106"/>
      <c r="M255" s="1105"/>
      <c r="N255" s="1106"/>
      <c r="O255" s="1106"/>
      <c r="P255" s="1106"/>
      <c r="Q255" s="1105"/>
      <c r="R255" s="1105"/>
      <c r="S255" s="1105"/>
      <c r="T255" s="1106"/>
      <c r="U255" s="1106"/>
      <c r="V255" s="1106"/>
      <c r="W255" s="1106"/>
      <c r="X255" s="1106"/>
      <c r="Y255" s="1106"/>
      <c r="Z255" s="1105"/>
      <c r="AA255" s="1106"/>
      <c r="AB255" s="1106"/>
      <c r="AC255" s="1106"/>
      <c r="AD255" s="1105"/>
      <c r="AE255" s="1106"/>
      <c r="AF255" s="1106"/>
      <c r="AG255" s="1106"/>
      <c r="AH255" s="1105"/>
    </row>
    <row r="256" spans="1:34">
      <c r="A256" s="1107">
        <f>Table1[[#This Row],[NAN des Artikels]]</f>
        <v>0</v>
      </c>
      <c r="B256" s="1104" t="str">
        <f>IF(Table1[[#This Row],[Artikelbezeichnung Lieferant]]="","",Table1[[#This Row],[Artikelbezeichnung Lieferant]])</f>
        <v/>
      </c>
      <c r="C256" s="1105"/>
      <c r="D256" s="1105"/>
      <c r="E256" s="1105"/>
      <c r="F256" s="1105"/>
      <c r="G256" s="1105"/>
      <c r="H256" s="1105"/>
      <c r="I256" s="1106"/>
      <c r="J256" s="1106"/>
      <c r="K256" s="1106"/>
      <c r="L256" s="1106"/>
      <c r="M256" s="1105"/>
      <c r="N256" s="1106"/>
      <c r="O256" s="1106"/>
      <c r="P256" s="1106"/>
      <c r="Q256" s="1105"/>
      <c r="R256" s="1105"/>
      <c r="S256" s="1105"/>
      <c r="T256" s="1106"/>
      <c r="U256" s="1106"/>
      <c r="V256" s="1106"/>
      <c r="W256" s="1106"/>
      <c r="X256" s="1106"/>
      <c r="Y256" s="1106"/>
      <c r="Z256" s="1105"/>
      <c r="AA256" s="1106"/>
      <c r="AB256" s="1106"/>
      <c r="AC256" s="1106"/>
      <c r="AD256" s="1105"/>
      <c r="AE256" s="1106"/>
      <c r="AF256" s="1106"/>
      <c r="AG256" s="1106"/>
      <c r="AH256" s="1105"/>
    </row>
    <row r="257" spans="1:34">
      <c r="A257" s="1107">
        <f>Table1[[#This Row],[NAN des Artikels]]</f>
        <v>0</v>
      </c>
      <c r="B257" s="1104" t="str">
        <f>IF(Table1[[#This Row],[Artikelbezeichnung Lieferant]]="","",Table1[[#This Row],[Artikelbezeichnung Lieferant]])</f>
        <v/>
      </c>
      <c r="C257" s="1105"/>
      <c r="D257" s="1105"/>
      <c r="E257" s="1105"/>
      <c r="F257" s="1105"/>
      <c r="G257" s="1105"/>
      <c r="H257" s="1105"/>
      <c r="I257" s="1106"/>
      <c r="J257" s="1106"/>
      <c r="K257" s="1106"/>
      <c r="L257" s="1106"/>
      <c r="M257" s="1105"/>
      <c r="N257" s="1106"/>
      <c r="O257" s="1106"/>
      <c r="P257" s="1106"/>
      <c r="Q257" s="1105"/>
      <c r="R257" s="1105"/>
      <c r="S257" s="1105"/>
      <c r="T257" s="1106"/>
      <c r="U257" s="1106"/>
      <c r="V257" s="1106"/>
      <c r="W257" s="1106"/>
      <c r="X257" s="1106"/>
      <c r="Y257" s="1106"/>
      <c r="Z257" s="1105"/>
      <c r="AA257" s="1106"/>
      <c r="AB257" s="1106"/>
      <c r="AC257" s="1106"/>
      <c r="AD257" s="1105"/>
      <c r="AE257" s="1106"/>
      <c r="AF257" s="1106"/>
      <c r="AG257" s="1106"/>
      <c r="AH257" s="1105"/>
    </row>
    <row r="258" spans="1:34">
      <c r="A258" s="1107">
        <f>Table1[[#This Row],[NAN des Artikels]]</f>
        <v>0</v>
      </c>
      <c r="B258" s="1104" t="str">
        <f>IF(Table1[[#This Row],[Artikelbezeichnung Lieferant]]="","",Table1[[#This Row],[Artikelbezeichnung Lieferant]])</f>
        <v/>
      </c>
      <c r="C258" s="1105"/>
      <c r="D258" s="1105"/>
      <c r="E258" s="1105"/>
      <c r="F258" s="1105"/>
      <c r="G258" s="1105"/>
      <c r="H258" s="1105"/>
      <c r="I258" s="1106"/>
      <c r="J258" s="1106"/>
      <c r="K258" s="1106"/>
      <c r="L258" s="1106"/>
      <c r="M258" s="1105"/>
      <c r="N258" s="1106"/>
      <c r="O258" s="1106"/>
      <c r="P258" s="1106"/>
      <c r="Q258" s="1105"/>
      <c r="R258" s="1105"/>
      <c r="S258" s="1105"/>
      <c r="T258" s="1106"/>
      <c r="U258" s="1106"/>
      <c r="V258" s="1106"/>
      <c r="W258" s="1106"/>
      <c r="X258" s="1106"/>
      <c r="Y258" s="1106"/>
      <c r="Z258" s="1105"/>
      <c r="AA258" s="1106"/>
      <c r="AB258" s="1106"/>
      <c r="AC258" s="1106"/>
      <c r="AD258" s="1105"/>
      <c r="AE258" s="1106"/>
      <c r="AF258" s="1106"/>
      <c r="AG258" s="1106"/>
      <c r="AH258" s="1105"/>
    </row>
    <row r="259" spans="1:34">
      <c r="A259" s="1107">
        <f>Table1[[#This Row],[NAN des Artikels]]</f>
        <v>0</v>
      </c>
      <c r="B259" s="1104" t="str">
        <f>IF(Table1[[#This Row],[Artikelbezeichnung Lieferant]]="","",Table1[[#This Row],[Artikelbezeichnung Lieferant]])</f>
        <v/>
      </c>
      <c r="C259" s="1105"/>
      <c r="D259" s="1105"/>
      <c r="E259" s="1105"/>
      <c r="F259" s="1105"/>
      <c r="G259" s="1105"/>
      <c r="H259" s="1105"/>
      <c r="I259" s="1106"/>
      <c r="J259" s="1106"/>
      <c r="K259" s="1106"/>
      <c r="L259" s="1106"/>
      <c r="M259" s="1105"/>
      <c r="N259" s="1106"/>
      <c r="O259" s="1106"/>
      <c r="P259" s="1106"/>
      <c r="Q259" s="1105"/>
      <c r="R259" s="1105"/>
      <c r="S259" s="1105"/>
      <c r="T259" s="1106"/>
      <c r="U259" s="1106"/>
      <c r="V259" s="1106"/>
      <c r="W259" s="1106"/>
      <c r="X259" s="1106"/>
      <c r="Y259" s="1106"/>
      <c r="Z259" s="1105"/>
      <c r="AA259" s="1106"/>
      <c r="AB259" s="1106"/>
      <c r="AC259" s="1106"/>
      <c r="AD259" s="1105"/>
      <c r="AE259" s="1106"/>
      <c r="AF259" s="1106"/>
      <c r="AG259" s="1106"/>
      <c r="AH259" s="1105"/>
    </row>
    <row r="260" spans="1:34">
      <c r="A260" s="1107">
        <f>Table1[[#This Row],[NAN des Artikels]]</f>
        <v>0</v>
      </c>
      <c r="B260" s="1104" t="str">
        <f>IF(Table1[[#This Row],[Artikelbezeichnung Lieferant]]="","",Table1[[#This Row],[Artikelbezeichnung Lieferant]])</f>
        <v/>
      </c>
      <c r="C260" s="1105"/>
      <c r="D260" s="1105"/>
      <c r="E260" s="1105"/>
      <c r="F260" s="1105"/>
      <c r="G260" s="1105"/>
      <c r="H260" s="1105"/>
      <c r="I260" s="1106"/>
      <c r="J260" s="1106"/>
      <c r="K260" s="1106"/>
      <c r="L260" s="1106"/>
      <c r="M260" s="1105"/>
      <c r="N260" s="1106"/>
      <c r="O260" s="1106"/>
      <c r="P260" s="1106"/>
      <c r="Q260" s="1105"/>
      <c r="R260" s="1105"/>
      <c r="S260" s="1105"/>
      <c r="T260" s="1106"/>
      <c r="U260" s="1106"/>
      <c r="V260" s="1106"/>
      <c r="W260" s="1106"/>
      <c r="X260" s="1106"/>
      <c r="Y260" s="1106"/>
      <c r="Z260" s="1105"/>
      <c r="AA260" s="1106"/>
      <c r="AB260" s="1106"/>
      <c r="AC260" s="1106"/>
      <c r="AD260" s="1105"/>
      <c r="AE260" s="1106"/>
      <c r="AF260" s="1106"/>
      <c r="AG260" s="1106"/>
      <c r="AH260" s="1105"/>
    </row>
    <row r="261" spans="1:34">
      <c r="A261" s="1107">
        <f>Table1[[#This Row],[NAN des Artikels]]</f>
        <v>0</v>
      </c>
      <c r="B261" s="1104" t="str">
        <f>IF(Table1[[#This Row],[Artikelbezeichnung Lieferant]]="","",Table1[[#This Row],[Artikelbezeichnung Lieferant]])</f>
        <v/>
      </c>
      <c r="C261" s="1105"/>
      <c r="D261" s="1105"/>
      <c r="E261" s="1105"/>
      <c r="F261" s="1105"/>
      <c r="G261" s="1105"/>
      <c r="H261" s="1105"/>
      <c r="I261" s="1106"/>
      <c r="J261" s="1106"/>
      <c r="K261" s="1106"/>
      <c r="L261" s="1106"/>
      <c r="M261" s="1105"/>
      <c r="N261" s="1106"/>
      <c r="O261" s="1106"/>
      <c r="P261" s="1106"/>
      <c r="Q261" s="1105"/>
      <c r="R261" s="1105"/>
      <c r="S261" s="1105"/>
      <c r="T261" s="1106"/>
      <c r="U261" s="1106"/>
      <c r="V261" s="1106"/>
      <c r="W261" s="1106"/>
      <c r="X261" s="1106"/>
      <c r="Y261" s="1106"/>
      <c r="Z261" s="1105"/>
      <c r="AA261" s="1106"/>
      <c r="AB261" s="1106"/>
      <c r="AC261" s="1106"/>
      <c r="AD261" s="1105"/>
      <c r="AE261" s="1106"/>
      <c r="AF261" s="1106"/>
      <c r="AG261" s="1106"/>
      <c r="AH261" s="1105"/>
    </row>
    <row r="262" spans="1:34">
      <c r="A262" s="1107">
        <f>Table1[[#This Row],[NAN des Artikels]]</f>
        <v>0</v>
      </c>
      <c r="B262" s="1104" t="str">
        <f>IF(Table1[[#This Row],[Artikelbezeichnung Lieferant]]="","",Table1[[#This Row],[Artikelbezeichnung Lieferant]])</f>
        <v/>
      </c>
      <c r="C262" s="1105"/>
      <c r="D262" s="1105"/>
      <c r="E262" s="1105"/>
      <c r="F262" s="1105"/>
      <c r="G262" s="1105"/>
      <c r="H262" s="1105"/>
      <c r="I262" s="1106"/>
      <c r="J262" s="1106"/>
      <c r="K262" s="1106"/>
      <c r="L262" s="1106"/>
      <c r="M262" s="1105"/>
      <c r="N262" s="1106"/>
      <c r="O262" s="1106"/>
      <c r="P262" s="1106"/>
      <c r="Q262" s="1105"/>
      <c r="R262" s="1105"/>
      <c r="S262" s="1105"/>
      <c r="T262" s="1106"/>
      <c r="U262" s="1106"/>
      <c r="V262" s="1106"/>
      <c r="W262" s="1106"/>
      <c r="X262" s="1106"/>
      <c r="Y262" s="1106"/>
      <c r="Z262" s="1105"/>
      <c r="AA262" s="1106"/>
      <c r="AB262" s="1106"/>
      <c r="AC262" s="1106"/>
      <c r="AD262" s="1105"/>
      <c r="AE262" s="1106"/>
      <c r="AF262" s="1106"/>
      <c r="AG262" s="1106"/>
      <c r="AH262" s="1105"/>
    </row>
    <row r="263" spans="1:34">
      <c r="A263" s="1107">
        <f>Table1[[#This Row],[NAN des Artikels]]</f>
        <v>0</v>
      </c>
      <c r="B263" s="1104" t="str">
        <f>IF(Table1[[#This Row],[Artikelbezeichnung Lieferant]]="","",Table1[[#This Row],[Artikelbezeichnung Lieferant]])</f>
        <v/>
      </c>
      <c r="C263" s="1105"/>
      <c r="D263" s="1105"/>
      <c r="E263" s="1105"/>
      <c r="F263" s="1105"/>
      <c r="G263" s="1105"/>
      <c r="H263" s="1105"/>
      <c r="I263" s="1106"/>
      <c r="J263" s="1106"/>
      <c r="K263" s="1106"/>
      <c r="L263" s="1106"/>
      <c r="M263" s="1105"/>
      <c r="N263" s="1106"/>
      <c r="O263" s="1106"/>
      <c r="P263" s="1106"/>
      <c r="Q263" s="1105"/>
      <c r="R263" s="1105"/>
      <c r="S263" s="1105"/>
      <c r="T263" s="1106"/>
      <c r="U263" s="1106"/>
      <c r="V263" s="1106"/>
      <c r="W263" s="1106"/>
      <c r="X263" s="1106"/>
      <c r="Y263" s="1106"/>
      <c r="Z263" s="1105"/>
      <c r="AA263" s="1106"/>
      <c r="AB263" s="1106"/>
      <c r="AC263" s="1106"/>
      <c r="AD263" s="1105"/>
      <c r="AE263" s="1106"/>
      <c r="AF263" s="1106"/>
      <c r="AG263" s="1106"/>
      <c r="AH263" s="1105"/>
    </row>
    <row r="264" spans="1:34">
      <c r="A264" s="1107">
        <f>Table1[[#This Row],[NAN des Artikels]]</f>
        <v>0</v>
      </c>
      <c r="B264" s="1104" t="str">
        <f>IF(Table1[[#This Row],[Artikelbezeichnung Lieferant]]="","",Table1[[#This Row],[Artikelbezeichnung Lieferant]])</f>
        <v/>
      </c>
      <c r="C264" s="1105"/>
      <c r="D264" s="1105"/>
      <c r="E264" s="1105"/>
      <c r="F264" s="1105"/>
      <c r="G264" s="1105"/>
      <c r="H264" s="1105"/>
      <c r="I264" s="1106"/>
      <c r="J264" s="1106"/>
      <c r="K264" s="1106"/>
      <c r="L264" s="1106"/>
      <c r="M264" s="1105"/>
      <c r="N264" s="1106"/>
      <c r="O264" s="1106"/>
      <c r="P264" s="1106"/>
      <c r="Q264" s="1105"/>
      <c r="R264" s="1105"/>
      <c r="S264" s="1105"/>
      <c r="T264" s="1106"/>
      <c r="U264" s="1106"/>
      <c r="V264" s="1106"/>
      <c r="W264" s="1106"/>
      <c r="X264" s="1106"/>
      <c r="Y264" s="1106"/>
      <c r="Z264" s="1105"/>
      <c r="AA264" s="1106"/>
      <c r="AB264" s="1106"/>
      <c r="AC264" s="1106"/>
      <c r="AD264" s="1105"/>
      <c r="AE264" s="1106"/>
      <c r="AF264" s="1106"/>
      <c r="AG264" s="1106"/>
      <c r="AH264" s="1105"/>
    </row>
    <row r="265" spans="1:34">
      <c r="A265" s="1107">
        <f>Table1[[#This Row],[NAN des Artikels]]</f>
        <v>0</v>
      </c>
      <c r="B265" s="1104" t="str">
        <f>IF(Table1[[#This Row],[Artikelbezeichnung Lieferant]]="","",Table1[[#This Row],[Artikelbezeichnung Lieferant]])</f>
        <v/>
      </c>
      <c r="C265" s="1105"/>
      <c r="D265" s="1105"/>
      <c r="E265" s="1105"/>
      <c r="F265" s="1105"/>
      <c r="G265" s="1105"/>
      <c r="H265" s="1105"/>
      <c r="I265" s="1106"/>
      <c r="J265" s="1106"/>
      <c r="K265" s="1106"/>
      <c r="L265" s="1106"/>
      <c r="M265" s="1105"/>
      <c r="N265" s="1106"/>
      <c r="O265" s="1106"/>
      <c r="P265" s="1106"/>
      <c r="Q265" s="1105"/>
      <c r="R265" s="1105"/>
      <c r="S265" s="1105"/>
      <c r="T265" s="1106"/>
      <c r="U265" s="1106"/>
      <c r="V265" s="1106"/>
      <c r="W265" s="1106"/>
      <c r="X265" s="1106"/>
      <c r="Y265" s="1106"/>
      <c r="Z265" s="1105"/>
      <c r="AA265" s="1106"/>
      <c r="AB265" s="1106"/>
      <c r="AC265" s="1106"/>
      <c r="AD265" s="1105"/>
      <c r="AE265" s="1106"/>
      <c r="AF265" s="1106"/>
      <c r="AG265" s="1106"/>
      <c r="AH265" s="1105"/>
    </row>
    <row r="266" spans="1:34">
      <c r="A266" s="1107">
        <f>Table1[[#This Row],[NAN des Artikels]]</f>
        <v>0</v>
      </c>
      <c r="B266" s="1104" t="str">
        <f>IF(Table1[[#This Row],[Artikelbezeichnung Lieferant]]="","",Table1[[#This Row],[Artikelbezeichnung Lieferant]])</f>
        <v/>
      </c>
      <c r="C266" s="1105"/>
      <c r="D266" s="1105"/>
      <c r="E266" s="1105"/>
      <c r="F266" s="1105"/>
      <c r="G266" s="1105"/>
      <c r="H266" s="1105"/>
      <c r="I266" s="1106"/>
      <c r="J266" s="1106"/>
      <c r="K266" s="1106"/>
      <c r="L266" s="1106"/>
      <c r="M266" s="1105"/>
      <c r="N266" s="1106"/>
      <c r="O266" s="1106"/>
      <c r="P266" s="1106"/>
      <c r="Q266" s="1105"/>
      <c r="R266" s="1105"/>
      <c r="S266" s="1105"/>
      <c r="T266" s="1106"/>
      <c r="U266" s="1106"/>
      <c r="V266" s="1106"/>
      <c r="W266" s="1106"/>
      <c r="X266" s="1106"/>
      <c r="Y266" s="1106"/>
      <c r="Z266" s="1105"/>
      <c r="AA266" s="1106"/>
      <c r="AB266" s="1106"/>
      <c r="AC266" s="1106"/>
      <c r="AD266" s="1105"/>
      <c r="AE266" s="1106"/>
      <c r="AF266" s="1106"/>
      <c r="AG266" s="1106"/>
      <c r="AH266" s="1105"/>
    </row>
    <row r="267" spans="1:34">
      <c r="A267" s="1107">
        <f>Table1[[#This Row],[NAN des Artikels]]</f>
        <v>0</v>
      </c>
      <c r="B267" s="1104" t="str">
        <f>IF(Table1[[#This Row],[Artikelbezeichnung Lieferant]]="","",Table1[[#This Row],[Artikelbezeichnung Lieferant]])</f>
        <v/>
      </c>
      <c r="C267" s="1105"/>
      <c r="D267" s="1105"/>
      <c r="E267" s="1105"/>
      <c r="F267" s="1105"/>
      <c r="G267" s="1105"/>
      <c r="H267" s="1105"/>
      <c r="I267" s="1106"/>
      <c r="J267" s="1106"/>
      <c r="K267" s="1106"/>
      <c r="L267" s="1106"/>
      <c r="M267" s="1105"/>
      <c r="N267" s="1106"/>
      <c r="O267" s="1106"/>
      <c r="P267" s="1106"/>
      <c r="Q267" s="1105"/>
      <c r="R267" s="1105"/>
      <c r="S267" s="1105"/>
      <c r="T267" s="1106"/>
      <c r="U267" s="1106"/>
      <c r="V267" s="1106"/>
      <c r="W267" s="1106"/>
      <c r="X267" s="1106"/>
      <c r="Y267" s="1106"/>
      <c r="Z267" s="1105"/>
      <c r="AA267" s="1106"/>
      <c r="AB267" s="1106"/>
      <c r="AC267" s="1106"/>
      <c r="AD267" s="1105"/>
      <c r="AE267" s="1106"/>
      <c r="AF267" s="1106"/>
      <c r="AG267" s="1106"/>
      <c r="AH267" s="1105"/>
    </row>
    <row r="268" spans="1:34">
      <c r="A268" s="1107">
        <f>Table1[[#This Row],[NAN des Artikels]]</f>
        <v>0</v>
      </c>
      <c r="B268" s="1104" t="str">
        <f>IF(Table1[[#This Row],[Artikelbezeichnung Lieferant]]="","",Table1[[#This Row],[Artikelbezeichnung Lieferant]])</f>
        <v/>
      </c>
      <c r="C268" s="1105"/>
      <c r="D268" s="1105"/>
      <c r="E268" s="1105"/>
      <c r="F268" s="1105"/>
      <c r="G268" s="1105"/>
      <c r="H268" s="1105"/>
      <c r="I268" s="1106"/>
      <c r="J268" s="1106"/>
      <c r="K268" s="1106"/>
      <c r="L268" s="1106"/>
      <c r="M268" s="1105"/>
      <c r="N268" s="1106"/>
      <c r="O268" s="1106"/>
      <c r="P268" s="1106"/>
      <c r="Q268" s="1105"/>
      <c r="R268" s="1105"/>
      <c r="S268" s="1105"/>
      <c r="T268" s="1106"/>
      <c r="U268" s="1106"/>
      <c r="V268" s="1106"/>
      <c r="W268" s="1106"/>
      <c r="X268" s="1106"/>
      <c r="Y268" s="1106"/>
      <c r="Z268" s="1105"/>
      <c r="AA268" s="1106"/>
      <c r="AB268" s="1106"/>
      <c r="AC268" s="1106"/>
      <c r="AD268" s="1105"/>
      <c r="AE268" s="1106"/>
      <c r="AF268" s="1106"/>
      <c r="AG268" s="1106"/>
      <c r="AH268" s="1105"/>
    </row>
    <row r="269" spans="1:34">
      <c r="A269" s="1107">
        <f>Table1[[#This Row],[NAN des Artikels]]</f>
        <v>0</v>
      </c>
      <c r="B269" s="1104" t="str">
        <f>IF(Table1[[#This Row],[Artikelbezeichnung Lieferant]]="","",Table1[[#This Row],[Artikelbezeichnung Lieferant]])</f>
        <v/>
      </c>
      <c r="C269" s="1105"/>
      <c r="D269" s="1105"/>
      <c r="E269" s="1105"/>
      <c r="F269" s="1105"/>
      <c r="G269" s="1105"/>
      <c r="H269" s="1105"/>
      <c r="I269" s="1106"/>
      <c r="J269" s="1106"/>
      <c r="K269" s="1106"/>
      <c r="L269" s="1106"/>
      <c r="M269" s="1105"/>
      <c r="N269" s="1106"/>
      <c r="O269" s="1106"/>
      <c r="P269" s="1106"/>
      <c r="Q269" s="1105"/>
      <c r="R269" s="1105"/>
      <c r="S269" s="1105"/>
      <c r="T269" s="1106"/>
      <c r="U269" s="1106"/>
      <c r="V269" s="1106"/>
      <c r="W269" s="1106"/>
      <c r="X269" s="1106"/>
      <c r="Y269" s="1106"/>
      <c r="Z269" s="1105"/>
      <c r="AA269" s="1106"/>
      <c r="AB269" s="1106"/>
      <c r="AC269" s="1106"/>
      <c r="AD269" s="1105"/>
      <c r="AE269" s="1106"/>
      <c r="AF269" s="1106"/>
      <c r="AG269" s="1106"/>
      <c r="AH269" s="1105"/>
    </row>
    <row r="270" spans="1:34">
      <c r="A270" s="1107">
        <f>Table1[[#This Row],[NAN des Artikels]]</f>
        <v>0</v>
      </c>
      <c r="B270" s="1104" t="str">
        <f>IF(Table1[[#This Row],[Artikelbezeichnung Lieferant]]="","",Table1[[#This Row],[Artikelbezeichnung Lieferant]])</f>
        <v/>
      </c>
      <c r="C270" s="1105"/>
      <c r="D270" s="1105"/>
      <c r="E270" s="1105"/>
      <c r="F270" s="1105"/>
      <c r="G270" s="1105"/>
      <c r="H270" s="1105"/>
      <c r="I270" s="1106"/>
      <c r="J270" s="1106"/>
      <c r="K270" s="1106"/>
      <c r="L270" s="1106"/>
      <c r="M270" s="1105"/>
      <c r="N270" s="1106"/>
      <c r="O270" s="1106"/>
      <c r="P270" s="1106"/>
      <c r="Q270" s="1105"/>
      <c r="R270" s="1105"/>
      <c r="S270" s="1105"/>
      <c r="T270" s="1106"/>
      <c r="U270" s="1106"/>
      <c r="V270" s="1106"/>
      <c r="W270" s="1106"/>
      <c r="X270" s="1106"/>
      <c r="Y270" s="1106"/>
      <c r="Z270" s="1105"/>
      <c r="AA270" s="1106"/>
      <c r="AB270" s="1106"/>
      <c r="AC270" s="1106"/>
      <c r="AD270" s="1105"/>
      <c r="AE270" s="1106"/>
      <c r="AF270" s="1106"/>
      <c r="AG270" s="1106"/>
      <c r="AH270" s="1105"/>
    </row>
    <row r="271" spans="1:34">
      <c r="A271" s="1107">
        <f>Table1[[#This Row],[NAN des Artikels]]</f>
        <v>0</v>
      </c>
      <c r="B271" s="1104" t="str">
        <f>IF(Table1[[#This Row],[Artikelbezeichnung Lieferant]]="","",Table1[[#This Row],[Artikelbezeichnung Lieferant]])</f>
        <v/>
      </c>
      <c r="C271" s="1105"/>
      <c r="D271" s="1105"/>
      <c r="E271" s="1105"/>
      <c r="F271" s="1105"/>
      <c r="G271" s="1105"/>
      <c r="H271" s="1105"/>
      <c r="I271" s="1106"/>
      <c r="J271" s="1106"/>
      <c r="K271" s="1106"/>
      <c r="L271" s="1106"/>
      <c r="M271" s="1105"/>
      <c r="N271" s="1106"/>
      <c r="O271" s="1106"/>
      <c r="P271" s="1106"/>
      <c r="Q271" s="1105"/>
      <c r="R271" s="1105"/>
      <c r="S271" s="1105"/>
      <c r="T271" s="1106"/>
      <c r="U271" s="1106"/>
      <c r="V271" s="1106"/>
      <c r="W271" s="1106"/>
      <c r="X271" s="1106"/>
      <c r="Y271" s="1106"/>
      <c r="Z271" s="1105"/>
      <c r="AA271" s="1106"/>
      <c r="AB271" s="1106"/>
      <c r="AC271" s="1106"/>
      <c r="AD271" s="1105"/>
      <c r="AE271" s="1106"/>
      <c r="AF271" s="1106"/>
      <c r="AG271" s="1106"/>
      <c r="AH271" s="1105"/>
    </row>
    <row r="272" spans="1:34">
      <c r="A272" s="1107">
        <f>Table1[[#This Row],[NAN des Artikels]]</f>
        <v>0</v>
      </c>
      <c r="B272" s="1104" t="str">
        <f>IF(Table1[[#This Row],[Artikelbezeichnung Lieferant]]="","",Table1[[#This Row],[Artikelbezeichnung Lieferant]])</f>
        <v/>
      </c>
      <c r="C272" s="1105"/>
      <c r="D272" s="1105"/>
      <c r="E272" s="1105"/>
      <c r="F272" s="1105"/>
      <c r="G272" s="1105"/>
      <c r="H272" s="1105"/>
      <c r="I272" s="1106"/>
      <c r="J272" s="1106"/>
      <c r="K272" s="1106"/>
      <c r="L272" s="1106"/>
      <c r="M272" s="1105"/>
      <c r="N272" s="1106"/>
      <c r="O272" s="1106"/>
      <c r="P272" s="1106"/>
      <c r="Q272" s="1105"/>
      <c r="R272" s="1105"/>
      <c r="S272" s="1105"/>
      <c r="T272" s="1106"/>
      <c r="U272" s="1106"/>
      <c r="V272" s="1106"/>
      <c r="W272" s="1106"/>
      <c r="X272" s="1106"/>
      <c r="Y272" s="1106"/>
      <c r="Z272" s="1105"/>
      <c r="AA272" s="1106"/>
      <c r="AB272" s="1106"/>
      <c r="AC272" s="1106"/>
      <c r="AD272" s="1105"/>
      <c r="AE272" s="1106"/>
      <c r="AF272" s="1106"/>
      <c r="AG272" s="1106"/>
      <c r="AH272" s="1105"/>
    </row>
    <row r="273" spans="1:34">
      <c r="A273" s="1107">
        <f>Table1[[#This Row],[NAN des Artikels]]</f>
        <v>0</v>
      </c>
      <c r="B273" s="1104" t="str">
        <f>IF(Table1[[#This Row],[Artikelbezeichnung Lieferant]]="","",Table1[[#This Row],[Artikelbezeichnung Lieferant]])</f>
        <v/>
      </c>
      <c r="C273" s="1105"/>
      <c r="D273" s="1105"/>
      <c r="E273" s="1105"/>
      <c r="F273" s="1105"/>
      <c r="G273" s="1105"/>
      <c r="H273" s="1105"/>
      <c r="I273" s="1106"/>
      <c r="J273" s="1106"/>
      <c r="K273" s="1106"/>
      <c r="L273" s="1106"/>
      <c r="M273" s="1105"/>
      <c r="N273" s="1106"/>
      <c r="O273" s="1106"/>
      <c r="P273" s="1106"/>
      <c r="Q273" s="1105"/>
      <c r="R273" s="1105"/>
      <c r="S273" s="1105"/>
      <c r="T273" s="1106"/>
      <c r="U273" s="1106"/>
      <c r="V273" s="1106"/>
      <c r="W273" s="1106"/>
      <c r="X273" s="1106"/>
      <c r="Y273" s="1106"/>
      <c r="Z273" s="1105"/>
      <c r="AA273" s="1106"/>
      <c r="AB273" s="1106"/>
      <c r="AC273" s="1106"/>
      <c r="AD273" s="1105"/>
      <c r="AE273" s="1106"/>
      <c r="AF273" s="1106"/>
      <c r="AG273" s="1106"/>
      <c r="AH273" s="1105"/>
    </row>
    <row r="274" spans="1:34">
      <c r="A274" s="1107">
        <f>Table1[[#This Row],[NAN des Artikels]]</f>
        <v>0</v>
      </c>
      <c r="B274" s="1104" t="str">
        <f>IF(Table1[[#This Row],[Artikelbezeichnung Lieferant]]="","",Table1[[#This Row],[Artikelbezeichnung Lieferant]])</f>
        <v/>
      </c>
      <c r="C274" s="1105"/>
      <c r="D274" s="1105"/>
      <c r="E274" s="1105"/>
      <c r="F274" s="1105"/>
      <c r="G274" s="1105"/>
      <c r="H274" s="1105"/>
      <c r="I274" s="1106"/>
      <c r="J274" s="1106"/>
      <c r="K274" s="1106"/>
      <c r="L274" s="1106"/>
      <c r="M274" s="1105"/>
      <c r="N274" s="1106"/>
      <c r="O274" s="1106"/>
      <c r="P274" s="1106"/>
      <c r="Q274" s="1105"/>
      <c r="R274" s="1105"/>
      <c r="S274" s="1105"/>
      <c r="T274" s="1106"/>
      <c r="U274" s="1106"/>
      <c r="V274" s="1106"/>
      <c r="W274" s="1106"/>
      <c r="X274" s="1106"/>
      <c r="Y274" s="1106"/>
      <c r="Z274" s="1105"/>
      <c r="AA274" s="1106"/>
      <c r="AB274" s="1106"/>
      <c r="AC274" s="1106"/>
      <c r="AD274" s="1105"/>
      <c r="AE274" s="1106"/>
      <c r="AF274" s="1106"/>
      <c r="AG274" s="1106"/>
      <c r="AH274" s="1105"/>
    </row>
    <row r="275" spans="1:34">
      <c r="A275" s="1107">
        <f>Table1[[#This Row],[NAN des Artikels]]</f>
        <v>0</v>
      </c>
      <c r="B275" s="1104" t="str">
        <f>IF(Table1[[#This Row],[Artikelbezeichnung Lieferant]]="","",Table1[[#This Row],[Artikelbezeichnung Lieferant]])</f>
        <v/>
      </c>
      <c r="C275" s="1105"/>
      <c r="D275" s="1105"/>
      <c r="E275" s="1105"/>
      <c r="F275" s="1105"/>
      <c r="G275" s="1105"/>
      <c r="H275" s="1105"/>
      <c r="I275" s="1106"/>
      <c r="J275" s="1106"/>
      <c r="K275" s="1106"/>
      <c r="L275" s="1106"/>
      <c r="M275" s="1105"/>
      <c r="N275" s="1106"/>
      <c r="O275" s="1106"/>
      <c r="P275" s="1106"/>
      <c r="Q275" s="1105"/>
      <c r="R275" s="1105"/>
      <c r="S275" s="1105"/>
      <c r="T275" s="1106"/>
      <c r="U275" s="1106"/>
      <c r="V275" s="1106"/>
      <c r="W275" s="1106"/>
      <c r="X275" s="1106"/>
      <c r="Y275" s="1106"/>
      <c r="Z275" s="1105"/>
      <c r="AA275" s="1106"/>
      <c r="AB275" s="1106"/>
      <c r="AC275" s="1106"/>
      <c r="AD275" s="1105"/>
      <c r="AE275" s="1106"/>
      <c r="AF275" s="1106"/>
      <c r="AG275" s="1106"/>
      <c r="AH275" s="1105"/>
    </row>
    <row r="276" spans="1:34">
      <c r="A276" s="1107">
        <f>Table1[[#This Row],[NAN des Artikels]]</f>
        <v>0</v>
      </c>
      <c r="B276" s="1104" t="str">
        <f>IF(Table1[[#This Row],[Artikelbezeichnung Lieferant]]="","",Table1[[#This Row],[Artikelbezeichnung Lieferant]])</f>
        <v/>
      </c>
      <c r="C276" s="1105"/>
      <c r="D276" s="1105"/>
      <c r="E276" s="1105"/>
      <c r="F276" s="1105"/>
      <c r="G276" s="1105"/>
      <c r="H276" s="1105"/>
      <c r="I276" s="1106"/>
      <c r="J276" s="1106"/>
      <c r="K276" s="1106"/>
      <c r="L276" s="1106"/>
      <c r="M276" s="1105"/>
      <c r="N276" s="1106"/>
      <c r="O276" s="1106"/>
      <c r="P276" s="1106"/>
      <c r="Q276" s="1105"/>
      <c r="R276" s="1105"/>
      <c r="S276" s="1105"/>
      <c r="T276" s="1106"/>
      <c r="U276" s="1106"/>
      <c r="V276" s="1106"/>
      <c r="W276" s="1106"/>
      <c r="X276" s="1106"/>
      <c r="Y276" s="1106"/>
      <c r="Z276" s="1105"/>
      <c r="AA276" s="1106"/>
      <c r="AB276" s="1106"/>
      <c r="AC276" s="1106"/>
      <c r="AD276" s="1105"/>
      <c r="AE276" s="1106"/>
      <c r="AF276" s="1106"/>
      <c r="AG276" s="1106"/>
      <c r="AH276" s="1105"/>
    </row>
    <row r="277" spans="1:34">
      <c r="A277" s="1107">
        <f>Table1[[#This Row],[NAN des Artikels]]</f>
        <v>0</v>
      </c>
      <c r="B277" s="1104" t="str">
        <f>IF(Table1[[#This Row],[Artikelbezeichnung Lieferant]]="","",Table1[[#This Row],[Artikelbezeichnung Lieferant]])</f>
        <v/>
      </c>
      <c r="C277" s="1105"/>
      <c r="D277" s="1105"/>
      <c r="E277" s="1105"/>
      <c r="F277" s="1105"/>
      <c r="G277" s="1105"/>
      <c r="H277" s="1105"/>
      <c r="I277" s="1106"/>
      <c r="J277" s="1106"/>
      <c r="K277" s="1106"/>
      <c r="L277" s="1106"/>
      <c r="M277" s="1105"/>
      <c r="N277" s="1106"/>
      <c r="O277" s="1106"/>
      <c r="P277" s="1106"/>
      <c r="Q277" s="1105"/>
      <c r="R277" s="1105"/>
      <c r="S277" s="1105"/>
      <c r="T277" s="1106"/>
      <c r="U277" s="1106"/>
      <c r="V277" s="1106"/>
      <c r="W277" s="1106"/>
      <c r="X277" s="1106"/>
      <c r="Y277" s="1106"/>
      <c r="Z277" s="1105"/>
      <c r="AA277" s="1106"/>
      <c r="AB277" s="1106"/>
      <c r="AC277" s="1106"/>
      <c r="AD277" s="1105"/>
      <c r="AE277" s="1106"/>
      <c r="AF277" s="1106"/>
      <c r="AG277" s="1106"/>
      <c r="AH277" s="1105"/>
    </row>
    <row r="278" spans="1:34">
      <c r="A278" s="1107">
        <f>Table1[[#This Row],[NAN des Artikels]]</f>
        <v>0</v>
      </c>
      <c r="B278" s="1104" t="str">
        <f>IF(Table1[[#This Row],[Artikelbezeichnung Lieferant]]="","",Table1[[#This Row],[Artikelbezeichnung Lieferant]])</f>
        <v/>
      </c>
      <c r="C278" s="1105"/>
      <c r="D278" s="1105"/>
      <c r="E278" s="1105"/>
      <c r="F278" s="1105"/>
      <c r="G278" s="1105"/>
      <c r="H278" s="1105"/>
      <c r="I278" s="1106"/>
      <c r="J278" s="1106"/>
      <c r="K278" s="1106"/>
      <c r="L278" s="1106"/>
      <c r="M278" s="1105"/>
      <c r="N278" s="1106"/>
      <c r="O278" s="1106"/>
      <c r="P278" s="1106"/>
      <c r="Q278" s="1105"/>
      <c r="R278" s="1105"/>
      <c r="S278" s="1105"/>
      <c r="T278" s="1106"/>
      <c r="U278" s="1106"/>
      <c r="V278" s="1106"/>
      <c r="W278" s="1106"/>
      <c r="X278" s="1106"/>
      <c r="Y278" s="1106"/>
      <c r="Z278" s="1105"/>
      <c r="AA278" s="1106"/>
      <c r="AB278" s="1106"/>
      <c r="AC278" s="1106"/>
      <c r="AD278" s="1105"/>
      <c r="AE278" s="1106"/>
      <c r="AF278" s="1106"/>
      <c r="AG278" s="1106"/>
      <c r="AH278" s="1105"/>
    </row>
    <row r="279" spans="1:34">
      <c r="A279" s="1107">
        <f>Table1[[#This Row],[NAN des Artikels]]</f>
        <v>0</v>
      </c>
      <c r="B279" s="1104" t="str">
        <f>IF(Table1[[#This Row],[Artikelbezeichnung Lieferant]]="","",Table1[[#This Row],[Artikelbezeichnung Lieferant]])</f>
        <v/>
      </c>
      <c r="C279" s="1105"/>
      <c r="D279" s="1105"/>
      <c r="E279" s="1105"/>
      <c r="F279" s="1105"/>
      <c r="G279" s="1105"/>
      <c r="H279" s="1105"/>
      <c r="I279" s="1106"/>
      <c r="J279" s="1106"/>
      <c r="K279" s="1106"/>
      <c r="L279" s="1106"/>
      <c r="M279" s="1105"/>
      <c r="N279" s="1106"/>
      <c r="O279" s="1106"/>
      <c r="P279" s="1106"/>
      <c r="Q279" s="1105"/>
      <c r="R279" s="1105"/>
      <c r="S279" s="1105"/>
      <c r="T279" s="1106"/>
      <c r="U279" s="1106"/>
      <c r="V279" s="1106"/>
      <c r="W279" s="1106"/>
      <c r="X279" s="1106"/>
      <c r="Y279" s="1106"/>
      <c r="Z279" s="1105"/>
      <c r="AA279" s="1106"/>
      <c r="AB279" s="1106"/>
      <c r="AC279" s="1106"/>
      <c r="AD279" s="1105"/>
      <c r="AE279" s="1106"/>
      <c r="AF279" s="1106"/>
      <c r="AG279" s="1106"/>
      <c r="AH279" s="1105"/>
    </row>
    <row r="280" spans="1:34">
      <c r="A280" s="1107">
        <f>Table1[[#This Row],[NAN des Artikels]]</f>
        <v>0</v>
      </c>
      <c r="B280" s="1104" t="str">
        <f>IF(Table1[[#This Row],[Artikelbezeichnung Lieferant]]="","",Table1[[#This Row],[Artikelbezeichnung Lieferant]])</f>
        <v/>
      </c>
      <c r="C280" s="1105"/>
      <c r="D280" s="1105"/>
      <c r="E280" s="1105"/>
      <c r="F280" s="1105"/>
      <c r="G280" s="1105"/>
      <c r="H280" s="1105"/>
      <c r="I280" s="1106"/>
      <c r="J280" s="1106"/>
      <c r="K280" s="1106"/>
      <c r="L280" s="1106"/>
      <c r="M280" s="1105"/>
      <c r="N280" s="1106"/>
      <c r="O280" s="1106"/>
      <c r="P280" s="1106"/>
      <c r="Q280" s="1105"/>
      <c r="R280" s="1105"/>
      <c r="S280" s="1105"/>
      <c r="T280" s="1106"/>
      <c r="U280" s="1106"/>
      <c r="V280" s="1106"/>
      <c r="W280" s="1106"/>
      <c r="X280" s="1106"/>
      <c r="Y280" s="1106"/>
      <c r="Z280" s="1105"/>
      <c r="AA280" s="1106"/>
      <c r="AB280" s="1106"/>
      <c r="AC280" s="1106"/>
      <c r="AD280" s="1105"/>
      <c r="AE280" s="1106"/>
      <c r="AF280" s="1106"/>
      <c r="AG280" s="1106"/>
      <c r="AH280" s="1105"/>
    </row>
    <row r="281" spans="1:34">
      <c r="A281" s="1107">
        <f>Table1[[#This Row],[NAN des Artikels]]</f>
        <v>0</v>
      </c>
      <c r="B281" s="1104" t="str">
        <f>IF(Table1[[#This Row],[Artikelbezeichnung Lieferant]]="","",Table1[[#This Row],[Artikelbezeichnung Lieferant]])</f>
        <v/>
      </c>
      <c r="C281" s="1105"/>
      <c r="D281" s="1105"/>
      <c r="E281" s="1105"/>
      <c r="F281" s="1105"/>
      <c r="G281" s="1105"/>
      <c r="H281" s="1105"/>
      <c r="I281" s="1106"/>
      <c r="J281" s="1106"/>
      <c r="K281" s="1106"/>
      <c r="L281" s="1106"/>
      <c r="M281" s="1105"/>
      <c r="N281" s="1106"/>
      <c r="O281" s="1106"/>
      <c r="P281" s="1106"/>
      <c r="Q281" s="1105"/>
      <c r="R281" s="1105"/>
      <c r="S281" s="1105"/>
      <c r="T281" s="1106"/>
      <c r="U281" s="1106"/>
      <c r="V281" s="1106"/>
      <c r="W281" s="1106"/>
      <c r="X281" s="1106"/>
      <c r="Y281" s="1106"/>
      <c r="Z281" s="1105"/>
      <c r="AA281" s="1106"/>
      <c r="AB281" s="1106"/>
      <c r="AC281" s="1106"/>
      <c r="AD281" s="1105"/>
      <c r="AE281" s="1106"/>
      <c r="AF281" s="1106"/>
      <c r="AG281" s="1106"/>
      <c r="AH281" s="1105"/>
    </row>
    <row r="282" spans="1:34">
      <c r="A282" s="1107">
        <f>Table1[[#This Row],[NAN des Artikels]]</f>
        <v>0</v>
      </c>
      <c r="B282" s="1104" t="str">
        <f>IF(Table1[[#This Row],[Artikelbezeichnung Lieferant]]="","",Table1[[#This Row],[Artikelbezeichnung Lieferant]])</f>
        <v/>
      </c>
      <c r="C282" s="1105"/>
      <c r="D282" s="1105"/>
      <c r="E282" s="1105"/>
      <c r="F282" s="1105"/>
      <c r="G282" s="1105"/>
      <c r="H282" s="1105"/>
      <c r="I282" s="1106"/>
      <c r="J282" s="1106"/>
      <c r="K282" s="1106"/>
      <c r="L282" s="1106"/>
      <c r="M282" s="1105"/>
      <c r="N282" s="1106"/>
      <c r="O282" s="1106"/>
      <c r="P282" s="1106"/>
      <c r="Q282" s="1105"/>
      <c r="R282" s="1105"/>
      <c r="S282" s="1105"/>
      <c r="T282" s="1106"/>
      <c r="U282" s="1106"/>
      <c r="V282" s="1106"/>
      <c r="W282" s="1106"/>
      <c r="X282" s="1106"/>
      <c r="Y282" s="1106"/>
      <c r="Z282" s="1105"/>
      <c r="AA282" s="1106"/>
      <c r="AB282" s="1106"/>
      <c r="AC282" s="1106"/>
      <c r="AD282" s="1105"/>
      <c r="AE282" s="1106"/>
      <c r="AF282" s="1106"/>
      <c r="AG282" s="1106"/>
      <c r="AH282" s="1105"/>
    </row>
    <row r="283" spans="1:34">
      <c r="A283" s="1107">
        <f>Table1[[#This Row],[NAN des Artikels]]</f>
        <v>0</v>
      </c>
      <c r="B283" s="1104" t="str">
        <f>IF(Table1[[#This Row],[Artikelbezeichnung Lieferant]]="","",Table1[[#This Row],[Artikelbezeichnung Lieferant]])</f>
        <v/>
      </c>
      <c r="C283" s="1105"/>
      <c r="D283" s="1105"/>
      <c r="E283" s="1105"/>
      <c r="F283" s="1105"/>
      <c r="G283" s="1105"/>
      <c r="H283" s="1105"/>
      <c r="I283" s="1106"/>
      <c r="J283" s="1106"/>
      <c r="K283" s="1106"/>
      <c r="L283" s="1106"/>
      <c r="M283" s="1105"/>
      <c r="N283" s="1106"/>
      <c r="O283" s="1106"/>
      <c r="P283" s="1106"/>
      <c r="Q283" s="1105"/>
      <c r="R283" s="1105"/>
      <c r="S283" s="1105"/>
      <c r="T283" s="1106"/>
      <c r="U283" s="1106"/>
      <c r="V283" s="1106"/>
      <c r="W283" s="1106"/>
      <c r="X283" s="1106"/>
      <c r="Y283" s="1106"/>
      <c r="Z283" s="1105"/>
      <c r="AA283" s="1106"/>
      <c r="AB283" s="1106"/>
      <c r="AC283" s="1106"/>
      <c r="AD283" s="1105"/>
      <c r="AE283" s="1106"/>
      <c r="AF283" s="1106"/>
      <c r="AG283" s="1106"/>
      <c r="AH283" s="1105"/>
    </row>
    <row r="284" spans="1:34">
      <c r="A284" s="1107">
        <f>Table1[[#This Row],[NAN des Artikels]]</f>
        <v>0</v>
      </c>
      <c r="B284" s="1104" t="str">
        <f>IF(Table1[[#This Row],[Artikelbezeichnung Lieferant]]="","",Table1[[#This Row],[Artikelbezeichnung Lieferant]])</f>
        <v/>
      </c>
      <c r="C284" s="1105"/>
      <c r="D284" s="1105"/>
      <c r="E284" s="1105"/>
      <c r="F284" s="1105"/>
      <c r="G284" s="1105"/>
      <c r="H284" s="1105"/>
      <c r="I284" s="1106"/>
      <c r="J284" s="1106"/>
      <c r="K284" s="1106"/>
      <c r="L284" s="1106"/>
      <c r="M284" s="1105"/>
      <c r="N284" s="1106"/>
      <c r="O284" s="1106"/>
      <c r="P284" s="1106"/>
      <c r="Q284" s="1105"/>
      <c r="R284" s="1105"/>
      <c r="S284" s="1105"/>
      <c r="T284" s="1106"/>
      <c r="U284" s="1106"/>
      <c r="V284" s="1106"/>
      <c r="W284" s="1106"/>
      <c r="X284" s="1106"/>
      <c r="Y284" s="1106"/>
      <c r="Z284" s="1105"/>
      <c r="AA284" s="1106"/>
      <c r="AB284" s="1106"/>
      <c r="AC284" s="1106"/>
      <c r="AD284" s="1105"/>
      <c r="AE284" s="1106"/>
      <c r="AF284" s="1106"/>
      <c r="AG284" s="1106"/>
      <c r="AH284" s="1105"/>
    </row>
    <row r="285" spans="1:34">
      <c r="A285" s="1107">
        <f>Table1[[#This Row],[NAN des Artikels]]</f>
        <v>0</v>
      </c>
      <c r="B285" s="1104" t="str">
        <f>IF(Table1[[#This Row],[Artikelbezeichnung Lieferant]]="","",Table1[[#This Row],[Artikelbezeichnung Lieferant]])</f>
        <v/>
      </c>
      <c r="C285" s="1105"/>
      <c r="D285" s="1105"/>
      <c r="E285" s="1105"/>
      <c r="F285" s="1105"/>
      <c r="G285" s="1105"/>
      <c r="H285" s="1105"/>
      <c r="I285" s="1106"/>
      <c r="J285" s="1106"/>
      <c r="K285" s="1106"/>
      <c r="L285" s="1106"/>
      <c r="M285" s="1105"/>
      <c r="N285" s="1106"/>
      <c r="O285" s="1106"/>
      <c r="P285" s="1106"/>
      <c r="Q285" s="1105"/>
      <c r="R285" s="1105"/>
      <c r="S285" s="1105"/>
      <c r="T285" s="1106"/>
      <c r="U285" s="1106"/>
      <c r="V285" s="1106"/>
      <c r="W285" s="1106"/>
      <c r="X285" s="1106"/>
      <c r="Y285" s="1106"/>
      <c r="Z285" s="1105"/>
      <c r="AA285" s="1106"/>
      <c r="AB285" s="1106"/>
      <c r="AC285" s="1106"/>
      <c r="AD285" s="1105"/>
      <c r="AE285" s="1106"/>
      <c r="AF285" s="1106"/>
      <c r="AG285" s="1106"/>
      <c r="AH285" s="1105"/>
    </row>
    <row r="286" spans="1:34">
      <c r="A286" s="1107">
        <f>Table1[[#This Row],[NAN des Artikels]]</f>
        <v>0</v>
      </c>
      <c r="B286" s="1104" t="str">
        <f>IF(Table1[[#This Row],[Artikelbezeichnung Lieferant]]="","",Table1[[#This Row],[Artikelbezeichnung Lieferant]])</f>
        <v/>
      </c>
      <c r="C286" s="1105"/>
      <c r="D286" s="1105"/>
      <c r="E286" s="1105"/>
      <c r="F286" s="1105"/>
      <c r="G286" s="1105"/>
      <c r="H286" s="1105"/>
      <c r="I286" s="1106"/>
      <c r="J286" s="1106"/>
      <c r="K286" s="1106"/>
      <c r="L286" s="1106"/>
      <c r="M286" s="1105"/>
      <c r="N286" s="1106"/>
      <c r="O286" s="1106"/>
      <c r="P286" s="1106"/>
      <c r="Q286" s="1105"/>
      <c r="R286" s="1105"/>
      <c r="S286" s="1105"/>
      <c r="T286" s="1106"/>
      <c r="U286" s="1106"/>
      <c r="V286" s="1106"/>
      <c r="W286" s="1106"/>
      <c r="X286" s="1106"/>
      <c r="Y286" s="1106"/>
      <c r="Z286" s="1105"/>
      <c r="AA286" s="1106"/>
      <c r="AB286" s="1106"/>
      <c r="AC286" s="1106"/>
      <c r="AD286" s="1105"/>
      <c r="AE286" s="1106"/>
      <c r="AF286" s="1106"/>
      <c r="AG286" s="1106"/>
      <c r="AH286" s="1105"/>
    </row>
    <row r="287" spans="1:34">
      <c r="A287" s="1107">
        <f>Table1[[#This Row],[NAN des Artikels]]</f>
        <v>0</v>
      </c>
      <c r="B287" s="1104" t="str">
        <f>IF(Table1[[#This Row],[Artikelbezeichnung Lieferant]]="","",Table1[[#This Row],[Artikelbezeichnung Lieferant]])</f>
        <v/>
      </c>
      <c r="C287" s="1105"/>
      <c r="D287" s="1105"/>
      <c r="E287" s="1105"/>
      <c r="F287" s="1105"/>
      <c r="G287" s="1105"/>
      <c r="H287" s="1105"/>
      <c r="I287" s="1106"/>
      <c r="J287" s="1106"/>
      <c r="K287" s="1106"/>
      <c r="L287" s="1106"/>
      <c r="M287" s="1105"/>
      <c r="N287" s="1106"/>
      <c r="O287" s="1106"/>
      <c r="P287" s="1106"/>
      <c r="Q287" s="1105"/>
      <c r="R287" s="1105"/>
      <c r="S287" s="1105"/>
      <c r="T287" s="1106"/>
      <c r="U287" s="1106"/>
      <c r="V287" s="1106"/>
      <c r="W287" s="1106"/>
      <c r="X287" s="1106"/>
      <c r="Y287" s="1106"/>
      <c r="Z287" s="1105"/>
      <c r="AA287" s="1106"/>
      <c r="AB287" s="1106"/>
      <c r="AC287" s="1106"/>
      <c r="AD287" s="1105"/>
      <c r="AE287" s="1106"/>
      <c r="AF287" s="1106"/>
      <c r="AG287" s="1106"/>
      <c r="AH287" s="1105"/>
    </row>
    <row r="288" spans="1:34">
      <c r="A288" s="1107">
        <f>Table1[[#This Row],[NAN des Artikels]]</f>
        <v>0</v>
      </c>
      <c r="B288" s="1104" t="str">
        <f>IF(Table1[[#This Row],[Artikelbezeichnung Lieferant]]="","",Table1[[#This Row],[Artikelbezeichnung Lieferant]])</f>
        <v/>
      </c>
      <c r="C288" s="1105"/>
      <c r="D288" s="1105"/>
      <c r="E288" s="1105"/>
      <c r="F288" s="1105"/>
      <c r="G288" s="1105"/>
      <c r="H288" s="1105"/>
      <c r="I288" s="1106"/>
      <c r="J288" s="1106"/>
      <c r="K288" s="1106"/>
      <c r="L288" s="1106"/>
      <c r="M288" s="1105"/>
      <c r="N288" s="1106"/>
      <c r="O288" s="1106"/>
      <c r="P288" s="1106"/>
      <c r="Q288" s="1105"/>
      <c r="R288" s="1105"/>
      <c r="S288" s="1105"/>
      <c r="T288" s="1106"/>
      <c r="U288" s="1106"/>
      <c r="V288" s="1106"/>
      <c r="W288" s="1106"/>
      <c r="X288" s="1106"/>
      <c r="Y288" s="1106"/>
      <c r="Z288" s="1105"/>
      <c r="AA288" s="1106"/>
      <c r="AB288" s="1106"/>
      <c r="AC288" s="1106"/>
      <c r="AD288" s="1105"/>
      <c r="AE288" s="1106"/>
      <c r="AF288" s="1106"/>
      <c r="AG288" s="1106"/>
      <c r="AH288" s="1105"/>
    </row>
    <row r="289" spans="1:34">
      <c r="A289" s="1107">
        <f>Table1[[#This Row],[NAN des Artikels]]</f>
        <v>0</v>
      </c>
      <c r="B289" s="1104" t="str">
        <f>IF(Table1[[#This Row],[Artikelbezeichnung Lieferant]]="","",Table1[[#This Row],[Artikelbezeichnung Lieferant]])</f>
        <v/>
      </c>
      <c r="C289" s="1105"/>
      <c r="D289" s="1105"/>
      <c r="E289" s="1105"/>
      <c r="F289" s="1105"/>
      <c r="G289" s="1105"/>
      <c r="H289" s="1105"/>
      <c r="I289" s="1106"/>
      <c r="J289" s="1106"/>
      <c r="K289" s="1106"/>
      <c r="L289" s="1106"/>
      <c r="M289" s="1105"/>
      <c r="N289" s="1106"/>
      <c r="O289" s="1106"/>
      <c r="P289" s="1106"/>
      <c r="Q289" s="1105"/>
      <c r="R289" s="1105"/>
      <c r="S289" s="1105"/>
      <c r="T289" s="1106"/>
      <c r="U289" s="1106"/>
      <c r="V289" s="1106"/>
      <c r="W289" s="1106"/>
      <c r="X289" s="1106"/>
      <c r="Y289" s="1106"/>
      <c r="Z289" s="1105"/>
      <c r="AA289" s="1106"/>
      <c r="AB289" s="1106"/>
      <c r="AC289" s="1106"/>
      <c r="AD289" s="1105"/>
      <c r="AE289" s="1106"/>
      <c r="AF289" s="1106"/>
      <c r="AG289" s="1106"/>
      <c r="AH289" s="1105"/>
    </row>
    <row r="290" spans="1:34">
      <c r="A290" s="1107">
        <f>Table1[[#This Row],[NAN des Artikels]]</f>
        <v>0</v>
      </c>
      <c r="B290" s="1104" t="str">
        <f>IF(Table1[[#This Row],[Artikelbezeichnung Lieferant]]="","",Table1[[#This Row],[Artikelbezeichnung Lieferant]])</f>
        <v/>
      </c>
      <c r="C290" s="1105"/>
      <c r="D290" s="1105"/>
      <c r="E290" s="1105"/>
      <c r="F290" s="1105"/>
      <c r="G290" s="1105"/>
      <c r="H290" s="1105"/>
      <c r="I290" s="1106"/>
      <c r="J290" s="1106"/>
      <c r="K290" s="1106"/>
      <c r="L290" s="1106"/>
      <c r="M290" s="1105"/>
      <c r="N290" s="1106"/>
      <c r="O290" s="1106"/>
      <c r="P290" s="1106"/>
      <c r="Q290" s="1105"/>
      <c r="R290" s="1105"/>
      <c r="S290" s="1105"/>
      <c r="T290" s="1106"/>
      <c r="U290" s="1106"/>
      <c r="V290" s="1106"/>
      <c r="W290" s="1106"/>
      <c r="X290" s="1106"/>
      <c r="Y290" s="1106"/>
      <c r="Z290" s="1105"/>
      <c r="AA290" s="1106"/>
      <c r="AB290" s="1106"/>
      <c r="AC290" s="1106"/>
      <c r="AD290" s="1105"/>
      <c r="AE290" s="1106"/>
      <c r="AF290" s="1106"/>
      <c r="AG290" s="1106"/>
      <c r="AH290" s="1105"/>
    </row>
    <row r="291" spans="1:34">
      <c r="A291" s="1107">
        <f>Table1[[#This Row],[NAN des Artikels]]</f>
        <v>0</v>
      </c>
      <c r="B291" s="1104" t="str">
        <f>IF(Table1[[#This Row],[Artikelbezeichnung Lieferant]]="","",Table1[[#This Row],[Artikelbezeichnung Lieferant]])</f>
        <v/>
      </c>
      <c r="C291" s="1105"/>
      <c r="D291" s="1105"/>
      <c r="E291" s="1105"/>
      <c r="F291" s="1105"/>
      <c r="G291" s="1105"/>
      <c r="H291" s="1105"/>
      <c r="I291" s="1106"/>
      <c r="J291" s="1106"/>
      <c r="K291" s="1106"/>
      <c r="L291" s="1106"/>
      <c r="M291" s="1105"/>
      <c r="N291" s="1106"/>
      <c r="O291" s="1106"/>
      <c r="P291" s="1106"/>
      <c r="Q291" s="1105"/>
      <c r="R291" s="1105"/>
      <c r="S291" s="1105"/>
      <c r="T291" s="1106"/>
      <c r="U291" s="1106"/>
      <c r="V291" s="1106"/>
      <c r="W291" s="1106"/>
      <c r="X291" s="1106"/>
      <c r="Y291" s="1106"/>
      <c r="Z291" s="1105"/>
      <c r="AA291" s="1106"/>
      <c r="AB291" s="1106"/>
      <c r="AC291" s="1106"/>
      <c r="AD291" s="1105"/>
      <c r="AE291" s="1106"/>
      <c r="AF291" s="1106"/>
      <c r="AG291" s="1106"/>
      <c r="AH291" s="1105"/>
    </row>
    <row r="292" spans="1:34">
      <c r="A292" s="1107">
        <f>Table1[[#This Row],[NAN des Artikels]]</f>
        <v>0</v>
      </c>
      <c r="B292" s="1104" t="str">
        <f>IF(Table1[[#This Row],[Artikelbezeichnung Lieferant]]="","",Table1[[#This Row],[Artikelbezeichnung Lieferant]])</f>
        <v/>
      </c>
      <c r="C292" s="1105"/>
      <c r="D292" s="1105"/>
      <c r="E292" s="1105"/>
      <c r="F292" s="1105"/>
      <c r="G292" s="1105"/>
      <c r="H292" s="1105"/>
      <c r="I292" s="1106"/>
      <c r="J292" s="1106"/>
      <c r="K292" s="1106"/>
      <c r="L292" s="1106"/>
      <c r="M292" s="1105"/>
      <c r="N292" s="1106"/>
      <c r="O292" s="1106"/>
      <c r="P292" s="1106"/>
      <c r="Q292" s="1105"/>
      <c r="R292" s="1105"/>
      <c r="S292" s="1105"/>
      <c r="T292" s="1106"/>
      <c r="U292" s="1106"/>
      <c r="V292" s="1106"/>
      <c r="W292" s="1106"/>
      <c r="X292" s="1106"/>
      <c r="Y292" s="1106"/>
      <c r="Z292" s="1105"/>
      <c r="AA292" s="1106"/>
      <c r="AB292" s="1106"/>
      <c r="AC292" s="1106"/>
      <c r="AD292" s="1105"/>
      <c r="AE292" s="1106"/>
      <c r="AF292" s="1106"/>
      <c r="AG292" s="1106"/>
      <c r="AH292" s="1105"/>
    </row>
    <row r="293" spans="1:34">
      <c r="A293" s="1107">
        <f>Table1[[#This Row],[NAN des Artikels]]</f>
        <v>0</v>
      </c>
      <c r="B293" s="1104" t="str">
        <f>IF(Table1[[#This Row],[Artikelbezeichnung Lieferant]]="","",Table1[[#This Row],[Artikelbezeichnung Lieferant]])</f>
        <v/>
      </c>
      <c r="C293" s="1105"/>
      <c r="D293" s="1105"/>
      <c r="E293" s="1105"/>
      <c r="F293" s="1105"/>
      <c r="G293" s="1105"/>
      <c r="H293" s="1105"/>
      <c r="I293" s="1106"/>
      <c r="J293" s="1106"/>
      <c r="K293" s="1106"/>
      <c r="L293" s="1106"/>
      <c r="M293" s="1105"/>
      <c r="N293" s="1106"/>
      <c r="O293" s="1106"/>
      <c r="P293" s="1106"/>
      <c r="Q293" s="1105"/>
      <c r="R293" s="1105"/>
      <c r="S293" s="1105"/>
      <c r="T293" s="1106"/>
      <c r="U293" s="1106"/>
      <c r="V293" s="1106"/>
      <c r="W293" s="1106"/>
      <c r="X293" s="1106"/>
      <c r="Y293" s="1106"/>
      <c r="Z293" s="1105"/>
      <c r="AA293" s="1106"/>
      <c r="AB293" s="1106"/>
      <c r="AC293" s="1106"/>
      <c r="AD293" s="1105"/>
      <c r="AE293" s="1106"/>
      <c r="AF293" s="1106"/>
      <c r="AG293" s="1106"/>
      <c r="AH293" s="1105"/>
    </row>
    <row r="294" spans="1:34">
      <c r="A294" s="1107">
        <f>Table1[[#This Row],[NAN des Artikels]]</f>
        <v>0</v>
      </c>
      <c r="B294" s="1104" t="str">
        <f>IF(Table1[[#This Row],[Artikelbezeichnung Lieferant]]="","",Table1[[#This Row],[Artikelbezeichnung Lieferant]])</f>
        <v/>
      </c>
      <c r="C294" s="1105"/>
      <c r="D294" s="1105"/>
      <c r="E294" s="1105"/>
      <c r="F294" s="1105"/>
      <c r="G294" s="1105"/>
      <c r="H294" s="1105"/>
      <c r="I294" s="1106"/>
      <c r="J294" s="1106"/>
      <c r="K294" s="1106"/>
      <c r="L294" s="1106"/>
      <c r="M294" s="1105"/>
      <c r="N294" s="1106"/>
      <c r="O294" s="1106"/>
      <c r="P294" s="1106"/>
      <c r="Q294" s="1105"/>
      <c r="R294" s="1105"/>
      <c r="S294" s="1105"/>
      <c r="T294" s="1106"/>
      <c r="U294" s="1106"/>
      <c r="V294" s="1106"/>
      <c r="W294" s="1106"/>
      <c r="X294" s="1106"/>
      <c r="Y294" s="1106"/>
      <c r="Z294" s="1105"/>
      <c r="AA294" s="1106"/>
      <c r="AB294" s="1106"/>
      <c r="AC294" s="1106"/>
      <c r="AD294" s="1105"/>
      <c r="AE294" s="1106"/>
      <c r="AF294" s="1106"/>
      <c r="AG294" s="1106"/>
      <c r="AH294" s="1105"/>
    </row>
    <row r="295" spans="1:34">
      <c r="A295" s="1107">
        <f>Table1[[#This Row],[NAN des Artikels]]</f>
        <v>0</v>
      </c>
      <c r="B295" s="1104" t="str">
        <f>IF(Table1[[#This Row],[Artikelbezeichnung Lieferant]]="","",Table1[[#This Row],[Artikelbezeichnung Lieferant]])</f>
        <v/>
      </c>
      <c r="C295" s="1105"/>
      <c r="D295" s="1105"/>
      <c r="E295" s="1105"/>
      <c r="F295" s="1105"/>
      <c r="G295" s="1105"/>
      <c r="H295" s="1105"/>
      <c r="I295" s="1106"/>
      <c r="J295" s="1106"/>
      <c r="K295" s="1106"/>
      <c r="L295" s="1106"/>
      <c r="M295" s="1105"/>
      <c r="N295" s="1106"/>
      <c r="O295" s="1106"/>
      <c r="P295" s="1106"/>
      <c r="Q295" s="1105"/>
      <c r="R295" s="1105"/>
      <c r="S295" s="1105"/>
      <c r="T295" s="1106"/>
      <c r="U295" s="1106"/>
      <c r="V295" s="1106"/>
      <c r="W295" s="1106"/>
      <c r="X295" s="1106"/>
      <c r="Y295" s="1106"/>
      <c r="Z295" s="1105"/>
      <c r="AA295" s="1106"/>
      <c r="AB295" s="1106"/>
      <c r="AC295" s="1106"/>
      <c r="AD295" s="1105"/>
      <c r="AE295" s="1106"/>
      <c r="AF295" s="1106"/>
      <c r="AG295" s="1106"/>
      <c r="AH295" s="1105"/>
    </row>
    <row r="296" spans="1:34">
      <c r="A296" s="1107">
        <f>Table1[[#This Row],[NAN des Artikels]]</f>
        <v>0</v>
      </c>
      <c r="B296" s="1104" t="str">
        <f>IF(Table1[[#This Row],[Artikelbezeichnung Lieferant]]="","",Table1[[#This Row],[Artikelbezeichnung Lieferant]])</f>
        <v/>
      </c>
      <c r="C296" s="1105"/>
      <c r="D296" s="1105"/>
      <c r="E296" s="1105"/>
      <c r="F296" s="1105"/>
      <c r="G296" s="1105"/>
      <c r="H296" s="1105"/>
      <c r="I296" s="1106"/>
      <c r="J296" s="1106"/>
      <c r="K296" s="1106"/>
      <c r="L296" s="1106"/>
      <c r="M296" s="1105"/>
      <c r="N296" s="1106"/>
      <c r="O296" s="1106"/>
      <c r="P296" s="1106"/>
      <c r="Q296" s="1105"/>
      <c r="R296" s="1105"/>
      <c r="S296" s="1105"/>
      <c r="T296" s="1106"/>
      <c r="U296" s="1106"/>
      <c r="V296" s="1106"/>
      <c r="W296" s="1106"/>
      <c r="X296" s="1106"/>
      <c r="Y296" s="1106"/>
      <c r="Z296" s="1105"/>
      <c r="AA296" s="1106"/>
      <c r="AB296" s="1106"/>
      <c r="AC296" s="1106"/>
      <c r="AD296" s="1105"/>
      <c r="AE296" s="1106"/>
      <c r="AF296" s="1106"/>
      <c r="AG296" s="1106"/>
      <c r="AH296" s="1105"/>
    </row>
    <row r="297" spans="1:34">
      <c r="A297" s="1107">
        <f>Table1[[#This Row],[NAN des Artikels]]</f>
        <v>0</v>
      </c>
      <c r="B297" s="1104" t="str">
        <f>IF(Table1[[#This Row],[Artikelbezeichnung Lieferant]]="","",Table1[[#This Row],[Artikelbezeichnung Lieferant]])</f>
        <v/>
      </c>
      <c r="C297" s="1105"/>
      <c r="D297" s="1105"/>
      <c r="E297" s="1105"/>
      <c r="F297" s="1105"/>
      <c r="G297" s="1105"/>
      <c r="H297" s="1105"/>
      <c r="I297" s="1106"/>
      <c r="J297" s="1106"/>
      <c r="K297" s="1106"/>
      <c r="L297" s="1106"/>
      <c r="M297" s="1105"/>
      <c r="N297" s="1106"/>
      <c r="O297" s="1106"/>
      <c r="P297" s="1106"/>
      <c r="Q297" s="1105"/>
      <c r="R297" s="1105"/>
      <c r="S297" s="1105"/>
      <c r="T297" s="1106"/>
      <c r="U297" s="1106"/>
      <c r="V297" s="1106"/>
      <c r="W297" s="1106"/>
      <c r="X297" s="1106"/>
      <c r="Y297" s="1106"/>
      <c r="Z297" s="1105"/>
      <c r="AA297" s="1106"/>
      <c r="AB297" s="1106"/>
      <c r="AC297" s="1106"/>
      <c r="AD297" s="1105"/>
      <c r="AE297" s="1106"/>
      <c r="AF297" s="1106"/>
      <c r="AG297" s="1106"/>
      <c r="AH297" s="1105"/>
    </row>
    <row r="298" spans="1:34">
      <c r="A298" s="1107">
        <f>Table1[[#This Row],[NAN des Artikels]]</f>
        <v>0</v>
      </c>
      <c r="B298" s="1104" t="str">
        <f>IF(Table1[[#This Row],[Artikelbezeichnung Lieferant]]="","",Table1[[#This Row],[Artikelbezeichnung Lieferant]])</f>
        <v/>
      </c>
      <c r="C298" s="1105"/>
      <c r="D298" s="1105"/>
      <c r="E298" s="1105"/>
      <c r="F298" s="1105"/>
      <c r="G298" s="1105"/>
      <c r="H298" s="1105"/>
      <c r="I298" s="1106"/>
      <c r="J298" s="1106"/>
      <c r="K298" s="1106"/>
      <c r="L298" s="1106"/>
      <c r="M298" s="1105"/>
      <c r="N298" s="1106"/>
      <c r="O298" s="1106"/>
      <c r="P298" s="1106"/>
      <c r="Q298" s="1105"/>
      <c r="R298" s="1105"/>
      <c r="S298" s="1105"/>
      <c r="T298" s="1106"/>
      <c r="U298" s="1106"/>
      <c r="V298" s="1106"/>
      <c r="W298" s="1106"/>
      <c r="X298" s="1106"/>
      <c r="Y298" s="1106"/>
      <c r="Z298" s="1105"/>
      <c r="AA298" s="1106"/>
      <c r="AB298" s="1106"/>
      <c r="AC298" s="1106"/>
      <c r="AD298" s="1105"/>
      <c r="AE298" s="1106"/>
      <c r="AF298" s="1106"/>
      <c r="AG298" s="1106"/>
      <c r="AH298" s="1105"/>
    </row>
    <row r="299" spans="1:34">
      <c r="A299" s="1107">
        <f>Table1[[#This Row],[NAN des Artikels]]</f>
        <v>0</v>
      </c>
      <c r="B299" s="1104" t="str">
        <f>IF(Table1[[#This Row],[Artikelbezeichnung Lieferant]]="","",Table1[[#This Row],[Artikelbezeichnung Lieferant]])</f>
        <v/>
      </c>
      <c r="C299" s="1105"/>
      <c r="D299" s="1105"/>
      <c r="E299" s="1105"/>
      <c r="F299" s="1105"/>
      <c r="G299" s="1105"/>
      <c r="H299" s="1105"/>
      <c r="I299" s="1106"/>
      <c r="J299" s="1106"/>
      <c r="K299" s="1106"/>
      <c r="L299" s="1106"/>
      <c r="M299" s="1105"/>
      <c r="N299" s="1106"/>
      <c r="O299" s="1106"/>
      <c r="P299" s="1106"/>
      <c r="Q299" s="1105"/>
      <c r="R299" s="1105"/>
      <c r="S299" s="1105"/>
      <c r="T299" s="1106"/>
      <c r="U299" s="1106"/>
      <c r="V299" s="1106"/>
      <c r="W299" s="1106"/>
      <c r="X299" s="1106"/>
      <c r="Y299" s="1106"/>
      <c r="Z299" s="1105"/>
      <c r="AA299" s="1106"/>
      <c r="AB299" s="1106"/>
      <c r="AC299" s="1106"/>
      <c r="AD299" s="1105"/>
      <c r="AE299" s="1106"/>
      <c r="AF299" s="1106"/>
      <c r="AG299" s="1106"/>
      <c r="AH299" s="1105"/>
    </row>
    <row r="300" spans="1:34">
      <c r="A300" s="1107">
        <f>Table1[[#This Row],[NAN des Artikels]]</f>
        <v>0</v>
      </c>
      <c r="B300" s="1104" t="str">
        <f>IF(Table1[[#This Row],[Artikelbezeichnung Lieferant]]="","",Table1[[#This Row],[Artikelbezeichnung Lieferant]])</f>
        <v/>
      </c>
      <c r="C300" s="1105"/>
      <c r="D300" s="1105"/>
      <c r="E300" s="1105"/>
      <c r="F300" s="1105"/>
      <c r="G300" s="1105"/>
      <c r="H300" s="1105"/>
      <c r="I300" s="1106"/>
      <c r="J300" s="1106"/>
      <c r="K300" s="1106"/>
      <c r="L300" s="1106"/>
      <c r="M300" s="1105"/>
      <c r="N300" s="1106"/>
      <c r="O300" s="1106"/>
      <c r="P300" s="1106"/>
      <c r="Q300" s="1105"/>
      <c r="R300" s="1105"/>
      <c r="S300" s="1105"/>
      <c r="T300" s="1106"/>
      <c r="U300" s="1106"/>
      <c r="V300" s="1106"/>
      <c r="W300" s="1106"/>
      <c r="X300" s="1106"/>
      <c r="Y300" s="1106"/>
      <c r="Z300" s="1105"/>
      <c r="AA300" s="1106"/>
      <c r="AB300" s="1106"/>
      <c r="AC300" s="1106"/>
      <c r="AD300" s="1105"/>
      <c r="AE300" s="1106"/>
      <c r="AF300" s="1106"/>
      <c r="AG300" s="1106"/>
      <c r="AH300" s="1105"/>
    </row>
    <row r="301" spans="1:34">
      <c r="A301" s="1107">
        <f>Table1[[#This Row],[NAN des Artikels]]</f>
        <v>0</v>
      </c>
      <c r="B301" s="1104" t="str">
        <f>IF(Table1[[#This Row],[Artikelbezeichnung Lieferant]]="","",Table1[[#This Row],[Artikelbezeichnung Lieferant]])</f>
        <v/>
      </c>
      <c r="C301" s="1105"/>
      <c r="D301" s="1105"/>
      <c r="E301" s="1105"/>
      <c r="F301" s="1105"/>
      <c r="G301" s="1105"/>
      <c r="H301" s="1105"/>
      <c r="I301" s="1106"/>
      <c r="J301" s="1106"/>
      <c r="K301" s="1106"/>
      <c r="L301" s="1106"/>
      <c r="M301" s="1105"/>
      <c r="N301" s="1106"/>
      <c r="O301" s="1106"/>
      <c r="P301" s="1106"/>
      <c r="Q301" s="1105"/>
      <c r="R301" s="1105"/>
      <c r="S301" s="1105"/>
      <c r="T301" s="1106"/>
      <c r="U301" s="1106"/>
      <c r="V301" s="1106"/>
      <c r="W301" s="1106"/>
      <c r="X301" s="1106"/>
      <c r="Y301" s="1106"/>
      <c r="Z301" s="1105"/>
      <c r="AA301" s="1106"/>
      <c r="AB301" s="1106"/>
      <c r="AC301" s="1106"/>
      <c r="AD301" s="1105"/>
      <c r="AE301" s="1106"/>
      <c r="AF301" s="1106"/>
      <c r="AG301" s="1106"/>
      <c r="AH301" s="1105"/>
    </row>
    <row r="302" spans="1:34">
      <c r="A302" s="1107">
        <f>Table1[[#This Row],[NAN des Artikels]]</f>
        <v>0</v>
      </c>
      <c r="B302" s="1104" t="str">
        <f>IF(Table1[[#This Row],[Artikelbezeichnung Lieferant]]="","",Table1[[#This Row],[Artikelbezeichnung Lieferant]])</f>
        <v/>
      </c>
      <c r="C302" s="1105"/>
      <c r="D302" s="1105"/>
      <c r="E302" s="1105"/>
      <c r="F302" s="1105"/>
      <c r="G302" s="1105"/>
      <c r="H302" s="1105"/>
      <c r="I302" s="1106"/>
      <c r="J302" s="1106"/>
      <c r="K302" s="1106"/>
      <c r="L302" s="1106"/>
      <c r="M302" s="1105"/>
      <c r="N302" s="1106"/>
      <c r="O302" s="1106"/>
      <c r="P302" s="1106"/>
      <c r="Q302" s="1105"/>
      <c r="R302" s="1105"/>
      <c r="S302" s="1105"/>
      <c r="T302" s="1106"/>
      <c r="U302" s="1106"/>
      <c r="V302" s="1106"/>
      <c r="W302" s="1106"/>
      <c r="X302" s="1106"/>
      <c r="Y302" s="1106"/>
      <c r="Z302" s="1105"/>
      <c r="AA302" s="1106"/>
      <c r="AB302" s="1106"/>
      <c r="AC302" s="1106"/>
      <c r="AD302" s="1105"/>
      <c r="AE302" s="1106"/>
      <c r="AF302" s="1106"/>
      <c r="AG302" s="1106"/>
      <c r="AH302" s="1105"/>
    </row>
    <row r="303" spans="1:34">
      <c r="A303" s="1107">
        <f>Table1[[#This Row],[NAN des Artikels]]</f>
        <v>0</v>
      </c>
      <c r="B303" s="1104" t="str">
        <f>IF(Table1[[#This Row],[Artikelbezeichnung Lieferant]]="","",Table1[[#This Row],[Artikelbezeichnung Lieferant]])</f>
        <v/>
      </c>
      <c r="C303" s="1105"/>
      <c r="D303" s="1105"/>
      <c r="E303" s="1105"/>
      <c r="F303" s="1105"/>
      <c r="G303" s="1105"/>
      <c r="H303" s="1105"/>
      <c r="I303" s="1106"/>
      <c r="J303" s="1106"/>
      <c r="K303" s="1106"/>
      <c r="L303" s="1106"/>
      <c r="M303" s="1105"/>
      <c r="N303" s="1106"/>
      <c r="O303" s="1106"/>
      <c r="P303" s="1106"/>
      <c r="Q303" s="1105"/>
      <c r="R303" s="1105"/>
      <c r="S303" s="1105"/>
      <c r="T303" s="1106"/>
      <c r="U303" s="1106"/>
      <c r="V303" s="1106"/>
      <c r="W303" s="1106"/>
      <c r="X303" s="1106"/>
      <c r="Y303" s="1106"/>
      <c r="Z303" s="1105"/>
      <c r="AA303" s="1106"/>
      <c r="AB303" s="1106"/>
      <c r="AC303" s="1106"/>
      <c r="AD303" s="1105"/>
      <c r="AE303" s="1106"/>
      <c r="AF303" s="1106"/>
      <c r="AG303" s="1106"/>
      <c r="AH303" s="1105"/>
    </row>
    <row r="304" spans="1:34">
      <c r="A304" s="1107">
        <f>Table1[[#This Row],[NAN des Artikels]]</f>
        <v>0</v>
      </c>
      <c r="B304" s="1104" t="str">
        <f>IF(Table1[[#This Row],[Artikelbezeichnung Lieferant]]="","",Table1[[#This Row],[Artikelbezeichnung Lieferant]])</f>
        <v/>
      </c>
      <c r="C304" s="1105"/>
      <c r="D304" s="1105"/>
      <c r="E304" s="1105"/>
      <c r="F304" s="1105"/>
      <c r="G304" s="1105"/>
      <c r="H304" s="1105"/>
      <c r="I304" s="1106"/>
      <c r="J304" s="1106"/>
      <c r="K304" s="1106"/>
      <c r="L304" s="1106"/>
      <c r="M304" s="1105"/>
      <c r="N304" s="1106"/>
      <c r="O304" s="1106"/>
      <c r="P304" s="1106"/>
      <c r="Q304" s="1105"/>
      <c r="R304" s="1105"/>
      <c r="S304" s="1105"/>
      <c r="T304" s="1106"/>
      <c r="U304" s="1106"/>
      <c r="V304" s="1106"/>
      <c r="W304" s="1106"/>
      <c r="X304" s="1106"/>
      <c r="Y304" s="1106"/>
      <c r="Z304" s="1105"/>
      <c r="AA304" s="1106"/>
      <c r="AB304" s="1106"/>
      <c r="AC304" s="1106"/>
      <c r="AD304" s="1105"/>
      <c r="AE304" s="1106"/>
      <c r="AF304" s="1106"/>
      <c r="AG304" s="1106"/>
      <c r="AH304" s="1105"/>
    </row>
  </sheetData>
  <sheetProtection algorithmName="SHA-512" hashValue="jC9AAvf4iRlOjvUIU49fGzv+xiQQeBA+UtFMVbGKhl1k/Dt/PQfxfmgcrMBRD6FtcyCe5RO3AWAeAyERe7TDrQ==" saltValue="2u6jCTQ8jQcTAVafaU65Kw==" spinCount="100000" sheet="1" selectLockedCells="1"/>
  <mergeCells count="8">
    <mergeCell ref="C1:E1"/>
    <mergeCell ref="C3:E3"/>
    <mergeCell ref="Z1:AH1"/>
    <mergeCell ref="Z3:AH3"/>
    <mergeCell ref="F1:P1"/>
    <mergeCell ref="Q1:Y1"/>
    <mergeCell ref="F3:P3"/>
    <mergeCell ref="Q3:Y3"/>
  </mergeCells>
  <phoneticPr fontId="100" type="noConversion"/>
  <dataValidations count="21">
    <dataValidation allowBlank="1" showInputMessage="1" showErrorMessage="1" promptTitle="Prüfkosten" prompt="Bitte geben Sie die Gesamtkosten an. Bitte geben Sie auch die Testkosten pro Stück basierend auf der Bestellmenge an" sqref="E5:E304" xr:uid="{99CC0749-7493-48BB-A6A9-46FEF95587DF}"/>
    <dataValidation allowBlank="1" showInputMessage="1" showErrorMessage="1" promptTitle="Produktbeschreibung" prompt="Beschreiben Sie kurz Ihren Artikel._x000a_Beispiel: Toaster mit Digtalanzeige und Brötchenhalter; Gasgrill" sqref="F5:F304" xr:uid="{B7B6B9FD-99CC-4635-966C-68AE8E558576}"/>
    <dataValidation allowBlank="1" showInputMessage="1" showErrorMessage="1" promptTitle="Spezielle Funktionen" prompt="Listen Sie besondere Produktmerkmale Ihres Artikels auf. Beispiele: mit Beleuchtung, Digitalanzeige, Bluetooth-Fähigkeit, Kindersicherungstaste, hitzebeständigen Griffen usw." sqref="I5:I304" xr:uid="{72F8DE04-D0A0-4CE5-A8C4-70464A33CAA5}"/>
    <dataValidation allowBlank="1" showInputMessage="1" showErrorMessage="1" promptTitle="Farben und Design" prompt="Beschreiben Sie kurz die Farbe und das Design Ihres Artikels. Überlegen Sie, wie Sie Ihren Artikel in einem (Online-)Verkaufskatalog beschreiben würden. Beispiel: matte oder polierte Oberfläche, gebürsteter Stahl, etc." sqref="J5:J304" xr:uid="{5509EDB3-16A9-48DA-8F9C-7DE6E2B53C62}"/>
    <dataValidation allowBlank="1" showInputMessage="1" showErrorMessage="1" promptTitle="Betriebstemperatur" prompt="Die meisten Produkte können unabhängig von der Temperatur betrieben und gelagert werden. Falls Ihr Produkt nur in einem bestimmten Temperaturbereich betrieben oder gelagert werden kann, geben Sie diesen bitte hier in C° (CELSIUS) an." sqref="K5:K304" xr:uid="{EB4BD0AB-00AA-45C4-A977-092E5A058B39}"/>
    <dataValidation allowBlank="1" showInputMessage="1" showErrorMessage="1" promptTitle="Zubehör" prompt="Führen Sie alle Zubehör- oder Zusatzartikel auf, die zusammen mit dem Hauptprodukt verkauft werden. Bsp: Batterien, Brötchenhalter für Toaster, etc." sqref="L5:L304" xr:uid="{228D5A36-CAEE-4E44-B378-CFF18642A33E}"/>
    <dataValidation allowBlank="1" showInputMessage="1" showErrorMessage="1" promptTitle="Deklarationsanforderungen" prompt="Nennen Sie alle gesetzlichen Richtlinien, die das Produkt erfüllen muss, z. B. Energierichtlinie, Spielzeugrichtlinie etc." sqref="N5:N304" xr:uid="{8F014882-66B1-475D-83AA-C2E5215EB21A}"/>
    <dataValidation allowBlank="1" showInputMessage="1" showErrorMessage="1" promptTitle="Zutreffende Richtlinie" prompt="Geben Sie bitte die zutreffende Richtlinie und die Klassifizierung an, andernfalls lassen Sie es leer. Bsp: Spielzeug - Richtlinie ist &quot;Spielzeugrichtlinie&quot;, Klassifizierung &quot;unter 3 Jahren&quot;." sqref="O5:O284 O286:O304" xr:uid="{6FC71A83-53D7-4EDC-A123-F5ADA611B56C}"/>
    <dataValidation allowBlank="1" showInputMessage="1" showErrorMessage="1" promptTitle="Weitere Zertifikate etc." prompt="Bitte geben Sie an, ob Ihr Produkt weitere Sicherheits- oder Gütezeichen hat. Beispiele: GS, FSC, etc." sqref="P5:P304" xr:uid="{5B2A2FD5-BC44-44BB-8139-44D58E3BAB15}"/>
    <dataValidation allowBlank="1" showInputMessage="1" showErrorMessage="1" promptTitle="Gewicht" prompt="Geben Sie das Gewicht des Hauptprodukts an, schließen Sie Verpackung und Zubehör nicht mit ein." sqref="T5:T304" xr:uid="{8D3AC2F6-1D4D-434B-9FF5-FADD72C7FDED}"/>
    <dataValidation allowBlank="1" showInputMessage="1" showErrorMessage="1" promptTitle="Flächengewicht" prompt="Anwendbar, wenn Textilgewebe oder Papier Teil des Produkts ist. _x000a_Beispiele: Outdoor-Loungesessel mit Stoffbezug (200GSM) oder Papier-Notebooks (80GSM)" sqref="U5:U304" xr:uid="{7BE7BA0D-98CF-4A8C-95BD-9C12A6545A17}"/>
    <dataValidation allowBlank="1" showErrorMessage="1" sqref="V5:V304 AG5:AG304 AB5:AB304" xr:uid="{3B7EFCB7-F758-4216-BE59-1A92DE2D7357}"/>
    <dataValidation allowBlank="1" showInputMessage="1" showErrorMessage="1" promptTitle="Beschichtung" prompt="Geben Sie Beschichtungstyp/Dicke an. Bsp: Salatschüssel aus Kraftpapier mit PP-Beschichtung, Dicke 0,1 mm" sqref="W5:W304" xr:uid="{D9F9BB60-721A-4CE4-B48B-B6F411C1BC84}"/>
    <dataValidation allowBlank="1" showInputMessage="1" showErrorMessage="1" promptTitle="Relevante Längen" prompt="Beschreiben Sie nur relevante Komponenten, z. B. elektrisches Kabel, Länge der Klinge eines Messers, Länge eines Rührstabs..." sqref="X5:X304" xr:uid="{4EC0CA90-28D4-44CC-AD2F-D63BA14DAA9B}"/>
    <dataValidation allowBlank="1" showInputMessage="1" showErrorMessage="1" promptTitle="Standardiserte Größen" prompt="Beispiele zur Orientierung:_x000a_- S, M, L, XL _x000a_- 7, 8, 9 für Handschuhe_x000a_- M5 für Schrauben _x000a_- AA für Batterien_x000a_- E14, E27 für Lampenfassungen" sqref="Y5:Y304" xr:uid="{6DD07F90-9308-4B29-89EC-E84243815E42}"/>
    <dataValidation allowBlank="1" showInputMessage="1" showErrorMessage="1" promptTitle="Holz" prompt="Beispiel: Bambusholz für Außenmöbel" sqref="AA5:AA304" xr:uid="{3DEB428B-EB44-4C9B-9827-61760586D327}"/>
    <dataValidation allowBlank="1" showInputMessage="1" showErrorMessage="1" promptTitle="Textil" prompt="Beispiel: Outdoor-Möbel mit Sofakissen. Sofakissen aus 100 % Polyester" sqref="AC5:AC304" xr:uid="{615ADF8E-89AE-4458-8537-1409E3355E93}"/>
    <dataValidation allowBlank="1" showInputMessage="1" showErrorMessage="1" promptTitle="Glas" prompt="Wenn Ihr Produkt Glas enthält, beschreiben Sie hier den Glastyp. Beispiele: VSG, ESG, gehärtetes Glas, Verbundsicherheitsglas, Isolierglas, hitzebeständiges Glas, Sonnenschutzglas... " sqref="AE5:AE304" xr:uid="{7E1ACA1C-E43B-470C-BBBA-3096FA2877D8}"/>
    <dataValidation allowBlank="1" showInputMessage="1" showErrorMessage="1" promptTitle="Gemische" prompt="Siehe untenstehende Beispiele zur Orientierung und vergessen Sie nicht, die % für jede Mischungskomponente hinzuzufügen" sqref="AF5:AF304" xr:uid="{14398A58-5E0D-4C76-94E9-579EA0F62819}"/>
    <dataValidation allowBlank="1" showInputMessage="1" showErrorMessage="1" promptTitle="TES Nr." prompt="Bitte geben Sie die TES Nr. an (nur auszufüllen, wenn zuvor TES gewählt wurde)" sqref="D5:D304" xr:uid="{A8B713EE-ADE5-4BB6-8BFC-9558674E7560}"/>
    <dataValidation allowBlank="1" showInputMessage="1" showErrorMessage="1" promptTitle="Rechtliche Information" prompt="Geben Sie bitte die zutreffende Richtlinie und die Klassifizierung an, andernfalls lassen Sie es leer. Bsp: Spielzeug - Richtlinie ist &quot;Spielzeugrichtlinie&quot;, Klassifizierung &quot;unter 3 Jahren&quot;." sqref="O285" xr:uid="{CEB749DD-1F94-44B8-BCF2-B186661DBA82}"/>
  </dataValidations>
  <pageMargins left="0.70866141732283472" right="0.70866141732283472" top="0.78740157480314965" bottom="0.78740157480314965" header="0.31496062992125984" footer="0.31496062992125984"/>
  <pageSetup paperSize="9" scale="10" orientation="landscape"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8" id="{0E9D9FE7-FD2F-459F-B10C-6D37074C226D}">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C2:O2</xm:sqref>
        </x14:conditionalFormatting>
        <x14:conditionalFormatting xmlns:xm="http://schemas.microsoft.com/office/excel/2006/main">
          <x14:cfRule type="expression" priority="107" id="{ED3B5F62-8EA8-4D32-B3AA-22E2A318EF37}">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P2</xm:sqref>
        </x14:conditionalFormatting>
        <x14:conditionalFormatting xmlns:xm="http://schemas.microsoft.com/office/excel/2006/main">
          <x14:cfRule type="expression" priority="104" id="{DD46811C-3BEB-42AE-B29C-7314E7606DDE}">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Q2:Y2</xm:sqref>
        </x14:conditionalFormatting>
        <x14:conditionalFormatting xmlns:xm="http://schemas.microsoft.com/office/excel/2006/main">
          <x14:cfRule type="expression" priority="100" id="{FB872393-1558-4A40-AC2F-FB746013D003}">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F1</xm:sqref>
        </x14:conditionalFormatting>
        <x14:conditionalFormatting xmlns:xm="http://schemas.microsoft.com/office/excel/2006/main">
          <x14:cfRule type="expression" priority="103" id="{9BE7F620-7B09-46FD-B62B-9BAC502A04DA}">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C4:O4</xm:sqref>
        </x14:conditionalFormatting>
        <x14:conditionalFormatting xmlns:xm="http://schemas.microsoft.com/office/excel/2006/main">
          <x14:cfRule type="expression" priority="102" id="{61E23426-BD0A-4E86-8DAA-46FA551E568D}">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P4</xm:sqref>
        </x14:conditionalFormatting>
        <x14:conditionalFormatting xmlns:xm="http://schemas.microsoft.com/office/excel/2006/main">
          <x14:cfRule type="expression" priority="101" id="{7F05E30C-330F-434B-9A71-25337FCFDA70}">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Z2:AH2 R4:AH4</xm:sqref>
        </x14:conditionalFormatting>
        <x14:conditionalFormatting xmlns:xm="http://schemas.microsoft.com/office/excel/2006/main">
          <x14:cfRule type="expression" priority="99" id="{717C946B-200E-467C-8109-AE928241999F}">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F3</xm:sqref>
        </x14:conditionalFormatting>
        <x14:conditionalFormatting xmlns:xm="http://schemas.microsoft.com/office/excel/2006/main">
          <x14:cfRule type="expression" priority="96" id="{0BE14A19-F241-4DB8-81DA-7EF30AD7852E}">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Q3</xm:sqref>
        </x14:conditionalFormatting>
        <x14:conditionalFormatting xmlns:xm="http://schemas.microsoft.com/office/excel/2006/main">
          <x14:cfRule type="expression" priority="92" id="{EC25B47F-E6D2-4BD6-BCA5-15CB66685334}">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Z1</xm:sqref>
        </x14:conditionalFormatting>
        <x14:conditionalFormatting xmlns:xm="http://schemas.microsoft.com/office/excel/2006/main">
          <x14:cfRule type="expression" priority="91" id="{33542430-540E-4AE2-8E38-B17F81FEB040}">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Z3</xm:sqref>
        </x14:conditionalFormatting>
        <x14:conditionalFormatting xmlns:xm="http://schemas.microsoft.com/office/excel/2006/main">
          <x14:cfRule type="expression" priority="90" id="{0D0BD3E9-3E0F-4EB0-B50A-F52407652C9F}">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Q1</xm:sqref>
        </x14:conditionalFormatting>
        <x14:conditionalFormatting xmlns:xm="http://schemas.microsoft.com/office/excel/2006/main">
          <x14:cfRule type="expression" priority="87" id="{9E417813-01C6-486B-913D-91EDF06D15D4}">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B4</xm:sqref>
        </x14:conditionalFormatting>
        <x14:conditionalFormatting xmlns:xm="http://schemas.microsoft.com/office/excel/2006/main">
          <x14:cfRule type="expression" priority="88" id="{23EFA4C0-66E5-4782-B310-1655A03C7114}">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B2</xm:sqref>
        </x14:conditionalFormatting>
        <x14:conditionalFormatting xmlns:xm="http://schemas.microsoft.com/office/excel/2006/main">
          <x14:cfRule type="expression" priority="86" id="{E7D39E51-ADF5-470E-AF02-FB003D2F8C36}">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Auswahl'!#REF!,$G$12='C:\Users\A13CFE9\AppData\Local\Microsoft\Windows\INetCache\Content.Outlook\KVNJQU0S\[REWE_Group_Artikeldatenblatt_Nonfood_V02-2020-EN_blank_Arbeitsversion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Q4</xm:sqref>
        </x14:conditionalFormatting>
        <x14:conditionalFormatting xmlns:xm="http://schemas.microsoft.com/office/excel/2006/main">
          <x14:cfRule type="expression" priority="85" id="{DE52CAD8-DBE9-4C1D-B621-3326A27D0442}">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C1:D1</xm:sqref>
        </x14:conditionalFormatting>
        <x14:conditionalFormatting xmlns:xm="http://schemas.microsoft.com/office/excel/2006/main">
          <x14:cfRule type="expression" priority="84" id="{95A6605E-C215-4361-977E-6C19502CA438}">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C3:D3</xm:sqref>
        </x14:conditionalFormatting>
        <x14:conditionalFormatting xmlns:xm="http://schemas.microsoft.com/office/excel/2006/main">
          <x14:cfRule type="expression" priority="80" id="{55205342-3F38-4CCC-8D5E-119BF5330ADE}">
            <xm:f>#REF!='C:\Users\A13CFE9\AppData\Local\Microsoft\Windows\INetCache\Content.Outlook\KVNJQU0S\[REWE_Group_Artikeldatenblatt_Nonfood_V02-2020-EN_blank_Arbeitsversion neu.xlsx]Dropdown Auswahl'!#REF!</xm:f>
            <x14:dxf>
              <fill>
                <patternFill patternType="darkDown">
                  <bgColor theme="0"/>
                </patternFill>
              </fill>
            </x14:dxf>
          </x14:cfRule>
          <xm:sqref>I5:I304</xm:sqref>
        </x14:conditionalFormatting>
        <x14:conditionalFormatting xmlns:xm="http://schemas.microsoft.com/office/excel/2006/main">
          <x14:cfRule type="expression" priority="81" id="{742D5B94-2ADC-4E7C-A968-E5958649C1C4}">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82" id="{630CE4EA-3ADC-44FA-AA03-10BA4AFA6551}">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I5:I304</xm:sqref>
        </x14:conditionalFormatting>
        <x14:conditionalFormatting xmlns:xm="http://schemas.microsoft.com/office/excel/2006/main">
          <x14:cfRule type="expression" priority="83" id="{03E87A80-3C8F-475B-B047-E0BF9707C07E}">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I5:I304</xm:sqref>
        </x14:conditionalFormatting>
        <x14:conditionalFormatting xmlns:xm="http://schemas.microsoft.com/office/excel/2006/main">
          <x14:cfRule type="expression" priority="76" id="{96A7938C-0F58-4F5A-8FC9-7EF92400B073}">
            <xm:f>#REF!='C:\Users\A13CFE9\AppData\Local\Microsoft\Windows\INetCache\Content.Outlook\KVNJQU0S\[REWE_Group_Artikeldatenblatt_Nonfood_V02-2020-EN_blank_Arbeitsversion neu.xlsx]Dropdown Auswahl'!#REF!</xm:f>
            <x14:dxf>
              <fill>
                <patternFill patternType="darkDown">
                  <bgColor theme="0"/>
                </patternFill>
              </fill>
            </x14:dxf>
          </x14:cfRule>
          <xm:sqref>J5:J304</xm:sqref>
        </x14:conditionalFormatting>
        <x14:conditionalFormatting xmlns:xm="http://schemas.microsoft.com/office/excel/2006/main">
          <x14:cfRule type="expression" priority="77" id="{E9D21257-8B44-43D8-9395-14928A56DC64}">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78" id="{5313F589-04CA-4FA0-8D58-6C01AF8BBDEC}">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J5:J304</xm:sqref>
        </x14:conditionalFormatting>
        <x14:conditionalFormatting xmlns:xm="http://schemas.microsoft.com/office/excel/2006/main">
          <x14:cfRule type="expression" priority="79" id="{F3A53270-A206-46F8-A8E2-82D5D5A7FE87}">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J5:J304</xm:sqref>
        </x14:conditionalFormatting>
        <x14:conditionalFormatting xmlns:xm="http://schemas.microsoft.com/office/excel/2006/main">
          <x14:cfRule type="expression" priority="72" id="{9C617644-30A6-4611-B883-FE7F0D0B6196}">
            <xm:f>#REF!='C:\Users\A13CFE9\AppData\Local\Microsoft\Windows\INetCache\Content.Outlook\KVNJQU0S\[REWE_Group_Artikeldatenblatt_Nonfood_V02-2020-EN_blank_Arbeitsversion neu.xlsx]Dropdown Auswahl'!#REF!</xm:f>
            <x14:dxf>
              <fill>
                <patternFill patternType="darkDown">
                  <bgColor theme="0"/>
                </patternFill>
              </fill>
            </x14:dxf>
          </x14:cfRule>
          <xm:sqref>K5:K304</xm:sqref>
        </x14:conditionalFormatting>
        <x14:conditionalFormatting xmlns:xm="http://schemas.microsoft.com/office/excel/2006/main">
          <x14:cfRule type="expression" priority="73" id="{DB0C64C6-4C58-430F-9BD9-3B1E3BD7C72C}">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74" id="{E81E56DC-64AA-4B9E-93AC-4E339C031C92}">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K5:K304</xm:sqref>
        </x14:conditionalFormatting>
        <x14:conditionalFormatting xmlns:xm="http://schemas.microsoft.com/office/excel/2006/main">
          <x14:cfRule type="expression" priority="75" id="{A40FB035-96A2-4970-9F77-D5CEAFC858C8}">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K5:K304</xm:sqref>
        </x14:conditionalFormatting>
        <x14:conditionalFormatting xmlns:xm="http://schemas.microsoft.com/office/excel/2006/main">
          <x14:cfRule type="expression" priority="68" id="{CE0F169E-FCBE-4203-836C-0A103C2930D6}">
            <xm:f>#REF!='C:\Users\A13CFE9\AppData\Local\Microsoft\Windows\INetCache\Content.Outlook\KVNJQU0S\[REWE_Group_Artikeldatenblatt_Nonfood_V02-2020-EN_blank_Arbeitsversion neu.xlsx]Dropdown Auswahl'!#REF!</xm:f>
            <x14:dxf>
              <fill>
                <patternFill patternType="darkDown">
                  <bgColor theme="0"/>
                </patternFill>
              </fill>
            </x14:dxf>
          </x14:cfRule>
          <xm:sqref>L5:L304</xm:sqref>
        </x14:conditionalFormatting>
        <x14:conditionalFormatting xmlns:xm="http://schemas.microsoft.com/office/excel/2006/main">
          <x14:cfRule type="expression" priority="69" id="{15899EFC-E1A0-4C78-BDD8-6D0FD564DD72}">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70" id="{F2C765E4-D401-4F9F-BEA6-A7781017A8EB}">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L5:L304</xm:sqref>
        </x14:conditionalFormatting>
        <x14:conditionalFormatting xmlns:xm="http://schemas.microsoft.com/office/excel/2006/main">
          <x14:cfRule type="expression" priority="71" id="{BC0446B9-51BC-4383-A947-7BF3EBB24E51}">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L5:L304</xm:sqref>
        </x14:conditionalFormatting>
        <x14:conditionalFormatting xmlns:xm="http://schemas.microsoft.com/office/excel/2006/main">
          <x14:cfRule type="expression" priority="64" id="{0266F311-6097-4B70-89CF-7AC003BD12B1}">
            <xm:f>#REF!='C:\Users\A13CFE9\AppData\Local\Microsoft\Windows\INetCache\Content.Outlook\KVNJQU0S\[REWE_Group_Artikeldatenblatt_Nonfood_V02-2020-EN_blank_Arbeitsversion neu.xlsx]Dropdown Auswahl'!#REF!</xm:f>
            <x14:dxf>
              <fill>
                <patternFill patternType="darkDown">
                  <bgColor theme="0"/>
                </patternFill>
              </fill>
            </x14:dxf>
          </x14:cfRule>
          <xm:sqref>N5:N304</xm:sqref>
        </x14:conditionalFormatting>
        <x14:conditionalFormatting xmlns:xm="http://schemas.microsoft.com/office/excel/2006/main">
          <x14:cfRule type="expression" priority="65" id="{E9AA2E32-A414-4E98-8053-5B8D5B5A3EFF}">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66" id="{B54FE78B-0F4D-43F7-8AA5-6848E99C8018}">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N5:N304</xm:sqref>
        </x14:conditionalFormatting>
        <x14:conditionalFormatting xmlns:xm="http://schemas.microsoft.com/office/excel/2006/main">
          <x14:cfRule type="expression" priority="67" id="{E599932E-34C8-42F2-A113-BEE7D77BCD92}">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N5:N304</xm:sqref>
        </x14:conditionalFormatting>
        <x14:conditionalFormatting xmlns:xm="http://schemas.microsoft.com/office/excel/2006/main">
          <x14:cfRule type="expression" priority="60" id="{5F5382AE-0AF2-425A-97E3-4D8E2961F3F3}">
            <xm:f>#REF!='C:\Users\A13CFE9\AppData\Local\Microsoft\Windows\INetCache\Content.Outlook\KVNJQU0S\[REWE_Group_Artikeldatenblatt_Nonfood_V02-2020-EN_blank_Arbeitsversion neu.xlsx]Dropdown Auswahl'!#REF!</xm:f>
            <x14:dxf>
              <fill>
                <patternFill patternType="darkDown">
                  <bgColor theme="0"/>
                </patternFill>
              </fill>
            </x14:dxf>
          </x14:cfRule>
          <xm:sqref>O5:O304</xm:sqref>
        </x14:conditionalFormatting>
        <x14:conditionalFormatting xmlns:xm="http://schemas.microsoft.com/office/excel/2006/main">
          <x14:cfRule type="expression" priority="61" id="{9ECB2FDF-C437-4986-AF55-EF114C661216}">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62" id="{26F7BFB4-3AAE-4FD9-AE50-394870C03CB5}">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O5:O304</xm:sqref>
        </x14:conditionalFormatting>
        <x14:conditionalFormatting xmlns:xm="http://schemas.microsoft.com/office/excel/2006/main">
          <x14:cfRule type="expression" priority="63" id="{AC86154F-4892-4D68-9954-7DB03F284259}">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O5:O304</xm:sqref>
        </x14:conditionalFormatting>
        <x14:conditionalFormatting xmlns:xm="http://schemas.microsoft.com/office/excel/2006/main">
          <x14:cfRule type="expression" priority="56" id="{A6D6C8CF-71DC-4A27-BCB6-EA545F0147F0}">
            <xm:f>#REF!='C:\Users\A13CFE9\AppData\Local\Microsoft\Windows\INetCache\Content.Outlook\KVNJQU0S\[REWE_Group_Artikeldatenblatt_Nonfood_V02-2020-EN_blank_Arbeitsversion neu.xlsx]Dropdown Auswahl'!#REF!</xm:f>
            <x14:dxf>
              <fill>
                <patternFill patternType="darkDown">
                  <bgColor theme="0"/>
                </patternFill>
              </fill>
            </x14:dxf>
          </x14:cfRule>
          <xm:sqref>P5:P304</xm:sqref>
        </x14:conditionalFormatting>
        <x14:conditionalFormatting xmlns:xm="http://schemas.microsoft.com/office/excel/2006/main">
          <x14:cfRule type="expression" priority="57" id="{C0744543-505C-44CF-A221-103B71013633}">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58" id="{84CA5256-ADEB-4CCD-AF7D-C7238D6C92E9}">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P5:P304</xm:sqref>
        </x14:conditionalFormatting>
        <x14:conditionalFormatting xmlns:xm="http://schemas.microsoft.com/office/excel/2006/main">
          <x14:cfRule type="expression" priority="59" id="{B42C32D8-5A22-48C6-9CAD-93F4CEAC01D7}">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P5:P304</xm:sqref>
        </x14:conditionalFormatting>
        <x14:conditionalFormatting xmlns:xm="http://schemas.microsoft.com/office/excel/2006/main">
          <x14:cfRule type="expression" priority="52" id="{4AF683FF-E65F-419A-A811-122F505D9C33}">
            <xm:f>#REF!='C:\Users\A13CFE9\AppData\Local\Microsoft\Windows\INetCache\Content.Outlook\KVNJQU0S\[REWE_Group_Artikeldatenblatt_Nonfood_V02-2020-EN_blank_Arbeitsversion neu.xlsx]Dropdown Auswahl'!#REF!</xm:f>
            <x14:dxf>
              <fill>
                <patternFill patternType="darkDown">
                  <bgColor theme="0"/>
                </patternFill>
              </fill>
            </x14:dxf>
          </x14:cfRule>
          <xm:sqref>T5:T304</xm:sqref>
        </x14:conditionalFormatting>
        <x14:conditionalFormatting xmlns:xm="http://schemas.microsoft.com/office/excel/2006/main">
          <x14:cfRule type="expression" priority="53" id="{43383E7B-0BA0-4566-A8B7-A5E4D24D2E5A}">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54" id="{4678ABEF-A845-4EFC-B136-86DE0678FA83}">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T5:T304</xm:sqref>
        </x14:conditionalFormatting>
        <x14:conditionalFormatting xmlns:xm="http://schemas.microsoft.com/office/excel/2006/main">
          <x14:cfRule type="expression" priority="55" id="{47993341-9823-4D48-BB49-BE00C07F78CB}">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T5:T304</xm:sqref>
        </x14:conditionalFormatting>
        <x14:conditionalFormatting xmlns:xm="http://schemas.microsoft.com/office/excel/2006/main">
          <x14:cfRule type="expression" priority="48" id="{01C5186E-868B-453E-8F3C-E3D070EC2C11}">
            <xm:f>#REF!='C:\Users\A13CFE9\AppData\Local\Microsoft\Windows\INetCache\Content.Outlook\KVNJQU0S\[REWE_Group_Artikeldatenblatt_Nonfood_V02-2020-EN_blank_Arbeitsversion neu.xlsx]Dropdown Auswahl'!#REF!</xm:f>
            <x14:dxf>
              <fill>
                <patternFill patternType="darkDown">
                  <bgColor theme="0"/>
                </patternFill>
              </fill>
            </x14:dxf>
          </x14:cfRule>
          <xm:sqref>U5:U304</xm:sqref>
        </x14:conditionalFormatting>
        <x14:conditionalFormatting xmlns:xm="http://schemas.microsoft.com/office/excel/2006/main">
          <x14:cfRule type="expression" priority="49" id="{D1BFA182-6730-4376-A8EE-9132377435BC}">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50" id="{8B35EB54-871E-49C8-A543-F964D092D66C}">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U5:U304</xm:sqref>
        </x14:conditionalFormatting>
        <x14:conditionalFormatting xmlns:xm="http://schemas.microsoft.com/office/excel/2006/main">
          <x14:cfRule type="expression" priority="51" id="{314EA9B3-5D2A-4409-A46D-D364012B6253}">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U5:U304</xm:sqref>
        </x14:conditionalFormatting>
        <x14:conditionalFormatting xmlns:xm="http://schemas.microsoft.com/office/excel/2006/main">
          <x14:cfRule type="expression" priority="44" id="{0263ADAB-0E5E-46D1-A37A-A232C467582D}">
            <xm:f>#REF!='C:\Users\A13CFE9\AppData\Local\Microsoft\Windows\INetCache\Content.Outlook\KVNJQU0S\[REWE_Group_Artikeldatenblatt_Nonfood_V02-2020-EN_blank_Arbeitsversion neu.xlsx]Dropdown Auswahl'!#REF!</xm:f>
            <x14:dxf>
              <fill>
                <patternFill patternType="darkDown">
                  <bgColor theme="0"/>
                </patternFill>
              </fill>
            </x14:dxf>
          </x14:cfRule>
          <xm:sqref>V5:V304</xm:sqref>
        </x14:conditionalFormatting>
        <x14:conditionalFormatting xmlns:xm="http://schemas.microsoft.com/office/excel/2006/main">
          <x14:cfRule type="expression" priority="45" id="{B71BEBC2-B780-4DB6-820E-FC226040CACE}">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46" id="{2F8001AA-A539-41EE-9845-D62C22E20C0B}">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V5:V304</xm:sqref>
        </x14:conditionalFormatting>
        <x14:conditionalFormatting xmlns:xm="http://schemas.microsoft.com/office/excel/2006/main">
          <x14:cfRule type="expression" priority="47" id="{7D1A6BC2-517A-40A4-B940-20F68A974269}">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V5:V304</xm:sqref>
        </x14:conditionalFormatting>
        <x14:conditionalFormatting xmlns:xm="http://schemas.microsoft.com/office/excel/2006/main">
          <x14:cfRule type="expression" priority="40" id="{AD1D23C7-91B7-48B5-A574-B4212CC95B3B}">
            <xm:f>#REF!='C:\Users\A13CFE9\AppData\Local\Microsoft\Windows\INetCache\Content.Outlook\KVNJQU0S\[REWE_Group_Artikeldatenblatt_Nonfood_V02-2020-EN_blank_Arbeitsversion neu.xlsx]Dropdown Auswahl'!#REF!</xm:f>
            <x14:dxf>
              <fill>
                <patternFill patternType="darkDown">
                  <bgColor theme="0"/>
                </patternFill>
              </fill>
            </x14:dxf>
          </x14:cfRule>
          <xm:sqref>W5:W304</xm:sqref>
        </x14:conditionalFormatting>
        <x14:conditionalFormatting xmlns:xm="http://schemas.microsoft.com/office/excel/2006/main">
          <x14:cfRule type="expression" priority="41" id="{A043124A-1FD9-4696-A427-0A971618E6AC}">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42" id="{A3069FBB-658D-41B6-8357-AC142272ABC2}">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W5:W304</xm:sqref>
        </x14:conditionalFormatting>
        <x14:conditionalFormatting xmlns:xm="http://schemas.microsoft.com/office/excel/2006/main">
          <x14:cfRule type="expression" priority="43" id="{CF62D77E-9254-4DE9-B004-B9BFA7C06108}">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W5:W304</xm:sqref>
        </x14:conditionalFormatting>
        <x14:conditionalFormatting xmlns:xm="http://schemas.microsoft.com/office/excel/2006/main">
          <x14:cfRule type="expression" priority="36" id="{21E6A2BC-6EF8-44BD-90FB-38B53BC92B3B}">
            <xm:f>#REF!='C:\Users\A13CFE9\AppData\Local\Microsoft\Windows\INetCache\Content.Outlook\KVNJQU0S\[REWE_Group_Artikeldatenblatt_Nonfood_V02-2020-EN_blank_Arbeitsversion neu.xlsx]Dropdown Auswahl'!#REF!</xm:f>
            <x14:dxf>
              <fill>
                <patternFill patternType="darkDown">
                  <bgColor theme="0"/>
                </patternFill>
              </fill>
            </x14:dxf>
          </x14:cfRule>
          <xm:sqref>X5:X304</xm:sqref>
        </x14:conditionalFormatting>
        <x14:conditionalFormatting xmlns:xm="http://schemas.microsoft.com/office/excel/2006/main">
          <x14:cfRule type="expression" priority="37" id="{5848A4C9-D68F-49E2-A5F7-F581106AB868}">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38" id="{09F15B22-8A1F-4D2E-BF77-B9B9984C37F3}">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X5:X304</xm:sqref>
        </x14:conditionalFormatting>
        <x14:conditionalFormatting xmlns:xm="http://schemas.microsoft.com/office/excel/2006/main">
          <x14:cfRule type="expression" priority="39" id="{81F3ABB2-5733-48DE-B9B8-22A69E431579}">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X5:X304</xm:sqref>
        </x14:conditionalFormatting>
        <x14:conditionalFormatting xmlns:xm="http://schemas.microsoft.com/office/excel/2006/main">
          <x14:cfRule type="expression" priority="32" id="{EAEF7AF3-3FD9-4986-8A40-6FBFE5AFB2E4}">
            <xm:f>#REF!='C:\Users\A13CFE9\AppData\Local\Microsoft\Windows\INetCache\Content.Outlook\KVNJQU0S\[REWE_Group_Artikeldatenblatt_Nonfood_V02-2020-EN_blank_Arbeitsversion neu.xlsx]Dropdown Auswahl'!#REF!</xm:f>
            <x14:dxf>
              <fill>
                <patternFill patternType="darkDown">
                  <bgColor theme="0"/>
                </patternFill>
              </fill>
            </x14:dxf>
          </x14:cfRule>
          <xm:sqref>Y5:Y304</xm:sqref>
        </x14:conditionalFormatting>
        <x14:conditionalFormatting xmlns:xm="http://schemas.microsoft.com/office/excel/2006/main">
          <x14:cfRule type="expression" priority="33" id="{9FFA97DD-4881-45C7-8453-B12F8610B9D5}">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34" id="{4605279E-DBE0-4B25-BA77-2758A9193AC6}">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Y5:Y304</xm:sqref>
        </x14:conditionalFormatting>
        <x14:conditionalFormatting xmlns:xm="http://schemas.microsoft.com/office/excel/2006/main">
          <x14:cfRule type="expression" priority="35" id="{2FF37CED-7FB5-4698-9F27-4010392D12EE}">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Y5:Y304</xm:sqref>
        </x14:conditionalFormatting>
        <x14:conditionalFormatting xmlns:xm="http://schemas.microsoft.com/office/excel/2006/main">
          <x14:cfRule type="expression" priority="28" id="{67114AB4-24D7-4D50-9A76-C0CF374BC4F7}">
            <xm:f>#REF!='C:\Users\A13CFE9\AppData\Local\Microsoft\Windows\INetCache\Content.Outlook\KVNJQU0S\[REWE_Group_Artikeldatenblatt_Nonfood_V02-2020-EN_blank_Arbeitsversion neu.xlsx]Dropdown Auswahl'!#REF!</xm:f>
            <x14:dxf>
              <fill>
                <patternFill patternType="darkDown">
                  <bgColor theme="0"/>
                </patternFill>
              </fill>
            </x14:dxf>
          </x14:cfRule>
          <xm:sqref>AA5:AA304</xm:sqref>
        </x14:conditionalFormatting>
        <x14:conditionalFormatting xmlns:xm="http://schemas.microsoft.com/office/excel/2006/main">
          <x14:cfRule type="expression" priority="29" id="{00D97496-9373-4875-90E7-8103BA8B7F97}">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30" id="{122B2FC4-C5FD-48BA-A2DE-A3070F2C1118}">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AA5:AA304</xm:sqref>
        </x14:conditionalFormatting>
        <x14:conditionalFormatting xmlns:xm="http://schemas.microsoft.com/office/excel/2006/main">
          <x14:cfRule type="expression" priority="31" id="{ADD915AD-7AC1-4565-BC7F-E5D7675ADF89}">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AA5:AA304</xm:sqref>
        </x14:conditionalFormatting>
        <x14:conditionalFormatting xmlns:xm="http://schemas.microsoft.com/office/excel/2006/main">
          <x14:cfRule type="expression" priority="24" id="{3EB007E9-D609-4AA8-AB84-C07744598821}">
            <xm:f>#REF!='C:\Users\A13CFE9\AppData\Local\Microsoft\Windows\INetCache\Content.Outlook\KVNJQU0S\[REWE_Group_Artikeldatenblatt_Nonfood_V02-2020-EN_blank_Arbeitsversion neu.xlsx]Dropdown Auswahl'!#REF!</xm:f>
            <x14:dxf>
              <fill>
                <patternFill patternType="darkDown">
                  <bgColor theme="0"/>
                </patternFill>
              </fill>
            </x14:dxf>
          </x14:cfRule>
          <xm:sqref>AB5:AB304</xm:sqref>
        </x14:conditionalFormatting>
        <x14:conditionalFormatting xmlns:xm="http://schemas.microsoft.com/office/excel/2006/main">
          <x14:cfRule type="expression" priority="25" id="{11214106-5441-4A05-BB5F-B985E1CC7C59}">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26" id="{4A5D4041-393F-4181-8BF3-299B3853553F}">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AB5:AB304</xm:sqref>
        </x14:conditionalFormatting>
        <x14:conditionalFormatting xmlns:xm="http://schemas.microsoft.com/office/excel/2006/main">
          <x14:cfRule type="expression" priority="27" id="{2BA4CB87-5037-4C52-BBCC-FA5A79B238F4}">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AB5:AB304</xm:sqref>
        </x14:conditionalFormatting>
        <x14:conditionalFormatting xmlns:xm="http://schemas.microsoft.com/office/excel/2006/main">
          <x14:cfRule type="expression" priority="20" id="{B385E8AB-16BA-499A-82AB-C654EAD69A04}">
            <xm:f>#REF!='C:\Users\A13CFE9\AppData\Local\Microsoft\Windows\INetCache\Content.Outlook\KVNJQU0S\[REWE_Group_Artikeldatenblatt_Nonfood_V02-2020-EN_blank_Arbeitsversion neu.xlsx]Dropdown Auswahl'!#REF!</xm:f>
            <x14:dxf>
              <fill>
                <patternFill patternType="darkDown">
                  <bgColor theme="0"/>
                </patternFill>
              </fill>
            </x14:dxf>
          </x14:cfRule>
          <xm:sqref>AC5:AC304</xm:sqref>
        </x14:conditionalFormatting>
        <x14:conditionalFormatting xmlns:xm="http://schemas.microsoft.com/office/excel/2006/main">
          <x14:cfRule type="expression" priority="21" id="{2EF636D5-A91D-468A-9116-FE0C36CC98A8}">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22" id="{FA164875-6BD0-43EA-BDD9-B21A3B59EFE2}">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AC5:AC304</xm:sqref>
        </x14:conditionalFormatting>
        <x14:conditionalFormatting xmlns:xm="http://schemas.microsoft.com/office/excel/2006/main">
          <x14:cfRule type="expression" priority="23" id="{30388DA8-CDCC-440C-A7AB-D85FCEE0EEBC}">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AC5:AC304</xm:sqref>
        </x14:conditionalFormatting>
        <x14:conditionalFormatting xmlns:xm="http://schemas.microsoft.com/office/excel/2006/main">
          <x14:cfRule type="expression" priority="16" id="{37C4FA5C-56DC-4CD0-B7A1-E77D6D09F94A}">
            <xm:f>#REF!='C:\Users\A13CFE9\AppData\Local\Microsoft\Windows\INetCache\Content.Outlook\KVNJQU0S\[REWE_Group_Artikeldatenblatt_Nonfood_V02-2020-EN_blank_Arbeitsversion neu.xlsx]Dropdown Auswahl'!#REF!</xm:f>
            <x14:dxf>
              <fill>
                <patternFill patternType="darkDown">
                  <bgColor theme="0"/>
                </patternFill>
              </fill>
            </x14:dxf>
          </x14:cfRule>
          <xm:sqref>AE5:AE304</xm:sqref>
        </x14:conditionalFormatting>
        <x14:conditionalFormatting xmlns:xm="http://schemas.microsoft.com/office/excel/2006/main">
          <x14:cfRule type="expression" priority="17" id="{363ADB98-BAB2-48D8-A6F9-D5ADC06A1A92}">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18" id="{C6E74AC8-D34C-42FA-8D7F-65779AC1C319}">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AE5:AE304</xm:sqref>
        </x14:conditionalFormatting>
        <x14:conditionalFormatting xmlns:xm="http://schemas.microsoft.com/office/excel/2006/main">
          <x14:cfRule type="expression" priority="19" id="{351D7E53-1A3B-47F7-9A8E-F9EC21CE3873}">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AE5:AE304</xm:sqref>
        </x14:conditionalFormatting>
        <x14:conditionalFormatting xmlns:xm="http://schemas.microsoft.com/office/excel/2006/main">
          <x14:cfRule type="expression" priority="12" id="{59BC5B3E-E94B-4F42-90EE-CC3EC1059506}">
            <xm:f>#REF!='C:\Users\A13CFE9\AppData\Local\Microsoft\Windows\INetCache\Content.Outlook\KVNJQU0S\[REWE_Group_Artikeldatenblatt_Nonfood_V02-2020-EN_blank_Arbeitsversion neu.xlsx]Dropdown Auswahl'!#REF!</xm:f>
            <x14:dxf>
              <fill>
                <patternFill patternType="darkDown">
                  <bgColor theme="0"/>
                </patternFill>
              </fill>
            </x14:dxf>
          </x14:cfRule>
          <xm:sqref>AF5:AF304</xm:sqref>
        </x14:conditionalFormatting>
        <x14:conditionalFormatting xmlns:xm="http://schemas.microsoft.com/office/excel/2006/main">
          <x14:cfRule type="expression" priority="13" id="{2DCC0E6C-111C-4FBE-AB76-2442849A64DE}">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14" id="{B330D8CD-D409-4EA0-8C4C-5A4F5AE5621E}">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AF5:AF304</xm:sqref>
        </x14:conditionalFormatting>
        <x14:conditionalFormatting xmlns:xm="http://schemas.microsoft.com/office/excel/2006/main">
          <x14:cfRule type="expression" priority="15" id="{E33E29BE-1C37-4EE5-B39D-8FF75D196EB9}">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AF5:AF304</xm:sqref>
        </x14:conditionalFormatting>
        <x14:conditionalFormatting xmlns:xm="http://schemas.microsoft.com/office/excel/2006/main">
          <x14:cfRule type="expression" priority="8" id="{01BB3B28-7219-4D76-B8D7-17929FC1E95D}">
            <xm:f>#REF!='C:\Users\A13CFE9\AppData\Local\Microsoft\Windows\INetCache\Content.Outlook\KVNJQU0S\[REWE_Group_Artikeldatenblatt_Nonfood_V02-2020-EN_blank_Arbeitsversion neu.xlsx]Dropdown Auswahl'!#REF!</xm:f>
            <x14:dxf>
              <fill>
                <patternFill patternType="darkDown">
                  <bgColor theme="0"/>
                </patternFill>
              </fill>
            </x14:dxf>
          </x14:cfRule>
          <xm:sqref>AG5:AG304</xm:sqref>
        </x14:conditionalFormatting>
        <x14:conditionalFormatting xmlns:xm="http://schemas.microsoft.com/office/excel/2006/main">
          <x14:cfRule type="expression" priority="9" id="{10713AFB-AC03-4002-99B4-659F06BB9E40}">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14:cfRule type="expression" priority="10" id="{BB7689C8-E695-47B2-A5A0-762C6EC31D78}">
            <xm:f>AND($A$26="",#REF!='C:\Users\A13CFE9\AppData\Local\Microsoft\Windows\INetCache\Content.Outlook\KVNJQU0S\[REWE_Group_Artikeldatenblatt_Nonfood_V02-2020-EN_blank_Arbeitsversion neu.xlsx]Dropdown Auswahl'!#REF!)</xm:f>
            <x14:dxf>
              <fill>
                <patternFill>
                  <bgColor theme="6" tint="0.59996337778862885"/>
                </patternFill>
              </fill>
            </x14:dxf>
          </x14:cfRule>
          <xm:sqref>AG5:AG304</xm:sqref>
        </x14:conditionalFormatting>
        <x14:conditionalFormatting xmlns:xm="http://schemas.microsoft.com/office/excel/2006/main">
          <x14:cfRule type="expression" priority="11" id="{62410FAB-931D-4D0D-A753-3DDB948BF5A2}">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AG5:AG304</xm:sqref>
        </x14:conditionalFormatting>
        <x14:conditionalFormatting xmlns:xm="http://schemas.microsoft.com/office/excel/2006/main">
          <x14:cfRule type="expression" priority="3" id="{27BE32C8-518B-46F6-BAB6-156CFACECB67}">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A2</xm:sqref>
        </x14:conditionalFormatting>
        <x14:conditionalFormatting xmlns:xm="http://schemas.microsoft.com/office/excel/2006/main">
          <x14:cfRule type="expression" priority="1" id="{F7B6F5F6-4393-4BD4-B720-684A8D53A749}">
            <xm:f>OR(#REF!='C:\Users\A13CFE9\AppData\Local\Microsoft\Windows\INetCache\Content.Outlook\KVNJQU0S\[REWE_Group_Artikeldatenblatt_Nonfood_V02-2020-EN_blank_Arbeitsversion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Auswahl'!#REF!,#REF!='C:\Users\A13CFE9\AppData\Local\Microsoft\Windows\INetCache\Content.Outlook\KVNJQU0S\[REWE_Group_Artikeldatenblatt_Nonfood_V02-2020-EN_blank_Arbeitsversion neu.xlsx]Dropdown Auswahl'!#REF!)</xm:f>
            <x14:dxf>
              <fill>
                <patternFill patternType="lightDown">
                  <fgColor auto="1"/>
                  <bgColor theme="0"/>
                </patternFill>
              </fill>
            </x14:dxf>
          </x14:cfRule>
          <xm:sqref>A4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promptTitle="Ausführungsart" prompt="Verwenden Sie das Dropdown-Menü und legen Sie fest, ob Ihr Produkt vor der Verwendung vom Kunden zusammengebaut werden muss ODER ob das Produkt beim Verkauf bereits fertig montiert ist." xr:uid="{67E34C9C-EAFB-4AD3-8E44-9A3227CA02E2}">
          <x14:formula1>
            <xm:f>'DD-DoG'!$B$3:$B$4</xm:f>
          </x14:formula1>
          <xm:sqref>G5:G304</xm:sqref>
        </x14:dataValidation>
        <x14:dataValidation type="list" allowBlank="1" showInputMessage="1" showErrorMessage="1" promptTitle="Nutzungsort" prompt="Verwenden Sie die Dropdown-Liste, um anzugeben, ob Ihr Produkt hauptsächlich im Innen- oder Außenbereich verwendet wird." xr:uid="{4EB114F7-7376-47E6-B6D0-28F73636D781}">
          <x14:formula1>
            <xm:f>'DD-DoG'!$C$3:$C$4</xm:f>
          </x14:formula1>
          <xm:sqref>H5:H304</xm:sqref>
        </x14:dataValidation>
        <x14:dataValidation type="list" allowBlank="1" showInputMessage="1" showErrorMessage="1" promptTitle="Zielgruppe" prompt="Verwenden Sie das Dropdown, um anzugeben, ob Ihr Produkt von einer speziellen Zielgruppe verwendet wird und wenn ja, von welcher. " xr:uid="{BCCDA0F9-951E-4841-9246-4352E5DC6985}">
          <x14:formula1>
            <xm:f>'DD-DoG'!$D$3:$D$6</xm:f>
          </x14:formula1>
          <xm:sqref>M5:M304</xm:sqref>
        </x14:dataValidation>
        <x14:dataValidation type="list" allowBlank="1" showInputMessage="1" showErrorMessage="1" xr:uid="{61A0E667-4650-4B8D-A5F4-E7B980A4B8C3}">
          <x14:formula1>
            <xm:f>'DD-DoG'!$E$3:$E$4</xm:f>
          </x14:formula1>
          <xm:sqref>S5:S304</xm:sqref>
        </x14:dataValidation>
        <x14:dataValidation type="list" allowBlank="1" showInputMessage="1" showErrorMessage="1" xr:uid="{516F117D-C861-474A-A86A-80564332F305}">
          <x14:formula1>
            <xm:f>'DD-DoG'!$F$3:$F$6</xm:f>
          </x14:formula1>
          <xm:sqref>AD5:AD304</xm:sqref>
        </x14:dataValidation>
        <x14:dataValidation type="list" allowBlank="1" showInputMessage="1" showErrorMessage="1" xr:uid="{95620BCA-36E7-4BF5-B716-C22042989A60}">
          <x14:formula1>
            <xm:f>'DD-DoG'!$G$3:$G$4</xm:f>
          </x14:formula1>
          <xm:sqref>AH5:AH304</xm:sqref>
        </x14:dataValidation>
        <x14:dataValidation type="list" allowBlank="1" showInputMessage="1" showErrorMessage="1" xr:uid="{4F0BCB9F-51DB-4D96-905B-B446337417FE}">
          <x14:formula1>
            <xm:f>'DD-DoG'!$A$3:$A$11</xm:f>
          </x14:formula1>
          <xm:sqref>C5:C304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cb595b0-eb89-4b0d-801c-b8be655dc329">
      <Terms xmlns="http://schemas.microsoft.com/office/infopath/2007/PartnerControls"/>
    </lcf76f155ced4ddcb4097134ff3c332f>
    <TaxCatchAll xmlns="95071969-1f52-4e34-8afd-1bfeafbbf14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CA144BB666D125459586A8E73BC79D5B" ma:contentTypeVersion="17" ma:contentTypeDescription="Ein neues Dokument erstellen." ma:contentTypeScope="" ma:versionID="6676a8c4d673cd898dc12c880f7bf517">
  <xsd:schema xmlns:xsd="http://www.w3.org/2001/XMLSchema" xmlns:xs="http://www.w3.org/2001/XMLSchema" xmlns:p="http://schemas.microsoft.com/office/2006/metadata/properties" xmlns:ns2="0cb595b0-eb89-4b0d-801c-b8be655dc329" xmlns:ns3="95071969-1f52-4e34-8afd-1bfeafbbf141" targetNamespace="http://schemas.microsoft.com/office/2006/metadata/properties" ma:root="true" ma:fieldsID="cfd7bfb50c91bff037dd85346cf51606" ns2:_="" ns3:_="">
    <xsd:import namespace="0cb595b0-eb89-4b0d-801c-b8be655dc329"/>
    <xsd:import namespace="95071969-1f52-4e34-8afd-1bfeafbbf1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b595b0-eb89-4b0d-801c-b8be655dc3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d85ca569-22ab-4a73-b3f7-8e04c50997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071969-1f52-4e34-8afd-1bfeafbbf141"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670225-6d5d-47be-843b-d2e3d75dd3ae}" ma:internalName="TaxCatchAll" ma:showField="CatchAllData" ma:web="95071969-1f52-4e34-8afd-1bfeafbbf1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901127-F835-497E-B665-BE7B27FE26B9}">
  <ds:schemaRefs>
    <ds:schemaRef ds:uri="http://schemas.microsoft.com/office/2006/metadata/properties"/>
    <ds:schemaRef ds:uri="http://purl.org/dc/terms/"/>
    <ds:schemaRef ds:uri="http://purl.org/dc/dcmitype/"/>
    <ds:schemaRef ds:uri="http://schemas.openxmlformats.org/package/2006/metadata/core-properties"/>
    <ds:schemaRef ds:uri="95071969-1f52-4e34-8afd-1bfeafbbf141"/>
    <ds:schemaRef ds:uri="http://schemas.microsoft.com/office/2006/documentManagement/types"/>
    <ds:schemaRef ds:uri="0cb595b0-eb89-4b0d-801c-b8be655dc329"/>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9523628C-D05A-4EC2-A076-724FBEEC29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b595b0-eb89-4b0d-801c-b8be655dc329"/>
    <ds:schemaRef ds:uri="95071969-1f52-4e34-8afd-1bfeafbbf1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89552C3-0463-4541-A1A9-71D3F33D5F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38</vt:i4>
      </vt:variant>
    </vt:vector>
  </HeadingPairs>
  <TitlesOfParts>
    <vt:vector size="55" baseType="lpstr">
      <vt:lpstr>Artikeldatenblatt</vt:lpstr>
      <vt:lpstr>Dropdown Auswahl</vt:lpstr>
      <vt:lpstr>Display-Neuanlage und Masse</vt:lpstr>
      <vt:lpstr>Zusatzinformationen Eigenmarken</vt:lpstr>
      <vt:lpstr>DD FD</vt:lpstr>
      <vt:lpstr>Recherche Verpackungsarten</vt:lpstr>
      <vt:lpstr>Artikelbeschreibung</vt:lpstr>
      <vt:lpstr>DD-DoG</vt:lpstr>
      <vt:lpstr>Artikelbeschreibung (DY)</vt:lpstr>
      <vt:lpstr>Zusatzinformationen - Textil</vt:lpstr>
      <vt:lpstr>Struempfe</vt:lpstr>
      <vt:lpstr>Auftragserteilung</vt:lpstr>
      <vt:lpstr>Dropdown Auswahl AT</vt:lpstr>
      <vt:lpstr>Retouren</vt:lpstr>
      <vt:lpstr>Rabatte,nachträgliche Vergütung</vt:lpstr>
      <vt:lpstr>Muster</vt:lpstr>
      <vt:lpstr>Kartonetikett-Vordruck</vt:lpstr>
      <vt:lpstr>Auswahl_J_N</vt:lpstr>
      <vt:lpstr>Artikelbeschreibung!Druckbereich</vt:lpstr>
      <vt:lpstr>'Artikelbeschreibung (DY)'!Druckbereich</vt:lpstr>
      <vt:lpstr>Auftragserteilung!Druckbereich</vt:lpstr>
      <vt:lpstr>'Kartonetikett-Vordruck'!Druckbereich</vt:lpstr>
      <vt:lpstr>Muster!Druckbereich</vt:lpstr>
      <vt:lpstr>'Rabatte,nachträgliche Vergütung'!Druckbereich</vt:lpstr>
      <vt:lpstr>Retouren!Druckbereich</vt:lpstr>
      <vt:lpstr>Struempfe!Druckbereich</vt:lpstr>
      <vt:lpstr>'Zusatzinformationen - Textil'!Druckbereich</vt:lpstr>
      <vt:lpstr>'Zusatzinformationen Eigenmarken'!Druckbereich</vt:lpstr>
      <vt:lpstr>'Artikelbeschreibung (DY)'!Drucktitel</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Holz</vt:lpstr>
      <vt:lpstr>Papier</vt:lpstr>
      <vt:lpstr>Textil</vt:lpstr>
    </vt:vector>
  </TitlesOfParts>
  <Company>REWE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Geisler, Regina</dc:creator>
  <cp:lastModifiedBy>Ernst, Daniela</cp:lastModifiedBy>
  <cp:lastPrinted>2024-01-15T14:41:38Z</cp:lastPrinted>
  <dcterms:created xsi:type="dcterms:W3CDTF">2017-03-30T13:36:47Z</dcterms:created>
  <dcterms:modified xsi:type="dcterms:W3CDTF">2024-01-16T07:30:39Z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0x010100CA144BB666D125459586A8E73BC79D5B</vt:lpwstr>
  </property>
  <property fmtid="{D5CDD505-2E9C-101B-9397-08002B2CF9AE}" pid="3" name="MediaServiceImageTags">
    <vt:lpwstr/>
  </property>
</Properties>
</file>